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1.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Nextcloud\01_THU_MUC_CHUNG\KST-NMGO\"/>
    </mc:Choice>
  </mc:AlternateContent>
  <xr:revisionPtr revIDLastSave="0" documentId="13_ncr:1_{0C26B8FA-A7EC-4662-A7BD-CDB20C255786}" xr6:coauthVersionLast="47" xr6:coauthVersionMax="47" xr10:uidLastSave="{00000000-0000-0000-0000-000000000000}"/>
  <bookViews>
    <workbookView xWindow="-108" yWindow="-108" windowWidth="23256" windowHeight="12456" tabRatio="949" firstSheet="6" activeTab="14" xr2:uid="{00000000-000D-0000-FFFF-FFFF00000000}"/>
  </bookViews>
  <sheets>
    <sheet name="00000000" sheetId="11" state="veryHidden" r:id="rId1"/>
    <sheet name="ĐƠN HÀNG VT" sheetId="49" state="hidden" r:id="rId2"/>
    <sheet name="TH SẮT" sheetId="50" state="hidden" r:id="rId3"/>
    <sheet name="TH DÂY" sheetId="67" state="hidden" r:id="rId4"/>
    <sheet name="TH DẦU MÀU" sheetId="51" state="hidden" r:id="rId5"/>
    <sheet name="LSX SẮT" sheetId="37" state="hidden" r:id="rId6"/>
    <sheet name="Bảng tra CĐ" sheetId="73" r:id="rId7"/>
    <sheet name="Format" sheetId="75" r:id="rId8"/>
    <sheet name="LSX GỖ" sheetId="35" r:id="rId9"/>
    <sheet name="THỰC TẾ XK" sheetId="36" r:id="rId10"/>
    <sheet name="TH GỖ, SẮT" sheetId="21" r:id="rId11"/>
    <sheet name="1A" sheetId="20" r:id="rId12"/>
    <sheet name="1A( S008-12V1 )" sheetId="68" r:id="rId13"/>
    <sheet name="2A" sheetId="26" r:id="rId14"/>
    <sheet name="2A ( S008-22V1 )" sheetId="69" r:id="rId15"/>
    <sheet name="3A" sheetId="27" r:id="rId16"/>
    <sheet name="3A ( T034-21V0 )" sheetId="70" r:id="rId17"/>
    <sheet name="4A" sheetId="28" state="hidden" r:id="rId18"/>
    <sheet name="5A" sheetId="29" state="hidden" r:id="rId19"/>
    <sheet name="6A" sheetId="30" state="hidden" r:id="rId20"/>
    <sheet name="7A" sheetId="31" state="hidden" r:id="rId21"/>
    <sheet name="8A" sheetId="32" state="hidden" r:id="rId22"/>
    <sheet name="9A" sheetId="33" state="hidden" r:id="rId23"/>
    <sheet name="10A" sheetId="34" state="hidden" r:id="rId24"/>
    <sheet name="11A" sheetId="40" state="hidden" r:id="rId25"/>
    <sheet name="12A" sheetId="39" state="hidden" r:id="rId26"/>
    <sheet name="13A" sheetId="41" state="hidden" r:id="rId27"/>
    <sheet name="14A" sheetId="43" state="hidden" r:id="rId28"/>
    <sheet name="15A" sheetId="42" state="hidden" r:id="rId29"/>
    <sheet name="16A" sheetId="52" state="hidden" r:id="rId30"/>
    <sheet name="17A" sheetId="53" state="hidden" r:id="rId31"/>
    <sheet name="18A" sheetId="54" state="hidden" r:id="rId32"/>
    <sheet name="19A" sheetId="55" state="hidden" r:id="rId33"/>
    <sheet name="20A" sheetId="56" state="hidden" r:id="rId34"/>
    <sheet name="21A" sheetId="57" state="hidden" r:id="rId35"/>
    <sheet name="22A" sheetId="58" state="hidden" r:id="rId36"/>
    <sheet name="23A" sheetId="59" state="hidden" r:id="rId37"/>
    <sheet name="24A" sheetId="60" state="hidden" r:id="rId38"/>
    <sheet name="25A" sheetId="61" state="hidden" r:id="rId39"/>
    <sheet name="26A" sheetId="62" state="hidden" r:id="rId40"/>
    <sheet name="27A" sheetId="63" state="hidden" r:id="rId41"/>
    <sheet name="28A" sheetId="64" state="hidden" r:id="rId42"/>
    <sheet name="29A" sheetId="65" state="hidden" r:id="rId43"/>
    <sheet name="30A" sheetId="66" state="hidden" r:id="rId44"/>
  </sheets>
  <externalReferences>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s>
  <definedNames>
    <definedName name="\0" localSheetId="5">'[1]PNT-QUOT-#3'!#REF!</definedName>
    <definedName name="\0" localSheetId="2">'[1]PNT-QUOT-#3'!#REF!</definedName>
    <definedName name="\0">'[1]PNT-QUOT-#3'!#REF!</definedName>
    <definedName name="\d" localSheetId="5">'[2]??-BLDG'!#REF!</definedName>
    <definedName name="\d" localSheetId="2">'[2]??-BLDG'!#REF!</definedName>
    <definedName name="\d">'[2]??-BLDG'!#REF!</definedName>
    <definedName name="\e" localSheetId="5">'[2]??-BLDG'!#REF!</definedName>
    <definedName name="\e" localSheetId="2">'[2]??-BLDG'!#REF!</definedName>
    <definedName name="\e">'[2]??-BLDG'!#REF!</definedName>
    <definedName name="\f" localSheetId="5">'[2]??-BLDG'!#REF!</definedName>
    <definedName name="\f" localSheetId="2">'[2]??-BLDG'!#REF!</definedName>
    <definedName name="\f">'[2]??-BLDG'!#REF!</definedName>
    <definedName name="\g" localSheetId="5">'[2]??-BLDG'!#REF!</definedName>
    <definedName name="\g" localSheetId="2">'[2]??-BLDG'!#REF!</definedName>
    <definedName name="\g">'[2]??-BLDG'!#REF!</definedName>
    <definedName name="\h" localSheetId="5">'[2]??-BLDG'!#REF!</definedName>
    <definedName name="\h" localSheetId="2">'[2]??-BLDG'!#REF!</definedName>
    <definedName name="\h">'[2]??-BLDG'!#REF!</definedName>
    <definedName name="\i" localSheetId="5">'[2]??-BLDG'!#REF!</definedName>
    <definedName name="\i" localSheetId="2">'[2]??-BLDG'!#REF!</definedName>
    <definedName name="\i">'[2]??-BLDG'!#REF!</definedName>
    <definedName name="\j" localSheetId="5">'[2]??-BLDG'!#REF!</definedName>
    <definedName name="\j" localSheetId="2">'[2]??-BLDG'!#REF!</definedName>
    <definedName name="\j">'[2]??-BLDG'!#REF!</definedName>
    <definedName name="\k" localSheetId="5">'[2]??-BLDG'!#REF!</definedName>
    <definedName name="\k" localSheetId="2">'[2]??-BLDG'!#REF!</definedName>
    <definedName name="\k">'[2]??-BLDG'!#REF!</definedName>
    <definedName name="\l" localSheetId="5">'[2]??-BLDG'!#REF!</definedName>
    <definedName name="\l" localSheetId="2">'[2]??-BLDG'!#REF!</definedName>
    <definedName name="\l">'[2]??-BLDG'!#REF!</definedName>
    <definedName name="\m" localSheetId="5">'[2]??-BLDG'!#REF!</definedName>
    <definedName name="\m" localSheetId="2">'[2]??-BLDG'!#REF!</definedName>
    <definedName name="\m">'[2]??-BLDG'!#REF!</definedName>
    <definedName name="\n" localSheetId="5">'[2]??-BLDG'!#REF!</definedName>
    <definedName name="\n" localSheetId="2">'[2]??-BLDG'!#REF!</definedName>
    <definedName name="\n">'[2]??-BLDG'!#REF!</definedName>
    <definedName name="\o" localSheetId="5">'[2]??-BLDG'!#REF!</definedName>
    <definedName name="\o" localSheetId="2">'[2]??-BLDG'!#REF!</definedName>
    <definedName name="\o">'[2]??-BLDG'!#REF!</definedName>
    <definedName name="\z" localSheetId="5">'[1]COAT&amp;WRAP-QIOT-#3'!#REF!</definedName>
    <definedName name="\z" localSheetId="2">'[1]COAT&amp;WRAP-QIOT-#3'!#REF!</definedName>
    <definedName name="\z">'[1]COAT&amp;WRAP-QIOT-#3'!#REF!</definedName>
    <definedName name="_______CON1">#REF!</definedName>
    <definedName name="_______CON2">#REF!</definedName>
    <definedName name="_____CON1">#REF!</definedName>
    <definedName name="_____CON2">#REF!</definedName>
    <definedName name="_____NET2">#REF!</definedName>
    <definedName name="____A65700">'[3]MTO REV.2(ARMOR)'!#REF!</definedName>
    <definedName name="____A65800">'[3]MTO REV.2(ARMOR)'!#REF!</definedName>
    <definedName name="____A66000">'[3]MTO REV.2(ARMOR)'!#REF!</definedName>
    <definedName name="____A67000">'[3]MTO REV.2(ARMOR)'!#REF!</definedName>
    <definedName name="____A68000">'[3]MTO REV.2(ARMOR)'!#REF!</definedName>
    <definedName name="____A70000">'[3]MTO REV.2(ARMOR)'!#REF!</definedName>
    <definedName name="____A75000">'[3]MTO REV.2(ARMOR)'!#REF!</definedName>
    <definedName name="____A85000">'[3]MTO REV.2(ARMOR)'!#REF!</definedName>
    <definedName name="____CON1">#REF!</definedName>
    <definedName name="____CON2">#REF!</definedName>
    <definedName name="____NET2">#REF!</definedName>
    <definedName name="___A65700">'[4]MTO REV.2(ARMOR)'!#REF!</definedName>
    <definedName name="___A65800">'[4]MTO REV.2(ARMOR)'!#REF!</definedName>
    <definedName name="___A66000">'[4]MTO REV.2(ARMOR)'!#REF!</definedName>
    <definedName name="___A67000">'[4]MTO REV.2(ARMOR)'!#REF!</definedName>
    <definedName name="___A68000">'[4]MTO REV.2(ARMOR)'!#REF!</definedName>
    <definedName name="___A70000">'[4]MTO REV.2(ARMOR)'!#REF!</definedName>
    <definedName name="___A75000">'[4]MTO REV.2(ARMOR)'!#REF!</definedName>
    <definedName name="___A85000">'[4]MTO REV.2(ARMOR)'!#REF!</definedName>
    <definedName name="___CON1">#REF!</definedName>
    <definedName name="___CON2">#REF!</definedName>
    <definedName name="___day1">'[5]Chiet tinh dz22'!#REF!</definedName>
    <definedName name="___dbu1">'[6]CT Thang Mo'!#REF!</definedName>
    <definedName name="___NET2">#REF!</definedName>
    <definedName name="__A65700">'[3]MTO REV.2(ARMOR)'!#REF!</definedName>
    <definedName name="__A65800">'[3]MTO REV.2(ARMOR)'!#REF!</definedName>
    <definedName name="__A66000">'[3]MTO REV.2(ARMOR)'!#REF!</definedName>
    <definedName name="__A67000">'[3]MTO REV.2(ARMOR)'!#REF!</definedName>
    <definedName name="__A68000">'[3]MTO REV.2(ARMOR)'!#REF!</definedName>
    <definedName name="__A70000">'[3]MTO REV.2(ARMOR)'!#REF!</definedName>
    <definedName name="__A75000">'[3]MTO REV.2(ARMOR)'!#REF!</definedName>
    <definedName name="__A85000">'[3]MTO REV.2(ARMOR)'!#REF!</definedName>
    <definedName name="__CON1" localSheetId="1">#REF!</definedName>
    <definedName name="__CON1" localSheetId="2">#REF!</definedName>
    <definedName name="__CON1">#REF!</definedName>
    <definedName name="__CON2" localSheetId="1">#REF!</definedName>
    <definedName name="__CON2" localSheetId="2">#REF!</definedName>
    <definedName name="__CON2">#REF!</definedName>
    <definedName name="__dao1">'[6]CT Thang Mo'!$B$189:$H$189</definedName>
    <definedName name="__dao2">'[6]CT Thang Mo'!$B$161:$H$161</definedName>
    <definedName name="__dap2">'[6]CT Thang Mo'!$B$162:$H$162</definedName>
    <definedName name="__day1">'[5]Chiet tinh dz22'!#REF!</definedName>
    <definedName name="__day2">'[7]Chiet tinh dz35'!$H$3</definedName>
    <definedName name="__dbu1">'[6]CT Thang Mo'!#REF!</definedName>
    <definedName name="__dbu2">'[6]CT Thang Mo'!$B$93:$F$93</definedName>
    <definedName name="__lap1">#REF!</definedName>
    <definedName name="__lap2">#REF!</definedName>
    <definedName name="__NET2" localSheetId="2">#REF!</definedName>
    <definedName name="__NET2">#REF!</definedName>
    <definedName name="__vc1">'[6]CT Thang Mo'!$B$34:$H$34</definedName>
    <definedName name="__vc2">'[6]CT Thang Mo'!$B$35:$H$35</definedName>
    <definedName name="__vc3">'[6]CT Thang Mo'!$B$36:$H$36</definedName>
    <definedName name="_1">#N/A</definedName>
    <definedName name="_1000A01">#N/A</definedName>
    <definedName name="_2">#N/A</definedName>
    <definedName name="_A65700" localSheetId="5">'[4]MTO REV.2(ARMOR)'!#REF!</definedName>
    <definedName name="_A65700" localSheetId="2">'[4]MTO REV.2(ARMOR)'!#REF!</definedName>
    <definedName name="_A65700">'[4]MTO REV.2(ARMOR)'!#REF!</definedName>
    <definedName name="_A65800" localSheetId="5">'[4]MTO REV.2(ARMOR)'!#REF!</definedName>
    <definedName name="_A65800" localSheetId="2">'[4]MTO REV.2(ARMOR)'!#REF!</definedName>
    <definedName name="_A65800">'[4]MTO REV.2(ARMOR)'!#REF!</definedName>
    <definedName name="_A66000" localSheetId="5">'[4]MTO REV.2(ARMOR)'!#REF!</definedName>
    <definedName name="_A66000" localSheetId="2">'[4]MTO REV.2(ARMOR)'!#REF!</definedName>
    <definedName name="_A66000">'[4]MTO REV.2(ARMOR)'!#REF!</definedName>
    <definedName name="_A67000" localSheetId="5">'[4]MTO REV.2(ARMOR)'!#REF!</definedName>
    <definedName name="_A67000" localSheetId="2">'[4]MTO REV.2(ARMOR)'!#REF!</definedName>
    <definedName name="_A67000">'[4]MTO REV.2(ARMOR)'!#REF!</definedName>
    <definedName name="_A68000" localSheetId="5">'[4]MTO REV.2(ARMOR)'!#REF!</definedName>
    <definedName name="_A68000" localSheetId="2">'[4]MTO REV.2(ARMOR)'!#REF!</definedName>
    <definedName name="_A68000">'[4]MTO REV.2(ARMOR)'!#REF!</definedName>
    <definedName name="_A70000" localSheetId="5">'[4]MTO REV.2(ARMOR)'!#REF!</definedName>
    <definedName name="_A70000" localSheetId="2">'[4]MTO REV.2(ARMOR)'!#REF!</definedName>
    <definedName name="_A70000">'[4]MTO REV.2(ARMOR)'!#REF!</definedName>
    <definedName name="_A75000" localSheetId="5">'[4]MTO REV.2(ARMOR)'!#REF!</definedName>
    <definedName name="_A75000" localSheetId="2">'[4]MTO REV.2(ARMOR)'!#REF!</definedName>
    <definedName name="_A75000">'[4]MTO REV.2(ARMOR)'!#REF!</definedName>
    <definedName name="_A85000" localSheetId="5">'[4]MTO REV.2(ARMOR)'!#REF!</definedName>
    <definedName name="_A85000" localSheetId="2">'[4]MTO REV.2(ARMOR)'!#REF!</definedName>
    <definedName name="_A85000">'[4]MTO REV.2(ARMOR)'!#REF!</definedName>
    <definedName name="_CON1" localSheetId="5">#REF!</definedName>
    <definedName name="_CON1" localSheetId="2">#REF!</definedName>
    <definedName name="_CON1">#REF!</definedName>
    <definedName name="_CON2" localSheetId="5">#REF!</definedName>
    <definedName name="_CON2" localSheetId="2">#REF!</definedName>
    <definedName name="_CON2">#REF!</definedName>
    <definedName name="_dao1">'[6]CT Thang Mo'!$B$189:$H$189</definedName>
    <definedName name="_dao2">'[6]CT Thang Mo'!$B$161:$H$161</definedName>
    <definedName name="_dap2">'[6]CT Thang Mo'!$B$162:$H$162</definedName>
    <definedName name="_day1" localSheetId="5">'[5]Chiet tinh dz22'!#REF!</definedName>
    <definedName name="_day1" localSheetId="2">'[5]Chiet tinh dz22'!#REF!</definedName>
    <definedName name="_day1">'[5]Chiet tinh dz22'!#REF!</definedName>
    <definedName name="_day2">'[7]Chiet tinh dz35'!$H$3</definedName>
    <definedName name="_dbu1" localSheetId="5">'[6]CT Thang Mo'!#REF!</definedName>
    <definedName name="_dbu1" localSheetId="2">'[6]CT Thang Mo'!#REF!</definedName>
    <definedName name="_dbu1">'[6]CT Thang Mo'!#REF!</definedName>
    <definedName name="_dbu2">'[6]CT Thang Mo'!$B$93:$F$93</definedName>
    <definedName name="_Fill" localSheetId="5" hidden="1">#REF!</definedName>
    <definedName name="_Fill" localSheetId="2" hidden="1">#REF!</definedName>
    <definedName name="_Fill" hidden="1">#REF!</definedName>
    <definedName name="_xlnm._FilterDatabase" localSheetId="1" hidden="1">'ĐƠN HÀNG VT'!$A$9:$AI$305</definedName>
    <definedName name="_xlnm._FilterDatabase" localSheetId="8" hidden="1">'LSX GỖ'!$D$46:$P$63</definedName>
    <definedName name="_xlnm._FilterDatabase" localSheetId="4" hidden="1">'TH DẦU MÀU'!$A$8:$H$40</definedName>
    <definedName name="_xlnm._FilterDatabase" localSheetId="2" hidden="1">'TH SẮT'!$B$10:$T$291</definedName>
    <definedName name="_Key1" localSheetId="5" hidden="1">#REF!</definedName>
    <definedName name="_Key1" localSheetId="2" hidden="1">#REF!</definedName>
    <definedName name="_Key1" hidden="1">#REF!</definedName>
    <definedName name="_Key2" localSheetId="5" hidden="1">#REF!</definedName>
    <definedName name="_Key2" localSheetId="2" hidden="1">#REF!</definedName>
    <definedName name="_Key2" hidden="1">#REF!</definedName>
    <definedName name="_lap1" localSheetId="2">#REF!</definedName>
    <definedName name="_lap1">#REF!</definedName>
    <definedName name="_lap2" localSheetId="2">#REF!</definedName>
    <definedName name="_lap2">#REF!</definedName>
    <definedName name="_NET2" localSheetId="1">#REF!</definedName>
    <definedName name="_NET2" localSheetId="5">#REF!</definedName>
    <definedName name="_NET2" localSheetId="2">#REF!</definedName>
    <definedName name="_NET2">#REF!</definedName>
    <definedName name="_Order1" hidden="1">255</definedName>
    <definedName name="_Order2" hidden="1">255</definedName>
    <definedName name="_Sort" localSheetId="5" hidden="1">#REF!</definedName>
    <definedName name="_Sort" localSheetId="2" hidden="1">#REF!</definedName>
    <definedName name="_Sort" hidden="1">#REF!</definedName>
    <definedName name="_vc1">'[6]CT Thang Mo'!$B$34:$H$34</definedName>
    <definedName name="_vc2">'[6]CT Thang Mo'!$B$35:$H$35</definedName>
    <definedName name="_vc3">'[6]CT Thang Mo'!$B$36:$H$36</definedName>
    <definedName name="A" localSheetId="5">'[1]PNT-QUOT-#3'!#REF!</definedName>
    <definedName name="A" localSheetId="2">'[1]PNT-QUOT-#3'!#REF!</definedName>
    <definedName name="A">'[1]PNT-QUOT-#3'!#REF!</definedName>
    <definedName name="A01_">#N/A</definedName>
    <definedName name="A01AC">#N/A</definedName>
    <definedName name="A01CAT">#N/A</definedName>
    <definedName name="A01CODE">#N/A</definedName>
    <definedName name="A01DATA">#N/A</definedName>
    <definedName name="A01MI">#N/A</definedName>
    <definedName name="A01TO">#N/A</definedName>
    <definedName name="AA" localSheetId="5">#REF!</definedName>
    <definedName name="AA" localSheetId="2">#REF!</definedName>
    <definedName name="AA">#REF!</definedName>
    <definedName name="AAA" localSheetId="5">'[8]MTL$-INTER'!#REF!</definedName>
    <definedName name="AAA" localSheetId="2">'[8]MTL$-INTER'!#REF!</definedName>
    <definedName name="AAA">'[8]MTL$-INTER'!#REF!</definedName>
    <definedName name="æíy">'[9]COAT&amp;WRAP-QIOT-#3'!#REF!</definedName>
    <definedName name="aíeu">'[10]MTO REV.2(ARMOR)'!#REF!</definedName>
    <definedName name="All_Item" localSheetId="5">#REF!</definedName>
    <definedName name="All_Item" localSheetId="2">#REF!</definedName>
    <definedName name="All_Item">#REF!</definedName>
    <definedName name="ALPIN">#N/A</definedName>
    <definedName name="ALPJYOU">#N/A</definedName>
    <definedName name="ALPTOI">#N/A</definedName>
    <definedName name="AmazonSeller">#REF!</definedName>
    <definedName name="ATG">[11]Rate!#REF!</definedName>
    <definedName name="AÙ" localSheetId="2">#REF!</definedName>
    <definedName name="AÙ">#REF!</definedName>
    <definedName name="b" localSheetId="2">#REF!</definedName>
    <definedName name="b">#REF!</definedName>
    <definedName name="BB" localSheetId="5">#REF!</definedName>
    <definedName name="BB" localSheetId="2">#REF!</definedName>
    <definedName name="BB">#REF!</definedName>
    <definedName name="BG">[12]BANGGIA!$B$4:$C$22</definedName>
    <definedName name="BOQ" localSheetId="5">#REF!</definedName>
    <definedName name="BOQ" localSheetId="2">#REF!</definedName>
    <definedName name="BOQ">#REF!</definedName>
    <definedName name="BVCISUMMARY" localSheetId="5">#REF!</definedName>
    <definedName name="BVCISUMMARY" localSheetId="2">#REF!</definedName>
    <definedName name="BVCISUMMARY">#REF!</definedName>
    <definedName name="CABLE2">'[13]MTO REV.0'!$A$1:$Q$570</definedName>
    <definedName name="cap" localSheetId="2">#REF!</definedName>
    <definedName name="cap">#REF!</definedName>
    <definedName name="cap0.7" localSheetId="2">#REF!</definedName>
    <definedName name="cap0.7">#REF!</definedName>
    <definedName name="category">[14]Sheet1!$ES$2:$ES$46</definedName>
    <definedName name="Category_All" localSheetId="5">#REF!</definedName>
    <definedName name="Category_All" localSheetId="2">#REF!</definedName>
    <definedName name="Category_All">#REF!</definedName>
    <definedName name="CATIN">#N/A</definedName>
    <definedName name="CATJYOU">#N/A</definedName>
    <definedName name="CATSYU">#N/A</definedName>
    <definedName name="CATREC">#N/A</definedName>
    <definedName name="CBK">[15]th!$D$39</definedName>
    <definedName name="CBKNN">[15]th!$M$10</definedName>
    <definedName name="CBKTN">[15]th!$M$7</definedName>
    <definedName name="CDCDZ22" localSheetId="5">#REF!</definedName>
    <definedName name="CDCDZ22" localSheetId="2">#REF!</definedName>
    <definedName name="CDCDZ22">#REF!</definedName>
    <definedName name="CDEDZ04" localSheetId="5">#REF!</definedName>
    <definedName name="CDEDZ04" localSheetId="2">#REF!</definedName>
    <definedName name="CDEDZ04">#REF!</definedName>
    <definedName name="CDEDZ22" localSheetId="5">#REF!</definedName>
    <definedName name="CDEDZ22" localSheetId="2">#REF!</definedName>
    <definedName name="CDEDZ22">#REF!</definedName>
    <definedName name="cl" localSheetId="5">[16]TC!#REF!</definedName>
    <definedName name="cl" localSheetId="2">[16]TC!#REF!</definedName>
    <definedName name="cl">[16]TC!#REF!</definedName>
    <definedName name="COAT" localSheetId="5">'[1]PNT-QUOT-#3'!#REF!</definedName>
    <definedName name="COAT" localSheetId="2">'[1]PNT-QUOT-#3'!#REF!</definedName>
    <definedName name="COAT">'[1]PNT-QUOT-#3'!#REF!</definedName>
    <definedName name="colour">'[17]Qsheet+target $'!$FW$2:$FW$2</definedName>
    <definedName name="COMMON" localSheetId="5">#REF!</definedName>
    <definedName name="COMMON" localSheetId="2">#REF!</definedName>
    <definedName name="COMMON">#REF!</definedName>
    <definedName name="CON_EQP_COS" localSheetId="5">#REF!</definedName>
    <definedName name="CON_EQP_COS" localSheetId="2">#REF!</definedName>
    <definedName name="CON_EQP_COS">#REF!</definedName>
    <definedName name="CON_EQP_COST" localSheetId="5">#REF!</definedName>
    <definedName name="CON_EQP_COST" localSheetId="2">#REF!</definedName>
    <definedName name="CON_EQP_COST">#REF!</definedName>
    <definedName name="CONST_EQ" localSheetId="5">#REF!</definedName>
    <definedName name="CONST_EQ" localSheetId="2">#REF!</definedName>
    <definedName name="CONST_EQ">#REF!</definedName>
    <definedName name="CongDoan_List" localSheetId="6">'Bảng tra CĐ'!$A$7:$A$80</definedName>
    <definedName name="CongDoan_List" localSheetId="7">'[18]Bảng tra CĐ'!$A$7:$A$80</definedName>
    <definedName name="CongDoan_List">#REF!</definedName>
    <definedName name="cot" localSheetId="2">#REF!</definedName>
    <definedName name="cot">#REF!</definedName>
    <definedName name="COT10DZ22" localSheetId="5">#REF!</definedName>
    <definedName name="COT10DZ22" localSheetId="2">#REF!</definedName>
    <definedName name="COT10DZ22">#REF!</definedName>
    <definedName name="COT12DZ22" localSheetId="5">#REF!</definedName>
    <definedName name="COT12DZ22" localSheetId="2">#REF!</definedName>
    <definedName name="COT12DZ22">#REF!</definedName>
    <definedName name="COT14DZ22" localSheetId="5">#REF!</definedName>
    <definedName name="COT14DZ22" localSheetId="2">#REF!</definedName>
    <definedName name="COT14DZ22">#REF!</definedName>
    <definedName name="COT20DZ22" localSheetId="5">#REF!</definedName>
    <definedName name="COT20DZ22" localSheetId="2">#REF!</definedName>
    <definedName name="COT20DZ22">#REF!</definedName>
    <definedName name="COT8DZ04" localSheetId="5">'[19]Chi tiet VL-NC-MTC'!#REF!</definedName>
    <definedName name="COT8DZ04" localSheetId="2">'[19]Chi tiet VL-NC-MTC'!#REF!</definedName>
    <definedName name="COT8DZ04">'[19]Chi tiet VL-NC-MTC'!#REF!</definedName>
    <definedName name="COTPYLONEDZ04" localSheetId="5">#REF!</definedName>
    <definedName name="COTPYLONEDZ04" localSheetId="2">#REF!</definedName>
    <definedName name="COTPYLONEDZ04">#REF!</definedName>
    <definedName name="COTTHEP10DZ22" localSheetId="5">#REF!</definedName>
    <definedName name="COTTHEP10DZ22" localSheetId="2">#REF!</definedName>
    <definedName name="COTTHEP10DZ22">#REF!</definedName>
    <definedName name="COTTHEP12DZ22" localSheetId="5">#REF!</definedName>
    <definedName name="COTTHEP12DZ22" localSheetId="2">#REF!</definedName>
    <definedName name="COTTHEP12DZ22">#REF!</definedName>
    <definedName name="COTTHEP9DZ22" localSheetId="5">#REF!</definedName>
    <definedName name="COTTHEP9DZ22" localSheetId="2">#REF!</definedName>
    <definedName name="COTTHEP9DZ22">#REF!</definedName>
    <definedName name="COTVUONGDZ04" localSheetId="5">#REF!</definedName>
    <definedName name="COTVUONGDZ04" localSheetId="2">#REF!</definedName>
    <definedName name="COTVUONGDZ04">#REF!</definedName>
    <definedName name="COVER" localSheetId="5">#REF!</definedName>
    <definedName name="COVER" localSheetId="2">#REF!</definedName>
    <definedName name="COVER">#REF!</definedName>
    <definedName name="cpk">'[20]th dt dz&amp;tba shoa'!$D$10</definedName>
    <definedName name="_xlnm.Criteria" localSheetId="5">[21]SILICATE!#REF!</definedName>
    <definedName name="_xlnm.Criteria" localSheetId="2">[21]SILICATE!#REF!</definedName>
    <definedName name="_xlnm.Criteria">[21]SILICATE!#REF!</definedName>
    <definedName name="CRITINST" localSheetId="5">#REF!</definedName>
    <definedName name="CRITINST" localSheetId="2">#REF!</definedName>
    <definedName name="CRITINST">#REF!</definedName>
    <definedName name="CRITPURC" localSheetId="5">#REF!</definedName>
    <definedName name="CRITPURC" localSheetId="2">#REF!</definedName>
    <definedName name="CRITPURC">#REF!</definedName>
    <definedName name="CS_10" localSheetId="5">#REF!</definedName>
    <definedName name="CS_10" localSheetId="2">#REF!</definedName>
    <definedName name="CS_10">#REF!</definedName>
    <definedName name="CS_100" localSheetId="5">#REF!</definedName>
    <definedName name="CS_100" localSheetId="2">#REF!</definedName>
    <definedName name="CS_100">#REF!</definedName>
    <definedName name="CS_10S" localSheetId="5">#REF!</definedName>
    <definedName name="CS_10S" localSheetId="2">#REF!</definedName>
    <definedName name="CS_10S">#REF!</definedName>
    <definedName name="CS_120" localSheetId="5">#REF!</definedName>
    <definedName name="CS_120" localSheetId="2">#REF!</definedName>
    <definedName name="CS_120">#REF!</definedName>
    <definedName name="CS_140" localSheetId="5">#REF!</definedName>
    <definedName name="CS_140" localSheetId="2">#REF!</definedName>
    <definedName name="CS_140">#REF!</definedName>
    <definedName name="CS_160" localSheetId="5">#REF!</definedName>
    <definedName name="CS_160" localSheetId="2">#REF!</definedName>
    <definedName name="CS_160">#REF!</definedName>
    <definedName name="CS_20" localSheetId="5">#REF!</definedName>
    <definedName name="CS_20" localSheetId="2">#REF!</definedName>
    <definedName name="CS_20">#REF!</definedName>
    <definedName name="CS_30" localSheetId="5">#REF!</definedName>
    <definedName name="CS_30" localSheetId="2">#REF!</definedName>
    <definedName name="CS_30">#REF!</definedName>
    <definedName name="CS_40" localSheetId="5">#REF!</definedName>
    <definedName name="CS_40" localSheetId="2">#REF!</definedName>
    <definedName name="CS_40">#REF!</definedName>
    <definedName name="CS_40S" localSheetId="5">#REF!</definedName>
    <definedName name="CS_40S" localSheetId="2">#REF!</definedName>
    <definedName name="CS_40S">#REF!</definedName>
    <definedName name="CS_5S" localSheetId="5">#REF!</definedName>
    <definedName name="CS_5S" localSheetId="2">#REF!</definedName>
    <definedName name="CS_5S">#REF!</definedName>
    <definedName name="CS_60" localSheetId="5">#REF!</definedName>
    <definedName name="CS_60" localSheetId="2">#REF!</definedName>
    <definedName name="CS_60">#REF!</definedName>
    <definedName name="CS_80" localSheetId="5">#REF!</definedName>
    <definedName name="CS_80" localSheetId="2">#REF!</definedName>
    <definedName name="CS_80">#REF!</definedName>
    <definedName name="CS_80S" localSheetId="5">#REF!</definedName>
    <definedName name="CS_80S" localSheetId="2">#REF!</definedName>
    <definedName name="CS_80S">#REF!</definedName>
    <definedName name="CS_STD" localSheetId="5">#REF!</definedName>
    <definedName name="CS_STD" localSheetId="2">#REF!</definedName>
    <definedName name="CS_STD">#REF!</definedName>
    <definedName name="CS_XS" localSheetId="5">#REF!</definedName>
    <definedName name="CS_XS" localSheetId="2">#REF!</definedName>
    <definedName name="CS_XS">#REF!</definedName>
    <definedName name="CS_XXS" localSheetId="5">#REF!</definedName>
    <definedName name="CS_XXS" localSheetId="2">#REF!</definedName>
    <definedName name="CS_XXS">#REF!</definedName>
    <definedName name="ctdn9697" localSheetId="2">#REF!</definedName>
    <definedName name="ctdn9697">#REF!</definedName>
    <definedName name="CURRENCY" localSheetId="5">#REF!</definedName>
    <definedName name="CURRENCY" localSheetId="2">#REF!</definedName>
    <definedName name="CURRENCY">#REF!</definedName>
    <definedName name="Channel">#REF!</definedName>
    <definedName name="d" localSheetId="2">#REF!</definedName>
    <definedName name="d">#REF!</definedName>
    <definedName name="D_7101A_B" localSheetId="5">#REF!</definedName>
    <definedName name="D_7101A_B" localSheetId="2">#REF!</definedName>
    <definedName name="D_7101A_B">#REF!</definedName>
    <definedName name="DA" localSheetId="2">#REF!</definedName>
    <definedName name="DA">#REF!</definedName>
    <definedName name="daotd">'[6]CT Thang Mo'!$B$323:$H$323</definedName>
    <definedName name="dap">'[6]CT Thang Mo'!$B$39:$H$39</definedName>
    <definedName name="daptd">'[6]CT Thang Mo'!$B$324:$H$324</definedName>
    <definedName name="DAT" localSheetId="5">[16]Dat!#REF!</definedName>
    <definedName name="DAT" localSheetId="2">[16]Dat!#REF!</definedName>
    <definedName name="DAT">[16]Dat!#REF!</definedName>
    <definedName name="_xlnm.Database" localSheetId="1">#REF!</definedName>
    <definedName name="_xlnm.Database" localSheetId="5">#REF!</definedName>
    <definedName name="_xlnm.Database" localSheetId="2">#REF!</definedName>
    <definedName name="_xlnm.Database">#REF!</definedName>
    <definedName name="DataFilter" localSheetId="7">[22]!DataFilter</definedName>
    <definedName name="DataFilter" localSheetId="5">[22]!DataFilter</definedName>
    <definedName name="DataFilter" localSheetId="2">[22]!DataFilter</definedName>
    <definedName name="DataFilter">[22]!DataFilter</definedName>
    <definedName name="DataSort" localSheetId="7">[22]!DataSort</definedName>
    <definedName name="DataSort" localSheetId="5">[22]!DataSort</definedName>
    <definedName name="DataSort" localSheetId="2">[22]!DataSort</definedName>
    <definedName name="DataSort">[22]!DataSort</definedName>
    <definedName name="day" localSheetId="2">#REF!</definedName>
    <definedName name="day">#REF!</definedName>
    <definedName name="DAYSU" localSheetId="5">#REF!</definedName>
    <definedName name="DAYSU" localSheetId="2">#REF!</definedName>
    <definedName name="DAYSU">#REF!</definedName>
    <definedName name="DNCD" localSheetId="5">#REF!</definedName>
    <definedName name="DNCD" localSheetId="2">#REF!</definedName>
    <definedName name="DNCD">#REF!</definedName>
    <definedName name="DNDZ22" localSheetId="5">#REF!</definedName>
    <definedName name="DNDZ22" localSheetId="2">#REF!</definedName>
    <definedName name="DNDZ22">#REF!</definedName>
    <definedName name="dobt" localSheetId="2">#REF!</definedName>
    <definedName name="dobt">#REF!</definedName>
    <definedName name="DSUMDATA" localSheetId="5">#REF!</definedName>
    <definedName name="DSUMDATA" localSheetId="2">#REF!</definedName>
    <definedName name="DSUMDATA">#REF!</definedName>
    <definedName name="earu" localSheetId="1">#REF!</definedName>
    <definedName name="earu" localSheetId="5">#REF!</definedName>
    <definedName name="earu" localSheetId="2">#REF!</definedName>
    <definedName name="earu">#REF!</definedName>
    <definedName name="eíay" localSheetId="1">#REF!</definedName>
    <definedName name="eíay" localSheetId="5">#REF!</definedName>
    <definedName name="eíay" localSheetId="2">#REF!</definedName>
    <definedName name="eíay">#REF!</definedName>
    <definedName name="End_1" localSheetId="1">#REF!</definedName>
    <definedName name="End_1" localSheetId="5">#REF!</definedName>
    <definedName name="End_1" localSheetId="2">#REF!</definedName>
    <definedName name="End_1">#REF!</definedName>
    <definedName name="End_10" localSheetId="1">#REF!</definedName>
    <definedName name="End_10" localSheetId="5">#REF!</definedName>
    <definedName name="End_10" localSheetId="2">#REF!</definedName>
    <definedName name="End_10">#REF!</definedName>
    <definedName name="End_11" localSheetId="1">#REF!</definedName>
    <definedName name="End_11" localSheetId="5">#REF!</definedName>
    <definedName name="End_11" localSheetId="2">#REF!</definedName>
    <definedName name="End_11">#REF!</definedName>
    <definedName name="End_12" localSheetId="1">#REF!</definedName>
    <definedName name="End_12" localSheetId="5">#REF!</definedName>
    <definedName name="End_12" localSheetId="2">#REF!</definedName>
    <definedName name="End_12">#REF!</definedName>
    <definedName name="End_13" localSheetId="1">#REF!</definedName>
    <definedName name="End_13" localSheetId="5">#REF!</definedName>
    <definedName name="End_13" localSheetId="2">#REF!</definedName>
    <definedName name="End_13">#REF!</definedName>
    <definedName name="End_2" localSheetId="1">#REF!</definedName>
    <definedName name="End_2" localSheetId="5">#REF!</definedName>
    <definedName name="End_2" localSheetId="2">#REF!</definedName>
    <definedName name="End_2">#REF!</definedName>
    <definedName name="End_3" localSheetId="1">#REF!</definedName>
    <definedName name="End_3" localSheetId="5">#REF!</definedName>
    <definedName name="End_3" localSheetId="2">#REF!</definedName>
    <definedName name="End_3">#REF!</definedName>
    <definedName name="End_4" localSheetId="1">#REF!</definedName>
    <definedName name="End_4" localSheetId="5">#REF!</definedName>
    <definedName name="End_4" localSheetId="2">#REF!</definedName>
    <definedName name="End_4">#REF!</definedName>
    <definedName name="End_5" localSheetId="1">#REF!</definedName>
    <definedName name="End_5" localSheetId="5">#REF!</definedName>
    <definedName name="End_5" localSheetId="2">#REF!</definedName>
    <definedName name="End_5">#REF!</definedName>
    <definedName name="End_6" localSheetId="1">#REF!</definedName>
    <definedName name="End_6" localSheetId="5">#REF!</definedName>
    <definedName name="End_6" localSheetId="2">#REF!</definedName>
    <definedName name="End_6">#REF!</definedName>
    <definedName name="End_7" localSheetId="1">#REF!</definedName>
    <definedName name="End_7" localSheetId="5">#REF!</definedName>
    <definedName name="End_7" localSheetId="2">#REF!</definedName>
    <definedName name="End_7">#REF!</definedName>
    <definedName name="End_8" localSheetId="1">#REF!</definedName>
    <definedName name="End_8" localSheetId="5">#REF!</definedName>
    <definedName name="End_8" localSheetId="2">#REF!</definedName>
    <definedName name="End_8">#REF!</definedName>
    <definedName name="End_9" localSheetId="1">#REF!</definedName>
    <definedName name="End_9" localSheetId="5">#REF!</definedName>
    <definedName name="End_9" localSheetId="2">#REF!</definedName>
    <definedName name="End_9">#REF!</definedName>
    <definedName name="_xlnm.Extract" localSheetId="5">[21]SILICATE!#REF!</definedName>
    <definedName name="_xlnm.Extract" localSheetId="2">[21]SILICATE!#REF!</definedName>
    <definedName name="_xlnm.Extract">[21]SILICATE!#REF!</definedName>
    <definedName name="FACTOR" localSheetId="5">#REF!</definedName>
    <definedName name="FACTOR" localSheetId="2">#REF!</definedName>
    <definedName name="FACTOR">#REF!</definedName>
    <definedName name="foam">[23]quote!$EL$2:$EL$3</definedName>
    <definedName name="FP" localSheetId="5">'[1]COAT&amp;WRAP-QIOT-#3'!#REF!</definedName>
    <definedName name="FP" localSheetId="2">'[1]COAT&amp;WRAP-QIOT-#3'!#REF!</definedName>
    <definedName name="FP">'[1]COAT&amp;WRAP-QIOT-#3'!#REF!</definedName>
    <definedName name="GDDCLTDZ22" localSheetId="5">#REF!</definedName>
    <definedName name="GDDCLTDZ22" localSheetId="2">#REF!</definedName>
    <definedName name="GDDCLTDZ22">#REF!</definedName>
    <definedName name="GoBack" localSheetId="7">[22]Sheet1!GoBack</definedName>
    <definedName name="GoBack" localSheetId="5">[22]Sheet1!GoBack</definedName>
    <definedName name="GoBack" localSheetId="2">[22]Sheet1!GoBack</definedName>
    <definedName name="GoBack">[22]Sheet1!GoBack</definedName>
    <definedName name="goc" localSheetId="2">#REF!</definedName>
    <definedName name="goc">#REF!</definedName>
    <definedName name="GPT_GROUNDING_PT" localSheetId="5">'[24]NEW-PANEL'!#REF!</definedName>
    <definedName name="GPT_GROUNDING_PT" localSheetId="2">'[24]NEW-PANEL'!#REF!</definedName>
    <definedName name="GPT_GROUNDING_PT">'[24]NEW-PANEL'!#REF!</definedName>
    <definedName name="h" localSheetId="5">[25]TC!#REF!</definedName>
    <definedName name="h" localSheetId="2">[25]TC!#REF!</definedName>
    <definedName name="h">[25]TC!#REF!</definedName>
    <definedName name="HOME_MANP" localSheetId="5">#REF!</definedName>
    <definedName name="HOME_MANP" localSheetId="2">#REF!</definedName>
    <definedName name="HOME_MANP">#REF!</definedName>
    <definedName name="HOMEOFFICE_COST" localSheetId="5">#REF!</definedName>
    <definedName name="HOMEOFFICE_COST" localSheetId="2">#REF!</definedName>
    <definedName name="HOMEOFFICE_COST">#REF!</definedName>
    <definedName name="hstl1" localSheetId="5">[26]bia!#REF!</definedName>
    <definedName name="hstl1" localSheetId="2">[26]bia!#REF!</definedName>
    <definedName name="hstl1">[26]bia!#REF!</definedName>
    <definedName name="HTML_CodePage" hidden="1">950</definedName>
    <definedName name="HTML_Control" localSheetId="6" hidden="1">{"'Sheet1'!$L$16"}</definedName>
    <definedName name="HTML_Control" localSheetId="7" hidden="1">{"'Sheet1'!$L$16"}</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IDLAB_COST" localSheetId="5">#REF!</definedName>
    <definedName name="IDLAB_COST" localSheetId="2">#REF!</definedName>
    <definedName name="IDLAB_COST">#REF!</definedName>
    <definedName name="IND_LAB" localSheetId="5">#REF!</definedName>
    <definedName name="IND_LAB" localSheetId="2">#REF!</definedName>
    <definedName name="IND_LAB">#REF!</definedName>
    <definedName name="INDMANP" localSheetId="5">#REF!</definedName>
    <definedName name="INDMANP" localSheetId="2">#REF!</definedName>
    <definedName name="INDMANP">#REF!</definedName>
    <definedName name="IO" localSheetId="5">'[1]COAT&amp;WRAP-QIOT-#3'!#REF!</definedName>
    <definedName name="IO" localSheetId="2">'[1]COAT&amp;WRAP-QIOT-#3'!#REF!</definedName>
    <definedName name="IO">'[1]COAT&amp;WRAP-QIOT-#3'!#REF!</definedName>
    <definedName name="k" localSheetId="5">[16]TC!#REF!</definedName>
    <definedName name="k" localSheetId="2">[16]TC!#REF!</definedName>
    <definedName name="k">[16]TC!#REF!</definedName>
    <definedName name="KD">[27]Sheet1!#REF!</definedName>
    <definedName name="kl" localSheetId="5">'[28]DM 56'!#REF!</definedName>
    <definedName name="kl" localSheetId="2">'[28]DM 56'!#REF!</definedName>
    <definedName name="kl">'[28]DM 56'!#REF!</definedName>
    <definedName name="KVC" localSheetId="2">#REF!</definedName>
    <definedName name="KVC">#REF!</definedName>
    <definedName name="KHL" localSheetId="2">#REF!</definedName>
    <definedName name="KHL">#REF!</definedName>
    <definedName name="khoiluong" localSheetId="5">'[29]DM 56'!#REF!</definedName>
    <definedName name="khoiluong" localSheetId="2">'[29]DM 56'!#REF!</definedName>
    <definedName name="khoiluong">'[29]DM 56'!#REF!</definedName>
    <definedName name="L" localSheetId="2">#REF!</definedName>
    <definedName name="L">#REF!</definedName>
    <definedName name="lapa">'[6]CT Thang Mo'!$B$350:$H$350</definedName>
    <definedName name="lapb">'[6]CT Thang Mo'!$B$370:$H$370</definedName>
    <definedName name="lapc">'[6]CT Thang Mo'!$B$390:$H$390</definedName>
    <definedName name="lVC" localSheetId="2">#REF!</definedName>
    <definedName name="lVC">#REF!</definedName>
    <definedName name="m">[23]quote!$EN$2:$EN$12</definedName>
    <definedName name="MAJ_CON_EQP" localSheetId="5">#REF!</definedName>
    <definedName name="MAJ_CON_EQP" localSheetId="2">#REF!</definedName>
    <definedName name="MAJ_CON_EQP">#REF!</definedName>
    <definedName name="MAT" localSheetId="5">'[1]COAT&amp;WRAP-QIOT-#3'!#REF!</definedName>
    <definedName name="MAT" localSheetId="2">'[1]COAT&amp;WRAP-QIOT-#3'!#REF!</definedName>
    <definedName name="MAT">'[1]COAT&amp;WRAP-QIOT-#3'!#REF!</definedName>
    <definedName name="MCT" localSheetId="5">#REF!</definedName>
    <definedName name="MCT" localSheetId="2">#REF!</definedName>
    <definedName name="MCT">#REF!</definedName>
    <definedName name="MENU" localSheetId="2">#REF!</definedName>
    <definedName name="MENU">#REF!</definedName>
    <definedName name="MF" localSheetId="5">'[1]COAT&amp;WRAP-QIOT-#3'!#REF!</definedName>
    <definedName name="MF" localSheetId="2">'[1]COAT&amp;WRAP-QIOT-#3'!#REF!</definedName>
    <definedName name="MF">'[1]COAT&amp;WRAP-QIOT-#3'!#REF!</definedName>
    <definedName name="MG_A" localSheetId="1">#REF!</definedName>
    <definedName name="MG_A" localSheetId="5">#REF!</definedName>
    <definedName name="MG_A" localSheetId="2">#REF!</definedName>
    <definedName name="MG_A">#REF!</definedName>
    <definedName name="MN" localSheetId="5">#REF!</definedName>
    <definedName name="MN" localSheetId="2">#REF!</definedName>
    <definedName name="MN">#REF!</definedName>
    <definedName name="MN12DZ22" localSheetId="5">#REF!</definedName>
    <definedName name="MN12DZ22" localSheetId="2">#REF!</definedName>
    <definedName name="MN12DZ22">#REF!</definedName>
    <definedName name="MN15DZ22" localSheetId="5">#REF!</definedName>
    <definedName name="MN15DZ22" localSheetId="2">#REF!</definedName>
    <definedName name="MN15DZ22">#REF!</definedName>
    <definedName name="MN18DZ22" localSheetId="5">#REF!</definedName>
    <definedName name="MN18DZ22" localSheetId="2">#REF!</definedName>
    <definedName name="MN18DZ22">#REF!</definedName>
    <definedName name="MONGMSDZ04" localSheetId="5">#REF!</definedName>
    <definedName name="MONGMSDZ04" localSheetId="2">#REF!</definedName>
    <definedName name="MONGMSDZ04">#REF!</definedName>
    <definedName name="MS5DZ22" localSheetId="5">#REF!</definedName>
    <definedName name="MS5DZ22" localSheetId="2">#REF!</definedName>
    <definedName name="MS5DZ22">#REF!</definedName>
    <definedName name="MS6DZ22" localSheetId="5">#REF!</definedName>
    <definedName name="MS6DZ22" localSheetId="2">#REF!</definedName>
    <definedName name="MS6DZ22">#REF!</definedName>
    <definedName name="MS7DZ22" localSheetId="5">#REF!</definedName>
    <definedName name="MS7DZ22" localSheetId="2">#REF!</definedName>
    <definedName name="MS7DZ22">#REF!</definedName>
    <definedName name="MT" localSheetId="5">#REF!</definedName>
    <definedName name="MT" localSheetId="2">#REF!</definedName>
    <definedName name="MT">#REF!</definedName>
    <definedName name="MT2DZ22" localSheetId="5">#REF!</definedName>
    <definedName name="MT2DZ22" localSheetId="2">#REF!</definedName>
    <definedName name="MT2DZ22">#REF!</definedName>
    <definedName name="MT3DZ22" localSheetId="5">#REF!</definedName>
    <definedName name="MT3DZ22" localSheetId="2">#REF!</definedName>
    <definedName name="MT3DZ22">#REF!</definedName>
    <definedName name="MV" localSheetId="5">#REF!</definedName>
    <definedName name="MV" localSheetId="2">#REF!</definedName>
    <definedName name="MV">#REF!</definedName>
    <definedName name="NCcap0.7" localSheetId="2">#REF!</definedName>
    <definedName name="NCcap0.7">#REF!</definedName>
    <definedName name="NCcap1" localSheetId="2">#REF!</definedName>
    <definedName name="NCcap1">#REF!</definedName>
    <definedName name="NET" localSheetId="5">#REF!</definedName>
    <definedName name="NET" localSheetId="2">#REF!</definedName>
    <definedName name="NET">#REF!</definedName>
    <definedName name="NET_1" localSheetId="1">#REF!</definedName>
    <definedName name="NET_1" localSheetId="5">#REF!</definedName>
    <definedName name="NET_1" localSheetId="2">#REF!</definedName>
    <definedName name="NET_1">#REF!</definedName>
    <definedName name="NET_ANA" localSheetId="5">#REF!</definedName>
    <definedName name="NET_ANA" localSheetId="2">#REF!</definedName>
    <definedName name="NET_ANA">#REF!</definedName>
    <definedName name="NET_ANA_1" localSheetId="1">#REF!</definedName>
    <definedName name="NET_ANA_1" localSheetId="5">#REF!</definedName>
    <definedName name="NET_ANA_1" localSheetId="2">#REF!</definedName>
    <definedName name="NET_ANA_1">#REF!</definedName>
    <definedName name="NET_ANA_2" localSheetId="1">#REF!</definedName>
    <definedName name="NET_ANA_2" localSheetId="5">#REF!</definedName>
    <definedName name="NET_ANA_2" localSheetId="2">#REF!</definedName>
    <definedName name="NET_ANA_2">#REF!</definedName>
    <definedName name="OTHER_PANEL" localSheetId="5">'[24]NEW-PANEL'!#REF!</definedName>
    <definedName name="OTHER_PANEL" localSheetId="2">'[24]NEW-PANEL'!#REF!</definedName>
    <definedName name="OTHER_PANEL">'[24]NEW-PANEL'!#REF!</definedName>
    <definedName name="Overstock">#REF!</definedName>
    <definedName name="P" localSheetId="5">'[1]PNT-QUOT-#3'!#REF!</definedName>
    <definedName name="P" localSheetId="2">'[1]PNT-QUOT-#3'!#REF!</definedName>
    <definedName name="P">'[1]PNT-QUOT-#3'!#REF!</definedName>
    <definedName name="PACK">[23]quote!$EV$2:$EV$3</definedName>
    <definedName name="PEJM" localSheetId="5">'[1]COAT&amp;WRAP-QIOT-#3'!#REF!</definedName>
    <definedName name="PEJM" localSheetId="2">'[1]COAT&amp;WRAP-QIOT-#3'!#REF!</definedName>
    <definedName name="PEJM">'[1]COAT&amp;WRAP-QIOT-#3'!#REF!</definedName>
    <definedName name="PF" localSheetId="5">'[1]PNT-QUOT-#3'!#REF!</definedName>
    <definedName name="PF" localSheetId="2">'[1]PNT-QUOT-#3'!#REF!</definedName>
    <definedName name="PF">'[1]PNT-QUOT-#3'!#REF!</definedName>
    <definedName name="PL_指示燈___P.B.___REST_P.B._壓扣開關" localSheetId="5">'[24]NEW-PANEL'!#REF!</definedName>
    <definedName name="PL_指示燈___P.B.___REST_P.B._壓扣開關" localSheetId="2">'[24]NEW-PANEL'!#REF!</definedName>
    <definedName name="PL_指示燈___P.B.___REST_P.B._壓扣開關">'[24]NEW-PANEL'!#REF!</definedName>
    <definedName name="PM">[30]IBASE!$AH$16:$AV$110</definedName>
    <definedName name="PRICE" localSheetId="5">#REF!</definedName>
    <definedName name="PRICE" localSheetId="2">#REF!</definedName>
    <definedName name="PRICE">#REF!</definedName>
    <definedName name="PRICE1" localSheetId="5">#REF!</definedName>
    <definedName name="PRICE1" localSheetId="2">#REF!</definedName>
    <definedName name="PRICE1">#REF!</definedName>
    <definedName name="_xlnm.Print_Area" localSheetId="1">'ĐƠN HÀNG VT'!$A$1:$K$221</definedName>
    <definedName name="_xlnm.Print_Area" localSheetId="8">'LSX GỖ'!$A$1:$U$103</definedName>
    <definedName name="_xlnm.Print_Area" localSheetId="5">'LSX SẮT'!$A$1:$V$79</definedName>
    <definedName name="_xlnm.Print_Area" localSheetId="2">'TH SẮT'!$A$1:$K$219</definedName>
    <definedName name="_xlnm.Print_Area" localSheetId="9">'THỰC TẾ XK'!$A$1:$U$35</definedName>
    <definedName name="_xlnm.Print_Area">#REF!</definedName>
    <definedName name="Print_Area_MI">[31]ESTI.!$A$1:$U$52</definedName>
    <definedName name="_xlnm.Print_Titles" localSheetId="2">#REF!</definedName>
    <definedName name="_xlnm.Print_Titles">#REF!</definedName>
    <definedName name="Print_Titles_MI" localSheetId="5">#REF!</definedName>
    <definedName name="Print_Titles_MI" localSheetId="2">#REF!</definedName>
    <definedName name="Print_Titles_MI">#REF!</definedName>
    <definedName name="PRINTA" localSheetId="5">#REF!</definedName>
    <definedName name="PRINTA" localSheetId="2">#REF!</definedName>
    <definedName name="PRINTA">#REF!</definedName>
    <definedName name="PRINTB" localSheetId="5">#REF!</definedName>
    <definedName name="PRINTB" localSheetId="2">#REF!</definedName>
    <definedName name="PRINTB">#REF!</definedName>
    <definedName name="PRINTC" localSheetId="5">#REF!</definedName>
    <definedName name="PRINTC" localSheetId="2">#REF!</definedName>
    <definedName name="PRINTC">#REF!</definedName>
    <definedName name="PROPOSAL" localSheetId="5">#REF!</definedName>
    <definedName name="PROPOSAL" localSheetId="2">#REF!</definedName>
    <definedName name="PROPOSAL">#REF!</definedName>
    <definedName name="q" localSheetId="5">#REF!</definedName>
    <definedName name="q" localSheetId="2">#REF!</definedName>
    <definedName name="q">#REF!</definedName>
    <definedName name="RECOUT">#N/A</definedName>
    <definedName name="RFP003A" localSheetId="5">#REF!</definedName>
    <definedName name="RFP003A" localSheetId="2">#REF!</definedName>
    <definedName name="RFP003A">#REF!</definedName>
    <definedName name="RFP003B" localSheetId="5">#REF!</definedName>
    <definedName name="RFP003B" localSheetId="2">#REF!</definedName>
    <definedName name="RFP003B">#REF!</definedName>
    <definedName name="RFP003C" localSheetId="5">#REF!</definedName>
    <definedName name="RFP003C" localSheetId="2">#REF!</definedName>
    <definedName name="RFP003C">#REF!</definedName>
    <definedName name="RFP003D" localSheetId="5">#REF!</definedName>
    <definedName name="RFP003D" localSheetId="2">#REF!</definedName>
    <definedName name="RFP003D">#REF!</definedName>
    <definedName name="RFP003E" localSheetId="5">#REF!</definedName>
    <definedName name="RFP003E" localSheetId="2">#REF!</definedName>
    <definedName name="RFP003E">#REF!</definedName>
    <definedName name="RFP003F" localSheetId="5">#REF!</definedName>
    <definedName name="RFP003F" localSheetId="2">#REF!</definedName>
    <definedName name="RFP003F">#REF!</definedName>
    <definedName name="RT" localSheetId="5">'[1]COAT&amp;WRAP-QIOT-#3'!#REF!</definedName>
    <definedName name="RT" localSheetId="2">'[1]COAT&amp;WRAP-QIOT-#3'!#REF!</definedName>
    <definedName name="RT">'[1]COAT&amp;WRAP-QIOT-#3'!#REF!</definedName>
    <definedName name="s">'[17]Qsheet+target $'!#REF!</definedName>
    <definedName name="sau">'[7]Chiet tinh dz35'!$H$4</definedName>
    <definedName name="SB">[30]IBASE!$AH$7:$AL$14</definedName>
    <definedName name="SCH" localSheetId="5">#REF!</definedName>
    <definedName name="SCH" localSheetId="2">#REF!</definedName>
    <definedName name="SCH">#REF!</definedName>
    <definedName name="SIZE" localSheetId="5">#REF!</definedName>
    <definedName name="SIZE" localSheetId="2">#REF!</definedName>
    <definedName name="SIZE">#REF!</definedName>
    <definedName name="SORT" localSheetId="5">#REF!</definedName>
    <definedName name="SORT" localSheetId="2">#REF!</definedName>
    <definedName name="SORT">#REF!</definedName>
    <definedName name="SORT_AREA">'[31]DI-ESTI'!$A$8:$R$489</definedName>
    <definedName name="SP" localSheetId="5">'[1]PNT-QUOT-#3'!#REF!</definedName>
    <definedName name="SP" localSheetId="2">'[1]PNT-QUOT-#3'!#REF!</definedName>
    <definedName name="SP">'[1]PNT-QUOT-#3'!#REF!</definedName>
    <definedName name="SPEC" localSheetId="1">#REF!</definedName>
    <definedName name="SPEC" localSheetId="5">#REF!</definedName>
    <definedName name="SPEC" localSheetId="2">#REF!</definedName>
    <definedName name="SPEC">#REF!</definedName>
    <definedName name="SPECSUMMARY" localSheetId="5">#REF!</definedName>
    <definedName name="SPECSUMMARY" localSheetId="2">#REF!</definedName>
    <definedName name="SPECSUMMARY">#REF!</definedName>
    <definedName name="Start_1" localSheetId="1">#REF!</definedName>
    <definedName name="Start_1" localSheetId="5">#REF!</definedName>
    <definedName name="Start_1" localSheetId="2">#REF!</definedName>
    <definedName name="Start_1">#REF!</definedName>
    <definedName name="Start_10" localSheetId="1">#REF!</definedName>
    <definedName name="Start_10" localSheetId="5">#REF!</definedName>
    <definedName name="Start_10" localSheetId="2">#REF!</definedName>
    <definedName name="Start_10">#REF!</definedName>
    <definedName name="Start_11" localSheetId="1">#REF!</definedName>
    <definedName name="Start_11" localSheetId="5">#REF!</definedName>
    <definedName name="Start_11" localSheetId="2">#REF!</definedName>
    <definedName name="Start_11">#REF!</definedName>
    <definedName name="Start_12" localSheetId="1">#REF!</definedName>
    <definedName name="Start_12" localSheetId="5">#REF!</definedName>
    <definedName name="Start_12" localSheetId="2">#REF!</definedName>
    <definedName name="Start_12">#REF!</definedName>
    <definedName name="Start_13" localSheetId="1">#REF!</definedName>
    <definedName name="Start_13" localSheetId="5">#REF!</definedName>
    <definedName name="Start_13" localSheetId="2">#REF!</definedName>
    <definedName name="Start_13">#REF!</definedName>
    <definedName name="Start_2" localSheetId="1">#REF!</definedName>
    <definedName name="Start_2" localSheetId="5">#REF!</definedName>
    <definedName name="Start_2" localSheetId="2">#REF!</definedName>
    <definedName name="Start_2">#REF!</definedName>
    <definedName name="Start_3" localSheetId="1">#REF!</definedName>
    <definedName name="Start_3" localSheetId="5">#REF!</definedName>
    <definedName name="Start_3" localSheetId="2">#REF!</definedName>
    <definedName name="Start_3">#REF!</definedName>
    <definedName name="Start_4" localSheetId="1">#REF!</definedName>
    <definedName name="Start_4" localSheetId="5">#REF!</definedName>
    <definedName name="Start_4" localSheetId="2">#REF!</definedName>
    <definedName name="Start_4">#REF!</definedName>
    <definedName name="Start_5" localSheetId="1">#REF!</definedName>
    <definedName name="Start_5" localSheetId="5">#REF!</definedName>
    <definedName name="Start_5" localSheetId="2">#REF!</definedName>
    <definedName name="Start_5">#REF!</definedName>
    <definedName name="Start_6" localSheetId="1">#REF!</definedName>
    <definedName name="Start_6" localSheetId="5">#REF!</definedName>
    <definedName name="Start_6" localSheetId="2">#REF!</definedName>
    <definedName name="Start_6">#REF!</definedName>
    <definedName name="Start_7" localSheetId="1">#REF!</definedName>
    <definedName name="Start_7" localSheetId="5">#REF!</definedName>
    <definedName name="Start_7" localSheetId="2">#REF!</definedName>
    <definedName name="Start_7">#REF!</definedName>
    <definedName name="Start_8" localSheetId="1">#REF!</definedName>
    <definedName name="Start_8" localSheetId="5">#REF!</definedName>
    <definedName name="Start_8" localSheetId="2">#REF!</definedName>
    <definedName name="Start_8">#REF!</definedName>
    <definedName name="Start_9" localSheetId="1">#REF!</definedName>
    <definedName name="Start_9" localSheetId="5">#REF!</definedName>
    <definedName name="Start_9" localSheetId="2">#REF!</definedName>
    <definedName name="Start_9">#REF!</definedName>
    <definedName name="STYLE">[27]Sheet1!$EM$2:$EM$7</definedName>
    <definedName name="su" localSheetId="5">'[32]DT-chi tiet'!#REF!</definedName>
    <definedName name="su" localSheetId="2">'[32]DT-chi tiet'!#REF!</definedName>
    <definedName name="su">'[32]DT-chi tiet'!#REF!</definedName>
    <definedName name="SUMMARY" localSheetId="5">#REF!</definedName>
    <definedName name="SUMMARY" localSheetId="2">#REF!</definedName>
    <definedName name="SUMMARY">#REF!</definedName>
    <definedName name="T" localSheetId="2">#REF!</definedName>
    <definedName name="T">#REF!</definedName>
    <definedName name="tb" localSheetId="5">[32]TONGQT!#REF!</definedName>
    <definedName name="tb" localSheetId="2">[32]TONGQT!#REF!</definedName>
    <definedName name="tb">[32]TONGQT!#REF!</definedName>
    <definedName name="TBA" localSheetId="5">#REF!</definedName>
    <definedName name="TBA" localSheetId="2">#REF!</definedName>
    <definedName name="TBA">#REF!</definedName>
    <definedName name="TBNN">[15]th!$M$8</definedName>
    <definedName name="TBTN">[15]th!$M$5</definedName>
    <definedName name="TD" localSheetId="5">#REF!</definedName>
    <definedName name="TD" localSheetId="2">#REF!</definedName>
    <definedName name="TD">#REF!</definedName>
    <definedName name="TDDZ04" localSheetId="5">#REF!</definedName>
    <definedName name="TDDZ04" localSheetId="2">#REF!</definedName>
    <definedName name="TDDZ04">#REF!</definedName>
    <definedName name="TDDZ22" localSheetId="5">#REF!</definedName>
    <definedName name="TDDZ22" localSheetId="2">#REF!</definedName>
    <definedName name="TDDZ22">#REF!</definedName>
    <definedName name="TITAN" localSheetId="1">#REF!</definedName>
    <definedName name="TITAN" localSheetId="5">#REF!</definedName>
    <definedName name="TITAN" localSheetId="2">#REF!</definedName>
    <definedName name="TITAN">#REF!</definedName>
    <definedName name="tl" localSheetId="2">#REF!</definedName>
    <definedName name="tl">#REF!</definedName>
    <definedName name="TPLRP" localSheetId="5">#REF!</definedName>
    <definedName name="TPLRP" localSheetId="2">#REF!</definedName>
    <definedName name="TPLRP">#REF!</definedName>
    <definedName name="ttbt" localSheetId="2">#REF!</definedName>
    <definedName name="ttbt">#REF!</definedName>
    <definedName name="ttt">'[6]CT Thang Mo'!$B$309:$M$309</definedName>
    <definedName name="tttb">'[6]CT Thang Mo'!$B$431:$I$431</definedName>
    <definedName name="tuyên">#REF!</definedName>
    <definedName name="THI" localSheetId="2">#REF!</definedName>
    <definedName name="THI">#REF!</definedName>
    <definedName name="THK" localSheetId="5">'[1]COAT&amp;WRAP-QIOT-#3'!#REF!</definedName>
    <definedName name="THK" localSheetId="2">'[1]COAT&amp;WRAP-QIOT-#3'!#REF!</definedName>
    <definedName name="THK">'[1]COAT&amp;WRAP-QIOT-#3'!#REF!</definedName>
    <definedName name="TRADE2" localSheetId="5">#REF!</definedName>
    <definedName name="TRADE2" localSheetId="2">#REF!</definedName>
    <definedName name="TRADE2">#REF!</definedName>
    <definedName name="TRANSFORMER" localSheetId="5">'[24]NEW-PANEL'!#REF!</definedName>
    <definedName name="TRANSFORMER" localSheetId="2">'[24]NEW-PANEL'!#REF!</definedName>
    <definedName name="TRANSFORMER">'[24]NEW-PANEL'!#REF!</definedName>
    <definedName name="UNIT">[23]quote!$ET$2:$ET$9</definedName>
    <definedName name="VARIINST" localSheetId="1">#REF!</definedName>
    <definedName name="VARIINST" localSheetId="5">#REF!</definedName>
    <definedName name="VARIINST" localSheetId="2">#REF!</definedName>
    <definedName name="VARIINST">#REF!</definedName>
    <definedName name="VARIPURC" localSheetId="1">#REF!</definedName>
    <definedName name="VARIPURC" localSheetId="5">#REF!</definedName>
    <definedName name="VARIPURC" localSheetId="2">#REF!</definedName>
    <definedName name="VARIPURC">#REF!</definedName>
    <definedName name="VatTu" localSheetId="23">'[33]455'!$B$244:$B$591</definedName>
    <definedName name="VatTu" localSheetId="11">'[33]476 CẮT LZ'!$B$244:$B$584</definedName>
    <definedName name="VatTu" localSheetId="17">'[34]422'!$B$244:$B$591</definedName>
    <definedName name="VatTu" localSheetId="18">'[35]505 (2)'!$B$244:$B$591</definedName>
    <definedName name="VatTu" localSheetId="19">'[35]506 (2)'!$B$244:$B$591</definedName>
    <definedName name="VatTu" localSheetId="21">'[33]452'!$B$244:$B$591</definedName>
    <definedName name="VatTu" localSheetId="22">'[33]455'!$B$244:$B$591</definedName>
    <definedName name="VatTu" localSheetId="7">'[33]476 CẮT LZ'!$B$244:$B$584</definedName>
    <definedName name="VatTu">'[36]BOM GỐC'!$B$244:$B$584</definedName>
    <definedName name="VatTu123">'[37]Coffee Table 1 '!$B$244:$B$591</definedName>
    <definedName name="vc3.">'[6]CT  PL'!$B$125:$H$125</definedName>
    <definedName name="vca">'[6]CT  PL'!$B$25:$H$25</definedName>
    <definedName name="vccot" localSheetId="2">#REF!</definedName>
    <definedName name="vccot">#REF!</definedName>
    <definedName name="vccot.">'[6]CT  PL'!$B$8:$H$8</definedName>
    <definedName name="vcdbt">'[6]CT Thang Mo'!$B$220:$I$220</definedName>
    <definedName name="vcdc." localSheetId="5">'[38]Chi tiet'!#REF!</definedName>
    <definedName name="vcdc." localSheetId="2">'[38]Chi tiet'!#REF!</definedName>
    <definedName name="vcdc.">'[38]Chi tiet'!#REF!</definedName>
    <definedName name="vcdd">'[6]CT Thang Mo'!$B$182:$H$182</definedName>
    <definedName name="vcdt">'[6]CT Thang Mo'!$B$406:$I$406</definedName>
    <definedName name="vcdtb">'[6]CT Thang Mo'!$B$432:$I$432</definedName>
    <definedName name="vctb" localSheetId="2">#REF!</definedName>
    <definedName name="vctb">#REF!</definedName>
    <definedName name="vctt">'[6]CT  PL'!$B$288:$H$288</definedName>
    <definedName name="Vlcap0.7" localSheetId="2">#REF!</definedName>
    <definedName name="Vlcap0.7">#REF!</definedName>
    <definedName name="VLcap1" localSheetId="2">#REF!</definedName>
    <definedName name="VLcap1">#REF!</definedName>
    <definedName name="W" localSheetId="1">#REF!</definedName>
    <definedName name="W" localSheetId="5">#REF!</definedName>
    <definedName name="W" localSheetId="2">#REF!</definedName>
    <definedName name="W">#REF!</definedName>
    <definedName name="Wayfair">#REF!</definedName>
    <definedName name="wood">[27]Sheet1!$EY$2:$EY$10</definedName>
    <definedName name="X" localSheetId="1">#REF!</definedName>
    <definedName name="X" localSheetId="5">#REF!</definedName>
    <definedName name="X" localSheetId="2">#REF!</definedName>
    <definedName name="X">#REF!</definedName>
    <definedName name="XADZ04" localSheetId="5">#REF!</definedName>
    <definedName name="XADZ04" localSheetId="2">#REF!</definedName>
    <definedName name="XADZ04">#REF!</definedName>
    <definedName name="XCCDZ22" localSheetId="5">#REF!</definedName>
    <definedName name="XCCDZ22" localSheetId="2">#REF!</definedName>
    <definedName name="XCCDZ22">#REF!</definedName>
    <definedName name="XCT" localSheetId="5">#REF!</definedName>
    <definedName name="XCT" localSheetId="2">#REF!</definedName>
    <definedName name="XCT">#REF!</definedName>
    <definedName name="XDAUTRAMDZ22" localSheetId="5">#REF!</definedName>
    <definedName name="XDAUTRAMDZ22" localSheetId="2">#REF!</definedName>
    <definedName name="XDAUTRAMDZ22">#REF!</definedName>
    <definedName name="XDDZ22" localSheetId="5">#REF!</definedName>
    <definedName name="XDDZ22" localSheetId="2">#REF!</definedName>
    <definedName name="XDDZ22">#REF!</definedName>
    <definedName name="XDGHDZ22" localSheetId="5">#REF!</definedName>
    <definedName name="XDGHDZ22" localSheetId="2">#REF!</definedName>
    <definedName name="XDGHDZ22">#REF!</definedName>
    <definedName name="XDHDZ22" localSheetId="5">#REF!</definedName>
    <definedName name="XDHDZ22" localSheetId="2">#REF!</definedName>
    <definedName name="XDHDZ22">#REF!</definedName>
    <definedName name="XDTDZ22" localSheetId="5">#REF!</definedName>
    <definedName name="XDTDZ22" localSheetId="2">#REF!</definedName>
    <definedName name="XDTDZ22">#REF!</definedName>
    <definedName name="XFTDZ22" localSheetId="5">#REF!</definedName>
    <definedName name="XFTDZ22" localSheetId="2">#REF!</definedName>
    <definedName name="XFTDZ22">#REF!</definedName>
    <definedName name="XHT" localSheetId="5">#REF!</definedName>
    <definedName name="XHT" localSheetId="2">#REF!</definedName>
    <definedName name="XHT">#REF!</definedName>
    <definedName name="XLNN">[15]th!$M$9</definedName>
    <definedName name="XLTN">[15]th!$M$6</definedName>
    <definedName name="XNDZ22" localSheetId="5">#REF!</definedName>
    <definedName name="XNDZ22" localSheetId="2">#REF!</definedName>
    <definedName name="XNDZ22">#REF!</definedName>
    <definedName name="XNTDZ22" localSheetId="5">#REF!</definedName>
    <definedName name="XNTDZ22" localSheetId="2">#REF!</definedName>
    <definedName name="XNTDZ22">#REF!</definedName>
    <definedName name="XNHDZ22" localSheetId="5">#REF!</definedName>
    <definedName name="XNHDZ22" localSheetId="2">#REF!</definedName>
    <definedName name="XNHDZ22">#REF!</definedName>
    <definedName name="XPSDZ22" localSheetId="5">#REF!</definedName>
    <definedName name="XPSDZ22" localSheetId="2">#REF!</definedName>
    <definedName name="XPSDZ22">#REF!</definedName>
    <definedName name="ZYX" localSheetId="5">#REF!</definedName>
    <definedName name="ZYX" localSheetId="2">#REF!</definedName>
    <definedName name="ZYX">#REF!</definedName>
    <definedName name="ZZZ" localSheetId="5">#REF!</definedName>
    <definedName name="ZZZ" localSheetId="2">#REF!</definedName>
    <definedName name="ZZZ">#REF!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Y45" i="69" l="1"/>
  <c r="BX45" i="69"/>
  <c r="BW45" i="69"/>
  <c r="BY44" i="69"/>
  <c r="BX44" i="69"/>
  <c r="BW44" i="69"/>
  <c r="BY43" i="69"/>
  <c r="BX43" i="69"/>
  <c r="BW43" i="69"/>
  <c r="BY42" i="69"/>
  <c r="BX42" i="69"/>
  <c r="BW42" i="69"/>
  <c r="BY41" i="69"/>
  <c r="BX41" i="69"/>
  <c r="BW41" i="69"/>
  <c r="BY39" i="69"/>
  <c r="BX39" i="69"/>
  <c r="BW39" i="69"/>
  <c r="BY38" i="69"/>
  <c r="BX38" i="69"/>
  <c r="BW38" i="69"/>
  <c r="BY36" i="69"/>
  <c r="BX36" i="69"/>
  <c r="BW36" i="69"/>
  <c r="BY35" i="69"/>
  <c r="BX35" i="69"/>
  <c r="BW35" i="69"/>
  <c r="BY34" i="69"/>
  <c r="BX34" i="69"/>
  <c r="BW34" i="69"/>
  <c r="BY33" i="69"/>
  <c r="BX33" i="69"/>
  <c r="BW33" i="69"/>
  <c r="BY32" i="69"/>
  <c r="BX32" i="69"/>
  <c r="BW32" i="69"/>
  <c r="BT43" i="69"/>
  <c r="BS43" i="69"/>
  <c r="BR43" i="69"/>
  <c r="BT42" i="69"/>
  <c r="BS42" i="69"/>
  <c r="BR42" i="69"/>
  <c r="AN44" i="69"/>
  <c r="AN42" i="69"/>
  <c r="BY30" i="69"/>
  <c r="BX30" i="69"/>
  <c r="BW30" i="69"/>
  <c r="BY29" i="69"/>
  <c r="BX29" i="69"/>
  <c r="BW29" i="69"/>
  <c r="BY28" i="69"/>
  <c r="BX28" i="69"/>
  <c r="BW28" i="69"/>
  <c r="BY27" i="69"/>
  <c r="BX27" i="69"/>
  <c r="BW27" i="69"/>
  <c r="BY26" i="69"/>
  <c r="BX26" i="69"/>
  <c r="BW26" i="69"/>
  <c r="BY24" i="69"/>
  <c r="BX24" i="69"/>
  <c r="BW24" i="69"/>
  <c r="BY23" i="69"/>
  <c r="BX23" i="69"/>
  <c r="BW23" i="69"/>
  <c r="BY22" i="69"/>
  <c r="BX22" i="69"/>
  <c r="BW22" i="69"/>
  <c r="BY21" i="69"/>
  <c r="BX21" i="69"/>
  <c r="BW21" i="69"/>
  <c r="BY20" i="69"/>
  <c r="BX20" i="69"/>
  <c r="BW20" i="69"/>
  <c r="CD28" i="69"/>
  <c r="CC28" i="69"/>
  <c r="CB28" i="69"/>
  <c r="BT28" i="69"/>
  <c r="BS28" i="69"/>
  <c r="BR28" i="69"/>
  <c r="CD22" i="69"/>
  <c r="CC22" i="69"/>
  <c r="CB22" i="69"/>
  <c r="BT22" i="69"/>
  <c r="BS22" i="69"/>
  <c r="BR22" i="69"/>
  <c r="AN27" i="69"/>
  <c r="AN26" i="69"/>
  <c r="AN21" i="69"/>
  <c r="AN20" i="69"/>
  <c r="BW23" i="70"/>
  <c r="BY23" i="70"/>
  <c r="BX23" i="70"/>
  <c r="BY21" i="70"/>
  <c r="BX21" i="70"/>
  <c r="BY20" i="70"/>
  <c r="BX20" i="70"/>
  <c r="BM25" i="70"/>
  <c r="AS21" i="70"/>
  <c r="AS20" i="70"/>
  <c r="L24" i="70"/>
  <c r="K24" i="70"/>
  <c r="L19" i="70"/>
  <c r="K19" i="70"/>
  <c r="BY24" i="68"/>
  <c r="BX24" i="68"/>
  <c r="BY43" i="68"/>
  <c r="BX43" i="68"/>
  <c r="BY42" i="68"/>
  <c r="BX42" i="68"/>
  <c r="BY41" i="68"/>
  <c r="BX41" i="68"/>
  <c r="BY40" i="68"/>
  <c r="BX40" i="68"/>
  <c r="BY39" i="68"/>
  <c r="BX39" i="68"/>
  <c r="BY37" i="68"/>
  <c r="BX37" i="68"/>
  <c r="BY36" i="68"/>
  <c r="BX36" i="68"/>
  <c r="BY35" i="68"/>
  <c r="BX35" i="68"/>
  <c r="BY34" i="68"/>
  <c r="BX34" i="68"/>
  <c r="BY33" i="68"/>
  <c r="BX33" i="68"/>
  <c r="BY32" i="68"/>
  <c r="BX32" i="68"/>
  <c r="BY30" i="68"/>
  <c r="BX30" i="68"/>
  <c r="BY29" i="68"/>
  <c r="BX29" i="68"/>
  <c r="BY28" i="68"/>
  <c r="BX28" i="68"/>
  <c r="BY27" i="68"/>
  <c r="BX27" i="68"/>
  <c r="BY26" i="68"/>
  <c r="BX26" i="68"/>
  <c r="BY23" i="68"/>
  <c r="BX23" i="68"/>
  <c r="BY22" i="68"/>
  <c r="BX22" i="68"/>
  <c r="BY21" i="68"/>
  <c r="BX21" i="68"/>
  <c r="BY20" i="68"/>
  <c r="BX20" i="68"/>
  <c r="BT40" i="68"/>
  <c r="BS40" i="68"/>
  <c r="CR20" i="68"/>
  <c r="CS20" i="68"/>
  <c r="CR21" i="68"/>
  <c r="CS21" i="68"/>
  <c r="CD28" i="68"/>
  <c r="CC28" i="68"/>
  <c r="BT28" i="68"/>
  <c r="BS28" i="68"/>
  <c r="CD22" i="68"/>
  <c r="CC22" i="68"/>
  <c r="BT22" i="68"/>
  <c r="BS22" i="68"/>
  <c r="AJ20" i="75"/>
  <c r="AK20" i="75"/>
  <c r="AJ21" i="75"/>
  <c r="AK21" i="75"/>
  <c r="AJ22" i="75"/>
  <c r="AK22" i="75"/>
  <c r="AJ23" i="75"/>
  <c r="AK23" i="75"/>
  <c r="AJ24" i="75"/>
  <c r="AK24" i="75"/>
  <c r="AJ26" i="75"/>
  <c r="AK26" i="75"/>
  <c r="AJ27" i="75"/>
  <c r="AK27" i="75"/>
  <c r="AJ28" i="75"/>
  <c r="AK28" i="75"/>
  <c r="AJ29" i="75"/>
  <c r="AK29" i="75"/>
  <c r="AJ31" i="75"/>
  <c r="AK31" i="75"/>
  <c r="AJ32" i="75"/>
  <c r="AK32" i="75"/>
  <c r="EV28" i="70"/>
  <c r="EU28" i="70"/>
  <c r="EV27" i="70"/>
  <c r="EU27" i="70"/>
  <c r="EV26" i="70"/>
  <c r="EU26" i="70"/>
  <c r="EV25" i="70"/>
  <c r="EU25" i="70"/>
  <c r="EV24" i="70"/>
  <c r="EU24" i="70"/>
  <c r="EV23" i="70"/>
  <c r="EU23" i="70"/>
  <c r="EV22" i="70"/>
  <c r="EU22" i="70"/>
  <c r="EV21" i="70"/>
  <c r="EU21" i="70"/>
  <c r="EV20" i="70"/>
  <c r="EU20" i="70"/>
  <c r="EV19" i="70"/>
  <c r="EU19" i="70"/>
  <c r="ET19" i="70"/>
  <c r="EW19" i="70" s="1"/>
  <c r="EU16" i="70"/>
  <c r="EV15" i="70"/>
  <c r="EQ28" i="70"/>
  <c r="EP28" i="70"/>
  <c r="EQ27" i="70"/>
  <c r="EP27" i="70"/>
  <c r="EQ26" i="70"/>
  <c r="EP26" i="70"/>
  <c r="EQ25" i="70"/>
  <c r="EP25" i="70"/>
  <c r="EQ24" i="70"/>
  <c r="EP24" i="70"/>
  <c r="EQ23" i="70"/>
  <c r="EP23" i="70"/>
  <c r="EQ22" i="70"/>
  <c r="EP22" i="70"/>
  <c r="EQ21" i="70"/>
  <c r="EP21" i="70"/>
  <c r="EQ20" i="70"/>
  <c r="EP20" i="70"/>
  <c r="EQ19" i="70"/>
  <c r="EP19" i="70"/>
  <c r="EO19" i="70"/>
  <c r="EL28" i="70"/>
  <c r="EK28" i="70"/>
  <c r="EL27" i="70"/>
  <c r="EK27" i="70"/>
  <c r="EL26" i="70"/>
  <c r="EK26" i="70"/>
  <c r="EL25" i="70"/>
  <c r="EK25" i="70"/>
  <c r="EL24" i="70"/>
  <c r="EK24" i="70"/>
  <c r="EL23" i="70"/>
  <c r="EK23" i="70"/>
  <c r="EL22" i="70"/>
  <c r="EK22" i="70"/>
  <c r="EL21" i="70"/>
  <c r="EK21" i="70"/>
  <c r="EL20" i="70"/>
  <c r="EK20" i="70"/>
  <c r="EL19" i="70"/>
  <c r="EK19" i="70"/>
  <c r="EJ19" i="70"/>
  <c r="EG28" i="70"/>
  <c r="EF28" i="70"/>
  <c r="EG27" i="70"/>
  <c r="EF27" i="70"/>
  <c r="EG26" i="70"/>
  <c r="EF26" i="70"/>
  <c r="EG25" i="70"/>
  <c r="EF25" i="70"/>
  <c r="EG24" i="70"/>
  <c r="EF24" i="70"/>
  <c r="EG23" i="70"/>
  <c r="EF23" i="70"/>
  <c r="EG22" i="70"/>
  <c r="EF22" i="70"/>
  <c r="EG21" i="70"/>
  <c r="EF21" i="70"/>
  <c r="EG20" i="70"/>
  <c r="EF20" i="70"/>
  <c r="EG19" i="70"/>
  <c r="EF19" i="70"/>
  <c r="EE19" i="70"/>
  <c r="EB28" i="70"/>
  <c r="EA28" i="70"/>
  <c r="EB27" i="70"/>
  <c r="EA27" i="70"/>
  <c r="EB26" i="70"/>
  <c r="EA26" i="70"/>
  <c r="EB25" i="70"/>
  <c r="EA25" i="70"/>
  <c r="EB24" i="70"/>
  <c r="EA24" i="70"/>
  <c r="EB23" i="70"/>
  <c r="EA23" i="70"/>
  <c r="EB22" i="70"/>
  <c r="EA22" i="70"/>
  <c r="EB21" i="70"/>
  <c r="EA21" i="70"/>
  <c r="EB20" i="70"/>
  <c r="EA20" i="70"/>
  <c r="EC19" i="70"/>
  <c r="DW28" i="70"/>
  <c r="DV28" i="70"/>
  <c r="DW27" i="70"/>
  <c r="DV27" i="70"/>
  <c r="DW26" i="70"/>
  <c r="DV26" i="70"/>
  <c r="DW25" i="70"/>
  <c r="DV25" i="70"/>
  <c r="DW23" i="70"/>
  <c r="DV23" i="70"/>
  <c r="DW22" i="70"/>
  <c r="DV22" i="70"/>
  <c r="DW21" i="70"/>
  <c r="DV21" i="70"/>
  <c r="DW20" i="70"/>
  <c r="DV20" i="70"/>
  <c r="DR28" i="70"/>
  <c r="DQ28" i="70"/>
  <c r="DR27" i="70"/>
  <c r="DQ27" i="70"/>
  <c r="DR26" i="70"/>
  <c r="DQ26" i="70"/>
  <c r="DR25" i="70"/>
  <c r="DQ25" i="70"/>
  <c r="DR23" i="70"/>
  <c r="DQ23" i="70"/>
  <c r="DR22" i="70"/>
  <c r="DQ22" i="70"/>
  <c r="DR21" i="70"/>
  <c r="DQ21" i="70"/>
  <c r="DR20" i="70"/>
  <c r="DQ20" i="70"/>
  <c r="DM28" i="70"/>
  <c r="DL28" i="70"/>
  <c r="DM27" i="70"/>
  <c r="DL27" i="70"/>
  <c r="DM26" i="70"/>
  <c r="DL26" i="70"/>
  <c r="DM25" i="70"/>
  <c r="DL25" i="70"/>
  <c r="DM23" i="70"/>
  <c r="DL23" i="70"/>
  <c r="DM22" i="70"/>
  <c r="DL22" i="70"/>
  <c r="DM21" i="70"/>
  <c r="DL21" i="70"/>
  <c r="DM20" i="70"/>
  <c r="DL20" i="70"/>
  <c r="DH28" i="70"/>
  <c r="DG28" i="70"/>
  <c r="DH27" i="70"/>
  <c r="DG27" i="70"/>
  <c r="DH26" i="70"/>
  <c r="DG26" i="70"/>
  <c r="DH25" i="70"/>
  <c r="DG25" i="70"/>
  <c r="DH23" i="70"/>
  <c r="DG23" i="70"/>
  <c r="DH22" i="70"/>
  <c r="DG22" i="70"/>
  <c r="DH21" i="70"/>
  <c r="DG21" i="70"/>
  <c r="DH20" i="70"/>
  <c r="DG20" i="70"/>
  <c r="DC28" i="70"/>
  <c r="DB28" i="70"/>
  <c r="DC27" i="70"/>
  <c r="DB27" i="70"/>
  <c r="DC26" i="70"/>
  <c r="DB26" i="70"/>
  <c r="DC25" i="70"/>
  <c r="DB25" i="70"/>
  <c r="DC23" i="70"/>
  <c r="DB23" i="70"/>
  <c r="DC22" i="70"/>
  <c r="DB22" i="70"/>
  <c r="DC21" i="70"/>
  <c r="DB21" i="70"/>
  <c r="DC20" i="70"/>
  <c r="DB20" i="70"/>
  <c r="CX28" i="70"/>
  <c r="CW28" i="70"/>
  <c r="CX27" i="70"/>
  <c r="CW27" i="70"/>
  <c r="CX26" i="70"/>
  <c r="CW26" i="70"/>
  <c r="CS28" i="70"/>
  <c r="CR28" i="70"/>
  <c r="CS27" i="70"/>
  <c r="CR27" i="70"/>
  <c r="CS26" i="70"/>
  <c r="CR26" i="70"/>
  <c r="CS25" i="70"/>
  <c r="CR25" i="70"/>
  <c r="CS23" i="70"/>
  <c r="CR23" i="70"/>
  <c r="CS22" i="70"/>
  <c r="CR22" i="70"/>
  <c r="CS21" i="70"/>
  <c r="CR21" i="70"/>
  <c r="CS20" i="70"/>
  <c r="CR20" i="70"/>
  <c r="CN28" i="70"/>
  <c r="CM28" i="70"/>
  <c r="CN27" i="70"/>
  <c r="CM27" i="70"/>
  <c r="CN26" i="70"/>
  <c r="CM26" i="70"/>
  <c r="CN25" i="70"/>
  <c r="CM25" i="70"/>
  <c r="CN23" i="70"/>
  <c r="CM23" i="70"/>
  <c r="CN22" i="70"/>
  <c r="CM22" i="70"/>
  <c r="CN21" i="70"/>
  <c r="CM21" i="70"/>
  <c r="CN20" i="70"/>
  <c r="CM20" i="70"/>
  <c r="CI28" i="70"/>
  <c r="CH28" i="70"/>
  <c r="CI27" i="70"/>
  <c r="CH27" i="70"/>
  <c r="CI26" i="70"/>
  <c r="CH26" i="70"/>
  <c r="CI25" i="70"/>
  <c r="CH25" i="70"/>
  <c r="CI23" i="70"/>
  <c r="CH23" i="70"/>
  <c r="CI22" i="70"/>
  <c r="CH22" i="70"/>
  <c r="CI21" i="70"/>
  <c r="CH21" i="70"/>
  <c r="CI20" i="70"/>
  <c r="CH20" i="70"/>
  <c r="BY28" i="70"/>
  <c r="BX28" i="70"/>
  <c r="BY27" i="70"/>
  <c r="BX27" i="70"/>
  <c r="BY26" i="70"/>
  <c r="BX26" i="70"/>
  <c r="BY25" i="70"/>
  <c r="BX25" i="70"/>
  <c r="BY22" i="70"/>
  <c r="BX22" i="70"/>
  <c r="BT28" i="70"/>
  <c r="BS28" i="70"/>
  <c r="BT27" i="70"/>
  <c r="BS27" i="70"/>
  <c r="BT26" i="70"/>
  <c r="BS26" i="70"/>
  <c r="BT25" i="70"/>
  <c r="BS25" i="70"/>
  <c r="BT23" i="70"/>
  <c r="BS23" i="70"/>
  <c r="BT22" i="70"/>
  <c r="BS22" i="70"/>
  <c r="BT21" i="70"/>
  <c r="BS21" i="70"/>
  <c r="BT20" i="70"/>
  <c r="BS20" i="70"/>
  <c r="BO28" i="70"/>
  <c r="BN28" i="70"/>
  <c r="BO27" i="70"/>
  <c r="BO26" i="70"/>
  <c r="BN26" i="70"/>
  <c r="BO25" i="70"/>
  <c r="BN25" i="70"/>
  <c r="BO23" i="70"/>
  <c r="BN23" i="70"/>
  <c r="BO22" i="70"/>
  <c r="BN22" i="70"/>
  <c r="BO21" i="70"/>
  <c r="BN21" i="70"/>
  <c r="BO20" i="70"/>
  <c r="BN20" i="70"/>
  <c r="BJ28" i="70"/>
  <c r="BI28" i="70"/>
  <c r="BJ27" i="70"/>
  <c r="BI27" i="70"/>
  <c r="BJ26" i="70"/>
  <c r="BI26" i="70"/>
  <c r="BJ25" i="70"/>
  <c r="BI25" i="70"/>
  <c r="BJ23" i="70"/>
  <c r="BI23" i="70"/>
  <c r="BJ22" i="70"/>
  <c r="BI22" i="70"/>
  <c r="BJ21" i="70"/>
  <c r="BI21" i="70"/>
  <c r="BJ20" i="70"/>
  <c r="BI20" i="70"/>
  <c r="BE28" i="70"/>
  <c r="BD28" i="70"/>
  <c r="BE27" i="70"/>
  <c r="BD27" i="70"/>
  <c r="BE26" i="70"/>
  <c r="BD26" i="70"/>
  <c r="BE25" i="70"/>
  <c r="BD25" i="70"/>
  <c r="BE23" i="70"/>
  <c r="BD23" i="70"/>
  <c r="BE22" i="70"/>
  <c r="BD22" i="70"/>
  <c r="BE21" i="70"/>
  <c r="BD21" i="70"/>
  <c r="BE20" i="70"/>
  <c r="BD20" i="70"/>
  <c r="AZ28" i="70"/>
  <c r="AY28" i="70"/>
  <c r="AZ27" i="70"/>
  <c r="AY27" i="70"/>
  <c r="AZ26" i="70"/>
  <c r="AY26" i="70"/>
  <c r="AZ25" i="70"/>
  <c r="AY25" i="70"/>
  <c r="AZ23" i="70"/>
  <c r="AY23" i="70"/>
  <c r="AZ22" i="70"/>
  <c r="AY22" i="70"/>
  <c r="AZ21" i="70"/>
  <c r="AY21" i="70"/>
  <c r="AZ20" i="70"/>
  <c r="AY20" i="70"/>
  <c r="AU28" i="70"/>
  <c r="AT28" i="70"/>
  <c r="AU27" i="70"/>
  <c r="AT27" i="70"/>
  <c r="AU26" i="70"/>
  <c r="AT26" i="70"/>
  <c r="AU25" i="70"/>
  <c r="AT25" i="70"/>
  <c r="AU23" i="70"/>
  <c r="AT23" i="70"/>
  <c r="AU22" i="70"/>
  <c r="AT22" i="70"/>
  <c r="AU21" i="70"/>
  <c r="AT21" i="70"/>
  <c r="AU20" i="70"/>
  <c r="AT20" i="70"/>
  <c r="AP28" i="70"/>
  <c r="AO28" i="70"/>
  <c r="AP27" i="70"/>
  <c r="AO27" i="70"/>
  <c r="AP26" i="70"/>
  <c r="AO26" i="70"/>
  <c r="AP25" i="70"/>
  <c r="AO25" i="70"/>
  <c r="AP23" i="70"/>
  <c r="AO23" i="70"/>
  <c r="AP22" i="70"/>
  <c r="AO22" i="70"/>
  <c r="AP21" i="70"/>
  <c r="AO21" i="70"/>
  <c r="AP20" i="70"/>
  <c r="AO20" i="70"/>
  <c r="AF28" i="70"/>
  <c r="AE28" i="70"/>
  <c r="AF27" i="70"/>
  <c r="AE27" i="70"/>
  <c r="AF26" i="70"/>
  <c r="AE26" i="70"/>
  <c r="AF25" i="70"/>
  <c r="AE25" i="70"/>
  <c r="AF23" i="70"/>
  <c r="AE23" i="70"/>
  <c r="AF22" i="70"/>
  <c r="AE22" i="70"/>
  <c r="AF21" i="70"/>
  <c r="AE21" i="70"/>
  <c r="AF20" i="70"/>
  <c r="AE20" i="70"/>
  <c r="AD19" i="70"/>
  <c r="EL25" i="69"/>
  <c r="EK25" i="69"/>
  <c r="EL40" i="69"/>
  <c r="EK40" i="69"/>
  <c r="EL37" i="69"/>
  <c r="EK37" i="69"/>
  <c r="EL31" i="69"/>
  <c r="EK31" i="69"/>
  <c r="EG31" i="69"/>
  <c r="EF31" i="69"/>
  <c r="EG40" i="69"/>
  <c r="EF40" i="69"/>
  <c r="EG37" i="69"/>
  <c r="EF37" i="69"/>
  <c r="EB40" i="69"/>
  <c r="EA40" i="69"/>
  <c r="EB37" i="69"/>
  <c r="EA37" i="69"/>
  <c r="EB31" i="69"/>
  <c r="EA31" i="69"/>
  <c r="EB25" i="69"/>
  <c r="EA25" i="69"/>
  <c r="EG25" i="69"/>
  <c r="EF25" i="69"/>
  <c r="EQ19" i="69"/>
  <c r="EP19" i="69"/>
  <c r="EL19" i="69"/>
  <c r="EK19" i="69"/>
  <c r="EG19" i="69"/>
  <c r="EF19" i="69"/>
  <c r="CI43" i="69"/>
  <c r="CI42" i="69"/>
  <c r="CD45" i="69"/>
  <c r="CC45" i="69"/>
  <c r="CD44" i="69"/>
  <c r="CC44" i="69"/>
  <c r="CD43" i="69"/>
  <c r="CC43" i="69"/>
  <c r="CD42" i="69"/>
  <c r="CC42" i="69"/>
  <c r="CD39" i="69"/>
  <c r="CC39" i="69"/>
  <c r="CD38" i="69"/>
  <c r="CC38" i="69"/>
  <c r="CD36" i="69"/>
  <c r="CC36" i="69"/>
  <c r="CD35" i="69"/>
  <c r="CC35" i="69"/>
  <c r="CD34" i="69"/>
  <c r="CC34" i="69"/>
  <c r="CD33" i="69"/>
  <c r="CC33" i="69"/>
  <c r="CD32" i="69"/>
  <c r="CC32" i="69"/>
  <c r="CS30" i="69"/>
  <c r="CR30" i="69"/>
  <c r="CS29" i="69"/>
  <c r="CR29" i="69"/>
  <c r="CS28" i="69"/>
  <c r="CR28" i="69"/>
  <c r="CS27" i="69"/>
  <c r="CR27" i="69"/>
  <c r="CS26" i="69"/>
  <c r="CR26" i="69"/>
  <c r="CI30" i="69"/>
  <c r="CH30" i="69"/>
  <c r="CI29" i="69"/>
  <c r="CH29" i="69"/>
  <c r="CI27" i="69"/>
  <c r="CH27" i="69"/>
  <c r="CI26" i="69"/>
  <c r="CH26" i="69"/>
  <c r="CD30" i="69"/>
  <c r="CC30" i="69"/>
  <c r="CD29" i="69"/>
  <c r="CC29" i="69"/>
  <c r="CD27" i="69"/>
  <c r="CC27" i="69"/>
  <c r="CD26" i="69"/>
  <c r="CC26" i="69"/>
  <c r="CS22" i="69"/>
  <c r="CR22" i="69"/>
  <c r="CS21" i="69"/>
  <c r="CR21" i="69"/>
  <c r="CS20" i="69"/>
  <c r="CR20" i="69"/>
  <c r="CI21" i="69"/>
  <c r="CH21" i="69"/>
  <c r="CI20" i="69"/>
  <c r="CH20" i="69"/>
  <c r="CD24" i="69"/>
  <c r="CC24" i="69"/>
  <c r="CD23" i="69"/>
  <c r="CC23" i="69"/>
  <c r="CD21" i="69"/>
  <c r="CC21" i="69"/>
  <c r="CD20" i="69"/>
  <c r="CC20" i="69"/>
  <c r="BT41" i="69"/>
  <c r="BS41" i="69"/>
  <c r="BT38" i="69"/>
  <c r="BS38" i="69"/>
  <c r="BT35" i="69"/>
  <c r="BS35" i="69"/>
  <c r="AU39" i="69"/>
  <c r="AT39" i="69"/>
  <c r="AU38" i="69"/>
  <c r="AT38" i="69"/>
  <c r="AZ39" i="69"/>
  <c r="AY39" i="69"/>
  <c r="AZ38" i="69"/>
  <c r="AY38" i="69"/>
  <c r="BO38" i="69"/>
  <c r="BN38" i="69"/>
  <c r="BJ38" i="69"/>
  <c r="BI38" i="69"/>
  <c r="BE38" i="69"/>
  <c r="BD38" i="69"/>
  <c r="BO44" i="69"/>
  <c r="BN44" i="69"/>
  <c r="BJ45" i="69"/>
  <c r="BJ44" i="69"/>
  <c r="BI44" i="69"/>
  <c r="BJ43" i="69"/>
  <c r="BI43" i="69"/>
  <c r="BJ42" i="69"/>
  <c r="BI42" i="69"/>
  <c r="BJ41" i="69"/>
  <c r="BI41" i="69"/>
  <c r="BE45" i="69"/>
  <c r="BD45" i="69"/>
  <c r="BE44" i="69"/>
  <c r="BE43" i="69"/>
  <c r="BD43" i="69"/>
  <c r="BE42" i="69"/>
  <c r="BD42" i="69"/>
  <c r="BE41" i="69"/>
  <c r="BD41" i="69"/>
  <c r="AZ45" i="69"/>
  <c r="AY45" i="69"/>
  <c r="AZ44" i="69"/>
  <c r="AY44" i="69"/>
  <c r="AZ43" i="69"/>
  <c r="AY43" i="69"/>
  <c r="AZ42" i="69"/>
  <c r="AY42" i="69"/>
  <c r="AZ41" i="69"/>
  <c r="AY41" i="69"/>
  <c r="AU43" i="69"/>
  <c r="AT43" i="69"/>
  <c r="AU41" i="69"/>
  <c r="AT41" i="69"/>
  <c r="AP45" i="69"/>
  <c r="AO45" i="69"/>
  <c r="AP44" i="69"/>
  <c r="AO44" i="69"/>
  <c r="AP42" i="69"/>
  <c r="AO42" i="69"/>
  <c r="AK45" i="69"/>
  <c r="AJ45" i="69"/>
  <c r="AK44" i="69"/>
  <c r="AJ44" i="69"/>
  <c r="AK42" i="69"/>
  <c r="AJ42" i="69"/>
  <c r="AF45" i="69"/>
  <c r="AE45" i="69"/>
  <c r="AF44" i="69"/>
  <c r="AE44" i="69"/>
  <c r="AF43" i="69"/>
  <c r="AE43" i="69"/>
  <c r="AF42" i="69"/>
  <c r="AE42" i="69"/>
  <c r="AF41" i="69"/>
  <c r="AE41" i="69"/>
  <c r="AF39" i="69"/>
  <c r="AE39" i="69"/>
  <c r="AF38" i="69"/>
  <c r="AE38" i="69"/>
  <c r="BO35" i="69"/>
  <c r="BN35" i="69"/>
  <c r="BO32" i="69"/>
  <c r="BN32" i="69"/>
  <c r="BJ36" i="69"/>
  <c r="BI36" i="69"/>
  <c r="BJ35" i="69"/>
  <c r="BI35" i="69"/>
  <c r="BJ33" i="69"/>
  <c r="BI33" i="69"/>
  <c r="BJ32" i="69"/>
  <c r="BI32" i="69"/>
  <c r="BE35" i="69"/>
  <c r="BD35" i="69"/>
  <c r="BE34" i="69"/>
  <c r="BD34" i="69"/>
  <c r="BE33" i="69"/>
  <c r="BD33" i="69"/>
  <c r="BE30" i="69"/>
  <c r="BD30" i="69"/>
  <c r="BE29" i="69"/>
  <c r="BD29" i="69"/>
  <c r="BE28" i="69"/>
  <c r="BD28" i="69"/>
  <c r="BO27" i="69"/>
  <c r="BN27" i="69"/>
  <c r="BO26" i="69"/>
  <c r="BN26" i="69"/>
  <c r="BJ27" i="69"/>
  <c r="BI27" i="69"/>
  <c r="BJ26" i="69"/>
  <c r="BI26" i="69"/>
  <c r="BO21" i="69"/>
  <c r="BN21" i="69"/>
  <c r="BO20" i="69"/>
  <c r="BN20" i="69"/>
  <c r="BJ21" i="69"/>
  <c r="BI21" i="69"/>
  <c r="BJ20" i="69"/>
  <c r="BI20" i="69"/>
  <c r="AZ36" i="69"/>
  <c r="AY36" i="69"/>
  <c r="AZ35" i="69"/>
  <c r="AY35" i="69"/>
  <c r="AZ34" i="69"/>
  <c r="AY34" i="69"/>
  <c r="AZ33" i="69"/>
  <c r="AY33" i="69"/>
  <c r="AZ32" i="69"/>
  <c r="AY32" i="69"/>
  <c r="AZ30" i="69"/>
  <c r="AY30" i="69"/>
  <c r="AZ29" i="69"/>
  <c r="AY29" i="69"/>
  <c r="AZ28" i="69"/>
  <c r="AY28" i="69"/>
  <c r="AZ27" i="69"/>
  <c r="AY27" i="69"/>
  <c r="AZ26" i="69"/>
  <c r="AY26" i="69"/>
  <c r="AU36" i="69"/>
  <c r="AT36" i="69"/>
  <c r="AU35" i="69"/>
  <c r="AT35" i="69"/>
  <c r="AU34" i="69"/>
  <c r="AT34" i="69"/>
  <c r="AU33" i="69"/>
  <c r="AT33" i="69"/>
  <c r="AU32" i="69"/>
  <c r="AT32" i="69"/>
  <c r="AU30" i="69"/>
  <c r="AT30" i="69"/>
  <c r="AU29" i="69"/>
  <c r="AT29" i="69"/>
  <c r="AU28" i="69"/>
  <c r="AT28" i="69"/>
  <c r="BE24" i="69"/>
  <c r="BD24" i="69"/>
  <c r="BE23" i="69"/>
  <c r="BD23" i="69"/>
  <c r="BE22" i="69"/>
  <c r="BD22" i="69"/>
  <c r="BE21" i="69"/>
  <c r="BE20" i="69"/>
  <c r="AZ24" i="69"/>
  <c r="AY24" i="69"/>
  <c r="AZ23" i="69"/>
  <c r="AY23" i="69"/>
  <c r="AZ22" i="69"/>
  <c r="AY22" i="69"/>
  <c r="AZ21" i="69"/>
  <c r="AY21" i="69"/>
  <c r="AZ20" i="69"/>
  <c r="AY20" i="69"/>
  <c r="AU24" i="69"/>
  <c r="AT24" i="69"/>
  <c r="AU23" i="69"/>
  <c r="AT23" i="69"/>
  <c r="AU22" i="69"/>
  <c r="AT22" i="69"/>
  <c r="AP27" i="69"/>
  <c r="AO27" i="69"/>
  <c r="AP26" i="69"/>
  <c r="AO26" i="69"/>
  <c r="AF36" i="69"/>
  <c r="AE36" i="69"/>
  <c r="AF35" i="69"/>
  <c r="AE35" i="69"/>
  <c r="AF34" i="69"/>
  <c r="AE34" i="69"/>
  <c r="AF33" i="69"/>
  <c r="AE33" i="69"/>
  <c r="AF32" i="69"/>
  <c r="AE32" i="69"/>
  <c r="AK27" i="69"/>
  <c r="AJ27" i="69"/>
  <c r="AK26" i="69"/>
  <c r="AJ26" i="69"/>
  <c r="AF30" i="69"/>
  <c r="AE30" i="69"/>
  <c r="AF29" i="69"/>
  <c r="AE29" i="69"/>
  <c r="AF28" i="69"/>
  <c r="AE28" i="69"/>
  <c r="AF27" i="69"/>
  <c r="AE27" i="69"/>
  <c r="AF26" i="69"/>
  <c r="AE26" i="69"/>
  <c r="AK21" i="69"/>
  <c r="AJ21" i="69"/>
  <c r="AF24" i="69"/>
  <c r="AE24" i="69"/>
  <c r="AF23" i="69"/>
  <c r="AE23" i="69"/>
  <c r="AF22" i="69"/>
  <c r="AE22" i="69"/>
  <c r="AF21" i="69"/>
  <c r="AE21" i="69"/>
  <c r="AP21" i="69"/>
  <c r="AO21" i="69"/>
  <c r="AP20" i="69"/>
  <c r="AO20" i="69"/>
  <c r="AK20" i="69"/>
  <c r="AJ20" i="69"/>
  <c r="AF20" i="69"/>
  <c r="AE20" i="69"/>
  <c r="E2" i="73"/>
  <c r="EQ19" i="68"/>
  <c r="EP19" i="68"/>
  <c r="EL38" i="68"/>
  <c r="EK38" i="68"/>
  <c r="EL31" i="68"/>
  <c r="EK31" i="68"/>
  <c r="EL25" i="68"/>
  <c r="EK25" i="68"/>
  <c r="EL19" i="68"/>
  <c r="EK19" i="68"/>
  <c r="EG38" i="68"/>
  <c r="EF38" i="68"/>
  <c r="EG31" i="68"/>
  <c r="EF31" i="68"/>
  <c r="EG25" i="68"/>
  <c r="EF25" i="68"/>
  <c r="EG19" i="68"/>
  <c r="EF19" i="68"/>
  <c r="EB38" i="68"/>
  <c r="EA38" i="68"/>
  <c r="EB31" i="68"/>
  <c r="EA31" i="68"/>
  <c r="EB25" i="68"/>
  <c r="EA25" i="68"/>
  <c r="CS28" i="68"/>
  <c r="CR28" i="68"/>
  <c r="CS27" i="68"/>
  <c r="CR27" i="68"/>
  <c r="CS26" i="68"/>
  <c r="CR26" i="68"/>
  <c r="CS22" i="68"/>
  <c r="CR22" i="68"/>
  <c r="CI27" i="68"/>
  <c r="CH27" i="68"/>
  <c r="CI26" i="68"/>
  <c r="CH26" i="68"/>
  <c r="CI21" i="68"/>
  <c r="CH21" i="68"/>
  <c r="CI20" i="68"/>
  <c r="CH20" i="68"/>
  <c r="CD43" i="68"/>
  <c r="CC43" i="68"/>
  <c r="CD42" i="68"/>
  <c r="CC42" i="68"/>
  <c r="CD41" i="68"/>
  <c r="CC41" i="68"/>
  <c r="CD40" i="68"/>
  <c r="CC40" i="68"/>
  <c r="CD37" i="68"/>
  <c r="CC37" i="68"/>
  <c r="CD36" i="68"/>
  <c r="CC36" i="68"/>
  <c r="CD35" i="68"/>
  <c r="CC35" i="68"/>
  <c r="CD34" i="68"/>
  <c r="CC34" i="68"/>
  <c r="CD33" i="68"/>
  <c r="CC33" i="68"/>
  <c r="CD32" i="68"/>
  <c r="CC32" i="68"/>
  <c r="CD30" i="68"/>
  <c r="CC30" i="68"/>
  <c r="CD29" i="68"/>
  <c r="CC29" i="68"/>
  <c r="CD27" i="68"/>
  <c r="CC27" i="68"/>
  <c r="CD26" i="68"/>
  <c r="CC26" i="68"/>
  <c r="CD24" i="68"/>
  <c r="CC24" i="68"/>
  <c r="CD23" i="68"/>
  <c r="CC23" i="68"/>
  <c r="CD21" i="68"/>
  <c r="CC21" i="68"/>
  <c r="CD20" i="68"/>
  <c r="CC20" i="68"/>
  <c r="BT39" i="68"/>
  <c r="BS39" i="68"/>
  <c r="BT37" i="68"/>
  <c r="BS37" i="68"/>
  <c r="BT35" i="68"/>
  <c r="BS35" i="68"/>
  <c r="BO42" i="68"/>
  <c r="BN42" i="68"/>
  <c r="BO37" i="68"/>
  <c r="BN37" i="68"/>
  <c r="BO35" i="68"/>
  <c r="BN35" i="68"/>
  <c r="BO32" i="68"/>
  <c r="BN32" i="68"/>
  <c r="BO27" i="68"/>
  <c r="BN27" i="68"/>
  <c r="BO26" i="68"/>
  <c r="BN26" i="68"/>
  <c r="BO21" i="68"/>
  <c r="BN21" i="68"/>
  <c r="BO20" i="68"/>
  <c r="BN20" i="68"/>
  <c r="BJ42" i="68"/>
  <c r="BI42" i="68"/>
  <c r="BJ41" i="68"/>
  <c r="BI41" i="68"/>
  <c r="BJ40" i="68"/>
  <c r="BI40" i="68"/>
  <c r="BJ39" i="68"/>
  <c r="BI39" i="68"/>
  <c r="BJ37" i="68"/>
  <c r="BI37" i="68"/>
  <c r="BJ36" i="68"/>
  <c r="BI36" i="68"/>
  <c r="BJ35" i="68"/>
  <c r="BI35" i="68"/>
  <c r="BJ33" i="68"/>
  <c r="BI33" i="68"/>
  <c r="BJ32" i="68"/>
  <c r="BI32" i="68"/>
  <c r="BJ27" i="68"/>
  <c r="BI27" i="68"/>
  <c r="BJ26" i="68"/>
  <c r="BI26" i="68"/>
  <c r="BJ21" i="68"/>
  <c r="BI21" i="68"/>
  <c r="BJ20" i="68"/>
  <c r="BI20" i="68"/>
  <c r="BE43" i="68"/>
  <c r="BD43" i="68"/>
  <c r="BE41" i="68"/>
  <c r="BD41" i="68"/>
  <c r="BE40" i="68"/>
  <c r="BD40" i="68"/>
  <c r="BE39" i="68"/>
  <c r="BD39" i="68"/>
  <c r="BE37" i="68"/>
  <c r="BD37" i="68"/>
  <c r="BE35" i="68"/>
  <c r="BD35" i="68"/>
  <c r="BE34" i="68"/>
  <c r="BD34" i="68"/>
  <c r="BE33" i="68"/>
  <c r="BD33" i="68"/>
  <c r="BE30" i="68"/>
  <c r="BD30" i="68"/>
  <c r="BE29" i="68"/>
  <c r="BD29" i="68"/>
  <c r="BE28" i="68"/>
  <c r="BD28" i="68"/>
  <c r="BE24" i="68"/>
  <c r="BD24" i="68"/>
  <c r="BE23" i="68"/>
  <c r="BD23" i="68"/>
  <c r="BE22" i="68"/>
  <c r="BD22" i="68"/>
  <c r="AZ43" i="68"/>
  <c r="AY43" i="68"/>
  <c r="AZ42" i="68"/>
  <c r="AY42" i="68"/>
  <c r="AZ41" i="68"/>
  <c r="AY41" i="68"/>
  <c r="AZ40" i="68"/>
  <c r="AY40" i="68"/>
  <c r="AZ39" i="68"/>
  <c r="AY39" i="68"/>
  <c r="AZ37" i="68"/>
  <c r="AY37" i="68"/>
  <c r="AZ36" i="68"/>
  <c r="AY36" i="68"/>
  <c r="AZ35" i="68"/>
  <c r="AY35" i="68"/>
  <c r="AZ34" i="68"/>
  <c r="AY34" i="68"/>
  <c r="AZ33" i="68"/>
  <c r="AY33" i="68"/>
  <c r="AZ32" i="68"/>
  <c r="AY32" i="68"/>
  <c r="AZ30" i="68"/>
  <c r="AY30" i="68"/>
  <c r="AZ29" i="68"/>
  <c r="AY29" i="68"/>
  <c r="AZ28" i="68"/>
  <c r="AY28" i="68"/>
  <c r="AZ27" i="68"/>
  <c r="AY27" i="68"/>
  <c r="AZ26" i="68"/>
  <c r="AY26" i="68"/>
  <c r="AZ24" i="68"/>
  <c r="AY24" i="68"/>
  <c r="AZ23" i="68"/>
  <c r="AY23" i="68"/>
  <c r="AZ22" i="68"/>
  <c r="AY22" i="68"/>
  <c r="AZ21" i="68"/>
  <c r="AY21" i="68"/>
  <c r="AZ20" i="68"/>
  <c r="AY20" i="68"/>
  <c r="AU41" i="68"/>
  <c r="AT41" i="68"/>
  <c r="AU40" i="68"/>
  <c r="AT40" i="68"/>
  <c r="AU39" i="68"/>
  <c r="AT39" i="68"/>
  <c r="AU37" i="68"/>
  <c r="AT37" i="68"/>
  <c r="AU36" i="68"/>
  <c r="AT36" i="68"/>
  <c r="AU35" i="68"/>
  <c r="AT35" i="68"/>
  <c r="AU34" i="68"/>
  <c r="AT34" i="68"/>
  <c r="AU33" i="68"/>
  <c r="AT33" i="68"/>
  <c r="AU32" i="68"/>
  <c r="AT32" i="68"/>
  <c r="AU30" i="68"/>
  <c r="AT30" i="68"/>
  <c r="AU29" i="68"/>
  <c r="AT29" i="68"/>
  <c r="AU28" i="68"/>
  <c r="AT28" i="68"/>
  <c r="AU24" i="68"/>
  <c r="AT24" i="68"/>
  <c r="AU23" i="68"/>
  <c r="AT23" i="68"/>
  <c r="AU22" i="68"/>
  <c r="AT22" i="68"/>
  <c r="AP43" i="68"/>
  <c r="AO43" i="68"/>
  <c r="AP42" i="68"/>
  <c r="AO42" i="68"/>
  <c r="AP27" i="68"/>
  <c r="AO27" i="68"/>
  <c r="AP26" i="68"/>
  <c r="AO26" i="68"/>
  <c r="AP21" i="68"/>
  <c r="AO21" i="68"/>
  <c r="AP20" i="68"/>
  <c r="AO20" i="68"/>
  <c r="AK43" i="68"/>
  <c r="AJ43" i="68"/>
  <c r="AK42" i="68"/>
  <c r="AJ42" i="68"/>
  <c r="AK27" i="68"/>
  <c r="AJ27" i="68"/>
  <c r="AK26" i="68"/>
  <c r="AJ26" i="68"/>
  <c r="AK21" i="68"/>
  <c r="AJ21" i="68"/>
  <c r="AK20" i="68"/>
  <c r="AJ20" i="68"/>
  <c r="AF43" i="68"/>
  <c r="AE43" i="68"/>
  <c r="AF42" i="68"/>
  <c r="AE42" i="68"/>
  <c r="AF41" i="68"/>
  <c r="AE41" i="68"/>
  <c r="AF40" i="68"/>
  <c r="AE40" i="68"/>
  <c r="AF39" i="68"/>
  <c r="AE39" i="68"/>
  <c r="AF37" i="68"/>
  <c r="AE37" i="68"/>
  <c r="AF36" i="68"/>
  <c r="AE36" i="68"/>
  <c r="AF35" i="68"/>
  <c r="AE35" i="68"/>
  <c r="AF34" i="68"/>
  <c r="AE34" i="68"/>
  <c r="AF33" i="68"/>
  <c r="AE33" i="68"/>
  <c r="AF32" i="68"/>
  <c r="AE32" i="68"/>
  <c r="AF30" i="68"/>
  <c r="AE30" i="68"/>
  <c r="AF29" i="68"/>
  <c r="AE29" i="68"/>
  <c r="AF28" i="68"/>
  <c r="AE28" i="68"/>
  <c r="AF27" i="68"/>
  <c r="AE27" i="68"/>
  <c r="AF26" i="68"/>
  <c r="AE26" i="68"/>
  <c r="AF24" i="68"/>
  <c r="AE24" i="68"/>
  <c r="AF23" i="68"/>
  <c r="AE23" i="68"/>
  <c r="AF22" i="68"/>
  <c r="AE22" i="68"/>
  <c r="AF21" i="68"/>
  <c r="AE21" i="68"/>
  <c r="AF20" i="68"/>
  <c r="AE20" i="68"/>
  <c r="AD20" i="75"/>
  <c r="BR3" i="75"/>
  <c r="CV3" i="75"/>
  <c r="DP3" i="75"/>
  <c r="DZ3" i="75"/>
  <c r="EJ3" i="75"/>
  <c r="L11" i="75"/>
  <c r="J14" i="75" s="1"/>
  <c r="L12" i="75"/>
  <c r="R15" i="75"/>
  <c r="T21" i="75" s="1"/>
  <c r="U21" i="75" s="1"/>
  <c r="AF15" i="75"/>
  <c r="AK15" i="75"/>
  <c r="AP15" i="75"/>
  <c r="AU15" i="75"/>
  <c r="AZ15" i="75"/>
  <c r="BE15" i="75"/>
  <c r="BJ15" i="75"/>
  <c r="BO15" i="75"/>
  <c r="BT15" i="75"/>
  <c r="BY15" i="75"/>
  <c r="CD15" i="75"/>
  <c r="CI15" i="75"/>
  <c r="CN15" i="75"/>
  <c r="CS15" i="75"/>
  <c r="CX15" i="75"/>
  <c r="DB15" i="75"/>
  <c r="DC15" i="75"/>
  <c r="DH15" i="75"/>
  <c r="DM15" i="75"/>
  <c r="DR15" i="75"/>
  <c r="DW15" i="75"/>
  <c r="EB15" i="75"/>
  <c r="EG15" i="75"/>
  <c r="EM15" i="75"/>
  <c r="ER15" i="75"/>
  <c r="EW15" i="75"/>
  <c r="EA19" i="75"/>
  <c r="EB19" i="75"/>
  <c r="EF19" i="75"/>
  <c r="EG19" i="75"/>
  <c r="EK19" i="75"/>
  <c r="EL19" i="75"/>
  <c r="EP19" i="75"/>
  <c r="EQ19" i="75"/>
  <c r="EU19" i="75"/>
  <c r="EV19" i="75"/>
  <c r="D20" i="75"/>
  <c r="E20" i="75"/>
  <c r="F20" i="75"/>
  <c r="K20" i="75"/>
  <c r="DG16" i="75" s="1"/>
  <c r="L20" i="75"/>
  <c r="AE20" i="75"/>
  <c r="AF20" i="75"/>
  <c r="AO20" i="75"/>
  <c r="AP20" i="75"/>
  <c r="AT20" i="75"/>
  <c r="AU20" i="75"/>
  <c r="AY20" i="75"/>
  <c r="AZ20" i="75"/>
  <c r="BD20" i="75"/>
  <c r="BE20" i="75"/>
  <c r="BX20" i="75"/>
  <c r="BY20" i="75"/>
  <c r="CC20" i="75"/>
  <c r="CD20" i="75"/>
  <c r="CH20" i="75"/>
  <c r="CI20" i="75"/>
  <c r="CM20" i="75"/>
  <c r="CN20" i="75"/>
  <c r="CR20" i="75"/>
  <c r="CS20" i="75"/>
  <c r="CW20" i="75"/>
  <c r="CX20" i="75"/>
  <c r="DB20" i="75"/>
  <c r="DC20" i="75"/>
  <c r="DG20" i="75"/>
  <c r="DH20" i="75"/>
  <c r="DL20" i="75"/>
  <c r="DM20" i="75"/>
  <c r="DP20" i="75"/>
  <c r="DS20" i="75" s="1"/>
  <c r="DS16" i="75" s="1"/>
  <c r="DQ20" i="75"/>
  <c r="DR20" i="75"/>
  <c r="D21" i="75"/>
  <c r="E21" i="75"/>
  <c r="F21" i="75"/>
  <c r="K21" i="75"/>
  <c r="L21" i="75"/>
  <c r="AE21" i="75"/>
  <c r="AF21" i="75"/>
  <c r="AO21" i="75"/>
  <c r="AP21" i="75"/>
  <c r="AT21" i="75"/>
  <c r="AU21" i="75"/>
  <c r="AY21" i="75"/>
  <c r="AZ21" i="75"/>
  <c r="BC21" i="75"/>
  <c r="BD21" i="75"/>
  <c r="BE21" i="75"/>
  <c r="BI21" i="75"/>
  <c r="BJ21" i="75"/>
  <c r="BX21" i="75"/>
  <c r="BY21" i="75"/>
  <c r="CC21" i="75"/>
  <c r="CD21" i="75"/>
  <c r="CH21" i="75"/>
  <c r="CI21" i="75"/>
  <c r="CM21" i="75"/>
  <c r="CN21" i="75"/>
  <c r="CR21" i="75"/>
  <c r="CS21" i="75"/>
  <c r="CW21" i="75"/>
  <c r="CX21" i="75"/>
  <c r="DB21" i="75"/>
  <c r="DC21" i="75"/>
  <c r="D22" i="75"/>
  <c r="E22" i="75"/>
  <c r="F22" i="75"/>
  <c r="K22" i="75"/>
  <c r="L22" i="75"/>
  <c r="AX22" i="75" s="1"/>
  <c r="AE22" i="75"/>
  <c r="AF22" i="75"/>
  <c r="AY22" i="75"/>
  <c r="AZ22" i="75"/>
  <c r="BX22" i="75"/>
  <c r="BY22" i="75"/>
  <c r="CC22" i="75"/>
  <c r="CD22" i="75"/>
  <c r="CG22" i="75"/>
  <c r="CJ22" i="75" s="1"/>
  <c r="CH22" i="75"/>
  <c r="CI22" i="75"/>
  <c r="CM22" i="75"/>
  <c r="CN22" i="75"/>
  <c r="CR22" i="75"/>
  <c r="CS22" i="75"/>
  <c r="CW22" i="75"/>
  <c r="CX22" i="75"/>
  <c r="D23" i="75"/>
  <c r="E23" i="75"/>
  <c r="F23" i="75"/>
  <c r="K23" i="75"/>
  <c r="L23" i="75"/>
  <c r="AE23" i="75"/>
  <c r="AF23" i="75"/>
  <c r="AY23" i="75"/>
  <c r="AZ23" i="75"/>
  <c r="BD23" i="75"/>
  <c r="BE23" i="75"/>
  <c r="BI23" i="75"/>
  <c r="BJ23" i="75"/>
  <c r="BN23" i="75"/>
  <c r="BO23" i="75"/>
  <c r="BX23" i="75"/>
  <c r="BY23" i="75"/>
  <c r="CC23" i="75"/>
  <c r="CD23" i="75"/>
  <c r="E24" i="75"/>
  <c r="F24" i="75"/>
  <c r="K24" i="75"/>
  <c r="L24" i="75"/>
  <c r="AD24" i="75" s="1"/>
  <c r="T24" i="75"/>
  <c r="U24" i="75" s="1"/>
  <c r="AE24" i="75"/>
  <c r="AF24" i="75"/>
  <c r="AY24" i="75"/>
  <c r="AZ24" i="75"/>
  <c r="D25" i="75"/>
  <c r="E25" i="75"/>
  <c r="F25" i="75"/>
  <c r="T25" i="75"/>
  <c r="U25" i="75" s="1"/>
  <c r="W25" i="75" s="1"/>
  <c r="AY25" i="75"/>
  <c r="DV25" i="75"/>
  <c r="DW25" i="75"/>
  <c r="EA25" i="75"/>
  <c r="EB25" i="75"/>
  <c r="EK25" i="75"/>
  <c r="EL25" i="75"/>
  <c r="EP25" i="75"/>
  <c r="EQ25" i="75"/>
  <c r="E26" i="75"/>
  <c r="F26" i="75"/>
  <c r="K26" i="75"/>
  <c r="L26" i="75"/>
  <c r="BM26" i="75" s="1"/>
  <c r="BP26" i="75" s="1"/>
  <c r="AE26" i="75"/>
  <c r="AF26" i="75"/>
  <c r="AO26" i="75"/>
  <c r="AP26" i="75"/>
  <c r="AT26" i="75"/>
  <c r="AU26" i="75"/>
  <c r="AY26" i="75"/>
  <c r="AZ26" i="75"/>
  <c r="BD26" i="75"/>
  <c r="BE26" i="75"/>
  <c r="BI26" i="75"/>
  <c r="BJ26" i="75"/>
  <c r="BN26" i="75"/>
  <c r="BO26" i="75"/>
  <c r="BX26" i="75"/>
  <c r="BY26" i="75"/>
  <c r="CC26" i="75"/>
  <c r="CD26" i="75"/>
  <c r="CH26" i="75"/>
  <c r="CI26" i="75"/>
  <c r="CM26" i="75"/>
  <c r="CN26" i="75"/>
  <c r="CQ26" i="75"/>
  <c r="CT26" i="75" s="1"/>
  <c r="CR26" i="75"/>
  <c r="CS26" i="75"/>
  <c r="CW26" i="75"/>
  <c r="CX26" i="75"/>
  <c r="DB26" i="75"/>
  <c r="DC26" i="75"/>
  <c r="K27" i="75"/>
  <c r="L27" i="75"/>
  <c r="T27" i="75"/>
  <c r="AE27" i="75"/>
  <c r="AF27" i="75"/>
  <c r="AN27" i="75"/>
  <c r="AO27" i="75"/>
  <c r="AP27" i="75"/>
  <c r="AS27" i="75"/>
  <c r="AT27" i="75"/>
  <c r="AU27" i="75"/>
  <c r="AY27" i="75"/>
  <c r="AZ27" i="75"/>
  <c r="BD27" i="75"/>
  <c r="BE27" i="75"/>
  <c r="BI27" i="75"/>
  <c r="BJ27" i="75"/>
  <c r="BN27" i="75"/>
  <c r="BO27" i="75"/>
  <c r="BX27" i="75"/>
  <c r="BY27" i="75"/>
  <c r="CC27" i="75"/>
  <c r="CD27" i="75"/>
  <c r="CG27" i="75"/>
  <c r="CJ27" i="75" s="1"/>
  <c r="CH27" i="75"/>
  <c r="CI27" i="75"/>
  <c r="CL27" i="75"/>
  <c r="CO27" i="75" s="1"/>
  <c r="CM27" i="75"/>
  <c r="CN27" i="75"/>
  <c r="CR27" i="75"/>
  <c r="CS27" i="75"/>
  <c r="CW27" i="75"/>
  <c r="CX27" i="75"/>
  <c r="DB27" i="75"/>
  <c r="DC27" i="75"/>
  <c r="D28" i="75"/>
  <c r="E28" i="75"/>
  <c r="F28" i="75"/>
  <c r="K28" i="75"/>
  <c r="L28" i="75"/>
  <c r="T28" i="75"/>
  <c r="U28" i="75" s="1"/>
  <c r="W28" i="75" s="1"/>
  <c r="AE28" i="75"/>
  <c r="AF28" i="75"/>
  <c r="AY28" i="75"/>
  <c r="AZ28" i="75"/>
  <c r="BD28" i="75"/>
  <c r="BE28" i="75"/>
  <c r="BX28" i="75"/>
  <c r="BY28" i="75"/>
  <c r="CC28" i="75"/>
  <c r="CD28" i="75"/>
  <c r="CH28" i="75"/>
  <c r="CI28" i="75"/>
  <c r="CM28" i="75"/>
  <c r="CN28" i="75"/>
  <c r="CQ28" i="75"/>
  <c r="CT28" i="75" s="1"/>
  <c r="CR28" i="75"/>
  <c r="CS28" i="75"/>
  <c r="CV28" i="75"/>
  <c r="CY28" i="75" s="1"/>
  <c r="CW28" i="75"/>
  <c r="CX28" i="75"/>
  <c r="D29" i="75"/>
  <c r="E29" i="75"/>
  <c r="F29" i="75"/>
  <c r="K29" i="75"/>
  <c r="L29" i="75"/>
  <c r="BH29" i="75" s="1"/>
  <c r="BK29" i="75" s="1"/>
  <c r="T29" i="75"/>
  <c r="U29" i="75" s="1"/>
  <c r="W29" i="75" s="1"/>
  <c r="AE29" i="75"/>
  <c r="AF29" i="75"/>
  <c r="AY29" i="75"/>
  <c r="AZ29" i="75"/>
  <c r="BD29" i="75"/>
  <c r="BE29" i="75"/>
  <c r="BI29" i="75"/>
  <c r="BJ29" i="75"/>
  <c r="BN29" i="75"/>
  <c r="BO29" i="75"/>
  <c r="BX29" i="75"/>
  <c r="BY29" i="75"/>
  <c r="CC29" i="75"/>
  <c r="CD29" i="75"/>
  <c r="CH29" i="75"/>
  <c r="CI29" i="75"/>
  <c r="CM29" i="75"/>
  <c r="CN29" i="75"/>
  <c r="CR29" i="75"/>
  <c r="CS29" i="75"/>
  <c r="CW29" i="75"/>
  <c r="CX29" i="75"/>
  <c r="D30" i="75"/>
  <c r="E30" i="75"/>
  <c r="F30" i="75"/>
  <c r="T30" i="75"/>
  <c r="U30" i="75" s="1"/>
  <c r="W30" i="75" s="1"/>
  <c r="D31" i="75"/>
  <c r="E31" i="75"/>
  <c r="F31" i="75"/>
  <c r="K31" i="75"/>
  <c r="L31" i="75"/>
  <c r="AN31" i="75" s="1"/>
  <c r="T31" i="75"/>
  <c r="U31" i="75" s="1"/>
  <c r="W31" i="75" s="1"/>
  <c r="AE31" i="75"/>
  <c r="AF31" i="75"/>
  <c r="AO31" i="75"/>
  <c r="AP31" i="75"/>
  <c r="AT31" i="75"/>
  <c r="AU31" i="75"/>
  <c r="AY31" i="75"/>
  <c r="AZ31" i="75"/>
  <c r="BD31" i="75"/>
  <c r="BE31" i="75"/>
  <c r="BI31" i="75"/>
  <c r="BJ31" i="75"/>
  <c r="BN31" i="75"/>
  <c r="BO31" i="75"/>
  <c r="BS31" i="75"/>
  <c r="BT31" i="75"/>
  <c r="BX31" i="75"/>
  <c r="BY31" i="75"/>
  <c r="CC31" i="75"/>
  <c r="CD31" i="75"/>
  <c r="CH31" i="75"/>
  <c r="CI31" i="75"/>
  <c r="CM31" i="75"/>
  <c r="CN31" i="75"/>
  <c r="CR31" i="75"/>
  <c r="CS31" i="75"/>
  <c r="CW31" i="75"/>
  <c r="CX31" i="75"/>
  <c r="EP31" i="75"/>
  <c r="EQ31" i="75"/>
  <c r="D32" i="75"/>
  <c r="E32" i="75"/>
  <c r="F32" i="75"/>
  <c r="K32" i="75"/>
  <c r="L32" i="75"/>
  <c r="AD32" i="75" s="1"/>
  <c r="T32" i="75"/>
  <c r="U32" i="75" s="1"/>
  <c r="W32" i="75" s="1"/>
  <c r="AE32" i="75"/>
  <c r="AF32" i="75"/>
  <c r="AO32" i="75"/>
  <c r="AP32" i="75"/>
  <c r="AT32" i="75"/>
  <c r="AU32" i="75"/>
  <c r="AY32" i="75"/>
  <c r="AZ32" i="75"/>
  <c r="BD32" i="75"/>
  <c r="BE32" i="75"/>
  <c r="BI32" i="75"/>
  <c r="BJ32" i="75"/>
  <c r="BN32" i="75"/>
  <c r="BO32" i="75"/>
  <c r="BX32" i="75"/>
  <c r="BY32" i="75"/>
  <c r="CC32" i="75"/>
  <c r="CD32" i="75"/>
  <c r="CH32" i="75"/>
  <c r="CI32" i="75"/>
  <c r="CL32" i="75"/>
  <c r="CO32" i="75" s="1"/>
  <c r="CM32" i="75"/>
  <c r="CN32" i="75"/>
  <c r="CR32" i="75"/>
  <c r="CS32" i="75"/>
  <c r="CW32" i="75"/>
  <c r="CX32" i="75"/>
  <c r="EP32" i="75"/>
  <c r="EQ32" i="75"/>
  <c r="D33" i="75"/>
  <c r="E33" i="75"/>
  <c r="F33" i="75"/>
  <c r="K33" i="75"/>
  <c r="L33" i="75"/>
  <c r="BC33" i="75" s="1"/>
  <c r="T33" i="75"/>
  <c r="U33" i="75"/>
  <c r="W33" i="75" s="1"/>
  <c r="AJ33" i="75"/>
  <c r="AK33" i="75"/>
  <c r="AO33" i="75"/>
  <c r="AP33" i="75"/>
  <c r="AT33" i="75"/>
  <c r="AU33" i="75"/>
  <c r="AY33" i="75"/>
  <c r="AZ33" i="75"/>
  <c r="BD33" i="75"/>
  <c r="BE33" i="75"/>
  <c r="BI33" i="75"/>
  <c r="BJ33" i="75"/>
  <c r="BN33" i="75"/>
  <c r="BO33" i="75"/>
  <c r="BS33" i="75"/>
  <c r="BT33" i="75"/>
  <c r="CC33" i="75"/>
  <c r="CD33" i="75"/>
  <c r="CG33" i="75"/>
  <c r="CH33" i="75"/>
  <c r="CI33" i="75"/>
  <c r="CM33" i="75"/>
  <c r="CN33" i="75"/>
  <c r="CR33" i="75"/>
  <c r="CS33" i="75"/>
  <c r="CW33" i="75"/>
  <c r="CX33" i="75"/>
  <c r="DB33" i="75"/>
  <c r="DC33" i="75"/>
  <c r="D34" i="75"/>
  <c r="E34" i="75"/>
  <c r="F34" i="75"/>
  <c r="K34" i="75"/>
  <c r="L34" i="75"/>
  <c r="T34" i="75"/>
  <c r="U34" i="75" s="1"/>
  <c r="W34" i="75" s="1"/>
  <c r="D35" i="75"/>
  <c r="E35" i="75"/>
  <c r="F35" i="75"/>
  <c r="K35" i="75"/>
  <c r="L35" i="75"/>
  <c r="T35" i="75"/>
  <c r="U35" i="75" s="1"/>
  <c r="W35" i="75" s="1"/>
  <c r="D36" i="75"/>
  <c r="E36" i="75"/>
  <c r="F36" i="75"/>
  <c r="K36" i="75"/>
  <c r="L36" i="75"/>
  <c r="T36" i="75"/>
  <c r="U36" i="75" s="1"/>
  <c r="W36" i="75" s="1"/>
  <c r="D37" i="75"/>
  <c r="E37" i="75"/>
  <c r="F37" i="75"/>
  <c r="K37" i="75"/>
  <c r="L37" i="75"/>
  <c r="D38" i="75"/>
  <c r="E38" i="75"/>
  <c r="F38" i="75"/>
  <c r="K38" i="75"/>
  <c r="L38" i="75"/>
  <c r="T38" i="75"/>
  <c r="U38" i="75"/>
  <c r="W38" i="75" s="1"/>
  <c r="D39" i="75"/>
  <c r="E39" i="75"/>
  <c r="F39" i="75"/>
  <c r="K39" i="75"/>
  <c r="L39" i="75"/>
  <c r="T39" i="75"/>
  <c r="U39" i="75" s="1"/>
  <c r="W39" i="75" s="1"/>
  <c r="D40" i="75"/>
  <c r="E40" i="75"/>
  <c r="F40" i="75"/>
  <c r="K40" i="75"/>
  <c r="L40" i="75"/>
  <c r="D41" i="75"/>
  <c r="E41" i="75"/>
  <c r="F41" i="75"/>
  <c r="K41" i="75"/>
  <c r="L41" i="75"/>
  <c r="T41" i="75"/>
  <c r="U41" i="75" s="1"/>
  <c r="W41" i="75" s="1"/>
  <c r="D42" i="75"/>
  <c r="E42" i="75"/>
  <c r="F42" i="75"/>
  <c r="K42" i="75"/>
  <c r="L42" i="75"/>
  <c r="T42" i="75"/>
  <c r="U42" i="75" s="1"/>
  <c r="W42" i="75" s="1"/>
  <c r="D43" i="75"/>
  <c r="E43" i="75"/>
  <c r="F43" i="75"/>
  <c r="K43" i="75"/>
  <c r="L43" i="75"/>
  <c r="D44" i="75"/>
  <c r="E44" i="75"/>
  <c r="F44" i="75"/>
  <c r="K44" i="75"/>
  <c r="L44" i="75"/>
  <c r="T44" i="75"/>
  <c r="U44" i="75" s="1"/>
  <c r="W44" i="75" s="1"/>
  <c r="D45" i="75"/>
  <c r="E45" i="75"/>
  <c r="F45" i="75"/>
  <c r="K45" i="75"/>
  <c r="L45" i="75"/>
  <c r="T45" i="75"/>
  <c r="U45" i="75"/>
  <c r="W45" i="75" s="1"/>
  <c r="D46" i="75"/>
  <c r="E46" i="75"/>
  <c r="F46" i="75"/>
  <c r="K46" i="75"/>
  <c r="L46" i="75"/>
  <c r="T46" i="75"/>
  <c r="U46" i="75" s="1"/>
  <c r="W46" i="75" s="1"/>
  <c r="D47" i="75"/>
  <c r="E47" i="75"/>
  <c r="F47" i="75"/>
  <c r="K47" i="75"/>
  <c r="L47" i="75"/>
  <c r="D48" i="75"/>
  <c r="E48" i="75"/>
  <c r="F48" i="75"/>
  <c r="K48" i="75"/>
  <c r="L48" i="75"/>
  <c r="D49" i="75"/>
  <c r="E49" i="75"/>
  <c r="F49" i="75"/>
  <c r="K49" i="75"/>
  <c r="L49" i="75"/>
  <c r="D50" i="75"/>
  <c r="E50" i="75"/>
  <c r="F50" i="75"/>
  <c r="K50" i="75"/>
  <c r="L50" i="75"/>
  <c r="D51" i="75"/>
  <c r="E51" i="75"/>
  <c r="F51" i="75"/>
  <c r="K51" i="75"/>
  <c r="L51" i="75"/>
  <c r="D52" i="75"/>
  <c r="E52" i="75"/>
  <c r="F52" i="75"/>
  <c r="K52" i="75"/>
  <c r="L52" i="75"/>
  <c r="D53" i="75"/>
  <c r="E53" i="75"/>
  <c r="F53" i="75"/>
  <c r="K53" i="75"/>
  <c r="L53" i="75"/>
  <c r="D54" i="75"/>
  <c r="E54" i="75"/>
  <c r="F54" i="75"/>
  <c r="K54" i="75"/>
  <c r="L54" i="75"/>
  <c r="D55" i="75"/>
  <c r="E55" i="75"/>
  <c r="F55" i="75"/>
  <c r="K55" i="75"/>
  <c r="L55" i="75"/>
  <c r="D56" i="75"/>
  <c r="E56" i="75"/>
  <c r="F56" i="75"/>
  <c r="K56" i="75"/>
  <c r="L56" i="75"/>
  <c r="D57" i="75"/>
  <c r="E57" i="75"/>
  <c r="F57" i="75"/>
  <c r="K57" i="75"/>
  <c r="L57" i="75"/>
  <c r="D58" i="75"/>
  <c r="E58" i="75"/>
  <c r="F58" i="75"/>
  <c r="K58" i="75"/>
  <c r="L58" i="75"/>
  <c r="D59" i="75"/>
  <c r="E59" i="75"/>
  <c r="F59" i="75"/>
  <c r="K59" i="75"/>
  <c r="L59" i="75"/>
  <c r="D60" i="75"/>
  <c r="E60" i="75"/>
  <c r="F60" i="75"/>
  <c r="K60" i="75"/>
  <c r="L60" i="75"/>
  <c r="D61" i="75"/>
  <c r="E61" i="75"/>
  <c r="F61" i="75"/>
  <c r="K61" i="75"/>
  <c r="L61" i="75"/>
  <c r="D62" i="75"/>
  <c r="E62" i="75"/>
  <c r="F62" i="75"/>
  <c r="K62" i="75"/>
  <c r="L62" i="75"/>
  <c r="D63" i="75"/>
  <c r="E63" i="75"/>
  <c r="F63" i="75"/>
  <c r="K63" i="75"/>
  <c r="L63" i="75"/>
  <c r="D64" i="75"/>
  <c r="E64" i="75"/>
  <c r="F64" i="75"/>
  <c r="K64" i="75"/>
  <c r="L64" i="75"/>
  <c r="D65" i="75"/>
  <c r="E65" i="75"/>
  <c r="F65" i="75"/>
  <c r="K65" i="75"/>
  <c r="L65" i="75"/>
  <c r="D66" i="75"/>
  <c r="E66" i="75"/>
  <c r="F66" i="75"/>
  <c r="K66" i="75"/>
  <c r="L66" i="75"/>
  <c r="D67" i="75"/>
  <c r="E67" i="75"/>
  <c r="F67" i="75"/>
  <c r="K67" i="75"/>
  <c r="L67" i="75"/>
  <c r="D68" i="75"/>
  <c r="E68" i="75"/>
  <c r="F68" i="75"/>
  <c r="K68" i="75"/>
  <c r="L68" i="75"/>
  <c r="D69" i="75"/>
  <c r="E69" i="75"/>
  <c r="F69" i="75"/>
  <c r="K69" i="75"/>
  <c r="L69" i="75"/>
  <c r="D70" i="75"/>
  <c r="E70" i="75"/>
  <c r="F70" i="75"/>
  <c r="K70" i="75"/>
  <c r="L70" i="75"/>
  <c r="D71" i="75"/>
  <c r="E71" i="75"/>
  <c r="F71" i="75"/>
  <c r="K71" i="75"/>
  <c r="L71" i="75"/>
  <c r="D72" i="75"/>
  <c r="E72" i="75"/>
  <c r="F72" i="75"/>
  <c r="K72" i="75"/>
  <c r="L72" i="75"/>
  <c r="D73" i="75"/>
  <c r="E73" i="75"/>
  <c r="F73" i="75"/>
  <c r="K73" i="75"/>
  <c r="L73" i="75"/>
  <c r="D74" i="75"/>
  <c r="E74" i="75"/>
  <c r="F74" i="75"/>
  <c r="K74" i="75"/>
  <c r="L74" i="75"/>
  <c r="D75" i="75"/>
  <c r="E75" i="75"/>
  <c r="F75" i="75"/>
  <c r="K75" i="75"/>
  <c r="L75" i="75"/>
  <c r="D76" i="75"/>
  <c r="E76" i="75"/>
  <c r="F76" i="75"/>
  <c r="K76" i="75"/>
  <c r="L76" i="75"/>
  <c r="D77" i="75"/>
  <c r="E77" i="75"/>
  <c r="F77" i="75"/>
  <c r="K77" i="75"/>
  <c r="L77" i="75"/>
  <c r="D78" i="75"/>
  <c r="E78" i="75"/>
  <c r="F78" i="75"/>
  <c r="K78" i="75"/>
  <c r="L78" i="75"/>
  <c r="D79" i="75"/>
  <c r="E79" i="75"/>
  <c r="F79" i="75"/>
  <c r="K79" i="75"/>
  <c r="L79" i="75"/>
  <c r="D80" i="75"/>
  <c r="E80" i="75"/>
  <c r="F80" i="75"/>
  <c r="K80" i="75"/>
  <c r="L80" i="75"/>
  <c r="D81" i="75"/>
  <c r="E81" i="75"/>
  <c r="F81" i="75"/>
  <c r="K81" i="75"/>
  <c r="L81" i="75"/>
  <c r="D82" i="75"/>
  <c r="E82" i="75"/>
  <c r="F82" i="75"/>
  <c r="K82" i="75"/>
  <c r="L82" i="75"/>
  <c r="D83" i="75"/>
  <c r="E83" i="75"/>
  <c r="F83" i="75"/>
  <c r="K83" i="75"/>
  <c r="L83" i="75"/>
  <c r="D84" i="75"/>
  <c r="E84" i="75"/>
  <c r="F84" i="75"/>
  <c r="K84" i="75"/>
  <c r="L84" i="75"/>
  <c r="D85" i="75"/>
  <c r="E85" i="75"/>
  <c r="F85" i="75"/>
  <c r="K85" i="75"/>
  <c r="L85" i="75"/>
  <c r="D86" i="75"/>
  <c r="E86" i="75"/>
  <c r="F86" i="75"/>
  <c r="K86" i="75"/>
  <c r="L86" i="75"/>
  <c r="D87" i="75"/>
  <c r="E87" i="75"/>
  <c r="F87" i="75"/>
  <c r="K87" i="75"/>
  <c r="L87" i="75"/>
  <c r="D88" i="75"/>
  <c r="E88" i="75"/>
  <c r="F88" i="75"/>
  <c r="K88" i="75"/>
  <c r="L88" i="75"/>
  <c r="D89" i="75"/>
  <c r="E89" i="75"/>
  <c r="F89" i="75"/>
  <c r="K89" i="75"/>
  <c r="L89" i="75"/>
  <c r="D90" i="75"/>
  <c r="E90" i="75"/>
  <c r="F90" i="75"/>
  <c r="K90" i="75"/>
  <c r="L90" i="75"/>
  <c r="D91" i="75"/>
  <c r="E91" i="75"/>
  <c r="F91" i="75"/>
  <c r="K91" i="75"/>
  <c r="L91" i="75"/>
  <c r="D92" i="75"/>
  <c r="E92" i="75"/>
  <c r="F92" i="75"/>
  <c r="K92" i="75"/>
  <c r="L92" i="75"/>
  <c r="D93" i="75"/>
  <c r="E93" i="75"/>
  <c r="F93" i="75"/>
  <c r="K93" i="75"/>
  <c r="L93" i="75"/>
  <c r="D94" i="75"/>
  <c r="E94" i="75"/>
  <c r="F94" i="75"/>
  <c r="K94" i="75"/>
  <c r="L94" i="75"/>
  <c r="D95" i="75"/>
  <c r="E95" i="75"/>
  <c r="F95" i="75"/>
  <c r="K95" i="75"/>
  <c r="L95" i="75"/>
  <c r="D96" i="75"/>
  <c r="E96" i="75"/>
  <c r="F96" i="75"/>
  <c r="K96" i="75"/>
  <c r="L96" i="75"/>
  <c r="D97" i="75"/>
  <c r="E97" i="75"/>
  <c r="F97" i="75"/>
  <c r="K97" i="75"/>
  <c r="L97" i="75"/>
  <c r="D98" i="75"/>
  <c r="E98" i="75"/>
  <c r="F98" i="75"/>
  <c r="K98" i="75"/>
  <c r="L98" i="75"/>
  <c r="D99" i="75"/>
  <c r="E99" i="75"/>
  <c r="F99" i="75"/>
  <c r="K99" i="75"/>
  <c r="L99" i="75"/>
  <c r="D100" i="75"/>
  <c r="E100" i="75"/>
  <c r="F100" i="75"/>
  <c r="K100" i="75"/>
  <c r="L100" i="75"/>
  <c r="D101" i="75"/>
  <c r="E101" i="75"/>
  <c r="F101" i="75"/>
  <c r="K101" i="75"/>
  <c r="L101" i="75"/>
  <c r="D102" i="75"/>
  <c r="E102" i="75"/>
  <c r="F102" i="75"/>
  <c r="K102" i="75"/>
  <c r="L102" i="75"/>
  <c r="D103" i="75"/>
  <c r="E103" i="75"/>
  <c r="F103" i="75"/>
  <c r="K103" i="75"/>
  <c r="L103" i="75"/>
  <c r="D104" i="75"/>
  <c r="E104" i="75"/>
  <c r="F104" i="75"/>
  <c r="K104" i="75"/>
  <c r="L104" i="75"/>
  <c r="D105" i="75"/>
  <c r="E105" i="75"/>
  <c r="F105" i="75"/>
  <c r="K105" i="75"/>
  <c r="L105" i="75"/>
  <c r="D106" i="75"/>
  <c r="E106" i="75"/>
  <c r="F106" i="75"/>
  <c r="K106" i="75"/>
  <c r="L106" i="75"/>
  <c r="D107" i="75"/>
  <c r="E107" i="75"/>
  <c r="F107" i="75"/>
  <c r="K107" i="75"/>
  <c r="L107" i="75"/>
  <c r="D108" i="75"/>
  <c r="E108" i="75"/>
  <c r="F108" i="75"/>
  <c r="K108" i="75"/>
  <c r="L108" i="75"/>
  <c r="D109" i="75"/>
  <c r="E109" i="75"/>
  <c r="F109" i="75"/>
  <c r="K109" i="75"/>
  <c r="L109" i="75"/>
  <c r="D110" i="75"/>
  <c r="E110" i="75"/>
  <c r="F110" i="75"/>
  <c r="K110" i="75"/>
  <c r="L110" i="75"/>
  <c r="V111" i="75"/>
  <c r="I118" i="75"/>
  <c r="K118" i="75" s="1"/>
  <c r="L118" i="75"/>
  <c r="M118" i="75"/>
  <c r="S118" i="75"/>
  <c r="U118" i="75"/>
  <c r="V118" i="75" s="1"/>
  <c r="I119" i="75"/>
  <c r="K119" i="75"/>
  <c r="Q119" i="75" s="1"/>
  <c r="L119" i="75"/>
  <c r="M119" i="75"/>
  <c r="S119" i="75"/>
  <c r="U119" i="75"/>
  <c r="V119" i="75"/>
  <c r="I120" i="75"/>
  <c r="K120" i="75" s="1"/>
  <c r="Q120" i="75" s="1"/>
  <c r="L120" i="75"/>
  <c r="M120" i="75"/>
  <c r="S120" i="75"/>
  <c r="U120" i="75"/>
  <c r="V120" i="75"/>
  <c r="I121" i="75"/>
  <c r="K121" i="75" s="1"/>
  <c r="Q121" i="75" s="1"/>
  <c r="L121" i="75"/>
  <c r="M121" i="75"/>
  <c r="S121" i="75"/>
  <c r="U121" i="75"/>
  <c r="V121" i="75" s="1"/>
  <c r="I122" i="75"/>
  <c r="K122" i="75"/>
  <c r="Q122" i="75" s="1"/>
  <c r="L122" i="75"/>
  <c r="M122" i="75"/>
  <c r="S122" i="75"/>
  <c r="U122" i="75"/>
  <c r="V122" i="75"/>
  <c r="I123" i="75"/>
  <c r="K123" i="75"/>
  <c r="Q123" i="75" s="1"/>
  <c r="L123" i="75"/>
  <c r="M123" i="75"/>
  <c r="S123" i="75"/>
  <c r="U123" i="75"/>
  <c r="V123" i="75" s="1"/>
  <c r="I124" i="75"/>
  <c r="K124" i="75" s="1"/>
  <c r="Q124" i="75" s="1"/>
  <c r="L124" i="75"/>
  <c r="M124" i="75"/>
  <c r="S124" i="75"/>
  <c r="U124" i="75"/>
  <c r="V124" i="75" s="1"/>
  <c r="I125" i="75"/>
  <c r="K125" i="75" s="1"/>
  <c r="Q125" i="75" s="1"/>
  <c r="L125" i="75"/>
  <c r="M125" i="75"/>
  <c r="S125" i="75"/>
  <c r="U125" i="75"/>
  <c r="V125" i="75"/>
  <c r="I126" i="75"/>
  <c r="K126" i="75" s="1"/>
  <c r="Q126" i="75" s="1"/>
  <c r="L126" i="75"/>
  <c r="M126" i="75"/>
  <c r="S126" i="75"/>
  <c r="U126" i="75"/>
  <c r="V126" i="75"/>
  <c r="I127" i="75"/>
  <c r="K127" i="75" s="1"/>
  <c r="Q127" i="75" s="1"/>
  <c r="L127" i="75"/>
  <c r="M127" i="75"/>
  <c r="S127" i="75"/>
  <c r="U127" i="75"/>
  <c r="V127" i="75" s="1"/>
  <c r="I128" i="75"/>
  <c r="K128" i="75" s="1"/>
  <c r="Q128" i="75" s="1"/>
  <c r="L128" i="75"/>
  <c r="M128" i="75"/>
  <c r="S128" i="75"/>
  <c r="U128" i="75"/>
  <c r="V128" i="75"/>
  <c r="I129" i="75"/>
  <c r="K129" i="75" s="1"/>
  <c r="Q129" i="75" s="1"/>
  <c r="L129" i="75"/>
  <c r="M129" i="75"/>
  <c r="S129" i="75"/>
  <c r="U129" i="75"/>
  <c r="V129" i="75" s="1"/>
  <c r="I130" i="75"/>
  <c r="K130" i="75" s="1"/>
  <c r="Q130" i="75" s="1"/>
  <c r="L130" i="75"/>
  <c r="M130" i="75"/>
  <c r="S130" i="75"/>
  <c r="U130" i="75"/>
  <c r="V130" i="75" s="1"/>
  <c r="I131" i="75"/>
  <c r="K131" i="75"/>
  <c r="Q131" i="75" s="1"/>
  <c r="L131" i="75"/>
  <c r="M131" i="75"/>
  <c r="S131" i="75"/>
  <c r="U131" i="75"/>
  <c r="V131" i="75" s="1"/>
  <c r="I132" i="75"/>
  <c r="K132" i="75" s="1"/>
  <c r="Q132" i="75" s="1"/>
  <c r="L132" i="75"/>
  <c r="M132" i="75"/>
  <c r="S132" i="75"/>
  <c r="U132" i="75"/>
  <c r="I133" i="75"/>
  <c r="K133" i="75"/>
  <c r="Q133" i="75" s="1"/>
  <c r="L133" i="75"/>
  <c r="M133" i="75"/>
  <c r="S133" i="75"/>
  <c r="U133" i="75"/>
  <c r="V133" i="75" s="1"/>
  <c r="I134" i="75"/>
  <c r="K134" i="75"/>
  <c r="L134" i="75"/>
  <c r="M134" i="75"/>
  <c r="Q134" i="75"/>
  <c r="S134" i="75"/>
  <c r="T134" i="75" s="1"/>
  <c r="U134" i="75"/>
  <c r="V134" i="75"/>
  <c r="I135" i="75"/>
  <c r="K135" i="75"/>
  <c r="L135" i="75"/>
  <c r="M135" i="75"/>
  <c r="Q135" i="75"/>
  <c r="S135" i="75"/>
  <c r="T135" i="75" s="1"/>
  <c r="U135" i="75"/>
  <c r="V135" i="75" s="1"/>
  <c r="I136" i="75"/>
  <c r="K136" i="75"/>
  <c r="Q136" i="75" s="1"/>
  <c r="L136" i="75"/>
  <c r="M136" i="75"/>
  <c r="S136" i="75"/>
  <c r="U136" i="75"/>
  <c r="V136" i="75" s="1"/>
  <c r="I137" i="75"/>
  <c r="K137" i="75"/>
  <c r="Q137" i="75" s="1"/>
  <c r="L137" i="75"/>
  <c r="M137" i="75"/>
  <c r="S137" i="75"/>
  <c r="U137" i="75"/>
  <c r="V137" i="75" s="1"/>
  <c r="I138" i="75"/>
  <c r="K138" i="75"/>
  <c r="L138" i="75"/>
  <c r="M138" i="75"/>
  <c r="Q138" i="75"/>
  <c r="S138" i="75"/>
  <c r="T138" i="75"/>
  <c r="U138" i="75"/>
  <c r="V138" i="75" s="1"/>
  <c r="I139" i="75"/>
  <c r="K139" i="75"/>
  <c r="Q139" i="75" s="1"/>
  <c r="L139" i="75"/>
  <c r="M139" i="75"/>
  <c r="S139" i="75"/>
  <c r="U139" i="75"/>
  <c r="V139" i="75" s="1"/>
  <c r="I140" i="75"/>
  <c r="K140" i="75"/>
  <c r="L140" i="75"/>
  <c r="M140" i="75"/>
  <c r="Q140" i="75"/>
  <c r="T140" i="75" s="1"/>
  <c r="S140" i="75"/>
  <c r="U140" i="75"/>
  <c r="V140" i="75"/>
  <c r="I141" i="75"/>
  <c r="K141" i="75"/>
  <c r="Q141" i="75" s="1"/>
  <c r="L141" i="75"/>
  <c r="M141" i="75"/>
  <c r="S141" i="75"/>
  <c r="U141" i="75"/>
  <c r="V141" i="75" s="1"/>
  <c r="I142" i="75"/>
  <c r="K142" i="75"/>
  <c r="Q142" i="75" s="1"/>
  <c r="L142" i="75"/>
  <c r="M142" i="75"/>
  <c r="S142" i="75"/>
  <c r="U142" i="75"/>
  <c r="V142" i="75" s="1"/>
  <c r="I143" i="75"/>
  <c r="K143" i="75"/>
  <c r="Q143" i="75" s="1"/>
  <c r="L143" i="75"/>
  <c r="M143" i="75"/>
  <c r="S143" i="75"/>
  <c r="U143" i="75"/>
  <c r="V143" i="75" s="1"/>
  <c r="I144" i="75"/>
  <c r="K144" i="75"/>
  <c r="L144" i="75"/>
  <c r="M144" i="75"/>
  <c r="Q144" i="75"/>
  <c r="S144" i="75"/>
  <c r="T144" i="75" s="1"/>
  <c r="U144" i="75"/>
  <c r="V144" i="75" s="1"/>
  <c r="I145" i="75"/>
  <c r="K145" i="75"/>
  <c r="Q145" i="75" s="1"/>
  <c r="L145" i="75"/>
  <c r="M145" i="75"/>
  <c r="S145" i="75"/>
  <c r="U145" i="75"/>
  <c r="V145" i="75"/>
  <c r="I146" i="75"/>
  <c r="K146" i="75"/>
  <c r="Q146" i="75" s="1"/>
  <c r="L146" i="75"/>
  <c r="M146" i="75"/>
  <c r="S146" i="75"/>
  <c r="U146" i="75"/>
  <c r="V146" i="75"/>
  <c r="I147" i="75"/>
  <c r="K147" i="75"/>
  <c r="Q147" i="75" s="1"/>
  <c r="L147" i="75"/>
  <c r="M147" i="75"/>
  <c r="S147" i="75"/>
  <c r="U147" i="75"/>
  <c r="V147" i="75" s="1"/>
  <c r="I148" i="75"/>
  <c r="K148" i="75"/>
  <c r="L148" i="75"/>
  <c r="M148" i="75"/>
  <c r="Q148" i="75"/>
  <c r="S148" i="75"/>
  <c r="U148" i="75"/>
  <c r="V148" i="75" s="1"/>
  <c r="I149" i="75"/>
  <c r="K149" i="75"/>
  <c r="Q149" i="75" s="1"/>
  <c r="L149" i="75"/>
  <c r="M149" i="75"/>
  <c r="S149" i="75"/>
  <c r="U149" i="75"/>
  <c r="V149" i="75" s="1"/>
  <c r="I150" i="75"/>
  <c r="K150" i="75"/>
  <c r="Q150" i="75" s="1"/>
  <c r="L150" i="75"/>
  <c r="M150" i="75"/>
  <c r="S150" i="75"/>
  <c r="U150" i="75"/>
  <c r="I151" i="75"/>
  <c r="K151" i="75"/>
  <c r="Q151" i="75" s="1"/>
  <c r="L151" i="75"/>
  <c r="M151" i="75"/>
  <c r="S151" i="75"/>
  <c r="T151" i="75" s="1"/>
  <c r="U151" i="75"/>
  <c r="V151" i="75" s="1"/>
  <c r="I152" i="75"/>
  <c r="K152" i="75"/>
  <c r="Q152" i="75" s="1"/>
  <c r="L152" i="75"/>
  <c r="M152" i="75"/>
  <c r="S152" i="75"/>
  <c r="U152" i="75"/>
  <c r="I153" i="75"/>
  <c r="K153" i="75"/>
  <c r="L153" i="75"/>
  <c r="M153" i="75"/>
  <c r="Q153" i="75"/>
  <c r="S153" i="75"/>
  <c r="U153" i="75"/>
  <c r="V153" i="75" s="1"/>
  <c r="I154" i="75"/>
  <c r="K154" i="75"/>
  <c r="L154" i="75"/>
  <c r="M154" i="75"/>
  <c r="Q154" i="75"/>
  <c r="S154" i="75"/>
  <c r="U154" i="75"/>
  <c r="V154" i="75" s="1"/>
  <c r="I155" i="75"/>
  <c r="K155" i="75"/>
  <c r="Q155" i="75" s="1"/>
  <c r="L155" i="75"/>
  <c r="M155" i="75"/>
  <c r="S155" i="75"/>
  <c r="U155" i="75"/>
  <c r="V155" i="75" s="1"/>
  <c r="I156" i="75"/>
  <c r="K156" i="75"/>
  <c r="L156" i="75"/>
  <c r="M156" i="75"/>
  <c r="Q156" i="75"/>
  <c r="S156" i="75"/>
  <c r="U156" i="75"/>
  <c r="V156" i="75" s="1"/>
  <c r="I157" i="75"/>
  <c r="K157" i="75"/>
  <c r="Q157" i="75" s="1"/>
  <c r="L157" i="75"/>
  <c r="M157" i="75"/>
  <c r="S157" i="75"/>
  <c r="U157" i="75"/>
  <c r="V157" i="75" s="1"/>
  <c r="I158" i="75"/>
  <c r="K158" i="75"/>
  <c r="Q158" i="75" s="1"/>
  <c r="L158" i="75"/>
  <c r="M158" i="75"/>
  <c r="S158" i="75"/>
  <c r="U158" i="75"/>
  <c r="V158" i="75" s="1"/>
  <c r="I159" i="75"/>
  <c r="K159" i="75"/>
  <c r="Q159" i="75" s="1"/>
  <c r="L159" i="75"/>
  <c r="M159" i="75"/>
  <c r="S159" i="75"/>
  <c r="U159" i="75"/>
  <c r="V159" i="75" s="1"/>
  <c r="I160" i="75"/>
  <c r="K160" i="75"/>
  <c r="L160" i="75"/>
  <c r="M160" i="75"/>
  <c r="Q160" i="75"/>
  <c r="S160" i="75"/>
  <c r="U160" i="75"/>
  <c r="V160" i="75" s="1"/>
  <c r="I161" i="75"/>
  <c r="K161" i="75"/>
  <c r="L161" i="75"/>
  <c r="M161" i="75"/>
  <c r="Q161" i="75"/>
  <c r="S161" i="75"/>
  <c r="T161" i="75" s="1"/>
  <c r="U161" i="75"/>
  <c r="V161" i="75" s="1"/>
  <c r="I162" i="75"/>
  <c r="K162" i="75"/>
  <c r="L162" i="75"/>
  <c r="M162" i="75"/>
  <c r="Q162" i="75"/>
  <c r="S162" i="75"/>
  <c r="T162" i="75" s="1"/>
  <c r="U162" i="75"/>
  <c r="V162" i="75"/>
  <c r="I163" i="75"/>
  <c r="K163" i="75"/>
  <c r="Q163" i="75" s="1"/>
  <c r="L163" i="75"/>
  <c r="M163" i="75"/>
  <c r="S163" i="75"/>
  <c r="U163" i="75"/>
  <c r="V163" i="75" s="1"/>
  <c r="I164" i="75"/>
  <c r="K164" i="75"/>
  <c r="L164" i="75"/>
  <c r="M164" i="75"/>
  <c r="Q164" i="75"/>
  <c r="S164" i="75"/>
  <c r="U164" i="75"/>
  <c r="V164" i="75" s="1"/>
  <c r="I165" i="75"/>
  <c r="K165" i="75"/>
  <c r="Q165" i="75" s="1"/>
  <c r="L165" i="75"/>
  <c r="M165" i="75"/>
  <c r="S165" i="75"/>
  <c r="U165" i="75"/>
  <c r="I166" i="75"/>
  <c r="K166" i="75"/>
  <c r="L166" i="75"/>
  <c r="M166" i="75"/>
  <c r="Q166" i="75"/>
  <c r="T166" i="75" s="1"/>
  <c r="S166" i="75"/>
  <c r="U166" i="75"/>
  <c r="V166" i="75"/>
  <c r="I167" i="75"/>
  <c r="K167" i="75"/>
  <c r="Q167" i="75" s="1"/>
  <c r="L167" i="75"/>
  <c r="M167" i="75"/>
  <c r="S167" i="75"/>
  <c r="U167" i="75"/>
  <c r="V167" i="75" s="1"/>
  <c r="I168" i="75"/>
  <c r="K168" i="75"/>
  <c r="L168" i="75"/>
  <c r="M168" i="75"/>
  <c r="Q168" i="75"/>
  <c r="S168" i="75"/>
  <c r="U168" i="75"/>
  <c r="G173" i="75"/>
  <c r="G174" i="75"/>
  <c r="G180" i="75"/>
  <c r="K185" i="75"/>
  <c r="L185" i="75" s="1"/>
  <c r="N185" i="75"/>
  <c r="O185" i="75" s="1"/>
  <c r="H186" i="75"/>
  <c r="K186" i="75"/>
  <c r="L186" i="75" s="1"/>
  <c r="N186" i="75"/>
  <c r="O186" i="75"/>
  <c r="K187" i="75"/>
  <c r="O187" i="75"/>
  <c r="Q187" i="75"/>
  <c r="R187" i="75" s="1"/>
  <c r="K188" i="75"/>
  <c r="Q188" i="75" s="1"/>
  <c r="R188" i="75" s="1"/>
  <c r="O188" i="75"/>
  <c r="K189" i="75"/>
  <c r="L189" i="75" s="1"/>
  <c r="O189" i="75"/>
  <c r="Q189" i="75"/>
  <c r="R189" i="75"/>
  <c r="F193" i="75"/>
  <c r="G193" i="75" s="1"/>
  <c r="F194" i="75"/>
  <c r="G194" i="75" s="1"/>
  <c r="F195" i="75"/>
  <c r="G195" i="75" s="1"/>
  <c r="F196" i="75"/>
  <c r="G196" i="75" s="1"/>
  <c r="F197" i="75"/>
  <c r="G197" i="75" s="1"/>
  <c r="F198" i="75"/>
  <c r="G198" i="75" s="1"/>
  <c r="F199" i="75"/>
  <c r="F200" i="75"/>
  <c r="G200" i="75" s="1"/>
  <c r="F201" i="75"/>
  <c r="G201" i="75" s="1"/>
  <c r="F202" i="75"/>
  <c r="G202" i="75" s="1"/>
  <c r="F203" i="75"/>
  <c r="G203" i="75" s="1"/>
  <c r="F204" i="75"/>
  <c r="G204" i="75" s="1"/>
  <c r="F205" i="75"/>
  <c r="G205" i="75" s="1"/>
  <c r="F206" i="75"/>
  <c r="G206" i="75" s="1"/>
  <c r="F207" i="75"/>
  <c r="G207" i="75" s="1"/>
  <c r="F208" i="75"/>
  <c r="G208" i="75" s="1"/>
  <c r="F209" i="75"/>
  <c r="G209" i="75"/>
  <c r="F210" i="75"/>
  <c r="G210" i="75" s="1"/>
  <c r="F211" i="75"/>
  <c r="G211" i="75" s="1"/>
  <c r="F212" i="75"/>
  <c r="G212" i="75" s="1"/>
  <c r="F213" i="75"/>
  <c r="G213" i="75" s="1"/>
  <c r="F214" i="75"/>
  <c r="G214" i="75" s="1"/>
  <c r="F215" i="75"/>
  <c r="G215" i="75" s="1"/>
  <c r="F216" i="75"/>
  <c r="G216" i="75" s="1"/>
  <c r="F217" i="75"/>
  <c r="G217" i="75" s="1"/>
  <c r="F218" i="75"/>
  <c r="G218" i="75" s="1"/>
  <c r="F219" i="75"/>
  <c r="G219" i="75" s="1"/>
  <c r="F220" i="75"/>
  <c r="G220" i="75" s="1"/>
  <c r="F221" i="75"/>
  <c r="G221" i="75" s="1"/>
  <c r="F222" i="75"/>
  <c r="G222" i="75"/>
  <c r="F223" i="75"/>
  <c r="G223" i="75" s="1"/>
  <c r="F224" i="75"/>
  <c r="G224" i="75" s="1"/>
  <c r="F225" i="75"/>
  <c r="G225" i="75" s="1"/>
  <c r="F226" i="75"/>
  <c r="G226" i="75" s="1"/>
  <c r="F227" i="75"/>
  <c r="G227" i="75" s="1"/>
  <c r="F228" i="75"/>
  <c r="G228" i="75" s="1"/>
  <c r="BZ45" i="69" l="1"/>
  <c r="BZ44" i="69"/>
  <c r="BZ42" i="69"/>
  <c r="BZ41" i="69"/>
  <c r="BZ43" i="69"/>
  <c r="BZ39" i="69"/>
  <c r="BZ38" i="69"/>
  <c r="BZ36" i="69"/>
  <c r="BZ33" i="69"/>
  <c r="BZ32" i="69"/>
  <c r="BZ35" i="69"/>
  <c r="BZ34" i="69"/>
  <c r="BU43" i="69"/>
  <c r="BU42" i="69"/>
  <c r="BZ30" i="69"/>
  <c r="BZ28" i="69"/>
  <c r="BZ26" i="69"/>
  <c r="BZ27" i="69"/>
  <c r="BZ29" i="69"/>
  <c r="BZ24" i="69"/>
  <c r="BZ23" i="69"/>
  <c r="BZ22" i="69"/>
  <c r="BZ21" i="69"/>
  <c r="BZ20" i="69"/>
  <c r="CE28" i="69"/>
  <c r="BU28" i="69"/>
  <c r="CE22" i="69"/>
  <c r="BU22" i="69"/>
  <c r="BZ23" i="70"/>
  <c r="BZ21" i="70"/>
  <c r="BZ20" i="70"/>
  <c r="CJ22" i="68"/>
  <c r="AI20" i="75"/>
  <c r="AL20" i="75" s="1"/>
  <c r="AI21" i="75"/>
  <c r="AL21" i="75" s="1"/>
  <c r="AI22" i="75"/>
  <c r="AL22" i="75" s="1"/>
  <c r="AI23" i="75"/>
  <c r="AL23" i="75" s="1"/>
  <c r="AI24" i="75"/>
  <c r="AL24" i="75" s="1"/>
  <c r="AI26" i="75"/>
  <c r="AL26" i="75" s="1"/>
  <c r="AI27" i="75"/>
  <c r="AL27" i="75" s="1"/>
  <c r="AI28" i="75"/>
  <c r="AL28" i="75" s="1"/>
  <c r="AI32" i="75"/>
  <c r="AL32" i="75" s="1"/>
  <c r="CG21" i="75"/>
  <c r="CJ21" i="75" s="1"/>
  <c r="T22" i="75"/>
  <c r="U22" i="75" s="1"/>
  <c r="T47" i="75"/>
  <c r="U47" i="75" s="1"/>
  <c r="W47" i="75" s="1"/>
  <c r="T48" i="75"/>
  <c r="U48" i="75" s="1"/>
  <c r="W48" i="75" s="1"/>
  <c r="T49" i="75"/>
  <c r="U49" i="75" s="1"/>
  <c r="W49" i="75" s="1"/>
  <c r="T50" i="75"/>
  <c r="U50" i="75" s="1"/>
  <c r="W50" i="75" s="1"/>
  <c r="T51" i="75"/>
  <c r="U51" i="75" s="1"/>
  <c r="W51" i="75" s="1"/>
  <c r="T52" i="75"/>
  <c r="U52" i="75" s="1"/>
  <c r="W52" i="75" s="1"/>
  <c r="T53" i="75"/>
  <c r="U53" i="75" s="1"/>
  <c r="W53" i="75" s="1"/>
  <c r="T54" i="75"/>
  <c r="U54" i="75" s="1"/>
  <c r="W54" i="75" s="1"/>
  <c r="T55" i="75"/>
  <c r="U55" i="75" s="1"/>
  <c r="W55" i="75" s="1"/>
  <c r="T56" i="75"/>
  <c r="U56" i="75" s="1"/>
  <c r="W56" i="75" s="1"/>
  <c r="T57" i="75"/>
  <c r="U57" i="75" s="1"/>
  <c r="W57" i="75" s="1"/>
  <c r="T58" i="75"/>
  <c r="U58" i="75" s="1"/>
  <c r="W58" i="75" s="1"/>
  <c r="T59" i="75"/>
  <c r="U59" i="75" s="1"/>
  <c r="W59" i="75" s="1"/>
  <c r="T60" i="75"/>
  <c r="U60" i="75" s="1"/>
  <c r="W60" i="75" s="1"/>
  <c r="T61" i="75"/>
  <c r="U61" i="75" s="1"/>
  <c r="W61" i="75" s="1"/>
  <c r="T62" i="75"/>
  <c r="U62" i="75" s="1"/>
  <c r="W62" i="75" s="1"/>
  <c r="T63" i="75"/>
  <c r="U63" i="75" s="1"/>
  <c r="W63" i="75" s="1"/>
  <c r="T64" i="75"/>
  <c r="U64" i="75" s="1"/>
  <c r="W64" i="75" s="1"/>
  <c r="T65" i="75"/>
  <c r="U65" i="75" s="1"/>
  <c r="W65" i="75" s="1"/>
  <c r="T66" i="75"/>
  <c r="U66" i="75" s="1"/>
  <c r="W66" i="75" s="1"/>
  <c r="T67" i="75"/>
  <c r="U67" i="75" s="1"/>
  <c r="W67" i="75" s="1"/>
  <c r="T68" i="75"/>
  <c r="U68" i="75" s="1"/>
  <c r="W68" i="75" s="1"/>
  <c r="T69" i="75"/>
  <c r="U69" i="75" s="1"/>
  <c r="W69" i="75" s="1"/>
  <c r="T70" i="75"/>
  <c r="U70" i="75" s="1"/>
  <c r="W70" i="75" s="1"/>
  <c r="T71" i="75"/>
  <c r="U71" i="75" s="1"/>
  <c r="W71" i="75" s="1"/>
  <c r="T72" i="75"/>
  <c r="U72" i="75" s="1"/>
  <c r="W72" i="75" s="1"/>
  <c r="T73" i="75"/>
  <c r="U73" i="75" s="1"/>
  <c r="W73" i="75" s="1"/>
  <c r="T74" i="75"/>
  <c r="U74" i="75" s="1"/>
  <c r="W74" i="75" s="1"/>
  <c r="T75" i="75"/>
  <c r="U75" i="75" s="1"/>
  <c r="W75" i="75" s="1"/>
  <c r="T77" i="75"/>
  <c r="U77" i="75" s="1"/>
  <c r="W77" i="75" s="1"/>
  <c r="T78" i="75"/>
  <c r="U78" i="75" s="1"/>
  <c r="W78" i="75" s="1"/>
  <c r="T79" i="75"/>
  <c r="U79" i="75" s="1"/>
  <c r="W79" i="75" s="1"/>
  <c r="T80" i="75"/>
  <c r="U80" i="75" s="1"/>
  <c r="W80" i="75" s="1"/>
  <c r="T81" i="75"/>
  <c r="U81" i="75" s="1"/>
  <c r="W81" i="75" s="1"/>
  <c r="T82" i="75"/>
  <c r="U82" i="75" s="1"/>
  <c r="W82" i="75" s="1"/>
  <c r="T83" i="75"/>
  <c r="U83" i="75" s="1"/>
  <c r="W83" i="75" s="1"/>
  <c r="T84" i="75"/>
  <c r="U84" i="75" s="1"/>
  <c r="W84" i="75" s="1"/>
  <c r="T85" i="75"/>
  <c r="U85" i="75" s="1"/>
  <c r="W85" i="75" s="1"/>
  <c r="T87" i="75"/>
  <c r="U87" i="75" s="1"/>
  <c r="W87" i="75" s="1"/>
  <c r="T88" i="75"/>
  <c r="U88" i="75" s="1"/>
  <c r="W88" i="75" s="1"/>
  <c r="T90" i="75"/>
  <c r="U90" i="75" s="1"/>
  <c r="W90" i="75" s="1"/>
  <c r="T93" i="75"/>
  <c r="U93" i="75" s="1"/>
  <c r="W93" i="75" s="1"/>
  <c r="T94" i="75"/>
  <c r="U94" i="75" s="1"/>
  <c r="W94" i="75" s="1"/>
  <c r="T95" i="75"/>
  <c r="U95" i="75" s="1"/>
  <c r="W95" i="75" s="1"/>
  <c r="T96" i="75"/>
  <c r="U96" i="75" s="1"/>
  <c r="W96" i="75" s="1"/>
  <c r="T97" i="75"/>
  <c r="U97" i="75" s="1"/>
  <c r="W97" i="75" s="1"/>
  <c r="T98" i="75"/>
  <c r="U98" i="75" s="1"/>
  <c r="W98" i="75" s="1"/>
  <c r="T99" i="75"/>
  <c r="U99" i="75" s="1"/>
  <c r="W99" i="75" s="1"/>
  <c r="T100" i="75"/>
  <c r="U100" i="75" s="1"/>
  <c r="W100" i="75" s="1"/>
  <c r="T101" i="75"/>
  <c r="U101" i="75" s="1"/>
  <c r="W101" i="75" s="1"/>
  <c r="T102" i="75"/>
  <c r="U102" i="75" s="1"/>
  <c r="W102" i="75" s="1"/>
  <c r="T103" i="75"/>
  <c r="U103" i="75" s="1"/>
  <c r="W103" i="75" s="1"/>
  <c r="T104" i="75"/>
  <c r="U104" i="75" s="1"/>
  <c r="W104" i="75" s="1"/>
  <c r="T105" i="75"/>
  <c r="U105" i="75" s="1"/>
  <c r="W105" i="75" s="1"/>
  <c r="T106" i="75"/>
  <c r="U106" i="75" s="1"/>
  <c r="W106" i="75" s="1"/>
  <c r="T107" i="75"/>
  <c r="U107" i="75" s="1"/>
  <c r="W107" i="75" s="1"/>
  <c r="T108" i="75"/>
  <c r="U108" i="75" s="1"/>
  <c r="W108" i="75" s="1"/>
  <c r="T109" i="75"/>
  <c r="U109" i="75" s="1"/>
  <c r="W109" i="75" s="1"/>
  <c r="T110" i="75"/>
  <c r="U110" i="75" s="1"/>
  <c r="W110" i="75" s="1"/>
  <c r="T142" i="75"/>
  <c r="V150" i="75"/>
  <c r="V165" i="75"/>
  <c r="V168" i="75"/>
  <c r="L187" i="75"/>
  <c r="AI29" i="75"/>
  <c r="AL29" i="75" s="1"/>
  <c r="AI31" i="75"/>
  <c r="AL31" i="75" s="1"/>
  <c r="T128" i="75"/>
  <c r="V132" i="75"/>
  <c r="T143" i="75"/>
  <c r="T146" i="75"/>
  <c r="V152" i="75"/>
  <c r="L188" i="75"/>
  <c r="G199" i="75"/>
  <c r="EM19" i="70"/>
  <c r="ER19" i="70"/>
  <c r="EH19" i="70"/>
  <c r="T160" i="75"/>
  <c r="T168" i="75"/>
  <c r="T126" i="75"/>
  <c r="T150" i="75"/>
  <c r="L19" i="75"/>
  <c r="AG20" i="75"/>
  <c r="T167" i="75"/>
  <c r="T164" i="75"/>
  <c r="T92" i="75"/>
  <c r="U92" i="75" s="1"/>
  <c r="W92" i="75" s="1"/>
  <c r="T89" i="75"/>
  <c r="U89" i="75" s="1"/>
  <c r="W89" i="75" s="1"/>
  <c r="T86" i="75"/>
  <c r="U86" i="75" s="1"/>
  <c r="W86" i="75" s="1"/>
  <c r="T43" i="75"/>
  <c r="U43" i="75" s="1"/>
  <c r="W43" i="75" s="1"/>
  <c r="T40" i="75"/>
  <c r="U40" i="75" s="1"/>
  <c r="W40" i="75" s="1"/>
  <c r="T37" i="75"/>
  <c r="U37" i="75" s="1"/>
  <c r="W37" i="75" s="1"/>
  <c r="AX28" i="75"/>
  <c r="BA28" i="75" s="1"/>
  <c r="T157" i="75"/>
  <c r="AX32" i="75"/>
  <c r="T158" i="75"/>
  <c r="CV31" i="75"/>
  <c r="CY31" i="75" s="1"/>
  <c r="T163" i="75"/>
  <c r="AN26" i="75"/>
  <c r="AQ26" i="75" s="1"/>
  <c r="T124" i="75"/>
  <c r="AX31" i="75"/>
  <c r="BA31" i="75" s="1"/>
  <c r="BH21" i="75"/>
  <c r="BK21" i="75" s="1"/>
  <c r="T136" i="75"/>
  <c r="CL29" i="75"/>
  <c r="CO29" i="75" s="1"/>
  <c r="I189" i="75"/>
  <c r="AQ27" i="75"/>
  <c r="AG32" i="75"/>
  <c r="T122" i="75"/>
  <c r="T152" i="75"/>
  <c r="T154" i="75"/>
  <c r="T91" i="75"/>
  <c r="U91" i="75" s="1"/>
  <c r="W91" i="75" s="1"/>
  <c r="T76" i="75"/>
  <c r="U76" i="75" s="1"/>
  <c r="W76" i="75" s="1"/>
  <c r="BA32" i="75"/>
  <c r="BW28" i="75"/>
  <c r="BZ28" i="75" s="1"/>
  <c r="BW21" i="75"/>
  <c r="BZ21" i="75" s="1"/>
  <c r="R112" i="75"/>
  <c r="BH32" i="75"/>
  <c r="BK32" i="75" s="1"/>
  <c r="AQ31" i="75"/>
  <c r="L25" i="75"/>
  <c r="AG24" i="75"/>
  <c r="DA21" i="75"/>
  <c r="DD21" i="75" s="1"/>
  <c r="AD21" i="75"/>
  <c r="AG21" i="75" s="1"/>
  <c r="CQ20" i="75"/>
  <c r="CT20" i="75" s="1"/>
  <c r="T149" i="75"/>
  <c r="T141" i="75"/>
  <c r="BS16" i="75"/>
  <c r="CV27" i="75"/>
  <c r="CY27" i="75" s="1"/>
  <c r="BH27" i="75"/>
  <c r="BK27" i="75" s="1"/>
  <c r="AS21" i="75"/>
  <c r="AV21" i="75" s="1"/>
  <c r="DL16" i="75"/>
  <c r="T156" i="75"/>
  <c r="T127" i="75"/>
  <c r="C113" i="75"/>
  <c r="BC28" i="75"/>
  <c r="BF28" i="75" s="1"/>
  <c r="AD23" i="75"/>
  <c r="AG23" i="75" s="1"/>
  <c r="T133" i="75"/>
  <c r="BC32" i="75"/>
  <c r="BF32" i="75" s="1"/>
  <c r="CV21" i="75"/>
  <c r="CY21" i="75" s="1"/>
  <c r="BF21" i="75"/>
  <c r="CL20" i="75"/>
  <c r="CO20" i="75" s="1"/>
  <c r="T121" i="75"/>
  <c r="Q186" i="75"/>
  <c r="R186" i="75" s="1"/>
  <c r="BF33" i="75"/>
  <c r="M113" i="75"/>
  <c r="CQ27" i="75"/>
  <c r="CT27" i="75" s="1"/>
  <c r="BC27" i="75"/>
  <c r="BF27" i="75" s="1"/>
  <c r="T23" i="75"/>
  <c r="U23" i="75" s="1"/>
  <c r="W23" i="75" s="1"/>
  <c r="G113" i="75" s="1"/>
  <c r="L169" i="75"/>
  <c r="T130" i="75"/>
  <c r="BI16" i="75"/>
  <c r="CQ21" i="75"/>
  <c r="CT21" i="75" s="1"/>
  <c r="T20" i="75"/>
  <c r="U20" i="75" s="1"/>
  <c r="W20" i="75" s="1"/>
  <c r="AS20" i="75"/>
  <c r="AV20" i="75" s="1"/>
  <c r="AV27" i="75"/>
  <c r="AX21" i="75"/>
  <c r="BA21" i="75" s="1"/>
  <c r="T148" i="75"/>
  <c r="T123" i="75"/>
  <c r="AD28" i="75"/>
  <c r="AG28" i="75" s="1"/>
  <c r="BM23" i="75"/>
  <c r="BP23" i="75" s="1"/>
  <c r="CL21" i="75"/>
  <c r="CO21" i="75" s="1"/>
  <c r="L14" i="75"/>
  <c r="T153" i="75"/>
  <c r="CG32" i="75"/>
  <c r="CJ32" i="75" s="1"/>
  <c r="DK20" i="75"/>
  <c r="DN20" i="75" s="1"/>
  <c r="DN16" i="75" s="1"/>
  <c r="H14" i="75"/>
  <c r="BC20" i="75"/>
  <c r="BF20" i="75" s="1"/>
  <c r="CJ33" i="75"/>
  <c r="CG28" i="75"/>
  <c r="CJ28" i="75" s="1"/>
  <c r="BH23" i="75"/>
  <c r="BK23" i="75" s="1"/>
  <c r="BA22" i="75"/>
  <c r="T120" i="75"/>
  <c r="CB22" i="75"/>
  <c r="CE22" i="75" s="1"/>
  <c r="AN21" i="75"/>
  <c r="AQ21" i="75" s="1"/>
  <c r="Q112" i="75"/>
  <c r="T132" i="75"/>
  <c r="T155" i="75"/>
  <c r="T147" i="75"/>
  <c r="T125" i="75"/>
  <c r="AS33" i="75"/>
  <c r="AV33" i="75" s="1"/>
  <c r="BW27" i="75"/>
  <c r="BZ27" i="75" s="1"/>
  <c r="T26" i="75"/>
  <c r="U26" i="75" s="1"/>
  <c r="P112" i="75" s="1"/>
  <c r="AX20" i="75"/>
  <c r="BA20" i="75" s="1"/>
  <c r="T129" i="75"/>
  <c r="T137" i="75"/>
  <c r="T131" i="75"/>
  <c r="T119" i="75"/>
  <c r="CB28" i="75"/>
  <c r="CE28" i="75" s="1"/>
  <c r="AD26" i="75"/>
  <c r="AG26" i="75" s="1"/>
  <c r="CL22" i="75"/>
  <c r="CO22" i="75" s="1"/>
  <c r="K25" i="75"/>
  <c r="DV16" i="75" s="1"/>
  <c r="CQ32" i="75"/>
  <c r="CT32" i="75" s="1"/>
  <c r="BW31" i="75"/>
  <c r="BZ31" i="75" s="1"/>
  <c r="BC29" i="75"/>
  <c r="BF29" i="75" s="1"/>
  <c r="BM27" i="75"/>
  <c r="BP27" i="75" s="1"/>
  <c r="AD27" i="75"/>
  <c r="AG27" i="75" s="1"/>
  <c r="T165" i="75"/>
  <c r="W24" i="75"/>
  <c r="J112" i="75"/>
  <c r="T159" i="75"/>
  <c r="K169" i="75"/>
  <c r="Q118" i="75"/>
  <c r="T118" i="75" s="1"/>
  <c r="W21" i="75"/>
  <c r="T145" i="75"/>
  <c r="T139" i="75"/>
  <c r="CB33" i="75"/>
  <c r="CE33" i="75" s="1"/>
  <c r="CV33" i="75"/>
  <c r="CY33" i="75" s="1"/>
  <c r="N112" i="75"/>
  <c r="K19" i="75"/>
  <c r="DZ19" i="75" s="1"/>
  <c r="EC19" i="75" s="1"/>
  <c r="DB16" i="75"/>
  <c r="BR31" i="75"/>
  <c r="BU31" i="75" s="1"/>
  <c r="O112" i="75"/>
  <c r="Q113" i="75"/>
  <c r="CB29" i="75"/>
  <c r="CE29" i="75" s="1"/>
  <c r="AX29" i="75"/>
  <c r="BA29" i="75" s="1"/>
  <c r="BD16" i="75"/>
  <c r="M112" i="75"/>
  <c r="O113" i="75"/>
  <c r="BM33" i="75"/>
  <c r="BP33" i="75" s="1"/>
  <c r="AN33" i="75"/>
  <c r="AQ33" i="75" s="1"/>
  <c r="CG31" i="75"/>
  <c r="CJ31" i="75" s="1"/>
  <c r="CB23" i="75"/>
  <c r="CE23" i="75" s="1"/>
  <c r="CV22" i="75"/>
  <c r="CY22" i="75" s="1"/>
  <c r="BW22" i="75"/>
  <c r="BZ22" i="75" s="1"/>
  <c r="DA20" i="75"/>
  <c r="DD20" i="75" s="1"/>
  <c r="CB20" i="75"/>
  <c r="CE20" i="75" s="1"/>
  <c r="AN20" i="75"/>
  <c r="AQ20" i="75" s="1"/>
  <c r="CW16" i="75"/>
  <c r="AY16" i="75"/>
  <c r="CQ31" i="75"/>
  <c r="CT31" i="75" s="1"/>
  <c r="R113" i="75"/>
  <c r="CQ33" i="75"/>
  <c r="CT33" i="75" s="1"/>
  <c r="CV32" i="75"/>
  <c r="CY32" i="75" s="1"/>
  <c r="BW32" i="75"/>
  <c r="BZ32" i="75" s="1"/>
  <c r="AS32" i="75"/>
  <c r="AV32" i="75" s="1"/>
  <c r="BH31" i="75"/>
  <c r="BK31" i="75" s="1"/>
  <c r="AX23" i="75"/>
  <c r="BA23" i="75" s="1"/>
  <c r="N113" i="75"/>
  <c r="K112" i="75"/>
  <c r="CL26" i="75"/>
  <c r="CO26" i="75" s="1"/>
  <c r="BH26" i="75"/>
  <c r="BK26" i="75" s="1"/>
  <c r="AX24" i="75"/>
  <c r="BA24" i="75" s="1"/>
  <c r="CR16" i="75"/>
  <c r="AT16" i="75"/>
  <c r="AX33" i="75"/>
  <c r="BA33" i="75" s="1"/>
  <c r="K113" i="75"/>
  <c r="H112" i="75"/>
  <c r="BH33" i="75"/>
  <c r="BK33" i="75" s="1"/>
  <c r="AI33" i="75"/>
  <c r="AL33" i="75" s="1"/>
  <c r="BM32" i="75"/>
  <c r="BP32" i="75" s="1"/>
  <c r="AN32" i="75"/>
  <c r="AQ32" i="75" s="1"/>
  <c r="CB31" i="75"/>
  <c r="CE31" i="75" s="1"/>
  <c r="AD31" i="75"/>
  <c r="AG31" i="75" s="1"/>
  <c r="BW23" i="75"/>
  <c r="BZ23" i="75" s="1"/>
  <c r="CQ22" i="75"/>
  <c r="CT22" i="75" s="1"/>
  <c r="CB21" i="75"/>
  <c r="CE21" i="75" s="1"/>
  <c r="CV20" i="75"/>
  <c r="CY20" i="75" s="1"/>
  <c r="BW20" i="75"/>
  <c r="BZ20" i="75" s="1"/>
  <c r="CM16" i="75"/>
  <c r="AO16" i="75"/>
  <c r="CL33" i="75"/>
  <c r="CO33" i="75" s="1"/>
  <c r="EO31" i="75"/>
  <c r="ER31" i="75" s="1"/>
  <c r="BC31" i="75"/>
  <c r="BF31" i="75" s="1"/>
  <c r="J113" i="75"/>
  <c r="CG26" i="75"/>
  <c r="CJ26" i="75" s="1"/>
  <c r="BC26" i="75"/>
  <c r="BF26" i="75" s="1"/>
  <c r="DA33" i="75"/>
  <c r="DD33" i="75" s="1"/>
  <c r="BW29" i="75"/>
  <c r="BZ29" i="75" s="1"/>
  <c r="I112" i="75"/>
  <c r="I113" i="75"/>
  <c r="CQ29" i="75"/>
  <c r="CT29" i="75" s="1"/>
  <c r="BM29" i="75"/>
  <c r="BP29" i="75" s="1"/>
  <c r="AD29" i="75"/>
  <c r="AG29" i="75" s="1"/>
  <c r="CL28" i="75"/>
  <c r="CO28" i="75" s="1"/>
  <c r="DA27" i="75"/>
  <c r="DD27" i="75" s="1"/>
  <c r="CB27" i="75"/>
  <c r="CE27" i="75" s="1"/>
  <c r="AX27" i="75"/>
  <c r="BA27" i="75" s="1"/>
  <c r="CH16" i="75"/>
  <c r="AJ16" i="75"/>
  <c r="CV29" i="75"/>
  <c r="CY29" i="75" s="1"/>
  <c r="Q185" i="75"/>
  <c r="R185" i="75" s="1"/>
  <c r="I185" i="75" s="1"/>
  <c r="F112" i="75"/>
  <c r="H113" i="75"/>
  <c r="E112" i="75"/>
  <c r="CC16" i="75"/>
  <c r="AE16" i="75"/>
  <c r="F113" i="75"/>
  <c r="C112" i="75"/>
  <c r="DA26" i="75"/>
  <c r="DD26" i="75" s="1"/>
  <c r="CB26" i="75"/>
  <c r="CE26" i="75" s="1"/>
  <c r="AX26" i="75"/>
  <c r="BA26" i="75" s="1"/>
  <c r="BX16" i="75"/>
  <c r="E113" i="75"/>
  <c r="AD22" i="75"/>
  <c r="AG22" i="75" s="1"/>
  <c r="DQ16" i="75"/>
  <c r="AS31" i="75"/>
  <c r="AV31" i="75" s="1"/>
  <c r="CV26" i="75"/>
  <c r="CY26" i="75" s="1"/>
  <c r="BW26" i="75"/>
  <c r="BZ26" i="75" s="1"/>
  <c r="AS26" i="75"/>
  <c r="AV26" i="75" s="1"/>
  <c r="CG29" i="75"/>
  <c r="CJ29" i="75" s="1"/>
  <c r="BN16" i="75"/>
  <c r="BR33" i="75"/>
  <c r="BU33" i="75" s="1"/>
  <c r="EO32" i="75"/>
  <c r="ER32" i="75" s="1"/>
  <c r="CB32" i="75"/>
  <c r="CE32" i="75" s="1"/>
  <c r="CL31" i="75"/>
  <c r="CO31" i="75" s="1"/>
  <c r="BM31" i="75"/>
  <c r="BP31" i="75" s="1"/>
  <c r="BC23" i="75"/>
  <c r="BF23" i="75" s="1"/>
  <c r="DF20" i="75"/>
  <c r="DI20" i="75" s="1"/>
  <c r="DI16" i="75" s="1"/>
  <c r="CG20" i="75"/>
  <c r="CJ20" i="75" s="1"/>
  <c r="CI22" i="68" l="1"/>
  <c r="W22" i="75"/>
  <c r="D113" i="75" s="1"/>
  <c r="D112" i="75"/>
  <c r="I188" i="75"/>
  <c r="I187" i="75"/>
  <c r="I186" i="75"/>
  <c r="EO25" i="75"/>
  <c r="ER25" i="75" s="1"/>
  <c r="DU25" i="75"/>
  <c r="DX25" i="75" s="1"/>
  <c r="DX16" i="75" s="1"/>
  <c r="DZ25" i="75"/>
  <c r="EC25" i="75" s="1"/>
  <c r="EJ25" i="75"/>
  <c r="EM25" i="75" s="1"/>
  <c r="J15" i="75"/>
  <c r="L113" i="75"/>
  <c r="L112" i="75"/>
  <c r="W26" i="75"/>
  <c r="P113" i="75" s="1"/>
  <c r="BA16" i="75"/>
  <c r="AG16" i="75"/>
  <c r="U111" i="75"/>
  <c r="G112" i="75"/>
  <c r="CT16" i="75"/>
  <c r="BF16" i="75"/>
  <c r="AQ16" i="75"/>
  <c r="CE16" i="75"/>
  <c r="DD16" i="75"/>
  <c r="AV16" i="75"/>
  <c r="CO16" i="75"/>
  <c r="BK16" i="75"/>
  <c r="BP16" i="75"/>
  <c r="ET19" i="75"/>
  <c r="EW19" i="75" s="1"/>
  <c r="EW16" i="75" s="1"/>
  <c r="EO19" i="75"/>
  <c r="ER19" i="75" s="1"/>
  <c r="EJ19" i="75"/>
  <c r="EM19" i="75" s="1"/>
  <c r="EE19" i="75"/>
  <c r="EH19" i="75" s="1"/>
  <c r="EH16" i="75" s="1"/>
  <c r="AL16" i="75"/>
  <c r="BZ16" i="75"/>
  <c r="CY16" i="75"/>
  <c r="EA16" i="75"/>
  <c r="I15" i="75"/>
  <c r="EF16" i="75"/>
  <c r="EK16" i="75"/>
  <c r="EP16" i="75"/>
  <c r="EU16" i="75"/>
  <c r="CJ16" i="75"/>
  <c r="BU16" i="75"/>
  <c r="EC16" i="75" l="1"/>
  <c r="I184" i="75"/>
  <c r="S113" i="75"/>
  <c r="T113" i="75" s="1"/>
  <c r="EM16" i="75"/>
  <c r="ER16" i="75"/>
  <c r="S112" i="75"/>
  <c r="W111" i="75"/>
  <c r="G15" i="75"/>
  <c r="L15" i="75"/>
  <c r="AX15" i="75"/>
  <c r="DP15" i="75"/>
  <c r="DS15" i="75" s="1"/>
  <c r="CQ15" i="75"/>
  <c r="CT15" i="75" s="1"/>
  <c r="AS15" i="75"/>
  <c r="AV15" i="75" s="1"/>
  <c r="CL15" i="75"/>
  <c r="CO15" i="75" s="1"/>
  <c r="BH15" i="75"/>
  <c r="BK15" i="75" s="1"/>
  <c r="BR15" i="75" l="1"/>
  <c r="BU15" i="75" s="1"/>
  <c r="DK15" i="75"/>
  <c r="DF15" i="75"/>
  <c r="DI15" i="75" s="1"/>
  <c r="CG15" i="75"/>
  <c r="EE15" i="75"/>
  <c r="EH15" i="75" s="1"/>
  <c r="AN15" i="75"/>
  <c r="BM15" i="75"/>
  <c r="BP15" i="75" s="1"/>
  <c r="DZ15" i="75"/>
  <c r="EC15" i="75" s="1"/>
  <c r="AD15" i="75"/>
  <c r="AG15" i="75" s="1"/>
  <c r="BC15" i="75"/>
  <c r="BF15" i="75" s="1"/>
  <c r="BW15" i="75"/>
  <c r="BZ15" i="75" s="1"/>
  <c r="CV15" i="75"/>
  <c r="CY15" i="75" s="1"/>
  <c r="DU15" i="75"/>
  <c r="DX15" i="75" s="1"/>
  <c r="CB15" i="75"/>
  <c r="DA15" i="75"/>
  <c r="DD15" i="75" s="1"/>
  <c r="AI15" i="75"/>
  <c r="AL15" i="75" s="1"/>
  <c r="AJ15" i="75"/>
  <c r="BI15" i="75"/>
  <c r="CH15" i="75"/>
  <c r="DG15" i="75"/>
  <c r="EF15" i="75"/>
  <c r="EK15" i="75"/>
  <c r="AO15" i="75"/>
  <c r="BN15" i="75"/>
  <c r="CM15" i="75"/>
  <c r="DL15" i="75"/>
  <c r="EP15" i="75"/>
  <c r="EU15" i="75"/>
  <c r="AT15" i="75"/>
  <c r="BS15" i="75"/>
  <c r="CR15" i="75"/>
  <c r="DQ15" i="75"/>
  <c r="AY15" i="75"/>
  <c r="BA15" i="75" s="1"/>
  <c r="BX15" i="75"/>
  <c r="CW15" i="75"/>
  <c r="DV15" i="75"/>
  <c r="AE15" i="75"/>
  <c r="BD15" i="75"/>
  <c r="CC15" i="75"/>
  <c r="EA15" i="75"/>
  <c r="DN15" i="75" l="1"/>
  <c r="CJ15" i="75"/>
  <c r="CE15" i="75"/>
  <c r="AQ15" i="75"/>
  <c r="EU19" i="68" l="1"/>
  <c r="EV19" i="68"/>
  <c r="EU20" i="68"/>
  <c r="EV20" i="68"/>
  <c r="EU21" i="68"/>
  <c r="EV21" i="68"/>
  <c r="EU22" i="68"/>
  <c r="EV22" i="68"/>
  <c r="EU23" i="68"/>
  <c r="EV23" i="68"/>
  <c r="EU24" i="68"/>
  <c r="EV24" i="68"/>
  <c r="EU25" i="68"/>
  <c r="EV25" i="68"/>
  <c r="EU26" i="68"/>
  <c r="EV26" i="68"/>
  <c r="EU27" i="68"/>
  <c r="EV27" i="68"/>
  <c r="EU28" i="68"/>
  <c r="EV28" i="68"/>
  <c r="EU29" i="68"/>
  <c r="EV29" i="68"/>
  <c r="EU30" i="68"/>
  <c r="EV30" i="68"/>
  <c r="EU31" i="68"/>
  <c r="EV31" i="68"/>
  <c r="EU32" i="68"/>
  <c r="EV32" i="68"/>
  <c r="EU33" i="68"/>
  <c r="EV33" i="68"/>
  <c r="EU34" i="68"/>
  <c r="EV34" i="68"/>
  <c r="EU35" i="68"/>
  <c r="EV35" i="68"/>
  <c r="EU36" i="68"/>
  <c r="EV36" i="68"/>
  <c r="EU37" i="68"/>
  <c r="EV37" i="68"/>
  <c r="EU38" i="68"/>
  <c r="EV38" i="68"/>
  <c r="EU39" i="68"/>
  <c r="EV39" i="68"/>
  <c r="EU40" i="68"/>
  <c r="EV40" i="68"/>
  <c r="EU41" i="68"/>
  <c r="EV41" i="68"/>
  <c r="EU42" i="68"/>
  <c r="EV42" i="68"/>
  <c r="EU43" i="68"/>
  <c r="EV43" i="68"/>
  <c r="EU44" i="68"/>
  <c r="EV44" i="68"/>
  <c r="EU45" i="68"/>
  <c r="EV45" i="68"/>
  <c r="EU46" i="68"/>
  <c r="EV46" i="68"/>
  <c r="EU47" i="68"/>
  <c r="EV47" i="68"/>
  <c r="EU48" i="68"/>
  <c r="EV48" i="68"/>
  <c r="EU49" i="68"/>
  <c r="EV49" i="68"/>
  <c r="EU50" i="68"/>
  <c r="EV50" i="68"/>
  <c r="EU51" i="68"/>
  <c r="EV51" i="68"/>
  <c r="EU52" i="68"/>
  <c r="EV52" i="68"/>
  <c r="EU53" i="68"/>
  <c r="EV53" i="68"/>
  <c r="EU54" i="68"/>
  <c r="EV54" i="68"/>
  <c r="EU55" i="68"/>
  <c r="EV55" i="68"/>
  <c r="EU56" i="68"/>
  <c r="EV56" i="68"/>
  <c r="EK20" i="68"/>
  <c r="EL20" i="68"/>
  <c r="EK21" i="68"/>
  <c r="EL21" i="68"/>
  <c r="EK22" i="68"/>
  <c r="EL22" i="68"/>
  <c r="EK23" i="68"/>
  <c r="EL23" i="68"/>
  <c r="EK24" i="68"/>
  <c r="EL24" i="68"/>
  <c r="EK26" i="68"/>
  <c r="EL26" i="68"/>
  <c r="EK27" i="68"/>
  <c r="EL27" i="68"/>
  <c r="EK28" i="68"/>
  <c r="EL28" i="68"/>
  <c r="EK29" i="68"/>
  <c r="EL29" i="68"/>
  <c r="EK30" i="68"/>
  <c r="EL30" i="68"/>
  <c r="EK32" i="68"/>
  <c r="EL32" i="68"/>
  <c r="EK33" i="68"/>
  <c r="EL33" i="68"/>
  <c r="EK34" i="68"/>
  <c r="EL34" i="68"/>
  <c r="EK35" i="68"/>
  <c r="EL35" i="68"/>
  <c r="EK36" i="68"/>
  <c r="EL36" i="68"/>
  <c r="EK37" i="68"/>
  <c r="EL37" i="68"/>
  <c r="EK39" i="68"/>
  <c r="EL39" i="68"/>
  <c r="EK40" i="68"/>
  <c r="EL40" i="68"/>
  <c r="EK41" i="68"/>
  <c r="EL41" i="68"/>
  <c r="EK42" i="68"/>
  <c r="EL42" i="68"/>
  <c r="EK43" i="68"/>
  <c r="EL43" i="68"/>
  <c r="EP44" i="68"/>
  <c r="EQ44" i="68"/>
  <c r="EP45" i="68"/>
  <c r="EQ45" i="68"/>
  <c r="EP46" i="68"/>
  <c r="EQ46" i="68"/>
  <c r="EP47" i="68"/>
  <c r="EQ47" i="68"/>
  <c r="EP48" i="68"/>
  <c r="EQ48" i="68"/>
  <c r="EP49" i="68"/>
  <c r="EQ49" i="68"/>
  <c r="EP50" i="68"/>
  <c r="EQ50" i="68"/>
  <c r="EP51" i="68"/>
  <c r="EQ51" i="68"/>
  <c r="EP52" i="68"/>
  <c r="EQ52" i="68"/>
  <c r="EP53" i="68"/>
  <c r="EQ53" i="68"/>
  <c r="EP54" i="68"/>
  <c r="EQ54" i="68"/>
  <c r="EP55" i="68"/>
  <c r="EQ55" i="68"/>
  <c r="EP56" i="68"/>
  <c r="EQ56" i="68"/>
  <c r="EF20" i="68"/>
  <c r="EG20" i="68"/>
  <c r="EF21" i="68"/>
  <c r="EG21" i="68"/>
  <c r="EF22" i="68"/>
  <c r="EG22" i="68"/>
  <c r="EF23" i="68"/>
  <c r="EG23" i="68"/>
  <c r="EF24" i="68"/>
  <c r="EG24" i="68"/>
  <c r="EF26" i="68"/>
  <c r="EG26" i="68"/>
  <c r="EF27" i="68"/>
  <c r="EG27" i="68"/>
  <c r="EF28" i="68"/>
  <c r="EG28" i="68"/>
  <c r="EF29" i="68"/>
  <c r="EG29" i="68"/>
  <c r="EF30" i="68"/>
  <c r="EG30" i="68"/>
  <c r="EF32" i="68"/>
  <c r="EG32" i="68"/>
  <c r="EF33" i="68"/>
  <c r="EG33" i="68"/>
  <c r="EF34" i="68"/>
  <c r="EG34" i="68"/>
  <c r="EF35" i="68"/>
  <c r="EG35" i="68"/>
  <c r="EF36" i="68"/>
  <c r="EG36" i="68"/>
  <c r="EF37" i="68"/>
  <c r="EG37" i="68"/>
  <c r="EF39" i="68"/>
  <c r="EG39" i="68"/>
  <c r="EF40" i="68"/>
  <c r="EG40" i="68"/>
  <c r="EF41" i="68"/>
  <c r="EG41" i="68"/>
  <c r="EF42" i="68"/>
  <c r="EG42" i="68"/>
  <c r="EF43" i="68"/>
  <c r="EG43" i="68"/>
  <c r="EK44" i="68"/>
  <c r="EL44" i="68"/>
  <c r="EK45" i="68"/>
  <c r="EL45" i="68"/>
  <c r="EK46" i="68"/>
  <c r="EL46" i="68"/>
  <c r="EK47" i="68"/>
  <c r="EL47" i="68"/>
  <c r="EK48" i="68"/>
  <c r="EL48" i="68"/>
  <c r="EK49" i="68"/>
  <c r="EL49" i="68"/>
  <c r="EK50" i="68"/>
  <c r="EL50" i="68"/>
  <c r="EK51" i="68"/>
  <c r="EL51" i="68"/>
  <c r="EK52" i="68"/>
  <c r="EL52" i="68"/>
  <c r="EK53" i="68"/>
  <c r="EL53" i="68"/>
  <c r="EK54" i="68"/>
  <c r="EL54" i="68"/>
  <c r="EK55" i="68"/>
  <c r="EL55" i="68"/>
  <c r="EK56" i="68"/>
  <c r="EL56" i="68"/>
  <c r="EA20" i="68"/>
  <c r="EB20" i="68"/>
  <c r="EA21" i="68"/>
  <c r="EB21" i="68"/>
  <c r="EA22" i="68"/>
  <c r="EB22" i="68"/>
  <c r="EA23" i="68"/>
  <c r="EB23" i="68"/>
  <c r="EA24" i="68"/>
  <c r="EB24" i="68"/>
  <c r="EA26" i="68"/>
  <c r="EB26" i="68"/>
  <c r="EA27" i="68"/>
  <c r="EB27" i="68"/>
  <c r="EA28" i="68"/>
  <c r="EB28" i="68"/>
  <c r="EA29" i="68"/>
  <c r="EB29" i="68"/>
  <c r="EA30" i="68"/>
  <c r="EB30" i="68"/>
  <c r="EA32" i="68"/>
  <c r="EB32" i="68"/>
  <c r="EA33" i="68"/>
  <c r="EB33" i="68"/>
  <c r="EA34" i="68"/>
  <c r="EB34" i="68"/>
  <c r="EA35" i="68"/>
  <c r="EB35" i="68"/>
  <c r="EA36" i="68"/>
  <c r="EB36" i="68"/>
  <c r="EA37" i="68"/>
  <c r="EB37" i="68"/>
  <c r="EA39" i="68"/>
  <c r="EB39" i="68"/>
  <c r="EA40" i="68"/>
  <c r="EB40" i="68"/>
  <c r="EA41" i="68"/>
  <c r="EB41" i="68"/>
  <c r="EA42" i="68"/>
  <c r="EB42" i="68"/>
  <c r="EA43" i="68"/>
  <c r="EB43" i="68"/>
  <c r="EF44" i="68"/>
  <c r="EG44" i="68"/>
  <c r="EF45" i="68"/>
  <c r="EG45" i="68"/>
  <c r="EF46" i="68"/>
  <c r="EG46" i="68"/>
  <c r="EF47" i="68"/>
  <c r="EG47" i="68"/>
  <c r="EF48" i="68"/>
  <c r="EG48" i="68"/>
  <c r="EF49" i="68"/>
  <c r="EG49" i="68"/>
  <c r="EF50" i="68"/>
  <c r="EG50" i="68"/>
  <c r="EF51" i="68"/>
  <c r="EG51" i="68"/>
  <c r="EF52" i="68"/>
  <c r="EG52" i="68"/>
  <c r="EF53" i="68"/>
  <c r="EG53" i="68"/>
  <c r="EF54" i="68"/>
  <c r="EG54" i="68"/>
  <c r="EF55" i="68"/>
  <c r="EG55" i="68"/>
  <c r="EF56" i="68"/>
  <c r="EG56" i="68"/>
  <c r="EA19" i="68"/>
  <c r="EB19" i="68"/>
  <c r="DV20" i="68"/>
  <c r="DW20" i="68"/>
  <c r="DV21" i="68"/>
  <c r="DW21" i="68"/>
  <c r="DV22" i="68"/>
  <c r="DW22" i="68"/>
  <c r="DV23" i="68"/>
  <c r="DW23" i="68"/>
  <c r="DV24" i="68"/>
  <c r="DW24" i="68"/>
  <c r="DV25" i="68"/>
  <c r="DW25" i="68"/>
  <c r="DV26" i="68"/>
  <c r="DW26" i="68"/>
  <c r="DV27" i="68"/>
  <c r="DW27" i="68"/>
  <c r="DV28" i="68"/>
  <c r="DW28" i="68"/>
  <c r="DV29" i="68"/>
  <c r="DW29" i="68"/>
  <c r="DV30" i="68"/>
  <c r="DW30" i="68"/>
  <c r="DV31" i="68"/>
  <c r="DW31" i="68"/>
  <c r="DV32" i="68"/>
  <c r="DW32" i="68"/>
  <c r="DV33" i="68"/>
  <c r="DW33" i="68"/>
  <c r="DV34" i="68"/>
  <c r="DW34" i="68"/>
  <c r="DV35" i="68"/>
  <c r="DW35" i="68"/>
  <c r="DV36" i="68"/>
  <c r="DW36" i="68"/>
  <c r="DV37" i="68"/>
  <c r="DW37" i="68"/>
  <c r="DV38" i="68"/>
  <c r="DW38" i="68"/>
  <c r="DV39" i="68"/>
  <c r="DW39" i="68"/>
  <c r="DV40" i="68"/>
  <c r="DW40" i="68"/>
  <c r="DV41" i="68"/>
  <c r="DW41" i="68"/>
  <c r="DV42" i="68"/>
  <c r="DW42" i="68"/>
  <c r="DV43" i="68"/>
  <c r="DW43" i="68"/>
  <c r="EA44" i="68"/>
  <c r="EB44" i="68"/>
  <c r="EA45" i="68"/>
  <c r="EB45" i="68"/>
  <c r="EA46" i="68"/>
  <c r="EB46" i="68"/>
  <c r="EA47" i="68"/>
  <c r="EB47" i="68"/>
  <c r="EA48" i="68"/>
  <c r="EB48" i="68"/>
  <c r="EA49" i="68"/>
  <c r="EB49" i="68"/>
  <c r="EA50" i="68"/>
  <c r="EB50" i="68"/>
  <c r="EA51" i="68"/>
  <c r="EB51" i="68"/>
  <c r="EA52" i="68"/>
  <c r="EB52" i="68"/>
  <c r="EA53" i="68"/>
  <c r="EB53" i="68"/>
  <c r="EA54" i="68"/>
  <c r="EB54" i="68"/>
  <c r="EA55" i="68"/>
  <c r="EB55" i="68"/>
  <c r="EA56" i="68"/>
  <c r="EB56" i="68"/>
  <c r="DV19" i="68"/>
  <c r="DW19" i="68"/>
  <c r="DQ20" i="68"/>
  <c r="DR20" i="68"/>
  <c r="DQ21" i="68"/>
  <c r="DR21" i="68"/>
  <c r="DQ22" i="68"/>
  <c r="DR22" i="68"/>
  <c r="DQ23" i="68"/>
  <c r="DR23" i="68"/>
  <c r="DQ24" i="68"/>
  <c r="DR24" i="68"/>
  <c r="DQ25" i="68"/>
  <c r="DR25" i="68"/>
  <c r="DQ26" i="68"/>
  <c r="DR26" i="68"/>
  <c r="DQ27" i="68"/>
  <c r="DR27" i="68"/>
  <c r="DQ28" i="68"/>
  <c r="DR28" i="68"/>
  <c r="DQ29" i="68"/>
  <c r="DR29" i="68"/>
  <c r="DQ30" i="68"/>
  <c r="DR30" i="68"/>
  <c r="DQ31" i="68"/>
  <c r="DR31" i="68"/>
  <c r="DQ32" i="68"/>
  <c r="DR32" i="68"/>
  <c r="DQ33" i="68"/>
  <c r="DR33" i="68"/>
  <c r="DQ34" i="68"/>
  <c r="DR34" i="68"/>
  <c r="DQ35" i="68"/>
  <c r="DR35" i="68"/>
  <c r="DQ36" i="68"/>
  <c r="DR36" i="68"/>
  <c r="DQ37" i="68"/>
  <c r="DR37" i="68"/>
  <c r="DQ38" i="68"/>
  <c r="DR38" i="68"/>
  <c r="DQ39" i="68"/>
  <c r="DR39" i="68"/>
  <c r="DQ40" i="68"/>
  <c r="DR40" i="68"/>
  <c r="DQ41" i="68"/>
  <c r="DR41" i="68"/>
  <c r="DQ42" i="68"/>
  <c r="DR42" i="68"/>
  <c r="DQ43" i="68"/>
  <c r="DR43" i="68"/>
  <c r="DV44" i="68"/>
  <c r="DW44" i="68"/>
  <c r="DV45" i="68"/>
  <c r="DW45" i="68"/>
  <c r="DV46" i="68"/>
  <c r="DW46" i="68"/>
  <c r="DV47" i="68"/>
  <c r="DW47" i="68"/>
  <c r="DV48" i="68"/>
  <c r="DW48" i="68"/>
  <c r="DV49" i="68"/>
  <c r="DW49" i="68"/>
  <c r="DV50" i="68"/>
  <c r="DW50" i="68"/>
  <c r="DV51" i="68"/>
  <c r="DW51" i="68"/>
  <c r="DV52" i="68"/>
  <c r="DW52" i="68"/>
  <c r="DV53" i="68"/>
  <c r="DW53" i="68"/>
  <c r="DV54" i="68"/>
  <c r="DW54" i="68"/>
  <c r="DV55" i="68"/>
  <c r="DW55" i="68"/>
  <c r="DV56" i="68"/>
  <c r="DW56" i="68"/>
  <c r="DQ19" i="68"/>
  <c r="DR19" i="68"/>
  <c r="DL20" i="68"/>
  <c r="DM20" i="68"/>
  <c r="DL21" i="68"/>
  <c r="DM21" i="68"/>
  <c r="DL22" i="68"/>
  <c r="DM22" i="68"/>
  <c r="DL23" i="68"/>
  <c r="DM23" i="68"/>
  <c r="DL24" i="68"/>
  <c r="DM24" i="68"/>
  <c r="DL25" i="68"/>
  <c r="DM25" i="68"/>
  <c r="DL26" i="68"/>
  <c r="DM26" i="68"/>
  <c r="DL27" i="68"/>
  <c r="DM27" i="68"/>
  <c r="DL28" i="68"/>
  <c r="DM28" i="68"/>
  <c r="DL29" i="68"/>
  <c r="DM29" i="68"/>
  <c r="DL30" i="68"/>
  <c r="DM30" i="68"/>
  <c r="DL31" i="68"/>
  <c r="DM31" i="68"/>
  <c r="DL32" i="68"/>
  <c r="DM32" i="68"/>
  <c r="DL33" i="68"/>
  <c r="DM33" i="68"/>
  <c r="DL34" i="68"/>
  <c r="DM34" i="68"/>
  <c r="DL35" i="68"/>
  <c r="DM35" i="68"/>
  <c r="DL36" i="68"/>
  <c r="DM36" i="68"/>
  <c r="DL37" i="68"/>
  <c r="DM37" i="68"/>
  <c r="DL38" i="68"/>
  <c r="DM38" i="68"/>
  <c r="DL39" i="68"/>
  <c r="DM39" i="68"/>
  <c r="DL40" i="68"/>
  <c r="DM40" i="68"/>
  <c r="DL41" i="68"/>
  <c r="DM41" i="68"/>
  <c r="DL42" i="68"/>
  <c r="DM42" i="68"/>
  <c r="DL43" i="68"/>
  <c r="DM43" i="68"/>
  <c r="DQ44" i="68"/>
  <c r="DR44" i="68"/>
  <c r="DQ45" i="68"/>
  <c r="DR45" i="68"/>
  <c r="DQ46" i="68"/>
  <c r="DR46" i="68"/>
  <c r="DQ47" i="68"/>
  <c r="DR47" i="68"/>
  <c r="DQ48" i="68"/>
  <c r="DR48" i="68"/>
  <c r="DQ49" i="68"/>
  <c r="DR49" i="68"/>
  <c r="DQ50" i="68"/>
  <c r="DR50" i="68"/>
  <c r="DQ51" i="68"/>
  <c r="DR51" i="68"/>
  <c r="DQ52" i="68"/>
  <c r="DR52" i="68"/>
  <c r="DQ53" i="68"/>
  <c r="DR53" i="68"/>
  <c r="DQ54" i="68"/>
  <c r="DR54" i="68"/>
  <c r="DQ55" i="68"/>
  <c r="DR55" i="68"/>
  <c r="DQ56" i="68"/>
  <c r="DR56" i="68"/>
  <c r="DL19" i="68"/>
  <c r="DM19" i="68"/>
  <c r="DG20" i="68"/>
  <c r="DH20" i="68"/>
  <c r="DG21" i="68"/>
  <c r="DH21" i="68"/>
  <c r="DG22" i="68"/>
  <c r="DH22" i="68"/>
  <c r="DG23" i="68"/>
  <c r="DH23" i="68"/>
  <c r="DG24" i="68"/>
  <c r="DH24" i="68"/>
  <c r="DG25" i="68"/>
  <c r="DH25" i="68"/>
  <c r="DG26" i="68"/>
  <c r="DH26" i="68"/>
  <c r="DG27" i="68"/>
  <c r="DH27" i="68"/>
  <c r="DG28" i="68"/>
  <c r="DH28" i="68"/>
  <c r="DG29" i="68"/>
  <c r="DH29" i="68"/>
  <c r="DG30" i="68"/>
  <c r="DH30" i="68"/>
  <c r="DG31" i="68"/>
  <c r="DH31" i="68"/>
  <c r="DG32" i="68"/>
  <c r="DH32" i="68"/>
  <c r="DG33" i="68"/>
  <c r="DH33" i="68"/>
  <c r="DG34" i="68"/>
  <c r="DH34" i="68"/>
  <c r="DG35" i="68"/>
  <c r="DH35" i="68"/>
  <c r="DG36" i="68"/>
  <c r="DH36" i="68"/>
  <c r="DG37" i="68"/>
  <c r="DH37" i="68"/>
  <c r="DG38" i="68"/>
  <c r="DH38" i="68"/>
  <c r="DG39" i="68"/>
  <c r="DH39" i="68"/>
  <c r="DG40" i="68"/>
  <c r="DH40" i="68"/>
  <c r="DG41" i="68"/>
  <c r="DH41" i="68"/>
  <c r="DG42" i="68"/>
  <c r="DH42" i="68"/>
  <c r="DG43" i="68"/>
  <c r="DH43" i="68"/>
  <c r="DL44" i="68"/>
  <c r="DM44" i="68"/>
  <c r="DL45" i="68"/>
  <c r="DM45" i="68"/>
  <c r="DL46" i="68"/>
  <c r="DM46" i="68"/>
  <c r="DL47" i="68"/>
  <c r="DM47" i="68"/>
  <c r="DL48" i="68"/>
  <c r="DM48" i="68"/>
  <c r="DL49" i="68"/>
  <c r="DM49" i="68"/>
  <c r="DL50" i="68"/>
  <c r="DM50" i="68"/>
  <c r="DL51" i="68"/>
  <c r="DM51" i="68"/>
  <c r="DL52" i="68"/>
  <c r="DM52" i="68"/>
  <c r="DL53" i="68"/>
  <c r="DM53" i="68"/>
  <c r="DL54" i="68"/>
  <c r="DM54" i="68"/>
  <c r="DL55" i="68"/>
  <c r="DM55" i="68"/>
  <c r="DL56" i="68"/>
  <c r="DM56" i="68"/>
  <c r="DG19" i="68"/>
  <c r="DH19" i="68"/>
  <c r="DB20" i="68"/>
  <c r="DC20" i="68"/>
  <c r="DB21" i="68"/>
  <c r="DC21" i="68"/>
  <c r="DB22" i="68"/>
  <c r="DC22" i="68"/>
  <c r="DB23" i="68"/>
  <c r="DC23" i="68"/>
  <c r="DB24" i="68"/>
  <c r="DC24" i="68"/>
  <c r="DB25" i="68"/>
  <c r="DC25" i="68"/>
  <c r="DB26" i="68"/>
  <c r="DC26" i="68"/>
  <c r="DB27" i="68"/>
  <c r="DC27" i="68"/>
  <c r="DB28" i="68"/>
  <c r="DC28" i="68"/>
  <c r="DB29" i="68"/>
  <c r="DC29" i="68"/>
  <c r="DB30" i="68"/>
  <c r="DC30" i="68"/>
  <c r="DB31" i="68"/>
  <c r="DC31" i="68"/>
  <c r="DB32" i="68"/>
  <c r="DC32" i="68"/>
  <c r="DB33" i="68"/>
  <c r="DC33" i="68"/>
  <c r="DB34" i="68"/>
  <c r="DC34" i="68"/>
  <c r="DB35" i="68"/>
  <c r="DC35" i="68"/>
  <c r="DB36" i="68"/>
  <c r="DC36" i="68"/>
  <c r="DB37" i="68"/>
  <c r="DC37" i="68"/>
  <c r="DB38" i="68"/>
  <c r="DC38" i="68"/>
  <c r="DB39" i="68"/>
  <c r="DC39" i="68"/>
  <c r="DB40" i="68"/>
  <c r="DC40" i="68"/>
  <c r="DB41" i="68"/>
  <c r="DC41" i="68"/>
  <c r="DB42" i="68"/>
  <c r="DC42" i="68"/>
  <c r="DB43" i="68"/>
  <c r="DC43" i="68"/>
  <c r="DG44" i="68"/>
  <c r="DH44" i="68"/>
  <c r="DG45" i="68"/>
  <c r="DH45" i="68"/>
  <c r="DG46" i="68"/>
  <c r="DH46" i="68"/>
  <c r="DG47" i="68"/>
  <c r="DH47" i="68"/>
  <c r="DG48" i="68"/>
  <c r="DH48" i="68"/>
  <c r="DG49" i="68"/>
  <c r="DH49" i="68"/>
  <c r="DG50" i="68"/>
  <c r="DH50" i="68"/>
  <c r="DG51" i="68"/>
  <c r="DH51" i="68"/>
  <c r="DG52" i="68"/>
  <c r="DH52" i="68"/>
  <c r="DG53" i="68"/>
  <c r="DH53" i="68"/>
  <c r="DG54" i="68"/>
  <c r="DH54" i="68"/>
  <c r="DG55" i="68"/>
  <c r="DH55" i="68"/>
  <c r="DG56" i="68"/>
  <c r="DH56" i="68"/>
  <c r="DB19" i="68"/>
  <c r="DC19" i="68"/>
  <c r="CW20" i="68"/>
  <c r="CX20" i="68"/>
  <c r="CW21" i="68"/>
  <c r="CX21" i="68"/>
  <c r="CW22" i="68"/>
  <c r="CX22" i="68"/>
  <c r="CW23" i="68"/>
  <c r="CX23" i="68"/>
  <c r="CW24" i="68"/>
  <c r="CX24" i="68"/>
  <c r="CW25" i="68"/>
  <c r="CX25" i="68"/>
  <c r="CW26" i="68"/>
  <c r="CX26" i="68"/>
  <c r="CW27" i="68"/>
  <c r="CX27" i="68"/>
  <c r="CW28" i="68"/>
  <c r="CX28" i="68"/>
  <c r="CW29" i="68"/>
  <c r="CX29" i="68"/>
  <c r="CW30" i="68"/>
  <c r="CX30" i="68"/>
  <c r="CW31" i="68"/>
  <c r="CX31" i="68"/>
  <c r="CW32" i="68"/>
  <c r="CX32" i="68"/>
  <c r="CW33" i="68"/>
  <c r="CX33" i="68"/>
  <c r="CW34" i="68"/>
  <c r="CX34" i="68"/>
  <c r="CW35" i="68"/>
  <c r="CX35" i="68"/>
  <c r="CW36" i="68"/>
  <c r="CX36" i="68"/>
  <c r="CW37" i="68"/>
  <c r="CX37" i="68"/>
  <c r="CW38" i="68"/>
  <c r="CX38" i="68"/>
  <c r="CW39" i="68"/>
  <c r="CX39" i="68"/>
  <c r="CW40" i="68"/>
  <c r="CX40" i="68"/>
  <c r="CW41" i="68"/>
  <c r="CX41" i="68"/>
  <c r="CW42" i="68"/>
  <c r="CX42" i="68"/>
  <c r="CW43" i="68"/>
  <c r="CX43" i="68"/>
  <c r="DB44" i="68"/>
  <c r="DC44" i="68"/>
  <c r="DB45" i="68"/>
  <c r="DC45" i="68"/>
  <c r="DB46" i="68"/>
  <c r="DC46" i="68"/>
  <c r="DB47" i="68"/>
  <c r="DC47" i="68"/>
  <c r="DB48" i="68"/>
  <c r="DC48" i="68"/>
  <c r="DB49" i="68"/>
  <c r="DC49" i="68"/>
  <c r="DB50" i="68"/>
  <c r="DC50" i="68"/>
  <c r="DB51" i="68"/>
  <c r="DC51" i="68"/>
  <c r="DB52" i="68"/>
  <c r="DC52" i="68"/>
  <c r="DB53" i="68"/>
  <c r="DC53" i="68"/>
  <c r="DB54" i="68"/>
  <c r="DC54" i="68"/>
  <c r="DB55" i="68"/>
  <c r="DC55" i="68"/>
  <c r="DB56" i="68"/>
  <c r="DC56" i="68"/>
  <c r="CW19" i="68"/>
  <c r="CX19" i="68"/>
  <c r="CR23" i="68"/>
  <c r="CS23" i="68"/>
  <c r="CR24" i="68"/>
  <c r="CS24" i="68"/>
  <c r="CR25" i="68"/>
  <c r="CS25" i="68"/>
  <c r="CR29" i="68"/>
  <c r="CS29" i="68"/>
  <c r="CR30" i="68"/>
  <c r="CS30" i="68"/>
  <c r="CR31" i="68"/>
  <c r="CS31" i="68"/>
  <c r="CR32" i="68"/>
  <c r="CS32" i="68"/>
  <c r="CR33" i="68"/>
  <c r="CS33" i="68"/>
  <c r="CR34" i="68"/>
  <c r="CS34" i="68"/>
  <c r="CR35" i="68"/>
  <c r="CS35" i="68"/>
  <c r="CR36" i="68"/>
  <c r="CS36" i="68"/>
  <c r="CR37" i="68"/>
  <c r="CS37" i="68"/>
  <c r="CR38" i="68"/>
  <c r="CS38" i="68"/>
  <c r="CR39" i="68"/>
  <c r="CS39" i="68"/>
  <c r="CR40" i="68"/>
  <c r="CS40" i="68"/>
  <c r="CR41" i="68"/>
  <c r="CS41" i="68"/>
  <c r="CR42" i="68"/>
  <c r="CS42" i="68"/>
  <c r="CR43" i="68"/>
  <c r="CS43" i="68"/>
  <c r="CW44" i="68"/>
  <c r="CX44" i="68"/>
  <c r="CW45" i="68"/>
  <c r="CX45" i="68"/>
  <c r="CW46" i="68"/>
  <c r="CX46" i="68"/>
  <c r="CW47" i="68"/>
  <c r="CX47" i="68"/>
  <c r="CW48" i="68"/>
  <c r="CX48" i="68"/>
  <c r="CW49" i="68"/>
  <c r="CX49" i="68"/>
  <c r="CW50" i="68"/>
  <c r="CX50" i="68"/>
  <c r="CW51" i="68"/>
  <c r="CX51" i="68"/>
  <c r="CW52" i="68"/>
  <c r="CX52" i="68"/>
  <c r="CW53" i="68"/>
  <c r="CX53" i="68"/>
  <c r="CW54" i="68"/>
  <c r="CX54" i="68"/>
  <c r="CW55" i="68"/>
  <c r="CX55" i="68"/>
  <c r="CW56" i="68"/>
  <c r="CX56" i="68"/>
  <c r="CR19" i="68"/>
  <c r="CS19" i="68"/>
  <c r="CM20" i="68"/>
  <c r="CN20" i="68"/>
  <c r="CM21" i="68"/>
  <c r="CN21" i="68"/>
  <c r="CM22" i="68"/>
  <c r="CN22" i="68"/>
  <c r="CM23" i="68"/>
  <c r="CN23" i="68"/>
  <c r="CM24" i="68"/>
  <c r="CN24" i="68"/>
  <c r="CM25" i="68"/>
  <c r="CN25" i="68"/>
  <c r="CM26" i="68"/>
  <c r="CN26" i="68"/>
  <c r="CM27" i="68"/>
  <c r="CN27" i="68"/>
  <c r="CM28" i="68"/>
  <c r="CN28" i="68"/>
  <c r="CM29" i="68"/>
  <c r="CN29" i="68"/>
  <c r="CM30" i="68"/>
  <c r="CN30" i="68"/>
  <c r="CM31" i="68"/>
  <c r="CN31" i="68"/>
  <c r="CM32" i="68"/>
  <c r="CN32" i="68"/>
  <c r="CM33" i="68"/>
  <c r="CN33" i="68"/>
  <c r="CM34" i="68"/>
  <c r="CN34" i="68"/>
  <c r="CM35" i="68"/>
  <c r="CN35" i="68"/>
  <c r="CM36" i="68"/>
  <c r="CN36" i="68"/>
  <c r="CM37" i="68"/>
  <c r="CN37" i="68"/>
  <c r="CM38" i="68"/>
  <c r="CN38" i="68"/>
  <c r="CM39" i="68"/>
  <c r="CN39" i="68"/>
  <c r="CM40" i="68"/>
  <c r="CN40" i="68"/>
  <c r="CM41" i="68"/>
  <c r="CN41" i="68"/>
  <c r="CM42" i="68"/>
  <c r="CN42" i="68"/>
  <c r="CM43" i="68"/>
  <c r="CN43" i="68"/>
  <c r="CR44" i="68"/>
  <c r="CS44" i="68"/>
  <c r="CR45" i="68"/>
  <c r="CS45" i="68"/>
  <c r="CR46" i="68"/>
  <c r="CS46" i="68"/>
  <c r="CR47" i="68"/>
  <c r="CS47" i="68"/>
  <c r="CR48" i="68"/>
  <c r="CS48" i="68"/>
  <c r="CR49" i="68"/>
  <c r="CS49" i="68"/>
  <c r="CR50" i="68"/>
  <c r="CS50" i="68"/>
  <c r="CR51" i="68"/>
  <c r="CS51" i="68"/>
  <c r="CR52" i="68"/>
  <c r="CS52" i="68"/>
  <c r="CR53" i="68"/>
  <c r="CS53" i="68"/>
  <c r="CR54" i="68"/>
  <c r="CS54" i="68"/>
  <c r="CR55" i="68"/>
  <c r="CS55" i="68"/>
  <c r="CR56" i="68"/>
  <c r="CS56" i="68"/>
  <c r="CM19" i="68"/>
  <c r="CN19" i="68"/>
  <c r="CI23" i="68"/>
  <c r="CH24" i="68"/>
  <c r="CI24" i="68"/>
  <c r="CH25" i="68"/>
  <c r="CI25" i="68"/>
  <c r="CH29" i="68"/>
  <c r="CI29" i="68"/>
  <c r="CH30" i="68"/>
  <c r="CI30" i="68"/>
  <c r="CH31" i="68"/>
  <c r="CI31" i="68"/>
  <c r="CH32" i="68"/>
  <c r="CI32" i="68"/>
  <c r="CH33" i="68"/>
  <c r="CI33" i="68"/>
  <c r="CH34" i="68"/>
  <c r="CI34" i="68"/>
  <c r="CH35" i="68"/>
  <c r="CI35" i="68"/>
  <c r="CH36" i="68"/>
  <c r="CI36" i="68"/>
  <c r="CH37" i="68"/>
  <c r="CI37" i="68"/>
  <c r="CH38" i="68"/>
  <c r="CI38" i="68"/>
  <c r="CH39" i="68"/>
  <c r="CI39" i="68"/>
  <c r="CH42" i="68"/>
  <c r="CI42" i="68"/>
  <c r="CH43" i="68"/>
  <c r="CI43" i="68"/>
  <c r="CM44" i="68"/>
  <c r="CN44" i="68"/>
  <c r="CM45" i="68"/>
  <c r="CN45" i="68"/>
  <c r="CM46" i="68"/>
  <c r="CN46" i="68"/>
  <c r="CM47" i="68"/>
  <c r="CN47" i="68"/>
  <c r="CM48" i="68"/>
  <c r="CN48" i="68"/>
  <c r="CM49" i="68"/>
  <c r="CN49" i="68"/>
  <c r="CM50" i="68"/>
  <c r="CN50" i="68"/>
  <c r="CM51" i="68"/>
  <c r="CN51" i="68"/>
  <c r="CM52" i="68"/>
  <c r="CN52" i="68"/>
  <c r="CM53" i="68"/>
  <c r="CN53" i="68"/>
  <c r="CM54" i="68"/>
  <c r="CN54" i="68"/>
  <c r="CM55" i="68"/>
  <c r="CN55" i="68"/>
  <c r="CM56" i="68"/>
  <c r="CN56" i="68"/>
  <c r="CH19" i="68"/>
  <c r="CI19" i="68"/>
  <c r="CC25" i="68"/>
  <c r="CD25" i="68"/>
  <c r="CC31" i="68"/>
  <c r="CD31" i="68"/>
  <c r="CC38" i="68"/>
  <c r="CD38" i="68"/>
  <c r="CC39" i="68"/>
  <c r="CD39" i="68"/>
  <c r="CH44" i="68"/>
  <c r="CI44" i="68"/>
  <c r="CH45" i="68"/>
  <c r="CI45" i="68"/>
  <c r="CH46" i="68"/>
  <c r="CI46" i="68"/>
  <c r="CH47" i="68"/>
  <c r="CI47" i="68"/>
  <c r="CH48" i="68"/>
  <c r="CI48" i="68"/>
  <c r="CH49" i="68"/>
  <c r="CI49" i="68"/>
  <c r="CH50" i="68"/>
  <c r="CI50" i="68"/>
  <c r="CH51" i="68"/>
  <c r="CI51" i="68"/>
  <c r="CH52" i="68"/>
  <c r="CI52" i="68"/>
  <c r="CH53" i="68"/>
  <c r="CI53" i="68"/>
  <c r="CH54" i="68"/>
  <c r="CI54" i="68"/>
  <c r="CH55" i="68"/>
  <c r="CI55" i="68"/>
  <c r="CH56" i="68"/>
  <c r="CI56" i="68"/>
  <c r="CC19" i="68"/>
  <c r="CD19" i="68"/>
  <c r="BX25" i="68"/>
  <c r="BY25" i="68"/>
  <c r="BX31" i="68"/>
  <c r="BY31" i="68"/>
  <c r="BX38" i="68"/>
  <c r="BY38" i="68"/>
  <c r="CC44" i="68"/>
  <c r="CD44" i="68"/>
  <c r="CC45" i="68"/>
  <c r="CD45" i="68"/>
  <c r="CC46" i="68"/>
  <c r="CD46" i="68"/>
  <c r="CC47" i="68"/>
  <c r="CD47" i="68"/>
  <c r="CC48" i="68"/>
  <c r="CD48" i="68"/>
  <c r="CC49" i="68"/>
  <c r="CD49" i="68"/>
  <c r="CC50" i="68"/>
  <c r="CD50" i="68"/>
  <c r="CC51" i="68"/>
  <c r="CD51" i="68"/>
  <c r="CC52" i="68"/>
  <c r="CD52" i="68"/>
  <c r="CC53" i="68"/>
  <c r="CD53" i="68"/>
  <c r="CC54" i="68"/>
  <c r="CD54" i="68"/>
  <c r="CC55" i="68"/>
  <c r="CD55" i="68"/>
  <c r="CC56" i="68"/>
  <c r="CD56" i="68"/>
  <c r="BX19" i="68"/>
  <c r="BY19" i="68"/>
  <c r="BS20" i="68"/>
  <c r="BT20" i="68"/>
  <c r="BS21" i="68"/>
  <c r="BT21" i="68"/>
  <c r="BS23" i="68"/>
  <c r="BT23" i="68"/>
  <c r="BS24" i="68"/>
  <c r="BT24" i="68"/>
  <c r="BS25" i="68"/>
  <c r="BT25" i="68"/>
  <c r="BS26" i="68"/>
  <c r="BT26" i="68"/>
  <c r="BS27" i="68"/>
  <c r="BT27" i="68"/>
  <c r="BS29" i="68"/>
  <c r="BT29" i="68"/>
  <c r="BS30" i="68"/>
  <c r="BT30" i="68"/>
  <c r="BS31" i="68"/>
  <c r="BT31" i="68"/>
  <c r="BS32" i="68"/>
  <c r="BT32" i="68"/>
  <c r="BS33" i="68"/>
  <c r="BT33" i="68"/>
  <c r="BS34" i="68"/>
  <c r="BT34" i="68"/>
  <c r="BS36" i="68"/>
  <c r="BT36" i="68"/>
  <c r="BS38" i="68"/>
  <c r="BT38" i="68"/>
  <c r="BS41" i="68"/>
  <c r="BT41" i="68"/>
  <c r="BS42" i="68"/>
  <c r="BT42" i="68"/>
  <c r="BS43" i="68"/>
  <c r="BT43" i="68"/>
  <c r="BX44" i="68"/>
  <c r="BY44" i="68"/>
  <c r="BX45" i="68"/>
  <c r="BY45" i="68"/>
  <c r="BX46" i="68"/>
  <c r="BY46" i="68"/>
  <c r="BX47" i="68"/>
  <c r="BY47" i="68"/>
  <c r="BX48" i="68"/>
  <c r="BY48" i="68"/>
  <c r="BX49" i="68"/>
  <c r="BY49" i="68"/>
  <c r="BX50" i="68"/>
  <c r="BY50" i="68"/>
  <c r="BX51" i="68"/>
  <c r="BY51" i="68"/>
  <c r="BX52" i="68"/>
  <c r="BY52" i="68"/>
  <c r="BX53" i="68"/>
  <c r="BY53" i="68"/>
  <c r="BX54" i="68"/>
  <c r="BY54" i="68"/>
  <c r="BX55" i="68"/>
  <c r="BY55" i="68"/>
  <c r="BX56" i="68"/>
  <c r="BY56" i="68"/>
  <c r="BS19" i="68"/>
  <c r="BT19" i="68"/>
  <c r="BN22" i="68"/>
  <c r="BO22" i="68"/>
  <c r="BN23" i="68"/>
  <c r="BO23" i="68"/>
  <c r="BN24" i="68"/>
  <c r="BO24" i="68"/>
  <c r="BN25" i="68"/>
  <c r="BO25" i="68"/>
  <c r="BN28" i="68"/>
  <c r="BO28" i="68"/>
  <c r="BN29" i="68"/>
  <c r="BO29" i="68"/>
  <c r="BN30" i="68"/>
  <c r="BO30" i="68"/>
  <c r="BN31" i="68"/>
  <c r="BO31" i="68"/>
  <c r="BN33" i="68"/>
  <c r="BO33" i="68"/>
  <c r="BN34" i="68"/>
  <c r="BO34" i="68"/>
  <c r="BN36" i="68"/>
  <c r="BO36" i="68"/>
  <c r="BN38" i="68"/>
  <c r="BO38" i="68"/>
  <c r="BN39" i="68"/>
  <c r="BO39" i="68"/>
  <c r="BN40" i="68"/>
  <c r="BO40" i="68"/>
  <c r="BN41" i="68"/>
  <c r="BO41" i="68"/>
  <c r="BN43" i="68"/>
  <c r="BO43" i="68"/>
  <c r="BS44" i="68"/>
  <c r="BT44" i="68"/>
  <c r="BS45" i="68"/>
  <c r="BT45" i="68"/>
  <c r="BS46" i="68"/>
  <c r="BT46" i="68"/>
  <c r="BS47" i="68"/>
  <c r="BT47" i="68"/>
  <c r="BS48" i="68"/>
  <c r="BT48" i="68"/>
  <c r="BS49" i="68"/>
  <c r="BT49" i="68"/>
  <c r="BS50" i="68"/>
  <c r="BT50" i="68"/>
  <c r="BS51" i="68"/>
  <c r="BT51" i="68"/>
  <c r="BS52" i="68"/>
  <c r="BT52" i="68"/>
  <c r="BS53" i="68"/>
  <c r="BT53" i="68"/>
  <c r="BS54" i="68"/>
  <c r="BT54" i="68"/>
  <c r="BS55" i="68"/>
  <c r="BT55" i="68"/>
  <c r="BS56" i="68"/>
  <c r="BT56" i="68"/>
  <c r="BN19" i="68"/>
  <c r="BO19" i="68"/>
  <c r="BI22" i="68"/>
  <c r="BJ22" i="68"/>
  <c r="BI23" i="68"/>
  <c r="BJ23" i="68"/>
  <c r="BI24" i="68"/>
  <c r="BJ24" i="68"/>
  <c r="BI25" i="68"/>
  <c r="BJ25" i="68"/>
  <c r="BI28" i="68"/>
  <c r="BJ28" i="68"/>
  <c r="BI29" i="68"/>
  <c r="BJ29" i="68"/>
  <c r="BI30" i="68"/>
  <c r="BJ30" i="68"/>
  <c r="BI31" i="68"/>
  <c r="BJ31" i="68"/>
  <c r="BI34" i="68"/>
  <c r="BJ34" i="68"/>
  <c r="BI38" i="68"/>
  <c r="BJ38" i="68"/>
  <c r="BI43" i="68"/>
  <c r="BJ43" i="68"/>
  <c r="BN44" i="68"/>
  <c r="BO44" i="68"/>
  <c r="BN45" i="68"/>
  <c r="BO45" i="68"/>
  <c r="BN46" i="68"/>
  <c r="BO46" i="68"/>
  <c r="BN47" i="68"/>
  <c r="BO47" i="68"/>
  <c r="BN48" i="68"/>
  <c r="BO48" i="68"/>
  <c r="BN49" i="68"/>
  <c r="BO49" i="68"/>
  <c r="BN50" i="68"/>
  <c r="BO50" i="68"/>
  <c r="BN51" i="68"/>
  <c r="BO51" i="68"/>
  <c r="BN52" i="68"/>
  <c r="BO52" i="68"/>
  <c r="BN53" i="68"/>
  <c r="BO53" i="68"/>
  <c r="BN54" i="68"/>
  <c r="BO54" i="68"/>
  <c r="BN55" i="68"/>
  <c r="BO55" i="68"/>
  <c r="BN56" i="68"/>
  <c r="BO56" i="68"/>
  <c r="BI19" i="68"/>
  <c r="BJ19" i="68"/>
  <c r="BD20" i="68"/>
  <c r="BE20" i="68"/>
  <c r="BD21" i="68"/>
  <c r="BE21" i="68"/>
  <c r="BD25" i="68"/>
  <c r="BE25" i="68"/>
  <c r="BD26" i="68"/>
  <c r="BE26" i="68"/>
  <c r="BD27" i="68"/>
  <c r="BE27" i="68"/>
  <c r="BD31" i="68"/>
  <c r="BE31" i="68"/>
  <c r="BD32" i="68"/>
  <c r="BE32" i="68"/>
  <c r="BD36" i="68"/>
  <c r="BE36" i="68"/>
  <c r="BD38" i="68"/>
  <c r="BE38" i="68"/>
  <c r="BD42" i="68"/>
  <c r="BE42" i="68"/>
  <c r="BI44" i="68"/>
  <c r="BJ44" i="68"/>
  <c r="BI45" i="68"/>
  <c r="BJ45" i="68"/>
  <c r="BI46" i="68"/>
  <c r="BJ46" i="68"/>
  <c r="BI47" i="68"/>
  <c r="BJ47" i="68"/>
  <c r="BI48" i="68"/>
  <c r="BJ48" i="68"/>
  <c r="BI49" i="68"/>
  <c r="BJ49" i="68"/>
  <c r="BI50" i="68"/>
  <c r="BJ50" i="68"/>
  <c r="BI51" i="68"/>
  <c r="BJ51" i="68"/>
  <c r="BI52" i="68"/>
  <c r="BJ52" i="68"/>
  <c r="BI53" i="68"/>
  <c r="BJ53" i="68"/>
  <c r="BI54" i="68"/>
  <c r="BJ54" i="68"/>
  <c r="BI55" i="68"/>
  <c r="BJ55" i="68"/>
  <c r="BI56" i="68"/>
  <c r="BJ56" i="68"/>
  <c r="BD19" i="68"/>
  <c r="BE19" i="68"/>
  <c r="AY25" i="68"/>
  <c r="AZ25" i="68"/>
  <c r="AY31" i="68"/>
  <c r="AZ31" i="68"/>
  <c r="AY38" i="68"/>
  <c r="AZ38" i="68"/>
  <c r="BD44" i="68"/>
  <c r="BE44" i="68"/>
  <c r="BD45" i="68"/>
  <c r="BE45" i="68"/>
  <c r="BD46" i="68"/>
  <c r="BE46" i="68"/>
  <c r="BD47" i="68"/>
  <c r="BE47" i="68"/>
  <c r="BD48" i="68"/>
  <c r="BE48" i="68"/>
  <c r="BD49" i="68"/>
  <c r="BE49" i="68"/>
  <c r="BD50" i="68"/>
  <c r="BE50" i="68"/>
  <c r="BD51" i="68"/>
  <c r="BE51" i="68"/>
  <c r="BD52" i="68"/>
  <c r="BE52" i="68"/>
  <c r="BD53" i="68"/>
  <c r="BE53" i="68"/>
  <c r="BD54" i="68"/>
  <c r="BE54" i="68"/>
  <c r="BD55" i="68"/>
  <c r="BE55" i="68"/>
  <c r="BD56" i="68"/>
  <c r="BE56" i="68"/>
  <c r="AY19" i="68"/>
  <c r="AZ19" i="68"/>
  <c r="AT20" i="68"/>
  <c r="AU20" i="68"/>
  <c r="AT21" i="68"/>
  <c r="AU21" i="68"/>
  <c r="AT25" i="68"/>
  <c r="AU25" i="68"/>
  <c r="AT26" i="68"/>
  <c r="AU26" i="68"/>
  <c r="AT27" i="68"/>
  <c r="AU27" i="68"/>
  <c r="AT31" i="68"/>
  <c r="AU31" i="68"/>
  <c r="AT38" i="68"/>
  <c r="AU38" i="68"/>
  <c r="AT42" i="68"/>
  <c r="AU42" i="68"/>
  <c r="AT43" i="68"/>
  <c r="AU43" i="68"/>
  <c r="AY44" i="68"/>
  <c r="AZ44" i="68"/>
  <c r="AY45" i="68"/>
  <c r="AZ45" i="68"/>
  <c r="AY46" i="68"/>
  <c r="AZ46" i="68"/>
  <c r="AY47" i="68"/>
  <c r="AZ47" i="68"/>
  <c r="AY48" i="68"/>
  <c r="AZ48" i="68"/>
  <c r="AY49" i="68"/>
  <c r="AZ49" i="68"/>
  <c r="AY50" i="68"/>
  <c r="AZ50" i="68"/>
  <c r="AY51" i="68"/>
  <c r="AZ51" i="68"/>
  <c r="AY52" i="68"/>
  <c r="AZ52" i="68"/>
  <c r="AY53" i="68"/>
  <c r="AZ53" i="68"/>
  <c r="AY54" i="68"/>
  <c r="AZ54" i="68"/>
  <c r="AY55" i="68"/>
  <c r="AZ55" i="68"/>
  <c r="AY56" i="68"/>
  <c r="AZ56" i="68"/>
  <c r="AT19" i="68"/>
  <c r="AU19" i="68"/>
  <c r="AO22" i="68"/>
  <c r="AP22" i="68"/>
  <c r="AO23" i="68"/>
  <c r="AP23" i="68"/>
  <c r="AO24" i="68"/>
  <c r="AP24" i="68"/>
  <c r="AO25" i="68"/>
  <c r="AP25" i="68"/>
  <c r="AO28" i="68"/>
  <c r="AP28" i="68"/>
  <c r="AO29" i="68"/>
  <c r="AP29" i="68"/>
  <c r="AO30" i="68"/>
  <c r="AP30" i="68"/>
  <c r="AO31" i="68"/>
  <c r="AP31" i="68"/>
  <c r="AO32" i="68"/>
  <c r="AP32" i="68"/>
  <c r="AO33" i="68"/>
  <c r="AP33" i="68"/>
  <c r="AO34" i="68"/>
  <c r="AP34" i="68"/>
  <c r="AO35" i="68"/>
  <c r="AP35" i="68"/>
  <c r="AO36" i="68"/>
  <c r="AP36" i="68"/>
  <c r="AO37" i="68"/>
  <c r="AP37" i="68"/>
  <c r="AO38" i="68"/>
  <c r="AP38" i="68"/>
  <c r="AO39" i="68"/>
  <c r="AP39" i="68"/>
  <c r="AO40" i="68"/>
  <c r="AP40" i="68"/>
  <c r="AO41" i="68"/>
  <c r="AP41" i="68"/>
  <c r="AT44" i="68"/>
  <c r="AU44" i="68"/>
  <c r="AT45" i="68"/>
  <c r="AU45" i="68"/>
  <c r="AT46" i="68"/>
  <c r="AU46" i="68"/>
  <c r="AT47" i="68"/>
  <c r="AU47" i="68"/>
  <c r="AT48" i="68"/>
  <c r="AU48" i="68"/>
  <c r="AT49" i="68"/>
  <c r="AU49" i="68"/>
  <c r="AT50" i="68"/>
  <c r="AU50" i="68"/>
  <c r="AT51" i="68"/>
  <c r="AU51" i="68"/>
  <c r="AT52" i="68"/>
  <c r="AU52" i="68"/>
  <c r="AT53" i="68"/>
  <c r="AU53" i="68"/>
  <c r="AT54" i="68"/>
  <c r="AU54" i="68"/>
  <c r="AT55" i="68"/>
  <c r="AU55" i="68"/>
  <c r="AT56" i="68"/>
  <c r="AU56" i="68"/>
  <c r="AO19" i="68"/>
  <c r="AP19" i="68"/>
  <c r="AJ22" i="68"/>
  <c r="AK22" i="68"/>
  <c r="AJ23" i="68"/>
  <c r="AK23" i="68"/>
  <c r="AJ24" i="68"/>
  <c r="AK24" i="68"/>
  <c r="AJ25" i="68"/>
  <c r="AK25" i="68"/>
  <c r="AJ28" i="68"/>
  <c r="AK28" i="68"/>
  <c r="AJ29" i="68"/>
  <c r="AK29" i="68"/>
  <c r="AJ30" i="68"/>
  <c r="AK30" i="68"/>
  <c r="AJ31" i="68"/>
  <c r="AK31" i="68"/>
  <c r="AJ32" i="68"/>
  <c r="AK32" i="68"/>
  <c r="AJ33" i="68"/>
  <c r="AK33" i="68"/>
  <c r="AJ34" i="68"/>
  <c r="AK34" i="68"/>
  <c r="AJ35" i="68"/>
  <c r="AK35" i="68"/>
  <c r="AJ36" i="68"/>
  <c r="AK36" i="68"/>
  <c r="AJ37" i="68"/>
  <c r="AK37" i="68"/>
  <c r="AJ38" i="68"/>
  <c r="AK38" i="68"/>
  <c r="AJ39" i="68"/>
  <c r="AK39" i="68"/>
  <c r="AJ40" i="68"/>
  <c r="AK40" i="68"/>
  <c r="AJ41" i="68"/>
  <c r="AK41" i="68"/>
  <c r="AO44" i="68"/>
  <c r="AP44" i="68"/>
  <c r="AO45" i="68"/>
  <c r="AP45" i="68"/>
  <c r="AO46" i="68"/>
  <c r="AP46" i="68"/>
  <c r="AO47" i="68"/>
  <c r="AP47" i="68"/>
  <c r="AO48" i="68"/>
  <c r="AP48" i="68"/>
  <c r="AO49" i="68"/>
  <c r="AP49" i="68"/>
  <c r="AO50" i="68"/>
  <c r="AP50" i="68"/>
  <c r="AO51" i="68"/>
  <c r="AP51" i="68"/>
  <c r="AO52" i="68"/>
  <c r="AP52" i="68"/>
  <c r="AO53" i="68"/>
  <c r="AP53" i="68"/>
  <c r="AO54" i="68"/>
  <c r="AP54" i="68"/>
  <c r="AO55" i="68"/>
  <c r="AP55" i="68"/>
  <c r="AO56" i="68"/>
  <c r="AP56" i="68"/>
  <c r="AJ19" i="68"/>
  <c r="AK19" i="68"/>
  <c r="AE25" i="68"/>
  <c r="AF25" i="68"/>
  <c r="AE31" i="68"/>
  <c r="AF31" i="68"/>
  <c r="AE38" i="68"/>
  <c r="AF38" i="68"/>
  <c r="AJ44" i="68"/>
  <c r="AK44" i="68"/>
  <c r="AJ45" i="68"/>
  <c r="AK45" i="68"/>
  <c r="AJ46" i="68"/>
  <c r="AK46" i="68"/>
  <c r="AJ47" i="68"/>
  <c r="AK47" i="68"/>
  <c r="AJ48" i="68"/>
  <c r="AK48" i="68"/>
  <c r="AJ49" i="68"/>
  <c r="AK49" i="68"/>
  <c r="AJ50" i="68"/>
  <c r="AK50" i="68"/>
  <c r="AJ51" i="68"/>
  <c r="AK51" i="68"/>
  <c r="AJ52" i="68"/>
  <c r="AK52" i="68"/>
  <c r="AJ53" i="68"/>
  <c r="AK53" i="68"/>
  <c r="AJ54" i="68"/>
  <c r="AK54" i="68"/>
  <c r="AJ55" i="68"/>
  <c r="AK55" i="68"/>
  <c r="AJ56" i="68"/>
  <c r="AK56" i="68"/>
  <c r="AE19" i="68"/>
  <c r="AF19" i="68"/>
  <c r="AE44" i="68"/>
  <c r="AF44" i="68"/>
  <c r="AE45" i="68"/>
  <c r="AF45" i="68"/>
  <c r="AE46" i="68"/>
  <c r="AF46" i="68"/>
  <c r="AE47" i="68"/>
  <c r="AF47" i="68"/>
  <c r="AE48" i="68"/>
  <c r="AF48" i="68"/>
  <c r="AE49" i="68"/>
  <c r="AF49" i="68"/>
  <c r="AE50" i="68"/>
  <c r="AF50" i="68"/>
  <c r="AE51" i="68"/>
  <c r="AF51" i="68"/>
  <c r="AE52" i="68"/>
  <c r="AF52" i="68"/>
  <c r="AE53" i="68"/>
  <c r="AF53" i="68"/>
  <c r="AE54" i="68"/>
  <c r="AF54" i="68"/>
  <c r="AE55" i="68"/>
  <c r="AF55" i="68"/>
  <c r="AE56" i="68"/>
  <c r="AF56" i="68"/>
  <c r="L27" i="70" l="1"/>
  <c r="K27" i="70"/>
  <c r="F27" i="70"/>
  <c r="E27" i="70"/>
  <c r="D27" i="70"/>
  <c r="D24" i="70"/>
  <c r="E24" i="70"/>
  <c r="F24" i="70"/>
  <c r="L21" i="70"/>
  <c r="K21" i="70"/>
  <c r="F21" i="70"/>
  <c r="E21" i="70"/>
  <c r="D21" i="70"/>
  <c r="DV16" i="70"/>
  <c r="DQ16" i="70"/>
  <c r="CR16" i="70"/>
  <c r="CE16" i="70"/>
  <c r="CC16" i="70"/>
  <c r="AL16" i="70"/>
  <c r="EQ15" i="70"/>
  <c r="EL15" i="70"/>
  <c r="EG15" i="70"/>
  <c r="EB15" i="70"/>
  <c r="DW15" i="70"/>
  <c r="DR15" i="70"/>
  <c r="DM15" i="70"/>
  <c r="DH15" i="70"/>
  <c r="DC15" i="70"/>
  <c r="CX15" i="70"/>
  <c r="CS15" i="70"/>
  <c r="CI15" i="70"/>
  <c r="CD15" i="70"/>
  <c r="BY15" i="70"/>
  <c r="BT15" i="70"/>
  <c r="BJ15" i="70"/>
  <c r="BE15" i="70"/>
  <c r="AZ15" i="70"/>
  <c r="AU15" i="70"/>
  <c r="AP15" i="70"/>
  <c r="AK15" i="70"/>
  <c r="AF15" i="70"/>
  <c r="F226" i="70"/>
  <c r="F225" i="70"/>
  <c r="F224" i="70"/>
  <c r="F223" i="70"/>
  <c r="F222" i="70"/>
  <c r="F221" i="70"/>
  <c r="F220" i="70"/>
  <c r="F219" i="70"/>
  <c r="F218" i="70"/>
  <c r="F217" i="70"/>
  <c r="F216" i="70"/>
  <c r="F215" i="70"/>
  <c r="F214" i="70"/>
  <c r="F213" i="70"/>
  <c r="F212" i="70"/>
  <c r="F211" i="70"/>
  <c r="F210" i="70"/>
  <c r="F209" i="70"/>
  <c r="F208" i="70"/>
  <c r="F207" i="70"/>
  <c r="F206" i="70"/>
  <c r="F205" i="70"/>
  <c r="F204" i="70"/>
  <c r="F203" i="70"/>
  <c r="F202" i="70"/>
  <c r="F201" i="70"/>
  <c r="F200" i="70"/>
  <c r="F199" i="70"/>
  <c r="F198" i="70"/>
  <c r="F197" i="70"/>
  <c r="F196" i="70"/>
  <c r="F195" i="70"/>
  <c r="F194" i="70"/>
  <c r="F193" i="70"/>
  <c r="F192" i="70"/>
  <c r="F191" i="70"/>
  <c r="O187" i="70"/>
  <c r="K187" i="70"/>
  <c r="O186" i="70"/>
  <c r="K186" i="70"/>
  <c r="O185" i="70"/>
  <c r="K185" i="70"/>
  <c r="N184" i="70"/>
  <c r="K184" i="70"/>
  <c r="H184" i="70"/>
  <c r="N183" i="70"/>
  <c r="K183" i="70"/>
  <c r="G178" i="70"/>
  <c r="G172" i="70"/>
  <c r="G171" i="70"/>
  <c r="U166" i="70"/>
  <c r="U165" i="70"/>
  <c r="U164" i="70"/>
  <c r="U163" i="70"/>
  <c r="U162" i="70"/>
  <c r="U161" i="70"/>
  <c r="U160" i="70"/>
  <c r="U159" i="70"/>
  <c r="U158" i="70"/>
  <c r="U157" i="70"/>
  <c r="U156" i="70"/>
  <c r="U155" i="70"/>
  <c r="U154" i="70"/>
  <c r="U153" i="70"/>
  <c r="U152" i="70"/>
  <c r="U151" i="70"/>
  <c r="U150" i="70"/>
  <c r="U149" i="70"/>
  <c r="U148" i="70"/>
  <c r="U147" i="70"/>
  <c r="U146" i="70"/>
  <c r="U145" i="70"/>
  <c r="U144" i="70"/>
  <c r="U143" i="70"/>
  <c r="U142" i="70"/>
  <c r="U141" i="70"/>
  <c r="U140" i="70"/>
  <c r="U139" i="70"/>
  <c r="U138" i="70"/>
  <c r="U137" i="70"/>
  <c r="U136" i="70"/>
  <c r="U135" i="70"/>
  <c r="U134" i="70"/>
  <c r="U133" i="70"/>
  <c r="U132" i="70"/>
  <c r="U131" i="70"/>
  <c r="S131" i="70"/>
  <c r="M131" i="70"/>
  <c r="L131" i="70"/>
  <c r="I131" i="70"/>
  <c r="U130" i="70"/>
  <c r="S130" i="70"/>
  <c r="M130" i="70"/>
  <c r="L130" i="70"/>
  <c r="I130" i="70"/>
  <c r="U129" i="70"/>
  <c r="S129" i="70"/>
  <c r="M129" i="70"/>
  <c r="L129" i="70"/>
  <c r="I129" i="70"/>
  <c r="U128" i="70"/>
  <c r="S128" i="70"/>
  <c r="M128" i="70"/>
  <c r="L128" i="70"/>
  <c r="I128" i="70"/>
  <c r="K128" i="70" s="1"/>
  <c r="U127" i="70"/>
  <c r="S127" i="70"/>
  <c r="M127" i="70"/>
  <c r="L127" i="70"/>
  <c r="I127" i="70"/>
  <c r="U126" i="70"/>
  <c r="S126" i="70"/>
  <c r="M126" i="70"/>
  <c r="L126" i="70"/>
  <c r="I126" i="70"/>
  <c r="U125" i="70"/>
  <c r="S125" i="70"/>
  <c r="M125" i="70"/>
  <c r="L125" i="70"/>
  <c r="I125" i="70"/>
  <c r="U124" i="70"/>
  <c r="S124" i="70"/>
  <c r="M124" i="70"/>
  <c r="L124" i="70"/>
  <c r="I124" i="70"/>
  <c r="U123" i="70"/>
  <c r="S123" i="70"/>
  <c r="M123" i="70"/>
  <c r="L123" i="70"/>
  <c r="I123" i="70"/>
  <c r="U122" i="70"/>
  <c r="S122" i="70"/>
  <c r="M122" i="70"/>
  <c r="L122" i="70"/>
  <c r="I122" i="70"/>
  <c r="Z121" i="70"/>
  <c r="U121" i="70"/>
  <c r="S121" i="70"/>
  <c r="M121" i="70"/>
  <c r="L121" i="70"/>
  <c r="I121" i="70"/>
  <c r="Z120" i="70"/>
  <c r="U120" i="70"/>
  <c r="S120" i="70"/>
  <c r="M120" i="70"/>
  <c r="L120" i="70"/>
  <c r="I120" i="70"/>
  <c r="U119" i="70"/>
  <c r="S119" i="70"/>
  <c r="M119" i="70"/>
  <c r="L119" i="70"/>
  <c r="I119" i="70"/>
  <c r="U118" i="70"/>
  <c r="S118" i="70"/>
  <c r="M118" i="70"/>
  <c r="L118" i="70"/>
  <c r="I118" i="70"/>
  <c r="U117" i="70"/>
  <c r="S117" i="70"/>
  <c r="M117" i="70"/>
  <c r="L117" i="70"/>
  <c r="I117" i="70"/>
  <c r="Z116" i="70"/>
  <c r="U116" i="70"/>
  <c r="S116" i="70"/>
  <c r="M116" i="70"/>
  <c r="L116" i="70"/>
  <c r="I116" i="70"/>
  <c r="V109" i="70"/>
  <c r="T108" i="70"/>
  <c r="L108" i="70"/>
  <c r="K108" i="70"/>
  <c r="F108" i="70"/>
  <c r="E108" i="70"/>
  <c r="D108" i="70"/>
  <c r="L107" i="70"/>
  <c r="K107" i="70"/>
  <c r="F107" i="70"/>
  <c r="E107" i="70"/>
  <c r="D107" i="70"/>
  <c r="L106" i="70"/>
  <c r="K106" i="70"/>
  <c r="F106" i="70"/>
  <c r="E106" i="70"/>
  <c r="D106" i="70"/>
  <c r="L105" i="70"/>
  <c r="K105" i="70"/>
  <c r="F105" i="70"/>
  <c r="E105" i="70"/>
  <c r="D105" i="70"/>
  <c r="L104" i="70"/>
  <c r="K104" i="70"/>
  <c r="F104" i="70"/>
  <c r="E104" i="70"/>
  <c r="D104" i="70"/>
  <c r="L103" i="70"/>
  <c r="K103" i="70"/>
  <c r="F103" i="70"/>
  <c r="E103" i="70"/>
  <c r="D103" i="70"/>
  <c r="L102" i="70"/>
  <c r="K102" i="70"/>
  <c r="F102" i="70"/>
  <c r="E102" i="70"/>
  <c r="D102" i="70"/>
  <c r="L101" i="70"/>
  <c r="K101" i="70"/>
  <c r="F101" i="70"/>
  <c r="E101" i="70"/>
  <c r="D101" i="70"/>
  <c r="L100" i="70"/>
  <c r="K100" i="70"/>
  <c r="F100" i="70"/>
  <c r="E100" i="70"/>
  <c r="D100" i="70"/>
  <c r="L99" i="70"/>
  <c r="K99" i="70"/>
  <c r="F99" i="70"/>
  <c r="E99" i="70"/>
  <c r="D99" i="70"/>
  <c r="L98" i="70"/>
  <c r="K98" i="70"/>
  <c r="F98" i="70"/>
  <c r="E98" i="70"/>
  <c r="D98" i="70"/>
  <c r="L97" i="70"/>
  <c r="K97" i="70"/>
  <c r="F97" i="70"/>
  <c r="E97" i="70"/>
  <c r="D97" i="70"/>
  <c r="L96" i="70"/>
  <c r="K96" i="70"/>
  <c r="F96" i="70"/>
  <c r="E96" i="70"/>
  <c r="D96" i="70"/>
  <c r="L95" i="70"/>
  <c r="K95" i="70"/>
  <c r="F95" i="70"/>
  <c r="E95" i="70"/>
  <c r="D95" i="70"/>
  <c r="L94" i="70"/>
  <c r="K94" i="70"/>
  <c r="F94" i="70"/>
  <c r="E94" i="70"/>
  <c r="D94" i="70"/>
  <c r="L93" i="70"/>
  <c r="K93" i="70"/>
  <c r="F93" i="70"/>
  <c r="E93" i="70"/>
  <c r="D93" i="70"/>
  <c r="L92" i="70"/>
  <c r="K92" i="70"/>
  <c r="F92" i="70"/>
  <c r="E92" i="70"/>
  <c r="D92" i="70"/>
  <c r="L91" i="70"/>
  <c r="K91" i="70"/>
  <c r="F91" i="70"/>
  <c r="E91" i="70"/>
  <c r="D91" i="70"/>
  <c r="L90" i="70"/>
  <c r="K90" i="70"/>
  <c r="F90" i="70"/>
  <c r="E90" i="70"/>
  <c r="D90" i="70"/>
  <c r="L89" i="70"/>
  <c r="K89" i="70"/>
  <c r="F89" i="70"/>
  <c r="E89" i="70"/>
  <c r="D89" i="70"/>
  <c r="L88" i="70"/>
  <c r="K88" i="70"/>
  <c r="F88" i="70"/>
  <c r="E88" i="70"/>
  <c r="D88" i="70"/>
  <c r="L87" i="70"/>
  <c r="K87" i="70"/>
  <c r="F87" i="70"/>
  <c r="E87" i="70"/>
  <c r="D87" i="70"/>
  <c r="L86" i="70"/>
  <c r="K86" i="70"/>
  <c r="F86" i="70"/>
  <c r="E86" i="70"/>
  <c r="D86" i="70"/>
  <c r="L85" i="70"/>
  <c r="K85" i="70"/>
  <c r="F85" i="70"/>
  <c r="E85" i="70"/>
  <c r="D85" i="70"/>
  <c r="L84" i="70"/>
  <c r="K84" i="70"/>
  <c r="F84" i="70"/>
  <c r="E84" i="70"/>
  <c r="D84" i="70"/>
  <c r="L83" i="70"/>
  <c r="K83" i="70"/>
  <c r="F83" i="70"/>
  <c r="E83" i="70"/>
  <c r="D83" i="70"/>
  <c r="L82" i="70"/>
  <c r="K82" i="70"/>
  <c r="F82" i="70"/>
  <c r="E82" i="70"/>
  <c r="D82" i="70"/>
  <c r="L81" i="70"/>
  <c r="K81" i="70"/>
  <c r="F81" i="70"/>
  <c r="E81" i="70"/>
  <c r="D81" i="70"/>
  <c r="L80" i="70"/>
  <c r="K80" i="70"/>
  <c r="F80" i="70"/>
  <c r="E80" i="70"/>
  <c r="D80" i="70"/>
  <c r="L79" i="70"/>
  <c r="K79" i="70"/>
  <c r="F79" i="70"/>
  <c r="E79" i="70"/>
  <c r="D79" i="70"/>
  <c r="L78" i="70"/>
  <c r="K78" i="70"/>
  <c r="F78" i="70"/>
  <c r="E78" i="70"/>
  <c r="D78" i="70"/>
  <c r="L77" i="70"/>
  <c r="K77" i="70"/>
  <c r="F77" i="70"/>
  <c r="E77" i="70"/>
  <c r="D77" i="70"/>
  <c r="L76" i="70"/>
  <c r="K76" i="70"/>
  <c r="F76" i="70"/>
  <c r="E76" i="70"/>
  <c r="D76" i="70"/>
  <c r="L75" i="70"/>
  <c r="K75" i="70"/>
  <c r="F75" i="70"/>
  <c r="E75" i="70"/>
  <c r="D75" i="70"/>
  <c r="L74" i="70"/>
  <c r="K74" i="70"/>
  <c r="F74" i="70"/>
  <c r="E74" i="70"/>
  <c r="D74" i="70"/>
  <c r="L73" i="70"/>
  <c r="K73" i="70"/>
  <c r="F73" i="70"/>
  <c r="E73" i="70"/>
  <c r="D73" i="70"/>
  <c r="L72" i="70"/>
  <c r="K72" i="70"/>
  <c r="F72" i="70"/>
  <c r="E72" i="70"/>
  <c r="D72" i="70"/>
  <c r="L71" i="70"/>
  <c r="K71" i="70"/>
  <c r="F71" i="70"/>
  <c r="E71" i="70"/>
  <c r="D71" i="70"/>
  <c r="L70" i="70"/>
  <c r="K70" i="70"/>
  <c r="F70" i="70"/>
  <c r="E70" i="70"/>
  <c r="D70" i="70"/>
  <c r="L69" i="70"/>
  <c r="K69" i="70"/>
  <c r="F69" i="70"/>
  <c r="E69" i="70"/>
  <c r="D69" i="70"/>
  <c r="L68" i="70"/>
  <c r="K68" i="70"/>
  <c r="F68" i="70"/>
  <c r="E68" i="70"/>
  <c r="D68" i="70"/>
  <c r="L67" i="70"/>
  <c r="K67" i="70"/>
  <c r="F67" i="70"/>
  <c r="E67" i="70"/>
  <c r="D67" i="70"/>
  <c r="L66" i="70"/>
  <c r="K66" i="70"/>
  <c r="F66" i="70"/>
  <c r="E66" i="70"/>
  <c r="D66" i="70"/>
  <c r="L65" i="70"/>
  <c r="K65" i="70"/>
  <c r="F65" i="70"/>
  <c r="E65" i="70"/>
  <c r="D65" i="70"/>
  <c r="L64" i="70"/>
  <c r="K64" i="70"/>
  <c r="F64" i="70"/>
  <c r="E64" i="70"/>
  <c r="D64" i="70"/>
  <c r="L63" i="70"/>
  <c r="K63" i="70"/>
  <c r="F63" i="70"/>
  <c r="E63" i="70"/>
  <c r="D63" i="70"/>
  <c r="L62" i="70"/>
  <c r="K62" i="70"/>
  <c r="F62" i="70"/>
  <c r="E62" i="70"/>
  <c r="D62" i="70"/>
  <c r="L61" i="70"/>
  <c r="K61" i="70"/>
  <c r="F61" i="70"/>
  <c r="E61" i="70"/>
  <c r="D61" i="70"/>
  <c r="L60" i="70"/>
  <c r="K60" i="70"/>
  <c r="F60" i="70"/>
  <c r="E60" i="70"/>
  <c r="D60" i="70"/>
  <c r="L59" i="70"/>
  <c r="K59" i="70"/>
  <c r="F59" i="70"/>
  <c r="E59" i="70"/>
  <c r="D59" i="70"/>
  <c r="L58" i="70"/>
  <c r="K58" i="70"/>
  <c r="F58" i="70"/>
  <c r="E58" i="70"/>
  <c r="D58" i="70"/>
  <c r="L57" i="70"/>
  <c r="K57" i="70"/>
  <c r="F57" i="70"/>
  <c r="E57" i="70"/>
  <c r="D57" i="70"/>
  <c r="L56" i="70"/>
  <c r="K56" i="70"/>
  <c r="F56" i="70"/>
  <c r="E56" i="70"/>
  <c r="D56" i="70"/>
  <c r="L55" i="70"/>
  <c r="K55" i="70"/>
  <c r="F55" i="70"/>
  <c r="E55" i="70"/>
  <c r="D55" i="70"/>
  <c r="L54" i="70"/>
  <c r="K54" i="70"/>
  <c r="F54" i="70"/>
  <c r="E54" i="70"/>
  <c r="D54" i="70"/>
  <c r="L53" i="70"/>
  <c r="K53" i="70"/>
  <c r="F53" i="70"/>
  <c r="E53" i="70"/>
  <c r="D53" i="70"/>
  <c r="L52" i="70"/>
  <c r="K52" i="70"/>
  <c r="F52" i="70"/>
  <c r="E52" i="70"/>
  <c r="D52" i="70"/>
  <c r="L51" i="70"/>
  <c r="K51" i="70"/>
  <c r="F51" i="70"/>
  <c r="E51" i="70"/>
  <c r="D51" i="70"/>
  <c r="L50" i="70"/>
  <c r="K50" i="70"/>
  <c r="F50" i="70"/>
  <c r="E50" i="70"/>
  <c r="D50" i="70"/>
  <c r="L49" i="70"/>
  <c r="K49" i="70"/>
  <c r="F49" i="70"/>
  <c r="E49" i="70"/>
  <c r="D49" i="70"/>
  <c r="L48" i="70"/>
  <c r="K48" i="70"/>
  <c r="F48" i="70"/>
  <c r="E48" i="70"/>
  <c r="D48" i="70"/>
  <c r="L47" i="70"/>
  <c r="K47" i="70"/>
  <c r="F47" i="70"/>
  <c r="E47" i="70"/>
  <c r="D47" i="70"/>
  <c r="L46" i="70"/>
  <c r="K46" i="70"/>
  <c r="F46" i="70"/>
  <c r="E46" i="70"/>
  <c r="D46" i="70"/>
  <c r="L45" i="70"/>
  <c r="K45" i="70"/>
  <c r="F45" i="70"/>
  <c r="E45" i="70"/>
  <c r="D45" i="70"/>
  <c r="L44" i="70"/>
  <c r="K44" i="70"/>
  <c r="F44" i="70"/>
  <c r="E44" i="70"/>
  <c r="D44" i="70"/>
  <c r="L43" i="70"/>
  <c r="K43" i="70"/>
  <c r="F43" i="70"/>
  <c r="E43" i="70"/>
  <c r="D43" i="70"/>
  <c r="L42" i="70"/>
  <c r="K42" i="70"/>
  <c r="F42" i="70"/>
  <c r="E42" i="70"/>
  <c r="D42" i="70"/>
  <c r="L41" i="70"/>
  <c r="K41" i="70"/>
  <c r="F41" i="70"/>
  <c r="E41" i="70"/>
  <c r="D41" i="70"/>
  <c r="L40" i="70"/>
  <c r="K40" i="70"/>
  <c r="F40" i="70"/>
  <c r="E40" i="70"/>
  <c r="D40" i="70"/>
  <c r="L39" i="70"/>
  <c r="K39" i="70"/>
  <c r="F39" i="70"/>
  <c r="E39" i="70"/>
  <c r="D39" i="70"/>
  <c r="L38" i="70"/>
  <c r="K38" i="70"/>
  <c r="F38" i="70"/>
  <c r="E38" i="70"/>
  <c r="D38" i="70"/>
  <c r="L37" i="70"/>
  <c r="K37" i="70"/>
  <c r="F37" i="70"/>
  <c r="E37" i="70"/>
  <c r="D37" i="70"/>
  <c r="L36" i="70"/>
  <c r="K36" i="70"/>
  <c r="F36" i="70"/>
  <c r="E36" i="70"/>
  <c r="D36" i="70"/>
  <c r="L35" i="70"/>
  <c r="K35" i="70"/>
  <c r="F35" i="70"/>
  <c r="E35" i="70"/>
  <c r="D35" i="70"/>
  <c r="L34" i="70"/>
  <c r="K34" i="70"/>
  <c r="F34" i="70"/>
  <c r="E34" i="70"/>
  <c r="D34" i="70"/>
  <c r="L33" i="70"/>
  <c r="K33" i="70"/>
  <c r="F33" i="70"/>
  <c r="E33" i="70"/>
  <c r="D33" i="70"/>
  <c r="L32" i="70"/>
  <c r="K32" i="70"/>
  <c r="F32" i="70"/>
  <c r="E32" i="70"/>
  <c r="D32" i="70"/>
  <c r="L31" i="70"/>
  <c r="K31" i="70"/>
  <c r="F31" i="70"/>
  <c r="E31" i="70"/>
  <c r="D31" i="70"/>
  <c r="L30" i="70"/>
  <c r="K30" i="70"/>
  <c r="F30" i="70"/>
  <c r="E30" i="70"/>
  <c r="D30" i="70"/>
  <c r="L29" i="70"/>
  <c r="K29" i="70"/>
  <c r="F29" i="70"/>
  <c r="E29" i="70"/>
  <c r="D29" i="70"/>
  <c r="L28" i="70"/>
  <c r="K28" i="70"/>
  <c r="F28" i="70"/>
  <c r="E28" i="70"/>
  <c r="D28" i="70"/>
  <c r="L26" i="70"/>
  <c r="K26" i="70"/>
  <c r="F26" i="70"/>
  <c r="E26" i="70"/>
  <c r="D26" i="70"/>
  <c r="L25" i="70"/>
  <c r="K25" i="70"/>
  <c r="F25" i="70"/>
  <c r="E25" i="70"/>
  <c r="D25" i="70"/>
  <c r="L23" i="70"/>
  <c r="K23" i="70"/>
  <c r="F23" i="70"/>
  <c r="E23" i="70"/>
  <c r="D23" i="70"/>
  <c r="L22" i="70"/>
  <c r="K22" i="70"/>
  <c r="F22" i="70"/>
  <c r="E22" i="70"/>
  <c r="D22" i="70"/>
  <c r="L20" i="70"/>
  <c r="K20" i="70"/>
  <c r="F20" i="70"/>
  <c r="E20" i="70"/>
  <c r="D20" i="70"/>
  <c r="R15" i="70"/>
  <c r="AA122" i="70" s="1"/>
  <c r="W12" i="70"/>
  <c r="L12" i="70"/>
  <c r="L11" i="70"/>
  <c r="L27" i="69"/>
  <c r="K27" i="69"/>
  <c r="F27" i="69"/>
  <c r="E27" i="69"/>
  <c r="D27" i="69"/>
  <c r="L21" i="69"/>
  <c r="K21" i="69"/>
  <c r="F21" i="69"/>
  <c r="E21" i="69"/>
  <c r="D21" i="69"/>
  <c r="L30" i="69"/>
  <c r="K30" i="69"/>
  <c r="F30" i="69"/>
  <c r="E30" i="69"/>
  <c r="D30" i="69"/>
  <c r="L29" i="69"/>
  <c r="K29" i="69"/>
  <c r="F29" i="69"/>
  <c r="E29" i="69"/>
  <c r="D29" i="69"/>
  <c r="L28" i="69"/>
  <c r="K28" i="69"/>
  <c r="F28" i="69"/>
  <c r="E28" i="69"/>
  <c r="D28" i="69"/>
  <c r="L26" i="69"/>
  <c r="K26" i="69"/>
  <c r="K25" i="69" s="1"/>
  <c r="EA16" i="69" s="1"/>
  <c r="F26" i="69"/>
  <c r="E26" i="69"/>
  <c r="D26" i="69"/>
  <c r="DX16" i="69"/>
  <c r="DV16" i="69"/>
  <c r="DS16" i="69"/>
  <c r="DQ16" i="69"/>
  <c r="DN16" i="69"/>
  <c r="DL16" i="69"/>
  <c r="DI16" i="69"/>
  <c r="DG16" i="69"/>
  <c r="DD16" i="69"/>
  <c r="DB16" i="69"/>
  <c r="CY16" i="69"/>
  <c r="CR16" i="69"/>
  <c r="CO16" i="69"/>
  <c r="CC16" i="69"/>
  <c r="BZ16" i="69"/>
  <c r="EQ15" i="69"/>
  <c r="EL15" i="69"/>
  <c r="EG15" i="69"/>
  <c r="EB15" i="69"/>
  <c r="DW15" i="69"/>
  <c r="DR15" i="69"/>
  <c r="DM15" i="69"/>
  <c r="DH15" i="69"/>
  <c r="DC15" i="69"/>
  <c r="CX15" i="69"/>
  <c r="CS15" i="69"/>
  <c r="CI15" i="69"/>
  <c r="CD15" i="69"/>
  <c r="BY15" i="69"/>
  <c r="BT15" i="69"/>
  <c r="BJ15" i="69"/>
  <c r="BE15" i="69"/>
  <c r="AZ15" i="69"/>
  <c r="AU15" i="69"/>
  <c r="AP15" i="69"/>
  <c r="AK15" i="69"/>
  <c r="AF15" i="69"/>
  <c r="F234" i="69"/>
  <c r="F233" i="69"/>
  <c r="F232" i="69"/>
  <c r="F231" i="69"/>
  <c r="F230" i="69"/>
  <c r="F229" i="69"/>
  <c r="F228" i="69"/>
  <c r="F227" i="69"/>
  <c r="F226" i="69"/>
  <c r="F225" i="69"/>
  <c r="F224" i="69"/>
  <c r="F223" i="69"/>
  <c r="F222" i="69"/>
  <c r="F221" i="69"/>
  <c r="F220" i="69"/>
  <c r="F219" i="69"/>
  <c r="F218" i="69"/>
  <c r="F217" i="69"/>
  <c r="F216" i="69"/>
  <c r="F215" i="69"/>
  <c r="F214" i="69"/>
  <c r="F213" i="69"/>
  <c r="F212" i="69"/>
  <c r="F211" i="69"/>
  <c r="F210" i="69"/>
  <c r="F209" i="69"/>
  <c r="F208" i="69"/>
  <c r="F207" i="69"/>
  <c r="F206" i="69"/>
  <c r="F205" i="69"/>
  <c r="D204" i="69"/>
  <c r="F203" i="69"/>
  <c r="F202" i="69"/>
  <c r="F201" i="69"/>
  <c r="F200" i="69"/>
  <c r="F199" i="69"/>
  <c r="O195" i="69"/>
  <c r="K195" i="69"/>
  <c r="O194" i="69"/>
  <c r="K194" i="69"/>
  <c r="O193" i="69"/>
  <c r="K193" i="69"/>
  <c r="N192" i="69"/>
  <c r="K192" i="69"/>
  <c r="H192" i="69"/>
  <c r="N191" i="69"/>
  <c r="K191" i="69"/>
  <c r="G186" i="69"/>
  <c r="G180" i="69"/>
  <c r="G179" i="69"/>
  <c r="U174" i="69"/>
  <c r="U173" i="69"/>
  <c r="U172" i="69"/>
  <c r="U171" i="69"/>
  <c r="U170" i="69"/>
  <c r="U169" i="69"/>
  <c r="U168" i="69"/>
  <c r="U167" i="69"/>
  <c r="U166" i="69"/>
  <c r="U165" i="69"/>
  <c r="U164" i="69"/>
  <c r="U163" i="69"/>
  <c r="U162" i="69"/>
  <c r="U161" i="69"/>
  <c r="U160" i="69"/>
  <c r="U159" i="69"/>
  <c r="U158" i="69"/>
  <c r="U157" i="69"/>
  <c r="U156" i="69"/>
  <c r="U155" i="69"/>
  <c r="U154" i="69"/>
  <c r="U153" i="69"/>
  <c r="U152" i="69"/>
  <c r="U151" i="69"/>
  <c r="U150" i="69"/>
  <c r="U149" i="69"/>
  <c r="U148" i="69"/>
  <c r="U147" i="69"/>
  <c r="U146" i="69"/>
  <c r="U145" i="69"/>
  <c r="U144" i="69"/>
  <c r="U143" i="69"/>
  <c r="U142" i="69"/>
  <c r="U141" i="69"/>
  <c r="U140" i="69"/>
  <c r="U139" i="69"/>
  <c r="S139" i="69"/>
  <c r="M139" i="69"/>
  <c r="L139" i="69"/>
  <c r="I139" i="69"/>
  <c r="U138" i="69"/>
  <c r="S138" i="69"/>
  <c r="M138" i="69"/>
  <c r="L138" i="69"/>
  <c r="I138" i="69"/>
  <c r="U137" i="69"/>
  <c r="S137" i="69"/>
  <c r="M137" i="69"/>
  <c r="L137" i="69"/>
  <c r="I137" i="69"/>
  <c r="U136" i="69"/>
  <c r="S136" i="69"/>
  <c r="M136" i="69"/>
  <c r="L136" i="69"/>
  <c r="I136" i="69"/>
  <c r="U135" i="69"/>
  <c r="S135" i="69"/>
  <c r="M135" i="69"/>
  <c r="L135" i="69"/>
  <c r="I135" i="69"/>
  <c r="U134" i="69"/>
  <c r="S134" i="69"/>
  <c r="M134" i="69"/>
  <c r="L134" i="69"/>
  <c r="I134" i="69"/>
  <c r="U133" i="69"/>
  <c r="S133" i="69"/>
  <c r="M133" i="69"/>
  <c r="L133" i="69"/>
  <c r="I133" i="69"/>
  <c r="U132" i="69"/>
  <c r="S132" i="69"/>
  <c r="M132" i="69"/>
  <c r="L132" i="69"/>
  <c r="I132" i="69"/>
  <c r="U131" i="69"/>
  <c r="S131" i="69"/>
  <c r="M131" i="69"/>
  <c r="L131" i="69"/>
  <c r="I131" i="69"/>
  <c r="U130" i="69"/>
  <c r="S130" i="69"/>
  <c r="M130" i="69"/>
  <c r="L130" i="69"/>
  <c r="I130" i="69"/>
  <c r="U129" i="69"/>
  <c r="S129" i="69"/>
  <c r="M129" i="69"/>
  <c r="L129" i="69"/>
  <c r="I129" i="69"/>
  <c r="U128" i="69"/>
  <c r="S128" i="69"/>
  <c r="M128" i="69"/>
  <c r="L128" i="69"/>
  <c r="I128" i="69"/>
  <c r="U127" i="69"/>
  <c r="S127" i="69"/>
  <c r="M127" i="69"/>
  <c r="L127" i="69"/>
  <c r="I127" i="69"/>
  <c r="U126" i="69"/>
  <c r="S126" i="69"/>
  <c r="M126" i="69"/>
  <c r="L126" i="69"/>
  <c r="I126" i="69"/>
  <c r="U125" i="69"/>
  <c r="S125" i="69"/>
  <c r="M125" i="69"/>
  <c r="L125" i="69"/>
  <c r="I125" i="69"/>
  <c r="U124" i="69"/>
  <c r="S124" i="69"/>
  <c r="M124" i="69"/>
  <c r="L124" i="69"/>
  <c r="I124" i="69"/>
  <c r="V117" i="69"/>
  <c r="L116" i="69"/>
  <c r="K116" i="69"/>
  <c r="F116" i="69"/>
  <c r="E116" i="69"/>
  <c r="D116" i="69"/>
  <c r="L115" i="69"/>
  <c r="K115" i="69"/>
  <c r="F115" i="69"/>
  <c r="E115" i="69"/>
  <c r="D115" i="69"/>
  <c r="L114" i="69"/>
  <c r="K114" i="69"/>
  <c r="F114" i="69"/>
  <c r="E114" i="69"/>
  <c r="D114" i="69"/>
  <c r="L113" i="69"/>
  <c r="K113" i="69"/>
  <c r="F113" i="69"/>
  <c r="E113" i="69"/>
  <c r="D113" i="69"/>
  <c r="L112" i="69"/>
  <c r="K112" i="69"/>
  <c r="F112" i="69"/>
  <c r="E112" i="69"/>
  <c r="D112" i="69"/>
  <c r="L111" i="69"/>
  <c r="K111" i="69"/>
  <c r="F111" i="69"/>
  <c r="E111" i="69"/>
  <c r="D111" i="69"/>
  <c r="L110" i="69"/>
  <c r="K110" i="69"/>
  <c r="F110" i="69"/>
  <c r="E110" i="69"/>
  <c r="D110" i="69"/>
  <c r="L109" i="69"/>
  <c r="K109" i="69"/>
  <c r="F109" i="69"/>
  <c r="E109" i="69"/>
  <c r="D109" i="69"/>
  <c r="L108" i="69"/>
  <c r="K108" i="69"/>
  <c r="F108" i="69"/>
  <c r="E108" i="69"/>
  <c r="D108" i="69"/>
  <c r="L107" i="69"/>
  <c r="K107" i="69"/>
  <c r="F107" i="69"/>
  <c r="E107" i="69"/>
  <c r="D107" i="69"/>
  <c r="L106" i="69"/>
  <c r="K106" i="69"/>
  <c r="F106" i="69"/>
  <c r="E106" i="69"/>
  <c r="D106" i="69"/>
  <c r="L105" i="69"/>
  <c r="K105" i="69"/>
  <c r="F105" i="69"/>
  <c r="E105" i="69"/>
  <c r="D105" i="69"/>
  <c r="L104" i="69"/>
  <c r="K104" i="69"/>
  <c r="F104" i="69"/>
  <c r="E104" i="69"/>
  <c r="D104" i="69"/>
  <c r="L103" i="69"/>
  <c r="K103" i="69"/>
  <c r="F103" i="69"/>
  <c r="E103" i="69"/>
  <c r="D103" i="69"/>
  <c r="L102" i="69"/>
  <c r="K102" i="69"/>
  <c r="F102" i="69"/>
  <c r="E102" i="69"/>
  <c r="D102" i="69"/>
  <c r="L101" i="69"/>
  <c r="K101" i="69"/>
  <c r="F101" i="69"/>
  <c r="E101" i="69"/>
  <c r="D101" i="69"/>
  <c r="L100" i="69"/>
  <c r="K100" i="69"/>
  <c r="F100" i="69"/>
  <c r="E100" i="69"/>
  <c r="D100" i="69"/>
  <c r="L99" i="69"/>
  <c r="K99" i="69"/>
  <c r="F99" i="69"/>
  <c r="E99" i="69"/>
  <c r="D99" i="69"/>
  <c r="L98" i="69"/>
  <c r="K98" i="69"/>
  <c r="F98" i="69"/>
  <c r="E98" i="69"/>
  <c r="D98" i="69"/>
  <c r="L97" i="69"/>
  <c r="K97" i="69"/>
  <c r="F97" i="69"/>
  <c r="E97" i="69"/>
  <c r="D97" i="69"/>
  <c r="L96" i="69"/>
  <c r="K96" i="69"/>
  <c r="F96" i="69"/>
  <c r="E96" i="69"/>
  <c r="D96" i="69"/>
  <c r="L95" i="69"/>
  <c r="K95" i="69"/>
  <c r="F95" i="69"/>
  <c r="E95" i="69"/>
  <c r="D95" i="69"/>
  <c r="L94" i="69"/>
  <c r="K94" i="69"/>
  <c r="F94" i="69"/>
  <c r="E94" i="69"/>
  <c r="D94" i="69"/>
  <c r="L93" i="69"/>
  <c r="K93" i="69"/>
  <c r="F93" i="69"/>
  <c r="E93" i="69"/>
  <c r="D93" i="69"/>
  <c r="L92" i="69"/>
  <c r="K92" i="69"/>
  <c r="F92" i="69"/>
  <c r="E92" i="69"/>
  <c r="D92" i="69"/>
  <c r="L91" i="69"/>
  <c r="K91" i="69"/>
  <c r="F91" i="69"/>
  <c r="E91" i="69"/>
  <c r="D91" i="69"/>
  <c r="L90" i="69"/>
  <c r="K90" i="69"/>
  <c r="F90" i="69"/>
  <c r="E90" i="69"/>
  <c r="D90" i="69"/>
  <c r="L89" i="69"/>
  <c r="K89" i="69"/>
  <c r="F89" i="69"/>
  <c r="E89" i="69"/>
  <c r="D89" i="69"/>
  <c r="L88" i="69"/>
  <c r="K88" i="69"/>
  <c r="F88" i="69"/>
  <c r="E88" i="69"/>
  <c r="D88" i="69"/>
  <c r="L87" i="69"/>
  <c r="K87" i="69"/>
  <c r="F87" i="69"/>
  <c r="E87" i="69"/>
  <c r="D87" i="69"/>
  <c r="L86" i="69"/>
  <c r="K86" i="69"/>
  <c r="F86" i="69"/>
  <c r="E86" i="69"/>
  <c r="D86" i="69"/>
  <c r="L85" i="69"/>
  <c r="K85" i="69"/>
  <c r="F85" i="69"/>
  <c r="E85" i="69"/>
  <c r="D85" i="69"/>
  <c r="L84" i="69"/>
  <c r="K84" i="69"/>
  <c r="F84" i="69"/>
  <c r="E84" i="69"/>
  <c r="D84" i="69"/>
  <c r="L83" i="69"/>
  <c r="K83" i="69"/>
  <c r="F83" i="69"/>
  <c r="E83" i="69"/>
  <c r="D83" i="69"/>
  <c r="L82" i="69"/>
  <c r="K82" i="69"/>
  <c r="F82" i="69"/>
  <c r="E82" i="69"/>
  <c r="D82" i="69"/>
  <c r="L81" i="69"/>
  <c r="K81" i="69"/>
  <c r="F81" i="69"/>
  <c r="E81" i="69"/>
  <c r="D81" i="69"/>
  <c r="L80" i="69"/>
  <c r="K80" i="69"/>
  <c r="F80" i="69"/>
  <c r="E80" i="69"/>
  <c r="D80" i="69"/>
  <c r="L79" i="69"/>
  <c r="K79" i="69"/>
  <c r="F79" i="69"/>
  <c r="E79" i="69"/>
  <c r="D79" i="69"/>
  <c r="L78" i="69"/>
  <c r="K78" i="69"/>
  <c r="F78" i="69"/>
  <c r="E78" i="69"/>
  <c r="D78" i="69"/>
  <c r="L77" i="69"/>
  <c r="K77" i="69"/>
  <c r="F77" i="69"/>
  <c r="E77" i="69"/>
  <c r="D77" i="69"/>
  <c r="L76" i="69"/>
  <c r="K76" i="69"/>
  <c r="F76" i="69"/>
  <c r="E76" i="69"/>
  <c r="D76" i="69"/>
  <c r="L75" i="69"/>
  <c r="K75" i="69"/>
  <c r="F75" i="69"/>
  <c r="E75" i="69"/>
  <c r="D75" i="69"/>
  <c r="L74" i="69"/>
  <c r="K74" i="69"/>
  <c r="F74" i="69"/>
  <c r="E74" i="69"/>
  <c r="D74" i="69"/>
  <c r="L73" i="69"/>
  <c r="K73" i="69"/>
  <c r="F73" i="69"/>
  <c r="E73" i="69"/>
  <c r="D73" i="69"/>
  <c r="L72" i="69"/>
  <c r="K72" i="69"/>
  <c r="F72" i="69"/>
  <c r="E72" i="69"/>
  <c r="D72" i="69"/>
  <c r="L71" i="69"/>
  <c r="K71" i="69"/>
  <c r="F71" i="69"/>
  <c r="E71" i="69"/>
  <c r="D71" i="69"/>
  <c r="L70" i="69"/>
  <c r="K70" i="69"/>
  <c r="F70" i="69"/>
  <c r="E70" i="69"/>
  <c r="D70" i="69"/>
  <c r="L69" i="69"/>
  <c r="K69" i="69"/>
  <c r="F69" i="69"/>
  <c r="E69" i="69"/>
  <c r="D69" i="69"/>
  <c r="L68" i="69"/>
  <c r="K68" i="69"/>
  <c r="F68" i="69"/>
  <c r="E68" i="69"/>
  <c r="D68" i="69"/>
  <c r="L67" i="69"/>
  <c r="K67" i="69"/>
  <c r="F67" i="69"/>
  <c r="E67" i="69"/>
  <c r="D67" i="69"/>
  <c r="L66" i="69"/>
  <c r="K66" i="69"/>
  <c r="F66" i="69"/>
  <c r="E66" i="69"/>
  <c r="D66" i="69"/>
  <c r="L65" i="69"/>
  <c r="K65" i="69"/>
  <c r="F65" i="69"/>
  <c r="E65" i="69"/>
  <c r="D65" i="69"/>
  <c r="L64" i="69"/>
  <c r="K64" i="69"/>
  <c r="F64" i="69"/>
  <c r="E64" i="69"/>
  <c r="D64" i="69"/>
  <c r="L63" i="69"/>
  <c r="K63" i="69"/>
  <c r="F63" i="69"/>
  <c r="E63" i="69"/>
  <c r="D63" i="69"/>
  <c r="L62" i="69"/>
  <c r="K62" i="69"/>
  <c r="F62" i="69"/>
  <c r="E62" i="69"/>
  <c r="D62" i="69"/>
  <c r="L61" i="69"/>
  <c r="K61" i="69"/>
  <c r="F61" i="69"/>
  <c r="E61" i="69"/>
  <c r="D61" i="69"/>
  <c r="L60" i="69"/>
  <c r="K60" i="69"/>
  <c r="F60" i="69"/>
  <c r="E60" i="69"/>
  <c r="D60" i="69"/>
  <c r="L59" i="69"/>
  <c r="K59" i="69"/>
  <c r="F59" i="69"/>
  <c r="E59" i="69"/>
  <c r="D59" i="69"/>
  <c r="L58" i="69"/>
  <c r="K58" i="69"/>
  <c r="F58" i="69"/>
  <c r="E58" i="69"/>
  <c r="D58" i="69"/>
  <c r="L57" i="69"/>
  <c r="K57" i="69"/>
  <c r="F57" i="69"/>
  <c r="E57" i="69"/>
  <c r="D57" i="69"/>
  <c r="L56" i="69"/>
  <c r="K56" i="69"/>
  <c r="F56" i="69"/>
  <c r="E56" i="69"/>
  <c r="D56" i="69"/>
  <c r="L55" i="69"/>
  <c r="K55" i="69"/>
  <c r="F55" i="69"/>
  <c r="E55" i="69"/>
  <c r="D55" i="69"/>
  <c r="L54" i="69"/>
  <c r="K54" i="69"/>
  <c r="F54" i="69"/>
  <c r="E54" i="69"/>
  <c r="D54" i="69"/>
  <c r="L53" i="69"/>
  <c r="K53" i="69"/>
  <c r="F53" i="69"/>
  <c r="E53" i="69"/>
  <c r="D53" i="69"/>
  <c r="L52" i="69"/>
  <c r="K52" i="69"/>
  <c r="F52" i="69"/>
  <c r="E52" i="69"/>
  <c r="D52" i="69"/>
  <c r="L51" i="69"/>
  <c r="K51" i="69"/>
  <c r="F51" i="69"/>
  <c r="E51" i="69"/>
  <c r="D51" i="69"/>
  <c r="L50" i="69"/>
  <c r="K50" i="69"/>
  <c r="F50" i="69"/>
  <c r="E50" i="69"/>
  <c r="D50" i="69"/>
  <c r="L49" i="69"/>
  <c r="K49" i="69"/>
  <c r="F49" i="69"/>
  <c r="E49" i="69"/>
  <c r="D49" i="69"/>
  <c r="L48" i="69"/>
  <c r="K48" i="69"/>
  <c r="F48" i="69"/>
  <c r="E48" i="69"/>
  <c r="D48" i="69"/>
  <c r="L47" i="69"/>
  <c r="K47" i="69"/>
  <c r="F47" i="69"/>
  <c r="E47" i="69"/>
  <c r="D47" i="69"/>
  <c r="L46" i="69"/>
  <c r="K46" i="69"/>
  <c r="F46" i="69"/>
  <c r="E46" i="69"/>
  <c r="D46" i="69"/>
  <c r="L45" i="69"/>
  <c r="K45" i="69"/>
  <c r="F45" i="69"/>
  <c r="E45" i="69"/>
  <c r="D45" i="69"/>
  <c r="L44" i="69"/>
  <c r="K44" i="69"/>
  <c r="F44" i="69"/>
  <c r="E44" i="69"/>
  <c r="D44" i="69"/>
  <c r="L43" i="69"/>
  <c r="K43" i="69"/>
  <c r="F43" i="69"/>
  <c r="E43" i="69"/>
  <c r="D43" i="69"/>
  <c r="L42" i="69"/>
  <c r="K42" i="69"/>
  <c r="F42" i="69"/>
  <c r="E42" i="69"/>
  <c r="D42" i="69"/>
  <c r="L41" i="69"/>
  <c r="K41" i="69"/>
  <c r="K40" i="69" s="1"/>
  <c r="F41" i="69"/>
  <c r="E41" i="69"/>
  <c r="D41" i="69"/>
  <c r="F40" i="69"/>
  <c r="E40" i="69"/>
  <c r="D40" i="69"/>
  <c r="L39" i="69"/>
  <c r="K39" i="69"/>
  <c r="F39" i="69"/>
  <c r="E39" i="69"/>
  <c r="D39" i="69"/>
  <c r="L38" i="69"/>
  <c r="K38" i="69"/>
  <c r="F38" i="69"/>
  <c r="E38" i="69"/>
  <c r="D38" i="69"/>
  <c r="L37" i="69"/>
  <c r="K37" i="69"/>
  <c r="F37" i="69"/>
  <c r="E37" i="69"/>
  <c r="D37" i="69"/>
  <c r="L36" i="69"/>
  <c r="K36" i="69"/>
  <c r="F36" i="69"/>
  <c r="E36" i="69"/>
  <c r="D36" i="69"/>
  <c r="L35" i="69"/>
  <c r="K35" i="69"/>
  <c r="F35" i="69"/>
  <c r="E35" i="69"/>
  <c r="D35" i="69"/>
  <c r="L34" i="69"/>
  <c r="K34" i="69"/>
  <c r="F34" i="69"/>
  <c r="E34" i="69"/>
  <c r="D34" i="69"/>
  <c r="L33" i="69"/>
  <c r="K33" i="69"/>
  <c r="F33" i="69"/>
  <c r="E33" i="69"/>
  <c r="D33" i="69"/>
  <c r="L32" i="69"/>
  <c r="K32" i="69"/>
  <c r="K31" i="69" s="1"/>
  <c r="F32" i="69"/>
  <c r="E32" i="69"/>
  <c r="D32" i="69"/>
  <c r="F31" i="69"/>
  <c r="E31" i="69"/>
  <c r="D31" i="69"/>
  <c r="L24" i="69"/>
  <c r="K24" i="69"/>
  <c r="F24" i="69"/>
  <c r="E24" i="69"/>
  <c r="D24" i="69"/>
  <c r="L23" i="69"/>
  <c r="K23" i="69"/>
  <c r="F23" i="69"/>
  <c r="E23" i="69"/>
  <c r="D23" i="69"/>
  <c r="L22" i="69"/>
  <c r="K22" i="69"/>
  <c r="F22" i="69"/>
  <c r="E22" i="69"/>
  <c r="D22" i="69"/>
  <c r="L20" i="69"/>
  <c r="K20" i="69"/>
  <c r="K19" i="69" s="1"/>
  <c r="F20" i="69"/>
  <c r="E20" i="69"/>
  <c r="D20" i="69"/>
  <c r="R15" i="69"/>
  <c r="T25" i="69" s="1"/>
  <c r="L12" i="69"/>
  <c r="L11" i="69"/>
  <c r="L27" i="68"/>
  <c r="BW27" i="68" s="1"/>
  <c r="BZ27" i="68" s="1"/>
  <c r="K27" i="68"/>
  <c r="F27" i="68"/>
  <c r="AN27" i="68" s="1"/>
  <c r="E27" i="68"/>
  <c r="D27" i="68"/>
  <c r="L21" i="68"/>
  <c r="BW21" i="68" s="1"/>
  <c r="BZ21" i="68" s="1"/>
  <c r="K21" i="68"/>
  <c r="F21" i="68"/>
  <c r="AN21" i="68" s="1"/>
  <c r="E21" i="68"/>
  <c r="D21" i="68"/>
  <c r="L30" i="68"/>
  <c r="BW30" i="68" s="1"/>
  <c r="BZ30" i="68" s="1"/>
  <c r="K30" i="68"/>
  <c r="F30" i="68"/>
  <c r="E30" i="68"/>
  <c r="D30" i="68"/>
  <c r="L29" i="68"/>
  <c r="BW29" i="68" s="1"/>
  <c r="BZ29" i="68" s="1"/>
  <c r="K29" i="68"/>
  <c r="F29" i="68"/>
  <c r="E29" i="68"/>
  <c r="D29" i="68"/>
  <c r="L28" i="68"/>
  <c r="K28" i="68"/>
  <c r="F28" i="68"/>
  <c r="E28" i="68"/>
  <c r="D28" i="68"/>
  <c r="L26" i="68"/>
  <c r="BW26" i="68" s="1"/>
  <c r="BZ26" i="68" s="1"/>
  <c r="K26" i="68"/>
  <c r="K25" i="68" s="1"/>
  <c r="F26" i="68"/>
  <c r="AN26" i="68" s="1"/>
  <c r="E26" i="68"/>
  <c r="D26" i="68"/>
  <c r="F233" i="68"/>
  <c r="F232" i="68"/>
  <c r="F231" i="68"/>
  <c r="F230" i="68"/>
  <c r="F229" i="68"/>
  <c r="F228" i="68"/>
  <c r="F227" i="68"/>
  <c r="F226" i="68"/>
  <c r="F225" i="68"/>
  <c r="F224" i="68"/>
  <c r="F223" i="68"/>
  <c r="F222" i="68"/>
  <c r="F221" i="68"/>
  <c r="F220" i="68"/>
  <c r="F219" i="68"/>
  <c r="F218" i="68"/>
  <c r="F217" i="68"/>
  <c r="F216" i="68"/>
  <c r="F215" i="68"/>
  <c r="F214" i="68"/>
  <c r="F213" i="68"/>
  <c r="F212" i="68"/>
  <c r="F211" i="68"/>
  <c r="F210" i="68"/>
  <c r="F209" i="68"/>
  <c r="F208" i="68"/>
  <c r="F207" i="68"/>
  <c r="F206" i="68"/>
  <c r="F205" i="68"/>
  <c r="F204" i="68"/>
  <c r="F203" i="68"/>
  <c r="F202" i="68"/>
  <c r="F201" i="68"/>
  <c r="F200" i="68"/>
  <c r="F199" i="68"/>
  <c r="F198" i="68"/>
  <c r="O194" i="68"/>
  <c r="K194" i="68"/>
  <c r="O193" i="68"/>
  <c r="K193" i="68"/>
  <c r="O192" i="68"/>
  <c r="K192" i="68"/>
  <c r="N191" i="68"/>
  <c r="K191" i="68"/>
  <c r="H191" i="68"/>
  <c r="N190" i="68"/>
  <c r="K190" i="68"/>
  <c r="G185" i="68"/>
  <c r="G179" i="68"/>
  <c r="G178" i="68"/>
  <c r="U173" i="68"/>
  <c r="U172" i="68"/>
  <c r="U171" i="68"/>
  <c r="U170" i="68"/>
  <c r="U169" i="68"/>
  <c r="U168" i="68"/>
  <c r="U167" i="68"/>
  <c r="U166" i="68"/>
  <c r="U165" i="68"/>
  <c r="U164" i="68"/>
  <c r="U163" i="68"/>
  <c r="U162" i="68"/>
  <c r="U161" i="68"/>
  <c r="U160" i="68"/>
  <c r="U159" i="68"/>
  <c r="U158" i="68"/>
  <c r="U157" i="68"/>
  <c r="U156" i="68"/>
  <c r="U155" i="68"/>
  <c r="U154" i="68"/>
  <c r="U153" i="68"/>
  <c r="U152" i="68"/>
  <c r="U151" i="68"/>
  <c r="U150" i="68"/>
  <c r="U149" i="68"/>
  <c r="U148" i="68"/>
  <c r="U147" i="68"/>
  <c r="U146" i="68"/>
  <c r="U145" i="68"/>
  <c r="U144" i="68"/>
  <c r="U143" i="68"/>
  <c r="U142" i="68"/>
  <c r="U141" i="68"/>
  <c r="U140" i="68"/>
  <c r="U139" i="68"/>
  <c r="U138" i="68"/>
  <c r="M138" i="68"/>
  <c r="L138" i="68"/>
  <c r="I138" i="68"/>
  <c r="U137" i="68"/>
  <c r="M137" i="68"/>
  <c r="L137" i="68"/>
  <c r="I137" i="68"/>
  <c r="U136" i="68"/>
  <c r="M136" i="68"/>
  <c r="L136" i="68"/>
  <c r="I136" i="68"/>
  <c r="U135" i="68"/>
  <c r="M135" i="68"/>
  <c r="L135" i="68"/>
  <c r="I135" i="68"/>
  <c r="U134" i="68"/>
  <c r="M134" i="68"/>
  <c r="L134" i="68"/>
  <c r="I134" i="68"/>
  <c r="U133" i="68"/>
  <c r="M133" i="68"/>
  <c r="L133" i="68"/>
  <c r="I133" i="68"/>
  <c r="U132" i="68"/>
  <c r="M132" i="68"/>
  <c r="L132" i="68"/>
  <c r="I132" i="68"/>
  <c r="U131" i="68"/>
  <c r="M131" i="68"/>
  <c r="L131" i="68"/>
  <c r="I131" i="68"/>
  <c r="U130" i="68"/>
  <c r="M130" i="68"/>
  <c r="L130" i="68"/>
  <c r="I130" i="68"/>
  <c r="U129" i="68"/>
  <c r="M129" i="68"/>
  <c r="L129" i="68"/>
  <c r="I129" i="68"/>
  <c r="U128" i="68"/>
  <c r="M128" i="68"/>
  <c r="L128" i="68"/>
  <c r="I128" i="68"/>
  <c r="U127" i="68"/>
  <c r="M127" i="68"/>
  <c r="L127" i="68"/>
  <c r="I127" i="68"/>
  <c r="U126" i="68"/>
  <c r="M126" i="68"/>
  <c r="L126" i="68"/>
  <c r="I126" i="68"/>
  <c r="U125" i="68"/>
  <c r="M125" i="68"/>
  <c r="L125" i="68"/>
  <c r="I125" i="68"/>
  <c r="U124" i="68"/>
  <c r="M124" i="68"/>
  <c r="L124" i="68"/>
  <c r="I124" i="68"/>
  <c r="U123" i="68"/>
  <c r="M123" i="68"/>
  <c r="L123" i="68"/>
  <c r="I123" i="68"/>
  <c r="V116" i="68"/>
  <c r="L115" i="68"/>
  <c r="K115" i="68"/>
  <c r="F115" i="68"/>
  <c r="E115" i="68"/>
  <c r="D115" i="68"/>
  <c r="L114" i="68"/>
  <c r="K114" i="68"/>
  <c r="F114" i="68"/>
  <c r="E114" i="68"/>
  <c r="D114" i="68"/>
  <c r="L113" i="68"/>
  <c r="K113" i="68"/>
  <c r="F113" i="68"/>
  <c r="E113" i="68"/>
  <c r="D113" i="68"/>
  <c r="L112" i="68"/>
  <c r="K112" i="68"/>
  <c r="F112" i="68"/>
  <c r="E112" i="68"/>
  <c r="D112" i="68"/>
  <c r="L111" i="68"/>
  <c r="K111" i="68"/>
  <c r="F111" i="68"/>
  <c r="E111" i="68"/>
  <c r="D111" i="68"/>
  <c r="L110" i="68"/>
  <c r="K110" i="68"/>
  <c r="F110" i="68"/>
  <c r="E110" i="68"/>
  <c r="D110" i="68"/>
  <c r="L109" i="68"/>
  <c r="K109" i="68"/>
  <c r="F109" i="68"/>
  <c r="E109" i="68"/>
  <c r="D109" i="68"/>
  <c r="L108" i="68"/>
  <c r="K108" i="68"/>
  <c r="F108" i="68"/>
  <c r="E108" i="68"/>
  <c r="D108" i="68"/>
  <c r="L107" i="68"/>
  <c r="K107" i="68"/>
  <c r="F107" i="68"/>
  <c r="E107" i="68"/>
  <c r="D107" i="68"/>
  <c r="L106" i="68"/>
  <c r="K106" i="68"/>
  <c r="F106" i="68"/>
  <c r="E106" i="68"/>
  <c r="D106" i="68"/>
  <c r="L105" i="68"/>
  <c r="K105" i="68"/>
  <c r="F105" i="68"/>
  <c r="E105" i="68"/>
  <c r="D105" i="68"/>
  <c r="L104" i="68"/>
  <c r="K104" i="68"/>
  <c r="F104" i="68"/>
  <c r="E104" i="68"/>
  <c r="D104" i="68"/>
  <c r="L103" i="68"/>
  <c r="K103" i="68"/>
  <c r="F103" i="68"/>
  <c r="E103" i="68"/>
  <c r="D103" i="68"/>
  <c r="L102" i="68"/>
  <c r="K102" i="68"/>
  <c r="F102" i="68"/>
  <c r="E102" i="68"/>
  <c r="D102" i="68"/>
  <c r="L101" i="68"/>
  <c r="K101" i="68"/>
  <c r="F101" i="68"/>
  <c r="E101" i="68"/>
  <c r="D101" i="68"/>
  <c r="L100" i="68"/>
  <c r="K100" i="68"/>
  <c r="F100" i="68"/>
  <c r="E100" i="68"/>
  <c r="D100" i="68"/>
  <c r="L99" i="68"/>
  <c r="K99" i="68"/>
  <c r="F99" i="68"/>
  <c r="E99" i="68"/>
  <c r="D99" i="68"/>
  <c r="L98" i="68"/>
  <c r="K98" i="68"/>
  <c r="F98" i="68"/>
  <c r="E98" i="68"/>
  <c r="D98" i="68"/>
  <c r="L97" i="68"/>
  <c r="K97" i="68"/>
  <c r="F97" i="68"/>
  <c r="E97" i="68"/>
  <c r="D97" i="68"/>
  <c r="L96" i="68"/>
  <c r="K96" i="68"/>
  <c r="F96" i="68"/>
  <c r="E96" i="68"/>
  <c r="D96" i="68"/>
  <c r="L95" i="68"/>
  <c r="K95" i="68"/>
  <c r="F95" i="68"/>
  <c r="E95" i="68"/>
  <c r="D95" i="68"/>
  <c r="L94" i="68"/>
  <c r="K94" i="68"/>
  <c r="F94" i="68"/>
  <c r="E94" i="68"/>
  <c r="D94" i="68"/>
  <c r="L93" i="68"/>
  <c r="K93" i="68"/>
  <c r="F93" i="68"/>
  <c r="E93" i="68"/>
  <c r="D93" i="68"/>
  <c r="L92" i="68"/>
  <c r="K92" i="68"/>
  <c r="F92" i="68"/>
  <c r="E92" i="68"/>
  <c r="D92" i="68"/>
  <c r="L91" i="68"/>
  <c r="K91" i="68"/>
  <c r="F91" i="68"/>
  <c r="E91" i="68"/>
  <c r="D91" i="68"/>
  <c r="L90" i="68"/>
  <c r="K90" i="68"/>
  <c r="F90" i="68"/>
  <c r="E90" i="68"/>
  <c r="D90" i="68"/>
  <c r="L89" i="68"/>
  <c r="K89" i="68"/>
  <c r="F89" i="68"/>
  <c r="E89" i="68"/>
  <c r="D89" i="68"/>
  <c r="L88" i="68"/>
  <c r="K88" i="68"/>
  <c r="F88" i="68"/>
  <c r="E88" i="68"/>
  <c r="D88" i="68"/>
  <c r="L87" i="68"/>
  <c r="K87" i="68"/>
  <c r="F87" i="68"/>
  <c r="E87" i="68"/>
  <c r="D87" i="68"/>
  <c r="L86" i="68"/>
  <c r="K86" i="68"/>
  <c r="F86" i="68"/>
  <c r="E86" i="68"/>
  <c r="D86" i="68"/>
  <c r="L85" i="68"/>
  <c r="K85" i="68"/>
  <c r="F85" i="68"/>
  <c r="E85" i="68"/>
  <c r="D85" i="68"/>
  <c r="L84" i="68"/>
  <c r="K84" i="68"/>
  <c r="F84" i="68"/>
  <c r="E84" i="68"/>
  <c r="D84" i="68"/>
  <c r="L83" i="68"/>
  <c r="K83" i="68"/>
  <c r="F83" i="68"/>
  <c r="E83" i="68"/>
  <c r="D83" i="68"/>
  <c r="L82" i="68"/>
  <c r="K82" i="68"/>
  <c r="F82" i="68"/>
  <c r="E82" i="68"/>
  <c r="D82" i="68"/>
  <c r="L81" i="68"/>
  <c r="K81" i="68"/>
  <c r="F81" i="68"/>
  <c r="E81" i="68"/>
  <c r="D81" i="68"/>
  <c r="L80" i="68"/>
  <c r="K80" i="68"/>
  <c r="F80" i="68"/>
  <c r="E80" i="68"/>
  <c r="D80" i="68"/>
  <c r="L79" i="68"/>
  <c r="K79" i="68"/>
  <c r="F79" i="68"/>
  <c r="E79" i="68"/>
  <c r="D79" i="68"/>
  <c r="L78" i="68"/>
  <c r="K78" i="68"/>
  <c r="F78" i="68"/>
  <c r="E78" i="68"/>
  <c r="D78" i="68"/>
  <c r="L77" i="68"/>
  <c r="K77" i="68"/>
  <c r="F77" i="68"/>
  <c r="E77" i="68"/>
  <c r="D77" i="68"/>
  <c r="L76" i="68"/>
  <c r="K76" i="68"/>
  <c r="F76" i="68"/>
  <c r="E76" i="68"/>
  <c r="D76" i="68"/>
  <c r="L75" i="68"/>
  <c r="K75" i="68"/>
  <c r="F75" i="68"/>
  <c r="E75" i="68"/>
  <c r="D75" i="68"/>
  <c r="L74" i="68"/>
  <c r="K74" i="68"/>
  <c r="F74" i="68"/>
  <c r="E74" i="68"/>
  <c r="D74" i="68"/>
  <c r="L73" i="68"/>
  <c r="K73" i="68"/>
  <c r="F73" i="68"/>
  <c r="E73" i="68"/>
  <c r="D73" i="68"/>
  <c r="L72" i="68"/>
  <c r="K72" i="68"/>
  <c r="F72" i="68"/>
  <c r="E72" i="68"/>
  <c r="D72" i="68"/>
  <c r="L71" i="68"/>
  <c r="K71" i="68"/>
  <c r="F71" i="68"/>
  <c r="E71" i="68"/>
  <c r="D71" i="68"/>
  <c r="L70" i="68"/>
  <c r="K70" i="68"/>
  <c r="F70" i="68"/>
  <c r="E70" i="68"/>
  <c r="D70" i="68"/>
  <c r="L69" i="68"/>
  <c r="K69" i="68"/>
  <c r="F69" i="68"/>
  <c r="E69" i="68"/>
  <c r="D69" i="68"/>
  <c r="L68" i="68"/>
  <c r="K68" i="68"/>
  <c r="F68" i="68"/>
  <c r="E68" i="68"/>
  <c r="D68" i="68"/>
  <c r="L67" i="68"/>
  <c r="K67" i="68"/>
  <c r="F67" i="68"/>
  <c r="E67" i="68"/>
  <c r="D67" i="68"/>
  <c r="L66" i="68"/>
  <c r="K66" i="68"/>
  <c r="F66" i="68"/>
  <c r="E66" i="68"/>
  <c r="D66" i="68"/>
  <c r="L65" i="68"/>
  <c r="K65" i="68"/>
  <c r="F65" i="68"/>
  <c r="E65" i="68"/>
  <c r="D65" i="68"/>
  <c r="L64" i="68"/>
  <c r="K64" i="68"/>
  <c r="F64" i="68"/>
  <c r="E64" i="68"/>
  <c r="D64" i="68"/>
  <c r="L63" i="68"/>
  <c r="K63" i="68"/>
  <c r="F63" i="68"/>
  <c r="E63" i="68"/>
  <c r="D63" i="68"/>
  <c r="L62" i="68"/>
  <c r="K62" i="68"/>
  <c r="F62" i="68"/>
  <c r="E62" i="68"/>
  <c r="D62" i="68"/>
  <c r="L61" i="68"/>
  <c r="K61" i="68"/>
  <c r="F61" i="68"/>
  <c r="E61" i="68"/>
  <c r="D61" i="68"/>
  <c r="L60" i="68"/>
  <c r="K60" i="68"/>
  <c r="F60" i="68"/>
  <c r="E60" i="68"/>
  <c r="D60" i="68"/>
  <c r="L59" i="68"/>
  <c r="K59" i="68"/>
  <c r="F59" i="68"/>
  <c r="E59" i="68"/>
  <c r="D59" i="68"/>
  <c r="L58" i="68"/>
  <c r="K58" i="68"/>
  <c r="F58" i="68"/>
  <c r="E58" i="68"/>
  <c r="D58" i="68"/>
  <c r="L57" i="68"/>
  <c r="K57" i="68"/>
  <c r="F57" i="68"/>
  <c r="E57" i="68"/>
  <c r="D57" i="68"/>
  <c r="L56" i="68"/>
  <c r="BR56" i="68" s="1"/>
  <c r="K56" i="68"/>
  <c r="F56" i="68"/>
  <c r="E56" i="68"/>
  <c r="D56" i="68"/>
  <c r="L55" i="68"/>
  <c r="BR55" i="68" s="1"/>
  <c r="K55" i="68"/>
  <c r="F55" i="68"/>
  <c r="E55" i="68"/>
  <c r="D55" i="68"/>
  <c r="L54" i="68"/>
  <c r="BR54" i="68" s="1"/>
  <c r="K54" i="68"/>
  <c r="F54" i="68"/>
  <c r="E54" i="68"/>
  <c r="D54" i="68"/>
  <c r="L53" i="68"/>
  <c r="BR53" i="68" s="1"/>
  <c r="K53" i="68"/>
  <c r="F53" i="68"/>
  <c r="E53" i="68"/>
  <c r="D53" i="68"/>
  <c r="L52" i="68"/>
  <c r="BR52" i="68" s="1"/>
  <c r="K52" i="68"/>
  <c r="F52" i="68"/>
  <c r="E52" i="68"/>
  <c r="D52" i="68"/>
  <c r="L51" i="68"/>
  <c r="BR51" i="68" s="1"/>
  <c r="K51" i="68"/>
  <c r="F51" i="68"/>
  <c r="E51" i="68"/>
  <c r="D51" i="68"/>
  <c r="L50" i="68"/>
  <c r="BR50" i="68" s="1"/>
  <c r="K50" i="68"/>
  <c r="F50" i="68"/>
  <c r="E50" i="68"/>
  <c r="D50" i="68"/>
  <c r="L49" i="68"/>
  <c r="BR49" i="68" s="1"/>
  <c r="K49" i="68"/>
  <c r="F49" i="68"/>
  <c r="E49" i="68"/>
  <c r="D49" i="68"/>
  <c r="L48" i="68"/>
  <c r="BR48" i="68" s="1"/>
  <c r="K48" i="68"/>
  <c r="F48" i="68"/>
  <c r="E48" i="68"/>
  <c r="D48" i="68"/>
  <c r="L47" i="68"/>
  <c r="BR47" i="68" s="1"/>
  <c r="K47" i="68"/>
  <c r="F47" i="68"/>
  <c r="E47" i="68"/>
  <c r="D47" i="68"/>
  <c r="L46" i="68"/>
  <c r="BR46" i="68" s="1"/>
  <c r="K46" i="68"/>
  <c r="F46" i="68"/>
  <c r="E46" i="68"/>
  <c r="D46" i="68"/>
  <c r="L45" i="68"/>
  <c r="BR45" i="68" s="1"/>
  <c r="K45" i="68"/>
  <c r="F45" i="68"/>
  <c r="E45" i="68"/>
  <c r="D45" i="68"/>
  <c r="L44" i="68"/>
  <c r="BR44" i="68" s="1"/>
  <c r="K44" i="68"/>
  <c r="F44" i="68"/>
  <c r="E44" i="68"/>
  <c r="D44" i="68"/>
  <c r="L43" i="68"/>
  <c r="K43" i="68"/>
  <c r="F43" i="68"/>
  <c r="E43" i="68"/>
  <c r="D43" i="68"/>
  <c r="L42" i="68"/>
  <c r="K42" i="68"/>
  <c r="F42" i="68"/>
  <c r="AN42" i="68" s="1"/>
  <c r="E42" i="68"/>
  <c r="D42" i="68"/>
  <c r="L41" i="68"/>
  <c r="K41" i="68"/>
  <c r="F41" i="68"/>
  <c r="E41" i="68"/>
  <c r="D41" i="68"/>
  <c r="L40" i="68"/>
  <c r="BW40" i="68" s="1"/>
  <c r="BZ40" i="68" s="1"/>
  <c r="K40" i="68"/>
  <c r="F40" i="68"/>
  <c r="BR40" i="68" s="1"/>
  <c r="BU40" i="68" s="1"/>
  <c r="E40" i="68"/>
  <c r="D40" i="68"/>
  <c r="L39" i="68"/>
  <c r="BW39" i="68" s="1"/>
  <c r="BZ39" i="68" s="1"/>
  <c r="K39" i="68"/>
  <c r="K38" i="68" s="1"/>
  <c r="F39" i="68"/>
  <c r="E39" i="68"/>
  <c r="D39" i="68"/>
  <c r="F38" i="68"/>
  <c r="E38" i="68"/>
  <c r="D38" i="68"/>
  <c r="L37" i="68"/>
  <c r="BW37" i="68" s="1"/>
  <c r="BZ37" i="68" s="1"/>
  <c r="K37" i="68"/>
  <c r="F37" i="68"/>
  <c r="E37" i="68"/>
  <c r="D37" i="68"/>
  <c r="L36" i="68"/>
  <c r="BW36" i="68" s="1"/>
  <c r="BZ36" i="68" s="1"/>
  <c r="K36" i="68"/>
  <c r="F36" i="68"/>
  <c r="E36" i="68"/>
  <c r="D36" i="68"/>
  <c r="L35" i="68"/>
  <c r="BW35" i="68" s="1"/>
  <c r="BZ35" i="68" s="1"/>
  <c r="K35" i="68"/>
  <c r="F35" i="68"/>
  <c r="E35" i="68"/>
  <c r="D35" i="68"/>
  <c r="L34" i="68"/>
  <c r="BW34" i="68" s="1"/>
  <c r="BZ34" i="68" s="1"/>
  <c r="K34" i="68"/>
  <c r="F34" i="68"/>
  <c r="E34" i="68"/>
  <c r="D34" i="68"/>
  <c r="L33" i="68"/>
  <c r="BW33" i="68" s="1"/>
  <c r="BZ33" i="68" s="1"/>
  <c r="K33" i="68"/>
  <c r="F33" i="68"/>
  <c r="E33" i="68"/>
  <c r="D33" i="68"/>
  <c r="L32" i="68"/>
  <c r="BW32" i="68" s="1"/>
  <c r="BZ32" i="68" s="1"/>
  <c r="K32" i="68"/>
  <c r="K31" i="68" s="1"/>
  <c r="F32" i="68"/>
  <c r="E32" i="68"/>
  <c r="D32" i="68"/>
  <c r="L24" i="68"/>
  <c r="BW24" i="68" s="1"/>
  <c r="BZ24" i="68" s="1"/>
  <c r="K24" i="68"/>
  <c r="F24" i="68"/>
  <c r="E24" i="68"/>
  <c r="D24" i="68"/>
  <c r="L23" i="68"/>
  <c r="BW23" i="68" s="1"/>
  <c r="BZ23" i="68" s="1"/>
  <c r="K23" i="68"/>
  <c r="F23" i="68"/>
  <c r="E23" i="68"/>
  <c r="D23" i="68"/>
  <c r="L22" i="68"/>
  <c r="K22" i="68"/>
  <c r="F22" i="68"/>
  <c r="E22" i="68"/>
  <c r="D22" i="68"/>
  <c r="L20" i="68"/>
  <c r="BW20" i="68" s="1"/>
  <c r="BZ20" i="68" s="1"/>
  <c r="K20" i="68"/>
  <c r="K19" i="68" s="1"/>
  <c r="F20" i="68"/>
  <c r="AN20" i="68" s="1"/>
  <c r="E20" i="68"/>
  <c r="D20" i="68"/>
  <c r="L12" i="68"/>
  <c r="L11" i="68"/>
  <c r="R8" i="68"/>
  <c r="F227" i="27"/>
  <c r="G227" i="27" s="1"/>
  <c r="F226" i="27"/>
  <c r="F225" i="27"/>
  <c r="G225" i="27" s="1"/>
  <c r="F224" i="27"/>
  <c r="G224" i="27" s="1"/>
  <c r="F223" i="27"/>
  <c r="G223" i="27" s="1"/>
  <c r="F222" i="27"/>
  <c r="F221" i="27"/>
  <c r="G221" i="27" s="1"/>
  <c r="F220" i="27"/>
  <c r="F219" i="27"/>
  <c r="G219" i="27" s="1"/>
  <c r="F218" i="27"/>
  <c r="G218" i="27" s="1"/>
  <c r="F217" i="27"/>
  <c r="G217" i="27" s="1"/>
  <c r="F216" i="27"/>
  <c r="F215" i="27"/>
  <c r="G215" i="27" s="1"/>
  <c r="F214" i="27"/>
  <c r="F213" i="27"/>
  <c r="G213" i="27" s="1"/>
  <c r="F212" i="27"/>
  <c r="G212" i="27" s="1"/>
  <c r="F211" i="27"/>
  <c r="G211" i="27" s="1"/>
  <c r="F210" i="27"/>
  <c r="F209" i="27"/>
  <c r="G209" i="27" s="1"/>
  <c r="F208" i="27"/>
  <c r="F207" i="27"/>
  <c r="G207" i="27" s="1"/>
  <c r="F206" i="27"/>
  <c r="G206" i="27" s="1"/>
  <c r="F205" i="27"/>
  <c r="G205" i="27" s="1"/>
  <c r="F204" i="27"/>
  <c r="F203" i="27"/>
  <c r="G203" i="27" s="1"/>
  <c r="F202" i="27"/>
  <c r="F201" i="27"/>
  <c r="G201" i="27" s="1"/>
  <c r="F200" i="27"/>
  <c r="G200" i="27" s="1"/>
  <c r="F199" i="27"/>
  <c r="G199" i="27" s="1"/>
  <c r="F198" i="27"/>
  <c r="F197" i="27"/>
  <c r="G197" i="27" s="1"/>
  <c r="F196" i="27"/>
  <c r="F195" i="27"/>
  <c r="G195" i="27" s="1"/>
  <c r="F194" i="27"/>
  <c r="G194" i="27" s="1"/>
  <c r="F193" i="27"/>
  <c r="G193" i="27" s="1"/>
  <c r="F192" i="27"/>
  <c r="O188" i="27"/>
  <c r="K188" i="27"/>
  <c r="Q188" i="27" s="1"/>
  <c r="R188" i="27" s="1"/>
  <c r="O187" i="27"/>
  <c r="K187" i="27"/>
  <c r="O186" i="27"/>
  <c r="K186" i="27"/>
  <c r="Q186" i="27" s="1"/>
  <c r="R186" i="27" s="1"/>
  <c r="N185" i="27"/>
  <c r="O185" i="27" s="1"/>
  <c r="K185" i="27"/>
  <c r="Q185" i="27" s="1"/>
  <c r="R185" i="27" s="1"/>
  <c r="H185" i="27"/>
  <c r="N184" i="27"/>
  <c r="O184" i="27" s="1"/>
  <c r="K184" i="27"/>
  <c r="Q184" i="27" s="1"/>
  <c r="R184" i="27" s="1"/>
  <c r="G179" i="27"/>
  <c r="G173" i="27"/>
  <c r="G172" i="27"/>
  <c r="U167" i="27"/>
  <c r="V167" i="27" s="1"/>
  <c r="U166" i="27"/>
  <c r="U165" i="27"/>
  <c r="V165" i="27" s="1"/>
  <c r="U164" i="27"/>
  <c r="V164" i="27" s="1"/>
  <c r="U163" i="27"/>
  <c r="U162" i="27"/>
  <c r="V162" i="27" s="1"/>
  <c r="U161" i="27"/>
  <c r="V161" i="27" s="1"/>
  <c r="U160" i="27"/>
  <c r="U159" i="27"/>
  <c r="V159" i="27" s="1"/>
  <c r="U158" i="27"/>
  <c r="V158" i="27" s="1"/>
  <c r="U157" i="27"/>
  <c r="U156" i="27"/>
  <c r="V156" i="27" s="1"/>
  <c r="U155" i="27"/>
  <c r="V155" i="27" s="1"/>
  <c r="U154" i="27"/>
  <c r="U153" i="27"/>
  <c r="V153" i="27" s="1"/>
  <c r="U152" i="27"/>
  <c r="U151" i="27"/>
  <c r="V151" i="27" s="1"/>
  <c r="U150" i="27"/>
  <c r="V150" i="27" s="1"/>
  <c r="U149" i="27"/>
  <c r="V149" i="27" s="1"/>
  <c r="U148" i="27"/>
  <c r="V148" i="27" s="1"/>
  <c r="U147" i="27"/>
  <c r="V147" i="27" s="1"/>
  <c r="U146" i="27"/>
  <c r="V146" i="27" s="1"/>
  <c r="U145" i="27"/>
  <c r="AU144" i="27"/>
  <c r="AT144" i="27"/>
  <c r="AS144" i="27"/>
  <c r="AR144" i="27"/>
  <c r="AO144" i="27"/>
  <c r="U144" i="27"/>
  <c r="V144" i="27" s="1"/>
  <c r="AU143" i="27"/>
  <c r="AT143" i="27"/>
  <c r="AS143" i="27"/>
  <c r="AR143" i="27"/>
  <c r="AO143" i="27"/>
  <c r="U143" i="27"/>
  <c r="V143" i="27" s="1"/>
  <c r="AU142" i="27"/>
  <c r="AT142" i="27"/>
  <c r="AS142" i="27"/>
  <c r="AR142" i="27"/>
  <c r="AO142" i="27"/>
  <c r="U142" i="27"/>
  <c r="V142" i="27" s="1"/>
  <c r="AU141" i="27"/>
  <c r="AT141" i="27"/>
  <c r="AS141" i="27"/>
  <c r="AR141" i="27"/>
  <c r="AO141" i="27"/>
  <c r="U141" i="27"/>
  <c r="V141" i="27" s="1"/>
  <c r="AU140" i="27"/>
  <c r="AT140" i="27"/>
  <c r="AS140" i="27"/>
  <c r="AR140" i="27"/>
  <c r="AO140" i="27"/>
  <c r="U140" i="27"/>
  <c r="V140" i="27" s="1"/>
  <c r="AU139" i="27"/>
  <c r="AT139" i="27"/>
  <c r="AS139" i="27"/>
  <c r="AR139" i="27"/>
  <c r="AO139" i="27"/>
  <c r="U139" i="27"/>
  <c r="V139" i="27" s="1"/>
  <c r="AU138" i="27"/>
  <c r="AT138" i="27"/>
  <c r="AS138" i="27"/>
  <c r="AR138" i="27"/>
  <c r="AO138" i="27"/>
  <c r="U138" i="27"/>
  <c r="V138" i="27" s="1"/>
  <c r="AU137" i="27"/>
  <c r="AT137" i="27"/>
  <c r="AS137" i="27"/>
  <c r="AR137" i="27"/>
  <c r="AO137" i="27"/>
  <c r="U137" i="27"/>
  <c r="V137" i="27" s="1"/>
  <c r="U136" i="27"/>
  <c r="U135" i="27"/>
  <c r="V135" i="27" s="1"/>
  <c r="AU134" i="27"/>
  <c r="AT134" i="27"/>
  <c r="AS134" i="27"/>
  <c r="AP134" i="27"/>
  <c r="AO134" i="27"/>
  <c r="AN134" i="27"/>
  <c r="U134" i="27"/>
  <c r="V134" i="27" s="1"/>
  <c r="AU133" i="27"/>
  <c r="AT133" i="27"/>
  <c r="AS133" i="27"/>
  <c r="AP133" i="27"/>
  <c r="AO133" i="27"/>
  <c r="AN133" i="27"/>
  <c r="U133" i="27"/>
  <c r="V133" i="27" s="1"/>
  <c r="AU132" i="27"/>
  <c r="AT132" i="27"/>
  <c r="AS132" i="27"/>
  <c r="AP132" i="27"/>
  <c r="AO132" i="27"/>
  <c r="AN132" i="27"/>
  <c r="U132" i="27"/>
  <c r="V132" i="27" s="1"/>
  <c r="S132" i="27"/>
  <c r="M132" i="27"/>
  <c r="L132" i="27"/>
  <c r="I132" i="27"/>
  <c r="K132" i="27" s="1"/>
  <c r="Q132" i="27" s="1"/>
  <c r="T132" i="27" s="1"/>
  <c r="AU131" i="27"/>
  <c r="AT131" i="27"/>
  <c r="AS131" i="27"/>
  <c r="AP131" i="27"/>
  <c r="AO131" i="27"/>
  <c r="AN131" i="27"/>
  <c r="U131" i="27"/>
  <c r="V131" i="27" s="1"/>
  <c r="S131" i="27"/>
  <c r="M131" i="27"/>
  <c r="L131" i="27"/>
  <c r="I131" i="27"/>
  <c r="K131" i="27" s="1"/>
  <c r="Q131" i="27" s="1"/>
  <c r="T131" i="27" s="1"/>
  <c r="AU130" i="27"/>
  <c r="AT130" i="27"/>
  <c r="AS130" i="27"/>
  <c r="AP130" i="27"/>
  <c r="AO130" i="27"/>
  <c r="AN130" i="27"/>
  <c r="U130" i="27"/>
  <c r="S130" i="27"/>
  <c r="M130" i="27"/>
  <c r="L130" i="27"/>
  <c r="I130" i="27"/>
  <c r="K130" i="27" s="1"/>
  <c r="Q130" i="27" s="1"/>
  <c r="T130" i="27" s="1"/>
  <c r="AU129" i="27"/>
  <c r="AT129" i="27"/>
  <c r="AS129" i="27"/>
  <c r="AP129" i="27"/>
  <c r="AO129" i="27"/>
  <c r="AN129" i="27"/>
  <c r="U129" i="27"/>
  <c r="S129" i="27"/>
  <c r="M129" i="27"/>
  <c r="L129" i="27"/>
  <c r="K129" i="27"/>
  <c r="Q129" i="27" s="1"/>
  <c r="T129" i="27" s="1"/>
  <c r="I129" i="27"/>
  <c r="AU128" i="27"/>
  <c r="AT128" i="27"/>
  <c r="AS128" i="27"/>
  <c r="AP128" i="27"/>
  <c r="AO128" i="27"/>
  <c r="AN128" i="27"/>
  <c r="U128" i="27"/>
  <c r="S128" i="27"/>
  <c r="M128" i="27"/>
  <c r="L128" i="27"/>
  <c r="K128" i="27"/>
  <c r="I128" i="27"/>
  <c r="AU127" i="27"/>
  <c r="AT127" i="27"/>
  <c r="AS127" i="27"/>
  <c r="AP127" i="27"/>
  <c r="AO127" i="27"/>
  <c r="AN127" i="27"/>
  <c r="U127" i="27"/>
  <c r="S127" i="27"/>
  <c r="M127" i="27"/>
  <c r="L127" i="27"/>
  <c r="I127" i="27"/>
  <c r="K127" i="27" s="1"/>
  <c r="Q127" i="27" s="1"/>
  <c r="U126" i="27"/>
  <c r="S126" i="27"/>
  <c r="M126" i="27"/>
  <c r="L126" i="27"/>
  <c r="I126" i="27"/>
  <c r="K126" i="27" s="1"/>
  <c r="Q126" i="27" s="1"/>
  <c r="U125" i="27"/>
  <c r="S125" i="27"/>
  <c r="M125" i="27"/>
  <c r="L125" i="27"/>
  <c r="I125" i="27"/>
  <c r="K125" i="27" s="1"/>
  <c r="Q125" i="27" s="1"/>
  <c r="AY124" i="27"/>
  <c r="AX124" i="27"/>
  <c r="AW124" i="27"/>
  <c r="AV124" i="27"/>
  <c r="AU124" i="27"/>
  <c r="AT124" i="27"/>
  <c r="AS124" i="27"/>
  <c r="AR124" i="27"/>
  <c r="AQ124" i="27"/>
  <c r="AP124" i="27"/>
  <c r="AO124" i="27"/>
  <c r="AN124" i="27"/>
  <c r="U124" i="27"/>
  <c r="S124" i="27"/>
  <c r="M124" i="27"/>
  <c r="L124" i="27"/>
  <c r="I124" i="27"/>
  <c r="AY123" i="27"/>
  <c r="AX123" i="27"/>
  <c r="AW123" i="27"/>
  <c r="AV123" i="27"/>
  <c r="AU123" i="27"/>
  <c r="AT123" i="27"/>
  <c r="AS123" i="27"/>
  <c r="AR123" i="27"/>
  <c r="AQ123" i="27"/>
  <c r="AP123" i="27"/>
  <c r="AO123" i="27"/>
  <c r="AN123" i="27"/>
  <c r="U123" i="27"/>
  <c r="V123" i="27" s="1"/>
  <c r="S123" i="27"/>
  <c r="M123" i="27"/>
  <c r="L123" i="27"/>
  <c r="I123" i="27"/>
  <c r="AY122" i="27"/>
  <c r="AX122" i="27"/>
  <c r="AW122" i="27"/>
  <c r="AV122" i="27"/>
  <c r="AU122" i="27"/>
  <c r="AT122" i="27"/>
  <c r="AS122" i="27"/>
  <c r="AR122" i="27"/>
  <c r="AQ122" i="27"/>
  <c r="AP122" i="27"/>
  <c r="AO122" i="27"/>
  <c r="AN122" i="27"/>
  <c r="U122" i="27"/>
  <c r="V122" i="27" s="1"/>
  <c r="S122" i="27"/>
  <c r="M122" i="27"/>
  <c r="L122" i="27"/>
  <c r="I122" i="27"/>
  <c r="AY121" i="27"/>
  <c r="AX121" i="27"/>
  <c r="AW121" i="27"/>
  <c r="AV121" i="27"/>
  <c r="AU121" i="27"/>
  <c r="AT121" i="27"/>
  <c r="AS121" i="27"/>
  <c r="AR121" i="27"/>
  <c r="AQ121" i="27"/>
  <c r="AP121" i="27"/>
  <c r="AO121" i="27"/>
  <c r="AN121" i="27"/>
  <c r="U121" i="27"/>
  <c r="V121" i="27" s="1"/>
  <c r="S121" i="27"/>
  <c r="M121" i="27"/>
  <c r="L121" i="27"/>
  <c r="I121" i="27"/>
  <c r="K121" i="27" s="1"/>
  <c r="Q121" i="27" s="1"/>
  <c r="T121" i="27" s="1"/>
  <c r="AY120" i="27"/>
  <c r="AX120" i="27"/>
  <c r="AW120" i="27"/>
  <c r="AV120" i="27"/>
  <c r="AU120" i="27"/>
  <c r="AT120" i="27"/>
  <c r="AS120" i="27"/>
  <c r="AR120" i="27"/>
  <c r="AQ120" i="27"/>
  <c r="AP120" i="27"/>
  <c r="AO120" i="27"/>
  <c r="AN120" i="27"/>
  <c r="U120" i="27"/>
  <c r="S120" i="27"/>
  <c r="M120" i="27"/>
  <c r="L120" i="27"/>
  <c r="I120" i="27"/>
  <c r="AY119" i="27"/>
  <c r="AX119" i="27"/>
  <c r="AW119" i="27"/>
  <c r="AV119" i="27"/>
  <c r="AU119" i="27"/>
  <c r="AT119" i="27"/>
  <c r="AS119" i="27"/>
  <c r="AR119" i="27"/>
  <c r="AQ119" i="27"/>
  <c r="AP119" i="27"/>
  <c r="AO119" i="27"/>
  <c r="AN119" i="27"/>
  <c r="U119" i="27"/>
  <c r="V119" i="27" s="1"/>
  <c r="S119" i="27"/>
  <c r="M119" i="27"/>
  <c r="L119" i="27"/>
  <c r="I119" i="27"/>
  <c r="AY118" i="27"/>
  <c r="AX118" i="27"/>
  <c r="AW118" i="27"/>
  <c r="AV118" i="27"/>
  <c r="AU118" i="27"/>
  <c r="AT118" i="27"/>
  <c r="AS118" i="27"/>
  <c r="AR118" i="27"/>
  <c r="AQ118" i="27"/>
  <c r="AP118" i="27"/>
  <c r="AO118" i="27"/>
  <c r="AN118" i="27"/>
  <c r="U118" i="27"/>
  <c r="V118" i="27" s="1"/>
  <c r="S118" i="27"/>
  <c r="M118" i="27"/>
  <c r="L118" i="27"/>
  <c r="I118" i="27"/>
  <c r="AY117" i="27"/>
  <c r="AX117" i="27"/>
  <c r="AW117" i="27"/>
  <c r="AV117" i="27"/>
  <c r="AU117" i="27"/>
  <c r="AT117" i="27"/>
  <c r="AS117" i="27"/>
  <c r="AR117" i="27"/>
  <c r="AQ117" i="27"/>
  <c r="AP117" i="27"/>
  <c r="AO117" i="27"/>
  <c r="AN117" i="27"/>
  <c r="U117" i="27"/>
  <c r="V117" i="27" s="1"/>
  <c r="S117" i="27"/>
  <c r="M117" i="27"/>
  <c r="L117" i="27"/>
  <c r="I117" i="27"/>
  <c r="K117" i="27" s="1"/>
  <c r="V110" i="27"/>
  <c r="L109" i="27"/>
  <c r="K109" i="27"/>
  <c r="F109" i="27"/>
  <c r="E109" i="27"/>
  <c r="D109" i="27"/>
  <c r="L108" i="27"/>
  <c r="K108" i="27"/>
  <c r="F108" i="27"/>
  <c r="E108" i="27"/>
  <c r="D108" i="27"/>
  <c r="L107" i="27"/>
  <c r="K107" i="27"/>
  <c r="F107" i="27"/>
  <c r="E107" i="27"/>
  <c r="D107" i="27"/>
  <c r="L106" i="27"/>
  <c r="K106" i="27"/>
  <c r="F106" i="27"/>
  <c r="E106" i="27"/>
  <c r="D106" i="27"/>
  <c r="L105" i="27"/>
  <c r="K105" i="27"/>
  <c r="F105" i="27"/>
  <c r="E105" i="27"/>
  <c r="D105" i="27"/>
  <c r="L104" i="27"/>
  <c r="K104" i="27"/>
  <c r="F104" i="27"/>
  <c r="E104" i="27"/>
  <c r="D104" i="27"/>
  <c r="L103" i="27"/>
  <c r="K103" i="27"/>
  <c r="F103" i="27"/>
  <c r="E103" i="27"/>
  <c r="D103" i="27"/>
  <c r="L102" i="27"/>
  <c r="K102" i="27"/>
  <c r="F102" i="27"/>
  <c r="E102" i="27"/>
  <c r="D102" i="27"/>
  <c r="L101" i="27"/>
  <c r="K101" i="27"/>
  <c r="F101" i="27"/>
  <c r="E101" i="27"/>
  <c r="D101" i="27"/>
  <c r="L100" i="27"/>
  <c r="K100" i="27"/>
  <c r="F100" i="27"/>
  <c r="E100" i="27"/>
  <c r="D100" i="27"/>
  <c r="L99" i="27"/>
  <c r="K99" i="27"/>
  <c r="F99" i="27"/>
  <c r="E99" i="27"/>
  <c r="D99" i="27"/>
  <c r="L98" i="27"/>
  <c r="K98" i="27"/>
  <c r="F98" i="27"/>
  <c r="E98" i="27"/>
  <c r="D98" i="27"/>
  <c r="L97" i="27"/>
  <c r="K97" i="27"/>
  <c r="F97" i="27"/>
  <c r="E97" i="27"/>
  <c r="D97" i="27"/>
  <c r="L96" i="27"/>
  <c r="K96" i="27"/>
  <c r="F96" i="27"/>
  <c r="E96" i="27"/>
  <c r="D96" i="27"/>
  <c r="L95" i="27"/>
  <c r="K95" i="27"/>
  <c r="F95" i="27"/>
  <c r="E95" i="27"/>
  <c r="D95" i="27"/>
  <c r="L94" i="27"/>
  <c r="K94" i="27"/>
  <c r="F94" i="27"/>
  <c r="E94" i="27"/>
  <c r="D94" i="27"/>
  <c r="L93" i="27"/>
  <c r="K93" i="27"/>
  <c r="F93" i="27"/>
  <c r="E93" i="27"/>
  <c r="D93" i="27"/>
  <c r="L92" i="27"/>
  <c r="K92" i="27"/>
  <c r="F92" i="27"/>
  <c r="E92" i="27"/>
  <c r="D92" i="27"/>
  <c r="L91" i="27"/>
  <c r="K91" i="27"/>
  <c r="F91" i="27"/>
  <c r="E91" i="27"/>
  <c r="D91" i="27"/>
  <c r="L90" i="27"/>
  <c r="K90" i="27"/>
  <c r="F90" i="27"/>
  <c r="E90" i="27"/>
  <c r="D90" i="27"/>
  <c r="L89" i="27"/>
  <c r="K89" i="27"/>
  <c r="F89" i="27"/>
  <c r="E89" i="27"/>
  <c r="D89" i="27"/>
  <c r="L88" i="27"/>
  <c r="K88" i="27"/>
  <c r="F88" i="27"/>
  <c r="E88" i="27"/>
  <c r="D88" i="27"/>
  <c r="L87" i="27"/>
  <c r="K87" i="27"/>
  <c r="F87" i="27"/>
  <c r="E87" i="27"/>
  <c r="D87" i="27"/>
  <c r="L86" i="27"/>
  <c r="K86" i="27"/>
  <c r="F86" i="27"/>
  <c r="E86" i="27"/>
  <c r="D86" i="27"/>
  <c r="L85" i="27"/>
  <c r="K85" i="27"/>
  <c r="F85" i="27"/>
  <c r="E85" i="27"/>
  <c r="D85" i="27"/>
  <c r="L84" i="27"/>
  <c r="K84" i="27"/>
  <c r="F84" i="27"/>
  <c r="E84" i="27"/>
  <c r="D84" i="27"/>
  <c r="L83" i="27"/>
  <c r="K83" i="27"/>
  <c r="F83" i="27"/>
  <c r="E83" i="27"/>
  <c r="D83" i="27"/>
  <c r="L82" i="27"/>
  <c r="K82" i="27"/>
  <c r="F82" i="27"/>
  <c r="E82" i="27"/>
  <c r="D82" i="27"/>
  <c r="L81" i="27"/>
  <c r="K81" i="27"/>
  <c r="F81" i="27"/>
  <c r="E81" i="27"/>
  <c r="D81" i="27"/>
  <c r="L80" i="27"/>
  <c r="K80" i="27"/>
  <c r="F80" i="27"/>
  <c r="E80" i="27"/>
  <c r="D80" i="27"/>
  <c r="L79" i="27"/>
  <c r="K79" i="27"/>
  <c r="F79" i="27"/>
  <c r="E79" i="27"/>
  <c r="D79" i="27"/>
  <c r="L78" i="27"/>
  <c r="K78" i="27"/>
  <c r="F78" i="27"/>
  <c r="E78" i="27"/>
  <c r="D78" i="27"/>
  <c r="L77" i="27"/>
  <c r="K77" i="27"/>
  <c r="F77" i="27"/>
  <c r="E77" i="27"/>
  <c r="D77" i="27"/>
  <c r="L76" i="27"/>
  <c r="K76" i="27"/>
  <c r="F76" i="27"/>
  <c r="E76" i="27"/>
  <c r="D76" i="27"/>
  <c r="L75" i="27"/>
  <c r="K75" i="27"/>
  <c r="F75" i="27"/>
  <c r="E75" i="27"/>
  <c r="D75" i="27"/>
  <c r="L74" i="27"/>
  <c r="K74" i="27"/>
  <c r="F74" i="27"/>
  <c r="E74" i="27"/>
  <c r="D74" i="27"/>
  <c r="L73" i="27"/>
  <c r="K73" i="27"/>
  <c r="F73" i="27"/>
  <c r="E73" i="27"/>
  <c r="D73" i="27"/>
  <c r="L72" i="27"/>
  <c r="K72" i="27"/>
  <c r="F72" i="27"/>
  <c r="E72" i="27"/>
  <c r="D72" i="27"/>
  <c r="L71" i="27"/>
  <c r="K71" i="27"/>
  <c r="F71" i="27"/>
  <c r="E71" i="27"/>
  <c r="D71" i="27"/>
  <c r="L70" i="27"/>
  <c r="K70" i="27"/>
  <c r="F70" i="27"/>
  <c r="E70" i="27"/>
  <c r="D70" i="27"/>
  <c r="L69" i="27"/>
  <c r="K69" i="27"/>
  <c r="F69" i="27"/>
  <c r="E69" i="27"/>
  <c r="D69" i="27"/>
  <c r="L68" i="27"/>
  <c r="K68" i="27"/>
  <c r="F68" i="27"/>
  <c r="E68" i="27"/>
  <c r="D68" i="27"/>
  <c r="L67" i="27"/>
  <c r="K67" i="27"/>
  <c r="F67" i="27"/>
  <c r="E67" i="27"/>
  <c r="D67" i="27"/>
  <c r="L66" i="27"/>
  <c r="K66" i="27"/>
  <c r="F66" i="27"/>
  <c r="E66" i="27"/>
  <c r="D66" i="27"/>
  <c r="L65" i="27"/>
  <c r="K65" i="27"/>
  <c r="F65" i="27"/>
  <c r="E65" i="27"/>
  <c r="D65" i="27"/>
  <c r="L64" i="27"/>
  <c r="K64" i="27"/>
  <c r="F64" i="27"/>
  <c r="E64" i="27"/>
  <c r="D64" i="27"/>
  <c r="L63" i="27"/>
  <c r="K63" i="27"/>
  <c r="F63" i="27"/>
  <c r="E63" i="27"/>
  <c r="D63" i="27"/>
  <c r="L62" i="27"/>
  <c r="K62" i="27"/>
  <c r="F62" i="27"/>
  <c r="E62" i="27"/>
  <c r="D62" i="27"/>
  <c r="L61" i="27"/>
  <c r="K61" i="27"/>
  <c r="F61" i="27"/>
  <c r="E61" i="27"/>
  <c r="D61" i="27"/>
  <c r="L60" i="27"/>
  <c r="K60" i="27"/>
  <c r="F60" i="27"/>
  <c r="E60" i="27"/>
  <c r="D60" i="27"/>
  <c r="L59" i="27"/>
  <c r="K59" i="27"/>
  <c r="F59" i="27"/>
  <c r="E59" i="27"/>
  <c r="D59" i="27"/>
  <c r="L58" i="27"/>
  <c r="K58" i="27"/>
  <c r="F58" i="27"/>
  <c r="E58" i="27"/>
  <c r="D58" i="27"/>
  <c r="L57" i="27"/>
  <c r="K57" i="27"/>
  <c r="F57" i="27"/>
  <c r="E57" i="27"/>
  <c r="D57" i="27"/>
  <c r="L56" i="27"/>
  <c r="K56" i="27"/>
  <c r="F56" i="27"/>
  <c r="E56" i="27"/>
  <c r="D56" i="27"/>
  <c r="L55" i="27"/>
  <c r="K55" i="27"/>
  <c r="F55" i="27"/>
  <c r="E55" i="27"/>
  <c r="D55" i="27"/>
  <c r="L54" i="27"/>
  <c r="K54" i="27"/>
  <c r="F54" i="27"/>
  <c r="E54" i="27"/>
  <c r="D54" i="27"/>
  <c r="L53" i="27"/>
  <c r="K53" i="27"/>
  <c r="F53" i="27"/>
  <c r="E53" i="27"/>
  <c r="D53" i="27"/>
  <c r="L52" i="27"/>
  <c r="K52" i="27"/>
  <c r="F52" i="27"/>
  <c r="E52" i="27"/>
  <c r="D52" i="27"/>
  <c r="L51" i="27"/>
  <c r="K51" i="27"/>
  <c r="F51" i="27"/>
  <c r="E51" i="27"/>
  <c r="D51" i="27"/>
  <c r="L50" i="27"/>
  <c r="K50" i="27"/>
  <c r="F50" i="27"/>
  <c r="E50" i="27"/>
  <c r="D50" i="27"/>
  <c r="L49" i="27"/>
  <c r="K49" i="27"/>
  <c r="F49" i="27"/>
  <c r="E49" i="27"/>
  <c r="D49" i="27"/>
  <c r="L48" i="27"/>
  <c r="K48" i="27"/>
  <c r="F48" i="27"/>
  <c r="E48" i="27"/>
  <c r="D48" i="27"/>
  <c r="L47" i="27"/>
  <c r="K47" i="27"/>
  <c r="F47" i="27"/>
  <c r="E47" i="27"/>
  <c r="D47" i="27"/>
  <c r="L46" i="27"/>
  <c r="K46" i="27"/>
  <c r="F46" i="27"/>
  <c r="E46" i="27"/>
  <c r="D46" i="27"/>
  <c r="L45" i="27"/>
  <c r="K45" i="27"/>
  <c r="F45" i="27"/>
  <c r="E45" i="27"/>
  <c r="D45" i="27"/>
  <c r="L44" i="27"/>
  <c r="K44" i="27"/>
  <c r="F44" i="27"/>
  <c r="E44" i="27"/>
  <c r="D44" i="27"/>
  <c r="L43" i="27"/>
  <c r="K43" i="27"/>
  <c r="F43" i="27"/>
  <c r="E43" i="27"/>
  <c r="D43" i="27"/>
  <c r="L42" i="27"/>
  <c r="K42" i="27"/>
  <c r="F42" i="27"/>
  <c r="E42" i="27"/>
  <c r="D42" i="27"/>
  <c r="L41" i="27"/>
  <c r="K41" i="27"/>
  <c r="F41" i="27"/>
  <c r="E41" i="27"/>
  <c r="D41" i="27"/>
  <c r="L40" i="27"/>
  <c r="K40" i="27"/>
  <c r="F40" i="27"/>
  <c r="E40" i="27"/>
  <c r="D40" i="27"/>
  <c r="L39" i="27"/>
  <c r="K39" i="27"/>
  <c r="F39" i="27"/>
  <c r="E39" i="27"/>
  <c r="D39" i="27"/>
  <c r="L38" i="27"/>
  <c r="K38" i="27"/>
  <c r="F38" i="27"/>
  <c r="E38" i="27"/>
  <c r="D38" i="27"/>
  <c r="L37" i="27"/>
  <c r="K37" i="27"/>
  <c r="F37" i="27"/>
  <c r="E37" i="27"/>
  <c r="D37" i="27"/>
  <c r="L36" i="27"/>
  <c r="K36" i="27"/>
  <c r="F36" i="27"/>
  <c r="E36" i="27"/>
  <c r="D36" i="27"/>
  <c r="L35" i="27"/>
  <c r="K35" i="27"/>
  <c r="F35" i="27"/>
  <c r="E35" i="27"/>
  <c r="D35" i="27"/>
  <c r="L34" i="27"/>
  <c r="K34" i="27"/>
  <c r="F34" i="27"/>
  <c r="E34" i="27"/>
  <c r="D34" i="27"/>
  <c r="L33" i="27"/>
  <c r="K33" i="27"/>
  <c r="F33" i="27"/>
  <c r="E33" i="27"/>
  <c r="D33" i="27"/>
  <c r="L32" i="27"/>
  <c r="K32" i="27"/>
  <c r="F32" i="27"/>
  <c r="E32" i="27"/>
  <c r="D32" i="27"/>
  <c r="L31" i="27"/>
  <c r="K31" i="27"/>
  <c r="F31" i="27"/>
  <c r="E31" i="27"/>
  <c r="D31" i="27"/>
  <c r="L30" i="27"/>
  <c r="K30" i="27"/>
  <c r="F30" i="27"/>
  <c r="E30" i="27"/>
  <c r="D30" i="27"/>
  <c r="L29" i="27"/>
  <c r="K29" i="27"/>
  <c r="F29" i="27"/>
  <c r="E29" i="27"/>
  <c r="D29" i="27"/>
  <c r="L28" i="27"/>
  <c r="K28" i="27"/>
  <c r="F28" i="27"/>
  <c r="E28" i="27"/>
  <c r="D28" i="27"/>
  <c r="L27" i="27"/>
  <c r="K27" i="27"/>
  <c r="F27" i="27"/>
  <c r="E27" i="27"/>
  <c r="D27" i="27"/>
  <c r="L26" i="27"/>
  <c r="K26" i="27"/>
  <c r="F26" i="27"/>
  <c r="E26" i="27"/>
  <c r="D26" i="27"/>
  <c r="L25" i="27"/>
  <c r="K25" i="27"/>
  <c r="F25" i="27"/>
  <c r="E25" i="27"/>
  <c r="D25" i="27"/>
  <c r="L24" i="27"/>
  <c r="K24" i="27"/>
  <c r="F24" i="27"/>
  <c r="E24" i="27"/>
  <c r="D24" i="27"/>
  <c r="L23" i="27"/>
  <c r="K23" i="27"/>
  <c r="F23" i="27"/>
  <c r="E23" i="27"/>
  <c r="D23" i="27"/>
  <c r="L22" i="27"/>
  <c r="K22" i="27"/>
  <c r="F22" i="27"/>
  <c r="E22" i="27"/>
  <c r="D22" i="27"/>
  <c r="L21" i="27"/>
  <c r="K21" i="27"/>
  <c r="F21" i="27"/>
  <c r="E21" i="27"/>
  <c r="D21" i="27"/>
  <c r="L20" i="27"/>
  <c r="K20" i="27"/>
  <c r="F20" i="27"/>
  <c r="E20" i="27"/>
  <c r="D20" i="27"/>
  <c r="R15" i="27"/>
  <c r="W12" i="27"/>
  <c r="L12" i="27"/>
  <c r="L11" i="27"/>
  <c r="F227" i="26"/>
  <c r="G227" i="26" s="1"/>
  <c r="F226" i="26"/>
  <c r="G226" i="26" s="1"/>
  <c r="F225" i="26"/>
  <c r="G225" i="26" s="1"/>
  <c r="F224" i="26"/>
  <c r="G224" i="26" s="1"/>
  <c r="F223" i="26"/>
  <c r="G223" i="26" s="1"/>
  <c r="F222" i="26"/>
  <c r="F221" i="26"/>
  <c r="G221" i="26" s="1"/>
  <c r="F220" i="26"/>
  <c r="G220" i="26" s="1"/>
  <c r="F219" i="26"/>
  <c r="G219" i="26" s="1"/>
  <c r="F218" i="26"/>
  <c r="G218" i="26" s="1"/>
  <c r="F217" i="26"/>
  <c r="G217" i="26" s="1"/>
  <c r="F216" i="26"/>
  <c r="F215" i="26"/>
  <c r="G215" i="26" s="1"/>
  <c r="F214" i="26"/>
  <c r="G214" i="26" s="1"/>
  <c r="F213" i="26"/>
  <c r="G213" i="26" s="1"/>
  <c r="F212" i="26"/>
  <c r="G212" i="26" s="1"/>
  <c r="F211" i="26"/>
  <c r="G211" i="26" s="1"/>
  <c r="F210" i="26"/>
  <c r="F209" i="26"/>
  <c r="G209" i="26" s="1"/>
  <c r="F208" i="26"/>
  <c r="G208" i="26" s="1"/>
  <c r="F207" i="26"/>
  <c r="G207" i="26" s="1"/>
  <c r="F206" i="26"/>
  <c r="G206" i="26" s="1"/>
  <c r="F205" i="26"/>
  <c r="G205" i="26" s="1"/>
  <c r="F204" i="26"/>
  <c r="F203" i="26"/>
  <c r="G203" i="26" s="1"/>
  <c r="F202" i="26"/>
  <c r="G202" i="26" s="1"/>
  <c r="F201" i="26"/>
  <c r="G201" i="26" s="1"/>
  <c r="F200" i="26"/>
  <c r="G200" i="26" s="1"/>
  <c r="F199" i="26"/>
  <c r="G199" i="26" s="1"/>
  <c r="F198" i="26"/>
  <c r="D197" i="26"/>
  <c r="F196" i="26"/>
  <c r="F195" i="26"/>
  <c r="G195" i="26" s="1"/>
  <c r="F194" i="26"/>
  <c r="G194" i="26" s="1"/>
  <c r="F193" i="26"/>
  <c r="G193" i="26" s="1"/>
  <c r="F192" i="26"/>
  <c r="O188" i="26"/>
  <c r="K188" i="26"/>
  <c r="Q188" i="26" s="1"/>
  <c r="R188" i="26" s="1"/>
  <c r="O187" i="26"/>
  <c r="K187" i="26"/>
  <c r="Q187" i="26" s="1"/>
  <c r="R187" i="26" s="1"/>
  <c r="O186" i="26"/>
  <c r="K186" i="26"/>
  <c r="Q186" i="26" s="1"/>
  <c r="R186" i="26" s="1"/>
  <c r="N185" i="26"/>
  <c r="O185" i="26" s="1"/>
  <c r="K185" i="26"/>
  <c r="H185" i="26"/>
  <c r="N184" i="26"/>
  <c r="K184" i="26"/>
  <c r="Q184" i="26" s="1"/>
  <c r="R184" i="26" s="1"/>
  <c r="G179" i="26"/>
  <c r="G173" i="26"/>
  <c r="G172" i="26"/>
  <c r="U167" i="26"/>
  <c r="V167" i="26" s="1"/>
  <c r="U166" i="26"/>
  <c r="V166" i="26" s="1"/>
  <c r="U165" i="26"/>
  <c r="V165" i="26" s="1"/>
  <c r="U164" i="26"/>
  <c r="U163" i="26"/>
  <c r="V163" i="26" s="1"/>
  <c r="U162" i="26"/>
  <c r="V162" i="26" s="1"/>
  <c r="U161" i="26"/>
  <c r="V161" i="26" s="1"/>
  <c r="U160" i="26"/>
  <c r="V160" i="26" s="1"/>
  <c r="U159" i="26"/>
  <c r="V159" i="26" s="1"/>
  <c r="U158" i="26"/>
  <c r="U157" i="26"/>
  <c r="V157" i="26" s="1"/>
  <c r="U156" i="26"/>
  <c r="V156" i="26" s="1"/>
  <c r="U155" i="26"/>
  <c r="V155" i="26" s="1"/>
  <c r="U154" i="26"/>
  <c r="V154" i="26" s="1"/>
  <c r="U153" i="26"/>
  <c r="V153" i="26" s="1"/>
  <c r="U152" i="26"/>
  <c r="V152" i="26" s="1"/>
  <c r="U151" i="26"/>
  <c r="V151" i="26" s="1"/>
  <c r="U150" i="26"/>
  <c r="V150" i="26" s="1"/>
  <c r="U149" i="26"/>
  <c r="V149" i="26" s="1"/>
  <c r="U148" i="26"/>
  <c r="V148" i="26" s="1"/>
  <c r="U147" i="26"/>
  <c r="V147" i="26" s="1"/>
  <c r="U146" i="26"/>
  <c r="V146" i="26" s="1"/>
  <c r="U145" i="26"/>
  <c r="AU144" i="26"/>
  <c r="AT144" i="26"/>
  <c r="AS144" i="26"/>
  <c r="AR144" i="26"/>
  <c r="AO144" i="26"/>
  <c r="U144" i="26"/>
  <c r="V144" i="26" s="1"/>
  <c r="AU143" i="26"/>
  <c r="AT143" i="26"/>
  <c r="AS143" i="26"/>
  <c r="AR143" i="26"/>
  <c r="AO143" i="26"/>
  <c r="U143" i="26"/>
  <c r="V143" i="26" s="1"/>
  <c r="AU142" i="26"/>
  <c r="AT142" i="26"/>
  <c r="AS142" i="26"/>
  <c r="AR142" i="26"/>
  <c r="AO142" i="26"/>
  <c r="U142" i="26"/>
  <c r="V142" i="26" s="1"/>
  <c r="AU141" i="26"/>
  <c r="AT141" i="26"/>
  <c r="AS141" i="26"/>
  <c r="AR141" i="26"/>
  <c r="AO141" i="26"/>
  <c r="U141" i="26"/>
  <c r="V141" i="26" s="1"/>
  <c r="AU140" i="26"/>
  <c r="AT140" i="26"/>
  <c r="AS140" i="26"/>
  <c r="AR140" i="26"/>
  <c r="AO140" i="26"/>
  <c r="U140" i="26"/>
  <c r="V140" i="26" s="1"/>
  <c r="AU139" i="26"/>
  <c r="AT139" i="26"/>
  <c r="AS139" i="26"/>
  <c r="AR139" i="26"/>
  <c r="AO139" i="26"/>
  <c r="U139" i="26"/>
  <c r="V139" i="26" s="1"/>
  <c r="AU138" i="26"/>
  <c r="AT138" i="26"/>
  <c r="AS138" i="26"/>
  <c r="AR138" i="26"/>
  <c r="AO138" i="26"/>
  <c r="U138" i="26"/>
  <c r="V138" i="26" s="1"/>
  <c r="AU137" i="26"/>
  <c r="AT137" i="26"/>
  <c r="AS137" i="26"/>
  <c r="AR137" i="26"/>
  <c r="AO137" i="26"/>
  <c r="U137" i="26"/>
  <c r="V137" i="26" s="1"/>
  <c r="U136" i="26"/>
  <c r="U135" i="26"/>
  <c r="V135" i="26" s="1"/>
  <c r="AU134" i="26"/>
  <c r="AT134" i="26"/>
  <c r="AS134" i="26"/>
  <c r="AP134" i="26"/>
  <c r="AO134" i="26"/>
  <c r="AN134" i="26"/>
  <c r="AA134" i="26"/>
  <c r="U134" i="26"/>
  <c r="V134" i="26" s="1"/>
  <c r="AU133" i="26"/>
  <c r="AT133" i="26"/>
  <c r="AS133" i="26"/>
  <c r="AP133" i="26"/>
  <c r="AO133" i="26"/>
  <c r="AN133" i="26"/>
  <c r="U133" i="26"/>
  <c r="V133" i="26" s="1"/>
  <c r="AU132" i="26"/>
  <c r="AT132" i="26"/>
  <c r="AS132" i="26"/>
  <c r="AP132" i="26"/>
  <c r="AO132" i="26"/>
  <c r="AN132" i="26"/>
  <c r="AA132" i="26"/>
  <c r="U132" i="26"/>
  <c r="V132" i="26" s="1"/>
  <c r="S132" i="26"/>
  <c r="M132" i="26"/>
  <c r="L132" i="26"/>
  <c r="I132" i="26"/>
  <c r="AU131" i="26"/>
  <c r="AT131" i="26"/>
  <c r="AS131" i="26"/>
  <c r="AP131" i="26"/>
  <c r="AO131" i="26"/>
  <c r="AN131" i="26"/>
  <c r="AD131" i="26"/>
  <c r="U131" i="26"/>
  <c r="V131" i="26" s="1"/>
  <c r="S131" i="26"/>
  <c r="M131" i="26"/>
  <c r="L131" i="26"/>
  <c r="I131" i="26"/>
  <c r="K131" i="26" s="1"/>
  <c r="Q131" i="26" s="1"/>
  <c r="T131" i="26" s="1"/>
  <c r="AU130" i="26"/>
  <c r="AT130" i="26"/>
  <c r="AS130" i="26"/>
  <c r="AP130" i="26"/>
  <c r="AO130" i="26"/>
  <c r="AN130" i="26"/>
  <c r="AE130" i="26"/>
  <c r="U130" i="26"/>
  <c r="S130" i="26"/>
  <c r="M130" i="26"/>
  <c r="L130" i="26"/>
  <c r="I130" i="26"/>
  <c r="AU129" i="26"/>
  <c r="AT129" i="26"/>
  <c r="AS129" i="26"/>
  <c r="AP129" i="26"/>
  <c r="AO129" i="26"/>
  <c r="AN129" i="26"/>
  <c r="AF129" i="26"/>
  <c r="AD129" i="26"/>
  <c r="U129" i="26"/>
  <c r="S129" i="26"/>
  <c r="M129" i="26"/>
  <c r="L129" i="26"/>
  <c r="I129" i="26"/>
  <c r="K129" i="26" s="1"/>
  <c r="Q129" i="26" s="1"/>
  <c r="T129" i="26" s="1"/>
  <c r="AU128" i="26"/>
  <c r="AT128" i="26"/>
  <c r="AS128" i="26"/>
  <c r="AP128" i="26"/>
  <c r="AO128" i="26"/>
  <c r="AN128" i="26"/>
  <c r="AE128" i="26"/>
  <c r="U128" i="26"/>
  <c r="V128" i="26" s="1"/>
  <c r="S128" i="26"/>
  <c r="M128" i="26"/>
  <c r="L128" i="26"/>
  <c r="I128" i="26"/>
  <c r="AU127" i="26"/>
  <c r="AT127" i="26"/>
  <c r="AS127" i="26"/>
  <c r="AP127" i="26"/>
  <c r="AO127" i="26"/>
  <c r="AN127" i="26"/>
  <c r="AF127" i="26"/>
  <c r="U127" i="26"/>
  <c r="S127" i="26"/>
  <c r="M127" i="26"/>
  <c r="L127" i="26"/>
  <c r="I127" i="26"/>
  <c r="K127" i="26" s="1"/>
  <c r="Q127" i="26" s="1"/>
  <c r="T127" i="26" s="1"/>
  <c r="U126" i="26"/>
  <c r="S126" i="26"/>
  <c r="M126" i="26"/>
  <c r="L126" i="26"/>
  <c r="I126" i="26"/>
  <c r="U125" i="26"/>
  <c r="S125" i="26"/>
  <c r="M125" i="26"/>
  <c r="L125" i="26"/>
  <c r="I125" i="26"/>
  <c r="K125" i="26" s="1"/>
  <c r="Q125" i="26" s="1"/>
  <c r="AY124" i="26"/>
  <c r="AX124" i="26"/>
  <c r="AW124" i="26"/>
  <c r="AV124" i="26"/>
  <c r="AU124" i="26"/>
  <c r="AT124" i="26"/>
  <c r="AS124" i="26"/>
  <c r="AR124" i="26"/>
  <c r="AQ124" i="26"/>
  <c r="AP124" i="26"/>
  <c r="AO124" i="26"/>
  <c r="AN124" i="26"/>
  <c r="AA124" i="26"/>
  <c r="Y124" i="26"/>
  <c r="U124" i="26"/>
  <c r="V124" i="26" s="1"/>
  <c r="S124" i="26"/>
  <c r="M124" i="26"/>
  <c r="L124" i="26"/>
  <c r="I124" i="26"/>
  <c r="AY123" i="26"/>
  <c r="AX123" i="26"/>
  <c r="AW123" i="26"/>
  <c r="AV123" i="26"/>
  <c r="AU123" i="26"/>
  <c r="AT123" i="26"/>
  <c r="AS123" i="26"/>
  <c r="AR123" i="26"/>
  <c r="AQ123" i="26"/>
  <c r="AP123" i="26"/>
  <c r="AO123" i="26"/>
  <c r="AN123" i="26"/>
  <c r="AJ123" i="26"/>
  <c r="AH123" i="26"/>
  <c r="U123" i="26"/>
  <c r="S123" i="26"/>
  <c r="M123" i="26"/>
  <c r="L123" i="26"/>
  <c r="I123" i="26"/>
  <c r="AY122" i="26"/>
  <c r="AX122" i="26"/>
  <c r="AW122" i="26"/>
  <c r="AV122" i="26"/>
  <c r="AU122" i="26"/>
  <c r="AT122" i="26"/>
  <c r="AS122" i="26"/>
  <c r="AR122" i="26"/>
  <c r="AQ122" i="26"/>
  <c r="AP122" i="26"/>
  <c r="AO122" i="26"/>
  <c r="AN122" i="26"/>
  <c r="AG122" i="26"/>
  <c r="AE122" i="26"/>
  <c r="U122" i="26"/>
  <c r="V122" i="26" s="1"/>
  <c r="S122" i="26"/>
  <c r="M122" i="26"/>
  <c r="L122" i="26"/>
  <c r="I122" i="26"/>
  <c r="AY121" i="26"/>
  <c r="AX121" i="26"/>
  <c r="AW121" i="26"/>
  <c r="AV121" i="26"/>
  <c r="AU121" i="26"/>
  <c r="AT121" i="26"/>
  <c r="AS121" i="26"/>
  <c r="AR121" i="26"/>
  <c r="AQ121" i="26"/>
  <c r="AP121" i="26"/>
  <c r="AO121" i="26"/>
  <c r="AN121" i="26"/>
  <c r="AD121" i="26"/>
  <c r="AB121" i="26"/>
  <c r="U121" i="26"/>
  <c r="V121" i="26" s="1"/>
  <c r="S121" i="26"/>
  <c r="M121" i="26"/>
  <c r="L121" i="26"/>
  <c r="I121" i="26"/>
  <c r="K121" i="26" s="1"/>
  <c r="Q121" i="26" s="1"/>
  <c r="T121" i="26" s="1"/>
  <c r="AY120" i="26"/>
  <c r="AX120" i="26"/>
  <c r="AW120" i="26"/>
  <c r="AV120" i="26"/>
  <c r="AU120" i="26"/>
  <c r="AT120" i="26"/>
  <c r="AS120" i="26"/>
  <c r="AR120" i="26"/>
  <c r="AQ120" i="26"/>
  <c r="AP120" i="26"/>
  <c r="AO120" i="26"/>
  <c r="AN120" i="26"/>
  <c r="AA120" i="26"/>
  <c r="Y120" i="26"/>
  <c r="U120" i="26"/>
  <c r="V120" i="26" s="1"/>
  <c r="S120" i="26"/>
  <c r="M120" i="26"/>
  <c r="L120" i="26"/>
  <c r="I120" i="26"/>
  <c r="AY119" i="26"/>
  <c r="AX119" i="26"/>
  <c r="AW119" i="26"/>
  <c r="AV119" i="26"/>
  <c r="AU119" i="26"/>
  <c r="AT119" i="26"/>
  <c r="AS119" i="26"/>
  <c r="AR119" i="26"/>
  <c r="AQ119" i="26"/>
  <c r="AP119" i="26"/>
  <c r="AO119" i="26"/>
  <c r="AN119" i="26"/>
  <c r="AJ119" i="26"/>
  <c r="AI119" i="26"/>
  <c r="AH119" i="26"/>
  <c r="U119" i="26"/>
  <c r="S119" i="26"/>
  <c r="M119" i="26"/>
  <c r="L119" i="26"/>
  <c r="K119" i="26"/>
  <c r="Q119" i="26" s="1"/>
  <c r="T119" i="26" s="1"/>
  <c r="I119" i="26"/>
  <c r="AY118" i="26"/>
  <c r="AX118" i="26"/>
  <c r="AW118" i="26"/>
  <c r="AV118" i="26"/>
  <c r="AU118" i="26"/>
  <c r="AT118" i="26"/>
  <c r="AS118" i="26"/>
  <c r="AR118" i="26"/>
  <c r="AQ118" i="26"/>
  <c r="AP118" i="26"/>
  <c r="AO118" i="26"/>
  <c r="AN118" i="26"/>
  <c r="AG118" i="26"/>
  <c r="AF118" i="26"/>
  <c r="AE118" i="26"/>
  <c r="U118" i="26"/>
  <c r="V118" i="26" s="1"/>
  <c r="S118" i="26"/>
  <c r="M118" i="26"/>
  <c r="L118" i="26"/>
  <c r="K118" i="26"/>
  <c r="I118" i="26"/>
  <c r="AY117" i="26"/>
  <c r="AX117" i="26"/>
  <c r="AW117" i="26"/>
  <c r="AV117" i="26"/>
  <c r="AU117" i="26"/>
  <c r="AT117" i="26"/>
  <c r="AS117" i="26"/>
  <c r="AR117" i="26"/>
  <c r="AQ117" i="26"/>
  <c r="AP117" i="26"/>
  <c r="AO117" i="26"/>
  <c r="AN117" i="26"/>
  <c r="AD117" i="26"/>
  <c r="AC117" i="26"/>
  <c r="AB117" i="26"/>
  <c r="U117" i="26"/>
  <c r="V117" i="26" s="1"/>
  <c r="S117" i="26"/>
  <c r="M117" i="26"/>
  <c r="L117" i="26"/>
  <c r="I117" i="26"/>
  <c r="K117" i="26" s="1"/>
  <c r="V110" i="26"/>
  <c r="L109" i="26"/>
  <c r="K109" i="26"/>
  <c r="F109" i="26"/>
  <c r="E109" i="26"/>
  <c r="D109" i="26"/>
  <c r="L108" i="26"/>
  <c r="K108" i="26"/>
  <c r="F108" i="26"/>
  <c r="E108" i="26"/>
  <c r="D108" i="26"/>
  <c r="T107" i="26"/>
  <c r="U107" i="26" s="1"/>
  <c r="W107" i="26" s="1"/>
  <c r="L107" i="26"/>
  <c r="K107" i="26"/>
  <c r="F107" i="26"/>
  <c r="E107" i="26"/>
  <c r="D107" i="26"/>
  <c r="L106" i="26"/>
  <c r="K106" i="26"/>
  <c r="F106" i="26"/>
  <c r="E106" i="26"/>
  <c r="D106" i="26"/>
  <c r="L105" i="26"/>
  <c r="K105" i="26"/>
  <c r="F105" i="26"/>
  <c r="E105" i="26"/>
  <c r="D105" i="26"/>
  <c r="T104" i="26"/>
  <c r="U104" i="26" s="1"/>
  <c r="W104" i="26" s="1"/>
  <c r="L104" i="26"/>
  <c r="K104" i="26"/>
  <c r="F104" i="26"/>
  <c r="E104" i="26"/>
  <c r="D104" i="26"/>
  <c r="L103" i="26"/>
  <c r="K103" i="26"/>
  <c r="F103" i="26"/>
  <c r="E103" i="26"/>
  <c r="D103" i="26"/>
  <c r="L102" i="26"/>
  <c r="K102" i="26"/>
  <c r="F102" i="26"/>
  <c r="E102" i="26"/>
  <c r="D102" i="26"/>
  <c r="T101" i="26"/>
  <c r="U101" i="26" s="1"/>
  <c r="W101" i="26" s="1"/>
  <c r="L101" i="26"/>
  <c r="K101" i="26"/>
  <c r="F101" i="26"/>
  <c r="E101" i="26"/>
  <c r="D101" i="26"/>
  <c r="L100" i="26"/>
  <c r="K100" i="26"/>
  <c r="F100" i="26"/>
  <c r="E100" i="26"/>
  <c r="D100" i="26"/>
  <c r="L99" i="26"/>
  <c r="K99" i="26"/>
  <c r="F99" i="26"/>
  <c r="E99" i="26"/>
  <c r="D99" i="26"/>
  <c r="T98" i="26"/>
  <c r="U98" i="26" s="1"/>
  <c r="W98" i="26" s="1"/>
  <c r="L98" i="26"/>
  <c r="K98" i="26"/>
  <c r="F98" i="26"/>
  <c r="E98" i="26"/>
  <c r="D98" i="26"/>
  <c r="L97" i="26"/>
  <c r="K97" i="26"/>
  <c r="F97" i="26"/>
  <c r="E97" i="26"/>
  <c r="D97" i="26"/>
  <c r="L96" i="26"/>
  <c r="K96" i="26"/>
  <c r="F96" i="26"/>
  <c r="E96" i="26"/>
  <c r="D96" i="26"/>
  <c r="T95" i="26"/>
  <c r="U95" i="26" s="1"/>
  <c r="W95" i="26" s="1"/>
  <c r="L95" i="26"/>
  <c r="K95" i="26"/>
  <c r="F95" i="26"/>
  <c r="E95" i="26"/>
  <c r="D95" i="26"/>
  <c r="L94" i="26"/>
  <c r="K94" i="26"/>
  <c r="F94" i="26"/>
  <c r="E94" i="26"/>
  <c r="D94" i="26"/>
  <c r="L93" i="26"/>
  <c r="K93" i="26"/>
  <c r="F93" i="26"/>
  <c r="E93" i="26"/>
  <c r="D93" i="26"/>
  <c r="T92" i="26"/>
  <c r="U92" i="26" s="1"/>
  <c r="W92" i="26" s="1"/>
  <c r="L92" i="26"/>
  <c r="K92" i="26"/>
  <c r="F92" i="26"/>
  <c r="E92" i="26"/>
  <c r="D92" i="26"/>
  <c r="L91" i="26"/>
  <c r="K91" i="26"/>
  <c r="F91" i="26"/>
  <c r="E91" i="26"/>
  <c r="D91" i="26"/>
  <c r="L90" i="26"/>
  <c r="K90" i="26"/>
  <c r="F90" i="26"/>
  <c r="E90" i="26"/>
  <c r="D90" i="26"/>
  <c r="T89" i="26"/>
  <c r="U89" i="26" s="1"/>
  <c r="W89" i="26" s="1"/>
  <c r="L89" i="26"/>
  <c r="K89" i="26"/>
  <c r="F89" i="26"/>
  <c r="E89" i="26"/>
  <c r="D89" i="26"/>
  <c r="L88" i="26"/>
  <c r="K88" i="26"/>
  <c r="F88" i="26"/>
  <c r="E88" i="26"/>
  <c r="D88" i="26"/>
  <c r="L87" i="26"/>
  <c r="K87" i="26"/>
  <c r="F87" i="26"/>
  <c r="E87" i="26"/>
  <c r="D87" i="26"/>
  <c r="T86" i="26"/>
  <c r="U86" i="26" s="1"/>
  <c r="W86" i="26" s="1"/>
  <c r="L86" i="26"/>
  <c r="K86" i="26"/>
  <c r="F86" i="26"/>
  <c r="E86" i="26"/>
  <c r="D86" i="26"/>
  <c r="L85" i="26"/>
  <c r="K85" i="26"/>
  <c r="F85" i="26"/>
  <c r="E85" i="26"/>
  <c r="D85" i="26"/>
  <c r="L84" i="26"/>
  <c r="K84" i="26"/>
  <c r="F84" i="26"/>
  <c r="E84" i="26"/>
  <c r="D84" i="26"/>
  <c r="T83" i="26"/>
  <c r="U83" i="26" s="1"/>
  <c r="W83" i="26" s="1"/>
  <c r="L83" i="26"/>
  <c r="K83" i="26"/>
  <c r="F83" i="26"/>
  <c r="E83" i="26"/>
  <c r="D83" i="26"/>
  <c r="L82" i="26"/>
  <c r="K82" i="26"/>
  <c r="F82" i="26"/>
  <c r="E82" i="26"/>
  <c r="D82" i="26"/>
  <c r="L81" i="26"/>
  <c r="K81" i="26"/>
  <c r="F81" i="26"/>
  <c r="E81" i="26"/>
  <c r="D81" i="26"/>
  <c r="L80" i="26"/>
  <c r="K80" i="26"/>
  <c r="F80" i="26"/>
  <c r="E80" i="26"/>
  <c r="D80" i="26"/>
  <c r="L79" i="26"/>
  <c r="K79" i="26"/>
  <c r="F79" i="26"/>
  <c r="E79" i="26"/>
  <c r="D79" i="26"/>
  <c r="L78" i="26"/>
  <c r="K78" i="26"/>
  <c r="F78" i="26"/>
  <c r="E78" i="26"/>
  <c r="D78" i="26"/>
  <c r="L77" i="26"/>
  <c r="K77" i="26"/>
  <c r="F77" i="26"/>
  <c r="E77" i="26"/>
  <c r="D77" i="26"/>
  <c r="L76" i="26"/>
  <c r="K76" i="26"/>
  <c r="F76" i="26"/>
  <c r="E76" i="26"/>
  <c r="D76" i="26"/>
  <c r="L75" i="26"/>
  <c r="K75" i="26"/>
  <c r="F75" i="26"/>
  <c r="E75" i="26"/>
  <c r="D75" i="26"/>
  <c r="L74" i="26"/>
  <c r="K74" i="26"/>
  <c r="F74" i="26"/>
  <c r="E74" i="26"/>
  <c r="D74" i="26"/>
  <c r="L73" i="26"/>
  <c r="K73" i="26"/>
  <c r="F73" i="26"/>
  <c r="E73" i="26"/>
  <c r="D73" i="26"/>
  <c r="L72" i="26"/>
  <c r="K72" i="26"/>
  <c r="F72" i="26"/>
  <c r="E72" i="26"/>
  <c r="D72" i="26"/>
  <c r="L71" i="26"/>
  <c r="K71" i="26"/>
  <c r="F71" i="26"/>
  <c r="E71" i="26"/>
  <c r="D71" i="26"/>
  <c r="L70" i="26"/>
  <c r="K70" i="26"/>
  <c r="F70" i="26"/>
  <c r="E70" i="26"/>
  <c r="D70" i="26"/>
  <c r="L69" i="26"/>
  <c r="K69" i="26"/>
  <c r="F69" i="26"/>
  <c r="E69" i="26"/>
  <c r="D69" i="26"/>
  <c r="L68" i="26"/>
  <c r="K68" i="26"/>
  <c r="F68" i="26"/>
  <c r="E68" i="26"/>
  <c r="D68" i="26"/>
  <c r="L67" i="26"/>
  <c r="K67" i="26"/>
  <c r="F67" i="26"/>
  <c r="E67" i="26"/>
  <c r="D67" i="26"/>
  <c r="L66" i="26"/>
  <c r="K66" i="26"/>
  <c r="F66" i="26"/>
  <c r="E66" i="26"/>
  <c r="D66" i="26"/>
  <c r="L65" i="26"/>
  <c r="K65" i="26"/>
  <c r="F65" i="26"/>
  <c r="E65" i="26"/>
  <c r="D65" i="26"/>
  <c r="L64" i="26"/>
  <c r="K64" i="26"/>
  <c r="F64" i="26"/>
  <c r="E64" i="26"/>
  <c r="D64" i="26"/>
  <c r="L63" i="26"/>
  <c r="K63" i="26"/>
  <c r="F63" i="26"/>
  <c r="E63" i="26"/>
  <c r="D63" i="26"/>
  <c r="L62" i="26"/>
  <c r="K62" i="26"/>
  <c r="F62" i="26"/>
  <c r="E62" i="26"/>
  <c r="D62" i="26"/>
  <c r="L61" i="26"/>
  <c r="K61" i="26"/>
  <c r="F61" i="26"/>
  <c r="E61" i="26"/>
  <c r="D61" i="26"/>
  <c r="L60" i="26"/>
  <c r="K60" i="26"/>
  <c r="F60" i="26"/>
  <c r="E60" i="26"/>
  <c r="D60" i="26"/>
  <c r="L59" i="26"/>
  <c r="K59" i="26"/>
  <c r="F59" i="26"/>
  <c r="E59" i="26"/>
  <c r="D59" i="26"/>
  <c r="L58" i="26"/>
  <c r="K58" i="26"/>
  <c r="F58" i="26"/>
  <c r="E58" i="26"/>
  <c r="D58" i="26"/>
  <c r="L57" i="26"/>
  <c r="K57" i="26"/>
  <c r="F57" i="26"/>
  <c r="E57" i="26"/>
  <c r="D57" i="26"/>
  <c r="L56" i="26"/>
  <c r="K56" i="26"/>
  <c r="F56" i="26"/>
  <c r="E56" i="26"/>
  <c r="D56" i="26"/>
  <c r="L55" i="26"/>
  <c r="K55" i="26"/>
  <c r="F55" i="26"/>
  <c r="E55" i="26"/>
  <c r="D55" i="26"/>
  <c r="L54" i="26"/>
  <c r="K54" i="26"/>
  <c r="F54" i="26"/>
  <c r="E54" i="26"/>
  <c r="D54" i="26"/>
  <c r="L53" i="26"/>
  <c r="K53" i="26"/>
  <c r="F53" i="26"/>
  <c r="E53" i="26"/>
  <c r="D53" i="26"/>
  <c r="L52" i="26"/>
  <c r="K52" i="26"/>
  <c r="F52" i="26"/>
  <c r="E52" i="26"/>
  <c r="D52" i="26"/>
  <c r="L51" i="26"/>
  <c r="K51" i="26"/>
  <c r="F51" i="26"/>
  <c r="E51" i="26"/>
  <c r="D51" i="26"/>
  <c r="L50" i="26"/>
  <c r="K50" i="26"/>
  <c r="F50" i="26"/>
  <c r="E50" i="26"/>
  <c r="D50" i="26"/>
  <c r="L49" i="26"/>
  <c r="K49" i="26"/>
  <c r="F49" i="26"/>
  <c r="E49" i="26"/>
  <c r="D49" i="26"/>
  <c r="L48" i="26"/>
  <c r="K48" i="26"/>
  <c r="F48" i="26"/>
  <c r="E48" i="26"/>
  <c r="D48" i="26"/>
  <c r="L47" i="26"/>
  <c r="K47" i="26"/>
  <c r="F47" i="26"/>
  <c r="E47" i="26"/>
  <c r="D47" i="26"/>
  <c r="L46" i="26"/>
  <c r="K46" i="26"/>
  <c r="F46" i="26"/>
  <c r="E46" i="26"/>
  <c r="D46" i="26"/>
  <c r="L45" i="26"/>
  <c r="K45" i="26"/>
  <c r="F45" i="26"/>
  <c r="E45" i="26"/>
  <c r="D45" i="26"/>
  <c r="L44" i="26"/>
  <c r="K44" i="26"/>
  <c r="F44" i="26"/>
  <c r="E44" i="26"/>
  <c r="D44" i="26"/>
  <c r="L43" i="26"/>
  <c r="K43" i="26"/>
  <c r="F43" i="26"/>
  <c r="E43" i="26"/>
  <c r="D43" i="26"/>
  <c r="L42" i="26"/>
  <c r="K42" i="26"/>
  <c r="F42" i="26"/>
  <c r="E42" i="26"/>
  <c r="D42" i="26"/>
  <c r="L41" i="26"/>
  <c r="K41" i="26"/>
  <c r="F41" i="26"/>
  <c r="E41" i="26"/>
  <c r="D41" i="26"/>
  <c r="L40" i="26"/>
  <c r="K40" i="26"/>
  <c r="F40" i="26"/>
  <c r="E40" i="26"/>
  <c r="D40" i="26"/>
  <c r="L39" i="26"/>
  <c r="K39" i="26"/>
  <c r="F39" i="26"/>
  <c r="E39" i="26"/>
  <c r="D39" i="26"/>
  <c r="L38" i="26"/>
  <c r="K38" i="26"/>
  <c r="F38" i="26"/>
  <c r="E38" i="26"/>
  <c r="D38" i="26"/>
  <c r="L37" i="26"/>
  <c r="K37" i="26"/>
  <c r="F37" i="26"/>
  <c r="E37" i="26"/>
  <c r="D37" i="26"/>
  <c r="L36" i="26"/>
  <c r="K36" i="26"/>
  <c r="F36" i="26"/>
  <c r="E36" i="26"/>
  <c r="D36" i="26"/>
  <c r="L35" i="26"/>
  <c r="K35" i="26"/>
  <c r="F35" i="26"/>
  <c r="E35" i="26"/>
  <c r="D35" i="26"/>
  <c r="L34" i="26"/>
  <c r="K34" i="26"/>
  <c r="F34" i="26"/>
  <c r="E34" i="26"/>
  <c r="D34" i="26"/>
  <c r="L33" i="26"/>
  <c r="K33" i="26"/>
  <c r="F33" i="26"/>
  <c r="E33" i="26"/>
  <c r="D33" i="26"/>
  <c r="L32" i="26"/>
  <c r="K32" i="26"/>
  <c r="F32" i="26"/>
  <c r="E32" i="26"/>
  <c r="D32" i="26"/>
  <c r="L31" i="26"/>
  <c r="K31" i="26"/>
  <c r="F31" i="26"/>
  <c r="E31" i="26"/>
  <c r="D31" i="26"/>
  <c r="L30" i="26"/>
  <c r="K30" i="26"/>
  <c r="F30" i="26"/>
  <c r="E30" i="26"/>
  <c r="D30" i="26"/>
  <c r="L29" i="26"/>
  <c r="K29" i="26"/>
  <c r="F29" i="26"/>
  <c r="E29" i="26"/>
  <c r="D29" i="26"/>
  <c r="L28" i="26"/>
  <c r="K28" i="26"/>
  <c r="F28" i="26"/>
  <c r="E28" i="26"/>
  <c r="D28" i="26"/>
  <c r="L27" i="26"/>
  <c r="K27" i="26"/>
  <c r="F27" i="26"/>
  <c r="E27" i="26"/>
  <c r="D27" i="26"/>
  <c r="L26" i="26"/>
  <c r="K26" i="26"/>
  <c r="F26" i="26"/>
  <c r="E26" i="26"/>
  <c r="D26" i="26"/>
  <c r="L25" i="26"/>
  <c r="K25" i="26"/>
  <c r="F25" i="26"/>
  <c r="E25" i="26"/>
  <c r="D25" i="26"/>
  <c r="L24" i="26"/>
  <c r="K24" i="26"/>
  <c r="F24" i="26"/>
  <c r="E24" i="26"/>
  <c r="D24" i="26"/>
  <c r="L23" i="26"/>
  <c r="K23" i="26"/>
  <c r="F23" i="26"/>
  <c r="E23" i="26"/>
  <c r="D23" i="26"/>
  <c r="L22" i="26"/>
  <c r="K22" i="26"/>
  <c r="F22" i="26"/>
  <c r="E22" i="26"/>
  <c r="D22" i="26"/>
  <c r="L21" i="26"/>
  <c r="K21" i="26"/>
  <c r="F21" i="26"/>
  <c r="E21" i="26"/>
  <c r="D21" i="26"/>
  <c r="L20" i="26"/>
  <c r="K20" i="26"/>
  <c r="F20" i="26"/>
  <c r="E20" i="26"/>
  <c r="D20" i="26"/>
  <c r="R15" i="26"/>
  <c r="L12" i="26"/>
  <c r="L11" i="26"/>
  <c r="F227" i="20"/>
  <c r="F226" i="20"/>
  <c r="F225" i="20"/>
  <c r="F224" i="20"/>
  <c r="F223" i="20"/>
  <c r="F222" i="20"/>
  <c r="F221" i="20"/>
  <c r="F220" i="20"/>
  <c r="F219" i="20"/>
  <c r="F218" i="20"/>
  <c r="F217" i="20"/>
  <c r="F216" i="20"/>
  <c r="F215" i="20"/>
  <c r="F214" i="20"/>
  <c r="F213" i="20"/>
  <c r="F212" i="20"/>
  <c r="F211" i="20"/>
  <c r="F210" i="20"/>
  <c r="F209" i="20"/>
  <c r="F208" i="20"/>
  <c r="F207" i="20"/>
  <c r="F206" i="20"/>
  <c r="F205" i="20"/>
  <c r="F204" i="20"/>
  <c r="F203" i="20"/>
  <c r="F202" i="20"/>
  <c r="F201" i="20"/>
  <c r="F200" i="20"/>
  <c r="F199" i="20"/>
  <c r="F198" i="20"/>
  <c r="F197" i="20"/>
  <c r="F196" i="20"/>
  <c r="F195" i="20"/>
  <c r="F194" i="20"/>
  <c r="F193" i="20"/>
  <c r="F192" i="20"/>
  <c r="O188" i="20"/>
  <c r="K188" i="20"/>
  <c r="Q188" i="20" s="1"/>
  <c r="R188" i="20" s="1"/>
  <c r="O187" i="20"/>
  <c r="K187" i="20"/>
  <c r="Q187" i="20" s="1"/>
  <c r="R187" i="20" s="1"/>
  <c r="O186" i="20"/>
  <c r="K186" i="20"/>
  <c r="Q186" i="20" s="1"/>
  <c r="R186" i="20" s="1"/>
  <c r="N185" i="20"/>
  <c r="O185" i="20" s="1"/>
  <c r="K185" i="20"/>
  <c r="Q185" i="20" s="1"/>
  <c r="R185" i="20" s="1"/>
  <c r="H185" i="20"/>
  <c r="N184" i="20"/>
  <c r="O184" i="20" s="1"/>
  <c r="K184" i="20"/>
  <c r="L184" i="20" s="1"/>
  <c r="G179" i="20"/>
  <c r="G173" i="20"/>
  <c r="G172" i="20"/>
  <c r="U167" i="20"/>
  <c r="U166" i="20"/>
  <c r="U165" i="20"/>
  <c r="V165" i="20" s="1"/>
  <c r="U164" i="20"/>
  <c r="V164" i="20" s="1"/>
  <c r="U163" i="20"/>
  <c r="U162" i="20"/>
  <c r="V162" i="20" s="1"/>
  <c r="U161" i="20"/>
  <c r="U160" i="20"/>
  <c r="U159" i="20"/>
  <c r="V159" i="20" s="1"/>
  <c r="U158" i="20"/>
  <c r="V158" i="20" s="1"/>
  <c r="U157" i="20"/>
  <c r="U156" i="20"/>
  <c r="V156" i="20" s="1"/>
  <c r="U155" i="20"/>
  <c r="U154" i="20"/>
  <c r="U153" i="20"/>
  <c r="V153" i="20" s="1"/>
  <c r="U152" i="20"/>
  <c r="U151" i="20"/>
  <c r="V151" i="20" s="1"/>
  <c r="U150" i="20"/>
  <c r="V150" i="20" s="1"/>
  <c r="U149" i="20"/>
  <c r="V149" i="20" s="1"/>
  <c r="U148" i="20"/>
  <c r="V148" i="20" s="1"/>
  <c r="U147" i="20"/>
  <c r="V147" i="20" s="1"/>
  <c r="U146" i="20"/>
  <c r="V146" i="20" s="1"/>
  <c r="U145" i="20"/>
  <c r="AU144" i="20"/>
  <c r="AT144" i="20"/>
  <c r="AS144" i="20"/>
  <c r="AR144" i="20"/>
  <c r="AO144" i="20"/>
  <c r="U144" i="20"/>
  <c r="V144" i="20" s="1"/>
  <c r="AU143" i="20"/>
  <c r="AT143" i="20"/>
  <c r="AS143" i="20"/>
  <c r="AR143" i="20"/>
  <c r="AO143" i="20"/>
  <c r="U143" i="20"/>
  <c r="V143" i="20" s="1"/>
  <c r="AU142" i="20"/>
  <c r="AT142" i="20"/>
  <c r="AS142" i="20"/>
  <c r="AR142" i="20"/>
  <c r="AO142" i="20"/>
  <c r="U142" i="20"/>
  <c r="V142" i="20" s="1"/>
  <c r="AU141" i="20"/>
  <c r="AT141" i="20"/>
  <c r="AS141" i="20"/>
  <c r="AR141" i="20"/>
  <c r="AO141" i="20"/>
  <c r="U141" i="20"/>
  <c r="V141" i="20" s="1"/>
  <c r="AU140" i="20"/>
  <c r="AT140" i="20"/>
  <c r="AS140" i="20"/>
  <c r="AR140" i="20"/>
  <c r="AO140" i="20"/>
  <c r="U140" i="20"/>
  <c r="V140" i="20" s="1"/>
  <c r="AU139" i="20"/>
  <c r="AT139" i="20"/>
  <c r="AS139" i="20"/>
  <c r="AR139" i="20"/>
  <c r="AO139" i="20"/>
  <c r="U139" i="20"/>
  <c r="V139" i="20" s="1"/>
  <c r="AU138" i="20"/>
  <c r="AT138" i="20"/>
  <c r="AS138" i="20"/>
  <c r="AR138" i="20"/>
  <c r="AO138" i="20"/>
  <c r="U138" i="20"/>
  <c r="V138" i="20" s="1"/>
  <c r="AU137" i="20"/>
  <c r="AT137" i="20"/>
  <c r="AS137" i="20"/>
  <c r="AR137" i="20"/>
  <c r="AO137" i="20"/>
  <c r="U137" i="20"/>
  <c r="V137" i="20" s="1"/>
  <c r="U136" i="20"/>
  <c r="V136" i="20" s="1"/>
  <c r="U135" i="20"/>
  <c r="AU134" i="20"/>
  <c r="AT134" i="20"/>
  <c r="AS134" i="20"/>
  <c r="AP134" i="20"/>
  <c r="AO134" i="20"/>
  <c r="AN134" i="20"/>
  <c r="U134" i="20"/>
  <c r="V134" i="20" s="1"/>
  <c r="AU133" i="20"/>
  <c r="AT133" i="20"/>
  <c r="AS133" i="20"/>
  <c r="AP133" i="20"/>
  <c r="AO133" i="20"/>
  <c r="AN133" i="20"/>
  <c r="U133" i="20"/>
  <c r="V133" i="20" s="1"/>
  <c r="AU132" i="20"/>
  <c r="AT132" i="20"/>
  <c r="AS132" i="20"/>
  <c r="AP132" i="20"/>
  <c r="AO132" i="20"/>
  <c r="AN132" i="20"/>
  <c r="U132" i="20"/>
  <c r="V132" i="20" s="1"/>
  <c r="M132" i="20"/>
  <c r="L132" i="20"/>
  <c r="I132" i="20"/>
  <c r="K132" i="20" s="1"/>
  <c r="Q132" i="20" s="1"/>
  <c r="AU131" i="20"/>
  <c r="AT131" i="20"/>
  <c r="AS131" i="20"/>
  <c r="AP131" i="20"/>
  <c r="AO131" i="20"/>
  <c r="AN131" i="20"/>
  <c r="U131" i="20"/>
  <c r="V131" i="20" s="1"/>
  <c r="M131" i="20"/>
  <c r="L131" i="20"/>
  <c r="I131" i="20"/>
  <c r="AU130" i="20"/>
  <c r="AT130" i="20"/>
  <c r="AS130" i="20"/>
  <c r="AP130" i="20"/>
  <c r="AO130" i="20"/>
  <c r="AN130" i="20"/>
  <c r="U130" i="20"/>
  <c r="M130" i="20"/>
  <c r="L130" i="20"/>
  <c r="I130" i="20"/>
  <c r="K130" i="20" s="1"/>
  <c r="Q130" i="20" s="1"/>
  <c r="AU129" i="20"/>
  <c r="AT129" i="20"/>
  <c r="AS129" i="20"/>
  <c r="AP129" i="20"/>
  <c r="AO129" i="20"/>
  <c r="AN129" i="20"/>
  <c r="U129" i="20"/>
  <c r="M129" i="20"/>
  <c r="L129" i="20"/>
  <c r="I129" i="20"/>
  <c r="AU128" i="20"/>
  <c r="AT128" i="20"/>
  <c r="AS128" i="20"/>
  <c r="AP128" i="20"/>
  <c r="AO128" i="20"/>
  <c r="AN128" i="20"/>
  <c r="U128" i="20"/>
  <c r="M128" i="20"/>
  <c r="L128" i="20"/>
  <c r="I128" i="20"/>
  <c r="K128" i="20" s="1"/>
  <c r="Q128" i="20" s="1"/>
  <c r="AU127" i="20"/>
  <c r="AT127" i="20"/>
  <c r="AS127" i="20"/>
  <c r="AP127" i="20"/>
  <c r="AO127" i="20"/>
  <c r="AN127" i="20"/>
  <c r="U127" i="20"/>
  <c r="V127" i="20" s="1"/>
  <c r="M127" i="20"/>
  <c r="L127" i="20"/>
  <c r="I127" i="20"/>
  <c r="K127" i="20" s="1"/>
  <c r="Q127" i="20" s="1"/>
  <c r="U126" i="20"/>
  <c r="M126" i="20"/>
  <c r="L126" i="20"/>
  <c r="I126" i="20"/>
  <c r="K126" i="20" s="1"/>
  <c r="Q126" i="20" s="1"/>
  <c r="U125" i="20"/>
  <c r="V125" i="20" s="1"/>
  <c r="M125" i="20"/>
  <c r="L125" i="20"/>
  <c r="I125" i="20"/>
  <c r="K125" i="20" s="1"/>
  <c r="Q125" i="20" s="1"/>
  <c r="AY124" i="20"/>
  <c r="AX124" i="20"/>
  <c r="AW124" i="20"/>
  <c r="AV124" i="20"/>
  <c r="AU124" i="20"/>
  <c r="AT124" i="20"/>
  <c r="AS124" i="20"/>
  <c r="AR124" i="20"/>
  <c r="AQ124" i="20"/>
  <c r="AP124" i="20"/>
  <c r="AO124" i="20"/>
  <c r="AN124" i="20"/>
  <c r="U124" i="20"/>
  <c r="M124" i="20"/>
  <c r="L124" i="20"/>
  <c r="I124" i="20"/>
  <c r="K124" i="20" s="1"/>
  <c r="Q124" i="20" s="1"/>
  <c r="AY123" i="20"/>
  <c r="AX123" i="20"/>
  <c r="AW123" i="20"/>
  <c r="AV123" i="20"/>
  <c r="AU123" i="20"/>
  <c r="AT123" i="20"/>
  <c r="AS123" i="20"/>
  <c r="AR123" i="20"/>
  <c r="AQ123" i="20"/>
  <c r="AP123" i="20"/>
  <c r="AO123" i="20"/>
  <c r="AN123" i="20"/>
  <c r="U123" i="20"/>
  <c r="V123" i="20" s="1"/>
  <c r="M123" i="20"/>
  <c r="L123" i="20"/>
  <c r="I123" i="20"/>
  <c r="AY122" i="20"/>
  <c r="AX122" i="20"/>
  <c r="AW122" i="20"/>
  <c r="AV122" i="20"/>
  <c r="AU122" i="20"/>
  <c r="AT122" i="20"/>
  <c r="AS122" i="20"/>
  <c r="AR122" i="20"/>
  <c r="AQ122" i="20"/>
  <c r="AP122" i="20"/>
  <c r="AO122" i="20"/>
  <c r="AN122" i="20"/>
  <c r="U122" i="20"/>
  <c r="M122" i="20"/>
  <c r="L122" i="20"/>
  <c r="I122" i="20"/>
  <c r="K122" i="20" s="1"/>
  <c r="Q122" i="20" s="1"/>
  <c r="AY121" i="20"/>
  <c r="AX121" i="20"/>
  <c r="AW121" i="20"/>
  <c r="AV121" i="20"/>
  <c r="AU121" i="20"/>
  <c r="AT121" i="20"/>
  <c r="AS121" i="20"/>
  <c r="AR121" i="20"/>
  <c r="AQ121" i="20"/>
  <c r="AP121" i="20"/>
  <c r="AO121" i="20"/>
  <c r="AN121" i="20"/>
  <c r="U121" i="20"/>
  <c r="V121" i="20" s="1"/>
  <c r="M121" i="20"/>
  <c r="L121" i="20"/>
  <c r="I121" i="20"/>
  <c r="AY120" i="20"/>
  <c r="AX120" i="20"/>
  <c r="AW120" i="20"/>
  <c r="AV120" i="20"/>
  <c r="AU120" i="20"/>
  <c r="AT120" i="20"/>
  <c r="AS120" i="20"/>
  <c r="AR120" i="20"/>
  <c r="AQ120" i="20"/>
  <c r="AP120" i="20"/>
  <c r="AO120" i="20"/>
  <c r="AN120" i="20"/>
  <c r="U120" i="20"/>
  <c r="M120" i="20"/>
  <c r="L120" i="20"/>
  <c r="I120" i="20"/>
  <c r="K120" i="20" s="1"/>
  <c r="Q120" i="20" s="1"/>
  <c r="AY119" i="20"/>
  <c r="AX119" i="20"/>
  <c r="AW119" i="20"/>
  <c r="AV119" i="20"/>
  <c r="AU119" i="20"/>
  <c r="AT119" i="20"/>
  <c r="AS119" i="20"/>
  <c r="AR119" i="20"/>
  <c r="AQ119" i="20"/>
  <c r="AP119" i="20"/>
  <c r="AO119" i="20"/>
  <c r="AN119" i="20"/>
  <c r="U119" i="20"/>
  <c r="V119" i="20" s="1"/>
  <c r="M119" i="20"/>
  <c r="L119" i="20"/>
  <c r="I119" i="20"/>
  <c r="K119" i="20" s="1"/>
  <c r="Q119" i="20" s="1"/>
  <c r="AY118" i="20"/>
  <c r="AX118" i="20"/>
  <c r="AW118" i="20"/>
  <c r="AV118" i="20"/>
  <c r="AU118" i="20"/>
  <c r="AT118" i="20"/>
  <c r="AS118" i="20"/>
  <c r="AR118" i="20"/>
  <c r="AQ118" i="20"/>
  <c r="AP118" i="20"/>
  <c r="AO118" i="20"/>
  <c r="AN118" i="20"/>
  <c r="U118" i="20"/>
  <c r="M118" i="20"/>
  <c r="L118" i="20"/>
  <c r="I118" i="20"/>
  <c r="K118" i="20" s="1"/>
  <c r="Q118" i="20" s="1"/>
  <c r="AY117" i="20"/>
  <c r="AX117" i="20"/>
  <c r="AW117" i="20"/>
  <c r="AV117" i="20"/>
  <c r="AU117" i="20"/>
  <c r="AT117" i="20"/>
  <c r="AS117" i="20"/>
  <c r="AR117" i="20"/>
  <c r="AQ117" i="20"/>
  <c r="AP117" i="20"/>
  <c r="AO117" i="20"/>
  <c r="AN117" i="20"/>
  <c r="U117" i="20"/>
  <c r="V117" i="20" s="1"/>
  <c r="M117" i="20"/>
  <c r="L117" i="20"/>
  <c r="L168" i="20" s="1"/>
  <c r="I117" i="20"/>
  <c r="V110" i="20"/>
  <c r="L109" i="20"/>
  <c r="K109" i="20"/>
  <c r="F109" i="20"/>
  <c r="E109" i="20"/>
  <c r="D109" i="20"/>
  <c r="L108" i="20"/>
  <c r="K108" i="20"/>
  <c r="F108" i="20"/>
  <c r="E108" i="20"/>
  <c r="D108" i="20"/>
  <c r="L107" i="20"/>
  <c r="K107" i="20"/>
  <c r="F107" i="20"/>
  <c r="E107" i="20"/>
  <c r="D107" i="20"/>
  <c r="L106" i="20"/>
  <c r="K106" i="20"/>
  <c r="F106" i="20"/>
  <c r="E106" i="20"/>
  <c r="D106" i="20"/>
  <c r="L105" i="20"/>
  <c r="K105" i="20"/>
  <c r="F105" i="20"/>
  <c r="E105" i="20"/>
  <c r="D105" i="20"/>
  <c r="L104" i="20"/>
  <c r="K104" i="20"/>
  <c r="F104" i="20"/>
  <c r="E104" i="20"/>
  <c r="D104" i="20"/>
  <c r="L103" i="20"/>
  <c r="K103" i="20"/>
  <c r="F103" i="20"/>
  <c r="E103" i="20"/>
  <c r="D103" i="20"/>
  <c r="L102" i="20"/>
  <c r="K102" i="20"/>
  <c r="F102" i="20"/>
  <c r="E102" i="20"/>
  <c r="D102" i="20"/>
  <c r="L101" i="20"/>
  <c r="K101" i="20"/>
  <c r="F101" i="20"/>
  <c r="E101" i="20"/>
  <c r="D101" i="20"/>
  <c r="L100" i="20"/>
  <c r="K100" i="20"/>
  <c r="F100" i="20"/>
  <c r="E100" i="20"/>
  <c r="D100" i="20"/>
  <c r="L99" i="20"/>
  <c r="K99" i="20"/>
  <c r="F99" i="20"/>
  <c r="E99" i="20"/>
  <c r="D99" i="20"/>
  <c r="L98" i="20"/>
  <c r="K98" i="20"/>
  <c r="F98" i="20"/>
  <c r="E98" i="20"/>
  <c r="D98" i="20"/>
  <c r="L97" i="20"/>
  <c r="K97" i="20"/>
  <c r="F97" i="20"/>
  <c r="E97" i="20"/>
  <c r="D97" i="20"/>
  <c r="L96" i="20"/>
  <c r="K96" i="20"/>
  <c r="F96" i="20"/>
  <c r="E96" i="20"/>
  <c r="D96" i="20"/>
  <c r="L95" i="20"/>
  <c r="K95" i="20"/>
  <c r="F95" i="20"/>
  <c r="E95" i="20"/>
  <c r="D95" i="20"/>
  <c r="L94" i="20"/>
  <c r="K94" i="20"/>
  <c r="F94" i="20"/>
  <c r="E94" i="20"/>
  <c r="D94" i="20"/>
  <c r="L93" i="20"/>
  <c r="K93" i="20"/>
  <c r="F93" i="20"/>
  <c r="E93" i="20"/>
  <c r="D93" i="20"/>
  <c r="L92" i="20"/>
  <c r="K92" i="20"/>
  <c r="F92" i="20"/>
  <c r="E92" i="20"/>
  <c r="D92" i="20"/>
  <c r="L91" i="20"/>
  <c r="K91" i="20"/>
  <c r="F91" i="20"/>
  <c r="E91" i="20"/>
  <c r="D91" i="20"/>
  <c r="L90" i="20"/>
  <c r="K90" i="20"/>
  <c r="F90" i="20"/>
  <c r="E90" i="20"/>
  <c r="D90" i="20"/>
  <c r="L89" i="20"/>
  <c r="K89" i="20"/>
  <c r="F89" i="20"/>
  <c r="E89" i="20"/>
  <c r="D89" i="20"/>
  <c r="L88" i="20"/>
  <c r="K88" i="20"/>
  <c r="F88" i="20"/>
  <c r="E88" i="20"/>
  <c r="D88" i="20"/>
  <c r="L87" i="20"/>
  <c r="K87" i="20"/>
  <c r="F87" i="20"/>
  <c r="E87" i="20"/>
  <c r="D87" i="20"/>
  <c r="L86" i="20"/>
  <c r="K86" i="20"/>
  <c r="F86" i="20"/>
  <c r="E86" i="20"/>
  <c r="D86" i="20"/>
  <c r="L85" i="20"/>
  <c r="K85" i="20"/>
  <c r="F85" i="20"/>
  <c r="E85" i="20"/>
  <c r="D85" i="20"/>
  <c r="L84" i="20"/>
  <c r="K84" i="20"/>
  <c r="F84" i="20"/>
  <c r="E84" i="20"/>
  <c r="D84" i="20"/>
  <c r="L83" i="20"/>
  <c r="K83" i="20"/>
  <c r="F83" i="20"/>
  <c r="E83" i="20"/>
  <c r="D83" i="20"/>
  <c r="L82" i="20"/>
  <c r="K82" i="20"/>
  <c r="F82" i="20"/>
  <c r="E82" i="20"/>
  <c r="D82" i="20"/>
  <c r="L81" i="20"/>
  <c r="K81" i="20"/>
  <c r="F81" i="20"/>
  <c r="E81" i="20"/>
  <c r="D81" i="20"/>
  <c r="L80" i="20"/>
  <c r="K80" i="20"/>
  <c r="F80" i="20"/>
  <c r="E80" i="20"/>
  <c r="D80" i="20"/>
  <c r="L79" i="20"/>
  <c r="K79" i="20"/>
  <c r="F79" i="20"/>
  <c r="E79" i="20"/>
  <c r="D79" i="20"/>
  <c r="L78" i="20"/>
  <c r="K78" i="20"/>
  <c r="F78" i="20"/>
  <c r="E78" i="20"/>
  <c r="D78" i="20"/>
  <c r="L77" i="20"/>
  <c r="K77" i="20"/>
  <c r="F77" i="20"/>
  <c r="E77" i="20"/>
  <c r="D77" i="20"/>
  <c r="L76" i="20"/>
  <c r="K76" i="20"/>
  <c r="F76" i="20"/>
  <c r="E76" i="20"/>
  <c r="D76" i="20"/>
  <c r="L75" i="20"/>
  <c r="K75" i="20"/>
  <c r="F75" i="20"/>
  <c r="E75" i="20"/>
  <c r="D75" i="20"/>
  <c r="L74" i="20"/>
  <c r="K74" i="20"/>
  <c r="F74" i="20"/>
  <c r="E74" i="20"/>
  <c r="D74" i="20"/>
  <c r="L73" i="20"/>
  <c r="K73" i="20"/>
  <c r="F73" i="20"/>
  <c r="E73" i="20"/>
  <c r="D73" i="20"/>
  <c r="L72" i="20"/>
  <c r="K72" i="20"/>
  <c r="F72" i="20"/>
  <c r="E72" i="20"/>
  <c r="D72" i="20"/>
  <c r="L71" i="20"/>
  <c r="K71" i="20"/>
  <c r="F71" i="20"/>
  <c r="E71" i="20"/>
  <c r="D71" i="20"/>
  <c r="L70" i="20"/>
  <c r="K70" i="20"/>
  <c r="F70" i="20"/>
  <c r="E70" i="20"/>
  <c r="D70" i="20"/>
  <c r="L69" i="20"/>
  <c r="K69" i="20"/>
  <c r="F69" i="20"/>
  <c r="E69" i="20"/>
  <c r="D69" i="20"/>
  <c r="L68" i="20"/>
  <c r="K68" i="20"/>
  <c r="F68" i="20"/>
  <c r="E68" i="20"/>
  <c r="D68" i="20"/>
  <c r="L67" i="20"/>
  <c r="K67" i="20"/>
  <c r="F67" i="20"/>
  <c r="E67" i="20"/>
  <c r="D67" i="20"/>
  <c r="L66" i="20"/>
  <c r="K66" i="20"/>
  <c r="F66" i="20"/>
  <c r="E66" i="20"/>
  <c r="D66" i="20"/>
  <c r="L65" i="20"/>
  <c r="K65" i="20"/>
  <c r="F65" i="20"/>
  <c r="E65" i="20"/>
  <c r="D65" i="20"/>
  <c r="L64" i="20"/>
  <c r="K64" i="20"/>
  <c r="F64" i="20"/>
  <c r="E64" i="20"/>
  <c r="D64" i="20"/>
  <c r="L63" i="20"/>
  <c r="K63" i="20"/>
  <c r="F63" i="20"/>
  <c r="E63" i="20"/>
  <c r="D63" i="20"/>
  <c r="L62" i="20"/>
  <c r="K62" i="20"/>
  <c r="F62" i="20"/>
  <c r="E62" i="20"/>
  <c r="D62" i="20"/>
  <c r="L61" i="20"/>
  <c r="K61" i="20"/>
  <c r="F61" i="20"/>
  <c r="E61" i="20"/>
  <c r="D61" i="20"/>
  <c r="L60" i="20"/>
  <c r="K60" i="20"/>
  <c r="F60" i="20"/>
  <c r="E60" i="20"/>
  <c r="D60" i="20"/>
  <c r="L59" i="20"/>
  <c r="K59" i="20"/>
  <c r="F59" i="20"/>
  <c r="E59" i="20"/>
  <c r="D59" i="20"/>
  <c r="L58" i="20"/>
  <c r="K58" i="20"/>
  <c r="F58" i="20"/>
  <c r="E58" i="20"/>
  <c r="D58" i="20"/>
  <c r="L57" i="20"/>
  <c r="K57" i="20"/>
  <c r="F57" i="20"/>
  <c r="E57" i="20"/>
  <c r="D57" i="20"/>
  <c r="L56" i="20"/>
  <c r="K56" i="20"/>
  <c r="F56" i="20"/>
  <c r="E56" i="20"/>
  <c r="D56" i="20"/>
  <c r="L55" i="20"/>
  <c r="K55" i="20"/>
  <c r="F55" i="20"/>
  <c r="E55" i="20"/>
  <c r="D55" i="20"/>
  <c r="L54" i="20"/>
  <c r="K54" i="20"/>
  <c r="F54" i="20"/>
  <c r="E54" i="20"/>
  <c r="D54" i="20"/>
  <c r="L53" i="20"/>
  <c r="K53" i="20"/>
  <c r="F53" i="20"/>
  <c r="E53" i="20"/>
  <c r="D53" i="20"/>
  <c r="L52" i="20"/>
  <c r="K52" i="20"/>
  <c r="F52" i="20"/>
  <c r="E52" i="20"/>
  <c r="D52" i="20"/>
  <c r="L51" i="20"/>
  <c r="K51" i="20"/>
  <c r="F51" i="20"/>
  <c r="E51" i="20"/>
  <c r="D51" i="20"/>
  <c r="L50" i="20"/>
  <c r="K50" i="20"/>
  <c r="F50" i="20"/>
  <c r="E50" i="20"/>
  <c r="D50" i="20"/>
  <c r="L49" i="20"/>
  <c r="K49" i="20"/>
  <c r="F49" i="20"/>
  <c r="E49" i="20"/>
  <c r="D49" i="20"/>
  <c r="L48" i="20"/>
  <c r="K48" i="20"/>
  <c r="F48" i="20"/>
  <c r="E48" i="20"/>
  <c r="D48" i="20"/>
  <c r="L47" i="20"/>
  <c r="K47" i="20"/>
  <c r="F47" i="20"/>
  <c r="E47" i="20"/>
  <c r="D47" i="20"/>
  <c r="L46" i="20"/>
  <c r="K46" i="20"/>
  <c r="F46" i="20"/>
  <c r="E46" i="20"/>
  <c r="D46" i="20"/>
  <c r="L45" i="20"/>
  <c r="K45" i="20"/>
  <c r="F45" i="20"/>
  <c r="E45" i="20"/>
  <c r="D45" i="20"/>
  <c r="L44" i="20"/>
  <c r="K44" i="20"/>
  <c r="F44" i="20"/>
  <c r="E44" i="20"/>
  <c r="D44" i="20"/>
  <c r="L43" i="20"/>
  <c r="K43" i="20"/>
  <c r="F43" i="20"/>
  <c r="E43" i="20"/>
  <c r="D43" i="20"/>
  <c r="L42" i="20"/>
  <c r="K42" i="20"/>
  <c r="F42" i="20"/>
  <c r="E42" i="20"/>
  <c r="D42" i="20"/>
  <c r="L41" i="20"/>
  <c r="K41" i="20"/>
  <c r="F41" i="20"/>
  <c r="E41" i="20"/>
  <c r="D41" i="20"/>
  <c r="L40" i="20"/>
  <c r="K40" i="20"/>
  <c r="F40" i="20"/>
  <c r="E40" i="20"/>
  <c r="D40" i="20"/>
  <c r="L39" i="20"/>
  <c r="K39" i="20"/>
  <c r="F39" i="20"/>
  <c r="E39" i="20"/>
  <c r="D39" i="20"/>
  <c r="L38" i="20"/>
  <c r="K38" i="20"/>
  <c r="F38" i="20"/>
  <c r="E38" i="20"/>
  <c r="D38" i="20"/>
  <c r="L37" i="20"/>
  <c r="K37" i="20"/>
  <c r="F37" i="20"/>
  <c r="E37" i="20"/>
  <c r="D37" i="20"/>
  <c r="L36" i="20"/>
  <c r="K36" i="20"/>
  <c r="F36" i="20"/>
  <c r="E36" i="20"/>
  <c r="D36" i="20"/>
  <c r="L35" i="20"/>
  <c r="K35" i="20"/>
  <c r="F35" i="20"/>
  <c r="E35" i="20"/>
  <c r="D35" i="20"/>
  <c r="L34" i="20"/>
  <c r="K34" i="20"/>
  <c r="F34" i="20"/>
  <c r="E34" i="20"/>
  <c r="D34" i="20"/>
  <c r="L33" i="20"/>
  <c r="K33" i="20"/>
  <c r="F33" i="20"/>
  <c r="E33" i="20"/>
  <c r="D33" i="20"/>
  <c r="L32" i="20"/>
  <c r="K32" i="20"/>
  <c r="F32" i="20"/>
  <c r="E32" i="20"/>
  <c r="D32" i="20"/>
  <c r="L31" i="20"/>
  <c r="K31" i="20"/>
  <c r="F31" i="20"/>
  <c r="E31" i="20"/>
  <c r="D31" i="20"/>
  <c r="L30" i="20"/>
  <c r="K30" i="20"/>
  <c r="F30" i="20"/>
  <c r="E30" i="20"/>
  <c r="D30" i="20"/>
  <c r="L29" i="20"/>
  <c r="K29" i="20"/>
  <c r="F29" i="20"/>
  <c r="E29" i="20"/>
  <c r="D29" i="20"/>
  <c r="L28" i="20"/>
  <c r="K28" i="20"/>
  <c r="F28" i="20"/>
  <c r="E28" i="20"/>
  <c r="D28" i="20"/>
  <c r="L27" i="20"/>
  <c r="K27" i="20"/>
  <c r="F27" i="20"/>
  <c r="E27" i="20"/>
  <c r="D27" i="20"/>
  <c r="L26" i="20"/>
  <c r="K26" i="20"/>
  <c r="F26" i="20"/>
  <c r="E26" i="20"/>
  <c r="D26" i="20"/>
  <c r="L25" i="20"/>
  <c r="K25" i="20"/>
  <c r="F25" i="20"/>
  <c r="E25" i="20"/>
  <c r="D25" i="20"/>
  <c r="L24" i="20"/>
  <c r="K24" i="20"/>
  <c r="F24" i="20"/>
  <c r="E24" i="20"/>
  <c r="D24" i="20"/>
  <c r="L23" i="20"/>
  <c r="K23" i="20"/>
  <c r="F23" i="20"/>
  <c r="E23" i="20"/>
  <c r="D23" i="20"/>
  <c r="L22" i="20"/>
  <c r="K22" i="20"/>
  <c r="F22" i="20"/>
  <c r="E22" i="20"/>
  <c r="D22" i="20"/>
  <c r="L21" i="20"/>
  <c r="K21" i="20"/>
  <c r="F21" i="20"/>
  <c r="E21" i="20"/>
  <c r="D21" i="20"/>
  <c r="L20" i="20"/>
  <c r="K20" i="20"/>
  <c r="F20" i="20"/>
  <c r="E20" i="20"/>
  <c r="D20" i="20"/>
  <c r="L12" i="20"/>
  <c r="L11" i="20"/>
  <c r="R8" i="20"/>
  <c r="S124" i="20" s="1"/>
  <c r="S131" i="68" l="1"/>
  <c r="S129" i="68"/>
  <c r="S126" i="68"/>
  <c r="S123" i="68"/>
  <c r="S130" i="68"/>
  <c r="S128" i="68"/>
  <c r="S127" i="68"/>
  <c r="S125" i="68"/>
  <c r="S124" i="68"/>
  <c r="BW28" i="68"/>
  <c r="BZ28" i="68" s="1"/>
  <c r="CB28" i="68"/>
  <c r="CE28" i="68" s="1"/>
  <c r="BR28" i="68"/>
  <c r="BU28" i="68" s="1"/>
  <c r="CQ28" i="68"/>
  <c r="BW43" i="68"/>
  <c r="BZ43" i="68" s="1"/>
  <c r="BR43" i="68"/>
  <c r="BW42" i="68"/>
  <c r="BZ42" i="68" s="1"/>
  <c r="BR42" i="68"/>
  <c r="BW41" i="68"/>
  <c r="BZ41" i="68" s="1"/>
  <c r="BR41" i="68"/>
  <c r="BW22" i="68"/>
  <c r="BZ22" i="68" s="1"/>
  <c r="CB22" i="68"/>
  <c r="CE22" i="68" s="1"/>
  <c r="CQ22" i="68"/>
  <c r="BR22" i="68"/>
  <c r="BU22" i="68" s="1"/>
  <c r="EA16" i="70"/>
  <c r="AD27" i="70"/>
  <c r="AG27" i="70" s="1"/>
  <c r="AD21" i="70"/>
  <c r="AG21" i="70" s="1"/>
  <c r="K131" i="70"/>
  <c r="AD28" i="70"/>
  <c r="AG28" i="70" s="1"/>
  <c r="AD26" i="70"/>
  <c r="AG26" i="70" s="1"/>
  <c r="AD23" i="70"/>
  <c r="AG23" i="70" s="1"/>
  <c r="AD22" i="70"/>
  <c r="AG22" i="70" s="1"/>
  <c r="K125" i="69"/>
  <c r="AE122" i="27"/>
  <c r="AD122" i="27"/>
  <c r="S119" i="20"/>
  <c r="K138" i="68"/>
  <c r="K134" i="68"/>
  <c r="AA131" i="27"/>
  <c r="AE128" i="27"/>
  <c r="AD128" i="27"/>
  <c r="AJ124" i="27"/>
  <c r="Y124" i="27"/>
  <c r="AB117" i="27"/>
  <c r="AA117" i="27"/>
  <c r="Z143" i="27"/>
  <c r="AF142" i="27"/>
  <c r="Z141" i="27"/>
  <c r="AF140" i="27"/>
  <c r="Z139" i="27"/>
  <c r="AF138" i="27"/>
  <c r="Z137" i="27"/>
  <c r="AA134" i="27"/>
  <c r="Z134" i="27"/>
  <c r="AF133" i="27"/>
  <c r="AA132" i="27"/>
  <c r="Z132" i="27"/>
  <c r="AD129" i="27"/>
  <c r="AF127" i="27"/>
  <c r="AE127" i="27"/>
  <c r="AE118" i="27"/>
  <c r="AD118" i="27"/>
  <c r="AB121" i="27"/>
  <c r="AA121" i="27"/>
  <c r="AJ120" i="27"/>
  <c r="Y120" i="27"/>
  <c r="AH119" i="27"/>
  <c r="AG119" i="27"/>
  <c r="K119" i="27"/>
  <c r="Q119" i="27" s="1"/>
  <c r="K132" i="26"/>
  <c r="Q132" i="26" s="1"/>
  <c r="T132" i="26" s="1"/>
  <c r="K128" i="26"/>
  <c r="K126" i="26"/>
  <c r="Q126" i="26" s="1"/>
  <c r="T80" i="26"/>
  <c r="U80" i="26" s="1"/>
  <c r="W80" i="26" s="1"/>
  <c r="T77" i="26"/>
  <c r="U77" i="26" s="1"/>
  <c r="W77" i="26" s="1"/>
  <c r="T74" i="26"/>
  <c r="U74" i="26" s="1"/>
  <c r="W74" i="26" s="1"/>
  <c r="T71" i="26"/>
  <c r="U71" i="26" s="1"/>
  <c r="W71" i="26" s="1"/>
  <c r="T68" i="26"/>
  <c r="U68" i="26" s="1"/>
  <c r="W68" i="26" s="1"/>
  <c r="T65" i="26"/>
  <c r="U65" i="26" s="1"/>
  <c r="W65" i="26" s="1"/>
  <c r="T62" i="26"/>
  <c r="U62" i="26" s="1"/>
  <c r="W62" i="26" s="1"/>
  <c r="T59" i="26"/>
  <c r="U59" i="26" s="1"/>
  <c r="W59" i="26" s="1"/>
  <c r="T56" i="26"/>
  <c r="U56" i="26" s="1"/>
  <c r="W56" i="26" s="1"/>
  <c r="T53" i="26"/>
  <c r="U53" i="26" s="1"/>
  <c r="W53" i="26" s="1"/>
  <c r="T50" i="26"/>
  <c r="U50" i="26" s="1"/>
  <c r="W50" i="26" s="1"/>
  <c r="T47" i="26"/>
  <c r="U47" i="26" s="1"/>
  <c r="W47" i="26" s="1"/>
  <c r="G202" i="20"/>
  <c r="G201" i="20"/>
  <c r="G200" i="20"/>
  <c r="G199" i="20"/>
  <c r="G197" i="20"/>
  <c r="G196" i="20"/>
  <c r="G195" i="20"/>
  <c r="G194" i="20"/>
  <c r="G193" i="20"/>
  <c r="S123" i="20"/>
  <c r="DP27" i="70"/>
  <c r="DS27" i="70" s="1"/>
  <c r="BM27" i="70"/>
  <c r="BP27" i="70" s="1"/>
  <c r="ET27" i="70"/>
  <c r="EW27" i="70" s="1"/>
  <c r="AX27" i="70"/>
  <c r="BA27" i="70" s="1"/>
  <c r="CG27" i="70"/>
  <c r="CJ27" i="70" s="1"/>
  <c r="DA27" i="70"/>
  <c r="DD27" i="70" s="1"/>
  <c r="DK27" i="70"/>
  <c r="DN27" i="70" s="1"/>
  <c r="CL27" i="70"/>
  <c r="CO27" i="70" s="1"/>
  <c r="BR27" i="70"/>
  <c r="BU27" i="70" s="1"/>
  <c r="CQ27" i="70"/>
  <c r="CT27" i="70" s="1"/>
  <c r="DU27" i="70"/>
  <c r="DX27" i="70" s="1"/>
  <c r="BH27" i="70"/>
  <c r="BK27" i="70" s="1"/>
  <c r="BW27" i="70"/>
  <c r="BZ27" i="70" s="1"/>
  <c r="EO27" i="70"/>
  <c r="ER27" i="70" s="1"/>
  <c r="DZ27" i="70"/>
  <c r="EC27" i="70" s="1"/>
  <c r="AN27" i="70"/>
  <c r="AQ27" i="70" s="1"/>
  <c r="EE27" i="70"/>
  <c r="EH27" i="70" s="1"/>
  <c r="DF27" i="70"/>
  <c r="DI27" i="70" s="1"/>
  <c r="CV27" i="70"/>
  <c r="CY27" i="70" s="1"/>
  <c r="EJ27" i="70"/>
  <c r="EM27" i="70" s="1"/>
  <c r="AS27" i="70"/>
  <c r="AV27" i="70" s="1"/>
  <c r="BC27" i="70"/>
  <c r="BF27" i="70" s="1"/>
  <c r="AD24" i="70"/>
  <c r="EJ24" i="70"/>
  <c r="EM24" i="70" s="1"/>
  <c r="DZ24" i="70"/>
  <c r="EC24" i="70" s="1"/>
  <c r="ET24" i="70"/>
  <c r="EW24" i="70" s="1"/>
  <c r="EE24" i="70"/>
  <c r="EH24" i="70" s="1"/>
  <c r="DX24" i="70"/>
  <c r="EO24" i="70"/>
  <c r="ER24" i="70" s="1"/>
  <c r="CL21" i="70"/>
  <c r="CO21" i="70" s="1"/>
  <c r="CQ21" i="70"/>
  <c r="CT21" i="70" s="1"/>
  <c r="DA21" i="70"/>
  <c r="DD21" i="70" s="1"/>
  <c r="CG21" i="70"/>
  <c r="CJ21" i="70" s="1"/>
  <c r="EO21" i="70"/>
  <c r="ER21" i="70" s="1"/>
  <c r="EE21" i="70"/>
  <c r="EH21" i="70" s="1"/>
  <c r="BP21" i="70"/>
  <c r="DU21" i="70"/>
  <c r="DX21" i="70" s="1"/>
  <c r="DZ21" i="70"/>
  <c r="EC21" i="70" s="1"/>
  <c r="EJ21" i="70"/>
  <c r="EM21" i="70" s="1"/>
  <c r="AN21" i="70"/>
  <c r="AQ21" i="70" s="1"/>
  <c r="BU21" i="70"/>
  <c r="DK21" i="70"/>
  <c r="DN21" i="70" s="1"/>
  <c r="DP21" i="70"/>
  <c r="DS21" i="70" s="1"/>
  <c r="BH21" i="70"/>
  <c r="BK21" i="70" s="1"/>
  <c r="ET21" i="70"/>
  <c r="EW21" i="70" s="1"/>
  <c r="AX21" i="70"/>
  <c r="BA21" i="70" s="1"/>
  <c r="BC21" i="70"/>
  <c r="BF21" i="70" s="1"/>
  <c r="DF21" i="70"/>
  <c r="DI21" i="70" s="1"/>
  <c r="AV21" i="70"/>
  <c r="CY21" i="70"/>
  <c r="BR28" i="70"/>
  <c r="BU28" i="70" s="1"/>
  <c r="DK28" i="70"/>
  <c r="DN28" i="70" s="1"/>
  <c r="EE28" i="70"/>
  <c r="EH28" i="70" s="1"/>
  <c r="DZ28" i="70"/>
  <c r="EC28" i="70" s="1"/>
  <c r="DF28" i="70"/>
  <c r="DI28" i="70" s="1"/>
  <c r="CQ28" i="70"/>
  <c r="CT28" i="70" s="1"/>
  <c r="CL28" i="70"/>
  <c r="CO28" i="70" s="1"/>
  <c r="BW28" i="70"/>
  <c r="BZ28" i="70" s="1"/>
  <c r="DP28" i="70"/>
  <c r="DS28" i="70" s="1"/>
  <c r="EO28" i="70"/>
  <c r="ER28" i="70" s="1"/>
  <c r="ET28" i="70"/>
  <c r="EW28" i="70" s="1"/>
  <c r="AN28" i="70"/>
  <c r="AQ28" i="70" s="1"/>
  <c r="AS28" i="70"/>
  <c r="AV28" i="70" s="1"/>
  <c r="CV28" i="70"/>
  <c r="CY28" i="70" s="1"/>
  <c r="BH28" i="70"/>
  <c r="BK28" i="70" s="1"/>
  <c r="DA28" i="70"/>
  <c r="DD28" i="70" s="1"/>
  <c r="CG28" i="70"/>
  <c r="CJ28" i="70" s="1"/>
  <c r="DU28" i="70"/>
  <c r="DX28" i="70" s="1"/>
  <c r="BP28" i="70"/>
  <c r="AX28" i="70"/>
  <c r="BA28" i="70" s="1"/>
  <c r="EJ28" i="70"/>
  <c r="EM28" i="70" s="1"/>
  <c r="BC28" i="70"/>
  <c r="BF28" i="70" s="1"/>
  <c r="EJ26" i="70"/>
  <c r="EM26" i="70" s="1"/>
  <c r="DF26" i="70"/>
  <c r="DI26" i="70" s="1"/>
  <c r="BC26" i="70"/>
  <c r="BF26" i="70" s="1"/>
  <c r="AX26" i="70"/>
  <c r="BA26" i="70" s="1"/>
  <c r="EO26" i="70"/>
  <c r="ER26" i="70" s="1"/>
  <c r="BW26" i="70"/>
  <c r="BZ26" i="70" s="1"/>
  <c r="DZ26" i="70"/>
  <c r="EC26" i="70" s="1"/>
  <c r="AS26" i="70"/>
  <c r="AV26" i="70" s="1"/>
  <c r="CG26" i="70"/>
  <c r="CJ26" i="70" s="1"/>
  <c r="BP26" i="70"/>
  <c r="ET26" i="70"/>
  <c r="EW26" i="70" s="1"/>
  <c r="BH26" i="70"/>
  <c r="BK26" i="70" s="1"/>
  <c r="CV26" i="70"/>
  <c r="CY26" i="70" s="1"/>
  <c r="DP26" i="70"/>
  <c r="DS26" i="70" s="1"/>
  <c r="DK26" i="70"/>
  <c r="DN26" i="70" s="1"/>
  <c r="AN26" i="70"/>
  <c r="AQ26" i="70" s="1"/>
  <c r="CL26" i="70"/>
  <c r="CO26" i="70" s="1"/>
  <c r="CQ26" i="70"/>
  <c r="CT26" i="70" s="1"/>
  <c r="DU26" i="70"/>
  <c r="DX26" i="70" s="1"/>
  <c r="EE26" i="70"/>
  <c r="EH26" i="70" s="1"/>
  <c r="BU26" i="70"/>
  <c r="DA26" i="70"/>
  <c r="DD26" i="70" s="1"/>
  <c r="EO25" i="70"/>
  <c r="ER25" i="70" s="1"/>
  <c r="BU25" i="70"/>
  <c r="DU25" i="70"/>
  <c r="DX25" i="70" s="1"/>
  <c r="ET25" i="70"/>
  <c r="EW25" i="70" s="1"/>
  <c r="BK25" i="70"/>
  <c r="CL25" i="70"/>
  <c r="CO25" i="70" s="1"/>
  <c r="CY25" i="70"/>
  <c r="AS25" i="70"/>
  <c r="AV25" i="70" s="1"/>
  <c r="AX25" i="70"/>
  <c r="BA25" i="70" s="1"/>
  <c r="CQ25" i="70"/>
  <c r="CT25" i="70" s="1"/>
  <c r="DA25" i="70"/>
  <c r="DD25" i="70" s="1"/>
  <c r="AN25" i="70"/>
  <c r="AQ25" i="70" s="1"/>
  <c r="EJ25" i="70"/>
  <c r="EM25" i="70" s="1"/>
  <c r="BZ25" i="70"/>
  <c r="DF25" i="70"/>
  <c r="DI25" i="70" s="1"/>
  <c r="CG25" i="70"/>
  <c r="CJ25" i="70" s="1"/>
  <c r="DZ25" i="70"/>
  <c r="EC25" i="70" s="1"/>
  <c r="BP25" i="70"/>
  <c r="EE25" i="70"/>
  <c r="EH25" i="70" s="1"/>
  <c r="DP25" i="70"/>
  <c r="DS25" i="70" s="1"/>
  <c r="BC25" i="70"/>
  <c r="BF25" i="70" s="1"/>
  <c r="DK25" i="70"/>
  <c r="DN25" i="70" s="1"/>
  <c r="ET23" i="70"/>
  <c r="EW23" i="70" s="1"/>
  <c r="EO23" i="70"/>
  <c r="ER23" i="70" s="1"/>
  <c r="DK23" i="70"/>
  <c r="DN23" i="70" s="1"/>
  <c r="EJ23" i="70"/>
  <c r="EM23" i="70" s="1"/>
  <c r="DF23" i="70"/>
  <c r="DI23" i="70" s="1"/>
  <c r="DU23" i="70"/>
  <c r="DX23" i="70" s="1"/>
  <c r="CQ23" i="70"/>
  <c r="CT23" i="70" s="1"/>
  <c r="CG23" i="70"/>
  <c r="CJ23" i="70" s="1"/>
  <c r="AX23" i="70"/>
  <c r="BA23" i="70" s="1"/>
  <c r="BR23" i="70"/>
  <c r="BU23" i="70" s="1"/>
  <c r="CL23" i="70"/>
  <c r="CO23" i="70" s="1"/>
  <c r="BM23" i="70"/>
  <c r="BP23" i="70" s="1"/>
  <c r="DA23" i="70"/>
  <c r="DD23" i="70" s="1"/>
  <c r="EE23" i="70"/>
  <c r="EH23" i="70" s="1"/>
  <c r="BC23" i="70"/>
  <c r="BF23" i="70" s="1"/>
  <c r="DZ23" i="70"/>
  <c r="EC23" i="70" s="1"/>
  <c r="AS23" i="70"/>
  <c r="AV23" i="70" s="1"/>
  <c r="DP23" i="70"/>
  <c r="DS23" i="70" s="1"/>
  <c r="BH23" i="70"/>
  <c r="BK23" i="70" s="1"/>
  <c r="AN23" i="70"/>
  <c r="AQ23" i="70" s="1"/>
  <c r="CY23" i="70"/>
  <c r="ET22" i="70"/>
  <c r="EW22" i="70" s="1"/>
  <c r="EO22" i="70"/>
  <c r="ER22" i="70" s="1"/>
  <c r="DF22" i="70"/>
  <c r="DI22" i="70" s="1"/>
  <c r="AS22" i="70"/>
  <c r="AV22" i="70" s="1"/>
  <c r="BW22" i="70"/>
  <c r="BZ22" i="70" s="1"/>
  <c r="CQ22" i="70"/>
  <c r="CT22" i="70" s="1"/>
  <c r="DP22" i="70"/>
  <c r="DS22" i="70" s="1"/>
  <c r="BM22" i="70"/>
  <c r="BP22" i="70" s="1"/>
  <c r="CG22" i="70"/>
  <c r="CJ22" i="70" s="1"/>
  <c r="DZ22" i="70"/>
  <c r="EC22" i="70" s="1"/>
  <c r="AX22" i="70"/>
  <c r="BA22" i="70" s="1"/>
  <c r="AN22" i="70"/>
  <c r="AQ22" i="70" s="1"/>
  <c r="BC22" i="70"/>
  <c r="BF22" i="70" s="1"/>
  <c r="DU22" i="70"/>
  <c r="DX22" i="70" s="1"/>
  <c r="CL22" i="70"/>
  <c r="CO22" i="70" s="1"/>
  <c r="DA22" i="70"/>
  <c r="DD22" i="70" s="1"/>
  <c r="DK22" i="70"/>
  <c r="DN22" i="70" s="1"/>
  <c r="BR22" i="70"/>
  <c r="BU22" i="70" s="1"/>
  <c r="CY22" i="70"/>
  <c r="BH22" i="70"/>
  <c r="BK22" i="70" s="1"/>
  <c r="EE22" i="70"/>
  <c r="EH22" i="70" s="1"/>
  <c r="EJ22" i="70"/>
  <c r="EM22" i="70" s="1"/>
  <c r="DZ20" i="70"/>
  <c r="EC20" i="70" s="1"/>
  <c r="DU20" i="70"/>
  <c r="DX20" i="70" s="1"/>
  <c r="DP20" i="70"/>
  <c r="DS20" i="70" s="1"/>
  <c r="CL20" i="70"/>
  <c r="CO20" i="70" s="1"/>
  <c r="AX20" i="70"/>
  <c r="BA20" i="70" s="1"/>
  <c r="CQ20" i="70"/>
  <c r="CT20" i="70" s="1"/>
  <c r="DA20" i="70"/>
  <c r="DD20" i="70" s="1"/>
  <c r="CG20" i="70"/>
  <c r="CJ20" i="70" s="1"/>
  <c r="BP20" i="70"/>
  <c r="AV20" i="70"/>
  <c r="BU20" i="70"/>
  <c r="ET20" i="70"/>
  <c r="EW20" i="70" s="1"/>
  <c r="BH20" i="70"/>
  <c r="BK20" i="70" s="1"/>
  <c r="DF20" i="70"/>
  <c r="DI20" i="70" s="1"/>
  <c r="CY20" i="70"/>
  <c r="DK20" i="70"/>
  <c r="DN20" i="70" s="1"/>
  <c r="EE20" i="70"/>
  <c r="EH20" i="70" s="1"/>
  <c r="AN20" i="70"/>
  <c r="AQ20" i="70" s="1"/>
  <c r="EJ20" i="70"/>
  <c r="EM20" i="70" s="1"/>
  <c r="BC20" i="70"/>
  <c r="BF20" i="70" s="1"/>
  <c r="EO20" i="70"/>
  <c r="ER20" i="70" s="1"/>
  <c r="CT27" i="69"/>
  <c r="AI27" i="69"/>
  <c r="AL27" i="69" s="1"/>
  <c r="BK27" i="69"/>
  <c r="AQ27" i="69"/>
  <c r="CG27" i="69"/>
  <c r="CJ27" i="69" s="1"/>
  <c r="AD27" i="69"/>
  <c r="AG27" i="69" s="1"/>
  <c r="CB27" i="69"/>
  <c r="CE27" i="69" s="1"/>
  <c r="BP27" i="69"/>
  <c r="AX27" i="69"/>
  <c r="BA27" i="69" s="1"/>
  <c r="CB21" i="69"/>
  <c r="CE21" i="69" s="1"/>
  <c r="AI21" i="69"/>
  <c r="AL21" i="69" s="1"/>
  <c r="BK21" i="69"/>
  <c r="BC21" i="69"/>
  <c r="BF21" i="69" s="1"/>
  <c r="CT21" i="69"/>
  <c r="AD21" i="69"/>
  <c r="AG21" i="69" s="1"/>
  <c r="CG21" i="69"/>
  <c r="CJ21" i="69" s="1"/>
  <c r="AQ21" i="69"/>
  <c r="AX21" i="69"/>
  <c r="BA21" i="69" s="1"/>
  <c r="BP21" i="69"/>
  <c r="CG30" i="69"/>
  <c r="CJ30" i="69" s="1"/>
  <c r="AD30" i="69"/>
  <c r="AG30" i="69" s="1"/>
  <c r="AX30" i="69"/>
  <c r="BA30" i="69" s="1"/>
  <c r="AS30" i="69"/>
  <c r="AV30" i="69" s="1"/>
  <c r="CB30" i="69"/>
  <c r="CE30" i="69" s="1"/>
  <c r="BC30" i="69"/>
  <c r="BF30" i="69" s="1"/>
  <c r="CQ30" i="69"/>
  <c r="CT30" i="69" s="1"/>
  <c r="AS29" i="69"/>
  <c r="AV29" i="69" s="1"/>
  <c r="AX29" i="69"/>
  <c r="BA29" i="69" s="1"/>
  <c r="CG29" i="69"/>
  <c r="CJ29" i="69" s="1"/>
  <c r="CQ29" i="69"/>
  <c r="CT29" i="69" s="1"/>
  <c r="BC29" i="69"/>
  <c r="BF29" i="69" s="1"/>
  <c r="AD29" i="69"/>
  <c r="AG29" i="69" s="1"/>
  <c r="CB29" i="69"/>
  <c r="CE29" i="69" s="1"/>
  <c r="BC28" i="69"/>
  <c r="BF28" i="69" s="1"/>
  <c r="AD28" i="69"/>
  <c r="AG28" i="69" s="1"/>
  <c r="AS28" i="69"/>
  <c r="AV28" i="69" s="1"/>
  <c r="CJ28" i="69"/>
  <c r="CT28" i="69"/>
  <c r="AX28" i="69"/>
  <c r="BA28" i="69" s="1"/>
  <c r="CT26" i="69"/>
  <c r="AX26" i="69"/>
  <c r="BA26" i="69" s="1"/>
  <c r="BK26" i="69"/>
  <c r="AI26" i="69"/>
  <c r="AL26" i="69" s="1"/>
  <c r="CB26" i="69"/>
  <c r="CE26" i="69" s="1"/>
  <c r="BP26" i="69"/>
  <c r="CG26" i="69"/>
  <c r="CJ26" i="69" s="1"/>
  <c r="AQ26" i="69"/>
  <c r="L25" i="69"/>
  <c r="AD26" i="69"/>
  <c r="AG26" i="69" s="1"/>
  <c r="AN45" i="69"/>
  <c r="AQ45" i="69" s="1"/>
  <c r="BH45" i="69"/>
  <c r="BK45" i="69" s="1"/>
  <c r="AX45" i="69"/>
  <c r="BA45" i="69" s="1"/>
  <c r="BC45" i="69"/>
  <c r="BF45" i="69" s="1"/>
  <c r="CB45" i="69"/>
  <c r="CE45" i="69" s="1"/>
  <c r="AD45" i="69"/>
  <c r="AG45" i="69" s="1"/>
  <c r="AI45" i="69"/>
  <c r="AL45" i="69" s="1"/>
  <c r="BP44" i="69"/>
  <c r="AQ44" i="69"/>
  <c r="BK44" i="69"/>
  <c r="AX44" i="69"/>
  <c r="BA44" i="69" s="1"/>
  <c r="CB44" i="69"/>
  <c r="CE44" i="69" s="1"/>
  <c r="BC44" i="69"/>
  <c r="BF44" i="69" s="1"/>
  <c r="AD44" i="69"/>
  <c r="AG44" i="69" s="1"/>
  <c r="AI44" i="69"/>
  <c r="AL44" i="69" s="1"/>
  <c r="AX43" i="69"/>
  <c r="BA43" i="69" s="1"/>
  <c r="AD43" i="69"/>
  <c r="AG43" i="69" s="1"/>
  <c r="BC43" i="69"/>
  <c r="BF43" i="69" s="1"/>
  <c r="CB43" i="69"/>
  <c r="CE43" i="69" s="1"/>
  <c r="CJ43" i="69"/>
  <c r="AS43" i="69"/>
  <c r="AV43" i="69" s="1"/>
  <c r="BK43" i="69"/>
  <c r="BC42" i="69"/>
  <c r="BF42" i="69" s="1"/>
  <c r="AI42" i="69"/>
  <c r="AL42" i="69" s="1"/>
  <c r="CB42" i="69"/>
  <c r="CE42" i="69" s="1"/>
  <c r="AD42" i="69"/>
  <c r="AG42" i="69" s="1"/>
  <c r="BK42" i="69"/>
  <c r="CJ42" i="69"/>
  <c r="AQ42" i="69"/>
  <c r="AX42" i="69"/>
  <c r="BA42" i="69" s="1"/>
  <c r="BR41" i="69"/>
  <c r="BU41" i="69" s="1"/>
  <c r="AX41" i="69"/>
  <c r="BA41" i="69" s="1"/>
  <c r="AS41" i="69"/>
  <c r="AV41" i="69" s="1"/>
  <c r="L40" i="69"/>
  <c r="BK41" i="69"/>
  <c r="BF41" i="69"/>
  <c r="AD41" i="69"/>
  <c r="AG41" i="69" s="1"/>
  <c r="AS39" i="69"/>
  <c r="AV39" i="69" s="1"/>
  <c r="CB39" i="69"/>
  <c r="CE39" i="69" s="1"/>
  <c r="AX39" i="69"/>
  <c r="BA39" i="69" s="1"/>
  <c r="AD39" i="69"/>
  <c r="AG39" i="69" s="1"/>
  <c r="BK38" i="69"/>
  <c r="BC38" i="69"/>
  <c r="BF38" i="69" s="1"/>
  <c r="AD38" i="69"/>
  <c r="AG38" i="69" s="1"/>
  <c r="BP38" i="69"/>
  <c r="CB38" i="69"/>
  <c r="CE38" i="69" s="1"/>
  <c r="BU38" i="69"/>
  <c r="AS38" i="69"/>
  <c r="AV38" i="69" s="1"/>
  <c r="AX38" i="69"/>
  <c r="BA38" i="69" s="1"/>
  <c r="EE37" i="69"/>
  <c r="EH37" i="69" s="1"/>
  <c r="DZ37" i="69"/>
  <c r="EC37" i="69" s="1"/>
  <c r="EJ37" i="69"/>
  <c r="EM37" i="69" s="1"/>
  <c r="CB36" i="69"/>
  <c r="CE36" i="69" s="1"/>
  <c r="BK36" i="69"/>
  <c r="AD36" i="69"/>
  <c r="AG36" i="69" s="1"/>
  <c r="AX36" i="69"/>
  <c r="BA36" i="69" s="1"/>
  <c r="AS36" i="69"/>
  <c r="AV36" i="69" s="1"/>
  <c r="BF35" i="69"/>
  <c r="AX35" i="69"/>
  <c r="BA35" i="69" s="1"/>
  <c r="AD35" i="69"/>
  <c r="AG35" i="69" s="1"/>
  <c r="CB35" i="69"/>
  <c r="CE35" i="69" s="1"/>
  <c r="BR35" i="69"/>
  <c r="BU35" i="69" s="1"/>
  <c r="BU16" i="69" s="1"/>
  <c r="BP35" i="69"/>
  <c r="AS35" i="69"/>
  <c r="AV35" i="69" s="1"/>
  <c r="BK35" i="69"/>
  <c r="BC34" i="69"/>
  <c r="BF34" i="69" s="1"/>
  <c r="AS34" i="69"/>
  <c r="AV34" i="69" s="1"/>
  <c r="AX34" i="69"/>
  <c r="BA34" i="69" s="1"/>
  <c r="CB34" i="69"/>
  <c r="CE34" i="69" s="1"/>
  <c r="AD34" i="69"/>
  <c r="AG34" i="69" s="1"/>
  <c r="AD33" i="69"/>
  <c r="AG33" i="69" s="1"/>
  <c r="CB33" i="69"/>
  <c r="CE33" i="69" s="1"/>
  <c r="AS33" i="69"/>
  <c r="AV33" i="69" s="1"/>
  <c r="BC33" i="69"/>
  <c r="BF33" i="69" s="1"/>
  <c r="AX33" i="69"/>
  <c r="BA33" i="69" s="1"/>
  <c r="BH33" i="69"/>
  <c r="BK33" i="69" s="1"/>
  <c r="CB32" i="69"/>
  <c r="CE32" i="69" s="1"/>
  <c r="BP32" i="69"/>
  <c r="L31" i="69"/>
  <c r="AD32" i="69"/>
  <c r="AG32" i="69" s="1"/>
  <c r="BK32" i="69"/>
  <c r="AX32" i="69"/>
  <c r="BA32" i="69" s="1"/>
  <c r="AS32" i="69"/>
  <c r="AV32" i="69" s="1"/>
  <c r="AD24" i="69"/>
  <c r="AG24" i="69" s="1"/>
  <c r="AX24" i="69"/>
  <c r="BA24" i="69" s="1"/>
  <c r="AS24" i="69"/>
  <c r="AV24" i="69" s="1"/>
  <c r="CB24" i="69"/>
  <c r="CE24" i="69" s="1"/>
  <c r="BC24" i="69"/>
  <c r="BF24" i="69" s="1"/>
  <c r="AD23" i="69"/>
  <c r="AG23" i="69" s="1"/>
  <c r="AX23" i="69"/>
  <c r="BA23" i="69" s="1"/>
  <c r="CB23" i="69"/>
  <c r="CE23" i="69" s="1"/>
  <c r="BC23" i="69"/>
  <c r="BF23" i="69" s="1"/>
  <c r="AS23" i="69"/>
  <c r="AV23" i="69" s="1"/>
  <c r="AX22" i="69"/>
  <c r="BA22" i="69" s="1"/>
  <c r="AD22" i="69"/>
  <c r="AG22" i="69" s="1"/>
  <c r="CT22" i="69"/>
  <c r="CJ22" i="69"/>
  <c r="AS22" i="69"/>
  <c r="AV22" i="69" s="1"/>
  <c r="AV16" i="69" s="1"/>
  <c r="BC22" i="69"/>
  <c r="BF22" i="69" s="1"/>
  <c r="CB20" i="69"/>
  <c r="CE20" i="69" s="1"/>
  <c r="CE16" i="69" s="1"/>
  <c r="CG20" i="69"/>
  <c r="CJ20" i="69" s="1"/>
  <c r="CT20" i="69"/>
  <c r="BC20" i="69"/>
  <c r="BF20" i="69" s="1"/>
  <c r="L19" i="69"/>
  <c r="AD20" i="69"/>
  <c r="AG20" i="69" s="1"/>
  <c r="BP20" i="69"/>
  <c r="AI20" i="69"/>
  <c r="AL20" i="69" s="1"/>
  <c r="AL16" i="69" s="1"/>
  <c r="AQ20" i="69"/>
  <c r="AX20" i="69"/>
  <c r="BA20" i="69" s="1"/>
  <c r="BA16" i="69" s="1"/>
  <c r="BK20" i="69"/>
  <c r="EK16" i="69"/>
  <c r="EF16" i="69"/>
  <c r="AI27" i="68"/>
  <c r="AL27" i="68" s="1"/>
  <c r="ET27" i="68"/>
  <c r="EW27" i="68" s="1"/>
  <c r="CB27" i="68"/>
  <c r="CE27" i="68" s="1"/>
  <c r="DK27" i="68"/>
  <c r="DN27" i="68" s="1"/>
  <c r="CV27" i="68"/>
  <c r="CY27" i="68" s="1"/>
  <c r="EJ27" i="68"/>
  <c r="EM27" i="68" s="1"/>
  <c r="AS27" i="68"/>
  <c r="AV27" i="68" s="1"/>
  <c r="AQ27" i="68"/>
  <c r="BR27" i="68"/>
  <c r="BU27" i="68" s="1"/>
  <c r="CL27" i="68"/>
  <c r="CO27" i="68" s="1"/>
  <c r="BK27" i="68"/>
  <c r="DP27" i="68"/>
  <c r="DS27" i="68" s="1"/>
  <c r="EE27" i="68"/>
  <c r="EH27" i="68" s="1"/>
  <c r="DZ27" i="68"/>
  <c r="EC27" i="68" s="1"/>
  <c r="CG27" i="68"/>
  <c r="CJ27" i="68" s="1"/>
  <c r="DF27" i="68"/>
  <c r="DI27" i="68" s="1"/>
  <c r="DU27" i="68"/>
  <c r="DX27" i="68" s="1"/>
  <c r="CT27" i="68"/>
  <c r="BP27" i="68"/>
  <c r="AX27" i="68"/>
  <c r="BA27" i="68" s="1"/>
  <c r="BC27" i="68"/>
  <c r="BF27" i="68" s="1"/>
  <c r="AD27" i="68"/>
  <c r="AG27" i="68" s="1"/>
  <c r="DA27" i="68"/>
  <c r="DD27" i="68" s="1"/>
  <c r="ET21" i="68"/>
  <c r="EW21" i="68" s="1"/>
  <c r="CT21" i="68"/>
  <c r="AX21" i="68"/>
  <c r="BA21" i="68" s="1"/>
  <c r="EJ21" i="68"/>
  <c r="EM21" i="68" s="1"/>
  <c r="CL21" i="68"/>
  <c r="CO21" i="68" s="1"/>
  <c r="DF21" i="68"/>
  <c r="DI21" i="68" s="1"/>
  <c r="DK21" i="68"/>
  <c r="DN21" i="68" s="1"/>
  <c r="DP21" i="68"/>
  <c r="DS21" i="68" s="1"/>
  <c r="DU21" i="68"/>
  <c r="DX21" i="68" s="1"/>
  <c r="AQ21" i="68"/>
  <c r="AI21" i="68"/>
  <c r="AL21" i="68" s="1"/>
  <c r="EE21" i="68"/>
  <c r="EH21" i="68" s="1"/>
  <c r="BK21" i="68"/>
  <c r="DZ21" i="68"/>
  <c r="EC21" i="68" s="1"/>
  <c r="BP21" i="68"/>
  <c r="CB21" i="68"/>
  <c r="CE21" i="68" s="1"/>
  <c r="AS21" i="68"/>
  <c r="AV21" i="68" s="1"/>
  <c r="BR21" i="68"/>
  <c r="BU21" i="68" s="1"/>
  <c r="CV21" i="68"/>
  <c r="CY21" i="68" s="1"/>
  <c r="BC21" i="68"/>
  <c r="BF21" i="68" s="1"/>
  <c r="DA21" i="68"/>
  <c r="DD21" i="68" s="1"/>
  <c r="AD21" i="68"/>
  <c r="AG21" i="68" s="1"/>
  <c r="CG21" i="68"/>
  <c r="CJ21" i="68" s="1"/>
  <c r="DK30" i="68"/>
  <c r="DN30" i="68" s="1"/>
  <c r="EE30" i="68"/>
  <c r="EH30" i="68" s="1"/>
  <c r="AS30" i="68"/>
  <c r="AV30" i="68" s="1"/>
  <c r="DF30" i="68"/>
  <c r="DI30" i="68" s="1"/>
  <c r="AX30" i="68"/>
  <c r="BA30" i="68" s="1"/>
  <c r="CQ30" i="68"/>
  <c r="CT30" i="68" s="1"/>
  <c r="ET30" i="68"/>
  <c r="EW30" i="68" s="1"/>
  <c r="BH30" i="68"/>
  <c r="BK30" i="68" s="1"/>
  <c r="AN30" i="68"/>
  <c r="AQ30" i="68" s="1"/>
  <c r="BM30" i="68"/>
  <c r="BP30" i="68" s="1"/>
  <c r="BR30" i="68"/>
  <c r="BU30" i="68" s="1"/>
  <c r="EJ30" i="68"/>
  <c r="EM30" i="68" s="1"/>
  <c r="CG30" i="68"/>
  <c r="CJ30" i="68" s="1"/>
  <c r="DA30" i="68"/>
  <c r="DD30" i="68" s="1"/>
  <c r="CV30" i="68"/>
  <c r="CY30" i="68" s="1"/>
  <c r="AD30" i="68"/>
  <c r="AG30" i="68" s="1"/>
  <c r="CL30" i="68"/>
  <c r="CO30" i="68" s="1"/>
  <c r="AI30" i="68"/>
  <c r="AL30" i="68" s="1"/>
  <c r="CB30" i="68"/>
  <c r="CE30" i="68" s="1"/>
  <c r="BC30" i="68"/>
  <c r="BF30" i="68" s="1"/>
  <c r="DZ30" i="68"/>
  <c r="EC30" i="68" s="1"/>
  <c r="DU30" i="68"/>
  <c r="DX30" i="68" s="1"/>
  <c r="DP30" i="68"/>
  <c r="DS30" i="68" s="1"/>
  <c r="EE29" i="68"/>
  <c r="EH29" i="68" s="1"/>
  <c r="CL29" i="68"/>
  <c r="CO29" i="68" s="1"/>
  <c r="AX29" i="68"/>
  <c r="BA29" i="68" s="1"/>
  <c r="DZ29" i="68"/>
  <c r="EC29" i="68" s="1"/>
  <c r="DU29" i="68"/>
  <c r="DX29" i="68" s="1"/>
  <c r="DK29" i="68"/>
  <c r="DN29" i="68" s="1"/>
  <c r="DF29" i="68"/>
  <c r="DI29" i="68" s="1"/>
  <c r="DA29" i="68"/>
  <c r="DD29" i="68" s="1"/>
  <c r="CV29" i="68"/>
  <c r="CY29" i="68" s="1"/>
  <c r="CQ29" i="68"/>
  <c r="CT29" i="68" s="1"/>
  <c r="AD29" i="68"/>
  <c r="AG29" i="68" s="1"/>
  <c r="CB29" i="68"/>
  <c r="CE29" i="68" s="1"/>
  <c r="BR29" i="68"/>
  <c r="BU29" i="68" s="1"/>
  <c r="BM29" i="68"/>
  <c r="BP29" i="68" s="1"/>
  <c r="BH29" i="68"/>
  <c r="BK29" i="68" s="1"/>
  <c r="AN29" i="68"/>
  <c r="AQ29" i="68" s="1"/>
  <c r="AI29" i="68"/>
  <c r="AL29" i="68" s="1"/>
  <c r="CG29" i="68"/>
  <c r="CJ29" i="68" s="1"/>
  <c r="BC29" i="68"/>
  <c r="BF29" i="68" s="1"/>
  <c r="AS29" i="68"/>
  <c r="AV29" i="68" s="1"/>
  <c r="ET29" i="68"/>
  <c r="EW29" i="68" s="1"/>
  <c r="DP29" i="68"/>
  <c r="DS29" i="68" s="1"/>
  <c r="EJ29" i="68"/>
  <c r="EM29" i="68" s="1"/>
  <c r="AX28" i="68"/>
  <c r="BA28" i="68" s="1"/>
  <c r="EJ28" i="68"/>
  <c r="EM28" i="68" s="1"/>
  <c r="CT28" i="68"/>
  <c r="AN28" i="68"/>
  <c r="AQ28" i="68" s="1"/>
  <c r="DA28" i="68"/>
  <c r="DD28" i="68" s="1"/>
  <c r="DK28" i="68"/>
  <c r="DN28" i="68" s="1"/>
  <c r="ET28" i="68"/>
  <c r="EW28" i="68" s="1"/>
  <c r="BM28" i="68"/>
  <c r="BP28" i="68" s="1"/>
  <c r="CV28" i="68"/>
  <c r="CY28" i="68" s="1"/>
  <c r="DP28" i="68"/>
  <c r="DS28" i="68" s="1"/>
  <c r="CJ28" i="68"/>
  <c r="AS28" i="68"/>
  <c r="AV28" i="68" s="1"/>
  <c r="BH28" i="68"/>
  <c r="BK28" i="68" s="1"/>
  <c r="DU28" i="68"/>
  <c r="DX28" i="68" s="1"/>
  <c r="EE28" i="68"/>
  <c r="EH28" i="68" s="1"/>
  <c r="DZ28" i="68"/>
  <c r="EC28" i="68" s="1"/>
  <c r="BC28" i="68"/>
  <c r="BF28" i="68" s="1"/>
  <c r="CL28" i="68"/>
  <c r="CO28" i="68" s="1"/>
  <c r="AI28" i="68"/>
  <c r="AL28" i="68" s="1"/>
  <c r="AD28" i="68"/>
  <c r="AG28" i="68" s="1"/>
  <c r="DF28" i="68"/>
  <c r="DI28" i="68" s="1"/>
  <c r="BC26" i="68"/>
  <c r="BF26" i="68" s="1"/>
  <c r="BR26" i="68"/>
  <c r="BU26" i="68" s="1"/>
  <c r="DA26" i="68"/>
  <c r="DD26" i="68" s="1"/>
  <c r="ET26" i="68"/>
  <c r="EW26" i="68" s="1"/>
  <c r="DP26" i="68"/>
  <c r="DS26" i="68" s="1"/>
  <c r="CT26" i="68"/>
  <c r="DU26" i="68"/>
  <c r="DX26" i="68" s="1"/>
  <c r="CL26" i="68"/>
  <c r="CO26" i="68" s="1"/>
  <c r="L25" i="68"/>
  <c r="AD26" i="68"/>
  <c r="AG26" i="68" s="1"/>
  <c r="DZ26" i="68"/>
  <c r="EC26" i="68" s="1"/>
  <c r="BP26" i="68"/>
  <c r="AX26" i="68"/>
  <c r="BA26" i="68" s="1"/>
  <c r="AI26" i="68"/>
  <c r="AL26" i="68" s="1"/>
  <c r="BK26" i="68"/>
  <c r="AQ26" i="68"/>
  <c r="CG26" i="68"/>
  <c r="CJ26" i="68" s="1"/>
  <c r="DF26" i="68"/>
  <c r="DI26" i="68" s="1"/>
  <c r="CV26" i="68"/>
  <c r="CY26" i="68" s="1"/>
  <c r="DK26" i="68"/>
  <c r="DN26" i="68" s="1"/>
  <c r="CB26" i="68"/>
  <c r="CE26" i="68" s="1"/>
  <c r="EE26" i="68"/>
  <c r="EH26" i="68" s="1"/>
  <c r="AS26" i="68"/>
  <c r="AV26" i="68" s="1"/>
  <c r="EJ26" i="68"/>
  <c r="EM26" i="68" s="1"/>
  <c r="DK56" i="68"/>
  <c r="DN56" i="68" s="1"/>
  <c r="AI56" i="68"/>
  <c r="AL56" i="68" s="1"/>
  <c r="EJ56" i="68"/>
  <c r="EM56" i="68" s="1"/>
  <c r="DP56" i="68"/>
  <c r="DS56" i="68" s="1"/>
  <c r="CL56" i="68"/>
  <c r="CO56" i="68" s="1"/>
  <c r="EE56" i="68"/>
  <c r="EH56" i="68" s="1"/>
  <c r="AD56" i="68"/>
  <c r="AG56" i="68" s="1"/>
  <c r="BC56" i="68"/>
  <c r="BF56" i="68" s="1"/>
  <c r="ET56" i="68"/>
  <c r="EW56" i="68" s="1"/>
  <c r="CG56" i="68"/>
  <c r="CJ56" i="68" s="1"/>
  <c r="DU56" i="68"/>
  <c r="DX56" i="68" s="1"/>
  <c r="CQ56" i="68"/>
  <c r="CT56" i="68" s="1"/>
  <c r="CB56" i="68"/>
  <c r="CE56" i="68" s="1"/>
  <c r="BH56" i="68"/>
  <c r="BK56" i="68" s="1"/>
  <c r="DA56" i="68"/>
  <c r="DD56" i="68" s="1"/>
  <c r="BU56" i="68"/>
  <c r="DZ56" i="68"/>
  <c r="EC56" i="68" s="1"/>
  <c r="DF56" i="68"/>
  <c r="DI56" i="68" s="1"/>
  <c r="AN56" i="68"/>
  <c r="AQ56" i="68" s="1"/>
  <c r="CV56" i="68"/>
  <c r="CY56" i="68" s="1"/>
  <c r="BW56" i="68"/>
  <c r="BZ56" i="68" s="1"/>
  <c r="BM56" i="68"/>
  <c r="BP56" i="68" s="1"/>
  <c r="AX56" i="68"/>
  <c r="BA56" i="68" s="1"/>
  <c r="EO56" i="68"/>
  <c r="ER56" i="68" s="1"/>
  <c r="AS56" i="68"/>
  <c r="AV56" i="68" s="1"/>
  <c r="CB55" i="68"/>
  <c r="CE55" i="68" s="1"/>
  <c r="DU55" i="68"/>
  <c r="DX55" i="68" s="1"/>
  <c r="CG55" i="68"/>
  <c r="CJ55" i="68" s="1"/>
  <c r="AS55" i="68"/>
  <c r="AV55" i="68" s="1"/>
  <c r="BC55" i="68"/>
  <c r="BF55" i="68" s="1"/>
  <c r="CQ55" i="68"/>
  <c r="CT55" i="68" s="1"/>
  <c r="EJ55" i="68"/>
  <c r="EM55" i="68" s="1"/>
  <c r="EO55" i="68"/>
  <c r="ER55" i="68" s="1"/>
  <c r="CV55" i="68"/>
  <c r="CY55" i="68" s="1"/>
  <c r="AD55" i="68"/>
  <c r="AG55" i="68" s="1"/>
  <c r="EE55" i="68"/>
  <c r="EH55" i="68" s="1"/>
  <c r="BH55" i="68"/>
  <c r="BK55" i="68" s="1"/>
  <c r="AI55" i="68"/>
  <c r="AL55" i="68" s="1"/>
  <c r="BU55" i="68"/>
  <c r="DZ55" i="68"/>
  <c r="EC55" i="68" s="1"/>
  <c r="BW55" i="68"/>
  <c r="BZ55" i="68" s="1"/>
  <c r="DF55" i="68"/>
  <c r="DI55" i="68" s="1"/>
  <c r="AN55" i="68"/>
  <c r="AQ55" i="68" s="1"/>
  <c r="DP55" i="68"/>
  <c r="DS55" i="68" s="1"/>
  <c r="DA55" i="68"/>
  <c r="DD55" i="68" s="1"/>
  <c r="ET55" i="68"/>
  <c r="EW55" i="68" s="1"/>
  <c r="AX55" i="68"/>
  <c r="BA55" i="68" s="1"/>
  <c r="CL55" i="68"/>
  <c r="CO55" i="68" s="1"/>
  <c r="BM55" i="68"/>
  <c r="BP55" i="68" s="1"/>
  <c r="DK55" i="68"/>
  <c r="DN55" i="68" s="1"/>
  <c r="BC54" i="68"/>
  <c r="BF54" i="68" s="1"/>
  <c r="AX54" i="68"/>
  <c r="BA54" i="68" s="1"/>
  <c r="DU54" i="68"/>
  <c r="DX54" i="68" s="1"/>
  <c r="AI54" i="68"/>
  <c r="AL54" i="68" s="1"/>
  <c r="BH54" i="68"/>
  <c r="BK54" i="68" s="1"/>
  <c r="AN54" i="68"/>
  <c r="AQ54" i="68" s="1"/>
  <c r="CB54" i="68"/>
  <c r="CE54" i="68" s="1"/>
  <c r="EE54" i="68"/>
  <c r="EH54" i="68" s="1"/>
  <c r="CL54" i="68"/>
  <c r="CO54" i="68" s="1"/>
  <c r="DZ54" i="68"/>
  <c r="EC54" i="68" s="1"/>
  <c r="CV54" i="68"/>
  <c r="CY54" i="68" s="1"/>
  <c r="ET54" i="68"/>
  <c r="EW54" i="68" s="1"/>
  <c r="BW54" i="68"/>
  <c r="BZ54" i="68" s="1"/>
  <c r="CQ54" i="68"/>
  <c r="CT54" i="68" s="1"/>
  <c r="DK54" i="68"/>
  <c r="DN54" i="68" s="1"/>
  <c r="CG54" i="68"/>
  <c r="CJ54" i="68" s="1"/>
  <c r="DA54" i="68"/>
  <c r="DD54" i="68" s="1"/>
  <c r="EO54" i="68"/>
  <c r="ER54" i="68" s="1"/>
  <c r="DP54" i="68"/>
  <c r="DS54" i="68" s="1"/>
  <c r="EJ54" i="68"/>
  <c r="EM54" i="68" s="1"/>
  <c r="AS54" i="68"/>
  <c r="AV54" i="68" s="1"/>
  <c r="DF54" i="68"/>
  <c r="DI54" i="68" s="1"/>
  <c r="BM54" i="68"/>
  <c r="BP54" i="68" s="1"/>
  <c r="AD54" i="68"/>
  <c r="AG54" i="68" s="1"/>
  <c r="BU54" i="68"/>
  <c r="BC53" i="68"/>
  <c r="BF53" i="68" s="1"/>
  <c r="AI53" i="68"/>
  <c r="AL53" i="68" s="1"/>
  <c r="DP53" i="68"/>
  <c r="DS53" i="68" s="1"/>
  <c r="BU53" i="68"/>
  <c r="AD53" i="68"/>
  <c r="AG53" i="68" s="1"/>
  <c r="CB53" i="68"/>
  <c r="CE53" i="68" s="1"/>
  <c r="EE53" i="68"/>
  <c r="EH53" i="68" s="1"/>
  <c r="CL53" i="68"/>
  <c r="CO53" i="68" s="1"/>
  <c r="EO53" i="68"/>
  <c r="ER53" i="68" s="1"/>
  <c r="BM53" i="68"/>
  <c r="BP53" i="68" s="1"/>
  <c r="ET53" i="68"/>
  <c r="EW53" i="68" s="1"/>
  <c r="CV53" i="68"/>
  <c r="CY53" i="68" s="1"/>
  <c r="AS53" i="68"/>
  <c r="AV53" i="68" s="1"/>
  <c r="CQ53" i="68"/>
  <c r="CT53" i="68" s="1"/>
  <c r="DU53" i="68"/>
  <c r="DX53" i="68" s="1"/>
  <c r="CG53" i="68"/>
  <c r="CJ53" i="68" s="1"/>
  <c r="EJ53" i="68"/>
  <c r="EM53" i="68" s="1"/>
  <c r="DA53" i="68"/>
  <c r="DD53" i="68" s="1"/>
  <c r="BW53" i="68"/>
  <c r="BZ53" i="68" s="1"/>
  <c r="AN53" i="68"/>
  <c r="AQ53" i="68" s="1"/>
  <c r="DZ53" i="68"/>
  <c r="EC53" i="68" s="1"/>
  <c r="DF53" i="68"/>
  <c r="DI53" i="68" s="1"/>
  <c r="DK53" i="68"/>
  <c r="DN53" i="68" s="1"/>
  <c r="AX53" i="68"/>
  <c r="BA53" i="68" s="1"/>
  <c r="BH53" i="68"/>
  <c r="BK53" i="68" s="1"/>
  <c r="AX52" i="68"/>
  <c r="BA52" i="68" s="1"/>
  <c r="BU52" i="68"/>
  <c r="EE52" i="68"/>
  <c r="EH52" i="68" s="1"/>
  <c r="DK52" i="68"/>
  <c r="DN52" i="68" s="1"/>
  <c r="BH52" i="68"/>
  <c r="BK52" i="68" s="1"/>
  <c r="BW52" i="68"/>
  <c r="BZ52" i="68" s="1"/>
  <c r="DZ52" i="68"/>
  <c r="EC52" i="68" s="1"/>
  <c r="CQ52" i="68"/>
  <c r="CT52" i="68" s="1"/>
  <c r="CB52" i="68"/>
  <c r="CE52" i="68" s="1"/>
  <c r="AD52" i="68"/>
  <c r="AG52" i="68" s="1"/>
  <c r="DU52" i="68"/>
  <c r="DX52" i="68" s="1"/>
  <c r="CG52" i="68"/>
  <c r="CJ52" i="68" s="1"/>
  <c r="DA52" i="68"/>
  <c r="DD52" i="68" s="1"/>
  <c r="DP52" i="68"/>
  <c r="DS52" i="68" s="1"/>
  <c r="DF52" i="68"/>
  <c r="DI52" i="68" s="1"/>
  <c r="AI52" i="68"/>
  <c r="AL52" i="68" s="1"/>
  <c r="CL52" i="68"/>
  <c r="CO52" i="68" s="1"/>
  <c r="AN52" i="68"/>
  <c r="AQ52" i="68" s="1"/>
  <c r="AS52" i="68"/>
  <c r="AV52" i="68" s="1"/>
  <c r="BC52" i="68"/>
  <c r="BF52" i="68" s="1"/>
  <c r="CV52" i="68"/>
  <c r="CY52" i="68" s="1"/>
  <c r="EO52" i="68"/>
  <c r="ER52" i="68" s="1"/>
  <c r="ET52" i="68"/>
  <c r="EW52" i="68" s="1"/>
  <c r="BM52" i="68"/>
  <c r="BP52" i="68" s="1"/>
  <c r="EJ52" i="68"/>
  <c r="EM52" i="68" s="1"/>
  <c r="BW51" i="68"/>
  <c r="BZ51" i="68" s="1"/>
  <c r="CB51" i="68"/>
  <c r="CE51" i="68" s="1"/>
  <c r="DK51" i="68"/>
  <c r="DN51" i="68" s="1"/>
  <c r="EE51" i="68"/>
  <c r="EH51" i="68" s="1"/>
  <c r="CL51" i="68"/>
  <c r="CO51" i="68" s="1"/>
  <c r="CG51" i="68"/>
  <c r="CJ51" i="68" s="1"/>
  <c r="AS51" i="68"/>
  <c r="AV51" i="68" s="1"/>
  <c r="AX51" i="68"/>
  <c r="BA51" i="68" s="1"/>
  <c r="DP51" i="68"/>
  <c r="DS51" i="68" s="1"/>
  <c r="EO51" i="68"/>
  <c r="ER51" i="68" s="1"/>
  <c r="DU51" i="68"/>
  <c r="DX51" i="68" s="1"/>
  <c r="DA51" i="68"/>
  <c r="DD51" i="68" s="1"/>
  <c r="AI51" i="68"/>
  <c r="AL51" i="68" s="1"/>
  <c r="EJ51" i="68"/>
  <c r="EM51" i="68" s="1"/>
  <c r="CV51" i="68"/>
  <c r="CY51" i="68" s="1"/>
  <c r="CQ51" i="68"/>
  <c r="CT51" i="68" s="1"/>
  <c r="BU51" i="68"/>
  <c r="BM51" i="68"/>
  <c r="BP51" i="68" s="1"/>
  <c r="BC51" i="68"/>
  <c r="BF51" i="68" s="1"/>
  <c r="ET51" i="68"/>
  <c r="EW51" i="68" s="1"/>
  <c r="DZ51" i="68"/>
  <c r="EC51" i="68" s="1"/>
  <c r="AD51" i="68"/>
  <c r="AG51" i="68" s="1"/>
  <c r="DF51" i="68"/>
  <c r="DI51" i="68" s="1"/>
  <c r="AN51" i="68"/>
  <c r="AQ51" i="68" s="1"/>
  <c r="BH51" i="68"/>
  <c r="BK51" i="68" s="1"/>
  <c r="DK50" i="68"/>
  <c r="DN50" i="68" s="1"/>
  <c r="BW50" i="68"/>
  <c r="BZ50" i="68" s="1"/>
  <c r="AS50" i="68"/>
  <c r="AV50" i="68" s="1"/>
  <c r="DP50" i="68"/>
  <c r="DS50" i="68" s="1"/>
  <c r="DA50" i="68"/>
  <c r="DD50" i="68" s="1"/>
  <c r="CV50" i="68"/>
  <c r="CY50" i="68" s="1"/>
  <c r="CG50" i="68"/>
  <c r="CJ50" i="68" s="1"/>
  <c r="BU50" i="68"/>
  <c r="BC50" i="68"/>
  <c r="BF50" i="68" s="1"/>
  <c r="CQ50" i="68"/>
  <c r="CT50" i="68" s="1"/>
  <c r="BH50" i="68"/>
  <c r="BK50" i="68" s="1"/>
  <c r="EJ50" i="68"/>
  <c r="EM50" i="68" s="1"/>
  <c r="AD50" i="68"/>
  <c r="AG50" i="68" s="1"/>
  <c r="DU50" i="68"/>
  <c r="DX50" i="68" s="1"/>
  <c r="AX50" i="68"/>
  <c r="BA50" i="68" s="1"/>
  <c r="BM50" i="68"/>
  <c r="BP50" i="68" s="1"/>
  <c r="CL50" i="68"/>
  <c r="CO50" i="68" s="1"/>
  <c r="EE50" i="68"/>
  <c r="EH50" i="68" s="1"/>
  <c r="DZ50" i="68"/>
  <c r="EC50" i="68" s="1"/>
  <c r="ET50" i="68"/>
  <c r="EW50" i="68" s="1"/>
  <c r="AI50" i="68"/>
  <c r="AL50" i="68" s="1"/>
  <c r="DF50" i="68"/>
  <c r="DI50" i="68" s="1"/>
  <c r="EO50" i="68"/>
  <c r="ER50" i="68" s="1"/>
  <c r="CB50" i="68"/>
  <c r="CE50" i="68" s="1"/>
  <c r="AN50" i="68"/>
  <c r="AQ50" i="68" s="1"/>
  <c r="DK49" i="68"/>
  <c r="DN49" i="68" s="1"/>
  <c r="EJ49" i="68"/>
  <c r="EM49" i="68" s="1"/>
  <c r="DA49" i="68"/>
  <c r="DD49" i="68" s="1"/>
  <c r="CQ49" i="68"/>
  <c r="CT49" i="68" s="1"/>
  <c r="AD49" i="68"/>
  <c r="AG49" i="68" s="1"/>
  <c r="DP49" i="68"/>
  <c r="DS49" i="68" s="1"/>
  <c r="BM49" i="68"/>
  <c r="BP49" i="68" s="1"/>
  <c r="AI49" i="68"/>
  <c r="AL49" i="68" s="1"/>
  <c r="DF49" i="68"/>
  <c r="DI49" i="68" s="1"/>
  <c r="BW49" i="68"/>
  <c r="BZ49" i="68" s="1"/>
  <c r="DZ49" i="68"/>
  <c r="EC49" i="68" s="1"/>
  <c r="BU49" i="68"/>
  <c r="BH49" i="68"/>
  <c r="BK49" i="68" s="1"/>
  <c r="EO49" i="68"/>
  <c r="ER49" i="68" s="1"/>
  <c r="DU49" i="68"/>
  <c r="DX49" i="68" s="1"/>
  <c r="CB49" i="68"/>
  <c r="CE49" i="68" s="1"/>
  <c r="AN49" i="68"/>
  <c r="AQ49" i="68" s="1"/>
  <c r="BC49" i="68"/>
  <c r="BF49" i="68" s="1"/>
  <c r="CG49" i="68"/>
  <c r="CJ49" i="68" s="1"/>
  <c r="AX49" i="68"/>
  <c r="BA49" i="68" s="1"/>
  <c r="EE49" i="68"/>
  <c r="EH49" i="68" s="1"/>
  <c r="CL49" i="68"/>
  <c r="CO49" i="68" s="1"/>
  <c r="CV49" i="68"/>
  <c r="CY49" i="68" s="1"/>
  <c r="AS49" i="68"/>
  <c r="AV49" i="68" s="1"/>
  <c r="ET49" i="68"/>
  <c r="EW49" i="68" s="1"/>
  <c r="CV48" i="68"/>
  <c r="CY48" i="68" s="1"/>
  <c r="BC48" i="68"/>
  <c r="BF48" i="68" s="1"/>
  <c r="BH48" i="68"/>
  <c r="BK48" i="68" s="1"/>
  <c r="AD48" i="68"/>
  <c r="AG48" i="68" s="1"/>
  <c r="AX48" i="68"/>
  <c r="BA48" i="68" s="1"/>
  <c r="CL48" i="68"/>
  <c r="CO48" i="68" s="1"/>
  <c r="DZ48" i="68"/>
  <c r="EC48" i="68" s="1"/>
  <c r="DF48" i="68"/>
  <c r="DI48" i="68" s="1"/>
  <c r="BM48" i="68"/>
  <c r="BP48" i="68" s="1"/>
  <c r="BU48" i="68"/>
  <c r="AS48" i="68"/>
  <c r="AV48" i="68" s="1"/>
  <c r="DU48" i="68"/>
  <c r="DX48" i="68" s="1"/>
  <c r="AI48" i="68"/>
  <c r="AL48" i="68" s="1"/>
  <c r="AN48" i="68"/>
  <c r="AQ48" i="68" s="1"/>
  <c r="EO48" i="68"/>
  <c r="ER48" i="68" s="1"/>
  <c r="EE48" i="68"/>
  <c r="EH48" i="68" s="1"/>
  <c r="ET48" i="68"/>
  <c r="EW48" i="68" s="1"/>
  <c r="DP48" i="68"/>
  <c r="DS48" i="68" s="1"/>
  <c r="CG48" i="68"/>
  <c r="CJ48" i="68" s="1"/>
  <c r="DA48" i="68"/>
  <c r="DD48" i="68" s="1"/>
  <c r="CB48" i="68"/>
  <c r="CE48" i="68" s="1"/>
  <c r="CQ48" i="68"/>
  <c r="CT48" i="68" s="1"/>
  <c r="DK48" i="68"/>
  <c r="DN48" i="68" s="1"/>
  <c r="EJ48" i="68"/>
  <c r="EM48" i="68" s="1"/>
  <c r="BW48" i="68"/>
  <c r="BZ48" i="68" s="1"/>
  <c r="DK47" i="68"/>
  <c r="DN47" i="68" s="1"/>
  <c r="CQ47" i="68"/>
  <c r="CT47" i="68" s="1"/>
  <c r="AD47" i="68"/>
  <c r="AG47" i="68" s="1"/>
  <c r="AS47" i="68"/>
  <c r="AV47" i="68" s="1"/>
  <c r="CB47" i="68"/>
  <c r="CE47" i="68" s="1"/>
  <c r="DA47" i="68"/>
  <c r="DD47" i="68" s="1"/>
  <c r="BU47" i="68"/>
  <c r="CG47" i="68"/>
  <c r="CJ47" i="68" s="1"/>
  <c r="BM47" i="68"/>
  <c r="BP47" i="68" s="1"/>
  <c r="DP47" i="68"/>
  <c r="DS47" i="68" s="1"/>
  <c r="EE47" i="68"/>
  <c r="EH47" i="68" s="1"/>
  <c r="BW47" i="68"/>
  <c r="BZ47" i="68" s="1"/>
  <c r="AN47" i="68"/>
  <c r="AQ47" i="68" s="1"/>
  <c r="CV47" i="68"/>
  <c r="CY47" i="68" s="1"/>
  <c r="EO47" i="68"/>
  <c r="ER47" i="68" s="1"/>
  <c r="BH47" i="68"/>
  <c r="BK47" i="68" s="1"/>
  <c r="AI47" i="68"/>
  <c r="AL47" i="68" s="1"/>
  <c r="AX47" i="68"/>
  <c r="BA47" i="68" s="1"/>
  <c r="DF47" i="68"/>
  <c r="DI47" i="68" s="1"/>
  <c r="EJ47" i="68"/>
  <c r="EM47" i="68" s="1"/>
  <c r="DU47" i="68"/>
  <c r="DX47" i="68" s="1"/>
  <c r="ET47" i="68"/>
  <c r="EW47" i="68" s="1"/>
  <c r="BC47" i="68"/>
  <c r="BF47" i="68" s="1"/>
  <c r="CL47" i="68"/>
  <c r="CO47" i="68" s="1"/>
  <c r="DZ47" i="68"/>
  <c r="EC47" i="68" s="1"/>
  <c r="CL46" i="68"/>
  <c r="CO46" i="68" s="1"/>
  <c r="AD46" i="68"/>
  <c r="AG46" i="68" s="1"/>
  <c r="DF46" i="68"/>
  <c r="DI46" i="68" s="1"/>
  <c r="EJ46" i="68"/>
  <c r="EM46" i="68" s="1"/>
  <c r="EE46" i="68"/>
  <c r="EH46" i="68" s="1"/>
  <c r="DZ46" i="68"/>
  <c r="EC46" i="68" s="1"/>
  <c r="EO46" i="68"/>
  <c r="ER46" i="68" s="1"/>
  <c r="CV46" i="68"/>
  <c r="CY46" i="68" s="1"/>
  <c r="CB46" i="68"/>
  <c r="CE46" i="68" s="1"/>
  <c r="BU46" i="68"/>
  <c r="BM46" i="68"/>
  <c r="BP46" i="68" s="1"/>
  <c r="AI46" i="68"/>
  <c r="AL46" i="68" s="1"/>
  <c r="CQ46" i="68"/>
  <c r="CT46" i="68" s="1"/>
  <c r="BC46" i="68"/>
  <c r="BF46" i="68" s="1"/>
  <c r="DP46" i="68"/>
  <c r="DS46" i="68" s="1"/>
  <c r="CG46" i="68"/>
  <c r="CJ46" i="68" s="1"/>
  <c r="BH46" i="68"/>
  <c r="BK46" i="68" s="1"/>
  <c r="AX46" i="68"/>
  <c r="BA46" i="68" s="1"/>
  <c r="DU46" i="68"/>
  <c r="DX46" i="68" s="1"/>
  <c r="BW46" i="68"/>
  <c r="BZ46" i="68" s="1"/>
  <c r="ET46" i="68"/>
  <c r="EW46" i="68" s="1"/>
  <c r="AS46" i="68"/>
  <c r="AV46" i="68" s="1"/>
  <c r="DA46" i="68"/>
  <c r="DD46" i="68" s="1"/>
  <c r="DK46" i="68"/>
  <c r="DN46" i="68" s="1"/>
  <c r="AN46" i="68"/>
  <c r="AQ46" i="68" s="1"/>
  <c r="AD45" i="68"/>
  <c r="AG45" i="68" s="1"/>
  <c r="CG45" i="68"/>
  <c r="CJ45" i="68" s="1"/>
  <c r="ET45" i="68"/>
  <c r="EW45" i="68" s="1"/>
  <c r="BU45" i="68"/>
  <c r="EE45" i="68"/>
  <c r="EH45" i="68" s="1"/>
  <c r="EO45" i="68"/>
  <c r="ER45" i="68" s="1"/>
  <c r="DU45" i="68"/>
  <c r="DX45" i="68" s="1"/>
  <c r="DP45" i="68"/>
  <c r="DS45" i="68" s="1"/>
  <c r="CQ45" i="68"/>
  <c r="CT45" i="68" s="1"/>
  <c r="CB45" i="68"/>
  <c r="CE45" i="68" s="1"/>
  <c r="BM45" i="68"/>
  <c r="BP45" i="68" s="1"/>
  <c r="BW45" i="68"/>
  <c r="BZ45" i="68" s="1"/>
  <c r="AN45" i="68"/>
  <c r="AQ45" i="68" s="1"/>
  <c r="DZ45" i="68"/>
  <c r="EC45" i="68" s="1"/>
  <c r="BH45" i="68"/>
  <c r="BK45" i="68" s="1"/>
  <c r="AS45" i="68"/>
  <c r="AV45" i="68" s="1"/>
  <c r="BC45" i="68"/>
  <c r="BF45" i="68" s="1"/>
  <c r="AX45" i="68"/>
  <c r="BA45" i="68" s="1"/>
  <c r="CL45" i="68"/>
  <c r="CO45" i="68" s="1"/>
  <c r="DF45" i="68"/>
  <c r="DI45" i="68" s="1"/>
  <c r="EJ45" i="68"/>
  <c r="EM45" i="68" s="1"/>
  <c r="CV45" i="68"/>
  <c r="CY45" i="68" s="1"/>
  <c r="DK45" i="68"/>
  <c r="DN45" i="68" s="1"/>
  <c r="AI45" i="68"/>
  <c r="AL45" i="68" s="1"/>
  <c r="DA45" i="68"/>
  <c r="DD45" i="68" s="1"/>
  <c r="BW44" i="68"/>
  <c r="BZ44" i="68" s="1"/>
  <c r="BU44" i="68"/>
  <c r="BM44" i="68"/>
  <c r="BP44" i="68" s="1"/>
  <c r="BH44" i="68"/>
  <c r="BK44" i="68" s="1"/>
  <c r="BC44" i="68"/>
  <c r="BF44" i="68" s="1"/>
  <c r="AX44" i="68"/>
  <c r="BA44" i="68" s="1"/>
  <c r="AS44" i="68"/>
  <c r="AV44" i="68" s="1"/>
  <c r="AN44" i="68"/>
  <c r="AQ44" i="68" s="1"/>
  <c r="AI44" i="68"/>
  <c r="AL44" i="68" s="1"/>
  <c r="AD44" i="68"/>
  <c r="AG44" i="68" s="1"/>
  <c r="EO44" i="68"/>
  <c r="ER44" i="68" s="1"/>
  <c r="EJ44" i="68"/>
  <c r="EM44" i="68" s="1"/>
  <c r="CV44" i="68"/>
  <c r="CY44" i="68" s="1"/>
  <c r="EE44" i="68"/>
  <c r="EH44" i="68" s="1"/>
  <c r="ET44" i="68"/>
  <c r="EW44" i="68" s="1"/>
  <c r="DZ44" i="68"/>
  <c r="EC44" i="68" s="1"/>
  <c r="CL44" i="68"/>
  <c r="CO44" i="68" s="1"/>
  <c r="CG44" i="68"/>
  <c r="CJ44" i="68" s="1"/>
  <c r="DP44" i="68"/>
  <c r="DS44" i="68" s="1"/>
  <c r="DK44" i="68"/>
  <c r="DN44" i="68" s="1"/>
  <c r="DU44" i="68"/>
  <c r="DX44" i="68" s="1"/>
  <c r="DF44" i="68"/>
  <c r="DI44" i="68" s="1"/>
  <c r="DA44" i="68"/>
  <c r="DD44" i="68" s="1"/>
  <c r="CQ44" i="68"/>
  <c r="CT44" i="68" s="1"/>
  <c r="CB44" i="68"/>
  <c r="CE44" i="68" s="1"/>
  <c r="AN43" i="68"/>
  <c r="AQ43" i="68" s="1"/>
  <c r="AX43" i="68"/>
  <c r="BA43" i="68" s="1"/>
  <c r="CG43" i="68"/>
  <c r="CJ43" i="68" s="1"/>
  <c r="DU43" i="68"/>
  <c r="DX43" i="68" s="1"/>
  <c r="BH43" i="68"/>
  <c r="BK43" i="68" s="1"/>
  <c r="BC43" i="68"/>
  <c r="BF43" i="68" s="1"/>
  <c r="AI43" i="68"/>
  <c r="AL43" i="68" s="1"/>
  <c r="DK43" i="68"/>
  <c r="DN43" i="68" s="1"/>
  <c r="CB43" i="68"/>
  <c r="CE43" i="68" s="1"/>
  <c r="CV43" i="68"/>
  <c r="CY43" i="68" s="1"/>
  <c r="CL43" i="68"/>
  <c r="CO43" i="68" s="1"/>
  <c r="DA43" i="68"/>
  <c r="DD43" i="68" s="1"/>
  <c r="DP43" i="68"/>
  <c r="DS43" i="68" s="1"/>
  <c r="BU43" i="68"/>
  <c r="EJ43" i="68"/>
  <c r="EM43" i="68" s="1"/>
  <c r="ET43" i="68"/>
  <c r="EW43" i="68" s="1"/>
  <c r="DF43" i="68"/>
  <c r="DI43" i="68" s="1"/>
  <c r="AS43" i="68"/>
  <c r="AV43" i="68" s="1"/>
  <c r="BM43" i="68"/>
  <c r="BP43" i="68" s="1"/>
  <c r="EE43" i="68"/>
  <c r="EH43" i="68" s="1"/>
  <c r="CQ43" i="68"/>
  <c r="CT43" i="68" s="1"/>
  <c r="AD43" i="68"/>
  <c r="AG43" i="68" s="1"/>
  <c r="DZ43" i="68"/>
  <c r="EC43" i="68" s="1"/>
  <c r="CB42" i="68"/>
  <c r="CE42" i="68" s="1"/>
  <c r="CG42" i="68"/>
  <c r="CJ42" i="68" s="1"/>
  <c r="BP42" i="68"/>
  <c r="DU42" i="68"/>
  <c r="DX42" i="68" s="1"/>
  <c r="EJ42" i="68"/>
  <c r="EM42" i="68" s="1"/>
  <c r="CQ42" i="68"/>
  <c r="CT42" i="68" s="1"/>
  <c r="BU42" i="68"/>
  <c r="CV42" i="68"/>
  <c r="CY42" i="68" s="1"/>
  <c r="AQ42" i="68"/>
  <c r="AS42" i="68"/>
  <c r="AV42" i="68" s="1"/>
  <c r="DZ42" i="68"/>
  <c r="EC42" i="68" s="1"/>
  <c r="DP42" i="68"/>
  <c r="DS42" i="68" s="1"/>
  <c r="ET42" i="68"/>
  <c r="EW42" i="68" s="1"/>
  <c r="AI42" i="68"/>
  <c r="AL42" i="68" s="1"/>
  <c r="AX42" i="68"/>
  <c r="BA42" i="68" s="1"/>
  <c r="DK42" i="68"/>
  <c r="DN42" i="68" s="1"/>
  <c r="EE42" i="68"/>
  <c r="EH42" i="68" s="1"/>
  <c r="BK42" i="68"/>
  <c r="DA42" i="68"/>
  <c r="DD42" i="68" s="1"/>
  <c r="AD42" i="68"/>
  <c r="AG42" i="68" s="1"/>
  <c r="DF42" i="68"/>
  <c r="DI42" i="68" s="1"/>
  <c r="CL42" i="68"/>
  <c r="CO42" i="68" s="1"/>
  <c r="BC42" i="68"/>
  <c r="BF42" i="68" s="1"/>
  <c r="DP41" i="68"/>
  <c r="DS41" i="68" s="1"/>
  <c r="CJ41" i="68"/>
  <c r="AS41" i="68"/>
  <c r="AV41" i="68" s="1"/>
  <c r="DU41" i="68"/>
  <c r="DX41" i="68" s="1"/>
  <c r="BC41" i="68"/>
  <c r="BF41" i="68" s="1"/>
  <c r="AX41" i="68"/>
  <c r="BA41" i="68" s="1"/>
  <c r="CB41" i="68"/>
  <c r="CE41" i="68" s="1"/>
  <c r="AI41" i="68"/>
  <c r="AL41" i="68" s="1"/>
  <c r="AD41" i="68"/>
  <c r="AG41" i="68" s="1"/>
  <c r="AN41" i="68"/>
  <c r="AQ41" i="68" s="1"/>
  <c r="ET41" i="68"/>
  <c r="EW41" i="68" s="1"/>
  <c r="EJ41" i="68"/>
  <c r="EM41" i="68" s="1"/>
  <c r="CL41" i="68"/>
  <c r="CO41" i="68" s="1"/>
  <c r="DZ41" i="68"/>
  <c r="EC41" i="68" s="1"/>
  <c r="DA41" i="68"/>
  <c r="DD41" i="68" s="1"/>
  <c r="BU41" i="68"/>
  <c r="DF41" i="68"/>
  <c r="DI41" i="68" s="1"/>
  <c r="BK41" i="68"/>
  <c r="EE41" i="68"/>
  <c r="EH41" i="68" s="1"/>
  <c r="BM41" i="68"/>
  <c r="BP41" i="68" s="1"/>
  <c r="CQ41" i="68"/>
  <c r="CT41" i="68" s="1"/>
  <c r="CV41" i="68"/>
  <c r="CY41" i="68" s="1"/>
  <c r="DK41" i="68"/>
  <c r="DN41" i="68" s="1"/>
  <c r="BK40" i="68"/>
  <c r="DU40" i="68"/>
  <c r="DX40" i="68" s="1"/>
  <c r="AX40" i="68"/>
  <c r="BA40" i="68" s="1"/>
  <c r="CL40" i="68"/>
  <c r="CO40" i="68" s="1"/>
  <c r="CJ40" i="68"/>
  <c r="DF40" i="68"/>
  <c r="DI40" i="68" s="1"/>
  <c r="AD40" i="68"/>
  <c r="AG40" i="68" s="1"/>
  <c r="AS40" i="68"/>
  <c r="AV40" i="68" s="1"/>
  <c r="AN40" i="68"/>
  <c r="AQ40" i="68" s="1"/>
  <c r="DZ40" i="68"/>
  <c r="EC40" i="68" s="1"/>
  <c r="CQ40" i="68"/>
  <c r="CT40" i="68" s="1"/>
  <c r="EE40" i="68"/>
  <c r="EH40" i="68" s="1"/>
  <c r="ET40" i="68"/>
  <c r="EW40" i="68" s="1"/>
  <c r="BC40" i="68"/>
  <c r="BF40" i="68" s="1"/>
  <c r="BM40" i="68"/>
  <c r="BP40" i="68" s="1"/>
  <c r="DK40" i="68"/>
  <c r="DN40" i="68" s="1"/>
  <c r="EJ40" i="68"/>
  <c r="EM40" i="68" s="1"/>
  <c r="CV40" i="68"/>
  <c r="CY40" i="68" s="1"/>
  <c r="CB40" i="68"/>
  <c r="CE40" i="68" s="1"/>
  <c r="DP40" i="68"/>
  <c r="DS40" i="68" s="1"/>
  <c r="DA40" i="68"/>
  <c r="DD40" i="68" s="1"/>
  <c r="AI40" i="68"/>
  <c r="AL40" i="68" s="1"/>
  <c r="DU39" i="68"/>
  <c r="DX39" i="68" s="1"/>
  <c r="EJ39" i="68"/>
  <c r="EM39" i="68" s="1"/>
  <c r="AS39" i="68"/>
  <c r="AV39" i="68" s="1"/>
  <c r="DA39" i="68"/>
  <c r="DD39" i="68" s="1"/>
  <c r="CB39" i="68"/>
  <c r="CE39" i="68" s="1"/>
  <c r="CV39" i="68"/>
  <c r="CY39" i="68" s="1"/>
  <c r="BR39" i="68"/>
  <c r="BU39" i="68" s="1"/>
  <c r="DK39" i="68"/>
  <c r="DN39" i="68" s="1"/>
  <c r="ET39" i="68"/>
  <c r="EW39" i="68" s="1"/>
  <c r="DP39" i="68"/>
  <c r="DS39" i="68" s="1"/>
  <c r="L38" i="68"/>
  <c r="AN39" i="68"/>
  <c r="AQ39" i="68" s="1"/>
  <c r="AI39" i="68"/>
  <c r="AL39" i="68" s="1"/>
  <c r="BF39" i="68"/>
  <c r="AX39" i="68"/>
  <c r="BA39" i="68" s="1"/>
  <c r="AD39" i="68"/>
  <c r="AG39" i="68" s="1"/>
  <c r="BM39" i="68"/>
  <c r="BP39" i="68" s="1"/>
  <c r="CL39" i="68"/>
  <c r="CO39" i="68" s="1"/>
  <c r="EE39" i="68"/>
  <c r="EH39" i="68" s="1"/>
  <c r="CG39" i="68"/>
  <c r="CJ39" i="68" s="1"/>
  <c r="BK39" i="68"/>
  <c r="CQ39" i="68"/>
  <c r="CT39" i="68" s="1"/>
  <c r="DF39" i="68"/>
  <c r="DI39" i="68" s="1"/>
  <c r="DZ39" i="68"/>
  <c r="EC39" i="68" s="1"/>
  <c r="AD37" i="68"/>
  <c r="AG37" i="68" s="1"/>
  <c r="CG37" i="68"/>
  <c r="CJ37" i="68" s="1"/>
  <c r="CQ37" i="68"/>
  <c r="CT37" i="68" s="1"/>
  <c r="CL37" i="68"/>
  <c r="CO37" i="68" s="1"/>
  <c r="DA37" i="68"/>
  <c r="DD37" i="68" s="1"/>
  <c r="BU37" i="68"/>
  <c r="BP37" i="68"/>
  <c r="BC37" i="68"/>
  <c r="BF37" i="68" s="1"/>
  <c r="DU37" i="68"/>
  <c r="DX37" i="68" s="1"/>
  <c r="AS37" i="68"/>
  <c r="AV37" i="68" s="1"/>
  <c r="BK37" i="68"/>
  <c r="AX37" i="68"/>
  <c r="BA37" i="68" s="1"/>
  <c r="DK37" i="68"/>
  <c r="DN37" i="68" s="1"/>
  <c r="CV37" i="68"/>
  <c r="CY37" i="68" s="1"/>
  <c r="AN37" i="68"/>
  <c r="AQ37" i="68" s="1"/>
  <c r="DZ37" i="68"/>
  <c r="EC37" i="68" s="1"/>
  <c r="ET37" i="68"/>
  <c r="EW37" i="68" s="1"/>
  <c r="EJ37" i="68"/>
  <c r="EM37" i="68" s="1"/>
  <c r="EE37" i="68"/>
  <c r="EH37" i="68" s="1"/>
  <c r="DF37" i="68"/>
  <c r="DI37" i="68" s="1"/>
  <c r="CB37" i="68"/>
  <c r="CE37" i="68" s="1"/>
  <c r="DP37" i="68"/>
  <c r="DS37" i="68" s="1"/>
  <c r="AI37" i="68"/>
  <c r="AL37" i="68" s="1"/>
  <c r="AI36" i="68"/>
  <c r="AL36" i="68" s="1"/>
  <c r="ET36" i="68"/>
  <c r="EW36" i="68" s="1"/>
  <c r="CB36" i="68"/>
  <c r="CE36" i="68" s="1"/>
  <c r="AS36" i="68"/>
  <c r="AV36" i="68" s="1"/>
  <c r="BK36" i="68"/>
  <c r="CV36" i="68"/>
  <c r="CY36" i="68" s="1"/>
  <c r="DK36" i="68"/>
  <c r="DN36" i="68" s="1"/>
  <c r="DP36" i="68"/>
  <c r="DS36" i="68" s="1"/>
  <c r="DA36" i="68"/>
  <c r="DD36" i="68" s="1"/>
  <c r="DF36" i="68"/>
  <c r="DI36" i="68" s="1"/>
  <c r="DU36" i="68"/>
  <c r="DX36" i="68" s="1"/>
  <c r="BM36" i="68"/>
  <c r="BP36" i="68" s="1"/>
  <c r="CL36" i="68"/>
  <c r="CO36" i="68" s="1"/>
  <c r="CG36" i="68"/>
  <c r="CJ36" i="68" s="1"/>
  <c r="BR36" i="68"/>
  <c r="BU36" i="68" s="1"/>
  <c r="DZ36" i="68"/>
  <c r="EC36" i="68" s="1"/>
  <c r="EJ36" i="68"/>
  <c r="EM36" i="68" s="1"/>
  <c r="CQ36" i="68"/>
  <c r="CT36" i="68" s="1"/>
  <c r="BC36" i="68"/>
  <c r="BF36" i="68" s="1"/>
  <c r="EE36" i="68"/>
  <c r="EH36" i="68" s="1"/>
  <c r="AX36" i="68"/>
  <c r="BA36" i="68" s="1"/>
  <c r="AD36" i="68"/>
  <c r="AG36" i="68" s="1"/>
  <c r="AN36" i="68"/>
  <c r="AQ36" i="68" s="1"/>
  <c r="EE35" i="68"/>
  <c r="EH35" i="68" s="1"/>
  <c r="BR35" i="68"/>
  <c r="BU35" i="68" s="1"/>
  <c r="CG35" i="68"/>
  <c r="CJ35" i="68" s="1"/>
  <c r="AN35" i="68"/>
  <c r="AQ35" i="68" s="1"/>
  <c r="AS35" i="68"/>
  <c r="AV35" i="68" s="1"/>
  <c r="EJ35" i="68"/>
  <c r="EM35" i="68" s="1"/>
  <c r="ET35" i="68"/>
  <c r="EW35" i="68" s="1"/>
  <c r="DA35" i="68"/>
  <c r="DD35" i="68" s="1"/>
  <c r="DF35" i="68"/>
  <c r="DI35" i="68" s="1"/>
  <c r="DP35" i="68"/>
  <c r="DS35" i="68" s="1"/>
  <c r="BP35" i="68"/>
  <c r="CV35" i="68"/>
  <c r="CY35" i="68" s="1"/>
  <c r="DK35" i="68"/>
  <c r="DN35" i="68" s="1"/>
  <c r="CQ35" i="68"/>
  <c r="CT35" i="68" s="1"/>
  <c r="AD35" i="68"/>
  <c r="AG35" i="68" s="1"/>
  <c r="AI35" i="68"/>
  <c r="AL35" i="68" s="1"/>
  <c r="CL35" i="68"/>
  <c r="CO35" i="68" s="1"/>
  <c r="DU35" i="68"/>
  <c r="DX35" i="68" s="1"/>
  <c r="AX35" i="68"/>
  <c r="BA35" i="68" s="1"/>
  <c r="BK35" i="68"/>
  <c r="BF35" i="68"/>
  <c r="DZ35" i="68"/>
  <c r="EC35" i="68" s="1"/>
  <c r="CB35" i="68"/>
  <c r="CE35" i="68" s="1"/>
  <c r="BM34" i="68"/>
  <c r="BP34" i="68" s="1"/>
  <c r="BH34" i="68"/>
  <c r="BK34" i="68" s="1"/>
  <c r="AI34" i="68"/>
  <c r="AL34" i="68" s="1"/>
  <c r="DZ34" i="68"/>
  <c r="EC34" i="68" s="1"/>
  <c r="BC34" i="68"/>
  <c r="BF34" i="68" s="1"/>
  <c r="AX34" i="68"/>
  <c r="BA34" i="68" s="1"/>
  <c r="DK34" i="68"/>
  <c r="DN34" i="68" s="1"/>
  <c r="DA34" i="68"/>
  <c r="DD34" i="68" s="1"/>
  <c r="CG34" i="68"/>
  <c r="CJ34" i="68" s="1"/>
  <c r="DF34" i="68"/>
  <c r="DI34" i="68" s="1"/>
  <c r="AS34" i="68"/>
  <c r="AV34" i="68" s="1"/>
  <c r="CB34" i="68"/>
  <c r="CE34" i="68" s="1"/>
  <c r="DU34" i="68"/>
  <c r="DX34" i="68" s="1"/>
  <c r="ET34" i="68"/>
  <c r="EW34" i="68" s="1"/>
  <c r="EE34" i="68"/>
  <c r="EH34" i="68" s="1"/>
  <c r="BR34" i="68"/>
  <c r="BU34" i="68" s="1"/>
  <c r="CL34" i="68"/>
  <c r="CO34" i="68" s="1"/>
  <c r="CQ34" i="68"/>
  <c r="CT34" i="68" s="1"/>
  <c r="DP34" i="68"/>
  <c r="DS34" i="68" s="1"/>
  <c r="AN34" i="68"/>
  <c r="AQ34" i="68" s="1"/>
  <c r="EJ34" i="68"/>
  <c r="EM34" i="68" s="1"/>
  <c r="CV34" i="68"/>
  <c r="CY34" i="68" s="1"/>
  <c r="AD34" i="68"/>
  <c r="AG34" i="68" s="1"/>
  <c r="CQ33" i="68"/>
  <c r="CT33" i="68" s="1"/>
  <c r="AX33" i="68"/>
  <c r="BA33" i="68" s="1"/>
  <c r="DK33" i="68"/>
  <c r="DN33" i="68" s="1"/>
  <c r="DU33" i="68"/>
  <c r="DX33" i="68" s="1"/>
  <c r="DA33" i="68"/>
  <c r="DD33" i="68" s="1"/>
  <c r="DF33" i="68"/>
  <c r="DI33" i="68" s="1"/>
  <c r="BR33" i="68"/>
  <c r="BU33" i="68" s="1"/>
  <c r="CV33" i="68"/>
  <c r="CY33" i="68" s="1"/>
  <c r="AD33" i="68"/>
  <c r="AG33" i="68" s="1"/>
  <c r="CG33" i="68"/>
  <c r="CJ33" i="68" s="1"/>
  <c r="AN33" i="68"/>
  <c r="AQ33" i="68" s="1"/>
  <c r="DZ33" i="68"/>
  <c r="EC33" i="68" s="1"/>
  <c r="DP33" i="68"/>
  <c r="DS33" i="68" s="1"/>
  <c r="AS33" i="68"/>
  <c r="AV33" i="68" s="1"/>
  <c r="BM33" i="68"/>
  <c r="BP33" i="68" s="1"/>
  <c r="CB33" i="68"/>
  <c r="CE33" i="68" s="1"/>
  <c r="AI33" i="68"/>
  <c r="AL33" i="68" s="1"/>
  <c r="EJ33" i="68"/>
  <c r="EM33" i="68" s="1"/>
  <c r="EE33" i="68"/>
  <c r="EH33" i="68" s="1"/>
  <c r="ET33" i="68"/>
  <c r="EW33" i="68" s="1"/>
  <c r="BC33" i="68"/>
  <c r="BF33" i="68" s="1"/>
  <c r="BH33" i="68"/>
  <c r="BK33" i="68" s="1"/>
  <c r="CL33" i="68"/>
  <c r="CO33" i="68" s="1"/>
  <c r="BP32" i="68"/>
  <c r="CL32" i="68"/>
  <c r="CO32" i="68" s="1"/>
  <c r="DA32" i="68"/>
  <c r="DD32" i="68" s="1"/>
  <c r="DF32" i="68"/>
  <c r="DI32" i="68" s="1"/>
  <c r="AX32" i="68"/>
  <c r="BA32" i="68" s="1"/>
  <c r="DK32" i="68"/>
  <c r="DN32" i="68" s="1"/>
  <c r="CG32" i="68"/>
  <c r="CJ32" i="68" s="1"/>
  <c r="BR32" i="68"/>
  <c r="BU32" i="68" s="1"/>
  <c r="DP32" i="68"/>
  <c r="DS32" i="68" s="1"/>
  <c r="AN32" i="68"/>
  <c r="AQ32" i="68" s="1"/>
  <c r="AS32" i="68"/>
  <c r="AV32" i="68" s="1"/>
  <c r="EJ32" i="68"/>
  <c r="EM32" i="68" s="1"/>
  <c r="CQ32" i="68"/>
  <c r="CT32" i="68" s="1"/>
  <c r="BC32" i="68"/>
  <c r="BF32" i="68" s="1"/>
  <c r="BK32" i="68"/>
  <c r="L31" i="68"/>
  <c r="DZ32" i="68"/>
  <c r="EC32" i="68" s="1"/>
  <c r="EE32" i="68"/>
  <c r="EH32" i="68" s="1"/>
  <c r="DU32" i="68"/>
  <c r="DX32" i="68" s="1"/>
  <c r="CB32" i="68"/>
  <c r="CE32" i="68" s="1"/>
  <c r="CV32" i="68"/>
  <c r="CY32" i="68" s="1"/>
  <c r="AD32" i="68"/>
  <c r="AG32" i="68" s="1"/>
  <c r="AI32" i="68"/>
  <c r="AL32" i="68" s="1"/>
  <c r="ET32" i="68"/>
  <c r="EW32" i="68" s="1"/>
  <c r="AD24" i="68"/>
  <c r="AG24" i="68" s="1"/>
  <c r="DU24" i="68"/>
  <c r="DX24" i="68" s="1"/>
  <c r="AS24" i="68"/>
  <c r="AV24" i="68" s="1"/>
  <c r="DF24" i="68"/>
  <c r="DI24" i="68" s="1"/>
  <c r="AN24" i="68"/>
  <c r="AQ24" i="68" s="1"/>
  <c r="AX24" i="68"/>
  <c r="BA24" i="68" s="1"/>
  <c r="CQ24" i="68"/>
  <c r="CT24" i="68" s="1"/>
  <c r="DK24" i="68"/>
  <c r="DN24" i="68" s="1"/>
  <c r="BM24" i="68"/>
  <c r="BP24" i="68" s="1"/>
  <c r="DZ24" i="68"/>
  <c r="EC24" i="68" s="1"/>
  <c r="BC24" i="68"/>
  <c r="BF24" i="68" s="1"/>
  <c r="CV24" i="68"/>
  <c r="CY24" i="68" s="1"/>
  <c r="EE24" i="68"/>
  <c r="EH24" i="68" s="1"/>
  <c r="CB24" i="68"/>
  <c r="CE24" i="68" s="1"/>
  <c r="AI24" i="68"/>
  <c r="AL24" i="68" s="1"/>
  <c r="CL24" i="68"/>
  <c r="CO24" i="68" s="1"/>
  <c r="EJ24" i="68"/>
  <c r="EM24" i="68" s="1"/>
  <c r="BH24" i="68"/>
  <c r="BK24" i="68" s="1"/>
  <c r="BR24" i="68"/>
  <c r="BU24" i="68" s="1"/>
  <c r="DP24" i="68"/>
  <c r="DS24" i="68" s="1"/>
  <c r="ET24" i="68"/>
  <c r="EW24" i="68" s="1"/>
  <c r="CG24" i="68"/>
  <c r="CJ24" i="68" s="1"/>
  <c r="DA24" i="68"/>
  <c r="DD24" i="68" s="1"/>
  <c r="CV23" i="68"/>
  <c r="CY23" i="68" s="1"/>
  <c r="DF23" i="68"/>
  <c r="DI23" i="68" s="1"/>
  <c r="DZ23" i="68"/>
  <c r="EC23" i="68" s="1"/>
  <c r="CG23" i="68"/>
  <c r="CJ23" i="68" s="1"/>
  <c r="EJ23" i="68"/>
  <c r="EM23" i="68" s="1"/>
  <c r="DU23" i="68"/>
  <c r="DX23" i="68" s="1"/>
  <c r="DA23" i="68"/>
  <c r="DD23" i="68" s="1"/>
  <c r="EE23" i="68"/>
  <c r="EH23" i="68" s="1"/>
  <c r="BR23" i="68"/>
  <c r="BU23" i="68" s="1"/>
  <c r="BC23" i="68"/>
  <c r="BF23" i="68" s="1"/>
  <c r="BH23" i="68"/>
  <c r="BK23" i="68" s="1"/>
  <c r="CB23" i="68"/>
  <c r="CE23" i="68" s="1"/>
  <c r="DK23" i="68"/>
  <c r="DN23" i="68" s="1"/>
  <c r="AI23" i="68"/>
  <c r="AL23" i="68" s="1"/>
  <c r="DP23" i="68"/>
  <c r="DS23" i="68" s="1"/>
  <c r="AX23" i="68"/>
  <c r="BA23" i="68" s="1"/>
  <c r="AN23" i="68"/>
  <c r="AQ23" i="68" s="1"/>
  <c r="AD23" i="68"/>
  <c r="AG23" i="68" s="1"/>
  <c r="CL23" i="68"/>
  <c r="CO23" i="68" s="1"/>
  <c r="AS23" i="68"/>
  <c r="AV23" i="68" s="1"/>
  <c r="CQ23" i="68"/>
  <c r="CT23" i="68" s="1"/>
  <c r="ET23" i="68"/>
  <c r="EW23" i="68" s="1"/>
  <c r="BM23" i="68"/>
  <c r="BP23" i="68" s="1"/>
  <c r="CL22" i="68"/>
  <c r="CO22" i="68" s="1"/>
  <c r="AS22" i="68"/>
  <c r="AV22" i="68" s="1"/>
  <c r="DZ22" i="68"/>
  <c r="EC22" i="68" s="1"/>
  <c r="AI22" i="68"/>
  <c r="AL22" i="68" s="1"/>
  <c r="DP22" i="68"/>
  <c r="DS22" i="68" s="1"/>
  <c r="AD22" i="68"/>
  <c r="AG22" i="68" s="1"/>
  <c r="DA22" i="68"/>
  <c r="DD22" i="68" s="1"/>
  <c r="EE22" i="68"/>
  <c r="EH22" i="68" s="1"/>
  <c r="DU22" i="68"/>
  <c r="DX22" i="68" s="1"/>
  <c r="AN22" i="68"/>
  <c r="AQ22" i="68" s="1"/>
  <c r="DK22" i="68"/>
  <c r="DN22" i="68" s="1"/>
  <c r="EJ22" i="68"/>
  <c r="EM22" i="68" s="1"/>
  <c r="BH22" i="68"/>
  <c r="BK22" i="68" s="1"/>
  <c r="CT22" i="68"/>
  <c r="AX22" i="68"/>
  <c r="BA22" i="68" s="1"/>
  <c r="DF22" i="68"/>
  <c r="DI22" i="68" s="1"/>
  <c r="CV22" i="68"/>
  <c r="CY22" i="68" s="1"/>
  <c r="ET22" i="68"/>
  <c r="EW22" i="68" s="1"/>
  <c r="BC22" i="68"/>
  <c r="BF22" i="68" s="1"/>
  <c r="BM22" i="68"/>
  <c r="BP22" i="68" s="1"/>
  <c r="BP20" i="68"/>
  <c r="AI20" i="68"/>
  <c r="AL20" i="68" s="1"/>
  <c r="CB20" i="68"/>
  <c r="CE20" i="68" s="1"/>
  <c r="DZ20" i="68"/>
  <c r="EC20" i="68" s="1"/>
  <c r="DU20" i="68"/>
  <c r="DX20" i="68" s="1"/>
  <c r="AX20" i="68"/>
  <c r="BA20" i="68" s="1"/>
  <c r="EJ20" i="68"/>
  <c r="EM20" i="68" s="1"/>
  <c r="BR20" i="68"/>
  <c r="BU20" i="68" s="1"/>
  <c r="DK20" i="68"/>
  <c r="DN20" i="68" s="1"/>
  <c r="L19" i="68"/>
  <c r="CG20" i="68"/>
  <c r="CJ20" i="68" s="1"/>
  <c r="BK20" i="68"/>
  <c r="ET20" i="68"/>
  <c r="EW20" i="68" s="1"/>
  <c r="CL20" i="68"/>
  <c r="CO20" i="68" s="1"/>
  <c r="DA20" i="68"/>
  <c r="DD20" i="68" s="1"/>
  <c r="AQ20" i="68"/>
  <c r="CV20" i="68"/>
  <c r="CY20" i="68" s="1"/>
  <c r="CT20" i="68"/>
  <c r="BC20" i="68"/>
  <c r="BF20" i="68" s="1"/>
  <c r="DF20" i="68"/>
  <c r="DI20" i="68" s="1"/>
  <c r="DP20" i="68"/>
  <c r="DS20" i="68" s="1"/>
  <c r="AS20" i="68"/>
  <c r="AV20" i="68" s="1"/>
  <c r="EE20" i="68"/>
  <c r="EH20" i="68" s="1"/>
  <c r="AD20" i="68"/>
  <c r="AG20" i="68" s="1"/>
  <c r="AD25" i="70"/>
  <c r="AG25" i="70" s="1"/>
  <c r="Y120" i="70"/>
  <c r="AA120" i="70"/>
  <c r="Y118" i="70"/>
  <c r="Y123" i="70"/>
  <c r="Z118" i="70"/>
  <c r="Z123" i="70"/>
  <c r="AA118" i="70"/>
  <c r="AA123" i="70"/>
  <c r="Y116" i="70"/>
  <c r="Y121" i="70"/>
  <c r="AA116" i="70"/>
  <c r="AA121" i="70"/>
  <c r="AD20" i="70"/>
  <c r="AG20" i="70" s="1"/>
  <c r="Y119" i="70"/>
  <c r="Z119" i="70"/>
  <c r="AA119" i="70"/>
  <c r="Y117" i="70"/>
  <c r="Y122" i="70"/>
  <c r="Z117" i="70"/>
  <c r="Z122" i="70"/>
  <c r="AA117" i="70"/>
  <c r="BI16" i="69"/>
  <c r="AO16" i="69"/>
  <c r="CH16" i="69"/>
  <c r="BN16" i="69"/>
  <c r="EP16" i="69"/>
  <c r="BX16" i="69"/>
  <c r="CW16" i="69"/>
  <c r="BD16" i="69"/>
  <c r="CM16" i="69"/>
  <c r="AJ16" i="69"/>
  <c r="AY16" i="69"/>
  <c r="BS16" i="69"/>
  <c r="AT16" i="69"/>
  <c r="EP16" i="70"/>
  <c r="T27" i="70"/>
  <c r="U27" i="70" s="1"/>
  <c r="W27" i="70" s="1"/>
  <c r="EF16" i="70"/>
  <c r="EK16" i="70"/>
  <c r="DB16" i="70"/>
  <c r="CW16" i="70"/>
  <c r="K127" i="70"/>
  <c r="Q127" i="70" s="1"/>
  <c r="DL16" i="70"/>
  <c r="BX16" i="70"/>
  <c r="CM16" i="70"/>
  <c r="AO16" i="70"/>
  <c r="AT16" i="70"/>
  <c r="DG16" i="70"/>
  <c r="CH16" i="70"/>
  <c r="T24" i="70"/>
  <c r="U24" i="70" s="1"/>
  <c r="W24" i="70" s="1"/>
  <c r="K125" i="70"/>
  <c r="Q125" i="70" s="1"/>
  <c r="T125" i="70" s="1"/>
  <c r="G201" i="70"/>
  <c r="K124" i="70"/>
  <c r="BI16" i="70"/>
  <c r="AE16" i="70"/>
  <c r="BS16" i="70"/>
  <c r="AY16" i="70"/>
  <c r="AJ16" i="70"/>
  <c r="BD16" i="70"/>
  <c r="BN16" i="70"/>
  <c r="K129" i="70"/>
  <c r="T21" i="70"/>
  <c r="U21" i="70" s="1"/>
  <c r="W21" i="70" s="1"/>
  <c r="K126" i="70"/>
  <c r="K118" i="70"/>
  <c r="K130" i="70"/>
  <c r="Q130" i="70" s="1"/>
  <c r="T130" i="70" s="1"/>
  <c r="K117" i="70"/>
  <c r="K122" i="70"/>
  <c r="N111" i="70"/>
  <c r="F111" i="70"/>
  <c r="N110" i="70"/>
  <c r="F110" i="70"/>
  <c r="J15" i="70"/>
  <c r="I15" i="70"/>
  <c r="G15" i="70" s="1"/>
  <c r="EU15" i="70" s="1"/>
  <c r="EW15" i="70" s="1"/>
  <c r="R111" i="70"/>
  <c r="M111" i="70"/>
  <c r="H111" i="70"/>
  <c r="Q110" i="70"/>
  <c r="L110" i="70"/>
  <c r="D110" i="70"/>
  <c r="O111" i="70"/>
  <c r="D111" i="70"/>
  <c r="O110" i="70"/>
  <c r="H110" i="70"/>
  <c r="P111" i="70"/>
  <c r="I111" i="70"/>
  <c r="R110" i="70"/>
  <c r="M110" i="70"/>
  <c r="E110" i="70"/>
  <c r="Q111" i="70"/>
  <c r="L111" i="70"/>
  <c r="E111" i="70"/>
  <c r="P110" i="70"/>
  <c r="I110" i="70"/>
  <c r="G226" i="70"/>
  <c r="G225" i="70"/>
  <c r="G224" i="70"/>
  <c r="G223" i="70"/>
  <c r="G222" i="70"/>
  <c r="G221" i="70"/>
  <c r="G220" i="70"/>
  <c r="G219" i="70"/>
  <c r="G218" i="70"/>
  <c r="G217" i="70"/>
  <c r="G216" i="70"/>
  <c r="G215" i="70"/>
  <c r="G214" i="70"/>
  <c r="G213" i="70"/>
  <c r="G212" i="70"/>
  <c r="G211" i="70"/>
  <c r="G210" i="70"/>
  <c r="G209" i="70"/>
  <c r="G208" i="70"/>
  <c r="G207" i="70"/>
  <c r="G206" i="70"/>
  <c r="G205" i="70"/>
  <c r="G204" i="70"/>
  <c r="G203" i="70"/>
  <c r="G202" i="70"/>
  <c r="G200" i="70"/>
  <c r="G199" i="70"/>
  <c r="G198" i="70"/>
  <c r="G197" i="70"/>
  <c r="G196" i="70"/>
  <c r="G195" i="70"/>
  <c r="G194" i="70"/>
  <c r="G193" i="70"/>
  <c r="G192" i="70"/>
  <c r="Q186" i="70"/>
  <c r="R186" i="70" s="1"/>
  <c r="L186" i="70"/>
  <c r="Q185" i="70"/>
  <c r="R185" i="70" s="1"/>
  <c r="L185" i="70"/>
  <c r="O184" i="70"/>
  <c r="Q183" i="70"/>
  <c r="R183" i="70" s="1"/>
  <c r="V166" i="70"/>
  <c r="V165" i="70"/>
  <c r="V164" i="70"/>
  <c r="V163" i="70"/>
  <c r="V160" i="70"/>
  <c r="V159" i="70"/>
  <c r="V158" i="70"/>
  <c r="V157" i="70"/>
  <c r="V156" i="70"/>
  <c r="V155" i="70"/>
  <c r="V154" i="70"/>
  <c r="V153" i="70"/>
  <c r="V152" i="70"/>
  <c r="V151" i="70"/>
  <c r="V150" i="70"/>
  <c r="Z149" i="70"/>
  <c r="Y149" i="70"/>
  <c r="V149" i="70"/>
  <c r="V139" i="70"/>
  <c r="Z137" i="70"/>
  <c r="Z136" i="70"/>
  <c r="V136" i="70"/>
  <c r="Q128" i="70"/>
  <c r="T128" i="70" s="1"/>
  <c r="AA127" i="70"/>
  <c r="Y127" i="70"/>
  <c r="V118" i="70"/>
  <c r="U108" i="70"/>
  <c r="W108" i="70" s="1"/>
  <c r="T107" i="70"/>
  <c r="U107" i="70" s="1"/>
  <c r="W107" i="70" s="1"/>
  <c r="T106" i="70"/>
  <c r="U106" i="70" s="1"/>
  <c r="W106" i="70" s="1"/>
  <c r="T105" i="70"/>
  <c r="U105" i="70" s="1"/>
  <c r="W105" i="70" s="1"/>
  <c r="T104" i="70"/>
  <c r="U104" i="70" s="1"/>
  <c r="W104" i="70" s="1"/>
  <c r="T103" i="70"/>
  <c r="U103" i="70" s="1"/>
  <c r="W103" i="70" s="1"/>
  <c r="T102" i="70"/>
  <c r="U102" i="70" s="1"/>
  <c r="W102" i="70" s="1"/>
  <c r="T101" i="70"/>
  <c r="U101" i="70" s="1"/>
  <c r="W101" i="70" s="1"/>
  <c r="T100" i="70"/>
  <c r="U100" i="70" s="1"/>
  <c r="W100" i="70" s="1"/>
  <c r="T99" i="70"/>
  <c r="U99" i="70" s="1"/>
  <c r="W99" i="70" s="1"/>
  <c r="T98" i="70"/>
  <c r="U98" i="70" s="1"/>
  <c r="W98" i="70" s="1"/>
  <c r="T97" i="70"/>
  <c r="U97" i="70" s="1"/>
  <c r="W97" i="70" s="1"/>
  <c r="T96" i="70"/>
  <c r="U96" i="70" s="1"/>
  <c r="W96" i="70" s="1"/>
  <c r="T95" i="70"/>
  <c r="U95" i="70" s="1"/>
  <c r="W95" i="70" s="1"/>
  <c r="T94" i="70"/>
  <c r="U94" i="70" s="1"/>
  <c r="W94" i="70" s="1"/>
  <c r="T93" i="70"/>
  <c r="U93" i="70" s="1"/>
  <c r="W93" i="70" s="1"/>
  <c r="T92" i="70"/>
  <c r="U92" i="70" s="1"/>
  <c r="W92" i="70" s="1"/>
  <c r="T91" i="70"/>
  <c r="U91" i="70" s="1"/>
  <c r="W91" i="70" s="1"/>
  <c r="T90" i="70"/>
  <c r="U90" i="70" s="1"/>
  <c r="W90" i="70" s="1"/>
  <c r="T89" i="70"/>
  <c r="U89" i="70" s="1"/>
  <c r="W89" i="70" s="1"/>
  <c r="T88" i="70"/>
  <c r="U88" i="70" s="1"/>
  <c r="W88" i="70" s="1"/>
  <c r="T87" i="70"/>
  <c r="U87" i="70" s="1"/>
  <c r="W87" i="70" s="1"/>
  <c r="T86" i="70"/>
  <c r="U86" i="70" s="1"/>
  <c r="W86" i="70" s="1"/>
  <c r="T85" i="70"/>
  <c r="U85" i="70" s="1"/>
  <c r="W85" i="70" s="1"/>
  <c r="T84" i="70"/>
  <c r="U84" i="70" s="1"/>
  <c r="W84" i="70" s="1"/>
  <c r="T83" i="70"/>
  <c r="U83" i="70" s="1"/>
  <c r="W83" i="70" s="1"/>
  <c r="T82" i="70"/>
  <c r="U82" i="70" s="1"/>
  <c r="W82" i="70" s="1"/>
  <c r="T81" i="70"/>
  <c r="U81" i="70" s="1"/>
  <c r="W81" i="70" s="1"/>
  <c r="T80" i="70"/>
  <c r="U80" i="70" s="1"/>
  <c r="W80" i="70" s="1"/>
  <c r="T79" i="70"/>
  <c r="U79" i="70" s="1"/>
  <c r="W79" i="70" s="1"/>
  <c r="T78" i="70"/>
  <c r="U78" i="70" s="1"/>
  <c r="W78" i="70" s="1"/>
  <c r="T77" i="70"/>
  <c r="U77" i="70" s="1"/>
  <c r="W77" i="70" s="1"/>
  <c r="T76" i="70"/>
  <c r="U76" i="70" s="1"/>
  <c r="W76" i="70" s="1"/>
  <c r="T75" i="70"/>
  <c r="U75" i="70" s="1"/>
  <c r="W75" i="70" s="1"/>
  <c r="T74" i="70"/>
  <c r="U74" i="70" s="1"/>
  <c r="W74" i="70" s="1"/>
  <c r="T73" i="70"/>
  <c r="U73" i="70" s="1"/>
  <c r="W73" i="70" s="1"/>
  <c r="T72" i="70"/>
  <c r="U72" i="70" s="1"/>
  <c r="W72" i="70" s="1"/>
  <c r="T71" i="70"/>
  <c r="U71" i="70" s="1"/>
  <c r="W71" i="70" s="1"/>
  <c r="T70" i="70"/>
  <c r="U70" i="70" s="1"/>
  <c r="W70" i="70" s="1"/>
  <c r="T69" i="70"/>
  <c r="U69" i="70" s="1"/>
  <c r="W69" i="70" s="1"/>
  <c r="T68" i="70"/>
  <c r="U68" i="70" s="1"/>
  <c r="W68" i="70" s="1"/>
  <c r="T67" i="70"/>
  <c r="U67" i="70" s="1"/>
  <c r="W67" i="70" s="1"/>
  <c r="T66" i="70"/>
  <c r="U66" i="70" s="1"/>
  <c r="W66" i="70" s="1"/>
  <c r="T65" i="70"/>
  <c r="U65" i="70" s="1"/>
  <c r="W65" i="70" s="1"/>
  <c r="T64" i="70"/>
  <c r="U64" i="70" s="1"/>
  <c r="W64" i="70" s="1"/>
  <c r="T63" i="70"/>
  <c r="U63" i="70" s="1"/>
  <c r="W63" i="70" s="1"/>
  <c r="T62" i="70"/>
  <c r="U62" i="70" s="1"/>
  <c r="W62" i="70" s="1"/>
  <c r="T61" i="70"/>
  <c r="U61" i="70" s="1"/>
  <c r="W61" i="70" s="1"/>
  <c r="T60" i="70"/>
  <c r="U60" i="70" s="1"/>
  <c r="W60" i="70" s="1"/>
  <c r="T59" i="70"/>
  <c r="U59" i="70" s="1"/>
  <c r="W59" i="70" s="1"/>
  <c r="T58" i="70"/>
  <c r="U58" i="70" s="1"/>
  <c r="W58" i="70" s="1"/>
  <c r="T57" i="70"/>
  <c r="U57" i="70" s="1"/>
  <c r="W57" i="70" s="1"/>
  <c r="T56" i="70"/>
  <c r="U56" i="70" s="1"/>
  <c r="W56" i="70" s="1"/>
  <c r="T55" i="70"/>
  <c r="U55" i="70" s="1"/>
  <c r="W55" i="70" s="1"/>
  <c r="T54" i="70"/>
  <c r="U54" i="70" s="1"/>
  <c r="W54" i="70" s="1"/>
  <c r="T53" i="70"/>
  <c r="U53" i="70" s="1"/>
  <c r="W53" i="70" s="1"/>
  <c r="T52" i="70"/>
  <c r="U52" i="70" s="1"/>
  <c r="W52" i="70" s="1"/>
  <c r="T51" i="70"/>
  <c r="U51" i="70" s="1"/>
  <c r="W51" i="70" s="1"/>
  <c r="T50" i="70"/>
  <c r="U50" i="70" s="1"/>
  <c r="W50" i="70" s="1"/>
  <c r="T49" i="70"/>
  <c r="U49" i="70" s="1"/>
  <c r="W49" i="70" s="1"/>
  <c r="T48" i="70"/>
  <c r="U48" i="70" s="1"/>
  <c r="W48" i="70" s="1"/>
  <c r="T47" i="70"/>
  <c r="U47" i="70" s="1"/>
  <c r="W47" i="70" s="1"/>
  <c r="T46" i="70"/>
  <c r="U46" i="70" s="1"/>
  <c r="W46" i="70" s="1"/>
  <c r="T45" i="70"/>
  <c r="U45" i="70" s="1"/>
  <c r="W45" i="70" s="1"/>
  <c r="T44" i="70"/>
  <c r="U44" i="70" s="1"/>
  <c r="W44" i="70" s="1"/>
  <c r="T43" i="70"/>
  <c r="U43" i="70" s="1"/>
  <c r="W43" i="70" s="1"/>
  <c r="T42" i="70"/>
  <c r="U42" i="70" s="1"/>
  <c r="W42" i="70" s="1"/>
  <c r="T41" i="70"/>
  <c r="U41" i="70" s="1"/>
  <c r="W41" i="70" s="1"/>
  <c r="T40" i="70"/>
  <c r="U40" i="70" s="1"/>
  <c r="W40" i="70" s="1"/>
  <c r="T39" i="70"/>
  <c r="U39" i="70" s="1"/>
  <c r="W39" i="70" s="1"/>
  <c r="T38" i="70"/>
  <c r="U38" i="70" s="1"/>
  <c r="W38" i="70" s="1"/>
  <c r="T37" i="70"/>
  <c r="U37" i="70" s="1"/>
  <c r="W37" i="70" s="1"/>
  <c r="T36" i="70"/>
  <c r="U36" i="70" s="1"/>
  <c r="W36" i="70" s="1"/>
  <c r="T35" i="70"/>
  <c r="U35" i="70" s="1"/>
  <c r="W35" i="70" s="1"/>
  <c r="T34" i="70"/>
  <c r="U34" i="70" s="1"/>
  <c r="W34" i="70" s="1"/>
  <c r="T33" i="70"/>
  <c r="U33" i="70" s="1"/>
  <c r="W33" i="70" s="1"/>
  <c r="T32" i="70"/>
  <c r="U32" i="70" s="1"/>
  <c r="W32" i="70" s="1"/>
  <c r="T31" i="70"/>
  <c r="U31" i="70" s="1"/>
  <c r="W31" i="70" s="1"/>
  <c r="T30" i="70"/>
  <c r="U30" i="70" s="1"/>
  <c r="W30" i="70" s="1"/>
  <c r="T29" i="70"/>
  <c r="U29" i="70" s="1"/>
  <c r="W29" i="70" s="1"/>
  <c r="T28" i="70"/>
  <c r="U28" i="70" s="1"/>
  <c r="W28" i="70" s="1"/>
  <c r="T26" i="70"/>
  <c r="U26" i="70" s="1"/>
  <c r="W26" i="70" s="1"/>
  <c r="T25" i="70"/>
  <c r="U25" i="70" s="1"/>
  <c r="W25" i="70" s="1"/>
  <c r="T23" i="70"/>
  <c r="U23" i="70" s="1"/>
  <c r="T22" i="70"/>
  <c r="U22" i="70" s="1"/>
  <c r="T20" i="70"/>
  <c r="U20" i="70" s="1"/>
  <c r="L14" i="70"/>
  <c r="J14" i="70"/>
  <c r="H14" i="70"/>
  <c r="V122" i="70"/>
  <c r="K120" i="70"/>
  <c r="Q120" i="70" s="1"/>
  <c r="T120" i="70" s="1"/>
  <c r="Z143" i="70"/>
  <c r="Z142" i="70"/>
  <c r="V142" i="70"/>
  <c r="V138" i="70"/>
  <c r="V134" i="70"/>
  <c r="AA133" i="70"/>
  <c r="Y133" i="70"/>
  <c r="AA132" i="70"/>
  <c r="Y132" i="70"/>
  <c r="V132" i="70"/>
  <c r="V124" i="70"/>
  <c r="V117" i="70"/>
  <c r="V116" i="70"/>
  <c r="V143" i="70"/>
  <c r="Z141" i="70"/>
  <c r="Z139" i="70"/>
  <c r="V137" i="70"/>
  <c r="Z130" i="70"/>
  <c r="V130" i="70"/>
  <c r="AA129" i="70"/>
  <c r="Y129" i="70"/>
  <c r="Z128" i="70"/>
  <c r="Y128" i="70"/>
  <c r="Z127" i="70"/>
  <c r="V127" i="70"/>
  <c r="Z126" i="70"/>
  <c r="V126" i="70"/>
  <c r="AA140" i="70" s="1"/>
  <c r="V125" i="70"/>
  <c r="Q124" i="70"/>
  <c r="V121" i="70"/>
  <c r="K121" i="70"/>
  <c r="Q121" i="70" s="1"/>
  <c r="T121" i="70" s="1"/>
  <c r="G191" i="70"/>
  <c r="Q187" i="70"/>
  <c r="R187" i="70" s="1"/>
  <c r="L187" i="70"/>
  <c r="I187" i="70" s="1"/>
  <c r="Q184" i="70"/>
  <c r="R184" i="70" s="1"/>
  <c r="L184" i="70"/>
  <c r="O183" i="70"/>
  <c r="L183" i="70"/>
  <c r="I183" i="70" s="1"/>
  <c r="L167" i="70"/>
  <c r="V162" i="70"/>
  <c r="V161" i="70"/>
  <c r="Z148" i="70"/>
  <c r="Y148" i="70"/>
  <c r="V148" i="70"/>
  <c r="Z147" i="70"/>
  <c r="Y147" i="70"/>
  <c r="Z146" i="70"/>
  <c r="V146" i="70"/>
  <c r="Z145" i="70"/>
  <c r="Y145" i="70"/>
  <c r="AA142" i="70"/>
  <c r="Z140" i="70"/>
  <c r="V140" i="70"/>
  <c r="Z138" i="70"/>
  <c r="V135" i="70"/>
  <c r="Z133" i="70"/>
  <c r="V133" i="70"/>
  <c r="AA131" i="70"/>
  <c r="Y131" i="70"/>
  <c r="V131" i="70"/>
  <c r="Q131" i="70"/>
  <c r="AA130" i="70"/>
  <c r="Z129" i="70"/>
  <c r="V129" i="70"/>
  <c r="AA126" i="70"/>
  <c r="Y126" i="70"/>
  <c r="V123" i="70"/>
  <c r="K123" i="70"/>
  <c r="Q123" i="70" s="1"/>
  <c r="Q122" i="70"/>
  <c r="T122" i="70" s="1"/>
  <c r="V120" i="70"/>
  <c r="AA146" i="70" s="1"/>
  <c r="V147" i="70"/>
  <c r="Y146" i="70"/>
  <c r="V145" i="70"/>
  <c r="V144" i="70"/>
  <c r="V141" i="70"/>
  <c r="AA139" i="70"/>
  <c r="Y137" i="70"/>
  <c r="Z132" i="70"/>
  <c r="Z131" i="70"/>
  <c r="Y130" i="70"/>
  <c r="AA128" i="70"/>
  <c r="V128" i="70"/>
  <c r="Q118" i="70"/>
  <c r="K116" i="70"/>
  <c r="V119" i="70"/>
  <c r="K119" i="70"/>
  <c r="Q119" i="70" s="1"/>
  <c r="T27" i="69"/>
  <c r="U27" i="69" s="1"/>
  <c r="W27" i="69" s="1"/>
  <c r="K139" i="69"/>
  <c r="K135" i="69"/>
  <c r="Q135" i="69" s="1"/>
  <c r="T135" i="69" s="1"/>
  <c r="K138" i="69"/>
  <c r="Q138" i="69" s="1"/>
  <c r="K136" i="69"/>
  <c r="T21" i="69"/>
  <c r="U21" i="69" s="1"/>
  <c r="W21" i="69" s="1"/>
  <c r="T30" i="69"/>
  <c r="U30" i="69" s="1"/>
  <c r="W30" i="69" s="1"/>
  <c r="AE16" i="69"/>
  <c r="Y124" i="69"/>
  <c r="T84" i="69"/>
  <c r="U84" i="69" s="1"/>
  <c r="T79" i="69"/>
  <c r="U79" i="69" s="1"/>
  <c r="W79" i="69" s="1"/>
  <c r="Z150" i="69"/>
  <c r="Z146" i="69"/>
  <c r="Z144" i="69"/>
  <c r="AA141" i="69"/>
  <c r="Y141" i="69"/>
  <c r="AA140" i="69"/>
  <c r="Z140" i="69"/>
  <c r="Y139" i="69"/>
  <c r="Z136" i="69"/>
  <c r="Y134" i="69"/>
  <c r="AA130" i="69"/>
  <c r="Z130" i="69"/>
  <c r="Y130" i="69"/>
  <c r="V130" i="69"/>
  <c r="AA129" i="69"/>
  <c r="Z129" i="69"/>
  <c r="Y129" i="69"/>
  <c r="AA128" i="69"/>
  <c r="Z128" i="69"/>
  <c r="Y128" i="69"/>
  <c r="AA127" i="69"/>
  <c r="Z127" i="69"/>
  <c r="Z126" i="69"/>
  <c r="K126" i="69"/>
  <c r="AA125" i="69"/>
  <c r="Y125" i="69"/>
  <c r="K124" i="69"/>
  <c r="T100" i="69"/>
  <c r="T96" i="69"/>
  <c r="U96" i="69" s="1"/>
  <c r="W96" i="69" s="1"/>
  <c r="T80" i="69"/>
  <c r="T78" i="69"/>
  <c r="T77" i="69"/>
  <c r="T71" i="69"/>
  <c r="Z151" i="69"/>
  <c r="Z149" i="69"/>
  <c r="Z148" i="69"/>
  <c r="Z147" i="69"/>
  <c r="Z145" i="69"/>
  <c r="Z141" i="69"/>
  <c r="Y140" i="69"/>
  <c r="AA139" i="69"/>
  <c r="Z139" i="69"/>
  <c r="AA138" i="69"/>
  <c r="Z138" i="69"/>
  <c r="Y138" i="69"/>
  <c r="AA137" i="69"/>
  <c r="Z137" i="69"/>
  <c r="Y137" i="69"/>
  <c r="K137" i="69"/>
  <c r="AA136" i="69"/>
  <c r="Y136" i="69"/>
  <c r="AA135" i="69"/>
  <c r="Z135" i="69"/>
  <c r="Y135" i="69"/>
  <c r="AA134" i="69"/>
  <c r="Z134" i="69"/>
  <c r="K134" i="69"/>
  <c r="K133" i="69"/>
  <c r="K132" i="69"/>
  <c r="AA131" i="69"/>
  <c r="Z131" i="69"/>
  <c r="Y131" i="69"/>
  <c r="Y127" i="69"/>
  <c r="AA126" i="69"/>
  <c r="Y126" i="69"/>
  <c r="Z125" i="69"/>
  <c r="AA124" i="69"/>
  <c r="Z124" i="69"/>
  <c r="Q119" i="69"/>
  <c r="T112" i="69"/>
  <c r="T110" i="69"/>
  <c r="T109" i="69"/>
  <c r="T102" i="69"/>
  <c r="T98" i="69"/>
  <c r="T92" i="69"/>
  <c r="T81" i="69"/>
  <c r="T70" i="69"/>
  <c r="T29" i="69"/>
  <c r="U29" i="69" s="1"/>
  <c r="W29" i="69" s="1"/>
  <c r="T28" i="69"/>
  <c r="U28" i="69" s="1"/>
  <c r="W28" i="69" s="1"/>
  <c r="T114" i="69"/>
  <c r="U114" i="69" s="1"/>
  <c r="T108" i="69"/>
  <c r="U108" i="69" s="1"/>
  <c r="T107" i="69"/>
  <c r="T104" i="69"/>
  <c r="T103" i="69"/>
  <c r="U103" i="69" s="1"/>
  <c r="T101" i="69"/>
  <c r="T91" i="69"/>
  <c r="T89" i="69"/>
  <c r="T87" i="69"/>
  <c r="T73" i="69"/>
  <c r="T68" i="69"/>
  <c r="T26" i="69"/>
  <c r="U26" i="69" s="1"/>
  <c r="W26" i="69" s="1"/>
  <c r="T111" i="69"/>
  <c r="U111" i="69" s="1"/>
  <c r="T97" i="69"/>
  <c r="U97" i="69" s="1"/>
  <c r="T95" i="69"/>
  <c r="T94" i="69"/>
  <c r="T93" i="69"/>
  <c r="T88" i="69"/>
  <c r="T86" i="69"/>
  <c r="T76" i="69"/>
  <c r="T75" i="69"/>
  <c r="T74" i="69"/>
  <c r="T116" i="69"/>
  <c r="T115" i="69"/>
  <c r="T113" i="69"/>
  <c r="T106" i="69"/>
  <c r="U106" i="69" s="1"/>
  <c r="T105" i="69"/>
  <c r="T99" i="69"/>
  <c r="T90" i="69"/>
  <c r="T85" i="69"/>
  <c r="T83" i="69"/>
  <c r="T82" i="69"/>
  <c r="T72" i="69"/>
  <c r="T69" i="69"/>
  <c r="U69" i="69" s="1"/>
  <c r="G234" i="69"/>
  <c r="G232" i="69"/>
  <c r="G231" i="69"/>
  <c r="G230" i="69"/>
  <c r="G229" i="69"/>
  <c r="G225" i="69"/>
  <c r="G224" i="69"/>
  <c r="G223" i="69"/>
  <c r="G222" i="69"/>
  <c r="G221" i="69"/>
  <c r="G220" i="69"/>
  <c r="G219" i="69"/>
  <c r="G217" i="69"/>
  <c r="G216" i="69"/>
  <c r="L195" i="69"/>
  <c r="O192" i="69"/>
  <c r="L192" i="69"/>
  <c r="Q191" i="69"/>
  <c r="R191" i="69" s="1"/>
  <c r="V158" i="69"/>
  <c r="Z157" i="69"/>
  <c r="Y156" i="69"/>
  <c r="Y155" i="69"/>
  <c r="V152" i="69"/>
  <c r="V151" i="69"/>
  <c r="M119" i="69"/>
  <c r="K130" i="69"/>
  <c r="Q130" i="69" s="1"/>
  <c r="V129" i="69"/>
  <c r="K129" i="69"/>
  <c r="Q129" i="69" s="1"/>
  <c r="V128" i="69"/>
  <c r="K128" i="69"/>
  <c r="Q128" i="69" s="1"/>
  <c r="V124" i="69"/>
  <c r="R119" i="69"/>
  <c r="C119" i="69"/>
  <c r="L118" i="69"/>
  <c r="T67" i="69"/>
  <c r="U67" i="69" s="1"/>
  <c r="W67" i="69" s="1"/>
  <c r="T66" i="69"/>
  <c r="U66" i="69" s="1"/>
  <c r="W66" i="69" s="1"/>
  <c r="T65" i="69"/>
  <c r="U65" i="69" s="1"/>
  <c r="W65" i="69" s="1"/>
  <c r="T64" i="69"/>
  <c r="U64" i="69" s="1"/>
  <c r="W64" i="69" s="1"/>
  <c r="T63" i="69"/>
  <c r="U63" i="69" s="1"/>
  <c r="W63" i="69" s="1"/>
  <c r="T62" i="69"/>
  <c r="U62" i="69" s="1"/>
  <c r="W62" i="69" s="1"/>
  <c r="T61" i="69"/>
  <c r="U61" i="69" s="1"/>
  <c r="W61" i="69" s="1"/>
  <c r="T60" i="69"/>
  <c r="U60" i="69" s="1"/>
  <c r="W60" i="69" s="1"/>
  <c r="T59" i="69"/>
  <c r="U59" i="69" s="1"/>
  <c r="W59" i="69" s="1"/>
  <c r="T58" i="69"/>
  <c r="U58" i="69" s="1"/>
  <c r="W58" i="69" s="1"/>
  <c r="T57" i="69"/>
  <c r="U57" i="69" s="1"/>
  <c r="W57" i="69" s="1"/>
  <c r="T56" i="69"/>
  <c r="U56" i="69" s="1"/>
  <c r="W56" i="69" s="1"/>
  <c r="T55" i="69"/>
  <c r="U55" i="69" s="1"/>
  <c r="W55" i="69" s="1"/>
  <c r="T54" i="69"/>
  <c r="U54" i="69" s="1"/>
  <c r="W54" i="69" s="1"/>
  <c r="T53" i="69"/>
  <c r="U53" i="69" s="1"/>
  <c r="W53" i="69" s="1"/>
  <c r="T52" i="69"/>
  <c r="U52" i="69" s="1"/>
  <c r="W52" i="69" s="1"/>
  <c r="T51" i="69"/>
  <c r="U51" i="69" s="1"/>
  <c r="W51" i="69" s="1"/>
  <c r="T50" i="69"/>
  <c r="U50" i="69" s="1"/>
  <c r="W50" i="69" s="1"/>
  <c r="T49" i="69"/>
  <c r="U49" i="69" s="1"/>
  <c r="W49" i="69" s="1"/>
  <c r="T48" i="69"/>
  <c r="U48" i="69" s="1"/>
  <c r="W48" i="69" s="1"/>
  <c r="T47" i="69"/>
  <c r="U47" i="69" s="1"/>
  <c r="W47" i="69" s="1"/>
  <c r="T46" i="69"/>
  <c r="U46" i="69" s="1"/>
  <c r="W46" i="69" s="1"/>
  <c r="T45" i="69"/>
  <c r="U45" i="69" s="1"/>
  <c r="W45" i="69" s="1"/>
  <c r="T44" i="69"/>
  <c r="U44" i="69" s="1"/>
  <c r="W44" i="69" s="1"/>
  <c r="T43" i="69"/>
  <c r="U43" i="69" s="1"/>
  <c r="W43" i="69" s="1"/>
  <c r="T42" i="69"/>
  <c r="U42" i="69" s="1"/>
  <c r="W42" i="69" s="1"/>
  <c r="T41" i="69"/>
  <c r="U41" i="69" s="1"/>
  <c r="W41" i="69" s="1"/>
  <c r="T40" i="69"/>
  <c r="U40" i="69" s="1"/>
  <c r="W40" i="69" s="1"/>
  <c r="T39" i="69"/>
  <c r="U39" i="69" s="1"/>
  <c r="W39" i="69" s="1"/>
  <c r="T38" i="69"/>
  <c r="U38" i="69" s="1"/>
  <c r="W38" i="69" s="1"/>
  <c r="T37" i="69"/>
  <c r="U37" i="69" s="1"/>
  <c r="W37" i="69" s="1"/>
  <c r="T36" i="69"/>
  <c r="U36" i="69" s="1"/>
  <c r="W36" i="69" s="1"/>
  <c r="T35" i="69"/>
  <c r="U35" i="69" s="1"/>
  <c r="W35" i="69" s="1"/>
  <c r="T34" i="69"/>
  <c r="U34" i="69" s="1"/>
  <c r="W34" i="69" s="1"/>
  <c r="T33" i="69"/>
  <c r="U33" i="69" s="1"/>
  <c r="W33" i="69" s="1"/>
  <c r="T32" i="69"/>
  <c r="U32" i="69" s="1"/>
  <c r="T31" i="69"/>
  <c r="U31" i="69" s="1"/>
  <c r="W31" i="69" s="1"/>
  <c r="T24" i="69"/>
  <c r="U24" i="69" s="1"/>
  <c r="T23" i="69"/>
  <c r="U23" i="69" s="1"/>
  <c r="T22" i="69"/>
  <c r="U22" i="69" s="1"/>
  <c r="T20" i="69"/>
  <c r="U20" i="69" s="1"/>
  <c r="I15" i="69"/>
  <c r="L14" i="69"/>
  <c r="J14" i="69"/>
  <c r="H14" i="69"/>
  <c r="L194" i="69"/>
  <c r="L119" i="69"/>
  <c r="Q118" i="69"/>
  <c r="N118" i="69"/>
  <c r="H118" i="69"/>
  <c r="W84" i="69"/>
  <c r="Q193" i="69"/>
  <c r="R193" i="69" s="1"/>
  <c r="V149" i="69"/>
  <c r="V145" i="69"/>
  <c r="V135" i="69"/>
  <c r="V126" i="69"/>
  <c r="Q194" i="69"/>
  <c r="R194" i="69" s="1"/>
  <c r="L175" i="69"/>
  <c r="V172" i="69"/>
  <c r="V169" i="69"/>
  <c r="V163" i="69"/>
  <c r="V161" i="69"/>
  <c r="V160" i="69"/>
  <c r="V156" i="69"/>
  <c r="V155" i="69"/>
  <c r="V153" i="69"/>
  <c r="V144" i="69"/>
  <c r="V142" i="69"/>
  <c r="V141" i="69"/>
  <c r="V140" i="69"/>
  <c r="V137" i="69"/>
  <c r="V136" i="69"/>
  <c r="V131" i="69"/>
  <c r="V127" i="69"/>
  <c r="K127" i="69"/>
  <c r="Q127" i="69" s="1"/>
  <c r="Q125" i="69"/>
  <c r="P119" i="69"/>
  <c r="F119" i="69"/>
  <c r="P118" i="69"/>
  <c r="G233" i="69"/>
  <c r="G228" i="69"/>
  <c r="G227" i="69"/>
  <c r="G226" i="69"/>
  <c r="G218" i="69"/>
  <c r="G215" i="69"/>
  <c r="G214" i="69"/>
  <c r="G213" i="69"/>
  <c r="G212" i="69"/>
  <c r="G211" i="69"/>
  <c r="G210" i="69"/>
  <c r="G209" i="69"/>
  <c r="G208" i="69"/>
  <c r="G207" i="69"/>
  <c r="G206" i="69"/>
  <c r="G205" i="69"/>
  <c r="F204" i="69"/>
  <c r="G204" i="69" s="1"/>
  <c r="G203" i="69"/>
  <c r="G202" i="69"/>
  <c r="G201" i="69"/>
  <c r="G200" i="69"/>
  <c r="G199" i="69"/>
  <c r="Q195" i="69"/>
  <c r="R195" i="69" s="1"/>
  <c r="Q192" i="69"/>
  <c r="R192" i="69" s="1"/>
  <c r="O191" i="69"/>
  <c r="L191" i="69"/>
  <c r="V174" i="69"/>
  <c r="V173" i="69"/>
  <c r="V171" i="69"/>
  <c r="V170" i="69"/>
  <c r="V168" i="69"/>
  <c r="V167" i="69"/>
  <c r="V166" i="69"/>
  <c r="V165" i="69"/>
  <c r="V164" i="69"/>
  <c r="V162" i="69"/>
  <c r="V159" i="69"/>
  <c r="Y157" i="69"/>
  <c r="Z155" i="69"/>
  <c r="Z154" i="69"/>
  <c r="V154" i="69"/>
  <c r="Z153" i="69"/>
  <c r="V139" i="69"/>
  <c r="V138" i="69"/>
  <c r="N119" i="69"/>
  <c r="H119" i="69"/>
  <c r="R118" i="69"/>
  <c r="M118" i="69"/>
  <c r="I118" i="69"/>
  <c r="C118" i="69"/>
  <c r="L193" i="69"/>
  <c r="I193" i="69" s="1"/>
  <c r="V157" i="69"/>
  <c r="Z156" i="69"/>
  <c r="Y154" i="69"/>
  <c r="Y153" i="69"/>
  <c r="V150" i="69"/>
  <c r="V148" i="69"/>
  <c r="V147" i="69"/>
  <c r="V146" i="69"/>
  <c r="V143" i="69"/>
  <c r="V134" i="69"/>
  <c r="V133" i="69"/>
  <c r="V132" i="69"/>
  <c r="K131" i="69"/>
  <c r="Q131" i="69" s="1"/>
  <c r="V125" i="69"/>
  <c r="O119" i="69"/>
  <c r="I119" i="69"/>
  <c r="O118" i="69"/>
  <c r="F118" i="69"/>
  <c r="K133" i="68"/>
  <c r="K123" i="68"/>
  <c r="S132" i="68"/>
  <c r="S138" i="68"/>
  <c r="S136" i="68"/>
  <c r="S133" i="68"/>
  <c r="S135" i="68"/>
  <c r="S134" i="68"/>
  <c r="S137" i="68"/>
  <c r="K131" i="68"/>
  <c r="K135" i="68"/>
  <c r="K136" i="68"/>
  <c r="K137" i="68"/>
  <c r="K127" i="68"/>
  <c r="K126" i="68"/>
  <c r="DL16" i="68"/>
  <c r="DG16" i="68"/>
  <c r="AY16" i="68"/>
  <c r="EP16" i="68"/>
  <c r="EF16" i="68"/>
  <c r="DB16" i="68"/>
  <c r="CR16" i="68"/>
  <c r="CM16" i="68"/>
  <c r="CH16" i="68"/>
  <c r="BI16" i="68"/>
  <c r="AO16" i="68"/>
  <c r="AJ16" i="68"/>
  <c r="DV16" i="68"/>
  <c r="DQ16" i="68"/>
  <c r="CW16" i="68"/>
  <c r="CC16" i="68"/>
  <c r="BS16" i="68"/>
  <c r="BN16" i="68"/>
  <c r="AT16" i="68"/>
  <c r="EU16" i="68"/>
  <c r="EK16" i="68"/>
  <c r="EA16" i="68"/>
  <c r="BX16" i="68"/>
  <c r="BD16" i="68"/>
  <c r="AE16" i="68"/>
  <c r="G233" i="68"/>
  <c r="G232" i="68"/>
  <c r="G231" i="68"/>
  <c r="G230" i="68"/>
  <c r="G229" i="68"/>
  <c r="G228" i="68"/>
  <c r="G227" i="68"/>
  <c r="G226" i="68"/>
  <c r="G225" i="68"/>
  <c r="G224" i="68"/>
  <c r="G223" i="68"/>
  <c r="G222" i="68"/>
  <c r="G208" i="68"/>
  <c r="O191" i="68"/>
  <c r="L191" i="68"/>
  <c r="L174" i="68"/>
  <c r="V172" i="68"/>
  <c r="V164" i="68"/>
  <c r="V158" i="68"/>
  <c r="V156" i="68"/>
  <c r="V150" i="68"/>
  <c r="V148" i="68"/>
  <c r="V145" i="68"/>
  <c r="V143" i="68"/>
  <c r="V136" i="68"/>
  <c r="V135" i="68"/>
  <c r="Q133" i="68"/>
  <c r="V129" i="68"/>
  <c r="V125" i="68"/>
  <c r="K125" i="68"/>
  <c r="Q125" i="68" s="1"/>
  <c r="V124" i="68"/>
  <c r="K124" i="68"/>
  <c r="Q124" i="68" s="1"/>
  <c r="N118" i="68"/>
  <c r="H118" i="68"/>
  <c r="R117" i="68"/>
  <c r="L117" i="68"/>
  <c r="R15" i="68"/>
  <c r="T25" i="68" s="1"/>
  <c r="I15" i="68"/>
  <c r="L14" i="68"/>
  <c r="J14" i="68"/>
  <c r="H14" i="68"/>
  <c r="V146" i="68"/>
  <c r="V144" i="68"/>
  <c r="Q137" i="68"/>
  <c r="V133" i="68"/>
  <c r="V130" i="68"/>
  <c r="V123" i="68"/>
  <c r="Q123" i="68"/>
  <c r="R118" i="68"/>
  <c r="Q117" i="68"/>
  <c r="M117" i="68"/>
  <c r="H117" i="68"/>
  <c r="G221" i="68"/>
  <c r="G220" i="68"/>
  <c r="G218" i="68"/>
  <c r="G217" i="68"/>
  <c r="G215" i="68"/>
  <c r="G212" i="68"/>
  <c r="G211" i="68"/>
  <c r="G206" i="68"/>
  <c r="G204" i="68"/>
  <c r="G202" i="68"/>
  <c r="Q194" i="68"/>
  <c r="R194" i="68" s="1"/>
  <c r="Q193" i="68"/>
  <c r="R193" i="68" s="1"/>
  <c r="L193" i="68"/>
  <c r="Q192" i="68"/>
  <c r="R192" i="68" s="1"/>
  <c r="O190" i="68"/>
  <c r="L190" i="68"/>
  <c r="V168" i="68"/>
  <c r="V165" i="68"/>
  <c r="V161" i="68"/>
  <c r="V152" i="68"/>
  <c r="V141" i="68"/>
  <c r="V139" i="68"/>
  <c r="V137" i="68"/>
  <c r="T133" i="68"/>
  <c r="K132" i="68"/>
  <c r="Q132" i="68" s="1"/>
  <c r="V131" i="68"/>
  <c r="K129" i="68"/>
  <c r="Q129" i="68" s="1"/>
  <c r="V128" i="68"/>
  <c r="Q127" i="68"/>
  <c r="Q126" i="68"/>
  <c r="M118" i="68"/>
  <c r="L118" i="68"/>
  <c r="N117" i="68"/>
  <c r="G219" i="68"/>
  <c r="G216" i="68"/>
  <c r="G213" i="68"/>
  <c r="G203" i="68"/>
  <c r="G201" i="68"/>
  <c r="G199" i="68"/>
  <c r="L192" i="68"/>
  <c r="I192" i="68" s="1"/>
  <c r="Q191" i="68"/>
  <c r="R191" i="68" s="1"/>
  <c r="V171" i="68"/>
  <c r="V170" i="68"/>
  <c r="V163" i="68"/>
  <c r="V157" i="68"/>
  <c r="V149" i="68"/>
  <c r="V147" i="68"/>
  <c r="V140" i="68"/>
  <c r="T137" i="68"/>
  <c r="Q136" i="68"/>
  <c r="Q135" i="68"/>
  <c r="T135" i="68" s="1"/>
  <c r="K130" i="68"/>
  <c r="Q130" i="68" s="1"/>
  <c r="K128" i="68"/>
  <c r="Q128" i="68" s="1"/>
  <c r="V127" i="68"/>
  <c r="O118" i="68"/>
  <c r="P118" i="68"/>
  <c r="I118" i="68"/>
  <c r="F118" i="68"/>
  <c r="P117" i="68"/>
  <c r="I117" i="68"/>
  <c r="C117" i="68"/>
  <c r="G214" i="68"/>
  <c r="G210" i="68"/>
  <c r="G209" i="68"/>
  <c r="G207" i="68"/>
  <c r="G205" i="68"/>
  <c r="G200" i="68"/>
  <c r="G198" i="68"/>
  <c r="L194" i="68"/>
  <c r="I194" i="68" s="1"/>
  <c r="Q190" i="68"/>
  <c r="R190" i="68" s="1"/>
  <c r="V173" i="68"/>
  <c r="V169" i="68"/>
  <c r="V167" i="68"/>
  <c r="V166" i="68"/>
  <c r="V162" i="68"/>
  <c r="V160" i="68"/>
  <c r="V159" i="68"/>
  <c r="V155" i="68"/>
  <c r="V154" i="68"/>
  <c r="V153" i="68"/>
  <c r="V151" i="68"/>
  <c r="V142" i="68"/>
  <c r="V138" i="68"/>
  <c r="V134" i="68"/>
  <c r="V132" i="68"/>
  <c r="Q131" i="68"/>
  <c r="V126" i="68"/>
  <c r="Q118" i="68"/>
  <c r="C118" i="68"/>
  <c r="O117" i="68"/>
  <c r="F117" i="68"/>
  <c r="G226" i="27"/>
  <c r="G222" i="27"/>
  <c r="G220" i="27"/>
  <c r="G216" i="27"/>
  <c r="G214" i="27"/>
  <c r="G210" i="27"/>
  <c r="G208" i="27"/>
  <c r="G204" i="27"/>
  <c r="G202" i="27"/>
  <c r="G198" i="27"/>
  <c r="G196" i="27"/>
  <c r="G192" i="27"/>
  <c r="L185" i="27"/>
  <c r="V166" i="27"/>
  <c r="V163" i="27"/>
  <c r="V160" i="27"/>
  <c r="V157" i="27"/>
  <c r="V154" i="27"/>
  <c r="V152" i="27"/>
  <c r="AH150" i="27"/>
  <c r="AH149" i="27"/>
  <c r="AH148" i="27"/>
  <c r="AH147" i="27"/>
  <c r="AH146" i="27"/>
  <c r="V145" i="27"/>
  <c r="AF144" i="27"/>
  <c r="V130" i="27"/>
  <c r="V129" i="27"/>
  <c r="V128" i="27"/>
  <c r="Q128" i="27"/>
  <c r="T128" i="27" s="1"/>
  <c r="T127" i="27"/>
  <c r="V126" i="27"/>
  <c r="T119" i="27"/>
  <c r="V118" i="20"/>
  <c r="AH123" i="27"/>
  <c r="AG123" i="27"/>
  <c r="K123" i="27"/>
  <c r="Q123" i="27" s="1"/>
  <c r="T123" i="27" s="1"/>
  <c r="K122" i="27"/>
  <c r="Q122" i="27" s="1"/>
  <c r="T122" i="27" s="1"/>
  <c r="V120" i="27"/>
  <c r="I112" i="27"/>
  <c r="AZ124" i="26"/>
  <c r="T34" i="27"/>
  <c r="U34" i="27" s="1"/>
  <c r="W34" i="27" s="1"/>
  <c r="T31" i="27"/>
  <c r="U31" i="27" s="1"/>
  <c r="W31" i="27" s="1"/>
  <c r="T28" i="27"/>
  <c r="U28" i="27" s="1"/>
  <c r="W28" i="27" s="1"/>
  <c r="T25" i="27"/>
  <c r="U25" i="27" s="1"/>
  <c r="W25" i="27" s="1"/>
  <c r="T22" i="27"/>
  <c r="U22" i="27" s="1"/>
  <c r="W22" i="27" s="1"/>
  <c r="J112" i="27" s="1"/>
  <c r="J15" i="27"/>
  <c r="I15" i="27"/>
  <c r="L14" i="27"/>
  <c r="J14" i="27"/>
  <c r="H14" i="27"/>
  <c r="G222" i="26"/>
  <c r="G216" i="26"/>
  <c r="G210" i="26"/>
  <c r="G204" i="26"/>
  <c r="G198" i="26"/>
  <c r="F197" i="26"/>
  <c r="G197" i="26" s="1"/>
  <c r="G196" i="26"/>
  <c r="G192" i="26"/>
  <c r="L187" i="26"/>
  <c r="I187" i="26" s="1"/>
  <c r="Q185" i="26"/>
  <c r="R185" i="26" s="1"/>
  <c r="L185" i="26"/>
  <c r="O184" i="26"/>
  <c r="V164" i="26"/>
  <c r="V158" i="26"/>
  <c r="V127" i="26"/>
  <c r="V126" i="26"/>
  <c r="V125" i="26"/>
  <c r="K124" i="26"/>
  <c r="Q124" i="26" s="1"/>
  <c r="T124" i="26" s="1"/>
  <c r="V123" i="26"/>
  <c r="K123" i="26"/>
  <c r="Q123" i="26" s="1"/>
  <c r="T123" i="26" s="1"/>
  <c r="K122" i="26"/>
  <c r="Q122" i="26" s="1"/>
  <c r="T122" i="26" s="1"/>
  <c r="K120" i="26"/>
  <c r="Q120" i="26" s="1"/>
  <c r="T120" i="26" s="1"/>
  <c r="V119" i="26"/>
  <c r="Q118" i="26"/>
  <c r="T118" i="26" s="1"/>
  <c r="K117" i="20"/>
  <c r="I112" i="20"/>
  <c r="V145" i="26"/>
  <c r="AA143" i="26"/>
  <c r="AA141" i="26"/>
  <c r="AA139" i="26"/>
  <c r="AA137" i="26"/>
  <c r="V136" i="26"/>
  <c r="V130" i="26"/>
  <c r="K130" i="26"/>
  <c r="Q130" i="26" s="1"/>
  <c r="T130" i="26" s="1"/>
  <c r="V129" i="26"/>
  <c r="N111" i="20"/>
  <c r="L168" i="26"/>
  <c r="O111" i="26"/>
  <c r="C111" i="26"/>
  <c r="K123" i="20"/>
  <c r="Q123" i="20" s="1"/>
  <c r="V122" i="20"/>
  <c r="K121" i="20"/>
  <c r="Q121" i="20" s="1"/>
  <c r="T44" i="26"/>
  <c r="U44" i="26" s="1"/>
  <c r="W44" i="26" s="1"/>
  <c r="T41" i="26"/>
  <c r="U41" i="26" s="1"/>
  <c r="W41" i="26" s="1"/>
  <c r="T38" i="26"/>
  <c r="U38" i="26" s="1"/>
  <c r="W38" i="26" s="1"/>
  <c r="T35" i="26"/>
  <c r="U35" i="26" s="1"/>
  <c r="W35" i="26" s="1"/>
  <c r="T32" i="26"/>
  <c r="U32" i="26" s="1"/>
  <c r="W32" i="26" s="1"/>
  <c r="T29" i="26"/>
  <c r="U29" i="26" s="1"/>
  <c r="W29" i="26" s="1"/>
  <c r="T27" i="26"/>
  <c r="U27" i="26" s="1"/>
  <c r="W27" i="26" s="1"/>
  <c r="T26" i="26"/>
  <c r="U26" i="26" s="1"/>
  <c r="W26" i="26" s="1"/>
  <c r="T24" i="26"/>
  <c r="U24" i="26" s="1"/>
  <c r="W24" i="26" s="1"/>
  <c r="T23" i="26"/>
  <c r="U23" i="26" s="1"/>
  <c r="W23" i="26" s="1"/>
  <c r="T21" i="26"/>
  <c r="U21" i="26" s="1"/>
  <c r="W21" i="26" s="1"/>
  <c r="J112" i="26" s="1"/>
  <c r="T20" i="26"/>
  <c r="U20" i="26" s="1"/>
  <c r="J15" i="26"/>
  <c r="I15" i="26"/>
  <c r="H112" i="26"/>
  <c r="L14" i="26"/>
  <c r="J14" i="26"/>
  <c r="H14" i="26"/>
  <c r="G227" i="20"/>
  <c r="G226" i="20"/>
  <c r="G225" i="20"/>
  <c r="G224" i="20"/>
  <c r="G223" i="20"/>
  <c r="G222" i="20"/>
  <c r="G221" i="20"/>
  <c r="G220" i="20"/>
  <c r="G219" i="20"/>
  <c r="G218" i="20"/>
  <c r="G217" i="20"/>
  <c r="G216" i="20"/>
  <c r="G215" i="20"/>
  <c r="G214" i="20"/>
  <c r="G213" i="20"/>
  <c r="G212" i="20"/>
  <c r="G211" i="20"/>
  <c r="G210" i="20"/>
  <c r="G209" i="20"/>
  <c r="G208" i="20"/>
  <c r="G207" i="20"/>
  <c r="G206" i="20"/>
  <c r="G205" i="20"/>
  <c r="G204" i="20"/>
  <c r="G203" i="20"/>
  <c r="G198" i="20"/>
  <c r="G192" i="20"/>
  <c r="L188" i="20"/>
  <c r="L186" i="20"/>
  <c r="L185" i="20"/>
  <c r="I185" i="20" s="1"/>
  <c r="Q184" i="20"/>
  <c r="R184" i="20" s="1"/>
  <c r="I184" i="20" s="1"/>
  <c r="V167" i="20"/>
  <c r="V166" i="20"/>
  <c r="V163" i="20"/>
  <c r="V161" i="20"/>
  <c r="V160" i="20"/>
  <c r="V157" i="20"/>
  <c r="V155" i="20"/>
  <c r="V154" i="20"/>
  <c r="V152" i="20"/>
  <c r="V145" i="20"/>
  <c r="V135" i="20"/>
  <c r="K131" i="20"/>
  <c r="Q131" i="20" s="1"/>
  <c r="V130" i="20"/>
  <c r="V129" i="20"/>
  <c r="K129" i="20"/>
  <c r="Q129" i="20" s="1"/>
  <c r="V128" i="20"/>
  <c r="V126" i="20"/>
  <c r="V124" i="20"/>
  <c r="V120" i="20"/>
  <c r="I15" i="20"/>
  <c r="R15" i="20"/>
  <c r="J15" i="20"/>
  <c r="T124" i="20"/>
  <c r="V136" i="27"/>
  <c r="V127" i="27"/>
  <c r="V125" i="27"/>
  <c r="T125" i="27"/>
  <c r="V124" i="27"/>
  <c r="K124" i="27"/>
  <c r="Q124" i="27" s="1"/>
  <c r="T124" i="27" s="1"/>
  <c r="K120" i="27"/>
  <c r="Q120" i="27" s="1"/>
  <c r="T120" i="27" s="1"/>
  <c r="K118" i="27"/>
  <c r="Q118" i="27" s="1"/>
  <c r="T118" i="27" s="1"/>
  <c r="O111" i="27"/>
  <c r="N111" i="27"/>
  <c r="AE152" i="27"/>
  <c r="L168" i="27"/>
  <c r="AN142" i="27"/>
  <c r="AN143" i="27"/>
  <c r="AN141" i="27"/>
  <c r="AN139" i="27"/>
  <c r="AN137" i="27"/>
  <c r="AN140" i="27"/>
  <c r="AN144" i="27"/>
  <c r="AN138" i="27"/>
  <c r="I185" i="27"/>
  <c r="K168" i="27"/>
  <c r="Q117" i="27"/>
  <c r="T117" i="27" s="1"/>
  <c r="AQ143" i="27"/>
  <c r="AQ141" i="27"/>
  <c r="AQ139" i="27"/>
  <c r="AQ137" i="27"/>
  <c r="AR131" i="27"/>
  <c r="AR130" i="27"/>
  <c r="AR129" i="27"/>
  <c r="AC130" i="27"/>
  <c r="AR128" i="27"/>
  <c r="AR127" i="27"/>
  <c r="AQ144" i="27"/>
  <c r="AR133" i="27"/>
  <c r="AQ142" i="27"/>
  <c r="AQ140" i="27"/>
  <c r="AQ138" i="27"/>
  <c r="AR132" i="27"/>
  <c r="T126" i="27"/>
  <c r="AC152" i="27"/>
  <c r="L187" i="27"/>
  <c r="Q187" i="27"/>
  <c r="R187" i="27" s="1"/>
  <c r="AZ124" i="27"/>
  <c r="T21" i="27"/>
  <c r="U21" i="27" s="1"/>
  <c r="W21" i="27" s="1"/>
  <c r="T24" i="27"/>
  <c r="U24" i="27" s="1"/>
  <c r="W24" i="27" s="1"/>
  <c r="T27" i="27"/>
  <c r="U27" i="27" s="1"/>
  <c r="W27" i="27" s="1"/>
  <c r="T30" i="27"/>
  <c r="U30" i="27" s="1"/>
  <c r="W30" i="27" s="1"/>
  <c r="T33" i="27"/>
  <c r="U33" i="27" s="1"/>
  <c r="W33" i="27" s="1"/>
  <c r="T36" i="27"/>
  <c r="U36" i="27" s="1"/>
  <c r="W36" i="27" s="1"/>
  <c r="T39" i="27"/>
  <c r="U39" i="27" s="1"/>
  <c r="W39" i="27" s="1"/>
  <c r="T42" i="27"/>
  <c r="U42" i="27" s="1"/>
  <c r="W42" i="27" s="1"/>
  <c r="T45" i="27"/>
  <c r="U45" i="27" s="1"/>
  <c r="W45" i="27" s="1"/>
  <c r="T48" i="27"/>
  <c r="U48" i="27" s="1"/>
  <c r="W48" i="27" s="1"/>
  <c r="T51" i="27"/>
  <c r="U51" i="27" s="1"/>
  <c r="W51" i="27" s="1"/>
  <c r="T54" i="27"/>
  <c r="U54" i="27" s="1"/>
  <c r="W54" i="27" s="1"/>
  <c r="T57" i="27"/>
  <c r="U57" i="27" s="1"/>
  <c r="W57" i="27" s="1"/>
  <c r="T60" i="27"/>
  <c r="U60" i="27" s="1"/>
  <c r="W60" i="27" s="1"/>
  <c r="T63" i="27"/>
  <c r="U63" i="27" s="1"/>
  <c r="W63" i="27" s="1"/>
  <c r="T66" i="27"/>
  <c r="U66" i="27" s="1"/>
  <c r="W66" i="27" s="1"/>
  <c r="T69" i="27"/>
  <c r="U69" i="27" s="1"/>
  <c r="W69" i="27" s="1"/>
  <c r="T72" i="27"/>
  <c r="U72" i="27" s="1"/>
  <c r="W72" i="27" s="1"/>
  <c r="T75" i="27"/>
  <c r="U75" i="27" s="1"/>
  <c r="W75" i="27" s="1"/>
  <c r="T78" i="27"/>
  <c r="U78" i="27" s="1"/>
  <c r="W78" i="27" s="1"/>
  <c r="T81" i="27"/>
  <c r="U81" i="27" s="1"/>
  <c r="W81" i="27" s="1"/>
  <c r="T84" i="27"/>
  <c r="U84" i="27" s="1"/>
  <c r="W84" i="27" s="1"/>
  <c r="T87" i="27"/>
  <c r="U87" i="27" s="1"/>
  <c r="W87" i="27" s="1"/>
  <c r="T90" i="27"/>
  <c r="U90" i="27" s="1"/>
  <c r="W90" i="27" s="1"/>
  <c r="T93" i="27"/>
  <c r="U93" i="27" s="1"/>
  <c r="W93" i="27" s="1"/>
  <c r="T96" i="27"/>
  <c r="U96" i="27" s="1"/>
  <c r="W96" i="27" s="1"/>
  <c r="T99" i="27"/>
  <c r="U99" i="27" s="1"/>
  <c r="W99" i="27" s="1"/>
  <c r="T102" i="27"/>
  <c r="U102" i="27" s="1"/>
  <c r="W102" i="27" s="1"/>
  <c r="T105" i="27"/>
  <c r="U105" i="27" s="1"/>
  <c r="W105" i="27" s="1"/>
  <c r="T108" i="27"/>
  <c r="U108" i="27" s="1"/>
  <c r="W108" i="27" s="1"/>
  <c r="M111" i="27"/>
  <c r="H112" i="27"/>
  <c r="Z117" i="27"/>
  <c r="AC118" i="27"/>
  <c r="AF119" i="27"/>
  <c r="AI120" i="27"/>
  <c r="Z121" i="27"/>
  <c r="AC122" i="27"/>
  <c r="AF123" i="27"/>
  <c r="AI124" i="27"/>
  <c r="AD127" i="27"/>
  <c r="AC128" i="27"/>
  <c r="AB129" i="27"/>
  <c r="AA130" i="27"/>
  <c r="Z131" i="27"/>
  <c r="Y132" i="27"/>
  <c r="AE133" i="27"/>
  <c r="Y134" i="27"/>
  <c r="AQ134" i="27"/>
  <c r="Y137" i="27"/>
  <c r="AE138" i="27"/>
  <c r="Y139" i="27"/>
  <c r="AE140" i="27"/>
  <c r="Y141" i="27"/>
  <c r="AE142" i="27"/>
  <c r="Y143" i="27"/>
  <c r="AE144" i="27"/>
  <c r="AG146" i="27"/>
  <c r="AG147" i="27"/>
  <c r="AG148" i="27"/>
  <c r="AG149" i="27"/>
  <c r="AG150" i="27"/>
  <c r="AD152" i="27"/>
  <c r="D111" i="27"/>
  <c r="P111" i="27"/>
  <c r="AC117" i="27"/>
  <c r="AF118" i="27"/>
  <c r="AI119" i="27"/>
  <c r="Z120" i="27"/>
  <c r="AC121" i="27"/>
  <c r="AF122" i="27"/>
  <c r="AI123" i="27"/>
  <c r="Z124" i="27"/>
  <c r="AF128" i="27"/>
  <c r="AE129" i="27"/>
  <c r="AD130" i="27"/>
  <c r="AC131" i="27"/>
  <c r="AB132" i="27"/>
  <c r="AB134" i="27"/>
  <c r="AB137" i="27"/>
  <c r="AB139" i="27"/>
  <c r="AB141" i="27"/>
  <c r="AB143" i="27"/>
  <c r="T20" i="27"/>
  <c r="U20" i="27" s="1"/>
  <c r="T23" i="27"/>
  <c r="U23" i="27" s="1"/>
  <c r="W23" i="27" s="1"/>
  <c r="T26" i="27"/>
  <c r="U26" i="27" s="1"/>
  <c r="W26" i="27" s="1"/>
  <c r="T29" i="27"/>
  <c r="U29" i="27" s="1"/>
  <c r="T32" i="27"/>
  <c r="U32" i="27" s="1"/>
  <c r="W32" i="27" s="1"/>
  <c r="T35" i="27"/>
  <c r="U35" i="27" s="1"/>
  <c r="W35" i="27" s="1"/>
  <c r="T38" i="27"/>
  <c r="U38" i="27" s="1"/>
  <c r="W38" i="27" s="1"/>
  <c r="T41" i="27"/>
  <c r="U41" i="27" s="1"/>
  <c r="W41" i="27" s="1"/>
  <c r="T44" i="27"/>
  <c r="U44" i="27" s="1"/>
  <c r="W44" i="27" s="1"/>
  <c r="T47" i="27"/>
  <c r="U47" i="27" s="1"/>
  <c r="W47" i="27" s="1"/>
  <c r="T50" i="27"/>
  <c r="U50" i="27" s="1"/>
  <c r="W50" i="27" s="1"/>
  <c r="T53" i="27"/>
  <c r="U53" i="27" s="1"/>
  <c r="W53" i="27" s="1"/>
  <c r="T56" i="27"/>
  <c r="U56" i="27" s="1"/>
  <c r="W56" i="27" s="1"/>
  <c r="T59" i="27"/>
  <c r="U59" i="27" s="1"/>
  <c r="W59" i="27" s="1"/>
  <c r="T62" i="27"/>
  <c r="U62" i="27" s="1"/>
  <c r="W62" i="27" s="1"/>
  <c r="T65" i="27"/>
  <c r="U65" i="27" s="1"/>
  <c r="W65" i="27" s="1"/>
  <c r="T68" i="27"/>
  <c r="U68" i="27" s="1"/>
  <c r="W68" i="27" s="1"/>
  <c r="T71" i="27"/>
  <c r="U71" i="27" s="1"/>
  <c r="W71" i="27" s="1"/>
  <c r="T74" i="27"/>
  <c r="U74" i="27" s="1"/>
  <c r="W74" i="27" s="1"/>
  <c r="T77" i="27"/>
  <c r="U77" i="27" s="1"/>
  <c r="W77" i="27" s="1"/>
  <c r="T80" i="27"/>
  <c r="U80" i="27" s="1"/>
  <c r="W80" i="27" s="1"/>
  <c r="T83" i="27"/>
  <c r="U83" i="27" s="1"/>
  <c r="W83" i="27" s="1"/>
  <c r="T86" i="27"/>
  <c r="U86" i="27" s="1"/>
  <c r="W86" i="27" s="1"/>
  <c r="T89" i="27"/>
  <c r="U89" i="27" s="1"/>
  <c r="W89" i="27" s="1"/>
  <c r="T92" i="27"/>
  <c r="U92" i="27" s="1"/>
  <c r="W92" i="27" s="1"/>
  <c r="T95" i="27"/>
  <c r="U95" i="27" s="1"/>
  <c r="W95" i="27" s="1"/>
  <c r="T98" i="27"/>
  <c r="U98" i="27" s="1"/>
  <c r="W98" i="27" s="1"/>
  <c r="T101" i="27"/>
  <c r="U101" i="27" s="1"/>
  <c r="W101" i="27" s="1"/>
  <c r="T104" i="27"/>
  <c r="U104" i="27" s="1"/>
  <c r="W104" i="27" s="1"/>
  <c r="T107" i="27"/>
  <c r="U107" i="27" s="1"/>
  <c r="W107" i="27" s="1"/>
  <c r="E111" i="27"/>
  <c r="Q111" i="27"/>
  <c r="L112" i="27"/>
  <c r="AD117" i="27"/>
  <c r="AG118" i="27"/>
  <c r="AJ119" i="27"/>
  <c r="AA120" i="27"/>
  <c r="AD121" i="27"/>
  <c r="AG122" i="27"/>
  <c r="AJ123" i="27"/>
  <c r="AA124" i="27"/>
  <c r="AF129" i="27"/>
  <c r="AE130" i="27"/>
  <c r="AD131" i="27"/>
  <c r="AC132" i="27"/>
  <c r="AC134" i="27"/>
  <c r="AC137" i="27"/>
  <c r="AP138" i="27"/>
  <c r="AC139" i="27"/>
  <c r="AP140" i="27"/>
  <c r="AC141" i="27"/>
  <c r="AP142" i="27"/>
  <c r="AC143" i="27"/>
  <c r="Y146" i="27"/>
  <c r="Y147" i="27"/>
  <c r="Y148" i="27"/>
  <c r="Y149" i="27"/>
  <c r="Y150" i="27"/>
  <c r="F111" i="27"/>
  <c r="R111" i="27"/>
  <c r="M112" i="27"/>
  <c r="AE117" i="27"/>
  <c r="AH118" i="27"/>
  <c r="Y119" i="27"/>
  <c r="AB120" i="27"/>
  <c r="AE121" i="27"/>
  <c r="AH122" i="27"/>
  <c r="Y123" i="27"/>
  <c r="AB124" i="27"/>
  <c r="AF130" i="27"/>
  <c r="AE131" i="27"/>
  <c r="AD132" i="27"/>
  <c r="AQ133" i="27"/>
  <c r="AD134" i="27"/>
  <c r="AD137" i="27"/>
  <c r="AD139" i="27"/>
  <c r="AD141" i="27"/>
  <c r="AD143" i="27"/>
  <c r="AP144" i="27"/>
  <c r="Z146" i="27"/>
  <c r="Z147" i="27"/>
  <c r="Z148" i="27"/>
  <c r="Z149" i="27"/>
  <c r="Z150" i="27"/>
  <c r="L184" i="27"/>
  <c r="I184" i="27" s="1"/>
  <c r="N112" i="27"/>
  <c r="AF117" i="27"/>
  <c r="AI118" i="27"/>
  <c r="Z119" i="27"/>
  <c r="AC120" i="27"/>
  <c r="AF121" i="27"/>
  <c r="AI122" i="27"/>
  <c r="Z123" i="27"/>
  <c r="AC124" i="27"/>
  <c r="AQ127" i="27"/>
  <c r="AF131" i="27"/>
  <c r="AE132" i="27"/>
  <c r="Y133" i="27"/>
  <c r="AE134" i="27"/>
  <c r="AE137" i="27"/>
  <c r="Y138" i="27"/>
  <c r="AE139" i="27"/>
  <c r="Y140" i="27"/>
  <c r="AE141" i="27"/>
  <c r="Y142" i="27"/>
  <c r="AE143" i="27"/>
  <c r="Y144" i="27"/>
  <c r="AA146" i="27"/>
  <c r="AA147" i="27"/>
  <c r="AA148" i="27"/>
  <c r="AA149" i="27"/>
  <c r="AA150" i="27"/>
  <c r="H111" i="27"/>
  <c r="O112" i="27"/>
  <c r="AG117" i="27"/>
  <c r="AJ118" i="27"/>
  <c r="AA119" i="27"/>
  <c r="AD120" i="27"/>
  <c r="AG121" i="27"/>
  <c r="AJ122" i="27"/>
  <c r="AA123" i="27"/>
  <c r="AD124" i="27"/>
  <c r="Y127" i="27"/>
  <c r="AQ128" i="27"/>
  <c r="AF132" i="27"/>
  <c r="Z133" i="27"/>
  <c r="AF134" i="27"/>
  <c r="AF137" i="27"/>
  <c r="Z138" i="27"/>
  <c r="AF139" i="27"/>
  <c r="Z140" i="27"/>
  <c r="AF141" i="27"/>
  <c r="Z142" i="27"/>
  <c r="AF143" i="27"/>
  <c r="Z144" i="27"/>
  <c r="AB146" i="27"/>
  <c r="AB147" i="27"/>
  <c r="AB148" i="27"/>
  <c r="AB149" i="27"/>
  <c r="AB150" i="27"/>
  <c r="Y152" i="27"/>
  <c r="T37" i="27"/>
  <c r="U37" i="27" s="1"/>
  <c r="W37" i="27" s="1"/>
  <c r="T40" i="27"/>
  <c r="U40" i="27" s="1"/>
  <c r="W40" i="27" s="1"/>
  <c r="T43" i="27"/>
  <c r="U43" i="27" s="1"/>
  <c r="W43" i="27" s="1"/>
  <c r="T46" i="27"/>
  <c r="U46" i="27" s="1"/>
  <c r="W46" i="27" s="1"/>
  <c r="T49" i="27"/>
  <c r="U49" i="27" s="1"/>
  <c r="W49" i="27" s="1"/>
  <c r="T52" i="27"/>
  <c r="U52" i="27" s="1"/>
  <c r="W52" i="27" s="1"/>
  <c r="T55" i="27"/>
  <c r="U55" i="27" s="1"/>
  <c r="W55" i="27" s="1"/>
  <c r="T58" i="27"/>
  <c r="U58" i="27" s="1"/>
  <c r="W58" i="27" s="1"/>
  <c r="T61" i="27"/>
  <c r="U61" i="27" s="1"/>
  <c r="W61" i="27" s="1"/>
  <c r="T64" i="27"/>
  <c r="U64" i="27" s="1"/>
  <c r="W64" i="27" s="1"/>
  <c r="T67" i="27"/>
  <c r="U67" i="27" s="1"/>
  <c r="W67" i="27" s="1"/>
  <c r="T70" i="27"/>
  <c r="U70" i="27" s="1"/>
  <c r="W70" i="27" s="1"/>
  <c r="T73" i="27"/>
  <c r="U73" i="27" s="1"/>
  <c r="W73" i="27" s="1"/>
  <c r="T76" i="27"/>
  <c r="U76" i="27" s="1"/>
  <c r="W76" i="27" s="1"/>
  <c r="T79" i="27"/>
  <c r="U79" i="27" s="1"/>
  <c r="W79" i="27" s="1"/>
  <c r="T82" i="27"/>
  <c r="U82" i="27" s="1"/>
  <c r="W82" i="27" s="1"/>
  <c r="T85" i="27"/>
  <c r="U85" i="27" s="1"/>
  <c r="W85" i="27" s="1"/>
  <c r="T88" i="27"/>
  <c r="U88" i="27" s="1"/>
  <c r="W88" i="27" s="1"/>
  <c r="T91" i="27"/>
  <c r="U91" i="27" s="1"/>
  <c r="W91" i="27" s="1"/>
  <c r="T94" i="27"/>
  <c r="U94" i="27" s="1"/>
  <c r="W94" i="27" s="1"/>
  <c r="T97" i="27"/>
  <c r="U97" i="27" s="1"/>
  <c r="W97" i="27" s="1"/>
  <c r="T100" i="27"/>
  <c r="U100" i="27" s="1"/>
  <c r="W100" i="27" s="1"/>
  <c r="T103" i="27"/>
  <c r="U103" i="27" s="1"/>
  <c r="W103" i="27" s="1"/>
  <c r="T106" i="27"/>
  <c r="U106" i="27" s="1"/>
  <c r="W106" i="27" s="1"/>
  <c r="T109" i="27"/>
  <c r="U109" i="27" s="1"/>
  <c r="W109" i="27" s="1"/>
  <c r="I111" i="27"/>
  <c r="D112" i="27"/>
  <c r="P112" i="27"/>
  <c r="AH117" i="27"/>
  <c r="Y118" i="27"/>
  <c r="AB119" i="27"/>
  <c r="AE120" i="27"/>
  <c r="AH121" i="27"/>
  <c r="Y122" i="27"/>
  <c r="AB123" i="27"/>
  <c r="AE124" i="27"/>
  <c r="Z127" i="27"/>
  <c r="Y128" i="27"/>
  <c r="AA133" i="27"/>
  <c r="AC146" i="27"/>
  <c r="AC147" i="27"/>
  <c r="AC148" i="27"/>
  <c r="AC149" i="27"/>
  <c r="AC150" i="27"/>
  <c r="Z152" i="27"/>
  <c r="L186" i="27"/>
  <c r="I186" i="27" s="1"/>
  <c r="L188" i="27"/>
  <c r="I188" i="27" s="1"/>
  <c r="J111" i="27"/>
  <c r="E112" i="27"/>
  <c r="Q112" i="27"/>
  <c r="AI117" i="27"/>
  <c r="Z118" i="27"/>
  <c r="AC119" i="27"/>
  <c r="AF120" i="27"/>
  <c r="AI121" i="27"/>
  <c r="Z122" i="27"/>
  <c r="AC123" i="27"/>
  <c r="AF124" i="27"/>
  <c r="AA127" i="27"/>
  <c r="Z128" i="27"/>
  <c r="Y129" i="27"/>
  <c r="AB133" i="27"/>
  <c r="AB138" i="27"/>
  <c r="AB140" i="27"/>
  <c r="AB142" i="27"/>
  <c r="AB144" i="27"/>
  <c r="AD146" i="27"/>
  <c r="AD147" i="27"/>
  <c r="AD148" i="27"/>
  <c r="AD149" i="27"/>
  <c r="AD150" i="27"/>
  <c r="AA152" i="27"/>
  <c r="K111" i="27"/>
  <c r="F112" i="27"/>
  <c r="R112" i="27"/>
  <c r="AJ117" i="27"/>
  <c r="AA118" i="27"/>
  <c r="AD119" i="27"/>
  <c r="AG120" i="27"/>
  <c r="AJ121" i="27"/>
  <c r="AA122" i="27"/>
  <c r="AD123" i="27"/>
  <c r="AG124" i="27"/>
  <c r="AB127" i="27"/>
  <c r="AA128" i="27"/>
  <c r="Z129" i="27"/>
  <c r="Y130" i="27"/>
  <c r="AQ131" i="27"/>
  <c r="AC133" i="27"/>
  <c r="AC138" i="27"/>
  <c r="AC140" i="27"/>
  <c r="AC142" i="27"/>
  <c r="AC144" i="27"/>
  <c r="AE146" i="27"/>
  <c r="AE147" i="27"/>
  <c r="AE148" i="27"/>
  <c r="AE149" i="27"/>
  <c r="AE150" i="27"/>
  <c r="AB152" i="27"/>
  <c r="L111" i="27"/>
  <c r="Y117" i="27"/>
  <c r="AB118" i="27"/>
  <c r="AE119" i="27"/>
  <c r="AH120" i="27"/>
  <c r="Y121" i="27"/>
  <c r="AB122" i="27"/>
  <c r="AE123" i="27"/>
  <c r="AH124" i="27"/>
  <c r="AC127" i="27"/>
  <c r="AB128" i="27"/>
  <c r="AA129" i="27"/>
  <c r="Z130" i="27"/>
  <c r="Y131" i="27"/>
  <c r="AD133" i="27"/>
  <c r="AD138" i="27"/>
  <c r="AD140" i="27"/>
  <c r="AD142" i="27"/>
  <c r="AD144" i="27"/>
  <c r="AF146" i="27"/>
  <c r="AF147" i="27"/>
  <c r="AF148" i="27"/>
  <c r="AF149" i="27"/>
  <c r="AF150" i="27"/>
  <c r="W20" i="26"/>
  <c r="T125" i="26"/>
  <c r="AR132" i="26"/>
  <c r="AQ143" i="26"/>
  <c r="AQ141" i="26"/>
  <c r="AQ139" i="26"/>
  <c r="AQ137" i="26"/>
  <c r="AR131" i="26"/>
  <c r="AR130" i="26"/>
  <c r="AR129" i="26"/>
  <c r="AR128" i="26"/>
  <c r="AC132" i="26"/>
  <c r="AC130" i="26"/>
  <c r="AR127" i="26"/>
  <c r="AQ144" i="26"/>
  <c r="AR133" i="26"/>
  <c r="AQ142" i="26"/>
  <c r="AQ140" i="26"/>
  <c r="AQ138" i="26"/>
  <c r="AC134" i="26"/>
  <c r="AR134" i="26"/>
  <c r="AD152" i="26"/>
  <c r="AN138" i="26"/>
  <c r="AN140" i="26"/>
  <c r="AN143" i="26"/>
  <c r="AN141" i="26"/>
  <c r="AN139" i="26"/>
  <c r="AN137" i="26"/>
  <c r="AN142" i="26"/>
  <c r="AN144" i="26"/>
  <c r="I185" i="26"/>
  <c r="E111" i="26"/>
  <c r="K168" i="26"/>
  <c r="Q117" i="26"/>
  <c r="T117" i="26" s="1"/>
  <c r="L15" i="26"/>
  <c r="G15" i="26"/>
  <c r="Q111" i="26"/>
  <c r="N111" i="26"/>
  <c r="I112" i="26"/>
  <c r="AA117" i="26"/>
  <c r="AD118" i="26"/>
  <c r="AG119" i="26"/>
  <c r="AJ120" i="26"/>
  <c r="AA121" i="26"/>
  <c r="AD122" i="26"/>
  <c r="AG123" i="26"/>
  <c r="AJ124" i="26"/>
  <c r="AE127" i="26"/>
  <c r="AD128" i="26"/>
  <c r="AC129" i="26"/>
  <c r="AB130" i="26"/>
  <c r="AA131" i="26"/>
  <c r="Z132" i="26"/>
  <c r="AF133" i="26"/>
  <c r="Z134" i="26"/>
  <c r="Z137" i="26"/>
  <c r="AF138" i="26"/>
  <c r="Z139" i="26"/>
  <c r="AF140" i="26"/>
  <c r="Z141" i="26"/>
  <c r="AF142" i="26"/>
  <c r="Z143" i="26"/>
  <c r="AF144" i="26"/>
  <c r="AH146" i="26"/>
  <c r="AH147" i="26"/>
  <c r="AH148" i="26"/>
  <c r="AH149" i="26"/>
  <c r="AH150" i="26"/>
  <c r="AE152" i="26"/>
  <c r="P111" i="26"/>
  <c r="Z120" i="26"/>
  <c r="AC121" i="26"/>
  <c r="AF122" i="26"/>
  <c r="AI123" i="26"/>
  <c r="Z124" i="26"/>
  <c r="AF128" i="26"/>
  <c r="AE129" i="26"/>
  <c r="AD130" i="26"/>
  <c r="AC131" i="26"/>
  <c r="AB132" i="26"/>
  <c r="AB134" i="26"/>
  <c r="AB137" i="26"/>
  <c r="AB139" i="26"/>
  <c r="AB141" i="26"/>
  <c r="AB143" i="26"/>
  <c r="AC137" i="26"/>
  <c r="AP138" i="26"/>
  <c r="AC139" i="26"/>
  <c r="AP140" i="26"/>
  <c r="AC141" i="26"/>
  <c r="AP142" i="26"/>
  <c r="AC143" i="26"/>
  <c r="Y146" i="26"/>
  <c r="Y147" i="26"/>
  <c r="Y148" i="26"/>
  <c r="Y149" i="26"/>
  <c r="Y150" i="26"/>
  <c r="F111" i="26"/>
  <c r="R111" i="26"/>
  <c r="M112" i="26"/>
  <c r="AE117" i="26"/>
  <c r="AH118" i="26"/>
  <c r="Y119" i="26"/>
  <c r="AB120" i="26"/>
  <c r="AE121" i="26"/>
  <c r="AH122" i="26"/>
  <c r="Y123" i="26"/>
  <c r="AB124" i="26"/>
  <c r="AF130" i="26"/>
  <c r="AE131" i="26"/>
  <c r="AD132" i="26"/>
  <c r="AQ133" i="26"/>
  <c r="AD134" i="26"/>
  <c r="AD137" i="26"/>
  <c r="AD139" i="26"/>
  <c r="AD141" i="26"/>
  <c r="AD143" i="26"/>
  <c r="AP144" i="26"/>
  <c r="Z146" i="26"/>
  <c r="Z147" i="26"/>
  <c r="Z148" i="26"/>
  <c r="Z149" i="26"/>
  <c r="Z150" i="26"/>
  <c r="L184" i="26"/>
  <c r="I184" i="26" s="1"/>
  <c r="N112" i="26"/>
  <c r="AF117" i="26"/>
  <c r="AI118" i="26"/>
  <c r="Z119" i="26"/>
  <c r="AC120" i="26"/>
  <c r="AF121" i="26"/>
  <c r="AI122" i="26"/>
  <c r="Z123" i="26"/>
  <c r="AC124" i="26"/>
  <c r="AQ127" i="26"/>
  <c r="AF131" i="26"/>
  <c r="AE132" i="26"/>
  <c r="Y133" i="26"/>
  <c r="AE134" i="26"/>
  <c r="AE137" i="26"/>
  <c r="Y138" i="26"/>
  <c r="AE139" i="26"/>
  <c r="Y140" i="26"/>
  <c r="AE141" i="26"/>
  <c r="Y142" i="26"/>
  <c r="AE143" i="26"/>
  <c r="Y144" i="26"/>
  <c r="H111" i="26"/>
  <c r="C112" i="26"/>
  <c r="O112" i="26"/>
  <c r="AG117" i="26"/>
  <c r="AJ118" i="26"/>
  <c r="AA119" i="26"/>
  <c r="AD120" i="26"/>
  <c r="AG121" i="26"/>
  <c r="AJ122" i="26"/>
  <c r="AA123" i="26"/>
  <c r="AD124" i="26"/>
  <c r="Y127" i="26"/>
  <c r="AQ128" i="26"/>
  <c r="AF132" i="26"/>
  <c r="Z133" i="26"/>
  <c r="AF134" i="26"/>
  <c r="AF137" i="26"/>
  <c r="Z138" i="26"/>
  <c r="AF139" i="26"/>
  <c r="Z140" i="26"/>
  <c r="AF141" i="26"/>
  <c r="Z142" i="26"/>
  <c r="AF143" i="26"/>
  <c r="Z144" i="26"/>
  <c r="AB146" i="26"/>
  <c r="AB147" i="26"/>
  <c r="AB148" i="26"/>
  <c r="AB149" i="26"/>
  <c r="AB150" i="26"/>
  <c r="Y152" i="26"/>
  <c r="L112" i="26"/>
  <c r="T22" i="26"/>
  <c r="U22" i="26" s="1"/>
  <c r="W22" i="26" s="1"/>
  <c r="T25" i="26"/>
  <c r="U25" i="26" s="1"/>
  <c r="W25" i="26" s="1"/>
  <c r="T28" i="26"/>
  <c r="U28" i="26" s="1"/>
  <c r="W28" i="26" s="1"/>
  <c r="T31" i="26"/>
  <c r="U31" i="26" s="1"/>
  <c r="W31" i="26" s="1"/>
  <c r="T34" i="26"/>
  <c r="U34" i="26" s="1"/>
  <c r="W34" i="26" s="1"/>
  <c r="T37" i="26"/>
  <c r="U37" i="26" s="1"/>
  <c r="W37" i="26" s="1"/>
  <c r="T40" i="26"/>
  <c r="U40" i="26" s="1"/>
  <c r="W40" i="26" s="1"/>
  <c r="T43" i="26"/>
  <c r="U43" i="26" s="1"/>
  <c r="W43" i="26" s="1"/>
  <c r="T46" i="26"/>
  <c r="U46" i="26" s="1"/>
  <c r="W46" i="26" s="1"/>
  <c r="T49" i="26"/>
  <c r="U49" i="26" s="1"/>
  <c r="W49" i="26" s="1"/>
  <c r="T52" i="26"/>
  <c r="U52" i="26" s="1"/>
  <c r="W52" i="26" s="1"/>
  <c r="T55" i="26"/>
  <c r="U55" i="26" s="1"/>
  <c r="W55" i="26" s="1"/>
  <c r="T58" i="26"/>
  <c r="U58" i="26" s="1"/>
  <c r="W58" i="26" s="1"/>
  <c r="T61" i="26"/>
  <c r="U61" i="26" s="1"/>
  <c r="W61" i="26" s="1"/>
  <c r="T64" i="26"/>
  <c r="U64" i="26" s="1"/>
  <c r="W64" i="26" s="1"/>
  <c r="T67" i="26"/>
  <c r="U67" i="26" s="1"/>
  <c r="W67" i="26" s="1"/>
  <c r="T70" i="26"/>
  <c r="U70" i="26" s="1"/>
  <c r="W70" i="26" s="1"/>
  <c r="T73" i="26"/>
  <c r="U73" i="26" s="1"/>
  <c r="W73" i="26" s="1"/>
  <c r="T76" i="26"/>
  <c r="U76" i="26" s="1"/>
  <c r="W76" i="26" s="1"/>
  <c r="T79" i="26"/>
  <c r="U79" i="26" s="1"/>
  <c r="W79" i="26" s="1"/>
  <c r="T82" i="26"/>
  <c r="U82" i="26" s="1"/>
  <c r="W82" i="26" s="1"/>
  <c r="T85" i="26"/>
  <c r="U85" i="26" s="1"/>
  <c r="W85" i="26" s="1"/>
  <c r="T88" i="26"/>
  <c r="U88" i="26" s="1"/>
  <c r="W88" i="26" s="1"/>
  <c r="T91" i="26"/>
  <c r="U91" i="26" s="1"/>
  <c r="W91" i="26" s="1"/>
  <c r="T94" i="26"/>
  <c r="U94" i="26" s="1"/>
  <c r="W94" i="26" s="1"/>
  <c r="T97" i="26"/>
  <c r="U97" i="26" s="1"/>
  <c r="W97" i="26" s="1"/>
  <c r="T100" i="26"/>
  <c r="U100" i="26" s="1"/>
  <c r="W100" i="26" s="1"/>
  <c r="T103" i="26"/>
  <c r="U103" i="26" s="1"/>
  <c r="W103" i="26" s="1"/>
  <c r="T106" i="26"/>
  <c r="U106" i="26" s="1"/>
  <c r="W106" i="26" s="1"/>
  <c r="T109" i="26"/>
  <c r="U109" i="26" s="1"/>
  <c r="W109" i="26" s="1"/>
  <c r="I111" i="26"/>
  <c r="D112" i="26"/>
  <c r="P112" i="26"/>
  <c r="AH117" i="26"/>
  <c r="Y118" i="26"/>
  <c r="AB119" i="26"/>
  <c r="AE120" i="26"/>
  <c r="AH121" i="26"/>
  <c r="Y122" i="26"/>
  <c r="AB123" i="26"/>
  <c r="AE124" i="26"/>
  <c r="Z127" i="26"/>
  <c r="Y128" i="26"/>
  <c r="AQ129" i="26"/>
  <c r="AA133" i="26"/>
  <c r="AA138" i="26"/>
  <c r="AA140" i="26"/>
  <c r="AA142" i="26"/>
  <c r="AA144" i="26"/>
  <c r="AC146" i="26"/>
  <c r="AC147" i="26"/>
  <c r="AC148" i="26"/>
  <c r="AC149" i="26"/>
  <c r="AC150" i="26"/>
  <c r="Z152" i="26"/>
  <c r="L186" i="26"/>
  <c r="I186" i="26" s="1"/>
  <c r="L188" i="26"/>
  <c r="I188" i="26" s="1"/>
  <c r="J111" i="26"/>
  <c r="E112" i="26"/>
  <c r="Q112" i="26"/>
  <c r="AI117" i="26"/>
  <c r="Z118" i="26"/>
  <c r="AC119" i="26"/>
  <c r="AF120" i="26"/>
  <c r="AI121" i="26"/>
  <c r="Z122" i="26"/>
  <c r="AC123" i="26"/>
  <c r="AF124" i="26"/>
  <c r="AA127" i="26"/>
  <c r="Z128" i="26"/>
  <c r="Y129" i="26"/>
  <c r="AQ130" i="26"/>
  <c r="AB133" i="26"/>
  <c r="AB138" i="26"/>
  <c r="AB140" i="26"/>
  <c r="AB142" i="26"/>
  <c r="AB144" i="26"/>
  <c r="AD146" i="26"/>
  <c r="AD147" i="26"/>
  <c r="AD148" i="26"/>
  <c r="AD149" i="26"/>
  <c r="AD150" i="26"/>
  <c r="AA152" i="26"/>
  <c r="K111" i="26"/>
  <c r="F112" i="26"/>
  <c r="R112" i="26"/>
  <c r="AJ117" i="26"/>
  <c r="AA118" i="26"/>
  <c r="AD119" i="26"/>
  <c r="AG120" i="26"/>
  <c r="AJ121" i="26"/>
  <c r="AA122" i="26"/>
  <c r="AD123" i="26"/>
  <c r="AG124" i="26"/>
  <c r="AB127" i="26"/>
  <c r="AA128" i="26"/>
  <c r="Z129" i="26"/>
  <c r="Y130" i="26"/>
  <c r="AQ131" i="26"/>
  <c r="AC133" i="26"/>
  <c r="AP137" i="26"/>
  <c r="AC138" i="26"/>
  <c r="AP139" i="26"/>
  <c r="AC140" i="26"/>
  <c r="AP141" i="26"/>
  <c r="AC142" i="26"/>
  <c r="AP143" i="26"/>
  <c r="AC144" i="26"/>
  <c r="AE146" i="26"/>
  <c r="AE147" i="26"/>
  <c r="AE148" i="26"/>
  <c r="AE149" i="26"/>
  <c r="AE150" i="26"/>
  <c r="AB152" i="26"/>
  <c r="L111" i="26"/>
  <c r="Y117" i="26"/>
  <c r="AB118" i="26"/>
  <c r="AE119" i="26"/>
  <c r="AH120" i="26"/>
  <c r="Y121" i="26"/>
  <c r="AB122" i="26"/>
  <c r="AE123" i="26"/>
  <c r="AH124" i="26"/>
  <c r="AC127" i="26"/>
  <c r="AB128" i="26"/>
  <c r="AA129" i="26"/>
  <c r="Z130" i="26"/>
  <c r="Y131" i="26"/>
  <c r="AQ132" i="26"/>
  <c r="AD133" i="26"/>
  <c r="AD138" i="26"/>
  <c r="AD140" i="26"/>
  <c r="AD142" i="26"/>
  <c r="AD144" i="26"/>
  <c r="AC152" i="26"/>
  <c r="T30" i="26"/>
  <c r="U30" i="26" s="1"/>
  <c r="W30" i="26" s="1"/>
  <c r="T33" i="26"/>
  <c r="U33" i="26" s="1"/>
  <c r="W33" i="26" s="1"/>
  <c r="T36" i="26"/>
  <c r="U36" i="26" s="1"/>
  <c r="W36" i="26" s="1"/>
  <c r="T39" i="26"/>
  <c r="U39" i="26" s="1"/>
  <c r="W39" i="26" s="1"/>
  <c r="T42" i="26"/>
  <c r="U42" i="26" s="1"/>
  <c r="W42" i="26" s="1"/>
  <c r="T45" i="26"/>
  <c r="U45" i="26" s="1"/>
  <c r="W45" i="26" s="1"/>
  <c r="T48" i="26"/>
  <c r="U48" i="26" s="1"/>
  <c r="W48" i="26" s="1"/>
  <c r="T51" i="26"/>
  <c r="U51" i="26" s="1"/>
  <c r="W51" i="26" s="1"/>
  <c r="T54" i="26"/>
  <c r="U54" i="26" s="1"/>
  <c r="W54" i="26" s="1"/>
  <c r="T57" i="26"/>
  <c r="U57" i="26" s="1"/>
  <c r="W57" i="26" s="1"/>
  <c r="T60" i="26"/>
  <c r="U60" i="26" s="1"/>
  <c r="W60" i="26" s="1"/>
  <c r="T63" i="26"/>
  <c r="U63" i="26" s="1"/>
  <c r="W63" i="26" s="1"/>
  <c r="T66" i="26"/>
  <c r="U66" i="26" s="1"/>
  <c r="W66" i="26" s="1"/>
  <c r="T69" i="26"/>
  <c r="U69" i="26" s="1"/>
  <c r="W69" i="26" s="1"/>
  <c r="T72" i="26"/>
  <c r="U72" i="26" s="1"/>
  <c r="W72" i="26" s="1"/>
  <c r="T75" i="26"/>
  <c r="U75" i="26" s="1"/>
  <c r="W75" i="26" s="1"/>
  <c r="T78" i="26"/>
  <c r="U78" i="26" s="1"/>
  <c r="W78" i="26" s="1"/>
  <c r="T81" i="26"/>
  <c r="U81" i="26" s="1"/>
  <c r="W81" i="26" s="1"/>
  <c r="T84" i="26"/>
  <c r="U84" i="26" s="1"/>
  <c r="W84" i="26" s="1"/>
  <c r="T87" i="26"/>
  <c r="U87" i="26" s="1"/>
  <c r="W87" i="26" s="1"/>
  <c r="T90" i="26"/>
  <c r="U90" i="26" s="1"/>
  <c r="W90" i="26" s="1"/>
  <c r="T93" i="26"/>
  <c r="U93" i="26" s="1"/>
  <c r="W93" i="26" s="1"/>
  <c r="T96" i="26"/>
  <c r="U96" i="26" s="1"/>
  <c r="W96" i="26" s="1"/>
  <c r="T99" i="26"/>
  <c r="U99" i="26" s="1"/>
  <c r="W99" i="26" s="1"/>
  <c r="T102" i="26"/>
  <c r="U102" i="26" s="1"/>
  <c r="W102" i="26" s="1"/>
  <c r="T105" i="26"/>
  <c r="U105" i="26" s="1"/>
  <c r="W105" i="26" s="1"/>
  <c r="T108" i="26"/>
  <c r="U108" i="26" s="1"/>
  <c r="W108" i="26" s="1"/>
  <c r="M111" i="26"/>
  <c r="Z117" i="26"/>
  <c r="AC118" i="26"/>
  <c r="AF119" i="26"/>
  <c r="AI120" i="26"/>
  <c r="Z121" i="26"/>
  <c r="AC122" i="26"/>
  <c r="AF123" i="26"/>
  <c r="AI124" i="26"/>
  <c r="AD127" i="26"/>
  <c r="AC128" i="26"/>
  <c r="AB129" i="26"/>
  <c r="AA130" i="26"/>
  <c r="Z131" i="26"/>
  <c r="Y132" i="26"/>
  <c r="AE133" i="26"/>
  <c r="Y134" i="26"/>
  <c r="Y137" i="26"/>
  <c r="AE138" i="26"/>
  <c r="Y139" i="26"/>
  <c r="AE140" i="26"/>
  <c r="Y141" i="26"/>
  <c r="AE142" i="26"/>
  <c r="Y143" i="26"/>
  <c r="AE144" i="26"/>
  <c r="AG146" i="26"/>
  <c r="AG147" i="26"/>
  <c r="AG148" i="26"/>
  <c r="AG149" i="26"/>
  <c r="AG150" i="26"/>
  <c r="AQ143" i="20"/>
  <c r="AQ141" i="20"/>
  <c r="AQ139" i="20"/>
  <c r="AR131" i="20"/>
  <c r="AR129" i="20"/>
  <c r="AR128" i="20"/>
  <c r="AQ144" i="20"/>
  <c r="AR133" i="20"/>
  <c r="AQ142" i="20"/>
  <c r="AQ140" i="20"/>
  <c r="AQ138" i="20"/>
  <c r="AR134" i="20"/>
  <c r="AR132" i="20"/>
  <c r="AE152" i="20"/>
  <c r="AN143" i="20"/>
  <c r="AN141" i="20"/>
  <c r="AN139" i="20"/>
  <c r="AN144" i="20"/>
  <c r="AN142" i="20"/>
  <c r="AN140" i="20"/>
  <c r="AN138" i="20"/>
  <c r="I188" i="20"/>
  <c r="AZ124" i="20"/>
  <c r="G15" i="20"/>
  <c r="L15" i="20"/>
  <c r="L14" i="20"/>
  <c r="J14" i="20"/>
  <c r="H14" i="20"/>
  <c r="K168" i="20"/>
  <c r="AQ132" i="20"/>
  <c r="AP143" i="20"/>
  <c r="AP141" i="20"/>
  <c r="AP139" i="20"/>
  <c r="AP137" i="20"/>
  <c r="AQ131" i="20"/>
  <c r="AQ130" i="20"/>
  <c r="AQ129" i="20"/>
  <c r="AQ128" i="20"/>
  <c r="AP144" i="20"/>
  <c r="AQ133" i="20"/>
  <c r="AP142" i="20"/>
  <c r="AP140" i="20"/>
  <c r="AP138" i="20"/>
  <c r="AQ134" i="20"/>
  <c r="I186" i="20"/>
  <c r="T21" i="20"/>
  <c r="U21" i="20" s="1"/>
  <c r="W21" i="20" s="1"/>
  <c r="T24" i="20"/>
  <c r="U24" i="20" s="1"/>
  <c r="W24" i="20" s="1"/>
  <c r="T27" i="20"/>
  <c r="U27" i="20" s="1"/>
  <c r="W27" i="20" s="1"/>
  <c r="T30" i="20"/>
  <c r="U30" i="20" s="1"/>
  <c r="W30" i="20" s="1"/>
  <c r="T33" i="20"/>
  <c r="U33" i="20" s="1"/>
  <c r="W33" i="20" s="1"/>
  <c r="T36" i="20"/>
  <c r="U36" i="20" s="1"/>
  <c r="W36" i="20" s="1"/>
  <c r="T39" i="20"/>
  <c r="U39" i="20" s="1"/>
  <c r="W39" i="20" s="1"/>
  <c r="T42" i="20"/>
  <c r="U42" i="20" s="1"/>
  <c r="W42" i="20" s="1"/>
  <c r="T45" i="20"/>
  <c r="U45" i="20" s="1"/>
  <c r="W45" i="20" s="1"/>
  <c r="T48" i="20"/>
  <c r="U48" i="20" s="1"/>
  <c r="W48" i="20" s="1"/>
  <c r="T51" i="20"/>
  <c r="U51" i="20" s="1"/>
  <c r="W51" i="20" s="1"/>
  <c r="T54" i="20"/>
  <c r="U54" i="20" s="1"/>
  <c r="W54" i="20" s="1"/>
  <c r="T57" i="20"/>
  <c r="U57" i="20" s="1"/>
  <c r="W57" i="20" s="1"/>
  <c r="T60" i="20"/>
  <c r="U60" i="20" s="1"/>
  <c r="W60" i="20" s="1"/>
  <c r="T63" i="20"/>
  <c r="U63" i="20" s="1"/>
  <c r="W63" i="20" s="1"/>
  <c r="T66" i="20"/>
  <c r="U66" i="20" s="1"/>
  <c r="W66" i="20" s="1"/>
  <c r="T69" i="20"/>
  <c r="U69" i="20" s="1"/>
  <c r="W69" i="20" s="1"/>
  <c r="T72" i="20"/>
  <c r="U72" i="20" s="1"/>
  <c r="W72" i="20" s="1"/>
  <c r="T75" i="20"/>
  <c r="U75" i="20" s="1"/>
  <c r="W75" i="20" s="1"/>
  <c r="T78" i="20"/>
  <c r="U78" i="20" s="1"/>
  <c r="W78" i="20" s="1"/>
  <c r="T81" i="20"/>
  <c r="U81" i="20" s="1"/>
  <c r="W81" i="20" s="1"/>
  <c r="T84" i="20"/>
  <c r="U84" i="20" s="1"/>
  <c r="W84" i="20" s="1"/>
  <c r="T87" i="20"/>
  <c r="U87" i="20" s="1"/>
  <c r="W87" i="20" s="1"/>
  <c r="T90" i="20"/>
  <c r="U90" i="20" s="1"/>
  <c r="W90" i="20" s="1"/>
  <c r="T93" i="20"/>
  <c r="U93" i="20" s="1"/>
  <c r="W93" i="20" s="1"/>
  <c r="M111" i="20"/>
  <c r="H112" i="20"/>
  <c r="C111" i="20"/>
  <c r="O111" i="20"/>
  <c r="L187" i="20"/>
  <c r="I187" i="20" s="1"/>
  <c r="P111" i="20"/>
  <c r="S127" i="20"/>
  <c r="T127" i="20" s="1"/>
  <c r="Q111" i="20"/>
  <c r="L112" i="20"/>
  <c r="S118" i="20"/>
  <c r="T118" i="20" s="1"/>
  <c r="S122" i="20"/>
  <c r="T122" i="20" s="1"/>
  <c r="S128" i="20"/>
  <c r="T128" i="20" s="1"/>
  <c r="F111" i="20"/>
  <c r="R111" i="20"/>
  <c r="M112" i="20"/>
  <c r="S129" i="20"/>
  <c r="N112" i="20"/>
  <c r="S126" i="20"/>
  <c r="T126" i="20" s="1"/>
  <c r="S130" i="20"/>
  <c r="T130" i="20" s="1"/>
  <c r="H111" i="20"/>
  <c r="C112" i="20"/>
  <c r="O112" i="20"/>
  <c r="S117" i="20"/>
  <c r="S121" i="20"/>
  <c r="S131" i="20"/>
  <c r="I111" i="20"/>
  <c r="P112" i="20"/>
  <c r="S132" i="20"/>
  <c r="T132" i="20" s="1"/>
  <c r="Q112" i="20"/>
  <c r="S125" i="20"/>
  <c r="T125" i="20" s="1"/>
  <c r="F112" i="20"/>
  <c r="R112" i="20"/>
  <c r="S120" i="20"/>
  <c r="T120" i="20" s="1"/>
  <c r="L111" i="20"/>
  <c r="BF16" i="69" l="1"/>
  <c r="CT16" i="69"/>
  <c r="CJ16" i="69"/>
  <c r="BP16" i="69"/>
  <c r="BK16" i="69"/>
  <c r="AQ16" i="69"/>
  <c r="Q138" i="68"/>
  <c r="Q134" i="68"/>
  <c r="Q126" i="70"/>
  <c r="T126" i="70" s="1"/>
  <c r="Q117" i="70"/>
  <c r="EC16" i="70"/>
  <c r="EE25" i="69"/>
  <c r="EH25" i="69" s="1"/>
  <c r="DZ25" i="69"/>
  <c r="EC25" i="69" s="1"/>
  <c r="EJ25" i="69"/>
  <c r="EM25" i="69" s="1"/>
  <c r="EJ31" i="69"/>
  <c r="EM31" i="69" s="1"/>
  <c r="DZ31" i="69"/>
  <c r="EC31" i="69" s="1"/>
  <c r="EE31" i="69"/>
  <c r="EH31" i="69" s="1"/>
  <c r="EE19" i="69"/>
  <c r="EH19" i="69" s="1"/>
  <c r="EJ19" i="69"/>
  <c r="EM19" i="69" s="1"/>
  <c r="EO19" i="69"/>
  <c r="ER19" i="69" s="1"/>
  <c r="ER16" i="69" s="1"/>
  <c r="AD25" i="68"/>
  <c r="AG25" i="68" s="1"/>
  <c r="AI25" i="68"/>
  <c r="AL25" i="68" s="1"/>
  <c r="AN25" i="68"/>
  <c r="AQ25" i="68" s="1"/>
  <c r="CB25" i="68"/>
  <c r="CE25" i="68" s="1"/>
  <c r="AS25" i="68"/>
  <c r="AV25" i="68" s="1"/>
  <c r="AX25" i="68"/>
  <c r="BA25" i="68" s="1"/>
  <c r="BC25" i="68"/>
  <c r="BF25" i="68" s="1"/>
  <c r="BH25" i="68"/>
  <c r="BK25" i="68" s="1"/>
  <c r="BM25" i="68"/>
  <c r="BP25" i="68" s="1"/>
  <c r="BR25" i="68"/>
  <c r="BU25" i="68" s="1"/>
  <c r="BW25" i="68"/>
  <c r="BZ25" i="68" s="1"/>
  <c r="CV25" i="68"/>
  <c r="CY25" i="68" s="1"/>
  <c r="DA25" i="68"/>
  <c r="DD25" i="68" s="1"/>
  <c r="CG25" i="68"/>
  <c r="CJ25" i="68" s="1"/>
  <c r="CL25" i="68"/>
  <c r="CO25" i="68" s="1"/>
  <c r="CQ25" i="68"/>
  <c r="CT25" i="68" s="1"/>
  <c r="DF25" i="68"/>
  <c r="DI25" i="68" s="1"/>
  <c r="DK25" i="68"/>
  <c r="DN25" i="68" s="1"/>
  <c r="DP25" i="68"/>
  <c r="DS25" i="68" s="1"/>
  <c r="DU25" i="68"/>
  <c r="DX25" i="68" s="1"/>
  <c r="ET25" i="68"/>
  <c r="EW25" i="68" s="1"/>
  <c r="DZ25" i="68"/>
  <c r="EC25" i="68" s="1"/>
  <c r="EE25" i="68"/>
  <c r="EH25" i="68" s="1"/>
  <c r="EJ25" i="68"/>
  <c r="EM25" i="68" s="1"/>
  <c r="DZ38" i="68"/>
  <c r="EC38" i="68" s="1"/>
  <c r="EE38" i="68"/>
  <c r="EH38" i="68" s="1"/>
  <c r="EJ38" i="68"/>
  <c r="EM38" i="68" s="1"/>
  <c r="DZ31" i="68"/>
  <c r="EC31" i="68" s="1"/>
  <c r="EE31" i="68"/>
  <c r="EH31" i="68" s="1"/>
  <c r="EJ31" i="68"/>
  <c r="EM31" i="68" s="1"/>
  <c r="CG19" i="68"/>
  <c r="CJ19" i="68" s="1"/>
  <c r="AD19" i="68"/>
  <c r="AG19" i="68" s="1"/>
  <c r="AI19" i="68"/>
  <c r="AL19" i="68" s="1"/>
  <c r="AN19" i="68"/>
  <c r="AQ19" i="68" s="1"/>
  <c r="AS19" i="68"/>
  <c r="AV19" i="68" s="1"/>
  <c r="CQ19" i="68"/>
  <c r="CT19" i="68" s="1"/>
  <c r="AX19" i="68"/>
  <c r="BA19" i="68" s="1"/>
  <c r="BC19" i="68"/>
  <c r="BF19" i="68" s="1"/>
  <c r="BH19" i="68"/>
  <c r="BK19" i="68" s="1"/>
  <c r="BM19" i="68"/>
  <c r="BP19" i="68" s="1"/>
  <c r="BR19" i="68"/>
  <c r="BU19" i="68" s="1"/>
  <c r="BW19" i="68"/>
  <c r="BZ19" i="68" s="1"/>
  <c r="CB19" i="68"/>
  <c r="CE19" i="68" s="1"/>
  <c r="CV19" i="68"/>
  <c r="CY19" i="68" s="1"/>
  <c r="DA19" i="68"/>
  <c r="DD19" i="68" s="1"/>
  <c r="DF19" i="68"/>
  <c r="DI19" i="68" s="1"/>
  <c r="DK19" i="68"/>
  <c r="DN19" i="68" s="1"/>
  <c r="DP19" i="68"/>
  <c r="DS19" i="68" s="1"/>
  <c r="CL19" i="68"/>
  <c r="CO19" i="68" s="1"/>
  <c r="DU19" i="68"/>
  <c r="DX19" i="68" s="1"/>
  <c r="DZ19" i="68"/>
  <c r="EC19" i="68" s="1"/>
  <c r="ET19" i="68"/>
  <c r="EW19" i="68" s="1"/>
  <c r="EE19" i="68"/>
  <c r="EH19" i="68" s="1"/>
  <c r="EJ19" i="68"/>
  <c r="EM19" i="68" s="1"/>
  <c r="EO19" i="68"/>
  <c r="ER19" i="68" s="1"/>
  <c r="ER16" i="68" s="1"/>
  <c r="DX16" i="70"/>
  <c r="DS16" i="70"/>
  <c r="CO16" i="70"/>
  <c r="BA16" i="70"/>
  <c r="BZ16" i="70"/>
  <c r="CT16" i="70"/>
  <c r="DD16" i="70"/>
  <c r="CJ16" i="70"/>
  <c r="BP16" i="70"/>
  <c r="AV16" i="70"/>
  <c r="BU16" i="70"/>
  <c r="EW16" i="70"/>
  <c r="BK16" i="70"/>
  <c r="DI16" i="70"/>
  <c r="CY16" i="70"/>
  <c r="DN16" i="70"/>
  <c r="EH16" i="70"/>
  <c r="AQ16" i="70"/>
  <c r="EM16" i="70"/>
  <c r="BF16" i="70"/>
  <c r="ER16" i="70"/>
  <c r="EJ40" i="69"/>
  <c r="EM40" i="69" s="1"/>
  <c r="EM16" i="69" s="1"/>
  <c r="DZ40" i="69"/>
  <c r="EC40" i="69" s="1"/>
  <c r="EC16" i="69" s="1"/>
  <c r="EE40" i="69"/>
  <c r="EH40" i="69" s="1"/>
  <c r="EH16" i="69" s="1"/>
  <c r="CQ38" i="68"/>
  <c r="CT38" i="68" s="1"/>
  <c r="AI38" i="68"/>
  <c r="AL38" i="68" s="1"/>
  <c r="AX38" i="68"/>
  <c r="BA38" i="68" s="1"/>
  <c r="DP38" i="68"/>
  <c r="DS38" i="68" s="1"/>
  <c r="BH38" i="68"/>
  <c r="BK38" i="68" s="1"/>
  <c r="DF38" i="68"/>
  <c r="DI38" i="68" s="1"/>
  <c r="AN38" i="68"/>
  <c r="AQ38" i="68" s="1"/>
  <c r="CG38" i="68"/>
  <c r="CJ38" i="68" s="1"/>
  <c r="BR38" i="68"/>
  <c r="BU38" i="68" s="1"/>
  <c r="CV38" i="68"/>
  <c r="CY38" i="68" s="1"/>
  <c r="CL38" i="68"/>
  <c r="CO38" i="68" s="1"/>
  <c r="DK38" i="68"/>
  <c r="DN38" i="68" s="1"/>
  <c r="BW38" i="68"/>
  <c r="BZ38" i="68" s="1"/>
  <c r="AS38" i="68"/>
  <c r="AV38" i="68" s="1"/>
  <c r="AD38" i="68"/>
  <c r="AG38" i="68" s="1"/>
  <c r="ET38" i="68"/>
  <c r="EW38" i="68" s="1"/>
  <c r="CB38" i="68"/>
  <c r="CE38" i="68" s="1"/>
  <c r="BC38" i="68"/>
  <c r="BF38" i="68" s="1"/>
  <c r="BM38" i="68"/>
  <c r="BP38" i="68" s="1"/>
  <c r="DA38" i="68"/>
  <c r="DD38" i="68" s="1"/>
  <c r="DU38" i="68"/>
  <c r="DX38" i="68" s="1"/>
  <c r="BW31" i="68"/>
  <c r="BZ31" i="68" s="1"/>
  <c r="BR31" i="68"/>
  <c r="BU31" i="68" s="1"/>
  <c r="BC31" i="68"/>
  <c r="BF31" i="68" s="1"/>
  <c r="CV31" i="68"/>
  <c r="CY31" i="68" s="1"/>
  <c r="DA31" i="68"/>
  <c r="DD31" i="68" s="1"/>
  <c r="DP31" i="68"/>
  <c r="DS31" i="68" s="1"/>
  <c r="ET31" i="68"/>
  <c r="EW31" i="68" s="1"/>
  <c r="CB31" i="68"/>
  <c r="CE31" i="68" s="1"/>
  <c r="CL31" i="68"/>
  <c r="CO31" i="68" s="1"/>
  <c r="AS31" i="68"/>
  <c r="AV31" i="68" s="1"/>
  <c r="DU31" i="68"/>
  <c r="DX31" i="68" s="1"/>
  <c r="AX31" i="68"/>
  <c r="BA31" i="68" s="1"/>
  <c r="AN31" i="68"/>
  <c r="AQ31" i="68" s="1"/>
  <c r="DF31" i="68"/>
  <c r="DI31" i="68" s="1"/>
  <c r="CG31" i="68"/>
  <c r="CJ31" i="68" s="1"/>
  <c r="AD31" i="68"/>
  <c r="AG31" i="68" s="1"/>
  <c r="CQ31" i="68"/>
  <c r="CT31" i="68" s="1"/>
  <c r="BH31" i="68"/>
  <c r="BK31" i="68" s="1"/>
  <c r="AI31" i="68"/>
  <c r="AL31" i="68" s="1"/>
  <c r="BM31" i="68"/>
  <c r="BP31" i="68" s="1"/>
  <c r="DK31" i="68"/>
  <c r="DN31" i="68" s="1"/>
  <c r="AG16" i="69"/>
  <c r="J15" i="68"/>
  <c r="G112" i="26"/>
  <c r="J15" i="69"/>
  <c r="Q139" i="69"/>
  <c r="Q136" i="69"/>
  <c r="I183" i="20"/>
  <c r="T126" i="26"/>
  <c r="Q128" i="26"/>
  <c r="T128" i="26" s="1"/>
  <c r="T123" i="20"/>
  <c r="AR134" i="27"/>
  <c r="T119" i="20"/>
  <c r="L15" i="27"/>
  <c r="G15" i="27"/>
  <c r="AP137" i="27"/>
  <c r="AP139" i="27"/>
  <c r="AP141" i="27"/>
  <c r="AP143" i="27"/>
  <c r="AG16" i="70"/>
  <c r="Y139" i="70"/>
  <c r="AA141" i="70"/>
  <c r="Q129" i="70"/>
  <c r="I184" i="70"/>
  <c r="L15" i="70"/>
  <c r="AO15" i="70"/>
  <c r="AQ15" i="70" s="1"/>
  <c r="DB15" i="70"/>
  <c r="DD15" i="70" s="1"/>
  <c r="DQ15" i="70"/>
  <c r="DS15" i="70" s="1"/>
  <c r="DV15" i="70"/>
  <c r="DX15" i="70" s="1"/>
  <c r="AJ15" i="70"/>
  <c r="AL15" i="70" s="1"/>
  <c r="EA15" i="70"/>
  <c r="EC15" i="70" s="1"/>
  <c r="EF15" i="70"/>
  <c r="EH15" i="70" s="1"/>
  <c r="EK15" i="70"/>
  <c r="EM15" i="70" s="1"/>
  <c r="AT15" i="70"/>
  <c r="AV15" i="70" s="1"/>
  <c r="AY15" i="70"/>
  <c r="BA15" i="70" s="1"/>
  <c r="CH15" i="70"/>
  <c r="CJ15" i="70" s="1"/>
  <c r="BD15" i="70"/>
  <c r="BF15" i="70" s="1"/>
  <c r="BI15" i="70"/>
  <c r="BK15" i="70" s="1"/>
  <c r="BN15" i="70" s="1"/>
  <c r="BS15" i="70"/>
  <c r="BU15" i="70" s="1"/>
  <c r="BX15" i="70"/>
  <c r="BZ15" i="70" s="1"/>
  <c r="EP15" i="70"/>
  <c r="ER15" i="70" s="1"/>
  <c r="CC15" i="70"/>
  <c r="CE15" i="70" s="1"/>
  <c r="CR15" i="70"/>
  <c r="CT15" i="70" s="1"/>
  <c r="CW15" i="70"/>
  <c r="CY15" i="70" s="1"/>
  <c r="DL15" i="70"/>
  <c r="DN15" i="70" s="1"/>
  <c r="AE15" i="70"/>
  <c r="AG15" i="70" s="1"/>
  <c r="BM15" i="70"/>
  <c r="DG15" i="70"/>
  <c r="DI15" i="70" s="1"/>
  <c r="AA138" i="70"/>
  <c r="AA136" i="70"/>
  <c r="T117" i="70"/>
  <c r="AA137" i="70"/>
  <c r="T124" i="70"/>
  <c r="AA143" i="70"/>
  <c r="C111" i="70"/>
  <c r="C110" i="70"/>
  <c r="W23" i="70"/>
  <c r="J111" i="70" s="1"/>
  <c r="J110" i="70"/>
  <c r="W22" i="70"/>
  <c r="G111" i="70" s="1"/>
  <c r="G110" i="70"/>
  <c r="W20" i="70"/>
  <c r="K110" i="70"/>
  <c r="U109" i="70"/>
  <c r="Q116" i="70"/>
  <c r="T116" i="70" s="1"/>
  <c r="K167" i="70"/>
  <c r="T127" i="70"/>
  <c r="AA148" i="70"/>
  <c r="AA147" i="70"/>
  <c r="Y142" i="70"/>
  <c r="T119" i="70"/>
  <c r="T131" i="70"/>
  <c r="Y141" i="70"/>
  <c r="AA145" i="70"/>
  <c r="Y138" i="70"/>
  <c r="I186" i="70"/>
  <c r="I185" i="70"/>
  <c r="AA151" i="70"/>
  <c r="Y151" i="70"/>
  <c r="AA149" i="70"/>
  <c r="Y143" i="70"/>
  <c r="Z151" i="70"/>
  <c r="Y140" i="70"/>
  <c r="Y136" i="70"/>
  <c r="T123" i="70"/>
  <c r="T118" i="70"/>
  <c r="I191" i="69"/>
  <c r="Q137" i="69"/>
  <c r="T137" i="69" s="1"/>
  <c r="W108" i="69"/>
  <c r="U93" i="69"/>
  <c r="W93" i="69" s="1"/>
  <c r="U91" i="69"/>
  <c r="W91" i="69" s="1"/>
  <c r="U75" i="69"/>
  <c r="W75" i="69" s="1"/>
  <c r="U77" i="69"/>
  <c r="W77" i="69" s="1"/>
  <c r="U71" i="69"/>
  <c r="W71" i="69" s="1"/>
  <c r="U80" i="69"/>
  <c r="W80" i="69" s="1"/>
  <c r="U113" i="69"/>
  <c r="W113" i="69" s="1"/>
  <c r="W106" i="69"/>
  <c r="U105" i="69"/>
  <c r="W105" i="69" s="1"/>
  <c r="U73" i="69"/>
  <c r="W73" i="69" s="1"/>
  <c r="U72" i="69"/>
  <c r="W72" i="69" s="1"/>
  <c r="U74" i="69"/>
  <c r="W74" i="69" s="1"/>
  <c r="U70" i="69"/>
  <c r="W70" i="69" s="1"/>
  <c r="U109" i="69"/>
  <c r="W109" i="69" s="1"/>
  <c r="U107" i="69"/>
  <c r="W107" i="69" s="1"/>
  <c r="U101" i="69"/>
  <c r="W101" i="69" s="1"/>
  <c r="U99" i="69"/>
  <c r="W99" i="69" s="1"/>
  <c r="U95" i="69"/>
  <c r="W95" i="69" s="1"/>
  <c r="U90" i="69"/>
  <c r="W90" i="69" s="1"/>
  <c r="U86" i="69"/>
  <c r="W86" i="69" s="1"/>
  <c r="U83" i="69"/>
  <c r="W83" i="69" s="1"/>
  <c r="W69" i="69"/>
  <c r="U116" i="69"/>
  <c r="W116" i="69" s="1"/>
  <c r="W114" i="69"/>
  <c r="U112" i="69"/>
  <c r="W112" i="69" s="1"/>
  <c r="U110" i="69"/>
  <c r="W110" i="69" s="1"/>
  <c r="U104" i="69"/>
  <c r="W104" i="69" s="1"/>
  <c r="U102" i="69"/>
  <c r="W102" i="69" s="1"/>
  <c r="U100" i="69"/>
  <c r="W100" i="69" s="1"/>
  <c r="U94" i="69"/>
  <c r="W94" i="69" s="1"/>
  <c r="U92" i="69"/>
  <c r="W92" i="69" s="1"/>
  <c r="U87" i="69"/>
  <c r="W87" i="69" s="1"/>
  <c r="U85" i="69"/>
  <c r="W85" i="69" s="1"/>
  <c r="U81" i="69"/>
  <c r="W81" i="69" s="1"/>
  <c r="U78" i="69"/>
  <c r="W78" i="69" s="1"/>
  <c r="U76" i="69"/>
  <c r="W76" i="69" s="1"/>
  <c r="Q134" i="69"/>
  <c r="T134" i="69" s="1"/>
  <c r="Q133" i="69"/>
  <c r="T133" i="69" s="1"/>
  <c r="T138" i="69"/>
  <c r="Q132" i="69"/>
  <c r="T132" i="69" s="1"/>
  <c r="Q126" i="69"/>
  <c r="T126" i="69" s="1"/>
  <c r="T125" i="69"/>
  <c r="Q124" i="69"/>
  <c r="U115" i="69"/>
  <c r="W115" i="69" s="1"/>
  <c r="W111" i="69"/>
  <c r="W103" i="69"/>
  <c r="U98" i="69"/>
  <c r="W98" i="69" s="1"/>
  <c r="W97" i="69"/>
  <c r="U89" i="69"/>
  <c r="W89" i="69" s="1"/>
  <c r="U88" i="69"/>
  <c r="W88" i="69" s="1"/>
  <c r="U82" i="69"/>
  <c r="W82" i="69" s="1"/>
  <c r="U68" i="69"/>
  <c r="W68" i="69" s="1"/>
  <c r="Y144" i="69"/>
  <c r="Y146" i="69"/>
  <c r="Y148" i="69"/>
  <c r="Y149" i="69"/>
  <c r="Y145" i="69"/>
  <c r="Y147" i="69"/>
  <c r="Y150" i="69"/>
  <c r="Y151" i="69"/>
  <c r="W32" i="69"/>
  <c r="G119" i="69" s="1"/>
  <c r="G118" i="69"/>
  <c r="W24" i="69"/>
  <c r="E119" i="69" s="1"/>
  <c r="E118" i="69"/>
  <c r="W23" i="69"/>
  <c r="D119" i="69" s="1"/>
  <c r="D118" i="69"/>
  <c r="W22" i="69"/>
  <c r="J119" i="69" s="1"/>
  <c r="J118" i="69"/>
  <c r="W20" i="69"/>
  <c r="K118" i="69"/>
  <c r="L15" i="69"/>
  <c r="G15" i="69"/>
  <c r="AA144" i="69"/>
  <c r="AA145" i="69"/>
  <c r="AA151" i="69"/>
  <c r="AA147" i="69"/>
  <c r="AA146" i="69"/>
  <c r="AA149" i="69"/>
  <c r="AA150" i="69"/>
  <c r="AA148" i="69"/>
  <c r="Y159" i="69"/>
  <c r="T128" i="69"/>
  <c r="I192" i="69"/>
  <c r="T130" i="69"/>
  <c r="I194" i="69"/>
  <c r="Z159" i="69"/>
  <c r="T127" i="69"/>
  <c r="K175" i="69"/>
  <c r="AA159" i="69"/>
  <c r="T129" i="69"/>
  <c r="T131" i="69"/>
  <c r="AA157" i="69"/>
  <c r="AA155" i="69"/>
  <c r="T139" i="69"/>
  <c r="T136" i="69"/>
  <c r="AA156" i="69"/>
  <c r="I195" i="69"/>
  <c r="AA154" i="69"/>
  <c r="AA153" i="69"/>
  <c r="T124" i="69"/>
  <c r="T138" i="68"/>
  <c r="T134" i="68"/>
  <c r="T128" i="68"/>
  <c r="T127" i="68"/>
  <c r="T136" i="68"/>
  <c r="T21" i="68"/>
  <c r="U21" i="68" s="1"/>
  <c r="W21" i="68" s="1"/>
  <c r="T27" i="68"/>
  <c r="U27" i="68" s="1"/>
  <c r="W27" i="68" s="1"/>
  <c r="T123" i="68"/>
  <c r="I193" i="68"/>
  <c r="T30" i="68"/>
  <c r="U30" i="68" s="1"/>
  <c r="W30" i="68" s="1"/>
  <c r="T29" i="68"/>
  <c r="U29" i="68" s="1"/>
  <c r="W29" i="68" s="1"/>
  <c r="T28" i="68"/>
  <c r="U28" i="68" s="1"/>
  <c r="W28" i="68" s="1"/>
  <c r="T26" i="68"/>
  <c r="U26" i="68" s="1"/>
  <c r="W26" i="68" s="1"/>
  <c r="T20" i="68"/>
  <c r="U20" i="68" s="1"/>
  <c r="T22" i="68"/>
  <c r="U22" i="68" s="1"/>
  <c r="T23" i="68"/>
  <c r="U23" i="68" s="1"/>
  <c r="T24" i="68"/>
  <c r="U24" i="68" s="1"/>
  <c r="T31" i="68"/>
  <c r="U31" i="68" s="1"/>
  <c r="W31" i="68" s="1"/>
  <c r="T32" i="68"/>
  <c r="U32" i="68" s="1"/>
  <c r="T33" i="68"/>
  <c r="U33" i="68" s="1"/>
  <c r="W33" i="68" s="1"/>
  <c r="T34" i="68"/>
  <c r="U34" i="68" s="1"/>
  <c r="W34" i="68" s="1"/>
  <c r="T35" i="68"/>
  <c r="U35" i="68" s="1"/>
  <c r="W35" i="68" s="1"/>
  <c r="T36" i="68"/>
  <c r="U36" i="68" s="1"/>
  <c r="W36" i="68" s="1"/>
  <c r="T37" i="68"/>
  <c r="U37" i="68" s="1"/>
  <c r="W37" i="68" s="1"/>
  <c r="T38" i="68"/>
  <c r="U38" i="68" s="1"/>
  <c r="W38" i="68" s="1"/>
  <c r="T39" i="68"/>
  <c r="U39" i="68" s="1"/>
  <c r="W39" i="68" s="1"/>
  <c r="T41" i="68"/>
  <c r="U41" i="68" s="1"/>
  <c r="W41" i="68" s="1"/>
  <c r="T48" i="68"/>
  <c r="U48" i="68" s="1"/>
  <c r="W48" i="68" s="1"/>
  <c r="T54" i="68"/>
  <c r="U54" i="68" s="1"/>
  <c r="W54" i="68" s="1"/>
  <c r="T55" i="68"/>
  <c r="U55" i="68" s="1"/>
  <c r="W55" i="68" s="1"/>
  <c r="T58" i="68"/>
  <c r="U58" i="68" s="1"/>
  <c r="W58" i="68" s="1"/>
  <c r="T61" i="68"/>
  <c r="U61" i="68" s="1"/>
  <c r="W61" i="68" s="1"/>
  <c r="T70" i="68"/>
  <c r="U70" i="68" s="1"/>
  <c r="W70" i="68" s="1"/>
  <c r="T71" i="68"/>
  <c r="U71" i="68" s="1"/>
  <c r="W71" i="68" s="1"/>
  <c r="T79" i="68"/>
  <c r="U79" i="68" s="1"/>
  <c r="W79" i="68" s="1"/>
  <c r="T82" i="68"/>
  <c r="U82" i="68" s="1"/>
  <c r="W82" i="68" s="1"/>
  <c r="T90" i="68"/>
  <c r="U90" i="68" s="1"/>
  <c r="W90" i="68" s="1"/>
  <c r="T91" i="68"/>
  <c r="U91" i="68" s="1"/>
  <c r="W91" i="68" s="1"/>
  <c r="T97" i="68"/>
  <c r="U97" i="68" s="1"/>
  <c r="W97" i="68" s="1"/>
  <c r="T106" i="68"/>
  <c r="U106" i="68" s="1"/>
  <c r="W106" i="68" s="1"/>
  <c r="T111" i="68"/>
  <c r="U111" i="68" s="1"/>
  <c r="W111" i="68" s="1"/>
  <c r="T114" i="68"/>
  <c r="U114" i="68" s="1"/>
  <c r="W114" i="68" s="1"/>
  <c r="Y124" i="68"/>
  <c r="Z124" i="68"/>
  <c r="AA124" i="68"/>
  <c r="Y125" i="68"/>
  <c r="Z125" i="68"/>
  <c r="AA125" i="68"/>
  <c r="T40" i="68"/>
  <c r="U40" i="68" s="1"/>
  <c r="W40" i="68" s="1"/>
  <c r="T42" i="68"/>
  <c r="U42" i="68" s="1"/>
  <c r="W42" i="68" s="1"/>
  <c r="T46" i="68"/>
  <c r="U46" i="68" s="1"/>
  <c r="W46" i="68" s="1"/>
  <c r="T56" i="68"/>
  <c r="U56" i="68" s="1"/>
  <c r="W56" i="68" s="1"/>
  <c r="T57" i="68"/>
  <c r="U57" i="68" s="1"/>
  <c r="W57" i="68" s="1"/>
  <c r="T62" i="68"/>
  <c r="U62" i="68" s="1"/>
  <c r="W62" i="68" s="1"/>
  <c r="T65" i="68"/>
  <c r="U65" i="68" s="1"/>
  <c r="W65" i="68" s="1"/>
  <c r="T69" i="68"/>
  <c r="U69" i="68" s="1"/>
  <c r="W69" i="68" s="1"/>
  <c r="T86" i="68"/>
  <c r="U86" i="68" s="1"/>
  <c r="W86" i="68" s="1"/>
  <c r="AA129" i="68"/>
  <c r="Y130" i="68"/>
  <c r="Z130" i="68"/>
  <c r="AA130" i="68"/>
  <c r="Z135" i="68"/>
  <c r="Y136" i="68"/>
  <c r="Z136" i="68"/>
  <c r="AA136" i="68"/>
  <c r="Y137" i="68"/>
  <c r="Z140" i="68"/>
  <c r="Z145" i="68"/>
  <c r="Z147" i="68"/>
  <c r="Z148" i="68"/>
  <c r="AA152" i="68"/>
  <c r="Y153" i="68"/>
  <c r="Z154" i="68"/>
  <c r="Y155" i="68"/>
  <c r="T45" i="68"/>
  <c r="U45" i="68" s="1"/>
  <c r="W45" i="68" s="1"/>
  <c r="T50" i="68"/>
  <c r="U50" i="68" s="1"/>
  <c r="W50" i="68" s="1"/>
  <c r="T51" i="68"/>
  <c r="U51" i="68" s="1"/>
  <c r="W51" i="68" s="1"/>
  <c r="T59" i="68"/>
  <c r="U59" i="68" s="1"/>
  <c r="W59" i="68" s="1"/>
  <c r="T81" i="68"/>
  <c r="U81" i="68" s="1"/>
  <c r="W81" i="68" s="1"/>
  <c r="T98" i="68"/>
  <c r="U98" i="68" s="1"/>
  <c r="W98" i="68" s="1"/>
  <c r="T107" i="68"/>
  <c r="U107" i="68" s="1"/>
  <c r="W107" i="68" s="1"/>
  <c r="T109" i="68"/>
  <c r="U109" i="68" s="1"/>
  <c r="W109" i="68" s="1"/>
  <c r="T110" i="68"/>
  <c r="U110" i="68" s="1"/>
  <c r="W110" i="68" s="1"/>
  <c r="T113" i="68"/>
  <c r="U113" i="68" s="1"/>
  <c r="W113" i="68" s="1"/>
  <c r="Z126" i="68"/>
  <c r="Y127" i="68"/>
  <c r="AA127" i="68"/>
  <c r="Y128" i="68"/>
  <c r="AA128" i="68"/>
  <c r="Z129" i="68"/>
  <c r="Z134" i="68"/>
  <c r="Z138" i="68"/>
  <c r="Y140" i="68"/>
  <c r="Y144" i="68"/>
  <c r="AA144" i="68"/>
  <c r="Z150" i="68"/>
  <c r="Z152" i="68"/>
  <c r="AA155" i="68"/>
  <c r="Y156" i="68"/>
  <c r="Z158" i="68"/>
  <c r="T43" i="68"/>
  <c r="U43" i="68" s="1"/>
  <c r="W43" i="68" s="1"/>
  <c r="T44" i="68"/>
  <c r="U44" i="68" s="1"/>
  <c r="W44" i="68" s="1"/>
  <c r="T63" i="68"/>
  <c r="U63" i="68" s="1"/>
  <c r="W63" i="68" s="1"/>
  <c r="T68" i="68"/>
  <c r="U68" i="68" s="1"/>
  <c r="W68" i="68" s="1"/>
  <c r="T74" i="68"/>
  <c r="U74" i="68" s="1"/>
  <c r="W74" i="68" s="1"/>
  <c r="T76" i="68"/>
  <c r="U76" i="68" s="1"/>
  <c r="W76" i="68" s="1"/>
  <c r="T85" i="68"/>
  <c r="U85" i="68" s="1"/>
  <c r="W85" i="68" s="1"/>
  <c r="T87" i="68"/>
  <c r="U87" i="68" s="1"/>
  <c r="W87" i="68" s="1"/>
  <c r="T89" i="68"/>
  <c r="U89" i="68" s="1"/>
  <c r="W89" i="68" s="1"/>
  <c r="T95" i="68"/>
  <c r="U95" i="68" s="1"/>
  <c r="W95" i="68" s="1"/>
  <c r="T105" i="68"/>
  <c r="U105" i="68" s="1"/>
  <c r="W105" i="68" s="1"/>
  <c r="T112" i="68"/>
  <c r="U112" i="68" s="1"/>
  <c r="W112" i="68" s="1"/>
  <c r="Y123" i="68"/>
  <c r="AA123" i="68"/>
  <c r="T47" i="68"/>
  <c r="U47" i="68" s="1"/>
  <c r="W47" i="68" s="1"/>
  <c r="Y134" i="68"/>
  <c r="AA134" i="68"/>
  <c r="Y139" i="68"/>
  <c r="Y146" i="68"/>
  <c r="Z146" i="68"/>
  <c r="AA146" i="68"/>
  <c r="Y148" i="68"/>
  <c r="AA148" i="68"/>
  <c r="Y149" i="68"/>
  <c r="Z149" i="68"/>
  <c r="AA149" i="68"/>
  <c r="Y150" i="68"/>
  <c r="Y152" i="68"/>
  <c r="AA153" i="68"/>
  <c r="AA154" i="68"/>
  <c r="AA156" i="68"/>
  <c r="Y158" i="68"/>
  <c r="T49" i="68"/>
  <c r="U49" i="68" s="1"/>
  <c r="W49" i="68" s="1"/>
  <c r="T64" i="68"/>
  <c r="U64" i="68" s="1"/>
  <c r="W64" i="68" s="1"/>
  <c r="T67" i="68"/>
  <c r="U67" i="68" s="1"/>
  <c r="W67" i="68" s="1"/>
  <c r="T72" i="68"/>
  <c r="U72" i="68" s="1"/>
  <c r="W72" i="68" s="1"/>
  <c r="T73" i="68"/>
  <c r="U73" i="68" s="1"/>
  <c r="W73" i="68" s="1"/>
  <c r="T78" i="68"/>
  <c r="U78" i="68" s="1"/>
  <c r="W78" i="68" s="1"/>
  <c r="T84" i="68"/>
  <c r="U84" i="68" s="1"/>
  <c r="W84" i="68" s="1"/>
  <c r="T94" i="68"/>
  <c r="U94" i="68" s="1"/>
  <c r="W94" i="68" s="1"/>
  <c r="T96" i="68"/>
  <c r="U96" i="68" s="1"/>
  <c r="W96" i="68" s="1"/>
  <c r="T99" i="68"/>
  <c r="U99" i="68" s="1"/>
  <c r="W99" i="68" s="1"/>
  <c r="T100" i="68"/>
  <c r="U100" i="68" s="1"/>
  <c r="W100" i="68" s="1"/>
  <c r="T101" i="68"/>
  <c r="U101" i="68" s="1"/>
  <c r="W101" i="68" s="1"/>
  <c r="T102" i="68"/>
  <c r="U102" i="68" s="1"/>
  <c r="W102" i="68" s="1"/>
  <c r="T103" i="68"/>
  <c r="U103" i="68" s="1"/>
  <c r="W103" i="68" s="1"/>
  <c r="Z127" i="68"/>
  <c r="Z128" i="68"/>
  <c r="Y129" i="68"/>
  <c r="Y133" i="68"/>
  <c r="AA133" i="68"/>
  <c r="Z137" i="68"/>
  <c r="AA137" i="68"/>
  <c r="Z139" i="68"/>
  <c r="AA139" i="68"/>
  <c r="Y143" i="68"/>
  <c r="AA143" i="68"/>
  <c r="Y145" i="68"/>
  <c r="AA145" i="68"/>
  <c r="Y147" i="68"/>
  <c r="AA147" i="68"/>
  <c r="AA150" i="68"/>
  <c r="Z153" i="68"/>
  <c r="Y154" i="68"/>
  <c r="Z155" i="68"/>
  <c r="Z156" i="68"/>
  <c r="AA158" i="68"/>
  <c r="T52" i="68"/>
  <c r="U52" i="68" s="1"/>
  <c r="W52" i="68" s="1"/>
  <c r="T53" i="68"/>
  <c r="U53" i="68" s="1"/>
  <c r="W53" i="68" s="1"/>
  <c r="T60" i="68"/>
  <c r="U60" i="68" s="1"/>
  <c r="W60" i="68" s="1"/>
  <c r="T66" i="68"/>
  <c r="U66" i="68" s="1"/>
  <c r="W66" i="68" s="1"/>
  <c r="T75" i="68"/>
  <c r="U75" i="68" s="1"/>
  <c r="W75" i="68" s="1"/>
  <c r="T77" i="68"/>
  <c r="U77" i="68" s="1"/>
  <c r="W77" i="68" s="1"/>
  <c r="T80" i="68"/>
  <c r="U80" i="68" s="1"/>
  <c r="W80" i="68" s="1"/>
  <c r="T83" i="68"/>
  <c r="U83" i="68" s="1"/>
  <c r="W83" i="68" s="1"/>
  <c r="T88" i="68"/>
  <c r="U88" i="68" s="1"/>
  <c r="W88" i="68" s="1"/>
  <c r="T92" i="68"/>
  <c r="U92" i="68" s="1"/>
  <c r="W92" i="68" s="1"/>
  <c r="T93" i="68"/>
  <c r="U93" i="68" s="1"/>
  <c r="W93" i="68" s="1"/>
  <c r="T104" i="68"/>
  <c r="U104" i="68" s="1"/>
  <c r="W104" i="68" s="1"/>
  <c r="T108" i="68"/>
  <c r="U108" i="68" s="1"/>
  <c r="W108" i="68" s="1"/>
  <c r="T115" i="68"/>
  <c r="U115" i="68" s="1"/>
  <c r="W115" i="68" s="1"/>
  <c r="Z123" i="68"/>
  <c r="Y126" i="68"/>
  <c r="AA126" i="68"/>
  <c r="Z133" i="68"/>
  <c r="Y135" i="68"/>
  <c r="AA135" i="68"/>
  <c r="Y138" i="68"/>
  <c r="AA138" i="68"/>
  <c r="AA140" i="68"/>
  <c r="Z143" i="68"/>
  <c r="Z144" i="68"/>
  <c r="L15" i="68"/>
  <c r="G15" i="68"/>
  <c r="I191" i="68"/>
  <c r="T125" i="68"/>
  <c r="T130" i="68"/>
  <c r="T132" i="68"/>
  <c r="T131" i="68"/>
  <c r="T126" i="68"/>
  <c r="K174" i="68"/>
  <c r="T124" i="68"/>
  <c r="I190" i="68"/>
  <c r="T129" i="68"/>
  <c r="AB131" i="26"/>
  <c r="AQ134" i="26"/>
  <c r="T22" i="20"/>
  <c r="U22" i="20" s="1"/>
  <c r="T25" i="20"/>
  <c r="U25" i="20" s="1"/>
  <c r="W25" i="20" s="1"/>
  <c r="T28" i="20"/>
  <c r="U28" i="20" s="1"/>
  <c r="W28" i="20" s="1"/>
  <c r="T31" i="20"/>
  <c r="U31" i="20" s="1"/>
  <c r="W31" i="20" s="1"/>
  <c r="T34" i="20"/>
  <c r="U34" i="20" s="1"/>
  <c r="W34" i="20" s="1"/>
  <c r="T37" i="20"/>
  <c r="U37" i="20" s="1"/>
  <c r="W37" i="20" s="1"/>
  <c r="T40" i="20"/>
  <c r="U40" i="20" s="1"/>
  <c r="W40" i="20" s="1"/>
  <c r="AJ120" i="20"/>
  <c r="AA121" i="20"/>
  <c r="AG123" i="20"/>
  <c r="AJ124" i="20"/>
  <c r="AE127" i="20"/>
  <c r="AD128" i="20"/>
  <c r="AC129" i="20"/>
  <c r="AB130" i="20"/>
  <c r="AA131" i="20"/>
  <c r="Z132" i="20"/>
  <c r="AF133" i="20"/>
  <c r="Z134" i="20"/>
  <c r="Z137" i="20"/>
  <c r="AF144" i="20"/>
  <c r="AH146" i="20"/>
  <c r="AH147" i="20"/>
  <c r="AH148" i="20"/>
  <c r="AH149" i="20"/>
  <c r="AH150" i="20"/>
  <c r="AD122" i="20"/>
  <c r="AF138" i="20"/>
  <c r="Z139" i="20"/>
  <c r="AF140" i="20"/>
  <c r="Z141" i="20"/>
  <c r="AF142" i="20"/>
  <c r="Z143" i="20"/>
  <c r="AG119" i="20"/>
  <c r="AA117" i="20"/>
  <c r="AD118" i="20"/>
  <c r="AC152" i="20"/>
  <c r="AQ129" i="27"/>
  <c r="AB130" i="27"/>
  <c r="AQ130" i="27"/>
  <c r="AA137" i="27"/>
  <c r="AA139" i="27"/>
  <c r="AB131" i="27"/>
  <c r="AA141" i="27"/>
  <c r="AA143" i="27"/>
  <c r="AQ132" i="27"/>
  <c r="AC129" i="27"/>
  <c r="AV134" i="26"/>
  <c r="G111" i="27"/>
  <c r="AV134" i="27"/>
  <c r="AA138" i="27"/>
  <c r="AA140" i="27"/>
  <c r="AA142" i="27"/>
  <c r="AA144" i="27"/>
  <c r="AA146" i="26"/>
  <c r="AA147" i="26"/>
  <c r="AA148" i="26"/>
  <c r="AA149" i="26"/>
  <c r="AA150" i="26"/>
  <c r="AF146" i="26"/>
  <c r="AF147" i="26"/>
  <c r="AF148" i="26"/>
  <c r="AF149" i="26"/>
  <c r="AF150" i="26"/>
  <c r="T96" i="20"/>
  <c r="U96" i="20" s="1"/>
  <c r="W96" i="20" s="1"/>
  <c r="T99" i="20"/>
  <c r="U99" i="20" s="1"/>
  <c r="W99" i="20" s="1"/>
  <c r="T102" i="20"/>
  <c r="U102" i="20" s="1"/>
  <c r="W102" i="20" s="1"/>
  <c r="T105" i="20"/>
  <c r="U105" i="20" s="1"/>
  <c r="W105" i="20" s="1"/>
  <c r="T108" i="20"/>
  <c r="U108" i="20" s="1"/>
  <c r="W108" i="20" s="1"/>
  <c r="Z117" i="20"/>
  <c r="AC118" i="20"/>
  <c r="AF119" i="20"/>
  <c r="AI120" i="20"/>
  <c r="Z121" i="20"/>
  <c r="AC122" i="20"/>
  <c r="AF123" i="20"/>
  <c r="AI124" i="20"/>
  <c r="AD127" i="20"/>
  <c r="AC128" i="20"/>
  <c r="AB129" i="20"/>
  <c r="AA130" i="20"/>
  <c r="Z131" i="20"/>
  <c r="Y132" i="20"/>
  <c r="AE133" i="20"/>
  <c r="Y134" i="20"/>
  <c r="Y137" i="20"/>
  <c r="AE138" i="20"/>
  <c r="Y139" i="20"/>
  <c r="AE140" i="20"/>
  <c r="Y141" i="20"/>
  <c r="AE142" i="20"/>
  <c r="Y143" i="20"/>
  <c r="AE144" i="20"/>
  <c r="AG146" i="20"/>
  <c r="AG147" i="20"/>
  <c r="AG148" i="20"/>
  <c r="AG149" i="20"/>
  <c r="AG150" i="20"/>
  <c r="AD152" i="20"/>
  <c r="J112" i="20"/>
  <c r="AB117" i="20"/>
  <c r="AE118" i="20"/>
  <c r="AH119" i="20"/>
  <c r="Y120" i="20"/>
  <c r="AB121" i="20"/>
  <c r="AE122" i="20"/>
  <c r="AH123" i="20"/>
  <c r="Y124" i="20"/>
  <c r="AF127" i="20"/>
  <c r="AE128" i="20"/>
  <c r="AD129" i="20"/>
  <c r="AC130" i="20"/>
  <c r="AB131" i="20"/>
  <c r="AA132" i="20"/>
  <c r="AA134" i="20"/>
  <c r="AA137" i="20"/>
  <c r="AA139" i="20"/>
  <c r="AA141" i="20"/>
  <c r="AA143" i="20"/>
  <c r="AC117" i="20"/>
  <c r="AF118" i="20"/>
  <c r="AI119" i="20"/>
  <c r="Z120" i="20"/>
  <c r="AC121" i="20"/>
  <c r="AF122" i="20"/>
  <c r="AI123" i="20"/>
  <c r="Z124" i="20"/>
  <c r="AF128" i="20"/>
  <c r="AE129" i="20"/>
  <c r="AD130" i="20"/>
  <c r="AC131" i="20"/>
  <c r="AB132" i="20"/>
  <c r="AB134" i="20"/>
  <c r="AB137" i="20"/>
  <c r="AB139" i="20"/>
  <c r="AB141" i="20"/>
  <c r="AB143" i="20"/>
  <c r="T20" i="20"/>
  <c r="U20" i="20" s="1"/>
  <c r="T23" i="20"/>
  <c r="U23" i="20" s="1"/>
  <c r="T26" i="20"/>
  <c r="U26" i="20" s="1"/>
  <c r="W26" i="20" s="1"/>
  <c r="T29" i="20"/>
  <c r="U29" i="20" s="1"/>
  <c r="W29" i="20" s="1"/>
  <c r="T32" i="20"/>
  <c r="U32" i="20" s="1"/>
  <c r="W32" i="20" s="1"/>
  <c r="T35" i="20"/>
  <c r="U35" i="20" s="1"/>
  <c r="W35" i="20" s="1"/>
  <c r="T38" i="20"/>
  <c r="U38" i="20" s="1"/>
  <c r="W38" i="20" s="1"/>
  <c r="T41" i="20"/>
  <c r="U41" i="20" s="1"/>
  <c r="W41" i="20" s="1"/>
  <c r="T44" i="20"/>
  <c r="U44" i="20" s="1"/>
  <c r="W44" i="20" s="1"/>
  <c r="T47" i="20"/>
  <c r="U47" i="20" s="1"/>
  <c r="W47" i="20" s="1"/>
  <c r="T50" i="20"/>
  <c r="U50" i="20" s="1"/>
  <c r="W50" i="20" s="1"/>
  <c r="T53" i="20"/>
  <c r="U53" i="20" s="1"/>
  <c r="W53" i="20" s="1"/>
  <c r="T56" i="20"/>
  <c r="U56" i="20" s="1"/>
  <c r="W56" i="20" s="1"/>
  <c r="T59" i="20"/>
  <c r="U59" i="20" s="1"/>
  <c r="W59" i="20" s="1"/>
  <c r="T62" i="20"/>
  <c r="U62" i="20" s="1"/>
  <c r="W62" i="20" s="1"/>
  <c r="T65" i="20"/>
  <c r="U65" i="20" s="1"/>
  <c r="W65" i="20" s="1"/>
  <c r="T68" i="20"/>
  <c r="U68" i="20" s="1"/>
  <c r="W68" i="20" s="1"/>
  <c r="T71" i="20"/>
  <c r="U71" i="20" s="1"/>
  <c r="W71" i="20" s="1"/>
  <c r="T74" i="20"/>
  <c r="U74" i="20" s="1"/>
  <c r="W74" i="20" s="1"/>
  <c r="T77" i="20"/>
  <c r="U77" i="20" s="1"/>
  <c r="W77" i="20" s="1"/>
  <c r="T80" i="20"/>
  <c r="U80" i="20" s="1"/>
  <c r="W80" i="20" s="1"/>
  <c r="T83" i="20"/>
  <c r="U83" i="20" s="1"/>
  <c r="W83" i="20" s="1"/>
  <c r="T86" i="20"/>
  <c r="U86" i="20" s="1"/>
  <c r="W86" i="20" s="1"/>
  <c r="T89" i="20"/>
  <c r="U89" i="20" s="1"/>
  <c r="W89" i="20" s="1"/>
  <c r="T92" i="20"/>
  <c r="U92" i="20" s="1"/>
  <c r="W92" i="20" s="1"/>
  <c r="T95" i="20"/>
  <c r="U95" i="20" s="1"/>
  <c r="W95" i="20" s="1"/>
  <c r="T98" i="20"/>
  <c r="U98" i="20" s="1"/>
  <c r="W98" i="20" s="1"/>
  <c r="T101" i="20"/>
  <c r="U101" i="20" s="1"/>
  <c r="W101" i="20" s="1"/>
  <c r="T104" i="20"/>
  <c r="U104" i="20" s="1"/>
  <c r="W104" i="20" s="1"/>
  <c r="T107" i="20"/>
  <c r="U107" i="20" s="1"/>
  <c r="W107" i="20" s="1"/>
  <c r="AD117" i="20"/>
  <c r="AG118" i="20"/>
  <c r="AJ119" i="20"/>
  <c r="AA120" i="20"/>
  <c r="AD121" i="20"/>
  <c r="AG122" i="20"/>
  <c r="AJ123" i="20"/>
  <c r="AA124" i="20"/>
  <c r="AF129" i="20"/>
  <c r="AE130" i="20"/>
  <c r="AD131" i="20"/>
  <c r="AC132" i="20"/>
  <c r="AC134" i="20"/>
  <c r="AC137" i="20"/>
  <c r="AC139" i="20"/>
  <c r="AC141" i="20"/>
  <c r="AC143" i="20"/>
  <c r="Y146" i="20"/>
  <c r="Y147" i="20"/>
  <c r="Y148" i="20"/>
  <c r="Y149" i="20"/>
  <c r="Y150" i="20"/>
  <c r="AE117" i="20"/>
  <c r="AH118" i="20"/>
  <c r="Y119" i="20"/>
  <c r="AB120" i="20"/>
  <c r="AE121" i="20"/>
  <c r="AH122" i="20"/>
  <c r="Y123" i="20"/>
  <c r="AB124" i="20"/>
  <c r="T129" i="20"/>
  <c r="AF130" i="20"/>
  <c r="AE131" i="20"/>
  <c r="AD132" i="20"/>
  <c r="AD134" i="20"/>
  <c r="AD137" i="20"/>
  <c r="AD139" i="20"/>
  <c r="AD141" i="20"/>
  <c r="AD143" i="20"/>
  <c r="Z146" i="20"/>
  <c r="Z147" i="20"/>
  <c r="Z148" i="20"/>
  <c r="Z149" i="20"/>
  <c r="Z150" i="20"/>
  <c r="I187" i="27"/>
  <c r="G112" i="27"/>
  <c r="Q117" i="20"/>
  <c r="T117" i="20" s="1"/>
  <c r="AF117" i="20"/>
  <c r="AI118" i="20"/>
  <c r="Z119" i="20"/>
  <c r="AC120" i="20"/>
  <c r="AF121" i="20"/>
  <c r="AI122" i="20"/>
  <c r="Z123" i="20"/>
  <c r="AC124" i="20"/>
  <c r="AF131" i="20"/>
  <c r="AE132" i="20"/>
  <c r="Y133" i="20"/>
  <c r="AE134" i="20"/>
  <c r="AE137" i="20"/>
  <c r="Y138" i="20"/>
  <c r="AE139" i="20"/>
  <c r="Y140" i="20"/>
  <c r="AE141" i="20"/>
  <c r="Y142" i="20"/>
  <c r="AE143" i="20"/>
  <c r="Y144" i="20"/>
  <c r="AA146" i="20"/>
  <c r="AA147" i="20"/>
  <c r="AA148" i="20"/>
  <c r="AA149" i="20"/>
  <c r="AA150" i="20"/>
  <c r="AG117" i="20"/>
  <c r="AJ118" i="20"/>
  <c r="AA119" i="20"/>
  <c r="AD120" i="20"/>
  <c r="T121" i="20"/>
  <c r="AG121" i="20"/>
  <c r="AJ122" i="20"/>
  <c r="AA123" i="20"/>
  <c r="AD124" i="20"/>
  <c r="Y127" i="20"/>
  <c r="T131" i="20"/>
  <c r="AF132" i="20"/>
  <c r="Z133" i="20"/>
  <c r="AF134" i="20"/>
  <c r="AF137" i="20"/>
  <c r="Z138" i="20"/>
  <c r="AF139" i="20"/>
  <c r="Z140" i="20"/>
  <c r="AF141" i="20"/>
  <c r="Z142" i="20"/>
  <c r="AF143" i="20"/>
  <c r="Z144" i="20"/>
  <c r="AB146" i="20"/>
  <c r="AB147" i="20"/>
  <c r="AB148" i="20"/>
  <c r="AB149" i="20"/>
  <c r="AB150" i="20"/>
  <c r="Y152" i="20"/>
  <c r="T43" i="20"/>
  <c r="U43" i="20" s="1"/>
  <c r="W43" i="20" s="1"/>
  <c r="T46" i="20"/>
  <c r="U46" i="20" s="1"/>
  <c r="W46" i="20" s="1"/>
  <c r="T49" i="20"/>
  <c r="U49" i="20" s="1"/>
  <c r="W49" i="20" s="1"/>
  <c r="T52" i="20"/>
  <c r="U52" i="20" s="1"/>
  <c r="W52" i="20" s="1"/>
  <c r="T55" i="20"/>
  <c r="U55" i="20" s="1"/>
  <c r="W55" i="20" s="1"/>
  <c r="T58" i="20"/>
  <c r="U58" i="20" s="1"/>
  <c r="W58" i="20" s="1"/>
  <c r="T61" i="20"/>
  <c r="U61" i="20" s="1"/>
  <c r="W61" i="20" s="1"/>
  <c r="T64" i="20"/>
  <c r="U64" i="20" s="1"/>
  <c r="W64" i="20" s="1"/>
  <c r="T67" i="20"/>
  <c r="U67" i="20" s="1"/>
  <c r="W67" i="20" s="1"/>
  <c r="T70" i="20"/>
  <c r="U70" i="20" s="1"/>
  <c r="W70" i="20" s="1"/>
  <c r="T73" i="20"/>
  <c r="U73" i="20" s="1"/>
  <c r="W73" i="20" s="1"/>
  <c r="T76" i="20"/>
  <c r="U76" i="20" s="1"/>
  <c r="W76" i="20" s="1"/>
  <c r="T79" i="20"/>
  <c r="U79" i="20" s="1"/>
  <c r="W79" i="20" s="1"/>
  <c r="T82" i="20"/>
  <c r="U82" i="20" s="1"/>
  <c r="W82" i="20" s="1"/>
  <c r="T85" i="20"/>
  <c r="U85" i="20" s="1"/>
  <c r="W85" i="20" s="1"/>
  <c r="T88" i="20"/>
  <c r="U88" i="20" s="1"/>
  <c r="W88" i="20" s="1"/>
  <c r="T91" i="20"/>
  <c r="U91" i="20" s="1"/>
  <c r="W91" i="20" s="1"/>
  <c r="T94" i="20"/>
  <c r="U94" i="20" s="1"/>
  <c r="W94" i="20" s="1"/>
  <c r="T97" i="20"/>
  <c r="U97" i="20" s="1"/>
  <c r="W97" i="20" s="1"/>
  <c r="T100" i="20"/>
  <c r="U100" i="20" s="1"/>
  <c r="W100" i="20" s="1"/>
  <c r="T103" i="20"/>
  <c r="U103" i="20" s="1"/>
  <c r="W103" i="20" s="1"/>
  <c r="T106" i="20"/>
  <c r="U106" i="20" s="1"/>
  <c r="W106" i="20" s="1"/>
  <c r="T109" i="20"/>
  <c r="U109" i="20" s="1"/>
  <c r="W109" i="20" s="1"/>
  <c r="AH117" i="20"/>
  <c r="Y118" i="20"/>
  <c r="AB119" i="20"/>
  <c r="AE120" i="20"/>
  <c r="AH121" i="20"/>
  <c r="Y122" i="20"/>
  <c r="AB123" i="20"/>
  <c r="AE124" i="20"/>
  <c r="Z127" i="20"/>
  <c r="Y128" i="20"/>
  <c r="AA133" i="20"/>
  <c r="AA138" i="20"/>
  <c r="AA140" i="20"/>
  <c r="AA142" i="20"/>
  <c r="AA144" i="20"/>
  <c r="AC146" i="20"/>
  <c r="AC147" i="20"/>
  <c r="AC148" i="20"/>
  <c r="AC149" i="20"/>
  <c r="AC150" i="20"/>
  <c r="Z152" i="20"/>
  <c r="J111" i="20"/>
  <c r="AI117" i="20"/>
  <c r="Z118" i="20"/>
  <c r="AC119" i="20"/>
  <c r="AF120" i="20"/>
  <c r="AI121" i="20"/>
  <c r="Z122" i="20"/>
  <c r="AC123" i="20"/>
  <c r="AF124" i="20"/>
  <c r="AA127" i="20"/>
  <c r="Z128" i="20"/>
  <c r="Y129" i="20"/>
  <c r="AB133" i="20"/>
  <c r="AB138" i="20"/>
  <c r="AB140" i="20"/>
  <c r="AB142" i="20"/>
  <c r="AB144" i="20"/>
  <c r="AD146" i="20"/>
  <c r="AD147" i="20"/>
  <c r="AD148" i="20"/>
  <c r="AD149" i="20"/>
  <c r="AD150" i="20"/>
  <c r="AA152" i="20"/>
  <c r="AJ117" i="20"/>
  <c r="AA118" i="20"/>
  <c r="AD119" i="20"/>
  <c r="AG120" i="20"/>
  <c r="AJ121" i="20"/>
  <c r="AA122" i="20"/>
  <c r="AD123" i="20"/>
  <c r="AG124" i="20"/>
  <c r="AB127" i="20"/>
  <c r="AA128" i="20"/>
  <c r="Z129" i="20"/>
  <c r="Y130" i="20"/>
  <c r="AC133" i="20"/>
  <c r="AC138" i="20"/>
  <c r="AC140" i="20"/>
  <c r="AC142" i="20"/>
  <c r="AC144" i="20"/>
  <c r="AE146" i="20"/>
  <c r="AE147" i="20"/>
  <c r="AE148" i="20"/>
  <c r="AE149" i="20"/>
  <c r="AE150" i="20"/>
  <c r="AB152" i="20"/>
  <c r="Y117" i="20"/>
  <c r="AB118" i="20"/>
  <c r="AE119" i="20"/>
  <c r="AH120" i="20"/>
  <c r="Y121" i="20"/>
  <c r="AB122" i="20"/>
  <c r="AE123" i="20"/>
  <c r="AH124" i="20"/>
  <c r="AC127" i="20"/>
  <c r="AB128" i="20"/>
  <c r="AA129" i="20"/>
  <c r="Z130" i="20"/>
  <c r="Y131" i="20"/>
  <c r="AD133" i="20"/>
  <c r="AD138" i="20"/>
  <c r="AD140" i="20"/>
  <c r="AD142" i="20"/>
  <c r="AD144" i="20"/>
  <c r="AF146" i="20"/>
  <c r="AF147" i="20"/>
  <c r="AF148" i="20"/>
  <c r="AF149" i="20"/>
  <c r="AF150" i="20"/>
  <c r="AV144" i="27"/>
  <c r="AI150" i="27"/>
  <c r="C111" i="27"/>
  <c r="W29" i="27"/>
  <c r="C112" i="27" s="1"/>
  <c r="I183" i="27"/>
  <c r="U110" i="27"/>
  <c r="W20" i="27"/>
  <c r="AK124" i="27"/>
  <c r="AI152" i="27"/>
  <c r="AG134" i="26"/>
  <c r="G111" i="26"/>
  <c r="I183" i="26"/>
  <c r="AI152" i="26"/>
  <c r="AV144" i="26"/>
  <c r="AK124" i="26"/>
  <c r="K112" i="26"/>
  <c r="S112" i="26" s="1"/>
  <c r="W110" i="26"/>
  <c r="AG144" i="26"/>
  <c r="AI150" i="26"/>
  <c r="D111" i="26"/>
  <c r="S111" i="26" s="1"/>
  <c r="U110" i="26"/>
  <c r="AQ127" i="20"/>
  <c r="AN137" i="20"/>
  <c r="AR127" i="20"/>
  <c r="K111" i="20"/>
  <c r="AR130" i="20"/>
  <c r="U110" i="20"/>
  <c r="W20" i="20"/>
  <c r="G111" i="20"/>
  <c r="AQ137" i="20"/>
  <c r="AV16" i="68" l="1"/>
  <c r="BP16" i="68"/>
  <c r="BK16" i="68"/>
  <c r="DN16" i="68"/>
  <c r="DS16" i="68"/>
  <c r="BU16" i="68"/>
  <c r="DD16" i="68"/>
  <c r="EM16" i="68"/>
  <c r="CE16" i="68"/>
  <c r="BF16" i="68"/>
  <c r="BA16" i="68"/>
  <c r="EW16" i="68"/>
  <c r="AL16" i="68"/>
  <c r="EC16" i="68"/>
  <c r="CT16" i="68"/>
  <c r="EH16" i="68"/>
  <c r="CJ16" i="68"/>
  <c r="DI16" i="68"/>
  <c r="BZ16" i="68"/>
  <c r="AQ16" i="68"/>
  <c r="CO16" i="68"/>
  <c r="DX16" i="68"/>
  <c r="AG16" i="68"/>
  <c r="CY16" i="68"/>
  <c r="T129" i="70"/>
  <c r="I182" i="70"/>
  <c r="I189" i="68"/>
  <c r="U117" i="69"/>
  <c r="BO15" i="70"/>
  <c r="W109" i="70"/>
  <c r="K111" i="70"/>
  <c r="S110" i="70"/>
  <c r="Z114" i="70"/>
  <c r="EK15" i="69"/>
  <c r="EM15" i="69" s="1"/>
  <c r="DQ15" i="69"/>
  <c r="DS15" i="69" s="1"/>
  <c r="DL15" i="69"/>
  <c r="DN15" i="69" s="1"/>
  <c r="CW15" i="69"/>
  <c r="CY15" i="69" s="1"/>
  <c r="CC15" i="69"/>
  <c r="CE15" i="69" s="1"/>
  <c r="AO15" i="69"/>
  <c r="AQ15" i="69" s="1"/>
  <c r="EF15" i="69"/>
  <c r="EH15" i="69" s="1"/>
  <c r="DV15" i="69"/>
  <c r="DX15" i="69" s="1"/>
  <c r="DG15" i="69"/>
  <c r="DI15" i="69" s="1"/>
  <c r="CR15" i="69"/>
  <c r="CT15" i="69" s="1"/>
  <c r="BX15" i="69"/>
  <c r="BZ15" i="69" s="1"/>
  <c r="BI15" i="69"/>
  <c r="BK15" i="69" s="1"/>
  <c r="BN15" i="69" s="1"/>
  <c r="BD15" i="69"/>
  <c r="BF15" i="69" s="1"/>
  <c r="AY15" i="69"/>
  <c r="BA15" i="69" s="1"/>
  <c r="AJ15" i="69"/>
  <c r="AL15" i="69" s="1"/>
  <c r="EP15" i="69"/>
  <c r="ER15" i="69" s="1"/>
  <c r="EA15" i="69"/>
  <c r="EC15" i="69" s="1"/>
  <c r="DB15" i="69"/>
  <c r="DD15" i="69" s="1"/>
  <c r="CH15" i="69"/>
  <c r="CJ15" i="69" s="1"/>
  <c r="BS15" i="69"/>
  <c r="BU15" i="69" s="1"/>
  <c r="BM15" i="69"/>
  <c r="AT15" i="69"/>
  <c r="AV15" i="69" s="1"/>
  <c r="AE15" i="69"/>
  <c r="AG15" i="69" s="1"/>
  <c r="W117" i="69"/>
  <c r="K119" i="69"/>
  <c r="I190" i="69"/>
  <c r="S118" i="69"/>
  <c r="Z122" i="69"/>
  <c r="EU15" i="68"/>
  <c r="DV15" i="68"/>
  <c r="DG15" i="68"/>
  <c r="DB15" i="68"/>
  <c r="DL15" i="68"/>
  <c r="AO15" i="68"/>
  <c r="EK15" i="68"/>
  <c r="EF15" i="68"/>
  <c r="EA15" i="68"/>
  <c r="CW15" i="68"/>
  <c r="CH15" i="68"/>
  <c r="CC15" i="68"/>
  <c r="BX15" i="68"/>
  <c r="DQ15" i="68"/>
  <c r="BS15" i="68"/>
  <c r="BI15" i="68"/>
  <c r="BD15" i="68"/>
  <c r="AY15" i="68"/>
  <c r="AT15" i="68"/>
  <c r="EP15" i="68"/>
  <c r="CR15" i="68"/>
  <c r="BM15" i="68"/>
  <c r="AJ15" i="68"/>
  <c r="AE15" i="68"/>
  <c r="W20" i="68"/>
  <c r="U116" i="68"/>
  <c r="K117" i="68"/>
  <c r="W22" i="68"/>
  <c r="J118" i="68" s="1"/>
  <c r="J117" i="68"/>
  <c r="W23" i="68"/>
  <c r="D118" i="68" s="1"/>
  <c r="D117" i="68"/>
  <c r="W24" i="68"/>
  <c r="E118" i="68" s="1"/>
  <c r="E117" i="68"/>
  <c r="W32" i="68"/>
  <c r="G118" i="68" s="1"/>
  <c r="G117" i="68"/>
  <c r="D111" i="20"/>
  <c r="W22" i="20"/>
  <c r="D112" i="20" s="1"/>
  <c r="E111" i="20"/>
  <c r="W23" i="20"/>
  <c r="E112" i="20" s="1"/>
  <c r="G112" i="20"/>
  <c r="AK124" i="20"/>
  <c r="AG134" i="27"/>
  <c r="Z115" i="27" s="1"/>
  <c r="S111" i="27"/>
  <c r="AG144" i="27"/>
  <c r="AI150" i="20"/>
  <c r="AG144" i="20"/>
  <c r="AG134" i="20"/>
  <c r="AI152" i="20"/>
  <c r="W110" i="27"/>
  <c r="K112" i="27"/>
  <c r="S112" i="27" s="1"/>
  <c r="T112" i="27" s="1"/>
  <c r="Z115" i="26"/>
  <c r="T112" i="26"/>
  <c r="AV144" i="20"/>
  <c r="AV134" i="20"/>
  <c r="K112" i="20"/>
  <c r="W110" i="20" l="1"/>
  <c r="S112" i="20"/>
  <c r="T112" i="20" s="1"/>
  <c r="S111" i="70"/>
  <c r="T111" i="70" s="1"/>
  <c r="BO15" i="69"/>
  <c r="S119" i="69"/>
  <c r="T119" i="69" s="1"/>
  <c r="K118" i="68"/>
  <c r="W116" i="68"/>
  <c r="S117" i="68"/>
  <c r="Z121" i="68"/>
  <c r="S111" i="20"/>
  <c r="Z115" i="20"/>
  <c r="L8" i="37"/>
  <c r="S118" i="68" l="1"/>
  <c r="T118" i="68" s="1"/>
  <c r="E16" i="37"/>
  <c r="E23" i="37"/>
  <c r="E17" i="37" l="1"/>
  <c r="E21" i="37"/>
  <c r="E18" i="37"/>
  <c r="EG15" i="68" l="1"/>
  <c r="EH15" i="68" s="1"/>
  <c r="EB15" i="68"/>
  <c r="EC15" i="68" s="1"/>
  <c r="DW15" i="68"/>
  <c r="DX15" i="68" s="1"/>
  <c r="DR15" i="68"/>
  <c r="DS15" i="68" s="1"/>
  <c r="DM15" i="68"/>
  <c r="DN15" i="68" s="1"/>
  <c r="DH15" i="68"/>
  <c r="DI15" i="68" s="1"/>
  <c r="DC15" i="68"/>
  <c r="DD15" i="68" s="1"/>
  <c r="CX15" i="68"/>
  <c r="CY15" i="68" s="1"/>
  <c r="CS15" i="68"/>
  <c r="CT15" i="68" s="1"/>
  <c r="CI15" i="68"/>
  <c r="CJ15" i="68" s="1"/>
  <c r="CD15" i="68"/>
  <c r="CE15" i="68" s="1"/>
  <c r="BY15" i="68"/>
  <c r="BZ15" i="68" s="1"/>
  <c r="BT15" i="68"/>
  <c r="BU15" i="68" s="1"/>
  <c r="BJ15" i="68"/>
  <c r="BK15" i="68" s="1"/>
  <c r="BN15" i="68" s="1"/>
  <c r="BO15" i="68" s="1"/>
  <c r="BE15" i="68"/>
  <c r="BF15" i="68" s="1"/>
  <c r="AZ15" i="68"/>
  <c r="BA15" i="68" s="1"/>
  <c r="AU15" i="68"/>
  <c r="AV15" i="68" s="1"/>
  <c r="AP15" i="68"/>
  <c r="AQ15" i="68" s="1"/>
  <c r="AK15" i="68"/>
  <c r="AL15" i="68" s="1"/>
  <c r="AF15" i="68"/>
  <c r="AG15" i="68" s="1"/>
  <c r="EQ15" i="68"/>
  <c r="ER15" i="68" s="1"/>
  <c r="EV15" i="68" s="1"/>
  <c r="EW15" i="68" s="1"/>
  <c r="EL15" i="68"/>
  <c r="EM15" i="68" s="1"/>
  <c r="H291" i="50"/>
  <c r="H290" i="50"/>
  <c r="H289" i="50"/>
  <c r="H288" i="50"/>
  <c r="H287" i="50"/>
  <c r="H286" i="50"/>
  <c r="H285" i="50"/>
  <c r="H284" i="50"/>
  <c r="H283" i="50"/>
  <c r="H282" i="50"/>
  <c r="H281" i="50"/>
  <c r="H280" i="50"/>
  <c r="H279" i="50"/>
  <c r="H278" i="50"/>
  <c r="H277" i="50"/>
  <c r="H276" i="50"/>
  <c r="H275" i="50"/>
  <c r="H274" i="50"/>
  <c r="H273" i="50"/>
  <c r="H272" i="50"/>
  <c r="H271" i="50"/>
  <c r="H270" i="50"/>
  <c r="H269" i="50"/>
  <c r="H268" i="50"/>
  <c r="H267" i="50"/>
  <c r="H266" i="50"/>
  <c r="H265" i="50"/>
  <c r="H264" i="50"/>
  <c r="H263" i="50"/>
  <c r="H262" i="50"/>
  <c r="H261" i="50"/>
  <c r="H260" i="50"/>
  <c r="H259" i="50"/>
  <c r="H258" i="50"/>
  <c r="H257" i="50"/>
  <c r="H256" i="50"/>
  <c r="H255" i="50"/>
  <c r="H254" i="50"/>
  <c r="H253" i="50"/>
  <c r="H252" i="50"/>
  <c r="H251" i="50"/>
  <c r="H250" i="50"/>
  <c r="H249" i="50"/>
  <c r="H248" i="50"/>
  <c r="H247" i="50"/>
  <c r="H246" i="50"/>
  <c r="H245" i="50"/>
  <c r="H244" i="50"/>
  <c r="H243" i="50"/>
  <c r="H242" i="50"/>
  <c r="H241" i="50"/>
  <c r="H240" i="50"/>
  <c r="H239" i="50"/>
  <c r="H238" i="50"/>
  <c r="H237" i="50"/>
  <c r="H236" i="50"/>
  <c r="H235" i="50"/>
  <c r="H234" i="50"/>
  <c r="H233" i="50"/>
  <c r="H232" i="50"/>
  <c r="H231" i="50"/>
  <c r="H230" i="50"/>
  <c r="H229" i="50"/>
  <c r="H228" i="50"/>
  <c r="H227" i="50"/>
  <c r="H226" i="50"/>
  <c r="H225" i="50"/>
  <c r="H224" i="50"/>
  <c r="H223" i="50"/>
  <c r="H222" i="50"/>
  <c r="H221" i="50"/>
  <c r="H220" i="50"/>
  <c r="H219" i="50"/>
  <c r="H218" i="50"/>
  <c r="H217" i="50"/>
  <c r="H216" i="50"/>
  <c r="H215" i="50"/>
  <c r="H214" i="50"/>
  <c r="H213" i="50"/>
  <c r="H212" i="50"/>
  <c r="H211" i="50"/>
  <c r="H210" i="50"/>
  <c r="H209" i="50"/>
  <c r="H208" i="50"/>
  <c r="H207" i="50"/>
  <c r="H206" i="50"/>
  <c r="H205" i="50"/>
  <c r="H204" i="50"/>
  <c r="H203" i="50"/>
  <c r="H202" i="50"/>
  <c r="H201" i="50"/>
  <c r="H200" i="50"/>
  <c r="H199" i="50"/>
  <c r="H198" i="50"/>
  <c r="H197" i="50"/>
  <c r="H196" i="50"/>
  <c r="H195" i="50"/>
  <c r="H194" i="50"/>
  <c r="H193" i="50"/>
  <c r="H192" i="50"/>
  <c r="H191" i="50"/>
  <c r="H190" i="50"/>
  <c r="H189" i="50"/>
  <c r="H188" i="50"/>
  <c r="H187" i="50"/>
  <c r="H186" i="50"/>
  <c r="H185" i="50"/>
  <c r="H184" i="50"/>
  <c r="H183" i="50"/>
  <c r="H182" i="50"/>
  <c r="H181" i="50"/>
  <c r="H180" i="50"/>
  <c r="H179" i="50"/>
  <c r="H178" i="50"/>
  <c r="H177" i="50"/>
  <c r="H176" i="50"/>
  <c r="H175" i="50"/>
  <c r="H174" i="50"/>
  <c r="H173" i="50"/>
  <c r="H172" i="50"/>
  <c r="H171" i="50"/>
  <c r="H170" i="50"/>
  <c r="H169" i="50"/>
  <c r="H168" i="50"/>
  <c r="H167" i="50"/>
  <c r="H166" i="50"/>
  <c r="H165" i="50"/>
  <c r="H164" i="50"/>
  <c r="H163" i="50"/>
  <c r="H162" i="50"/>
  <c r="H161" i="50"/>
  <c r="H160" i="50"/>
  <c r="H159" i="50"/>
  <c r="H158" i="50"/>
  <c r="H157" i="50"/>
  <c r="H156" i="50"/>
  <c r="H155" i="50"/>
  <c r="H154" i="50"/>
  <c r="H153" i="50"/>
  <c r="H152" i="50"/>
  <c r="H151" i="50"/>
  <c r="H150" i="50"/>
  <c r="H149" i="50"/>
  <c r="H148" i="50"/>
  <c r="H147" i="50"/>
  <c r="H146" i="50"/>
  <c r="H145" i="50"/>
  <c r="H144" i="50"/>
  <c r="H143" i="50"/>
  <c r="H142" i="50"/>
  <c r="H141" i="50"/>
  <c r="H140" i="50"/>
  <c r="H139" i="50"/>
  <c r="H138" i="50"/>
  <c r="H137" i="50"/>
  <c r="H136" i="50"/>
  <c r="H135" i="50"/>
  <c r="H134" i="50"/>
  <c r="H133" i="50"/>
  <c r="H132" i="50"/>
  <c r="H131" i="50"/>
  <c r="H130" i="50"/>
  <c r="H129" i="50"/>
  <c r="H128" i="50"/>
  <c r="H127" i="50"/>
  <c r="H126" i="50"/>
  <c r="H125" i="50"/>
  <c r="H124" i="50"/>
  <c r="H123" i="50"/>
  <c r="H122" i="50"/>
  <c r="H121" i="50"/>
  <c r="H120" i="50"/>
  <c r="H119" i="50"/>
  <c r="H118" i="50"/>
  <c r="H117" i="50"/>
  <c r="H116" i="50"/>
  <c r="H115" i="50"/>
  <c r="H114" i="50"/>
  <c r="H113" i="50"/>
  <c r="H112" i="50"/>
  <c r="H111" i="50"/>
  <c r="H110" i="50"/>
  <c r="H109" i="50"/>
  <c r="H108" i="50"/>
  <c r="H107" i="50"/>
  <c r="H106" i="50"/>
  <c r="H105" i="50"/>
  <c r="H104" i="50"/>
  <c r="H103" i="50"/>
  <c r="H102" i="50"/>
  <c r="H101" i="50"/>
  <c r="H100" i="50"/>
  <c r="H99" i="50"/>
  <c r="H98" i="50"/>
  <c r="H97" i="50"/>
  <c r="H96" i="50"/>
  <c r="H95" i="50"/>
  <c r="H94" i="50"/>
  <c r="H93" i="50"/>
  <c r="H92" i="50"/>
  <c r="H91" i="50"/>
  <c r="H90" i="50"/>
  <c r="H89" i="50"/>
  <c r="H88" i="50"/>
  <c r="H87" i="50"/>
  <c r="H86" i="50"/>
  <c r="H85" i="50"/>
  <c r="H84" i="50"/>
  <c r="H83" i="50"/>
  <c r="H82" i="50"/>
  <c r="H81" i="50"/>
  <c r="H80" i="50"/>
  <c r="H79" i="50"/>
  <c r="H78" i="50"/>
  <c r="H77" i="50"/>
  <c r="H76" i="50"/>
  <c r="H75" i="50"/>
  <c r="H74" i="50"/>
  <c r="H73" i="50"/>
  <c r="H72" i="50"/>
  <c r="H71" i="50"/>
  <c r="H70" i="50"/>
  <c r="H69" i="50"/>
  <c r="H68" i="50"/>
  <c r="H67" i="50"/>
  <c r="H66" i="50"/>
  <c r="H65" i="50"/>
  <c r="H64" i="50"/>
  <c r="H63" i="50"/>
  <c r="H62" i="50"/>
  <c r="H61" i="50"/>
  <c r="H60" i="50"/>
  <c r="H59" i="50"/>
  <c r="H58" i="50"/>
  <c r="H57" i="50"/>
  <c r="H56" i="50"/>
  <c r="H55" i="50"/>
  <c r="H54" i="50"/>
  <c r="H53" i="50"/>
  <c r="H52" i="50"/>
  <c r="H51" i="50"/>
  <c r="H50" i="50"/>
  <c r="H49" i="50"/>
  <c r="H48" i="50"/>
  <c r="H47" i="50"/>
  <c r="H46" i="50"/>
  <c r="H45" i="50"/>
  <c r="H44" i="50"/>
  <c r="H43" i="50"/>
  <c r="H42" i="50"/>
  <c r="H41" i="50"/>
  <c r="H40" i="50"/>
  <c r="H39" i="50"/>
  <c r="H38" i="50"/>
  <c r="H37" i="50"/>
  <c r="H36" i="50"/>
  <c r="H35" i="50"/>
  <c r="H34" i="50"/>
  <c r="H33" i="50"/>
  <c r="H32" i="50"/>
  <c r="H31" i="50"/>
  <c r="H30" i="50"/>
  <c r="H29" i="50"/>
  <c r="H28" i="50"/>
  <c r="H27" i="50"/>
  <c r="H26" i="50"/>
  <c r="H25" i="50"/>
  <c r="H24" i="50"/>
  <c r="H23" i="50"/>
  <c r="H22" i="50"/>
  <c r="H21" i="50"/>
  <c r="H20" i="50"/>
  <c r="H19" i="50"/>
  <c r="H18" i="50"/>
  <c r="H17" i="50"/>
  <c r="H16" i="50"/>
  <c r="H15" i="50"/>
  <c r="H14" i="50"/>
  <c r="H13" i="50"/>
  <c r="H12" i="50"/>
  <c r="H11" i="50"/>
  <c r="G16" i="50"/>
  <c r="G15" i="50"/>
  <c r="G14" i="50"/>
  <c r="G13" i="50"/>
  <c r="G12" i="50"/>
  <c r="G11" i="50"/>
  <c r="G290" i="50"/>
  <c r="G289" i="50"/>
  <c r="G288" i="50"/>
  <c r="G287" i="50"/>
  <c r="G286" i="50"/>
  <c r="G285" i="50"/>
  <c r="G284" i="50"/>
  <c r="G283" i="50"/>
  <c r="G282" i="50"/>
  <c r="G281" i="50"/>
  <c r="G280" i="50"/>
  <c r="G279" i="50"/>
  <c r="G278" i="50"/>
  <c r="G277" i="50"/>
  <c r="G276" i="50"/>
  <c r="G275" i="50"/>
  <c r="G274" i="50"/>
  <c r="G273" i="50"/>
  <c r="G272" i="50"/>
  <c r="G271" i="50"/>
  <c r="G270" i="50"/>
  <c r="G269" i="50"/>
  <c r="G268" i="50"/>
  <c r="G267" i="50"/>
  <c r="G266" i="50"/>
  <c r="G265" i="50"/>
  <c r="G264" i="50"/>
  <c r="G263" i="50"/>
  <c r="G262" i="50"/>
  <c r="G261" i="50"/>
  <c r="G260" i="50"/>
  <c r="G259" i="50"/>
  <c r="G258" i="50"/>
  <c r="G257" i="50"/>
  <c r="G256" i="50"/>
  <c r="G255" i="50"/>
  <c r="G254" i="50"/>
  <c r="G253" i="50"/>
  <c r="G252" i="50"/>
  <c r="G251" i="50"/>
  <c r="G250" i="50"/>
  <c r="G249" i="50"/>
  <c r="G248" i="50"/>
  <c r="G247" i="50"/>
  <c r="G246" i="50"/>
  <c r="G245" i="50"/>
  <c r="G244" i="50"/>
  <c r="G243" i="50"/>
  <c r="G242" i="50"/>
  <c r="G241" i="50"/>
  <c r="G240" i="50"/>
  <c r="G239" i="50"/>
  <c r="G238" i="50"/>
  <c r="G237" i="50"/>
  <c r="G236" i="50"/>
  <c r="G235" i="50"/>
  <c r="G234" i="50"/>
  <c r="G233" i="50"/>
  <c r="G232" i="50"/>
  <c r="G231" i="50"/>
  <c r="G230" i="50"/>
  <c r="G229" i="50"/>
  <c r="G228" i="50"/>
  <c r="G227" i="50"/>
  <c r="G226" i="50"/>
  <c r="G225" i="50"/>
  <c r="G224" i="50"/>
  <c r="G223" i="50"/>
  <c r="G222" i="50"/>
  <c r="G221" i="50"/>
  <c r="G220" i="50"/>
  <c r="G219" i="50"/>
  <c r="G218" i="50"/>
  <c r="G217" i="50"/>
  <c r="G216" i="50"/>
  <c r="G215" i="50"/>
  <c r="G214" i="50"/>
  <c r="G213" i="50"/>
  <c r="G212" i="50"/>
  <c r="G211" i="50"/>
  <c r="G210" i="50"/>
  <c r="G209" i="50"/>
  <c r="G208" i="50"/>
  <c r="G207" i="50"/>
  <c r="G206" i="50"/>
  <c r="G205" i="50"/>
  <c r="G204" i="50"/>
  <c r="G203" i="50"/>
  <c r="G202" i="50"/>
  <c r="G201" i="50"/>
  <c r="G200" i="50"/>
  <c r="G199" i="50"/>
  <c r="G198" i="50"/>
  <c r="G197" i="50"/>
  <c r="G196" i="50"/>
  <c r="G195" i="50"/>
  <c r="G194" i="50"/>
  <c r="G193" i="50"/>
  <c r="G192" i="50"/>
  <c r="G191" i="50"/>
  <c r="G190" i="50"/>
  <c r="G189" i="50"/>
  <c r="G188" i="50"/>
  <c r="G187" i="50"/>
  <c r="G186" i="50"/>
  <c r="G185" i="50"/>
  <c r="G184" i="50"/>
  <c r="G183" i="50"/>
  <c r="G182" i="50"/>
  <c r="G181" i="50"/>
  <c r="G180" i="50"/>
  <c r="G179" i="50"/>
  <c r="G178" i="50"/>
  <c r="G177" i="50"/>
  <c r="G176" i="50"/>
  <c r="G175" i="50"/>
  <c r="G174" i="50"/>
  <c r="G173" i="50"/>
  <c r="G172" i="50"/>
  <c r="G171" i="50"/>
  <c r="G170" i="50"/>
  <c r="G169" i="50"/>
  <c r="G168" i="50"/>
  <c r="G167" i="50"/>
  <c r="G166" i="50"/>
  <c r="G165" i="50"/>
  <c r="G164" i="50"/>
  <c r="G163" i="50"/>
  <c r="G162" i="50"/>
  <c r="G161" i="50"/>
  <c r="G160" i="50"/>
  <c r="G159" i="50"/>
  <c r="G158" i="50"/>
  <c r="G157" i="50"/>
  <c r="G156" i="50"/>
  <c r="G155" i="50"/>
  <c r="G154" i="50"/>
  <c r="G153" i="50"/>
  <c r="G152" i="50"/>
  <c r="G151" i="50"/>
  <c r="G150" i="50"/>
  <c r="G149" i="50"/>
  <c r="G148" i="50"/>
  <c r="G147" i="50"/>
  <c r="G146" i="50"/>
  <c r="G145" i="50"/>
  <c r="G144" i="50"/>
  <c r="G143" i="50"/>
  <c r="G142" i="50"/>
  <c r="G141" i="50"/>
  <c r="G140" i="50"/>
  <c r="G139" i="50"/>
  <c r="G138" i="50"/>
  <c r="G137" i="50"/>
  <c r="G136" i="50"/>
  <c r="G135" i="50"/>
  <c r="G134" i="50"/>
  <c r="G133" i="50"/>
  <c r="G132" i="50"/>
  <c r="G131" i="50"/>
  <c r="G130" i="50"/>
  <c r="G129" i="50"/>
  <c r="G128" i="50"/>
  <c r="G127" i="50"/>
  <c r="G126" i="50"/>
  <c r="G125" i="50"/>
  <c r="G124" i="50"/>
  <c r="G123" i="50"/>
  <c r="G122" i="50"/>
  <c r="G121" i="50"/>
  <c r="G120" i="50"/>
  <c r="G119" i="50"/>
  <c r="G118" i="50"/>
  <c r="G117" i="50"/>
  <c r="G116" i="50"/>
  <c r="G115" i="50"/>
  <c r="G114" i="50"/>
  <c r="G113" i="50"/>
  <c r="G112" i="50"/>
  <c r="G111" i="50"/>
  <c r="G110" i="50"/>
  <c r="G109" i="50"/>
  <c r="G108" i="50"/>
  <c r="G107" i="50"/>
  <c r="G106" i="50"/>
  <c r="G105" i="50"/>
  <c r="G104" i="50"/>
  <c r="G103" i="50"/>
  <c r="G102" i="50"/>
  <c r="G101" i="50"/>
  <c r="G100" i="50"/>
  <c r="G99" i="50"/>
  <c r="G98" i="50"/>
  <c r="G97" i="50"/>
  <c r="G96" i="50"/>
  <c r="G95" i="50"/>
  <c r="G94" i="50"/>
  <c r="G93" i="50"/>
  <c r="G92" i="50"/>
  <c r="G91" i="50"/>
  <c r="G90" i="50"/>
  <c r="G89" i="50"/>
  <c r="G88" i="50"/>
  <c r="G87" i="50"/>
  <c r="G86" i="50"/>
  <c r="G85" i="50"/>
  <c r="G84" i="50"/>
  <c r="G83" i="50"/>
  <c r="G82" i="50"/>
  <c r="G81" i="50"/>
  <c r="G80" i="50"/>
  <c r="G79" i="50"/>
  <c r="G78" i="50"/>
  <c r="G77" i="50"/>
  <c r="G76" i="50"/>
  <c r="G75" i="50"/>
  <c r="G74" i="50"/>
  <c r="G73" i="50"/>
  <c r="G72" i="50"/>
  <c r="G71" i="50"/>
  <c r="G70" i="50"/>
  <c r="G69" i="50"/>
  <c r="G68" i="50"/>
  <c r="G67" i="50"/>
  <c r="G66" i="50"/>
  <c r="G65" i="50"/>
  <c r="G64" i="50"/>
  <c r="G63" i="50"/>
  <c r="G62" i="50"/>
  <c r="G61" i="50"/>
  <c r="G60" i="50"/>
  <c r="G59" i="50"/>
  <c r="G58" i="50"/>
  <c r="G57" i="50"/>
  <c r="G56" i="50"/>
  <c r="G55" i="50"/>
  <c r="G54" i="50"/>
  <c r="G53" i="50"/>
  <c r="G52" i="50"/>
  <c r="G51" i="50"/>
  <c r="G50" i="50"/>
  <c r="G49" i="50"/>
  <c r="G48" i="50"/>
  <c r="G47" i="50"/>
  <c r="G46" i="50"/>
  <c r="G45" i="50"/>
  <c r="G44" i="50"/>
  <c r="G43" i="50"/>
  <c r="G42" i="50"/>
  <c r="G41" i="50"/>
  <c r="G40" i="50"/>
  <c r="G39" i="50"/>
  <c r="G38" i="50"/>
  <c r="G37" i="50"/>
  <c r="G36" i="50"/>
  <c r="G35" i="50"/>
  <c r="G34" i="50"/>
  <c r="G33" i="50"/>
  <c r="G32" i="50"/>
  <c r="G31" i="50"/>
  <c r="G30" i="50"/>
  <c r="G29" i="50"/>
  <c r="G28" i="50"/>
  <c r="G27" i="50"/>
  <c r="G26" i="50"/>
  <c r="G25" i="50"/>
  <c r="G24" i="50"/>
  <c r="G23" i="50"/>
  <c r="G22" i="50"/>
  <c r="G21" i="50"/>
  <c r="G20" i="50"/>
  <c r="G19" i="50"/>
  <c r="G18" i="50"/>
  <c r="G17" i="50"/>
  <c r="G291" i="50"/>
  <c r="F230" i="50"/>
  <c r="F218" i="50"/>
  <c r="F206" i="50"/>
  <c r="F194" i="50"/>
  <c r="F182" i="50"/>
  <c r="F170" i="50"/>
  <c r="F158" i="50"/>
  <c r="F146" i="50"/>
  <c r="F134" i="50"/>
  <c r="F122" i="50"/>
  <c r="F110" i="50"/>
  <c r="F98" i="50"/>
  <c r="F86" i="50"/>
  <c r="F74" i="50"/>
  <c r="F62" i="50"/>
  <c r="F50" i="50"/>
  <c r="F38" i="50"/>
  <c r="F26" i="50"/>
  <c r="F14" i="50"/>
  <c r="F234" i="50"/>
  <c r="F233" i="50"/>
  <c r="F232" i="50"/>
  <c r="F231" i="50"/>
  <c r="F229" i="50"/>
  <c r="F228" i="50"/>
  <c r="F226" i="50"/>
  <c r="F225" i="50"/>
  <c r="F224" i="50"/>
  <c r="F223" i="50"/>
  <c r="F222" i="50"/>
  <c r="F221" i="50"/>
  <c r="F220" i="50"/>
  <c r="F217" i="50"/>
  <c r="F216" i="50"/>
  <c r="F215" i="50"/>
  <c r="F214" i="50"/>
  <c r="F213" i="50"/>
  <c r="F212" i="50"/>
  <c r="F210" i="50"/>
  <c r="F209" i="50"/>
  <c r="F208" i="50"/>
  <c r="F207" i="50"/>
  <c r="F205" i="50"/>
  <c r="F204" i="50"/>
  <c r="F202" i="50"/>
  <c r="F201" i="50"/>
  <c r="F200" i="50"/>
  <c r="F199" i="50"/>
  <c r="F198" i="50"/>
  <c r="F197" i="50"/>
  <c r="F196" i="50"/>
  <c r="F193" i="50"/>
  <c r="F192" i="50"/>
  <c r="F191" i="50"/>
  <c r="F190" i="50"/>
  <c r="F189" i="50"/>
  <c r="F188" i="50"/>
  <c r="F186" i="50"/>
  <c r="F185" i="50"/>
  <c r="F184" i="50"/>
  <c r="F183" i="50"/>
  <c r="F181" i="50"/>
  <c r="F180" i="50"/>
  <c r="F178" i="50"/>
  <c r="F177" i="50"/>
  <c r="F176" i="50"/>
  <c r="F175" i="50"/>
  <c r="F174" i="50"/>
  <c r="F173" i="50"/>
  <c r="F172" i="50"/>
  <c r="F169" i="50"/>
  <c r="F168" i="50"/>
  <c r="F167" i="50"/>
  <c r="F166" i="50"/>
  <c r="F165" i="50"/>
  <c r="F163" i="50"/>
  <c r="F162" i="50"/>
  <c r="F161" i="50"/>
  <c r="F160" i="50"/>
  <c r="F159" i="50"/>
  <c r="F157" i="50"/>
  <c r="F155" i="50"/>
  <c r="F154" i="50"/>
  <c r="F153" i="50"/>
  <c r="F152" i="50"/>
  <c r="F151" i="50"/>
  <c r="F150" i="50"/>
  <c r="F149" i="50"/>
  <c r="F147" i="50"/>
  <c r="F145" i="50"/>
  <c r="F144" i="50"/>
  <c r="F143" i="50"/>
  <c r="F142" i="50"/>
  <c r="F141" i="50"/>
  <c r="F139" i="50"/>
  <c r="F138" i="50"/>
  <c r="F137" i="50"/>
  <c r="F136" i="50"/>
  <c r="F135" i="50"/>
  <c r="F133" i="50"/>
  <c r="F131" i="50"/>
  <c r="F130" i="50"/>
  <c r="F129" i="50"/>
  <c r="F128" i="50"/>
  <c r="F127" i="50"/>
  <c r="F126" i="50"/>
  <c r="F125" i="50"/>
  <c r="F123" i="50"/>
  <c r="F121" i="50"/>
  <c r="F120" i="50"/>
  <c r="F119" i="50"/>
  <c r="F118" i="50"/>
  <c r="F117" i="50"/>
  <c r="F115" i="50"/>
  <c r="F113" i="50"/>
  <c r="F112" i="50"/>
  <c r="F111" i="50"/>
  <c r="F109" i="50"/>
  <c r="F107" i="50"/>
  <c r="F106" i="50"/>
  <c r="F105" i="50"/>
  <c r="F104" i="50"/>
  <c r="F103" i="50"/>
  <c r="F102" i="50"/>
  <c r="F101" i="50"/>
  <c r="F100" i="50"/>
  <c r="F99" i="50"/>
  <c r="F97" i="50"/>
  <c r="F96" i="50"/>
  <c r="F95" i="50"/>
  <c r="F94" i="50"/>
  <c r="F93" i="50"/>
  <c r="F92" i="50"/>
  <c r="F91" i="50"/>
  <c r="F90" i="50"/>
  <c r="F89" i="50"/>
  <c r="F88" i="50"/>
  <c r="F87" i="50"/>
  <c r="F85" i="50"/>
  <c r="F84" i="50"/>
  <c r="F83" i="50"/>
  <c r="F82" i="50"/>
  <c r="F81" i="50"/>
  <c r="F80" i="50"/>
  <c r="F79" i="50"/>
  <c r="F78" i="50"/>
  <c r="F77" i="50"/>
  <c r="F76" i="50"/>
  <c r="F75" i="50"/>
  <c r="F73" i="50"/>
  <c r="F72" i="50"/>
  <c r="F71" i="50"/>
  <c r="F70" i="50"/>
  <c r="F69" i="50"/>
  <c r="F68" i="50"/>
  <c r="F67" i="50"/>
  <c r="F66" i="50"/>
  <c r="F65" i="50"/>
  <c r="F64" i="50"/>
  <c r="F63" i="50"/>
  <c r="F61" i="50"/>
  <c r="F60" i="50"/>
  <c r="F59" i="50"/>
  <c r="F58" i="50"/>
  <c r="F57" i="50"/>
  <c r="F56" i="50"/>
  <c r="F55" i="50"/>
  <c r="F54" i="50"/>
  <c r="F53" i="50"/>
  <c r="F52" i="50"/>
  <c r="F51" i="50"/>
  <c r="F49" i="50"/>
  <c r="F48" i="50"/>
  <c r="F47" i="50"/>
  <c r="F46" i="50"/>
  <c r="F45" i="50"/>
  <c r="F44" i="50"/>
  <c r="F43" i="50"/>
  <c r="F42" i="50"/>
  <c r="F41" i="50"/>
  <c r="F40" i="50"/>
  <c r="F39" i="50"/>
  <c r="F37" i="50"/>
  <c r="F36" i="50"/>
  <c r="F35" i="50"/>
  <c r="F34" i="50"/>
  <c r="F33" i="50"/>
  <c r="F32" i="50"/>
  <c r="F31" i="50"/>
  <c r="F30" i="50"/>
  <c r="F29" i="50"/>
  <c r="F28" i="50"/>
  <c r="F27" i="50"/>
  <c r="F25" i="50"/>
  <c r="F24" i="50"/>
  <c r="F23" i="50"/>
  <c r="F227" i="50"/>
  <c r="F22" i="50"/>
  <c r="F21" i="50"/>
  <c r="F20" i="50"/>
  <c r="F19" i="50"/>
  <c r="F18" i="50"/>
  <c r="F17" i="50"/>
  <c r="F16" i="50"/>
  <c r="F15" i="50"/>
  <c r="F13" i="50"/>
  <c r="F12" i="50"/>
  <c r="F277" i="50"/>
  <c r="F11" i="50" l="1"/>
  <c r="F156" i="50"/>
  <c r="F116" i="50"/>
  <c r="F238" i="50"/>
  <c r="F248" i="50"/>
  <c r="F258" i="50"/>
  <c r="F268" i="50"/>
  <c r="F278" i="50"/>
  <c r="F285" i="50"/>
  <c r="F124" i="50"/>
  <c r="F171" i="50"/>
  <c r="F187" i="50"/>
  <c r="F203" i="50"/>
  <c r="F219" i="50"/>
  <c r="F239" i="50"/>
  <c r="F249" i="50"/>
  <c r="F259" i="50"/>
  <c r="F269" i="50"/>
  <c r="F279" i="50"/>
  <c r="F286" i="50"/>
  <c r="F132" i="50"/>
  <c r="F148" i="50"/>
  <c r="F240" i="50"/>
  <c r="F250" i="50"/>
  <c r="F260" i="50"/>
  <c r="F270" i="50"/>
  <c r="F280" i="50"/>
  <c r="F287" i="50"/>
  <c r="F164" i="50"/>
  <c r="F241" i="50"/>
  <c r="F251" i="50"/>
  <c r="F261" i="50"/>
  <c r="F271" i="50"/>
  <c r="F281" i="50"/>
  <c r="F288" i="50"/>
  <c r="F242" i="50"/>
  <c r="F252" i="50"/>
  <c r="F262" i="50"/>
  <c r="F272" i="50"/>
  <c r="F282" i="50"/>
  <c r="F289" i="50"/>
  <c r="F243" i="50"/>
  <c r="F253" i="50"/>
  <c r="F263" i="50"/>
  <c r="F273" i="50"/>
  <c r="F283" i="50"/>
  <c r="F290" i="50"/>
  <c r="F244" i="50"/>
  <c r="F254" i="50"/>
  <c r="F264" i="50"/>
  <c r="F274" i="50"/>
  <c r="F284" i="50"/>
  <c r="F291" i="50"/>
  <c r="F179" i="50"/>
  <c r="F195" i="50"/>
  <c r="F211" i="50"/>
  <c r="F140" i="50"/>
  <c r="F235" i="50"/>
  <c r="F245" i="50"/>
  <c r="F255" i="50"/>
  <c r="F265" i="50"/>
  <c r="F275" i="50"/>
  <c r="F236" i="50"/>
  <c r="F246" i="50"/>
  <c r="F256" i="50"/>
  <c r="F266" i="50"/>
  <c r="F276" i="50"/>
  <c r="F237" i="50"/>
  <c r="F247" i="50"/>
  <c r="F257" i="50"/>
  <c r="F267" i="50"/>
  <c r="L71" i="50"/>
  <c r="I57" i="37"/>
  <c r="H63" i="35"/>
  <c r="E22" i="37"/>
  <c r="F21" i="35"/>
  <c r="F22" i="35"/>
  <c r="F114" i="50" l="1"/>
  <c r="E8" i="21"/>
  <c r="G8" i="21"/>
  <c r="K8" i="21"/>
  <c r="H8" i="21"/>
  <c r="FR67" i="21"/>
  <c r="ET67" i="21"/>
  <c r="DN67" i="21"/>
  <c r="FJ67" i="21"/>
  <c r="GG67" i="21"/>
  <c r="HS67" i="21"/>
  <c r="HC67" i="21"/>
  <c r="GU67" i="21"/>
  <c r="J8" i="21"/>
  <c r="F8" i="21"/>
  <c r="R8" i="21"/>
  <c r="I66" i="37"/>
  <c r="I67" i="37"/>
  <c r="I68" i="37"/>
  <c r="KN5" i="21"/>
  <c r="KO5" i="21"/>
  <c r="KP5" i="21"/>
  <c r="KQ5" i="21"/>
  <c r="KR5" i="21"/>
  <c r="KS5" i="21"/>
  <c r="KT5" i="21"/>
  <c r="KU5" i="21"/>
  <c r="KV5" i="21"/>
  <c r="KW5" i="21"/>
  <c r="KX5" i="21"/>
  <c r="KY5" i="21"/>
  <c r="KZ5" i="21"/>
  <c r="LA5" i="21"/>
  <c r="LB5" i="21"/>
  <c r="LC5" i="21"/>
  <c r="LD5" i="21"/>
  <c r="LE5" i="21"/>
  <c r="LF5" i="21"/>
  <c r="LG5" i="21"/>
  <c r="LH5" i="21"/>
  <c r="LI5" i="21"/>
  <c r="LJ5" i="21"/>
  <c r="LK5" i="21"/>
  <c r="LL5" i="21"/>
  <c r="LM5" i="21"/>
  <c r="LN5" i="21"/>
  <c r="LO5" i="21"/>
  <c r="LP5" i="21"/>
  <c r="LQ5" i="21"/>
  <c r="LR5" i="21"/>
  <c r="LS5" i="21"/>
  <c r="LT5" i="21"/>
  <c r="LU5" i="21"/>
  <c r="LV5" i="21"/>
  <c r="LW5" i="21"/>
  <c r="LX5" i="21"/>
  <c r="LY5" i="21"/>
  <c r="LZ5" i="21"/>
  <c r="I58" i="37"/>
  <c r="I59" i="37"/>
  <c r="I60" i="37"/>
  <c r="I61" i="37"/>
  <c r="I62" i="37"/>
  <c r="I63" i="37"/>
  <c r="I64" i="37"/>
  <c r="I65" i="37"/>
  <c r="I69" i="37"/>
  <c r="AF82" i="37"/>
  <c r="AH82" i="37" s="1"/>
  <c r="H55" i="37" s="1"/>
  <c r="I55" i="37" s="1"/>
  <c r="AF83" i="37"/>
  <c r="AH83" i="37"/>
  <c r="AF84" i="37"/>
  <c r="AH84" i="37"/>
  <c r="AF85" i="37"/>
  <c r="AH85" i="37"/>
  <c r="AF86" i="37"/>
  <c r="AH86" i="37"/>
  <c r="AF87" i="37"/>
  <c r="AH87" i="37" s="1"/>
  <c r="AF88" i="37"/>
  <c r="AH88" i="37" s="1"/>
  <c r="H56" i="37" s="1"/>
  <c r="I56" i="37" s="1"/>
  <c r="AF89" i="37"/>
  <c r="AH89" i="37"/>
  <c r="AF90" i="37"/>
  <c r="AH90" i="37"/>
  <c r="AF91" i="37"/>
  <c r="AH91" i="37"/>
  <c r="AF92" i="37"/>
  <c r="AH92" i="37"/>
  <c r="AF93" i="37"/>
  <c r="AH93" i="37" s="1"/>
  <c r="AF94" i="37"/>
  <c r="AH94" i="37" s="1"/>
  <c r="AF95" i="37"/>
  <c r="AH95" i="37"/>
  <c r="AF96" i="37"/>
  <c r="AH96" i="37"/>
  <c r="E15" i="37"/>
  <c r="F17" i="35"/>
  <c r="DN70" i="21"/>
  <c r="EM70" i="21"/>
  <c r="GX70" i="21"/>
  <c r="FZ70" i="21"/>
  <c r="DO70" i="21"/>
  <c r="KH11" i="21"/>
  <c r="ID69" i="21"/>
  <c r="HU69" i="21"/>
  <c r="HT69" i="21"/>
  <c r="HS69" i="21"/>
  <c r="HQ69" i="21"/>
  <c r="HJ69" i="21"/>
  <c r="HE69" i="21"/>
  <c r="HC69" i="21"/>
  <c r="HA69" i="21"/>
  <c r="GR69" i="21"/>
  <c r="GO69" i="21"/>
  <c r="GK69" i="21"/>
  <c r="GH69" i="21"/>
  <c r="GG69" i="21"/>
  <c r="GE69" i="21"/>
  <c r="FY69" i="21"/>
  <c r="FX69" i="21"/>
  <c r="FR69" i="21"/>
  <c r="FQ69" i="21"/>
  <c r="FM69" i="21"/>
  <c r="FG69" i="21"/>
  <c r="FA69" i="21"/>
  <c r="EU69" i="21"/>
  <c r="ET69" i="21"/>
  <c r="EL69" i="21"/>
  <c r="EK69" i="21"/>
  <c r="DZ69" i="21"/>
  <c r="DY69" i="21"/>
  <c r="DW69" i="21"/>
  <c r="DS69" i="21"/>
  <c r="DP69" i="21"/>
  <c r="CZ69" i="21"/>
  <c r="CV69" i="21"/>
  <c r="CU69" i="21"/>
  <c r="CN69" i="21"/>
  <c r="CA69" i="21"/>
  <c r="BZ69" i="21"/>
  <c r="BQ69" i="21"/>
  <c r="BN69" i="21"/>
  <c r="BK69" i="21"/>
  <c r="BI69" i="21"/>
  <c r="AX69" i="21"/>
  <c r="AV69" i="21"/>
  <c r="AT69" i="21"/>
  <c r="AG69" i="21"/>
  <c r="AE69" i="21"/>
  <c r="AD69" i="21"/>
  <c r="U69" i="21"/>
  <c r="Q10" i="21"/>
  <c r="P10" i="21"/>
  <c r="H10" i="21"/>
  <c r="IG68" i="21"/>
  <c r="ID9" i="21"/>
  <c r="HX9" i="21"/>
  <c r="HP9" i="21"/>
  <c r="HK9" i="21"/>
  <c r="HG68" i="21"/>
  <c r="HJ9" i="21"/>
  <c r="HC9" i="21"/>
  <c r="HA68" i="21"/>
  <c r="HB9" i="21"/>
  <c r="GW9" i="21"/>
  <c r="GS68" i="21"/>
  <c r="GN68" i="21"/>
  <c r="GI9" i="21"/>
  <c r="FZ68" i="21"/>
  <c r="GA9" i="21"/>
  <c r="FV9" i="21"/>
  <c r="FQ9" i="21"/>
  <c r="FM68" i="21"/>
  <c r="FH68" i="21"/>
  <c r="FI9" i="21"/>
  <c r="FC9" i="21"/>
  <c r="EX68" i="21"/>
  <c r="ET9" i="21"/>
  <c r="EP9" i="21"/>
  <c r="EK9" i="21"/>
  <c r="EF68" i="21"/>
  <c r="EB9" i="21"/>
  <c r="DN68" i="21"/>
  <c r="DO9" i="21"/>
  <c r="DB68" i="21"/>
  <c r="DH9" i="21"/>
  <c r="DC9" i="21"/>
  <c r="CS68" i="21"/>
  <c r="CS9" i="21"/>
  <c r="CK68" i="21"/>
  <c r="CD68" i="21"/>
  <c r="BV68" i="21"/>
  <c r="BO68" i="21"/>
  <c r="BL68" i="21"/>
  <c r="BG68" i="21"/>
  <c r="AW68" i="21"/>
  <c r="AE68" i="21"/>
  <c r="AO68" i="21"/>
  <c r="AH68" i="21"/>
  <c r="AO9" i="21"/>
  <c r="Z68" i="21"/>
  <c r="E9" i="21"/>
  <c r="D9" i="21"/>
  <c r="KH9" i="21"/>
  <c r="DC67" i="21"/>
  <c r="CO67" i="21"/>
  <c r="CL67" i="21"/>
  <c r="CD67" i="21"/>
  <c r="BW67" i="21"/>
  <c r="BO67" i="21"/>
  <c r="BL67" i="21"/>
  <c r="AX67" i="21"/>
  <c r="AS67" i="21"/>
  <c r="AE67" i="21"/>
  <c r="AP67" i="21"/>
  <c r="AJ67" i="21"/>
  <c r="AA67" i="21"/>
  <c r="S67" i="21"/>
  <c r="IH96" i="21"/>
  <c r="IG96" i="21"/>
  <c r="IF96" i="21"/>
  <c r="IE96" i="21"/>
  <c r="ID96" i="21"/>
  <c r="IC96" i="21"/>
  <c r="IB96" i="21"/>
  <c r="IA96" i="21"/>
  <c r="HZ96" i="21"/>
  <c r="HY96" i="21"/>
  <c r="HX96" i="21"/>
  <c r="HW96" i="21"/>
  <c r="HV96" i="21"/>
  <c r="HU96" i="21"/>
  <c r="HT96" i="21"/>
  <c r="HS96" i="21"/>
  <c r="HR96" i="21"/>
  <c r="HQ96" i="21"/>
  <c r="HP96" i="21"/>
  <c r="HO96" i="21"/>
  <c r="HN96" i="21"/>
  <c r="HM96" i="21"/>
  <c r="HL96" i="21"/>
  <c r="HK96" i="21"/>
  <c r="HJ96" i="21"/>
  <c r="HI96" i="21"/>
  <c r="HH96" i="21"/>
  <c r="HG96" i="21"/>
  <c r="HF96" i="21"/>
  <c r="HE96" i="21"/>
  <c r="HD96" i="21"/>
  <c r="HC96" i="21"/>
  <c r="HB96" i="21"/>
  <c r="HA96" i="21"/>
  <c r="GZ96" i="21"/>
  <c r="GY96" i="21"/>
  <c r="GX96" i="21"/>
  <c r="GW96" i="21"/>
  <c r="GV96" i="21"/>
  <c r="GU96" i="21"/>
  <c r="GT96" i="21"/>
  <c r="GS96" i="21"/>
  <c r="GR96" i="21"/>
  <c r="GQ96" i="21"/>
  <c r="GP96" i="21"/>
  <c r="GO96" i="21"/>
  <c r="GN96" i="21"/>
  <c r="GM96" i="21"/>
  <c r="GL96" i="21"/>
  <c r="GK96" i="21"/>
  <c r="GJ96" i="21"/>
  <c r="GI96" i="21"/>
  <c r="GH96" i="21"/>
  <c r="GG96" i="21"/>
  <c r="GF96" i="21"/>
  <c r="GE96" i="21"/>
  <c r="GD96" i="21"/>
  <c r="GC96" i="21"/>
  <c r="GB96" i="21"/>
  <c r="GA96" i="21"/>
  <c r="FZ96" i="21"/>
  <c r="FY96" i="21"/>
  <c r="FX96" i="21"/>
  <c r="FW96" i="21"/>
  <c r="FV96" i="21"/>
  <c r="FU96" i="21"/>
  <c r="FT96" i="21"/>
  <c r="FS96" i="21"/>
  <c r="FR96" i="21"/>
  <c r="FQ96" i="21"/>
  <c r="FP96" i="21"/>
  <c r="FO96" i="21"/>
  <c r="FN96" i="21"/>
  <c r="FM96" i="21"/>
  <c r="FL96" i="21"/>
  <c r="FK96" i="21"/>
  <c r="FJ96" i="21"/>
  <c r="FI96" i="21"/>
  <c r="FH96" i="21"/>
  <c r="FG96" i="21"/>
  <c r="FF96" i="21"/>
  <c r="FE96" i="21"/>
  <c r="FD96" i="21"/>
  <c r="FC96" i="21"/>
  <c r="FB96" i="21"/>
  <c r="FA96" i="21"/>
  <c r="EZ96" i="21"/>
  <c r="EY96" i="21"/>
  <c r="EX96" i="21"/>
  <c r="EW96" i="21"/>
  <c r="EV96" i="21"/>
  <c r="EU96" i="21"/>
  <c r="ET96" i="21"/>
  <c r="ES96" i="21"/>
  <c r="ER96" i="21"/>
  <c r="EQ96" i="21"/>
  <c r="EP96" i="21"/>
  <c r="EO96" i="21"/>
  <c r="EN96" i="21"/>
  <c r="EM96" i="21"/>
  <c r="EL96" i="21"/>
  <c r="EK96" i="21"/>
  <c r="EJ96" i="21"/>
  <c r="EI96" i="21"/>
  <c r="EH96" i="21"/>
  <c r="EG96" i="21"/>
  <c r="EF96" i="21"/>
  <c r="EE96" i="21"/>
  <c r="ED96" i="21"/>
  <c r="EC96" i="21"/>
  <c r="EB96" i="21"/>
  <c r="EA96" i="21"/>
  <c r="DZ96" i="21"/>
  <c r="DY96" i="21"/>
  <c r="DX96" i="21"/>
  <c r="DW96" i="21"/>
  <c r="DV96" i="21"/>
  <c r="DU96" i="21"/>
  <c r="DT96" i="21"/>
  <c r="DS96" i="21"/>
  <c r="DR96" i="21"/>
  <c r="DQ96" i="21"/>
  <c r="DP96" i="21"/>
  <c r="DO96" i="21"/>
  <c r="DN96" i="21"/>
  <c r="DM96" i="21"/>
  <c r="DL96" i="21"/>
  <c r="DK96" i="21"/>
  <c r="DJ96" i="21"/>
  <c r="DI96" i="21"/>
  <c r="DH96" i="21"/>
  <c r="DG96" i="21"/>
  <c r="DF96" i="21"/>
  <c r="DE96" i="21"/>
  <c r="DD96" i="21"/>
  <c r="DC96" i="21"/>
  <c r="DB96" i="21"/>
  <c r="DA96" i="21"/>
  <c r="CZ96" i="21"/>
  <c r="CY96" i="21"/>
  <c r="CX96" i="21"/>
  <c r="CW96" i="21"/>
  <c r="CV96" i="21"/>
  <c r="CU96" i="21"/>
  <c r="CT96" i="21"/>
  <c r="CS96" i="21"/>
  <c r="CR96" i="21"/>
  <c r="CQ96" i="21"/>
  <c r="CP96" i="21"/>
  <c r="CO96" i="21"/>
  <c r="CN96" i="21"/>
  <c r="CM96" i="21"/>
  <c r="CL96" i="21"/>
  <c r="CK96" i="21"/>
  <c r="CJ96" i="21"/>
  <c r="CI96" i="21"/>
  <c r="CH96" i="21"/>
  <c r="CG96" i="21"/>
  <c r="CF96" i="21"/>
  <c r="CE96" i="21"/>
  <c r="CD96" i="21"/>
  <c r="CC96" i="21"/>
  <c r="CB96" i="21"/>
  <c r="CA96" i="21"/>
  <c r="BZ96" i="21"/>
  <c r="BY96" i="21"/>
  <c r="BX96" i="21"/>
  <c r="BW96" i="21"/>
  <c r="BV96" i="21"/>
  <c r="BU96" i="21"/>
  <c r="BT96" i="21"/>
  <c r="BS96" i="21"/>
  <c r="BR96" i="21"/>
  <c r="BQ96" i="21"/>
  <c r="BP96" i="21"/>
  <c r="BO96" i="21"/>
  <c r="BN96" i="21"/>
  <c r="BM96" i="21"/>
  <c r="BL96" i="21"/>
  <c r="BK96" i="21"/>
  <c r="BJ96" i="21"/>
  <c r="BI96" i="21"/>
  <c r="BH96" i="21"/>
  <c r="BG96" i="21"/>
  <c r="BF96" i="21"/>
  <c r="BE96" i="21"/>
  <c r="BD96" i="21"/>
  <c r="BC96" i="21"/>
  <c r="BB96" i="21"/>
  <c r="BA96" i="21"/>
  <c r="AZ96" i="21"/>
  <c r="AY96" i="21"/>
  <c r="AX96" i="21"/>
  <c r="AW96" i="21"/>
  <c r="AV96" i="21"/>
  <c r="AU96" i="21"/>
  <c r="AT96" i="21"/>
  <c r="AS96" i="21"/>
  <c r="AR96" i="21"/>
  <c r="AQ96" i="21"/>
  <c r="AP96" i="21"/>
  <c r="AO96" i="21"/>
  <c r="AN96" i="21"/>
  <c r="AM96" i="21"/>
  <c r="AL96" i="21"/>
  <c r="AK96" i="21"/>
  <c r="AJ96" i="21"/>
  <c r="AI96" i="21"/>
  <c r="AH96" i="21"/>
  <c r="AG96" i="21"/>
  <c r="AF96" i="21"/>
  <c r="AE96" i="21"/>
  <c r="AD96" i="21"/>
  <c r="AC96" i="21"/>
  <c r="AB96" i="21"/>
  <c r="AA96" i="21"/>
  <c r="Z96" i="21"/>
  <c r="Y96" i="21"/>
  <c r="X96" i="21"/>
  <c r="W96" i="21"/>
  <c r="V96" i="21"/>
  <c r="U96" i="21"/>
  <c r="T96" i="21"/>
  <c r="S96" i="21"/>
  <c r="IH95" i="21"/>
  <c r="IG95" i="21"/>
  <c r="IF95" i="21"/>
  <c r="IE95" i="21"/>
  <c r="ID95" i="21"/>
  <c r="IC95" i="21"/>
  <c r="IB95" i="21"/>
  <c r="IA95" i="21"/>
  <c r="HZ95" i="21"/>
  <c r="HY95" i="21"/>
  <c r="HX95" i="21"/>
  <c r="HW95" i="21"/>
  <c r="HV95" i="21"/>
  <c r="HU95" i="21"/>
  <c r="HT95" i="21"/>
  <c r="HS95" i="21"/>
  <c r="HR95" i="21"/>
  <c r="HQ95" i="21"/>
  <c r="HP95" i="21"/>
  <c r="HO95" i="21"/>
  <c r="HN95" i="21"/>
  <c r="HM95" i="21"/>
  <c r="HL95" i="21"/>
  <c r="HK95" i="21"/>
  <c r="HJ95" i="21"/>
  <c r="HI95" i="21"/>
  <c r="HH95" i="21"/>
  <c r="HG95" i="21"/>
  <c r="HF95" i="21"/>
  <c r="HE95" i="21"/>
  <c r="HD95" i="21"/>
  <c r="HC95" i="21"/>
  <c r="HB95" i="21"/>
  <c r="HA95" i="21"/>
  <c r="GZ95" i="21"/>
  <c r="GY95" i="21"/>
  <c r="GX95" i="21"/>
  <c r="GW95" i="21"/>
  <c r="GV95" i="21"/>
  <c r="GU95" i="21"/>
  <c r="GT95" i="21"/>
  <c r="GS95" i="21"/>
  <c r="GR95" i="21"/>
  <c r="GQ95" i="21"/>
  <c r="GP95" i="21"/>
  <c r="GO95" i="21"/>
  <c r="GN95" i="21"/>
  <c r="GM95" i="21"/>
  <c r="GL95" i="21"/>
  <c r="GK95" i="21"/>
  <c r="GJ95" i="21"/>
  <c r="GI95" i="21"/>
  <c r="GH95" i="21"/>
  <c r="GG95" i="21"/>
  <c r="GF95" i="21"/>
  <c r="GE95" i="21"/>
  <c r="GD95" i="21"/>
  <c r="GC95" i="21"/>
  <c r="GB95" i="21"/>
  <c r="GA95" i="21"/>
  <c r="FZ95" i="21"/>
  <c r="FY95" i="21"/>
  <c r="FX95" i="21"/>
  <c r="FW95" i="21"/>
  <c r="FV95" i="21"/>
  <c r="FU95" i="21"/>
  <c r="FT95" i="21"/>
  <c r="FS95" i="21"/>
  <c r="FR95" i="21"/>
  <c r="FQ95" i="21"/>
  <c r="FP95" i="21"/>
  <c r="FO95" i="21"/>
  <c r="FN95" i="21"/>
  <c r="FM95" i="21"/>
  <c r="FL95" i="21"/>
  <c r="FK95" i="21"/>
  <c r="FJ95" i="21"/>
  <c r="FI95" i="21"/>
  <c r="FH95" i="21"/>
  <c r="FG95" i="21"/>
  <c r="FF95" i="21"/>
  <c r="FE95" i="21"/>
  <c r="FD95" i="21"/>
  <c r="FC95" i="21"/>
  <c r="FB95" i="21"/>
  <c r="FA95" i="21"/>
  <c r="EZ95" i="21"/>
  <c r="EY95" i="21"/>
  <c r="EX95" i="21"/>
  <c r="EW95" i="21"/>
  <c r="EV95" i="21"/>
  <c r="EU95" i="21"/>
  <c r="ET95" i="21"/>
  <c r="ES95" i="21"/>
  <c r="ER95" i="21"/>
  <c r="EQ95" i="21"/>
  <c r="EP95" i="21"/>
  <c r="EO95" i="21"/>
  <c r="EN95" i="21"/>
  <c r="EM95" i="21"/>
  <c r="EL95" i="21"/>
  <c r="EK95" i="21"/>
  <c r="EJ95" i="21"/>
  <c r="EI95" i="21"/>
  <c r="EH95" i="21"/>
  <c r="EG95" i="21"/>
  <c r="EF95" i="21"/>
  <c r="EE95" i="21"/>
  <c r="ED95" i="21"/>
  <c r="EC95" i="21"/>
  <c r="EB95" i="21"/>
  <c r="EA95" i="21"/>
  <c r="DZ95" i="21"/>
  <c r="DY95" i="21"/>
  <c r="DX95" i="21"/>
  <c r="DW95" i="21"/>
  <c r="DV95" i="21"/>
  <c r="DU95" i="21"/>
  <c r="DT95" i="21"/>
  <c r="DS95" i="21"/>
  <c r="DR95" i="21"/>
  <c r="DQ95" i="21"/>
  <c r="DP95" i="21"/>
  <c r="DO95" i="21"/>
  <c r="DN95" i="21"/>
  <c r="DM95" i="21"/>
  <c r="DL95" i="21"/>
  <c r="DK95" i="21"/>
  <c r="DJ95" i="21"/>
  <c r="DI95" i="21"/>
  <c r="DH95" i="21"/>
  <c r="DG95" i="21"/>
  <c r="DF95" i="21"/>
  <c r="DE95" i="21"/>
  <c r="DD95" i="21"/>
  <c r="DC95" i="21"/>
  <c r="DB95" i="21"/>
  <c r="DA95" i="21"/>
  <c r="CZ95" i="21"/>
  <c r="CY95" i="21"/>
  <c r="CX95" i="21"/>
  <c r="CW95" i="21"/>
  <c r="CV95" i="21"/>
  <c r="CU95" i="21"/>
  <c r="CT95" i="21"/>
  <c r="CS95" i="21"/>
  <c r="CR95" i="21"/>
  <c r="CQ95" i="21"/>
  <c r="CP95" i="21"/>
  <c r="CO95" i="21"/>
  <c r="CN95" i="21"/>
  <c r="CM95" i="21"/>
  <c r="CL95" i="21"/>
  <c r="CK95" i="21"/>
  <c r="CJ95" i="21"/>
  <c r="CI95" i="21"/>
  <c r="CH95" i="21"/>
  <c r="CG95" i="21"/>
  <c r="CF95" i="21"/>
  <c r="CE95" i="21"/>
  <c r="CD95" i="21"/>
  <c r="CC95" i="21"/>
  <c r="CB95" i="21"/>
  <c r="CA95" i="21"/>
  <c r="BZ95" i="21"/>
  <c r="BY95" i="21"/>
  <c r="BX95" i="21"/>
  <c r="BW95" i="21"/>
  <c r="BV95" i="21"/>
  <c r="BU95" i="21"/>
  <c r="BT95" i="21"/>
  <c r="BS95" i="21"/>
  <c r="BR95" i="21"/>
  <c r="BQ95" i="21"/>
  <c r="BP95" i="21"/>
  <c r="BO95" i="21"/>
  <c r="BN95" i="21"/>
  <c r="BM95" i="21"/>
  <c r="BL95" i="21"/>
  <c r="BK95" i="21"/>
  <c r="BJ95" i="21"/>
  <c r="BI95" i="21"/>
  <c r="BH95" i="21"/>
  <c r="BG95" i="21"/>
  <c r="BF95" i="21"/>
  <c r="BE95" i="21"/>
  <c r="BD95" i="21"/>
  <c r="BC95" i="21"/>
  <c r="BB95" i="21"/>
  <c r="BA95" i="21"/>
  <c r="AZ95" i="21"/>
  <c r="AY95" i="21"/>
  <c r="AX95" i="21"/>
  <c r="AW95" i="21"/>
  <c r="AV95" i="21"/>
  <c r="AU95" i="21"/>
  <c r="AT95" i="21"/>
  <c r="AS95" i="21"/>
  <c r="AR95" i="21"/>
  <c r="AQ95" i="21"/>
  <c r="AP95" i="21"/>
  <c r="AO95" i="21"/>
  <c r="AN95" i="21"/>
  <c r="AM95" i="21"/>
  <c r="AL95" i="21"/>
  <c r="AK95" i="21"/>
  <c r="AJ95" i="21"/>
  <c r="AI95" i="21"/>
  <c r="AH95" i="21"/>
  <c r="AG95" i="21"/>
  <c r="AF95" i="21"/>
  <c r="AE95" i="21"/>
  <c r="AD95" i="21"/>
  <c r="AC95" i="21"/>
  <c r="AB95" i="21"/>
  <c r="AA95" i="21"/>
  <c r="Z95" i="21"/>
  <c r="Y95" i="21"/>
  <c r="X95" i="21"/>
  <c r="W95" i="21"/>
  <c r="V95" i="21"/>
  <c r="U95" i="21"/>
  <c r="T95" i="21"/>
  <c r="S95" i="21"/>
  <c r="IH94" i="21"/>
  <c r="IG94" i="21"/>
  <c r="IF94" i="21"/>
  <c r="IE94" i="21"/>
  <c r="ID94" i="21"/>
  <c r="IC94" i="21"/>
  <c r="IB94" i="21"/>
  <c r="IA94" i="21"/>
  <c r="HZ94" i="21"/>
  <c r="HY94" i="21"/>
  <c r="HX94" i="21"/>
  <c r="HW94" i="21"/>
  <c r="HV94" i="21"/>
  <c r="HU94" i="21"/>
  <c r="HT94" i="21"/>
  <c r="HS94" i="21"/>
  <c r="HR94" i="21"/>
  <c r="HQ94" i="21"/>
  <c r="HP94" i="21"/>
  <c r="HO94" i="21"/>
  <c r="HN94" i="21"/>
  <c r="HM94" i="21"/>
  <c r="HL94" i="21"/>
  <c r="HK94" i="21"/>
  <c r="HJ94" i="21"/>
  <c r="HI94" i="21"/>
  <c r="HH94" i="21"/>
  <c r="HG94" i="21"/>
  <c r="HF94" i="21"/>
  <c r="HE94" i="21"/>
  <c r="HD94" i="21"/>
  <c r="HC94" i="21"/>
  <c r="HB94" i="21"/>
  <c r="HA94" i="21"/>
  <c r="GZ94" i="21"/>
  <c r="GY94" i="21"/>
  <c r="GX94" i="21"/>
  <c r="GW94" i="21"/>
  <c r="GV94" i="21"/>
  <c r="GU94" i="21"/>
  <c r="GT94" i="21"/>
  <c r="GS94" i="21"/>
  <c r="GR94" i="21"/>
  <c r="GQ94" i="21"/>
  <c r="GP94" i="21"/>
  <c r="GO94" i="21"/>
  <c r="GN94" i="21"/>
  <c r="GM94" i="21"/>
  <c r="GL94" i="21"/>
  <c r="GK94" i="21"/>
  <c r="GJ94" i="21"/>
  <c r="GI94" i="21"/>
  <c r="GH94" i="21"/>
  <c r="GG94" i="21"/>
  <c r="GF94" i="21"/>
  <c r="GE94" i="21"/>
  <c r="GD94" i="21"/>
  <c r="GC94" i="21"/>
  <c r="GB94" i="21"/>
  <c r="GA94" i="21"/>
  <c r="FZ94" i="21"/>
  <c r="FY94" i="21"/>
  <c r="FX94" i="21"/>
  <c r="FW94" i="21"/>
  <c r="FV94" i="21"/>
  <c r="FU94" i="21"/>
  <c r="FT94" i="21"/>
  <c r="FS94" i="21"/>
  <c r="FR94" i="21"/>
  <c r="FQ94" i="21"/>
  <c r="FP94" i="21"/>
  <c r="FO94" i="21"/>
  <c r="FN94" i="21"/>
  <c r="FM94" i="21"/>
  <c r="FL94" i="21"/>
  <c r="FK94" i="21"/>
  <c r="FJ94" i="21"/>
  <c r="FI94" i="21"/>
  <c r="FH94" i="21"/>
  <c r="FG94" i="21"/>
  <c r="FF94" i="21"/>
  <c r="FE94" i="21"/>
  <c r="FD94" i="21"/>
  <c r="FC94" i="21"/>
  <c r="FB94" i="21"/>
  <c r="FA94" i="21"/>
  <c r="EZ94" i="21"/>
  <c r="EY94" i="21"/>
  <c r="EX94" i="21"/>
  <c r="EW94" i="21"/>
  <c r="EV94" i="21"/>
  <c r="EU94" i="21"/>
  <c r="ET94" i="21"/>
  <c r="ES94" i="21"/>
  <c r="ER94" i="21"/>
  <c r="EQ94" i="21"/>
  <c r="EP94" i="21"/>
  <c r="EO94" i="21"/>
  <c r="EN94" i="21"/>
  <c r="EM94" i="21"/>
  <c r="EL94" i="21"/>
  <c r="EK94" i="21"/>
  <c r="EJ94" i="21"/>
  <c r="EI94" i="21"/>
  <c r="EH94" i="21"/>
  <c r="EG94" i="21"/>
  <c r="EF94" i="21"/>
  <c r="EE94" i="21"/>
  <c r="ED94" i="21"/>
  <c r="EC94" i="21"/>
  <c r="EB94" i="21"/>
  <c r="EA94" i="21"/>
  <c r="DZ94" i="21"/>
  <c r="DY94" i="21"/>
  <c r="DX94" i="21"/>
  <c r="DW94" i="21"/>
  <c r="DV94" i="21"/>
  <c r="DU94" i="21"/>
  <c r="DT94" i="21"/>
  <c r="DS94" i="21"/>
  <c r="DR94" i="21"/>
  <c r="DQ94" i="21"/>
  <c r="DP94" i="21"/>
  <c r="DO94" i="21"/>
  <c r="DN94" i="21"/>
  <c r="DM94" i="21"/>
  <c r="DL94" i="21"/>
  <c r="DK94" i="21"/>
  <c r="DJ94" i="21"/>
  <c r="DI94" i="21"/>
  <c r="DH94" i="21"/>
  <c r="DG94" i="21"/>
  <c r="DF94" i="21"/>
  <c r="DE94" i="21"/>
  <c r="DD94" i="21"/>
  <c r="DC94" i="21"/>
  <c r="DB94" i="21"/>
  <c r="DA94" i="21"/>
  <c r="CZ94" i="21"/>
  <c r="CY94" i="21"/>
  <c r="CX94" i="21"/>
  <c r="CW94" i="21"/>
  <c r="CV94" i="21"/>
  <c r="CU94" i="21"/>
  <c r="CT94" i="21"/>
  <c r="CS94" i="21"/>
  <c r="CR94" i="21"/>
  <c r="CQ94" i="21"/>
  <c r="CP94" i="21"/>
  <c r="CO94" i="21"/>
  <c r="CN94" i="21"/>
  <c r="CM94" i="21"/>
  <c r="CL94" i="21"/>
  <c r="CK94" i="21"/>
  <c r="CJ94" i="21"/>
  <c r="CI94" i="21"/>
  <c r="CH94" i="21"/>
  <c r="CG94" i="21"/>
  <c r="CF94" i="21"/>
  <c r="CE94" i="21"/>
  <c r="CD94" i="21"/>
  <c r="CC94" i="21"/>
  <c r="CB94" i="21"/>
  <c r="CA94" i="21"/>
  <c r="BZ94" i="21"/>
  <c r="BY94" i="21"/>
  <c r="BX94" i="21"/>
  <c r="BW94" i="21"/>
  <c r="BV94" i="21"/>
  <c r="BU94" i="21"/>
  <c r="BT94" i="21"/>
  <c r="BS94" i="21"/>
  <c r="BR94" i="21"/>
  <c r="BQ94" i="21"/>
  <c r="BP94" i="21"/>
  <c r="BO94" i="21"/>
  <c r="BN94" i="21"/>
  <c r="BM94" i="21"/>
  <c r="BL94" i="21"/>
  <c r="BK94" i="21"/>
  <c r="BJ94" i="21"/>
  <c r="BI94" i="21"/>
  <c r="BH94" i="21"/>
  <c r="BG94" i="21"/>
  <c r="BF94" i="21"/>
  <c r="BE94" i="21"/>
  <c r="BD94" i="21"/>
  <c r="BC94" i="21"/>
  <c r="BB94" i="21"/>
  <c r="BA94" i="21"/>
  <c r="AZ94" i="21"/>
  <c r="AY94" i="21"/>
  <c r="AX94" i="21"/>
  <c r="AW94" i="21"/>
  <c r="AV94" i="21"/>
  <c r="AU94" i="21"/>
  <c r="AT94" i="21"/>
  <c r="AS94" i="21"/>
  <c r="AR94" i="21"/>
  <c r="AQ94" i="21"/>
  <c r="AP94" i="21"/>
  <c r="AO94" i="21"/>
  <c r="AN94" i="21"/>
  <c r="AM94" i="21"/>
  <c r="AL94" i="21"/>
  <c r="AK94" i="21"/>
  <c r="AJ94" i="21"/>
  <c r="AI94" i="21"/>
  <c r="AH94" i="21"/>
  <c r="AG94" i="21"/>
  <c r="AF94" i="21"/>
  <c r="AE94" i="21"/>
  <c r="AD94" i="21"/>
  <c r="AC94" i="21"/>
  <c r="AB94" i="21"/>
  <c r="AA94" i="21"/>
  <c r="Z94" i="21"/>
  <c r="Y94" i="21"/>
  <c r="X94" i="21"/>
  <c r="W94" i="21"/>
  <c r="V94" i="21"/>
  <c r="U94" i="21"/>
  <c r="T94" i="21"/>
  <c r="S94" i="21"/>
  <c r="IH93" i="21"/>
  <c r="IG93" i="21"/>
  <c r="IF93" i="21"/>
  <c r="IE93" i="21"/>
  <c r="ID93" i="21"/>
  <c r="IC93" i="21"/>
  <c r="IB93" i="21"/>
  <c r="IA93" i="21"/>
  <c r="HZ93" i="21"/>
  <c r="HY93" i="21"/>
  <c r="HX93" i="21"/>
  <c r="HW93" i="21"/>
  <c r="HV93" i="21"/>
  <c r="HU93" i="21"/>
  <c r="HT93" i="21"/>
  <c r="HS93" i="21"/>
  <c r="HR93" i="21"/>
  <c r="HQ93" i="21"/>
  <c r="HP93" i="21"/>
  <c r="HO93" i="21"/>
  <c r="HN93" i="21"/>
  <c r="HM93" i="21"/>
  <c r="HL93" i="21"/>
  <c r="HK93" i="21"/>
  <c r="HJ93" i="21"/>
  <c r="HI93" i="21"/>
  <c r="HH93" i="21"/>
  <c r="HG93" i="21"/>
  <c r="HF93" i="21"/>
  <c r="HE93" i="21"/>
  <c r="HD93" i="21"/>
  <c r="HC93" i="21"/>
  <c r="HB93" i="21"/>
  <c r="HA93" i="21"/>
  <c r="GZ93" i="21"/>
  <c r="GY93" i="21"/>
  <c r="GX93" i="21"/>
  <c r="GW93" i="21"/>
  <c r="GV93" i="21"/>
  <c r="GU93" i="21"/>
  <c r="GT93" i="21"/>
  <c r="GS93" i="21"/>
  <c r="GR93" i="21"/>
  <c r="GQ93" i="21"/>
  <c r="GP93" i="21"/>
  <c r="GO93" i="21"/>
  <c r="GN93" i="21"/>
  <c r="GM93" i="21"/>
  <c r="GL93" i="21"/>
  <c r="GK93" i="21"/>
  <c r="GJ93" i="21"/>
  <c r="GI93" i="21"/>
  <c r="GH93" i="21"/>
  <c r="GG93" i="21"/>
  <c r="GF93" i="21"/>
  <c r="GE93" i="21"/>
  <c r="GD93" i="21"/>
  <c r="GC93" i="21"/>
  <c r="GB93" i="21"/>
  <c r="GA93" i="21"/>
  <c r="FZ93" i="21"/>
  <c r="FY93" i="21"/>
  <c r="FX93" i="21"/>
  <c r="FW93" i="21"/>
  <c r="FV93" i="21"/>
  <c r="FU93" i="21"/>
  <c r="FT93" i="21"/>
  <c r="FS93" i="21"/>
  <c r="FR93" i="21"/>
  <c r="FQ93" i="21"/>
  <c r="FP93" i="21"/>
  <c r="FO93" i="21"/>
  <c r="FN93" i="21"/>
  <c r="FM93" i="21"/>
  <c r="FL93" i="21"/>
  <c r="FK93" i="21"/>
  <c r="FJ93" i="21"/>
  <c r="FI93" i="21"/>
  <c r="FH93" i="21"/>
  <c r="FG93" i="21"/>
  <c r="FF93" i="21"/>
  <c r="FE93" i="21"/>
  <c r="FD93" i="21"/>
  <c r="FC93" i="21"/>
  <c r="FB93" i="21"/>
  <c r="FA93" i="21"/>
  <c r="EZ93" i="21"/>
  <c r="EY93" i="21"/>
  <c r="EX93" i="21"/>
  <c r="EW93" i="21"/>
  <c r="EV93" i="21"/>
  <c r="EU93" i="21"/>
  <c r="ET93" i="21"/>
  <c r="ES93" i="21"/>
  <c r="ER93" i="21"/>
  <c r="EQ93" i="21"/>
  <c r="EP93" i="21"/>
  <c r="EO93" i="21"/>
  <c r="EN93" i="21"/>
  <c r="EM93" i="21"/>
  <c r="EL93" i="21"/>
  <c r="EK93" i="21"/>
  <c r="EJ93" i="21"/>
  <c r="EI93" i="21"/>
  <c r="EH93" i="21"/>
  <c r="EG93" i="21"/>
  <c r="EF93" i="21"/>
  <c r="EE93" i="21"/>
  <c r="ED93" i="21"/>
  <c r="EC93" i="21"/>
  <c r="EB93" i="21"/>
  <c r="EA93" i="21"/>
  <c r="DZ93" i="21"/>
  <c r="DY93" i="21"/>
  <c r="DX93" i="21"/>
  <c r="DW93" i="21"/>
  <c r="DV93" i="21"/>
  <c r="DU93" i="21"/>
  <c r="DT93" i="21"/>
  <c r="DS93" i="21"/>
  <c r="DR93" i="21"/>
  <c r="DQ93" i="21"/>
  <c r="DP93" i="21"/>
  <c r="DO93" i="21"/>
  <c r="DN93" i="21"/>
  <c r="DM93" i="21"/>
  <c r="DL93" i="21"/>
  <c r="DK93" i="21"/>
  <c r="DJ93" i="21"/>
  <c r="DI93" i="21"/>
  <c r="DH93" i="21"/>
  <c r="DG93" i="21"/>
  <c r="DF93" i="21"/>
  <c r="DE93" i="21"/>
  <c r="DD93" i="21"/>
  <c r="DC93" i="21"/>
  <c r="DB93" i="21"/>
  <c r="DA93" i="21"/>
  <c r="CZ93" i="21"/>
  <c r="CY93" i="21"/>
  <c r="CX93" i="21"/>
  <c r="CW93" i="21"/>
  <c r="CV93" i="21"/>
  <c r="CU93" i="21"/>
  <c r="CT93" i="21"/>
  <c r="CS93" i="21"/>
  <c r="CR93" i="21"/>
  <c r="CQ93" i="21"/>
  <c r="CP93" i="21"/>
  <c r="CO93" i="21"/>
  <c r="CN93" i="21"/>
  <c r="CM93" i="21"/>
  <c r="CL93" i="21"/>
  <c r="CK93" i="21"/>
  <c r="CJ93" i="21"/>
  <c r="CI93" i="21"/>
  <c r="CH93" i="21"/>
  <c r="CG93" i="21"/>
  <c r="CF93" i="21"/>
  <c r="CE93" i="21"/>
  <c r="CD93" i="21"/>
  <c r="CC93" i="21"/>
  <c r="CB93" i="21"/>
  <c r="CA93" i="21"/>
  <c r="BZ93" i="21"/>
  <c r="BY93" i="21"/>
  <c r="BX93" i="21"/>
  <c r="BW93" i="21"/>
  <c r="BV93" i="21"/>
  <c r="BU93" i="21"/>
  <c r="BT93" i="21"/>
  <c r="BS93" i="21"/>
  <c r="BR93" i="21"/>
  <c r="BQ93" i="21"/>
  <c r="BP93" i="21"/>
  <c r="BO93" i="21"/>
  <c r="BN93" i="21"/>
  <c r="BM93" i="21"/>
  <c r="BL93" i="21"/>
  <c r="BK93" i="21"/>
  <c r="BJ93" i="21"/>
  <c r="BI93" i="21"/>
  <c r="BH93" i="21"/>
  <c r="BG93" i="21"/>
  <c r="BF93" i="21"/>
  <c r="BE93" i="21"/>
  <c r="BD93" i="21"/>
  <c r="BC93" i="21"/>
  <c r="BB93" i="21"/>
  <c r="BA93" i="21"/>
  <c r="AZ93" i="21"/>
  <c r="AY93" i="21"/>
  <c r="AX93" i="21"/>
  <c r="AW93" i="21"/>
  <c r="AV93" i="21"/>
  <c r="AU93" i="21"/>
  <c r="AT93" i="21"/>
  <c r="AS93" i="21"/>
  <c r="AR93" i="21"/>
  <c r="AQ93" i="21"/>
  <c r="AP93" i="21"/>
  <c r="AO93" i="21"/>
  <c r="AN93" i="21"/>
  <c r="AM93" i="21"/>
  <c r="AL93" i="21"/>
  <c r="AK93" i="21"/>
  <c r="AJ93" i="21"/>
  <c r="AI93" i="21"/>
  <c r="AH93" i="21"/>
  <c r="AG93" i="21"/>
  <c r="AF93" i="21"/>
  <c r="AE93" i="21"/>
  <c r="AD93" i="21"/>
  <c r="AC93" i="21"/>
  <c r="AB93" i="21"/>
  <c r="AA93" i="21"/>
  <c r="Z93" i="21"/>
  <c r="Y93" i="21"/>
  <c r="X93" i="21"/>
  <c r="W93" i="21"/>
  <c r="V93" i="21"/>
  <c r="U93" i="21"/>
  <c r="T93" i="21"/>
  <c r="S93" i="21"/>
  <c r="IH92" i="21"/>
  <c r="IG92" i="21"/>
  <c r="IF92" i="21"/>
  <c r="IE92" i="21"/>
  <c r="ID92" i="21"/>
  <c r="IC92" i="21"/>
  <c r="IB92" i="21"/>
  <c r="IA92" i="21"/>
  <c r="HZ92" i="21"/>
  <c r="HY92" i="21"/>
  <c r="HX92" i="21"/>
  <c r="HW92" i="21"/>
  <c r="HV92" i="21"/>
  <c r="HU92" i="21"/>
  <c r="HT92" i="21"/>
  <c r="HS92" i="21"/>
  <c r="HR92" i="21"/>
  <c r="HQ92" i="21"/>
  <c r="HP92" i="21"/>
  <c r="HO92" i="21"/>
  <c r="HN92" i="21"/>
  <c r="HM92" i="21"/>
  <c r="HL92" i="21"/>
  <c r="HK92" i="21"/>
  <c r="HJ92" i="21"/>
  <c r="HI92" i="21"/>
  <c r="HH92" i="21"/>
  <c r="HG92" i="21"/>
  <c r="HF92" i="21"/>
  <c r="HE92" i="21"/>
  <c r="HD92" i="21"/>
  <c r="HC92" i="21"/>
  <c r="HB92" i="21"/>
  <c r="HA92" i="21"/>
  <c r="GZ92" i="21"/>
  <c r="GY92" i="21"/>
  <c r="GX92" i="21"/>
  <c r="GW92" i="21"/>
  <c r="GV92" i="21"/>
  <c r="GU92" i="21"/>
  <c r="GT92" i="21"/>
  <c r="GS92" i="21"/>
  <c r="GR92" i="21"/>
  <c r="GQ92" i="21"/>
  <c r="GP92" i="21"/>
  <c r="GO92" i="21"/>
  <c r="GN92" i="21"/>
  <c r="GM92" i="21"/>
  <c r="GL92" i="21"/>
  <c r="GK92" i="21"/>
  <c r="GJ92" i="21"/>
  <c r="GI92" i="21"/>
  <c r="GH92" i="21"/>
  <c r="GG92" i="21"/>
  <c r="GF92" i="21"/>
  <c r="GE92" i="21"/>
  <c r="GD92" i="21"/>
  <c r="GC92" i="21"/>
  <c r="GB92" i="21"/>
  <c r="GA92" i="21"/>
  <c r="FZ92" i="21"/>
  <c r="FY92" i="21"/>
  <c r="FX92" i="21"/>
  <c r="FW92" i="21"/>
  <c r="FV92" i="21"/>
  <c r="FU92" i="21"/>
  <c r="FT92" i="21"/>
  <c r="FS92" i="21"/>
  <c r="FR92" i="21"/>
  <c r="FQ92" i="21"/>
  <c r="FP92" i="21"/>
  <c r="FO92" i="21"/>
  <c r="FN92" i="21"/>
  <c r="FM92" i="21"/>
  <c r="FL92" i="21"/>
  <c r="FK92" i="21"/>
  <c r="FJ92" i="21"/>
  <c r="FI92" i="21"/>
  <c r="FH92" i="21"/>
  <c r="FG92" i="21"/>
  <c r="FF92" i="21"/>
  <c r="FE92" i="21"/>
  <c r="FD92" i="21"/>
  <c r="FC92" i="21"/>
  <c r="FB92" i="21"/>
  <c r="FA92" i="21"/>
  <c r="EZ92" i="21"/>
  <c r="EY92" i="21"/>
  <c r="EX92" i="21"/>
  <c r="EW92" i="21"/>
  <c r="EV92" i="21"/>
  <c r="EU92" i="21"/>
  <c r="ET92" i="21"/>
  <c r="ES92" i="21"/>
  <c r="ER92" i="21"/>
  <c r="EQ92" i="21"/>
  <c r="EP92" i="21"/>
  <c r="EO92" i="21"/>
  <c r="EN92" i="21"/>
  <c r="EM92" i="21"/>
  <c r="EL92" i="21"/>
  <c r="EK92" i="21"/>
  <c r="EJ92" i="21"/>
  <c r="EI92" i="21"/>
  <c r="EH92" i="21"/>
  <c r="EG92" i="21"/>
  <c r="EF92" i="21"/>
  <c r="EE92" i="21"/>
  <c r="ED92" i="21"/>
  <c r="EC92" i="21"/>
  <c r="EB92" i="21"/>
  <c r="EA92" i="21"/>
  <c r="DZ92" i="21"/>
  <c r="DY92" i="21"/>
  <c r="DX92" i="21"/>
  <c r="DW92" i="21"/>
  <c r="DV92" i="21"/>
  <c r="DU92" i="21"/>
  <c r="DT92" i="21"/>
  <c r="DS92" i="21"/>
  <c r="DR92" i="21"/>
  <c r="DQ92" i="21"/>
  <c r="DP92" i="21"/>
  <c r="DO92" i="21"/>
  <c r="DN92" i="21"/>
  <c r="DM92" i="21"/>
  <c r="DL92" i="21"/>
  <c r="DK92" i="21"/>
  <c r="DJ92" i="21"/>
  <c r="DI92" i="21"/>
  <c r="DH92" i="21"/>
  <c r="DG92" i="21"/>
  <c r="DF92" i="21"/>
  <c r="DE92" i="21"/>
  <c r="DD92" i="21"/>
  <c r="DC92" i="21"/>
  <c r="DB92" i="21"/>
  <c r="DA92" i="21"/>
  <c r="CZ92" i="21"/>
  <c r="CY92" i="21"/>
  <c r="CX92" i="21"/>
  <c r="CW92" i="21"/>
  <c r="CV92" i="21"/>
  <c r="CU92" i="21"/>
  <c r="CT92" i="21"/>
  <c r="CS92" i="21"/>
  <c r="CR92" i="21"/>
  <c r="CQ92" i="21"/>
  <c r="CP92" i="21"/>
  <c r="CO92" i="21"/>
  <c r="CN92" i="21"/>
  <c r="CM92" i="21"/>
  <c r="CL92" i="21"/>
  <c r="CK92" i="21"/>
  <c r="CJ92" i="21"/>
  <c r="CI92" i="21"/>
  <c r="CH92" i="21"/>
  <c r="CG92" i="21"/>
  <c r="CF92" i="21"/>
  <c r="CE92" i="21"/>
  <c r="CD92" i="21"/>
  <c r="CC92" i="21"/>
  <c r="CB92" i="21"/>
  <c r="CA92" i="21"/>
  <c r="BZ92" i="21"/>
  <c r="BY92" i="21"/>
  <c r="BX92" i="21"/>
  <c r="BW92" i="21"/>
  <c r="BV92" i="21"/>
  <c r="BU92" i="21"/>
  <c r="BT92" i="21"/>
  <c r="BS92" i="21"/>
  <c r="BR92" i="21"/>
  <c r="BQ92" i="21"/>
  <c r="BP92" i="21"/>
  <c r="BO92" i="21"/>
  <c r="BN92" i="21"/>
  <c r="BM92" i="21"/>
  <c r="BL92" i="21"/>
  <c r="BK92" i="21"/>
  <c r="BJ92" i="21"/>
  <c r="BI92" i="21"/>
  <c r="BH92" i="21"/>
  <c r="BG92" i="21"/>
  <c r="BF92" i="21"/>
  <c r="BE92" i="21"/>
  <c r="BD92" i="21"/>
  <c r="BC92" i="21"/>
  <c r="BB92" i="21"/>
  <c r="BA92" i="21"/>
  <c r="AZ92" i="21"/>
  <c r="AY92" i="21"/>
  <c r="AX92" i="21"/>
  <c r="AW92" i="21"/>
  <c r="AV92" i="21"/>
  <c r="AU92" i="21"/>
  <c r="AT92" i="21"/>
  <c r="AS92" i="21"/>
  <c r="AR92" i="21"/>
  <c r="AQ92" i="21"/>
  <c r="AP92" i="21"/>
  <c r="AO92" i="21"/>
  <c r="AN92" i="21"/>
  <c r="AM92" i="21"/>
  <c r="AL92" i="21"/>
  <c r="AK92" i="21"/>
  <c r="AJ92" i="21"/>
  <c r="AI92" i="21"/>
  <c r="AH92" i="21"/>
  <c r="AG92" i="21"/>
  <c r="AF92" i="21"/>
  <c r="AE92" i="21"/>
  <c r="AD92" i="21"/>
  <c r="AC92" i="21"/>
  <c r="AB92" i="21"/>
  <c r="AA92" i="21"/>
  <c r="Z92" i="21"/>
  <c r="Y92" i="21"/>
  <c r="X92" i="21"/>
  <c r="W92" i="21"/>
  <c r="V92" i="21"/>
  <c r="U92" i="21"/>
  <c r="T92" i="21"/>
  <c r="S92" i="21"/>
  <c r="IH91" i="21"/>
  <c r="IG91" i="21"/>
  <c r="IF91" i="21"/>
  <c r="IE91" i="21"/>
  <c r="ID91" i="21"/>
  <c r="IC91" i="21"/>
  <c r="IB91" i="21"/>
  <c r="IA91" i="21"/>
  <c r="HZ91" i="21"/>
  <c r="HY91" i="21"/>
  <c r="HX91" i="21"/>
  <c r="HW91" i="21"/>
  <c r="HV91" i="21"/>
  <c r="HU91" i="21"/>
  <c r="HT91" i="21"/>
  <c r="HS91" i="21"/>
  <c r="HR91" i="21"/>
  <c r="HQ91" i="21"/>
  <c r="HP91" i="21"/>
  <c r="HO91" i="21"/>
  <c r="HN91" i="21"/>
  <c r="HM91" i="21"/>
  <c r="HL91" i="21"/>
  <c r="HK91" i="21"/>
  <c r="HJ91" i="21"/>
  <c r="HI91" i="21"/>
  <c r="HH91" i="21"/>
  <c r="HG91" i="21"/>
  <c r="HF91" i="21"/>
  <c r="HE91" i="21"/>
  <c r="HD91" i="21"/>
  <c r="HC91" i="21"/>
  <c r="HB91" i="21"/>
  <c r="HA91" i="21"/>
  <c r="GZ91" i="21"/>
  <c r="GY91" i="21"/>
  <c r="GX91" i="21"/>
  <c r="GW91" i="21"/>
  <c r="GV91" i="21"/>
  <c r="GU91" i="21"/>
  <c r="GT91" i="21"/>
  <c r="GS91" i="21"/>
  <c r="GR91" i="21"/>
  <c r="GQ91" i="21"/>
  <c r="GP91" i="21"/>
  <c r="GO91" i="21"/>
  <c r="GN91" i="21"/>
  <c r="GM91" i="21"/>
  <c r="GL91" i="21"/>
  <c r="GK91" i="21"/>
  <c r="GJ91" i="21"/>
  <c r="GI91" i="21"/>
  <c r="GH91" i="21"/>
  <c r="GG91" i="21"/>
  <c r="GF91" i="21"/>
  <c r="GE91" i="21"/>
  <c r="GD91" i="21"/>
  <c r="GC91" i="21"/>
  <c r="GB91" i="21"/>
  <c r="GA91" i="21"/>
  <c r="FZ91" i="21"/>
  <c r="FY91" i="21"/>
  <c r="FX91" i="21"/>
  <c r="FW91" i="21"/>
  <c r="FV91" i="21"/>
  <c r="FU91" i="21"/>
  <c r="FT91" i="21"/>
  <c r="FS91" i="21"/>
  <c r="FR91" i="21"/>
  <c r="FQ91" i="21"/>
  <c r="FP91" i="21"/>
  <c r="FO91" i="21"/>
  <c r="FN91" i="21"/>
  <c r="FM91" i="21"/>
  <c r="FL91" i="21"/>
  <c r="FK91" i="21"/>
  <c r="FJ91" i="21"/>
  <c r="FI91" i="21"/>
  <c r="FH91" i="21"/>
  <c r="FG91" i="21"/>
  <c r="FF91" i="21"/>
  <c r="FE91" i="21"/>
  <c r="FD91" i="21"/>
  <c r="FC91" i="21"/>
  <c r="FB91" i="21"/>
  <c r="FA91" i="21"/>
  <c r="EZ91" i="21"/>
  <c r="EY91" i="21"/>
  <c r="EX91" i="21"/>
  <c r="EW91" i="21"/>
  <c r="EV91" i="21"/>
  <c r="EU91" i="21"/>
  <c r="ET91" i="21"/>
  <c r="ES91" i="21"/>
  <c r="ER91" i="21"/>
  <c r="EQ91" i="21"/>
  <c r="EP91" i="21"/>
  <c r="EO91" i="21"/>
  <c r="EN91" i="21"/>
  <c r="EM91" i="21"/>
  <c r="EL91" i="21"/>
  <c r="EK91" i="21"/>
  <c r="EJ91" i="21"/>
  <c r="EI91" i="21"/>
  <c r="EH91" i="21"/>
  <c r="EG91" i="21"/>
  <c r="EF91" i="21"/>
  <c r="EE91" i="21"/>
  <c r="ED91" i="21"/>
  <c r="EC91" i="21"/>
  <c r="EB91" i="21"/>
  <c r="EA91" i="21"/>
  <c r="DZ91" i="21"/>
  <c r="DY91" i="21"/>
  <c r="DX91" i="21"/>
  <c r="DW91" i="21"/>
  <c r="DV91" i="21"/>
  <c r="DU91" i="21"/>
  <c r="DT91" i="21"/>
  <c r="DS91" i="21"/>
  <c r="DR91" i="21"/>
  <c r="DQ91" i="21"/>
  <c r="DP91" i="21"/>
  <c r="DO91" i="21"/>
  <c r="DN91" i="21"/>
  <c r="DM91" i="21"/>
  <c r="DL91" i="21"/>
  <c r="DK91" i="21"/>
  <c r="DJ91" i="21"/>
  <c r="DI91" i="21"/>
  <c r="DH91" i="21"/>
  <c r="DG91" i="21"/>
  <c r="DF91" i="21"/>
  <c r="DE91" i="21"/>
  <c r="DD91" i="21"/>
  <c r="DC91" i="21"/>
  <c r="DB91" i="21"/>
  <c r="DA91" i="21"/>
  <c r="CZ91" i="21"/>
  <c r="CY91" i="21"/>
  <c r="CX91" i="21"/>
  <c r="CW91" i="21"/>
  <c r="CV91" i="21"/>
  <c r="CU91" i="21"/>
  <c r="CT91" i="21"/>
  <c r="CS91" i="21"/>
  <c r="CR91" i="21"/>
  <c r="CQ91" i="21"/>
  <c r="CP91" i="21"/>
  <c r="CO91" i="21"/>
  <c r="CN91" i="21"/>
  <c r="CM91" i="21"/>
  <c r="CL91" i="21"/>
  <c r="CK91" i="21"/>
  <c r="CJ91" i="21"/>
  <c r="CI91" i="21"/>
  <c r="CH91" i="21"/>
  <c r="CG91" i="21"/>
  <c r="CF91" i="21"/>
  <c r="CE91" i="21"/>
  <c r="CD91" i="21"/>
  <c r="CC91" i="21"/>
  <c r="CB91" i="21"/>
  <c r="CA91" i="21"/>
  <c r="BZ91" i="21"/>
  <c r="BY91" i="21"/>
  <c r="BX91" i="21"/>
  <c r="BW91" i="21"/>
  <c r="BV91" i="21"/>
  <c r="BU91" i="21"/>
  <c r="BT91" i="21"/>
  <c r="BS91" i="21"/>
  <c r="BR91" i="21"/>
  <c r="BQ91" i="21"/>
  <c r="BP91" i="21"/>
  <c r="BO91" i="21"/>
  <c r="BN91" i="21"/>
  <c r="BM91" i="21"/>
  <c r="BL91" i="21"/>
  <c r="BK91" i="21"/>
  <c r="BJ91" i="21"/>
  <c r="BI91" i="21"/>
  <c r="BH91" i="21"/>
  <c r="BG91" i="21"/>
  <c r="BF91" i="21"/>
  <c r="BE91" i="21"/>
  <c r="BD91" i="21"/>
  <c r="BC91" i="21"/>
  <c r="BB91" i="21"/>
  <c r="BA91" i="21"/>
  <c r="AZ91" i="21"/>
  <c r="AY91" i="21"/>
  <c r="AX91" i="21"/>
  <c r="AW91" i="21"/>
  <c r="AV91" i="21"/>
  <c r="AU91" i="21"/>
  <c r="AT91" i="21"/>
  <c r="AS91" i="21"/>
  <c r="AR91" i="21"/>
  <c r="AQ91" i="21"/>
  <c r="AP91" i="21"/>
  <c r="AO91" i="21"/>
  <c r="AN91" i="21"/>
  <c r="AM91" i="21"/>
  <c r="AL91" i="21"/>
  <c r="AK91" i="21"/>
  <c r="AJ91" i="21"/>
  <c r="AI91" i="21"/>
  <c r="AH91" i="21"/>
  <c r="AG91" i="21"/>
  <c r="AF91" i="21"/>
  <c r="AE91" i="21"/>
  <c r="AD91" i="21"/>
  <c r="AC91" i="21"/>
  <c r="AB91" i="21"/>
  <c r="AA91" i="21"/>
  <c r="Z91" i="21"/>
  <c r="Y91" i="21"/>
  <c r="X91" i="21"/>
  <c r="W91" i="21"/>
  <c r="V91" i="21"/>
  <c r="U91" i="21"/>
  <c r="T91" i="21"/>
  <c r="S91" i="21"/>
  <c r="IH90" i="21"/>
  <c r="IG90" i="21"/>
  <c r="IF90" i="21"/>
  <c r="IE90" i="21"/>
  <c r="ID90" i="21"/>
  <c r="IC90" i="21"/>
  <c r="IB90" i="21"/>
  <c r="IA90" i="21"/>
  <c r="HZ90" i="21"/>
  <c r="HY90" i="21"/>
  <c r="HX90" i="21"/>
  <c r="HW90" i="21"/>
  <c r="HV90" i="21"/>
  <c r="HU90" i="21"/>
  <c r="HT90" i="21"/>
  <c r="HS90" i="21"/>
  <c r="HR90" i="21"/>
  <c r="HQ90" i="21"/>
  <c r="HP90" i="21"/>
  <c r="HO90" i="21"/>
  <c r="HN90" i="21"/>
  <c r="HM90" i="21"/>
  <c r="HL90" i="21"/>
  <c r="HK90" i="21"/>
  <c r="HJ90" i="21"/>
  <c r="HI90" i="21"/>
  <c r="HH90" i="21"/>
  <c r="HG90" i="21"/>
  <c r="HF90" i="21"/>
  <c r="HE90" i="21"/>
  <c r="HD90" i="21"/>
  <c r="HC90" i="21"/>
  <c r="HB90" i="21"/>
  <c r="HA90" i="21"/>
  <c r="GZ90" i="21"/>
  <c r="GY90" i="21"/>
  <c r="GX90" i="21"/>
  <c r="GW90" i="21"/>
  <c r="GV90" i="21"/>
  <c r="GU90" i="21"/>
  <c r="GT90" i="21"/>
  <c r="GS90" i="21"/>
  <c r="GR90" i="21"/>
  <c r="GQ90" i="21"/>
  <c r="GP90" i="21"/>
  <c r="GO90" i="21"/>
  <c r="GN90" i="21"/>
  <c r="GM90" i="21"/>
  <c r="GL90" i="21"/>
  <c r="GK90" i="21"/>
  <c r="GJ90" i="21"/>
  <c r="GI90" i="21"/>
  <c r="GH90" i="21"/>
  <c r="GG90" i="21"/>
  <c r="GF90" i="21"/>
  <c r="GE90" i="21"/>
  <c r="GD90" i="21"/>
  <c r="GC90" i="21"/>
  <c r="GB90" i="21"/>
  <c r="GA90" i="21"/>
  <c r="FZ90" i="21"/>
  <c r="FY90" i="21"/>
  <c r="FX90" i="21"/>
  <c r="FW90" i="21"/>
  <c r="FV90" i="21"/>
  <c r="FU90" i="21"/>
  <c r="FT90" i="21"/>
  <c r="FS90" i="21"/>
  <c r="FR90" i="21"/>
  <c r="FQ90" i="21"/>
  <c r="FP90" i="21"/>
  <c r="FO90" i="21"/>
  <c r="FN90" i="21"/>
  <c r="FM90" i="21"/>
  <c r="FL90" i="21"/>
  <c r="FK90" i="21"/>
  <c r="FJ90" i="21"/>
  <c r="FI90" i="21"/>
  <c r="FH90" i="21"/>
  <c r="FG90" i="21"/>
  <c r="FF90" i="21"/>
  <c r="FE90" i="21"/>
  <c r="FD90" i="21"/>
  <c r="FC90" i="21"/>
  <c r="FB90" i="21"/>
  <c r="FA90" i="21"/>
  <c r="EZ90" i="21"/>
  <c r="EY90" i="21"/>
  <c r="EX90" i="21"/>
  <c r="EW90" i="21"/>
  <c r="EV90" i="21"/>
  <c r="EU90" i="21"/>
  <c r="ET90" i="21"/>
  <c r="ES90" i="21"/>
  <c r="ER90" i="21"/>
  <c r="EQ90" i="21"/>
  <c r="EP90" i="21"/>
  <c r="EO90" i="21"/>
  <c r="EN90" i="21"/>
  <c r="EM90" i="21"/>
  <c r="EL90" i="21"/>
  <c r="EK90" i="21"/>
  <c r="EJ90" i="21"/>
  <c r="EI90" i="21"/>
  <c r="EH90" i="21"/>
  <c r="EG90" i="21"/>
  <c r="EF90" i="21"/>
  <c r="EE90" i="21"/>
  <c r="ED90" i="21"/>
  <c r="EC90" i="21"/>
  <c r="EB90" i="21"/>
  <c r="EA90" i="21"/>
  <c r="DZ90" i="21"/>
  <c r="DY90" i="21"/>
  <c r="DX90" i="21"/>
  <c r="DW90" i="21"/>
  <c r="DV90" i="21"/>
  <c r="DU90" i="21"/>
  <c r="DT90" i="21"/>
  <c r="DS90" i="21"/>
  <c r="DR90" i="21"/>
  <c r="DQ90" i="21"/>
  <c r="DP90" i="21"/>
  <c r="DO90" i="21"/>
  <c r="DN90" i="21"/>
  <c r="DM90" i="21"/>
  <c r="DL90" i="21"/>
  <c r="DK90" i="21"/>
  <c r="DJ90" i="21"/>
  <c r="DI90" i="21"/>
  <c r="DH90" i="21"/>
  <c r="DG90" i="21"/>
  <c r="DF90" i="21"/>
  <c r="DE90" i="21"/>
  <c r="DD90" i="21"/>
  <c r="DC90" i="21"/>
  <c r="DB90" i="21"/>
  <c r="DA90" i="21"/>
  <c r="CZ90" i="21"/>
  <c r="CY90" i="21"/>
  <c r="CX90" i="21"/>
  <c r="CW90" i="21"/>
  <c r="CV90" i="21"/>
  <c r="CU90" i="21"/>
  <c r="CT90" i="21"/>
  <c r="CS90" i="21"/>
  <c r="CR90" i="21"/>
  <c r="CQ90" i="21"/>
  <c r="CP90" i="21"/>
  <c r="CO90" i="21"/>
  <c r="CN90" i="21"/>
  <c r="CM90" i="21"/>
  <c r="CL90" i="21"/>
  <c r="CK90" i="21"/>
  <c r="CJ90" i="21"/>
  <c r="CI90" i="21"/>
  <c r="CH90" i="21"/>
  <c r="CG90" i="21"/>
  <c r="CF90" i="21"/>
  <c r="CE90" i="21"/>
  <c r="CD90" i="21"/>
  <c r="CC90" i="21"/>
  <c r="CB90" i="21"/>
  <c r="CA90" i="21"/>
  <c r="BZ90" i="21"/>
  <c r="BY90" i="21"/>
  <c r="BX90" i="21"/>
  <c r="BW90" i="21"/>
  <c r="BV90" i="21"/>
  <c r="BU90" i="21"/>
  <c r="BT90" i="21"/>
  <c r="BS90" i="21"/>
  <c r="BR90" i="21"/>
  <c r="BQ90" i="21"/>
  <c r="BP90" i="21"/>
  <c r="BO90" i="21"/>
  <c r="BN90" i="21"/>
  <c r="BM90" i="21"/>
  <c r="BL90" i="21"/>
  <c r="BK90" i="21"/>
  <c r="BJ90" i="21"/>
  <c r="BI90" i="21"/>
  <c r="BH90" i="21"/>
  <c r="BG90" i="21"/>
  <c r="BF90" i="21"/>
  <c r="BE90" i="21"/>
  <c r="BD90" i="21"/>
  <c r="BC90" i="21"/>
  <c r="BB90" i="21"/>
  <c r="BA90" i="21"/>
  <c r="AZ90" i="21"/>
  <c r="AY90" i="21"/>
  <c r="AX90" i="21"/>
  <c r="AW90" i="21"/>
  <c r="AV90" i="21"/>
  <c r="AU90" i="21"/>
  <c r="AT90" i="21"/>
  <c r="AS90" i="21"/>
  <c r="AR90" i="21"/>
  <c r="AQ90" i="21"/>
  <c r="AP90" i="21"/>
  <c r="AO90" i="21"/>
  <c r="AN90" i="21"/>
  <c r="AM90" i="21"/>
  <c r="AL90" i="21"/>
  <c r="AK90" i="21"/>
  <c r="AJ90" i="21"/>
  <c r="AI90" i="21"/>
  <c r="AH90" i="21"/>
  <c r="AG90" i="21"/>
  <c r="AF90" i="21"/>
  <c r="AE90" i="21"/>
  <c r="AD90" i="21"/>
  <c r="AC90" i="21"/>
  <c r="AB90" i="21"/>
  <c r="AA90" i="21"/>
  <c r="Z90" i="21"/>
  <c r="Y90" i="21"/>
  <c r="X90" i="21"/>
  <c r="W90" i="21"/>
  <c r="V90" i="21"/>
  <c r="U90" i="21"/>
  <c r="T90" i="21"/>
  <c r="S90" i="21"/>
  <c r="IH89" i="21"/>
  <c r="IG89" i="21"/>
  <c r="IF89" i="21"/>
  <c r="IE89" i="21"/>
  <c r="ID89" i="21"/>
  <c r="IC89" i="21"/>
  <c r="IB89" i="21"/>
  <c r="IA89" i="21"/>
  <c r="HZ89" i="21"/>
  <c r="HY89" i="21"/>
  <c r="HX89" i="21"/>
  <c r="HW89" i="21"/>
  <c r="HV89" i="21"/>
  <c r="HU89" i="21"/>
  <c r="HT89" i="21"/>
  <c r="HS89" i="21"/>
  <c r="HR89" i="21"/>
  <c r="HQ89" i="21"/>
  <c r="HP89" i="21"/>
  <c r="HO89" i="21"/>
  <c r="HN89" i="21"/>
  <c r="HM89" i="21"/>
  <c r="HL89" i="21"/>
  <c r="HK89" i="21"/>
  <c r="HJ89" i="21"/>
  <c r="HI89" i="21"/>
  <c r="HH89" i="21"/>
  <c r="HG89" i="21"/>
  <c r="HF89" i="21"/>
  <c r="HE89" i="21"/>
  <c r="HD89" i="21"/>
  <c r="HC89" i="21"/>
  <c r="HB89" i="21"/>
  <c r="HA89" i="21"/>
  <c r="GZ89" i="21"/>
  <c r="GY89" i="21"/>
  <c r="GX89" i="21"/>
  <c r="GW89" i="21"/>
  <c r="GV89" i="21"/>
  <c r="GU89" i="21"/>
  <c r="GT89" i="21"/>
  <c r="GS89" i="21"/>
  <c r="GR89" i="21"/>
  <c r="GQ89" i="21"/>
  <c r="GP89" i="21"/>
  <c r="GO89" i="21"/>
  <c r="GN89" i="21"/>
  <c r="GM89" i="21"/>
  <c r="GL89" i="21"/>
  <c r="GK89" i="21"/>
  <c r="GJ89" i="21"/>
  <c r="GI89" i="21"/>
  <c r="GH89" i="21"/>
  <c r="GG89" i="21"/>
  <c r="GF89" i="21"/>
  <c r="GE89" i="21"/>
  <c r="GD89" i="21"/>
  <c r="GC89" i="21"/>
  <c r="GB89" i="21"/>
  <c r="GA89" i="21"/>
  <c r="FZ89" i="21"/>
  <c r="FY89" i="21"/>
  <c r="FX89" i="21"/>
  <c r="FW89" i="21"/>
  <c r="FV89" i="21"/>
  <c r="FU89" i="21"/>
  <c r="FT89" i="21"/>
  <c r="FS89" i="21"/>
  <c r="FR89" i="21"/>
  <c r="FQ89" i="21"/>
  <c r="FP89" i="21"/>
  <c r="FO89" i="21"/>
  <c r="FN89" i="21"/>
  <c r="FM89" i="21"/>
  <c r="FL89" i="21"/>
  <c r="FK89" i="21"/>
  <c r="FJ89" i="21"/>
  <c r="FI89" i="21"/>
  <c r="FH89" i="21"/>
  <c r="FG89" i="21"/>
  <c r="FF89" i="21"/>
  <c r="FE89" i="21"/>
  <c r="FD89" i="21"/>
  <c r="FC89" i="21"/>
  <c r="FB89" i="21"/>
  <c r="FA89" i="21"/>
  <c r="EZ89" i="21"/>
  <c r="EY89" i="21"/>
  <c r="EX89" i="21"/>
  <c r="EW89" i="21"/>
  <c r="EV89" i="21"/>
  <c r="EU89" i="21"/>
  <c r="ET89" i="21"/>
  <c r="ES89" i="21"/>
  <c r="ER89" i="21"/>
  <c r="EQ89" i="21"/>
  <c r="EP89" i="21"/>
  <c r="EO89" i="21"/>
  <c r="EN89" i="21"/>
  <c r="EM89" i="21"/>
  <c r="EL89" i="21"/>
  <c r="EK89" i="21"/>
  <c r="EJ89" i="21"/>
  <c r="EI89" i="21"/>
  <c r="EH89" i="21"/>
  <c r="EG89" i="21"/>
  <c r="EF89" i="21"/>
  <c r="EE89" i="21"/>
  <c r="ED89" i="21"/>
  <c r="EC89" i="21"/>
  <c r="EB89" i="21"/>
  <c r="EA89" i="21"/>
  <c r="DZ89" i="21"/>
  <c r="DY89" i="21"/>
  <c r="DX89" i="21"/>
  <c r="DW89" i="21"/>
  <c r="DV89" i="21"/>
  <c r="DU89" i="21"/>
  <c r="DT89" i="21"/>
  <c r="DS89" i="21"/>
  <c r="DR89" i="21"/>
  <c r="DQ89" i="21"/>
  <c r="DP89" i="21"/>
  <c r="DO89" i="21"/>
  <c r="DN89" i="21"/>
  <c r="DM89" i="21"/>
  <c r="DL89" i="21"/>
  <c r="DK89" i="21"/>
  <c r="DJ89" i="21"/>
  <c r="DI89" i="21"/>
  <c r="DH89" i="21"/>
  <c r="DG89" i="21"/>
  <c r="DF89" i="21"/>
  <c r="DE89" i="21"/>
  <c r="DD89" i="21"/>
  <c r="DC89" i="21"/>
  <c r="DB89" i="21"/>
  <c r="DA89" i="21"/>
  <c r="CZ89" i="21"/>
  <c r="CY89" i="21"/>
  <c r="CX89" i="21"/>
  <c r="CW89" i="21"/>
  <c r="CV89" i="21"/>
  <c r="CU89" i="21"/>
  <c r="CT89" i="21"/>
  <c r="CS89" i="21"/>
  <c r="CR89" i="21"/>
  <c r="CQ89" i="21"/>
  <c r="CP89" i="21"/>
  <c r="CO89" i="21"/>
  <c r="CN89" i="21"/>
  <c r="CM89" i="21"/>
  <c r="CL89" i="21"/>
  <c r="CK89" i="21"/>
  <c r="CJ89" i="21"/>
  <c r="CI89" i="21"/>
  <c r="CH89" i="21"/>
  <c r="CG89" i="21"/>
  <c r="CF89" i="21"/>
  <c r="CE89" i="21"/>
  <c r="CD89" i="21"/>
  <c r="CC89" i="21"/>
  <c r="CB89" i="21"/>
  <c r="CA89" i="21"/>
  <c r="BZ89" i="21"/>
  <c r="BY89" i="21"/>
  <c r="BX89" i="21"/>
  <c r="BW89" i="21"/>
  <c r="BV89" i="21"/>
  <c r="BU89" i="21"/>
  <c r="BT89" i="21"/>
  <c r="BS89" i="21"/>
  <c r="BR89" i="21"/>
  <c r="BQ89" i="21"/>
  <c r="BP89" i="21"/>
  <c r="BO89" i="21"/>
  <c r="BN89" i="21"/>
  <c r="BM89" i="21"/>
  <c r="BL89" i="21"/>
  <c r="BK89" i="21"/>
  <c r="BJ89" i="21"/>
  <c r="BI89" i="21"/>
  <c r="BH89" i="21"/>
  <c r="BG89" i="21"/>
  <c r="BF89" i="21"/>
  <c r="BE89" i="21"/>
  <c r="BD89" i="21"/>
  <c r="BC89" i="21"/>
  <c r="BB89" i="21"/>
  <c r="BA89" i="21"/>
  <c r="AZ89" i="21"/>
  <c r="AY89" i="21"/>
  <c r="AX89" i="21"/>
  <c r="AW89" i="21"/>
  <c r="AV89" i="21"/>
  <c r="AU89" i="21"/>
  <c r="AT89" i="21"/>
  <c r="AS89" i="21"/>
  <c r="AR89" i="21"/>
  <c r="AQ89" i="21"/>
  <c r="AP89" i="21"/>
  <c r="AO89" i="21"/>
  <c r="AN89" i="21"/>
  <c r="AM89" i="21"/>
  <c r="AL89" i="21"/>
  <c r="AK89" i="21"/>
  <c r="AJ89" i="21"/>
  <c r="AI89" i="21"/>
  <c r="AH89" i="21"/>
  <c r="AG89" i="21"/>
  <c r="AF89" i="21"/>
  <c r="AE89" i="21"/>
  <c r="AD89" i="21"/>
  <c r="AC89" i="21"/>
  <c r="AB89" i="21"/>
  <c r="AA89" i="21"/>
  <c r="Z89" i="21"/>
  <c r="Y89" i="21"/>
  <c r="X89" i="21"/>
  <c r="W89" i="21"/>
  <c r="V89" i="21"/>
  <c r="U89" i="21"/>
  <c r="T89" i="21"/>
  <c r="S89" i="21"/>
  <c r="IH88" i="21"/>
  <c r="IG88" i="21"/>
  <c r="IF88" i="21"/>
  <c r="IE88" i="21"/>
  <c r="ID88" i="21"/>
  <c r="IC88" i="21"/>
  <c r="IB88" i="21"/>
  <c r="IA88" i="21"/>
  <c r="HZ88" i="21"/>
  <c r="HY88" i="21"/>
  <c r="HX88" i="21"/>
  <c r="HW88" i="21"/>
  <c r="HV88" i="21"/>
  <c r="HU88" i="21"/>
  <c r="HT88" i="21"/>
  <c r="HS88" i="21"/>
  <c r="HR88" i="21"/>
  <c r="HQ88" i="21"/>
  <c r="HP88" i="21"/>
  <c r="HO88" i="21"/>
  <c r="HN88" i="21"/>
  <c r="HM88" i="21"/>
  <c r="HL88" i="21"/>
  <c r="HK88" i="21"/>
  <c r="HJ88" i="21"/>
  <c r="HI88" i="21"/>
  <c r="HH88" i="21"/>
  <c r="HG88" i="21"/>
  <c r="HF88" i="21"/>
  <c r="HE88" i="21"/>
  <c r="HD88" i="21"/>
  <c r="HC88" i="21"/>
  <c r="HB88" i="21"/>
  <c r="HA88" i="21"/>
  <c r="GZ88" i="21"/>
  <c r="GY88" i="21"/>
  <c r="GX88" i="21"/>
  <c r="GW88" i="21"/>
  <c r="GV88" i="21"/>
  <c r="GU88" i="21"/>
  <c r="GT88" i="21"/>
  <c r="GS88" i="21"/>
  <c r="GR88" i="21"/>
  <c r="GQ88" i="21"/>
  <c r="GP88" i="21"/>
  <c r="GO88" i="21"/>
  <c r="GN88" i="21"/>
  <c r="GM88" i="21"/>
  <c r="GL88" i="21"/>
  <c r="GK88" i="21"/>
  <c r="GJ88" i="21"/>
  <c r="GI88" i="21"/>
  <c r="GH88" i="21"/>
  <c r="GG88" i="21"/>
  <c r="GF88" i="21"/>
  <c r="GE88" i="21"/>
  <c r="GD88" i="21"/>
  <c r="GC88" i="21"/>
  <c r="GB88" i="21"/>
  <c r="GA88" i="21"/>
  <c r="FZ88" i="21"/>
  <c r="FY88" i="21"/>
  <c r="FX88" i="21"/>
  <c r="FW88" i="21"/>
  <c r="FV88" i="21"/>
  <c r="FU88" i="21"/>
  <c r="FT88" i="21"/>
  <c r="FS88" i="21"/>
  <c r="FR88" i="21"/>
  <c r="FQ88" i="21"/>
  <c r="FP88" i="21"/>
  <c r="FO88" i="21"/>
  <c r="FN88" i="21"/>
  <c r="FM88" i="21"/>
  <c r="FL88" i="21"/>
  <c r="FK88" i="21"/>
  <c r="FJ88" i="21"/>
  <c r="FI88" i="21"/>
  <c r="FH88" i="21"/>
  <c r="FG88" i="21"/>
  <c r="FF88" i="21"/>
  <c r="FE88" i="21"/>
  <c r="FD88" i="21"/>
  <c r="FC88" i="21"/>
  <c r="FB88" i="21"/>
  <c r="FA88" i="21"/>
  <c r="EZ88" i="21"/>
  <c r="EY88" i="21"/>
  <c r="EX88" i="21"/>
  <c r="EW88" i="21"/>
  <c r="EV88" i="21"/>
  <c r="EU88" i="21"/>
  <c r="ET88" i="21"/>
  <c r="ES88" i="21"/>
  <c r="ER88" i="21"/>
  <c r="EQ88" i="21"/>
  <c r="EP88" i="21"/>
  <c r="EO88" i="21"/>
  <c r="EN88" i="21"/>
  <c r="EM88" i="21"/>
  <c r="EL88" i="21"/>
  <c r="EK88" i="21"/>
  <c r="EJ88" i="21"/>
  <c r="EI88" i="21"/>
  <c r="EH88" i="21"/>
  <c r="EG88" i="21"/>
  <c r="EF88" i="21"/>
  <c r="EE88" i="21"/>
  <c r="ED88" i="21"/>
  <c r="EC88" i="21"/>
  <c r="EB88" i="21"/>
  <c r="EA88" i="21"/>
  <c r="DZ88" i="21"/>
  <c r="DY88" i="21"/>
  <c r="DX88" i="21"/>
  <c r="DW88" i="21"/>
  <c r="DV88" i="21"/>
  <c r="DU88" i="21"/>
  <c r="DT88" i="21"/>
  <c r="DS88" i="21"/>
  <c r="DR88" i="21"/>
  <c r="DQ88" i="21"/>
  <c r="DP88" i="21"/>
  <c r="DO88" i="21"/>
  <c r="DN88" i="21"/>
  <c r="DM88" i="21"/>
  <c r="DL88" i="21"/>
  <c r="DK88" i="21"/>
  <c r="DJ88" i="21"/>
  <c r="DI88" i="21"/>
  <c r="DH88" i="21"/>
  <c r="DG88" i="21"/>
  <c r="DF88" i="21"/>
  <c r="DE88" i="21"/>
  <c r="DD88" i="21"/>
  <c r="DC88" i="21"/>
  <c r="DB88" i="21"/>
  <c r="DA88" i="21"/>
  <c r="CZ88" i="21"/>
  <c r="CY88" i="21"/>
  <c r="CX88" i="21"/>
  <c r="CW88" i="21"/>
  <c r="CV88" i="21"/>
  <c r="CU88" i="21"/>
  <c r="CT88" i="21"/>
  <c r="CS88" i="21"/>
  <c r="CR88" i="21"/>
  <c r="CQ88" i="21"/>
  <c r="CP88" i="21"/>
  <c r="CO88" i="21"/>
  <c r="CN88" i="21"/>
  <c r="CM88" i="21"/>
  <c r="CL88" i="21"/>
  <c r="CK88" i="21"/>
  <c r="CJ88" i="21"/>
  <c r="CI88" i="21"/>
  <c r="CH88" i="21"/>
  <c r="CG88" i="21"/>
  <c r="CF88" i="21"/>
  <c r="CE88" i="21"/>
  <c r="CD88" i="21"/>
  <c r="CC88" i="21"/>
  <c r="CB88" i="21"/>
  <c r="CA88" i="21"/>
  <c r="BZ88" i="21"/>
  <c r="BY88" i="21"/>
  <c r="BX88" i="21"/>
  <c r="BW88" i="21"/>
  <c r="BV88" i="21"/>
  <c r="BU88" i="21"/>
  <c r="BT88" i="21"/>
  <c r="BS88" i="21"/>
  <c r="BR88" i="21"/>
  <c r="BQ88" i="21"/>
  <c r="BP88" i="21"/>
  <c r="BO88" i="21"/>
  <c r="BN88" i="21"/>
  <c r="BM88" i="21"/>
  <c r="BL88" i="21"/>
  <c r="BK88" i="21"/>
  <c r="BJ88" i="21"/>
  <c r="BI88" i="21"/>
  <c r="BH88" i="21"/>
  <c r="BG88" i="21"/>
  <c r="BF88" i="21"/>
  <c r="BE88" i="21"/>
  <c r="BD88" i="21"/>
  <c r="BC88" i="21"/>
  <c r="BB88" i="21"/>
  <c r="BA88" i="21"/>
  <c r="AZ88" i="21"/>
  <c r="AY88" i="21"/>
  <c r="AX88" i="21"/>
  <c r="AW88" i="21"/>
  <c r="AV88" i="21"/>
  <c r="AU88" i="21"/>
  <c r="AT88" i="21"/>
  <c r="AS88" i="21"/>
  <c r="AR88" i="21"/>
  <c r="AQ88" i="21"/>
  <c r="AP88" i="21"/>
  <c r="AO88" i="21"/>
  <c r="AN88" i="21"/>
  <c r="AM88" i="21"/>
  <c r="AL88" i="21"/>
  <c r="AK88" i="21"/>
  <c r="AJ88" i="21"/>
  <c r="AI88" i="21"/>
  <c r="AH88" i="21"/>
  <c r="AG88" i="21"/>
  <c r="AF88" i="21"/>
  <c r="AE88" i="21"/>
  <c r="AD88" i="21"/>
  <c r="AC88" i="21"/>
  <c r="AB88" i="21"/>
  <c r="AA88" i="21"/>
  <c r="Z88" i="21"/>
  <c r="Y88" i="21"/>
  <c r="X88" i="21"/>
  <c r="W88" i="21"/>
  <c r="V88" i="21"/>
  <c r="U88" i="21"/>
  <c r="T88" i="21"/>
  <c r="S88" i="21"/>
  <c r="IH87" i="21"/>
  <c r="IG87" i="21"/>
  <c r="IF87" i="21"/>
  <c r="IE87" i="21"/>
  <c r="ID87" i="21"/>
  <c r="IC87" i="21"/>
  <c r="IB87" i="21"/>
  <c r="IA87" i="21"/>
  <c r="HZ87" i="21"/>
  <c r="HY87" i="21"/>
  <c r="HX87" i="21"/>
  <c r="HW87" i="21"/>
  <c r="HV87" i="21"/>
  <c r="HU87" i="21"/>
  <c r="HT87" i="21"/>
  <c r="HS87" i="21"/>
  <c r="HR87" i="21"/>
  <c r="HQ87" i="21"/>
  <c r="HP87" i="21"/>
  <c r="HO87" i="21"/>
  <c r="HN87" i="21"/>
  <c r="HM87" i="21"/>
  <c r="HL87" i="21"/>
  <c r="HK87" i="21"/>
  <c r="HJ87" i="21"/>
  <c r="HI87" i="21"/>
  <c r="HH87" i="21"/>
  <c r="HG87" i="21"/>
  <c r="HF87" i="21"/>
  <c r="HE87" i="21"/>
  <c r="HD87" i="21"/>
  <c r="HC87" i="21"/>
  <c r="HB87" i="21"/>
  <c r="HA87" i="21"/>
  <c r="GZ87" i="21"/>
  <c r="GY87" i="21"/>
  <c r="GX87" i="21"/>
  <c r="GW87" i="21"/>
  <c r="GV87" i="21"/>
  <c r="GU87" i="21"/>
  <c r="GT87" i="21"/>
  <c r="GS87" i="21"/>
  <c r="GR87" i="21"/>
  <c r="GQ87" i="21"/>
  <c r="GP87" i="21"/>
  <c r="GO87" i="21"/>
  <c r="GN87" i="21"/>
  <c r="GM87" i="21"/>
  <c r="GL87" i="21"/>
  <c r="GK87" i="21"/>
  <c r="GJ87" i="21"/>
  <c r="GI87" i="21"/>
  <c r="GH87" i="21"/>
  <c r="GG87" i="21"/>
  <c r="GF87" i="21"/>
  <c r="GE87" i="21"/>
  <c r="GD87" i="21"/>
  <c r="GC87" i="21"/>
  <c r="GB87" i="21"/>
  <c r="GA87" i="21"/>
  <c r="FZ87" i="21"/>
  <c r="FY87" i="21"/>
  <c r="FX87" i="21"/>
  <c r="FW87" i="21"/>
  <c r="FV87" i="21"/>
  <c r="FU87" i="21"/>
  <c r="FT87" i="21"/>
  <c r="FS87" i="21"/>
  <c r="FR87" i="21"/>
  <c r="FQ87" i="21"/>
  <c r="FP87" i="21"/>
  <c r="FO87" i="21"/>
  <c r="FN87" i="21"/>
  <c r="FM87" i="21"/>
  <c r="FL87" i="21"/>
  <c r="FK87" i="21"/>
  <c r="FJ87" i="21"/>
  <c r="FI87" i="21"/>
  <c r="FH87" i="21"/>
  <c r="FG87" i="21"/>
  <c r="FF87" i="21"/>
  <c r="FE87" i="21"/>
  <c r="FD87" i="21"/>
  <c r="FC87" i="21"/>
  <c r="FB87" i="21"/>
  <c r="FA87" i="21"/>
  <c r="EZ87" i="21"/>
  <c r="EY87" i="21"/>
  <c r="EX87" i="21"/>
  <c r="EW87" i="21"/>
  <c r="EV87" i="21"/>
  <c r="EU87" i="21"/>
  <c r="ET87" i="21"/>
  <c r="ES87" i="21"/>
  <c r="ER87" i="21"/>
  <c r="EQ87" i="21"/>
  <c r="EP87" i="21"/>
  <c r="EO87" i="21"/>
  <c r="EN87" i="21"/>
  <c r="EM87" i="21"/>
  <c r="EL87" i="21"/>
  <c r="EK87" i="21"/>
  <c r="EJ87" i="21"/>
  <c r="EI87" i="21"/>
  <c r="EH87" i="21"/>
  <c r="EG87" i="21"/>
  <c r="EF87" i="21"/>
  <c r="EE87" i="21"/>
  <c r="ED87" i="21"/>
  <c r="EC87" i="21"/>
  <c r="EB87" i="21"/>
  <c r="EA87" i="21"/>
  <c r="DZ87" i="21"/>
  <c r="DY87" i="21"/>
  <c r="DX87" i="21"/>
  <c r="DW87" i="21"/>
  <c r="DV87" i="21"/>
  <c r="DU87" i="21"/>
  <c r="DT87" i="21"/>
  <c r="DS87" i="21"/>
  <c r="DR87" i="21"/>
  <c r="DQ87" i="21"/>
  <c r="DP87" i="21"/>
  <c r="DO87" i="21"/>
  <c r="DN87" i="21"/>
  <c r="DM87" i="21"/>
  <c r="DL87" i="21"/>
  <c r="DK87" i="21"/>
  <c r="DJ87" i="21"/>
  <c r="DI87" i="21"/>
  <c r="DH87" i="21"/>
  <c r="DG87" i="21"/>
  <c r="DF87" i="21"/>
  <c r="DE87" i="21"/>
  <c r="DD87" i="21"/>
  <c r="DC87" i="21"/>
  <c r="DB87" i="21"/>
  <c r="DA87" i="21"/>
  <c r="CZ87" i="21"/>
  <c r="CY87" i="21"/>
  <c r="CX87" i="21"/>
  <c r="CW87" i="21"/>
  <c r="CV87" i="21"/>
  <c r="CU87" i="21"/>
  <c r="CT87" i="21"/>
  <c r="CS87" i="21"/>
  <c r="CR87" i="21"/>
  <c r="CQ87" i="21"/>
  <c r="CP87" i="21"/>
  <c r="CO87" i="21"/>
  <c r="CN87" i="21"/>
  <c r="CM87" i="21"/>
  <c r="CL87" i="21"/>
  <c r="CK87" i="21"/>
  <c r="CJ87" i="21"/>
  <c r="CI87" i="21"/>
  <c r="CH87" i="21"/>
  <c r="CG87" i="21"/>
  <c r="CF87" i="21"/>
  <c r="CE87" i="21"/>
  <c r="CD87" i="21"/>
  <c r="CC87" i="21"/>
  <c r="CB87" i="21"/>
  <c r="CA87" i="21"/>
  <c r="BZ87" i="21"/>
  <c r="BY87" i="21"/>
  <c r="BX87" i="21"/>
  <c r="BW87" i="21"/>
  <c r="BV87" i="21"/>
  <c r="BU87" i="21"/>
  <c r="BT87" i="21"/>
  <c r="BS87" i="21"/>
  <c r="BR87" i="21"/>
  <c r="BQ87" i="21"/>
  <c r="BP87" i="21"/>
  <c r="BO87" i="21"/>
  <c r="BN87" i="21"/>
  <c r="BM87" i="21"/>
  <c r="BL87" i="21"/>
  <c r="BK87" i="21"/>
  <c r="BJ87" i="21"/>
  <c r="BI87" i="21"/>
  <c r="BH87" i="21"/>
  <c r="BG87" i="21"/>
  <c r="BF87" i="21"/>
  <c r="BE87" i="21"/>
  <c r="BD87" i="21"/>
  <c r="BC87" i="21"/>
  <c r="BB87" i="21"/>
  <c r="BA87" i="21"/>
  <c r="AZ87" i="21"/>
  <c r="AY87" i="21"/>
  <c r="AX87" i="21"/>
  <c r="AW87" i="21"/>
  <c r="AV87" i="21"/>
  <c r="AU87" i="21"/>
  <c r="AT87" i="21"/>
  <c r="AS87" i="21"/>
  <c r="AR87" i="21"/>
  <c r="AQ87" i="21"/>
  <c r="AP87" i="21"/>
  <c r="AO87" i="21"/>
  <c r="AN87" i="21"/>
  <c r="AM87" i="21"/>
  <c r="AL87" i="21"/>
  <c r="AK87" i="21"/>
  <c r="AJ87" i="21"/>
  <c r="AI87" i="21"/>
  <c r="AH87" i="21"/>
  <c r="AG87" i="21"/>
  <c r="AF87" i="21"/>
  <c r="AE87" i="21"/>
  <c r="AD87" i="21"/>
  <c r="AC87" i="21"/>
  <c r="AB87" i="21"/>
  <c r="AA87" i="21"/>
  <c r="Z87" i="21"/>
  <c r="Y87" i="21"/>
  <c r="X87" i="21"/>
  <c r="W87" i="21"/>
  <c r="V87" i="21"/>
  <c r="U87" i="21"/>
  <c r="T87" i="21"/>
  <c r="S87" i="21"/>
  <c r="IH86" i="21"/>
  <c r="IG86" i="21"/>
  <c r="IF86" i="21"/>
  <c r="IE86" i="21"/>
  <c r="ID86" i="21"/>
  <c r="IC86" i="21"/>
  <c r="IB86" i="21"/>
  <c r="IA86" i="21"/>
  <c r="HZ86" i="21"/>
  <c r="HY86" i="21"/>
  <c r="HX86" i="21"/>
  <c r="HW86" i="21"/>
  <c r="HV86" i="21"/>
  <c r="HU86" i="21"/>
  <c r="HT86" i="21"/>
  <c r="HS86" i="21"/>
  <c r="HR86" i="21"/>
  <c r="HQ86" i="21"/>
  <c r="HP86" i="21"/>
  <c r="HO86" i="21"/>
  <c r="HN86" i="21"/>
  <c r="HM86" i="21"/>
  <c r="HL86" i="21"/>
  <c r="HK86" i="21"/>
  <c r="HJ86" i="21"/>
  <c r="HI86" i="21"/>
  <c r="HH86" i="21"/>
  <c r="HG86" i="21"/>
  <c r="HF86" i="21"/>
  <c r="HE86" i="21"/>
  <c r="HD86" i="21"/>
  <c r="HC86" i="21"/>
  <c r="HB86" i="21"/>
  <c r="HA86" i="21"/>
  <c r="GZ86" i="21"/>
  <c r="GY86" i="21"/>
  <c r="GX86" i="21"/>
  <c r="GW86" i="21"/>
  <c r="GV86" i="21"/>
  <c r="GU86" i="21"/>
  <c r="GT86" i="21"/>
  <c r="GS86" i="21"/>
  <c r="GR86" i="21"/>
  <c r="GQ86" i="21"/>
  <c r="GP86" i="21"/>
  <c r="GO86" i="21"/>
  <c r="GN86" i="21"/>
  <c r="GM86" i="21"/>
  <c r="GL86" i="21"/>
  <c r="GK86" i="21"/>
  <c r="GJ86" i="21"/>
  <c r="GI86" i="21"/>
  <c r="GH86" i="21"/>
  <c r="GG86" i="21"/>
  <c r="GF86" i="21"/>
  <c r="GE86" i="21"/>
  <c r="GD86" i="21"/>
  <c r="GC86" i="21"/>
  <c r="GB86" i="21"/>
  <c r="GA86" i="21"/>
  <c r="FZ86" i="21"/>
  <c r="FY86" i="21"/>
  <c r="FX86" i="21"/>
  <c r="FW86" i="21"/>
  <c r="FV86" i="21"/>
  <c r="FU86" i="21"/>
  <c r="FT86" i="21"/>
  <c r="FS86" i="21"/>
  <c r="FR86" i="21"/>
  <c r="FQ86" i="21"/>
  <c r="FP86" i="21"/>
  <c r="FO86" i="21"/>
  <c r="FN86" i="21"/>
  <c r="FM86" i="21"/>
  <c r="FL86" i="21"/>
  <c r="FK86" i="21"/>
  <c r="FJ86" i="21"/>
  <c r="FI86" i="21"/>
  <c r="FH86" i="21"/>
  <c r="FG86" i="21"/>
  <c r="FF86" i="21"/>
  <c r="FE86" i="21"/>
  <c r="FD86" i="21"/>
  <c r="FC86" i="21"/>
  <c r="FB86" i="21"/>
  <c r="FA86" i="21"/>
  <c r="EZ86" i="21"/>
  <c r="EY86" i="21"/>
  <c r="EX86" i="21"/>
  <c r="EW86" i="21"/>
  <c r="EV86" i="21"/>
  <c r="EU86" i="21"/>
  <c r="ET86" i="21"/>
  <c r="ES86" i="21"/>
  <c r="ER86" i="21"/>
  <c r="EQ86" i="21"/>
  <c r="EP86" i="21"/>
  <c r="EO86" i="21"/>
  <c r="EN86" i="21"/>
  <c r="EM86" i="21"/>
  <c r="EL86" i="21"/>
  <c r="EK86" i="21"/>
  <c r="EJ86" i="21"/>
  <c r="EI86" i="21"/>
  <c r="EH86" i="21"/>
  <c r="EG86" i="21"/>
  <c r="EF86" i="21"/>
  <c r="EE86" i="21"/>
  <c r="ED86" i="21"/>
  <c r="EC86" i="21"/>
  <c r="EB86" i="21"/>
  <c r="EA86" i="21"/>
  <c r="DZ86" i="21"/>
  <c r="DY86" i="21"/>
  <c r="DX86" i="21"/>
  <c r="DW86" i="21"/>
  <c r="DV86" i="21"/>
  <c r="DU86" i="21"/>
  <c r="DT86" i="21"/>
  <c r="DS86" i="21"/>
  <c r="DR86" i="21"/>
  <c r="DQ86" i="21"/>
  <c r="DP86" i="21"/>
  <c r="DO86" i="21"/>
  <c r="DN86" i="21"/>
  <c r="DM86" i="21"/>
  <c r="DL86" i="21"/>
  <c r="DK86" i="21"/>
  <c r="DJ86" i="21"/>
  <c r="DI86" i="21"/>
  <c r="DH86" i="21"/>
  <c r="DG86" i="21"/>
  <c r="DF86" i="21"/>
  <c r="DE86" i="21"/>
  <c r="DD86" i="21"/>
  <c r="DC86" i="21"/>
  <c r="DB86" i="21"/>
  <c r="DA86" i="21"/>
  <c r="CZ86" i="21"/>
  <c r="CY86" i="21"/>
  <c r="CX86" i="21"/>
  <c r="CW86" i="21"/>
  <c r="CV86" i="21"/>
  <c r="CU86" i="21"/>
  <c r="CT86" i="21"/>
  <c r="CS86" i="21"/>
  <c r="CR86" i="21"/>
  <c r="CQ86" i="21"/>
  <c r="CP86" i="21"/>
  <c r="CO86" i="21"/>
  <c r="CN86" i="21"/>
  <c r="CM86" i="21"/>
  <c r="CL86" i="21"/>
  <c r="CK86" i="21"/>
  <c r="CJ86" i="21"/>
  <c r="CI86" i="21"/>
  <c r="CH86" i="21"/>
  <c r="CG86" i="21"/>
  <c r="CF86" i="21"/>
  <c r="CE86" i="21"/>
  <c r="CD86" i="21"/>
  <c r="CC86" i="21"/>
  <c r="CB86" i="21"/>
  <c r="CA86" i="21"/>
  <c r="BZ86" i="21"/>
  <c r="BY86" i="21"/>
  <c r="BX86" i="21"/>
  <c r="BW86" i="21"/>
  <c r="BV86" i="21"/>
  <c r="BU86" i="21"/>
  <c r="BT86" i="21"/>
  <c r="BS86" i="21"/>
  <c r="BR86" i="21"/>
  <c r="BQ86" i="21"/>
  <c r="BP86" i="21"/>
  <c r="BO86" i="21"/>
  <c r="BN86" i="21"/>
  <c r="BM86" i="21"/>
  <c r="BL86" i="21"/>
  <c r="BK86" i="21"/>
  <c r="BJ86" i="21"/>
  <c r="BI86" i="21"/>
  <c r="BH86" i="21"/>
  <c r="BG86" i="21"/>
  <c r="BF86" i="21"/>
  <c r="BE86" i="21"/>
  <c r="BD86" i="21"/>
  <c r="BC86" i="21"/>
  <c r="BB86" i="21"/>
  <c r="BA86" i="21"/>
  <c r="AZ86" i="21"/>
  <c r="AY86" i="21"/>
  <c r="AX86" i="21"/>
  <c r="AW86" i="21"/>
  <c r="AV86" i="21"/>
  <c r="AU86" i="21"/>
  <c r="AT86" i="21"/>
  <c r="AS86" i="21"/>
  <c r="AR86" i="21"/>
  <c r="AQ86" i="21"/>
  <c r="AP86" i="21"/>
  <c r="AO86" i="21"/>
  <c r="AN86" i="21"/>
  <c r="AM86" i="21"/>
  <c r="AL86" i="21"/>
  <c r="AK86" i="21"/>
  <c r="AJ86" i="21"/>
  <c r="AI86" i="21"/>
  <c r="AH86" i="21"/>
  <c r="AG86" i="21"/>
  <c r="AF86" i="21"/>
  <c r="AE86" i="21"/>
  <c r="AD86" i="21"/>
  <c r="AC86" i="21"/>
  <c r="AB86" i="21"/>
  <c r="AA86" i="21"/>
  <c r="Z86" i="21"/>
  <c r="Y86" i="21"/>
  <c r="X86" i="21"/>
  <c r="W86" i="21"/>
  <c r="V86" i="21"/>
  <c r="U86" i="21"/>
  <c r="T86" i="21"/>
  <c r="S86" i="21"/>
  <c r="IH85" i="21"/>
  <c r="IG85" i="21"/>
  <c r="IF85" i="21"/>
  <c r="IE85" i="21"/>
  <c r="ID85" i="21"/>
  <c r="IC85" i="21"/>
  <c r="IB85" i="21"/>
  <c r="IA85" i="21"/>
  <c r="HZ85" i="21"/>
  <c r="HY85" i="21"/>
  <c r="HX85" i="21"/>
  <c r="HW85" i="21"/>
  <c r="HV85" i="21"/>
  <c r="HU85" i="21"/>
  <c r="HT85" i="21"/>
  <c r="HS85" i="21"/>
  <c r="HR85" i="21"/>
  <c r="HQ85" i="21"/>
  <c r="HP85" i="21"/>
  <c r="HO85" i="21"/>
  <c r="HN85" i="21"/>
  <c r="HM85" i="21"/>
  <c r="HL85" i="21"/>
  <c r="HK85" i="21"/>
  <c r="HJ85" i="21"/>
  <c r="HI85" i="21"/>
  <c r="HH85" i="21"/>
  <c r="HG85" i="21"/>
  <c r="HF85" i="21"/>
  <c r="HE85" i="21"/>
  <c r="HD85" i="21"/>
  <c r="HC85" i="21"/>
  <c r="HB85" i="21"/>
  <c r="HA85" i="21"/>
  <c r="GZ85" i="21"/>
  <c r="GY85" i="21"/>
  <c r="GX85" i="21"/>
  <c r="GW85" i="21"/>
  <c r="GV85" i="21"/>
  <c r="GU85" i="21"/>
  <c r="GT85" i="21"/>
  <c r="GS85" i="21"/>
  <c r="GR85" i="21"/>
  <c r="GQ85" i="21"/>
  <c r="GP85" i="21"/>
  <c r="GO85" i="21"/>
  <c r="GN85" i="21"/>
  <c r="GM85" i="21"/>
  <c r="GL85" i="21"/>
  <c r="GK85" i="21"/>
  <c r="GJ85" i="21"/>
  <c r="GI85" i="21"/>
  <c r="GH85" i="21"/>
  <c r="GG85" i="21"/>
  <c r="GF85" i="21"/>
  <c r="GE85" i="21"/>
  <c r="GD85" i="21"/>
  <c r="GC85" i="21"/>
  <c r="GB85" i="21"/>
  <c r="GA85" i="21"/>
  <c r="FZ85" i="21"/>
  <c r="FY85" i="21"/>
  <c r="FX85" i="21"/>
  <c r="FW85" i="21"/>
  <c r="FV85" i="21"/>
  <c r="FU85" i="21"/>
  <c r="FT85" i="21"/>
  <c r="FS85" i="21"/>
  <c r="FR85" i="21"/>
  <c r="FQ85" i="21"/>
  <c r="FP85" i="21"/>
  <c r="FO85" i="21"/>
  <c r="FN85" i="21"/>
  <c r="FM85" i="21"/>
  <c r="FL85" i="21"/>
  <c r="FK85" i="21"/>
  <c r="FJ85" i="21"/>
  <c r="FI85" i="21"/>
  <c r="FH85" i="21"/>
  <c r="FG85" i="21"/>
  <c r="FF85" i="21"/>
  <c r="FE85" i="21"/>
  <c r="FD85" i="21"/>
  <c r="FC85" i="21"/>
  <c r="FB85" i="21"/>
  <c r="FA85" i="21"/>
  <c r="EZ85" i="21"/>
  <c r="EY85" i="21"/>
  <c r="EX85" i="21"/>
  <c r="EW85" i="21"/>
  <c r="EV85" i="21"/>
  <c r="EU85" i="21"/>
  <c r="ET85" i="21"/>
  <c r="ES85" i="21"/>
  <c r="ER85" i="21"/>
  <c r="EQ85" i="21"/>
  <c r="EP85" i="21"/>
  <c r="EO85" i="21"/>
  <c r="EN85" i="21"/>
  <c r="EM85" i="21"/>
  <c r="EL85" i="21"/>
  <c r="EK85" i="21"/>
  <c r="EJ85" i="21"/>
  <c r="EI85" i="21"/>
  <c r="EH85" i="21"/>
  <c r="EG85" i="21"/>
  <c r="EF85" i="21"/>
  <c r="EE85" i="21"/>
  <c r="ED85" i="21"/>
  <c r="EC85" i="21"/>
  <c r="EB85" i="21"/>
  <c r="EA85" i="21"/>
  <c r="DZ85" i="21"/>
  <c r="DY85" i="21"/>
  <c r="DX85" i="21"/>
  <c r="DW85" i="21"/>
  <c r="DV85" i="21"/>
  <c r="DU85" i="21"/>
  <c r="DT85" i="21"/>
  <c r="DS85" i="21"/>
  <c r="DR85" i="21"/>
  <c r="DQ85" i="21"/>
  <c r="DP85" i="21"/>
  <c r="DO85" i="21"/>
  <c r="DN85" i="21"/>
  <c r="DM85" i="21"/>
  <c r="DL85" i="21"/>
  <c r="DK85" i="21"/>
  <c r="DJ85" i="21"/>
  <c r="DI85" i="21"/>
  <c r="DH85" i="21"/>
  <c r="DG85" i="21"/>
  <c r="DF85" i="21"/>
  <c r="DE85" i="21"/>
  <c r="DD85" i="21"/>
  <c r="DC85" i="21"/>
  <c r="DB85" i="21"/>
  <c r="DA85" i="21"/>
  <c r="CZ85" i="21"/>
  <c r="CY85" i="21"/>
  <c r="CX85" i="21"/>
  <c r="CW85" i="21"/>
  <c r="CV85" i="21"/>
  <c r="CU85" i="21"/>
  <c r="CT85" i="21"/>
  <c r="CS85" i="21"/>
  <c r="CR85" i="21"/>
  <c r="CQ85" i="21"/>
  <c r="CP85" i="21"/>
  <c r="CO85" i="21"/>
  <c r="CN85" i="21"/>
  <c r="CM85" i="21"/>
  <c r="CL85" i="21"/>
  <c r="CK85" i="21"/>
  <c r="CJ85" i="21"/>
  <c r="CI85" i="21"/>
  <c r="CH85" i="21"/>
  <c r="CG85" i="21"/>
  <c r="CF85" i="21"/>
  <c r="CE85" i="21"/>
  <c r="CD85" i="21"/>
  <c r="CC85" i="21"/>
  <c r="CB85" i="21"/>
  <c r="CA85" i="21"/>
  <c r="BZ85" i="21"/>
  <c r="BY85" i="21"/>
  <c r="BX85" i="21"/>
  <c r="BW85" i="21"/>
  <c r="BV85" i="21"/>
  <c r="BU85" i="21"/>
  <c r="BT85" i="21"/>
  <c r="BS85" i="21"/>
  <c r="BR85" i="21"/>
  <c r="BQ85" i="21"/>
  <c r="BP85" i="21"/>
  <c r="BO85" i="21"/>
  <c r="BN85" i="21"/>
  <c r="BM85" i="21"/>
  <c r="BL85" i="21"/>
  <c r="BK85" i="21"/>
  <c r="BJ85" i="21"/>
  <c r="BI85" i="21"/>
  <c r="BH85" i="21"/>
  <c r="BG85" i="21"/>
  <c r="BF85" i="21"/>
  <c r="BE85" i="21"/>
  <c r="BD85" i="21"/>
  <c r="BC85" i="21"/>
  <c r="BB85" i="21"/>
  <c r="BA85" i="21"/>
  <c r="AZ85" i="21"/>
  <c r="AY85" i="21"/>
  <c r="AX85" i="21"/>
  <c r="AW85" i="21"/>
  <c r="AV85" i="21"/>
  <c r="AU85" i="21"/>
  <c r="AT85" i="21"/>
  <c r="AS85" i="21"/>
  <c r="AR85" i="21"/>
  <c r="AQ85" i="21"/>
  <c r="AP85" i="21"/>
  <c r="AO85" i="21"/>
  <c r="AN85" i="21"/>
  <c r="AM85" i="21"/>
  <c r="AL85" i="21"/>
  <c r="AK85" i="21"/>
  <c r="AJ85" i="21"/>
  <c r="AI85" i="21"/>
  <c r="AH85" i="21"/>
  <c r="AG85" i="21"/>
  <c r="AF85" i="21"/>
  <c r="AE85" i="21"/>
  <c r="AD85" i="21"/>
  <c r="AC85" i="21"/>
  <c r="AB85" i="21"/>
  <c r="AA85" i="21"/>
  <c r="Z85" i="21"/>
  <c r="Y85" i="21"/>
  <c r="X85" i="21"/>
  <c r="W85" i="21"/>
  <c r="V85" i="21"/>
  <c r="U85" i="21"/>
  <c r="T85" i="21"/>
  <c r="S85" i="21"/>
  <c r="IH84" i="21"/>
  <c r="IG84" i="21"/>
  <c r="IF84" i="21"/>
  <c r="IE84" i="21"/>
  <c r="ID84" i="21"/>
  <c r="IC84" i="21"/>
  <c r="IB84" i="21"/>
  <c r="IA84" i="21"/>
  <c r="HZ84" i="21"/>
  <c r="HY84" i="21"/>
  <c r="HX84" i="21"/>
  <c r="HW84" i="21"/>
  <c r="HV84" i="21"/>
  <c r="HU84" i="21"/>
  <c r="HT84" i="21"/>
  <c r="HS84" i="21"/>
  <c r="HR84" i="21"/>
  <c r="HQ84" i="21"/>
  <c r="HP84" i="21"/>
  <c r="HO84" i="21"/>
  <c r="HN84" i="21"/>
  <c r="HM84" i="21"/>
  <c r="HL84" i="21"/>
  <c r="HK84" i="21"/>
  <c r="HJ84" i="21"/>
  <c r="HI84" i="21"/>
  <c r="HH84" i="21"/>
  <c r="HG84" i="21"/>
  <c r="HF84" i="21"/>
  <c r="HE84" i="21"/>
  <c r="HD84" i="21"/>
  <c r="HC84" i="21"/>
  <c r="HB84" i="21"/>
  <c r="HA84" i="21"/>
  <c r="GZ84" i="21"/>
  <c r="GY84" i="21"/>
  <c r="GX84" i="21"/>
  <c r="GW84" i="21"/>
  <c r="GV84" i="21"/>
  <c r="GU84" i="21"/>
  <c r="GT84" i="21"/>
  <c r="GS84" i="21"/>
  <c r="GR84" i="21"/>
  <c r="GQ84" i="21"/>
  <c r="GP84" i="21"/>
  <c r="GO84" i="21"/>
  <c r="GN84" i="21"/>
  <c r="GM84" i="21"/>
  <c r="GL84" i="21"/>
  <c r="GK84" i="21"/>
  <c r="GJ84" i="21"/>
  <c r="GI84" i="21"/>
  <c r="GH84" i="21"/>
  <c r="GG84" i="21"/>
  <c r="GF84" i="21"/>
  <c r="GE84" i="21"/>
  <c r="GD84" i="21"/>
  <c r="GC84" i="21"/>
  <c r="GB84" i="21"/>
  <c r="GA84" i="21"/>
  <c r="FZ84" i="21"/>
  <c r="FY84" i="21"/>
  <c r="FX84" i="21"/>
  <c r="FW84" i="21"/>
  <c r="FV84" i="21"/>
  <c r="FU84" i="21"/>
  <c r="FT84" i="21"/>
  <c r="FS84" i="21"/>
  <c r="FR84" i="21"/>
  <c r="FQ84" i="21"/>
  <c r="FP84" i="21"/>
  <c r="FO84" i="21"/>
  <c r="FN84" i="21"/>
  <c r="FM84" i="21"/>
  <c r="FL84" i="21"/>
  <c r="FK84" i="21"/>
  <c r="FJ84" i="21"/>
  <c r="FI84" i="21"/>
  <c r="FH84" i="21"/>
  <c r="FG84" i="21"/>
  <c r="FF84" i="21"/>
  <c r="FE84" i="21"/>
  <c r="FD84" i="21"/>
  <c r="FC84" i="21"/>
  <c r="FB84" i="21"/>
  <c r="FA84" i="21"/>
  <c r="EZ84" i="21"/>
  <c r="EY84" i="21"/>
  <c r="EX84" i="21"/>
  <c r="EW84" i="21"/>
  <c r="EV84" i="21"/>
  <c r="EU84" i="21"/>
  <c r="ET84" i="21"/>
  <c r="ES84" i="21"/>
  <c r="ER84" i="21"/>
  <c r="EQ84" i="21"/>
  <c r="EP84" i="21"/>
  <c r="EO84" i="21"/>
  <c r="EN84" i="21"/>
  <c r="EM84" i="21"/>
  <c r="EL84" i="21"/>
  <c r="EK84" i="21"/>
  <c r="EJ84" i="21"/>
  <c r="EI84" i="21"/>
  <c r="EH84" i="21"/>
  <c r="EG84" i="21"/>
  <c r="EF84" i="21"/>
  <c r="EE84" i="21"/>
  <c r="ED84" i="21"/>
  <c r="EC84" i="21"/>
  <c r="EB84" i="21"/>
  <c r="EA84" i="21"/>
  <c r="DZ84" i="21"/>
  <c r="DY84" i="21"/>
  <c r="DX84" i="21"/>
  <c r="DW84" i="21"/>
  <c r="DV84" i="21"/>
  <c r="DU84" i="21"/>
  <c r="DT84" i="21"/>
  <c r="DS84" i="21"/>
  <c r="DR84" i="21"/>
  <c r="DQ84" i="21"/>
  <c r="DP84" i="21"/>
  <c r="DO84" i="21"/>
  <c r="DN84" i="21"/>
  <c r="DM84" i="21"/>
  <c r="DL84" i="21"/>
  <c r="DK84" i="21"/>
  <c r="DJ84" i="21"/>
  <c r="DI84" i="21"/>
  <c r="DH84" i="21"/>
  <c r="DG84" i="21"/>
  <c r="DF84" i="21"/>
  <c r="DE84" i="21"/>
  <c r="DD84" i="21"/>
  <c r="DC84" i="21"/>
  <c r="DB84" i="21"/>
  <c r="DA84" i="21"/>
  <c r="CZ84" i="21"/>
  <c r="CY84" i="21"/>
  <c r="CX84" i="21"/>
  <c r="CW84" i="21"/>
  <c r="CV84" i="21"/>
  <c r="CU84" i="21"/>
  <c r="CT84" i="21"/>
  <c r="CS84" i="21"/>
  <c r="CR84" i="21"/>
  <c r="CQ84" i="21"/>
  <c r="CP84" i="21"/>
  <c r="CO84" i="21"/>
  <c r="CN84" i="21"/>
  <c r="CM84" i="21"/>
  <c r="CL84" i="21"/>
  <c r="CK84" i="21"/>
  <c r="CJ84" i="21"/>
  <c r="CI84" i="21"/>
  <c r="CH84" i="21"/>
  <c r="CG84" i="21"/>
  <c r="CF84" i="21"/>
  <c r="CE84" i="21"/>
  <c r="CD84" i="21"/>
  <c r="CC84" i="21"/>
  <c r="CB84" i="21"/>
  <c r="CA84" i="21"/>
  <c r="BZ84" i="21"/>
  <c r="BY84" i="21"/>
  <c r="BX84" i="21"/>
  <c r="BW84" i="21"/>
  <c r="BV84" i="21"/>
  <c r="BU84" i="21"/>
  <c r="BT84" i="21"/>
  <c r="BS84" i="21"/>
  <c r="BR84" i="21"/>
  <c r="BQ84" i="21"/>
  <c r="BP84" i="21"/>
  <c r="BO84" i="21"/>
  <c r="BN84" i="21"/>
  <c r="BM84" i="21"/>
  <c r="BL84" i="21"/>
  <c r="BK84" i="21"/>
  <c r="BJ84" i="21"/>
  <c r="BI84" i="21"/>
  <c r="BH84" i="21"/>
  <c r="BG84" i="21"/>
  <c r="BF84" i="21"/>
  <c r="BE84" i="21"/>
  <c r="BD84" i="21"/>
  <c r="BC84" i="21"/>
  <c r="BB84" i="21"/>
  <c r="BA84" i="21"/>
  <c r="AZ84" i="21"/>
  <c r="AY84" i="21"/>
  <c r="AX84" i="21"/>
  <c r="AW84" i="21"/>
  <c r="AV84" i="21"/>
  <c r="AU84" i="21"/>
  <c r="AT84" i="21"/>
  <c r="AS84" i="21"/>
  <c r="AR84" i="21"/>
  <c r="AQ84" i="21"/>
  <c r="AP84" i="21"/>
  <c r="AO84" i="21"/>
  <c r="AN84" i="21"/>
  <c r="AM84" i="21"/>
  <c r="AL84" i="21"/>
  <c r="AK84" i="21"/>
  <c r="AJ84" i="21"/>
  <c r="AI84" i="21"/>
  <c r="AH84" i="21"/>
  <c r="AG84" i="21"/>
  <c r="AF84" i="21"/>
  <c r="AE84" i="21"/>
  <c r="AD84" i="21"/>
  <c r="AC84" i="21"/>
  <c r="AB84" i="21"/>
  <c r="AA84" i="21"/>
  <c r="Z84" i="21"/>
  <c r="Y84" i="21"/>
  <c r="X84" i="21"/>
  <c r="W84" i="21"/>
  <c r="V84" i="21"/>
  <c r="U84" i="21"/>
  <c r="T84" i="21"/>
  <c r="S84" i="21"/>
  <c r="IH83" i="21"/>
  <c r="IG83" i="21"/>
  <c r="IF83" i="21"/>
  <c r="IE83" i="21"/>
  <c r="ID83" i="21"/>
  <c r="IC83" i="21"/>
  <c r="IB83" i="21"/>
  <c r="IA83" i="21"/>
  <c r="HZ83" i="21"/>
  <c r="HY83" i="21"/>
  <c r="HX83" i="21"/>
  <c r="HW83" i="21"/>
  <c r="HV83" i="21"/>
  <c r="HU83" i="21"/>
  <c r="HT83" i="21"/>
  <c r="HS83" i="21"/>
  <c r="HR83" i="21"/>
  <c r="HQ83" i="21"/>
  <c r="HP83" i="21"/>
  <c r="HO83" i="21"/>
  <c r="HN83" i="21"/>
  <c r="HM83" i="21"/>
  <c r="HL83" i="21"/>
  <c r="HK83" i="21"/>
  <c r="HJ83" i="21"/>
  <c r="HI83" i="21"/>
  <c r="HH83" i="21"/>
  <c r="HG83" i="21"/>
  <c r="HF83" i="21"/>
  <c r="HE83" i="21"/>
  <c r="HD83" i="21"/>
  <c r="HC83" i="21"/>
  <c r="HB83" i="21"/>
  <c r="HA83" i="21"/>
  <c r="GZ83" i="21"/>
  <c r="GY83" i="21"/>
  <c r="GX83" i="21"/>
  <c r="GW83" i="21"/>
  <c r="GV83" i="21"/>
  <c r="GU83" i="21"/>
  <c r="GT83" i="21"/>
  <c r="GS83" i="21"/>
  <c r="GR83" i="21"/>
  <c r="GQ83" i="21"/>
  <c r="GP83" i="21"/>
  <c r="GO83" i="21"/>
  <c r="GN83" i="21"/>
  <c r="GM83" i="21"/>
  <c r="GL83" i="21"/>
  <c r="GK83" i="21"/>
  <c r="GJ83" i="21"/>
  <c r="GI83" i="21"/>
  <c r="GH83" i="21"/>
  <c r="GG83" i="21"/>
  <c r="GF83" i="21"/>
  <c r="GE83" i="21"/>
  <c r="GD83" i="21"/>
  <c r="GC83" i="21"/>
  <c r="GB83" i="21"/>
  <c r="GA83" i="21"/>
  <c r="FZ83" i="21"/>
  <c r="FY83" i="21"/>
  <c r="FX83" i="21"/>
  <c r="FW83" i="21"/>
  <c r="FV83" i="21"/>
  <c r="FU83" i="21"/>
  <c r="FT83" i="21"/>
  <c r="FS83" i="21"/>
  <c r="FR83" i="21"/>
  <c r="FQ83" i="21"/>
  <c r="FP83" i="21"/>
  <c r="FO83" i="21"/>
  <c r="FN83" i="21"/>
  <c r="FM83" i="21"/>
  <c r="FL83" i="21"/>
  <c r="FK83" i="21"/>
  <c r="FJ83" i="21"/>
  <c r="FI83" i="21"/>
  <c r="FH83" i="21"/>
  <c r="FG83" i="21"/>
  <c r="FF83" i="21"/>
  <c r="FE83" i="21"/>
  <c r="FD83" i="21"/>
  <c r="FC83" i="21"/>
  <c r="FB83" i="21"/>
  <c r="FA83" i="21"/>
  <c r="EZ83" i="21"/>
  <c r="EY83" i="21"/>
  <c r="EX83" i="21"/>
  <c r="EW83" i="21"/>
  <c r="EV83" i="21"/>
  <c r="EU83" i="21"/>
  <c r="ET83" i="21"/>
  <c r="ES83" i="21"/>
  <c r="ER83" i="21"/>
  <c r="EQ83" i="21"/>
  <c r="EP83" i="21"/>
  <c r="EO83" i="21"/>
  <c r="EN83" i="21"/>
  <c r="EM83" i="21"/>
  <c r="EL83" i="21"/>
  <c r="EK83" i="21"/>
  <c r="EJ83" i="21"/>
  <c r="EI83" i="21"/>
  <c r="EH83" i="21"/>
  <c r="EG83" i="21"/>
  <c r="EF83" i="21"/>
  <c r="EE83" i="21"/>
  <c r="ED83" i="21"/>
  <c r="EC83" i="21"/>
  <c r="EB83" i="21"/>
  <c r="EA83" i="21"/>
  <c r="DZ83" i="21"/>
  <c r="DY83" i="21"/>
  <c r="DX83" i="21"/>
  <c r="DW83" i="21"/>
  <c r="DV83" i="21"/>
  <c r="DU83" i="21"/>
  <c r="DT83" i="21"/>
  <c r="DS83" i="21"/>
  <c r="DR83" i="21"/>
  <c r="DQ83" i="21"/>
  <c r="DP83" i="21"/>
  <c r="DO83" i="21"/>
  <c r="DN83" i="21"/>
  <c r="DM83" i="21"/>
  <c r="DL83" i="21"/>
  <c r="DK83" i="21"/>
  <c r="DJ83" i="21"/>
  <c r="DI83" i="21"/>
  <c r="DH83" i="21"/>
  <c r="DG83" i="21"/>
  <c r="DF83" i="21"/>
  <c r="DE83" i="21"/>
  <c r="DD83" i="21"/>
  <c r="DC83" i="21"/>
  <c r="DB83" i="21"/>
  <c r="DA83" i="21"/>
  <c r="CZ83" i="21"/>
  <c r="CY83" i="21"/>
  <c r="CX83" i="21"/>
  <c r="CW83" i="21"/>
  <c r="CV83" i="21"/>
  <c r="CU83" i="21"/>
  <c r="CT83" i="21"/>
  <c r="CS83" i="21"/>
  <c r="CR83" i="21"/>
  <c r="CQ83" i="21"/>
  <c r="CP83" i="21"/>
  <c r="CO83" i="21"/>
  <c r="CN83" i="21"/>
  <c r="CM83" i="21"/>
  <c r="CL83" i="21"/>
  <c r="CK83" i="21"/>
  <c r="CJ83" i="21"/>
  <c r="CI83" i="21"/>
  <c r="CH83" i="21"/>
  <c r="CG83" i="21"/>
  <c r="CF83" i="21"/>
  <c r="CE83" i="21"/>
  <c r="CD83" i="21"/>
  <c r="CC83" i="21"/>
  <c r="CB83" i="21"/>
  <c r="CA83" i="21"/>
  <c r="BZ83" i="21"/>
  <c r="BY83" i="21"/>
  <c r="BX83" i="21"/>
  <c r="BW83" i="21"/>
  <c r="BV83" i="21"/>
  <c r="BU83" i="21"/>
  <c r="BT83" i="21"/>
  <c r="BS83" i="21"/>
  <c r="BR83" i="21"/>
  <c r="BQ83" i="21"/>
  <c r="BP83" i="21"/>
  <c r="BO83" i="21"/>
  <c r="BN83" i="21"/>
  <c r="BM83" i="21"/>
  <c r="BL83" i="21"/>
  <c r="BK83" i="21"/>
  <c r="BJ83" i="21"/>
  <c r="BI83" i="21"/>
  <c r="BH83" i="21"/>
  <c r="BG83" i="21"/>
  <c r="BF83" i="21"/>
  <c r="BE83" i="21"/>
  <c r="BD83" i="21"/>
  <c r="BC83" i="21"/>
  <c r="BB83" i="21"/>
  <c r="BA83" i="21"/>
  <c r="AZ83" i="21"/>
  <c r="AY83" i="21"/>
  <c r="AX83" i="21"/>
  <c r="AW83" i="21"/>
  <c r="AV83" i="21"/>
  <c r="AU83" i="21"/>
  <c r="AT83" i="21"/>
  <c r="AS83" i="21"/>
  <c r="AR83" i="21"/>
  <c r="AQ83" i="21"/>
  <c r="AP83" i="21"/>
  <c r="AO83" i="21"/>
  <c r="AN83" i="21"/>
  <c r="AM83" i="21"/>
  <c r="AL83" i="21"/>
  <c r="AK83" i="21"/>
  <c r="AJ83" i="21"/>
  <c r="AI83" i="21"/>
  <c r="AH83" i="21"/>
  <c r="AG83" i="21"/>
  <c r="AF83" i="21"/>
  <c r="AE83" i="21"/>
  <c r="AD83" i="21"/>
  <c r="AC83" i="21"/>
  <c r="AB83" i="21"/>
  <c r="AA83" i="21"/>
  <c r="Z83" i="21"/>
  <c r="Y83" i="21"/>
  <c r="X83" i="21"/>
  <c r="W83" i="21"/>
  <c r="V83" i="21"/>
  <c r="U83" i="21"/>
  <c r="T83" i="21"/>
  <c r="S83" i="21"/>
  <c r="IH82" i="21"/>
  <c r="IG82" i="21"/>
  <c r="IF82" i="21"/>
  <c r="IE82" i="21"/>
  <c r="ID82" i="21"/>
  <c r="IC82" i="21"/>
  <c r="IB82" i="21"/>
  <c r="IA82" i="21"/>
  <c r="HZ82" i="21"/>
  <c r="HY82" i="21"/>
  <c r="HX82" i="21"/>
  <c r="HW82" i="21"/>
  <c r="HV82" i="21"/>
  <c r="HU82" i="21"/>
  <c r="HT82" i="21"/>
  <c r="HS82" i="21"/>
  <c r="HR82" i="21"/>
  <c r="HQ82" i="21"/>
  <c r="HP82" i="21"/>
  <c r="HO82" i="21"/>
  <c r="HN82" i="21"/>
  <c r="HM82" i="21"/>
  <c r="HL82" i="21"/>
  <c r="HK82" i="21"/>
  <c r="HJ82" i="21"/>
  <c r="HI82" i="21"/>
  <c r="HH82" i="21"/>
  <c r="HG82" i="21"/>
  <c r="HF82" i="21"/>
  <c r="HE82" i="21"/>
  <c r="HD82" i="21"/>
  <c r="HC82" i="21"/>
  <c r="HB82" i="21"/>
  <c r="HA82" i="21"/>
  <c r="GZ82" i="21"/>
  <c r="GY82" i="21"/>
  <c r="GX82" i="21"/>
  <c r="GW82" i="21"/>
  <c r="GV82" i="21"/>
  <c r="GU82" i="21"/>
  <c r="GT82" i="21"/>
  <c r="GS82" i="21"/>
  <c r="GR82" i="21"/>
  <c r="GQ82" i="21"/>
  <c r="GP82" i="21"/>
  <c r="GO82" i="21"/>
  <c r="GN82" i="21"/>
  <c r="GM82" i="21"/>
  <c r="GL82" i="21"/>
  <c r="GK82" i="21"/>
  <c r="GJ82" i="21"/>
  <c r="GI82" i="21"/>
  <c r="GH82" i="21"/>
  <c r="GG82" i="21"/>
  <c r="GF82" i="21"/>
  <c r="GE82" i="21"/>
  <c r="GD82" i="21"/>
  <c r="GC82" i="21"/>
  <c r="GB82" i="21"/>
  <c r="GA82" i="21"/>
  <c r="FZ82" i="21"/>
  <c r="FY82" i="21"/>
  <c r="FX82" i="21"/>
  <c r="FW82" i="21"/>
  <c r="FV82" i="21"/>
  <c r="FU82" i="21"/>
  <c r="FT82" i="21"/>
  <c r="FS82" i="21"/>
  <c r="FR82" i="21"/>
  <c r="FQ82" i="21"/>
  <c r="FP82" i="21"/>
  <c r="FO82" i="21"/>
  <c r="FN82" i="21"/>
  <c r="FM82" i="21"/>
  <c r="FL82" i="21"/>
  <c r="FK82" i="21"/>
  <c r="FJ82" i="21"/>
  <c r="FI82" i="21"/>
  <c r="FH82" i="21"/>
  <c r="FG82" i="21"/>
  <c r="FF82" i="21"/>
  <c r="FE82" i="21"/>
  <c r="FD82" i="21"/>
  <c r="FC82" i="21"/>
  <c r="FB82" i="21"/>
  <c r="FA82" i="21"/>
  <c r="EZ82" i="21"/>
  <c r="EY82" i="21"/>
  <c r="EX82" i="21"/>
  <c r="EW82" i="21"/>
  <c r="EV82" i="21"/>
  <c r="EU82" i="21"/>
  <c r="ET82" i="21"/>
  <c r="ES82" i="21"/>
  <c r="ER82" i="21"/>
  <c r="EQ82" i="21"/>
  <c r="EP82" i="21"/>
  <c r="EO82" i="21"/>
  <c r="EN82" i="21"/>
  <c r="EM82" i="21"/>
  <c r="EL82" i="21"/>
  <c r="EK82" i="21"/>
  <c r="EJ82" i="21"/>
  <c r="EI82" i="21"/>
  <c r="EH82" i="21"/>
  <c r="EG82" i="21"/>
  <c r="EF82" i="21"/>
  <c r="EE82" i="21"/>
  <c r="ED82" i="21"/>
  <c r="EC82" i="21"/>
  <c r="EB82" i="21"/>
  <c r="EA82" i="21"/>
  <c r="DZ82" i="21"/>
  <c r="DY82" i="21"/>
  <c r="DX82" i="21"/>
  <c r="DW82" i="21"/>
  <c r="DV82" i="21"/>
  <c r="DU82" i="21"/>
  <c r="DT82" i="21"/>
  <c r="DS82" i="21"/>
  <c r="DR82" i="21"/>
  <c r="DQ82" i="21"/>
  <c r="DP82" i="21"/>
  <c r="DO82" i="21"/>
  <c r="DN82" i="21"/>
  <c r="DM82" i="21"/>
  <c r="DL82" i="21"/>
  <c r="DK82" i="21"/>
  <c r="DJ82" i="21"/>
  <c r="DI82" i="21"/>
  <c r="DH82" i="21"/>
  <c r="DG82" i="21"/>
  <c r="DF82" i="21"/>
  <c r="DE82" i="21"/>
  <c r="DD82" i="21"/>
  <c r="DC82" i="21"/>
  <c r="DB82" i="21"/>
  <c r="DA82" i="21"/>
  <c r="CZ82" i="21"/>
  <c r="CY82" i="21"/>
  <c r="CX82" i="21"/>
  <c r="CW82" i="21"/>
  <c r="CV82" i="21"/>
  <c r="CU82" i="21"/>
  <c r="CT82" i="21"/>
  <c r="CS82" i="21"/>
  <c r="CR82" i="21"/>
  <c r="CQ82" i="21"/>
  <c r="CP82" i="21"/>
  <c r="CO82" i="21"/>
  <c r="CN82" i="21"/>
  <c r="CM82" i="21"/>
  <c r="CL82" i="21"/>
  <c r="CK82" i="21"/>
  <c r="CJ82" i="21"/>
  <c r="CI82" i="21"/>
  <c r="CH82" i="21"/>
  <c r="CG82" i="21"/>
  <c r="CF82" i="21"/>
  <c r="CE82" i="21"/>
  <c r="CD82" i="21"/>
  <c r="CC82" i="21"/>
  <c r="CB82" i="21"/>
  <c r="CA82" i="21"/>
  <c r="BZ82" i="21"/>
  <c r="BY82" i="21"/>
  <c r="BX82" i="21"/>
  <c r="BW82" i="21"/>
  <c r="BV82" i="21"/>
  <c r="BU82" i="21"/>
  <c r="BT82" i="21"/>
  <c r="BS82" i="21"/>
  <c r="BR82" i="21"/>
  <c r="BQ82" i="21"/>
  <c r="BP82" i="21"/>
  <c r="BO82" i="21"/>
  <c r="BN82" i="21"/>
  <c r="BM82" i="21"/>
  <c r="BL82" i="21"/>
  <c r="BK82" i="21"/>
  <c r="BJ82" i="21"/>
  <c r="BI82" i="21"/>
  <c r="BH82" i="21"/>
  <c r="BG82" i="21"/>
  <c r="BF82" i="21"/>
  <c r="BE82" i="21"/>
  <c r="BD82" i="21"/>
  <c r="BC82" i="21"/>
  <c r="BB82" i="21"/>
  <c r="BA82" i="21"/>
  <c r="AZ82" i="21"/>
  <c r="AY82" i="21"/>
  <c r="AX82" i="21"/>
  <c r="AW82" i="21"/>
  <c r="AV82" i="21"/>
  <c r="AU82" i="21"/>
  <c r="AT82" i="21"/>
  <c r="AS82" i="21"/>
  <c r="AR82" i="21"/>
  <c r="AQ82" i="21"/>
  <c r="AP82" i="21"/>
  <c r="AO82" i="21"/>
  <c r="AN82" i="21"/>
  <c r="AM82" i="21"/>
  <c r="AL82" i="21"/>
  <c r="AK82" i="21"/>
  <c r="AJ82" i="21"/>
  <c r="AI82" i="21"/>
  <c r="AH82" i="21"/>
  <c r="AG82" i="21"/>
  <c r="AF82" i="21"/>
  <c r="AE82" i="21"/>
  <c r="AD82" i="21"/>
  <c r="AC82" i="21"/>
  <c r="AB82" i="21"/>
  <c r="AA82" i="21"/>
  <c r="Z82" i="21"/>
  <c r="Y82" i="21"/>
  <c r="X82" i="21"/>
  <c r="W82" i="21"/>
  <c r="V82" i="21"/>
  <c r="U82" i="21"/>
  <c r="T82" i="21"/>
  <c r="S82" i="21"/>
  <c r="IH81" i="21"/>
  <c r="IG81" i="21"/>
  <c r="IF81" i="21"/>
  <c r="IE81" i="21"/>
  <c r="ID81" i="21"/>
  <c r="IC81" i="21"/>
  <c r="IB81" i="21"/>
  <c r="IA81" i="21"/>
  <c r="HZ81" i="21"/>
  <c r="HY81" i="21"/>
  <c r="HX81" i="21"/>
  <c r="HW81" i="21"/>
  <c r="HV81" i="21"/>
  <c r="HU81" i="21"/>
  <c r="HT81" i="21"/>
  <c r="HS81" i="21"/>
  <c r="HR81" i="21"/>
  <c r="HQ81" i="21"/>
  <c r="HP81" i="21"/>
  <c r="HO81" i="21"/>
  <c r="HN81" i="21"/>
  <c r="HM81" i="21"/>
  <c r="HL81" i="21"/>
  <c r="HK81" i="21"/>
  <c r="HJ81" i="21"/>
  <c r="HI81" i="21"/>
  <c r="HH81" i="21"/>
  <c r="HG81" i="21"/>
  <c r="HF81" i="21"/>
  <c r="HE81" i="21"/>
  <c r="HD81" i="21"/>
  <c r="HC81" i="21"/>
  <c r="HB81" i="21"/>
  <c r="HA81" i="21"/>
  <c r="GZ81" i="21"/>
  <c r="GY81" i="21"/>
  <c r="GX81" i="21"/>
  <c r="GW81" i="21"/>
  <c r="GV81" i="21"/>
  <c r="GU81" i="21"/>
  <c r="GT81" i="21"/>
  <c r="GS81" i="21"/>
  <c r="GR81" i="21"/>
  <c r="GQ81" i="21"/>
  <c r="GP81" i="21"/>
  <c r="GO81" i="21"/>
  <c r="GN81" i="21"/>
  <c r="GM81" i="21"/>
  <c r="GL81" i="21"/>
  <c r="GK81" i="21"/>
  <c r="GJ81" i="21"/>
  <c r="GI81" i="21"/>
  <c r="GH81" i="21"/>
  <c r="GG81" i="21"/>
  <c r="GF81" i="21"/>
  <c r="GE81" i="21"/>
  <c r="GD81" i="21"/>
  <c r="GC81" i="21"/>
  <c r="GB81" i="21"/>
  <c r="GA81" i="21"/>
  <c r="FZ81" i="21"/>
  <c r="FY81" i="21"/>
  <c r="FX81" i="21"/>
  <c r="FW81" i="21"/>
  <c r="FV81" i="21"/>
  <c r="FU81" i="21"/>
  <c r="FT81" i="21"/>
  <c r="FS81" i="21"/>
  <c r="FR81" i="21"/>
  <c r="FQ81" i="21"/>
  <c r="FP81" i="21"/>
  <c r="FO81" i="21"/>
  <c r="FN81" i="21"/>
  <c r="FM81" i="21"/>
  <c r="FL81" i="21"/>
  <c r="FK81" i="21"/>
  <c r="FJ81" i="21"/>
  <c r="FI81" i="21"/>
  <c r="FH81" i="21"/>
  <c r="FG81" i="21"/>
  <c r="FF81" i="21"/>
  <c r="FE81" i="21"/>
  <c r="FD81" i="21"/>
  <c r="FC81" i="21"/>
  <c r="FB81" i="21"/>
  <c r="FA81" i="21"/>
  <c r="EZ81" i="21"/>
  <c r="EY81" i="21"/>
  <c r="EX81" i="21"/>
  <c r="EW81" i="21"/>
  <c r="EV81" i="21"/>
  <c r="EU81" i="21"/>
  <c r="ET81" i="21"/>
  <c r="ES81" i="21"/>
  <c r="ER81" i="21"/>
  <c r="EQ81" i="21"/>
  <c r="EP81" i="21"/>
  <c r="EO81" i="21"/>
  <c r="EN81" i="21"/>
  <c r="EM81" i="21"/>
  <c r="EL81" i="21"/>
  <c r="EK81" i="21"/>
  <c r="EJ81" i="21"/>
  <c r="EI81" i="21"/>
  <c r="EH81" i="21"/>
  <c r="EG81" i="21"/>
  <c r="EF81" i="21"/>
  <c r="EE81" i="21"/>
  <c r="ED81" i="21"/>
  <c r="EC81" i="21"/>
  <c r="EB81" i="21"/>
  <c r="EA81" i="21"/>
  <c r="DZ81" i="21"/>
  <c r="DY81" i="21"/>
  <c r="DX81" i="21"/>
  <c r="DW81" i="21"/>
  <c r="DV81" i="21"/>
  <c r="DU81" i="21"/>
  <c r="DT81" i="21"/>
  <c r="DS81" i="21"/>
  <c r="DR81" i="21"/>
  <c r="DQ81" i="21"/>
  <c r="DP81" i="21"/>
  <c r="DO81" i="21"/>
  <c r="DN81" i="21"/>
  <c r="DM81" i="21"/>
  <c r="DL81" i="21"/>
  <c r="DK81" i="21"/>
  <c r="DJ81" i="21"/>
  <c r="DI81" i="21"/>
  <c r="DH81" i="21"/>
  <c r="DG81" i="21"/>
  <c r="DF81" i="21"/>
  <c r="DE81" i="21"/>
  <c r="DD81" i="21"/>
  <c r="DC81" i="21"/>
  <c r="DB81" i="21"/>
  <c r="DA81" i="21"/>
  <c r="CZ81" i="21"/>
  <c r="CY81" i="21"/>
  <c r="CX81" i="21"/>
  <c r="CW81" i="21"/>
  <c r="CV81" i="21"/>
  <c r="CU81" i="21"/>
  <c r="CT81" i="21"/>
  <c r="CS81" i="21"/>
  <c r="CR81" i="21"/>
  <c r="CQ81" i="21"/>
  <c r="CP81" i="21"/>
  <c r="CO81" i="21"/>
  <c r="CN81" i="21"/>
  <c r="CM81" i="21"/>
  <c r="CL81" i="21"/>
  <c r="CK81" i="21"/>
  <c r="CJ81" i="21"/>
  <c r="CI81" i="21"/>
  <c r="CH81" i="21"/>
  <c r="CG81" i="21"/>
  <c r="CF81" i="21"/>
  <c r="CE81" i="21"/>
  <c r="CD81" i="21"/>
  <c r="CC81" i="21"/>
  <c r="CB81" i="21"/>
  <c r="CA81" i="21"/>
  <c r="BZ81" i="21"/>
  <c r="BY81" i="21"/>
  <c r="BX81" i="21"/>
  <c r="BW81" i="21"/>
  <c r="BV81" i="21"/>
  <c r="BU81" i="21"/>
  <c r="BT81" i="21"/>
  <c r="BS81" i="21"/>
  <c r="BR81" i="21"/>
  <c r="BQ81" i="21"/>
  <c r="BP81" i="21"/>
  <c r="BO81" i="21"/>
  <c r="BN81" i="21"/>
  <c r="BM81" i="21"/>
  <c r="BL81" i="21"/>
  <c r="BK81" i="21"/>
  <c r="BJ81" i="21"/>
  <c r="BI81" i="21"/>
  <c r="BH81" i="21"/>
  <c r="BG81" i="21"/>
  <c r="BF81" i="21"/>
  <c r="BE81" i="21"/>
  <c r="BD81" i="21"/>
  <c r="BC81" i="21"/>
  <c r="BB81" i="21"/>
  <c r="BA81" i="21"/>
  <c r="AZ81" i="21"/>
  <c r="AY81" i="21"/>
  <c r="AX81" i="21"/>
  <c r="AW81" i="21"/>
  <c r="AV81" i="21"/>
  <c r="AU81" i="21"/>
  <c r="AT81" i="21"/>
  <c r="AS81" i="21"/>
  <c r="AR81" i="21"/>
  <c r="AQ81" i="21"/>
  <c r="AP81" i="21"/>
  <c r="AO81" i="21"/>
  <c r="AN81" i="21"/>
  <c r="AM81" i="21"/>
  <c r="AL81" i="21"/>
  <c r="AK81" i="21"/>
  <c r="AJ81" i="21"/>
  <c r="AI81" i="21"/>
  <c r="AH81" i="21"/>
  <c r="AG81" i="21"/>
  <c r="AF81" i="21"/>
  <c r="AE81" i="21"/>
  <c r="AD81" i="21"/>
  <c r="AC81" i="21"/>
  <c r="AB81" i="21"/>
  <c r="AA81" i="21"/>
  <c r="Z81" i="21"/>
  <c r="Y81" i="21"/>
  <c r="X81" i="21"/>
  <c r="W81" i="21"/>
  <c r="V81" i="21"/>
  <c r="U81" i="21"/>
  <c r="T81" i="21"/>
  <c r="S81" i="21"/>
  <c r="IH80" i="21"/>
  <c r="IG80" i="21"/>
  <c r="IF80" i="21"/>
  <c r="IE80" i="21"/>
  <c r="ID80" i="21"/>
  <c r="IC80" i="21"/>
  <c r="IB80" i="21"/>
  <c r="IA80" i="21"/>
  <c r="HZ80" i="21"/>
  <c r="HY80" i="21"/>
  <c r="HX80" i="21"/>
  <c r="HW80" i="21"/>
  <c r="HV80" i="21"/>
  <c r="HU80" i="21"/>
  <c r="HT80" i="21"/>
  <c r="HS80" i="21"/>
  <c r="HR80" i="21"/>
  <c r="HQ80" i="21"/>
  <c r="HP80" i="21"/>
  <c r="HO80" i="21"/>
  <c r="HN80" i="21"/>
  <c r="HM80" i="21"/>
  <c r="HL80" i="21"/>
  <c r="HK80" i="21"/>
  <c r="HJ80" i="21"/>
  <c r="HI80" i="21"/>
  <c r="HH80" i="21"/>
  <c r="HG80" i="21"/>
  <c r="HF80" i="21"/>
  <c r="HE80" i="21"/>
  <c r="HD80" i="21"/>
  <c r="HC80" i="21"/>
  <c r="HB80" i="21"/>
  <c r="HA80" i="21"/>
  <c r="GZ80" i="21"/>
  <c r="GY80" i="21"/>
  <c r="GX80" i="21"/>
  <c r="GW80" i="21"/>
  <c r="GV80" i="21"/>
  <c r="GU80" i="21"/>
  <c r="GT80" i="21"/>
  <c r="GS80" i="21"/>
  <c r="GR80" i="21"/>
  <c r="GQ80" i="21"/>
  <c r="GP80" i="21"/>
  <c r="GO80" i="21"/>
  <c r="GN80" i="21"/>
  <c r="GM80" i="21"/>
  <c r="GL80" i="21"/>
  <c r="GK80" i="21"/>
  <c r="GJ80" i="21"/>
  <c r="GI80" i="21"/>
  <c r="GH80" i="21"/>
  <c r="GG80" i="21"/>
  <c r="GF80" i="21"/>
  <c r="GE80" i="21"/>
  <c r="GD80" i="21"/>
  <c r="GC80" i="21"/>
  <c r="GB80" i="21"/>
  <c r="GA80" i="21"/>
  <c r="FZ80" i="21"/>
  <c r="FY80" i="21"/>
  <c r="FX80" i="21"/>
  <c r="FW80" i="21"/>
  <c r="FV80" i="21"/>
  <c r="FU80" i="21"/>
  <c r="FT80" i="21"/>
  <c r="FS80" i="21"/>
  <c r="FR80" i="21"/>
  <c r="FQ80" i="21"/>
  <c r="FP80" i="21"/>
  <c r="FO80" i="21"/>
  <c r="FN80" i="21"/>
  <c r="FM80" i="21"/>
  <c r="FL80" i="21"/>
  <c r="FK80" i="21"/>
  <c r="FJ80" i="21"/>
  <c r="FI80" i="21"/>
  <c r="FH80" i="21"/>
  <c r="FG80" i="21"/>
  <c r="FF80" i="21"/>
  <c r="FE80" i="21"/>
  <c r="FD80" i="21"/>
  <c r="FC80" i="21"/>
  <c r="FB80" i="21"/>
  <c r="FA80" i="21"/>
  <c r="EZ80" i="21"/>
  <c r="EY80" i="21"/>
  <c r="EX80" i="21"/>
  <c r="EW80" i="21"/>
  <c r="EV80" i="21"/>
  <c r="EU80" i="21"/>
  <c r="ET80" i="21"/>
  <c r="ES80" i="21"/>
  <c r="ER80" i="21"/>
  <c r="EQ80" i="21"/>
  <c r="EP80" i="21"/>
  <c r="EO80" i="21"/>
  <c r="EN80" i="21"/>
  <c r="EM80" i="21"/>
  <c r="EL80" i="21"/>
  <c r="EK80" i="21"/>
  <c r="EJ80" i="21"/>
  <c r="EI80" i="21"/>
  <c r="EH80" i="21"/>
  <c r="EG80" i="21"/>
  <c r="EF80" i="21"/>
  <c r="EE80" i="21"/>
  <c r="ED80" i="21"/>
  <c r="EC80" i="21"/>
  <c r="EB80" i="21"/>
  <c r="EA80" i="21"/>
  <c r="DZ80" i="21"/>
  <c r="DY80" i="21"/>
  <c r="DX80" i="21"/>
  <c r="DW80" i="21"/>
  <c r="DV80" i="21"/>
  <c r="DU80" i="21"/>
  <c r="DT80" i="21"/>
  <c r="DS80" i="21"/>
  <c r="DR80" i="21"/>
  <c r="DQ80" i="21"/>
  <c r="DP80" i="21"/>
  <c r="DO80" i="21"/>
  <c r="DN80" i="21"/>
  <c r="DM80" i="21"/>
  <c r="DL80" i="21"/>
  <c r="DK80" i="21"/>
  <c r="DJ80" i="21"/>
  <c r="DI80" i="21"/>
  <c r="DH80" i="21"/>
  <c r="DG80" i="21"/>
  <c r="DF80" i="21"/>
  <c r="DE80" i="21"/>
  <c r="DD80" i="21"/>
  <c r="DC80" i="21"/>
  <c r="DB80" i="21"/>
  <c r="DA80" i="21"/>
  <c r="CZ80" i="21"/>
  <c r="CY80" i="21"/>
  <c r="CX80" i="21"/>
  <c r="CW80" i="21"/>
  <c r="CV80" i="21"/>
  <c r="CU80" i="21"/>
  <c r="CT80" i="21"/>
  <c r="CS80" i="21"/>
  <c r="CR80" i="21"/>
  <c r="CQ80" i="21"/>
  <c r="CP80" i="21"/>
  <c r="CO80" i="21"/>
  <c r="CN80" i="21"/>
  <c r="CM80" i="21"/>
  <c r="CL80" i="21"/>
  <c r="CK80" i="21"/>
  <c r="CJ80" i="21"/>
  <c r="CI80" i="21"/>
  <c r="CH80" i="21"/>
  <c r="CG80" i="21"/>
  <c r="CF80" i="21"/>
  <c r="CE80" i="21"/>
  <c r="CD80" i="21"/>
  <c r="CC80" i="21"/>
  <c r="CB80" i="21"/>
  <c r="CA80" i="21"/>
  <c r="BZ80" i="21"/>
  <c r="BY80" i="21"/>
  <c r="BX80" i="21"/>
  <c r="BW80" i="21"/>
  <c r="BV80" i="21"/>
  <c r="BU80" i="21"/>
  <c r="BT80" i="21"/>
  <c r="BS80" i="21"/>
  <c r="BR80" i="21"/>
  <c r="BQ80" i="21"/>
  <c r="BP80" i="21"/>
  <c r="BO80" i="21"/>
  <c r="BN80" i="21"/>
  <c r="BM80" i="21"/>
  <c r="BL80" i="21"/>
  <c r="BK80" i="21"/>
  <c r="BJ80" i="21"/>
  <c r="BI80" i="21"/>
  <c r="BH80" i="21"/>
  <c r="BG80" i="21"/>
  <c r="BF80" i="21"/>
  <c r="BE80" i="21"/>
  <c r="BD80" i="21"/>
  <c r="BC80" i="21"/>
  <c r="BB80" i="21"/>
  <c r="BA80" i="21"/>
  <c r="AZ80" i="21"/>
  <c r="AY80" i="21"/>
  <c r="AX80" i="21"/>
  <c r="AW80" i="21"/>
  <c r="AV80" i="21"/>
  <c r="AU80" i="21"/>
  <c r="AT80" i="21"/>
  <c r="AS80" i="21"/>
  <c r="AR80" i="21"/>
  <c r="AQ80" i="21"/>
  <c r="AP80" i="21"/>
  <c r="AO80" i="21"/>
  <c r="AN80" i="21"/>
  <c r="AM80" i="21"/>
  <c r="AL80" i="21"/>
  <c r="AK80" i="21"/>
  <c r="AJ80" i="21"/>
  <c r="AI80" i="21"/>
  <c r="AH80" i="21"/>
  <c r="AG80" i="21"/>
  <c r="AF80" i="21"/>
  <c r="AE80" i="21"/>
  <c r="AD80" i="21"/>
  <c r="AC80" i="21"/>
  <c r="AB80" i="21"/>
  <c r="AA80" i="21"/>
  <c r="Z80" i="21"/>
  <c r="Y80" i="21"/>
  <c r="X80" i="21"/>
  <c r="W80" i="21"/>
  <c r="V80" i="21"/>
  <c r="U80" i="21"/>
  <c r="T80" i="21"/>
  <c r="S80" i="21"/>
  <c r="IH79" i="21"/>
  <c r="IG79" i="21"/>
  <c r="IF79" i="21"/>
  <c r="IE79" i="21"/>
  <c r="ID79" i="21"/>
  <c r="IC79" i="21"/>
  <c r="IB79" i="21"/>
  <c r="IA79" i="21"/>
  <c r="HZ79" i="21"/>
  <c r="HY79" i="21"/>
  <c r="HX79" i="21"/>
  <c r="HW79" i="21"/>
  <c r="HV79" i="21"/>
  <c r="HU79" i="21"/>
  <c r="HT79" i="21"/>
  <c r="HS79" i="21"/>
  <c r="HR79" i="21"/>
  <c r="HQ79" i="21"/>
  <c r="HP79" i="21"/>
  <c r="HO79" i="21"/>
  <c r="HN79" i="21"/>
  <c r="HM79" i="21"/>
  <c r="HL79" i="21"/>
  <c r="HK79" i="21"/>
  <c r="HJ79" i="21"/>
  <c r="HI79" i="21"/>
  <c r="HH79" i="21"/>
  <c r="HG79" i="21"/>
  <c r="HF79" i="21"/>
  <c r="HE79" i="21"/>
  <c r="HD79" i="21"/>
  <c r="HC79" i="21"/>
  <c r="HB79" i="21"/>
  <c r="HA79" i="21"/>
  <c r="GZ79" i="21"/>
  <c r="GY79" i="21"/>
  <c r="GX79" i="21"/>
  <c r="GW79" i="21"/>
  <c r="GV79" i="21"/>
  <c r="GU79" i="21"/>
  <c r="GT79" i="21"/>
  <c r="GS79" i="21"/>
  <c r="GR79" i="21"/>
  <c r="GQ79" i="21"/>
  <c r="GP79" i="21"/>
  <c r="GO79" i="21"/>
  <c r="GN79" i="21"/>
  <c r="GM79" i="21"/>
  <c r="GL79" i="21"/>
  <c r="GK79" i="21"/>
  <c r="GJ79" i="21"/>
  <c r="GI79" i="21"/>
  <c r="GH79" i="21"/>
  <c r="GG79" i="21"/>
  <c r="GF79" i="21"/>
  <c r="GE79" i="21"/>
  <c r="GD79" i="21"/>
  <c r="GC79" i="21"/>
  <c r="GB79" i="21"/>
  <c r="GA79" i="21"/>
  <c r="FZ79" i="21"/>
  <c r="FY79" i="21"/>
  <c r="FX79" i="21"/>
  <c r="FW79" i="21"/>
  <c r="FV79" i="21"/>
  <c r="FU79" i="21"/>
  <c r="FT79" i="21"/>
  <c r="FS79" i="21"/>
  <c r="FR79" i="21"/>
  <c r="FQ79" i="21"/>
  <c r="FP79" i="21"/>
  <c r="FO79" i="21"/>
  <c r="FN79" i="21"/>
  <c r="FM79" i="21"/>
  <c r="FL79" i="21"/>
  <c r="FK79" i="21"/>
  <c r="FJ79" i="21"/>
  <c r="FI79" i="21"/>
  <c r="FH79" i="21"/>
  <c r="FG79" i="21"/>
  <c r="FF79" i="21"/>
  <c r="FE79" i="21"/>
  <c r="FD79" i="21"/>
  <c r="FC79" i="21"/>
  <c r="FB79" i="21"/>
  <c r="FA79" i="21"/>
  <c r="EZ79" i="21"/>
  <c r="EY79" i="21"/>
  <c r="EX79" i="21"/>
  <c r="EW79" i="21"/>
  <c r="EV79" i="21"/>
  <c r="EU79" i="21"/>
  <c r="ET79" i="21"/>
  <c r="ES79" i="21"/>
  <c r="ER79" i="21"/>
  <c r="EQ79" i="21"/>
  <c r="EP79" i="21"/>
  <c r="EO79" i="21"/>
  <c r="EN79" i="21"/>
  <c r="EM79" i="21"/>
  <c r="EL79" i="21"/>
  <c r="EK79" i="21"/>
  <c r="EJ79" i="21"/>
  <c r="EI79" i="21"/>
  <c r="EH79" i="21"/>
  <c r="EG79" i="21"/>
  <c r="EF79" i="21"/>
  <c r="EE79" i="21"/>
  <c r="ED79" i="21"/>
  <c r="EC79" i="21"/>
  <c r="EB79" i="21"/>
  <c r="EA79" i="21"/>
  <c r="DZ79" i="21"/>
  <c r="DY79" i="21"/>
  <c r="DX79" i="21"/>
  <c r="DW79" i="21"/>
  <c r="DV79" i="21"/>
  <c r="DU79" i="21"/>
  <c r="DT79" i="21"/>
  <c r="DS79" i="21"/>
  <c r="DR79" i="21"/>
  <c r="DQ79" i="21"/>
  <c r="DP79" i="21"/>
  <c r="DO79" i="21"/>
  <c r="DN79" i="21"/>
  <c r="DM79" i="21"/>
  <c r="DL79" i="21"/>
  <c r="DK79" i="21"/>
  <c r="DJ79" i="21"/>
  <c r="DI79" i="21"/>
  <c r="DH79" i="21"/>
  <c r="DG79" i="21"/>
  <c r="DF79" i="21"/>
  <c r="DE79" i="21"/>
  <c r="DD79" i="21"/>
  <c r="DC79" i="21"/>
  <c r="DB79" i="21"/>
  <c r="DA79" i="21"/>
  <c r="CZ79" i="21"/>
  <c r="CY79" i="21"/>
  <c r="CX79" i="21"/>
  <c r="CW79" i="21"/>
  <c r="CV79" i="21"/>
  <c r="CU79" i="21"/>
  <c r="CT79" i="21"/>
  <c r="CS79" i="21"/>
  <c r="CR79" i="21"/>
  <c r="CQ79" i="21"/>
  <c r="CP79" i="21"/>
  <c r="CO79" i="21"/>
  <c r="CN79" i="21"/>
  <c r="CM79" i="21"/>
  <c r="CL79" i="21"/>
  <c r="CK79" i="21"/>
  <c r="CJ79" i="21"/>
  <c r="CI79" i="21"/>
  <c r="CH79" i="21"/>
  <c r="CG79" i="21"/>
  <c r="CF79" i="21"/>
  <c r="CE79" i="21"/>
  <c r="CD79" i="21"/>
  <c r="CC79" i="21"/>
  <c r="CB79" i="21"/>
  <c r="CA79" i="21"/>
  <c r="BZ79" i="21"/>
  <c r="BY79" i="21"/>
  <c r="BX79" i="21"/>
  <c r="BW79" i="21"/>
  <c r="BV79" i="21"/>
  <c r="BU79" i="21"/>
  <c r="BT79" i="21"/>
  <c r="BS79" i="21"/>
  <c r="BR79" i="21"/>
  <c r="BQ79" i="21"/>
  <c r="BP79" i="21"/>
  <c r="BO79" i="21"/>
  <c r="BN79" i="21"/>
  <c r="BM79" i="21"/>
  <c r="BL79" i="21"/>
  <c r="BK79" i="21"/>
  <c r="BJ79" i="21"/>
  <c r="BI79" i="21"/>
  <c r="BH79" i="21"/>
  <c r="BG79" i="21"/>
  <c r="BF79" i="21"/>
  <c r="BE79" i="21"/>
  <c r="BD79" i="21"/>
  <c r="BC79" i="21"/>
  <c r="BB79" i="21"/>
  <c r="BA79" i="21"/>
  <c r="AZ79" i="21"/>
  <c r="AY79" i="21"/>
  <c r="AX79" i="21"/>
  <c r="AW79" i="21"/>
  <c r="AV79" i="21"/>
  <c r="AU79" i="21"/>
  <c r="AT79" i="21"/>
  <c r="AS79" i="21"/>
  <c r="AR79" i="21"/>
  <c r="AQ79" i="21"/>
  <c r="AP79" i="21"/>
  <c r="AO79" i="21"/>
  <c r="AN79" i="21"/>
  <c r="AM79" i="21"/>
  <c r="AL79" i="21"/>
  <c r="AK79" i="21"/>
  <c r="AJ79" i="21"/>
  <c r="AI79" i="21"/>
  <c r="AH79" i="21"/>
  <c r="AG79" i="21"/>
  <c r="AF79" i="21"/>
  <c r="AE79" i="21"/>
  <c r="AD79" i="21"/>
  <c r="AC79" i="21"/>
  <c r="AB79" i="21"/>
  <c r="AA79" i="21"/>
  <c r="Z79" i="21"/>
  <c r="Y79" i="21"/>
  <c r="X79" i="21"/>
  <c r="W79" i="21"/>
  <c r="V79" i="21"/>
  <c r="U79" i="21"/>
  <c r="T79" i="21"/>
  <c r="S79" i="21"/>
  <c r="IH78" i="21"/>
  <c r="IG78" i="21"/>
  <c r="IF78" i="21"/>
  <c r="IE78" i="21"/>
  <c r="ID78" i="21"/>
  <c r="IC78" i="21"/>
  <c r="IB78" i="21"/>
  <c r="IA78" i="21"/>
  <c r="HZ78" i="21"/>
  <c r="HY78" i="21"/>
  <c r="HX78" i="21"/>
  <c r="HW78" i="21"/>
  <c r="HV78" i="21"/>
  <c r="HU78" i="21"/>
  <c r="HT78" i="21"/>
  <c r="HS78" i="21"/>
  <c r="HR78" i="21"/>
  <c r="HQ78" i="21"/>
  <c r="HP78" i="21"/>
  <c r="HO78" i="21"/>
  <c r="HN78" i="21"/>
  <c r="HM78" i="21"/>
  <c r="HL78" i="21"/>
  <c r="HK78" i="21"/>
  <c r="HJ78" i="21"/>
  <c r="HI78" i="21"/>
  <c r="HH78" i="21"/>
  <c r="HG78" i="21"/>
  <c r="HF78" i="21"/>
  <c r="HE78" i="21"/>
  <c r="HD78" i="21"/>
  <c r="HC78" i="21"/>
  <c r="HB78" i="21"/>
  <c r="HA78" i="21"/>
  <c r="GZ78" i="21"/>
  <c r="GY78" i="21"/>
  <c r="GX78" i="21"/>
  <c r="GW78" i="21"/>
  <c r="GV78" i="21"/>
  <c r="GU78" i="21"/>
  <c r="GT78" i="21"/>
  <c r="GS78" i="21"/>
  <c r="GR78" i="21"/>
  <c r="GQ78" i="21"/>
  <c r="GP78" i="21"/>
  <c r="GO78" i="21"/>
  <c r="GN78" i="21"/>
  <c r="GM78" i="21"/>
  <c r="GL78" i="21"/>
  <c r="GK78" i="21"/>
  <c r="GJ78" i="21"/>
  <c r="GI78" i="21"/>
  <c r="GH78" i="21"/>
  <c r="GG78" i="21"/>
  <c r="GF78" i="21"/>
  <c r="GE78" i="21"/>
  <c r="GD78" i="21"/>
  <c r="GC78" i="21"/>
  <c r="GB78" i="21"/>
  <c r="GA78" i="21"/>
  <c r="FZ78" i="21"/>
  <c r="FY78" i="21"/>
  <c r="FX78" i="21"/>
  <c r="FW78" i="21"/>
  <c r="FV78" i="21"/>
  <c r="FU78" i="21"/>
  <c r="FT78" i="21"/>
  <c r="FS78" i="21"/>
  <c r="FR78" i="21"/>
  <c r="FQ78" i="21"/>
  <c r="FP78" i="21"/>
  <c r="FO78" i="21"/>
  <c r="FN78" i="21"/>
  <c r="FM78" i="21"/>
  <c r="FL78" i="21"/>
  <c r="FK78" i="21"/>
  <c r="FJ78" i="21"/>
  <c r="FI78" i="21"/>
  <c r="FH78" i="21"/>
  <c r="FG78" i="21"/>
  <c r="FF78" i="21"/>
  <c r="FE78" i="21"/>
  <c r="FD78" i="21"/>
  <c r="FC78" i="21"/>
  <c r="FB78" i="21"/>
  <c r="FA78" i="21"/>
  <c r="EZ78" i="21"/>
  <c r="EY78" i="21"/>
  <c r="EX78" i="21"/>
  <c r="EW78" i="21"/>
  <c r="EV78" i="21"/>
  <c r="EU78" i="21"/>
  <c r="ET78" i="21"/>
  <c r="ES78" i="21"/>
  <c r="ER78" i="21"/>
  <c r="EQ78" i="21"/>
  <c r="EP78" i="21"/>
  <c r="EO78" i="21"/>
  <c r="EN78" i="21"/>
  <c r="EM78" i="21"/>
  <c r="EL78" i="21"/>
  <c r="EK78" i="21"/>
  <c r="EJ78" i="21"/>
  <c r="EI78" i="21"/>
  <c r="EH78" i="21"/>
  <c r="EG78" i="21"/>
  <c r="EF78" i="21"/>
  <c r="EE78" i="21"/>
  <c r="ED78" i="21"/>
  <c r="EC78" i="21"/>
  <c r="EB78" i="21"/>
  <c r="EA78" i="21"/>
  <c r="DZ78" i="21"/>
  <c r="DY78" i="21"/>
  <c r="DX78" i="21"/>
  <c r="DW78" i="21"/>
  <c r="DV78" i="21"/>
  <c r="DU78" i="21"/>
  <c r="DT78" i="21"/>
  <c r="DS78" i="21"/>
  <c r="DR78" i="21"/>
  <c r="DQ78" i="21"/>
  <c r="DP78" i="21"/>
  <c r="DO78" i="21"/>
  <c r="DN78" i="21"/>
  <c r="DM78" i="21"/>
  <c r="DL78" i="21"/>
  <c r="DK78" i="21"/>
  <c r="DJ78" i="21"/>
  <c r="DI78" i="21"/>
  <c r="DH78" i="21"/>
  <c r="DG78" i="21"/>
  <c r="DF78" i="21"/>
  <c r="DE78" i="21"/>
  <c r="DD78" i="21"/>
  <c r="DC78" i="21"/>
  <c r="DB78" i="21"/>
  <c r="DA78" i="21"/>
  <c r="CZ78" i="21"/>
  <c r="CY78" i="21"/>
  <c r="CX78" i="21"/>
  <c r="CW78" i="21"/>
  <c r="CV78" i="21"/>
  <c r="CU78" i="21"/>
  <c r="CT78" i="21"/>
  <c r="CS78" i="21"/>
  <c r="CR78" i="21"/>
  <c r="CQ78" i="21"/>
  <c r="CP78" i="21"/>
  <c r="CO78" i="21"/>
  <c r="CN78" i="21"/>
  <c r="CM78" i="21"/>
  <c r="CL78" i="21"/>
  <c r="CK78" i="21"/>
  <c r="CJ78" i="21"/>
  <c r="CI78" i="21"/>
  <c r="CH78" i="21"/>
  <c r="CG78" i="21"/>
  <c r="CF78" i="21"/>
  <c r="CE78" i="21"/>
  <c r="CD78" i="21"/>
  <c r="CC78" i="21"/>
  <c r="CB78" i="21"/>
  <c r="CA78" i="21"/>
  <c r="BZ78" i="21"/>
  <c r="BY78" i="21"/>
  <c r="BX78" i="21"/>
  <c r="BW78" i="21"/>
  <c r="BV78" i="21"/>
  <c r="BU78" i="21"/>
  <c r="BT78" i="21"/>
  <c r="BS78" i="21"/>
  <c r="BR78" i="21"/>
  <c r="BQ78" i="21"/>
  <c r="BP78" i="21"/>
  <c r="BO78" i="21"/>
  <c r="BN78" i="21"/>
  <c r="BM78" i="21"/>
  <c r="BL78" i="21"/>
  <c r="BK78" i="21"/>
  <c r="BJ78" i="21"/>
  <c r="BI78" i="21"/>
  <c r="BH78" i="21"/>
  <c r="BG78" i="21"/>
  <c r="BF78" i="21"/>
  <c r="BE78" i="21"/>
  <c r="BD78" i="21"/>
  <c r="BC78" i="21"/>
  <c r="BB78" i="21"/>
  <c r="BA78" i="21"/>
  <c r="AZ78" i="21"/>
  <c r="AY78" i="21"/>
  <c r="AX78" i="21"/>
  <c r="AW78" i="21"/>
  <c r="AV78" i="21"/>
  <c r="AU78" i="21"/>
  <c r="AT78" i="21"/>
  <c r="AS78" i="21"/>
  <c r="AR78" i="21"/>
  <c r="AQ78" i="21"/>
  <c r="AP78" i="21"/>
  <c r="AO78" i="21"/>
  <c r="AN78" i="21"/>
  <c r="AM78" i="21"/>
  <c r="AL78" i="21"/>
  <c r="AK78" i="21"/>
  <c r="AJ78" i="21"/>
  <c r="AI78" i="21"/>
  <c r="AH78" i="21"/>
  <c r="AG78" i="21"/>
  <c r="AF78" i="21"/>
  <c r="AE78" i="21"/>
  <c r="AD78" i="21"/>
  <c r="AC78" i="21"/>
  <c r="AB78" i="21"/>
  <c r="AA78" i="21"/>
  <c r="Z78" i="21"/>
  <c r="Y78" i="21"/>
  <c r="X78" i="21"/>
  <c r="W78" i="21"/>
  <c r="V78" i="21"/>
  <c r="U78" i="21"/>
  <c r="T78" i="21"/>
  <c r="S78" i="21"/>
  <c r="IH77" i="21"/>
  <c r="IG77" i="21"/>
  <c r="IF77" i="21"/>
  <c r="IE77" i="21"/>
  <c r="ID77" i="21"/>
  <c r="IC77" i="21"/>
  <c r="IB77" i="21"/>
  <c r="IA77" i="21"/>
  <c r="HZ77" i="21"/>
  <c r="HY77" i="21"/>
  <c r="HX77" i="21"/>
  <c r="HW77" i="21"/>
  <c r="HV77" i="21"/>
  <c r="HU77" i="21"/>
  <c r="HT77" i="21"/>
  <c r="HS77" i="21"/>
  <c r="HR77" i="21"/>
  <c r="HQ77" i="21"/>
  <c r="HP77" i="21"/>
  <c r="HO77" i="21"/>
  <c r="HN77" i="21"/>
  <c r="HM77" i="21"/>
  <c r="HL77" i="21"/>
  <c r="HK77" i="21"/>
  <c r="HJ77" i="21"/>
  <c r="HI77" i="21"/>
  <c r="HH77" i="21"/>
  <c r="HG77" i="21"/>
  <c r="HF77" i="21"/>
  <c r="HE77" i="21"/>
  <c r="HD77" i="21"/>
  <c r="HC77" i="21"/>
  <c r="HB77" i="21"/>
  <c r="HA77" i="21"/>
  <c r="GZ77" i="21"/>
  <c r="GY77" i="21"/>
  <c r="GX77" i="21"/>
  <c r="GW77" i="21"/>
  <c r="GV77" i="21"/>
  <c r="GU77" i="21"/>
  <c r="GT77" i="21"/>
  <c r="GS77" i="21"/>
  <c r="GR77" i="21"/>
  <c r="GQ77" i="21"/>
  <c r="GP77" i="21"/>
  <c r="GO77" i="21"/>
  <c r="GN77" i="21"/>
  <c r="GM77" i="21"/>
  <c r="GL77" i="21"/>
  <c r="GK77" i="21"/>
  <c r="GJ77" i="21"/>
  <c r="GI77" i="21"/>
  <c r="GH77" i="21"/>
  <c r="GG77" i="21"/>
  <c r="GF77" i="21"/>
  <c r="GE77" i="21"/>
  <c r="GD77" i="21"/>
  <c r="GC77" i="21"/>
  <c r="GB77" i="21"/>
  <c r="GA77" i="21"/>
  <c r="FZ77" i="21"/>
  <c r="FY77" i="21"/>
  <c r="FX77" i="21"/>
  <c r="FW77" i="21"/>
  <c r="FV77" i="21"/>
  <c r="FU77" i="21"/>
  <c r="FT77" i="21"/>
  <c r="FS77" i="21"/>
  <c r="FR77" i="21"/>
  <c r="FQ77" i="21"/>
  <c r="FP77" i="21"/>
  <c r="FO77" i="21"/>
  <c r="FN77" i="21"/>
  <c r="FM77" i="21"/>
  <c r="FL77" i="21"/>
  <c r="FK77" i="21"/>
  <c r="FJ77" i="21"/>
  <c r="FI77" i="21"/>
  <c r="FH77" i="21"/>
  <c r="FG77" i="21"/>
  <c r="FF77" i="21"/>
  <c r="FE77" i="21"/>
  <c r="FD77" i="21"/>
  <c r="FC77" i="21"/>
  <c r="FB77" i="21"/>
  <c r="FA77" i="21"/>
  <c r="EZ77" i="21"/>
  <c r="EY77" i="21"/>
  <c r="EX77" i="21"/>
  <c r="EW77" i="21"/>
  <c r="EV77" i="21"/>
  <c r="EU77" i="21"/>
  <c r="ET77" i="21"/>
  <c r="ES77" i="21"/>
  <c r="ER77" i="21"/>
  <c r="EQ77" i="21"/>
  <c r="EP77" i="21"/>
  <c r="EO77" i="21"/>
  <c r="EN77" i="21"/>
  <c r="EM77" i="21"/>
  <c r="EL77" i="21"/>
  <c r="EK77" i="21"/>
  <c r="EJ77" i="21"/>
  <c r="EI77" i="21"/>
  <c r="EH77" i="21"/>
  <c r="EG77" i="21"/>
  <c r="EF77" i="21"/>
  <c r="EE77" i="21"/>
  <c r="ED77" i="21"/>
  <c r="EC77" i="21"/>
  <c r="EB77" i="21"/>
  <c r="EA77" i="21"/>
  <c r="DZ77" i="21"/>
  <c r="DY77" i="21"/>
  <c r="DX77" i="21"/>
  <c r="DW77" i="21"/>
  <c r="DV77" i="21"/>
  <c r="DU77" i="21"/>
  <c r="DT77" i="21"/>
  <c r="DS77" i="21"/>
  <c r="DR77" i="21"/>
  <c r="DQ77" i="21"/>
  <c r="DP77" i="21"/>
  <c r="DO77" i="21"/>
  <c r="DN77" i="21"/>
  <c r="DM77" i="21"/>
  <c r="DL77" i="21"/>
  <c r="DK77" i="21"/>
  <c r="DJ77" i="21"/>
  <c r="DI77" i="21"/>
  <c r="DH77" i="21"/>
  <c r="DG77" i="21"/>
  <c r="DF77" i="21"/>
  <c r="DE77" i="21"/>
  <c r="DD77" i="21"/>
  <c r="DC77" i="21"/>
  <c r="DB77" i="21"/>
  <c r="DA77" i="21"/>
  <c r="CZ77" i="21"/>
  <c r="CY77" i="21"/>
  <c r="CX77" i="21"/>
  <c r="CW77" i="21"/>
  <c r="CV77" i="21"/>
  <c r="CU77" i="21"/>
  <c r="CT77" i="21"/>
  <c r="CS77" i="21"/>
  <c r="CR77" i="21"/>
  <c r="CQ77" i="21"/>
  <c r="CP77" i="21"/>
  <c r="CO77" i="21"/>
  <c r="CN77" i="21"/>
  <c r="CM77" i="21"/>
  <c r="CL77" i="21"/>
  <c r="CK77" i="21"/>
  <c r="CJ77" i="21"/>
  <c r="CI77" i="21"/>
  <c r="CH77" i="21"/>
  <c r="CG77" i="21"/>
  <c r="CF77" i="21"/>
  <c r="CE77" i="21"/>
  <c r="CD77" i="21"/>
  <c r="CC77" i="21"/>
  <c r="CB77" i="21"/>
  <c r="CA77" i="21"/>
  <c r="BZ77" i="21"/>
  <c r="BY77" i="21"/>
  <c r="BX77" i="21"/>
  <c r="BW77" i="21"/>
  <c r="BV77" i="21"/>
  <c r="BU77" i="21"/>
  <c r="BT77" i="21"/>
  <c r="BS77" i="21"/>
  <c r="BR77" i="21"/>
  <c r="BQ77" i="21"/>
  <c r="BP77" i="21"/>
  <c r="BO77" i="21"/>
  <c r="BN77" i="21"/>
  <c r="BM77" i="21"/>
  <c r="BL77" i="21"/>
  <c r="BK77" i="21"/>
  <c r="BJ77" i="21"/>
  <c r="BI77" i="21"/>
  <c r="BH77" i="21"/>
  <c r="BG77" i="21"/>
  <c r="BF77" i="21"/>
  <c r="BE77" i="21"/>
  <c r="BD77" i="21"/>
  <c r="BC77" i="21"/>
  <c r="BB77" i="21"/>
  <c r="BA77" i="21"/>
  <c r="AZ77" i="21"/>
  <c r="AY77" i="21"/>
  <c r="AX77" i="21"/>
  <c r="AW77" i="21"/>
  <c r="AV77" i="21"/>
  <c r="AU77" i="21"/>
  <c r="AT77" i="21"/>
  <c r="AS77" i="21"/>
  <c r="AR77" i="21"/>
  <c r="AQ77" i="21"/>
  <c r="AP77" i="21"/>
  <c r="AO77" i="21"/>
  <c r="AN77" i="21"/>
  <c r="AM77" i="21"/>
  <c r="AL77" i="21"/>
  <c r="AK77" i="21"/>
  <c r="AJ77" i="21"/>
  <c r="AI77" i="21"/>
  <c r="AH77" i="21"/>
  <c r="AG77" i="21"/>
  <c r="AF77" i="21"/>
  <c r="AE77" i="21"/>
  <c r="AD77" i="21"/>
  <c r="AC77" i="21"/>
  <c r="AB77" i="21"/>
  <c r="AA77" i="21"/>
  <c r="Z77" i="21"/>
  <c r="Y77" i="21"/>
  <c r="X77" i="21"/>
  <c r="W77" i="21"/>
  <c r="V77" i="21"/>
  <c r="U77" i="21"/>
  <c r="T77" i="21"/>
  <c r="S77" i="21"/>
  <c r="IH76" i="21"/>
  <c r="IG76" i="21"/>
  <c r="IF76" i="21"/>
  <c r="IE76" i="21"/>
  <c r="ID76" i="21"/>
  <c r="IC76" i="21"/>
  <c r="IB76" i="21"/>
  <c r="IA76" i="21"/>
  <c r="HZ76" i="21"/>
  <c r="HY76" i="21"/>
  <c r="HX76" i="21"/>
  <c r="HW76" i="21"/>
  <c r="HV76" i="21"/>
  <c r="HU76" i="21"/>
  <c r="HT76" i="21"/>
  <c r="HS76" i="21"/>
  <c r="HR76" i="21"/>
  <c r="HQ76" i="21"/>
  <c r="HP76" i="21"/>
  <c r="HO76" i="21"/>
  <c r="HN76" i="21"/>
  <c r="HM76" i="21"/>
  <c r="HL76" i="21"/>
  <c r="HK76" i="21"/>
  <c r="HJ76" i="21"/>
  <c r="HI76" i="21"/>
  <c r="HH76" i="21"/>
  <c r="HG76" i="21"/>
  <c r="HF76" i="21"/>
  <c r="HE76" i="21"/>
  <c r="HD76" i="21"/>
  <c r="HC76" i="21"/>
  <c r="HB76" i="21"/>
  <c r="HA76" i="21"/>
  <c r="GZ76" i="21"/>
  <c r="GY76" i="21"/>
  <c r="GX76" i="21"/>
  <c r="GW76" i="21"/>
  <c r="GV76" i="21"/>
  <c r="GU76" i="21"/>
  <c r="GT76" i="21"/>
  <c r="GS76" i="21"/>
  <c r="GR76" i="21"/>
  <c r="GQ76" i="21"/>
  <c r="GP76" i="21"/>
  <c r="GO76" i="21"/>
  <c r="GN76" i="21"/>
  <c r="GM76" i="21"/>
  <c r="GL76" i="21"/>
  <c r="GK76" i="21"/>
  <c r="GJ76" i="21"/>
  <c r="GI76" i="21"/>
  <c r="GH76" i="21"/>
  <c r="GG76" i="21"/>
  <c r="GF76" i="21"/>
  <c r="GE76" i="21"/>
  <c r="GD76" i="21"/>
  <c r="GC76" i="21"/>
  <c r="GB76" i="21"/>
  <c r="GA76" i="21"/>
  <c r="FZ76" i="21"/>
  <c r="FY76" i="21"/>
  <c r="FX76" i="21"/>
  <c r="FW76" i="21"/>
  <c r="FV76" i="21"/>
  <c r="FU76" i="21"/>
  <c r="FT76" i="21"/>
  <c r="FS76" i="21"/>
  <c r="FR76" i="21"/>
  <c r="FQ76" i="21"/>
  <c r="FP76" i="21"/>
  <c r="FO76" i="21"/>
  <c r="FN76" i="21"/>
  <c r="FM76" i="21"/>
  <c r="FL76" i="21"/>
  <c r="FK76" i="21"/>
  <c r="FJ76" i="21"/>
  <c r="FI76" i="21"/>
  <c r="FH76" i="21"/>
  <c r="FG76" i="21"/>
  <c r="FF76" i="21"/>
  <c r="FE76" i="21"/>
  <c r="FD76" i="21"/>
  <c r="FC76" i="21"/>
  <c r="FB76" i="21"/>
  <c r="FA76" i="21"/>
  <c r="EZ76" i="21"/>
  <c r="EY76" i="21"/>
  <c r="EX76" i="21"/>
  <c r="EW76" i="21"/>
  <c r="EV76" i="21"/>
  <c r="EU76" i="21"/>
  <c r="ET76" i="21"/>
  <c r="ES76" i="21"/>
  <c r="ER76" i="21"/>
  <c r="EQ76" i="21"/>
  <c r="EP76" i="21"/>
  <c r="EO76" i="21"/>
  <c r="EN76" i="21"/>
  <c r="EM76" i="21"/>
  <c r="EL76" i="21"/>
  <c r="EK76" i="21"/>
  <c r="EJ76" i="21"/>
  <c r="EI76" i="21"/>
  <c r="EH76" i="21"/>
  <c r="EG76" i="21"/>
  <c r="EF76" i="21"/>
  <c r="EE76" i="21"/>
  <c r="ED76" i="21"/>
  <c r="EC76" i="21"/>
  <c r="EB76" i="21"/>
  <c r="EA76" i="21"/>
  <c r="DZ76" i="21"/>
  <c r="DY76" i="21"/>
  <c r="DX76" i="21"/>
  <c r="DW76" i="21"/>
  <c r="DV76" i="21"/>
  <c r="DU76" i="21"/>
  <c r="DT76" i="21"/>
  <c r="DS76" i="21"/>
  <c r="DR76" i="21"/>
  <c r="DQ76" i="21"/>
  <c r="DP76" i="21"/>
  <c r="DO76" i="21"/>
  <c r="DN76" i="21"/>
  <c r="DM76" i="21"/>
  <c r="DL76" i="21"/>
  <c r="DK76" i="21"/>
  <c r="DJ76" i="21"/>
  <c r="DI76" i="21"/>
  <c r="DH76" i="21"/>
  <c r="DG76" i="21"/>
  <c r="DF76" i="21"/>
  <c r="DE76" i="21"/>
  <c r="DD76" i="21"/>
  <c r="DC76" i="21"/>
  <c r="DB76" i="21"/>
  <c r="DA76" i="21"/>
  <c r="CZ76" i="21"/>
  <c r="CY76" i="21"/>
  <c r="CX76" i="21"/>
  <c r="CW76" i="21"/>
  <c r="CV76" i="21"/>
  <c r="CU76" i="21"/>
  <c r="CT76" i="21"/>
  <c r="CS76" i="21"/>
  <c r="CR76" i="21"/>
  <c r="CQ76" i="21"/>
  <c r="CP76" i="21"/>
  <c r="CO76" i="21"/>
  <c r="CN76" i="21"/>
  <c r="CM76" i="21"/>
  <c r="CL76" i="21"/>
  <c r="CK76" i="21"/>
  <c r="CJ76" i="21"/>
  <c r="CI76" i="21"/>
  <c r="CH76" i="21"/>
  <c r="CG76" i="21"/>
  <c r="CF76" i="21"/>
  <c r="CE76" i="21"/>
  <c r="CD76" i="21"/>
  <c r="CC76" i="21"/>
  <c r="CB76" i="21"/>
  <c r="CA76" i="21"/>
  <c r="BZ76" i="21"/>
  <c r="BY76" i="21"/>
  <c r="BX76" i="21"/>
  <c r="BW76" i="21"/>
  <c r="BV76" i="21"/>
  <c r="BU76" i="21"/>
  <c r="BT76" i="21"/>
  <c r="BS76" i="21"/>
  <c r="BR76" i="21"/>
  <c r="BQ76" i="21"/>
  <c r="BP76" i="21"/>
  <c r="BO76" i="21"/>
  <c r="BN76" i="21"/>
  <c r="BM76" i="21"/>
  <c r="BL76" i="21"/>
  <c r="BK76" i="21"/>
  <c r="BJ76" i="21"/>
  <c r="BI76" i="21"/>
  <c r="BH76" i="21"/>
  <c r="BG76" i="21"/>
  <c r="BF76" i="21"/>
  <c r="BE76" i="21"/>
  <c r="BD76" i="21"/>
  <c r="BC76" i="21"/>
  <c r="BB76" i="21"/>
  <c r="BA76" i="21"/>
  <c r="AZ76" i="21"/>
  <c r="AY76" i="21"/>
  <c r="AX76" i="21"/>
  <c r="AW76" i="21"/>
  <c r="AV76" i="21"/>
  <c r="AU76" i="21"/>
  <c r="AT76" i="21"/>
  <c r="AS76" i="21"/>
  <c r="AR76" i="21"/>
  <c r="AQ76" i="21"/>
  <c r="AP76" i="21"/>
  <c r="AO76" i="21"/>
  <c r="AN76" i="21"/>
  <c r="AM76" i="21"/>
  <c r="AL76" i="21"/>
  <c r="AK76" i="21"/>
  <c r="AJ76" i="21"/>
  <c r="AI76" i="21"/>
  <c r="AH76" i="21"/>
  <c r="AG76" i="21"/>
  <c r="AF76" i="21"/>
  <c r="AE76" i="21"/>
  <c r="AD76" i="21"/>
  <c r="AC76" i="21"/>
  <c r="AB76" i="21"/>
  <c r="AA76" i="21"/>
  <c r="Z76" i="21"/>
  <c r="Y76" i="21"/>
  <c r="X76" i="21"/>
  <c r="W76" i="21"/>
  <c r="V76" i="21"/>
  <c r="U76" i="21"/>
  <c r="T76" i="21"/>
  <c r="S76" i="21"/>
  <c r="IH75" i="21"/>
  <c r="IG75" i="21"/>
  <c r="IF75" i="21"/>
  <c r="IE75" i="21"/>
  <c r="ID75" i="21"/>
  <c r="IC75" i="21"/>
  <c r="IB75" i="21"/>
  <c r="IA75" i="21"/>
  <c r="HZ75" i="21"/>
  <c r="HY75" i="21"/>
  <c r="HX75" i="21"/>
  <c r="HW75" i="21"/>
  <c r="HV75" i="21"/>
  <c r="HU75" i="21"/>
  <c r="HT75" i="21"/>
  <c r="HS75" i="21"/>
  <c r="HR75" i="21"/>
  <c r="HQ75" i="21"/>
  <c r="HP75" i="21"/>
  <c r="HO75" i="21"/>
  <c r="HN75" i="21"/>
  <c r="HM75" i="21"/>
  <c r="HL75" i="21"/>
  <c r="HK75" i="21"/>
  <c r="HJ75" i="21"/>
  <c r="HI75" i="21"/>
  <c r="HH75" i="21"/>
  <c r="HG75" i="21"/>
  <c r="HF75" i="21"/>
  <c r="HE75" i="21"/>
  <c r="HD75" i="21"/>
  <c r="HC75" i="21"/>
  <c r="HB75" i="21"/>
  <c r="HA75" i="21"/>
  <c r="GZ75" i="21"/>
  <c r="GY75" i="21"/>
  <c r="GX75" i="21"/>
  <c r="GW75" i="21"/>
  <c r="GV75" i="21"/>
  <c r="GU75" i="21"/>
  <c r="GT75" i="21"/>
  <c r="GS75" i="21"/>
  <c r="GR75" i="21"/>
  <c r="GQ75" i="21"/>
  <c r="GP75" i="21"/>
  <c r="GO75" i="21"/>
  <c r="GN75" i="21"/>
  <c r="GM75" i="21"/>
  <c r="GL75" i="21"/>
  <c r="GK75" i="21"/>
  <c r="GJ75" i="21"/>
  <c r="GI75" i="21"/>
  <c r="GH75" i="21"/>
  <c r="GG75" i="21"/>
  <c r="GF75" i="21"/>
  <c r="GE75" i="21"/>
  <c r="GD75" i="21"/>
  <c r="GC75" i="21"/>
  <c r="GB75" i="21"/>
  <c r="GA75" i="21"/>
  <c r="FZ75" i="21"/>
  <c r="FY75" i="21"/>
  <c r="FX75" i="21"/>
  <c r="FW75" i="21"/>
  <c r="FV75" i="21"/>
  <c r="FU75" i="21"/>
  <c r="FT75" i="21"/>
  <c r="FS75" i="21"/>
  <c r="FR75" i="21"/>
  <c r="FQ75" i="21"/>
  <c r="FP75" i="21"/>
  <c r="FO75" i="21"/>
  <c r="FN75" i="21"/>
  <c r="FM75" i="21"/>
  <c r="FL75" i="21"/>
  <c r="FK75" i="21"/>
  <c r="FJ75" i="21"/>
  <c r="FI75" i="21"/>
  <c r="FH75" i="21"/>
  <c r="FG75" i="21"/>
  <c r="FF75" i="21"/>
  <c r="FE75" i="21"/>
  <c r="FD75" i="21"/>
  <c r="FC75" i="21"/>
  <c r="FB75" i="21"/>
  <c r="FA75" i="21"/>
  <c r="EZ75" i="21"/>
  <c r="EY75" i="21"/>
  <c r="EX75" i="21"/>
  <c r="EW75" i="21"/>
  <c r="EV75" i="21"/>
  <c r="EU75" i="21"/>
  <c r="ET75" i="21"/>
  <c r="ES75" i="21"/>
  <c r="ER75" i="21"/>
  <c r="EQ75" i="21"/>
  <c r="EP75" i="21"/>
  <c r="EO75" i="21"/>
  <c r="EN75" i="21"/>
  <c r="EM75" i="21"/>
  <c r="EL75" i="21"/>
  <c r="EK75" i="21"/>
  <c r="EJ75" i="21"/>
  <c r="EI75" i="21"/>
  <c r="EH75" i="21"/>
  <c r="EG75" i="21"/>
  <c r="EF75" i="21"/>
  <c r="EE75" i="21"/>
  <c r="ED75" i="21"/>
  <c r="EC75" i="21"/>
  <c r="EB75" i="21"/>
  <c r="EA75" i="21"/>
  <c r="DZ75" i="21"/>
  <c r="DY75" i="21"/>
  <c r="DX75" i="21"/>
  <c r="DW75" i="21"/>
  <c r="DV75" i="21"/>
  <c r="DU75" i="21"/>
  <c r="DT75" i="21"/>
  <c r="DS75" i="21"/>
  <c r="DR75" i="21"/>
  <c r="DQ75" i="21"/>
  <c r="DP75" i="21"/>
  <c r="DO75" i="21"/>
  <c r="DN75" i="21"/>
  <c r="DM75" i="21"/>
  <c r="DL75" i="21"/>
  <c r="DK75" i="21"/>
  <c r="DJ75" i="21"/>
  <c r="DI75" i="21"/>
  <c r="DH75" i="21"/>
  <c r="DG75" i="21"/>
  <c r="DF75" i="21"/>
  <c r="DE75" i="21"/>
  <c r="DD75" i="21"/>
  <c r="DC75" i="21"/>
  <c r="DB75" i="21"/>
  <c r="DA75" i="21"/>
  <c r="CZ75" i="21"/>
  <c r="CY75" i="21"/>
  <c r="CX75" i="21"/>
  <c r="CW75" i="21"/>
  <c r="CV75" i="21"/>
  <c r="CU75" i="21"/>
  <c r="CT75" i="21"/>
  <c r="CS75" i="21"/>
  <c r="CR75" i="21"/>
  <c r="CQ75" i="21"/>
  <c r="CP75" i="21"/>
  <c r="CO75" i="21"/>
  <c r="CN75" i="21"/>
  <c r="CM75" i="21"/>
  <c r="CL75" i="21"/>
  <c r="CK75" i="21"/>
  <c r="CJ75" i="21"/>
  <c r="CI75" i="21"/>
  <c r="CH75" i="21"/>
  <c r="CG75" i="21"/>
  <c r="CF75" i="21"/>
  <c r="CE75" i="21"/>
  <c r="CD75" i="21"/>
  <c r="CC75" i="21"/>
  <c r="CB75" i="21"/>
  <c r="CA75" i="21"/>
  <c r="BZ75" i="21"/>
  <c r="BY75" i="21"/>
  <c r="BX75" i="21"/>
  <c r="BW75" i="21"/>
  <c r="BV75" i="21"/>
  <c r="BU75" i="21"/>
  <c r="BT75" i="21"/>
  <c r="BS75" i="21"/>
  <c r="BR75" i="21"/>
  <c r="BQ75" i="21"/>
  <c r="BP75" i="21"/>
  <c r="BO75" i="21"/>
  <c r="BN75" i="21"/>
  <c r="BM75" i="21"/>
  <c r="BL75" i="21"/>
  <c r="BK75" i="21"/>
  <c r="BJ75" i="21"/>
  <c r="BI75" i="21"/>
  <c r="BH75" i="21"/>
  <c r="BG75" i="21"/>
  <c r="BF75" i="21"/>
  <c r="BE75" i="21"/>
  <c r="BD75" i="21"/>
  <c r="BC75" i="21"/>
  <c r="BB75" i="21"/>
  <c r="BA75" i="21"/>
  <c r="AZ75" i="21"/>
  <c r="AY75" i="21"/>
  <c r="AX75" i="21"/>
  <c r="AW75" i="21"/>
  <c r="AV75" i="21"/>
  <c r="AU75" i="21"/>
  <c r="AT75" i="21"/>
  <c r="AS75" i="21"/>
  <c r="AR75" i="21"/>
  <c r="AQ75" i="21"/>
  <c r="AP75" i="21"/>
  <c r="AO75" i="21"/>
  <c r="AN75" i="21"/>
  <c r="AM75" i="21"/>
  <c r="AL75" i="21"/>
  <c r="AK75" i="21"/>
  <c r="AJ75" i="21"/>
  <c r="AI75" i="21"/>
  <c r="AH75" i="21"/>
  <c r="AG75" i="21"/>
  <c r="AF75" i="21"/>
  <c r="AE75" i="21"/>
  <c r="AD75" i="21"/>
  <c r="AC75" i="21"/>
  <c r="AB75" i="21"/>
  <c r="AA75" i="21"/>
  <c r="Z75" i="21"/>
  <c r="Y75" i="21"/>
  <c r="X75" i="21"/>
  <c r="W75" i="21"/>
  <c r="V75" i="21"/>
  <c r="U75" i="21"/>
  <c r="T75" i="21"/>
  <c r="S75" i="21"/>
  <c r="IH74" i="21"/>
  <c r="IG74" i="21"/>
  <c r="IF74" i="21"/>
  <c r="IE74" i="21"/>
  <c r="ID74" i="21"/>
  <c r="IC74" i="21"/>
  <c r="IB74" i="21"/>
  <c r="IA74" i="21"/>
  <c r="HZ74" i="21"/>
  <c r="HY74" i="21"/>
  <c r="HX74" i="21"/>
  <c r="HW74" i="21"/>
  <c r="HV74" i="21"/>
  <c r="HU74" i="21"/>
  <c r="HT74" i="21"/>
  <c r="HS74" i="21"/>
  <c r="HR74" i="21"/>
  <c r="HQ74" i="21"/>
  <c r="HP74" i="21"/>
  <c r="HO74" i="21"/>
  <c r="HN74" i="21"/>
  <c r="HM74" i="21"/>
  <c r="HL74" i="21"/>
  <c r="HK74" i="21"/>
  <c r="HJ74" i="21"/>
  <c r="HI74" i="21"/>
  <c r="HH74" i="21"/>
  <c r="HG74" i="21"/>
  <c r="HF74" i="21"/>
  <c r="HE74" i="21"/>
  <c r="HD74" i="21"/>
  <c r="HC74" i="21"/>
  <c r="HB74" i="21"/>
  <c r="HA74" i="21"/>
  <c r="GZ74" i="21"/>
  <c r="GY74" i="21"/>
  <c r="GX74" i="21"/>
  <c r="GW74" i="21"/>
  <c r="GV74" i="21"/>
  <c r="GU74" i="21"/>
  <c r="GT74" i="21"/>
  <c r="GS74" i="21"/>
  <c r="GR74" i="21"/>
  <c r="GQ74" i="21"/>
  <c r="GP74" i="21"/>
  <c r="GO74" i="21"/>
  <c r="GN74" i="21"/>
  <c r="GM74" i="21"/>
  <c r="GL74" i="21"/>
  <c r="GK74" i="21"/>
  <c r="GJ74" i="21"/>
  <c r="GI74" i="21"/>
  <c r="GH74" i="21"/>
  <c r="GG74" i="21"/>
  <c r="GF74" i="21"/>
  <c r="GE74" i="21"/>
  <c r="GD74" i="21"/>
  <c r="GC74" i="21"/>
  <c r="GB74" i="21"/>
  <c r="GA74" i="21"/>
  <c r="FZ74" i="21"/>
  <c r="FY74" i="21"/>
  <c r="FX74" i="21"/>
  <c r="FW74" i="21"/>
  <c r="FV74" i="21"/>
  <c r="FU74" i="21"/>
  <c r="FT74" i="21"/>
  <c r="FS74" i="21"/>
  <c r="FR74" i="21"/>
  <c r="FQ74" i="21"/>
  <c r="FP74" i="21"/>
  <c r="FO74" i="21"/>
  <c r="FN74" i="21"/>
  <c r="FM74" i="21"/>
  <c r="FL74" i="21"/>
  <c r="FK74" i="21"/>
  <c r="FJ74" i="21"/>
  <c r="FI74" i="21"/>
  <c r="FH74" i="21"/>
  <c r="FG74" i="21"/>
  <c r="FF74" i="21"/>
  <c r="FE74" i="21"/>
  <c r="FD74" i="21"/>
  <c r="FC74" i="21"/>
  <c r="FB74" i="21"/>
  <c r="FA74" i="21"/>
  <c r="EZ74" i="21"/>
  <c r="EY74" i="21"/>
  <c r="EX74" i="21"/>
  <c r="EW74" i="21"/>
  <c r="EV74" i="21"/>
  <c r="EU74" i="21"/>
  <c r="ET74" i="21"/>
  <c r="ES74" i="21"/>
  <c r="ER74" i="21"/>
  <c r="EQ74" i="21"/>
  <c r="EP74" i="21"/>
  <c r="EO74" i="21"/>
  <c r="EN74" i="21"/>
  <c r="EM74" i="21"/>
  <c r="EL74" i="21"/>
  <c r="EK74" i="21"/>
  <c r="EJ74" i="21"/>
  <c r="EI74" i="21"/>
  <c r="EH74" i="21"/>
  <c r="EG74" i="21"/>
  <c r="EF74" i="21"/>
  <c r="EE74" i="21"/>
  <c r="ED74" i="21"/>
  <c r="EC74" i="21"/>
  <c r="EB74" i="21"/>
  <c r="EA74" i="21"/>
  <c r="DZ74" i="21"/>
  <c r="DY74" i="21"/>
  <c r="DX74" i="21"/>
  <c r="DW74" i="21"/>
  <c r="DV74" i="21"/>
  <c r="DU74" i="21"/>
  <c r="DT74" i="21"/>
  <c r="DS74" i="21"/>
  <c r="DR74" i="21"/>
  <c r="DQ74" i="21"/>
  <c r="DP74" i="21"/>
  <c r="DO74" i="21"/>
  <c r="DN74" i="21"/>
  <c r="DM74" i="21"/>
  <c r="DL74" i="21"/>
  <c r="DK74" i="21"/>
  <c r="DJ74" i="21"/>
  <c r="DI74" i="21"/>
  <c r="DH74" i="21"/>
  <c r="DG74" i="21"/>
  <c r="DF74" i="21"/>
  <c r="DE74" i="21"/>
  <c r="DD74" i="21"/>
  <c r="DC74" i="21"/>
  <c r="DB74" i="21"/>
  <c r="DA74" i="21"/>
  <c r="CZ74" i="21"/>
  <c r="CY74" i="21"/>
  <c r="CX74" i="21"/>
  <c r="CW74" i="21"/>
  <c r="CV74" i="21"/>
  <c r="CU74" i="21"/>
  <c r="CT74" i="21"/>
  <c r="CS74" i="21"/>
  <c r="CR74" i="21"/>
  <c r="CQ74" i="21"/>
  <c r="CP74" i="21"/>
  <c r="CO74" i="21"/>
  <c r="CN74" i="21"/>
  <c r="CM74" i="21"/>
  <c r="CL74" i="21"/>
  <c r="CK74" i="21"/>
  <c r="CJ74" i="21"/>
  <c r="CI74" i="21"/>
  <c r="CH74" i="21"/>
  <c r="CG74" i="21"/>
  <c r="CF74" i="21"/>
  <c r="CE74" i="21"/>
  <c r="CD74" i="21"/>
  <c r="CC74" i="21"/>
  <c r="CB74" i="21"/>
  <c r="CA74" i="21"/>
  <c r="BZ74" i="21"/>
  <c r="BY74" i="21"/>
  <c r="BX74" i="21"/>
  <c r="BW74" i="21"/>
  <c r="BV74" i="21"/>
  <c r="BU74" i="21"/>
  <c r="BT74" i="21"/>
  <c r="BS74" i="21"/>
  <c r="BR74" i="21"/>
  <c r="BQ74" i="21"/>
  <c r="BP74" i="21"/>
  <c r="BO74" i="21"/>
  <c r="BN74" i="21"/>
  <c r="BM74" i="21"/>
  <c r="BL74" i="21"/>
  <c r="BK74" i="21"/>
  <c r="BJ74" i="21"/>
  <c r="BI74" i="21"/>
  <c r="BH74" i="21"/>
  <c r="BG74" i="21"/>
  <c r="BF74" i="21"/>
  <c r="BE74" i="21"/>
  <c r="BD74" i="21"/>
  <c r="BC74" i="21"/>
  <c r="BB74" i="21"/>
  <c r="BA74" i="21"/>
  <c r="AZ74" i="21"/>
  <c r="AY74" i="21"/>
  <c r="AX74" i="21"/>
  <c r="AW74" i="21"/>
  <c r="AV74" i="21"/>
  <c r="AU74" i="21"/>
  <c r="AT74" i="21"/>
  <c r="AS74" i="21"/>
  <c r="AR74" i="21"/>
  <c r="AQ74" i="21"/>
  <c r="AP74" i="21"/>
  <c r="AO74" i="21"/>
  <c r="AN74" i="21"/>
  <c r="AM74" i="21"/>
  <c r="AL74" i="21"/>
  <c r="AK74" i="21"/>
  <c r="AJ74" i="21"/>
  <c r="AI74" i="21"/>
  <c r="AH74" i="21"/>
  <c r="AG74" i="21"/>
  <c r="AF74" i="21"/>
  <c r="AE74" i="21"/>
  <c r="AD74" i="21"/>
  <c r="AC74" i="21"/>
  <c r="AB74" i="21"/>
  <c r="AA74" i="21"/>
  <c r="Z74" i="21"/>
  <c r="Y74" i="21"/>
  <c r="X74" i="21"/>
  <c r="W74" i="21"/>
  <c r="V74" i="21"/>
  <c r="U74" i="21"/>
  <c r="T74" i="21"/>
  <c r="S74" i="21"/>
  <c r="IH73" i="21"/>
  <c r="IG73" i="21"/>
  <c r="IF73" i="21"/>
  <c r="IE73" i="21"/>
  <c r="ID73" i="21"/>
  <c r="IC73" i="21"/>
  <c r="IB73" i="21"/>
  <c r="IA73" i="21"/>
  <c r="HZ73" i="21"/>
  <c r="HY73" i="21"/>
  <c r="HX73" i="21"/>
  <c r="HW73" i="21"/>
  <c r="HV73" i="21"/>
  <c r="HU73" i="21"/>
  <c r="HT73" i="21"/>
  <c r="HS73" i="21"/>
  <c r="HR73" i="21"/>
  <c r="HQ73" i="21"/>
  <c r="HP73" i="21"/>
  <c r="HO73" i="21"/>
  <c r="HN73" i="21"/>
  <c r="HM73" i="21"/>
  <c r="HL73" i="21"/>
  <c r="HK73" i="21"/>
  <c r="HJ73" i="21"/>
  <c r="HI73" i="21"/>
  <c r="HH73" i="21"/>
  <c r="HG73" i="21"/>
  <c r="HF73" i="21"/>
  <c r="HE73" i="21"/>
  <c r="HD73" i="21"/>
  <c r="HC73" i="21"/>
  <c r="HB73" i="21"/>
  <c r="HA73" i="21"/>
  <c r="GZ73" i="21"/>
  <c r="GY73" i="21"/>
  <c r="GX73" i="21"/>
  <c r="GW73" i="21"/>
  <c r="GV73" i="21"/>
  <c r="GU73" i="21"/>
  <c r="GT73" i="21"/>
  <c r="GS73" i="21"/>
  <c r="GR73" i="21"/>
  <c r="GQ73" i="21"/>
  <c r="GP73" i="21"/>
  <c r="GO73" i="21"/>
  <c r="GN73" i="21"/>
  <c r="GM73" i="21"/>
  <c r="GL73" i="21"/>
  <c r="GK73" i="21"/>
  <c r="GJ73" i="21"/>
  <c r="GI73" i="21"/>
  <c r="GH73" i="21"/>
  <c r="GG73" i="21"/>
  <c r="GF73" i="21"/>
  <c r="GE73" i="21"/>
  <c r="GD73" i="21"/>
  <c r="GC73" i="21"/>
  <c r="GB73" i="21"/>
  <c r="GA73" i="21"/>
  <c r="FZ73" i="21"/>
  <c r="FY73" i="21"/>
  <c r="FX73" i="21"/>
  <c r="FW73" i="21"/>
  <c r="FV73" i="21"/>
  <c r="FU73" i="21"/>
  <c r="FT73" i="21"/>
  <c r="FS73" i="21"/>
  <c r="FR73" i="21"/>
  <c r="FQ73" i="21"/>
  <c r="FP73" i="21"/>
  <c r="FO73" i="21"/>
  <c r="FN73" i="21"/>
  <c r="FM73" i="21"/>
  <c r="FL73" i="21"/>
  <c r="FK73" i="21"/>
  <c r="FJ73" i="21"/>
  <c r="FI73" i="21"/>
  <c r="FH73" i="21"/>
  <c r="FG73" i="21"/>
  <c r="FF73" i="21"/>
  <c r="FE73" i="21"/>
  <c r="FD73" i="21"/>
  <c r="FC73" i="21"/>
  <c r="FB73" i="21"/>
  <c r="FA73" i="21"/>
  <c r="EZ73" i="21"/>
  <c r="EY73" i="21"/>
  <c r="EX73" i="21"/>
  <c r="EW73" i="21"/>
  <c r="EV73" i="21"/>
  <c r="EU73" i="21"/>
  <c r="ET73" i="21"/>
  <c r="ES73" i="21"/>
  <c r="ER73" i="21"/>
  <c r="EQ73" i="21"/>
  <c r="EP73" i="21"/>
  <c r="EO73" i="21"/>
  <c r="EN73" i="21"/>
  <c r="EM73" i="21"/>
  <c r="EL73" i="21"/>
  <c r="EK73" i="21"/>
  <c r="EJ73" i="21"/>
  <c r="EI73" i="21"/>
  <c r="EH73" i="21"/>
  <c r="EG73" i="21"/>
  <c r="EF73" i="21"/>
  <c r="EE73" i="21"/>
  <c r="ED73" i="21"/>
  <c r="EC73" i="21"/>
  <c r="EB73" i="21"/>
  <c r="EA73" i="21"/>
  <c r="DZ73" i="21"/>
  <c r="DY73" i="21"/>
  <c r="DX73" i="21"/>
  <c r="DW73" i="21"/>
  <c r="DV73" i="21"/>
  <c r="DU73" i="21"/>
  <c r="DT73" i="21"/>
  <c r="DS73" i="21"/>
  <c r="DR73" i="21"/>
  <c r="DQ73" i="21"/>
  <c r="DP73" i="21"/>
  <c r="DO73" i="21"/>
  <c r="DN73" i="21"/>
  <c r="DM73" i="21"/>
  <c r="DL73" i="21"/>
  <c r="DK73" i="21"/>
  <c r="DJ73" i="21"/>
  <c r="DI73" i="21"/>
  <c r="DH73" i="21"/>
  <c r="DG73" i="21"/>
  <c r="DF73" i="21"/>
  <c r="DE73" i="21"/>
  <c r="DD73" i="21"/>
  <c r="DC73" i="21"/>
  <c r="DB73" i="21"/>
  <c r="DA73" i="21"/>
  <c r="CZ73" i="21"/>
  <c r="CY73" i="21"/>
  <c r="CX73" i="21"/>
  <c r="CW73" i="21"/>
  <c r="CV73" i="21"/>
  <c r="CU73" i="21"/>
  <c r="CT73" i="21"/>
  <c r="CS73" i="21"/>
  <c r="CR73" i="21"/>
  <c r="CQ73" i="21"/>
  <c r="CP73" i="21"/>
  <c r="CO73" i="21"/>
  <c r="CN73" i="21"/>
  <c r="CM73" i="21"/>
  <c r="CL73" i="21"/>
  <c r="CK73" i="21"/>
  <c r="CJ73" i="21"/>
  <c r="CI73" i="21"/>
  <c r="CH73" i="21"/>
  <c r="CG73" i="21"/>
  <c r="CF73" i="21"/>
  <c r="CE73" i="21"/>
  <c r="CD73" i="21"/>
  <c r="CC73" i="21"/>
  <c r="CB73" i="21"/>
  <c r="CA73" i="21"/>
  <c r="BZ73" i="21"/>
  <c r="BY73" i="21"/>
  <c r="BX73" i="21"/>
  <c r="BW73" i="21"/>
  <c r="BV73" i="21"/>
  <c r="BU73" i="21"/>
  <c r="BT73" i="21"/>
  <c r="BS73" i="21"/>
  <c r="BR73" i="21"/>
  <c r="BQ73" i="21"/>
  <c r="BP73" i="21"/>
  <c r="BO73" i="21"/>
  <c r="BN73" i="21"/>
  <c r="BM73" i="21"/>
  <c r="BL73" i="21"/>
  <c r="BK73" i="21"/>
  <c r="BJ73" i="21"/>
  <c r="BI73" i="21"/>
  <c r="BH73" i="21"/>
  <c r="BG73" i="21"/>
  <c r="BF73" i="21"/>
  <c r="BE73" i="21"/>
  <c r="BD73" i="21"/>
  <c r="BC73" i="21"/>
  <c r="BB73" i="21"/>
  <c r="BA73" i="21"/>
  <c r="AZ73" i="21"/>
  <c r="AY73" i="21"/>
  <c r="AX73" i="21"/>
  <c r="AW73" i="21"/>
  <c r="AV73" i="21"/>
  <c r="AU73" i="21"/>
  <c r="AT73" i="21"/>
  <c r="AS73" i="21"/>
  <c r="AR73" i="21"/>
  <c r="AQ73" i="21"/>
  <c r="AP73" i="21"/>
  <c r="AO73" i="21"/>
  <c r="AN73" i="21"/>
  <c r="AM73" i="21"/>
  <c r="AL73" i="21"/>
  <c r="AK73" i="21"/>
  <c r="AJ73" i="21"/>
  <c r="AI73" i="21"/>
  <c r="AH73" i="21"/>
  <c r="AG73" i="21"/>
  <c r="AF73" i="21"/>
  <c r="AE73" i="21"/>
  <c r="AD73" i="21"/>
  <c r="AC73" i="21"/>
  <c r="AB73" i="21"/>
  <c r="AA73" i="21"/>
  <c r="Z73" i="21"/>
  <c r="Y73" i="21"/>
  <c r="X73" i="21"/>
  <c r="W73" i="21"/>
  <c r="V73" i="21"/>
  <c r="U73" i="21"/>
  <c r="T73" i="21"/>
  <c r="S73" i="21"/>
  <c r="IH72" i="21"/>
  <c r="IG72" i="21"/>
  <c r="IF72" i="21"/>
  <c r="IE72" i="21"/>
  <c r="ID72" i="21"/>
  <c r="IC72" i="21"/>
  <c r="IB72" i="21"/>
  <c r="IA72" i="21"/>
  <c r="HZ72" i="21"/>
  <c r="HY72" i="21"/>
  <c r="HX72" i="21"/>
  <c r="HW72" i="21"/>
  <c r="HV72" i="21"/>
  <c r="HU72" i="21"/>
  <c r="HT72" i="21"/>
  <c r="HS72" i="21"/>
  <c r="HR72" i="21"/>
  <c r="HQ72" i="21"/>
  <c r="HP72" i="21"/>
  <c r="HO72" i="21"/>
  <c r="HN72" i="21"/>
  <c r="HM72" i="21"/>
  <c r="HL72" i="21"/>
  <c r="HK72" i="21"/>
  <c r="HJ72" i="21"/>
  <c r="HI72" i="21"/>
  <c r="HH72" i="21"/>
  <c r="HG72" i="21"/>
  <c r="HF72" i="21"/>
  <c r="HE72" i="21"/>
  <c r="HD72" i="21"/>
  <c r="HC72" i="21"/>
  <c r="HB72" i="21"/>
  <c r="HA72" i="21"/>
  <c r="GZ72" i="21"/>
  <c r="GY72" i="21"/>
  <c r="GX72" i="21"/>
  <c r="GW72" i="21"/>
  <c r="GV72" i="21"/>
  <c r="GU72" i="21"/>
  <c r="GT72" i="21"/>
  <c r="GS72" i="21"/>
  <c r="GR72" i="21"/>
  <c r="GQ72" i="21"/>
  <c r="GP72" i="21"/>
  <c r="GO72" i="21"/>
  <c r="GN72" i="21"/>
  <c r="GM72" i="21"/>
  <c r="GL72" i="21"/>
  <c r="GK72" i="21"/>
  <c r="GJ72" i="21"/>
  <c r="GI72" i="21"/>
  <c r="GH72" i="21"/>
  <c r="GG72" i="21"/>
  <c r="GF72" i="21"/>
  <c r="GE72" i="21"/>
  <c r="GD72" i="21"/>
  <c r="GC72" i="21"/>
  <c r="GB72" i="21"/>
  <c r="GA72" i="21"/>
  <c r="FZ72" i="21"/>
  <c r="FY72" i="21"/>
  <c r="FX72" i="21"/>
  <c r="FW72" i="21"/>
  <c r="FV72" i="21"/>
  <c r="FU72" i="21"/>
  <c r="FT72" i="21"/>
  <c r="FS72" i="21"/>
  <c r="FR72" i="21"/>
  <c r="FQ72" i="21"/>
  <c r="FP72" i="21"/>
  <c r="FO72" i="21"/>
  <c r="FN72" i="21"/>
  <c r="FM72" i="21"/>
  <c r="FL72" i="21"/>
  <c r="FK72" i="21"/>
  <c r="FJ72" i="21"/>
  <c r="FI72" i="21"/>
  <c r="FH72" i="21"/>
  <c r="FG72" i="21"/>
  <c r="FF72" i="21"/>
  <c r="FE72" i="21"/>
  <c r="FD72" i="21"/>
  <c r="FC72" i="21"/>
  <c r="FB72" i="21"/>
  <c r="FA72" i="21"/>
  <c r="EZ72" i="21"/>
  <c r="EY72" i="21"/>
  <c r="EX72" i="21"/>
  <c r="EW72" i="21"/>
  <c r="EV72" i="21"/>
  <c r="EU72" i="21"/>
  <c r="ET72" i="21"/>
  <c r="ES72" i="21"/>
  <c r="ER72" i="21"/>
  <c r="EQ72" i="21"/>
  <c r="EP72" i="21"/>
  <c r="EO72" i="21"/>
  <c r="EN72" i="21"/>
  <c r="EM72" i="21"/>
  <c r="EL72" i="21"/>
  <c r="EK72" i="21"/>
  <c r="EJ72" i="21"/>
  <c r="EI72" i="21"/>
  <c r="EH72" i="21"/>
  <c r="EG72" i="21"/>
  <c r="EF72" i="21"/>
  <c r="EE72" i="21"/>
  <c r="ED72" i="21"/>
  <c r="EC72" i="21"/>
  <c r="EB72" i="21"/>
  <c r="EA72" i="21"/>
  <c r="DZ72" i="21"/>
  <c r="DY72" i="21"/>
  <c r="DX72" i="21"/>
  <c r="DW72" i="21"/>
  <c r="DV72" i="21"/>
  <c r="DU72" i="21"/>
  <c r="DT72" i="21"/>
  <c r="DS72" i="21"/>
  <c r="DR72" i="21"/>
  <c r="DQ72" i="21"/>
  <c r="DP72" i="21"/>
  <c r="DO72" i="21"/>
  <c r="DN72" i="21"/>
  <c r="DM72" i="21"/>
  <c r="DL72" i="21"/>
  <c r="DK72" i="21"/>
  <c r="DJ72" i="21"/>
  <c r="DI72" i="21"/>
  <c r="DH72" i="21"/>
  <c r="DG72" i="21"/>
  <c r="DF72" i="21"/>
  <c r="DE72" i="21"/>
  <c r="DD72" i="21"/>
  <c r="DC72" i="21"/>
  <c r="DB72" i="21"/>
  <c r="DA72" i="21"/>
  <c r="CZ72" i="21"/>
  <c r="CY72" i="21"/>
  <c r="CX72" i="21"/>
  <c r="CW72" i="21"/>
  <c r="CV72" i="21"/>
  <c r="CU72" i="21"/>
  <c r="CT72" i="21"/>
  <c r="CS72" i="21"/>
  <c r="CR72" i="21"/>
  <c r="CQ72" i="21"/>
  <c r="CP72" i="21"/>
  <c r="CO72" i="21"/>
  <c r="CN72" i="21"/>
  <c r="CM72" i="21"/>
  <c r="CL72" i="21"/>
  <c r="CK72" i="21"/>
  <c r="CJ72" i="21"/>
  <c r="CI72" i="21"/>
  <c r="CH72" i="21"/>
  <c r="CG72" i="21"/>
  <c r="CF72" i="21"/>
  <c r="CE72" i="21"/>
  <c r="CD72" i="21"/>
  <c r="CC72" i="21"/>
  <c r="CB72" i="21"/>
  <c r="CA72" i="21"/>
  <c r="BZ72" i="21"/>
  <c r="BY72" i="21"/>
  <c r="BX72" i="21"/>
  <c r="BW72" i="21"/>
  <c r="BV72" i="21"/>
  <c r="BU72" i="21"/>
  <c r="BT72" i="21"/>
  <c r="BS72" i="21"/>
  <c r="BR72" i="21"/>
  <c r="BQ72" i="21"/>
  <c r="BP72" i="21"/>
  <c r="BO72" i="21"/>
  <c r="BN72" i="21"/>
  <c r="BM72" i="21"/>
  <c r="BL72" i="21"/>
  <c r="BK72" i="21"/>
  <c r="BJ72" i="21"/>
  <c r="BI72" i="21"/>
  <c r="BH72" i="21"/>
  <c r="BG72" i="21"/>
  <c r="BF72" i="21"/>
  <c r="BE72" i="21"/>
  <c r="BD72" i="21"/>
  <c r="BC72" i="21"/>
  <c r="BB72" i="21"/>
  <c r="BA72" i="21"/>
  <c r="AZ72" i="21"/>
  <c r="AY72" i="21"/>
  <c r="AX72" i="21"/>
  <c r="AW72" i="21"/>
  <c r="AV72" i="21"/>
  <c r="AU72" i="21"/>
  <c r="AT72" i="21"/>
  <c r="AS72" i="21"/>
  <c r="AR72" i="21"/>
  <c r="AQ72" i="21"/>
  <c r="AP72" i="21"/>
  <c r="AO72" i="21"/>
  <c r="AN72" i="21"/>
  <c r="AM72" i="21"/>
  <c r="AL72" i="21"/>
  <c r="AK72" i="21"/>
  <c r="AJ72" i="21"/>
  <c r="AI72" i="21"/>
  <c r="AH72" i="21"/>
  <c r="AG72" i="21"/>
  <c r="AF72" i="21"/>
  <c r="AE72" i="21"/>
  <c r="AD72" i="21"/>
  <c r="AC72" i="21"/>
  <c r="AB72" i="21"/>
  <c r="AA72" i="21"/>
  <c r="Z72" i="21"/>
  <c r="Y72" i="21"/>
  <c r="X72" i="21"/>
  <c r="W72" i="21"/>
  <c r="V72" i="21"/>
  <c r="U72" i="21"/>
  <c r="T72" i="21"/>
  <c r="S72" i="21"/>
  <c r="IH71" i="21"/>
  <c r="IG71" i="21"/>
  <c r="IF71" i="21"/>
  <c r="IE71" i="21"/>
  <c r="ID71" i="21"/>
  <c r="IC71" i="21"/>
  <c r="IB71" i="21"/>
  <c r="IA71" i="21"/>
  <c r="HZ71" i="21"/>
  <c r="HY71" i="21"/>
  <c r="HX71" i="21"/>
  <c r="HW71" i="21"/>
  <c r="HV71" i="21"/>
  <c r="HU71" i="21"/>
  <c r="HT71" i="21"/>
  <c r="HS71" i="21"/>
  <c r="HR71" i="21"/>
  <c r="HQ71" i="21"/>
  <c r="HP71" i="21"/>
  <c r="HO71" i="21"/>
  <c r="HN71" i="21"/>
  <c r="HM71" i="21"/>
  <c r="HL71" i="21"/>
  <c r="HK71" i="21"/>
  <c r="HJ71" i="21"/>
  <c r="HI71" i="21"/>
  <c r="HH71" i="21"/>
  <c r="HG71" i="21"/>
  <c r="HF71" i="21"/>
  <c r="HE71" i="21"/>
  <c r="HD71" i="21"/>
  <c r="HC71" i="21"/>
  <c r="HB71" i="21"/>
  <c r="HA71" i="21"/>
  <c r="GZ71" i="21"/>
  <c r="GY71" i="21"/>
  <c r="GX71" i="21"/>
  <c r="GW71" i="21"/>
  <c r="GV71" i="21"/>
  <c r="GU71" i="21"/>
  <c r="GT71" i="21"/>
  <c r="GS71" i="21"/>
  <c r="GR71" i="21"/>
  <c r="GQ71" i="21"/>
  <c r="GP71" i="21"/>
  <c r="GO71" i="21"/>
  <c r="GN71" i="21"/>
  <c r="GM71" i="21"/>
  <c r="GL71" i="21"/>
  <c r="GK71" i="21"/>
  <c r="GJ71" i="21"/>
  <c r="GI71" i="21"/>
  <c r="GH71" i="21"/>
  <c r="GG71" i="21"/>
  <c r="GF71" i="21"/>
  <c r="GE71" i="21"/>
  <c r="GD71" i="21"/>
  <c r="GC71" i="21"/>
  <c r="GB71" i="21"/>
  <c r="GA71" i="21"/>
  <c r="FZ71" i="21"/>
  <c r="FY71" i="21"/>
  <c r="FX71" i="21"/>
  <c r="FW71" i="21"/>
  <c r="FV71" i="21"/>
  <c r="FU71" i="21"/>
  <c r="FT71" i="21"/>
  <c r="FS71" i="21"/>
  <c r="FR71" i="21"/>
  <c r="FQ71" i="21"/>
  <c r="FP71" i="21"/>
  <c r="FO71" i="21"/>
  <c r="FN71" i="21"/>
  <c r="FM71" i="21"/>
  <c r="FL71" i="21"/>
  <c r="FK71" i="21"/>
  <c r="FJ71" i="21"/>
  <c r="FI71" i="21"/>
  <c r="FH71" i="21"/>
  <c r="FG71" i="21"/>
  <c r="FF71" i="21"/>
  <c r="FE71" i="21"/>
  <c r="FD71" i="21"/>
  <c r="FC71" i="21"/>
  <c r="FB71" i="21"/>
  <c r="FA71" i="21"/>
  <c r="EZ71" i="21"/>
  <c r="EY71" i="21"/>
  <c r="EX71" i="21"/>
  <c r="EW71" i="21"/>
  <c r="EV71" i="21"/>
  <c r="EU71" i="21"/>
  <c r="ET71" i="21"/>
  <c r="ES71" i="21"/>
  <c r="ER71" i="21"/>
  <c r="EQ71" i="21"/>
  <c r="EP71" i="21"/>
  <c r="EO71" i="21"/>
  <c r="EN71" i="21"/>
  <c r="EM71" i="21"/>
  <c r="EL71" i="21"/>
  <c r="EK71" i="21"/>
  <c r="EJ71" i="21"/>
  <c r="EI71" i="21"/>
  <c r="EH71" i="21"/>
  <c r="EG71" i="21"/>
  <c r="EF71" i="21"/>
  <c r="EE71" i="21"/>
  <c r="ED71" i="21"/>
  <c r="EC71" i="21"/>
  <c r="EB71" i="21"/>
  <c r="EA71" i="21"/>
  <c r="DZ71" i="21"/>
  <c r="DY71" i="21"/>
  <c r="DX71" i="21"/>
  <c r="DW71" i="21"/>
  <c r="DV71" i="21"/>
  <c r="DU71" i="21"/>
  <c r="DT71" i="21"/>
  <c r="DS71" i="21"/>
  <c r="DR71" i="21"/>
  <c r="DQ71" i="21"/>
  <c r="DP71" i="21"/>
  <c r="DO71" i="21"/>
  <c r="DN71" i="21"/>
  <c r="DM71" i="21"/>
  <c r="DL71" i="21"/>
  <c r="DK71" i="21"/>
  <c r="DJ71" i="21"/>
  <c r="DI71" i="21"/>
  <c r="DH71" i="21"/>
  <c r="DG71" i="21"/>
  <c r="DF71" i="21"/>
  <c r="DE71" i="21"/>
  <c r="DD71" i="21"/>
  <c r="DC71" i="21"/>
  <c r="DB71" i="21"/>
  <c r="DA71" i="21"/>
  <c r="CZ71" i="21"/>
  <c r="CY71" i="21"/>
  <c r="CX71" i="21"/>
  <c r="CW71" i="21"/>
  <c r="CV71" i="21"/>
  <c r="CU71" i="21"/>
  <c r="CT71" i="21"/>
  <c r="CS71" i="21"/>
  <c r="CR71" i="21"/>
  <c r="CQ71" i="21"/>
  <c r="CP71" i="21"/>
  <c r="CO71" i="21"/>
  <c r="CN71" i="21"/>
  <c r="CM71" i="21"/>
  <c r="CL71" i="21"/>
  <c r="CK71" i="21"/>
  <c r="CJ71" i="21"/>
  <c r="CI71" i="21"/>
  <c r="CH71" i="21"/>
  <c r="CG71" i="21"/>
  <c r="CF71" i="21"/>
  <c r="CE71" i="21"/>
  <c r="CD71" i="21"/>
  <c r="CC71" i="21"/>
  <c r="CB71" i="21"/>
  <c r="CA71" i="21"/>
  <c r="BZ71" i="21"/>
  <c r="BY71" i="21"/>
  <c r="BX71" i="21"/>
  <c r="BW71" i="21"/>
  <c r="BV71" i="21"/>
  <c r="BU71" i="21"/>
  <c r="BT71" i="21"/>
  <c r="BS71" i="21"/>
  <c r="BR71" i="21"/>
  <c r="BQ71" i="21"/>
  <c r="BP71" i="21"/>
  <c r="BO71" i="21"/>
  <c r="BN71" i="21"/>
  <c r="BM71" i="21"/>
  <c r="BL71" i="21"/>
  <c r="BK71" i="21"/>
  <c r="BJ71" i="21"/>
  <c r="BI71" i="21"/>
  <c r="BH71" i="21"/>
  <c r="BG71" i="21"/>
  <c r="BF71" i="21"/>
  <c r="BE71" i="21"/>
  <c r="BD71" i="21"/>
  <c r="BC71" i="21"/>
  <c r="BB71" i="21"/>
  <c r="BA71" i="21"/>
  <c r="AZ71" i="21"/>
  <c r="AY71" i="21"/>
  <c r="AX71" i="21"/>
  <c r="AW71" i="21"/>
  <c r="AV71" i="21"/>
  <c r="AU71" i="21"/>
  <c r="AT71" i="21"/>
  <c r="AS71" i="21"/>
  <c r="AR71" i="21"/>
  <c r="AQ71" i="21"/>
  <c r="AP71" i="21"/>
  <c r="AO71" i="21"/>
  <c r="AN71" i="21"/>
  <c r="AM71" i="21"/>
  <c r="AL71" i="21"/>
  <c r="AK71" i="21"/>
  <c r="AJ71" i="21"/>
  <c r="AI71" i="21"/>
  <c r="AH71" i="21"/>
  <c r="AG71" i="21"/>
  <c r="AF71" i="21"/>
  <c r="AE71" i="21"/>
  <c r="AD71" i="21"/>
  <c r="AC71" i="21"/>
  <c r="AB71" i="21"/>
  <c r="AA71" i="21"/>
  <c r="Z71" i="21"/>
  <c r="Y71" i="21"/>
  <c r="X71" i="21"/>
  <c r="W71" i="21"/>
  <c r="V71" i="21"/>
  <c r="U71" i="21"/>
  <c r="T71" i="21"/>
  <c r="S71" i="21"/>
  <c r="IH70" i="21"/>
  <c r="IG70" i="21"/>
  <c r="IF70" i="21"/>
  <c r="IE70" i="21"/>
  <c r="ID70" i="21"/>
  <c r="IC70" i="21"/>
  <c r="IB70" i="21"/>
  <c r="IA70" i="21"/>
  <c r="HZ70" i="21"/>
  <c r="HY70" i="21"/>
  <c r="HX70" i="21"/>
  <c r="HW70" i="21"/>
  <c r="HV70" i="21"/>
  <c r="HU70" i="21"/>
  <c r="HT70" i="21"/>
  <c r="HS70" i="21"/>
  <c r="HR70" i="21"/>
  <c r="HQ70" i="21"/>
  <c r="HP70" i="21"/>
  <c r="HO70" i="21"/>
  <c r="HN70" i="21"/>
  <c r="HM70" i="21"/>
  <c r="HL70" i="21"/>
  <c r="HK70" i="21"/>
  <c r="HJ70" i="21"/>
  <c r="HI70" i="21"/>
  <c r="HH70" i="21"/>
  <c r="HG70" i="21"/>
  <c r="HF70" i="21"/>
  <c r="HE70" i="21"/>
  <c r="HD70" i="21"/>
  <c r="HC70" i="21"/>
  <c r="HB70" i="21"/>
  <c r="HA70" i="21"/>
  <c r="GZ70" i="21"/>
  <c r="GY70" i="21"/>
  <c r="GW70" i="21"/>
  <c r="GV70" i="21"/>
  <c r="GU70" i="21"/>
  <c r="GT70" i="21"/>
  <c r="GS70" i="21"/>
  <c r="GR70" i="21"/>
  <c r="GQ70" i="21"/>
  <c r="GP70" i="21"/>
  <c r="GO70" i="21"/>
  <c r="GN70" i="21"/>
  <c r="GM70" i="21"/>
  <c r="GL70" i="21"/>
  <c r="GK70" i="21"/>
  <c r="GJ70" i="21"/>
  <c r="GI70" i="21"/>
  <c r="GH70" i="21"/>
  <c r="GG70" i="21"/>
  <c r="GF70" i="21"/>
  <c r="GE70" i="21"/>
  <c r="GD70" i="21"/>
  <c r="GC70" i="21"/>
  <c r="GB70" i="21"/>
  <c r="GA70" i="21"/>
  <c r="FY70" i="21"/>
  <c r="FX70" i="21"/>
  <c r="FV70" i="21"/>
  <c r="FU70" i="21"/>
  <c r="FT70" i="21"/>
  <c r="FS70" i="21"/>
  <c r="FR70" i="21"/>
  <c r="FQ70" i="21"/>
  <c r="FP70" i="21"/>
  <c r="FO70" i="21"/>
  <c r="FN70" i="21"/>
  <c r="FM70" i="21"/>
  <c r="FL70" i="21"/>
  <c r="FK70" i="21"/>
  <c r="FJ70" i="21"/>
  <c r="FI70" i="21"/>
  <c r="FH70" i="21"/>
  <c r="FG70" i="21"/>
  <c r="FF70" i="21"/>
  <c r="FE70" i="21"/>
  <c r="FD70" i="21"/>
  <c r="FC70" i="21"/>
  <c r="FB70" i="21"/>
  <c r="FA70" i="21"/>
  <c r="EZ70" i="21"/>
  <c r="EY70" i="21"/>
  <c r="EX70" i="21"/>
  <c r="EW70" i="21"/>
  <c r="EV70" i="21"/>
  <c r="EU70" i="21"/>
  <c r="ET70" i="21"/>
  <c r="ES70" i="21"/>
  <c r="ER70" i="21"/>
  <c r="EQ70" i="21"/>
  <c r="EP70" i="21"/>
  <c r="EO70" i="21"/>
  <c r="EN70" i="21"/>
  <c r="EL70" i="21"/>
  <c r="EK70" i="21"/>
  <c r="EJ70" i="21"/>
  <c r="EI70" i="21"/>
  <c r="EH70" i="21"/>
  <c r="EG70" i="21"/>
  <c r="EF70" i="21"/>
  <c r="EE70" i="21"/>
  <c r="ED70" i="21"/>
  <c r="EC70" i="21"/>
  <c r="EB70" i="21"/>
  <c r="EA70" i="21"/>
  <c r="DZ70" i="21"/>
  <c r="DY70" i="21"/>
  <c r="DX70" i="21"/>
  <c r="DW70" i="21"/>
  <c r="DV70" i="21"/>
  <c r="DU70" i="21"/>
  <c r="DT70" i="21"/>
  <c r="DS70" i="21"/>
  <c r="DR70" i="21"/>
  <c r="DQ70" i="21"/>
  <c r="DP70" i="21"/>
  <c r="DM70" i="21"/>
  <c r="DL70" i="21"/>
  <c r="DK70" i="21"/>
  <c r="DJ70" i="21"/>
  <c r="DI70" i="21"/>
  <c r="DH70" i="21"/>
  <c r="DG70" i="21"/>
  <c r="DF70" i="21"/>
  <c r="DE70" i="21"/>
  <c r="DD70" i="21"/>
  <c r="DC70" i="21"/>
  <c r="DB70" i="21"/>
  <c r="DA70" i="21"/>
  <c r="CZ70" i="21"/>
  <c r="CY70" i="21"/>
  <c r="CX70" i="21"/>
  <c r="CW70" i="21"/>
  <c r="CV70" i="21"/>
  <c r="CU70" i="21"/>
  <c r="CT70" i="21"/>
  <c r="CS70" i="21"/>
  <c r="CR70" i="21"/>
  <c r="CQ70" i="21"/>
  <c r="CP70" i="21"/>
  <c r="CO70" i="21"/>
  <c r="CN70" i="21"/>
  <c r="CM70" i="21"/>
  <c r="CL70" i="21"/>
  <c r="CK70" i="21"/>
  <c r="CJ70" i="21"/>
  <c r="CI70" i="21"/>
  <c r="CH70" i="21"/>
  <c r="CG70" i="21"/>
  <c r="CF70" i="21"/>
  <c r="CE70" i="21"/>
  <c r="CD70" i="21"/>
  <c r="CC70" i="21"/>
  <c r="CB70" i="21"/>
  <c r="CA70" i="21"/>
  <c r="BZ70" i="21"/>
  <c r="BY70" i="21"/>
  <c r="BX70" i="21"/>
  <c r="BW70" i="21"/>
  <c r="BV70" i="21"/>
  <c r="BU70" i="21"/>
  <c r="BT70" i="21"/>
  <c r="BS70" i="21"/>
  <c r="BR70" i="21"/>
  <c r="BQ70" i="21"/>
  <c r="BP70" i="21"/>
  <c r="BO70" i="21"/>
  <c r="BN70" i="21"/>
  <c r="BM70" i="21"/>
  <c r="BL70" i="21"/>
  <c r="BK70" i="21"/>
  <c r="BJ70" i="21"/>
  <c r="BI70" i="21"/>
  <c r="BH70" i="21"/>
  <c r="BG70" i="21"/>
  <c r="BF70" i="21"/>
  <c r="BE70" i="21"/>
  <c r="BD70" i="21"/>
  <c r="BC70" i="21"/>
  <c r="BB70" i="21"/>
  <c r="BA70" i="21"/>
  <c r="AZ70" i="21"/>
  <c r="AY70" i="21"/>
  <c r="AX70" i="21"/>
  <c r="AW70" i="21"/>
  <c r="AV70" i="21"/>
  <c r="AU70" i="21"/>
  <c r="AT70" i="21"/>
  <c r="AS70" i="21"/>
  <c r="AR70" i="21"/>
  <c r="AQ70" i="21"/>
  <c r="AP70" i="21"/>
  <c r="AO70" i="21"/>
  <c r="AN70" i="21"/>
  <c r="AM70" i="21"/>
  <c r="AL70" i="21"/>
  <c r="AK70" i="21"/>
  <c r="AJ70" i="21"/>
  <c r="AI70" i="21"/>
  <c r="AH70" i="21"/>
  <c r="AG70" i="21"/>
  <c r="AF70" i="21"/>
  <c r="AE70" i="21"/>
  <c r="AD70" i="21"/>
  <c r="AC70" i="21"/>
  <c r="AB70" i="21"/>
  <c r="AA70" i="21"/>
  <c r="Z70" i="21"/>
  <c r="Y70" i="21"/>
  <c r="X70" i="21"/>
  <c r="W70" i="21"/>
  <c r="V70" i="21"/>
  <c r="U70" i="21"/>
  <c r="T70" i="21"/>
  <c r="S70" i="21"/>
  <c r="IG69" i="21"/>
  <c r="IC69" i="21"/>
  <c r="IB69" i="21"/>
  <c r="IA69" i="21"/>
  <c r="HZ69" i="21"/>
  <c r="HY69" i="21"/>
  <c r="HX69" i="21"/>
  <c r="HW69" i="21"/>
  <c r="HV69" i="21"/>
  <c r="HR69" i="21"/>
  <c r="HP69" i="21"/>
  <c r="HO69" i="21"/>
  <c r="HN69" i="21"/>
  <c r="HM69" i="21"/>
  <c r="HL69" i="21"/>
  <c r="HK69" i="21"/>
  <c r="HI69" i="21"/>
  <c r="HH69" i="21"/>
  <c r="HG69" i="21"/>
  <c r="HF69" i="21"/>
  <c r="HD69" i="21"/>
  <c r="GY69" i="21"/>
  <c r="GW69" i="21"/>
  <c r="GV69" i="21"/>
  <c r="GU69" i="21"/>
  <c r="GT69" i="21"/>
  <c r="GS69" i="21"/>
  <c r="GP69" i="21"/>
  <c r="GN69" i="21"/>
  <c r="GL69" i="21"/>
  <c r="GJ69" i="21"/>
  <c r="GI69" i="21"/>
  <c r="GF69" i="21"/>
  <c r="GD69" i="21"/>
  <c r="GC69" i="21"/>
  <c r="GB69" i="21"/>
  <c r="GA69" i="21"/>
  <c r="FV69" i="21"/>
  <c r="FU69" i="21"/>
  <c r="FT69" i="21"/>
  <c r="FS69" i="21"/>
  <c r="FO69" i="21"/>
  <c r="FN69" i="21"/>
  <c r="FL69" i="21"/>
  <c r="FK69" i="21"/>
  <c r="FJ69" i="21"/>
  <c r="FI69" i="21"/>
  <c r="FF69" i="21"/>
  <c r="FE69" i="21"/>
  <c r="FD69" i="21"/>
  <c r="FC69" i="21"/>
  <c r="FB69" i="21"/>
  <c r="EZ69" i="21"/>
  <c r="EX69" i="21"/>
  <c r="EW69" i="21"/>
  <c r="EV69" i="21"/>
  <c r="ES69" i="21"/>
  <c r="ER69" i="21"/>
  <c r="EQ69" i="21"/>
  <c r="EP69" i="21"/>
  <c r="EO69" i="21"/>
  <c r="EN69" i="21"/>
  <c r="EJ69" i="21"/>
  <c r="EI69" i="21"/>
  <c r="EG69" i="21"/>
  <c r="EF69" i="21"/>
  <c r="EE69" i="21"/>
  <c r="EC69" i="21"/>
  <c r="EB69" i="21"/>
  <c r="EA69" i="21"/>
  <c r="DX69" i="21"/>
  <c r="DV69" i="21"/>
  <c r="DU69" i="21"/>
  <c r="DT69" i="21"/>
  <c r="DR69" i="21"/>
  <c r="DQ69" i="21"/>
  <c r="DM69" i="21"/>
  <c r="DL69" i="21"/>
  <c r="DK69" i="21"/>
  <c r="DJ69" i="21"/>
  <c r="DI69" i="21"/>
  <c r="DH69" i="21"/>
  <c r="DG69" i="21"/>
  <c r="DE69" i="21"/>
  <c r="DC69" i="21"/>
  <c r="DB69" i="21"/>
  <c r="DA69" i="21"/>
  <c r="CX69" i="21"/>
  <c r="CW69" i="21"/>
  <c r="CT69" i="21"/>
  <c r="CS69" i="21"/>
  <c r="CQ69" i="21"/>
  <c r="CO69" i="21"/>
  <c r="CM69" i="21"/>
  <c r="CL69" i="21"/>
  <c r="CK69" i="21"/>
  <c r="CI69" i="21"/>
  <c r="CH69" i="21"/>
  <c r="CG69" i="21"/>
  <c r="CE69" i="21"/>
  <c r="CD69" i="21"/>
  <c r="CB69" i="21"/>
  <c r="BY69" i="21"/>
  <c r="BX69" i="21"/>
  <c r="BW69" i="21"/>
  <c r="BV69" i="21"/>
  <c r="BU69" i="21"/>
  <c r="BS69" i="21"/>
  <c r="BR69" i="21"/>
  <c r="BP69" i="21"/>
  <c r="BO69" i="21"/>
  <c r="BM69" i="21"/>
  <c r="BL69" i="21"/>
  <c r="BJ69" i="21"/>
  <c r="BH69" i="21"/>
  <c r="BG69" i="21"/>
  <c r="BF69" i="21"/>
  <c r="BE69" i="21"/>
  <c r="BB69" i="21"/>
  <c r="BA69" i="21"/>
  <c r="AW69" i="21"/>
  <c r="AU69" i="21"/>
  <c r="AS69" i="21"/>
  <c r="AR69" i="21"/>
  <c r="AQ69" i="21"/>
  <c r="AP69" i="21"/>
  <c r="AO69" i="21"/>
  <c r="AN69" i="21"/>
  <c r="AM69" i="21"/>
  <c r="AL69" i="21"/>
  <c r="AI69" i="21"/>
  <c r="AH69" i="21"/>
  <c r="AF69" i="21"/>
  <c r="AC69" i="21"/>
  <c r="AB69" i="21"/>
  <c r="AA69" i="21"/>
  <c r="Z69" i="21"/>
  <c r="Y69" i="21"/>
  <c r="X69" i="21"/>
  <c r="T69" i="21"/>
  <c r="S69" i="21"/>
  <c r="IH68" i="21"/>
  <c r="IF68" i="21"/>
  <c r="IE68" i="21"/>
  <c r="ID68" i="21"/>
  <c r="IC68" i="21"/>
  <c r="IB68" i="21"/>
  <c r="IA68" i="21"/>
  <c r="HZ68" i="21"/>
  <c r="HY68" i="21"/>
  <c r="HX68" i="21"/>
  <c r="HW68" i="21"/>
  <c r="HV68" i="21"/>
  <c r="HT68" i="21"/>
  <c r="HS68" i="21"/>
  <c r="HR68" i="21"/>
  <c r="HQ68" i="21"/>
  <c r="HP68" i="21"/>
  <c r="HN68" i="21"/>
  <c r="HM68" i="21"/>
  <c r="HL68" i="21"/>
  <c r="HK68" i="21"/>
  <c r="HJ68" i="21"/>
  <c r="HI68" i="21"/>
  <c r="HH68" i="21"/>
  <c r="HF68" i="21"/>
  <c r="HE68" i="21"/>
  <c r="HD68" i="21"/>
  <c r="HC68" i="21"/>
  <c r="HB68" i="21"/>
  <c r="GZ68" i="21"/>
  <c r="GY68" i="21"/>
  <c r="GX68" i="21"/>
  <c r="GW68" i="21"/>
  <c r="GV68" i="21"/>
  <c r="GU68" i="21"/>
  <c r="GT68" i="21"/>
  <c r="GR68" i="21"/>
  <c r="GQ68" i="21"/>
  <c r="GP68" i="21"/>
  <c r="GO68" i="21"/>
  <c r="GM68" i="21"/>
  <c r="GL68" i="21"/>
  <c r="GK68" i="21"/>
  <c r="GJ68" i="21"/>
  <c r="GI68" i="21"/>
  <c r="GH68" i="21"/>
  <c r="GF68" i="21"/>
  <c r="GE68" i="21"/>
  <c r="GD68" i="21"/>
  <c r="GC68" i="21"/>
  <c r="GB68" i="21"/>
  <c r="GA68" i="21"/>
  <c r="FY68" i="21"/>
  <c r="FX68" i="21"/>
  <c r="FW68" i="21"/>
  <c r="FV68" i="21"/>
  <c r="FU68" i="21"/>
  <c r="FT68" i="21"/>
  <c r="FS68" i="21"/>
  <c r="FR68" i="21"/>
  <c r="FQ68" i="21"/>
  <c r="FP68" i="21"/>
  <c r="FO68" i="21"/>
  <c r="FN68" i="21"/>
  <c r="FL68" i="21"/>
  <c r="FK68" i="21"/>
  <c r="FJ68" i="21"/>
  <c r="FI68" i="21"/>
  <c r="FG68" i="21"/>
  <c r="FF68" i="21"/>
  <c r="FE68" i="21"/>
  <c r="FD68" i="21"/>
  <c r="FC68" i="21"/>
  <c r="FB68" i="21"/>
  <c r="FA68" i="21"/>
  <c r="EY68" i="21"/>
  <c r="EW68" i="21"/>
  <c r="EV68" i="21"/>
  <c r="EU68" i="21"/>
  <c r="ET68" i="21"/>
  <c r="ES68" i="21"/>
  <c r="ER68" i="21"/>
  <c r="EQ68" i="21"/>
  <c r="EP68" i="21"/>
  <c r="EN68" i="21"/>
  <c r="EM68" i="21"/>
  <c r="EL68" i="21"/>
  <c r="EK68" i="21"/>
  <c r="EJ68" i="21"/>
  <c r="EI68" i="21"/>
  <c r="EH68" i="21"/>
  <c r="EG68" i="21"/>
  <c r="EE68" i="21"/>
  <c r="ED68" i="21"/>
  <c r="EC68" i="21"/>
  <c r="EB68" i="21"/>
  <c r="EA68" i="21"/>
  <c r="DZ68" i="21"/>
  <c r="DY68" i="21"/>
  <c r="DX68" i="21"/>
  <c r="DV68" i="21"/>
  <c r="DU68" i="21"/>
  <c r="DT68" i="21"/>
  <c r="DS68" i="21"/>
  <c r="DR68" i="21"/>
  <c r="DQ68" i="21"/>
  <c r="DP68" i="21"/>
  <c r="DO68" i="21"/>
  <c r="DM68" i="21"/>
  <c r="DL68" i="21"/>
  <c r="DK68" i="21"/>
  <c r="DJ68" i="21"/>
  <c r="DI68" i="21"/>
  <c r="DH68" i="21"/>
  <c r="DG68" i="21"/>
  <c r="DF68" i="21"/>
  <c r="DE68" i="21"/>
  <c r="DD68" i="21"/>
  <c r="DC68" i="21"/>
  <c r="DA68" i="21"/>
  <c r="CZ68" i="21"/>
  <c r="CY68" i="21"/>
  <c r="CX68" i="21"/>
  <c r="CW68" i="21"/>
  <c r="CV68" i="21"/>
  <c r="CU68" i="21"/>
  <c r="CT68" i="21"/>
  <c r="CR68" i="21"/>
  <c r="CQ68" i="21"/>
  <c r="CP68" i="21"/>
  <c r="CO68" i="21"/>
  <c r="CN68" i="21"/>
  <c r="CM68" i="21"/>
  <c r="CL68" i="21"/>
  <c r="CJ68" i="21"/>
  <c r="CI68" i="21"/>
  <c r="CH68" i="21"/>
  <c r="CG68" i="21"/>
  <c r="CF68" i="21"/>
  <c r="CE68" i="21"/>
  <c r="CC68" i="21"/>
  <c r="CB68" i="21"/>
  <c r="CA68" i="21"/>
  <c r="BZ68" i="21"/>
  <c r="BY68" i="21"/>
  <c r="BX68" i="21"/>
  <c r="BW68" i="21"/>
  <c r="BU68" i="21"/>
  <c r="BT68" i="21"/>
  <c r="BS68" i="21"/>
  <c r="BR68" i="21"/>
  <c r="BQ68" i="21"/>
  <c r="BP68" i="21"/>
  <c r="BN68" i="21"/>
  <c r="BM68" i="21"/>
  <c r="BK68" i="21"/>
  <c r="BJ68" i="21"/>
  <c r="BI68" i="21"/>
  <c r="BH68" i="21"/>
  <c r="BF68" i="21"/>
  <c r="BE68" i="21"/>
  <c r="BD68" i="21"/>
  <c r="BC68" i="21"/>
  <c r="BB68" i="21"/>
  <c r="BA68" i="21"/>
  <c r="AZ68" i="21"/>
  <c r="AY68" i="21"/>
  <c r="AX68" i="21"/>
  <c r="AV68" i="21"/>
  <c r="AU68" i="21"/>
  <c r="AT68" i="21"/>
  <c r="AS68" i="21"/>
  <c r="AR68" i="21"/>
  <c r="AQ68" i="21"/>
  <c r="AP68" i="21"/>
  <c r="AN68" i="21"/>
  <c r="AM68" i="21"/>
  <c r="AL68" i="21"/>
  <c r="AK68" i="21"/>
  <c r="AJ68" i="21"/>
  <c r="AI68" i="21"/>
  <c r="AF68" i="21"/>
  <c r="AD68" i="21"/>
  <c r="AC68" i="21"/>
  <c r="AB68" i="21"/>
  <c r="AA68" i="21"/>
  <c r="Y68" i="21"/>
  <c r="X68" i="21"/>
  <c r="W68" i="21"/>
  <c r="V68" i="21"/>
  <c r="U68" i="21"/>
  <c r="T68" i="21"/>
  <c r="IH67" i="21"/>
  <c r="IG67" i="21"/>
  <c r="IF67" i="21"/>
  <c r="IE67" i="21"/>
  <c r="IC67" i="21"/>
  <c r="IB67" i="21"/>
  <c r="IA67" i="21"/>
  <c r="HZ67" i="21"/>
  <c r="HY67" i="21"/>
  <c r="HX67" i="21"/>
  <c r="HW67" i="21"/>
  <c r="HU67" i="21"/>
  <c r="HT67" i="21"/>
  <c r="HR67" i="21"/>
  <c r="HQ67" i="21"/>
  <c r="HP67" i="21"/>
  <c r="HO67" i="21"/>
  <c r="HM67" i="21"/>
  <c r="HL67" i="21"/>
  <c r="HK67" i="21"/>
  <c r="HJ67" i="21"/>
  <c r="HI67" i="21"/>
  <c r="HH67" i="21"/>
  <c r="HG67" i="21"/>
  <c r="HE67" i="21"/>
  <c r="HD67" i="21"/>
  <c r="HB67" i="21"/>
  <c r="HA67" i="21"/>
  <c r="GZ67" i="21"/>
  <c r="GY67" i="21"/>
  <c r="GW67" i="21"/>
  <c r="GV67" i="21"/>
  <c r="GT67" i="21"/>
  <c r="GS67" i="21"/>
  <c r="GR67" i="21"/>
  <c r="GQ67" i="21"/>
  <c r="GO67" i="21"/>
  <c r="GN67" i="21"/>
  <c r="GM67" i="21"/>
  <c r="GL67" i="21"/>
  <c r="GK67" i="21"/>
  <c r="GJ67" i="21"/>
  <c r="GI67" i="21"/>
  <c r="GF67" i="21"/>
  <c r="GE67" i="21"/>
  <c r="GD67" i="21"/>
  <c r="GC67" i="21"/>
  <c r="GB67" i="21"/>
  <c r="GA67" i="21"/>
  <c r="FY67" i="21"/>
  <c r="FX67" i="21"/>
  <c r="FW67" i="21"/>
  <c r="FV67" i="21"/>
  <c r="FT67" i="21"/>
  <c r="FQ67" i="21"/>
  <c r="FP67" i="21"/>
  <c r="FO67" i="21"/>
  <c r="FN67" i="21"/>
  <c r="FM67" i="21"/>
  <c r="FL67" i="21"/>
  <c r="FI67" i="21"/>
  <c r="FH67" i="21"/>
  <c r="FG67" i="21"/>
  <c r="FF67" i="21"/>
  <c r="FE67" i="21"/>
  <c r="FD67" i="21"/>
  <c r="FB67" i="21"/>
  <c r="FA67" i="21"/>
  <c r="EZ67" i="21"/>
  <c r="EY67" i="21"/>
  <c r="EX67" i="21"/>
  <c r="EW67" i="21"/>
  <c r="EV67" i="21"/>
  <c r="ES67" i="21"/>
  <c r="ER67" i="21"/>
  <c r="EQ67" i="21"/>
  <c r="EP67" i="21"/>
  <c r="EO67" i="21"/>
  <c r="EN67" i="21"/>
  <c r="EM67" i="21"/>
  <c r="EL67" i="21"/>
  <c r="EK67" i="21"/>
  <c r="EJ67" i="21"/>
  <c r="EI67" i="21"/>
  <c r="EH67" i="21"/>
  <c r="EG67" i="21"/>
  <c r="EF67" i="21"/>
  <c r="ED67" i="21"/>
  <c r="EC67" i="21"/>
  <c r="EB67" i="21"/>
  <c r="EA67" i="21"/>
  <c r="DZ67" i="21"/>
  <c r="DY67" i="21"/>
  <c r="DX67" i="21"/>
  <c r="DV67" i="21"/>
  <c r="DU67" i="21"/>
  <c r="DT67" i="21"/>
  <c r="DS67" i="21"/>
  <c r="DR67" i="21"/>
  <c r="DQ67" i="21"/>
  <c r="DP67" i="21"/>
  <c r="DM67" i="21"/>
  <c r="DL67" i="21"/>
  <c r="DK67" i="21"/>
  <c r="DJ67" i="21"/>
  <c r="DI67" i="21"/>
  <c r="DH67" i="21"/>
  <c r="DG67" i="21"/>
  <c r="DF67" i="21"/>
  <c r="DE67" i="21"/>
  <c r="DD67" i="21"/>
  <c r="DB67" i="21"/>
  <c r="DA67" i="21"/>
  <c r="CZ67" i="21"/>
  <c r="CY67" i="21"/>
  <c r="CX67" i="21"/>
  <c r="CW67" i="21"/>
  <c r="CV67" i="21"/>
  <c r="CU67" i="21"/>
  <c r="CT67" i="21"/>
  <c r="CS67" i="21"/>
  <c r="CR67" i="21"/>
  <c r="CQ67" i="21"/>
  <c r="CP67" i="21"/>
  <c r="CN67" i="21"/>
  <c r="CM67" i="21"/>
  <c r="CK67" i="21"/>
  <c r="CJ67" i="21"/>
  <c r="CI67" i="21"/>
  <c r="CH67" i="21"/>
  <c r="CG67" i="21"/>
  <c r="CF67" i="21"/>
  <c r="CE67" i="21"/>
  <c r="CC67" i="21"/>
  <c r="CB67" i="21"/>
  <c r="CA67" i="21"/>
  <c r="BZ67" i="21"/>
  <c r="BY67" i="21"/>
  <c r="BX67" i="21"/>
  <c r="BV67" i="21"/>
  <c r="BU67" i="21"/>
  <c r="BT67" i="21"/>
  <c r="BS67" i="21"/>
  <c r="BR67" i="21"/>
  <c r="BQ67" i="21"/>
  <c r="BP67" i="21"/>
  <c r="BN67" i="21"/>
  <c r="BM67" i="21"/>
  <c r="BK67" i="21"/>
  <c r="BJ67" i="21"/>
  <c r="BI67" i="21"/>
  <c r="BH67" i="21"/>
  <c r="BG67" i="21"/>
  <c r="BF67" i="21"/>
  <c r="BE67" i="21"/>
  <c r="BD67" i="21"/>
  <c r="BC67" i="21"/>
  <c r="BB67" i="21"/>
  <c r="BA67" i="21"/>
  <c r="AZ67" i="21"/>
  <c r="AY67" i="21"/>
  <c r="AW67" i="21"/>
  <c r="AV67" i="21"/>
  <c r="AU67" i="21"/>
  <c r="AT67" i="21"/>
  <c r="AR67" i="21"/>
  <c r="AQ67" i="21"/>
  <c r="AO67" i="21"/>
  <c r="AN67" i="21"/>
  <c r="AM67" i="21"/>
  <c r="AL67" i="21"/>
  <c r="AK67" i="21"/>
  <c r="AI67" i="21"/>
  <c r="AH67" i="21"/>
  <c r="AF67" i="21"/>
  <c r="AD67" i="21"/>
  <c r="AC67" i="21"/>
  <c r="AB67" i="21"/>
  <c r="Z67" i="21"/>
  <c r="Y67" i="21"/>
  <c r="X67" i="21"/>
  <c r="W67" i="21"/>
  <c r="V67" i="21"/>
  <c r="U67" i="21"/>
  <c r="T67" i="21"/>
  <c r="IH66" i="21"/>
  <c r="IG66" i="21"/>
  <c r="IF66" i="21"/>
  <c r="IE66" i="21"/>
  <c r="ID66" i="21"/>
  <c r="IC66" i="21"/>
  <c r="IB66" i="21"/>
  <c r="IA66" i="21"/>
  <c r="HZ66" i="21"/>
  <c r="HY66" i="21"/>
  <c r="HX66" i="21"/>
  <c r="HW66" i="21"/>
  <c r="HV66" i="21"/>
  <c r="HU66" i="21"/>
  <c r="HT66" i="21"/>
  <c r="HS66" i="21"/>
  <c r="HR66" i="21"/>
  <c r="HQ66" i="21"/>
  <c r="HP66" i="21"/>
  <c r="HO66" i="21"/>
  <c r="HN66" i="21"/>
  <c r="HM66" i="21"/>
  <c r="HL66" i="21"/>
  <c r="HK66" i="21"/>
  <c r="HJ66" i="21"/>
  <c r="HI66" i="21"/>
  <c r="HH66" i="21"/>
  <c r="HG66" i="21"/>
  <c r="HF66" i="21"/>
  <c r="HE66" i="21"/>
  <c r="HD66" i="21"/>
  <c r="HC66" i="21"/>
  <c r="HB66" i="21"/>
  <c r="HA66" i="21"/>
  <c r="GZ66" i="21"/>
  <c r="GY66" i="21"/>
  <c r="GX66" i="21"/>
  <c r="GW66" i="21"/>
  <c r="GV66" i="21"/>
  <c r="GU66" i="21"/>
  <c r="GT66" i="21"/>
  <c r="GS66" i="21"/>
  <c r="GR66" i="21"/>
  <c r="GQ66" i="21"/>
  <c r="GP66" i="21"/>
  <c r="GO66" i="21"/>
  <c r="GN66" i="21"/>
  <c r="GM66" i="21"/>
  <c r="GL66" i="21"/>
  <c r="GK66" i="21"/>
  <c r="GJ66" i="21"/>
  <c r="GI66" i="21"/>
  <c r="GH66" i="21"/>
  <c r="GG66" i="21"/>
  <c r="GF66" i="21"/>
  <c r="GE66" i="21"/>
  <c r="GD66" i="21"/>
  <c r="GC66" i="21"/>
  <c r="GB66" i="21"/>
  <c r="GA66" i="21"/>
  <c r="FZ66" i="21"/>
  <c r="FY66" i="21"/>
  <c r="FX66" i="21"/>
  <c r="FW66" i="21"/>
  <c r="FV66" i="21"/>
  <c r="FU66" i="21"/>
  <c r="FT66" i="21"/>
  <c r="FS66" i="21"/>
  <c r="FR66" i="21"/>
  <c r="FQ66" i="21"/>
  <c r="FP66" i="21"/>
  <c r="FO66" i="21"/>
  <c r="FN66" i="21"/>
  <c r="FM66" i="21"/>
  <c r="FL66" i="21"/>
  <c r="FK66" i="21"/>
  <c r="FJ66" i="21"/>
  <c r="FI66" i="21"/>
  <c r="FH66" i="21"/>
  <c r="FG66" i="21"/>
  <c r="FF66" i="21"/>
  <c r="FE66" i="21"/>
  <c r="FD66" i="21"/>
  <c r="FC66" i="21"/>
  <c r="FB66" i="21"/>
  <c r="FA66" i="21"/>
  <c r="EZ66" i="21"/>
  <c r="EY66" i="21"/>
  <c r="EX66" i="21"/>
  <c r="EW66" i="21"/>
  <c r="EV66" i="21"/>
  <c r="EU66" i="21"/>
  <c r="ET66" i="21"/>
  <c r="ES66" i="21"/>
  <c r="ER66" i="21"/>
  <c r="EQ66" i="21"/>
  <c r="EP66" i="21"/>
  <c r="EO66" i="21"/>
  <c r="EN66" i="21"/>
  <c r="EM66" i="21"/>
  <c r="EL66" i="21"/>
  <c r="EK66" i="21"/>
  <c r="EJ66" i="21"/>
  <c r="EI66" i="21"/>
  <c r="EH66" i="21"/>
  <c r="EG66" i="21"/>
  <c r="EF66" i="21"/>
  <c r="EE66" i="21"/>
  <c r="ED66" i="21"/>
  <c r="EC66" i="21"/>
  <c r="EB66" i="21"/>
  <c r="EA66" i="21"/>
  <c r="DZ66" i="21"/>
  <c r="DY66" i="21"/>
  <c r="DX66" i="21"/>
  <c r="DW66" i="21"/>
  <c r="DV66" i="21"/>
  <c r="DU66" i="21"/>
  <c r="DT66" i="21"/>
  <c r="DS66" i="21"/>
  <c r="DR66" i="21"/>
  <c r="DQ66" i="21"/>
  <c r="DP66" i="21"/>
  <c r="DO66" i="21"/>
  <c r="DN66" i="21"/>
  <c r="DM66" i="21"/>
  <c r="DL66" i="21"/>
  <c r="DK66" i="21"/>
  <c r="DJ66" i="21"/>
  <c r="DI66" i="21"/>
  <c r="DH66" i="21"/>
  <c r="DG66" i="21"/>
  <c r="DF66" i="21"/>
  <c r="DE66" i="21"/>
  <c r="DD66" i="21"/>
  <c r="DC66" i="21"/>
  <c r="DB66" i="21"/>
  <c r="DA66" i="21"/>
  <c r="CZ66" i="21"/>
  <c r="CY66" i="21"/>
  <c r="CX66" i="21"/>
  <c r="CW66" i="21"/>
  <c r="CV66" i="21"/>
  <c r="CU66" i="21"/>
  <c r="CT66" i="21"/>
  <c r="CS66" i="21"/>
  <c r="CR66" i="21"/>
  <c r="CQ66" i="21"/>
  <c r="CP66" i="21"/>
  <c r="CO66" i="21"/>
  <c r="CN66" i="21"/>
  <c r="CM66" i="21"/>
  <c r="CL66" i="21"/>
  <c r="CK66" i="21"/>
  <c r="CJ66" i="21"/>
  <c r="CI66" i="21"/>
  <c r="CH66" i="21"/>
  <c r="CG66" i="21"/>
  <c r="CF66" i="21"/>
  <c r="CE66" i="21"/>
  <c r="CD66" i="21"/>
  <c r="CC66" i="21"/>
  <c r="CB66" i="21"/>
  <c r="CA66" i="21"/>
  <c r="BZ66" i="21"/>
  <c r="BY66" i="21"/>
  <c r="BX66" i="21"/>
  <c r="BW66" i="21"/>
  <c r="BV66" i="21"/>
  <c r="BU66" i="21"/>
  <c r="BT66" i="21"/>
  <c r="BS66" i="21"/>
  <c r="BR66" i="21"/>
  <c r="BQ66" i="21"/>
  <c r="BP66" i="21"/>
  <c r="BO66" i="21"/>
  <c r="BN66" i="21"/>
  <c r="BM66" i="21"/>
  <c r="BL66" i="21"/>
  <c r="BK66" i="21"/>
  <c r="BJ66" i="21"/>
  <c r="BI66" i="21"/>
  <c r="BH66" i="21"/>
  <c r="BG66" i="21"/>
  <c r="BF66" i="21"/>
  <c r="BE66" i="21"/>
  <c r="BD66" i="21"/>
  <c r="BC66" i="21"/>
  <c r="BB66" i="21"/>
  <c r="BA66" i="21"/>
  <c r="AZ66" i="21"/>
  <c r="AY66" i="21"/>
  <c r="AX66" i="21"/>
  <c r="AW66" i="21"/>
  <c r="AV66" i="21"/>
  <c r="AU66" i="21"/>
  <c r="AT66" i="21"/>
  <c r="AS66" i="21"/>
  <c r="AR66" i="21"/>
  <c r="AQ66" i="21"/>
  <c r="AP66" i="21"/>
  <c r="AO66" i="21"/>
  <c r="AN66" i="21"/>
  <c r="AM66" i="21"/>
  <c r="AL66" i="21"/>
  <c r="AK66" i="21"/>
  <c r="AJ66" i="21"/>
  <c r="AI66" i="21"/>
  <c r="AH66" i="21"/>
  <c r="AG66" i="21"/>
  <c r="AF66" i="21"/>
  <c r="AE66" i="21"/>
  <c r="AD66" i="21"/>
  <c r="AC66" i="21"/>
  <c r="AB66" i="21"/>
  <c r="AA66" i="21"/>
  <c r="Z66" i="21"/>
  <c r="Y66" i="21"/>
  <c r="X66" i="21"/>
  <c r="W66" i="21"/>
  <c r="V66" i="21"/>
  <c r="U66" i="21"/>
  <c r="T66" i="21"/>
  <c r="S66" i="21"/>
  <c r="KM37" i="21"/>
  <c r="KL37" i="21"/>
  <c r="KK37" i="21"/>
  <c r="KJ37" i="21"/>
  <c r="KI37" i="21"/>
  <c r="KH37" i="21"/>
  <c r="KG37" i="21"/>
  <c r="KF37" i="21"/>
  <c r="KE37" i="21"/>
  <c r="KD37" i="21"/>
  <c r="KC37" i="21"/>
  <c r="KB37" i="21"/>
  <c r="KA37" i="21"/>
  <c r="JZ37" i="21"/>
  <c r="JY37" i="21"/>
  <c r="JX37" i="21"/>
  <c r="JW37" i="21"/>
  <c r="JV37" i="21"/>
  <c r="JU37" i="21"/>
  <c r="JT37" i="21"/>
  <c r="JS37" i="21"/>
  <c r="JR37" i="21"/>
  <c r="JQ37" i="21"/>
  <c r="JP37" i="21"/>
  <c r="JO37" i="21"/>
  <c r="JN37" i="21"/>
  <c r="JM37" i="21"/>
  <c r="JL37" i="21"/>
  <c r="JK37" i="21"/>
  <c r="JJ37" i="21"/>
  <c r="JI37" i="21"/>
  <c r="JH37" i="21"/>
  <c r="JG37" i="21"/>
  <c r="JF37" i="21"/>
  <c r="JE37" i="21"/>
  <c r="JD37" i="21"/>
  <c r="JC37" i="21"/>
  <c r="JB37" i="21"/>
  <c r="JA37" i="21"/>
  <c r="IZ37" i="21"/>
  <c r="IY37" i="21"/>
  <c r="IX37" i="21"/>
  <c r="IW37" i="21"/>
  <c r="IV37" i="21"/>
  <c r="IU37" i="21"/>
  <c r="IT37" i="21"/>
  <c r="IS37" i="21"/>
  <c r="IR37" i="21"/>
  <c r="IQ37" i="21"/>
  <c r="IP37" i="21"/>
  <c r="IO37" i="21"/>
  <c r="IN37" i="21"/>
  <c r="IM37" i="21"/>
  <c r="IL37" i="21"/>
  <c r="IK37" i="21"/>
  <c r="IJ37" i="21"/>
  <c r="II37" i="21"/>
  <c r="IH37" i="21"/>
  <c r="IG37" i="21"/>
  <c r="IF37" i="21"/>
  <c r="IE37" i="21"/>
  <c r="ID37" i="21"/>
  <c r="IC37" i="21"/>
  <c r="IB37" i="21"/>
  <c r="IA37" i="21"/>
  <c r="HZ37" i="21"/>
  <c r="HY37" i="21"/>
  <c r="HX37" i="21"/>
  <c r="HW37" i="21"/>
  <c r="HV37" i="21"/>
  <c r="HU37" i="21"/>
  <c r="HT37" i="21"/>
  <c r="HS37" i="21"/>
  <c r="HR37" i="21"/>
  <c r="HQ37" i="21"/>
  <c r="HP37" i="21"/>
  <c r="HO37" i="21"/>
  <c r="HN37" i="21"/>
  <c r="HM37" i="21"/>
  <c r="HL37" i="21"/>
  <c r="HK37" i="21"/>
  <c r="HJ37" i="21"/>
  <c r="HI37" i="21"/>
  <c r="HH37" i="21"/>
  <c r="HG37" i="21"/>
  <c r="HF37" i="21"/>
  <c r="HE37" i="21"/>
  <c r="HD37" i="21"/>
  <c r="HC37" i="21"/>
  <c r="HB37" i="21"/>
  <c r="HA37" i="21"/>
  <c r="GZ37" i="21"/>
  <c r="GY37" i="21"/>
  <c r="GX37" i="21"/>
  <c r="GW37" i="21"/>
  <c r="GV37" i="21"/>
  <c r="GU37" i="21"/>
  <c r="GT37" i="21"/>
  <c r="GS37" i="21"/>
  <c r="GR37" i="21"/>
  <c r="GQ37" i="21"/>
  <c r="GP37" i="21"/>
  <c r="GO37" i="21"/>
  <c r="GN37" i="21"/>
  <c r="GM37" i="21"/>
  <c r="GL37" i="21"/>
  <c r="GK37" i="21"/>
  <c r="GJ37" i="21"/>
  <c r="GI37" i="21"/>
  <c r="GH37" i="21"/>
  <c r="GG37" i="21"/>
  <c r="GF37" i="21"/>
  <c r="GE37" i="21"/>
  <c r="GD37" i="21"/>
  <c r="GC37" i="21"/>
  <c r="GB37" i="21"/>
  <c r="GA37" i="21"/>
  <c r="FZ37" i="21"/>
  <c r="FY37" i="21"/>
  <c r="FX37" i="21"/>
  <c r="FW37" i="21"/>
  <c r="FV37" i="21"/>
  <c r="FU37" i="21"/>
  <c r="FT37" i="21"/>
  <c r="FS37" i="21"/>
  <c r="FR37" i="21"/>
  <c r="FQ37" i="21"/>
  <c r="FP37" i="21"/>
  <c r="FO37" i="21"/>
  <c r="FN37" i="21"/>
  <c r="FM37" i="21"/>
  <c r="FL37" i="21"/>
  <c r="FK37" i="21"/>
  <c r="FJ37" i="21"/>
  <c r="FI37" i="21"/>
  <c r="FH37" i="21"/>
  <c r="FG37" i="21"/>
  <c r="FF37" i="21"/>
  <c r="FE37" i="21"/>
  <c r="FD37" i="21"/>
  <c r="FC37" i="21"/>
  <c r="FB37" i="21"/>
  <c r="FA37" i="21"/>
  <c r="EZ37" i="21"/>
  <c r="EY37" i="21"/>
  <c r="EX37" i="21"/>
  <c r="EW37" i="21"/>
  <c r="EV37" i="21"/>
  <c r="EU37" i="21"/>
  <c r="ET37" i="21"/>
  <c r="ES37" i="21"/>
  <c r="ER37" i="21"/>
  <c r="EQ37" i="21"/>
  <c r="EP37" i="21"/>
  <c r="EO37" i="21"/>
  <c r="EN37" i="21"/>
  <c r="EM37" i="21"/>
  <c r="EL37" i="21"/>
  <c r="EK37" i="21"/>
  <c r="EJ37" i="21"/>
  <c r="EI37" i="21"/>
  <c r="EH37" i="21"/>
  <c r="EG37" i="21"/>
  <c r="EF37" i="21"/>
  <c r="EE37" i="21"/>
  <c r="ED37" i="21"/>
  <c r="EC37" i="21"/>
  <c r="EB37" i="21"/>
  <c r="EA37" i="21"/>
  <c r="DZ37" i="21"/>
  <c r="DY37" i="21"/>
  <c r="DX37" i="21"/>
  <c r="DW37" i="21"/>
  <c r="DV37" i="21"/>
  <c r="DU37" i="21"/>
  <c r="DT37" i="21"/>
  <c r="DS37" i="21"/>
  <c r="DR37" i="21"/>
  <c r="DQ37" i="21"/>
  <c r="DP37" i="21"/>
  <c r="DO37" i="21"/>
  <c r="DN37" i="21"/>
  <c r="DM37" i="21"/>
  <c r="DL37" i="21"/>
  <c r="DK37" i="21"/>
  <c r="DJ37" i="21"/>
  <c r="DI37" i="21"/>
  <c r="DH37" i="21"/>
  <c r="DG37" i="21"/>
  <c r="DF37" i="21"/>
  <c r="DE37" i="21"/>
  <c r="DD37" i="21"/>
  <c r="DC37" i="21"/>
  <c r="DB37" i="21"/>
  <c r="DA37" i="21"/>
  <c r="CZ37" i="21"/>
  <c r="CY37" i="21"/>
  <c r="CX37" i="21"/>
  <c r="CW37" i="21"/>
  <c r="CV37" i="21"/>
  <c r="CU37" i="21"/>
  <c r="CT37" i="21"/>
  <c r="CS37" i="21"/>
  <c r="CR37" i="21"/>
  <c r="CQ37" i="21"/>
  <c r="CP37" i="21"/>
  <c r="CO37" i="21"/>
  <c r="CN37" i="21"/>
  <c r="CM37" i="21"/>
  <c r="CL37" i="21"/>
  <c r="CK37" i="21"/>
  <c r="CJ37" i="21"/>
  <c r="CI37" i="21"/>
  <c r="CH37" i="21"/>
  <c r="CG37" i="21"/>
  <c r="CF37" i="21"/>
  <c r="CE37" i="21"/>
  <c r="CD37" i="21"/>
  <c r="CC37" i="21"/>
  <c r="CB37" i="21"/>
  <c r="CA37" i="21"/>
  <c r="BZ37" i="21"/>
  <c r="BY37" i="21"/>
  <c r="BX37" i="21"/>
  <c r="BW37" i="21"/>
  <c r="BV37" i="21"/>
  <c r="BU37" i="21"/>
  <c r="BT37" i="21"/>
  <c r="BS37" i="21"/>
  <c r="BR37" i="21"/>
  <c r="BQ37" i="21"/>
  <c r="BP37" i="21"/>
  <c r="BO37" i="21"/>
  <c r="BN37" i="21"/>
  <c r="BM37" i="21"/>
  <c r="BL37" i="21"/>
  <c r="BK37" i="21"/>
  <c r="BJ37" i="21"/>
  <c r="BI37" i="21"/>
  <c r="BH37" i="21"/>
  <c r="BG37" i="21"/>
  <c r="BF37" i="21"/>
  <c r="BE37" i="21"/>
  <c r="BD37" i="21"/>
  <c r="BC37" i="21"/>
  <c r="BB37" i="21"/>
  <c r="BA37" i="21"/>
  <c r="AZ37" i="21"/>
  <c r="AY37" i="21"/>
  <c r="AX37" i="21"/>
  <c r="AW37" i="21"/>
  <c r="AV37" i="21"/>
  <c r="AU37" i="21"/>
  <c r="AT37" i="21"/>
  <c r="AS37" i="21"/>
  <c r="AR37" i="21"/>
  <c r="AQ37" i="21"/>
  <c r="AP37" i="21"/>
  <c r="AO37" i="21"/>
  <c r="AN37" i="21"/>
  <c r="AM37" i="21"/>
  <c r="AL37" i="21"/>
  <c r="AK37" i="21"/>
  <c r="AJ37" i="21"/>
  <c r="AI37" i="21"/>
  <c r="AH37" i="21"/>
  <c r="AG37" i="21"/>
  <c r="AF37" i="21"/>
  <c r="AE37" i="21"/>
  <c r="AD37" i="21"/>
  <c r="AC37" i="21"/>
  <c r="AB37" i="21"/>
  <c r="AA37" i="21"/>
  <c r="Z37" i="21"/>
  <c r="Y37" i="21"/>
  <c r="X37" i="21"/>
  <c r="W37" i="21"/>
  <c r="V37" i="21"/>
  <c r="U37" i="21"/>
  <c r="T37" i="21"/>
  <c r="S37" i="21"/>
  <c r="R37" i="21"/>
  <c r="Q37" i="21"/>
  <c r="P37" i="21"/>
  <c r="O37" i="21"/>
  <c r="N37" i="21"/>
  <c r="M37" i="21"/>
  <c r="L37" i="21"/>
  <c r="K37" i="21"/>
  <c r="J37" i="21"/>
  <c r="I37" i="21"/>
  <c r="H37" i="21"/>
  <c r="G37" i="21"/>
  <c r="F37" i="21"/>
  <c r="E37" i="21"/>
  <c r="D37" i="21"/>
  <c r="C37" i="21"/>
  <c r="B37" i="21"/>
  <c r="KM36" i="21"/>
  <c r="KL36" i="21"/>
  <c r="KK36" i="21"/>
  <c r="KJ36" i="21"/>
  <c r="KI36" i="21"/>
  <c r="KH36" i="21"/>
  <c r="KG36" i="21"/>
  <c r="KF36" i="21"/>
  <c r="KE36" i="21"/>
  <c r="KD36" i="21"/>
  <c r="KC36" i="21"/>
  <c r="KB36" i="21"/>
  <c r="KA36" i="21"/>
  <c r="JZ36" i="21"/>
  <c r="JY36" i="21"/>
  <c r="JX36" i="21"/>
  <c r="JW36" i="21"/>
  <c r="JV36" i="21"/>
  <c r="JU36" i="21"/>
  <c r="JT36" i="21"/>
  <c r="JS36" i="21"/>
  <c r="JR36" i="21"/>
  <c r="JQ36" i="21"/>
  <c r="JP36" i="21"/>
  <c r="JO36" i="21"/>
  <c r="JN36" i="21"/>
  <c r="JM36" i="21"/>
  <c r="JL36" i="21"/>
  <c r="JK36" i="21"/>
  <c r="JJ36" i="21"/>
  <c r="JI36" i="21"/>
  <c r="JH36" i="21"/>
  <c r="JG36" i="21"/>
  <c r="JF36" i="21"/>
  <c r="JE36" i="21"/>
  <c r="JD36" i="21"/>
  <c r="JC36" i="21"/>
  <c r="JB36" i="21"/>
  <c r="JA36" i="21"/>
  <c r="IZ36" i="21"/>
  <c r="IY36" i="21"/>
  <c r="IX36" i="21"/>
  <c r="IW36" i="21"/>
  <c r="IV36" i="21"/>
  <c r="IU36" i="21"/>
  <c r="IT36" i="21"/>
  <c r="IS36" i="21"/>
  <c r="IR36" i="21"/>
  <c r="IQ36" i="21"/>
  <c r="IP36" i="21"/>
  <c r="IO36" i="21"/>
  <c r="IN36" i="21"/>
  <c r="IM36" i="21"/>
  <c r="IL36" i="21"/>
  <c r="IK36" i="21"/>
  <c r="IJ36" i="21"/>
  <c r="II36" i="21"/>
  <c r="IH36" i="21"/>
  <c r="IG36" i="21"/>
  <c r="IF36" i="21"/>
  <c r="IE36" i="21"/>
  <c r="ID36" i="21"/>
  <c r="IC36" i="21"/>
  <c r="IB36" i="21"/>
  <c r="IA36" i="21"/>
  <c r="HZ36" i="21"/>
  <c r="HY36" i="21"/>
  <c r="HX36" i="21"/>
  <c r="HW36" i="21"/>
  <c r="HV36" i="21"/>
  <c r="HU36" i="21"/>
  <c r="HT36" i="21"/>
  <c r="HS36" i="21"/>
  <c r="HR36" i="21"/>
  <c r="HQ36" i="21"/>
  <c r="HP36" i="21"/>
  <c r="HO36" i="21"/>
  <c r="HN36" i="21"/>
  <c r="HM36" i="21"/>
  <c r="HL36" i="21"/>
  <c r="HK36" i="21"/>
  <c r="HJ36" i="21"/>
  <c r="HI36" i="21"/>
  <c r="HH36" i="21"/>
  <c r="HG36" i="21"/>
  <c r="HF36" i="21"/>
  <c r="HE36" i="21"/>
  <c r="HD36" i="21"/>
  <c r="HC36" i="21"/>
  <c r="HB36" i="21"/>
  <c r="HA36" i="21"/>
  <c r="GZ36" i="21"/>
  <c r="GY36" i="21"/>
  <c r="GX36" i="21"/>
  <c r="GW36" i="21"/>
  <c r="GV36" i="21"/>
  <c r="GU36" i="21"/>
  <c r="GT36" i="21"/>
  <c r="GS36" i="21"/>
  <c r="GR36" i="21"/>
  <c r="GQ36" i="21"/>
  <c r="GP36" i="21"/>
  <c r="GO36" i="21"/>
  <c r="GN36" i="21"/>
  <c r="GM36" i="21"/>
  <c r="GL36" i="21"/>
  <c r="GK36" i="21"/>
  <c r="GJ36" i="21"/>
  <c r="GI36" i="21"/>
  <c r="GH36" i="21"/>
  <c r="GG36" i="21"/>
  <c r="GF36" i="21"/>
  <c r="GE36" i="21"/>
  <c r="GD36" i="21"/>
  <c r="GC36" i="21"/>
  <c r="GB36" i="21"/>
  <c r="GA36" i="21"/>
  <c r="FZ36" i="21"/>
  <c r="FY36" i="21"/>
  <c r="FX36" i="21"/>
  <c r="FW36" i="21"/>
  <c r="FV36" i="21"/>
  <c r="FU36" i="21"/>
  <c r="FT36" i="21"/>
  <c r="FS36" i="21"/>
  <c r="FR36" i="21"/>
  <c r="FQ36" i="21"/>
  <c r="FP36" i="21"/>
  <c r="FO36" i="21"/>
  <c r="FN36" i="21"/>
  <c r="FM36" i="21"/>
  <c r="FL36" i="21"/>
  <c r="FK36" i="21"/>
  <c r="FJ36" i="21"/>
  <c r="FI36" i="21"/>
  <c r="FH36" i="21"/>
  <c r="FG36" i="21"/>
  <c r="FF36" i="21"/>
  <c r="FE36" i="21"/>
  <c r="FD36" i="21"/>
  <c r="FC36" i="21"/>
  <c r="FB36" i="21"/>
  <c r="FA36" i="21"/>
  <c r="EZ36" i="21"/>
  <c r="EY36" i="21"/>
  <c r="EX36" i="21"/>
  <c r="EW36" i="21"/>
  <c r="EV36" i="21"/>
  <c r="EU36" i="21"/>
  <c r="ET36" i="21"/>
  <c r="ES36" i="21"/>
  <c r="ER36" i="21"/>
  <c r="EQ36" i="21"/>
  <c r="EP36" i="21"/>
  <c r="EO36" i="21"/>
  <c r="EN36" i="21"/>
  <c r="EM36" i="21"/>
  <c r="EL36" i="21"/>
  <c r="EK36" i="21"/>
  <c r="EJ36" i="21"/>
  <c r="EI36" i="21"/>
  <c r="EH36" i="21"/>
  <c r="EG36" i="21"/>
  <c r="EF36" i="21"/>
  <c r="EE36" i="21"/>
  <c r="ED36" i="21"/>
  <c r="EC36" i="21"/>
  <c r="EB36" i="21"/>
  <c r="EA36" i="21"/>
  <c r="DZ36" i="21"/>
  <c r="DY36" i="21"/>
  <c r="DX36" i="21"/>
  <c r="DW36" i="21"/>
  <c r="DV36" i="21"/>
  <c r="DU36" i="21"/>
  <c r="DT36" i="21"/>
  <c r="DS36" i="21"/>
  <c r="DR36" i="21"/>
  <c r="DQ36" i="21"/>
  <c r="DP36" i="21"/>
  <c r="DO36" i="21"/>
  <c r="DN36" i="21"/>
  <c r="DM36" i="21"/>
  <c r="DL36" i="21"/>
  <c r="DK36" i="21"/>
  <c r="DJ36" i="21"/>
  <c r="DI36" i="21"/>
  <c r="DH36" i="21"/>
  <c r="DG36" i="21"/>
  <c r="DF36" i="21"/>
  <c r="DE36" i="21"/>
  <c r="DD36" i="21"/>
  <c r="DC36" i="21"/>
  <c r="DB36" i="21"/>
  <c r="DA36" i="21"/>
  <c r="CZ36" i="21"/>
  <c r="CY36" i="21"/>
  <c r="CX36" i="21"/>
  <c r="CW36" i="21"/>
  <c r="CV36" i="21"/>
  <c r="CU36" i="21"/>
  <c r="CT36" i="21"/>
  <c r="CS36" i="21"/>
  <c r="CR36" i="21"/>
  <c r="CQ36" i="21"/>
  <c r="CP36" i="21"/>
  <c r="CO36" i="21"/>
  <c r="CN36" i="21"/>
  <c r="CM36" i="21"/>
  <c r="CL36" i="21"/>
  <c r="CK36" i="21"/>
  <c r="CJ36" i="21"/>
  <c r="CI36" i="21"/>
  <c r="CH36" i="21"/>
  <c r="CG36" i="21"/>
  <c r="CF36" i="21"/>
  <c r="CE36" i="21"/>
  <c r="CD36" i="21"/>
  <c r="CC36" i="21"/>
  <c r="CB36" i="21"/>
  <c r="CA36" i="21"/>
  <c r="BZ36" i="21"/>
  <c r="BY36" i="21"/>
  <c r="BX36" i="21"/>
  <c r="BW36" i="21"/>
  <c r="BV36" i="21"/>
  <c r="BU36" i="21"/>
  <c r="BT36" i="21"/>
  <c r="BS36" i="21"/>
  <c r="BR36" i="21"/>
  <c r="BQ36" i="21"/>
  <c r="BP36" i="21"/>
  <c r="BO36" i="21"/>
  <c r="BN36" i="21"/>
  <c r="BM36" i="21"/>
  <c r="BL36" i="21"/>
  <c r="BK36" i="21"/>
  <c r="BJ36" i="21"/>
  <c r="BI36" i="21"/>
  <c r="BH36" i="21"/>
  <c r="BG36" i="21"/>
  <c r="BF36" i="21"/>
  <c r="BE36" i="21"/>
  <c r="BD36" i="21"/>
  <c r="BC36" i="21"/>
  <c r="BB36" i="21"/>
  <c r="BA36" i="21"/>
  <c r="AZ36" i="21"/>
  <c r="AY36" i="21"/>
  <c r="AX36" i="21"/>
  <c r="AW36" i="21"/>
  <c r="AV36" i="21"/>
  <c r="AU36" i="21"/>
  <c r="AT36" i="21"/>
  <c r="AS36" i="21"/>
  <c r="AR36" i="21"/>
  <c r="AQ36" i="21"/>
  <c r="AP36" i="21"/>
  <c r="AO36" i="21"/>
  <c r="AN36" i="21"/>
  <c r="AM36" i="21"/>
  <c r="AL36" i="21"/>
  <c r="AK36" i="21"/>
  <c r="AJ36" i="21"/>
  <c r="AI36" i="21"/>
  <c r="AH36" i="21"/>
  <c r="AG36" i="21"/>
  <c r="AF36" i="21"/>
  <c r="AE36" i="21"/>
  <c r="AD36" i="21"/>
  <c r="AC36" i="21"/>
  <c r="AB36" i="21"/>
  <c r="AA36" i="21"/>
  <c r="Z36" i="21"/>
  <c r="Y36" i="21"/>
  <c r="X36" i="21"/>
  <c r="W36" i="21"/>
  <c r="V36" i="21"/>
  <c r="U36" i="21"/>
  <c r="T36" i="21"/>
  <c r="S36" i="21"/>
  <c r="R36" i="21"/>
  <c r="Q36" i="21"/>
  <c r="P36" i="21"/>
  <c r="O36" i="21"/>
  <c r="N36" i="21"/>
  <c r="M36" i="21"/>
  <c r="L36" i="21"/>
  <c r="K36" i="21"/>
  <c r="J36" i="21"/>
  <c r="I36" i="21"/>
  <c r="H36" i="21"/>
  <c r="G36" i="21"/>
  <c r="F36" i="21"/>
  <c r="E36" i="21"/>
  <c r="D36" i="21"/>
  <c r="C36" i="21"/>
  <c r="B36" i="21"/>
  <c r="KM35" i="21"/>
  <c r="KL35" i="21"/>
  <c r="KK35" i="21"/>
  <c r="KJ35" i="21"/>
  <c r="KI35" i="21"/>
  <c r="KH35" i="21"/>
  <c r="KG35" i="21"/>
  <c r="KF35" i="21"/>
  <c r="KE35" i="21"/>
  <c r="KD35" i="21"/>
  <c r="KC35" i="21"/>
  <c r="KB35" i="21"/>
  <c r="KA35" i="21"/>
  <c r="JZ35" i="21"/>
  <c r="JY35" i="21"/>
  <c r="JX35" i="21"/>
  <c r="JW35" i="21"/>
  <c r="JV35" i="21"/>
  <c r="JU35" i="21"/>
  <c r="JT35" i="21"/>
  <c r="JS35" i="21"/>
  <c r="JR35" i="21"/>
  <c r="JQ35" i="21"/>
  <c r="JP35" i="21"/>
  <c r="JO35" i="21"/>
  <c r="JN35" i="21"/>
  <c r="JM35" i="21"/>
  <c r="JL35" i="21"/>
  <c r="JK35" i="21"/>
  <c r="JJ35" i="21"/>
  <c r="JI35" i="21"/>
  <c r="JH35" i="21"/>
  <c r="JG35" i="21"/>
  <c r="JF35" i="21"/>
  <c r="JE35" i="21"/>
  <c r="JD35" i="21"/>
  <c r="JC35" i="21"/>
  <c r="JB35" i="21"/>
  <c r="JA35" i="21"/>
  <c r="IZ35" i="21"/>
  <c r="IY35" i="21"/>
  <c r="IX35" i="21"/>
  <c r="IW35" i="21"/>
  <c r="IV35" i="21"/>
  <c r="IU35" i="21"/>
  <c r="IT35" i="21"/>
  <c r="IS35" i="21"/>
  <c r="IR35" i="21"/>
  <c r="IQ35" i="21"/>
  <c r="IP35" i="21"/>
  <c r="IO35" i="21"/>
  <c r="IN35" i="21"/>
  <c r="IM35" i="21"/>
  <c r="IL35" i="21"/>
  <c r="IK35" i="21"/>
  <c r="IJ35" i="21"/>
  <c r="II35" i="21"/>
  <c r="IH35" i="21"/>
  <c r="IG35" i="21"/>
  <c r="IF35" i="21"/>
  <c r="IE35" i="21"/>
  <c r="ID35" i="21"/>
  <c r="IC35" i="21"/>
  <c r="IB35" i="21"/>
  <c r="IA35" i="21"/>
  <c r="HZ35" i="21"/>
  <c r="HY35" i="21"/>
  <c r="HX35" i="21"/>
  <c r="HW35" i="21"/>
  <c r="HV35" i="21"/>
  <c r="HU35" i="21"/>
  <c r="HT35" i="21"/>
  <c r="HS35" i="21"/>
  <c r="HR35" i="21"/>
  <c r="HQ35" i="21"/>
  <c r="HP35" i="21"/>
  <c r="HO35" i="21"/>
  <c r="HN35" i="21"/>
  <c r="HM35" i="21"/>
  <c r="HL35" i="21"/>
  <c r="HK35" i="21"/>
  <c r="HJ35" i="21"/>
  <c r="HI35" i="21"/>
  <c r="HH35" i="21"/>
  <c r="HG35" i="21"/>
  <c r="HF35" i="21"/>
  <c r="HE35" i="21"/>
  <c r="HD35" i="21"/>
  <c r="HC35" i="21"/>
  <c r="HB35" i="21"/>
  <c r="HA35" i="21"/>
  <c r="GZ35" i="21"/>
  <c r="GY35" i="21"/>
  <c r="GX35" i="21"/>
  <c r="GW35" i="21"/>
  <c r="GV35" i="21"/>
  <c r="GU35" i="21"/>
  <c r="GT35" i="21"/>
  <c r="GS35" i="21"/>
  <c r="GR35" i="21"/>
  <c r="GQ35" i="21"/>
  <c r="GP35" i="21"/>
  <c r="GO35" i="21"/>
  <c r="GN35" i="21"/>
  <c r="GM35" i="21"/>
  <c r="GL35" i="21"/>
  <c r="GK35" i="21"/>
  <c r="GJ35" i="21"/>
  <c r="GI35" i="21"/>
  <c r="GH35" i="21"/>
  <c r="GG35" i="21"/>
  <c r="GF35" i="21"/>
  <c r="GE35" i="21"/>
  <c r="GD35" i="21"/>
  <c r="GC35" i="21"/>
  <c r="GB35" i="21"/>
  <c r="GA35" i="21"/>
  <c r="FZ35" i="21"/>
  <c r="FY35" i="21"/>
  <c r="FX35" i="21"/>
  <c r="FW35" i="21"/>
  <c r="FV35" i="21"/>
  <c r="FU35" i="21"/>
  <c r="FT35" i="21"/>
  <c r="FS35" i="21"/>
  <c r="FR35" i="21"/>
  <c r="FQ35" i="21"/>
  <c r="FP35" i="21"/>
  <c r="FO35" i="21"/>
  <c r="FN35" i="21"/>
  <c r="FM35" i="21"/>
  <c r="FL35" i="21"/>
  <c r="FK35" i="21"/>
  <c r="FJ35" i="21"/>
  <c r="FI35" i="21"/>
  <c r="FH35" i="21"/>
  <c r="FG35" i="21"/>
  <c r="FF35" i="21"/>
  <c r="FE35" i="21"/>
  <c r="FD35" i="21"/>
  <c r="FC35" i="21"/>
  <c r="FB35" i="21"/>
  <c r="FA35" i="21"/>
  <c r="EZ35" i="21"/>
  <c r="EY35" i="21"/>
  <c r="EX35" i="21"/>
  <c r="EW35" i="21"/>
  <c r="EV35" i="21"/>
  <c r="EU35" i="21"/>
  <c r="ET35" i="21"/>
  <c r="ES35" i="21"/>
  <c r="ER35" i="21"/>
  <c r="EQ35" i="21"/>
  <c r="EP35" i="21"/>
  <c r="EO35" i="21"/>
  <c r="EN35" i="21"/>
  <c r="EM35" i="21"/>
  <c r="EL35" i="21"/>
  <c r="EK35" i="21"/>
  <c r="EJ35" i="21"/>
  <c r="EI35" i="21"/>
  <c r="EH35" i="21"/>
  <c r="EG35" i="21"/>
  <c r="EF35" i="21"/>
  <c r="EE35" i="21"/>
  <c r="ED35" i="21"/>
  <c r="EC35" i="21"/>
  <c r="EB35" i="21"/>
  <c r="EA35" i="21"/>
  <c r="DZ35" i="21"/>
  <c r="DY35" i="21"/>
  <c r="DX35" i="21"/>
  <c r="DW35" i="21"/>
  <c r="DV35" i="21"/>
  <c r="DU35" i="21"/>
  <c r="DT35" i="21"/>
  <c r="DS35" i="21"/>
  <c r="DR35" i="21"/>
  <c r="DQ35" i="21"/>
  <c r="DP35" i="21"/>
  <c r="DO35" i="21"/>
  <c r="DN35" i="21"/>
  <c r="DM35" i="21"/>
  <c r="DL35" i="21"/>
  <c r="DK35" i="21"/>
  <c r="DJ35" i="21"/>
  <c r="DI35" i="21"/>
  <c r="DH35" i="21"/>
  <c r="DG35" i="21"/>
  <c r="DF35" i="21"/>
  <c r="DE35" i="21"/>
  <c r="DD35" i="21"/>
  <c r="DC35" i="21"/>
  <c r="DB35" i="21"/>
  <c r="DA35" i="21"/>
  <c r="CZ35" i="21"/>
  <c r="CY35" i="21"/>
  <c r="CX35" i="21"/>
  <c r="CW35" i="21"/>
  <c r="CV35" i="21"/>
  <c r="CU35" i="21"/>
  <c r="CT35" i="21"/>
  <c r="CS35" i="21"/>
  <c r="CR35" i="21"/>
  <c r="CQ35" i="21"/>
  <c r="CP35" i="21"/>
  <c r="CO35" i="21"/>
  <c r="CN35" i="21"/>
  <c r="CM35" i="21"/>
  <c r="CL35" i="21"/>
  <c r="CK35" i="21"/>
  <c r="CJ35" i="21"/>
  <c r="CI35" i="21"/>
  <c r="CH35" i="21"/>
  <c r="CG35" i="21"/>
  <c r="CF35" i="21"/>
  <c r="CE35" i="21"/>
  <c r="CD35" i="21"/>
  <c r="CC35" i="21"/>
  <c r="CB35" i="21"/>
  <c r="CA35" i="21"/>
  <c r="BZ35" i="21"/>
  <c r="BY35" i="21"/>
  <c r="BX35" i="21"/>
  <c r="BW35" i="21"/>
  <c r="BV35" i="21"/>
  <c r="BU35" i="21"/>
  <c r="BT35" i="21"/>
  <c r="BS35" i="21"/>
  <c r="BR35" i="21"/>
  <c r="BQ35" i="21"/>
  <c r="BP35" i="21"/>
  <c r="BO35" i="21"/>
  <c r="BN35" i="21"/>
  <c r="BM35" i="21"/>
  <c r="BL35" i="21"/>
  <c r="BK35" i="21"/>
  <c r="BJ35" i="21"/>
  <c r="BI35" i="21"/>
  <c r="BH35" i="21"/>
  <c r="BG35" i="21"/>
  <c r="BF35" i="21"/>
  <c r="BE35" i="21"/>
  <c r="BD35" i="21"/>
  <c r="BC35" i="21"/>
  <c r="BB35" i="21"/>
  <c r="BA35" i="21"/>
  <c r="AZ35" i="21"/>
  <c r="AY35" i="21"/>
  <c r="AX35" i="21"/>
  <c r="AW35" i="21"/>
  <c r="AV35" i="21"/>
  <c r="AU35" i="21"/>
  <c r="AT35" i="21"/>
  <c r="AS35" i="21"/>
  <c r="AR35" i="21"/>
  <c r="AQ35" i="21"/>
  <c r="AP35" i="21"/>
  <c r="AO35" i="21"/>
  <c r="AN35" i="21"/>
  <c r="AM35" i="21"/>
  <c r="AL35" i="21"/>
  <c r="AK35" i="21"/>
  <c r="AJ35" i="21"/>
  <c r="AI35" i="21"/>
  <c r="AH35" i="21"/>
  <c r="AG35" i="21"/>
  <c r="AF35" i="21"/>
  <c r="AE35" i="21"/>
  <c r="AD35" i="21"/>
  <c r="AC35" i="21"/>
  <c r="AB35" i="21"/>
  <c r="AA35" i="21"/>
  <c r="Z35" i="21"/>
  <c r="Y35" i="21"/>
  <c r="X35" i="21"/>
  <c r="W35" i="21"/>
  <c r="V35" i="21"/>
  <c r="U35" i="21"/>
  <c r="T35" i="21"/>
  <c r="S35" i="21"/>
  <c r="R35" i="21"/>
  <c r="Q35" i="21"/>
  <c r="P35" i="21"/>
  <c r="O35" i="21"/>
  <c r="N35" i="21"/>
  <c r="M35" i="21"/>
  <c r="L35" i="21"/>
  <c r="K35" i="21"/>
  <c r="J35" i="21"/>
  <c r="I35" i="21"/>
  <c r="H35" i="21"/>
  <c r="G35" i="21"/>
  <c r="F35" i="21"/>
  <c r="E35" i="21"/>
  <c r="D35" i="21"/>
  <c r="C35" i="21"/>
  <c r="B35" i="21"/>
  <c r="KM34" i="21"/>
  <c r="KL34" i="21"/>
  <c r="KK34" i="21"/>
  <c r="KJ34" i="21"/>
  <c r="KI34" i="21"/>
  <c r="KH34" i="21"/>
  <c r="KG34" i="21"/>
  <c r="KF34" i="21"/>
  <c r="KE34" i="21"/>
  <c r="KD34" i="21"/>
  <c r="KC34" i="21"/>
  <c r="KB34" i="21"/>
  <c r="KA34" i="21"/>
  <c r="JZ34" i="21"/>
  <c r="JY34" i="21"/>
  <c r="JX34" i="21"/>
  <c r="JW34" i="21"/>
  <c r="JV34" i="21"/>
  <c r="JU34" i="21"/>
  <c r="JT34" i="21"/>
  <c r="JS34" i="21"/>
  <c r="JR34" i="21"/>
  <c r="JQ34" i="21"/>
  <c r="JP34" i="21"/>
  <c r="JO34" i="21"/>
  <c r="JN34" i="21"/>
  <c r="JM34" i="21"/>
  <c r="JL34" i="21"/>
  <c r="JK34" i="21"/>
  <c r="JJ34" i="21"/>
  <c r="JI34" i="21"/>
  <c r="JH34" i="21"/>
  <c r="JG34" i="21"/>
  <c r="JF34" i="21"/>
  <c r="JE34" i="21"/>
  <c r="JD34" i="21"/>
  <c r="JC34" i="21"/>
  <c r="JB34" i="21"/>
  <c r="JA34" i="21"/>
  <c r="IZ34" i="21"/>
  <c r="IY34" i="21"/>
  <c r="IX34" i="21"/>
  <c r="IW34" i="21"/>
  <c r="IV34" i="21"/>
  <c r="IU34" i="21"/>
  <c r="IT34" i="21"/>
  <c r="IS34" i="21"/>
  <c r="IR34" i="21"/>
  <c r="IQ34" i="21"/>
  <c r="IP34" i="21"/>
  <c r="IO34" i="21"/>
  <c r="IN34" i="21"/>
  <c r="IM34" i="21"/>
  <c r="IL34" i="21"/>
  <c r="IK34" i="21"/>
  <c r="IJ34" i="21"/>
  <c r="II34" i="21"/>
  <c r="IH34" i="21"/>
  <c r="IG34" i="21"/>
  <c r="IF34" i="21"/>
  <c r="IE34" i="21"/>
  <c r="ID34" i="21"/>
  <c r="IC34" i="21"/>
  <c r="IB34" i="21"/>
  <c r="IA34" i="21"/>
  <c r="HZ34" i="21"/>
  <c r="HY34" i="21"/>
  <c r="HX34" i="21"/>
  <c r="HW34" i="21"/>
  <c r="HV34" i="21"/>
  <c r="HU34" i="21"/>
  <c r="HT34" i="21"/>
  <c r="HS34" i="21"/>
  <c r="HR34" i="21"/>
  <c r="HQ34" i="21"/>
  <c r="HP34" i="21"/>
  <c r="HO34" i="21"/>
  <c r="HN34" i="21"/>
  <c r="HM34" i="21"/>
  <c r="HL34" i="21"/>
  <c r="HK34" i="21"/>
  <c r="HJ34" i="21"/>
  <c r="HI34" i="21"/>
  <c r="HH34" i="21"/>
  <c r="HG34" i="21"/>
  <c r="HF34" i="21"/>
  <c r="HE34" i="21"/>
  <c r="HD34" i="21"/>
  <c r="HC34" i="21"/>
  <c r="HB34" i="21"/>
  <c r="HA34" i="21"/>
  <c r="GZ34" i="21"/>
  <c r="GY34" i="21"/>
  <c r="GX34" i="21"/>
  <c r="GW34" i="21"/>
  <c r="GV34" i="21"/>
  <c r="GU34" i="21"/>
  <c r="GT34" i="21"/>
  <c r="GS34" i="21"/>
  <c r="GR34" i="21"/>
  <c r="GQ34" i="21"/>
  <c r="GP34" i="21"/>
  <c r="GO34" i="21"/>
  <c r="GN34" i="21"/>
  <c r="GM34" i="21"/>
  <c r="GL34" i="21"/>
  <c r="GK34" i="21"/>
  <c r="GJ34" i="21"/>
  <c r="GI34" i="21"/>
  <c r="GH34" i="21"/>
  <c r="GG34" i="21"/>
  <c r="GF34" i="21"/>
  <c r="GE34" i="21"/>
  <c r="GD34" i="21"/>
  <c r="GC34" i="21"/>
  <c r="GB34" i="21"/>
  <c r="GA34" i="21"/>
  <c r="FZ34" i="21"/>
  <c r="FY34" i="21"/>
  <c r="FX34" i="21"/>
  <c r="FW34" i="21"/>
  <c r="FV34" i="21"/>
  <c r="FU34" i="21"/>
  <c r="FT34" i="21"/>
  <c r="FS34" i="21"/>
  <c r="FR34" i="21"/>
  <c r="FQ34" i="21"/>
  <c r="FP34" i="21"/>
  <c r="FO34" i="21"/>
  <c r="FN34" i="21"/>
  <c r="FM34" i="21"/>
  <c r="FL34" i="21"/>
  <c r="FK34" i="21"/>
  <c r="FJ34" i="21"/>
  <c r="FI34" i="21"/>
  <c r="FH34" i="21"/>
  <c r="FG34" i="21"/>
  <c r="FF34" i="21"/>
  <c r="FE34" i="21"/>
  <c r="FD34" i="21"/>
  <c r="FC34" i="21"/>
  <c r="FB34" i="21"/>
  <c r="FA34" i="21"/>
  <c r="EZ34" i="21"/>
  <c r="EY34" i="21"/>
  <c r="EX34" i="21"/>
  <c r="EW34" i="21"/>
  <c r="EV34" i="21"/>
  <c r="EU34" i="21"/>
  <c r="ET34" i="21"/>
  <c r="ES34" i="21"/>
  <c r="ER34" i="21"/>
  <c r="EQ34" i="21"/>
  <c r="EP34" i="21"/>
  <c r="EO34" i="21"/>
  <c r="EN34" i="21"/>
  <c r="EM34" i="21"/>
  <c r="EL34" i="21"/>
  <c r="EK34" i="21"/>
  <c r="EJ34" i="21"/>
  <c r="EI34" i="21"/>
  <c r="EH34" i="21"/>
  <c r="EG34" i="21"/>
  <c r="EF34" i="21"/>
  <c r="EE34" i="21"/>
  <c r="ED34" i="21"/>
  <c r="EC34" i="21"/>
  <c r="EB34" i="21"/>
  <c r="EA34" i="21"/>
  <c r="DZ34" i="21"/>
  <c r="DY34" i="21"/>
  <c r="DX34" i="21"/>
  <c r="DW34" i="21"/>
  <c r="DV34" i="21"/>
  <c r="DU34" i="21"/>
  <c r="DT34" i="21"/>
  <c r="DS34" i="21"/>
  <c r="DR34" i="21"/>
  <c r="DQ34" i="21"/>
  <c r="DP34" i="21"/>
  <c r="DO34" i="21"/>
  <c r="DN34" i="21"/>
  <c r="DM34" i="21"/>
  <c r="DL34" i="21"/>
  <c r="DK34" i="21"/>
  <c r="DJ34" i="21"/>
  <c r="DI34" i="21"/>
  <c r="DH34" i="21"/>
  <c r="DG34" i="21"/>
  <c r="DF34" i="21"/>
  <c r="DE34" i="21"/>
  <c r="DD34" i="21"/>
  <c r="DC34" i="21"/>
  <c r="DB34" i="21"/>
  <c r="DA34" i="21"/>
  <c r="CZ34" i="21"/>
  <c r="CY34" i="21"/>
  <c r="CX34" i="21"/>
  <c r="CW34" i="21"/>
  <c r="CV34" i="21"/>
  <c r="CU34" i="21"/>
  <c r="CT34" i="21"/>
  <c r="CS34" i="21"/>
  <c r="CR34" i="21"/>
  <c r="CQ34" i="21"/>
  <c r="CP34" i="21"/>
  <c r="CO34" i="21"/>
  <c r="CN34" i="21"/>
  <c r="CM34" i="21"/>
  <c r="CL34" i="21"/>
  <c r="CK34" i="21"/>
  <c r="CJ34" i="21"/>
  <c r="CI34" i="21"/>
  <c r="CH34" i="21"/>
  <c r="CG34" i="21"/>
  <c r="CF34" i="21"/>
  <c r="CE34" i="21"/>
  <c r="CD34" i="21"/>
  <c r="CC34" i="21"/>
  <c r="CB34" i="21"/>
  <c r="CA34" i="21"/>
  <c r="BZ34" i="21"/>
  <c r="BY34" i="21"/>
  <c r="BX34" i="21"/>
  <c r="BW34" i="21"/>
  <c r="BV34" i="21"/>
  <c r="BU34" i="21"/>
  <c r="BT34" i="21"/>
  <c r="BS34" i="21"/>
  <c r="BR34" i="21"/>
  <c r="BQ34" i="21"/>
  <c r="BP34" i="21"/>
  <c r="BO34" i="21"/>
  <c r="BN34" i="21"/>
  <c r="BM34" i="21"/>
  <c r="BL34" i="21"/>
  <c r="BK34" i="21"/>
  <c r="BJ34" i="21"/>
  <c r="BI34" i="21"/>
  <c r="BH34" i="21"/>
  <c r="BG34" i="21"/>
  <c r="BF34" i="21"/>
  <c r="BE34" i="21"/>
  <c r="BD34" i="21"/>
  <c r="BC34" i="21"/>
  <c r="BB34" i="21"/>
  <c r="BA34" i="21"/>
  <c r="AZ34" i="21"/>
  <c r="AY34" i="21"/>
  <c r="AX34" i="21"/>
  <c r="AW34" i="21"/>
  <c r="AV34" i="21"/>
  <c r="AU34" i="21"/>
  <c r="AT34" i="21"/>
  <c r="AS34" i="21"/>
  <c r="AR34" i="21"/>
  <c r="AQ34" i="21"/>
  <c r="AP34" i="21"/>
  <c r="AO34" i="21"/>
  <c r="AN34" i="21"/>
  <c r="AM34" i="21"/>
  <c r="AL34" i="21"/>
  <c r="AK34" i="21"/>
  <c r="AJ34" i="21"/>
  <c r="AI34" i="21"/>
  <c r="AH34" i="21"/>
  <c r="AG34" i="21"/>
  <c r="AF34" i="21"/>
  <c r="AE34" i="21"/>
  <c r="AD34" i="21"/>
  <c r="AC34" i="21"/>
  <c r="AB34" i="21"/>
  <c r="AA34" i="21"/>
  <c r="Z34" i="21"/>
  <c r="Y34" i="21"/>
  <c r="X34" i="21"/>
  <c r="W34" i="21"/>
  <c r="V34" i="21"/>
  <c r="U34" i="21"/>
  <c r="T34" i="21"/>
  <c r="S34" i="21"/>
  <c r="R34" i="21"/>
  <c r="Q34" i="21"/>
  <c r="P34" i="21"/>
  <c r="O34" i="21"/>
  <c r="N34" i="21"/>
  <c r="M34" i="21"/>
  <c r="L34" i="21"/>
  <c r="K34" i="21"/>
  <c r="J34" i="21"/>
  <c r="I34" i="21"/>
  <c r="H34" i="21"/>
  <c r="G34" i="21"/>
  <c r="F34" i="21"/>
  <c r="E34" i="21"/>
  <c r="D34" i="21"/>
  <c r="C34" i="21"/>
  <c r="B34" i="21"/>
  <c r="KM33" i="21"/>
  <c r="KL33" i="21"/>
  <c r="KK33" i="21"/>
  <c r="KJ33" i="21"/>
  <c r="KI33" i="21"/>
  <c r="KH33" i="21"/>
  <c r="KG33" i="21"/>
  <c r="KF33" i="21"/>
  <c r="KE33" i="21"/>
  <c r="KD33" i="21"/>
  <c r="KC33" i="21"/>
  <c r="KB33" i="21"/>
  <c r="KA33" i="21"/>
  <c r="JZ33" i="21"/>
  <c r="JY33" i="21"/>
  <c r="JX33" i="21"/>
  <c r="JW33" i="21"/>
  <c r="JV33" i="21"/>
  <c r="JU33" i="21"/>
  <c r="JT33" i="21"/>
  <c r="JS33" i="21"/>
  <c r="JR33" i="21"/>
  <c r="JQ33" i="21"/>
  <c r="JP33" i="21"/>
  <c r="JO33" i="21"/>
  <c r="JN33" i="21"/>
  <c r="JM33" i="21"/>
  <c r="JL33" i="21"/>
  <c r="JK33" i="21"/>
  <c r="JJ33" i="21"/>
  <c r="JI33" i="21"/>
  <c r="JH33" i="21"/>
  <c r="JG33" i="21"/>
  <c r="JF33" i="21"/>
  <c r="JE33" i="21"/>
  <c r="JD33" i="21"/>
  <c r="JC33" i="21"/>
  <c r="JB33" i="21"/>
  <c r="JA33" i="21"/>
  <c r="IZ33" i="21"/>
  <c r="IY33" i="21"/>
  <c r="IX33" i="21"/>
  <c r="IW33" i="21"/>
  <c r="IV33" i="21"/>
  <c r="IU33" i="21"/>
  <c r="IT33" i="21"/>
  <c r="IS33" i="21"/>
  <c r="IR33" i="21"/>
  <c r="IQ33" i="21"/>
  <c r="IP33" i="21"/>
  <c r="IO33" i="21"/>
  <c r="IN33" i="21"/>
  <c r="IM33" i="21"/>
  <c r="IL33" i="21"/>
  <c r="IK33" i="21"/>
  <c r="IJ33" i="21"/>
  <c r="II33" i="21"/>
  <c r="IH33" i="21"/>
  <c r="IG33" i="21"/>
  <c r="IF33" i="21"/>
  <c r="IE33" i="21"/>
  <c r="ID33" i="21"/>
  <c r="IC33" i="21"/>
  <c r="IB33" i="21"/>
  <c r="IA33" i="21"/>
  <c r="HZ33" i="21"/>
  <c r="HY33" i="21"/>
  <c r="HX33" i="21"/>
  <c r="HW33" i="21"/>
  <c r="HV33" i="21"/>
  <c r="HU33" i="21"/>
  <c r="HT33" i="21"/>
  <c r="HS33" i="21"/>
  <c r="HR33" i="21"/>
  <c r="HQ33" i="21"/>
  <c r="HP33" i="21"/>
  <c r="HO33" i="21"/>
  <c r="HN33" i="21"/>
  <c r="HM33" i="21"/>
  <c r="HL33" i="21"/>
  <c r="HK33" i="21"/>
  <c r="HJ33" i="21"/>
  <c r="HI33" i="21"/>
  <c r="HH33" i="21"/>
  <c r="HG33" i="21"/>
  <c r="HF33" i="21"/>
  <c r="HE33" i="21"/>
  <c r="HD33" i="21"/>
  <c r="HC33" i="21"/>
  <c r="HB33" i="21"/>
  <c r="HA33" i="21"/>
  <c r="GZ33" i="21"/>
  <c r="GY33" i="21"/>
  <c r="GX33" i="21"/>
  <c r="GW33" i="21"/>
  <c r="GV33" i="21"/>
  <c r="GU33" i="21"/>
  <c r="GT33" i="21"/>
  <c r="GS33" i="21"/>
  <c r="GR33" i="21"/>
  <c r="GQ33" i="21"/>
  <c r="GP33" i="21"/>
  <c r="GO33" i="21"/>
  <c r="GN33" i="21"/>
  <c r="GM33" i="21"/>
  <c r="GL33" i="21"/>
  <c r="GK33" i="21"/>
  <c r="GJ33" i="21"/>
  <c r="GI33" i="21"/>
  <c r="GH33" i="21"/>
  <c r="GG33" i="21"/>
  <c r="GF33" i="21"/>
  <c r="GE33" i="21"/>
  <c r="GD33" i="21"/>
  <c r="GC33" i="21"/>
  <c r="GB33" i="21"/>
  <c r="GA33" i="21"/>
  <c r="FZ33" i="21"/>
  <c r="FY33" i="21"/>
  <c r="FX33" i="21"/>
  <c r="FW33" i="21"/>
  <c r="FV33" i="21"/>
  <c r="FU33" i="21"/>
  <c r="FT33" i="21"/>
  <c r="FS33" i="21"/>
  <c r="FR33" i="21"/>
  <c r="FQ33" i="21"/>
  <c r="FP33" i="21"/>
  <c r="FO33" i="21"/>
  <c r="FN33" i="21"/>
  <c r="FM33" i="21"/>
  <c r="FL33" i="21"/>
  <c r="FK33" i="21"/>
  <c r="FJ33" i="21"/>
  <c r="FI33" i="21"/>
  <c r="FH33" i="21"/>
  <c r="FG33" i="21"/>
  <c r="FF33" i="21"/>
  <c r="FE33" i="21"/>
  <c r="FD33" i="21"/>
  <c r="FC33" i="21"/>
  <c r="FB33" i="21"/>
  <c r="FA33" i="21"/>
  <c r="EZ33" i="21"/>
  <c r="EY33" i="21"/>
  <c r="EX33" i="21"/>
  <c r="EW33" i="21"/>
  <c r="EV33" i="21"/>
  <c r="EU33" i="21"/>
  <c r="ET33" i="21"/>
  <c r="ES33" i="21"/>
  <c r="ER33" i="21"/>
  <c r="EQ33" i="21"/>
  <c r="EP33" i="21"/>
  <c r="EO33" i="21"/>
  <c r="EN33" i="21"/>
  <c r="EM33" i="21"/>
  <c r="EL33" i="21"/>
  <c r="EK33" i="21"/>
  <c r="EJ33" i="21"/>
  <c r="EI33" i="21"/>
  <c r="EH33" i="21"/>
  <c r="EG33" i="21"/>
  <c r="EF33" i="21"/>
  <c r="EE33" i="21"/>
  <c r="ED33" i="21"/>
  <c r="EC33" i="21"/>
  <c r="EB33" i="21"/>
  <c r="EA33" i="21"/>
  <c r="DZ33" i="21"/>
  <c r="DY33" i="21"/>
  <c r="DX33" i="21"/>
  <c r="DW33" i="21"/>
  <c r="DV33" i="21"/>
  <c r="DU33" i="21"/>
  <c r="DT33" i="21"/>
  <c r="DS33" i="21"/>
  <c r="DR33" i="21"/>
  <c r="DQ33" i="21"/>
  <c r="DP33" i="21"/>
  <c r="DO33" i="21"/>
  <c r="DN33" i="21"/>
  <c r="DM33" i="21"/>
  <c r="DL33" i="21"/>
  <c r="DK33" i="21"/>
  <c r="DJ33" i="21"/>
  <c r="DI33" i="21"/>
  <c r="DH33" i="21"/>
  <c r="DG33" i="21"/>
  <c r="DF33" i="21"/>
  <c r="DE33" i="21"/>
  <c r="DD33" i="21"/>
  <c r="DC33" i="21"/>
  <c r="DB33" i="21"/>
  <c r="DA33" i="21"/>
  <c r="CZ33" i="21"/>
  <c r="CY33" i="21"/>
  <c r="CX33" i="21"/>
  <c r="CW33" i="21"/>
  <c r="CV33" i="21"/>
  <c r="CU33" i="21"/>
  <c r="CT33" i="21"/>
  <c r="CS33" i="21"/>
  <c r="CR33" i="21"/>
  <c r="CQ33" i="21"/>
  <c r="CP33" i="21"/>
  <c r="CO33" i="21"/>
  <c r="CN33" i="21"/>
  <c r="CM33" i="21"/>
  <c r="CL33" i="21"/>
  <c r="CK33" i="21"/>
  <c r="CJ33" i="21"/>
  <c r="CI33" i="21"/>
  <c r="CH33" i="21"/>
  <c r="CG33" i="21"/>
  <c r="CF33" i="21"/>
  <c r="CE33" i="21"/>
  <c r="CD33" i="21"/>
  <c r="CC33" i="21"/>
  <c r="CB33" i="21"/>
  <c r="CA33" i="21"/>
  <c r="BZ33" i="21"/>
  <c r="BY33" i="21"/>
  <c r="BX33" i="21"/>
  <c r="BW33" i="21"/>
  <c r="BV33" i="21"/>
  <c r="BU33" i="21"/>
  <c r="BT33" i="21"/>
  <c r="BS33" i="21"/>
  <c r="BR33" i="21"/>
  <c r="BQ33" i="21"/>
  <c r="BP33" i="21"/>
  <c r="BO33" i="21"/>
  <c r="BN33" i="21"/>
  <c r="BM33" i="21"/>
  <c r="BL33" i="21"/>
  <c r="BK33" i="21"/>
  <c r="BJ33" i="21"/>
  <c r="BI33" i="21"/>
  <c r="BH33" i="21"/>
  <c r="BG33" i="21"/>
  <c r="BF33" i="21"/>
  <c r="BE33" i="21"/>
  <c r="BD33" i="21"/>
  <c r="BC33" i="21"/>
  <c r="BB33" i="21"/>
  <c r="BA33" i="21"/>
  <c r="AZ33" i="21"/>
  <c r="AY33" i="21"/>
  <c r="AX33" i="21"/>
  <c r="AW33" i="21"/>
  <c r="AV33" i="21"/>
  <c r="AU33" i="21"/>
  <c r="AT33" i="21"/>
  <c r="AS33" i="21"/>
  <c r="AR33" i="21"/>
  <c r="AQ33" i="21"/>
  <c r="AP33" i="21"/>
  <c r="AO33" i="21"/>
  <c r="AN33" i="21"/>
  <c r="AM33" i="21"/>
  <c r="AL33" i="21"/>
  <c r="AK33" i="21"/>
  <c r="AJ33" i="21"/>
  <c r="AI33" i="21"/>
  <c r="AH33" i="21"/>
  <c r="AG33" i="21"/>
  <c r="AF33" i="21"/>
  <c r="AE33" i="21"/>
  <c r="AD33" i="21"/>
  <c r="AC33" i="21"/>
  <c r="AB33" i="21"/>
  <c r="AA33" i="21"/>
  <c r="Z33" i="21"/>
  <c r="Y33" i="21"/>
  <c r="X33" i="21"/>
  <c r="W33" i="21"/>
  <c r="V33" i="21"/>
  <c r="U33" i="21"/>
  <c r="T33" i="21"/>
  <c r="S33" i="21"/>
  <c r="R33" i="21"/>
  <c r="Q33" i="21"/>
  <c r="P33" i="21"/>
  <c r="O33" i="21"/>
  <c r="N33" i="21"/>
  <c r="M33" i="21"/>
  <c r="L33" i="21"/>
  <c r="K33" i="21"/>
  <c r="J33" i="21"/>
  <c r="I33" i="21"/>
  <c r="H33" i="21"/>
  <c r="G33" i="21"/>
  <c r="F33" i="21"/>
  <c r="E33" i="21"/>
  <c r="D33" i="21"/>
  <c r="C33" i="21"/>
  <c r="B33" i="21"/>
  <c r="KM32" i="21"/>
  <c r="KL32" i="21"/>
  <c r="KK32" i="21"/>
  <c r="KJ32" i="21"/>
  <c r="KI32" i="21"/>
  <c r="KH32" i="21"/>
  <c r="KG32" i="21"/>
  <c r="KF32" i="21"/>
  <c r="KE32" i="21"/>
  <c r="KD32" i="21"/>
  <c r="KC32" i="21"/>
  <c r="KB32" i="21"/>
  <c r="KA32" i="21"/>
  <c r="JZ32" i="21"/>
  <c r="JY32" i="21"/>
  <c r="JX32" i="21"/>
  <c r="JW32" i="21"/>
  <c r="JV32" i="21"/>
  <c r="JU32" i="21"/>
  <c r="JT32" i="21"/>
  <c r="JS32" i="21"/>
  <c r="JR32" i="21"/>
  <c r="JQ32" i="21"/>
  <c r="JP32" i="21"/>
  <c r="JO32" i="21"/>
  <c r="JN32" i="21"/>
  <c r="JM32" i="21"/>
  <c r="JL32" i="21"/>
  <c r="JK32" i="21"/>
  <c r="JJ32" i="21"/>
  <c r="JI32" i="21"/>
  <c r="JH32" i="21"/>
  <c r="JG32" i="21"/>
  <c r="JF32" i="21"/>
  <c r="JE32" i="21"/>
  <c r="JD32" i="21"/>
  <c r="JC32" i="21"/>
  <c r="JB32" i="21"/>
  <c r="JA32" i="21"/>
  <c r="IZ32" i="21"/>
  <c r="IY32" i="21"/>
  <c r="IX32" i="21"/>
  <c r="IW32" i="21"/>
  <c r="IV32" i="21"/>
  <c r="IU32" i="21"/>
  <c r="IT32" i="21"/>
  <c r="IS32" i="21"/>
  <c r="IR32" i="21"/>
  <c r="IQ32" i="21"/>
  <c r="IP32" i="21"/>
  <c r="IO32" i="21"/>
  <c r="IN32" i="21"/>
  <c r="IM32" i="21"/>
  <c r="IL32" i="21"/>
  <c r="IK32" i="21"/>
  <c r="IJ32" i="21"/>
  <c r="II32" i="21"/>
  <c r="IH32" i="21"/>
  <c r="IG32" i="21"/>
  <c r="IF32" i="21"/>
  <c r="IE32" i="21"/>
  <c r="ID32" i="21"/>
  <c r="IC32" i="21"/>
  <c r="IB32" i="21"/>
  <c r="IA32" i="21"/>
  <c r="HZ32" i="21"/>
  <c r="HY32" i="21"/>
  <c r="HX32" i="21"/>
  <c r="HW32" i="21"/>
  <c r="HV32" i="21"/>
  <c r="HU32" i="21"/>
  <c r="HT32" i="21"/>
  <c r="HS32" i="21"/>
  <c r="HR32" i="21"/>
  <c r="HQ32" i="21"/>
  <c r="HP32" i="21"/>
  <c r="HO32" i="21"/>
  <c r="HN32" i="21"/>
  <c r="HM32" i="21"/>
  <c r="HL32" i="21"/>
  <c r="HK32" i="21"/>
  <c r="HJ32" i="21"/>
  <c r="HI32" i="21"/>
  <c r="HH32" i="21"/>
  <c r="HG32" i="21"/>
  <c r="HF32" i="21"/>
  <c r="HE32" i="21"/>
  <c r="HD32" i="21"/>
  <c r="HC32" i="21"/>
  <c r="HB32" i="21"/>
  <c r="HA32" i="21"/>
  <c r="GZ32" i="21"/>
  <c r="GY32" i="21"/>
  <c r="GX32" i="21"/>
  <c r="GW32" i="21"/>
  <c r="GV32" i="21"/>
  <c r="GU32" i="21"/>
  <c r="GT32" i="21"/>
  <c r="GS32" i="21"/>
  <c r="GR32" i="21"/>
  <c r="GQ32" i="21"/>
  <c r="GP32" i="21"/>
  <c r="GO32" i="21"/>
  <c r="GN32" i="21"/>
  <c r="GM32" i="21"/>
  <c r="GL32" i="21"/>
  <c r="GK32" i="21"/>
  <c r="GJ32" i="21"/>
  <c r="GI32" i="21"/>
  <c r="GH32" i="21"/>
  <c r="GG32" i="21"/>
  <c r="GF32" i="21"/>
  <c r="GE32" i="21"/>
  <c r="GD32" i="21"/>
  <c r="GC32" i="21"/>
  <c r="GB32" i="21"/>
  <c r="GA32" i="21"/>
  <c r="FZ32" i="21"/>
  <c r="FY32" i="21"/>
  <c r="FX32" i="21"/>
  <c r="FW32" i="21"/>
  <c r="FV32" i="21"/>
  <c r="FU32" i="21"/>
  <c r="FT32" i="21"/>
  <c r="FS32" i="21"/>
  <c r="FR32" i="21"/>
  <c r="FQ32" i="21"/>
  <c r="FP32" i="21"/>
  <c r="FO32" i="21"/>
  <c r="FN32" i="21"/>
  <c r="FM32" i="21"/>
  <c r="FL32" i="21"/>
  <c r="FK32" i="21"/>
  <c r="FJ32" i="21"/>
  <c r="FI32" i="21"/>
  <c r="FH32" i="21"/>
  <c r="FG32" i="21"/>
  <c r="FF32" i="21"/>
  <c r="FE32" i="21"/>
  <c r="FD32" i="21"/>
  <c r="FC32" i="21"/>
  <c r="FB32" i="21"/>
  <c r="FA32" i="21"/>
  <c r="EZ32" i="21"/>
  <c r="EY32" i="21"/>
  <c r="EX32" i="21"/>
  <c r="EW32" i="21"/>
  <c r="EV32" i="21"/>
  <c r="EU32" i="21"/>
  <c r="ET32" i="21"/>
  <c r="ES32" i="21"/>
  <c r="ER32" i="21"/>
  <c r="EQ32" i="21"/>
  <c r="EP32" i="21"/>
  <c r="EO32" i="21"/>
  <c r="EN32" i="21"/>
  <c r="EM32" i="21"/>
  <c r="EL32" i="21"/>
  <c r="EK32" i="21"/>
  <c r="EJ32" i="21"/>
  <c r="EI32" i="21"/>
  <c r="EH32" i="21"/>
  <c r="EG32" i="21"/>
  <c r="EF32" i="21"/>
  <c r="EE32" i="21"/>
  <c r="ED32" i="21"/>
  <c r="EC32" i="21"/>
  <c r="EB32" i="21"/>
  <c r="EA32" i="21"/>
  <c r="DZ32" i="21"/>
  <c r="DY32" i="21"/>
  <c r="DX32" i="21"/>
  <c r="DW32" i="21"/>
  <c r="DV32" i="21"/>
  <c r="DU32" i="21"/>
  <c r="DT32" i="21"/>
  <c r="DS32" i="21"/>
  <c r="DR32" i="21"/>
  <c r="DQ32" i="21"/>
  <c r="DP32" i="21"/>
  <c r="DO32" i="21"/>
  <c r="DN32" i="21"/>
  <c r="DM32" i="21"/>
  <c r="DL32" i="21"/>
  <c r="DK32" i="21"/>
  <c r="DJ32" i="21"/>
  <c r="DI32" i="21"/>
  <c r="DH32" i="21"/>
  <c r="DG32" i="21"/>
  <c r="DF32" i="21"/>
  <c r="DE32" i="21"/>
  <c r="DD32" i="21"/>
  <c r="DC32" i="21"/>
  <c r="DB32" i="21"/>
  <c r="DA32" i="21"/>
  <c r="CZ32" i="21"/>
  <c r="CY32" i="21"/>
  <c r="CX32" i="21"/>
  <c r="CW32" i="21"/>
  <c r="CV32" i="21"/>
  <c r="CU32" i="21"/>
  <c r="CT32" i="21"/>
  <c r="CS32" i="21"/>
  <c r="CR32" i="21"/>
  <c r="CQ32" i="21"/>
  <c r="CP32" i="21"/>
  <c r="CO32" i="21"/>
  <c r="CN32" i="21"/>
  <c r="CM32" i="21"/>
  <c r="CL32" i="21"/>
  <c r="CK32" i="21"/>
  <c r="CJ32" i="21"/>
  <c r="CI32" i="21"/>
  <c r="CH32" i="21"/>
  <c r="CG32" i="21"/>
  <c r="CF32" i="21"/>
  <c r="CE32" i="21"/>
  <c r="CD32" i="21"/>
  <c r="CC32" i="21"/>
  <c r="CB32" i="21"/>
  <c r="CA32" i="21"/>
  <c r="BZ32" i="21"/>
  <c r="BY32" i="21"/>
  <c r="BX32" i="21"/>
  <c r="BW32" i="21"/>
  <c r="BV32" i="21"/>
  <c r="BU32" i="21"/>
  <c r="BT32" i="21"/>
  <c r="BS32" i="21"/>
  <c r="BR32" i="21"/>
  <c r="BQ32" i="21"/>
  <c r="BP32" i="21"/>
  <c r="BO32" i="21"/>
  <c r="BN32" i="21"/>
  <c r="BM32" i="21"/>
  <c r="BL32" i="21"/>
  <c r="BK32" i="21"/>
  <c r="BJ32" i="21"/>
  <c r="BI32" i="21"/>
  <c r="BH32" i="21"/>
  <c r="BG32" i="21"/>
  <c r="BF32" i="21"/>
  <c r="BE32" i="21"/>
  <c r="BD32" i="21"/>
  <c r="BC32" i="21"/>
  <c r="BB32" i="21"/>
  <c r="BA32" i="21"/>
  <c r="AZ32" i="21"/>
  <c r="AY32" i="21"/>
  <c r="AX32" i="21"/>
  <c r="AW32" i="21"/>
  <c r="AV32" i="21"/>
  <c r="AU32" i="21"/>
  <c r="AT32" i="21"/>
  <c r="AS32" i="21"/>
  <c r="AR32" i="21"/>
  <c r="AQ32" i="21"/>
  <c r="AP32" i="21"/>
  <c r="AO32" i="21"/>
  <c r="AN32" i="21"/>
  <c r="AM32" i="21"/>
  <c r="AL32" i="21"/>
  <c r="AK32" i="21"/>
  <c r="AJ32" i="21"/>
  <c r="AI32" i="21"/>
  <c r="AH32" i="21"/>
  <c r="AG32" i="21"/>
  <c r="AF32" i="21"/>
  <c r="AE32" i="21"/>
  <c r="AD32" i="21"/>
  <c r="AC32" i="21"/>
  <c r="AB32" i="21"/>
  <c r="AA32" i="21"/>
  <c r="Z32" i="21"/>
  <c r="Y32" i="21"/>
  <c r="X32" i="21"/>
  <c r="W32" i="21"/>
  <c r="V32" i="21"/>
  <c r="U32" i="21"/>
  <c r="T32" i="21"/>
  <c r="S32" i="21"/>
  <c r="R32" i="21"/>
  <c r="Q32" i="21"/>
  <c r="P32" i="21"/>
  <c r="O32" i="21"/>
  <c r="N32" i="21"/>
  <c r="M32" i="21"/>
  <c r="L32" i="21"/>
  <c r="K32" i="21"/>
  <c r="J32" i="21"/>
  <c r="I32" i="21"/>
  <c r="H32" i="21"/>
  <c r="G32" i="21"/>
  <c r="F32" i="21"/>
  <c r="E32" i="21"/>
  <c r="D32" i="21"/>
  <c r="C32" i="21"/>
  <c r="B32" i="21"/>
  <c r="KM31" i="21"/>
  <c r="KL31" i="21"/>
  <c r="KK31" i="21"/>
  <c r="KJ31" i="21"/>
  <c r="KI31" i="21"/>
  <c r="KH31" i="21"/>
  <c r="KG31" i="21"/>
  <c r="KF31" i="21"/>
  <c r="KE31" i="21"/>
  <c r="KD31" i="21"/>
  <c r="KC31" i="21"/>
  <c r="KB31" i="21"/>
  <c r="KA31" i="21"/>
  <c r="JZ31" i="21"/>
  <c r="JY31" i="21"/>
  <c r="JX31" i="21"/>
  <c r="JW31" i="21"/>
  <c r="JV31" i="21"/>
  <c r="JU31" i="21"/>
  <c r="JT31" i="21"/>
  <c r="JS31" i="21"/>
  <c r="JR31" i="21"/>
  <c r="JQ31" i="21"/>
  <c r="JP31" i="21"/>
  <c r="JO31" i="21"/>
  <c r="JN31" i="21"/>
  <c r="JM31" i="21"/>
  <c r="JL31" i="21"/>
  <c r="JK31" i="21"/>
  <c r="JJ31" i="21"/>
  <c r="JI31" i="21"/>
  <c r="JH31" i="21"/>
  <c r="JG31" i="21"/>
  <c r="JF31" i="21"/>
  <c r="JE31" i="21"/>
  <c r="JD31" i="21"/>
  <c r="JC31" i="21"/>
  <c r="JB31" i="21"/>
  <c r="JA31" i="21"/>
  <c r="IZ31" i="21"/>
  <c r="IY31" i="21"/>
  <c r="IX31" i="21"/>
  <c r="IW31" i="21"/>
  <c r="IV31" i="21"/>
  <c r="IU31" i="21"/>
  <c r="IT31" i="21"/>
  <c r="IS31" i="21"/>
  <c r="IR31" i="21"/>
  <c r="IQ31" i="21"/>
  <c r="IP31" i="21"/>
  <c r="IO31" i="21"/>
  <c r="IN31" i="21"/>
  <c r="IM31" i="21"/>
  <c r="IL31" i="21"/>
  <c r="IK31" i="21"/>
  <c r="IJ31" i="21"/>
  <c r="II31" i="21"/>
  <c r="IH31" i="21"/>
  <c r="IG31" i="21"/>
  <c r="IF31" i="21"/>
  <c r="IE31" i="21"/>
  <c r="ID31" i="21"/>
  <c r="IC31" i="21"/>
  <c r="IB31" i="21"/>
  <c r="IA31" i="21"/>
  <c r="HZ31" i="21"/>
  <c r="HY31" i="21"/>
  <c r="HX31" i="21"/>
  <c r="HW31" i="21"/>
  <c r="HV31" i="21"/>
  <c r="HU31" i="21"/>
  <c r="HT31" i="21"/>
  <c r="HS31" i="21"/>
  <c r="HR31" i="21"/>
  <c r="HQ31" i="21"/>
  <c r="HP31" i="21"/>
  <c r="HO31" i="21"/>
  <c r="HN31" i="21"/>
  <c r="HM31" i="21"/>
  <c r="HL31" i="21"/>
  <c r="HK31" i="21"/>
  <c r="HJ31" i="21"/>
  <c r="HI31" i="21"/>
  <c r="HH31" i="21"/>
  <c r="HG31" i="21"/>
  <c r="HF31" i="21"/>
  <c r="HE31" i="21"/>
  <c r="HD31" i="21"/>
  <c r="HC31" i="21"/>
  <c r="HB31" i="21"/>
  <c r="HA31" i="21"/>
  <c r="GZ31" i="21"/>
  <c r="GY31" i="21"/>
  <c r="GX31" i="21"/>
  <c r="GW31" i="21"/>
  <c r="GV31" i="21"/>
  <c r="GU31" i="21"/>
  <c r="GT31" i="21"/>
  <c r="GS31" i="21"/>
  <c r="GR31" i="21"/>
  <c r="GQ31" i="21"/>
  <c r="GP31" i="21"/>
  <c r="GO31" i="21"/>
  <c r="GN31" i="21"/>
  <c r="GM31" i="21"/>
  <c r="GL31" i="21"/>
  <c r="GK31" i="21"/>
  <c r="GJ31" i="21"/>
  <c r="GI31" i="21"/>
  <c r="GH31" i="21"/>
  <c r="GG31" i="21"/>
  <c r="GF31" i="21"/>
  <c r="GE31" i="21"/>
  <c r="GD31" i="21"/>
  <c r="GC31" i="21"/>
  <c r="GB31" i="21"/>
  <c r="GA31" i="21"/>
  <c r="FZ31" i="21"/>
  <c r="FY31" i="21"/>
  <c r="FX31" i="21"/>
  <c r="FW31" i="21"/>
  <c r="FV31" i="21"/>
  <c r="FU31" i="21"/>
  <c r="FT31" i="21"/>
  <c r="FS31" i="21"/>
  <c r="FR31" i="21"/>
  <c r="FQ31" i="21"/>
  <c r="FP31" i="21"/>
  <c r="FO31" i="21"/>
  <c r="FN31" i="21"/>
  <c r="FM31" i="21"/>
  <c r="FL31" i="21"/>
  <c r="FK31" i="21"/>
  <c r="FJ31" i="21"/>
  <c r="FI31" i="21"/>
  <c r="FH31" i="21"/>
  <c r="FG31" i="21"/>
  <c r="FF31" i="21"/>
  <c r="FE31" i="21"/>
  <c r="FD31" i="21"/>
  <c r="FC31" i="21"/>
  <c r="FB31" i="21"/>
  <c r="FA31" i="21"/>
  <c r="EZ31" i="21"/>
  <c r="EY31" i="21"/>
  <c r="EX31" i="21"/>
  <c r="EW31" i="21"/>
  <c r="EV31" i="21"/>
  <c r="EU31" i="21"/>
  <c r="ET31" i="21"/>
  <c r="ES31" i="21"/>
  <c r="ER31" i="21"/>
  <c r="EQ31" i="21"/>
  <c r="EP31" i="21"/>
  <c r="EO31" i="21"/>
  <c r="EN31" i="21"/>
  <c r="EM31" i="21"/>
  <c r="EL31" i="21"/>
  <c r="EK31" i="21"/>
  <c r="EJ31" i="21"/>
  <c r="EI31" i="21"/>
  <c r="EH31" i="21"/>
  <c r="EG31" i="21"/>
  <c r="EF31" i="21"/>
  <c r="EE31" i="21"/>
  <c r="ED31" i="21"/>
  <c r="EC31" i="21"/>
  <c r="EB31" i="21"/>
  <c r="EA31" i="21"/>
  <c r="DZ31" i="21"/>
  <c r="DY31" i="21"/>
  <c r="DX31" i="21"/>
  <c r="DW31" i="21"/>
  <c r="DV31" i="21"/>
  <c r="DU31" i="21"/>
  <c r="DT31" i="21"/>
  <c r="DS31" i="21"/>
  <c r="DR31" i="21"/>
  <c r="DQ31" i="21"/>
  <c r="DP31" i="21"/>
  <c r="DO31" i="21"/>
  <c r="DN31" i="21"/>
  <c r="DM31" i="21"/>
  <c r="DL31" i="21"/>
  <c r="DK31" i="21"/>
  <c r="DJ31" i="21"/>
  <c r="DI31" i="21"/>
  <c r="DH31" i="21"/>
  <c r="DG31" i="21"/>
  <c r="DF31" i="21"/>
  <c r="DE31" i="21"/>
  <c r="DD31" i="21"/>
  <c r="DC31" i="21"/>
  <c r="DB31" i="21"/>
  <c r="DA31" i="21"/>
  <c r="CZ31" i="21"/>
  <c r="CY31" i="21"/>
  <c r="CX31" i="21"/>
  <c r="CW31" i="21"/>
  <c r="CV31" i="21"/>
  <c r="CU31" i="21"/>
  <c r="CT31" i="21"/>
  <c r="CS31" i="21"/>
  <c r="CR31" i="21"/>
  <c r="CQ31" i="21"/>
  <c r="CP31" i="21"/>
  <c r="CO31" i="21"/>
  <c r="CN31" i="21"/>
  <c r="CM31" i="21"/>
  <c r="CL31" i="21"/>
  <c r="CK31" i="21"/>
  <c r="CJ31" i="21"/>
  <c r="CI31" i="21"/>
  <c r="CH31" i="21"/>
  <c r="CG31" i="21"/>
  <c r="CF31" i="21"/>
  <c r="CE31" i="21"/>
  <c r="CD31" i="21"/>
  <c r="CC31" i="21"/>
  <c r="CB31" i="21"/>
  <c r="CA31" i="21"/>
  <c r="BZ31" i="21"/>
  <c r="BY31" i="21"/>
  <c r="BX31" i="21"/>
  <c r="BW31" i="21"/>
  <c r="BV31" i="21"/>
  <c r="BU31" i="21"/>
  <c r="BT31" i="21"/>
  <c r="BS31" i="21"/>
  <c r="BR31" i="21"/>
  <c r="BQ31" i="21"/>
  <c r="BP31" i="21"/>
  <c r="BO31" i="21"/>
  <c r="BN31" i="21"/>
  <c r="BM31" i="21"/>
  <c r="BL31" i="21"/>
  <c r="BK31" i="21"/>
  <c r="BJ31" i="21"/>
  <c r="BI31" i="21"/>
  <c r="BH31" i="21"/>
  <c r="BG31" i="21"/>
  <c r="BF31" i="21"/>
  <c r="BE31" i="21"/>
  <c r="BD31" i="21"/>
  <c r="BC31" i="21"/>
  <c r="BB31" i="21"/>
  <c r="BA31" i="21"/>
  <c r="AZ31" i="21"/>
  <c r="AY31" i="21"/>
  <c r="AX31" i="21"/>
  <c r="AW31" i="21"/>
  <c r="AV31" i="21"/>
  <c r="AU31" i="21"/>
  <c r="AT31" i="21"/>
  <c r="AS31" i="21"/>
  <c r="AR31" i="21"/>
  <c r="AQ31" i="21"/>
  <c r="AP31" i="21"/>
  <c r="AO31" i="21"/>
  <c r="AN31" i="21"/>
  <c r="AM31" i="21"/>
  <c r="AL31" i="21"/>
  <c r="AK31" i="21"/>
  <c r="AJ31" i="21"/>
  <c r="AI31" i="21"/>
  <c r="AH31" i="21"/>
  <c r="AG31" i="21"/>
  <c r="AF31" i="21"/>
  <c r="AE31" i="21"/>
  <c r="AD31" i="21"/>
  <c r="AC31" i="21"/>
  <c r="AB31" i="21"/>
  <c r="AA31" i="21"/>
  <c r="Z31" i="21"/>
  <c r="Y31" i="21"/>
  <c r="X31" i="21"/>
  <c r="W31" i="21"/>
  <c r="V31" i="21"/>
  <c r="U31" i="21"/>
  <c r="T31" i="21"/>
  <c r="S31" i="21"/>
  <c r="R31" i="21"/>
  <c r="Q31" i="21"/>
  <c r="P31" i="21"/>
  <c r="O31" i="21"/>
  <c r="N31" i="21"/>
  <c r="M31" i="21"/>
  <c r="L31" i="21"/>
  <c r="K31" i="21"/>
  <c r="J31" i="21"/>
  <c r="I31" i="21"/>
  <c r="H31" i="21"/>
  <c r="G31" i="21"/>
  <c r="F31" i="21"/>
  <c r="E31" i="21"/>
  <c r="D31" i="21"/>
  <c r="C31" i="21"/>
  <c r="B31" i="21"/>
  <c r="KM30" i="21"/>
  <c r="KL30" i="21"/>
  <c r="KK30" i="21"/>
  <c r="KJ30" i="21"/>
  <c r="KI30" i="21"/>
  <c r="KH30" i="21"/>
  <c r="KG30" i="21"/>
  <c r="KF30" i="21"/>
  <c r="KE30" i="21"/>
  <c r="KD30" i="21"/>
  <c r="KC30" i="21"/>
  <c r="KB30" i="21"/>
  <c r="KA30" i="21"/>
  <c r="JZ30" i="21"/>
  <c r="JY30" i="21"/>
  <c r="JX30" i="21"/>
  <c r="JW30" i="21"/>
  <c r="JV30" i="21"/>
  <c r="JU30" i="21"/>
  <c r="JT30" i="21"/>
  <c r="JS30" i="21"/>
  <c r="JR30" i="21"/>
  <c r="JQ30" i="21"/>
  <c r="JP30" i="21"/>
  <c r="JO30" i="21"/>
  <c r="JN30" i="21"/>
  <c r="JM30" i="21"/>
  <c r="JL30" i="21"/>
  <c r="JK30" i="21"/>
  <c r="JJ30" i="21"/>
  <c r="JI30" i="21"/>
  <c r="JH30" i="21"/>
  <c r="JG30" i="21"/>
  <c r="JF30" i="21"/>
  <c r="JE30" i="21"/>
  <c r="JD30" i="21"/>
  <c r="JC30" i="21"/>
  <c r="JB30" i="21"/>
  <c r="JA30" i="21"/>
  <c r="IZ30" i="21"/>
  <c r="IY30" i="21"/>
  <c r="IX30" i="21"/>
  <c r="IW30" i="21"/>
  <c r="IV30" i="21"/>
  <c r="IU30" i="21"/>
  <c r="IT30" i="21"/>
  <c r="IS30" i="21"/>
  <c r="IR30" i="21"/>
  <c r="IQ30" i="21"/>
  <c r="IP30" i="21"/>
  <c r="IO30" i="21"/>
  <c r="IN30" i="21"/>
  <c r="IM30" i="21"/>
  <c r="IL30" i="21"/>
  <c r="IK30" i="21"/>
  <c r="IJ30" i="21"/>
  <c r="II30" i="21"/>
  <c r="IH30" i="21"/>
  <c r="IG30" i="21"/>
  <c r="IF30" i="21"/>
  <c r="IE30" i="21"/>
  <c r="ID30" i="21"/>
  <c r="IC30" i="21"/>
  <c r="IB30" i="21"/>
  <c r="IA30" i="21"/>
  <c r="HZ30" i="21"/>
  <c r="HY30" i="21"/>
  <c r="HX30" i="21"/>
  <c r="HW30" i="21"/>
  <c r="HV30" i="21"/>
  <c r="HU30" i="21"/>
  <c r="HT30" i="21"/>
  <c r="HS30" i="21"/>
  <c r="HR30" i="21"/>
  <c r="HQ30" i="21"/>
  <c r="HP30" i="21"/>
  <c r="HO30" i="21"/>
  <c r="HN30" i="21"/>
  <c r="HM30" i="21"/>
  <c r="HL30" i="21"/>
  <c r="HK30" i="21"/>
  <c r="HJ30" i="21"/>
  <c r="HI30" i="21"/>
  <c r="HH30" i="21"/>
  <c r="HG30" i="21"/>
  <c r="HF30" i="21"/>
  <c r="HE30" i="21"/>
  <c r="HD30" i="21"/>
  <c r="HC30" i="21"/>
  <c r="HB30" i="21"/>
  <c r="HA30" i="21"/>
  <c r="GZ30" i="21"/>
  <c r="GY30" i="21"/>
  <c r="GX30" i="21"/>
  <c r="GW30" i="21"/>
  <c r="GV30" i="21"/>
  <c r="GU30" i="21"/>
  <c r="GT30" i="21"/>
  <c r="GS30" i="21"/>
  <c r="GR30" i="21"/>
  <c r="GQ30" i="21"/>
  <c r="GP30" i="21"/>
  <c r="GO30" i="21"/>
  <c r="GN30" i="21"/>
  <c r="GM30" i="21"/>
  <c r="GL30" i="21"/>
  <c r="GK30" i="21"/>
  <c r="GJ30" i="21"/>
  <c r="GI30" i="21"/>
  <c r="GH30" i="21"/>
  <c r="GG30" i="21"/>
  <c r="GF30" i="21"/>
  <c r="GE30" i="21"/>
  <c r="GD30" i="21"/>
  <c r="GC30" i="21"/>
  <c r="GB30" i="21"/>
  <c r="GA30" i="21"/>
  <c r="FZ30" i="21"/>
  <c r="FY30" i="21"/>
  <c r="FX30" i="21"/>
  <c r="FW30" i="21"/>
  <c r="FV30" i="21"/>
  <c r="FU30" i="21"/>
  <c r="FT30" i="21"/>
  <c r="FS30" i="21"/>
  <c r="FR30" i="21"/>
  <c r="FQ30" i="21"/>
  <c r="FP30" i="21"/>
  <c r="FO30" i="21"/>
  <c r="FN30" i="21"/>
  <c r="FM30" i="21"/>
  <c r="FL30" i="21"/>
  <c r="FK30" i="21"/>
  <c r="FJ30" i="21"/>
  <c r="FI30" i="21"/>
  <c r="FH30" i="21"/>
  <c r="FG30" i="21"/>
  <c r="FF30" i="21"/>
  <c r="FE30" i="21"/>
  <c r="FD30" i="21"/>
  <c r="FC30" i="21"/>
  <c r="FB30" i="21"/>
  <c r="FA30" i="21"/>
  <c r="EZ30" i="21"/>
  <c r="EY30" i="21"/>
  <c r="EX30" i="21"/>
  <c r="EW30" i="21"/>
  <c r="EV30" i="21"/>
  <c r="EU30" i="21"/>
  <c r="ET30" i="21"/>
  <c r="ES30" i="21"/>
  <c r="ER30" i="21"/>
  <c r="EQ30" i="21"/>
  <c r="EP30" i="21"/>
  <c r="EO30" i="21"/>
  <c r="EN30" i="21"/>
  <c r="EM30" i="21"/>
  <c r="EL30" i="21"/>
  <c r="EK30" i="21"/>
  <c r="EJ30" i="21"/>
  <c r="EI30" i="21"/>
  <c r="EH30" i="21"/>
  <c r="EG30" i="21"/>
  <c r="EF30" i="21"/>
  <c r="EE30" i="21"/>
  <c r="ED30" i="21"/>
  <c r="EC30" i="21"/>
  <c r="EB30" i="21"/>
  <c r="EA30" i="21"/>
  <c r="DZ30" i="21"/>
  <c r="DY30" i="21"/>
  <c r="DX30" i="21"/>
  <c r="DW30" i="21"/>
  <c r="DV30" i="21"/>
  <c r="DU30" i="21"/>
  <c r="DT30" i="21"/>
  <c r="DS30" i="21"/>
  <c r="DR30" i="21"/>
  <c r="DQ30" i="21"/>
  <c r="DP30" i="21"/>
  <c r="DO30" i="21"/>
  <c r="DN30" i="21"/>
  <c r="DM30" i="21"/>
  <c r="DL30" i="21"/>
  <c r="DK30" i="21"/>
  <c r="DJ30" i="21"/>
  <c r="DI30" i="21"/>
  <c r="DH30" i="21"/>
  <c r="DG30" i="21"/>
  <c r="DF30" i="21"/>
  <c r="DE30" i="21"/>
  <c r="DD30" i="21"/>
  <c r="DC30" i="21"/>
  <c r="DB30" i="21"/>
  <c r="DA30" i="21"/>
  <c r="CZ30" i="21"/>
  <c r="CY30" i="21"/>
  <c r="CX30" i="21"/>
  <c r="CW30" i="21"/>
  <c r="CV30" i="21"/>
  <c r="CU30" i="21"/>
  <c r="CT30" i="21"/>
  <c r="CS30" i="21"/>
  <c r="CR30" i="21"/>
  <c r="CQ30" i="21"/>
  <c r="CP30" i="21"/>
  <c r="CO30" i="21"/>
  <c r="CN30" i="21"/>
  <c r="CM30" i="21"/>
  <c r="CL30" i="21"/>
  <c r="CK30" i="21"/>
  <c r="CJ30" i="21"/>
  <c r="CI30" i="21"/>
  <c r="CH30" i="21"/>
  <c r="CG30" i="21"/>
  <c r="CF30" i="21"/>
  <c r="CE30" i="21"/>
  <c r="CD30" i="21"/>
  <c r="CC30" i="21"/>
  <c r="CB30" i="21"/>
  <c r="CA30" i="21"/>
  <c r="BZ30" i="21"/>
  <c r="BY30" i="21"/>
  <c r="BX30" i="21"/>
  <c r="BW30" i="21"/>
  <c r="BV30" i="21"/>
  <c r="BU30" i="21"/>
  <c r="BT30" i="21"/>
  <c r="BS30" i="21"/>
  <c r="BR30" i="21"/>
  <c r="BQ30" i="21"/>
  <c r="BP30" i="21"/>
  <c r="BO30" i="21"/>
  <c r="BN30" i="21"/>
  <c r="BM30" i="21"/>
  <c r="BL30" i="21"/>
  <c r="BK30" i="21"/>
  <c r="BJ30" i="21"/>
  <c r="BI30" i="21"/>
  <c r="BH30" i="21"/>
  <c r="BG30" i="21"/>
  <c r="BF30" i="21"/>
  <c r="BE30" i="21"/>
  <c r="BD30" i="21"/>
  <c r="BC30" i="21"/>
  <c r="BB30" i="21"/>
  <c r="BA30" i="21"/>
  <c r="AZ30" i="21"/>
  <c r="AY30" i="21"/>
  <c r="AX30" i="21"/>
  <c r="AW30" i="21"/>
  <c r="AV30" i="21"/>
  <c r="AU30" i="21"/>
  <c r="AT30" i="21"/>
  <c r="AS30" i="21"/>
  <c r="AR30" i="21"/>
  <c r="AQ30" i="21"/>
  <c r="AP30" i="21"/>
  <c r="AO30" i="21"/>
  <c r="AN30" i="21"/>
  <c r="AM30" i="21"/>
  <c r="AL30" i="21"/>
  <c r="AK30" i="21"/>
  <c r="AJ30" i="21"/>
  <c r="AI30" i="21"/>
  <c r="AH30" i="21"/>
  <c r="AG30" i="21"/>
  <c r="AF30" i="21"/>
  <c r="AE30" i="21"/>
  <c r="AD30" i="21"/>
  <c r="AC30" i="21"/>
  <c r="AB30" i="21"/>
  <c r="AA30" i="21"/>
  <c r="Z30" i="21"/>
  <c r="Y30" i="21"/>
  <c r="X30" i="21"/>
  <c r="W30" i="21"/>
  <c r="V30" i="21"/>
  <c r="U30" i="21"/>
  <c r="T30" i="21"/>
  <c r="S30" i="21"/>
  <c r="R30" i="21"/>
  <c r="Q30" i="21"/>
  <c r="P30" i="21"/>
  <c r="O30" i="21"/>
  <c r="N30" i="21"/>
  <c r="M30" i="21"/>
  <c r="L30" i="21"/>
  <c r="K30" i="21"/>
  <c r="J30" i="21"/>
  <c r="I30" i="21"/>
  <c r="H30" i="21"/>
  <c r="G30" i="21"/>
  <c r="F30" i="21"/>
  <c r="E30" i="21"/>
  <c r="D30" i="21"/>
  <c r="C30" i="21"/>
  <c r="B30" i="21"/>
  <c r="KM29" i="21"/>
  <c r="KL29" i="21"/>
  <c r="KK29" i="21"/>
  <c r="KJ29" i="21"/>
  <c r="KI29" i="21"/>
  <c r="KH29" i="21"/>
  <c r="KG29" i="21"/>
  <c r="KF29" i="21"/>
  <c r="KE29" i="21"/>
  <c r="KD29" i="21"/>
  <c r="KC29" i="21"/>
  <c r="KB29" i="21"/>
  <c r="KA29" i="21"/>
  <c r="JZ29" i="21"/>
  <c r="JY29" i="21"/>
  <c r="JX29" i="21"/>
  <c r="JW29" i="21"/>
  <c r="JV29" i="21"/>
  <c r="JU29" i="21"/>
  <c r="JT29" i="21"/>
  <c r="JS29" i="21"/>
  <c r="JR29" i="21"/>
  <c r="JQ29" i="21"/>
  <c r="JP29" i="21"/>
  <c r="JO29" i="21"/>
  <c r="JN29" i="21"/>
  <c r="JM29" i="21"/>
  <c r="JL29" i="21"/>
  <c r="JK29" i="21"/>
  <c r="JJ29" i="21"/>
  <c r="JI29" i="21"/>
  <c r="JH29" i="21"/>
  <c r="JG29" i="21"/>
  <c r="JF29" i="21"/>
  <c r="JE29" i="21"/>
  <c r="JD29" i="21"/>
  <c r="JC29" i="21"/>
  <c r="JB29" i="21"/>
  <c r="JA29" i="21"/>
  <c r="IZ29" i="21"/>
  <c r="IY29" i="21"/>
  <c r="IX29" i="21"/>
  <c r="IW29" i="21"/>
  <c r="IV29" i="21"/>
  <c r="IU29" i="21"/>
  <c r="IT29" i="21"/>
  <c r="IS29" i="21"/>
  <c r="IR29" i="21"/>
  <c r="IQ29" i="21"/>
  <c r="IP29" i="21"/>
  <c r="IO29" i="21"/>
  <c r="IN29" i="21"/>
  <c r="IM29" i="21"/>
  <c r="IL29" i="21"/>
  <c r="IK29" i="21"/>
  <c r="IJ29" i="21"/>
  <c r="II29" i="21"/>
  <c r="IH29" i="21"/>
  <c r="IG29" i="21"/>
  <c r="IF29" i="21"/>
  <c r="IE29" i="21"/>
  <c r="ID29" i="21"/>
  <c r="IC29" i="21"/>
  <c r="IB29" i="21"/>
  <c r="IA29" i="21"/>
  <c r="HZ29" i="21"/>
  <c r="HY29" i="21"/>
  <c r="HX29" i="21"/>
  <c r="HW29" i="21"/>
  <c r="HV29" i="21"/>
  <c r="HU29" i="21"/>
  <c r="HT29" i="21"/>
  <c r="HS29" i="21"/>
  <c r="HR29" i="21"/>
  <c r="HQ29" i="21"/>
  <c r="HP29" i="21"/>
  <c r="HO29" i="21"/>
  <c r="HN29" i="21"/>
  <c r="HM29" i="21"/>
  <c r="HL29" i="21"/>
  <c r="HK29" i="21"/>
  <c r="HJ29" i="21"/>
  <c r="HI29" i="21"/>
  <c r="HH29" i="21"/>
  <c r="HG29" i="21"/>
  <c r="HF29" i="21"/>
  <c r="HE29" i="21"/>
  <c r="HD29" i="21"/>
  <c r="HC29" i="21"/>
  <c r="HB29" i="21"/>
  <c r="HA29" i="21"/>
  <c r="GZ29" i="21"/>
  <c r="GY29" i="21"/>
  <c r="GX29" i="21"/>
  <c r="GW29" i="21"/>
  <c r="GV29" i="21"/>
  <c r="GU29" i="21"/>
  <c r="GT29" i="21"/>
  <c r="GS29" i="21"/>
  <c r="GR29" i="21"/>
  <c r="GQ29" i="21"/>
  <c r="GP29" i="21"/>
  <c r="GO29" i="21"/>
  <c r="GN29" i="21"/>
  <c r="GM29" i="21"/>
  <c r="GL29" i="21"/>
  <c r="GK29" i="21"/>
  <c r="GJ29" i="21"/>
  <c r="GI29" i="21"/>
  <c r="GH29" i="21"/>
  <c r="GG29" i="21"/>
  <c r="GF29" i="21"/>
  <c r="GE29" i="21"/>
  <c r="GD29" i="21"/>
  <c r="GC29" i="21"/>
  <c r="GB29" i="21"/>
  <c r="GA29" i="21"/>
  <c r="FZ29" i="21"/>
  <c r="FY29" i="21"/>
  <c r="FX29" i="21"/>
  <c r="FW29" i="21"/>
  <c r="FV29" i="21"/>
  <c r="FU29" i="21"/>
  <c r="FT29" i="21"/>
  <c r="FS29" i="21"/>
  <c r="FR29" i="21"/>
  <c r="FQ29" i="21"/>
  <c r="FP29" i="21"/>
  <c r="FO29" i="21"/>
  <c r="FN29" i="21"/>
  <c r="FM29" i="21"/>
  <c r="FL29" i="21"/>
  <c r="FK29" i="21"/>
  <c r="FJ29" i="21"/>
  <c r="FI29" i="21"/>
  <c r="FH29" i="21"/>
  <c r="FG29" i="21"/>
  <c r="FF29" i="21"/>
  <c r="FE29" i="21"/>
  <c r="FD29" i="21"/>
  <c r="FC29" i="21"/>
  <c r="FB29" i="21"/>
  <c r="FA29" i="21"/>
  <c r="EZ29" i="21"/>
  <c r="EY29" i="21"/>
  <c r="EX29" i="21"/>
  <c r="EW29" i="21"/>
  <c r="EV29" i="21"/>
  <c r="EU29" i="21"/>
  <c r="ET29" i="21"/>
  <c r="ES29" i="21"/>
  <c r="ER29" i="21"/>
  <c r="EQ29" i="21"/>
  <c r="EP29" i="21"/>
  <c r="EO29" i="21"/>
  <c r="EN29" i="21"/>
  <c r="EM29" i="21"/>
  <c r="EL29" i="21"/>
  <c r="EK29" i="21"/>
  <c r="EJ29" i="21"/>
  <c r="EI29" i="21"/>
  <c r="EH29" i="21"/>
  <c r="EG29" i="21"/>
  <c r="EF29" i="21"/>
  <c r="EE29" i="21"/>
  <c r="ED29" i="21"/>
  <c r="EC29" i="21"/>
  <c r="EB29" i="21"/>
  <c r="EA29" i="21"/>
  <c r="DZ29" i="21"/>
  <c r="DY29" i="21"/>
  <c r="DX29" i="21"/>
  <c r="DW29" i="21"/>
  <c r="DV29" i="21"/>
  <c r="DU29" i="21"/>
  <c r="DT29" i="21"/>
  <c r="DS29" i="21"/>
  <c r="DR29" i="21"/>
  <c r="DQ29" i="21"/>
  <c r="DP29" i="21"/>
  <c r="DO29" i="21"/>
  <c r="DN29" i="21"/>
  <c r="DM29" i="21"/>
  <c r="DL29" i="21"/>
  <c r="DK29" i="21"/>
  <c r="DJ29" i="21"/>
  <c r="DI29" i="21"/>
  <c r="DH29" i="21"/>
  <c r="DG29" i="21"/>
  <c r="DF29" i="21"/>
  <c r="DE29" i="21"/>
  <c r="DD29" i="21"/>
  <c r="DC29" i="21"/>
  <c r="DB29" i="21"/>
  <c r="DA29" i="21"/>
  <c r="CZ29" i="21"/>
  <c r="CY29" i="21"/>
  <c r="CX29" i="21"/>
  <c r="CW29" i="21"/>
  <c r="CV29" i="21"/>
  <c r="CU29" i="21"/>
  <c r="CT29" i="21"/>
  <c r="CS29" i="21"/>
  <c r="CR29" i="21"/>
  <c r="CQ29" i="21"/>
  <c r="CP29" i="21"/>
  <c r="CO29" i="21"/>
  <c r="CN29" i="21"/>
  <c r="CM29" i="21"/>
  <c r="CL29" i="21"/>
  <c r="CK29" i="21"/>
  <c r="CJ29" i="21"/>
  <c r="CI29" i="21"/>
  <c r="CH29" i="21"/>
  <c r="CG29" i="21"/>
  <c r="CF29" i="21"/>
  <c r="CE29" i="21"/>
  <c r="CD29" i="21"/>
  <c r="CC29" i="21"/>
  <c r="CB29" i="21"/>
  <c r="CA29" i="21"/>
  <c r="BZ29" i="21"/>
  <c r="BY29" i="21"/>
  <c r="BX29" i="21"/>
  <c r="BW29" i="21"/>
  <c r="BV29" i="21"/>
  <c r="BU29" i="21"/>
  <c r="BT29" i="21"/>
  <c r="BS29" i="21"/>
  <c r="BR29" i="21"/>
  <c r="BQ29" i="21"/>
  <c r="BP29" i="21"/>
  <c r="BO29" i="21"/>
  <c r="BN29" i="21"/>
  <c r="BM29" i="21"/>
  <c r="BL29" i="21"/>
  <c r="BK29" i="21"/>
  <c r="BJ29" i="21"/>
  <c r="BI29" i="21"/>
  <c r="BH29" i="21"/>
  <c r="BG29" i="21"/>
  <c r="BF29" i="21"/>
  <c r="BE29" i="21"/>
  <c r="BD29" i="21"/>
  <c r="BC29" i="21"/>
  <c r="BB29" i="21"/>
  <c r="BA29" i="21"/>
  <c r="AZ29" i="21"/>
  <c r="AY29" i="21"/>
  <c r="AX29" i="21"/>
  <c r="AW29" i="21"/>
  <c r="AV29" i="21"/>
  <c r="AU29" i="21"/>
  <c r="AT29" i="21"/>
  <c r="AS29" i="21"/>
  <c r="AR29" i="21"/>
  <c r="AQ29" i="21"/>
  <c r="AP29" i="21"/>
  <c r="AO29" i="21"/>
  <c r="AN29" i="21"/>
  <c r="AM29" i="21"/>
  <c r="AL29" i="21"/>
  <c r="AK29" i="21"/>
  <c r="AJ29" i="21"/>
  <c r="AI29" i="21"/>
  <c r="AH29" i="21"/>
  <c r="AG29" i="21"/>
  <c r="AF29" i="21"/>
  <c r="AE29" i="21"/>
  <c r="AD29" i="21"/>
  <c r="AC29" i="21"/>
  <c r="AB29" i="21"/>
  <c r="AA29" i="21"/>
  <c r="Z29" i="21"/>
  <c r="Y29" i="21"/>
  <c r="X29" i="21"/>
  <c r="W29" i="21"/>
  <c r="V29" i="21"/>
  <c r="U29" i="21"/>
  <c r="T29" i="21"/>
  <c r="S29" i="21"/>
  <c r="R29" i="21"/>
  <c r="Q29" i="21"/>
  <c r="P29" i="21"/>
  <c r="O29" i="21"/>
  <c r="N29" i="21"/>
  <c r="M29" i="21"/>
  <c r="L29" i="21"/>
  <c r="K29" i="21"/>
  <c r="J29" i="21"/>
  <c r="I29" i="21"/>
  <c r="H29" i="21"/>
  <c r="G29" i="21"/>
  <c r="F29" i="21"/>
  <c r="E29" i="21"/>
  <c r="D29" i="21"/>
  <c r="C29" i="21"/>
  <c r="B29" i="21"/>
  <c r="KM28" i="21"/>
  <c r="KL28" i="21"/>
  <c r="KK28" i="21"/>
  <c r="KJ28" i="21"/>
  <c r="KI28" i="21"/>
  <c r="KH28" i="21"/>
  <c r="KG28" i="21"/>
  <c r="KF28" i="21"/>
  <c r="KE28" i="21"/>
  <c r="KD28" i="21"/>
  <c r="KC28" i="21"/>
  <c r="KB28" i="21"/>
  <c r="KA28" i="21"/>
  <c r="JZ28" i="21"/>
  <c r="JY28" i="21"/>
  <c r="JX28" i="21"/>
  <c r="JW28" i="21"/>
  <c r="JV28" i="21"/>
  <c r="JU28" i="21"/>
  <c r="JT28" i="21"/>
  <c r="JS28" i="21"/>
  <c r="JR28" i="21"/>
  <c r="JQ28" i="21"/>
  <c r="JP28" i="21"/>
  <c r="JO28" i="21"/>
  <c r="JN28" i="21"/>
  <c r="JM28" i="21"/>
  <c r="JL28" i="21"/>
  <c r="JK28" i="21"/>
  <c r="JJ28" i="21"/>
  <c r="JI28" i="21"/>
  <c r="JH28" i="21"/>
  <c r="JG28" i="21"/>
  <c r="JF28" i="21"/>
  <c r="JE28" i="21"/>
  <c r="JD28" i="21"/>
  <c r="JC28" i="21"/>
  <c r="JB28" i="21"/>
  <c r="JA28" i="21"/>
  <c r="IZ28" i="21"/>
  <c r="IY28" i="21"/>
  <c r="IX28" i="21"/>
  <c r="IW28" i="21"/>
  <c r="IV28" i="21"/>
  <c r="IU28" i="21"/>
  <c r="IT28" i="21"/>
  <c r="IS28" i="21"/>
  <c r="IR28" i="21"/>
  <c r="IQ28" i="21"/>
  <c r="IP28" i="21"/>
  <c r="IO28" i="21"/>
  <c r="IN28" i="21"/>
  <c r="IM28" i="21"/>
  <c r="IL28" i="21"/>
  <c r="IK28" i="21"/>
  <c r="IJ28" i="21"/>
  <c r="II28" i="21"/>
  <c r="IH28" i="21"/>
  <c r="IG28" i="21"/>
  <c r="IF28" i="21"/>
  <c r="IE28" i="21"/>
  <c r="ID28" i="21"/>
  <c r="IC28" i="21"/>
  <c r="IB28" i="21"/>
  <c r="IA28" i="21"/>
  <c r="HZ28" i="21"/>
  <c r="HY28" i="21"/>
  <c r="HX28" i="21"/>
  <c r="HW28" i="21"/>
  <c r="HV28" i="21"/>
  <c r="HU28" i="21"/>
  <c r="HT28" i="21"/>
  <c r="HS28" i="21"/>
  <c r="HR28" i="21"/>
  <c r="HQ28" i="21"/>
  <c r="HP28" i="21"/>
  <c r="HO28" i="21"/>
  <c r="HN28" i="21"/>
  <c r="HM28" i="21"/>
  <c r="HL28" i="21"/>
  <c r="HK28" i="21"/>
  <c r="HJ28" i="21"/>
  <c r="HI28" i="21"/>
  <c r="HH28" i="21"/>
  <c r="HG28" i="21"/>
  <c r="HF28" i="21"/>
  <c r="HE28" i="21"/>
  <c r="HD28" i="21"/>
  <c r="HC28" i="21"/>
  <c r="HB28" i="21"/>
  <c r="HA28" i="21"/>
  <c r="GZ28" i="21"/>
  <c r="GY28" i="21"/>
  <c r="GX28" i="21"/>
  <c r="GW28" i="21"/>
  <c r="GV28" i="21"/>
  <c r="GU28" i="21"/>
  <c r="GT28" i="21"/>
  <c r="GS28" i="21"/>
  <c r="GR28" i="21"/>
  <c r="GQ28" i="21"/>
  <c r="GP28" i="21"/>
  <c r="GO28" i="21"/>
  <c r="GN28" i="21"/>
  <c r="GM28" i="21"/>
  <c r="GL28" i="21"/>
  <c r="GK28" i="21"/>
  <c r="GJ28" i="21"/>
  <c r="GI28" i="21"/>
  <c r="GH28" i="21"/>
  <c r="GG28" i="21"/>
  <c r="GF28" i="21"/>
  <c r="GE28" i="21"/>
  <c r="GD28" i="21"/>
  <c r="GC28" i="21"/>
  <c r="GB28" i="21"/>
  <c r="GA28" i="21"/>
  <c r="FZ28" i="21"/>
  <c r="FY28" i="21"/>
  <c r="FX28" i="21"/>
  <c r="FW28" i="21"/>
  <c r="FV28" i="21"/>
  <c r="FU28" i="21"/>
  <c r="FT28" i="21"/>
  <c r="FS28" i="21"/>
  <c r="FR28" i="21"/>
  <c r="FQ28" i="21"/>
  <c r="FP28" i="21"/>
  <c r="FO28" i="21"/>
  <c r="FN28" i="21"/>
  <c r="FM28" i="21"/>
  <c r="FL28" i="21"/>
  <c r="FK28" i="21"/>
  <c r="FJ28" i="21"/>
  <c r="FI28" i="21"/>
  <c r="FH28" i="21"/>
  <c r="FG28" i="21"/>
  <c r="FF28" i="21"/>
  <c r="FE28" i="21"/>
  <c r="FD28" i="21"/>
  <c r="FC28" i="21"/>
  <c r="FB28" i="21"/>
  <c r="FA28" i="21"/>
  <c r="EZ28" i="21"/>
  <c r="EY28" i="21"/>
  <c r="EX28" i="21"/>
  <c r="EW28" i="21"/>
  <c r="EV28" i="21"/>
  <c r="EU28" i="21"/>
  <c r="ET28" i="21"/>
  <c r="ES28" i="21"/>
  <c r="ER28" i="21"/>
  <c r="EQ28" i="21"/>
  <c r="EP28" i="21"/>
  <c r="EO28" i="21"/>
  <c r="EN28" i="21"/>
  <c r="EM28" i="21"/>
  <c r="EL28" i="21"/>
  <c r="EK28" i="21"/>
  <c r="EJ28" i="21"/>
  <c r="EI28" i="21"/>
  <c r="EH28" i="21"/>
  <c r="EG28" i="21"/>
  <c r="EF28" i="21"/>
  <c r="EE28" i="21"/>
  <c r="ED28" i="21"/>
  <c r="EC28" i="21"/>
  <c r="EB28" i="21"/>
  <c r="EA28" i="21"/>
  <c r="DZ28" i="21"/>
  <c r="DY28" i="21"/>
  <c r="DX28" i="21"/>
  <c r="DW28" i="21"/>
  <c r="DV28" i="21"/>
  <c r="DU28" i="21"/>
  <c r="DT28" i="21"/>
  <c r="DS28" i="21"/>
  <c r="DR28" i="21"/>
  <c r="DQ28" i="21"/>
  <c r="DP28" i="21"/>
  <c r="DO28" i="21"/>
  <c r="DN28" i="21"/>
  <c r="DM28" i="21"/>
  <c r="DL28" i="21"/>
  <c r="DK28" i="21"/>
  <c r="DJ28" i="21"/>
  <c r="DI28" i="21"/>
  <c r="DH28" i="21"/>
  <c r="DG28" i="21"/>
  <c r="DF28" i="21"/>
  <c r="DE28" i="21"/>
  <c r="DD28" i="21"/>
  <c r="DC28" i="21"/>
  <c r="DB28" i="21"/>
  <c r="DA28" i="21"/>
  <c r="CZ28" i="21"/>
  <c r="CY28" i="21"/>
  <c r="CX28" i="21"/>
  <c r="CW28" i="21"/>
  <c r="CV28" i="21"/>
  <c r="CU28" i="21"/>
  <c r="CT28" i="21"/>
  <c r="CS28" i="21"/>
  <c r="CR28" i="21"/>
  <c r="CQ28" i="21"/>
  <c r="CP28" i="21"/>
  <c r="CO28" i="21"/>
  <c r="CN28" i="21"/>
  <c r="CM28" i="21"/>
  <c r="CL28" i="21"/>
  <c r="CK28" i="21"/>
  <c r="CJ28" i="21"/>
  <c r="CI28" i="21"/>
  <c r="CH28" i="21"/>
  <c r="CG28" i="21"/>
  <c r="CF28" i="21"/>
  <c r="CE28" i="21"/>
  <c r="CD28" i="21"/>
  <c r="CC28" i="21"/>
  <c r="CB28" i="21"/>
  <c r="CA28" i="21"/>
  <c r="BZ28" i="21"/>
  <c r="BY28" i="21"/>
  <c r="BX28" i="21"/>
  <c r="BW28" i="21"/>
  <c r="BV28" i="21"/>
  <c r="BU28" i="21"/>
  <c r="BT28" i="21"/>
  <c r="BS28" i="21"/>
  <c r="BR28" i="21"/>
  <c r="BQ28" i="21"/>
  <c r="BP28" i="21"/>
  <c r="BO28" i="21"/>
  <c r="BN28" i="21"/>
  <c r="BM28" i="21"/>
  <c r="BL28" i="21"/>
  <c r="BK28" i="21"/>
  <c r="BJ28" i="21"/>
  <c r="BI28" i="21"/>
  <c r="BH28" i="21"/>
  <c r="BG28" i="21"/>
  <c r="BF28" i="21"/>
  <c r="BE28" i="21"/>
  <c r="BD28" i="21"/>
  <c r="BC28" i="21"/>
  <c r="BB28" i="21"/>
  <c r="BA28" i="21"/>
  <c r="AZ28" i="21"/>
  <c r="AY28" i="21"/>
  <c r="AX28" i="21"/>
  <c r="AW28" i="21"/>
  <c r="AV28" i="21"/>
  <c r="AU28" i="21"/>
  <c r="AT28" i="21"/>
  <c r="AS28" i="21"/>
  <c r="AR28" i="21"/>
  <c r="AQ28" i="21"/>
  <c r="AP28" i="21"/>
  <c r="AO28" i="21"/>
  <c r="AN28" i="21"/>
  <c r="AM28" i="21"/>
  <c r="AL28" i="21"/>
  <c r="AK28" i="21"/>
  <c r="AJ28" i="21"/>
  <c r="AI28" i="21"/>
  <c r="AH28" i="21"/>
  <c r="AG28" i="21"/>
  <c r="AF28" i="21"/>
  <c r="AE28" i="21"/>
  <c r="AD28" i="21"/>
  <c r="AC28" i="21"/>
  <c r="AB28" i="21"/>
  <c r="AA28" i="21"/>
  <c r="Z28" i="21"/>
  <c r="Y28" i="21"/>
  <c r="X28" i="21"/>
  <c r="W28" i="21"/>
  <c r="V28" i="21"/>
  <c r="U28" i="21"/>
  <c r="T28" i="21"/>
  <c r="S28" i="21"/>
  <c r="R28" i="21"/>
  <c r="Q28" i="21"/>
  <c r="P28" i="21"/>
  <c r="O28" i="21"/>
  <c r="N28" i="21"/>
  <c r="M28" i="21"/>
  <c r="L28" i="21"/>
  <c r="K28" i="21"/>
  <c r="J28" i="21"/>
  <c r="I28" i="21"/>
  <c r="H28" i="21"/>
  <c r="G28" i="21"/>
  <c r="F28" i="21"/>
  <c r="E28" i="21"/>
  <c r="D28" i="21"/>
  <c r="C28" i="21"/>
  <c r="B28" i="21"/>
  <c r="KM27" i="21"/>
  <c r="KL27" i="21"/>
  <c r="KK27" i="21"/>
  <c r="KJ27" i="21"/>
  <c r="KI27" i="21"/>
  <c r="KH27" i="21"/>
  <c r="KG27" i="21"/>
  <c r="KF27" i="21"/>
  <c r="KE27" i="21"/>
  <c r="KD27" i="21"/>
  <c r="KC27" i="21"/>
  <c r="KB27" i="21"/>
  <c r="KA27" i="21"/>
  <c r="JZ27" i="21"/>
  <c r="JY27" i="21"/>
  <c r="JX27" i="21"/>
  <c r="JW27" i="21"/>
  <c r="JV27" i="21"/>
  <c r="JU27" i="21"/>
  <c r="JT27" i="21"/>
  <c r="JS27" i="21"/>
  <c r="JR27" i="21"/>
  <c r="JQ27" i="21"/>
  <c r="JP27" i="21"/>
  <c r="JO27" i="21"/>
  <c r="JN27" i="21"/>
  <c r="JM27" i="21"/>
  <c r="JL27" i="21"/>
  <c r="JK27" i="21"/>
  <c r="JJ27" i="21"/>
  <c r="JI27" i="21"/>
  <c r="JH27" i="21"/>
  <c r="JG27" i="21"/>
  <c r="JF27" i="21"/>
  <c r="JE27" i="21"/>
  <c r="JD27" i="21"/>
  <c r="JC27" i="21"/>
  <c r="JB27" i="21"/>
  <c r="JA27" i="21"/>
  <c r="IZ27" i="21"/>
  <c r="IY27" i="21"/>
  <c r="IX27" i="21"/>
  <c r="IW27" i="21"/>
  <c r="IV27" i="21"/>
  <c r="IU27" i="21"/>
  <c r="IT27" i="21"/>
  <c r="IS27" i="21"/>
  <c r="IR27" i="21"/>
  <c r="IQ27" i="21"/>
  <c r="IP27" i="21"/>
  <c r="IO27" i="21"/>
  <c r="IN27" i="21"/>
  <c r="IM27" i="21"/>
  <c r="IL27" i="21"/>
  <c r="IK27" i="21"/>
  <c r="IJ27" i="21"/>
  <c r="II27" i="21"/>
  <c r="IH27" i="21"/>
  <c r="IG27" i="21"/>
  <c r="IF27" i="21"/>
  <c r="IE27" i="21"/>
  <c r="ID27" i="21"/>
  <c r="IC27" i="21"/>
  <c r="IB27" i="21"/>
  <c r="IA27" i="21"/>
  <c r="HZ27" i="21"/>
  <c r="HY27" i="21"/>
  <c r="HX27" i="21"/>
  <c r="HW27" i="21"/>
  <c r="HV27" i="21"/>
  <c r="HU27" i="21"/>
  <c r="HT27" i="21"/>
  <c r="HS27" i="21"/>
  <c r="HR27" i="21"/>
  <c r="HQ27" i="21"/>
  <c r="HP27" i="21"/>
  <c r="HO27" i="21"/>
  <c r="HN27" i="21"/>
  <c r="HM27" i="21"/>
  <c r="HL27" i="21"/>
  <c r="HK27" i="21"/>
  <c r="HJ27" i="21"/>
  <c r="HI27" i="21"/>
  <c r="HH27" i="21"/>
  <c r="HG27" i="21"/>
  <c r="HF27" i="21"/>
  <c r="HE27" i="21"/>
  <c r="HD27" i="21"/>
  <c r="HC27" i="21"/>
  <c r="HB27" i="21"/>
  <c r="HA27" i="21"/>
  <c r="GZ27" i="21"/>
  <c r="GY27" i="21"/>
  <c r="GX27" i="21"/>
  <c r="GW27" i="21"/>
  <c r="GV27" i="21"/>
  <c r="GU27" i="21"/>
  <c r="GT27" i="21"/>
  <c r="GS27" i="21"/>
  <c r="GR27" i="21"/>
  <c r="GQ27" i="21"/>
  <c r="GP27" i="21"/>
  <c r="GO27" i="21"/>
  <c r="GN27" i="21"/>
  <c r="GM27" i="21"/>
  <c r="GL27" i="21"/>
  <c r="GK27" i="21"/>
  <c r="GJ27" i="21"/>
  <c r="GI27" i="21"/>
  <c r="GH27" i="21"/>
  <c r="GG27" i="21"/>
  <c r="GF27" i="21"/>
  <c r="GE27" i="21"/>
  <c r="GD27" i="21"/>
  <c r="GC27" i="21"/>
  <c r="GB27" i="21"/>
  <c r="GA27" i="21"/>
  <c r="FZ27" i="21"/>
  <c r="FY27" i="21"/>
  <c r="FX27" i="21"/>
  <c r="FW27" i="21"/>
  <c r="FV27" i="21"/>
  <c r="FU27" i="21"/>
  <c r="FT27" i="21"/>
  <c r="FS27" i="21"/>
  <c r="FR27" i="21"/>
  <c r="FQ27" i="21"/>
  <c r="FP27" i="21"/>
  <c r="FO27" i="21"/>
  <c r="FN27" i="21"/>
  <c r="FM27" i="21"/>
  <c r="FL27" i="21"/>
  <c r="FK27" i="21"/>
  <c r="FJ27" i="21"/>
  <c r="FI27" i="21"/>
  <c r="FH27" i="21"/>
  <c r="FG27" i="21"/>
  <c r="FF27" i="21"/>
  <c r="FE27" i="21"/>
  <c r="FD27" i="21"/>
  <c r="FC27" i="21"/>
  <c r="FB27" i="21"/>
  <c r="FA27" i="21"/>
  <c r="EZ27" i="21"/>
  <c r="EY27" i="21"/>
  <c r="EX27" i="21"/>
  <c r="EW27" i="21"/>
  <c r="EV27" i="21"/>
  <c r="EU27" i="21"/>
  <c r="ET27" i="21"/>
  <c r="ES27" i="21"/>
  <c r="ER27" i="21"/>
  <c r="EQ27" i="21"/>
  <c r="EP27" i="21"/>
  <c r="EO27" i="21"/>
  <c r="EN27" i="21"/>
  <c r="EM27" i="21"/>
  <c r="EL27" i="21"/>
  <c r="EK27" i="21"/>
  <c r="EJ27" i="21"/>
  <c r="EI27" i="21"/>
  <c r="EH27" i="21"/>
  <c r="EG27" i="21"/>
  <c r="EF27" i="21"/>
  <c r="EE27" i="21"/>
  <c r="ED27" i="21"/>
  <c r="EC27" i="21"/>
  <c r="EB27" i="21"/>
  <c r="EA27" i="21"/>
  <c r="DZ27" i="21"/>
  <c r="DY27" i="21"/>
  <c r="DX27" i="21"/>
  <c r="DW27" i="21"/>
  <c r="DV27" i="21"/>
  <c r="DU27" i="21"/>
  <c r="DT27" i="21"/>
  <c r="DS27" i="21"/>
  <c r="DR27" i="21"/>
  <c r="DQ27" i="21"/>
  <c r="DP27" i="21"/>
  <c r="DO27" i="21"/>
  <c r="DN27" i="21"/>
  <c r="DM27" i="21"/>
  <c r="DL27" i="21"/>
  <c r="DK27" i="21"/>
  <c r="DJ27" i="21"/>
  <c r="DI27" i="21"/>
  <c r="DH27" i="21"/>
  <c r="DG27" i="21"/>
  <c r="DF27" i="21"/>
  <c r="DE27" i="21"/>
  <c r="DD27" i="21"/>
  <c r="DC27" i="21"/>
  <c r="DB27" i="21"/>
  <c r="DA27" i="21"/>
  <c r="CZ27" i="21"/>
  <c r="CY27" i="21"/>
  <c r="CX27" i="21"/>
  <c r="CW27" i="21"/>
  <c r="CV27" i="21"/>
  <c r="CU27" i="21"/>
  <c r="CT27" i="21"/>
  <c r="CS27" i="21"/>
  <c r="CR27" i="21"/>
  <c r="CQ27" i="21"/>
  <c r="CP27" i="21"/>
  <c r="CO27" i="21"/>
  <c r="CN27" i="21"/>
  <c r="CM27" i="21"/>
  <c r="CL27" i="21"/>
  <c r="CK27" i="21"/>
  <c r="CJ27" i="21"/>
  <c r="CI27" i="21"/>
  <c r="CH27" i="21"/>
  <c r="CG27" i="21"/>
  <c r="CF27" i="21"/>
  <c r="CE27" i="21"/>
  <c r="CD27" i="21"/>
  <c r="CC27" i="21"/>
  <c r="CB27" i="21"/>
  <c r="CA27" i="21"/>
  <c r="BZ27" i="21"/>
  <c r="BY27" i="21"/>
  <c r="BX27" i="21"/>
  <c r="BW27" i="21"/>
  <c r="BV27" i="21"/>
  <c r="BU27" i="21"/>
  <c r="BT27" i="21"/>
  <c r="BS27" i="21"/>
  <c r="BR27" i="21"/>
  <c r="BQ27" i="21"/>
  <c r="BP27" i="21"/>
  <c r="BO27" i="21"/>
  <c r="BN27" i="21"/>
  <c r="BM27" i="21"/>
  <c r="BL27" i="21"/>
  <c r="BK27" i="21"/>
  <c r="BJ27" i="21"/>
  <c r="BI27" i="21"/>
  <c r="BH27" i="21"/>
  <c r="BG27" i="21"/>
  <c r="BF27" i="21"/>
  <c r="BE27" i="21"/>
  <c r="BD27" i="21"/>
  <c r="BC27" i="21"/>
  <c r="BB27" i="21"/>
  <c r="BA27" i="21"/>
  <c r="AZ27" i="21"/>
  <c r="AY27" i="21"/>
  <c r="AX27" i="21"/>
  <c r="AW27" i="21"/>
  <c r="AV27" i="21"/>
  <c r="AU27" i="21"/>
  <c r="AT27" i="21"/>
  <c r="AS27" i="21"/>
  <c r="AR27" i="21"/>
  <c r="AQ27" i="21"/>
  <c r="AP27" i="21"/>
  <c r="AO27" i="21"/>
  <c r="AN27" i="21"/>
  <c r="AM27" i="21"/>
  <c r="AL27" i="21"/>
  <c r="AK27" i="21"/>
  <c r="AJ27" i="21"/>
  <c r="AI27" i="21"/>
  <c r="AH27" i="21"/>
  <c r="AG27" i="21"/>
  <c r="AF27" i="21"/>
  <c r="AE27" i="21"/>
  <c r="AD27" i="21"/>
  <c r="AC27" i="21"/>
  <c r="AB27" i="21"/>
  <c r="AA27" i="21"/>
  <c r="Z27" i="21"/>
  <c r="Y27" i="21"/>
  <c r="X27" i="21"/>
  <c r="W27" i="21"/>
  <c r="V27" i="21"/>
  <c r="U27" i="21"/>
  <c r="T27" i="21"/>
  <c r="S27" i="21"/>
  <c r="R27" i="21"/>
  <c r="Q27" i="21"/>
  <c r="P27" i="21"/>
  <c r="O27" i="21"/>
  <c r="N27" i="21"/>
  <c r="M27" i="21"/>
  <c r="L27" i="21"/>
  <c r="K27" i="21"/>
  <c r="J27" i="21"/>
  <c r="I27" i="21"/>
  <c r="H27" i="21"/>
  <c r="G27" i="21"/>
  <c r="F27" i="21"/>
  <c r="E27" i="21"/>
  <c r="D27" i="21"/>
  <c r="C27" i="21"/>
  <c r="B27" i="21"/>
  <c r="KM26" i="21"/>
  <c r="KL26" i="21"/>
  <c r="KK26" i="21"/>
  <c r="KJ26" i="21"/>
  <c r="KI26" i="21"/>
  <c r="KH26" i="21"/>
  <c r="KG26" i="21"/>
  <c r="KF26" i="21"/>
  <c r="KE26" i="21"/>
  <c r="KD26" i="21"/>
  <c r="KC26" i="21"/>
  <c r="KB26" i="21"/>
  <c r="KA26" i="21"/>
  <c r="JZ26" i="21"/>
  <c r="JY26" i="21"/>
  <c r="JX26" i="21"/>
  <c r="JW26" i="21"/>
  <c r="JV26" i="21"/>
  <c r="JU26" i="21"/>
  <c r="JT26" i="21"/>
  <c r="JS26" i="21"/>
  <c r="JR26" i="21"/>
  <c r="JQ26" i="21"/>
  <c r="JP26" i="21"/>
  <c r="JO26" i="21"/>
  <c r="JN26" i="21"/>
  <c r="JM26" i="21"/>
  <c r="JL26" i="21"/>
  <c r="JK26" i="21"/>
  <c r="JJ26" i="21"/>
  <c r="JI26" i="21"/>
  <c r="JH26" i="21"/>
  <c r="JG26" i="21"/>
  <c r="JF26" i="21"/>
  <c r="JE26" i="21"/>
  <c r="JD26" i="21"/>
  <c r="JC26" i="21"/>
  <c r="JB26" i="21"/>
  <c r="JA26" i="21"/>
  <c r="IZ26" i="21"/>
  <c r="IY26" i="21"/>
  <c r="IX26" i="21"/>
  <c r="IW26" i="21"/>
  <c r="IV26" i="21"/>
  <c r="IU26" i="21"/>
  <c r="IT26" i="21"/>
  <c r="IS26" i="21"/>
  <c r="IR26" i="21"/>
  <c r="IQ26" i="21"/>
  <c r="IP26" i="21"/>
  <c r="IO26" i="21"/>
  <c r="IN26" i="21"/>
  <c r="IM26" i="21"/>
  <c r="IL26" i="21"/>
  <c r="IK26" i="21"/>
  <c r="IJ26" i="21"/>
  <c r="II26" i="21"/>
  <c r="IH26" i="21"/>
  <c r="IG26" i="21"/>
  <c r="IF26" i="21"/>
  <c r="IE26" i="21"/>
  <c r="ID26" i="21"/>
  <c r="IC26" i="21"/>
  <c r="IB26" i="21"/>
  <c r="IA26" i="21"/>
  <c r="HZ26" i="21"/>
  <c r="HY26" i="21"/>
  <c r="HX26" i="21"/>
  <c r="HW26" i="21"/>
  <c r="HV26" i="21"/>
  <c r="HU26" i="21"/>
  <c r="HT26" i="21"/>
  <c r="HS26" i="21"/>
  <c r="HR26" i="21"/>
  <c r="HQ26" i="21"/>
  <c r="HP26" i="21"/>
  <c r="HO26" i="21"/>
  <c r="HN26" i="21"/>
  <c r="HM26" i="21"/>
  <c r="HL26" i="21"/>
  <c r="HK26" i="21"/>
  <c r="HJ26" i="21"/>
  <c r="HI26" i="21"/>
  <c r="HH26" i="21"/>
  <c r="HG26" i="21"/>
  <c r="HF26" i="21"/>
  <c r="HE26" i="21"/>
  <c r="HD26" i="21"/>
  <c r="HC26" i="21"/>
  <c r="HB26" i="21"/>
  <c r="HA26" i="21"/>
  <c r="GZ26" i="21"/>
  <c r="GY26" i="21"/>
  <c r="GX26" i="21"/>
  <c r="GW26" i="21"/>
  <c r="GV26" i="21"/>
  <c r="GU26" i="21"/>
  <c r="GT26" i="21"/>
  <c r="GS26" i="21"/>
  <c r="GR26" i="21"/>
  <c r="GQ26" i="21"/>
  <c r="GP26" i="21"/>
  <c r="GO26" i="21"/>
  <c r="GN26" i="21"/>
  <c r="GM26" i="21"/>
  <c r="GL26" i="21"/>
  <c r="GK26" i="21"/>
  <c r="GJ26" i="21"/>
  <c r="GI26" i="21"/>
  <c r="GH26" i="21"/>
  <c r="GG26" i="21"/>
  <c r="GF26" i="21"/>
  <c r="GE26" i="21"/>
  <c r="GD26" i="21"/>
  <c r="GC26" i="21"/>
  <c r="GB26" i="21"/>
  <c r="GA26" i="21"/>
  <c r="FZ26" i="21"/>
  <c r="FY26" i="21"/>
  <c r="FX26" i="21"/>
  <c r="FW26" i="21"/>
  <c r="FV26" i="21"/>
  <c r="FU26" i="21"/>
  <c r="FT26" i="21"/>
  <c r="FS26" i="21"/>
  <c r="FR26" i="21"/>
  <c r="FQ26" i="21"/>
  <c r="FP26" i="21"/>
  <c r="FO26" i="21"/>
  <c r="FN26" i="21"/>
  <c r="FM26" i="21"/>
  <c r="FL26" i="21"/>
  <c r="FK26" i="21"/>
  <c r="FJ26" i="21"/>
  <c r="FI26" i="21"/>
  <c r="FH26" i="21"/>
  <c r="FG26" i="21"/>
  <c r="FF26" i="21"/>
  <c r="FE26" i="21"/>
  <c r="FD26" i="21"/>
  <c r="FC26" i="21"/>
  <c r="FB26" i="21"/>
  <c r="FA26" i="21"/>
  <c r="EZ26" i="21"/>
  <c r="EY26" i="21"/>
  <c r="EX26" i="21"/>
  <c r="EW26" i="21"/>
  <c r="EV26" i="21"/>
  <c r="EU26" i="21"/>
  <c r="ET26" i="21"/>
  <c r="ES26" i="21"/>
  <c r="ER26" i="21"/>
  <c r="EQ26" i="21"/>
  <c r="EP26" i="21"/>
  <c r="EO26" i="21"/>
  <c r="EN26" i="21"/>
  <c r="EM26" i="21"/>
  <c r="EL26" i="21"/>
  <c r="EK26" i="21"/>
  <c r="EJ26" i="21"/>
  <c r="EI26" i="21"/>
  <c r="EH26" i="21"/>
  <c r="EG26" i="21"/>
  <c r="EF26" i="21"/>
  <c r="EE26" i="21"/>
  <c r="ED26" i="21"/>
  <c r="EC26" i="21"/>
  <c r="EB26" i="21"/>
  <c r="EA26" i="21"/>
  <c r="DZ26" i="21"/>
  <c r="DY26" i="21"/>
  <c r="DX26" i="21"/>
  <c r="DW26" i="21"/>
  <c r="DV26" i="21"/>
  <c r="DU26" i="21"/>
  <c r="DT26" i="21"/>
  <c r="DS26" i="21"/>
  <c r="DR26" i="21"/>
  <c r="DQ26" i="21"/>
  <c r="DP26" i="21"/>
  <c r="DO26" i="21"/>
  <c r="DN26" i="21"/>
  <c r="DM26" i="21"/>
  <c r="DL26" i="21"/>
  <c r="DK26" i="21"/>
  <c r="DJ26" i="21"/>
  <c r="DI26" i="21"/>
  <c r="DH26" i="21"/>
  <c r="DG26" i="21"/>
  <c r="DF26" i="21"/>
  <c r="DE26" i="21"/>
  <c r="DD26" i="21"/>
  <c r="DC26" i="21"/>
  <c r="DB26" i="21"/>
  <c r="DA26" i="21"/>
  <c r="CZ26" i="21"/>
  <c r="CY26" i="21"/>
  <c r="CX26" i="21"/>
  <c r="CW26" i="21"/>
  <c r="CV26" i="21"/>
  <c r="CU26" i="21"/>
  <c r="CT26" i="21"/>
  <c r="CS26" i="21"/>
  <c r="CR26" i="21"/>
  <c r="CQ26" i="21"/>
  <c r="CP26" i="21"/>
  <c r="CO26" i="21"/>
  <c r="CN26" i="21"/>
  <c r="CM26" i="21"/>
  <c r="CL26" i="21"/>
  <c r="CK26" i="21"/>
  <c r="CJ26" i="21"/>
  <c r="CI26" i="21"/>
  <c r="CH26" i="21"/>
  <c r="CG26" i="21"/>
  <c r="CF26" i="21"/>
  <c r="CE26" i="21"/>
  <c r="CD26" i="21"/>
  <c r="CC26" i="21"/>
  <c r="CB26" i="21"/>
  <c r="CA26" i="21"/>
  <c r="BZ26" i="21"/>
  <c r="BY26" i="21"/>
  <c r="BX26" i="21"/>
  <c r="BW26" i="21"/>
  <c r="BV26" i="21"/>
  <c r="BU26" i="21"/>
  <c r="BT26" i="21"/>
  <c r="BS26" i="21"/>
  <c r="BR26" i="21"/>
  <c r="BQ26" i="21"/>
  <c r="BP26" i="21"/>
  <c r="BO26" i="21"/>
  <c r="BN26" i="21"/>
  <c r="BM26" i="21"/>
  <c r="BL26" i="21"/>
  <c r="BK26" i="21"/>
  <c r="BJ26" i="21"/>
  <c r="BI26" i="21"/>
  <c r="BH26" i="21"/>
  <c r="BG26" i="21"/>
  <c r="BF26" i="21"/>
  <c r="BE26" i="21"/>
  <c r="BD26" i="21"/>
  <c r="BC26" i="21"/>
  <c r="BB26" i="21"/>
  <c r="BA26" i="21"/>
  <c r="AZ26" i="21"/>
  <c r="AY26" i="21"/>
  <c r="AX26" i="21"/>
  <c r="AW26" i="21"/>
  <c r="AV26" i="21"/>
  <c r="AU26" i="21"/>
  <c r="AT26" i="21"/>
  <c r="AS26" i="21"/>
  <c r="AR26" i="21"/>
  <c r="AQ26" i="21"/>
  <c r="AP26" i="21"/>
  <c r="AO26" i="21"/>
  <c r="AN26" i="21"/>
  <c r="AM26" i="21"/>
  <c r="AL26" i="21"/>
  <c r="AK26" i="21"/>
  <c r="AJ26" i="21"/>
  <c r="AI26" i="21"/>
  <c r="AH26" i="21"/>
  <c r="AG26" i="21"/>
  <c r="AF26" i="21"/>
  <c r="AE26" i="21"/>
  <c r="AD26" i="21"/>
  <c r="AC26" i="21"/>
  <c r="AB26" i="21"/>
  <c r="AA26" i="21"/>
  <c r="Z26" i="21"/>
  <c r="Y26" i="21"/>
  <c r="X26" i="21"/>
  <c r="W26" i="21"/>
  <c r="V26" i="21"/>
  <c r="U26" i="21"/>
  <c r="T26" i="21"/>
  <c r="S26" i="21"/>
  <c r="R26" i="21"/>
  <c r="Q26" i="21"/>
  <c r="P26" i="21"/>
  <c r="O26" i="21"/>
  <c r="N26" i="21"/>
  <c r="M26" i="21"/>
  <c r="L26" i="21"/>
  <c r="K26" i="21"/>
  <c r="J26" i="21"/>
  <c r="I26" i="21"/>
  <c r="H26" i="21"/>
  <c r="G26" i="21"/>
  <c r="F26" i="21"/>
  <c r="E26" i="21"/>
  <c r="D26" i="21"/>
  <c r="C26" i="21"/>
  <c r="B26" i="21"/>
  <c r="KM25" i="21"/>
  <c r="KL25" i="21"/>
  <c r="KK25" i="21"/>
  <c r="KJ25" i="21"/>
  <c r="KI25" i="21"/>
  <c r="KH25" i="21"/>
  <c r="KG25" i="21"/>
  <c r="KF25" i="21"/>
  <c r="KE25" i="21"/>
  <c r="KD25" i="21"/>
  <c r="KC25" i="21"/>
  <c r="KB25" i="21"/>
  <c r="KA25" i="21"/>
  <c r="JZ25" i="21"/>
  <c r="JY25" i="21"/>
  <c r="JX25" i="21"/>
  <c r="JW25" i="21"/>
  <c r="JV25" i="21"/>
  <c r="JU25" i="21"/>
  <c r="JT25" i="21"/>
  <c r="JS25" i="21"/>
  <c r="JR25" i="21"/>
  <c r="JQ25" i="21"/>
  <c r="JP25" i="21"/>
  <c r="JO25" i="21"/>
  <c r="JN25" i="21"/>
  <c r="JM25" i="21"/>
  <c r="JL25" i="21"/>
  <c r="JK25" i="21"/>
  <c r="JJ25" i="21"/>
  <c r="JI25" i="21"/>
  <c r="JH25" i="21"/>
  <c r="JG25" i="21"/>
  <c r="JF25" i="21"/>
  <c r="JE25" i="21"/>
  <c r="JD25" i="21"/>
  <c r="JC25" i="21"/>
  <c r="JB25" i="21"/>
  <c r="JA25" i="21"/>
  <c r="IZ25" i="21"/>
  <c r="IY25" i="21"/>
  <c r="IX25" i="21"/>
  <c r="IW25" i="21"/>
  <c r="IV25" i="21"/>
  <c r="IU25" i="21"/>
  <c r="IT25" i="21"/>
  <c r="IS25" i="21"/>
  <c r="IR25" i="21"/>
  <c r="IQ25" i="21"/>
  <c r="IP25" i="21"/>
  <c r="IO25" i="21"/>
  <c r="IN25" i="21"/>
  <c r="IM25" i="21"/>
  <c r="IL25" i="21"/>
  <c r="IK25" i="21"/>
  <c r="IJ25" i="21"/>
  <c r="II25" i="21"/>
  <c r="IH25" i="21"/>
  <c r="IG25" i="21"/>
  <c r="IF25" i="21"/>
  <c r="IE25" i="21"/>
  <c r="ID25" i="21"/>
  <c r="IC25" i="21"/>
  <c r="IB25" i="21"/>
  <c r="IA25" i="21"/>
  <c r="HZ25" i="21"/>
  <c r="HY25" i="21"/>
  <c r="HX25" i="21"/>
  <c r="HW25" i="21"/>
  <c r="HV25" i="21"/>
  <c r="HU25" i="21"/>
  <c r="HT25" i="21"/>
  <c r="HS25" i="21"/>
  <c r="HR25" i="21"/>
  <c r="HQ25" i="21"/>
  <c r="HP25" i="21"/>
  <c r="HO25" i="21"/>
  <c r="HN25" i="21"/>
  <c r="HM25" i="21"/>
  <c r="HL25" i="21"/>
  <c r="HK25" i="21"/>
  <c r="HJ25" i="21"/>
  <c r="HI25" i="21"/>
  <c r="HH25" i="21"/>
  <c r="HG25" i="21"/>
  <c r="HF25" i="21"/>
  <c r="HE25" i="21"/>
  <c r="HD25" i="21"/>
  <c r="HC25" i="21"/>
  <c r="HB25" i="21"/>
  <c r="HA25" i="21"/>
  <c r="GZ25" i="21"/>
  <c r="GY25" i="21"/>
  <c r="GX25" i="21"/>
  <c r="GW25" i="21"/>
  <c r="GV25" i="21"/>
  <c r="GU25" i="21"/>
  <c r="GT25" i="21"/>
  <c r="GS25" i="21"/>
  <c r="GR25" i="21"/>
  <c r="GQ25" i="21"/>
  <c r="GP25" i="21"/>
  <c r="GO25" i="21"/>
  <c r="GN25" i="21"/>
  <c r="GM25" i="21"/>
  <c r="GL25" i="21"/>
  <c r="GK25" i="21"/>
  <c r="GJ25" i="21"/>
  <c r="GI25" i="21"/>
  <c r="GH25" i="21"/>
  <c r="GG25" i="21"/>
  <c r="GF25" i="21"/>
  <c r="GE25" i="21"/>
  <c r="GD25" i="21"/>
  <c r="GC25" i="21"/>
  <c r="GB25" i="21"/>
  <c r="GA25" i="21"/>
  <c r="FZ25" i="21"/>
  <c r="FY25" i="21"/>
  <c r="FX25" i="21"/>
  <c r="FW25" i="21"/>
  <c r="FV25" i="21"/>
  <c r="FU25" i="21"/>
  <c r="FT25" i="21"/>
  <c r="FS25" i="21"/>
  <c r="FR25" i="21"/>
  <c r="FQ25" i="21"/>
  <c r="FP25" i="21"/>
  <c r="FO25" i="21"/>
  <c r="FN25" i="21"/>
  <c r="FM25" i="21"/>
  <c r="FL25" i="21"/>
  <c r="FK25" i="21"/>
  <c r="FJ25" i="21"/>
  <c r="FI25" i="21"/>
  <c r="FH25" i="21"/>
  <c r="FG25" i="21"/>
  <c r="FF25" i="21"/>
  <c r="FE25" i="21"/>
  <c r="FD25" i="21"/>
  <c r="FC25" i="21"/>
  <c r="FB25" i="21"/>
  <c r="FA25" i="21"/>
  <c r="EZ25" i="21"/>
  <c r="EY25" i="21"/>
  <c r="EX25" i="21"/>
  <c r="EW25" i="21"/>
  <c r="EV25" i="21"/>
  <c r="EU25" i="21"/>
  <c r="ET25" i="21"/>
  <c r="ES25" i="21"/>
  <c r="ER25" i="21"/>
  <c r="EQ25" i="21"/>
  <c r="EP25" i="21"/>
  <c r="EO25" i="21"/>
  <c r="EN25" i="21"/>
  <c r="EM25" i="21"/>
  <c r="EL25" i="21"/>
  <c r="EK25" i="21"/>
  <c r="EJ25" i="21"/>
  <c r="EI25" i="21"/>
  <c r="EH25" i="21"/>
  <c r="EG25" i="21"/>
  <c r="EF25" i="21"/>
  <c r="EE25" i="21"/>
  <c r="ED25" i="21"/>
  <c r="EC25" i="21"/>
  <c r="EB25" i="21"/>
  <c r="EA25" i="21"/>
  <c r="DZ25" i="21"/>
  <c r="DY25" i="21"/>
  <c r="DX25" i="21"/>
  <c r="DW25" i="21"/>
  <c r="DV25" i="21"/>
  <c r="DU25" i="21"/>
  <c r="DT25" i="21"/>
  <c r="DS25" i="21"/>
  <c r="DR25" i="21"/>
  <c r="DQ25" i="21"/>
  <c r="DP25" i="21"/>
  <c r="DO25" i="21"/>
  <c r="DN25" i="21"/>
  <c r="DM25" i="21"/>
  <c r="DL25" i="21"/>
  <c r="DK25" i="21"/>
  <c r="DJ25" i="21"/>
  <c r="DI25" i="21"/>
  <c r="DH25" i="21"/>
  <c r="DG25" i="21"/>
  <c r="DF25" i="21"/>
  <c r="DE25" i="21"/>
  <c r="DD25" i="21"/>
  <c r="DC25" i="21"/>
  <c r="DB25" i="21"/>
  <c r="DA25" i="21"/>
  <c r="CZ25" i="21"/>
  <c r="CY25" i="21"/>
  <c r="CX25" i="21"/>
  <c r="CW25" i="21"/>
  <c r="CV25" i="21"/>
  <c r="CU25" i="21"/>
  <c r="CT25" i="21"/>
  <c r="CS25" i="21"/>
  <c r="CR25" i="21"/>
  <c r="CQ25" i="21"/>
  <c r="CP25" i="21"/>
  <c r="CO25" i="21"/>
  <c r="CN25" i="21"/>
  <c r="CM25" i="21"/>
  <c r="CL25" i="21"/>
  <c r="CK25" i="21"/>
  <c r="CJ25" i="21"/>
  <c r="CI25" i="21"/>
  <c r="CH25" i="21"/>
  <c r="CG25" i="21"/>
  <c r="CF25" i="21"/>
  <c r="CE25" i="21"/>
  <c r="CD25" i="21"/>
  <c r="CC25" i="21"/>
  <c r="CB25" i="21"/>
  <c r="CA25" i="21"/>
  <c r="BZ25" i="21"/>
  <c r="BY25" i="21"/>
  <c r="BX25" i="21"/>
  <c r="BW25" i="21"/>
  <c r="BV25" i="21"/>
  <c r="BU25" i="21"/>
  <c r="BT25" i="21"/>
  <c r="BS25" i="21"/>
  <c r="BR25" i="21"/>
  <c r="BQ25" i="21"/>
  <c r="BP25" i="21"/>
  <c r="BO25" i="21"/>
  <c r="BN25" i="21"/>
  <c r="BM25" i="21"/>
  <c r="BL25" i="21"/>
  <c r="BK25" i="21"/>
  <c r="BJ25" i="21"/>
  <c r="BI25" i="21"/>
  <c r="BH25" i="21"/>
  <c r="BG25" i="21"/>
  <c r="BF25" i="21"/>
  <c r="BE25" i="21"/>
  <c r="BD25" i="21"/>
  <c r="BC25" i="21"/>
  <c r="BB25" i="21"/>
  <c r="BA25" i="21"/>
  <c r="AZ25" i="21"/>
  <c r="AY25" i="21"/>
  <c r="AX25" i="21"/>
  <c r="AW25" i="21"/>
  <c r="AV25" i="21"/>
  <c r="AU25" i="21"/>
  <c r="AT25" i="21"/>
  <c r="AS25" i="21"/>
  <c r="AR25" i="21"/>
  <c r="AQ25" i="21"/>
  <c r="AP25" i="21"/>
  <c r="AO25" i="21"/>
  <c r="AN25" i="21"/>
  <c r="AM25" i="21"/>
  <c r="AL25" i="21"/>
  <c r="AK25" i="21"/>
  <c r="AJ25" i="21"/>
  <c r="AI25" i="21"/>
  <c r="AH25" i="21"/>
  <c r="AG25" i="21"/>
  <c r="AF25" i="21"/>
  <c r="AE25" i="21"/>
  <c r="AD25" i="21"/>
  <c r="AC25" i="21"/>
  <c r="AB25" i="21"/>
  <c r="AA25" i="21"/>
  <c r="Z25" i="21"/>
  <c r="Y25" i="21"/>
  <c r="X25" i="21"/>
  <c r="W25" i="21"/>
  <c r="V25" i="21"/>
  <c r="U25" i="21"/>
  <c r="T25" i="21"/>
  <c r="S25" i="21"/>
  <c r="R25" i="21"/>
  <c r="Q25" i="21"/>
  <c r="P25" i="21"/>
  <c r="O25" i="21"/>
  <c r="N25" i="21"/>
  <c r="M25" i="21"/>
  <c r="L25" i="21"/>
  <c r="K25" i="21"/>
  <c r="J25" i="21"/>
  <c r="I25" i="21"/>
  <c r="H25" i="21"/>
  <c r="G25" i="21"/>
  <c r="F25" i="21"/>
  <c r="E25" i="21"/>
  <c r="D25" i="21"/>
  <c r="C25" i="21"/>
  <c r="B25" i="21"/>
  <c r="KM24" i="21"/>
  <c r="KL24" i="21"/>
  <c r="KK24" i="21"/>
  <c r="KJ24" i="21"/>
  <c r="KI24" i="21"/>
  <c r="KH24" i="21"/>
  <c r="KG24" i="21"/>
  <c r="KF24" i="21"/>
  <c r="KE24" i="21"/>
  <c r="KD24" i="21"/>
  <c r="KC24" i="21"/>
  <c r="KB24" i="21"/>
  <c r="KA24" i="21"/>
  <c r="JZ24" i="21"/>
  <c r="JY24" i="21"/>
  <c r="JX24" i="21"/>
  <c r="JW24" i="21"/>
  <c r="JV24" i="21"/>
  <c r="JU24" i="21"/>
  <c r="JT24" i="21"/>
  <c r="JS24" i="21"/>
  <c r="JR24" i="21"/>
  <c r="JQ24" i="21"/>
  <c r="JP24" i="21"/>
  <c r="JO24" i="21"/>
  <c r="JN24" i="21"/>
  <c r="JM24" i="21"/>
  <c r="JL24" i="21"/>
  <c r="JK24" i="21"/>
  <c r="JJ24" i="21"/>
  <c r="JI24" i="21"/>
  <c r="JH24" i="21"/>
  <c r="JG24" i="21"/>
  <c r="JF24" i="21"/>
  <c r="JE24" i="21"/>
  <c r="JD24" i="21"/>
  <c r="JC24" i="21"/>
  <c r="JB24" i="21"/>
  <c r="JA24" i="21"/>
  <c r="IZ24" i="21"/>
  <c r="IY24" i="21"/>
  <c r="IX24" i="21"/>
  <c r="IW24" i="21"/>
  <c r="IV24" i="21"/>
  <c r="IU24" i="21"/>
  <c r="IT24" i="21"/>
  <c r="IS24" i="21"/>
  <c r="IR24" i="21"/>
  <c r="IQ24" i="21"/>
  <c r="IP24" i="21"/>
  <c r="IO24" i="21"/>
  <c r="IN24" i="21"/>
  <c r="IM24" i="21"/>
  <c r="IL24" i="21"/>
  <c r="IK24" i="21"/>
  <c r="IJ24" i="21"/>
  <c r="II24" i="21"/>
  <c r="IH24" i="21"/>
  <c r="IG24" i="21"/>
  <c r="IF24" i="21"/>
  <c r="IE24" i="21"/>
  <c r="ID24" i="21"/>
  <c r="IC24" i="21"/>
  <c r="IB24" i="21"/>
  <c r="IA24" i="21"/>
  <c r="HZ24" i="21"/>
  <c r="HY24" i="21"/>
  <c r="HX24" i="21"/>
  <c r="HW24" i="21"/>
  <c r="HV24" i="21"/>
  <c r="HU24" i="21"/>
  <c r="HT24" i="21"/>
  <c r="HS24" i="21"/>
  <c r="HR24" i="21"/>
  <c r="HQ24" i="21"/>
  <c r="HP24" i="21"/>
  <c r="HO24" i="21"/>
  <c r="HN24" i="21"/>
  <c r="HM24" i="21"/>
  <c r="HL24" i="21"/>
  <c r="HK24" i="21"/>
  <c r="HJ24" i="21"/>
  <c r="HI24" i="21"/>
  <c r="HH24" i="21"/>
  <c r="HG24" i="21"/>
  <c r="HF24" i="21"/>
  <c r="HE24" i="21"/>
  <c r="HD24" i="21"/>
  <c r="HC24" i="21"/>
  <c r="HB24" i="21"/>
  <c r="HA24" i="21"/>
  <c r="GZ24" i="21"/>
  <c r="GY24" i="21"/>
  <c r="GX24" i="21"/>
  <c r="GW24" i="21"/>
  <c r="GV24" i="21"/>
  <c r="GU24" i="21"/>
  <c r="GT24" i="21"/>
  <c r="GS24" i="21"/>
  <c r="GR24" i="21"/>
  <c r="GQ24" i="21"/>
  <c r="GP24" i="21"/>
  <c r="GO24" i="21"/>
  <c r="GN24" i="21"/>
  <c r="GM24" i="21"/>
  <c r="GL24" i="21"/>
  <c r="GK24" i="21"/>
  <c r="GJ24" i="21"/>
  <c r="GI24" i="21"/>
  <c r="GH24" i="21"/>
  <c r="GG24" i="21"/>
  <c r="GF24" i="21"/>
  <c r="GE24" i="21"/>
  <c r="GD24" i="21"/>
  <c r="GC24" i="21"/>
  <c r="GB24" i="21"/>
  <c r="GA24" i="21"/>
  <c r="FZ24" i="21"/>
  <c r="FY24" i="21"/>
  <c r="FX24" i="21"/>
  <c r="FW24" i="21"/>
  <c r="FV24" i="21"/>
  <c r="FU24" i="21"/>
  <c r="FT24" i="21"/>
  <c r="FS24" i="21"/>
  <c r="FR24" i="21"/>
  <c r="FQ24" i="21"/>
  <c r="FP24" i="21"/>
  <c r="FO24" i="21"/>
  <c r="FN24" i="21"/>
  <c r="FM24" i="21"/>
  <c r="FL24" i="21"/>
  <c r="FK24" i="21"/>
  <c r="FJ24" i="21"/>
  <c r="FI24" i="21"/>
  <c r="FH24" i="21"/>
  <c r="FG24" i="21"/>
  <c r="FF24" i="21"/>
  <c r="FE24" i="21"/>
  <c r="FD24" i="21"/>
  <c r="FC24" i="21"/>
  <c r="FB24" i="21"/>
  <c r="FA24" i="21"/>
  <c r="EZ24" i="21"/>
  <c r="EY24" i="21"/>
  <c r="EX24" i="21"/>
  <c r="EW24" i="21"/>
  <c r="EV24" i="21"/>
  <c r="EU24" i="21"/>
  <c r="ET24" i="21"/>
  <c r="ES24" i="21"/>
  <c r="ER24" i="21"/>
  <c r="EQ24" i="21"/>
  <c r="EP24" i="21"/>
  <c r="EO24" i="21"/>
  <c r="EN24" i="21"/>
  <c r="EM24" i="21"/>
  <c r="EL24" i="21"/>
  <c r="EK24" i="21"/>
  <c r="EJ24" i="21"/>
  <c r="EI24" i="21"/>
  <c r="EH24" i="21"/>
  <c r="EG24" i="21"/>
  <c r="EF24" i="21"/>
  <c r="EE24" i="21"/>
  <c r="ED24" i="21"/>
  <c r="EC24" i="21"/>
  <c r="EB24" i="21"/>
  <c r="EA24" i="21"/>
  <c r="DZ24" i="21"/>
  <c r="DY24" i="21"/>
  <c r="DX24" i="21"/>
  <c r="DW24" i="21"/>
  <c r="DV24" i="21"/>
  <c r="DU24" i="21"/>
  <c r="DT24" i="21"/>
  <c r="DS24" i="21"/>
  <c r="DR24" i="21"/>
  <c r="DQ24" i="21"/>
  <c r="DP24" i="21"/>
  <c r="DO24" i="21"/>
  <c r="DN24" i="21"/>
  <c r="DM24" i="21"/>
  <c r="DL24" i="21"/>
  <c r="DK24" i="21"/>
  <c r="DJ24" i="21"/>
  <c r="DI24" i="21"/>
  <c r="DH24" i="21"/>
  <c r="DG24" i="21"/>
  <c r="DF24" i="21"/>
  <c r="DE24" i="21"/>
  <c r="DD24" i="21"/>
  <c r="DC24" i="21"/>
  <c r="DB24" i="21"/>
  <c r="DA24" i="21"/>
  <c r="CZ24" i="21"/>
  <c r="CY24" i="21"/>
  <c r="CX24" i="21"/>
  <c r="CW24" i="21"/>
  <c r="CV24" i="21"/>
  <c r="CU24" i="21"/>
  <c r="CT24" i="21"/>
  <c r="CS24" i="21"/>
  <c r="CR24" i="21"/>
  <c r="CQ24" i="21"/>
  <c r="CP24" i="21"/>
  <c r="CO24" i="21"/>
  <c r="CN24" i="21"/>
  <c r="CM24" i="21"/>
  <c r="CL24" i="21"/>
  <c r="CK24" i="21"/>
  <c r="CJ24" i="21"/>
  <c r="CI24" i="21"/>
  <c r="CH24" i="21"/>
  <c r="CG24" i="21"/>
  <c r="CF24" i="21"/>
  <c r="CE24" i="21"/>
  <c r="CD24" i="21"/>
  <c r="CC24" i="21"/>
  <c r="CB24" i="21"/>
  <c r="CA24" i="21"/>
  <c r="BZ24" i="21"/>
  <c r="BY24" i="21"/>
  <c r="BX24" i="21"/>
  <c r="BW24" i="21"/>
  <c r="BV24" i="21"/>
  <c r="BU24" i="21"/>
  <c r="BT24" i="21"/>
  <c r="BS24" i="21"/>
  <c r="BR24" i="21"/>
  <c r="BQ24" i="21"/>
  <c r="BP24" i="21"/>
  <c r="BO24" i="21"/>
  <c r="BN24" i="21"/>
  <c r="BM24" i="21"/>
  <c r="BL24" i="21"/>
  <c r="BK24" i="21"/>
  <c r="BJ24" i="21"/>
  <c r="BI24" i="21"/>
  <c r="BH24" i="21"/>
  <c r="BG24" i="21"/>
  <c r="BF24" i="21"/>
  <c r="BE24" i="21"/>
  <c r="BD24" i="21"/>
  <c r="BC24" i="21"/>
  <c r="BB24" i="21"/>
  <c r="BA24" i="21"/>
  <c r="AZ24" i="21"/>
  <c r="AY24" i="21"/>
  <c r="AX24" i="21"/>
  <c r="AW24" i="21"/>
  <c r="AV24" i="21"/>
  <c r="AU24" i="21"/>
  <c r="AT24" i="21"/>
  <c r="AS24" i="21"/>
  <c r="AR24" i="21"/>
  <c r="AQ24" i="21"/>
  <c r="AP24" i="21"/>
  <c r="AO24" i="21"/>
  <c r="AN24" i="21"/>
  <c r="AM24" i="21"/>
  <c r="AL24" i="21"/>
  <c r="AK24" i="21"/>
  <c r="AJ24" i="21"/>
  <c r="AI24" i="21"/>
  <c r="AH24" i="21"/>
  <c r="AG24" i="21"/>
  <c r="AF24" i="21"/>
  <c r="AE24" i="21"/>
  <c r="AD24" i="21"/>
  <c r="AC24" i="21"/>
  <c r="AB24" i="21"/>
  <c r="AA24" i="21"/>
  <c r="Z24" i="21"/>
  <c r="Y24" i="21"/>
  <c r="X24" i="21"/>
  <c r="W24" i="21"/>
  <c r="V24" i="21"/>
  <c r="U24" i="21"/>
  <c r="T24" i="21"/>
  <c r="S24" i="21"/>
  <c r="R24" i="21"/>
  <c r="Q24" i="21"/>
  <c r="P24" i="21"/>
  <c r="O24" i="21"/>
  <c r="N24" i="21"/>
  <c r="M24" i="21"/>
  <c r="L24" i="21"/>
  <c r="K24" i="21"/>
  <c r="J24" i="21"/>
  <c r="I24" i="21"/>
  <c r="H24" i="21"/>
  <c r="G24" i="21"/>
  <c r="F24" i="21"/>
  <c r="E24" i="21"/>
  <c r="D24" i="21"/>
  <c r="C24" i="21"/>
  <c r="B24" i="21"/>
  <c r="KM23" i="21"/>
  <c r="KL23" i="21"/>
  <c r="KK23" i="21"/>
  <c r="KJ23" i="21"/>
  <c r="KI23" i="21"/>
  <c r="KH23" i="21"/>
  <c r="KG23" i="21"/>
  <c r="KF23" i="21"/>
  <c r="KE23" i="21"/>
  <c r="KD23" i="21"/>
  <c r="KC23" i="21"/>
  <c r="KB23" i="21"/>
  <c r="KA23" i="21"/>
  <c r="JZ23" i="21"/>
  <c r="JY23" i="21"/>
  <c r="JX23" i="21"/>
  <c r="JW23" i="21"/>
  <c r="JV23" i="21"/>
  <c r="JU23" i="21"/>
  <c r="JT23" i="21"/>
  <c r="JS23" i="21"/>
  <c r="JR23" i="21"/>
  <c r="JQ23" i="21"/>
  <c r="JP23" i="21"/>
  <c r="JO23" i="21"/>
  <c r="JN23" i="21"/>
  <c r="JM23" i="21"/>
  <c r="JL23" i="21"/>
  <c r="JK23" i="21"/>
  <c r="JJ23" i="21"/>
  <c r="JI23" i="21"/>
  <c r="JH23" i="21"/>
  <c r="JG23" i="21"/>
  <c r="JF23" i="21"/>
  <c r="JE23" i="21"/>
  <c r="JD23" i="21"/>
  <c r="JC23" i="21"/>
  <c r="JB23" i="21"/>
  <c r="JA23" i="21"/>
  <c r="IZ23" i="21"/>
  <c r="IY23" i="21"/>
  <c r="IX23" i="21"/>
  <c r="IW23" i="21"/>
  <c r="IV23" i="21"/>
  <c r="IU23" i="21"/>
  <c r="IT23" i="21"/>
  <c r="IS23" i="21"/>
  <c r="IR23" i="21"/>
  <c r="IQ23" i="21"/>
  <c r="IP23" i="21"/>
  <c r="IO23" i="21"/>
  <c r="IN23" i="21"/>
  <c r="IM23" i="21"/>
  <c r="IL23" i="21"/>
  <c r="IK23" i="21"/>
  <c r="IJ23" i="21"/>
  <c r="II23" i="21"/>
  <c r="IH23" i="21"/>
  <c r="IG23" i="21"/>
  <c r="IF23" i="21"/>
  <c r="IE23" i="21"/>
  <c r="ID23" i="21"/>
  <c r="IC23" i="21"/>
  <c r="IB23" i="21"/>
  <c r="IA23" i="21"/>
  <c r="HZ23" i="21"/>
  <c r="HY23" i="21"/>
  <c r="HX23" i="21"/>
  <c r="HW23" i="21"/>
  <c r="HV23" i="21"/>
  <c r="HU23" i="21"/>
  <c r="HT23" i="21"/>
  <c r="HS23" i="21"/>
  <c r="HR23" i="21"/>
  <c r="HQ23" i="21"/>
  <c r="HP23" i="21"/>
  <c r="HO23" i="21"/>
  <c r="HN23" i="21"/>
  <c r="HM23" i="21"/>
  <c r="HL23" i="21"/>
  <c r="HK23" i="21"/>
  <c r="HJ23" i="21"/>
  <c r="HI23" i="21"/>
  <c r="HH23" i="21"/>
  <c r="HG23" i="21"/>
  <c r="HF23" i="21"/>
  <c r="HE23" i="21"/>
  <c r="HD23" i="21"/>
  <c r="HC23" i="21"/>
  <c r="HB23" i="21"/>
  <c r="HA23" i="21"/>
  <c r="GZ23" i="21"/>
  <c r="GY23" i="21"/>
  <c r="GX23" i="21"/>
  <c r="GW23" i="21"/>
  <c r="GV23" i="21"/>
  <c r="GU23" i="21"/>
  <c r="GT23" i="21"/>
  <c r="GS23" i="21"/>
  <c r="GR23" i="21"/>
  <c r="GQ23" i="21"/>
  <c r="GP23" i="21"/>
  <c r="GO23" i="21"/>
  <c r="GN23" i="21"/>
  <c r="GM23" i="21"/>
  <c r="GL23" i="21"/>
  <c r="GK23" i="21"/>
  <c r="GJ23" i="21"/>
  <c r="GI23" i="21"/>
  <c r="GH23" i="21"/>
  <c r="GG23" i="21"/>
  <c r="GF23" i="21"/>
  <c r="GE23" i="21"/>
  <c r="GD23" i="21"/>
  <c r="GC23" i="21"/>
  <c r="GB23" i="21"/>
  <c r="GA23" i="21"/>
  <c r="FZ23" i="21"/>
  <c r="FY23" i="21"/>
  <c r="FX23" i="21"/>
  <c r="FW23" i="21"/>
  <c r="FV23" i="21"/>
  <c r="FU23" i="21"/>
  <c r="FT23" i="21"/>
  <c r="FS23" i="21"/>
  <c r="FR23" i="21"/>
  <c r="FQ23" i="21"/>
  <c r="FP23" i="21"/>
  <c r="FO23" i="21"/>
  <c r="FN23" i="21"/>
  <c r="FM23" i="21"/>
  <c r="FL23" i="21"/>
  <c r="FK23" i="21"/>
  <c r="FJ23" i="21"/>
  <c r="FI23" i="21"/>
  <c r="FH23" i="21"/>
  <c r="FG23" i="21"/>
  <c r="FF23" i="21"/>
  <c r="FE23" i="21"/>
  <c r="FD23" i="21"/>
  <c r="FC23" i="21"/>
  <c r="FB23" i="21"/>
  <c r="FA23" i="21"/>
  <c r="EZ23" i="21"/>
  <c r="EY23" i="21"/>
  <c r="EX23" i="21"/>
  <c r="EW23" i="21"/>
  <c r="EV23" i="21"/>
  <c r="EU23" i="21"/>
  <c r="ET23" i="21"/>
  <c r="ES23" i="21"/>
  <c r="ER23" i="21"/>
  <c r="EQ23" i="21"/>
  <c r="EP23" i="21"/>
  <c r="EO23" i="21"/>
  <c r="EN23" i="21"/>
  <c r="EM23" i="21"/>
  <c r="EL23" i="21"/>
  <c r="EK23" i="21"/>
  <c r="EJ23" i="21"/>
  <c r="EI23" i="21"/>
  <c r="EH23" i="21"/>
  <c r="EG23" i="21"/>
  <c r="EF23" i="21"/>
  <c r="EE23" i="21"/>
  <c r="ED23" i="21"/>
  <c r="EC23" i="21"/>
  <c r="EB23" i="21"/>
  <c r="EA23" i="21"/>
  <c r="DZ23" i="21"/>
  <c r="DY23" i="21"/>
  <c r="DX23" i="21"/>
  <c r="DW23" i="21"/>
  <c r="DV23" i="21"/>
  <c r="DU23" i="21"/>
  <c r="DT23" i="21"/>
  <c r="DS23" i="21"/>
  <c r="DR23" i="21"/>
  <c r="DQ23" i="21"/>
  <c r="DP23" i="21"/>
  <c r="DO23" i="21"/>
  <c r="DN23" i="21"/>
  <c r="DM23" i="21"/>
  <c r="DL23" i="21"/>
  <c r="DK23" i="21"/>
  <c r="DJ23" i="21"/>
  <c r="DI23" i="21"/>
  <c r="DH23" i="21"/>
  <c r="DG23" i="21"/>
  <c r="DF23" i="21"/>
  <c r="DE23" i="21"/>
  <c r="DD23" i="21"/>
  <c r="DC23" i="21"/>
  <c r="DB23" i="21"/>
  <c r="DA23" i="21"/>
  <c r="CZ23" i="21"/>
  <c r="CY23" i="21"/>
  <c r="CX23" i="21"/>
  <c r="CW23" i="21"/>
  <c r="CV23" i="21"/>
  <c r="CU23" i="21"/>
  <c r="CT23" i="21"/>
  <c r="CS23" i="21"/>
  <c r="CR23" i="21"/>
  <c r="CQ23" i="21"/>
  <c r="CP23" i="21"/>
  <c r="CO23" i="21"/>
  <c r="CN23" i="21"/>
  <c r="CM23" i="21"/>
  <c r="CL23" i="21"/>
  <c r="CK23" i="21"/>
  <c r="CJ23" i="21"/>
  <c r="CI23" i="21"/>
  <c r="CH23" i="21"/>
  <c r="CG23" i="21"/>
  <c r="CF23" i="21"/>
  <c r="CE23" i="21"/>
  <c r="CD23" i="21"/>
  <c r="CC23" i="21"/>
  <c r="CB23" i="21"/>
  <c r="CA23" i="21"/>
  <c r="BZ23" i="21"/>
  <c r="BY23" i="21"/>
  <c r="BX23" i="21"/>
  <c r="BW23" i="21"/>
  <c r="BV23" i="21"/>
  <c r="BU23" i="21"/>
  <c r="BT23" i="21"/>
  <c r="BS23" i="21"/>
  <c r="BR23" i="21"/>
  <c r="BQ23" i="21"/>
  <c r="BP23" i="21"/>
  <c r="BO23" i="21"/>
  <c r="BN23" i="21"/>
  <c r="BM23" i="21"/>
  <c r="BL23" i="21"/>
  <c r="BK23" i="21"/>
  <c r="BJ23" i="21"/>
  <c r="BI23" i="21"/>
  <c r="BH23" i="21"/>
  <c r="BG23" i="21"/>
  <c r="BF23" i="21"/>
  <c r="BE23" i="21"/>
  <c r="BD23" i="21"/>
  <c r="BC23" i="21"/>
  <c r="BB23" i="21"/>
  <c r="BA23" i="21"/>
  <c r="AZ23" i="21"/>
  <c r="AY23" i="21"/>
  <c r="AX23" i="21"/>
  <c r="AW23" i="21"/>
  <c r="AV23" i="21"/>
  <c r="AU23" i="21"/>
  <c r="AT23" i="21"/>
  <c r="AS23" i="21"/>
  <c r="AR23" i="21"/>
  <c r="AQ23" i="21"/>
  <c r="AP23" i="21"/>
  <c r="AO23" i="21"/>
  <c r="AN23" i="21"/>
  <c r="AM23" i="21"/>
  <c r="AL23" i="21"/>
  <c r="AK23" i="21"/>
  <c r="AJ23" i="21"/>
  <c r="AI23" i="21"/>
  <c r="AH23" i="21"/>
  <c r="AG23" i="21"/>
  <c r="AF23" i="21"/>
  <c r="AE23" i="21"/>
  <c r="AD23" i="21"/>
  <c r="AC23" i="21"/>
  <c r="AB23" i="21"/>
  <c r="AA23" i="21"/>
  <c r="Z23" i="21"/>
  <c r="Y23" i="21"/>
  <c r="X23" i="21"/>
  <c r="W23" i="21"/>
  <c r="V23" i="21"/>
  <c r="U23" i="21"/>
  <c r="T23" i="21"/>
  <c r="S23" i="21"/>
  <c r="R23" i="21"/>
  <c r="Q23" i="21"/>
  <c r="P23" i="21"/>
  <c r="O23" i="21"/>
  <c r="N23" i="21"/>
  <c r="M23" i="21"/>
  <c r="L23" i="21"/>
  <c r="K23" i="21"/>
  <c r="J23" i="21"/>
  <c r="I23" i="21"/>
  <c r="H23" i="21"/>
  <c r="G23" i="21"/>
  <c r="F23" i="21"/>
  <c r="E23" i="21"/>
  <c r="D23" i="21"/>
  <c r="C23" i="21"/>
  <c r="B23" i="21"/>
  <c r="KM22" i="21"/>
  <c r="KL22" i="21"/>
  <c r="KK22" i="21"/>
  <c r="KJ22" i="21"/>
  <c r="KI22" i="21"/>
  <c r="KH22" i="21"/>
  <c r="KG22" i="21"/>
  <c r="KF22" i="21"/>
  <c r="KE22" i="21"/>
  <c r="KD22" i="21"/>
  <c r="KC22" i="21"/>
  <c r="KB22" i="21"/>
  <c r="KA22" i="21"/>
  <c r="JZ22" i="21"/>
  <c r="JY22" i="21"/>
  <c r="JX22" i="21"/>
  <c r="JW22" i="21"/>
  <c r="JV22" i="21"/>
  <c r="JU22" i="21"/>
  <c r="JT22" i="21"/>
  <c r="JS22" i="21"/>
  <c r="JR22" i="21"/>
  <c r="JQ22" i="21"/>
  <c r="JP22" i="21"/>
  <c r="JO22" i="21"/>
  <c r="JN22" i="21"/>
  <c r="JM22" i="21"/>
  <c r="JL22" i="21"/>
  <c r="JK22" i="21"/>
  <c r="JJ22" i="21"/>
  <c r="JI22" i="21"/>
  <c r="JH22" i="21"/>
  <c r="JG22" i="21"/>
  <c r="JF22" i="21"/>
  <c r="JE22" i="21"/>
  <c r="JD22" i="21"/>
  <c r="JC22" i="21"/>
  <c r="JB22" i="21"/>
  <c r="JA22" i="21"/>
  <c r="IZ22" i="21"/>
  <c r="IY22" i="21"/>
  <c r="IX22" i="21"/>
  <c r="IW22" i="21"/>
  <c r="IV22" i="21"/>
  <c r="IU22" i="21"/>
  <c r="IT22" i="21"/>
  <c r="IS22" i="21"/>
  <c r="IR22" i="21"/>
  <c r="IQ22" i="21"/>
  <c r="IP22" i="21"/>
  <c r="IO22" i="21"/>
  <c r="IN22" i="21"/>
  <c r="IM22" i="21"/>
  <c r="IL22" i="21"/>
  <c r="IK22" i="21"/>
  <c r="IJ22" i="21"/>
  <c r="II22" i="21"/>
  <c r="IH22" i="21"/>
  <c r="IG22" i="21"/>
  <c r="IF22" i="21"/>
  <c r="IE22" i="21"/>
  <c r="ID22" i="21"/>
  <c r="IC22" i="21"/>
  <c r="IB22" i="21"/>
  <c r="IA22" i="21"/>
  <c r="HZ22" i="21"/>
  <c r="HY22" i="21"/>
  <c r="HX22" i="21"/>
  <c r="HW22" i="21"/>
  <c r="HV22" i="21"/>
  <c r="HU22" i="21"/>
  <c r="HT22" i="21"/>
  <c r="HS22" i="21"/>
  <c r="HR22" i="21"/>
  <c r="HQ22" i="21"/>
  <c r="HP22" i="21"/>
  <c r="HO22" i="21"/>
  <c r="HN22" i="21"/>
  <c r="HM22" i="21"/>
  <c r="HL22" i="21"/>
  <c r="HK22" i="21"/>
  <c r="HJ22" i="21"/>
  <c r="HI22" i="21"/>
  <c r="HH22" i="21"/>
  <c r="HG22" i="21"/>
  <c r="HF22" i="21"/>
  <c r="HE22" i="21"/>
  <c r="HD22" i="21"/>
  <c r="HC22" i="21"/>
  <c r="HB22" i="21"/>
  <c r="HA22" i="21"/>
  <c r="GZ22" i="21"/>
  <c r="GY22" i="21"/>
  <c r="GX22" i="21"/>
  <c r="GW22" i="21"/>
  <c r="GV22" i="21"/>
  <c r="GU22" i="21"/>
  <c r="GT22" i="21"/>
  <c r="GS22" i="21"/>
  <c r="GR22" i="21"/>
  <c r="GQ22" i="21"/>
  <c r="GP22" i="21"/>
  <c r="GO22" i="21"/>
  <c r="GN22" i="21"/>
  <c r="GM22" i="21"/>
  <c r="GL22" i="21"/>
  <c r="GK22" i="21"/>
  <c r="GJ22" i="21"/>
  <c r="GI22" i="21"/>
  <c r="GH22" i="21"/>
  <c r="GG22" i="21"/>
  <c r="GF22" i="21"/>
  <c r="GE22" i="21"/>
  <c r="GD22" i="21"/>
  <c r="GC22" i="21"/>
  <c r="GB22" i="21"/>
  <c r="GA22" i="21"/>
  <c r="FZ22" i="21"/>
  <c r="FY22" i="21"/>
  <c r="FX22" i="21"/>
  <c r="FW22" i="21"/>
  <c r="FV22" i="21"/>
  <c r="FU22" i="21"/>
  <c r="FT22" i="21"/>
  <c r="FS22" i="21"/>
  <c r="FR22" i="21"/>
  <c r="FQ22" i="21"/>
  <c r="FP22" i="21"/>
  <c r="FO22" i="21"/>
  <c r="FN22" i="21"/>
  <c r="FM22" i="21"/>
  <c r="FL22" i="21"/>
  <c r="FK22" i="21"/>
  <c r="FJ22" i="21"/>
  <c r="FI22" i="21"/>
  <c r="FH22" i="21"/>
  <c r="FG22" i="21"/>
  <c r="FF22" i="21"/>
  <c r="FE22" i="21"/>
  <c r="FD22" i="21"/>
  <c r="FC22" i="21"/>
  <c r="FB22" i="21"/>
  <c r="FA22" i="21"/>
  <c r="EZ22" i="21"/>
  <c r="EY22" i="21"/>
  <c r="EX22" i="21"/>
  <c r="EW22" i="21"/>
  <c r="EV22" i="21"/>
  <c r="EU22" i="21"/>
  <c r="ET22" i="21"/>
  <c r="ES22" i="21"/>
  <c r="ER22" i="21"/>
  <c r="EQ22" i="21"/>
  <c r="EP22" i="21"/>
  <c r="EO22" i="21"/>
  <c r="EN22" i="21"/>
  <c r="EM22" i="21"/>
  <c r="EL22" i="21"/>
  <c r="EK22" i="21"/>
  <c r="EJ22" i="21"/>
  <c r="EI22" i="21"/>
  <c r="EH22" i="21"/>
  <c r="EG22" i="21"/>
  <c r="EF22" i="21"/>
  <c r="EE22" i="21"/>
  <c r="ED22" i="21"/>
  <c r="EC22" i="21"/>
  <c r="EB22" i="21"/>
  <c r="EA22" i="21"/>
  <c r="DZ22" i="21"/>
  <c r="DY22" i="21"/>
  <c r="DX22" i="21"/>
  <c r="DW22" i="21"/>
  <c r="DV22" i="21"/>
  <c r="DU22" i="21"/>
  <c r="DT22" i="21"/>
  <c r="DS22" i="21"/>
  <c r="DR22" i="21"/>
  <c r="DQ22" i="21"/>
  <c r="DP22" i="21"/>
  <c r="DO22" i="21"/>
  <c r="DN22" i="21"/>
  <c r="DM22" i="21"/>
  <c r="DL22" i="21"/>
  <c r="DK22" i="21"/>
  <c r="DJ22" i="21"/>
  <c r="DI22" i="21"/>
  <c r="DH22" i="21"/>
  <c r="DG22" i="21"/>
  <c r="DF22" i="21"/>
  <c r="DE22" i="21"/>
  <c r="DD22" i="21"/>
  <c r="DC22" i="21"/>
  <c r="DB22" i="21"/>
  <c r="DA22" i="21"/>
  <c r="CZ22" i="21"/>
  <c r="CY22" i="21"/>
  <c r="CX22" i="21"/>
  <c r="CW22" i="21"/>
  <c r="CV22" i="21"/>
  <c r="CU22" i="21"/>
  <c r="CT22" i="21"/>
  <c r="CS22" i="21"/>
  <c r="CR22" i="21"/>
  <c r="CQ22" i="21"/>
  <c r="CP22" i="21"/>
  <c r="CO22" i="21"/>
  <c r="CN22" i="21"/>
  <c r="CM22" i="21"/>
  <c r="CL22" i="21"/>
  <c r="CK22" i="21"/>
  <c r="CJ22" i="21"/>
  <c r="CI22" i="21"/>
  <c r="CH22" i="21"/>
  <c r="CG22" i="21"/>
  <c r="CF22" i="21"/>
  <c r="CE22" i="21"/>
  <c r="CD22" i="21"/>
  <c r="CC22" i="21"/>
  <c r="CB22" i="21"/>
  <c r="CA22" i="21"/>
  <c r="BZ22" i="21"/>
  <c r="BY22" i="21"/>
  <c r="BX22" i="21"/>
  <c r="BW22" i="21"/>
  <c r="BV22" i="21"/>
  <c r="BU22" i="21"/>
  <c r="BT22" i="21"/>
  <c r="BS22" i="21"/>
  <c r="BR22" i="21"/>
  <c r="BQ22" i="21"/>
  <c r="BP22" i="21"/>
  <c r="BO22" i="21"/>
  <c r="BN22" i="21"/>
  <c r="BM22" i="21"/>
  <c r="BL22" i="21"/>
  <c r="BK22" i="21"/>
  <c r="BJ22" i="21"/>
  <c r="BI22" i="21"/>
  <c r="BH22" i="21"/>
  <c r="BG22" i="21"/>
  <c r="BF22" i="21"/>
  <c r="BE22" i="21"/>
  <c r="BD22" i="21"/>
  <c r="BC22" i="21"/>
  <c r="BB22" i="21"/>
  <c r="BA22" i="21"/>
  <c r="AZ22" i="21"/>
  <c r="AY22" i="21"/>
  <c r="AX22" i="21"/>
  <c r="AW22" i="21"/>
  <c r="AV22" i="21"/>
  <c r="AU22" i="21"/>
  <c r="AT22" i="21"/>
  <c r="AS22" i="21"/>
  <c r="AR22" i="21"/>
  <c r="AQ22" i="21"/>
  <c r="AP22" i="21"/>
  <c r="AO22" i="21"/>
  <c r="AN22" i="21"/>
  <c r="AM22" i="21"/>
  <c r="AL22" i="21"/>
  <c r="AK22" i="21"/>
  <c r="AJ22" i="21"/>
  <c r="AI22" i="21"/>
  <c r="AH22" i="21"/>
  <c r="AG22" i="21"/>
  <c r="AF22" i="21"/>
  <c r="AE22" i="21"/>
  <c r="AD22" i="21"/>
  <c r="AC22" i="21"/>
  <c r="AB22" i="21"/>
  <c r="AA22" i="21"/>
  <c r="Z22" i="21"/>
  <c r="Y22" i="21"/>
  <c r="X22" i="21"/>
  <c r="W22" i="21"/>
  <c r="V22" i="21"/>
  <c r="U22" i="21"/>
  <c r="T22" i="21"/>
  <c r="S22" i="21"/>
  <c r="R22" i="21"/>
  <c r="Q22" i="21"/>
  <c r="P22" i="21"/>
  <c r="O22" i="21"/>
  <c r="N22" i="21"/>
  <c r="M22" i="21"/>
  <c r="L22" i="21"/>
  <c r="K22" i="21"/>
  <c r="J22" i="21"/>
  <c r="I22" i="21"/>
  <c r="H22" i="21"/>
  <c r="G22" i="21"/>
  <c r="F22" i="21"/>
  <c r="E22" i="21"/>
  <c r="D22" i="21"/>
  <c r="C22" i="21"/>
  <c r="B22" i="21"/>
  <c r="KM21" i="21"/>
  <c r="KL21" i="21"/>
  <c r="KK21" i="21"/>
  <c r="KJ21" i="21"/>
  <c r="KI21" i="21"/>
  <c r="KH21" i="21"/>
  <c r="KG21" i="21"/>
  <c r="KF21" i="21"/>
  <c r="KE21" i="21"/>
  <c r="KD21" i="21"/>
  <c r="KC21" i="21"/>
  <c r="KB21" i="21"/>
  <c r="KA21" i="21"/>
  <c r="JZ21" i="21"/>
  <c r="JY21" i="21"/>
  <c r="JX21" i="21"/>
  <c r="JW21" i="21"/>
  <c r="JV21" i="21"/>
  <c r="JU21" i="21"/>
  <c r="JT21" i="21"/>
  <c r="JS21" i="21"/>
  <c r="JR21" i="21"/>
  <c r="JQ21" i="21"/>
  <c r="JP21" i="21"/>
  <c r="JO21" i="21"/>
  <c r="JN21" i="21"/>
  <c r="JM21" i="21"/>
  <c r="JL21" i="21"/>
  <c r="JK21" i="21"/>
  <c r="JJ21" i="21"/>
  <c r="JI21" i="21"/>
  <c r="JH21" i="21"/>
  <c r="JG21" i="21"/>
  <c r="JF21" i="21"/>
  <c r="JE21" i="21"/>
  <c r="JD21" i="21"/>
  <c r="JC21" i="21"/>
  <c r="JB21" i="21"/>
  <c r="JA21" i="21"/>
  <c r="IZ21" i="21"/>
  <c r="IY21" i="21"/>
  <c r="IX21" i="21"/>
  <c r="IW21" i="21"/>
  <c r="IV21" i="21"/>
  <c r="IU21" i="21"/>
  <c r="IT21" i="21"/>
  <c r="IS21" i="21"/>
  <c r="IR21" i="21"/>
  <c r="IQ21" i="21"/>
  <c r="IP21" i="21"/>
  <c r="IO21" i="21"/>
  <c r="IN21" i="21"/>
  <c r="IM21" i="21"/>
  <c r="IL21" i="21"/>
  <c r="IK21" i="21"/>
  <c r="IJ21" i="21"/>
  <c r="II21" i="21"/>
  <c r="IH21" i="21"/>
  <c r="IG21" i="21"/>
  <c r="IF21" i="21"/>
  <c r="IE21" i="21"/>
  <c r="ID21" i="21"/>
  <c r="IC21" i="21"/>
  <c r="IB21" i="21"/>
  <c r="IA21" i="21"/>
  <c r="HZ21" i="21"/>
  <c r="HY21" i="21"/>
  <c r="HX21" i="21"/>
  <c r="HW21" i="21"/>
  <c r="HV21" i="21"/>
  <c r="HU21" i="21"/>
  <c r="HT21" i="21"/>
  <c r="HS21" i="21"/>
  <c r="HR21" i="21"/>
  <c r="HQ21" i="21"/>
  <c r="HP21" i="21"/>
  <c r="HO21" i="21"/>
  <c r="HN21" i="21"/>
  <c r="HM21" i="21"/>
  <c r="HL21" i="21"/>
  <c r="HK21" i="21"/>
  <c r="HJ21" i="21"/>
  <c r="HI21" i="21"/>
  <c r="HH21" i="21"/>
  <c r="HG21" i="21"/>
  <c r="HF21" i="21"/>
  <c r="HE21" i="21"/>
  <c r="HD21" i="21"/>
  <c r="HC21" i="21"/>
  <c r="HB21" i="21"/>
  <c r="HA21" i="21"/>
  <c r="GZ21" i="21"/>
  <c r="GY21" i="21"/>
  <c r="GX21" i="21"/>
  <c r="GW21" i="21"/>
  <c r="GV21" i="21"/>
  <c r="GU21" i="21"/>
  <c r="GT21" i="21"/>
  <c r="GS21" i="21"/>
  <c r="GR21" i="21"/>
  <c r="GQ21" i="21"/>
  <c r="GP21" i="21"/>
  <c r="GO21" i="21"/>
  <c r="GN21" i="21"/>
  <c r="GM21" i="21"/>
  <c r="GL21" i="21"/>
  <c r="GK21" i="21"/>
  <c r="GJ21" i="21"/>
  <c r="GI21" i="21"/>
  <c r="GH21" i="21"/>
  <c r="GG21" i="21"/>
  <c r="GF21" i="21"/>
  <c r="GE21" i="21"/>
  <c r="GD21" i="21"/>
  <c r="GC21" i="21"/>
  <c r="GB21" i="21"/>
  <c r="GA21" i="21"/>
  <c r="FZ21" i="21"/>
  <c r="FY21" i="21"/>
  <c r="FX21" i="21"/>
  <c r="FW21" i="21"/>
  <c r="FV21" i="21"/>
  <c r="FU21" i="21"/>
  <c r="FT21" i="21"/>
  <c r="FS21" i="21"/>
  <c r="FR21" i="21"/>
  <c r="FQ21" i="21"/>
  <c r="FP21" i="21"/>
  <c r="FO21" i="21"/>
  <c r="FN21" i="21"/>
  <c r="FM21" i="21"/>
  <c r="FL21" i="21"/>
  <c r="FK21" i="21"/>
  <c r="FJ21" i="21"/>
  <c r="FI21" i="21"/>
  <c r="FH21" i="21"/>
  <c r="FG21" i="21"/>
  <c r="FF21" i="21"/>
  <c r="FE21" i="21"/>
  <c r="FD21" i="21"/>
  <c r="FC21" i="21"/>
  <c r="FB21" i="21"/>
  <c r="FA21" i="21"/>
  <c r="EZ21" i="21"/>
  <c r="EY21" i="21"/>
  <c r="EX21" i="21"/>
  <c r="EW21" i="21"/>
  <c r="EV21" i="21"/>
  <c r="EU21" i="21"/>
  <c r="ET21" i="21"/>
  <c r="ES21" i="21"/>
  <c r="ER21" i="21"/>
  <c r="EQ21" i="21"/>
  <c r="EP21" i="21"/>
  <c r="EO21" i="21"/>
  <c r="EN21" i="21"/>
  <c r="EM21" i="21"/>
  <c r="EL21" i="21"/>
  <c r="EK21" i="21"/>
  <c r="EJ21" i="21"/>
  <c r="EI21" i="21"/>
  <c r="EH21" i="21"/>
  <c r="EG21" i="21"/>
  <c r="EF21" i="21"/>
  <c r="EE21" i="21"/>
  <c r="ED21" i="21"/>
  <c r="EC21" i="21"/>
  <c r="EB21" i="21"/>
  <c r="EA21" i="21"/>
  <c r="DZ21" i="21"/>
  <c r="DY21" i="21"/>
  <c r="DX21" i="21"/>
  <c r="DW21" i="21"/>
  <c r="DV21" i="21"/>
  <c r="DU21" i="21"/>
  <c r="DT21" i="21"/>
  <c r="DS21" i="21"/>
  <c r="DR21" i="21"/>
  <c r="DQ21" i="21"/>
  <c r="DP21" i="21"/>
  <c r="DO21" i="21"/>
  <c r="DN21" i="21"/>
  <c r="DM21" i="21"/>
  <c r="DL21" i="21"/>
  <c r="DK21" i="21"/>
  <c r="DJ21" i="21"/>
  <c r="DI21" i="21"/>
  <c r="DH21" i="21"/>
  <c r="DG21" i="21"/>
  <c r="DF21" i="21"/>
  <c r="DE21" i="21"/>
  <c r="DD21" i="21"/>
  <c r="DC21" i="21"/>
  <c r="DB21" i="21"/>
  <c r="DA21" i="21"/>
  <c r="CZ21" i="21"/>
  <c r="CY21" i="21"/>
  <c r="CX21" i="21"/>
  <c r="CW21" i="21"/>
  <c r="CV21" i="21"/>
  <c r="CU21" i="21"/>
  <c r="CT21" i="21"/>
  <c r="CS21" i="21"/>
  <c r="CR21" i="21"/>
  <c r="CQ21" i="21"/>
  <c r="CP21" i="21"/>
  <c r="CO21" i="21"/>
  <c r="CN21" i="21"/>
  <c r="CM21" i="21"/>
  <c r="CL21" i="21"/>
  <c r="CK21" i="21"/>
  <c r="CJ21" i="21"/>
  <c r="CI21" i="21"/>
  <c r="CH21" i="21"/>
  <c r="CG21" i="21"/>
  <c r="CF21" i="21"/>
  <c r="CE21" i="21"/>
  <c r="CD21" i="21"/>
  <c r="CC21" i="21"/>
  <c r="CB21" i="21"/>
  <c r="CA21" i="21"/>
  <c r="BZ21" i="21"/>
  <c r="BY21" i="21"/>
  <c r="BX21" i="21"/>
  <c r="BW21" i="21"/>
  <c r="BV21" i="21"/>
  <c r="BU21" i="21"/>
  <c r="BT21" i="21"/>
  <c r="BS21" i="21"/>
  <c r="BR21" i="21"/>
  <c r="BQ21" i="21"/>
  <c r="BP21" i="21"/>
  <c r="BO21" i="21"/>
  <c r="BN21" i="21"/>
  <c r="BM21" i="21"/>
  <c r="BL21" i="21"/>
  <c r="BK21" i="21"/>
  <c r="BJ21" i="21"/>
  <c r="BI21" i="21"/>
  <c r="BH21" i="21"/>
  <c r="BG21" i="21"/>
  <c r="BF21" i="21"/>
  <c r="BE21" i="21"/>
  <c r="BD21" i="21"/>
  <c r="BC21" i="21"/>
  <c r="BB21" i="21"/>
  <c r="BA21" i="21"/>
  <c r="AZ21" i="21"/>
  <c r="AY21" i="21"/>
  <c r="AX21" i="21"/>
  <c r="AW21" i="21"/>
  <c r="AV21" i="21"/>
  <c r="AU21" i="21"/>
  <c r="AT21" i="21"/>
  <c r="AS21" i="21"/>
  <c r="AR21" i="21"/>
  <c r="AQ21" i="21"/>
  <c r="AP21" i="21"/>
  <c r="AO21" i="21"/>
  <c r="AN21" i="21"/>
  <c r="AM21" i="21"/>
  <c r="AL21" i="21"/>
  <c r="AK21" i="21"/>
  <c r="AJ21" i="21"/>
  <c r="AI21" i="21"/>
  <c r="AH21" i="21"/>
  <c r="AG21" i="21"/>
  <c r="AF21" i="21"/>
  <c r="AE21" i="21"/>
  <c r="AD21" i="21"/>
  <c r="AC21" i="21"/>
  <c r="AB21" i="21"/>
  <c r="AA21" i="21"/>
  <c r="Z21" i="21"/>
  <c r="Y21" i="21"/>
  <c r="X21" i="21"/>
  <c r="W21" i="21"/>
  <c r="V21" i="21"/>
  <c r="U21" i="21"/>
  <c r="T21" i="21"/>
  <c r="S21" i="21"/>
  <c r="R21" i="21"/>
  <c r="Q21" i="21"/>
  <c r="P21" i="21"/>
  <c r="O21" i="21"/>
  <c r="N21" i="21"/>
  <c r="M21" i="21"/>
  <c r="L21" i="21"/>
  <c r="K21" i="21"/>
  <c r="J21" i="21"/>
  <c r="I21" i="21"/>
  <c r="H21" i="21"/>
  <c r="G21" i="21"/>
  <c r="F21" i="21"/>
  <c r="E21" i="21"/>
  <c r="D21" i="21"/>
  <c r="C21" i="21"/>
  <c r="B21" i="21"/>
  <c r="KM20" i="21"/>
  <c r="KL20" i="21"/>
  <c r="KK20" i="21"/>
  <c r="KJ20" i="21"/>
  <c r="KI20" i="21"/>
  <c r="KH20" i="21"/>
  <c r="KG20" i="21"/>
  <c r="KF20" i="21"/>
  <c r="KE20" i="21"/>
  <c r="KD20" i="21"/>
  <c r="KC20" i="21"/>
  <c r="KB20" i="21"/>
  <c r="KA20" i="21"/>
  <c r="JZ20" i="21"/>
  <c r="JY20" i="21"/>
  <c r="JX20" i="21"/>
  <c r="JW20" i="21"/>
  <c r="JV20" i="21"/>
  <c r="JU20" i="21"/>
  <c r="JT20" i="21"/>
  <c r="JS20" i="21"/>
  <c r="JR20" i="21"/>
  <c r="JQ20" i="21"/>
  <c r="JP20" i="21"/>
  <c r="JO20" i="21"/>
  <c r="JN20" i="21"/>
  <c r="JM20" i="21"/>
  <c r="JL20" i="21"/>
  <c r="JK20" i="21"/>
  <c r="JJ20" i="21"/>
  <c r="JI20" i="21"/>
  <c r="JH20" i="21"/>
  <c r="JG20" i="21"/>
  <c r="JF20" i="21"/>
  <c r="JE20" i="21"/>
  <c r="JD20" i="21"/>
  <c r="JC20" i="21"/>
  <c r="JB20" i="21"/>
  <c r="JA20" i="21"/>
  <c r="IZ20" i="21"/>
  <c r="IY20" i="21"/>
  <c r="IX20" i="21"/>
  <c r="IW20" i="21"/>
  <c r="IV20" i="21"/>
  <c r="IU20" i="21"/>
  <c r="IT20" i="21"/>
  <c r="IS20" i="21"/>
  <c r="IR20" i="21"/>
  <c r="IQ20" i="21"/>
  <c r="IP20" i="21"/>
  <c r="IO20" i="21"/>
  <c r="IN20" i="21"/>
  <c r="IM20" i="21"/>
  <c r="IL20" i="21"/>
  <c r="IK20" i="21"/>
  <c r="IJ20" i="21"/>
  <c r="II20" i="21"/>
  <c r="IH20" i="21"/>
  <c r="IG20" i="21"/>
  <c r="IF20" i="21"/>
  <c r="IE20" i="21"/>
  <c r="ID20" i="21"/>
  <c r="IC20" i="21"/>
  <c r="IB20" i="21"/>
  <c r="IA20" i="21"/>
  <c r="HZ20" i="21"/>
  <c r="HY20" i="21"/>
  <c r="HX20" i="21"/>
  <c r="HW20" i="21"/>
  <c r="HV20" i="21"/>
  <c r="HU20" i="21"/>
  <c r="HT20" i="21"/>
  <c r="HS20" i="21"/>
  <c r="HR20" i="21"/>
  <c r="HQ20" i="21"/>
  <c r="HP20" i="21"/>
  <c r="HO20" i="21"/>
  <c r="HN20" i="21"/>
  <c r="HM20" i="21"/>
  <c r="HL20" i="21"/>
  <c r="HK20" i="21"/>
  <c r="HJ20" i="21"/>
  <c r="HI20" i="21"/>
  <c r="HH20" i="21"/>
  <c r="HG20" i="21"/>
  <c r="HF20" i="21"/>
  <c r="HE20" i="21"/>
  <c r="HD20" i="21"/>
  <c r="HC20" i="21"/>
  <c r="HB20" i="21"/>
  <c r="HA20" i="21"/>
  <c r="GZ20" i="21"/>
  <c r="GY20" i="21"/>
  <c r="GX20" i="21"/>
  <c r="GW20" i="21"/>
  <c r="GV20" i="21"/>
  <c r="GU20" i="21"/>
  <c r="GT20" i="21"/>
  <c r="GS20" i="21"/>
  <c r="GR20" i="21"/>
  <c r="GQ20" i="21"/>
  <c r="GP20" i="21"/>
  <c r="GO20" i="21"/>
  <c r="GN20" i="21"/>
  <c r="GM20" i="21"/>
  <c r="GL20" i="21"/>
  <c r="GK20" i="21"/>
  <c r="GJ20" i="21"/>
  <c r="GI20" i="21"/>
  <c r="GH20" i="21"/>
  <c r="GG20" i="21"/>
  <c r="GF20" i="21"/>
  <c r="GE20" i="21"/>
  <c r="GD20" i="21"/>
  <c r="GC20" i="21"/>
  <c r="GB20" i="21"/>
  <c r="GA20" i="21"/>
  <c r="FZ20" i="21"/>
  <c r="FY20" i="21"/>
  <c r="FX20" i="21"/>
  <c r="FW20" i="21"/>
  <c r="FV20" i="21"/>
  <c r="FU20" i="21"/>
  <c r="FT20" i="21"/>
  <c r="FS20" i="21"/>
  <c r="FR20" i="21"/>
  <c r="FQ20" i="21"/>
  <c r="FP20" i="21"/>
  <c r="FO20" i="21"/>
  <c r="FN20" i="21"/>
  <c r="FM20" i="21"/>
  <c r="FL20" i="21"/>
  <c r="FK20" i="21"/>
  <c r="FJ20" i="21"/>
  <c r="FI20" i="21"/>
  <c r="FH20" i="21"/>
  <c r="FG20" i="21"/>
  <c r="FF20" i="21"/>
  <c r="FE20" i="21"/>
  <c r="FD20" i="21"/>
  <c r="FC20" i="21"/>
  <c r="FB20" i="21"/>
  <c r="FA20" i="21"/>
  <c r="EZ20" i="21"/>
  <c r="EY20" i="21"/>
  <c r="EX20" i="21"/>
  <c r="EW20" i="21"/>
  <c r="EV20" i="21"/>
  <c r="EU20" i="21"/>
  <c r="ET20" i="21"/>
  <c r="ES20" i="21"/>
  <c r="ER20" i="21"/>
  <c r="EQ20" i="21"/>
  <c r="EP20" i="21"/>
  <c r="EO20" i="21"/>
  <c r="EN20" i="21"/>
  <c r="EM20" i="21"/>
  <c r="EL20" i="21"/>
  <c r="EK20" i="21"/>
  <c r="EJ20" i="21"/>
  <c r="EI20" i="21"/>
  <c r="EH20" i="21"/>
  <c r="EG20" i="21"/>
  <c r="EF20" i="21"/>
  <c r="EE20" i="21"/>
  <c r="ED20" i="21"/>
  <c r="EC20" i="21"/>
  <c r="EB20" i="21"/>
  <c r="EA20" i="21"/>
  <c r="DZ20" i="21"/>
  <c r="DY20" i="21"/>
  <c r="DX20" i="21"/>
  <c r="DW20" i="21"/>
  <c r="DV20" i="21"/>
  <c r="DU20" i="21"/>
  <c r="DT20" i="21"/>
  <c r="DS20" i="21"/>
  <c r="DR20" i="21"/>
  <c r="DQ20" i="21"/>
  <c r="DP20" i="21"/>
  <c r="DO20" i="21"/>
  <c r="DN20" i="21"/>
  <c r="DM20" i="21"/>
  <c r="DL20" i="21"/>
  <c r="DK20" i="21"/>
  <c r="DJ20" i="21"/>
  <c r="DI20" i="21"/>
  <c r="DH20" i="21"/>
  <c r="DG20" i="21"/>
  <c r="DF20" i="21"/>
  <c r="DE20" i="21"/>
  <c r="DD20" i="21"/>
  <c r="DC20" i="21"/>
  <c r="DB20" i="21"/>
  <c r="DA20" i="21"/>
  <c r="CZ20" i="21"/>
  <c r="CY20" i="21"/>
  <c r="CX20" i="21"/>
  <c r="CW20" i="21"/>
  <c r="CV20" i="21"/>
  <c r="CU20" i="21"/>
  <c r="CT20" i="21"/>
  <c r="CS20" i="21"/>
  <c r="CR20" i="21"/>
  <c r="CQ20" i="21"/>
  <c r="CP20" i="21"/>
  <c r="CO20" i="21"/>
  <c r="CN20" i="21"/>
  <c r="CM20" i="21"/>
  <c r="CL20" i="21"/>
  <c r="CK20" i="21"/>
  <c r="CJ20" i="21"/>
  <c r="CI20" i="21"/>
  <c r="CH20" i="21"/>
  <c r="CG20" i="21"/>
  <c r="CF20" i="21"/>
  <c r="CE20" i="21"/>
  <c r="CD20" i="21"/>
  <c r="CC20" i="21"/>
  <c r="CB20" i="21"/>
  <c r="CA20" i="21"/>
  <c r="BZ20" i="21"/>
  <c r="BY20" i="21"/>
  <c r="BX20" i="21"/>
  <c r="BW20" i="21"/>
  <c r="BV20" i="21"/>
  <c r="BU20" i="21"/>
  <c r="BT20" i="21"/>
  <c r="BS20" i="21"/>
  <c r="BR20" i="21"/>
  <c r="BQ20" i="21"/>
  <c r="BP20" i="21"/>
  <c r="BO20" i="21"/>
  <c r="BN20" i="21"/>
  <c r="BM20" i="21"/>
  <c r="BL20" i="21"/>
  <c r="BK20" i="21"/>
  <c r="BJ20" i="21"/>
  <c r="BI20" i="21"/>
  <c r="BH20" i="21"/>
  <c r="BG20" i="21"/>
  <c r="BF20" i="21"/>
  <c r="BE20" i="21"/>
  <c r="BD20" i="21"/>
  <c r="BC20" i="21"/>
  <c r="BB20" i="21"/>
  <c r="BA20" i="21"/>
  <c r="AZ20" i="21"/>
  <c r="AY20" i="21"/>
  <c r="AX20" i="21"/>
  <c r="AW20" i="21"/>
  <c r="AV20" i="21"/>
  <c r="AU20" i="21"/>
  <c r="AT20" i="21"/>
  <c r="AS20" i="21"/>
  <c r="AR20" i="21"/>
  <c r="AQ20" i="21"/>
  <c r="AP20" i="21"/>
  <c r="AO20" i="21"/>
  <c r="AN20" i="21"/>
  <c r="AM20" i="21"/>
  <c r="AL20" i="21"/>
  <c r="AK20" i="21"/>
  <c r="AJ20" i="21"/>
  <c r="AI20" i="21"/>
  <c r="AH20" i="21"/>
  <c r="AG20" i="21"/>
  <c r="AF20" i="21"/>
  <c r="AE20" i="21"/>
  <c r="AD20" i="21"/>
  <c r="AC20" i="21"/>
  <c r="AB20" i="21"/>
  <c r="AA20" i="21"/>
  <c r="Z20" i="21"/>
  <c r="Y20" i="21"/>
  <c r="X20" i="21"/>
  <c r="W20" i="21"/>
  <c r="V20" i="21"/>
  <c r="U20" i="21"/>
  <c r="T20" i="21"/>
  <c r="S20" i="21"/>
  <c r="R20" i="21"/>
  <c r="Q20" i="21"/>
  <c r="P20" i="21"/>
  <c r="O20" i="21"/>
  <c r="N20" i="21"/>
  <c r="M20" i="21"/>
  <c r="L20" i="21"/>
  <c r="K20" i="21"/>
  <c r="J20" i="21"/>
  <c r="I20" i="21"/>
  <c r="H20" i="21"/>
  <c r="G20" i="21"/>
  <c r="F20" i="21"/>
  <c r="E20" i="21"/>
  <c r="D20" i="21"/>
  <c r="C20" i="21"/>
  <c r="B20" i="21"/>
  <c r="KM19" i="21"/>
  <c r="KL19" i="21"/>
  <c r="KK19" i="21"/>
  <c r="KJ19" i="21"/>
  <c r="KI19" i="21"/>
  <c r="KH19" i="21"/>
  <c r="KG19" i="21"/>
  <c r="KF19" i="21"/>
  <c r="KE19" i="21"/>
  <c r="KD19" i="21"/>
  <c r="KC19" i="21"/>
  <c r="KB19" i="21"/>
  <c r="KA19" i="21"/>
  <c r="JZ19" i="21"/>
  <c r="JY19" i="21"/>
  <c r="JX19" i="21"/>
  <c r="JW19" i="21"/>
  <c r="JV19" i="21"/>
  <c r="JU19" i="21"/>
  <c r="JT19" i="21"/>
  <c r="JS19" i="21"/>
  <c r="JR19" i="21"/>
  <c r="JQ19" i="21"/>
  <c r="JP19" i="21"/>
  <c r="JO19" i="21"/>
  <c r="JN19" i="21"/>
  <c r="JM19" i="21"/>
  <c r="JL19" i="21"/>
  <c r="JK19" i="21"/>
  <c r="JJ19" i="21"/>
  <c r="JI19" i="21"/>
  <c r="JH19" i="21"/>
  <c r="JG19" i="21"/>
  <c r="JF19" i="21"/>
  <c r="JE19" i="21"/>
  <c r="JD19" i="21"/>
  <c r="JC19" i="21"/>
  <c r="JB19" i="21"/>
  <c r="JA19" i="21"/>
  <c r="IZ19" i="21"/>
  <c r="IY19" i="21"/>
  <c r="IX19" i="21"/>
  <c r="IW19" i="21"/>
  <c r="IV19" i="21"/>
  <c r="IU19" i="21"/>
  <c r="IT19" i="21"/>
  <c r="IS19" i="21"/>
  <c r="IR19" i="21"/>
  <c r="IQ19" i="21"/>
  <c r="IP19" i="21"/>
  <c r="IO19" i="21"/>
  <c r="IN19" i="21"/>
  <c r="IM19" i="21"/>
  <c r="IL19" i="21"/>
  <c r="IK19" i="21"/>
  <c r="IJ19" i="21"/>
  <c r="II19" i="21"/>
  <c r="IH19" i="21"/>
  <c r="IG19" i="21"/>
  <c r="IF19" i="21"/>
  <c r="IE19" i="21"/>
  <c r="ID19" i="21"/>
  <c r="IC19" i="21"/>
  <c r="IB19" i="21"/>
  <c r="IA19" i="21"/>
  <c r="HZ19" i="21"/>
  <c r="HY19" i="21"/>
  <c r="HX19" i="21"/>
  <c r="HW19" i="21"/>
  <c r="HV19" i="21"/>
  <c r="HU19" i="21"/>
  <c r="HT19" i="21"/>
  <c r="HS19" i="21"/>
  <c r="HR19" i="21"/>
  <c r="HQ19" i="21"/>
  <c r="HP19" i="21"/>
  <c r="HO19" i="21"/>
  <c r="HN19" i="21"/>
  <c r="HM19" i="21"/>
  <c r="HL19" i="21"/>
  <c r="HK19" i="21"/>
  <c r="HJ19" i="21"/>
  <c r="HI19" i="21"/>
  <c r="HH19" i="21"/>
  <c r="HG19" i="21"/>
  <c r="HF19" i="21"/>
  <c r="HE19" i="21"/>
  <c r="HD19" i="21"/>
  <c r="HC19" i="21"/>
  <c r="HB19" i="21"/>
  <c r="HA19" i="21"/>
  <c r="GZ19" i="21"/>
  <c r="GY19" i="21"/>
  <c r="GX19" i="21"/>
  <c r="GW19" i="21"/>
  <c r="GV19" i="21"/>
  <c r="GU19" i="21"/>
  <c r="GT19" i="21"/>
  <c r="GS19" i="21"/>
  <c r="GR19" i="21"/>
  <c r="GQ19" i="21"/>
  <c r="GP19" i="21"/>
  <c r="GO19" i="21"/>
  <c r="GN19" i="21"/>
  <c r="GM19" i="21"/>
  <c r="GL19" i="21"/>
  <c r="GK19" i="21"/>
  <c r="GJ19" i="21"/>
  <c r="GI19" i="21"/>
  <c r="GH19" i="21"/>
  <c r="GG19" i="21"/>
  <c r="GF19" i="21"/>
  <c r="GE19" i="21"/>
  <c r="GD19" i="21"/>
  <c r="GC19" i="21"/>
  <c r="GB19" i="21"/>
  <c r="GA19" i="21"/>
  <c r="FZ19" i="21"/>
  <c r="FY19" i="21"/>
  <c r="FX19" i="21"/>
  <c r="FW19" i="21"/>
  <c r="FV19" i="21"/>
  <c r="FU19" i="21"/>
  <c r="FT19" i="21"/>
  <c r="FS19" i="21"/>
  <c r="FR19" i="21"/>
  <c r="FQ19" i="21"/>
  <c r="FP19" i="21"/>
  <c r="FO19" i="21"/>
  <c r="FN19" i="21"/>
  <c r="FM19" i="21"/>
  <c r="FL19" i="21"/>
  <c r="FK19" i="21"/>
  <c r="FJ19" i="21"/>
  <c r="FI19" i="21"/>
  <c r="FH19" i="21"/>
  <c r="FG19" i="21"/>
  <c r="FF19" i="21"/>
  <c r="FE19" i="21"/>
  <c r="FD19" i="21"/>
  <c r="FC19" i="21"/>
  <c r="FB19" i="21"/>
  <c r="FA19" i="21"/>
  <c r="EZ19" i="21"/>
  <c r="EY19" i="21"/>
  <c r="EX19" i="21"/>
  <c r="EW19" i="21"/>
  <c r="EV19" i="21"/>
  <c r="EU19" i="21"/>
  <c r="ET19" i="21"/>
  <c r="ES19" i="21"/>
  <c r="ER19" i="21"/>
  <c r="EQ19" i="21"/>
  <c r="EP19" i="21"/>
  <c r="EO19" i="21"/>
  <c r="EN19" i="21"/>
  <c r="EM19" i="21"/>
  <c r="EL19" i="21"/>
  <c r="EK19" i="21"/>
  <c r="EJ19" i="21"/>
  <c r="EI19" i="21"/>
  <c r="EH19" i="21"/>
  <c r="EG19" i="21"/>
  <c r="EF19" i="21"/>
  <c r="EE19" i="21"/>
  <c r="ED19" i="21"/>
  <c r="EC19" i="21"/>
  <c r="EB19" i="21"/>
  <c r="EA19" i="21"/>
  <c r="DZ19" i="21"/>
  <c r="DY19" i="21"/>
  <c r="DX19" i="21"/>
  <c r="DW19" i="21"/>
  <c r="DV19" i="21"/>
  <c r="DU19" i="21"/>
  <c r="DT19" i="21"/>
  <c r="DS19" i="21"/>
  <c r="DR19" i="21"/>
  <c r="DQ19" i="21"/>
  <c r="DP19" i="21"/>
  <c r="DO19" i="21"/>
  <c r="DN19" i="21"/>
  <c r="DM19" i="21"/>
  <c r="DL19" i="21"/>
  <c r="DK19" i="21"/>
  <c r="DJ19" i="21"/>
  <c r="DI19" i="21"/>
  <c r="DH19" i="21"/>
  <c r="DG19" i="21"/>
  <c r="DF19" i="21"/>
  <c r="DE19" i="21"/>
  <c r="DD19" i="21"/>
  <c r="DC19" i="21"/>
  <c r="DB19" i="21"/>
  <c r="DA19" i="21"/>
  <c r="CZ19" i="21"/>
  <c r="CY19" i="21"/>
  <c r="CX19" i="21"/>
  <c r="CW19" i="21"/>
  <c r="CV19" i="21"/>
  <c r="CU19" i="21"/>
  <c r="CT19" i="21"/>
  <c r="CS19" i="21"/>
  <c r="CR19" i="21"/>
  <c r="CQ19" i="21"/>
  <c r="CP19" i="21"/>
  <c r="CO19" i="21"/>
  <c r="CN19" i="21"/>
  <c r="CM19" i="21"/>
  <c r="CL19" i="21"/>
  <c r="CK19" i="21"/>
  <c r="CJ19" i="21"/>
  <c r="CI19" i="21"/>
  <c r="CH19" i="21"/>
  <c r="CG19" i="21"/>
  <c r="CF19" i="21"/>
  <c r="CE19" i="21"/>
  <c r="CD19" i="21"/>
  <c r="CC19" i="21"/>
  <c r="CB19" i="21"/>
  <c r="CA19" i="21"/>
  <c r="BZ19" i="21"/>
  <c r="BY19" i="21"/>
  <c r="BX19" i="21"/>
  <c r="BW19" i="21"/>
  <c r="BV19" i="21"/>
  <c r="BU19" i="21"/>
  <c r="BT19" i="21"/>
  <c r="BS19" i="21"/>
  <c r="BR19" i="21"/>
  <c r="BQ19" i="21"/>
  <c r="BP19" i="21"/>
  <c r="BO19" i="21"/>
  <c r="BN19" i="21"/>
  <c r="BM19" i="21"/>
  <c r="BL19" i="21"/>
  <c r="BK19" i="21"/>
  <c r="BJ19" i="21"/>
  <c r="BI19" i="21"/>
  <c r="BH19" i="21"/>
  <c r="BG19" i="21"/>
  <c r="BF19" i="21"/>
  <c r="BE19" i="21"/>
  <c r="BD19" i="21"/>
  <c r="BC19" i="21"/>
  <c r="BB19" i="21"/>
  <c r="BA19" i="21"/>
  <c r="AZ19" i="21"/>
  <c r="AY19" i="21"/>
  <c r="AX19" i="21"/>
  <c r="AW19" i="21"/>
  <c r="AV19" i="21"/>
  <c r="AU19" i="21"/>
  <c r="AT19" i="21"/>
  <c r="AS19" i="21"/>
  <c r="AR19" i="21"/>
  <c r="AQ19" i="21"/>
  <c r="AP19" i="21"/>
  <c r="AO19" i="21"/>
  <c r="AN19" i="21"/>
  <c r="AM19" i="21"/>
  <c r="AL19" i="21"/>
  <c r="AK19" i="21"/>
  <c r="AJ19" i="21"/>
  <c r="AI19" i="21"/>
  <c r="AH19" i="21"/>
  <c r="AG19" i="21"/>
  <c r="AF19" i="21"/>
  <c r="AE19" i="21"/>
  <c r="AD19" i="21"/>
  <c r="AC19" i="21"/>
  <c r="AB19" i="21"/>
  <c r="AA19" i="21"/>
  <c r="Z19" i="21"/>
  <c r="Y19" i="21"/>
  <c r="X19" i="21"/>
  <c r="W19" i="21"/>
  <c r="V19" i="21"/>
  <c r="U19" i="21"/>
  <c r="T19" i="21"/>
  <c r="S19" i="21"/>
  <c r="R19" i="21"/>
  <c r="Q19" i="21"/>
  <c r="P19" i="21"/>
  <c r="O19" i="21"/>
  <c r="N19" i="21"/>
  <c r="M19" i="21"/>
  <c r="L19" i="21"/>
  <c r="K19" i="21"/>
  <c r="J19" i="21"/>
  <c r="I19" i="21"/>
  <c r="H19" i="21"/>
  <c r="G19" i="21"/>
  <c r="F19" i="21"/>
  <c r="E19" i="21"/>
  <c r="D19" i="21"/>
  <c r="C19" i="21"/>
  <c r="B19" i="21"/>
  <c r="KM18" i="21"/>
  <c r="KL18" i="21"/>
  <c r="KK18" i="21"/>
  <c r="KJ18" i="21"/>
  <c r="KI18" i="21"/>
  <c r="KH18" i="21"/>
  <c r="KG18" i="21"/>
  <c r="KF18" i="21"/>
  <c r="KE18" i="21"/>
  <c r="KD18" i="21"/>
  <c r="KC18" i="21"/>
  <c r="KB18" i="21"/>
  <c r="KA18" i="21"/>
  <c r="JZ18" i="21"/>
  <c r="JY18" i="21"/>
  <c r="JX18" i="21"/>
  <c r="JW18" i="21"/>
  <c r="JV18" i="21"/>
  <c r="JU18" i="21"/>
  <c r="JT18" i="21"/>
  <c r="JS18" i="21"/>
  <c r="JR18" i="21"/>
  <c r="JQ18" i="21"/>
  <c r="JP18" i="21"/>
  <c r="JO18" i="21"/>
  <c r="JN18" i="21"/>
  <c r="JM18" i="21"/>
  <c r="JL18" i="21"/>
  <c r="JK18" i="21"/>
  <c r="JJ18" i="21"/>
  <c r="JI18" i="21"/>
  <c r="JH18" i="21"/>
  <c r="JG18" i="21"/>
  <c r="JF18" i="21"/>
  <c r="JE18" i="21"/>
  <c r="JD18" i="21"/>
  <c r="JC18" i="21"/>
  <c r="JB18" i="21"/>
  <c r="JA18" i="21"/>
  <c r="IZ18" i="21"/>
  <c r="IY18" i="21"/>
  <c r="IX18" i="21"/>
  <c r="IW18" i="21"/>
  <c r="IV18" i="21"/>
  <c r="IU18" i="21"/>
  <c r="IT18" i="21"/>
  <c r="IS18" i="21"/>
  <c r="IR18" i="21"/>
  <c r="IQ18" i="21"/>
  <c r="IP18" i="21"/>
  <c r="IO18" i="21"/>
  <c r="IN18" i="21"/>
  <c r="IM18" i="21"/>
  <c r="IL18" i="21"/>
  <c r="IK18" i="21"/>
  <c r="IJ18" i="21"/>
  <c r="II18" i="21"/>
  <c r="IH18" i="21"/>
  <c r="IG18" i="21"/>
  <c r="IF18" i="21"/>
  <c r="IE18" i="21"/>
  <c r="ID18" i="21"/>
  <c r="IC18" i="21"/>
  <c r="IB18" i="21"/>
  <c r="IA18" i="21"/>
  <c r="HZ18" i="21"/>
  <c r="HY18" i="21"/>
  <c r="HX18" i="21"/>
  <c r="HW18" i="21"/>
  <c r="HV18" i="21"/>
  <c r="HU18" i="21"/>
  <c r="HT18" i="21"/>
  <c r="HS18" i="21"/>
  <c r="HR18" i="21"/>
  <c r="HQ18" i="21"/>
  <c r="HP18" i="21"/>
  <c r="HO18" i="21"/>
  <c r="HN18" i="21"/>
  <c r="HM18" i="21"/>
  <c r="HL18" i="21"/>
  <c r="HK18" i="21"/>
  <c r="HJ18" i="21"/>
  <c r="HI18" i="21"/>
  <c r="HH18" i="21"/>
  <c r="HG18" i="21"/>
  <c r="HF18" i="21"/>
  <c r="HE18" i="21"/>
  <c r="HD18" i="21"/>
  <c r="HC18" i="21"/>
  <c r="HB18" i="21"/>
  <c r="HA18" i="21"/>
  <c r="GZ18" i="21"/>
  <c r="GY18" i="21"/>
  <c r="GX18" i="21"/>
  <c r="GW18" i="21"/>
  <c r="GV18" i="21"/>
  <c r="GU18" i="21"/>
  <c r="GT18" i="21"/>
  <c r="GS18" i="21"/>
  <c r="GR18" i="21"/>
  <c r="GQ18" i="21"/>
  <c r="GP18" i="21"/>
  <c r="GO18" i="21"/>
  <c r="GN18" i="21"/>
  <c r="GM18" i="21"/>
  <c r="GL18" i="21"/>
  <c r="GK18" i="21"/>
  <c r="GJ18" i="21"/>
  <c r="GI18" i="21"/>
  <c r="GH18" i="21"/>
  <c r="GG18" i="21"/>
  <c r="GF18" i="21"/>
  <c r="GE18" i="21"/>
  <c r="GD18" i="21"/>
  <c r="GC18" i="21"/>
  <c r="GB18" i="21"/>
  <c r="GA18" i="21"/>
  <c r="FZ18" i="21"/>
  <c r="FY18" i="21"/>
  <c r="FX18" i="21"/>
  <c r="FW18" i="21"/>
  <c r="FV18" i="21"/>
  <c r="FU18" i="21"/>
  <c r="FT18" i="21"/>
  <c r="FS18" i="21"/>
  <c r="FR18" i="21"/>
  <c r="FQ18" i="21"/>
  <c r="FP18" i="21"/>
  <c r="FO18" i="21"/>
  <c r="FN18" i="21"/>
  <c r="FM18" i="21"/>
  <c r="FL18" i="21"/>
  <c r="FK18" i="21"/>
  <c r="FJ18" i="21"/>
  <c r="FI18" i="21"/>
  <c r="FH18" i="21"/>
  <c r="FG18" i="21"/>
  <c r="FF18" i="21"/>
  <c r="FE18" i="21"/>
  <c r="FD18" i="21"/>
  <c r="FC18" i="21"/>
  <c r="FB18" i="21"/>
  <c r="FA18" i="21"/>
  <c r="EZ18" i="21"/>
  <c r="EY18" i="21"/>
  <c r="EX18" i="21"/>
  <c r="EW18" i="21"/>
  <c r="EV18" i="21"/>
  <c r="EU18" i="21"/>
  <c r="ET18" i="21"/>
  <c r="ES18" i="21"/>
  <c r="ER18" i="21"/>
  <c r="EQ18" i="21"/>
  <c r="EP18" i="21"/>
  <c r="EO18" i="21"/>
  <c r="EN18" i="21"/>
  <c r="EM18" i="21"/>
  <c r="EL18" i="21"/>
  <c r="EK18" i="21"/>
  <c r="EJ18" i="21"/>
  <c r="EI18" i="21"/>
  <c r="EH18" i="21"/>
  <c r="EG18" i="21"/>
  <c r="EF18" i="21"/>
  <c r="EE18" i="21"/>
  <c r="ED18" i="21"/>
  <c r="EC18" i="21"/>
  <c r="EB18" i="21"/>
  <c r="EA18" i="21"/>
  <c r="DZ18" i="21"/>
  <c r="DY18" i="21"/>
  <c r="DX18" i="21"/>
  <c r="DW18" i="21"/>
  <c r="DV18" i="21"/>
  <c r="DU18" i="21"/>
  <c r="DT18" i="21"/>
  <c r="DS18" i="21"/>
  <c r="DR18" i="21"/>
  <c r="DQ18" i="21"/>
  <c r="DP18" i="21"/>
  <c r="DO18" i="21"/>
  <c r="DN18" i="21"/>
  <c r="DM18" i="21"/>
  <c r="DL18" i="21"/>
  <c r="DK18" i="21"/>
  <c r="DJ18" i="21"/>
  <c r="DI18" i="21"/>
  <c r="DH18" i="21"/>
  <c r="DG18" i="21"/>
  <c r="DF18" i="21"/>
  <c r="DE18" i="21"/>
  <c r="DD18" i="21"/>
  <c r="DC18" i="21"/>
  <c r="DB18" i="21"/>
  <c r="DA18" i="21"/>
  <c r="CZ18" i="21"/>
  <c r="CY18" i="21"/>
  <c r="CX18" i="21"/>
  <c r="CW18" i="21"/>
  <c r="CV18" i="21"/>
  <c r="CU18" i="21"/>
  <c r="CT18" i="21"/>
  <c r="CS18" i="21"/>
  <c r="CR18" i="21"/>
  <c r="CQ18" i="21"/>
  <c r="CP18" i="21"/>
  <c r="CO18" i="21"/>
  <c r="CN18" i="21"/>
  <c r="CM18" i="21"/>
  <c r="CL18" i="21"/>
  <c r="CK18" i="21"/>
  <c r="CJ18" i="21"/>
  <c r="CI18" i="21"/>
  <c r="CH18" i="21"/>
  <c r="CG18" i="21"/>
  <c r="CF18" i="21"/>
  <c r="CE18" i="21"/>
  <c r="CD18" i="21"/>
  <c r="CC18" i="21"/>
  <c r="CB18" i="21"/>
  <c r="CA18" i="21"/>
  <c r="BZ18" i="21"/>
  <c r="BY18" i="21"/>
  <c r="BX18" i="21"/>
  <c r="BW18" i="21"/>
  <c r="BV18" i="21"/>
  <c r="BU18" i="21"/>
  <c r="BT18" i="21"/>
  <c r="BS18" i="21"/>
  <c r="BR18" i="21"/>
  <c r="BQ18" i="21"/>
  <c r="BP18" i="21"/>
  <c r="BO18" i="21"/>
  <c r="BN18" i="21"/>
  <c r="BM18" i="21"/>
  <c r="BL18" i="21"/>
  <c r="BK18" i="21"/>
  <c r="BJ18" i="21"/>
  <c r="BI18" i="21"/>
  <c r="BH18" i="21"/>
  <c r="BG18" i="21"/>
  <c r="BF18" i="21"/>
  <c r="BE18" i="21"/>
  <c r="BD18" i="21"/>
  <c r="BC18" i="21"/>
  <c r="BB18" i="21"/>
  <c r="BA18" i="21"/>
  <c r="AZ18" i="21"/>
  <c r="AY18" i="21"/>
  <c r="AX18" i="21"/>
  <c r="AW18" i="21"/>
  <c r="AV18" i="21"/>
  <c r="AU18" i="21"/>
  <c r="AT18" i="21"/>
  <c r="AS18" i="21"/>
  <c r="AR18" i="21"/>
  <c r="AQ18" i="21"/>
  <c r="AP18" i="21"/>
  <c r="AO18" i="21"/>
  <c r="AN18" i="21"/>
  <c r="AM18" i="21"/>
  <c r="AL18" i="21"/>
  <c r="AK18" i="21"/>
  <c r="AJ18" i="21"/>
  <c r="AI18" i="21"/>
  <c r="AH18" i="21"/>
  <c r="AG18" i="21"/>
  <c r="AF18" i="21"/>
  <c r="AE18" i="21"/>
  <c r="AD18" i="21"/>
  <c r="AC18" i="21"/>
  <c r="AB18" i="21"/>
  <c r="AA18" i="21"/>
  <c r="Z18" i="21"/>
  <c r="Y18" i="21"/>
  <c r="X18" i="21"/>
  <c r="W18" i="21"/>
  <c r="V18" i="21"/>
  <c r="U18" i="21"/>
  <c r="T18" i="21"/>
  <c r="S18" i="21"/>
  <c r="R18" i="21"/>
  <c r="Q18" i="21"/>
  <c r="P18" i="21"/>
  <c r="O18" i="21"/>
  <c r="N18" i="21"/>
  <c r="M18" i="21"/>
  <c r="L18" i="21"/>
  <c r="K18" i="21"/>
  <c r="J18" i="21"/>
  <c r="I18" i="21"/>
  <c r="H18" i="21"/>
  <c r="G18" i="21"/>
  <c r="F18" i="21"/>
  <c r="E18" i="21"/>
  <c r="D18" i="21"/>
  <c r="C18" i="21"/>
  <c r="B18" i="21"/>
  <c r="KM17" i="21"/>
  <c r="KL17" i="21"/>
  <c r="KK17" i="21"/>
  <c r="KJ17" i="21"/>
  <c r="KI17" i="21"/>
  <c r="KH17" i="21"/>
  <c r="KG17" i="21"/>
  <c r="KF17" i="21"/>
  <c r="KE17" i="21"/>
  <c r="KD17" i="21"/>
  <c r="KC17" i="21"/>
  <c r="KB17" i="21"/>
  <c r="KA17" i="21"/>
  <c r="JZ17" i="21"/>
  <c r="JY17" i="21"/>
  <c r="JX17" i="21"/>
  <c r="JW17" i="21"/>
  <c r="JV17" i="21"/>
  <c r="JU17" i="21"/>
  <c r="JT17" i="21"/>
  <c r="JS17" i="21"/>
  <c r="JR17" i="21"/>
  <c r="JQ17" i="21"/>
  <c r="JP17" i="21"/>
  <c r="JO17" i="21"/>
  <c r="JN17" i="21"/>
  <c r="JM17" i="21"/>
  <c r="JL17" i="21"/>
  <c r="JK17" i="21"/>
  <c r="JJ17" i="21"/>
  <c r="JI17" i="21"/>
  <c r="JH17" i="21"/>
  <c r="JG17" i="21"/>
  <c r="JF17" i="21"/>
  <c r="JE17" i="21"/>
  <c r="JD17" i="21"/>
  <c r="JC17" i="21"/>
  <c r="JB17" i="21"/>
  <c r="JA17" i="21"/>
  <c r="IZ17" i="21"/>
  <c r="IY17" i="21"/>
  <c r="IX17" i="21"/>
  <c r="IW17" i="21"/>
  <c r="IV17" i="21"/>
  <c r="IU17" i="21"/>
  <c r="IT17" i="21"/>
  <c r="IS17" i="21"/>
  <c r="IR17" i="21"/>
  <c r="IQ17" i="21"/>
  <c r="IP17" i="21"/>
  <c r="IO17" i="21"/>
  <c r="IN17" i="21"/>
  <c r="IM17" i="21"/>
  <c r="IL17" i="21"/>
  <c r="IK17" i="21"/>
  <c r="IJ17" i="21"/>
  <c r="II17" i="21"/>
  <c r="IH17" i="21"/>
  <c r="IG17" i="21"/>
  <c r="IF17" i="21"/>
  <c r="IE17" i="21"/>
  <c r="ID17" i="21"/>
  <c r="IC17" i="21"/>
  <c r="IB17" i="21"/>
  <c r="IA17" i="21"/>
  <c r="HZ17" i="21"/>
  <c r="HY17" i="21"/>
  <c r="HX17" i="21"/>
  <c r="HW17" i="21"/>
  <c r="HV17" i="21"/>
  <c r="HU17" i="21"/>
  <c r="HT17" i="21"/>
  <c r="HS17" i="21"/>
  <c r="HR17" i="21"/>
  <c r="HQ17" i="21"/>
  <c r="HP17" i="21"/>
  <c r="HO17" i="21"/>
  <c r="HN17" i="21"/>
  <c r="HM17" i="21"/>
  <c r="HL17" i="21"/>
  <c r="HK17" i="21"/>
  <c r="HJ17" i="21"/>
  <c r="HI17" i="21"/>
  <c r="HH17" i="21"/>
  <c r="HG17" i="21"/>
  <c r="HF17" i="21"/>
  <c r="HE17" i="21"/>
  <c r="HD17" i="21"/>
  <c r="HC17" i="21"/>
  <c r="HB17" i="21"/>
  <c r="HA17" i="21"/>
  <c r="GZ17" i="21"/>
  <c r="GY17" i="21"/>
  <c r="GX17" i="21"/>
  <c r="GW17" i="21"/>
  <c r="GV17" i="21"/>
  <c r="GU17" i="21"/>
  <c r="GT17" i="21"/>
  <c r="GS17" i="21"/>
  <c r="GR17" i="21"/>
  <c r="GQ17" i="21"/>
  <c r="GP17" i="21"/>
  <c r="GO17" i="21"/>
  <c r="GN17" i="21"/>
  <c r="GM17" i="21"/>
  <c r="GL17" i="21"/>
  <c r="GK17" i="21"/>
  <c r="GJ17" i="21"/>
  <c r="GI17" i="21"/>
  <c r="GH17" i="21"/>
  <c r="GG17" i="21"/>
  <c r="GF17" i="21"/>
  <c r="GE17" i="21"/>
  <c r="GD17" i="21"/>
  <c r="GC17" i="21"/>
  <c r="GB17" i="21"/>
  <c r="GA17" i="21"/>
  <c r="FZ17" i="21"/>
  <c r="FY17" i="21"/>
  <c r="FX17" i="21"/>
  <c r="FW17" i="21"/>
  <c r="FV17" i="21"/>
  <c r="FU17" i="21"/>
  <c r="FT17" i="21"/>
  <c r="FS17" i="21"/>
  <c r="FR17" i="21"/>
  <c r="FQ17" i="21"/>
  <c r="FP17" i="21"/>
  <c r="FO17" i="21"/>
  <c r="FN17" i="21"/>
  <c r="FM17" i="21"/>
  <c r="FL17" i="21"/>
  <c r="FK17" i="21"/>
  <c r="FJ17" i="21"/>
  <c r="FI17" i="21"/>
  <c r="FH17" i="21"/>
  <c r="FG17" i="21"/>
  <c r="FF17" i="21"/>
  <c r="FE17" i="21"/>
  <c r="FD17" i="21"/>
  <c r="FC17" i="21"/>
  <c r="FB17" i="21"/>
  <c r="FA17" i="21"/>
  <c r="EZ17" i="21"/>
  <c r="EY17" i="21"/>
  <c r="EX17" i="21"/>
  <c r="EW17" i="21"/>
  <c r="EV17" i="21"/>
  <c r="EU17" i="21"/>
  <c r="ET17" i="21"/>
  <c r="ES17" i="21"/>
  <c r="ER17" i="21"/>
  <c r="EQ17" i="21"/>
  <c r="EP17" i="21"/>
  <c r="EO17" i="21"/>
  <c r="EN17" i="21"/>
  <c r="EM17" i="21"/>
  <c r="EL17" i="21"/>
  <c r="EK17" i="21"/>
  <c r="EJ17" i="21"/>
  <c r="EI17" i="21"/>
  <c r="EH17" i="21"/>
  <c r="EG17" i="21"/>
  <c r="EF17" i="21"/>
  <c r="EE17" i="21"/>
  <c r="ED17" i="21"/>
  <c r="EC17" i="21"/>
  <c r="EB17" i="21"/>
  <c r="EA17" i="21"/>
  <c r="DZ17" i="21"/>
  <c r="DY17" i="21"/>
  <c r="DX17" i="21"/>
  <c r="DW17" i="21"/>
  <c r="DV17" i="21"/>
  <c r="DU17" i="21"/>
  <c r="DT17" i="21"/>
  <c r="DS17" i="21"/>
  <c r="DR17" i="21"/>
  <c r="DQ17" i="21"/>
  <c r="DP17" i="21"/>
  <c r="DO17" i="21"/>
  <c r="DN17" i="21"/>
  <c r="DM17" i="21"/>
  <c r="DL17" i="21"/>
  <c r="DK17" i="21"/>
  <c r="DJ17" i="21"/>
  <c r="DI17" i="21"/>
  <c r="DH17" i="21"/>
  <c r="DG17" i="21"/>
  <c r="DF17" i="21"/>
  <c r="DE17" i="21"/>
  <c r="DD17" i="21"/>
  <c r="DC17" i="21"/>
  <c r="DB17" i="21"/>
  <c r="DA17" i="21"/>
  <c r="CZ17" i="21"/>
  <c r="CY17" i="21"/>
  <c r="CX17" i="21"/>
  <c r="CW17" i="21"/>
  <c r="CV17" i="21"/>
  <c r="CU17" i="21"/>
  <c r="CT17" i="21"/>
  <c r="CS17" i="21"/>
  <c r="CR17" i="21"/>
  <c r="CQ17" i="21"/>
  <c r="CP17" i="21"/>
  <c r="CO17" i="21"/>
  <c r="CN17" i="21"/>
  <c r="CM17" i="21"/>
  <c r="CL17" i="21"/>
  <c r="CK17" i="21"/>
  <c r="CJ17" i="21"/>
  <c r="CI17" i="21"/>
  <c r="CH17" i="21"/>
  <c r="CG17" i="21"/>
  <c r="CF17" i="21"/>
  <c r="CE17" i="21"/>
  <c r="CD17" i="21"/>
  <c r="CC17" i="21"/>
  <c r="CB17" i="21"/>
  <c r="CA17" i="21"/>
  <c r="BZ17" i="21"/>
  <c r="BY17" i="21"/>
  <c r="BX17" i="21"/>
  <c r="BW17" i="21"/>
  <c r="BV17" i="21"/>
  <c r="BU17" i="21"/>
  <c r="BT17" i="21"/>
  <c r="BS17" i="21"/>
  <c r="BR17" i="21"/>
  <c r="BQ17" i="21"/>
  <c r="BP17" i="21"/>
  <c r="BO17" i="21"/>
  <c r="BN17" i="21"/>
  <c r="BM17" i="21"/>
  <c r="BL17" i="21"/>
  <c r="BK17" i="21"/>
  <c r="BJ17" i="21"/>
  <c r="BI17" i="21"/>
  <c r="BH17" i="21"/>
  <c r="BG17" i="21"/>
  <c r="BF17" i="21"/>
  <c r="BE17" i="21"/>
  <c r="BD17" i="21"/>
  <c r="BC17" i="21"/>
  <c r="BB17" i="21"/>
  <c r="BA17" i="21"/>
  <c r="AZ17" i="21"/>
  <c r="AY17" i="21"/>
  <c r="AX17" i="21"/>
  <c r="AW17" i="21"/>
  <c r="AV17" i="21"/>
  <c r="AU17" i="21"/>
  <c r="AT17" i="21"/>
  <c r="AS17" i="21"/>
  <c r="AR17" i="21"/>
  <c r="AQ17" i="21"/>
  <c r="AP17" i="21"/>
  <c r="AO17" i="21"/>
  <c r="AN17" i="21"/>
  <c r="AM17" i="21"/>
  <c r="AL17" i="21"/>
  <c r="AK17" i="21"/>
  <c r="AJ17" i="21"/>
  <c r="AI17" i="21"/>
  <c r="AH17" i="21"/>
  <c r="AG17" i="21"/>
  <c r="AF17" i="21"/>
  <c r="AE17" i="21"/>
  <c r="AD17" i="21"/>
  <c r="AC17" i="21"/>
  <c r="AB17" i="21"/>
  <c r="AA17" i="21"/>
  <c r="Z17" i="21"/>
  <c r="Y17" i="21"/>
  <c r="X17" i="21"/>
  <c r="W17" i="21"/>
  <c r="V17" i="21"/>
  <c r="U17" i="21"/>
  <c r="T17" i="21"/>
  <c r="S17" i="21"/>
  <c r="R17" i="21"/>
  <c r="Q17" i="21"/>
  <c r="P17" i="21"/>
  <c r="O17" i="21"/>
  <c r="N17" i="21"/>
  <c r="M17" i="21"/>
  <c r="L17" i="21"/>
  <c r="K17" i="21"/>
  <c r="J17" i="21"/>
  <c r="I17" i="21"/>
  <c r="H17" i="21"/>
  <c r="G17" i="21"/>
  <c r="F17" i="21"/>
  <c r="E17" i="21"/>
  <c r="D17" i="21"/>
  <c r="C17" i="21"/>
  <c r="B17" i="21"/>
  <c r="KM16" i="21"/>
  <c r="KL16" i="21"/>
  <c r="KK16" i="21"/>
  <c r="KJ16" i="21"/>
  <c r="KI16" i="21"/>
  <c r="KH16" i="21"/>
  <c r="KG16" i="21"/>
  <c r="KF16" i="21"/>
  <c r="KE16" i="21"/>
  <c r="KD16" i="21"/>
  <c r="KC16" i="21"/>
  <c r="KB16" i="21"/>
  <c r="KA16" i="21"/>
  <c r="JZ16" i="21"/>
  <c r="JY16" i="21"/>
  <c r="JX16" i="21"/>
  <c r="JW16" i="21"/>
  <c r="JV16" i="21"/>
  <c r="JU16" i="21"/>
  <c r="JT16" i="21"/>
  <c r="JS16" i="21"/>
  <c r="JR16" i="21"/>
  <c r="JQ16" i="21"/>
  <c r="JP16" i="21"/>
  <c r="JO16" i="21"/>
  <c r="JN16" i="21"/>
  <c r="JM16" i="21"/>
  <c r="JL16" i="21"/>
  <c r="JK16" i="21"/>
  <c r="JJ16" i="21"/>
  <c r="JI16" i="21"/>
  <c r="JH16" i="21"/>
  <c r="JG16" i="21"/>
  <c r="JF16" i="21"/>
  <c r="JE16" i="21"/>
  <c r="JD16" i="21"/>
  <c r="JC16" i="21"/>
  <c r="JB16" i="21"/>
  <c r="JA16" i="21"/>
  <c r="IZ16" i="21"/>
  <c r="IY16" i="21"/>
  <c r="IX16" i="21"/>
  <c r="IW16" i="21"/>
  <c r="IV16" i="21"/>
  <c r="IU16" i="21"/>
  <c r="IT16" i="21"/>
  <c r="IS16" i="21"/>
  <c r="IR16" i="21"/>
  <c r="IQ16" i="21"/>
  <c r="IP16" i="21"/>
  <c r="IO16" i="21"/>
  <c r="IN16" i="21"/>
  <c r="IM16" i="21"/>
  <c r="IL16" i="21"/>
  <c r="IK16" i="21"/>
  <c r="IJ16" i="21"/>
  <c r="II16" i="21"/>
  <c r="IH16" i="21"/>
  <c r="IG16" i="21"/>
  <c r="IF16" i="21"/>
  <c r="IE16" i="21"/>
  <c r="ID16" i="21"/>
  <c r="IC16" i="21"/>
  <c r="IB16" i="21"/>
  <c r="IA16" i="21"/>
  <c r="HZ16" i="21"/>
  <c r="HY16" i="21"/>
  <c r="HX16" i="21"/>
  <c r="HW16" i="21"/>
  <c r="HV16" i="21"/>
  <c r="HU16" i="21"/>
  <c r="HT16" i="21"/>
  <c r="HS16" i="21"/>
  <c r="HR16" i="21"/>
  <c r="HQ16" i="21"/>
  <c r="HP16" i="21"/>
  <c r="HO16" i="21"/>
  <c r="HN16" i="21"/>
  <c r="HM16" i="21"/>
  <c r="HL16" i="21"/>
  <c r="HK16" i="21"/>
  <c r="HJ16" i="21"/>
  <c r="HI16" i="21"/>
  <c r="HH16" i="21"/>
  <c r="HG16" i="21"/>
  <c r="HF16" i="21"/>
  <c r="HE16" i="21"/>
  <c r="HD16" i="21"/>
  <c r="HC16" i="21"/>
  <c r="HB16" i="21"/>
  <c r="HA16" i="21"/>
  <c r="GZ16" i="21"/>
  <c r="GY16" i="21"/>
  <c r="GX16" i="21"/>
  <c r="GW16" i="21"/>
  <c r="GV16" i="21"/>
  <c r="GU16" i="21"/>
  <c r="GT16" i="21"/>
  <c r="GS16" i="21"/>
  <c r="GR16" i="21"/>
  <c r="GQ16" i="21"/>
  <c r="GP16" i="21"/>
  <c r="GO16" i="21"/>
  <c r="GN16" i="21"/>
  <c r="GM16" i="21"/>
  <c r="GL16" i="21"/>
  <c r="GK16" i="21"/>
  <c r="GJ16" i="21"/>
  <c r="GI16" i="21"/>
  <c r="GH16" i="21"/>
  <c r="GG16" i="21"/>
  <c r="GF16" i="21"/>
  <c r="GE16" i="21"/>
  <c r="GD16" i="21"/>
  <c r="GC16" i="21"/>
  <c r="GB16" i="21"/>
  <c r="GA16" i="21"/>
  <c r="FZ16" i="21"/>
  <c r="FY16" i="21"/>
  <c r="FX16" i="21"/>
  <c r="FW16" i="21"/>
  <c r="FV16" i="21"/>
  <c r="FU16" i="21"/>
  <c r="FT16" i="21"/>
  <c r="FS16" i="21"/>
  <c r="FR16" i="21"/>
  <c r="FQ16" i="21"/>
  <c r="FP16" i="21"/>
  <c r="FO16" i="21"/>
  <c r="FN16" i="21"/>
  <c r="FM16" i="21"/>
  <c r="FL16" i="21"/>
  <c r="FK16" i="21"/>
  <c r="FJ16" i="21"/>
  <c r="FI16" i="21"/>
  <c r="FH16" i="21"/>
  <c r="FG16" i="21"/>
  <c r="FF16" i="21"/>
  <c r="FE16" i="21"/>
  <c r="FD16" i="21"/>
  <c r="FC16" i="21"/>
  <c r="FB16" i="21"/>
  <c r="FA16" i="21"/>
  <c r="EZ16" i="21"/>
  <c r="EY16" i="21"/>
  <c r="EX16" i="21"/>
  <c r="EW16" i="21"/>
  <c r="EV16" i="21"/>
  <c r="EU16" i="21"/>
  <c r="ET16" i="21"/>
  <c r="ES16" i="21"/>
  <c r="ER16" i="21"/>
  <c r="EQ16" i="21"/>
  <c r="EP16" i="21"/>
  <c r="EO16" i="21"/>
  <c r="EN16" i="21"/>
  <c r="EM16" i="21"/>
  <c r="EL16" i="21"/>
  <c r="EK16" i="21"/>
  <c r="EJ16" i="21"/>
  <c r="EI16" i="21"/>
  <c r="EH16" i="21"/>
  <c r="EG16" i="21"/>
  <c r="EF16" i="21"/>
  <c r="EE16" i="21"/>
  <c r="ED16" i="21"/>
  <c r="EC16" i="21"/>
  <c r="EB16" i="21"/>
  <c r="EA16" i="21"/>
  <c r="DZ16" i="21"/>
  <c r="DY16" i="21"/>
  <c r="DX16" i="21"/>
  <c r="DW16" i="21"/>
  <c r="DV16" i="21"/>
  <c r="DU16" i="21"/>
  <c r="DT16" i="21"/>
  <c r="DS16" i="21"/>
  <c r="DR16" i="21"/>
  <c r="DQ16" i="21"/>
  <c r="DP16" i="21"/>
  <c r="DO16" i="21"/>
  <c r="DN16" i="21"/>
  <c r="DM16" i="21"/>
  <c r="DL16" i="21"/>
  <c r="DK16" i="21"/>
  <c r="DJ16" i="21"/>
  <c r="DI16" i="21"/>
  <c r="DH16" i="21"/>
  <c r="DG16" i="21"/>
  <c r="DF16" i="21"/>
  <c r="DE16" i="21"/>
  <c r="DD16" i="21"/>
  <c r="DC16" i="21"/>
  <c r="DB16" i="21"/>
  <c r="DA16" i="21"/>
  <c r="CZ16" i="21"/>
  <c r="CY16" i="21"/>
  <c r="CX16" i="21"/>
  <c r="CW16" i="21"/>
  <c r="CV16" i="21"/>
  <c r="CU16" i="21"/>
  <c r="CT16" i="21"/>
  <c r="CS16" i="21"/>
  <c r="CR16" i="21"/>
  <c r="CQ16" i="21"/>
  <c r="CP16" i="21"/>
  <c r="CO16" i="21"/>
  <c r="CN16" i="21"/>
  <c r="CM16" i="21"/>
  <c r="CL16" i="21"/>
  <c r="CK16" i="21"/>
  <c r="CJ16" i="21"/>
  <c r="CI16" i="21"/>
  <c r="CH16" i="21"/>
  <c r="CG16" i="21"/>
  <c r="CF16" i="21"/>
  <c r="CE16" i="21"/>
  <c r="CD16" i="21"/>
  <c r="CC16" i="21"/>
  <c r="CB16" i="21"/>
  <c r="CA16" i="21"/>
  <c r="BZ16" i="21"/>
  <c r="BY16" i="21"/>
  <c r="BX16" i="21"/>
  <c r="BW16" i="21"/>
  <c r="BV16" i="21"/>
  <c r="BU16" i="21"/>
  <c r="BT16" i="21"/>
  <c r="BS16" i="21"/>
  <c r="BR16" i="21"/>
  <c r="BQ16" i="21"/>
  <c r="BP16" i="21"/>
  <c r="BO16" i="21"/>
  <c r="BN16" i="21"/>
  <c r="BM16" i="21"/>
  <c r="BL16" i="21"/>
  <c r="BK16" i="21"/>
  <c r="BJ16" i="21"/>
  <c r="BI16" i="21"/>
  <c r="BH16" i="21"/>
  <c r="BG16" i="21"/>
  <c r="BF16" i="21"/>
  <c r="BE16" i="21"/>
  <c r="BD16" i="21"/>
  <c r="BC16" i="21"/>
  <c r="BB16" i="21"/>
  <c r="BA16" i="21"/>
  <c r="AZ16" i="21"/>
  <c r="AY16" i="21"/>
  <c r="AX16" i="21"/>
  <c r="AW16" i="21"/>
  <c r="AV16" i="21"/>
  <c r="AU16" i="21"/>
  <c r="AT16" i="21"/>
  <c r="AS16" i="21"/>
  <c r="AR16" i="21"/>
  <c r="AQ16" i="21"/>
  <c r="AP16" i="21"/>
  <c r="AO16" i="21"/>
  <c r="AN16" i="21"/>
  <c r="AM16" i="21"/>
  <c r="AL16" i="21"/>
  <c r="AK16" i="21"/>
  <c r="AJ16" i="21"/>
  <c r="AI16" i="21"/>
  <c r="AH16" i="21"/>
  <c r="AG16" i="21"/>
  <c r="AF16" i="21"/>
  <c r="AE16" i="21"/>
  <c r="AD16" i="21"/>
  <c r="AC16" i="21"/>
  <c r="AB16" i="21"/>
  <c r="AA16" i="21"/>
  <c r="Z16" i="21"/>
  <c r="Y16" i="21"/>
  <c r="X16" i="21"/>
  <c r="W16" i="21"/>
  <c r="V16" i="21"/>
  <c r="U16" i="21"/>
  <c r="T16" i="21"/>
  <c r="S16" i="21"/>
  <c r="R16" i="21"/>
  <c r="Q16" i="21"/>
  <c r="P16" i="21"/>
  <c r="O16" i="21"/>
  <c r="N16" i="21"/>
  <c r="M16" i="21"/>
  <c r="L16" i="21"/>
  <c r="K16" i="21"/>
  <c r="J16" i="21"/>
  <c r="I16" i="21"/>
  <c r="H16" i="21"/>
  <c r="G16" i="21"/>
  <c r="F16" i="21"/>
  <c r="E16" i="21"/>
  <c r="D16" i="21"/>
  <c r="C16" i="21"/>
  <c r="B16" i="21"/>
  <c r="KM15" i="21"/>
  <c r="KL15" i="21"/>
  <c r="KK15" i="21"/>
  <c r="KJ15" i="21"/>
  <c r="KI15" i="21"/>
  <c r="KH15" i="21"/>
  <c r="KG15" i="21"/>
  <c r="KF15" i="21"/>
  <c r="KE15" i="21"/>
  <c r="KD15" i="21"/>
  <c r="KC15" i="21"/>
  <c r="KB15" i="21"/>
  <c r="KA15" i="21"/>
  <c r="JZ15" i="21"/>
  <c r="JY15" i="21"/>
  <c r="JX15" i="21"/>
  <c r="JW15" i="21"/>
  <c r="JV15" i="21"/>
  <c r="JU15" i="21"/>
  <c r="JT15" i="21"/>
  <c r="JS15" i="21"/>
  <c r="JR15" i="21"/>
  <c r="JQ15" i="21"/>
  <c r="JP15" i="21"/>
  <c r="JO15" i="21"/>
  <c r="JN15" i="21"/>
  <c r="JM15" i="21"/>
  <c r="JL15" i="21"/>
  <c r="JK15" i="21"/>
  <c r="JJ15" i="21"/>
  <c r="JI15" i="21"/>
  <c r="JH15" i="21"/>
  <c r="JG15" i="21"/>
  <c r="JF15" i="21"/>
  <c r="JE15" i="21"/>
  <c r="JD15" i="21"/>
  <c r="JC15" i="21"/>
  <c r="JB15" i="21"/>
  <c r="JA15" i="21"/>
  <c r="IZ15" i="21"/>
  <c r="IY15" i="21"/>
  <c r="IX15" i="21"/>
  <c r="IW15" i="21"/>
  <c r="IV15" i="21"/>
  <c r="IU15" i="21"/>
  <c r="IT15" i="21"/>
  <c r="IS15" i="21"/>
  <c r="IR15" i="21"/>
  <c r="IQ15" i="21"/>
  <c r="IP15" i="21"/>
  <c r="IO15" i="21"/>
  <c r="IN15" i="21"/>
  <c r="IM15" i="21"/>
  <c r="IL15" i="21"/>
  <c r="IK15" i="21"/>
  <c r="IJ15" i="21"/>
  <c r="II15" i="21"/>
  <c r="IH15" i="21"/>
  <c r="IG15" i="21"/>
  <c r="IF15" i="21"/>
  <c r="IE15" i="21"/>
  <c r="ID15" i="21"/>
  <c r="IC15" i="21"/>
  <c r="IB15" i="21"/>
  <c r="IA15" i="21"/>
  <c r="HZ15" i="21"/>
  <c r="HY15" i="21"/>
  <c r="HX15" i="21"/>
  <c r="HW15" i="21"/>
  <c r="HV15" i="21"/>
  <c r="HU15" i="21"/>
  <c r="HT15" i="21"/>
  <c r="HS15" i="21"/>
  <c r="HR15" i="21"/>
  <c r="HQ15" i="21"/>
  <c r="HP15" i="21"/>
  <c r="HO15" i="21"/>
  <c r="HN15" i="21"/>
  <c r="HM15" i="21"/>
  <c r="HL15" i="21"/>
  <c r="HK15" i="21"/>
  <c r="HJ15" i="21"/>
  <c r="HI15" i="21"/>
  <c r="HH15" i="21"/>
  <c r="HG15" i="21"/>
  <c r="HF15" i="21"/>
  <c r="HE15" i="21"/>
  <c r="HD15" i="21"/>
  <c r="HC15" i="21"/>
  <c r="HB15" i="21"/>
  <c r="HA15" i="21"/>
  <c r="GZ15" i="21"/>
  <c r="GY15" i="21"/>
  <c r="GX15" i="21"/>
  <c r="GW15" i="21"/>
  <c r="GV15" i="21"/>
  <c r="GU15" i="21"/>
  <c r="GT15" i="21"/>
  <c r="GS15" i="21"/>
  <c r="GR15" i="21"/>
  <c r="GQ15" i="21"/>
  <c r="GP15" i="21"/>
  <c r="GO15" i="21"/>
  <c r="GN15" i="21"/>
  <c r="GM15" i="21"/>
  <c r="GL15" i="21"/>
  <c r="GK15" i="21"/>
  <c r="GJ15" i="21"/>
  <c r="GI15" i="21"/>
  <c r="GH15" i="21"/>
  <c r="GG15" i="21"/>
  <c r="GF15" i="21"/>
  <c r="GE15" i="21"/>
  <c r="GD15" i="21"/>
  <c r="GC15" i="21"/>
  <c r="GB15" i="21"/>
  <c r="GA15" i="21"/>
  <c r="FZ15" i="21"/>
  <c r="FY15" i="21"/>
  <c r="FX15" i="21"/>
  <c r="FW15" i="21"/>
  <c r="FV15" i="21"/>
  <c r="FU15" i="21"/>
  <c r="FT15" i="21"/>
  <c r="FS15" i="21"/>
  <c r="FR15" i="21"/>
  <c r="FQ15" i="21"/>
  <c r="FP15" i="21"/>
  <c r="FO15" i="21"/>
  <c r="FN15" i="21"/>
  <c r="FM15" i="21"/>
  <c r="FL15" i="21"/>
  <c r="FK15" i="21"/>
  <c r="FJ15" i="21"/>
  <c r="FI15" i="21"/>
  <c r="FH15" i="21"/>
  <c r="FG15" i="21"/>
  <c r="FF15" i="21"/>
  <c r="FE15" i="21"/>
  <c r="FD15" i="21"/>
  <c r="FC15" i="21"/>
  <c r="FB15" i="21"/>
  <c r="FA15" i="21"/>
  <c r="EZ15" i="21"/>
  <c r="EY15" i="21"/>
  <c r="EX15" i="21"/>
  <c r="EW15" i="21"/>
  <c r="EV15" i="21"/>
  <c r="EU15" i="21"/>
  <c r="ET15" i="21"/>
  <c r="ES15" i="21"/>
  <c r="ER15" i="21"/>
  <c r="EQ15" i="21"/>
  <c r="EP15" i="21"/>
  <c r="EO15" i="21"/>
  <c r="EN15" i="21"/>
  <c r="EM15" i="21"/>
  <c r="EL15" i="21"/>
  <c r="EK15" i="21"/>
  <c r="EJ15" i="21"/>
  <c r="EI15" i="21"/>
  <c r="EH15" i="21"/>
  <c r="EG15" i="21"/>
  <c r="EF15" i="21"/>
  <c r="EE15" i="21"/>
  <c r="ED15" i="21"/>
  <c r="EC15" i="21"/>
  <c r="EB15" i="21"/>
  <c r="EA15" i="21"/>
  <c r="DZ15" i="21"/>
  <c r="DY15" i="21"/>
  <c r="DX15" i="21"/>
  <c r="DW15" i="21"/>
  <c r="DV15" i="21"/>
  <c r="DU15" i="21"/>
  <c r="DT15" i="21"/>
  <c r="DS15" i="21"/>
  <c r="DR15" i="21"/>
  <c r="DQ15" i="21"/>
  <c r="DP15" i="21"/>
  <c r="DO15" i="21"/>
  <c r="DN15" i="21"/>
  <c r="DM15" i="21"/>
  <c r="DL15" i="21"/>
  <c r="DK15" i="21"/>
  <c r="DJ15" i="21"/>
  <c r="DI15" i="21"/>
  <c r="DH15" i="21"/>
  <c r="DG15" i="21"/>
  <c r="DF15" i="21"/>
  <c r="DE15" i="21"/>
  <c r="DD15" i="21"/>
  <c r="DC15" i="21"/>
  <c r="DB15" i="21"/>
  <c r="DA15" i="21"/>
  <c r="CZ15" i="21"/>
  <c r="CY15" i="21"/>
  <c r="CX15" i="21"/>
  <c r="CW15" i="21"/>
  <c r="CV15" i="21"/>
  <c r="CU15" i="21"/>
  <c r="CT15" i="21"/>
  <c r="CS15" i="21"/>
  <c r="CR15" i="21"/>
  <c r="CQ15" i="21"/>
  <c r="CP15" i="21"/>
  <c r="CO15" i="21"/>
  <c r="CN15" i="21"/>
  <c r="CM15" i="21"/>
  <c r="CL15" i="21"/>
  <c r="CK15" i="21"/>
  <c r="CJ15" i="21"/>
  <c r="CI15" i="21"/>
  <c r="CH15" i="21"/>
  <c r="CG15" i="21"/>
  <c r="CF15" i="21"/>
  <c r="CE15" i="21"/>
  <c r="CD15" i="21"/>
  <c r="CC15" i="21"/>
  <c r="CB15" i="21"/>
  <c r="CA15" i="21"/>
  <c r="BZ15" i="21"/>
  <c r="BY15" i="21"/>
  <c r="BX15" i="21"/>
  <c r="BW15" i="21"/>
  <c r="BV15" i="21"/>
  <c r="BU15" i="21"/>
  <c r="BT15" i="21"/>
  <c r="BS15" i="21"/>
  <c r="BR15" i="21"/>
  <c r="BQ15" i="21"/>
  <c r="BP15" i="21"/>
  <c r="BO15" i="21"/>
  <c r="BN15" i="21"/>
  <c r="BM15" i="21"/>
  <c r="BL15" i="21"/>
  <c r="BK15" i="21"/>
  <c r="BJ15" i="21"/>
  <c r="BI15" i="21"/>
  <c r="BH15" i="21"/>
  <c r="BG15" i="21"/>
  <c r="BF15" i="21"/>
  <c r="BE15" i="21"/>
  <c r="BD15" i="21"/>
  <c r="BC15" i="21"/>
  <c r="BB15" i="21"/>
  <c r="BA15" i="21"/>
  <c r="AZ15" i="21"/>
  <c r="AY15" i="21"/>
  <c r="AX15" i="21"/>
  <c r="AW15" i="21"/>
  <c r="AV15" i="21"/>
  <c r="AU15" i="21"/>
  <c r="AT15" i="21"/>
  <c r="AS15" i="21"/>
  <c r="AR15" i="21"/>
  <c r="AQ15" i="21"/>
  <c r="AP15" i="21"/>
  <c r="AO15" i="21"/>
  <c r="AN15" i="21"/>
  <c r="AM15" i="21"/>
  <c r="AL15" i="21"/>
  <c r="AK15" i="21"/>
  <c r="AJ15" i="21"/>
  <c r="AI15" i="21"/>
  <c r="AH15" i="21"/>
  <c r="AG15" i="21"/>
  <c r="AF15" i="21"/>
  <c r="AE15" i="21"/>
  <c r="AD15" i="21"/>
  <c r="AC15" i="21"/>
  <c r="AB15" i="21"/>
  <c r="AA15" i="21"/>
  <c r="Z15" i="21"/>
  <c r="Y15" i="21"/>
  <c r="X15" i="21"/>
  <c r="W15" i="21"/>
  <c r="V15" i="21"/>
  <c r="U15" i="21"/>
  <c r="T15" i="21"/>
  <c r="S15" i="21"/>
  <c r="R15" i="21"/>
  <c r="Q15" i="21"/>
  <c r="P15" i="21"/>
  <c r="O15" i="21"/>
  <c r="N15" i="21"/>
  <c r="M15" i="21"/>
  <c r="L15" i="21"/>
  <c r="K15" i="21"/>
  <c r="J15" i="21"/>
  <c r="I15" i="21"/>
  <c r="H15" i="21"/>
  <c r="G15" i="21"/>
  <c r="F15" i="21"/>
  <c r="E15" i="21"/>
  <c r="D15" i="21"/>
  <c r="C15" i="21"/>
  <c r="B15" i="21"/>
  <c r="KM14" i="21"/>
  <c r="KL14" i="21"/>
  <c r="KK14" i="21"/>
  <c r="KJ14" i="21"/>
  <c r="KI14" i="21"/>
  <c r="KH14" i="21"/>
  <c r="KG14" i="21"/>
  <c r="KF14" i="21"/>
  <c r="KE14" i="21"/>
  <c r="KD14" i="21"/>
  <c r="KC14" i="21"/>
  <c r="KB14" i="21"/>
  <c r="KA14" i="21"/>
  <c r="JZ14" i="21"/>
  <c r="JY14" i="21"/>
  <c r="JX14" i="21"/>
  <c r="JW14" i="21"/>
  <c r="JV14" i="21"/>
  <c r="JU14" i="21"/>
  <c r="JT14" i="21"/>
  <c r="JS14" i="21"/>
  <c r="JR14" i="21"/>
  <c r="JQ14" i="21"/>
  <c r="JP14" i="21"/>
  <c r="JO14" i="21"/>
  <c r="JN14" i="21"/>
  <c r="JM14" i="21"/>
  <c r="JL14" i="21"/>
  <c r="JK14" i="21"/>
  <c r="JJ14" i="21"/>
  <c r="JI14" i="21"/>
  <c r="JH14" i="21"/>
  <c r="JG14" i="21"/>
  <c r="JF14" i="21"/>
  <c r="JE14" i="21"/>
  <c r="JD14" i="21"/>
  <c r="JC14" i="21"/>
  <c r="JB14" i="21"/>
  <c r="JA14" i="21"/>
  <c r="IZ14" i="21"/>
  <c r="IY14" i="21"/>
  <c r="IX14" i="21"/>
  <c r="IW14" i="21"/>
  <c r="IV14" i="21"/>
  <c r="IU14" i="21"/>
  <c r="IT14" i="21"/>
  <c r="IS14" i="21"/>
  <c r="IR14" i="21"/>
  <c r="IQ14" i="21"/>
  <c r="IP14" i="21"/>
  <c r="IO14" i="21"/>
  <c r="IN14" i="21"/>
  <c r="IM14" i="21"/>
  <c r="IL14" i="21"/>
  <c r="IK14" i="21"/>
  <c r="IJ14" i="21"/>
  <c r="II14" i="21"/>
  <c r="IH14" i="21"/>
  <c r="IG14" i="21"/>
  <c r="IF14" i="21"/>
  <c r="IE14" i="21"/>
  <c r="ID14" i="21"/>
  <c r="IC14" i="21"/>
  <c r="IB14" i="21"/>
  <c r="IA14" i="21"/>
  <c r="HZ14" i="21"/>
  <c r="HY14" i="21"/>
  <c r="HX14" i="21"/>
  <c r="HW14" i="21"/>
  <c r="HV14" i="21"/>
  <c r="HU14" i="21"/>
  <c r="HT14" i="21"/>
  <c r="HS14" i="21"/>
  <c r="HR14" i="21"/>
  <c r="HQ14" i="21"/>
  <c r="HP14" i="21"/>
  <c r="HO14" i="21"/>
  <c r="HN14" i="21"/>
  <c r="HM14" i="21"/>
  <c r="HL14" i="21"/>
  <c r="HK14" i="21"/>
  <c r="HJ14" i="21"/>
  <c r="HI14" i="21"/>
  <c r="HH14" i="21"/>
  <c r="HG14" i="21"/>
  <c r="HF14" i="21"/>
  <c r="HE14" i="21"/>
  <c r="HD14" i="21"/>
  <c r="HC14" i="21"/>
  <c r="HB14" i="21"/>
  <c r="HA14" i="21"/>
  <c r="GZ14" i="21"/>
  <c r="GY14" i="21"/>
  <c r="GX14" i="21"/>
  <c r="GW14" i="21"/>
  <c r="GV14" i="21"/>
  <c r="GU14" i="21"/>
  <c r="GT14" i="21"/>
  <c r="GS14" i="21"/>
  <c r="GR14" i="21"/>
  <c r="GQ14" i="21"/>
  <c r="GP14" i="21"/>
  <c r="GO14" i="21"/>
  <c r="GN14" i="21"/>
  <c r="GM14" i="21"/>
  <c r="GL14" i="21"/>
  <c r="GK14" i="21"/>
  <c r="GJ14" i="21"/>
  <c r="GI14" i="21"/>
  <c r="GH14" i="21"/>
  <c r="GG14" i="21"/>
  <c r="GF14" i="21"/>
  <c r="GE14" i="21"/>
  <c r="GD14" i="21"/>
  <c r="GC14" i="21"/>
  <c r="GB14" i="21"/>
  <c r="GA14" i="21"/>
  <c r="FZ14" i="21"/>
  <c r="FY14" i="21"/>
  <c r="FX14" i="21"/>
  <c r="FW14" i="21"/>
  <c r="FV14" i="21"/>
  <c r="FU14" i="21"/>
  <c r="FT14" i="21"/>
  <c r="FS14" i="21"/>
  <c r="FR14" i="21"/>
  <c r="FQ14" i="21"/>
  <c r="FP14" i="21"/>
  <c r="FO14" i="21"/>
  <c r="FN14" i="21"/>
  <c r="FM14" i="21"/>
  <c r="FL14" i="21"/>
  <c r="FK14" i="21"/>
  <c r="FJ14" i="21"/>
  <c r="FI14" i="21"/>
  <c r="FH14" i="21"/>
  <c r="FG14" i="21"/>
  <c r="FF14" i="21"/>
  <c r="FE14" i="21"/>
  <c r="FD14" i="21"/>
  <c r="FC14" i="21"/>
  <c r="FB14" i="21"/>
  <c r="FA14" i="21"/>
  <c r="EZ14" i="21"/>
  <c r="EY14" i="21"/>
  <c r="EX14" i="21"/>
  <c r="EW14" i="21"/>
  <c r="EV14" i="21"/>
  <c r="EU14" i="21"/>
  <c r="ET14" i="21"/>
  <c r="ES14" i="21"/>
  <c r="ER14" i="21"/>
  <c r="EQ14" i="21"/>
  <c r="EP14" i="21"/>
  <c r="EO14" i="21"/>
  <c r="EN14" i="21"/>
  <c r="EM14" i="21"/>
  <c r="EL14" i="21"/>
  <c r="EK14" i="21"/>
  <c r="EJ14" i="21"/>
  <c r="EI14" i="21"/>
  <c r="EH14" i="21"/>
  <c r="EG14" i="21"/>
  <c r="EF14" i="21"/>
  <c r="EE14" i="21"/>
  <c r="ED14" i="21"/>
  <c r="EC14" i="21"/>
  <c r="EB14" i="21"/>
  <c r="EA14" i="21"/>
  <c r="DZ14" i="21"/>
  <c r="DY14" i="21"/>
  <c r="DX14" i="21"/>
  <c r="DW14" i="21"/>
  <c r="DV14" i="21"/>
  <c r="DU14" i="21"/>
  <c r="DT14" i="21"/>
  <c r="DS14" i="21"/>
  <c r="DR14" i="21"/>
  <c r="DQ14" i="21"/>
  <c r="DP14" i="21"/>
  <c r="DO14" i="21"/>
  <c r="DN14" i="21"/>
  <c r="DM14" i="21"/>
  <c r="DL14" i="21"/>
  <c r="DK14" i="21"/>
  <c r="DJ14" i="21"/>
  <c r="DI14" i="21"/>
  <c r="DH14" i="21"/>
  <c r="DG14" i="21"/>
  <c r="DF14" i="21"/>
  <c r="DE14" i="21"/>
  <c r="DD14" i="21"/>
  <c r="DC14" i="21"/>
  <c r="DB14" i="21"/>
  <c r="DA14" i="21"/>
  <c r="CZ14" i="21"/>
  <c r="CY14" i="21"/>
  <c r="CX14" i="21"/>
  <c r="CW14" i="21"/>
  <c r="CV14" i="21"/>
  <c r="CU14" i="21"/>
  <c r="CT14" i="21"/>
  <c r="CS14" i="21"/>
  <c r="CR14" i="21"/>
  <c r="CQ14" i="21"/>
  <c r="CP14" i="21"/>
  <c r="CO14" i="21"/>
  <c r="CN14" i="21"/>
  <c r="CM14" i="21"/>
  <c r="CL14" i="21"/>
  <c r="CK14" i="21"/>
  <c r="CJ14" i="21"/>
  <c r="CI14" i="21"/>
  <c r="CH14" i="21"/>
  <c r="CG14" i="21"/>
  <c r="CF14" i="21"/>
  <c r="CE14" i="21"/>
  <c r="CD14" i="21"/>
  <c r="CC14" i="21"/>
  <c r="CB14" i="21"/>
  <c r="CA14" i="21"/>
  <c r="BZ14" i="21"/>
  <c r="BY14" i="21"/>
  <c r="BX14" i="21"/>
  <c r="BW14" i="21"/>
  <c r="BV14" i="21"/>
  <c r="BU14" i="21"/>
  <c r="BT14" i="21"/>
  <c r="BS14" i="21"/>
  <c r="BR14" i="21"/>
  <c r="BQ14" i="21"/>
  <c r="BP14" i="21"/>
  <c r="BO14" i="21"/>
  <c r="BN14" i="21"/>
  <c r="BM14" i="21"/>
  <c r="BL14" i="21"/>
  <c r="BK14" i="21"/>
  <c r="BJ14" i="21"/>
  <c r="BI14" i="21"/>
  <c r="BH14" i="21"/>
  <c r="BG14" i="21"/>
  <c r="BF14" i="21"/>
  <c r="BE14" i="21"/>
  <c r="BD14" i="21"/>
  <c r="BC14" i="21"/>
  <c r="BB14" i="21"/>
  <c r="BA14" i="21"/>
  <c r="AZ14" i="21"/>
  <c r="AY14" i="21"/>
  <c r="AX14" i="21"/>
  <c r="AW14" i="21"/>
  <c r="AV14" i="21"/>
  <c r="AU14" i="21"/>
  <c r="AT14" i="21"/>
  <c r="AS14" i="21"/>
  <c r="AR14" i="21"/>
  <c r="AQ14" i="21"/>
  <c r="AP14" i="21"/>
  <c r="AO14" i="21"/>
  <c r="AN14" i="21"/>
  <c r="AM14" i="21"/>
  <c r="AL14" i="21"/>
  <c r="AK14" i="21"/>
  <c r="AJ14" i="21"/>
  <c r="AI14" i="21"/>
  <c r="AH14" i="21"/>
  <c r="AG14" i="21"/>
  <c r="AF14" i="21"/>
  <c r="AE14" i="21"/>
  <c r="AD14" i="21"/>
  <c r="AC14" i="21"/>
  <c r="AB14" i="21"/>
  <c r="AA14" i="21"/>
  <c r="Z14" i="21"/>
  <c r="Y14" i="21"/>
  <c r="X14" i="21"/>
  <c r="W14" i="21"/>
  <c r="V14" i="21"/>
  <c r="U14" i="21"/>
  <c r="T14" i="21"/>
  <c r="S14" i="21"/>
  <c r="R14" i="21"/>
  <c r="Q14" i="21"/>
  <c r="P14" i="21"/>
  <c r="O14" i="21"/>
  <c r="N14" i="21"/>
  <c r="M14" i="21"/>
  <c r="L14" i="21"/>
  <c r="K14" i="21"/>
  <c r="J14" i="21"/>
  <c r="I14" i="21"/>
  <c r="H14" i="21"/>
  <c r="G14" i="21"/>
  <c r="F14" i="21"/>
  <c r="E14" i="21"/>
  <c r="D14" i="21"/>
  <c r="C14" i="21"/>
  <c r="B14" i="21"/>
  <c r="KM13" i="21"/>
  <c r="KL13" i="21"/>
  <c r="KK13" i="21"/>
  <c r="KJ13" i="21"/>
  <c r="KI13" i="21"/>
  <c r="KH13" i="21"/>
  <c r="KG13" i="21"/>
  <c r="KF13" i="21"/>
  <c r="KE13" i="21"/>
  <c r="KD13" i="21"/>
  <c r="KC13" i="21"/>
  <c r="KB13" i="21"/>
  <c r="KA13" i="21"/>
  <c r="JZ13" i="21"/>
  <c r="JY13" i="21"/>
  <c r="JX13" i="21"/>
  <c r="JW13" i="21"/>
  <c r="JV13" i="21"/>
  <c r="JU13" i="21"/>
  <c r="JT13" i="21"/>
  <c r="JS13" i="21"/>
  <c r="JR13" i="21"/>
  <c r="JQ13" i="21"/>
  <c r="JP13" i="21"/>
  <c r="JO13" i="21"/>
  <c r="JN13" i="21"/>
  <c r="JM13" i="21"/>
  <c r="JL13" i="21"/>
  <c r="JK13" i="21"/>
  <c r="JJ13" i="21"/>
  <c r="JI13" i="21"/>
  <c r="JH13" i="21"/>
  <c r="JG13" i="21"/>
  <c r="JF13" i="21"/>
  <c r="JE13" i="21"/>
  <c r="JD13" i="21"/>
  <c r="JC13" i="21"/>
  <c r="JB13" i="21"/>
  <c r="JA13" i="21"/>
  <c r="IZ13" i="21"/>
  <c r="IY13" i="21"/>
  <c r="IX13" i="21"/>
  <c r="IW13" i="21"/>
  <c r="IV13" i="21"/>
  <c r="IU13" i="21"/>
  <c r="IT13" i="21"/>
  <c r="IS13" i="21"/>
  <c r="IR13" i="21"/>
  <c r="IQ13" i="21"/>
  <c r="IP13" i="21"/>
  <c r="IO13" i="21"/>
  <c r="IN13" i="21"/>
  <c r="IM13" i="21"/>
  <c r="IL13" i="21"/>
  <c r="IK13" i="21"/>
  <c r="IJ13" i="21"/>
  <c r="II13" i="21"/>
  <c r="IH13" i="21"/>
  <c r="IG13" i="21"/>
  <c r="IF13" i="21"/>
  <c r="IE13" i="21"/>
  <c r="ID13" i="21"/>
  <c r="IC13" i="21"/>
  <c r="IB13" i="21"/>
  <c r="IA13" i="21"/>
  <c r="HZ13" i="21"/>
  <c r="HY13" i="21"/>
  <c r="HX13" i="21"/>
  <c r="HW13" i="21"/>
  <c r="HV13" i="21"/>
  <c r="HU13" i="21"/>
  <c r="HT13" i="21"/>
  <c r="HS13" i="21"/>
  <c r="HR13" i="21"/>
  <c r="HQ13" i="21"/>
  <c r="HP13" i="21"/>
  <c r="HO13" i="21"/>
  <c r="HN13" i="21"/>
  <c r="HM13" i="21"/>
  <c r="HL13" i="21"/>
  <c r="HK13" i="21"/>
  <c r="HJ13" i="21"/>
  <c r="HI13" i="21"/>
  <c r="HH13" i="21"/>
  <c r="HG13" i="21"/>
  <c r="HF13" i="21"/>
  <c r="HE13" i="21"/>
  <c r="HD13" i="21"/>
  <c r="HC13" i="21"/>
  <c r="HB13" i="21"/>
  <c r="HA13" i="21"/>
  <c r="GZ13" i="21"/>
  <c r="GY13" i="21"/>
  <c r="GX13" i="21"/>
  <c r="GW13" i="21"/>
  <c r="GV13" i="21"/>
  <c r="GU13" i="21"/>
  <c r="GT13" i="21"/>
  <c r="GS13" i="21"/>
  <c r="GR13" i="21"/>
  <c r="GQ13" i="21"/>
  <c r="GP13" i="21"/>
  <c r="GO13" i="21"/>
  <c r="GN13" i="21"/>
  <c r="GM13" i="21"/>
  <c r="GL13" i="21"/>
  <c r="GK13" i="21"/>
  <c r="GJ13" i="21"/>
  <c r="GI13" i="21"/>
  <c r="GH13" i="21"/>
  <c r="GG13" i="21"/>
  <c r="GF13" i="21"/>
  <c r="GE13" i="21"/>
  <c r="GD13" i="21"/>
  <c r="GC13" i="21"/>
  <c r="GB13" i="21"/>
  <c r="GA13" i="21"/>
  <c r="FZ13" i="21"/>
  <c r="FY13" i="21"/>
  <c r="FX13" i="21"/>
  <c r="FW13" i="21"/>
  <c r="FV13" i="21"/>
  <c r="FU13" i="21"/>
  <c r="FT13" i="21"/>
  <c r="FS13" i="21"/>
  <c r="FR13" i="21"/>
  <c r="FQ13" i="21"/>
  <c r="FP13" i="21"/>
  <c r="FO13" i="21"/>
  <c r="FN13" i="21"/>
  <c r="FM13" i="21"/>
  <c r="FL13" i="21"/>
  <c r="FK13" i="21"/>
  <c r="FJ13" i="21"/>
  <c r="FI13" i="21"/>
  <c r="FH13" i="21"/>
  <c r="FG13" i="21"/>
  <c r="FF13" i="21"/>
  <c r="FE13" i="21"/>
  <c r="FD13" i="21"/>
  <c r="FC13" i="21"/>
  <c r="FB13" i="21"/>
  <c r="FA13" i="21"/>
  <c r="EZ13" i="21"/>
  <c r="EY13" i="21"/>
  <c r="EX13" i="21"/>
  <c r="EW13" i="21"/>
  <c r="EV13" i="21"/>
  <c r="EU13" i="21"/>
  <c r="ET13" i="21"/>
  <c r="ES13" i="21"/>
  <c r="ER13" i="21"/>
  <c r="EQ13" i="21"/>
  <c r="EP13" i="21"/>
  <c r="EO13" i="21"/>
  <c r="EN13" i="21"/>
  <c r="EM13" i="21"/>
  <c r="EL13" i="21"/>
  <c r="EK13" i="21"/>
  <c r="EJ13" i="21"/>
  <c r="EI13" i="21"/>
  <c r="EH13" i="21"/>
  <c r="EG13" i="21"/>
  <c r="EF13" i="21"/>
  <c r="EE13" i="21"/>
  <c r="ED13" i="21"/>
  <c r="EC13" i="21"/>
  <c r="EB13" i="21"/>
  <c r="EA13" i="21"/>
  <c r="DZ13" i="21"/>
  <c r="DY13" i="21"/>
  <c r="DX13" i="21"/>
  <c r="DW13" i="21"/>
  <c r="DV13" i="21"/>
  <c r="DU13" i="21"/>
  <c r="DT13" i="21"/>
  <c r="DS13" i="21"/>
  <c r="DR13" i="21"/>
  <c r="DQ13" i="21"/>
  <c r="DP13" i="21"/>
  <c r="DO13" i="21"/>
  <c r="DN13" i="21"/>
  <c r="DM13" i="21"/>
  <c r="DL13" i="21"/>
  <c r="DK13" i="21"/>
  <c r="DJ13" i="21"/>
  <c r="DI13" i="21"/>
  <c r="DH13" i="21"/>
  <c r="DG13" i="21"/>
  <c r="DF13" i="21"/>
  <c r="DE13" i="21"/>
  <c r="DD13" i="21"/>
  <c r="DC13" i="21"/>
  <c r="DB13" i="21"/>
  <c r="DA13" i="21"/>
  <c r="CZ13" i="21"/>
  <c r="CY13" i="21"/>
  <c r="CX13" i="21"/>
  <c r="CW13" i="21"/>
  <c r="CV13" i="21"/>
  <c r="CU13" i="21"/>
  <c r="CT13" i="21"/>
  <c r="CS13" i="21"/>
  <c r="CR13" i="21"/>
  <c r="CQ13" i="21"/>
  <c r="CP13" i="21"/>
  <c r="CO13" i="21"/>
  <c r="CN13" i="21"/>
  <c r="CM13" i="21"/>
  <c r="CL13" i="21"/>
  <c r="CK13" i="21"/>
  <c r="CJ13" i="21"/>
  <c r="CI13" i="21"/>
  <c r="CH13" i="21"/>
  <c r="CG13" i="21"/>
  <c r="CF13" i="21"/>
  <c r="CE13" i="21"/>
  <c r="CD13" i="21"/>
  <c r="CC13" i="21"/>
  <c r="CB13" i="21"/>
  <c r="CA13" i="21"/>
  <c r="BZ13" i="21"/>
  <c r="BY13" i="21"/>
  <c r="BX13" i="21"/>
  <c r="BW13" i="21"/>
  <c r="BV13" i="21"/>
  <c r="BU13" i="21"/>
  <c r="BT13" i="21"/>
  <c r="BS13" i="21"/>
  <c r="BR13" i="21"/>
  <c r="BQ13" i="21"/>
  <c r="BP13" i="21"/>
  <c r="BO13" i="21"/>
  <c r="BN13" i="21"/>
  <c r="BM13" i="21"/>
  <c r="BL13" i="21"/>
  <c r="BK13" i="21"/>
  <c r="BJ13" i="21"/>
  <c r="BI13" i="21"/>
  <c r="BH13" i="21"/>
  <c r="BG13" i="21"/>
  <c r="BF13" i="21"/>
  <c r="BE13" i="21"/>
  <c r="BD13" i="21"/>
  <c r="BC13" i="21"/>
  <c r="BB13" i="21"/>
  <c r="BA13" i="21"/>
  <c r="AZ13" i="21"/>
  <c r="AY13" i="21"/>
  <c r="AX13" i="21"/>
  <c r="AW13" i="21"/>
  <c r="AV13" i="21"/>
  <c r="AU13" i="21"/>
  <c r="AT13" i="21"/>
  <c r="AS13" i="21"/>
  <c r="AR13" i="21"/>
  <c r="AQ13" i="21"/>
  <c r="AP13" i="21"/>
  <c r="AO13" i="21"/>
  <c r="AN13" i="21"/>
  <c r="AM13" i="21"/>
  <c r="AL13" i="21"/>
  <c r="AK13"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D13" i="21"/>
  <c r="C13" i="21"/>
  <c r="B13" i="21"/>
  <c r="KM12" i="21"/>
  <c r="KL12" i="21"/>
  <c r="KK12" i="21"/>
  <c r="KJ12" i="21"/>
  <c r="KI12" i="21"/>
  <c r="KH12" i="21"/>
  <c r="KG12" i="21"/>
  <c r="KF12" i="21"/>
  <c r="KE12" i="21"/>
  <c r="KD12" i="21"/>
  <c r="KC12" i="21"/>
  <c r="KB12" i="21"/>
  <c r="KA12" i="21"/>
  <c r="JZ12" i="21"/>
  <c r="JY12" i="21"/>
  <c r="JX12" i="21"/>
  <c r="JW12" i="21"/>
  <c r="JV12" i="21"/>
  <c r="JU12" i="21"/>
  <c r="JT12" i="21"/>
  <c r="JS12" i="21"/>
  <c r="JR12" i="21"/>
  <c r="JQ12" i="21"/>
  <c r="JP12" i="21"/>
  <c r="JO12" i="21"/>
  <c r="JN12" i="21"/>
  <c r="JM12" i="21"/>
  <c r="JL12" i="21"/>
  <c r="JK12" i="21"/>
  <c r="JJ12" i="21"/>
  <c r="JI12" i="21"/>
  <c r="JH12" i="21"/>
  <c r="JG12" i="21"/>
  <c r="JF12" i="21"/>
  <c r="JE12" i="21"/>
  <c r="JD12" i="21"/>
  <c r="JC12" i="21"/>
  <c r="JB12" i="21"/>
  <c r="JA12" i="21"/>
  <c r="IZ12" i="21"/>
  <c r="IY12" i="21"/>
  <c r="IX12" i="21"/>
  <c r="IW12" i="21"/>
  <c r="IV12" i="21"/>
  <c r="IU12" i="21"/>
  <c r="IT12" i="21"/>
  <c r="IS12" i="21"/>
  <c r="IR12" i="21"/>
  <c r="IQ12" i="21"/>
  <c r="IP12" i="21"/>
  <c r="IO12" i="21"/>
  <c r="IN12" i="21"/>
  <c r="IM12" i="21"/>
  <c r="IL12" i="21"/>
  <c r="IK12" i="21"/>
  <c r="IJ12" i="21"/>
  <c r="II12" i="21"/>
  <c r="IH12" i="21"/>
  <c r="IG12" i="21"/>
  <c r="IF12" i="21"/>
  <c r="IE12" i="21"/>
  <c r="ID12" i="21"/>
  <c r="IC12" i="21"/>
  <c r="IB12" i="21"/>
  <c r="IA12" i="21"/>
  <c r="HZ12" i="21"/>
  <c r="HY12" i="21"/>
  <c r="HX12" i="21"/>
  <c r="HW12" i="21"/>
  <c r="HV12" i="21"/>
  <c r="HU12" i="21"/>
  <c r="HT12" i="21"/>
  <c r="HS12" i="21"/>
  <c r="HR12" i="21"/>
  <c r="HQ12" i="21"/>
  <c r="HP12" i="21"/>
  <c r="HO12" i="21"/>
  <c r="HN12" i="21"/>
  <c r="HM12" i="21"/>
  <c r="HL12" i="21"/>
  <c r="HK12" i="21"/>
  <c r="HJ12" i="21"/>
  <c r="HI12" i="21"/>
  <c r="HH12" i="21"/>
  <c r="HG12" i="21"/>
  <c r="HF12" i="21"/>
  <c r="HE12" i="21"/>
  <c r="HD12" i="21"/>
  <c r="HC12" i="21"/>
  <c r="HB12" i="21"/>
  <c r="HA12" i="21"/>
  <c r="GZ12" i="21"/>
  <c r="GY12" i="21"/>
  <c r="GX12" i="21"/>
  <c r="GW12" i="21"/>
  <c r="GV12" i="21"/>
  <c r="GU12" i="21"/>
  <c r="GT12" i="21"/>
  <c r="GS12" i="21"/>
  <c r="GR12" i="21"/>
  <c r="GQ12" i="21"/>
  <c r="GP12" i="21"/>
  <c r="GO12" i="21"/>
  <c r="GN12" i="21"/>
  <c r="GM12" i="21"/>
  <c r="GL12" i="21"/>
  <c r="GK12" i="21"/>
  <c r="GJ12" i="21"/>
  <c r="GI12" i="21"/>
  <c r="GH12" i="21"/>
  <c r="GG12" i="21"/>
  <c r="GF12" i="21"/>
  <c r="GE12" i="21"/>
  <c r="GD12" i="21"/>
  <c r="GC12" i="21"/>
  <c r="GB12" i="21"/>
  <c r="GA12" i="21"/>
  <c r="FZ12" i="21"/>
  <c r="FY12" i="21"/>
  <c r="FX12" i="21"/>
  <c r="FW12" i="21"/>
  <c r="FV12" i="21"/>
  <c r="FU12" i="21"/>
  <c r="FT12" i="21"/>
  <c r="FS12" i="21"/>
  <c r="FR12" i="21"/>
  <c r="FQ12" i="21"/>
  <c r="FP12" i="21"/>
  <c r="FO12" i="21"/>
  <c r="FN12" i="21"/>
  <c r="FM12" i="21"/>
  <c r="FL12" i="21"/>
  <c r="FK12" i="21"/>
  <c r="FJ12" i="21"/>
  <c r="FI12" i="21"/>
  <c r="FH12" i="21"/>
  <c r="FG12" i="21"/>
  <c r="FF12" i="21"/>
  <c r="FE12" i="21"/>
  <c r="FD12" i="21"/>
  <c r="FC12" i="21"/>
  <c r="FB12" i="21"/>
  <c r="FA12" i="21"/>
  <c r="EZ12" i="21"/>
  <c r="EY12" i="21"/>
  <c r="EX12" i="21"/>
  <c r="EW12" i="21"/>
  <c r="EV12" i="21"/>
  <c r="EU12" i="21"/>
  <c r="ET12" i="21"/>
  <c r="ES12" i="21"/>
  <c r="ER12" i="21"/>
  <c r="EQ12" i="21"/>
  <c r="EP12" i="21"/>
  <c r="EO12" i="21"/>
  <c r="EN12" i="21"/>
  <c r="EM12" i="21"/>
  <c r="EL12" i="21"/>
  <c r="EK12" i="21"/>
  <c r="EJ12" i="21"/>
  <c r="EI12" i="21"/>
  <c r="EH12" i="21"/>
  <c r="EG12" i="21"/>
  <c r="EF12" i="21"/>
  <c r="EE12" i="21"/>
  <c r="ED12" i="21"/>
  <c r="EC12" i="21"/>
  <c r="EB12" i="21"/>
  <c r="EA12" i="21"/>
  <c r="DZ12" i="21"/>
  <c r="DY12" i="21"/>
  <c r="DX12" i="21"/>
  <c r="DW12" i="21"/>
  <c r="DV12" i="21"/>
  <c r="DU12" i="21"/>
  <c r="DT12" i="21"/>
  <c r="DS12" i="21"/>
  <c r="DR12" i="21"/>
  <c r="DQ12" i="21"/>
  <c r="DP12" i="21"/>
  <c r="DO12" i="21"/>
  <c r="DN12" i="21"/>
  <c r="DM12" i="21"/>
  <c r="DL12" i="21"/>
  <c r="DK12" i="21"/>
  <c r="DJ12" i="21"/>
  <c r="DI12" i="21"/>
  <c r="DH12" i="21"/>
  <c r="DG12" i="21"/>
  <c r="DF12" i="21"/>
  <c r="DE12" i="21"/>
  <c r="DD12" i="21"/>
  <c r="DC12" i="21"/>
  <c r="DB12" i="21"/>
  <c r="DA12" i="21"/>
  <c r="CZ12" i="21"/>
  <c r="CY12" i="21"/>
  <c r="CX12" i="21"/>
  <c r="CW12" i="21"/>
  <c r="CV12" i="21"/>
  <c r="CU12" i="21"/>
  <c r="CT12" i="21"/>
  <c r="CS12" i="21"/>
  <c r="CR12" i="21"/>
  <c r="CQ12" i="21"/>
  <c r="CP12" i="21"/>
  <c r="CO12" i="21"/>
  <c r="CN12" i="21"/>
  <c r="CM12" i="21"/>
  <c r="CL12" i="21"/>
  <c r="CK12" i="21"/>
  <c r="CJ12" i="21"/>
  <c r="CI12" i="21"/>
  <c r="CH12" i="21"/>
  <c r="CG12" i="21"/>
  <c r="CF12" i="21"/>
  <c r="CE12" i="21"/>
  <c r="CD12" i="21"/>
  <c r="CC12" i="21"/>
  <c r="CB12" i="21"/>
  <c r="CA12" i="21"/>
  <c r="BZ12" i="21"/>
  <c r="BY12" i="21"/>
  <c r="BX12" i="21"/>
  <c r="BW12" i="21"/>
  <c r="BV12" i="21"/>
  <c r="BU12" i="21"/>
  <c r="BT12" i="21"/>
  <c r="BS12" i="21"/>
  <c r="BR12" i="21"/>
  <c r="BQ12" i="21"/>
  <c r="BP12" i="21"/>
  <c r="BO12" i="21"/>
  <c r="BN12" i="21"/>
  <c r="BM12" i="21"/>
  <c r="BL12" i="21"/>
  <c r="BK12" i="21"/>
  <c r="BJ12" i="21"/>
  <c r="BI12" i="21"/>
  <c r="BH12" i="21"/>
  <c r="BG12" i="21"/>
  <c r="BF12" i="21"/>
  <c r="BE12" i="21"/>
  <c r="BD12" i="21"/>
  <c r="BC12" i="21"/>
  <c r="BB12" i="21"/>
  <c r="BA12" i="21"/>
  <c r="AZ12" i="21"/>
  <c r="AY12" i="21"/>
  <c r="AX12" i="21"/>
  <c r="AW12" i="21"/>
  <c r="AV12" i="21"/>
  <c r="AU12" i="21"/>
  <c r="AT12" i="21"/>
  <c r="AS12" i="21"/>
  <c r="AR12" i="21"/>
  <c r="AQ12" i="21"/>
  <c r="AP12" i="21"/>
  <c r="AO12" i="21"/>
  <c r="AN12" i="21"/>
  <c r="AM12" i="21"/>
  <c r="AL12" i="21"/>
  <c r="AK12" i="21"/>
  <c r="AJ12" i="21"/>
  <c r="AI12" i="21"/>
  <c r="AH12" i="21"/>
  <c r="AG12" i="21"/>
  <c r="AF12" i="21"/>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D12" i="21"/>
  <c r="C12" i="21"/>
  <c r="B12" i="21"/>
  <c r="R11" i="21"/>
  <c r="Q11" i="21"/>
  <c r="P11" i="21"/>
  <c r="O11" i="21"/>
  <c r="M11" i="21"/>
  <c r="L11" i="21"/>
  <c r="K11" i="21"/>
  <c r="J11" i="21"/>
  <c r="I11" i="21"/>
  <c r="H11" i="21"/>
  <c r="F11" i="21"/>
  <c r="E11" i="21"/>
  <c r="D11" i="21"/>
  <c r="B11" i="21"/>
  <c r="R10" i="21"/>
  <c r="O10" i="21"/>
  <c r="M10" i="21"/>
  <c r="L10" i="21"/>
  <c r="K10" i="21"/>
  <c r="J10" i="21"/>
  <c r="I10" i="21"/>
  <c r="F10" i="21"/>
  <c r="E10" i="21"/>
  <c r="D10" i="21"/>
  <c r="B10" i="21"/>
  <c r="GO9" i="21"/>
  <c r="EG9" i="21"/>
  <c r="DX9" i="21"/>
  <c r="DS9" i="21"/>
  <c r="CN9" i="21"/>
  <c r="CK9" i="21"/>
  <c r="CD9" i="21"/>
  <c r="BV9" i="21"/>
  <c r="BO9" i="21"/>
  <c r="BL9" i="21"/>
  <c r="BG9" i="21"/>
  <c r="AW9" i="21"/>
  <c r="AR9" i="21"/>
  <c r="AH9" i="21"/>
  <c r="Z9" i="21"/>
  <c r="S9" i="21"/>
  <c r="R9" i="21"/>
  <c r="Q9" i="21"/>
  <c r="P9" i="21"/>
  <c r="O9" i="21"/>
  <c r="N9" i="21"/>
  <c r="M9" i="21"/>
  <c r="L9" i="21"/>
  <c r="K9" i="21"/>
  <c r="H9" i="21"/>
  <c r="F9" i="21"/>
  <c r="C9" i="21"/>
  <c r="B9" i="21"/>
  <c r="EC8" i="21"/>
  <c r="BH8" i="21"/>
  <c r="B8" i="21"/>
  <c r="KM7" i="21"/>
  <c r="KL7" i="21"/>
  <c r="KK7" i="21"/>
  <c r="KJ7" i="21"/>
  <c r="KI7" i="21"/>
  <c r="KH7" i="21"/>
  <c r="KG7" i="21"/>
  <c r="KF7" i="21"/>
  <c r="KE7" i="21"/>
  <c r="KD7" i="21"/>
  <c r="KC7" i="21"/>
  <c r="KB7" i="21"/>
  <c r="KA7" i="21"/>
  <c r="JZ7" i="21"/>
  <c r="JY7" i="21"/>
  <c r="JX7" i="21"/>
  <c r="JW7" i="21"/>
  <c r="JV7" i="21"/>
  <c r="JU7" i="21"/>
  <c r="JT7" i="21"/>
  <c r="JS7" i="21"/>
  <c r="JR7" i="21"/>
  <c r="JQ7" i="21"/>
  <c r="JP7" i="21"/>
  <c r="JO7" i="21"/>
  <c r="JN7" i="21"/>
  <c r="JM7" i="21"/>
  <c r="JL7" i="21"/>
  <c r="JK7" i="21"/>
  <c r="JJ7" i="21"/>
  <c r="JI7" i="21"/>
  <c r="JH7" i="21"/>
  <c r="JG7" i="21"/>
  <c r="JF7" i="21"/>
  <c r="JE7" i="21"/>
  <c r="JD7" i="21"/>
  <c r="JC7" i="21"/>
  <c r="JB7" i="21"/>
  <c r="JA7" i="21"/>
  <c r="IZ7" i="21"/>
  <c r="IY7" i="21"/>
  <c r="IX7" i="21"/>
  <c r="IW7" i="21"/>
  <c r="IV7" i="21"/>
  <c r="IU7" i="21"/>
  <c r="IT7" i="21"/>
  <c r="IS7" i="21"/>
  <c r="IR7" i="21"/>
  <c r="IQ7" i="21"/>
  <c r="IP7" i="21"/>
  <c r="IO7" i="21"/>
  <c r="IN7" i="21"/>
  <c r="IM7" i="21"/>
  <c r="IL7" i="21"/>
  <c r="IK7" i="21"/>
  <c r="IJ7" i="21"/>
  <c r="II7" i="21"/>
  <c r="IH7" i="21"/>
  <c r="IG7" i="21"/>
  <c r="IF7" i="21"/>
  <c r="IE7" i="21"/>
  <c r="ID7" i="21"/>
  <c r="IC7" i="21"/>
  <c r="IB7" i="21"/>
  <c r="IA7" i="21"/>
  <c r="HZ7" i="21"/>
  <c r="HY7" i="21"/>
  <c r="HX7" i="21"/>
  <c r="HW7" i="21"/>
  <c r="HV7" i="21"/>
  <c r="HU7" i="21"/>
  <c r="HT7" i="21"/>
  <c r="HS7" i="21"/>
  <c r="HR7" i="21"/>
  <c r="HQ7" i="21"/>
  <c r="HP7" i="21"/>
  <c r="HO7" i="21"/>
  <c r="HN7" i="21"/>
  <c r="HM7" i="21"/>
  <c r="HL7" i="21"/>
  <c r="HK7" i="21"/>
  <c r="HJ7" i="21"/>
  <c r="HI7" i="21"/>
  <c r="HH7" i="21"/>
  <c r="HG7" i="21"/>
  <c r="HF7" i="21"/>
  <c r="HE7" i="21"/>
  <c r="HD7" i="21"/>
  <c r="HC7" i="21"/>
  <c r="HB7" i="21"/>
  <c r="HA7" i="21"/>
  <c r="GZ7" i="21"/>
  <c r="GY7" i="21"/>
  <c r="GX7" i="21"/>
  <c r="GW7" i="21"/>
  <c r="GV7" i="21"/>
  <c r="GU7" i="21"/>
  <c r="GT7" i="21"/>
  <c r="GS7" i="21"/>
  <c r="GR7" i="21"/>
  <c r="GQ7" i="21"/>
  <c r="GP7" i="21"/>
  <c r="GO7" i="21"/>
  <c r="GN7" i="21"/>
  <c r="GM7" i="21"/>
  <c r="GL7" i="21"/>
  <c r="GK7" i="21"/>
  <c r="GJ7" i="21"/>
  <c r="GI7" i="21"/>
  <c r="GH7" i="21"/>
  <c r="GG7" i="21"/>
  <c r="GF7" i="21"/>
  <c r="GE7" i="21"/>
  <c r="GD7" i="21"/>
  <c r="GC7" i="21"/>
  <c r="GB7" i="21"/>
  <c r="GA7" i="21"/>
  <c r="FZ7" i="21"/>
  <c r="FY7" i="21"/>
  <c r="FX7" i="21"/>
  <c r="FW7" i="21"/>
  <c r="FV7" i="21"/>
  <c r="FU7" i="21"/>
  <c r="FT7" i="21"/>
  <c r="FS7" i="21"/>
  <c r="FR7" i="21"/>
  <c r="FQ7" i="21"/>
  <c r="FP7" i="21"/>
  <c r="FO7" i="21"/>
  <c r="FN7" i="21"/>
  <c r="FM7" i="21"/>
  <c r="FL7" i="21"/>
  <c r="FK7" i="21"/>
  <c r="FJ7" i="21"/>
  <c r="FI7" i="21"/>
  <c r="FH7" i="21"/>
  <c r="FG7" i="21"/>
  <c r="FF7" i="21"/>
  <c r="FE7" i="21"/>
  <c r="FD7" i="21"/>
  <c r="FC7" i="21"/>
  <c r="FB7" i="21"/>
  <c r="FA7" i="21"/>
  <c r="EZ7" i="21"/>
  <c r="EY7" i="21"/>
  <c r="EX7" i="21"/>
  <c r="EW7" i="21"/>
  <c r="EV7" i="21"/>
  <c r="EU7" i="21"/>
  <c r="ET7" i="21"/>
  <c r="ES7" i="21"/>
  <c r="ER7" i="21"/>
  <c r="EQ7" i="21"/>
  <c r="EP7" i="21"/>
  <c r="EO7" i="21"/>
  <c r="EN7" i="21"/>
  <c r="EM7" i="21"/>
  <c r="EL7" i="21"/>
  <c r="EK7" i="21"/>
  <c r="EJ7" i="21"/>
  <c r="EI7" i="21"/>
  <c r="EH7" i="21"/>
  <c r="EG7" i="21"/>
  <c r="EF7" i="21"/>
  <c r="EE7" i="21"/>
  <c r="ED7" i="21"/>
  <c r="EC7" i="21"/>
  <c r="EB7" i="21"/>
  <c r="EA7" i="21"/>
  <c r="DZ7" i="21"/>
  <c r="DY7" i="21"/>
  <c r="DX7" i="21"/>
  <c r="DW7" i="21"/>
  <c r="DV7" i="21"/>
  <c r="DU7" i="21"/>
  <c r="DT7" i="21"/>
  <c r="DS7" i="21"/>
  <c r="DR7" i="21"/>
  <c r="DQ7" i="21"/>
  <c r="DP7" i="21"/>
  <c r="DO7" i="21"/>
  <c r="DN7" i="21"/>
  <c r="DM7" i="21"/>
  <c r="DL7" i="21"/>
  <c r="DK7" i="21"/>
  <c r="DJ7" i="21"/>
  <c r="DI7" i="21"/>
  <c r="DH7" i="21"/>
  <c r="DG7" i="21"/>
  <c r="DF7" i="21"/>
  <c r="DE7" i="21"/>
  <c r="DD7" i="21"/>
  <c r="DC7" i="21"/>
  <c r="DB7" i="21"/>
  <c r="DA7" i="21"/>
  <c r="CZ7" i="21"/>
  <c r="CY7" i="21"/>
  <c r="CX7" i="21"/>
  <c r="CW7" i="21"/>
  <c r="CV7" i="21"/>
  <c r="CU7" i="21"/>
  <c r="CT7" i="21"/>
  <c r="CS7" i="21"/>
  <c r="CR7" i="21"/>
  <c r="CQ7" i="21"/>
  <c r="CP7" i="21"/>
  <c r="CO7" i="21"/>
  <c r="CN7" i="21"/>
  <c r="CM7" i="21"/>
  <c r="CL7" i="21"/>
  <c r="CK7" i="21"/>
  <c r="CJ7" i="21"/>
  <c r="CI7" i="21"/>
  <c r="CH7" i="21"/>
  <c r="CG7" i="21"/>
  <c r="CF7" i="21"/>
  <c r="CE7" i="21"/>
  <c r="CD7" i="21"/>
  <c r="CC7" i="21"/>
  <c r="CB7" i="21"/>
  <c r="CA7" i="21"/>
  <c r="BZ7" i="21"/>
  <c r="BY7" i="21"/>
  <c r="BX7" i="21"/>
  <c r="BW7" i="21"/>
  <c r="BV7" i="21"/>
  <c r="BU7" i="21"/>
  <c r="BT7" i="21"/>
  <c r="BS7" i="21"/>
  <c r="BR7" i="21"/>
  <c r="BQ7" i="21"/>
  <c r="BP7" i="21"/>
  <c r="BO7" i="21"/>
  <c r="BN7" i="21"/>
  <c r="BM7" i="21"/>
  <c r="BL7" i="21"/>
  <c r="BK7" i="21"/>
  <c r="BJ7" i="21"/>
  <c r="BI7" i="21"/>
  <c r="BH7" i="21"/>
  <c r="BG7" i="21"/>
  <c r="BF7" i="21"/>
  <c r="BE7" i="21"/>
  <c r="BD7" i="21"/>
  <c r="BC7" i="21"/>
  <c r="BB7" i="21"/>
  <c r="BA7" i="21"/>
  <c r="AZ7" i="21"/>
  <c r="AY7" i="21"/>
  <c r="AX7" i="21"/>
  <c r="AW7" i="21"/>
  <c r="AV7" i="21"/>
  <c r="AU7" i="21"/>
  <c r="AT7" i="21"/>
  <c r="AS7" i="21"/>
  <c r="AR7" i="21"/>
  <c r="AQ7" i="21"/>
  <c r="AP7" i="21"/>
  <c r="AO7" i="21"/>
  <c r="AN7" i="21"/>
  <c r="AM7" i="21"/>
  <c r="AL7" i="21"/>
  <c r="AK7" i="21"/>
  <c r="AJ7" i="21"/>
  <c r="AI7" i="21"/>
  <c r="AH7" i="21"/>
  <c r="AG7" i="21"/>
  <c r="AF7" i="21"/>
  <c r="AE7" i="21"/>
  <c r="AD7" i="21"/>
  <c r="AC7" i="21"/>
  <c r="AB7" i="21"/>
  <c r="AA7" i="21"/>
  <c r="Z7" i="21"/>
  <c r="Y7" i="21"/>
  <c r="X7" i="21"/>
  <c r="W7" i="21"/>
  <c r="V7" i="21"/>
  <c r="U7" i="21"/>
  <c r="T7" i="21"/>
  <c r="S7" i="21"/>
  <c r="N12" i="36"/>
  <c r="M12" i="36"/>
  <c r="L12" i="36"/>
  <c r="K12" i="36"/>
  <c r="J12" i="36"/>
  <c r="I12" i="36"/>
  <c r="H12" i="36"/>
  <c r="G12" i="36"/>
  <c r="F12" i="36"/>
  <c r="E12" i="36"/>
  <c r="I10" i="36"/>
  <c r="J7" i="36"/>
  <c r="I43" i="35"/>
  <c r="H43" i="35"/>
  <c r="F43" i="35"/>
  <c r="E43" i="35"/>
  <c r="I42" i="35"/>
  <c r="H42" i="35"/>
  <c r="F42" i="35"/>
  <c r="E42" i="35"/>
  <c r="I41" i="35"/>
  <c r="H41" i="35"/>
  <c r="F41" i="35"/>
  <c r="E41" i="35"/>
  <c r="I40" i="35"/>
  <c r="H40" i="35"/>
  <c r="F40" i="35"/>
  <c r="E40" i="35"/>
  <c r="I39" i="35"/>
  <c r="H39" i="35"/>
  <c r="F39" i="35"/>
  <c r="E39" i="35"/>
  <c r="I38" i="35"/>
  <c r="H38" i="35"/>
  <c r="F38" i="35"/>
  <c r="E38" i="35"/>
  <c r="I37" i="35"/>
  <c r="H37" i="35"/>
  <c r="F37" i="35"/>
  <c r="E37" i="35"/>
  <c r="I36" i="35"/>
  <c r="H36" i="35"/>
  <c r="F36" i="35"/>
  <c r="E36" i="35"/>
  <c r="I35" i="35"/>
  <c r="H35" i="35"/>
  <c r="F35" i="35"/>
  <c r="E35" i="35"/>
  <c r="I34" i="35"/>
  <c r="H34" i="35"/>
  <c r="F34" i="35"/>
  <c r="E34" i="35"/>
  <c r="I33" i="35"/>
  <c r="H33" i="35"/>
  <c r="F33" i="35"/>
  <c r="E33" i="35"/>
  <c r="I32" i="35"/>
  <c r="H32" i="35"/>
  <c r="F32" i="35"/>
  <c r="E32" i="35"/>
  <c r="I31" i="35"/>
  <c r="H31" i="35"/>
  <c r="F31" i="35"/>
  <c r="E31" i="35"/>
  <c r="I30" i="35"/>
  <c r="H30" i="35"/>
  <c r="F30" i="35"/>
  <c r="E30" i="35"/>
  <c r="I29" i="35"/>
  <c r="H29" i="35"/>
  <c r="F29" i="35"/>
  <c r="E29" i="35"/>
  <c r="I28" i="35"/>
  <c r="H28" i="35"/>
  <c r="F28" i="35"/>
  <c r="E28" i="35"/>
  <c r="I27" i="35"/>
  <c r="H27" i="35"/>
  <c r="F27" i="35"/>
  <c r="E27" i="35"/>
  <c r="I26" i="35"/>
  <c r="H26" i="35"/>
  <c r="F26" i="35"/>
  <c r="E26" i="35"/>
  <c r="I25" i="35"/>
  <c r="H25" i="35"/>
  <c r="F25" i="35"/>
  <c r="E25" i="35"/>
  <c r="I24" i="35"/>
  <c r="H24" i="35"/>
  <c r="F24" i="35"/>
  <c r="E24" i="35"/>
  <c r="I23" i="35"/>
  <c r="H23" i="35"/>
  <c r="F23" i="35"/>
  <c r="E23" i="35"/>
  <c r="I22" i="35"/>
  <c r="H22" i="35"/>
  <c r="E22" i="35"/>
  <c r="I21" i="35"/>
  <c r="H21" i="35"/>
  <c r="E21" i="35"/>
  <c r="I20" i="35"/>
  <c r="H20" i="35"/>
  <c r="F20" i="35"/>
  <c r="E20" i="35"/>
  <c r="I19" i="35"/>
  <c r="H19" i="35"/>
  <c r="J19" i="35" s="1"/>
  <c r="F19" i="35"/>
  <c r="E19" i="35"/>
  <c r="I18" i="35"/>
  <c r="H18" i="35"/>
  <c r="F18" i="35"/>
  <c r="E18" i="35"/>
  <c r="I17" i="35"/>
  <c r="H17" i="35"/>
  <c r="E17" i="35"/>
  <c r="I16" i="35"/>
  <c r="H16" i="35"/>
  <c r="F16" i="35"/>
  <c r="E16" i="35"/>
  <c r="I15" i="35"/>
  <c r="H15" i="35"/>
  <c r="F15" i="35"/>
  <c r="E15" i="35"/>
  <c r="I14" i="35"/>
  <c r="H14" i="35"/>
  <c r="F14" i="35"/>
  <c r="E14" i="35"/>
  <c r="AF81" i="37"/>
  <c r="AH81" i="37" s="1"/>
  <c r="H54" i="37" s="1"/>
  <c r="I54" i="37" s="1"/>
  <c r="AF80" i="37"/>
  <c r="AF79" i="37"/>
  <c r="AH79" i="37" s="1"/>
  <c r="AF78" i="37"/>
  <c r="AH78" i="37"/>
  <c r="H53" i="37" s="1"/>
  <c r="I53" i="37" s="1"/>
  <c r="AF77" i="37"/>
  <c r="AH77" i="37" s="1"/>
  <c r="AF76" i="37"/>
  <c r="AH76" i="37"/>
  <c r="AF75" i="37"/>
  <c r="AH75" i="37"/>
  <c r="AF74" i="37"/>
  <c r="AH74" i="37" s="1"/>
  <c r="AF73" i="37"/>
  <c r="AH73" i="37"/>
  <c r="AF72" i="37"/>
  <c r="AH72" i="37" s="1"/>
  <c r="AF71" i="37"/>
  <c r="AH71" i="37"/>
  <c r="AF70" i="37"/>
  <c r="AH70" i="37"/>
  <c r="G70" i="37"/>
  <c r="AF69" i="37"/>
  <c r="AH69" i="37"/>
  <c r="H52" i="37" s="1"/>
  <c r="I52" i="37" s="1"/>
  <c r="AF64" i="37"/>
  <c r="AH64" i="37" s="1"/>
  <c r="AF63" i="37"/>
  <c r="AH63" i="37"/>
  <c r="H50" i="37" s="1"/>
  <c r="I50" i="37" s="1"/>
  <c r="AF62" i="37"/>
  <c r="AH62" i="37" s="1"/>
  <c r="AF61" i="37"/>
  <c r="AH61" i="37" s="1"/>
  <c r="AF60" i="37"/>
  <c r="AH60" i="37" s="1"/>
  <c r="AF59" i="37"/>
  <c r="AH59" i="37" s="1"/>
  <c r="AF58" i="37"/>
  <c r="AH58" i="37"/>
  <c r="AF57" i="37"/>
  <c r="AH57" i="37" s="1"/>
  <c r="AF56" i="37"/>
  <c r="AH56" i="37" s="1"/>
  <c r="AF55" i="37"/>
  <c r="AH55" i="37" s="1"/>
  <c r="AF54" i="37"/>
  <c r="AH54" i="37" s="1"/>
  <c r="AF53" i="37"/>
  <c r="AH53" i="37" s="1"/>
  <c r="AF52" i="37"/>
  <c r="AH52" i="37"/>
  <c r="AF51" i="37"/>
  <c r="AH51" i="37" s="1"/>
  <c r="AF50" i="37"/>
  <c r="AH50" i="37" s="1"/>
  <c r="AF49" i="37"/>
  <c r="AH49" i="37"/>
  <c r="AF48" i="37"/>
  <c r="AH48" i="37" s="1"/>
  <c r="AF47" i="37"/>
  <c r="AH47" i="37"/>
  <c r="H49" i="37" s="1"/>
  <c r="AF46" i="37"/>
  <c r="AH46" i="37" s="1"/>
  <c r="AF45" i="37"/>
  <c r="AH45" i="37"/>
  <c r="AF44" i="37"/>
  <c r="AH44" i="37"/>
  <c r="I43" i="37"/>
  <c r="H43" i="37"/>
  <c r="F43" i="37"/>
  <c r="E43" i="37"/>
  <c r="I42" i="37"/>
  <c r="H42" i="37"/>
  <c r="F42" i="37"/>
  <c r="E42" i="37"/>
  <c r="I41" i="37"/>
  <c r="H41" i="37"/>
  <c r="J41" i="37" s="1"/>
  <c r="F41" i="37"/>
  <c r="E41" i="37"/>
  <c r="I40" i="37"/>
  <c r="H40" i="37"/>
  <c r="F40" i="37"/>
  <c r="E40" i="37"/>
  <c r="I39" i="37"/>
  <c r="H39" i="37"/>
  <c r="F39" i="37"/>
  <c r="E39" i="37"/>
  <c r="I38" i="37"/>
  <c r="H38" i="37"/>
  <c r="F38" i="37"/>
  <c r="E38" i="37"/>
  <c r="I37" i="37"/>
  <c r="H37" i="37"/>
  <c r="F37" i="37"/>
  <c r="E37" i="37"/>
  <c r="I36" i="37"/>
  <c r="H36" i="37"/>
  <c r="F36" i="37"/>
  <c r="E36" i="37"/>
  <c r="I35" i="37"/>
  <c r="H35" i="37"/>
  <c r="F35" i="37"/>
  <c r="E35" i="37"/>
  <c r="I34" i="37"/>
  <c r="H34" i="37"/>
  <c r="F34" i="37"/>
  <c r="E34" i="37"/>
  <c r="I33" i="37"/>
  <c r="H33" i="37"/>
  <c r="F33" i="37"/>
  <c r="E33" i="37"/>
  <c r="I32" i="37"/>
  <c r="H32" i="37"/>
  <c r="F32" i="37"/>
  <c r="E32" i="37"/>
  <c r="I31" i="37"/>
  <c r="H31" i="37"/>
  <c r="F31" i="37"/>
  <c r="E31" i="37"/>
  <c r="I30" i="37"/>
  <c r="H30" i="37"/>
  <c r="F30" i="37"/>
  <c r="E30" i="37"/>
  <c r="I29" i="37"/>
  <c r="H29" i="37"/>
  <c r="F29" i="37"/>
  <c r="E29" i="37"/>
  <c r="AF28" i="37"/>
  <c r="AH28" i="37" s="1"/>
  <c r="I28" i="37"/>
  <c r="H28" i="37"/>
  <c r="F28" i="37"/>
  <c r="E28" i="37"/>
  <c r="AF27" i="37"/>
  <c r="AH27" i="37" s="1"/>
  <c r="I27" i="37"/>
  <c r="H27" i="37"/>
  <c r="F27" i="37"/>
  <c r="E27" i="37"/>
  <c r="AF26" i="37"/>
  <c r="AH26" i="37" s="1"/>
  <c r="I26" i="37"/>
  <c r="H26" i="37"/>
  <c r="F26" i="37"/>
  <c r="E26" i="37"/>
  <c r="AF25" i="37"/>
  <c r="AH25" i="37" s="1"/>
  <c r="I25" i="37"/>
  <c r="H25" i="37"/>
  <c r="F25" i="37"/>
  <c r="E25" i="37"/>
  <c r="AF24" i="37"/>
  <c r="AH24" i="37" s="1"/>
  <c r="I24" i="37"/>
  <c r="H24" i="37"/>
  <c r="F24" i="37"/>
  <c r="E24" i="37"/>
  <c r="AF23" i="37"/>
  <c r="AH23" i="37" s="1"/>
  <c r="I23" i="37"/>
  <c r="H23" i="37"/>
  <c r="J23" i="37" s="1"/>
  <c r="F23" i="37"/>
  <c r="AF22" i="37"/>
  <c r="AH22" i="37"/>
  <c r="I22" i="37"/>
  <c r="H22" i="37"/>
  <c r="F22" i="37"/>
  <c r="AF21" i="37"/>
  <c r="AH21" i="37"/>
  <c r="I21" i="37"/>
  <c r="H21" i="37"/>
  <c r="F21" i="37"/>
  <c r="AF20" i="37"/>
  <c r="AH20" i="37"/>
  <c r="I20" i="37"/>
  <c r="H20" i="37"/>
  <c r="J20" i="37" s="1"/>
  <c r="F20" i="37"/>
  <c r="E20" i="37"/>
  <c r="AF19" i="37"/>
  <c r="AH19" i="37"/>
  <c r="I19" i="37"/>
  <c r="H19" i="37"/>
  <c r="F19" i="37"/>
  <c r="E19" i="37"/>
  <c r="AF18" i="37"/>
  <c r="AH18" i="37"/>
  <c r="I18" i="37"/>
  <c r="H18" i="37"/>
  <c r="F18" i="37"/>
  <c r="AF17" i="37"/>
  <c r="AH17" i="37" s="1"/>
  <c r="I17" i="37"/>
  <c r="H17" i="37"/>
  <c r="F17" i="37"/>
  <c r="AF16" i="37"/>
  <c r="AH16" i="37" s="1"/>
  <c r="I16" i="37"/>
  <c r="H16" i="37"/>
  <c r="J16" i="37" s="1"/>
  <c r="F16" i="37"/>
  <c r="AF15" i="37"/>
  <c r="AH15" i="37" s="1"/>
  <c r="I15" i="37"/>
  <c r="H15" i="37"/>
  <c r="F15" i="37"/>
  <c r="H14" i="37"/>
  <c r="F14" i="37"/>
  <c r="E14" i="37"/>
  <c r="L9" i="37"/>
  <c r="I5" i="50" s="1"/>
  <c r="L7" i="37"/>
  <c r="I4" i="50" s="1"/>
  <c r="H7" i="37"/>
  <c r="G40" i="51"/>
  <c r="H40" i="51" s="1"/>
  <c r="G39" i="51"/>
  <c r="H39" i="51" s="1"/>
  <c r="G38" i="51"/>
  <c r="H38" i="51" s="1"/>
  <c r="G37" i="51"/>
  <c r="H37" i="51" s="1"/>
  <c r="G36" i="51"/>
  <c r="H36" i="51" s="1"/>
  <c r="G35" i="51"/>
  <c r="H35" i="51" s="1"/>
  <c r="G34" i="51"/>
  <c r="H34" i="51" s="1"/>
  <c r="G33" i="51"/>
  <c r="H33" i="51" s="1"/>
  <c r="G32" i="51"/>
  <c r="H32" i="51" s="1"/>
  <c r="G31" i="51"/>
  <c r="H31" i="51" s="1"/>
  <c r="G30" i="51"/>
  <c r="H30" i="51" s="1"/>
  <c r="G29" i="51"/>
  <c r="H29" i="51" s="1"/>
  <c r="G28" i="51"/>
  <c r="H28" i="51" s="1"/>
  <c r="G23" i="51"/>
  <c r="H23" i="51" s="1"/>
  <c r="G22" i="51"/>
  <c r="H22" i="51" s="1"/>
  <c r="G21" i="51"/>
  <c r="H21" i="51" s="1"/>
  <c r="G20" i="51"/>
  <c r="H20" i="51" s="1"/>
  <c r="G16" i="51"/>
  <c r="H16" i="51" s="1"/>
  <c r="G15" i="51"/>
  <c r="H15" i="51" s="1"/>
  <c r="G14" i="51"/>
  <c r="H14" i="51" s="1"/>
  <c r="G13" i="51"/>
  <c r="H13" i="51" s="1"/>
  <c r="F5" i="51"/>
  <c r="F4" i="51"/>
  <c r="F3" i="51"/>
  <c r="AI18" i="67"/>
  <c r="AH18" i="67"/>
  <c r="AG18" i="67"/>
  <c r="AF18" i="67"/>
  <c r="AE18" i="67"/>
  <c r="AD18" i="67"/>
  <c r="AC18" i="67"/>
  <c r="AB18" i="67"/>
  <c r="AA18" i="67"/>
  <c r="Z18" i="67"/>
  <c r="Y18" i="67"/>
  <c r="X18" i="67"/>
  <c r="W18" i="67"/>
  <c r="V18" i="67"/>
  <c r="U18" i="67"/>
  <c r="T18" i="67"/>
  <c r="S18" i="67"/>
  <c r="R18" i="67"/>
  <c r="Q18" i="67"/>
  <c r="P18" i="67"/>
  <c r="O18" i="67"/>
  <c r="N18" i="67"/>
  <c r="M18" i="67"/>
  <c r="L18" i="67"/>
  <c r="K18" i="67"/>
  <c r="J18" i="67"/>
  <c r="I18" i="67"/>
  <c r="H18" i="67"/>
  <c r="G18" i="67"/>
  <c r="F18" i="67"/>
  <c r="AI17" i="67"/>
  <c r="AH17" i="67"/>
  <c r="AG17" i="67"/>
  <c r="AF17" i="67"/>
  <c r="AE17" i="67"/>
  <c r="AD17" i="67"/>
  <c r="AC17" i="67"/>
  <c r="AB17" i="67"/>
  <c r="AA17" i="67"/>
  <c r="Z17" i="67"/>
  <c r="Y17" i="67"/>
  <c r="X17" i="67"/>
  <c r="W17" i="67"/>
  <c r="V17" i="67"/>
  <c r="U17" i="67"/>
  <c r="T17" i="67"/>
  <c r="S17" i="67"/>
  <c r="R17" i="67"/>
  <c r="Q17" i="67"/>
  <c r="P17" i="67"/>
  <c r="O17" i="67"/>
  <c r="N17" i="67"/>
  <c r="M17" i="67"/>
  <c r="L17" i="67"/>
  <c r="K17" i="67"/>
  <c r="J17" i="67"/>
  <c r="I17" i="67"/>
  <c r="H17" i="67"/>
  <c r="G17" i="67"/>
  <c r="F17" i="67"/>
  <c r="AI16" i="67"/>
  <c r="AH16" i="67"/>
  <c r="AG16" i="67"/>
  <c r="AF16" i="67"/>
  <c r="AE16" i="67"/>
  <c r="AD16" i="67"/>
  <c r="AC16" i="67"/>
  <c r="AB16" i="67"/>
  <c r="AA16" i="67"/>
  <c r="Z16" i="67"/>
  <c r="Y16" i="67"/>
  <c r="X16" i="67"/>
  <c r="W16" i="67"/>
  <c r="V16" i="67"/>
  <c r="U16" i="67"/>
  <c r="T16" i="67"/>
  <c r="S16" i="67"/>
  <c r="R16" i="67"/>
  <c r="Q16" i="67"/>
  <c r="P16" i="67"/>
  <c r="O16" i="67"/>
  <c r="N16" i="67"/>
  <c r="M16" i="67"/>
  <c r="L16" i="67"/>
  <c r="K16" i="67"/>
  <c r="J16" i="67"/>
  <c r="I16" i="67"/>
  <c r="H16" i="67"/>
  <c r="G16" i="67"/>
  <c r="F16" i="67"/>
  <c r="AI15" i="67"/>
  <c r="AH15" i="67"/>
  <c r="AG15" i="67"/>
  <c r="AF15" i="67"/>
  <c r="AE15" i="67"/>
  <c r="AD15" i="67"/>
  <c r="AC15" i="67"/>
  <c r="AB15" i="67"/>
  <c r="AA15" i="67"/>
  <c r="Z15" i="67"/>
  <c r="Y15" i="67"/>
  <c r="X15" i="67"/>
  <c r="W15" i="67"/>
  <c r="V15" i="67"/>
  <c r="U15" i="67"/>
  <c r="T15" i="67"/>
  <c r="S15" i="67"/>
  <c r="R15" i="67"/>
  <c r="Q15" i="67"/>
  <c r="P15" i="67"/>
  <c r="O15" i="67"/>
  <c r="N15" i="67"/>
  <c r="M15" i="67"/>
  <c r="L15" i="67"/>
  <c r="K15" i="67"/>
  <c r="J15" i="67"/>
  <c r="I15" i="67"/>
  <c r="H15" i="67"/>
  <c r="G15" i="67"/>
  <c r="F15" i="67"/>
  <c r="AI14" i="67"/>
  <c r="AH14" i="67"/>
  <c r="AG14" i="67"/>
  <c r="AF14" i="67"/>
  <c r="AE14" i="67"/>
  <c r="AD14" i="67"/>
  <c r="AC14" i="67"/>
  <c r="AB14" i="67"/>
  <c r="AA14" i="67"/>
  <c r="Z14" i="67"/>
  <c r="Y14" i="67"/>
  <c r="X14" i="67"/>
  <c r="W14" i="67"/>
  <c r="V14" i="67"/>
  <c r="U14" i="67"/>
  <c r="T14" i="67"/>
  <c r="S14" i="67"/>
  <c r="R14" i="67"/>
  <c r="Q14" i="67"/>
  <c r="P14" i="67"/>
  <c r="O14" i="67"/>
  <c r="N14" i="67"/>
  <c r="M14" i="67"/>
  <c r="L14" i="67"/>
  <c r="K14" i="67"/>
  <c r="J14" i="67"/>
  <c r="I14" i="67"/>
  <c r="H14" i="67"/>
  <c r="G14" i="67"/>
  <c r="F14" i="67"/>
  <c r="AI13" i="67"/>
  <c r="AH13" i="67"/>
  <c r="AG13" i="67"/>
  <c r="AF13" i="67"/>
  <c r="AE13" i="67"/>
  <c r="AD13" i="67"/>
  <c r="AC13" i="67"/>
  <c r="AB13" i="67"/>
  <c r="AA13" i="67"/>
  <c r="Z13" i="67"/>
  <c r="Y13" i="67"/>
  <c r="X13" i="67"/>
  <c r="W13" i="67"/>
  <c r="V13" i="67"/>
  <c r="U13" i="67"/>
  <c r="T13" i="67"/>
  <c r="S13" i="67"/>
  <c r="R13" i="67"/>
  <c r="Q13" i="67"/>
  <c r="P13" i="67"/>
  <c r="O13" i="67"/>
  <c r="N13" i="67"/>
  <c r="M13" i="67"/>
  <c r="L13" i="67"/>
  <c r="K13" i="67"/>
  <c r="J13" i="67"/>
  <c r="I13" i="67"/>
  <c r="H13" i="67"/>
  <c r="G13" i="67"/>
  <c r="F13" i="67"/>
  <c r="AI12" i="67"/>
  <c r="AH12" i="67"/>
  <c r="AG12" i="67"/>
  <c r="AF12" i="67"/>
  <c r="AE12" i="67"/>
  <c r="AD12" i="67"/>
  <c r="AC12" i="67"/>
  <c r="AB12" i="67"/>
  <c r="AA12" i="67"/>
  <c r="Z12" i="67"/>
  <c r="Y12" i="67"/>
  <c r="X12" i="67"/>
  <c r="W12" i="67"/>
  <c r="V12" i="67"/>
  <c r="U12" i="67"/>
  <c r="T12" i="67"/>
  <c r="S12" i="67"/>
  <c r="R12" i="67"/>
  <c r="Q12" i="67"/>
  <c r="P12" i="67"/>
  <c r="O12" i="67"/>
  <c r="N12" i="67"/>
  <c r="M12" i="67"/>
  <c r="L12" i="67"/>
  <c r="K12" i="67"/>
  <c r="J12" i="67"/>
  <c r="I12" i="67"/>
  <c r="H12" i="67"/>
  <c r="G12" i="67"/>
  <c r="F12" i="67"/>
  <c r="AI11" i="67"/>
  <c r="AH11" i="67"/>
  <c r="AG11" i="67"/>
  <c r="AF11" i="67"/>
  <c r="AE11" i="67"/>
  <c r="AD11" i="67"/>
  <c r="AC11" i="67"/>
  <c r="AB11" i="67"/>
  <c r="AA11" i="67"/>
  <c r="Z11" i="67"/>
  <c r="Y11" i="67"/>
  <c r="X11" i="67"/>
  <c r="W11" i="67"/>
  <c r="V11" i="67"/>
  <c r="U11" i="67"/>
  <c r="T11" i="67"/>
  <c r="S11" i="67"/>
  <c r="R11" i="67"/>
  <c r="Q11" i="67"/>
  <c r="P11" i="67"/>
  <c r="O11" i="67"/>
  <c r="N11" i="67"/>
  <c r="M11" i="67"/>
  <c r="L11" i="67"/>
  <c r="K11" i="67"/>
  <c r="J11" i="67"/>
  <c r="I11" i="67"/>
  <c r="H11" i="67"/>
  <c r="G11" i="67"/>
  <c r="F11" i="67"/>
  <c r="M10" i="67"/>
  <c r="L10" i="67"/>
  <c r="K10" i="67"/>
  <c r="J10" i="67"/>
  <c r="I10" i="67"/>
  <c r="H10" i="67"/>
  <c r="G10" i="67"/>
  <c r="F10" i="67"/>
  <c r="M9" i="67"/>
  <c r="L9" i="67"/>
  <c r="K9" i="67"/>
  <c r="J9" i="67"/>
  <c r="I9" i="67"/>
  <c r="H9" i="67"/>
  <c r="G9" i="67"/>
  <c r="F9" i="67"/>
  <c r="AI291" i="50"/>
  <c r="AH291" i="50"/>
  <c r="AG291" i="50"/>
  <c r="AF291" i="50"/>
  <c r="AE291" i="50"/>
  <c r="AD291" i="50"/>
  <c r="AC291" i="50"/>
  <c r="AB291" i="50"/>
  <c r="AA291" i="50"/>
  <c r="Z291" i="50"/>
  <c r="Y291" i="50"/>
  <c r="X291" i="50"/>
  <c r="W291" i="50"/>
  <c r="V291" i="50"/>
  <c r="U291" i="50"/>
  <c r="T291" i="50"/>
  <c r="S291" i="50"/>
  <c r="R291" i="50"/>
  <c r="Q291" i="50"/>
  <c r="P291" i="50"/>
  <c r="O291" i="50"/>
  <c r="N291" i="50"/>
  <c r="M291" i="50"/>
  <c r="L291" i="50"/>
  <c r="K291" i="50"/>
  <c r="J291" i="50"/>
  <c r="AI290" i="50"/>
  <c r="AH290" i="50"/>
  <c r="AG290" i="50"/>
  <c r="AF290" i="50"/>
  <c r="AE290" i="50"/>
  <c r="AD290" i="50"/>
  <c r="AC290" i="50"/>
  <c r="AB290" i="50"/>
  <c r="AA290" i="50"/>
  <c r="Z290" i="50"/>
  <c r="Y290" i="50"/>
  <c r="X290" i="50"/>
  <c r="W290" i="50"/>
  <c r="V290" i="50"/>
  <c r="U290" i="50"/>
  <c r="T290" i="50"/>
  <c r="S290" i="50"/>
  <c r="R290" i="50"/>
  <c r="Q290" i="50"/>
  <c r="P290" i="50"/>
  <c r="O290" i="50"/>
  <c r="N290" i="50"/>
  <c r="M290" i="50"/>
  <c r="L290" i="50"/>
  <c r="K290" i="50"/>
  <c r="J290" i="50"/>
  <c r="AI289" i="50"/>
  <c r="AH289" i="50"/>
  <c r="AG289" i="50"/>
  <c r="AF289" i="50"/>
  <c r="AE289" i="50"/>
  <c r="AD289" i="50"/>
  <c r="AC289" i="50"/>
  <c r="AB289" i="50"/>
  <c r="AA289" i="50"/>
  <c r="Z289" i="50"/>
  <c r="Y289" i="50"/>
  <c r="X289" i="50"/>
  <c r="W289" i="50"/>
  <c r="V289" i="50"/>
  <c r="U289" i="50"/>
  <c r="T289" i="50"/>
  <c r="S289" i="50"/>
  <c r="R289" i="50"/>
  <c r="Q289" i="50"/>
  <c r="P289" i="50"/>
  <c r="O289" i="50"/>
  <c r="N289" i="50"/>
  <c r="M289" i="50"/>
  <c r="L289" i="50"/>
  <c r="K289" i="50"/>
  <c r="J289" i="50"/>
  <c r="AI288" i="50"/>
  <c r="AH288" i="50"/>
  <c r="AG288" i="50"/>
  <c r="AF288" i="50"/>
  <c r="AE288" i="50"/>
  <c r="AD288" i="50"/>
  <c r="AC288" i="50"/>
  <c r="AB288" i="50"/>
  <c r="AA288" i="50"/>
  <c r="Z288" i="50"/>
  <c r="Y288" i="50"/>
  <c r="X288" i="50"/>
  <c r="W288" i="50"/>
  <c r="V288" i="50"/>
  <c r="U288" i="50"/>
  <c r="T288" i="50"/>
  <c r="S288" i="50"/>
  <c r="R288" i="50"/>
  <c r="Q288" i="50"/>
  <c r="P288" i="50"/>
  <c r="O288" i="50"/>
  <c r="N288" i="50"/>
  <c r="M288" i="50"/>
  <c r="L288" i="50"/>
  <c r="K288" i="50"/>
  <c r="J288" i="50"/>
  <c r="AI287" i="50"/>
  <c r="AH287" i="50"/>
  <c r="AG287" i="50"/>
  <c r="AF287" i="50"/>
  <c r="AE287" i="50"/>
  <c r="AD287" i="50"/>
  <c r="AC287" i="50"/>
  <c r="AB287" i="50"/>
  <c r="AA287" i="50"/>
  <c r="Z287" i="50"/>
  <c r="Y287" i="50"/>
  <c r="X287" i="50"/>
  <c r="W287" i="50"/>
  <c r="V287" i="50"/>
  <c r="U287" i="50"/>
  <c r="T287" i="50"/>
  <c r="S287" i="50"/>
  <c r="R287" i="50"/>
  <c r="Q287" i="50"/>
  <c r="P287" i="50"/>
  <c r="O287" i="50"/>
  <c r="N287" i="50"/>
  <c r="M287" i="50"/>
  <c r="L287" i="50"/>
  <c r="K287" i="50"/>
  <c r="J287" i="50"/>
  <c r="AI286" i="50"/>
  <c r="AH286" i="50"/>
  <c r="AG286" i="50"/>
  <c r="AF286" i="50"/>
  <c r="AE286" i="50"/>
  <c r="AD286" i="50"/>
  <c r="AC286" i="50"/>
  <c r="AB286" i="50"/>
  <c r="AA286" i="50"/>
  <c r="Z286" i="50"/>
  <c r="Y286" i="50"/>
  <c r="X286" i="50"/>
  <c r="W286" i="50"/>
  <c r="V286" i="50"/>
  <c r="U286" i="50"/>
  <c r="T286" i="50"/>
  <c r="S286" i="50"/>
  <c r="R286" i="50"/>
  <c r="Q286" i="50"/>
  <c r="P286" i="50"/>
  <c r="O286" i="50"/>
  <c r="N286" i="50"/>
  <c r="M286" i="50"/>
  <c r="L286" i="50"/>
  <c r="K286" i="50"/>
  <c r="J286" i="50"/>
  <c r="I286" i="50"/>
  <c r="AI285" i="50"/>
  <c r="AH285" i="50"/>
  <c r="AG285" i="50"/>
  <c r="AF285" i="50"/>
  <c r="AE285" i="50"/>
  <c r="AD285" i="50"/>
  <c r="AC285" i="50"/>
  <c r="AB285" i="50"/>
  <c r="AA285" i="50"/>
  <c r="Z285" i="50"/>
  <c r="Y285" i="50"/>
  <c r="X285" i="50"/>
  <c r="W285" i="50"/>
  <c r="V285" i="50"/>
  <c r="U285" i="50"/>
  <c r="T285" i="50"/>
  <c r="S285" i="50"/>
  <c r="R285" i="50"/>
  <c r="Q285" i="50"/>
  <c r="P285" i="50"/>
  <c r="O285" i="50"/>
  <c r="N285" i="50"/>
  <c r="M285" i="50"/>
  <c r="L285" i="50"/>
  <c r="K285" i="50"/>
  <c r="J285" i="50"/>
  <c r="AI284" i="50"/>
  <c r="AH284" i="50"/>
  <c r="AG284" i="50"/>
  <c r="AF284" i="50"/>
  <c r="AE284" i="50"/>
  <c r="AD284" i="50"/>
  <c r="AC284" i="50"/>
  <c r="AB284" i="50"/>
  <c r="AA284" i="50"/>
  <c r="Z284" i="50"/>
  <c r="Y284" i="50"/>
  <c r="X284" i="50"/>
  <c r="W284" i="50"/>
  <c r="V284" i="50"/>
  <c r="U284" i="50"/>
  <c r="T284" i="50"/>
  <c r="S284" i="50"/>
  <c r="R284" i="50"/>
  <c r="Q284" i="50"/>
  <c r="P284" i="50"/>
  <c r="O284" i="50"/>
  <c r="N284" i="50"/>
  <c r="M284" i="50"/>
  <c r="L284" i="50"/>
  <c r="K284" i="50"/>
  <c r="J284" i="50"/>
  <c r="B284" i="50"/>
  <c r="AI283" i="50"/>
  <c r="AH283" i="50"/>
  <c r="AG283" i="50"/>
  <c r="AF283" i="50"/>
  <c r="AE283" i="50"/>
  <c r="AD283" i="50"/>
  <c r="AC283" i="50"/>
  <c r="AB283" i="50"/>
  <c r="AA283" i="50"/>
  <c r="Z283" i="50"/>
  <c r="Y283" i="50"/>
  <c r="X283" i="50"/>
  <c r="W283" i="50"/>
  <c r="V283" i="50"/>
  <c r="U283" i="50"/>
  <c r="T283" i="50"/>
  <c r="S283" i="50"/>
  <c r="R283" i="50"/>
  <c r="Q283" i="50"/>
  <c r="P283" i="50"/>
  <c r="O283" i="50"/>
  <c r="N283" i="50"/>
  <c r="M283" i="50"/>
  <c r="L283" i="50"/>
  <c r="K283" i="50"/>
  <c r="J283" i="50"/>
  <c r="B283" i="50"/>
  <c r="AI282" i="50"/>
  <c r="AH282" i="50"/>
  <c r="AG282" i="50"/>
  <c r="AF282" i="50"/>
  <c r="AE282" i="50"/>
  <c r="AD282" i="50"/>
  <c r="AC282" i="50"/>
  <c r="AB282" i="50"/>
  <c r="AA282" i="50"/>
  <c r="Z282" i="50"/>
  <c r="Y282" i="50"/>
  <c r="X282" i="50"/>
  <c r="W282" i="50"/>
  <c r="V282" i="50"/>
  <c r="U282" i="50"/>
  <c r="T282" i="50"/>
  <c r="S282" i="50"/>
  <c r="R282" i="50"/>
  <c r="Q282" i="50"/>
  <c r="P282" i="50"/>
  <c r="O282" i="50"/>
  <c r="N282" i="50"/>
  <c r="M282" i="50"/>
  <c r="L282" i="50"/>
  <c r="K282" i="50"/>
  <c r="J282" i="50"/>
  <c r="B282" i="50"/>
  <c r="AI281" i="50"/>
  <c r="AH281" i="50"/>
  <c r="AG281" i="50"/>
  <c r="AF281" i="50"/>
  <c r="AE281" i="50"/>
  <c r="AD281" i="50"/>
  <c r="AC281" i="50"/>
  <c r="AB281" i="50"/>
  <c r="AA281" i="50"/>
  <c r="Z281" i="50"/>
  <c r="Y281" i="50"/>
  <c r="X281" i="50"/>
  <c r="W281" i="50"/>
  <c r="V281" i="50"/>
  <c r="U281" i="50"/>
  <c r="T281" i="50"/>
  <c r="S281" i="50"/>
  <c r="R281" i="50"/>
  <c r="Q281" i="50"/>
  <c r="P281" i="50"/>
  <c r="O281" i="50"/>
  <c r="N281" i="50"/>
  <c r="M281" i="50"/>
  <c r="L281" i="50"/>
  <c r="K281" i="50"/>
  <c r="J281" i="50"/>
  <c r="B281" i="50"/>
  <c r="AI280" i="50"/>
  <c r="AH280" i="50"/>
  <c r="AG280" i="50"/>
  <c r="AF280" i="50"/>
  <c r="AE280" i="50"/>
  <c r="AD280" i="50"/>
  <c r="AC280" i="50"/>
  <c r="AB280" i="50"/>
  <c r="AA280" i="50"/>
  <c r="Z280" i="50"/>
  <c r="Y280" i="50"/>
  <c r="X280" i="50"/>
  <c r="W280" i="50"/>
  <c r="V280" i="50"/>
  <c r="U280" i="50"/>
  <c r="T280" i="50"/>
  <c r="S280" i="50"/>
  <c r="R280" i="50"/>
  <c r="Q280" i="50"/>
  <c r="P280" i="50"/>
  <c r="O280" i="50"/>
  <c r="N280" i="50"/>
  <c r="M280" i="50"/>
  <c r="L280" i="50"/>
  <c r="K280" i="50"/>
  <c r="J280" i="50"/>
  <c r="B280" i="50"/>
  <c r="AI279" i="50"/>
  <c r="AH279" i="50"/>
  <c r="AG279" i="50"/>
  <c r="AF279" i="50"/>
  <c r="AE279" i="50"/>
  <c r="AD279" i="50"/>
  <c r="AC279" i="50"/>
  <c r="AB279" i="50"/>
  <c r="AA279" i="50"/>
  <c r="Z279" i="50"/>
  <c r="Y279" i="50"/>
  <c r="X279" i="50"/>
  <c r="W279" i="50"/>
  <c r="V279" i="50"/>
  <c r="U279" i="50"/>
  <c r="T279" i="50"/>
  <c r="S279" i="50"/>
  <c r="R279" i="50"/>
  <c r="Q279" i="50"/>
  <c r="P279" i="50"/>
  <c r="O279" i="50"/>
  <c r="N279" i="50"/>
  <c r="M279" i="50"/>
  <c r="L279" i="50"/>
  <c r="K279" i="50"/>
  <c r="J279" i="50"/>
  <c r="B279" i="50"/>
  <c r="AI278" i="50"/>
  <c r="AH278" i="50"/>
  <c r="AG278" i="50"/>
  <c r="AF278" i="50"/>
  <c r="AE278" i="50"/>
  <c r="AD278" i="50"/>
  <c r="AC278" i="50"/>
  <c r="AB278" i="50"/>
  <c r="AA278" i="50"/>
  <c r="Z278" i="50"/>
  <c r="Y278" i="50"/>
  <c r="X278" i="50"/>
  <c r="W278" i="50"/>
  <c r="V278" i="50"/>
  <c r="U278" i="50"/>
  <c r="T278" i="50"/>
  <c r="S278" i="50"/>
  <c r="R278" i="50"/>
  <c r="Q278" i="50"/>
  <c r="P278" i="50"/>
  <c r="O278" i="50"/>
  <c r="N278" i="50"/>
  <c r="M278" i="50"/>
  <c r="L278" i="50"/>
  <c r="K278" i="50"/>
  <c r="J278" i="50"/>
  <c r="B278" i="50"/>
  <c r="AI277" i="50"/>
  <c r="AH277" i="50"/>
  <c r="AG277" i="50"/>
  <c r="AF277" i="50"/>
  <c r="AE277" i="50"/>
  <c r="AD277" i="50"/>
  <c r="AC277" i="50"/>
  <c r="AB277" i="50"/>
  <c r="AA277" i="50"/>
  <c r="Z277" i="50"/>
  <c r="Y277" i="50"/>
  <c r="X277" i="50"/>
  <c r="W277" i="50"/>
  <c r="V277" i="50"/>
  <c r="U277" i="50"/>
  <c r="T277" i="50"/>
  <c r="S277" i="50"/>
  <c r="R277" i="50"/>
  <c r="Q277" i="50"/>
  <c r="P277" i="50"/>
  <c r="O277" i="50"/>
  <c r="N277" i="50"/>
  <c r="M277" i="50"/>
  <c r="L277" i="50"/>
  <c r="K277" i="50"/>
  <c r="J277" i="50"/>
  <c r="B277" i="50"/>
  <c r="AI276" i="50"/>
  <c r="AH276" i="50"/>
  <c r="AG276" i="50"/>
  <c r="AF276" i="50"/>
  <c r="AE276" i="50"/>
  <c r="AD276" i="50"/>
  <c r="AC276" i="50"/>
  <c r="AB276" i="50"/>
  <c r="AA276" i="50"/>
  <c r="Z276" i="50"/>
  <c r="Y276" i="50"/>
  <c r="X276" i="50"/>
  <c r="W276" i="50"/>
  <c r="V276" i="50"/>
  <c r="U276" i="50"/>
  <c r="T276" i="50"/>
  <c r="S276" i="50"/>
  <c r="R276" i="50"/>
  <c r="Q276" i="50"/>
  <c r="P276" i="50"/>
  <c r="O276" i="50"/>
  <c r="N276" i="50"/>
  <c r="M276" i="50"/>
  <c r="L276" i="50"/>
  <c r="K276" i="50"/>
  <c r="J276" i="50"/>
  <c r="B276" i="50"/>
  <c r="AI275" i="50"/>
  <c r="AH275" i="50"/>
  <c r="AG275" i="50"/>
  <c r="AF275" i="50"/>
  <c r="AE275" i="50"/>
  <c r="AD275" i="50"/>
  <c r="AC275" i="50"/>
  <c r="AB275" i="50"/>
  <c r="AA275" i="50"/>
  <c r="Z275" i="50"/>
  <c r="Y275" i="50"/>
  <c r="X275" i="50"/>
  <c r="W275" i="50"/>
  <c r="V275" i="50"/>
  <c r="U275" i="50"/>
  <c r="T275" i="50"/>
  <c r="S275" i="50"/>
  <c r="R275" i="50"/>
  <c r="Q275" i="50"/>
  <c r="P275" i="50"/>
  <c r="O275" i="50"/>
  <c r="N275" i="50"/>
  <c r="M275" i="50"/>
  <c r="L275" i="50"/>
  <c r="K275" i="50"/>
  <c r="J275" i="50"/>
  <c r="B275" i="50"/>
  <c r="AI274" i="50"/>
  <c r="AH274" i="50"/>
  <c r="AG274" i="50"/>
  <c r="AF274" i="50"/>
  <c r="AE274" i="50"/>
  <c r="AD274" i="50"/>
  <c r="AC274" i="50"/>
  <c r="AB274" i="50"/>
  <c r="AA274" i="50"/>
  <c r="Z274" i="50"/>
  <c r="Y274" i="50"/>
  <c r="X274" i="50"/>
  <c r="W274" i="50"/>
  <c r="V274" i="50"/>
  <c r="U274" i="50"/>
  <c r="T274" i="50"/>
  <c r="S274" i="50"/>
  <c r="R274" i="50"/>
  <c r="Q274" i="50"/>
  <c r="P274" i="50"/>
  <c r="O274" i="50"/>
  <c r="N274" i="50"/>
  <c r="M274" i="50"/>
  <c r="L274" i="50"/>
  <c r="K274" i="50"/>
  <c r="J274" i="50"/>
  <c r="B274" i="50"/>
  <c r="AI273" i="50"/>
  <c r="AH273" i="50"/>
  <c r="AG273" i="50"/>
  <c r="AF273" i="50"/>
  <c r="AE273" i="50"/>
  <c r="AD273" i="50"/>
  <c r="AC273" i="50"/>
  <c r="AB273" i="50"/>
  <c r="AA273" i="50"/>
  <c r="Z273" i="50"/>
  <c r="Y273" i="50"/>
  <c r="X273" i="50"/>
  <c r="W273" i="50"/>
  <c r="V273" i="50"/>
  <c r="U273" i="50"/>
  <c r="T273" i="50"/>
  <c r="S273" i="50"/>
  <c r="R273" i="50"/>
  <c r="Q273" i="50"/>
  <c r="P273" i="50"/>
  <c r="O273" i="50"/>
  <c r="N273" i="50"/>
  <c r="M273" i="50"/>
  <c r="L273" i="50"/>
  <c r="K273" i="50"/>
  <c r="J273" i="50"/>
  <c r="B273" i="50"/>
  <c r="AI272" i="50"/>
  <c r="AH272" i="50"/>
  <c r="AG272" i="50"/>
  <c r="AF272" i="50"/>
  <c r="AE272" i="50"/>
  <c r="AD272" i="50"/>
  <c r="AC272" i="50"/>
  <c r="AB272" i="50"/>
  <c r="AA272" i="50"/>
  <c r="Z272" i="50"/>
  <c r="Y272" i="50"/>
  <c r="X272" i="50"/>
  <c r="W272" i="50"/>
  <c r="V272" i="50"/>
  <c r="U272" i="50"/>
  <c r="T272" i="50"/>
  <c r="S272" i="50"/>
  <c r="R272" i="50"/>
  <c r="Q272" i="50"/>
  <c r="P272" i="50"/>
  <c r="O272" i="50"/>
  <c r="N272" i="50"/>
  <c r="M272" i="50"/>
  <c r="L272" i="50"/>
  <c r="K272" i="50"/>
  <c r="J272" i="50"/>
  <c r="B272" i="50"/>
  <c r="AI271" i="50"/>
  <c r="AH271" i="50"/>
  <c r="AG271" i="50"/>
  <c r="AF271" i="50"/>
  <c r="AE271" i="50"/>
  <c r="AD271" i="50"/>
  <c r="AC271" i="50"/>
  <c r="AB271" i="50"/>
  <c r="AA271" i="50"/>
  <c r="Z271" i="50"/>
  <c r="Y271" i="50"/>
  <c r="X271" i="50"/>
  <c r="W271" i="50"/>
  <c r="V271" i="50"/>
  <c r="U271" i="50"/>
  <c r="T271" i="50"/>
  <c r="S271" i="50"/>
  <c r="R271" i="50"/>
  <c r="Q271" i="50"/>
  <c r="P271" i="50"/>
  <c r="O271" i="50"/>
  <c r="N271" i="50"/>
  <c r="M271" i="50"/>
  <c r="L271" i="50"/>
  <c r="K271" i="50"/>
  <c r="J271" i="50"/>
  <c r="B271" i="50"/>
  <c r="AI270" i="50"/>
  <c r="AH270" i="50"/>
  <c r="AG270" i="50"/>
  <c r="AF270" i="50"/>
  <c r="AE270" i="50"/>
  <c r="AD270" i="50"/>
  <c r="AC270" i="50"/>
  <c r="AB270" i="50"/>
  <c r="AA270" i="50"/>
  <c r="Z270" i="50"/>
  <c r="Y270" i="50"/>
  <c r="X270" i="50"/>
  <c r="W270" i="50"/>
  <c r="V270" i="50"/>
  <c r="U270" i="50"/>
  <c r="T270" i="50"/>
  <c r="S270" i="50"/>
  <c r="R270" i="50"/>
  <c r="Q270" i="50"/>
  <c r="P270" i="50"/>
  <c r="O270" i="50"/>
  <c r="N270" i="50"/>
  <c r="M270" i="50"/>
  <c r="L270" i="50"/>
  <c r="K270" i="50"/>
  <c r="J270" i="50"/>
  <c r="B270" i="50"/>
  <c r="AI269" i="50"/>
  <c r="AH269" i="50"/>
  <c r="AG269" i="50"/>
  <c r="AF269" i="50"/>
  <c r="AE269" i="50"/>
  <c r="AD269" i="50"/>
  <c r="AC269" i="50"/>
  <c r="AB269" i="50"/>
  <c r="AA269" i="50"/>
  <c r="Z269" i="50"/>
  <c r="Y269" i="50"/>
  <c r="X269" i="50"/>
  <c r="W269" i="50"/>
  <c r="V269" i="50"/>
  <c r="U269" i="50"/>
  <c r="T269" i="50"/>
  <c r="S269" i="50"/>
  <c r="R269" i="50"/>
  <c r="Q269" i="50"/>
  <c r="P269" i="50"/>
  <c r="O269" i="50"/>
  <c r="N269" i="50"/>
  <c r="M269" i="50"/>
  <c r="L269" i="50"/>
  <c r="K269" i="50"/>
  <c r="J269" i="50"/>
  <c r="B269" i="50"/>
  <c r="AI268" i="50"/>
  <c r="AH268" i="50"/>
  <c r="AG268" i="50"/>
  <c r="AF268" i="50"/>
  <c r="AE268" i="50"/>
  <c r="AD268" i="50"/>
  <c r="AC268" i="50"/>
  <c r="AB268" i="50"/>
  <c r="AA268" i="50"/>
  <c r="Z268" i="50"/>
  <c r="Y268" i="50"/>
  <c r="X268" i="50"/>
  <c r="W268" i="50"/>
  <c r="V268" i="50"/>
  <c r="U268" i="50"/>
  <c r="T268" i="50"/>
  <c r="S268" i="50"/>
  <c r="R268" i="50"/>
  <c r="Q268" i="50"/>
  <c r="P268" i="50"/>
  <c r="O268" i="50"/>
  <c r="N268" i="50"/>
  <c r="M268" i="50"/>
  <c r="L268" i="50"/>
  <c r="K268" i="50"/>
  <c r="J268" i="50"/>
  <c r="B268" i="50"/>
  <c r="AI267" i="50"/>
  <c r="AH267" i="50"/>
  <c r="AG267" i="50"/>
  <c r="AF267" i="50"/>
  <c r="AE267" i="50"/>
  <c r="AD267" i="50"/>
  <c r="AC267" i="50"/>
  <c r="AB267" i="50"/>
  <c r="AA267" i="50"/>
  <c r="Z267" i="50"/>
  <c r="Y267" i="50"/>
  <c r="X267" i="50"/>
  <c r="W267" i="50"/>
  <c r="V267" i="50"/>
  <c r="U267" i="50"/>
  <c r="T267" i="50"/>
  <c r="S267" i="50"/>
  <c r="R267" i="50"/>
  <c r="Q267" i="50"/>
  <c r="P267" i="50"/>
  <c r="O267" i="50"/>
  <c r="N267" i="50"/>
  <c r="M267" i="50"/>
  <c r="L267" i="50"/>
  <c r="K267" i="50"/>
  <c r="J267" i="50"/>
  <c r="B267" i="50"/>
  <c r="AI266" i="50"/>
  <c r="AH266" i="50"/>
  <c r="AG266" i="50"/>
  <c r="AF266" i="50"/>
  <c r="AE266" i="50"/>
  <c r="AD266" i="50"/>
  <c r="AC266" i="50"/>
  <c r="AB266" i="50"/>
  <c r="AA266" i="50"/>
  <c r="Z266" i="50"/>
  <c r="Y266" i="50"/>
  <c r="X266" i="50"/>
  <c r="W266" i="50"/>
  <c r="V266" i="50"/>
  <c r="U266" i="50"/>
  <c r="T266" i="50"/>
  <c r="S266" i="50"/>
  <c r="R266" i="50"/>
  <c r="Q266" i="50"/>
  <c r="P266" i="50"/>
  <c r="O266" i="50"/>
  <c r="N266" i="50"/>
  <c r="M266" i="50"/>
  <c r="L266" i="50"/>
  <c r="K266" i="50"/>
  <c r="J266" i="50"/>
  <c r="B266" i="50"/>
  <c r="AI265" i="50"/>
  <c r="AH265" i="50"/>
  <c r="AG265" i="50"/>
  <c r="AF265" i="50"/>
  <c r="AE265" i="50"/>
  <c r="AD265" i="50"/>
  <c r="AC265" i="50"/>
  <c r="AB265" i="50"/>
  <c r="AA265" i="50"/>
  <c r="Z265" i="50"/>
  <c r="Y265" i="50"/>
  <c r="X265" i="50"/>
  <c r="W265" i="50"/>
  <c r="V265" i="50"/>
  <c r="U265" i="50"/>
  <c r="T265" i="50"/>
  <c r="S265" i="50"/>
  <c r="R265" i="50"/>
  <c r="Q265" i="50"/>
  <c r="P265" i="50"/>
  <c r="O265" i="50"/>
  <c r="N265" i="50"/>
  <c r="M265" i="50"/>
  <c r="L265" i="50"/>
  <c r="K265" i="50"/>
  <c r="J265" i="50"/>
  <c r="B265" i="50"/>
  <c r="AI264" i="50"/>
  <c r="AH264" i="50"/>
  <c r="AG264" i="50"/>
  <c r="AF264" i="50"/>
  <c r="AE264" i="50"/>
  <c r="AD264" i="50"/>
  <c r="AC264" i="50"/>
  <c r="AB264" i="50"/>
  <c r="AA264" i="50"/>
  <c r="Z264" i="50"/>
  <c r="Y264" i="50"/>
  <c r="X264" i="50"/>
  <c r="W264" i="50"/>
  <c r="V264" i="50"/>
  <c r="U264" i="50"/>
  <c r="T264" i="50"/>
  <c r="S264" i="50"/>
  <c r="R264" i="50"/>
  <c r="Q264" i="50"/>
  <c r="P264" i="50"/>
  <c r="O264" i="50"/>
  <c r="N264" i="50"/>
  <c r="M264" i="50"/>
  <c r="L264" i="50"/>
  <c r="K264" i="50"/>
  <c r="J264" i="50"/>
  <c r="B264" i="50"/>
  <c r="AI263" i="50"/>
  <c r="AH263" i="50"/>
  <c r="AG263" i="50"/>
  <c r="AF263" i="50"/>
  <c r="AE263" i="50"/>
  <c r="AD263" i="50"/>
  <c r="AC263" i="50"/>
  <c r="AB263" i="50"/>
  <c r="AA263" i="50"/>
  <c r="Z263" i="50"/>
  <c r="Y263" i="50"/>
  <c r="X263" i="50"/>
  <c r="W263" i="50"/>
  <c r="V263" i="50"/>
  <c r="U263" i="50"/>
  <c r="T263" i="50"/>
  <c r="S263" i="50"/>
  <c r="R263" i="50"/>
  <c r="Q263" i="50"/>
  <c r="P263" i="50"/>
  <c r="O263" i="50"/>
  <c r="N263" i="50"/>
  <c r="M263" i="50"/>
  <c r="L263" i="50"/>
  <c r="K263" i="50"/>
  <c r="J263" i="50"/>
  <c r="B263" i="50"/>
  <c r="AI262" i="50"/>
  <c r="AH262" i="50"/>
  <c r="AG262" i="50"/>
  <c r="AF262" i="50"/>
  <c r="AE262" i="50"/>
  <c r="AD262" i="50"/>
  <c r="AC262" i="50"/>
  <c r="AB262" i="50"/>
  <c r="AA262" i="50"/>
  <c r="Z262" i="50"/>
  <c r="Y262" i="50"/>
  <c r="X262" i="50"/>
  <c r="W262" i="50"/>
  <c r="V262" i="50"/>
  <c r="U262" i="50"/>
  <c r="T262" i="50"/>
  <c r="S262" i="50"/>
  <c r="R262" i="50"/>
  <c r="Q262" i="50"/>
  <c r="P262" i="50"/>
  <c r="O262" i="50"/>
  <c r="N262" i="50"/>
  <c r="M262" i="50"/>
  <c r="L262" i="50"/>
  <c r="K262" i="50"/>
  <c r="J262" i="50"/>
  <c r="B262" i="50"/>
  <c r="AI261" i="50"/>
  <c r="AH261" i="50"/>
  <c r="AG261" i="50"/>
  <c r="AF261" i="50"/>
  <c r="AE261" i="50"/>
  <c r="AD261" i="50"/>
  <c r="AC261" i="50"/>
  <c r="AB261" i="50"/>
  <c r="AA261" i="50"/>
  <c r="Z261" i="50"/>
  <c r="Y261" i="50"/>
  <c r="X261" i="50"/>
  <c r="W261" i="50"/>
  <c r="V261" i="50"/>
  <c r="U261" i="50"/>
  <c r="T261" i="50"/>
  <c r="S261" i="50"/>
  <c r="R261" i="50"/>
  <c r="Q261" i="50"/>
  <c r="P261" i="50"/>
  <c r="O261" i="50"/>
  <c r="N261" i="50"/>
  <c r="M261" i="50"/>
  <c r="L261" i="50"/>
  <c r="K261" i="50"/>
  <c r="J261" i="50"/>
  <c r="B261" i="50"/>
  <c r="AI260" i="50"/>
  <c r="AH260" i="50"/>
  <c r="AG260" i="50"/>
  <c r="AF260" i="50"/>
  <c r="AE260" i="50"/>
  <c r="AD260" i="50"/>
  <c r="AC260" i="50"/>
  <c r="AB260" i="50"/>
  <c r="AA260" i="50"/>
  <c r="Z260" i="50"/>
  <c r="Y260" i="50"/>
  <c r="X260" i="50"/>
  <c r="W260" i="50"/>
  <c r="V260" i="50"/>
  <c r="U260" i="50"/>
  <c r="T260" i="50"/>
  <c r="S260" i="50"/>
  <c r="R260" i="50"/>
  <c r="Q260" i="50"/>
  <c r="P260" i="50"/>
  <c r="O260" i="50"/>
  <c r="N260" i="50"/>
  <c r="M260" i="50"/>
  <c r="L260" i="50"/>
  <c r="K260" i="50"/>
  <c r="J260" i="50"/>
  <c r="B260" i="50"/>
  <c r="AI259" i="50"/>
  <c r="AH259" i="50"/>
  <c r="AG259" i="50"/>
  <c r="AF259" i="50"/>
  <c r="AE259" i="50"/>
  <c r="AD259" i="50"/>
  <c r="AC259" i="50"/>
  <c r="AB259" i="50"/>
  <c r="AA259" i="50"/>
  <c r="Z259" i="50"/>
  <c r="Y259" i="50"/>
  <c r="X259" i="50"/>
  <c r="W259" i="50"/>
  <c r="V259" i="50"/>
  <c r="U259" i="50"/>
  <c r="T259" i="50"/>
  <c r="S259" i="50"/>
  <c r="R259" i="50"/>
  <c r="Q259" i="50"/>
  <c r="P259" i="50"/>
  <c r="O259" i="50"/>
  <c r="N259" i="50"/>
  <c r="M259" i="50"/>
  <c r="L259" i="50"/>
  <c r="K259" i="50"/>
  <c r="J259" i="50"/>
  <c r="B259" i="50"/>
  <c r="AI258" i="50"/>
  <c r="AH258" i="50"/>
  <c r="AG258" i="50"/>
  <c r="AF258" i="50"/>
  <c r="AE258" i="50"/>
  <c r="AD258" i="50"/>
  <c r="AC258" i="50"/>
  <c r="AB258" i="50"/>
  <c r="AA258" i="50"/>
  <c r="Z258" i="50"/>
  <c r="Y258" i="50"/>
  <c r="X258" i="50"/>
  <c r="W258" i="50"/>
  <c r="V258" i="50"/>
  <c r="U258" i="50"/>
  <c r="T258" i="50"/>
  <c r="S258" i="50"/>
  <c r="R258" i="50"/>
  <c r="Q258" i="50"/>
  <c r="P258" i="50"/>
  <c r="O258" i="50"/>
  <c r="N258" i="50"/>
  <c r="M258" i="50"/>
  <c r="L258" i="50"/>
  <c r="K258" i="50"/>
  <c r="J258" i="50"/>
  <c r="B258" i="50"/>
  <c r="AI257" i="50"/>
  <c r="AH257" i="50"/>
  <c r="AG257" i="50"/>
  <c r="AF257" i="50"/>
  <c r="AE257" i="50"/>
  <c r="AD257" i="50"/>
  <c r="AC257" i="50"/>
  <c r="AB257" i="50"/>
  <c r="AA257" i="50"/>
  <c r="Z257" i="50"/>
  <c r="Y257" i="50"/>
  <c r="X257" i="50"/>
  <c r="W257" i="50"/>
  <c r="V257" i="50"/>
  <c r="U257" i="50"/>
  <c r="T257" i="50"/>
  <c r="S257" i="50"/>
  <c r="R257" i="50"/>
  <c r="Q257" i="50"/>
  <c r="P257" i="50"/>
  <c r="O257" i="50"/>
  <c r="N257" i="50"/>
  <c r="M257" i="50"/>
  <c r="L257" i="50"/>
  <c r="K257" i="50"/>
  <c r="J257" i="50"/>
  <c r="B257" i="50"/>
  <c r="AI256" i="50"/>
  <c r="AH256" i="50"/>
  <c r="AG256" i="50"/>
  <c r="AF256" i="50"/>
  <c r="AE256" i="50"/>
  <c r="AD256" i="50"/>
  <c r="AC256" i="50"/>
  <c r="AB256" i="50"/>
  <c r="AA256" i="50"/>
  <c r="Z256" i="50"/>
  <c r="Y256" i="50"/>
  <c r="X256" i="50"/>
  <c r="W256" i="50"/>
  <c r="V256" i="50"/>
  <c r="U256" i="50"/>
  <c r="T256" i="50"/>
  <c r="S256" i="50"/>
  <c r="R256" i="50"/>
  <c r="Q256" i="50"/>
  <c r="P256" i="50"/>
  <c r="O256" i="50"/>
  <c r="N256" i="50"/>
  <c r="M256" i="50"/>
  <c r="L256" i="50"/>
  <c r="K256" i="50"/>
  <c r="J256" i="50"/>
  <c r="B256" i="50"/>
  <c r="AI255" i="50"/>
  <c r="AH255" i="50"/>
  <c r="AG255" i="50"/>
  <c r="AF255" i="50"/>
  <c r="AE255" i="50"/>
  <c r="AD255" i="50"/>
  <c r="AC255" i="50"/>
  <c r="AB255" i="50"/>
  <c r="AA255" i="50"/>
  <c r="Z255" i="50"/>
  <c r="Y255" i="50"/>
  <c r="X255" i="50"/>
  <c r="W255" i="50"/>
  <c r="V255" i="50"/>
  <c r="U255" i="50"/>
  <c r="T255" i="50"/>
  <c r="S255" i="50"/>
  <c r="R255" i="50"/>
  <c r="Q255" i="50"/>
  <c r="P255" i="50"/>
  <c r="O255" i="50"/>
  <c r="N255" i="50"/>
  <c r="M255" i="50"/>
  <c r="L255" i="50"/>
  <c r="K255" i="50"/>
  <c r="J255" i="50"/>
  <c r="B255" i="50"/>
  <c r="AI254" i="50"/>
  <c r="AH254" i="50"/>
  <c r="AG254" i="50"/>
  <c r="AF254" i="50"/>
  <c r="AE254" i="50"/>
  <c r="AD254" i="50"/>
  <c r="AC254" i="50"/>
  <c r="AB254" i="50"/>
  <c r="AA254" i="50"/>
  <c r="Z254" i="50"/>
  <c r="Y254" i="50"/>
  <c r="X254" i="50"/>
  <c r="W254" i="50"/>
  <c r="V254" i="50"/>
  <c r="U254" i="50"/>
  <c r="T254" i="50"/>
  <c r="S254" i="50"/>
  <c r="R254" i="50"/>
  <c r="Q254" i="50"/>
  <c r="P254" i="50"/>
  <c r="O254" i="50"/>
  <c r="N254" i="50"/>
  <c r="M254" i="50"/>
  <c r="L254" i="50"/>
  <c r="K254" i="50"/>
  <c r="J254" i="50"/>
  <c r="B254" i="50"/>
  <c r="AI253" i="50"/>
  <c r="AH253" i="50"/>
  <c r="AG253" i="50"/>
  <c r="AF253" i="50"/>
  <c r="AE253" i="50"/>
  <c r="AD253" i="50"/>
  <c r="AC253" i="50"/>
  <c r="AB253" i="50"/>
  <c r="AA253" i="50"/>
  <c r="Z253" i="50"/>
  <c r="Y253" i="50"/>
  <c r="X253" i="50"/>
  <c r="W253" i="50"/>
  <c r="V253" i="50"/>
  <c r="U253" i="50"/>
  <c r="T253" i="50"/>
  <c r="S253" i="50"/>
  <c r="R253" i="50"/>
  <c r="Q253" i="50"/>
  <c r="P253" i="50"/>
  <c r="O253" i="50"/>
  <c r="N253" i="50"/>
  <c r="M253" i="50"/>
  <c r="L253" i="50"/>
  <c r="K253" i="50"/>
  <c r="J253" i="50"/>
  <c r="B253" i="50"/>
  <c r="AI252" i="50"/>
  <c r="AH252" i="50"/>
  <c r="AG252" i="50"/>
  <c r="AF252" i="50"/>
  <c r="AE252" i="50"/>
  <c r="AD252" i="50"/>
  <c r="AC252" i="50"/>
  <c r="AB252" i="50"/>
  <c r="AA252" i="50"/>
  <c r="Z252" i="50"/>
  <c r="Y252" i="50"/>
  <c r="X252" i="50"/>
  <c r="W252" i="50"/>
  <c r="V252" i="50"/>
  <c r="U252" i="50"/>
  <c r="T252" i="50"/>
  <c r="S252" i="50"/>
  <c r="R252" i="50"/>
  <c r="Q252" i="50"/>
  <c r="P252" i="50"/>
  <c r="O252" i="50"/>
  <c r="N252" i="50"/>
  <c r="M252" i="50"/>
  <c r="L252" i="50"/>
  <c r="K252" i="50"/>
  <c r="J252" i="50"/>
  <c r="B252" i="50"/>
  <c r="AI251" i="50"/>
  <c r="AH251" i="50"/>
  <c r="AG251" i="50"/>
  <c r="AF251" i="50"/>
  <c r="AE251" i="50"/>
  <c r="AD251" i="50"/>
  <c r="AC251" i="50"/>
  <c r="AB251" i="50"/>
  <c r="AA251" i="50"/>
  <c r="Z251" i="50"/>
  <c r="Y251" i="50"/>
  <c r="X251" i="50"/>
  <c r="W251" i="50"/>
  <c r="V251" i="50"/>
  <c r="U251" i="50"/>
  <c r="T251" i="50"/>
  <c r="S251" i="50"/>
  <c r="R251" i="50"/>
  <c r="Q251" i="50"/>
  <c r="P251" i="50"/>
  <c r="O251" i="50"/>
  <c r="N251" i="50"/>
  <c r="M251" i="50"/>
  <c r="L251" i="50"/>
  <c r="K251" i="50"/>
  <c r="J251" i="50"/>
  <c r="B251" i="50"/>
  <c r="AI250" i="50"/>
  <c r="AH250" i="50"/>
  <c r="AG250" i="50"/>
  <c r="AF250" i="50"/>
  <c r="AE250" i="50"/>
  <c r="AD250" i="50"/>
  <c r="AC250" i="50"/>
  <c r="AB250" i="50"/>
  <c r="AA250" i="50"/>
  <c r="Z250" i="50"/>
  <c r="Y250" i="50"/>
  <c r="X250" i="50"/>
  <c r="W250" i="50"/>
  <c r="V250" i="50"/>
  <c r="U250" i="50"/>
  <c r="T250" i="50"/>
  <c r="S250" i="50"/>
  <c r="R250" i="50"/>
  <c r="Q250" i="50"/>
  <c r="P250" i="50"/>
  <c r="O250" i="50"/>
  <c r="N250" i="50"/>
  <c r="M250" i="50"/>
  <c r="L250" i="50"/>
  <c r="K250" i="50"/>
  <c r="J250" i="50"/>
  <c r="B250" i="50"/>
  <c r="AI249" i="50"/>
  <c r="AH249" i="50"/>
  <c r="AG249" i="50"/>
  <c r="AF249" i="50"/>
  <c r="AE249" i="50"/>
  <c r="AD249" i="50"/>
  <c r="AC249" i="50"/>
  <c r="AB249" i="50"/>
  <c r="AA249" i="50"/>
  <c r="Z249" i="50"/>
  <c r="Y249" i="50"/>
  <c r="X249" i="50"/>
  <c r="W249" i="50"/>
  <c r="V249" i="50"/>
  <c r="U249" i="50"/>
  <c r="T249" i="50"/>
  <c r="S249" i="50"/>
  <c r="R249" i="50"/>
  <c r="Q249" i="50"/>
  <c r="P249" i="50"/>
  <c r="O249" i="50"/>
  <c r="N249" i="50"/>
  <c r="M249" i="50"/>
  <c r="L249" i="50"/>
  <c r="K249" i="50"/>
  <c r="J249" i="50"/>
  <c r="B249" i="50"/>
  <c r="AI248" i="50"/>
  <c r="AH248" i="50"/>
  <c r="AG248" i="50"/>
  <c r="AF248" i="50"/>
  <c r="AE248" i="50"/>
  <c r="AD248" i="50"/>
  <c r="AC248" i="50"/>
  <c r="AB248" i="50"/>
  <c r="AA248" i="50"/>
  <c r="Z248" i="50"/>
  <c r="Y248" i="50"/>
  <c r="X248" i="50"/>
  <c r="W248" i="50"/>
  <c r="V248" i="50"/>
  <c r="U248" i="50"/>
  <c r="T248" i="50"/>
  <c r="S248" i="50"/>
  <c r="R248" i="50"/>
  <c r="Q248" i="50"/>
  <c r="P248" i="50"/>
  <c r="O248" i="50"/>
  <c r="N248" i="50"/>
  <c r="M248" i="50"/>
  <c r="L248" i="50"/>
  <c r="K248" i="50"/>
  <c r="J248" i="50"/>
  <c r="B248" i="50"/>
  <c r="AI247" i="50"/>
  <c r="AH247" i="50"/>
  <c r="AG247" i="50"/>
  <c r="AF247" i="50"/>
  <c r="AE247" i="50"/>
  <c r="AD247" i="50"/>
  <c r="AC247" i="50"/>
  <c r="AB247" i="50"/>
  <c r="AA247" i="50"/>
  <c r="Z247" i="50"/>
  <c r="Y247" i="50"/>
  <c r="X247" i="50"/>
  <c r="W247" i="50"/>
  <c r="V247" i="50"/>
  <c r="U247" i="50"/>
  <c r="T247" i="50"/>
  <c r="S247" i="50"/>
  <c r="R247" i="50"/>
  <c r="Q247" i="50"/>
  <c r="P247" i="50"/>
  <c r="O247" i="50"/>
  <c r="N247" i="50"/>
  <c r="M247" i="50"/>
  <c r="L247" i="50"/>
  <c r="K247" i="50"/>
  <c r="J247" i="50"/>
  <c r="B247" i="50"/>
  <c r="AI246" i="50"/>
  <c r="AH246" i="50"/>
  <c r="AG246" i="50"/>
  <c r="AF246" i="50"/>
  <c r="AE246" i="50"/>
  <c r="AD246" i="50"/>
  <c r="AC246" i="50"/>
  <c r="AB246" i="50"/>
  <c r="AA246" i="50"/>
  <c r="Z246" i="50"/>
  <c r="Y246" i="50"/>
  <c r="X246" i="50"/>
  <c r="W246" i="50"/>
  <c r="V246" i="50"/>
  <c r="U246" i="50"/>
  <c r="T246" i="50"/>
  <c r="S246" i="50"/>
  <c r="R246" i="50"/>
  <c r="Q246" i="50"/>
  <c r="P246" i="50"/>
  <c r="O246" i="50"/>
  <c r="N246" i="50"/>
  <c r="M246" i="50"/>
  <c r="L246" i="50"/>
  <c r="K246" i="50"/>
  <c r="J246" i="50"/>
  <c r="B246" i="50"/>
  <c r="AI245" i="50"/>
  <c r="AH245" i="50"/>
  <c r="AG245" i="50"/>
  <c r="AF245" i="50"/>
  <c r="AE245" i="50"/>
  <c r="AD245" i="50"/>
  <c r="AC245" i="50"/>
  <c r="AB245" i="50"/>
  <c r="AA245" i="50"/>
  <c r="Z245" i="50"/>
  <c r="Y245" i="50"/>
  <c r="X245" i="50"/>
  <c r="W245" i="50"/>
  <c r="V245" i="50"/>
  <c r="U245" i="50"/>
  <c r="T245" i="50"/>
  <c r="S245" i="50"/>
  <c r="R245" i="50"/>
  <c r="Q245" i="50"/>
  <c r="P245" i="50"/>
  <c r="O245" i="50"/>
  <c r="N245" i="50"/>
  <c r="M245" i="50"/>
  <c r="L245" i="50"/>
  <c r="K245" i="50"/>
  <c r="J245" i="50"/>
  <c r="B245" i="50"/>
  <c r="AI244" i="50"/>
  <c r="AH244" i="50"/>
  <c r="AG244" i="50"/>
  <c r="AF244" i="50"/>
  <c r="AE244" i="50"/>
  <c r="AD244" i="50"/>
  <c r="AC244" i="50"/>
  <c r="AB244" i="50"/>
  <c r="AA244" i="50"/>
  <c r="Z244" i="50"/>
  <c r="Y244" i="50"/>
  <c r="X244" i="50"/>
  <c r="W244" i="50"/>
  <c r="V244" i="50"/>
  <c r="U244" i="50"/>
  <c r="T244" i="50"/>
  <c r="S244" i="50"/>
  <c r="R244" i="50"/>
  <c r="Q244" i="50"/>
  <c r="P244" i="50"/>
  <c r="O244" i="50"/>
  <c r="N244" i="50"/>
  <c r="M244" i="50"/>
  <c r="L244" i="50"/>
  <c r="K244" i="50"/>
  <c r="J244" i="50"/>
  <c r="B244" i="50"/>
  <c r="AI243" i="50"/>
  <c r="AH243" i="50"/>
  <c r="AG243" i="50"/>
  <c r="AF243" i="50"/>
  <c r="AE243" i="50"/>
  <c r="AD243" i="50"/>
  <c r="AC243" i="50"/>
  <c r="AB243" i="50"/>
  <c r="AA243" i="50"/>
  <c r="Z243" i="50"/>
  <c r="Y243" i="50"/>
  <c r="X243" i="50"/>
  <c r="W243" i="50"/>
  <c r="V243" i="50"/>
  <c r="U243" i="50"/>
  <c r="T243" i="50"/>
  <c r="S243" i="50"/>
  <c r="R243" i="50"/>
  <c r="Q243" i="50"/>
  <c r="P243" i="50"/>
  <c r="O243" i="50"/>
  <c r="N243" i="50"/>
  <c r="M243" i="50"/>
  <c r="L243" i="50"/>
  <c r="K243" i="50"/>
  <c r="J243" i="50"/>
  <c r="B243" i="50"/>
  <c r="AI242" i="50"/>
  <c r="AH242" i="50"/>
  <c r="AG242" i="50"/>
  <c r="AF242" i="50"/>
  <c r="AE242" i="50"/>
  <c r="AD242" i="50"/>
  <c r="AC242" i="50"/>
  <c r="AB242" i="50"/>
  <c r="AA242" i="50"/>
  <c r="Z242" i="50"/>
  <c r="Y242" i="50"/>
  <c r="X242" i="50"/>
  <c r="W242" i="50"/>
  <c r="V242" i="50"/>
  <c r="U242" i="50"/>
  <c r="T242" i="50"/>
  <c r="S242" i="50"/>
  <c r="R242" i="50"/>
  <c r="Q242" i="50"/>
  <c r="P242" i="50"/>
  <c r="O242" i="50"/>
  <c r="N242" i="50"/>
  <c r="M242" i="50"/>
  <c r="L242" i="50"/>
  <c r="K242" i="50"/>
  <c r="J242" i="50"/>
  <c r="B242" i="50"/>
  <c r="AI241" i="50"/>
  <c r="AH241" i="50"/>
  <c r="AG241" i="50"/>
  <c r="AF241" i="50"/>
  <c r="AE241" i="50"/>
  <c r="AD241" i="50"/>
  <c r="AC241" i="50"/>
  <c r="AB241" i="50"/>
  <c r="AA241" i="50"/>
  <c r="Z241" i="50"/>
  <c r="Y241" i="50"/>
  <c r="X241" i="50"/>
  <c r="W241" i="50"/>
  <c r="V241" i="50"/>
  <c r="U241" i="50"/>
  <c r="T241" i="50"/>
  <c r="S241" i="50"/>
  <c r="R241" i="50"/>
  <c r="Q241" i="50"/>
  <c r="P241" i="50"/>
  <c r="O241" i="50"/>
  <c r="N241" i="50"/>
  <c r="M241" i="50"/>
  <c r="L241" i="50"/>
  <c r="K241" i="50"/>
  <c r="J241" i="50"/>
  <c r="B241" i="50"/>
  <c r="AI240" i="50"/>
  <c r="AH240" i="50"/>
  <c r="AG240" i="50"/>
  <c r="AF240" i="50"/>
  <c r="AE240" i="50"/>
  <c r="AD240" i="50"/>
  <c r="AC240" i="50"/>
  <c r="AB240" i="50"/>
  <c r="AA240" i="50"/>
  <c r="Z240" i="50"/>
  <c r="Y240" i="50"/>
  <c r="X240" i="50"/>
  <c r="W240" i="50"/>
  <c r="V240" i="50"/>
  <c r="U240" i="50"/>
  <c r="T240" i="50"/>
  <c r="S240" i="50"/>
  <c r="R240" i="50"/>
  <c r="Q240" i="50"/>
  <c r="P240" i="50"/>
  <c r="O240" i="50"/>
  <c r="N240" i="50"/>
  <c r="M240" i="50"/>
  <c r="L240" i="50"/>
  <c r="K240" i="50"/>
  <c r="J240" i="50"/>
  <c r="B240" i="50"/>
  <c r="AI239" i="50"/>
  <c r="AH239" i="50"/>
  <c r="AG239" i="50"/>
  <c r="AF239" i="50"/>
  <c r="AE239" i="50"/>
  <c r="AD239" i="50"/>
  <c r="AC239" i="50"/>
  <c r="AB239" i="50"/>
  <c r="AA239" i="50"/>
  <c r="Z239" i="50"/>
  <c r="Y239" i="50"/>
  <c r="X239" i="50"/>
  <c r="W239" i="50"/>
  <c r="V239" i="50"/>
  <c r="U239" i="50"/>
  <c r="T239" i="50"/>
  <c r="S239" i="50"/>
  <c r="R239" i="50"/>
  <c r="Q239" i="50"/>
  <c r="P239" i="50"/>
  <c r="O239" i="50"/>
  <c r="N239" i="50"/>
  <c r="M239" i="50"/>
  <c r="L239" i="50"/>
  <c r="K239" i="50"/>
  <c r="J239" i="50"/>
  <c r="B239" i="50"/>
  <c r="AI238" i="50"/>
  <c r="AH238" i="50"/>
  <c r="AG238" i="50"/>
  <c r="AF238" i="50"/>
  <c r="AE238" i="50"/>
  <c r="AD238" i="50"/>
  <c r="AC238" i="50"/>
  <c r="AB238" i="50"/>
  <c r="AA238" i="50"/>
  <c r="Z238" i="50"/>
  <c r="Y238" i="50"/>
  <c r="X238" i="50"/>
  <c r="W238" i="50"/>
  <c r="V238" i="50"/>
  <c r="U238" i="50"/>
  <c r="T238" i="50"/>
  <c r="S238" i="50"/>
  <c r="R238" i="50"/>
  <c r="Q238" i="50"/>
  <c r="P238" i="50"/>
  <c r="O238" i="50"/>
  <c r="N238" i="50"/>
  <c r="M238" i="50"/>
  <c r="L238" i="50"/>
  <c r="K238" i="50"/>
  <c r="J238" i="50"/>
  <c r="B238" i="50"/>
  <c r="AI237" i="50"/>
  <c r="AH237" i="50"/>
  <c r="AG237" i="50"/>
  <c r="AF237" i="50"/>
  <c r="AE237" i="50"/>
  <c r="AD237" i="50"/>
  <c r="AC237" i="50"/>
  <c r="AB237" i="50"/>
  <c r="AA237" i="50"/>
  <c r="Z237" i="50"/>
  <c r="Y237" i="50"/>
  <c r="X237" i="50"/>
  <c r="W237" i="50"/>
  <c r="V237" i="50"/>
  <c r="U237" i="50"/>
  <c r="T237" i="50"/>
  <c r="S237" i="50"/>
  <c r="R237" i="50"/>
  <c r="Q237" i="50"/>
  <c r="P237" i="50"/>
  <c r="O237" i="50"/>
  <c r="N237" i="50"/>
  <c r="M237" i="50"/>
  <c r="L237" i="50"/>
  <c r="K237" i="50"/>
  <c r="J237" i="50"/>
  <c r="B237" i="50"/>
  <c r="AI236" i="50"/>
  <c r="AH236" i="50"/>
  <c r="AG236" i="50"/>
  <c r="AF236" i="50"/>
  <c r="AE236" i="50"/>
  <c r="AD236" i="50"/>
  <c r="AC236" i="50"/>
  <c r="AB236" i="50"/>
  <c r="AA236" i="50"/>
  <c r="Z236" i="50"/>
  <c r="Y236" i="50"/>
  <c r="X236" i="50"/>
  <c r="W236" i="50"/>
  <c r="V236" i="50"/>
  <c r="U236" i="50"/>
  <c r="T236" i="50"/>
  <c r="S236" i="50"/>
  <c r="R236" i="50"/>
  <c r="Q236" i="50"/>
  <c r="P236" i="50"/>
  <c r="O236" i="50"/>
  <c r="N236" i="50"/>
  <c r="M236" i="50"/>
  <c r="L236" i="50"/>
  <c r="K236" i="50"/>
  <c r="J236" i="50"/>
  <c r="B236" i="50"/>
  <c r="AI235" i="50"/>
  <c r="AH235" i="50"/>
  <c r="AG235" i="50"/>
  <c r="AF235" i="50"/>
  <c r="AE235" i="50"/>
  <c r="AD235" i="50"/>
  <c r="AC235" i="50"/>
  <c r="AB235" i="50"/>
  <c r="AA235" i="50"/>
  <c r="Z235" i="50"/>
  <c r="Y235" i="50"/>
  <c r="X235" i="50"/>
  <c r="W235" i="50"/>
  <c r="V235" i="50"/>
  <c r="U235" i="50"/>
  <c r="T235" i="50"/>
  <c r="S235" i="50"/>
  <c r="R235" i="50"/>
  <c r="Q235" i="50"/>
  <c r="P235" i="50"/>
  <c r="O235" i="50"/>
  <c r="N235" i="50"/>
  <c r="M235" i="50"/>
  <c r="L235" i="50"/>
  <c r="K235" i="50"/>
  <c r="J235" i="50"/>
  <c r="B235" i="50"/>
  <c r="AI234" i="50"/>
  <c r="AH234" i="50"/>
  <c r="AG234" i="50"/>
  <c r="AF234" i="50"/>
  <c r="AE234" i="50"/>
  <c r="AD234" i="50"/>
  <c r="AC234" i="50"/>
  <c r="AB234" i="50"/>
  <c r="AA234" i="50"/>
  <c r="Z234" i="50"/>
  <c r="Y234" i="50"/>
  <c r="X234" i="50"/>
  <c r="W234" i="50"/>
  <c r="V234" i="50"/>
  <c r="U234" i="50"/>
  <c r="T234" i="50"/>
  <c r="S234" i="50"/>
  <c r="R234" i="50"/>
  <c r="Q234" i="50"/>
  <c r="P234" i="50"/>
  <c r="O234" i="50"/>
  <c r="N234" i="50"/>
  <c r="M234" i="50"/>
  <c r="L234" i="50"/>
  <c r="K234" i="50"/>
  <c r="J234" i="50"/>
  <c r="I234" i="50"/>
  <c r="B234" i="50"/>
  <c r="AI233" i="50"/>
  <c r="AH233" i="50"/>
  <c r="AG233" i="50"/>
  <c r="AF233" i="50"/>
  <c r="AE233" i="50"/>
  <c r="AD233" i="50"/>
  <c r="AC233" i="50"/>
  <c r="AB233" i="50"/>
  <c r="AA233" i="50"/>
  <c r="Z233" i="50"/>
  <c r="Y233" i="50"/>
  <c r="X233" i="50"/>
  <c r="W233" i="50"/>
  <c r="V233" i="50"/>
  <c r="U233" i="50"/>
  <c r="T233" i="50"/>
  <c r="S233" i="50"/>
  <c r="R233" i="50"/>
  <c r="Q233" i="50"/>
  <c r="P233" i="50"/>
  <c r="O233" i="50"/>
  <c r="N233" i="50"/>
  <c r="M233" i="50"/>
  <c r="L233" i="50"/>
  <c r="K233" i="50"/>
  <c r="J233" i="50"/>
  <c r="I233" i="50"/>
  <c r="B233" i="50"/>
  <c r="AI232" i="50"/>
  <c r="AH232" i="50"/>
  <c r="AG232" i="50"/>
  <c r="AF232" i="50"/>
  <c r="AE232" i="50"/>
  <c r="AD232" i="50"/>
  <c r="AC232" i="50"/>
  <c r="AB232" i="50"/>
  <c r="AA232" i="50"/>
  <c r="Z232" i="50"/>
  <c r="Y232" i="50"/>
  <c r="X232" i="50"/>
  <c r="W232" i="50"/>
  <c r="V232" i="50"/>
  <c r="U232" i="50"/>
  <c r="T232" i="50"/>
  <c r="S232" i="50"/>
  <c r="R232" i="50"/>
  <c r="Q232" i="50"/>
  <c r="P232" i="50"/>
  <c r="O232" i="50"/>
  <c r="N232" i="50"/>
  <c r="M232" i="50"/>
  <c r="L232" i="50"/>
  <c r="K232" i="50"/>
  <c r="J232" i="50"/>
  <c r="I232" i="50"/>
  <c r="B232" i="50"/>
  <c r="AI231" i="50"/>
  <c r="AH231" i="50"/>
  <c r="AG231" i="50"/>
  <c r="AF231" i="50"/>
  <c r="AE231" i="50"/>
  <c r="AD231" i="50"/>
  <c r="AC231" i="50"/>
  <c r="AB231" i="50"/>
  <c r="AA231" i="50"/>
  <c r="Z231" i="50"/>
  <c r="Y231" i="50"/>
  <c r="X231" i="50"/>
  <c r="W231" i="50"/>
  <c r="V231" i="50"/>
  <c r="U231" i="50"/>
  <c r="T231" i="50"/>
  <c r="S231" i="50"/>
  <c r="R231" i="50"/>
  <c r="Q231" i="50"/>
  <c r="P231" i="50"/>
  <c r="O231" i="50"/>
  <c r="N231" i="50"/>
  <c r="M231" i="50"/>
  <c r="L231" i="50"/>
  <c r="K231" i="50"/>
  <c r="J231" i="50"/>
  <c r="I231" i="50"/>
  <c r="B231" i="50"/>
  <c r="AI230" i="50"/>
  <c r="AH230" i="50"/>
  <c r="AG230" i="50"/>
  <c r="AF230" i="50"/>
  <c r="AE230" i="50"/>
  <c r="AD230" i="50"/>
  <c r="AC230" i="50"/>
  <c r="AB230" i="50"/>
  <c r="AA230" i="50"/>
  <c r="Z230" i="50"/>
  <c r="Y230" i="50"/>
  <c r="X230" i="50"/>
  <c r="W230" i="50"/>
  <c r="V230" i="50"/>
  <c r="U230" i="50"/>
  <c r="T230" i="50"/>
  <c r="S230" i="50"/>
  <c r="R230" i="50"/>
  <c r="Q230" i="50"/>
  <c r="P230" i="50"/>
  <c r="O230" i="50"/>
  <c r="N230" i="50"/>
  <c r="M230" i="50"/>
  <c r="L230" i="50"/>
  <c r="K230" i="50"/>
  <c r="J230" i="50"/>
  <c r="I230" i="50"/>
  <c r="B230" i="50"/>
  <c r="AI229" i="50"/>
  <c r="AH229" i="50"/>
  <c r="AG229" i="50"/>
  <c r="AF229" i="50"/>
  <c r="AE229" i="50"/>
  <c r="AD229" i="50"/>
  <c r="AC229" i="50"/>
  <c r="AB229" i="50"/>
  <c r="AA229" i="50"/>
  <c r="Z229" i="50"/>
  <c r="Y229" i="50"/>
  <c r="X229" i="50"/>
  <c r="W229" i="50"/>
  <c r="V229" i="50"/>
  <c r="U229" i="50"/>
  <c r="T229" i="50"/>
  <c r="S229" i="50"/>
  <c r="R229" i="50"/>
  <c r="Q229" i="50"/>
  <c r="P229" i="50"/>
  <c r="O229" i="50"/>
  <c r="N229" i="50"/>
  <c r="M229" i="50"/>
  <c r="L229" i="50"/>
  <c r="K229" i="50"/>
  <c r="J229" i="50"/>
  <c r="I229" i="50"/>
  <c r="B229" i="50"/>
  <c r="AI228" i="50"/>
  <c r="AH228" i="50"/>
  <c r="AG228" i="50"/>
  <c r="AF228" i="50"/>
  <c r="AE228" i="50"/>
  <c r="AD228" i="50"/>
  <c r="AC228" i="50"/>
  <c r="AB228" i="50"/>
  <c r="AA228" i="50"/>
  <c r="Z228" i="50"/>
  <c r="Y228" i="50"/>
  <c r="X228" i="50"/>
  <c r="W228" i="50"/>
  <c r="V228" i="50"/>
  <c r="U228" i="50"/>
  <c r="T228" i="50"/>
  <c r="S228" i="50"/>
  <c r="R228" i="50"/>
  <c r="Q228" i="50"/>
  <c r="P228" i="50"/>
  <c r="O228" i="50"/>
  <c r="N228" i="50"/>
  <c r="M228" i="50"/>
  <c r="L228" i="50"/>
  <c r="K228" i="50"/>
  <c r="J228" i="50"/>
  <c r="I228" i="50"/>
  <c r="B228" i="50"/>
  <c r="AI227" i="50"/>
  <c r="AH227" i="50"/>
  <c r="AG227" i="50"/>
  <c r="AF227" i="50"/>
  <c r="AE227" i="50"/>
  <c r="AD227" i="50"/>
  <c r="AC227" i="50"/>
  <c r="AB227" i="50"/>
  <c r="AA227" i="50"/>
  <c r="Z227" i="50"/>
  <c r="Y227" i="50"/>
  <c r="X227" i="50"/>
  <c r="W227" i="50"/>
  <c r="V227" i="50"/>
  <c r="U227" i="50"/>
  <c r="T227" i="50"/>
  <c r="S227" i="50"/>
  <c r="R227" i="50"/>
  <c r="Q227" i="50"/>
  <c r="P227" i="50"/>
  <c r="O227" i="50"/>
  <c r="N227" i="50"/>
  <c r="M227" i="50"/>
  <c r="L227" i="50"/>
  <c r="K227" i="50"/>
  <c r="J227" i="50"/>
  <c r="I227" i="50"/>
  <c r="B227" i="50"/>
  <c r="AI226" i="50"/>
  <c r="AH226" i="50"/>
  <c r="AG226" i="50"/>
  <c r="AF226" i="50"/>
  <c r="AE226" i="50"/>
  <c r="AD226" i="50"/>
  <c r="AC226" i="50"/>
  <c r="AB226" i="50"/>
  <c r="AA226" i="50"/>
  <c r="Z226" i="50"/>
  <c r="Y226" i="50"/>
  <c r="X226" i="50"/>
  <c r="W226" i="50"/>
  <c r="V226" i="50"/>
  <c r="U226" i="50"/>
  <c r="T226" i="50"/>
  <c r="S226" i="50"/>
  <c r="R226" i="50"/>
  <c r="Q226" i="50"/>
  <c r="P226" i="50"/>
  <c r="O226" i="50"/>
  <c r="N226" i="50"/>
  <c r="M226" i="50"/>
  <c r="L226" i="50"/>
  <c r="K226" i="50"/>
  <c r="J226" i="50"/>
  <c r="I226" i="50"/>
  <c r="B226" i="50"/>
  <c r="AI225" i="50"/>
  <c r="AH225" i="50"/>
  <c r="AG225" i="50"/>
  <c r="AF225" i="50"/>
  <c r="AE225" i="50"/>
  <c r="AD225" i="50"/>
  <c r="AC225" i="50"/>
  <c r="AB225" i="50"/>
  <c r="AA225" i="50"/>
  <c r="Z225" i="50"/>
  <c r="Y225" i="50"/>
  <c r="X225" i="50"/>
  <c r="W225" i="50"/>
  <c r="V225" i="50"/>
  <c r="U225" i="50"/>
  <c r="T225" i="50"/>
  <c r="S225" i="50"/>
  <c r="R225" i="50"/>
  <c r="Q225" i="50"/>
  <c r="P225" i="50"/>
  <c r="O225" i="50"/>
  <c r="N225" i="50"/>
  <c r="M225" i="50"/>
  <c r="L225" i="50"/>
  <c r="K225" i="50"/>
  <c r="J225" i="50"/>
  <c r="I225" i="50"/>
  <c r="B225" i="50"/>
  <c r="AI224" i="50"/>
  <c r="AH224" i="50"/>
  <c r="AG224" i="50"/>
  <c r="AF224" i="50"/>
  <c r="AE224" i="50"/>
  <c r="AD224" i="50"/>
  <c r="AC224" i="50"/>
  <c r="AB224" i="50"/>
  <c r="AA224" i="50"/>
  <c r="Z224" i="50"/>
  <c r="Y224" i="50"/>
  <c r="X224" i="50"/>
  <c r="W224" i="50"/>
  <c r="V224" i="50"/>
  <c r="U224" i="50"/>
  <c r="T224" i="50"/>
  <c r="S224" i="50"/>
  <c r="R224" i="50"/>
  <c r="Q224" i="50"/>
  <c r="P224" i="50"/>
  <c r="O224" i="50"/>
  <c r="N224" i="50"/>
  <c r="M224" i="50"/>
  <c r="L224" i="50"/>
  <c r="K224" i="50"/>
  <c r="J224" i="50"/>
  <c r="I224" i="50"/>
  <c r="B224" i="50"/>
  <c r="AI223" i="50"/>
  <c r="AH223" i="50"/>
  <c r="AG223" i="50"/>
  <c r="AF223" i="50"/>
  <c r="AE223" i="50"/>
  <c r="AD223" i="50"/>
  <c r="AC223" i="50"/>
  <c r="AB223" i="50"/>
  <c r="AA223" i="50"/>
  <c r="Z223" i="50"/>
  <c r="Y223" i="50"/>
  <c r="X223" i="50"/>
  <c r="W223" i="50"/>
  <c r="V223" i="50"/>
  <c r="U223" i="50"/>
  <c r="T223" i="50"/>
  <c r="S223" i="50"/>
  <c r="R223" i="50"/>
  <c r="Q223" i="50"/>
  <c r="P223" i="50"/>
  <c r="O223" i="50"/>
  <c r="N223" i="50"/>
  <c r="M223" i="50"/>
  <c r="L223" i="50"/>
  <c r="K223" i="50"/>
  <c r="J223" i="50"/>
  <c r="I223" i="50"/>
  <c r="B223" i="50"/>
  <c r="AI222" i="50"/>
  <c r="AH222" i="50"/>
  <c r="AG222" i="50"/>
  <c r="AF222" i="50"/>
  <c r="AE222" i="50"/>
  <c r="AD222" i="50"/>
  <c r="AC222" i="50"/>
  <c r="AB222" i="50"/>
  <c r="AA222" i="50"/>
  <c r="Z222" i="50"/>
  <c r="Y222" i="50"/>
  <c r="X222" i="50"/>
  <c r="W222" i="50"/>
  <c r="V222" i="50"/>
  <c r="U222" i="50"/>
  <c r="T222" i="50"/>
  <c r="S222" i="50"/>
  <c r="R222" i="50"/>
  <c r="Q222" i="50"/>
  <c r="P222" i="50"/>
  <c r="O222" i="50"/>
  <c r="N222" i="50"/>
  <c r="M222" i="50"/>
  <c r="L222" i="50"/>
  <c r="K222" i="50"/>
  <c r="J222" i="50"/>
  <c r="I222" i="50"/>
  <c r="B222" i="50"/>
  <c r="AI221" i="50"/>
  <c r="AH221" i="50"/>
  <c r="AG221" i="50"/>
  <c r="AF221" i="50"/>
  <c r="AE221" i="50"/>
  <c r="AD221" i="50"/>
  <c r="AC221" i="50"/>
  <c r="AB221" i="50"/>
  <c r="AA221" i="50"/>
  <c r="Z221" i="50"/>
  <c r="Y221" i="50"/>
  <c r="X221" i="50"/>
  <c r="W221" i="50"/>
  <c r="V221" i="50"/>
  <c r="U221" i="50"/>
  <c r="T221" i="50"/>
  <c r="S221" i="50"/>
  <c r="R221" i="50"/>
  <c r="Q221" i="50"/>
  <c r="P221" i="50"/>
  <c r="O221" i="50"/>
  <c r="N221" i="50"/>
  <c r="M221" i="50"/>
  <c r="L221" i="50"/>
  <c r="K221" i="50"/>
  <c r="J221" i="50"/>
  <c r="I221" i="50"/>
  <c r="B221" i="50"/>
  <c r="AI220" i="50"/>
  <c r="AH220" i="50"/>
  <c r="AG220" i="50"/>
  <c r="AF220" i="50"/>
  <c r="AE220" i="50"/>
  <c r="AD220" i="50"/>
  <c r="AC220" i="50"/>
  <c r="AB220" i="50"/>
  <c r="AA220" i="50"/>
  <c r="Z220" i="50"/>
  <c r="Y220" i="50"/>
  <c r="X220" i="50"/>
  <c r="W220" i="50"/>
  <c r="V220" i="50"/>
  <c r="U220" i="50"/>
  <c r="T220" i="50"/>
  <c r="S220" i="50"/>
  <c r="R220" i="50"/>
  <c r="Q220" i="50"/>
  <c r="P220" i="50"/>
  <c r="O220" i="50"/>
  <c r="N220" i="50"/>
  <c r="M220" i="50"/>
  <c r="L220" i="50"/>
  <c r="K220" i="50"/>
  <c r="J220" i="50"/>
  <c r="I220" i="50"/>
  <c r="B220" i="50"/>
  <c r="AI219" i="50"/>
  <c r="AH219" i="50"/>
  <c r="AG219" i="50"/>
  <c r="AF219" i="50"/>
  <c r="AE219" i="50"/>
  <c r="AD219" i="50"/>
  <c r="AC219" i="50"/>
  <c r="AB219" i="50"/>
  <c r="AA219" i="50"/>
  <c r="Z219" i="50"/>
  <c r="Y219" i="50"/>
  <c r="X219" i="50"/>
  <c r="W219" i="50"/>
  <c r="V219" i="50"/>
  <c r="U219" i="50"/>
  <c r="T219" i="50"/>
  <c r="S219" i="50"/>
  <c r="R219" i="50"/>
  <c r="Q219" i="50"/>
  <c r="P219" i="50"/>
  <c r="O219" i="50"/>
  <c r="N219" i="50"/>
  <c r="M219" i="50"/>
  <c r="L219" i="50"/>
  <c r="K219" i="50"/>
  <c r="J219" i="50"/>
  <c r="I219" i="50"/>
  <c r="B219" i="50"/>
  <c r="AI218" i="50"/>
  <c r="AH218" i="50"/>
  <c r="AG218" i="50"/>
  <c r="AF218" i="50"/>
  <c r="AE218" i="50"/>
  <c r="AD218" i="50"/>
  <c r="AC218" i="50"/>
  <c r="AB218" i="50"/>
  <c r="AA218" i="50"/>
  <c r="Z218" i="50"/>
  <c r="Y218" i="50"/>
  <c r="X218" i="50"/>
  <c r="W218" i="50"/>
  <c r="V218" i="50"/>
  <c r="U218" i="50"/>
  <c r="T218" i="50"/>
  <c r="S218" i="50"/>
  <c r="R218" i="50"/>
  <c r="Q218" i="50"/>
  <c r="P218" i="50"/>
  <c r="O218" i="50"/>
  <c r="N218" i="50"/>
  <c r="M218" i="50"/>
  <c r="L218" i="50"/>
  <c r="K218" i="50"/>
  <c r="J218" i="50"/>
  <c r="I218" i="50"/>
  <c r="B218" i="50"/>
  <c r="AI217" i="50"/>
  <c r="AH217" i="50"/>
  <c r="AG217" i="50"/>
  <c r="AF217" i="50"/>
  <c r="AE217" i="50"/>
  <c r="AD217" i="50"/>
  <c r="AC217" i="50"/>
  <c r="AB217" i="50"/>
  <c r="AA217" i="50"/>
  <c r="Z217" i="50"/>
  <c r="Y217" i="50"/>
  <c r="X217" i="50"/>
  <c r="W217" i="50"/>
  <c r="V217" i="50"/>
  <c r="U217" i="50"/>
  <c r="T217" i="50"/>
  <c r="S217" i="50"/>
  <c r="R217" i="50"/>
  <c r="Q217" i="50"/>
  <c r="P217" i="50"/>
  <c r="O217" i="50"/>
  <c r="N217" i="50"/>
  <c r="M217" i="50"/>
  <c r="L217" i="50"/>
  <c r="K217" i="50"/>
  <c r="J217" i="50"/>
  <c r="I217" i="50"/>
  <c r="B217" i="50"/>
  <c r="AI216" i="50"/>
  <c r="AH216" i="50"/>
  <c r="AG216" i="50"/>
  <c r="AF216" i="50"/>
  <c r="AE216" i="50"/>
  <c r="AD216" i="50"/>
  <c r="AC216" i="50"/>
  <c r="AB216" i="50"/>
  <c r="AA216" i="50"/>
  <c r="Z216" i="50"/>
  <c r="Y216" i="50"/>
  <c r="X216" i="50"/>
  <c r="W216" i="50"/>
  <c r="V216" i="50"/>
  <c r="U216" i="50"/>
  <c r="T216" i="50"/>
  <c r="S216" i="50"/>
  <c r="R216" i="50"/>
  <c r="Q216" i="50"/>
  <c r="P216" i="50"/>
  <c r="O216" i="50"/>
  <c r="N216" i="50"/>
  <c r="M216" i="50"/>
  <c r="L216" i="50"/>
  <c r="K216" i="50"/>
  <c r="J216" i="50"/>
  <c r="I216" i="50"/>
  <c r="B216" i="50"/>
  <c r="AI215" i="50"/>
  <c r="AH215" i="50"/>
  <c r="AG215" i="50"/>
  <c r="AF215" i="50"/>
  <c r="AE215" i="50"/>
  <c r="AD215" i="50"/>
  <c r="AC215" i="50"/>
  <c r="AB215" i="50"/>
  <c r="AA215" i="50"/>
  <c r="Z215" i="50"/>
  <c r="Y215" i="50"/>
  <c r="X215" i="50"/>
  <c r="W215" i="50"/>
  <c r="V215" i="50"/>
  <c r="U215" i="50"/>
  <c r="T215" i="50"/>
  <c r="S215" i="50"/>
  <c r="R215" i="50"/>
  <c r="Q215" i="50"/>
  <c r="P215" i="50"/>
  <c r="O215" i="50"/>
  <c r="N215" i="50"/>
  <c r="M215" i="50"/>
  <c r="L215" i="50"/>
  <c r="K215" i="50"/>
  <c r="J215" i="50"/>
  <c r="I215" i="50"/>
  <c r="B215" i="50"/>
  <c r="AI214" i="50"/>
  <c r="AH214" i="50"/>
  <c r="AG214" i="50"/>
  <c r="AF214" i="50"/>
  <c r="AE214" i="50"/>
  <c r="AD214" i="50"/>
  <c r="AC214" i="50"/>
  <c r="AB214" i="50"/>
  <c r="AA214" i="50"/>
  <c r="Z214" i="50"/>
  <c r="Y214" i="50"/>
  <c r="X214" i="50"/>
  <c r="W214" i="50"/>
  <c r="V214" i="50"/>
  <c r="U214" i="50"/>
  <c r="T214" i="50"/>
  <c r="S214" i="50"/>
  <c r="R214" i="50"/>
  <c r="Q214" i="50"/>
  <c r="P214" i="50"/>
  <c r="O214" i="50"/>
  <c r="N214" i="50"/>
  <c r="M214" i="50"/>
  <c r="L214" i="50"/>
  <c r="K214" i="50"/>
  <c r="J214" i="50"/>
  <c r="I214" i="50"/>
  <c r="B214" i="50"/>
  <c r="AI213" i="50"/>
  <c r="AH213" i="50"/>
  <c r="AG213" i="50"/>
  <c r="AF213" i="50"/>
  <c r="AE213" i="50"/>
  <c r="AD213" i="50"/>
  <c r="AC213" i="50"/>
  <c r="AB213" i="50"/>
  <c r="AA213" i="50"/>
  <c r="Z213" i="50"/>
  <c r="Y213" i="50"/>
  <c r="X213" i="50"/>
  <c r="W213" i="50"/>
  <c r="V213" i="50"/>
  <c r="U213" i="50"/>
  <c r="T213" i="50"/>
  <c r="S213" i="50"/>
  <c r="R213" i="50"/>
  <c r="Q213" i="50"/>
  <c r="P213" i="50"/>
  <c r="O213" i="50"/>
  <c r="N213" i="50"/>
  <c r="M213" i="50"/>
  <c r="L213" i="50"/>
  <c r="K213" i="50"/>
  <c r="J213" i="50"/>
  <c r="I213" i="50"/>
  <c r="B213" i="50"/>
  <c r="AI212" i="50"/>
  <c r="AH212" i="50"/>
  <c r="AG212" i="50"/>
  <c r="AF212" i="50"/>
  <c r="AE212" i="50"/>
  <c r="AD212" i="50"/>
  <c r="AC212" i="50"/>
  <c r="AB212" i="50"/>
  <c r="AA212" i="50"/>
  <c r="Z212" i="50"/>
  <c r="Y212" i="50"/>
  <c r="X212" i="50"/>
  <c r="W212" i="50"/>
  <c r="V212" i="50"/>
  <c r="U212" i="50"/>
  <c r="T212" i="50"/>
  <c r="S212" i="50"/>
  <c r="R212" i="50"/>
  <c r="Q212" i="50"/>
  <c r="P212" i="50"/>
  <c r="O212" i="50"/>
  <c r="N212" i="50"/>
  <c r="M212" i="50"/>
  <c r="L212" i="50"/>
  <c r="K212" i="50"/>
  <c r="J212" i="50"/>
  <c r="I212" i="50"/>
  <c r="B212" i="50"/>
  <c r="AI211" i="50"/>
  <c r="AH211" i="50"/>
  <c r="AG211" i="50"/>
  <c r="AF211" i="50"/>
  <c r="AE211" i="50"/>
  <c r="AD211" i="50"/>
  <c r="AC211" i="50"/>
  <c r="AB211" i="50"/>
  <c r="AA211" i="50"/>
  <c r="Z211" i="50"/>
  <c r="Y211" i="50"/>
  <c r="X211" i="50"/>
  <c r="W211" i="50"/>
  <c r="V211" i="50"/>
  <c r="U211" i="50"/>
  <c r="T211" i="50"/>
  <c r="S211" i="50"/>
  <c r="R211" i="50"/>
  <c r="Q211" i="50"/>
  <c r="P211" i="50"/>
  <c r="O211" i="50"/>
  <c r="N211" i="50"/>
  <c r="M211" i="50"/>
  <c r="L211" i="50"/>
  <c r="K211" i="50"/>
  <c r="J211" i="50"/>
  <c r="I211" i="50"/>
  <c r="B211" i="50"/>
  <c r="AI210" i="50"/>
  <c r="AH210" i="50"/>
  <c r="AG210" i="50"/>
  <c r="AF210" i="50"/>
  <c r="AE210" i="50"/>
  <c r="AD210" i="50"/>
  <c r="AC210" i="50"/>
  <c r="AB210" i="50"/>
  <c r="AA210" i="50"/>
  <c r="Z210" i="50"/>
  <c r="Y210" i="50"/>
  <c r="X210" i="50"/>
  <c r="W210" i="50"/>
  <c r="V210" i="50"/>
  <c r="U210" i="50"/>
  <c r="T210" i="50"/>
  <c r="S210" i="50"/>
  <c r="R210" i="50"/>
  <c r="Q210" i="50"/>
  <c r="P210" i="50"/>
  <c r="O210" i="50"/>
  <c r="N210" i="50"/>
  <c r="M210" i="50"/>
  <c r="L210" i="50"/>
  <c r="K210" i="50"/>
  <c r="J210" i="50"/>
  <c r="I210" i="50"/>
  <c r="B210" i="50"/>
  <c r="AI209" i="50"/>
  <c r="AH209" i="50"/>
  <c r="AG209" i="50"/>
  <c r="AF209" i="50"/>
  <c r="AE209" i="50"/>
  <c r="AD209" i="50"/>
  <c r="AC209" i="50"/>
  <c r="AB209" i="50"/>
  <c r="AA209" i="50"/>
  <c r="Z209" i="50"/>
  <c r="Y209" i="50"/>
  <c r="X209" i="50"/>
  <c r="W209" i="50"/>
  <c r="V209" i="50"/>
  <c r="U209" i="50"/>
  <c r="T209" i="50"/>
  <c r="S209" i="50"/>
  <c r="R209" i="50"/>
  <c r="Q209" i="50"/>
  <c r="P209" i="50"/>
  <c r="O209" i="50"/>
  <c r="N209" i="50"/>
  <c r="M209" i="50"/>
  <c r="L209" i="50"/>
  <c r="K209" i="50"/>
  <c r="J209" i="50"/>
  <c r="I209" i="50"/>
  <c r="B209" i="50"/>
  <c r="AI208" i="50"/>
  <c r="AH208" i="50"/>
  <c r="AG208" i="50"/>
  <c r="AF208" i="50"/>
  <c r="AE208" i="50"/>
  <c r="AD208" i="50"/>
  <c r="AC208" i="50"/>
  <c r="AB208" i="50"/>
  <c r="AA208" i="50"/>
  <c r="Z208" i="50"/>
  <c r="Y208" i="50"/>
  <c r="X208" i="50"/>
  <c r="W208" i="50"/>
  <c r="V208" i="50"/>
  <c r="U208" i="50"/>
  <c r="T208" i="50"/>
  <c r="S208" i="50"/>
  <c r="R208" i="50"/>
  <c r="Q208" i="50"/>
  <c r="P208" i="50"/>
  <c r="O208" i="50"/>
  <c r="N208" i="50"/>
  <c r="M208" i="50"/>
  <c r="L208" i="50"/>
  <c r="K208" i="50"/>
  <c r="J208" i="50"/>
  <c r="I208" i="50"/>
  <c r="B208" i="50"/>
  <c r="AI207" i="50"/>
  <c r="AH207" i="50"/>
  <c r="AG207" i="50"/>
  <c r="AF207" i="50"/>
  <c r="AE207" i="50"/>
  <c r="AD207" i="50"/>
  <c r="AC207" i="50"/>
  <c r="AB207" i="50"/>
  <c r="AA207" i="50"/>
  <c r="Z207" i="50"/>
  <c r="Y207" i="50"/>
  <c r="X207" i="50"/>
  <c r="W207" i="50"/>
  <c r="V207" i="50"/>
  <c r="U207" i="50"/>
  <c r="T207" i="50"/>
  <c r="S207" i="50"/>
  <c r="R207" i="50"/>
  <c r="Q207" i="50"/>
  <c r="P207" i="50"/>
  <c r="O207" i="50"/>
  <c r="N207" i="50"/>
  <c r="M207" i="50"/>
  <c r="L207" i="50"/>
  <c r="K207" i="50"/>
  <c r="J207" i="50"/>
  <c r="I207" i="50"/>
  <c r="B207" i="50"/>
  <c r="AI206" i="50"/>
  <c r="AH206" i="50"/>
  <c r="AG206" i="50"/>
  <c r="AF206" i="50"/>
  <c r="AE206" i="50"/>
  <c r="AD206" i="50"/>
  <c r="AC206" i="50"/>
  <c r="AB206" i="50"/>
  <c r="AA206" i="50"/>
  <c r="Z206" i="50"/>
  <c r="Y206" i="50"/>
  <c r="X206" i="50"/>
  <c r="W206" i="50"/>
  <c r="V206" i="50"/>
  <c r="U206" i="50"/>
  <c r="T206" i="50"/>
  <c r="S206" i="50"/>
  <c r="R206" i="50"/>
  <c r="Q206" i="50"/>
  <c r="P206" i="50"/>
  <c r="O206" i="50"/>
  <c r="N206" i="50"/>
  <c r="M206" i="50"/>
  <c r="L206" i="50"/>
  <c r="K206" i="50"/>
  <c r="J206" i="50"/>
  <c r="I206" i="50"/>
  <c r="B206" i="50"/>
  <c r="AI205" i="50"/>
  <c r="AH205" i="50"/>
  <c r="AG205" i="50"/>
  <c r="AF205" i="50"/>
  <c r="AE205" i="50"/>
  <c r="AD205" i="50"/>
  <c r="AC205" i="50"/>
  <c r="AB205" i="50"/>
  <c r="AA205" i="50"/>
  <c r="Z205" i="50"/>
  <c r="Y205" i="50"/>
  <c r="X205" i="50"/>
  <c r="W205" i="50"/>
  <c r="V205" i="50"/>
  <c r="U205" i="50"/>
  <c r="T205" i="50"/>
  <c r="S205" i="50"/>
  <c r="R205" i="50"/>
  <c r="Q205" i="50"/>
  <c r="P205" i="50"/>
  <c r="O205" i="50"/>
  <c r="N205" i="50"/>
  <c r="M205" i="50"/>
  <c r="L205" i="50"/>
  <c r="K205" i="50"/>
  <c r="J205" i="50"/>
  <c r="I205" i="50"/>
  <c r="B205" i="50"/>
  <c r="AI204" i="50"/>
  <c r="AH204" i="50"/>
  <c r="AG204" i="50"/>
  <c r="AF204" i="50"/>
  <c r="AE204" i="50"/>
  <c r="AD204" i="50"/>
  <c r="AC204" i="50"/>
  <c r="AB204" i="50"/>
  <c r="AA204" i="50"/>
  <c r="Z204" i="50"/>
  <c r="Y204" i="50"/>
  <c r="X204" i="50"/>
  <c r="W204" i="50"/>
  <c r="V204" i="50"/>
  <c r="U204" i="50"/>
  <c r="T204" i="50"/>
  <c r="S204" i="50"/>
  <c r="R204" i="50"/>
  <c r="Q204" i="50"/>
  <c r="P204" i="50"/>
  <c r="O204" i="50"/>
  <c r="N204" i="50"/>
  <c r="M204" i="50"/>
  <c r="L204" i="50"/>
  <c r="K204" i="50"/>
  <c r="J204" i="50"/>
  <c r="I204" i="50"/>
  <c r="B204" i="50"/>
  <c r="AI203" i="50"/>
  <c r="AH203" i="50"/>
  <c r="AG203" i="50"/>
  <c r="AF203" i="50"/>
  <c r="AE203" i="50"/>
  <c r="AD203" i="50"/>
  <c r="AC203" i="50"/>
  <c r="AB203" i="50"/>
  <c r="AA203" i="50"/>
  <c r="Z203" i="50"/>
  <c r="Y203" i="50"/>
  <c r="X203" i="50"/>
  <c r="W203" i="50"/>
  <c r="V203" i="50"/>
  <c r="U203" i="50"/>
  <c r="T203" i="50"/>
  <c r="S203" i="50"/>
  <c r="R203" i="50"/>
  <c r="Q203" i="50"/>
  <c r="P203" i="50"/>
  <c r="O203" i="50"/>
  <c r="N203" i="50"/>
  <c r="M203" i="50"/>
  <c r="L203" i="50"/>
  <c r="K203" i="50"/>
  <c r="J203" i="50"/>
  <c r="I203" i="50"/>
  <c r="B203" i="50"/>
  <c r="AI202" i="50"/>
  <c r="AH202" i="50"/>
  <c r="AG202" i="50"/>
  <c r="AF202" i="50"/>
  <c r="AE202" i="50"/>
  <c r="AD202" i="50"/>
  <c r="AC202" i="50"/>
  <c r="AB202" i="50"/>
  <c r="AA202" i="50"/>
  <c r="Z202" i="50"/>
  <c r="Y202" i="50"/>
  <c r="X202" i="50"/>
  <c r="W202" i="50"/>
  <c r="V202" i="50"/>
  <c r="U202" i="50"/>
  <c r="T202" i="50"/>
  <c r="S202" i="50"/>
  <c r="R202" i="50"/>
  <c r="Q202" i="50"/>
  <c r="P202" i="50"/>
  <c r="O202" i="50"/>
  <c r="N202" i="50"/>
  <c r="M202" i="50"/>
  <c r="L202" i="50"/>
  <c r="K202" i="50"/>
  <c r="J202" i="50"/>
  <c r="I202" i="50"/>
  <c r="B202" i="50"/>
  <c r="AI201" i="50"/>
  <c r="AH201" i="50"/>
  <c r="AG201" i="50"/>
  <c r="AF201" i="50"/>
  <c r="AE201" i="50"/>
  <c r="AD201" i="50"/>
  <c r="AC201" i="50"/>
  <c r="AB201" i="50"/>
  <c r="AA201" i="50"/>
  <c r="Z201" i="50"/>
  <c r="Y201" i="50"/>
  <c r="X201" i="50"/>
  <c r="W201" i="50"/>
  <c r="V201" i="50"/>
  <c r="U201" i="50"/>
  <c r="T201" i="50"/>
  <c r="S201" i="50"/>
  <c r="R201" i="50"/>
  <c r="Q201" i="50"/>
  <c r="P201" i="50"/>
  <c r="O201" i="50"/>
  <c r="N201" i="50"/>
  <c r="M201" i="50"/>
  <c r="L201" i="50"/>
  <c r="K201" i="50"/>
  <c r="J201" i="50"/>
  <c r="I201" i="50"/>
  <c r="B201" i="50"/>
  <c r="AI200" i="50"/>
  <c r="AH200" i="50"/>
  <c r="AG200" i="50"/>
  <c r="AF200" i="50"/>
  <c r="AE200" i="50"/>
  <c r="AD200" i="50"/>
  <c r="AC200" i="50"/>
  <c r="AB200" i="50"/>
  <c r="AA200" i="50"/>
  <c r="Z200" i="50"/>
  <c r="Y200" i="50"/>
  <c r="X200" i="50"/>
  <c r="W200" i="50"/>
  <c r="V200" i="50"/>
  <c r="U200" i="50"/>
  <c r="T200" i="50"/>
  <c r="S200" i="50"/>
  <c r="R200" i="50"/>
  <c r="Q200" i="50"/>
  <c r="P200" i="50"/>
  <c r="O200" i="50"/>
  <c r="N200" i="50"/>
  <c r="M200" i="50"/>
  <c r="L200" i="50"/>
  <c r="K200" i="50"/>
  <c r="J200" i="50"/>
  <c r="I200" i="50"/>
  <c r="B200" i="50"/>
  <c r="AI199" i="50"/>
  <c r="AH199" i="50"/>
  <c r="AG199" i="50"/>
  <c r="AF199" i="50"/>
  <c r="AE199" i="50"/>
  <c r="AD199" i="50"/>
  <c r="AC199" i="50"/>
  <c r="AB199" i="50"/>
  <c r="AA199" i="50"/>
  <c r="Z199" i="50"/>
  <c r="Y199" i="50"/>
  <c r="X199" i="50"/>
  <c r="W199" i="50"/>
  <c r="V199" i="50"/>
  <c r="U199" i="50"/>
  <c r="T199" i="50"/>
  <c r="S199" i="50"/>
  <c r="R199" i="50"/>
  <c r="Q199" i="50"/>
  <c r="P199" i="50"/>
  <c r="O199" i="50"/>
  <c r="N199" i="50"/>
  <c r="M199" i="50"/>
  <c r="L199" i="50"/>
  <c r="K199" i="50"/>
  <c r="J199" i="50"/>
  <c r="I199" i="50"/>
  <c r="B199" i="50"/>
  <c r="AI198" i="50"/>
  <c r="AH198" i="50"/>
  <c r="AG198" i="50"/>
  <c r="AF198" i="50"/>
  <c r="AE198" i="50"/>
  <c r="AD198" i="50"/>
  <c r="AC198" i="50"/>
  <c r="AB198" i="50"/>
  <c r="AA198" i="50"/>
  <c r="Z198" i="50"/>
  <c r="Y198" i="50"/>
  <c r="X198" i="50"/>
  <c r="W198" i="50"/>
  <c r="V198" i="50"/>
  <c r="U198" i="50"/>
  <c r="T198" i="50"/>
  <c r="S198" i="50"/>
  <c r="R198" i="50"/>
  <c r="Q198" i="50"/>
  <c r="P198" i="50"/>
  <c r="O198" i="50"/>
  <c r="N198" i="50"/>
  <c r="M198" i="50"/>
  <c r="L198" i="50"/>
  <c r="K198" i="50"/>
  <c r="J198" i="50"/>
  <c r="I198" i="50"/>
  <c r="B198" i="50"/>
  <c r="AI197" i="50"/>
  <c r="AH197" i="50"/>
  <c r="AG197" i="50"/>
  <c r="AF197" i="50"/>
  <c r="AE197" i="50"/>
  <c r="AD197" i="50"/>
  <c r="AC197" i="50"/>
  <c r="AB197" i="50"/>
  <c r="AA197" i="50"/>
  <c r="Z197" i="50"/>
  <c r="Y197" i="50"/>
  <c r="X197" i="50"/>
  <c r="W197" i="50"/>
  <c r="V197" i="50"/>
  <c r="U197" i="50"/>
  <c r="T197" i="50"/>
  <c r="S197" i="50"/>
  <c r="R197" i="50"/>
  <c r="Q197" i="50"/>
  <c r="P197" i="50"/>
  <c r="O197" i="50"/>
  <c r="N197" i="50"/>
  <c r="M197" i="50"/>
  <c r="L197" i="50"/>
  <c r="K197" i="50"/>
  <c r="J197" i="50"/>
  <c r="I197" i="50"/>
  <c r="B197" i="50"/>
  <c r="AI196" i="50"/>
  <c r="AH196" i="50"/>
  <c r="AG196" i="50"/>
  <c r="AF196" i="50"/>
  <c r="AE196" i="50"/>
  <c r="AD196" i="50"/>
  <c r="AC196" i="50"/>
  <c r="AB196" i="50"/>
  <c r="AA196" i="50"/>
  <c r="Z196" i="50"/>
  <c r="Y196" i="50"/>
  <c r="X196" i="50"/>
  <c r="W196" i="50"/>
  <c r="V196" i="50"/>
  <c r="U196" i="50"/>
  <c r="T196" i="50"/>
  <c r="S196" i="50"/>
  <c r="R196" i="50"/>
  <c r="Q196" i="50"/>
  <c r="P196" i="50"/>
  <c r="O196" i="50"/>
  <c r="N196" i="50"/>
  <c r="M196" i="50"/>
  <c r="L196" i="50"/>
  <c r="K196" i="50"/>
  <c r="J196" i="50"/>
  <c r="I196" i="50"/>
  <c r="B196" i="50"/>
  <c r="AI195" i="50"/>
  <c r="AH195" i="50"/>
  <c r="AG195" i="50"/>
  <c r="AF195" i="50"/>
  <c r="AE195" i="50"/>
  <c r="AD195" i="50"/>
  <c r="AC195" i="50"/>
  <c r="AB195" i="50"/>
  <c r="AA195" i="50"/>
  <c r="Z195" i="50"/>
  <c r="Y195" i="50"/>
  <c r="X195" i="50"/>
  <c r="W195" i="50"/>
  <c r="V195" i="50"/>
  <c r="U195" i="50"/>
  <c r="T195" i="50"/>
  <c r="S195" i="50"/>
  <c r="R195" i="50"/>
  <c r="Q195" i="50"/>
  <c r="P195" i="50"/>
  <c r="O195" i="50"/>
  <c r="N195" i="50"/>
  <c r="M195" i="50"/>
  <c r="L195" i="50"/>
  <c r="K195" i="50"/>
  <c r="J195" i="50"/>
  <c r="I195" i="50"/>
  <c r="B195" i="50"/>
  <c r="AI194" i="50"/>
  <c r="AH194" i="50"/>
  <c r="AG194" i="50"/>
  <c r="AF194" i="50"/>
  <c r="AE194" i="50"/>
  <c r="AD194" i="50"/>
  <c r="AC194" i="50"/>
  <c r="AB194" i="50"/>
  <c r="AA194" i="50"/>
  <c r="Z194" i="50"/>
  <c r="Y194" i="50"/>
  <c r="X194" i="50"/>
  <c r="W194" i="50"/>
  <c r="V194" i="50"/>
  <c r="U194" i="50"/>
  <c r="T194" i="50"/>
  <c r="S194" i="50"/>
  <c r="R194" i="50"/>
  <c r="Q194" i="50"/>
  <c r="P194" i="50"/>
  <c r="O194" i="50"/>
  <c r="N194" i="50"/>
  <c r="M194" i="50"/>
  <c r="L194" i="50"/>
  <c r="K194" i="50"/>
  <c r="J194" i="50"/>
  <c r="I194" i="50"/>
  <c r="B194" i="50"/>
  <c r="AI193" i="50"/>
  <c r="AH193" i="50"/>
  <c r="AG193" i="50"/>
  <c r="AF193" i="50"/>
  <c r="AE193" i="50"/>
  <c r="AD193" i="50"/>
  <c r="AC193" i="50"/>
  <c r="AB193" i="50"/>
  <c r="AA193" i="50"/>
  <c r="Z193" i="50"/>
  <c r="Y193" i="50"/>
  <c r="X193" i="50"/>
  <c r="W193" i="50"/>
  <c r="V193" i="50"/>
  <c r="U193" i="50"/>
  <c r="T193" i="50"/>
  <c r="S193" i="50"/>
  <c r="R193" i="50"/>
  <c r="Q193" i="50"/>
  <c r="P193" i="50"/>
  <c r="O193" i="50"/>
  <c r="N193" i="50"/>
  <c r="M193" i="50"/>
  <c r="L193" i="50"/>
  <c r="K193" i="50"/>
  <c r="J193" i="50"/>
  <c r="I193" i="50"/>
  <c r="B193" i="50"/>
  <c r="AI192" i="50"/>
  <c r="AH192" i="50"/>
  <c r="AG192" i="50"/>
  <c r="AF192" i="50"/>
  <c r="AE192" i="50"/>
  <c r="AD192" i="50"/>
  <c r="AC192" i="50"/>
  <c r="AB192" i="50"/>
  <c r="AA192" i="50"/>
  <c r="Z192" i="50"/>
  <c r="Y192" i="50"/>
  <c r="X192" i="50"/>
  <c r="W192" i="50"/>
  <c r="V192" i="50"/>
  <c r="U192" i="50"/>
  <c r="T192" i="50"/>
  <c r="S192" i="50"/>
  <c r="R192" i="50"/>
  <c r="Q192" i="50"/>
  <c r="P192" i="50"/>
  <c r="O192" i="50"/>
  <c r="N192" i="50"/>
  <c r="M192" i="50"/>
  <c r="L192" i="50"/>
  <c r="K192" i="50"/>
  <c r="J192" i="50"/>
  <c r="I192" i="50"/>
  <c r="B192" i="50"/>
  <c r="AI191" i="50"/>
  <c r="AH191" i="50"/>
  <c r="AG191" i="50"/>
  <c r="AF191" i="50"/>
  <c r="AE191" i="50"/>
  <c r="AD191" i="50"/>
  <c r="AC191" i="50"/>
  <c r="AB191" i="50"/>
  <c r="AA191" i="50"/>
  <c r="Z191" i="50"/>
  <c r="Y191" i="50"/>
  <c r="X191" i="50"/>
  <c r="W191" i="50"/>
  <c r="V191" i="50"/>
  <c r="U191" i="50"/>
  <c r="T191" i="50"/>
  <c r="S191" i="50"/>
  <c r="R191" i="50"/>
  <c r="Q191" i="50"/>
  <c r="P191" i="50"/>
  <c r="O191" i="50"/>
  <c r="N191" i="50"/>
  <c r="M191" i="50"/>
  <c r="L191" i="50"/>
  <c r="K191" i="50"/>
  <c r="J191" i="50"/>
  <c r="I191" i="50"/>
  <c r="B191" i="50"/>
  <c r="AI190" i="50"/>
  <c r="AH190" i="50"/>
  <c r="AG190" i="50"/>
  <c r="AF190" i="50"/>
  <c r="AE190" i="50"/>
  <c r="AD190" i="50"/>
  <c r="AC190" i="50"/>
  <c r="AB190" i="50"/>
  <c r="AA190" i="50"/>
  <c r="Z190" i="50"/>
  <c r="Y190" i="50"/>
  <c r="X190" i="50"/>
  <c r="W190" i="50"/>
  <c r="V190" i="50"/>
  <c r="U190" i="50"/>
  <c r="T190" i="50"/>
  <c r="S190" i="50"/>
  <c r="R190" i="50"/>
  <c r="Q190" i="50"/>
  <c r="P190" i="50"/>
  <c r="O190" i="50"/>
  <c r="N190" i="50"/>
  <c r="M190" i="50"/>
  <c r="L190" i="50"/>
  <c r="K190" i="50"/>
  <c r="J190" i="50"/>
  <c r="I190" i="50"/>
  <c r="B190" i="50"/>
  <c r="AI189" i="50"/>
  <c r="AH189" i="50"/>
  <c r="AG189" i="50"/>
  <c r="AF189" i="50"/>
  <c r="AE189" i="50"/>
  <c r="AD189" i="50"/>
  <c r="AC189" i="50"/>
  <c r="AB189" i="50"/>
  <c r="AA189" i="50"/>
  <c r="Z189" i="50"/>
  <c r="Y189" i="50"/>
  <c r="X189" i="50"/>
  <c r="W189" i="50"/>
  <c r="V189" i="50"/>
  <c r="U189" i="50"/>
  <c r="T189" i="50"/>
  <c r="S189" i="50"/>
  <c r="R189" i="50"/>
  <c r="Q189" i="50"/>
  <c r="P189" i="50"/>
  <c r="O189" i="50"/>
  <c r="N189" i="50"/>
  <c r="M189" i="50"/>
  <c r="L189" i="50"/>
  <c r="K189" i="50"/>
  <c r="J189" i="50"/>
  <c r="I189" i="50"/>
  <c r="B189" i="50"/>
  <c r="AI188" i="50"/>
  <c r="AH188" i="50"/>
  <c r="AG188" i="50"/>
  <c r="AF188" i="50"/>
  <c r="AE188" i="50"/>
  <c r="AD188" i="50"/>
  <c r="AC188" i="50"/>
  <c r="AB188" i="50"/>
  <c r="AA188" i="50"/>
  <c r="Z188" i="50"/>
  <c r="Y188" i="50"/>
  <c r="X188" i="50"/>
  <c r="W188" i="50"/>
  <c r="V188" i="50"/>
  <c r="U188" i="50"/>
  <c r="T188" i="50"/>
  <c r="S188" i="50"/>
  <c r="R188" i="50"/>
  <c r="Q188" i="50"/>
  <c r="P188" i="50"/>
  <c r="O188" i="50"/>
  <c r="N188" i="50"/>
  <c r="M188" i="50"/>
  <c r="L188" i="50"/>
  <c r="K188" i="50"/>
  <c r="J188" i="50"/>
  <c r="I188" i="50"/>
  <c r="B188" i="50"/>
  <c r="AI187" i="50"/>
  <c r="AH187" i="50"/>
  <c r="AG187" i="50"/>
  <c r="AF187" i="50"/>
  <c r="AE187" i="50"/>
  <c r="AD187" i="50"/>
  <c r="AC187" i="50"/>
  <c r="AB187" i="50"/>
  <c r="AA187" i="50"/>
  <c r="Z187" i="50"/>
  <c r="Y187" i="50"/>
  <c r="X187" i="50"/>
  <c r="W187" i="50"/>
  <c r="V187" i="50"/>
  <c r="U187" i="50"/>
  <c r="T187" i="50"/>
  <c r="S187" i="50"/>
  <c r="R187" i="50"/>
  <c r="Q187" i="50"/>
  <c r="P187" i="50"/>
  <c r="O187" i="50"/>
  <c r="N187" i="50"/>
  <c r="M187" i="50"/>
  <c r="L187" i="50"/>
  <c r="K187" i="50"/>
  <c r="J187" i="50"/>
  <c r="I187" i="50"/>
  <c r="B187" i="50"/>
  <c r="AI186" i="50"/>
  <c r="AH186" i="50"/>
  <c r="AG186" i="50"/>
  <c r="AF186" i="50"/>
  <c r="AE186" i="50"/>
  <c r="AD186" i="50"/>
  <c r="AC186" i="50"/>
  <c r="AB186" i="50"/>
  <c r="AA186" i="50"/>
  <c r="Z186" i="50"/>
  <c r="Y186" i="50"/>
  <c r="X186" i="50"/>
  <c r="W186" i="50"/>
  <c r="V186" i="50"/>
  <c r="U186" i="50"/>
  <c r="T186" i="50"/>
  <c r="S186" i="50"/>
  <c r="R186" i="50"/>
  <c r="Q186" i="50"/>
  <c r="P186" i="50"/>
  <c r="O186" i="50"/>
  <c r="N186" i="50"/>
  <c r="M186" i="50"/>
  <c r="L186" i="50"/>
  <c r="K186" i="50"/>
  <c r="J186" i="50"/>
  <c r="I186" i="50"/>
  <c r="B186" i="50"/>
  <c r="AI185" i="50"/>
  <c r="AH185" i="50"/>
  <c r="AG185" i="50"/>
  <c r="AF185" i="50"/>
  <c r="AE185" i="50"/>
  <c r="AD185" i="50"/>
  <c r="AC185" i="50"/>
  <c r="AB185" i="50"/>
  <c r="AA185" i="50"/>
  <c r="Z185" i="50"/>
  <c r="Y185" i="50"/>
  <c r="X185" i="50"/>
  <c r="W185" i="50"/>
  <c r="V185" i="50"/>
  <c r="U185" i="50"/>
  <c r="T185" i="50"/>
  <c r="S185" i="50"/>
  <c r="R185" i="50"/>
  <c r="Q185" i="50"/>
  <c r="P185" i="50"/>
  <c r="O185" i="50"/>
  <c r="N185" i="50"/>
  <c r="M185" i="50"/>
  <c r="L185" i="50"/>
  <c r="K185" i="50"/>
  <c r="J185" i="50"/>
  <c r="I185" i="50"/>
  <c r="B185" i="50"/>
  <c r="AI184" i="50"/>
  <c r="AH184" i="50"/>
  <c r="AG184" i="50"/>
  <c r="AF184" i="50"/>
  <c r="AE184" i="50"/>
  <c r="AD184" i="50"/>
  <c r="AC184" i="50"/>
  <c r="AB184" i="50"/>
  <c r="AA184" i="50"/>
  <c r="Z184" i="50"/>
  <c r="Y184" i="50"/>
  <c r="X184" i="50"/>
  <c r="W184" i="50"/>
  <c r="V184" i="50"/>
  <c r="U184" i="50"/>
  <c r="T184" i="50"/>
  <c r="S184" i="50"/>
  <c r="R184" i="50"/>
  <c r="Q184" i="50"/>
  <c r="P184" i="50"/>
  <c r="O184" i="50"/>
  <c r="N184" i="50"/>
  <c r="M184" i="50"/>
  <c r="L184" i="50"/>
  <c r="K184" i="50"/>
  <c r="J184" i="50"/>
  <c r="I184" i="50"/>
  <c r="B184" i="50"/>
  <c r="AI183" i="50"/>
  <c r="AH183" i="50"/>
  <c r="AG183" i="50"/>
  <c r="AF183" i="50"/>
  <c r="AE183" i="50"/>
  <c r="AD183" i="50"/>
  <c r="AC183" i="50"/>
  <c r="AB183" i="50"/>
  <c r="AA183" i="50"/>
  <c r="Z183" i="50"/>
  <c r="Y183" i="50"/>
  <c r="X183" i="50"/>
  <c r="W183" i="50"/>
  <c r="V183" i="50"/>
  <c r="U183" i="50"/>
  <c r="T183" i="50"/>
  <c r="S183" i="50"/>
  <c r="R183" i="50"/>
  <c r="Q183" i="50"/>
  <c r="P183" i="50"/>
  <c r="O183" i="50"/>
  <c r="N183" i="50"/>
  <c r="M183" i="50"/>
  <c r="L183" i="50"/>
  <c r="K183" i="50"/>
  <c r="J183" i="50"/>
  <c r="I183" i="50"/>
  <c r="B183" i="50"/>
  <c r="AI182" i="50"/>
  <c r="AH182" i="50"/>
  <c r="AG182" i="50"/>
  <c r="AF182" i="50"/>
  <c r="AE182" i="50"/>
  <c r="AD182" i="50"/>
  <c r="AC182" i="50"/>
  <c r="AB182" i="50"/>
  <c r="AA182" i="50"/>
  <c r="Z182" i="50"/>
  <c r="Y182" i="50"/>
  <c r="X182" i="50"/>
  <c r="W182" i="50"/>
  <c r="V182" i="50"/>
  <c r="U182" i="50"/>
  <c r="T182" i="50"/>
  <c r="S182" i="50"/>
  <c r="R182" i="50"/>
  <c r="Q182" i="50"/>
  <c r="P182" i="50"/>
  <c r="O182" i="50"/>
  <c r="N182" i="50"/>
  <c r="M182" i="50"/>
  <c r="L182" i="50"/>
  <c r="K182" i="50"/>
  <c r="J182" i="50"/>
  <c r="I182" i="50"/>
  <c r="B182" i="50"/>
  <c r="AI181" i="50"/>
  <c r="AH181" i="50"/>
  <c r="AG181" i="50"/>
  <c r="AF181" i="50"/>
  <c r="AE181" i="50"/>
  <c r="AD181" i="50"/>
  <c r="AC181" i="50"/>
  <c r="AB181" i="50"/>
  <c r="AA181" i="50"/>
  <c r="Z181" i="50"/>
  <c r="Y181" i="50"/>
  <c r="X181" i="50"/>
  <c r="W181" i="50"/>
  <c r="V181" i="50"/>
  <c r="U181" i="50"/>
  <c r="T181" i="50"/>
  <c r="S181" i="50"/>
  <c r="R181" i="50"/>
  <c r="Q181" i="50"/>
  <c r="P181" i="50"/>
  <c r="O181" i="50"/>
  <c r="N181" i="50"/>
  <c r="M181" i="50"/>
  <c r="L181" i="50"/>
  <c r="K181" i="50"/>
  <c r="J181" i="50"/>
  <c r="I181" i="50"/>
  <c r="B181" i="50"/>
  <c r="AI180" i="50"/>
  <c r="AH180" i="50"/>
  <c r="AG180" i="50"/>
  <c r="AF180" i="50"/>
  <c r="AE180" i="50"/>
  <c r="AD180" i="50"/>
  <c r="AC180" i="50"/>
  <c r="AB180" i="50"/>
  <c r="AA180" i="50"/>
  <c r="Z180" i="50"/>
  <c r="Y180" i="50"/>
  <c r="X180" i="50"/>
  <c r="W180" i="50"/>
  <c r="V180" i="50"/>
  <c r="U180" i="50"/>
  <c r="T180" i="50"/>
  <c r="S180" i="50"/>
  <c r="R180" i="50"/>
  <c r="Q180" i="50"/>
  <c r="P180" i="50"/>
  <c r="O180" i="50"/>
  <c r="N180" i="50"/>
  <c r="M180" i="50"/>
  <c r="L180" i="50"/>
  <c r="K180" i="50"/>
  <c r="J180" i="50"/>
  <c r="I180" i="50"/>
  <c r="B180" i="50"/>
  <c r="AI179" i="50"/>
  <c r="AH179" i="50"/>
  <c r="AG179" i="50"/>
  <c r="AF179" i="50"/>
  <c r="AE179" i="50"/>
  <c r="AD179" i="50"/>
  <c r="AC179" i="50"/>
  <c r="AB179" i="50"/>
  <c r="AA179" i="50"/>
  <c r="Z179" i="50"/>
  <c r="Y179" i="50"/>
  <c r="X179" i="50"/>
  <c r="W179" i="50"/>
  <c r="V179" i="50"/>
  <c r="U179" i="50"/>
  <c r="T179" i="50"/>
  <c r="S179" i="50"/>
  <c r="R179" i="50"/>
  <c r="Q179" i="50"/>
  <c r="P179" i="50"/>
  <c r="O179" i="50"/>
  <c r="N179" i="50"/>
  <c r="M179" i="50"/>
  <c r="L179" i="50"/>
  <c r="K179" i="50"/>
  <c r="J179" i="50"/>
  <c r="I179" i="50"/>
  <c r="B179" i="50"/>
  <c r="AI178" i="50"/>
  <c r="AH178" i="50"/>
  <c r="AG178" i="50"/>
  <c r="AF178" i="50"/>
  <c r="AE178" i="50"/>
  <c r="AD178" i="50"/>
  <c r="AC178" i="50"/>
  <c r="AB178" i="50"/>
  <c r="AA178" i="50"/>
  <c r="Z178" i="50"/>
  <c r="Y178" i="50"/>
  <c r="X178" i="50"/>
  <c r="W178" i="50"/>
  <c r="V178" i="50"/>
  <c r="U178" i="50"/>
  <c r="T178" i="50"/>
  <c r="S178" i="50"/>
  <c r="R178" i="50"/>
  <c r="Q178" i="50"/>
  <c r="P178" i="50"/>
  <c r="O178" i="50"/>
  <c r="N178" i="50"/>
  <c r="M178" i="50"/>
  <c r="L178" i="50"/>
  <c r="K178" i="50"/>
  <c r="J178" i="50"/>
  <c r="I178" i="50"/>
  <c r="B178" i="50"/>
  <c r="AI177" i="50"/>
  <c r="AH177" i="50"/>
  <c r="AG177" i="50"/>
  <c r="AF177" i="50"/>
  <c r="AE177" i="50"/>
  <c r="AD177" i="50"/>
  <c r="AC177" i="50"/>
  <c r="AB177" i="50"/>
  <c r="AA177" i="50"/>
  <c r="Z177" i="50"/>
  <c r="Y177" i="50"/>
  <c r="X177" i="50"/>
  <c r="W177" i="50"/>
  <c r="V177" i="50"/>
  <c r="U177" i="50"/>
  <c r="T177" i="50"/>
  <c r="S177" i="50"/>
  <c r="R177" i="50"/>
  <c r="Q177" i="50"/>
  <c r="P177" i="50"/>
  <c r="O177" i="50"/>
  <c r="N177" i="50"/>
  <c r="M177" i="50"/>
  <c r="L177" i="50"/>
  <c r="K177" i="50"/>
  <c r="J177" i="50"/>
  <c r="I177" i="50"/>
  <c r="B177" i="50"/>
  <c r="AI176" i="50"/>
  <c r="AH176" i="50"/>
  <c r="AG176" i="50"/>
  <c r="AF176" i="50"/>
  <c r="AE176" i="50"/>
  <c r="AD176" i="50"/>
  <c r="AC176" i="50"/>
  <c r="AB176" i="50"/>
  <c r="AA176" i="50"/>
  <c r="Z176" i="50"/>
  <c r="Y176" i="50"/>
  <c r="X176" i="50"/>
  <c r="W176" i="50"/>
  <c r="V176" i="50"/>
  <c r="U176" i="50"/>
  <c r="T176" i="50"/>
  <c r="S176" i="50"/>
  <c r="R176" i="50"/>
  <c r="Q176" i="50"/>
  <c r="P176" i="50"/>
  <c r="O176" i="50"/>
  <c r="N176" i="50"/>
  <c r="M176" i="50"/>
  <c r="L176" i="50"/>
  <c r="K176" i="50"/>
  <c r="J176" i="50"/>
  <c r="I176" i="50"/>
  <c r="B176" i="50"/>
  <c r="AI175" i="50"/>
  <c r="AH175" i="50"/>
  <c r="AG175" i="50"/>
  <c r="AF175" i="50"/>
  <c r="AE175" i="50"/>
  <c r="AD175" i="50"/>
  <c r="AC175" i="50"/>
  <c r="AB175" i="50"/>
  <c r="AA175" i="50"/>
  <c r="Z175" i="50"/>
  <c r="Y175" i="50"/>
  <c r="X175" i="50"/>
  <c r="W175" i="50"/>
  <c r="V175" i="50"/>
  <c r="U175" i="50"/>
  <c r="T175" i="50"/>
  <c r="S175" i="50"/>
  <c r="R175" i="50"/>
  <c r="Q175" i="50"/>
  <c r="P175" i="50"/>
  <c r="O175" i="50"/>
  <c r="N175" i="50"/>
  <c r="M175" i="50"/>
  <c r="L175" i="50"/>
  <c r="K175" i="50"/>
  <c r="J175" i="50"/>
  <c r="I175" i="50"/>
  <c r="B175" i="50"/>
  <c r="AI174" i="50"/>
  <c r="AH174" i="50"/>
  <c r="AG174" i="50"/>
  <c r="AF174" i="50"/>
  <c r="AE174" i="50"/>
  <c r="AD174" i="50"/>
  <c r="AC174" i="50"/>
  <c r="AB174" i="50"/>
  <c r="AA174" i="50"/>
  <c r="Z174" i="50"/>
  <c r="Y174" i="50"/>
  <c r="X174" i="50"/>
  <c r="W174" i="50"/>
  <c r="V174" i="50"/>
  <c r="U174" i="50"/>
  <c r="T174" i="50"/>
  <c r="S174" i="50"/>
  <c r="R174" i="50"/>
  <c r="Q174" i="50"/>
  <c r="P174" i="50"/>
  <c r="O174" i="50"/>
  <c r="N174" i="50"/>
  <c r="M174" i="50"/>
  <c r="L174" i="50"/>
  <c r="K174" i="50"/>
  <c r="J174" i="50"/>
  <c r="I174" i="50"/>
  <c r="B174" i="50"/>
  <c r="AI173" i="50"/>
  <c r="AH173" i="50"/>
  <c r="AG173" i="50"/>
  <c r="AF173" i="50"/>
  <c r="AE173" i="50"/>
  <c r="AD173" i="50"/>
  <c r="AC173" i="50"/>
  <c r="AB173" i="50"/>
  <c r="AA173" i="50"/>
  <c r="Z173" i="50"/>
  <c r="Y173" i="50"/>
  <c r="X173" i="50"/>
  <c r="W173" i="50"/>
  <c r="V173" i="50"/>
  <c r="U173" i="50"/>
  <c r="T173" i="50"/>
  <c r="S173" i="50"/>
  <c r="R173" i="50"/>
  <c r="Q173" i="50"/>
  <c r="P173" i="50"/>
  <c r="O173" i="50"/>
  <c r="N173" i="50"/>
  <c r="M173" i="50"/>
  <c r="L173" i="50"/>
  <c r="K173" i="50"/>
  <c r="J173" i="50"/>
  <c r="I173" i="50"/>
  <c r="B173" i="50"/>
  <c r="AI172" i="50"/>
  <c r="AH172" i="50"/>
  <c r="AG172" i="50"/>
  <c r="AF172" i="50"/>
  <c r="AE172" i="50"/>
  <c r="AD172" i="50"/>
  <c r="AC172" i="50"/>
  <c r="AB172" i="50"/>
  <c r="AA172" i="50"/>
  <c r="Z172" i="50"/>
  <c r="Y172" i="50"/>
  <c r="X172" i="50"/>
  <c r="W172" i="50"/>
  <c r="V172" i="50"/>
  <c r="U172" i="50"/>
  <c r="T172" i="50"/>
  <c r="S172" i="50"/>
  <c r="R172" i="50"/>
  <c r="Q172" i="50"/>
  <c r="P172" i="50"/>
  <c r="O172" i="50"/>
  <c r="N172" i="50"/>
  <c r="M172" i="50"/>
  <c r="L172" i="50"/>
  <c r="K172" i="50"/>
  <c r="J172" i="50"/>
  <c r="I172" i="50"/>
  <c r="B172" i="50"/>
  <c r="AI171" i="50"/>
  <c r="AH171" i="50"/>
  <c r="AG171" i="50"/>
  <c r="AF171" i="50"/>
  <c r="AE171" i="50"/>
  <c r="AD171" i="50"/>
  <c r="AC171" i="50"/>
  <c r="AB171" i="50"/>
  <c r="AA171" i="50"/>
  <c r="Z171" i="50"/>
  <c r="Y171" i="50"/>
  <c r="X171" i="50"/>
  <c r="W171" i="50"/>
  <c r="V171" i="50"/>
  <c r="U171" i="50"/>
  <c r="T171" i="50"/>
  <c r="S171" i="50"/>
  <c r="R171" i="50"/>
  <c r="Q171" i="50"/>
  <c r="P171" i="50"/>
  <c r="O171" i="50"/>
  <c r="N171" i="50"/>
  <c r="M171" i="50"/>
  <c r="L171" i="50"/>
  <c r="K171" i="50"/>
  <c r="J171" i="50"/>
  <c r="I171" i="50"/>
  <c r="B171" i="50"/>
  <c r="AI170" i="50"/>
  <c r="AH170" i="50"/>
  <c r="AG170" i="50"/>
  <c r="AF170" i="50"/>
  <c r="AE170" i="50"/>
  <c r="AD170" i="50"/>
  <c r="AC170" i="50"/>
  <c r="AB170" i="50"/>
  <c r="AA170" i="50"/>
  <c r="Z170" i="50"/>
  <c r="Y170" i="50"/>
  <c r="X170" i="50"/>
  <c r="W170" i="50"/>
  <c r="V170" i="50"/>
  <c r="U170" i="50"/>
  <c r="T170" i="50"/>
  <c r="S170" i="50"/>
  <c r="R170" i="50"/>
  <c r="Q170" i="50"/>
  <c r="P170" i="50"/>
  <c r="O170" i="50"/>
  <c r="N170" i="50"/>
  <c r="M170" i="50"/>
  <c r="L170" i="50"/>
  <c r="K170" i="50"/>
  <c r="J170" i="50"/>
  <c r="I170" i="50"/>
  <c r="B170" i="50"/>
  <c r="AI169" i="50"/>
  <c r="AH169" i="50"/>
  <c r="AG169" i="50"/>
  <c r="AF169" i="50"/>
  <c r="AE169" i="50"/>
  <c r="AD169" i="50"/>
  <c r="AC169" i="50"/>
  <c r="AB169" i="50"/>
  <c r="AA169" i="50"/>
  <c r="Z169" i="50"/>
  <c r="Y169" i="50"/>
  <c r="X169" i="50"/>
  <c r="W169" i="50"/>
  <c r="V169" i="50"/>
  <c r="U169" i="50"/>
  <c r="T169" i="50"/>
  <c r="S169" i="50"/>
  <c r="R169" i="50"/>
  <c r="Q169" i="50"/>
  <c r="P169" i="50"/>
  <c r="O169" i="50"/>
  <c r="N169" i="50"/>
  <c r="M169" i="50"/>
  <c r="L169" i="50"/>
  <c r="K169" i="50"/>
  <c r="J169" i="50"/>
  <c r="I169" i="50"/>
  <c r="B169" i="50"/>
  <c r="AI168" i="50"/>
  <c r="AH168" i="50"/>
  <c r="AG168" i="50"/>
  <c r="AF168" i="50"/>
  <c r="AE168" i="50"/>
  <c r="AD168" i="50"/>
  <c r="AC168" i="50"/>
  <c r="AB168" i="50"/>
  <c r="AA168" i="50"/>
  <c r="Z168" i="50"/>
  <c r="Y168" i="50"/>
  <c r="X168" i="50"/>
  <c r="W168" i="50"/>
  <c r="V168" i="50"/>
  <c r="U168" i="50"/>
  <c r="T168" i="50"/>
  <c r="S168" i="50"/>
  <c r="R168" i="50"/>
  <c r="Q168" i="50"/>
  <c r="P168" i="50"/>
  <c r="O168" i="50"/>
  <c r="N168" i="50"/>
  <c r="M168" i="50"/>
  <c r="L168" i="50"/>
  <c r="K168" i="50"/>
  <c r="J168" i="50"/>
  <c r="I168" i="50"/>
  <c r="B168" i="50"/>
  <c r="AI167" i="50"/>
  <c r="AH167" i="50"/>
  <c r="AG167" i="50"/>
  <c r="AF167" i="50"/>
  <c r="AE167" i="50"/>
  <c r="AD167" i="50"/>
  <c r="AC167" i="50"/>
  <c r="AB167" i="50"/>
  <c r="AA167" i="50"/>
  <c r="Z167" i="50"/>
  <c r="Y167" i="50"/>
  <c r="X167" i="50"/>
  <c r="W167" i="50"/>
  <c r="V167" i="50"/>
  <c r="U167" i="50"/>
  <c r="T167" i="50"/>
  <c r="S167" i="50"/>
  <c r="R167" i="50"/>
  <c r="Q167" i="50"/>
  <c r="P167" i="50"/>
  <c r="O167" i="50"/>
  <c r="N167" i="50"/>
  <c r="M167" i="50"/>
  <c r="L167" i="50"/>
  <c r="K167" i="50"/>
  <c r="J167" i="50"/>
  <c r="I167" i="50"/>
  <c r="B167" i="50"/>
  <c r="AI166" i="50"/>
  <c r="AH166" i="50"/>
  <c r="AG166" i="50"/>
  <c r="AF166" i="50"/>
  <c r="AE166" i="50"/>
  <c r="AD166" i="50"/>
  <c r="AC166" i="50"/>
  <c r="AB166" i="50"/>
  <c r="AA166" i="50"/>
  <c r="Z166" i="50"/>
  <c r="Y166" i="50"/>
  <c r="X166" i="50"/>
  <c r="W166" i="50"/>
  <c r="V166" i="50"/>
  <c r="U166" i="50"/>
  <c r="T166" i="50"/>
  <c r="S166" i="50"/>
  <c r="R166" i="50"/>
  <c r="Q166" i="50"/>
  <c r="P166" i="50"/>
  <c r="O166" i="50"/>
  <c r="N166" i="50"/>
  <c r="M166" i="50"/>
  <c r="L166" i="50"/>
  <c r="K166" i="50"/>
  <c r="J166" i="50"/>
  <c r="I166" i="50"/>
  <c r="B166" i="50"/>
  <c r="AI165" i="50"/>
  <c r="AH165" i="50"/>
  <c r="AG165" i="50"/>
  <c r="AF165" i="50"/>
  <c r="AE165" i="50"/>
  <c r="AD165" i="50"/>
  <c r="AC165" i="50"/>
  <c r="AB165" i="50"/>
  <c r="AA165" i="50"/>
  <c r="Z165" i="50"/>
  <c r="Y165" i="50"/>
  <c r="X165" i="50"/>
  <c r="W165" i="50"/>
  <c r="V165" i="50"/>
  <c r="U165" i="50"/>
  <c r="T165" i="50"/>
  <c r="S165" i="50"/>
  <c r="R165" i="50"/>
  <c r="Q165" i="50"/>
  <c r="P165" i="50"/>
  <c r="O165" i="50"/>
  <c r="N165" i="50"/>
  <c r="M165" i="50"/>
  <c r="L165" i="50"/>
  <c r="K165" i="50"/>
  <c r="J165" i="50"/>
  <c r="I165" i="50"/>
  <c r="B165" i="50"/>
  <c r="AI164" i="50"/>
  <c r="AH164" i="50"/>
  <c r="AG164" i="50"/>
  <c r="AF164" i="50"/>
  <c r="AE164" i="50"/>
  <c r="AD164" i="50"/>
  <c r="AC164" i="50"/>
  <c r="AB164" i="50"/>
  <c r="AA164" i="50"/>
  <c r="Z164" i="50"/>
  <c r="Y164" i="50"/>
  <c r="X164" i="50"/>
  <c r="W164" i="50"/>
  <c r="V164" i="50"/>
  <c r="U164" i="50"/>
  <c r="T164" i="50"/>
  <c r="S164" i="50"/>
  <c r="R164" i="50"/>
  <c r="Q164" i="50"/>
  <c r="P164" i="50"/>
  <c r="O164" i="50"/>
  <c r="N164" i="50"/>
  <c r="M164" i="50"/>
  <c r="L164" i="50"/>
  <c r="K164" i="50"/>
  <c r="J164" i="50"/>
  <c r="I164" i="50"/>
  <c r="B164" i="50"/>
  <c r="AI163" i="50"/>
  <c r="AH163" i="50"/>
  <c r="AG163" i="50"/>
  <c r="AF163" i="50"/>
  <c r="AE163" i="50"/>
  <c r="AD163" i="50"/>
  <c r="AC163" i="50"/>
  <c r="AB163" i="50"/>
  <c r="AA163" i="50"/>
  <c r="Z163" i="50"/>
  <c r="Y163" i="50"/>
  <c r="X163" i="50"/>
  <c r="W163" i="50"/>
  <c r="V163" i="50"/>
  <c r="U163" i="50"/>
  <c r="T163" i="50"/>
  <c r="S163" i="50"/>
  <c r="R163" i="50"/>
  <c r="Q163" i="50"/>
  <c r="P163" i="50"/>
  <c r="O163" i="50"/>
  <c r="N163" i="50"/>
  <c r="M163" i="50"/>
  <c r="L163" i="50"/>
  <c r="K163" i="50"/>
  <c r="J163" i="50"/>
  <c r="I163" i="50"/>
  <c r="B163" i="50"/>
  <c r="AI162" i="50"/>
  <c r="AH162" i="50"/>
  <c r="AG162" i="50"/>
  <c r="AF162" i="50"/>
  <c r="AE162" i="50"/>
  <c r="AD162" i="50"/>
  <c r="AC162" i="50"/>
  <c r="AB162" i="50"/>
  <c r="AA162" i="50"/>
  <c r="Z162" i="50"/>
  <c r="Y162" i="50"/>
  <c r="X162" i="50"/>
  <c r="W162" i="50"/>
  <c r="V162" i="50"/>
  <c r="U162" i="50"/>
  <c r="T162" i="50"/>
  <c r="S162" i="50"/>
  <c r="R162" i="50"/>
  <c r="Q162" i="50"/>
  <c r="P162" i="50"/>
  <c r="O162" i="50"/>
  <c r="N162" i="50"/>
  <c r="M162" i="50"/>
  <c r="L162" i="50"/>
  <c r="K162" i="50"/>
  <c r="J162" i="50"/>
  <c r="I162" i="50"/>
  <c r="B162" i="50"/>
  <c r="AI161" i="50"/>
  <c r="AH161" i="50"/>
  <c r="AG161" i="50"/>
  <c r="AF161" i="50"/>
  <c r="AE161" i="50"/>
  <c r="AD161" i="50"/>
  <c r="AC161" i="50"/>
  <c r="AB161" i="50"/>
  <c r="AA161" i="50"/>
  <c r="Z161" i="50"/>
  <c r="Y161" i="50"/>
  <c r="X161" i="50"/>
  <c r="W161" i="50"/>
  <c r="V161" i="50"/>
  <c r="U161" i="50"/>
  <c r="T161" i="50"/>
  <c r="S161" i="50"/>
  <c r="R161" i="50"/>
  <c r="Q161" i="50"/>
  <c r="P161" i="50"/>
  <c r="O161" i="50"/>
  <c r="N161" i="50"/>
  <c r="M161" i="50"/>
  <c r="L161" i="50"/>
  <c r="K161" i="50"/>
  <c r="J161" i="50"/>
  <c r="I161" i="50"/>
  <c r="B161" i="50"/>
  <c r="AI160" i="50"/>
  <c r="AH160" i="50"/>
  <c r="AG160" i="50"/>
  <c r="AF160" i="50"/>
  <c r="AE160" i="50"/>
  <c r="AD160" i="50"/>
  <c r="AC160" i="50"/>
  <c r="AB160" i="50"/>
  <c r="AA160" i="50"/>
  <c r="Z160" i="50"/>
  <c r="Y160" i="50"/>
  <c r="X160" i="50"/>
  <c r="W160" i="50"/>
  <c r="V160" i="50"/>
  <c r="U160" i="50"/>
  <c r="T160" i="50"/>
  <c r="S160" i="50"/>
  <c r="R160" i="50"/>
  <c r="Q160" i="50"/>
  <c r="P160" i="50"/>
  <c r="O160" i="50"/>
  <c r="N160" i="50"/>
  <c r="M160" i="50"/>
  <c r="L160" i="50"/>
  <c r="K160" i="50"/>
  <c r="J160" i="50"/>
  <c r="I160" i="50"/>
  <c r="B160" i="50"/>
  <c r="AI159" i="50"/>
  <c r="AH159" i="50"/>
  <c r="AG159" i="50"/>
  <c r="AF159" i="50"/>
  <c r="AE159" i="50"/>
  <c r="AD159" i="50"/>
  <c r="AC159" i="50"/>
  <c r="AB159" i="50"/>
  <c r="AA159" i="50"/>
  <c r="Z159" i="50"/>
  <c r="Y159" i="50"/>
  <c r="X159" i="50"/>
  <c r="W159" i="50"/>
  <c r="V159" i="50"/>
  <c r="U159" i="50"/>
  <c r="T159" i="50"/>
  <c r="S159" i="50"/>
  <c r="R159" i="50"/>
  <c r="Q159" i="50"/>
  <c r="P159" i="50"/>
  <c r="O159" i="50"/>
  <c r="N159" i="50"/>
  <c r="M159" i="50"/>
  <c r="L159" i="50"/>
  <c r="K159" i="50"/>
  <c r="J159" i="50"/>
  <c r="I159" i="50"/>
  <c r="B159" i="50"/>
  <c r="AI158" i="50"/>
  <c r="AH158" i="50"/>
  <c r="AG158" i="50"/>
  <c r="AF158" i="50"/>
  <c r="AE158" i="50"/>
  <c r="AD158" i="50"/>
  <c r="AC158" i="50"/>
  <c r="AB158" i="50"/>
  <c r="AA158" i="50"/>
  <c r="Z158" i="50"/>
  <c r="Y158" i="50"/>
  <c r="X158" i="50"/>
  <c r="W158" i="50"/>
  <c r="V158" i="50"/>
  <c r="U158" i="50"/>
  <c r="T158" i="50"/>
  <c r="S158" i="50"/>
  <c r="R158" i="50"/>
  <c r="Q158" i="50"/>
  <c r="P158" i="50"/>
  <c r="O158" i="50"/>
  <c r="N158" i="50"/>
  <c r="M158" i="50"/>
  <c r="L158" i="50"/>
  <c r="K158" i="50"/>
  <c r="J158" i="50"/>
  <c r="I158" i="50"/>
  <c r="B158" i="50"/>
  <c r="AI157" i="50"/>
  <c r="AH157" i="50"/>
  <c r="AG157" i="50"/>
  <c r="AF157" i="50"/>
  <c r="AE157" i="50"/>
  <c r="AD157" i="50"/>
  <c r="AC157" i="50"/>
  <c r="AB157" i="50"/>
  <c r="AA157" i="50"/>
  <c r="Z157" i="50"/>
  <c r="Y157" i="50"/>
  <c r="X157" i="50"/>
  <c r="W157" i="50"/>
  <c r="V157" i="50"/>
  <c r="U157" i="50"/>
  <c r="T157" i="50"/>
  <c r="S157" i="50"/>
  <c r="R157" i="50"/>
  <c r="Q157" i="50"/>
  <c r="P157" i="50"/>
  <c r="O157" i="50"/>
  <c r="N157" i="50"/>
  <c r="M157" i="50"/>
  <c r="L157" i="50"/>
  <c r="K157" i="50"/>
  <c r="J157" i="50"/>
  <c r="I157" i="50"/>
  <c r="B157" i="50"/>
  <c r="AI156" i="50"/>
  <c r="AH156" i="50"/>
  <c r="AG156" i="50"/>
  <c r="AF156" i="50"/>
  <c r="AE156" i="50"/>
  <c r="AD156" i="50"/>
  <c r="AC156" i="50"/>
  <c r="AB156" i="50"/>
  <c r="AA156" i="50"/>
  <c r="Z156" i="50"/>
  <c r="Y156" i="50"/>
  <c r="X156" i="50"/>
  <c r="W156" i="50"/>
  <c r="V156" i="50"/>
  <c r="U156" i="50"/>
  <c r="T156" i="50"/>
  <c r="S156" i="50"/>
  <c r="R156" i="50"/>
  <c r="Q156" i="50"/>
  <c r="P156" i="50"/>
  <c r="O156" i="50"/>
  <c r="N156" i="50"/>
  <c r="M156" i="50"/>
  <c r="L156" i="50"/>
  <c r="K156" i="50"/>
  <c r="J156" i="50"/>
  <c r="I156" i="50"/>
  <c r="B156" i="50"/>
  <c r="AI155" i="50"/>
  <c r="AH155" i="50"/>
  <c r="AG155" i="50"/>
  <c r="AF155" i="50"/>
  <c r="AE155" i="50"/>
  <c r="AD155" i="50"/>
  <c r="AC155" i="50"/>
  <c r="AB155" i="50"/>
  <c r="AA155" i="50"/>
  <c r="Z155" i="50"/>
  <c r="Y155" i="50"/>
  <c r="X155" i="50"/>
  <c r="W155" i="50"/>
  <c r="V155" i="50"/>
  <c r="U155" i="50"/>
  <c r="T155" i="50"/>
  <c r="S155" i="50"/>
  <c r="R155" i="50"/>
  <c r="Q155" i="50"/>
  <c r="P155" i="50"/>
  <c r="O155" i="50"/>
  <c r="N155" i="50"/>
  <c r="M155" i="50"/>
  <c r="L155" i="50"/>
  <c r="K155" i="50"/>
  <c r="J155" i="50"/>
  <c r="I155" i="50"/>
  <c r="B155" i="50"/>
  <c r="AI154" i="50"/>
  <c r="AH154" i="50"/>
  <c r="AG154" i="50"/>
  <c r="AF154" i="50"/>
  <c r="AE154" i="50"/>
  <c r="AD154" i="50"/>
  <c r="AC154" i="50"/>
  <c r="AB154" i="50"/>
  <c r="AA154" i="50"/>
  <c r="Z154" i="50"/>
  <c r="Y154" i="50"/>
  <c r="X154" i="50"/>
  <c r="W154" i="50"/>
  <c r="V154" i="50"/>
  <c r="U154" i="50"/>
  <c r="T154" i="50"/>
  <c r="S154" i="50"/>
  <c r="R154" i="50"/>
  <c r="Q154" i="50"/>
  <c r="P154" i="50"/>
  <c r="O154" i="50"/>
  <c r="N154" i="50"/>
  <c r="M154" i="50"/>
  <c r="L154" i="50"/>
  <c r="K154" i="50"/>
  <c r="J154" i="50"/>
  <c r="I154" i="50"/>
  <c r="B154" i="50"/>
  <c r="AI153" i="50"/>
  <c r="AH153" i="50"/>
  <c r="AG153" i="50"/>
  <c r="AF153" i="50"/>
  <c r="AE153" i="50"/>
  <c r="AD153" i="50"/>
  <c r="AC153" i="50"/>
  <c r="AB153" i="50"/>
  <c r="AA153" i="50"/>
  <c r="Z153" i="50"/>
  <c r="Y153" i="50"/>
  <c r="X153" i="50"/>
  <c r="W153" i="50"/>
  <c r="V153" i="50"/>
  <c r="U153" i="50"/>
  <c r="T153" i="50"/>
  <c r="S153" i="50"/>
  <c r="R153" i="50"/>
  <c r="Q153" i="50"/>
  <c r="P153" i="50"/>
  <c r="O153" i="50"/>
  <c r="N153" i="50"/>
  <c r="M153" i="50"/>
  <c r="L153" i="50"/>
  <c r="K153" i="50"/>
  <c r="J153" i="50"/>
  <c r="I153" i="50"/>
  <c r="B153" i="50"/>
  <c r="AI152" i="50"/>
  <c r="AH152" i="50"/>
  <c r="AG152" i="50"/>
  <c r="AF152" i="50"/>
  <c r="AE152" i="50"/>
  <c r="AD152" i="50"/>
  <c r="AC152" i="50"/>
  <c r="AB152" i="50"/>
  <c r="AA152" i="50"/>
  <c r="Z152" i="50"/>
  <c r="Y152" i="50"/>
  <c r="X152" i="50"/>
  <c r="W152" i="50"/>
  <c r="V152" i="50"/>
  <c r="U152" i="50"/>
  <c r="T152" i="50"/>
  <c r="S152" i="50"/>
  <c r="R152" i="50"/>
  <c r="Q152" i="50"/>
  <c r="P152" i="50"/>
  <c r="O152" i="50"/>
  <c r="N152" i="50"/>
  <c r="M152" i="50"/>
  <c r="L152" i="50"/>
  <c r="K152" i="50"/>
  <c r="J152" i="50"/>
  <c r="I152" i="50"/>
  <c r="B152" i="50"/>
  <c r="AI151" i="50"/>
  <c r="AH151" i="50"/>
  <c r="AG151" i="50"/>
  <c r="AF151" i="50"/>
  <c r="AE151" i="50"/>
  <c r="AD151" i="50"/>
  <c r="AC151" i="50"/>
  <c r="AB151" i="50"/>
  <c r="AA151" i="50"/>
  <c r="Z151" i="50"/>
  <c r="Y151" i="50"/>
  <c r="X151" i="50"/>
  <c r="W151" i="50"/>
  <c r="V151" i="50"/>
  <c r="U151" i="50"/>
  <c r="T151" i="50"/>
  <c r="S151" i="50"/>
  <c r="R151" i="50"/>
  <c r="Q151" i="50"/>
  <c r="P151" i="50"/>
  <c r="O151" i="50"/>
  <c r="N151" i="50"/>
  <c r="M151" i="50"/>
  <c r="L151" i="50"/>
  <c r="K151" i="50"/>
  <c r="J151" i="50"/>
  <c r="I151" i="50"/>
  <c r="B151" i="50"/>
  <c r="AI150" i="50"/>
  <c r="AH150" i="50"/>
  <c r="AG150" i="50"/>
  <c r="AF150" i="50"/>
  <c r="AE150" i="50"/>
  <c r="AD150" i="50"/>
  <c r="AC150" i="50"/>
  <c r="AB150" i="50"/>
  <c r="AA150" i="50"/>
  <c r="Z150" i="50"/>
  <c r="Y150" i="50"/>
  <c r="X150" i="50"/>
  <c r="W150" i="50"/>
  <c r="V150" i="50"/>
  <c r="U150" i="50"/>
  <c r="T150" i="50"/>
  <c r="S150" i="50"/>
  <c r="R150" i="50"/>
  <c r="Q150" i="50"/>
  <c r="P150" i="50"/>
  <c r="O150" i="50"/>
  <c r="N150" i="50"/>
  <c r="M150" i="50"/>
  <c r="L150" i="50"/>
  <c r="K150" i="50"/>
  <c r="J150" i="50"/>
  <c r="I150" i="50"/>
  <c r="B150" i="50"/>
  <c r="AI149" i="50"/>
  <c r="AH149" i="50"/>
  <c r="AG149" i="50"/>
  <c r="AF149" i="50"/>
  <c r="AE149" i="50"/>
  <c r="AD149" i="50"/>
  <c r="AC149" i="50"/>
  <c r="AB149" i="50"/>
  <c r="AA149" i="50"/>
  <c r="Z149" i="50"/>
  <c r="Y149" i="50"/>
  <c r="X149" i="50"/>
  <c r="W149" i="50"/>
  <c r="V149" i="50"/>
  <c r="U149" i="50"/>
  <c r="T149" i="50"/>
  <c r="S149" i="50"/>
  <c r="R149" i="50"/>
  <c r="Q149" i="50"/>
  <c r="P149" i="50"/>
  <c r="O149" i="50"/>
  <c r="N149" i="50"/>
  <c r="M149" i="50"/>
  <c r="L149" i="50"/>
  <c r="K149" i="50"/>
  <c r="J149" i="50"/>
  <c r="I149" i="50"/>
  <c r="B149" i="50"/>
  <c r="AI148" i="50"/>
  <c r="AH148" i="50"/>
  <c r="AG148" i="50"/>
  <c r="AF148" i="50"/>
  <c r="AE148" i="50"/>
  <c r="AD148" i="50"/>
  <c r="AC148" i="50"/>
  <c r="AB148" i="50"/>
  <c r="AA148" i="50"/>
  <c r="Z148" i="50"/>
  <c r="Y148" i="50"/>
  <c r="X148" i="50"/>
  <c r="W148" i="50"/>
  <c r="V148" i="50"/>
  <c r="U148" i="50"/>
  <c r="T148" i="50"/>
  <c r="S148" i="50"/>
  <c r="R148" i="50"/>
  <c r="Q148" i="50"/>
  <c r="P148" i="50"/>
  <c r="O148" i="50"/>
  <c r="N148" i="50"/>
  <c r="M148" i="50"/>
  <c r="L148" i="50"/>
  <c r="K148" i="50"/>
  <c r="J148" i="50"/>
  <c r="I148" i="50"/>
  <c r="B148" i="50"/>
  <c r="AI147" i="50"/>
  <c r="AH147" i="50"/>
  <c r="AG147" i="50"/>
  <c r="AF147" i="50"/>
  <c r="AE147" i="50"/>
  <c r="AD147" i="50"/>
  <c r="AC147" i="50"/>
  <c r="AB147" i="50"/>
  <c r="AA147" i="50"/>
  <c r="Z147" i="50"/>
  <c r="Y147" i="50"/>
  <c r="X147" i="50"/>
  <c r="W147" i="50"/>
  <c r="V147" i="50"/>
  <c r="U147" i="50"/>
  <c r="T147" i="50"/>
  <c r="S147" i="50"/>
  <c r="R147" i="50"/>
  <c r="Q147" i="50"/>
  <c r="P147" i="50"/>
  <c r="O147" i="50"/>
  <c r="N147" i="50"/>
  <c r="M147" i="50"/>
  <c r="L147" i="50"/>
  <c r="K147" i="50"/>
  <c r="J147" i="50"/>
  <c r="I147" i="50"/>
  <c r="B147" i="50"/>
  <c r="AI146" i="50"/>
  <c r="AH146" i="50"/>
  <c r="AG146" i="50"/>
  <c r="AF146" i="50"/>
  <c r="AE146" i="50"/>
  <c r="AD146" i="50"/>
  <c r="AC146" i="50"/>
  <c r="AB146" i="50"/>
  <c r="AA146" i="50"/>
  <c r="Z146" i="50"/>
  <c r="Y146" i="50"/>
  <c r="X146" i="50"/>
  <c r="W146" i="50"/>
  <c r="V146" i="50"/>
  <c r="U146" i="50"/>
  <c r="T146" i="50"/>
  <c r="S146" i="50"/>
  <c r="R146" i="50"/>
  <c r="Q146" i="50"/>
  <c r="P146" i="50"/>
  <c r="O146" i="50"/>
  <c r="N146" i="50"/>
  <c r="M146" i="50"/>
  <c r="L146" i="50"/>
  <c r="K146" i="50"/>
  <c r="J146" i="50"/>
  <c r="I146" i="50"/>
  <c r="B146" i="50"/>
  <c r="AI145" i="50"/>
  <c r="AH145" i="50"/>
  <c r="AG145" i="50"/>
  <c r="AF145" i="50"/>
  <c r="AE145" i="50"/>
  <c r="AD145" i="50"/>
  <c r="AC145" i="50"/>
  <c r="AB145" i="50"/>
  <c r="AA145" i="50"/>
  <c r="Z145" i="50"/>
  <c r="Y145" i="50"/>
  <c r="X145" i="50"/>
  <c r="W145" i="50"/>
  <c r="V145" i="50"/>
  <c r="U145" i="50"/>
  <c r="T145" i="50"/>
  <c r="S145" i="50"/>
  <c r="R145" i="50"/>
  <c r="Q145" i="50"/>
  <c r="P145" i="50"/>
  <c r="O145" i="50"/>
  <c r="N145" i="50"/>
  <c r="M145" i="50"/>
  <c r="L145" i="50"/>
  <c r="K145" i="50"/>
  <c r="J145" i="50"/>
  <c r="I145" i="50"/>
  <c r="B145" i="50"/>
  <c r="AI144" i="50"/>
  <c r="AH144" i="50"/>
  <c r="AG144" i="50"/>
  <c r="AF144" i="50"/>
  <c r="AE144" i="50"/>
  <c r="AD144" i="50"/>
  <c r="AC144" i="50"/>
  <c r="AB144" i="50"/>
  <c r="AA144" i="50"/>
  <c r="Z144" i="50"/>
  <c r="Y144" i="50"/>
  <c r="X144" i="50"/>
  <c r="W144" i="50"/>
  <c r="V144" i="50"/>
  <c r="U144" i="50"/>
  <c r="T144" i="50"/>
  <c r="S144" i="50"/>
  <c r="R144" i="50"/>
  <c r="Q144" i="50"/>
  <c r="P144" i="50"/>
  <c r="O144" i="50"/>
  <c r="N144" i="50"/>
  <c r="M144" i="50"/>
  <c r="L144" i="50"/>
  <c r="K144" i="50"/>
  <c r="J144" i="50"/>
  <c r="I144" i="50"/>
  <c r="B144" i="50"/>
  <c r="AI143" i="50"/>
  <c r="AH143" i="50"/>
  <c r="AG143" i="50"/>
  <c r="AF143" i="50"/>
  <c r="AE143" i="50"/>
  <c r="AD143" i="50"/>
  <c r="AC143" i="50"/>
  <c r="AB143" i="50"/>
  <c r="AA143" i="50"/>
  <c r="Z143" i="50"/>
  <c r="Y143" i="50"/>
  <c r="X143" i="50"/>
  <c r="W143" i="50"/>
  <c r="V143" i="50"/>
  <c r="U143" i="50"/>
  <c r="T143" i="50"/>
  <c r="S143" i="50"/>
  <c r="R143" i="50"/>
  <c r="Q143" i="50"/>
  <c r="P143" i="50"/>
  <c r="O143" i="50"/>
  <c r="N143" i="50"/>
  <c r="M143" i="50"/>
  <c r="L143" i="50"/>
  <c r="K143" i="50"/>
  <c r="J143" i="50"/>
  <c r="I143" i="50"/>
  <c r="B143" i="50"/>
  <c r="AI142" i="50"/>
  <c r="AH142" i="50"/>
  <c r="AG142" i="50"/>
  <c r="AF142" i="50"/>
  <c r="AE142" i="50"/>
  <c r="AD142" i="50"/>
  <c r="AC142" i="50"/>
  <c r="AB142" i="50"/>
  <c r="AA142" i="50"/>
  <c r="Z142" i="50"/>
  <c r="Y142" i="50"/>
  <c r="X142" i="50"/>
  <c r="W142" i="50"/>
  <c r="V142" i="50"/>
  <c r="U142" i="50"/>
  <c r="T142" i="50"/>
  <c r="S142" i="50"/>
  <c r="R142" i="50"/>
  <c r="Q142" i="50"/>
  <c r="P142" i="50"/>
  <c r="O142" i="50"/>
  <c r="N142" i="50"/>
  <c r="M142" i="50"/>
  <c r="L142" i="50"/>
  <c r="K142" i="50"/>
  <c r="J142" i="50"/>
  <c r="I142" i="50"/>
  <c r="B142" i="50"/>
  <c r="AI141" i="50"/>
  <c r="AH141" i="50"/>
  <c r="AG141" i="50"/>
  <c r="AF141" i="50"/>
  <c r="AE141" i="50"/>
  <c r="AD141" i="50"/>
  <c r="AC141" i="50"/>
  <c r="AB141" i="50"/>
  <c r="AA141" i="50"/>
  <c r="Z141" i="50"/>
  <c r="Y141" i="50"/>
  <c r="X141" i="50"/>
  <c r="W141" i="50"/>
  <c r="V141" i="50"/>
  <c r="U141" i="50"/>
  <c r="T141" i="50"/>
  <c r="S141" i="50"/>
  <c r="R141" i="50"/>
  <c r="Q141" i="50"/>
  <c r="P141" i="50"/>
  <c r="O141" i="50"/>
  <c r="N141" i="50"/>
  <c r="M141" i="50"/>
  <c r="L141" i="50"/>
  <c r="K141" i="50"/>
  <c r="J141" i="50"/>
  <c r="I141" i="50"/>
  <c r="B141" i="50"/>
  <c r="AI140" i="50"/>
  <c r="AH140" i="50"/>
  <c r="AG140" i="50"/>
  <c r="AF140" i="50"/>
  <c r="AE140" i="50"/>
  <c r="AD140" i="50"/>
  <c r="AC140" i="50"/>
  <c r="AB140" i="50"/>
  <c r="AA140" i="50"/>
  <c r="Z140" i="50"/>
  <c r="Y140" i="50"/>
  <c r="X140" i="50"/>
  <c r="W140" i="50"/>
  <c r="V140" i="50"/>
  <c r="U140" i="50"/>
  <c r="T140" i="50"/>
  <c r="S140" i="50"/>
  <c r="R140" i="50"/>
  <c r="Q140" i="50"/>
  <c r="P140" i="50"/>
  <c r="O140" i="50"/>
  <c r="N140" i="50"/>
  <c r="M140" i="50"/>
  <c r="L140" i="50"/>
  <c r="K140" i="50"/>
  <c r="J140" i="50"/>
  <c r="I140" i="50"/>
  <c r="B140" i="50"/>
  <c r="AI139" i="50"/>
  <c r="AH139" i="50"/>
  <c r="AG139" i="50"/>
  <c r="AF139" i="50"/>
  <c r="AE139" i="50"/>
  <c r="AD139" i="50"/>
  <c r="AC139" i="50"/>
  <c r="AB139" i="50"/>
  <c r="AA139" i="50"/>
  <c r="Z139" i="50"/>
  <c r="Y139" i="50"/>
  <c r="X139" i="50"/>
  <c r="W139" i="50"/>
  <c r="V139" i="50"/>
  <c r="U139" i="50"/>
  <c r="T139" i="50"/>
  <c r="S139" i="50"/>
  <c r="R139" i="50"/>
  <c r="Q139" i="50"/>
  <c r="P139" i="50"/>
  <c r="O139" i="50"/>
  <c r="N139" i="50"/>
  <c r="M139" i="50"/>
  <c r="L139" i="50"/>
  <c r="K139" i="50"/>
  <c r="J139" i="50"/>
  <c r="I139" i="50"/>
  <c r="B139" i="50"/>
  <c r="AI138" i="50"/>
  <c r="AH138" i="50"/>
  <c r="AG138" i="50"/>
  <c r="AF138" i="50"/>
  <c r="AE138" i="50"/>
  <c r="AD138" i="50"/>
  <c r="AC138" i="50"/>
  <c r="AB138" i="50"/>
  <c r="AA138" i="50"/>
  <c r="Z138" i="50"/>
  <c r="Y138" i="50"/>
  <c r="X138" i="50"/>
  <c r="W138" i="50"/>
  <c r="V138" i="50"/>
  <c r="U138" i="50"/>
  <c r="T138" i="50"/>
  <c r="S138" i="50"/>
  <c r="R138" i="50"/>
  <c r="Q138" i="50"/>
  <c r="P138" i="50"/>
  <c r="O138" i="50"/>
  <c r="N138" i="50"/>
  <c r="M138" i="50"/>
  <c r="L138" i="50"/>
  <c r="K138" i="50"/>
  <c r="J138" i="50"/>
  <c r="I138" i="50"/>
  <c r="B138" i="50"/>
  <c r="AI137" i="50"/>
  <c r="AH137" i="50"/>
  <c r="AG137" i="50"/>
  <c r="AF137" i="50"/>
  <c r="AE137" i="50"/>
  <c r="AD137" i="50"/>
  <c r="AC137" i="50"/>
  <c r="AB137" i="50"/>
  <c r="AA137" i="50"/>
  <c r="Z137" i="50"/>
  <c r="Y137" i="50"/>
  <c r="X137" i="50"/>
  <c r="W137" i="50"/>
  <c r="V137" i="50"/>
  <c r="U137" i="50"/>
  <c r="T137" i="50"/>
  <c r="S137" i="50"/>
  <c r="R137" i="50"/>
  <c r="Q137" i="50"/>
  <c r="P137" i="50"/>
  <c r="O137" i="50"/>
  <c r="N137" i="50"/>
  <c r="M137" i="50"/>
  <c r="L137" i="50"/>
  <c r="K137" i="50"/>
  <c r="J137" i="50"/>
  <c r="I137" i="50"/>
  <c r="B137" i="50"/>
  <c r="AI136" i="50"/>
  <c r="AH136" i="50"/>
  <c r="AG136" i="50"/>
  <c r="AF136" i="50"/>
  <c r="AE136" i="50"/>
  <c r="AD136" i="50"/>
  <c r="AC136" i="50"/>
  <c r="AB136" i="50"/>
  <c r="AA136" i="50"/>
  <c r="Z136" i="50"/>
  <c r="Y136" i="50"/>
  <c r="X136" i="50"/>
  <c r="W136" i="50"/>
  <c r="V136" i="50"/>
  <c r="U136" i="50"/>
  <c r="T136" i="50"/>
  <c r="S136" i="50"/>
  <c r="R136" i="50"/>
  <c r="Q136" i="50"/>
  <c r="P136" i="50"/>
  <c r="O136" i="50"/>
  <c r="N136" i="50"/>
  <c r="M136" i="50"/>
  <c r="L136" i="50"/>
  <c r="K136" i="50"/>
  <c r="J136" i="50"/>
  <c r="I136" i="50"/>
  <c r="B136" i="50"/>
  <c r="AI135" i="50"/>
  <c r="AH135" i="50"/>
  <c r="AG135" i="50"/>
  <c r="AF135" i="50"/>
  <c r="AE135" i="50"/>
  <c r="AD135" i="50"/>
  <c r="AC135" i="50"/>
  <c r="AB135" i="50"/>
  <c r="AA135" i="50"/>
  <c r="Z135" i="50"/>
  <c r="Y135" i="50"/>
  <c r="X135" i="50"/>
  <c r="W135" i="50"/>
  <c r="V135" i="50"/>
  <c r="U135" i="50"/>
  <c r="T135" i="50"/>
  <c r="S135" i="50"/>
  <c r="R135" i="50"/>
  <c r="Q135" i="50"/>
  <c r="P135" i="50"/>
  <c r="O135" i="50"/>
  <c r="N135" i="50"/>
  <c r="M135" i="50"/>
  <c r="L135" i="50"/>
  <c r="K135" i="50"/>
  <c r="J135" i="50"/>
  <c r="I135" i="50"/>
  <c r="B135" i="50"/>
  <c r="AI134" i="50"/>
  <c r="AH134" i="50"/>
  <c r="AG134" i="50"/>
  <c r="AF134" i="50"/>
  <c r="AE134" i="50"/>
  <c r="AD134" i="50"/>
  <c r="AC134" i="50"/>
  <c r="AB134" i="50"/>
  <c r="AA134" i="50"/>
  <c r="Z134" i="50"/>
  <c r="Y134" i="50"/>
  <c r="X134" i="50"/>
  <c r="W134" i="50"/>
  <c r="V134" i="50"/>
  <c r="U134" i="50"/>
  <c r="T134" i="50"/>
  <c r="S134" i="50"/>
  <c r="R134" i="50"/>
  <c r="Q134" i="50"/>
  <c r="P134" i="50"/>
  <c r="O134" i="50"/>
  <c r="N134" i="50"/>
  <c r="M134" i="50"/>
  <c r="L134" i="50"/>
  <c r="K134" i="50"/>
  <c r="J134" i="50"/>
  <c r="I134" i="50"/>
  <c r="B134" i="50"/>
  <c r="AI133" i="50"/>
  <c r="AH133" i="50"/>
  <c r="AG133" i="50"/>
  <c r="AF133" i="50"/>
  <c r="AE133" i="50"/>
  <c r="AD133" i="50"/>
  <c r="AC133" i="50"/>
  <c r="AB133" i="50"/>
  <c r="AA133" i="50"/>
  <c r="Z133" i="50"/>
  <c r="Y133" i="50"/>
  <c r="X133" i="50"/>
  <c r="W133" i="50"/>
  <c r="V133" i="50"/>
  <c r="U133" i="50"/>
  <c r="T133" i="50"/>
  <c r="S133" i="50"/>
  <c r="R133" i="50"/>
  <c r="Q133" i="50"/>
  <c r="P133" i="50"/>
  <c r="O133" i="50"/>
  <c r="N133" i="50"/>
  <c r="M133" i="50"/>
  <c r="L133" i="50"/>
  <c r="K133" i="50"/>
  <c r="J133" i="50"/>
  <c r="I133" i="50"/>
  <c r="B133" i="50"/>
  <c r="AI132" i="50"/>
  <c r="AH132" i="50"/>
  <c r="AG132" i="50"/>
  <c r="AF132" i="50"/>
  <c r="AE132" i="50"/>
  <c r="AD132" i="50"/>
  <c r="AC132" i="50"/>
  <c r="AB132" i="50"/>
  <c r="AA132" i="50"/>
  <c r="Z132" i="50"/>
  <c r="Y132" i="50"/>
  <c r="X132" i="50"/>
  <c r="W132" i="50"/>
  <c r="V132" i="50"/>
  <c r="U132" i="50"/>
  <c r="T132" i="50"/>
  <c r="S132" i="50"/>
  <c r="R132" i="50"/>
  <c r="Q132" i="50"/>
  <c r="P132" i="50"/>
  <c r="O132" i="50"/>
  <c r="N132" i="50"/>
  <c r="M132" i="50"/>
  <c r="L132" i="50"/>
  <c r="K132" i="50"/>
  <c r="J132" i="50"/>
  <c r="I132" i="50"/>
  <c r="B132" i="50"/>
  <c r="AI131" i="50"/>
  <c r="AH131" i="50"/>
  <c r="AG131" i="50"/>
  <c r="AF131" i="50"/>
  <c r="AE131" i="50"/>
  <c r="AD131" i="50"/>
  <c r="AC131" i="50"/>
  <c r="AB131" i="50"/>
  <c r="AA131" i="50"/>
  <c r="Z131" i="50"/>
  <c r="Y131" i="50"/>
  <c r="X131" i="50"/>
  <c r="W131" i="50"/>
  <c r="V131" i="50"/>
  <c r="U131" i="50"/>
  <c r="T131" i="50"/>
  <c r="S131" i="50"/>
  <c r="R131" i="50"/>
  <c r="Q131" i="50"/>
  <c r="P131" i="50"/>
  <c r="O131" i="50"/>
  <c r="N131" i="50"/>
  <c r="M131" i="50"/>
  <c r="L131" i="50"/>
  <c r="K131" i="50"/>
  <c r="J131" i="50"/>
  <c r="I131" i="50"/>
  <c r="B131" i="50"/>
  <c r="AI130" i="50"/>
  <c r="AH130" i="50"/>
  <c r="AG130" i="50"/>
  <c r="AF130" i="50"/>
  <c r="AE130" i="50"/>
  <c r="AD130" i="50"/>
  <c r="AC130" i="50"/>
  <c r="AB130" i="50"/>
  <c r="AA130" i="50"/>
  <c r="Z130" i="50"/>
  <c r="Y130" i="50"/>
  <c r="X130" i="50"/>
  <c r="W130" i="50"/>
  <c r="V130" i="50"/>
  <c r="U130" i="50"/>
  <c r="T130" i="50"/>
  <c r="S130" i="50"/>
  <c r="R130" i="50"/>
  <c r="Q130" i="50"/>
  <c r="P130" i="50"/>
  <c r="O130" i="50"/>
  <c r="N130" i="50"/>
  <c r="M130" i="50"/>
  <c r="L130" i="50"/>
  <c r="K130" i="50"/>
  <c r="J130" i="50"/>
  <c r="I130" i="50"/>
  <c r="B130" i="50"/>
  <c r="AI129" i="50"/>
  <c r="AH129" i="50"/>
  <c r="AG129" i="50"/>
  <c r="AF129" i="50"/>
  <c r="AE129" i="50"/>
  <c r="AD129" i="50"/>
  <c r="AC129" i="50"/>
  <c r="AB129" i="50"/>
  <c r="AA129" i="50"/>
  <c r="Z129" i="50"/>
  <c r="Y129" i="50"/>
  <c r="X129" i="50"/>
  <c r="W129" i="50"/>
  <c r="V129" i="50"/>
  <c r="U129" i="50"/>
  <c r="T129" i="50"/>
  <c r="S129" i="50"/>
  <c r="R129" i="50"/>
  <c r="Q129" i="50"/>
  <c r="P129" i="50"/>
  <c r="O129" i="50"/>
  <c r="N129" i="50"/>
  <c r="M129" i="50"/>
  <c r="L129" i="50"/>
  <c r="K129" i="50"/>
  <c r="J129" i="50"/>
  <c r="I129" i="50"/>
  <c r="B129" i="50"/>
  <c r="AI128" i="50"/>
  <c r="AH128" i="50"/>
  <c r="AG128" i="50"/>
  <c r="AF128" i="50"/>
  <c r="AE128" i="50"/>
  <c r="AD128" i="50"/>
  <c r="AC128" i="50"/>
  <c r="AB128" i="50"/>
  <c r="AA128" i="50"/>
  <c r="Z128" i="50"/>
  <c r="Y128" i="50"/>
  <c r="X128" i="50"/>
  <c r="W128" i="50"/>
  <c r="V128" i="50"/>
  <c r="U128" i="50"/>
  <c r="T128" i="50"/>
  <c r="S128" i="50"/>
  <c r="R128" i="50"/>
  <c r="Q128" i="50"/>
  <c r="P128" i="50"/>
  <c r="O128" i="50"/>
  <c r="N128" i="50"/>
  <c r="M128" i="50"/>
  <c r="L128" i="50"/>
  <c r="K128" i="50"/>
  <c r="J128" i="50"/>
  <c r="I128" i="50"/>
  <c r="B128" i="50"/>
  <c r="AI127" i="50"/>
  <c r="AH127" i="50"/>
  <c r="AG127" i="50"/>
  <c r="AF127" i="50"/>
  <c r="AE127" i="50"/>
  <c r="AD127" i="50"/>
  <c r="AC127" i="50"/>
  <c r="AB127" i="50"/>
  <c r="AA127" i="50"/>
  <c r="Z127" i="50"/>
  <c r="Y127" i="50"/>
  <c r="X127" i="50"/>
  <c r="W127" i="50"/>
  <c r="V127" i="50"/>
  <c r="U127" i="50"/>
  <c r="T127" i="50"/>
  <c r="S127" i="50"/>
  <c r="R127" i="50"/>
  <c r="Q127" i="50"/>
  <c r="P127" i="50"/>
  <c r="O127" i="50"/>
  <c r="N127" i="50"/>
  <c r="M127" i="50"/>
  <c r="L127" i="50"/>
  <c r="K127" i="50"/>
  <c r="J127" i="50"/>
  <c r="I127" i="50"/>
  <c r="B127" i="50"/>
  <c r="AI126" i="50"/>
  <c r="AH126" i="50"/>
  <c r="AG126" i="50"/>
  <c r="AF126" i="50"/>
  <c r="AE126" i="50"/>
  <c r="AD126" i="50"/>
  <c r="AC126" i="50"/>
  <c r="AB126" i="50"/>
  <c r="AA126" i="50"/>
  <c r="Z126" i="50"/>
  <c r="Y126" i="50"/>
  <c r="X126" i="50"/>
  <c r="W126" i="50"/>
  <c r="V126" i="50"/>
  <c r="U126" i="50"/>
  <c r="T126" i="50"/>
  <c r="S126" i="50"/>
  <c r="R126" i="50"/>
  <c r="Q126" i="50"/>
  <c r="P126" i="50"/>
  <c r="O126" i="50"/>
  <c r="N126" i="50"/>
  <c r="M126" i="50"/>
  <c r="L126" i="50"/>
  <c r="K126" i="50"/>
  <c r="J126" i="50"/>
  <c r="I126" i="50"/>
  <c r="B126" i="50"/>
  <c r="AI125" i="50"/>
  <c r="AH125" i="50"/>
  <c r="AG125" i="50"/>
  <c r="AF125" i="50"/>
  <c r="AE125" i="50"/>
  <c r="AD125" i="50"/>
  <c r="AC125" i="50"/>
  <c r="AB125" i="50"/>
  <c r="AA125" i="50"/>
  <c r="Z125" i="50"/>
  <c r="Y125" i="50"/>
  <c r="X125" i="50"/>
  <c r="W125" i="50"/>
  <c r="V125" i="50"/>
  <c r="U125" i="50"/>
  <c r="T125" i="50"/>
  <c r="S125" i="50"/>
  <c r="R125" i="50"/>
  <c r="Q125" i="50"/>
  <c r="P125" i="50"/>
  <c r="O125" i="50"/>
  <c r="N125" i="50"/>
  <c r="M125" i="50"/>
  <c r="L125" i="50"/>
  <c r="K125" i="50"/>
  <c r="J125" i="50"/>
  <c r="I125" i="50"/>
  <c r="B125" i="50"/>
  <c r="AI124" i="50"/>
  <c r="AH124" i="50"/>
  <c r="AG124" i="50"/>
  <c r="AF124" i="50"/>
  <c r="AE124" i="50"/>
  <c r="AD124" i="50"/>
  <c r="AC124" i="50"/>
  <c r="AB124" i="50"/>
  <c r="AA124" i="50"/>
  <c r="Z124" i="50"/>
  <c r="Y124" i="50"/>
  <c r="X124" i="50"/>
  <c r="W124" i="50"/>
  <c r="V124" i="50"/>
  <c r="U124" i="50"/>
  <c r="T124" i="50"/>
  <c r="S124" i="50"/>
  <c r="R124" i="50"/>
  <c r="Q124" i="50"/>
  <c r="P124" i="50"/>
  <c r="O124" i="50"/>
  <c r="N124" i="50"/>
  <c r="M124" i="50"/>
  <c r="L124" i="50"/>
  <c r="K124" i="50"/>
  <c r="J124" i="50"/>
  <c r="I124" i="50"/>
  <c r="B124" i="50"/>
  <c r="AI123" i="50"/>
  <c r="AH123" i="50"/>
  <c r="AG123" i="50"/>
  <c r="AF123" i="50"/>
  <c r="AE123" i="50"/>
  <c r="AD123" i="50"/>
  <c r="AC123" i="50"/>
  <c r="AB123" i="50"/>
  <c r="AA123" i="50"/>
  <c r="Z123" i="50"/>
  <c r="Y123" i="50"/>
  <c r="X123" i="50"/>
  <c r="W123" i="50"/>
  <c r="V123" i="50"/>
  <c r="U123" i="50"/>
  <c r="T123" i="50"/>
  <c r="S123" i="50"/>
  <c r="R123" i="50"/>
  <c r="Q123" i="50"/>
  <c r="P123" i="50"/>
  <c r="O123" i="50"/>
  <c r="N123" i="50"/>
  <c r="M123" i="50"/>
  <c r="L123" i="50"/>
  <c r="K123" i="50"/>
  <c r="J123" i="50"/>
  <c r="I123" i="50"/>
  <c r="B123" i="50"/>
  <c r="AI122" i="50"/>
  <c r="AH122" i="50"/>
  <c r="AG122" i="50"/>
  <c r="AF122" i="50"/>
  <c r="AE122" i="50"/>
  <c r="AD122" i="50"/>
  <c r="AC122" i="50"/>
  <c r="AB122" i="50"/>
  <c r="AA122" i="50"/>
  <c r="Z122" i="50"/>
  <c r="Y122" i="50"/>
  <c r="X122" i="50"/>
  <c r="W122" i="50"/>
  <c r="V122" i="50"/>
  <c r="U122" i="50"/>
  <c r="T122" i="50"/>
  <c r="S122" i="50"/>
  <c r="R122" i="50"/>
  <c r="Q122" i="50"/>
  <c r="P122" i="50"/>
  <c r="O122" i="50"/>
  <c r="N122" i="50"/>
  <c r="M122" i="50"/>
  <c r="L122" i="50"/>
  <c r="K122" i="50"/>
  <c r="J122" i="50"/>
  <c r="I122" i="50"/>
  <c r="B122" i="50"/>
  <c r="AI121" i="50"/>
  <c r="AH121" i="50"/>
  <c r="AG121" i="50"/>
  <c r="AF121" i="50"/>
  <c r="AE121" i="50"/>
  <c r="AD121" i="50"/>
  <c r="AC121" i="50"/>
  <c r="AB121" i="50"/>
  <c r="AA121" i="50"/>
  <c r="Z121" i="50"/>
  <c r="Y121" i="50"/>
  <c r="X121" i="50"/>
  <c r="W121" i="50"/>
  <c r="V121" i="50"/>
  <c r="U121" i="50"/>
  <c r="T121" i="50"/>
  <c r="S121" i="50"/>
  <c r="R121" i="50"/>
  <c r="Q121" i="50"/>
  <c r="P121" i="50"/>
  <c r="O121" i="50"/>
  <c r="N121" i="50"/>
  <c r="M121" i="50"/>
  <c r="L121" i="50"/>
  <c r="K121" i="50"/>
  <c r="J121" i="50"/>
  <c r="I121" i="50"/>
  <c r="B121" i="50"/>
  <c r="AI120" i="50"/>
  <c r="AH120" i="50"/>
  <c r="AG120" i="50"/>
  <c r="AF120" i="50"/>
  <c r="AE120" i="50"/>
  <c r="AD120" i="50"/>
  <c r="AC120" i="50"/>
  <c r="AB120" i="50"/>
  <c r="AA120" i="50"/>
  <c r="Z120" i="50"/>
  <c r="Y120" i="50"/>
  <c r="X120" i="50"/>
  <c r="W120" i="50"/>
  <c r="V120" i="50"/>
  <c r="U120" i="50"/>
  <c r="T120" i="50"/>
  <c r="S120" i="50"/>
  <c r="R120" i="50"/>
  <c r="Q120" i="50"/>
  <c r="P120" i="50"/>
  <c r="O120" i="50"/>
  <c r="N120" i="50"/>
  <c r="M120" i="50"/>
  <c r="L120" i="50"/>
  <c r="K120" i="50"/>
  <c r="J120" i="50"/>
  <c r="I120" i="50"/>
  <c r="B120" i="50"/>
  <c r="AI119" i="50"/>
  <c r="AH119" i="50"/>
  <c r="AG119" i="50"/>
  <c r="AF119" i="50"/>
  <c r="AE119" i="50"/>
  <c r="AD119" i="50"/>
  <c r="AC119" i="50"/>
  <c r="AB119" i="50"/>
  <c r="AA119" i="50"/>
  <c r="Z119" i="50"/>
  <c r="Y119" i="50"/>
  <c r="X119" i="50"/>
  <c r="W119" i="50"/>
  <c r="V119" i="50"/>
  <c r="U119" i="50"/>
  <c r="T119" i="50"/>
  <c r="S119" i="50"/>
  <c r="R119" i="50"/>
  <c r="Q119" i="50"/>
  <c r="P119" i="50"/>
  <c r="O119" i="50"/>
  <c r="N119" i="50"/>
  <c r="M119" i="50"/>
  <c r="L119" i="50"/>
  <c r="K119" i="50"/>
  <c r="J119" i="50"/>
  <c r="I119" i="50"/>
  <c r="B119" i="50"/>
  <c r="AI118" i="50"/>
  <c r="AH118" i="50"/>
  <c r="AG118" i="50"/>
  <c r="AF118" i="50"/>
  <c r="AE118" i="50"/>
  <c r="AD118" i="50"/>
  <c r="AC118" i="50"/>
  <c r="AB118" i="50"/>
  <c r="AA118" i="50"/>
  <c r="Z118" i="50"/>
  <c r="Y118" i="50"/>
  <c r="X118" i="50"/>
  <c r="W118" i="50"/>
  <c r="V118" i="50"/>
  <c r="U118" i="50"/>
  <c r="T118" i="50"/>
  <c r="S118" i="50"/>
  <c r="R118" i="50"/>
  <c r="Q118" i="50"/>
  <c r="P118" i="50"/>
  <c r="O118" i="50"/>
  <c r="N118" i="50"/>
  <c r="M118" i="50"/>
  <c r="L118" i="50"/>
  <c r="K118" i="50"/>
  <c r="J118" i="50"/>
  <c r="I118" i="50"/>
  <c r="B118" i="50"/>
  <c r="AI117" i="50"/>
  <c r="AH117" i="50"/>
  <c r="AG117" i="50"/>
  <c r="AF117" i="50"/>
  <c r="AE117" i="50"/>
  <c r="AD117" i="50"/>
  <c r="AC117" i="50"/>
  <c r="AB117" i="50"/>
  <c r="AA117" i="50"/>
  <c r="Z117" i="50"/>
  <c r="Y117" i="50"/>
  <c r="X117" i="50"/>
  <c r="W117" i="50"/>
  <c r="V117" i="50"/>
  <c r="U117" i="50"/>
  <c r="T117" i="50"/>
  <c r="S117" i="50"/>
  <c r="R117" i="50"/>
  <c r="Q117" i="50"/>
  <c r="P117" i="50"/>
  <c r="O117" i="50"/>
  <c r="N117" i="50"/>
  <c r="M117" i="50"/>
  <c r="L117" i="50"/>
  <c r="K117" i="50"/>
  <c r="J117" i="50"/>
  <c r="I117" i="50"/>
  <c r="B117" i="50"/>
  <c r="AI116" i="50"/>
  <c r="AH116" i="50"/>
  <c r="AG116" i="50"/>
  <c r="AF116" i="50"/>
  <c r="AE116" i="50"/>
  <c r="AD116" i="50"/>
  <c r="AC116" i="50"/>
  <c r="AB116" i="50"/>
  <c r="AA116" i="50"/>
  <c r="Z116" i="50"/>
  <c r="Y116" i="50"/>
  <c r="X116" i="50"/>
  <c r="W116" i="50"/>
  <c r="V116" i="50"/>
  <c r="U116" i="50"/>
  <c r="T116" i="50"/>
  <c r="S116" i="50"/>
  <c r="R116" i="50"/>
  <c r="Q116" i="50"/>
  <c r="P116" i="50"/>
  <c r="O116" i="50"/>
  <c r="N116" i="50"/>
  <c r="M116" i="50"/>
  <c r="L116" i="50"/>
  <c r="K116" i="50"/>
  <c r="J116" i="50"/>
  <c r="I116" i="50"/>
  <c r="B116" i="50"/>
  <c r="AI115" i="50"/>
  <c r="AH115" i="50"/>
  <c r="AG115" i="50"/>
  <c r="AF115" i="50"/>
  <c r="AE115" i="50"/>
  <c r="AD115" i="50"/>
  <c r="AC115" i="50"/>
  <c r="AB115" i="50"/>
  <c r="AA115" i="50"/>
  <c r="Z115" i="50"/>
  <c r="Y115" i="50"/>
  <c r="X115" i="50"/>
  <c r="W115" i="50"/>
  <c r="V115" i="50"/>
  <c r="U115" i="50"/>
  <c r="T115" i="50"/>
  <c r="S115" i="50"/>
  <c r="R115" i="50"/>
  <c r="Q115" i="50"/>
  <c r="P115" i="50"/>
  <c r="O115" i="50"/>
  <c r="N115" i="50"/>
  <c r="M115" i="50"/>
  <c r="L115" i="50"/>
  <c r="K115" i="50"/>
  <c r="J115" i="50"/>
  <c r="I115" i="50"/>
  <c r="B115" i="50"/>
  <c r="AI114" i="50"/>
  <c r="AH114" i="50"/>
  <c r="AG114" i="50"/>
  <c r="AF114" i="50"/>
  <c r="AE114" i="50"/>
  <c r="AD114" i="50"/>
  <c r="AC114" i="50"/>
  <c r="AB114" i="50"/>
  <c r="AA114" i="50"/>
  <c r="Z114" i="50"/>
  <c r="Y114" i="50"/>
  <c r="X114" i="50"/>
  <c r="W114" i="50"/>
  <c r="V114" i="50"/>
  <c r="U114" i="50"/>
  <c r="T114" i="50"/>
  <c r="S114" i="50"/>
  <c r="R114" i="50"/>
  <c r="Q114" i="50"/>
  <c r="P114" i="50"/>
  <c r="O114" i="50"/>
  <c r="N114" i="50"/>
  <c r="M114" i="50"/>
  <c r="L114" i="50"/>
  <c r="K114" i="50"/>
  <c r="J114" i="50"/>
  <c r="I114" i="50"/>
  <c r="B114" i="50"/>
  <c r="AI113" i="50"/>
  <c r="AH113" i="50"/>
  <c r="AG113" i="50"/>
  <c r="AF113" i="50"/>
  <c r="AE113" i="50"/>
  <c r="AD113" i="50"/>
  <c r="AC113" i="50"/>
  <c r="AB113" i="50"/>
  <c r="AA113" i="50"/>
  <c r="Z113" i="50"/>
  <c r="Y113" i="50"/>
  <c r="X113" i="50"/>
  <c r="W113" i="50"/>
  <c r="V113" i="50"/>
  <c r="U113" i="50"/>
  <c r="T113" i="50"/>
  <c r="S113" i="50"/>
  <c r="R113" i="50"/>
  <c r="Q113" i="50"/>
  <c r="P113" i="50"/>
  <c r="O113" i="50"/>
  <c r="N113" i="50"/>
  <c r="M113" i="50"/>
  <c r="L113" i="50"/>
  <c r="K113" i="50"/>
  <c r="J113" i="50"/>
  <c r="I113" i="50"/>
  <c r="B113" i="50"/>
  <c r="AI112" i="50"/>
  <c r="AH112" i="50"/>
  <c r="AG112" i="50"/>
  <c r="AF112" i="50"/>
  <c r="AE112" i="50"/>
  <c r="AD112" i="50"/>
  <c r="AC112" i="50"/>
  <c r="AB112" i="50"/>
  <c r="AA112" i="50"/>
  <c r="Z112" i="50"/>
  <c r="Y112" i="50"/>
  <c r="X112" i="50"/>
  <c r="W112" i="50"/>
  <c r="V112" i="50"/>
  <c r="U112" i="50"/>
  <c r="T112" i="50"/>
  <c r="S112" i="50"/>
  <c r="R112" i="50"/>
  <c r="Q112" i="50"/>
  <c r="P112" i="50"/>
  <c r="O112" i="50"/>
  <c r="N112" i="50"/>
  <c r="M112" i="50"/>
  <c r="L112" i="50"/>
  <c r="K112" i="50"/>
  <c r="J112" i="50"/>
  <c r="I112" i="50"/>
  <c r="B112" i="50"/>
  <c r="AI111" i="50"/>
  <c r="AH111" i="50"/>
  <c r="AG111" i="50"/>
  <c r="AF111" i="50"/>
  <c r="AE111" i="50"/>
  <c r="AD111" i="50"/>
  <c r="AC111" i="50"/>
  <c r="AB111" i="50"/>
  <c r="AA111" i="50"/>
  <c r="Z111" i="50"/>
  <c r="Y111" i="50"/>
  <c r="X111" i="50"/>
  <c r="W111" i="50"/>
  <c r="V111" i="50"/>
  <c r="U111" i="50"/>
  <c r="T111" i="50"/>
  <c r="S111" i="50"/>
  <c r="R111" i="50"/>
  <c r="Q111" i="50"/>
  <c r="P111" i="50"/>
  <c r="O111" i="50"/>
  <c r="N111" i="50"/>
  <c r="M111" i="50"/>
  <c r="L111" i="50"/>
  <c r="K111" i="50"/>
  <c r="J111" i="50"/>
  <c r="I111" i="50"/>
  <c r="B111" i="50"/>
  <c r="AI110" i="50"/>
  <c r="AH110" i="50"/>
  <c r="AG110" i="50"/>
  <c r="AF110" i="50"/>
  <c r="AE110" i="50"/>
  <c r="AD110" i="50"/>
  <c r="AC110" i="50"/>
  <c r="AB110" i="50"/>
  <c r="AA110" i="50"/>
  <c r="Z110" i="50"/>
  <c r="Y110" i="50"/>
  <c r="X110" i="50"/>
  <c r="W110" i="50"/>
  <c r="V110" i="50"/>
  <c r="U110" i="50"/>
  <c r="T110" i="50"/>
  <c r="S110" i="50"/>
  <c r="R110" i="50"/>
  <c r="Q110" i="50"/>
  <c r="P110" i="50"/>
  <c r="O110" i="50"/>
  <c r="N110" i="50"/>
  <c r="M110" i="50"/>
  <c r="L110" i="50"/>
  <c r="K110" i="50"/>
  <c r="J110" i="50"/>
  <c r="I110" i="50"/>
  <c r="B110" i="50"/>
  <c r="AI109" i="50"/>
  <c r="AH109" i="50"/>
  <c r="AG109" i="50"/>
  <c r="AF109" i="50"/>
  <c r="AE109" i="50"/>
  <c r="AD109" i="50"/>
  <c r="AC109" i="50"/>
  <c r="AB109" i="50"/>
  <c r="AA109" i="50"/>
  <c r="Z109" i="50"/>
  <c r="Y109" i="50"/>
  <c r="X109" i="50"/>
  <c r="W109" i="50"/>
  <c r="V109" i="50"/>
  <c r="U109" i="50"/>
  <c r="T109" i="50"/>
  <c r="S109" i="50"/>
  <c r="R109" i="50"/>
  <c r="Q109" i="50"/>
  <c r="P109" i="50"/>
  <c r="O109" i="50"/>
  <c r="N109" i="50"/>
  <c r="M109" i="50"/>
  <c r="L109" i="50"/>
  <c r="K109" i="50"/>
  <c r="J109" i="50"/>
  <c r="I109" i="50"/>
  <c r="B109" i="50"/>
  <c r="AI108" i="50"/>
  <c r="AH108" i="50"/>
  <c r="AG108" i="50"/>
  <c r="AF108" i="50"/>
  <c r="AE108" i="50"/>
  <c r="AD108" i="50"/>
  <c r="AC108" i="50"/>
  <c r="AB108" i="50"/>
  <c r="AA108" i="50"/>
  <c r="Z108" i="50"/>
  <c r="Y108" i="50"/>
  <c r="X108" i="50"/>
  <c r="W108" i="50"/>
  <c r="V108" i="50"/>
  <c r="U108" i="50"/>
  <c r="T108" i="50"/>
  <c r="S108" i="50"/>
  <c r="R108" i="50"/>
  <c r="Q108" i="50"/>
  <c r="P108" i="50"/>
  <c r="O108" i="50"/>
  <c r="N108" i="50"/>
  <c r="M108" i="50"/>
  <c r="L108" i="50"/>
  <c r="K108" i="50"/>
  <c r="J108" i="50"/>
  <c r="I108" i="50"/>
  <c r="B108" i="50"/>
  <c r="AI107" i="50"/>
  <c r="AH107" i="50"/>
  <c r="AG107" i="50"/>
  <c r="AF107" i="50"/>
  <c r="AE107" i="50"/>
  <c r="AD107" i="50"/>
  <c r="AC107" i="50"/>
  <c r="AB107" i="50"/>
  <c r="AA107" i="50"/>
  <c r="Z107" i="50"/>
  <c r="Y107" i="50"/>
  <c r="X107" i="50"/>
  <c r="W107" i="50"/>
  <c r="V107" i="50"/>
  <c r="U107" i="50"/>
  <c r="T107" i="50"/>
  <c r="S107" i="50"/>
  <c r="R107" i="50"/>
  <c r="Q107" i="50"/>
  <c r="P107" i="50"/>
  <c r="O107" i="50"/>
  <c r="N107" i="50"/>
  <c r="M107" i="50"/>
  <c r="L107" i="50"/>
  <c r="K107" i="50"/>
  <c r="J107" i="50"/>
  <c r="I107" i="50"/>
  <c r="B107" i="50"/>
  <c r="AI106" i="50"/>
  <c r="AH106" i="50"/>
  <c r="AG106" i="50"/>
  <c r="AF106" i="50"/>
  <c r="AE106" i="50"/>
  <c r="AD106" i="50"/>
  <c r="AC106" i="50"/>
  <c r="AB106" i="50"/>
  <c r="AA106" i="50"/>
  <c r="Z106" i="50"/>
  <c r="Y106" i="50"/>
  <c r="X106" i="50"/>
  <c r="W106" i="50"/>
  <c r="V106" i="50"/>
  <c r="U106" i="50"/>
  <c r="T106" i="50"/>
  <c r="S106" i="50"/>
  <c r="R106" i="50"/>
  <c r="Q106" i="50"/>
  <c r="P106" i="50"/>
  <c r="O106" i="50"/>
  <c r="N106" i="50"/>
  <c r="M106" i="50"/>
  <c r="L106" i="50"/>
  <c r="K106" i="50"/>
  <c r="J106" i="50"/>
  <c r="I106" i="50"/>
  <c r="B106" i="50"/>
  <c r="AI105" i="50"/>
  <c r="AH105" i="50"/>
  <c r="AG105" i="50"/>
  <c r="AF105" i="50"/>
  <c r="AE105" i="50"/>
  <c r="AD105" i="50"/>
  <c r="AC105" i="50"/>
  <c r="AB105" i="50"/>
  <c r="AA105" i="50"/>
  <c r="Z105" i="50"/>
  <c r="Y105" i="50"/>
  <c r="X105" i="50"/>
  <c r="W105" i="50"/>
  <c r="V105" i="50"/>
  <c r="U105" i="50"/>
  <c r="T105" i="50"/>
  <c r="S105" i="50"/>
  <c r="R105" i="50"/>
  <c r="Q105" i="50"/>
  <c r="P105" i="50"/>
  <c r="O105" i="50"/>
  <c r="N105" i="50"/>
  <c r="M105" i="50"/>
  <c r="L105" i="50"/>
  <c r="K105" i="50"/>
  <c r="J105" i="50"/>
  <c r="I105" i="50"/>
  <c r="B105" i="50"/>
  <c r="AI104" i="50"/>
  <c r="AH104" i="50"/>
  <c r="AG104" i="50"/>
  <c r="AF104" i="50"/>
  <c r="AE104" i="50"/>
  <c r="AD104" i="50"/>
  <c r="AC104" i="50"/>
  <c r="AB104" i="50"/>
  <c r="AA104" i="50"/>
  <c r="Z104" i="50"/>
  <c r="Y104" i="50"/>
  <c r="X104" i="50"/>
  <c r="W104" i="50"/>
  <c r="V104" i="50"/>
  <c r="U104" i="50"/>
  <c r="T104" i="50"/>
  <c r="S104" i="50"/>
  <c r="R104" i="50"/>
  <c r="Q104" i="50"/>
  <c r="P104" i="50"/>
  <c r="O104" i="50"/>
  <c r="N104" i="50"/>
  <c r="M104" i="50"/>
  <c r="L104" i="50"/>
  <c r="K104" i="50"/>
  <c r="J104" i="50"/>
  <c r="I104" i="50"/>
  <c r="B104" i="50"/>
  <c r="AI103" i="50"/>
  <c r="AH103" i="50"/>
  <c r="AG103" i="50"/>
  <c r="AF103" i="50"/>
  <c r="AE103" i="50"/>
  <c r="AD103" i="50"/>
  <c r="AC103" i="50"/>
  <c r="AB103" i="50"/>
  <c r="AA103" i="50"/>
  <c r="Z103" i="50"/>
  <c r="Y103" i="50"/>
  <c r="X103" i="50"/>
  <c r="W103" i="50"/>
  <c r="V103" i="50"/>
  <c r="U103" i="50"/>
  <c r="T103" i="50"/>
  <c r="S103" i="50"/>
  <c r="R103" i="50"/>
  <c r="Q103" i="50"/>
  <c r="P103" i="50"/>
  <c r="O103" i="50"/>
  <c r="N103" i="50"/>
  <c r="M103" i="50"/>
  <c r="L103" i="50"/>
  <c r="K103" i="50"/>
  <c r="J103" i="50"/>
  <c r="I103" i="50"/>
  <c r="B103" i="50"/>
  <c r="AI102" i="50"/>
  <c r="AH102" i="50"/>
  <c r="AG102" i="50"/>
  <c r="AF102" i="50"/>
  <c r="AE102" i="50"/>
  <c r="AD102" i="50"/>
  <c r="AC102" i="50"/>
  <c r="AB102" i="50"/>
  <c r="AA102" i="50"/>
  <c r="Z102" i="50"/>
  <c r="Y102" i="50"/>
  <c r="X102" i="50"/>
  <c r="W102" i="50"/>
  <c r="V102" i="50"/>
  <c r="U102" i="50"/>
  <c r="T102" i="50"/>
  <c r="S102" i="50"/>
  <c r="R102" i="50"/>
  <c r="Q102" i="50"/>
  <c r="P102" i="50"/>
  <c r="O102" i="50"/>
  <c r="N102" i="50"/>
  <c r="M102" i="50"/>
  <c r="L102" i="50"/>
  <c r="K102" i="50"/>
  <c r="J102" i="50"/>
  <c r="I102" i="50"/>
  <c r="B102" i="50"/>
  <c r="AI101" i="50"/>
  <c r="AH101" i="50"/>
  <c r="AG101" i="50"/>
  <c r="AF101" i="50"/>
  <c r="AE101" i="50"/>
  <c r="AD101" i="50"/>
  <c r="AC101" i="50"/>
  <c r="AB101" i="50"/>
  <c r="AA101" i="50"/>
  <c r="Z101" i="50"/>
  <c r="Y101" i="50"/>
  <c r="X101" i="50"/>
  <c r="W101" i="50"/>
  <c r="V101" i="50"/>
  <c r="U101" i="50"/>
  <c r="T101" i="50"/>
  <c r="S101" i="50"/>
  <c r="R101" i="50"/>
  <c r="Q101" i="50"/>
  <c r="P101" i="50"/>
  <c r="O101" i="50"/>
  <c r="N101" i="50"/>
  <c r="M101" i="50"/>
  <c r="L101" i="50"/>
  <c r="K101" i="50"/>
  <c r="J101" i="50"/>
  <c r="I101" i="50"/>
  <c r="B101" i="50"/>
  <c r="AI100" i="50"/>
  <c r="AH100" i="50"/>
  <c r="AG100" i="50"/>
  <c r="AF100" i="50"/>
  <c r="AE100" i="50"/>
  <c r="AD100" i="50"/>
  <c r="AC100" i="50"/>
  <c r="AB100" i="50"/>
  <c r="AA100" i="50"/>
  <c r="Z100" i="50"/>
  <c r="Y100" i="50"/>
  <c r="X100" i="50"/>
  <c r="W100" i="50"/>
  <c r="V100" i="50"/>
  <c r="U100" i="50"/>
  <c r="T100" i="50"/>
  <c r="S100" i="50"/>
  <c r="R100" i="50"/>
  <c r="Q100" i="50"/>
  <c r="P100" i="50"/>
  <c r="O100" i="50"/>
  <c r="N100" i="50"/>
  <c r="M100" i="50"/>
  <c r="L100" i="50"/>
  <c r="K100" i="50"/>
  <c r="J100" i="50"/>
  <c r="I100" i="50"/>
  <c r="B100" i="50"/>
  <c r="AI99" i="50"/>
  <c r="AH99" i="50"/>
  <c r="AG99" i="50"/>
  <c r="AF99" i="50"/>
  <c r="AE99" i="50"/>
  <c r="AD99" i="50"/>
  <c r="AC99" i="50"/>
  <c r="AB99" i="50"/>
  <c r="AA99" i="50"/>
  <c r="Z99" i="50"/>
  <c r="Y99" i="50"/>
  <c r="X99" i="50"/>
  <c r="W99" i="50"/>
  <c r="V99" i="50"/>
  <c r="U99" i="50"/>
  <c r="T99" i="50"/>
  <c r="S99" i="50"/>
  <c r="R99" i="50"/>
  <c r="Q99" i="50"/>
  <c r="P99" i="50"/>
  <c r="O99" i="50"/>
  <c r="N99" i="50"/>
  <c r="M99" i="50"/>
  <c r="L99" i="50"/>
  <c r="K99" i="50"/>
  <c r="J99" i="50"/>
  <c r="I99" i="50"/>
  <c r="B99" i="50"/>
  <c r="AI98" i="50"/>
  <c r="AH98" i="50"/>
  <c r="AG98" i="50"/>
  <c r="AF98" i="50"/>
  <c r="AE98" i="50"/>
  <c r="AD98" i="50"/>
  <c r="AC98" i="50"/>
  <c r="AB98" i="50"/>
  <c r="AA98" i="50"/>
  <c r="Z98" i="50"/>
  <c r="Y98" i="50"/>
  <c r="X98" i="50"/>
  <c r="W98" i="50"/>
  <c r="V98" i="50"/>
  <c r="U98" i="50"/>
  <c r="T98" i="50"/>
  <c r="S98" i="50"/>
  <c r="R98" i="50"/>
  <c r="Q98" i="50"/>
  <c r="P98" i="50"/>
  <c r="O98" i="50"/>
  <c r="N98" i="50"/>
  <c r="M98" i="50"/>
  <c r="L98" i="50"/>
  <c r="K98" i="50"/>
  <c r="J98" i="50"/>
  <c r="I98" i="50"/>
  <c r="B98" i="50"/>
  <c r="AI97" i="50"/>
  <c r="AH97" i="50"/>
  <c r="AG97" i="50"/>
  <c r="AF97" i="50"/>
  <c r="AE97" i="50"/>
  <c r="AD97" i="50"/>
  <c r="AC97" i="50"/>
  <c r="AB97" i="50"/>
  <c r="AA97" i="50"/>
  <c r="Z97" i="50"/>
  <c r="Y97" i="50"/>
  <c r="X97" i="50"/>
  <c r="W97" i="50"/>
  <c r="V97" i="50"/>
  <c r="U97" i="50"/>
  <c r="T97" i="50"/>
  <c r="S97" i="50"/>
  <c r="R97" i="50"/>
  <c r="Q97" i="50"/>
  <c r="P97" i="50"/>
  <c r="O97" i="50"/>
  <c r="N97" i="50"/>
  <c r="M97" i="50"/>
  <c r="L97" i="50"/>
  <c r="K97" i="50"/>
  <c r="J97" i="50"/>
  <c r="I97" i="50"/>
  <c r="B97" i="50"/>
  <c r="AI96" i="50"/>
  <c r="AH96" i="50"/>
  <c r="AG96" i="50"/>
  <c r="AF96" i="50"/>
  <c r="AE96" i="50"/>
  <c r="AD96" i="50"/>
  <c r="AC96" i="50"/>
  <c r="AB96" i="50"/>
  <c r="AA96" i="50"/>
  <c r="Z96" i="50"/>
  <c r="Y96" i="50"/>
  <c r="X96" i="50"/>
  <c r="W96" i="50"/>
  <c r="V96" i="50"/>
  <c r="U96" i="50"/>
  <c r="T96" i="50"/>
  <c r="S96" i="50"/>
  <c r="R96" i="50"/>
  <c r="Q96" i="50"/>
  <c r="P96" i="50"/>
  <c r="O96" i="50"/>
  <c r="N96" i="50"/>
  <c r="M96" i="50"/>
  <c r="L96" i="50"/>
  <c r="K96" i="50"/>
  <c r="J96" i="50"/>
  <c r="I96" i="50"/>
  <c r="B96" i="50"/>
  <c r="AI95" i="50"/>
  <c r="AH95" i="50"/>
  <c r="AG95" i="50"/>
  <c r="AF95" i="50"/>
  <c r="AE95" i="50"/>
  <c r="AD95" i="50"/>
  <c r="AC95" i="50"/>
  <c r="AB95" i="50"/>
  <c r="AA95" i="50"/>
  <c r="Z95" i="50"/>
  <c r="Y95" i="50"/>
  <c r="X95" i="50"/>
  <c r="W95" i="50"/>
  <c r="V95" i="50"/>
  <c r="U95" i="50"/>
  <c r="T95" i="50"/>
  <c r="S95" i="50"/>
  <c r="R95" i="50"/>
  <c r="Q95" i="50"/>
  <c r="P95" i="50"/>
  <c r="O95" i="50"/>
  <c r="N95" i="50"/>
  <c r="M95" i="50"/>
  <c r="L95" i="50"/>
  <c r="K95" i="50"/>
  <c r="J95" i="50"/>
  <c r="I95" i="50"/>
  <c r="B95" i="50"/>
  <c r="AI94" i="50"/>
  <c r="AH94" i="50"/>
  <c r="AG94" i="50"/>
  <c r="AF94" i="50"/>
  <c r="AE94" i="50"/>
  <c r="AD94" i="50"/>
  <c r="AC94" i="50"/>
  <c r="AB94" i="50"/>
  <c r="AA94" i="50"/>
  <c r="Z94" i="50"/>
  <c r="Y94" i="50"/>
  <c r="X94" i="50"/>
  <c r="W94" i="50"/>
  <c r="V94" i="50"/>
  <c r="U94" i="50"/>
  <c r="T94" i="50"/>
  <c r="S94" i="50"/>
  <c r="R94" i="50"/>
  <c r="Q94" i="50"/>
  <c r="P94" i="50"/>
  <c r="O94" i="50"/>
  <c r="N94" i="50"/>
  <c r="M94" i="50"/>
  <c r="L94" i="50"/>
  <c r="K94" i="50"/>
  <c r="J94" i="50"/>
  <c r="I94" i="50"/>
  <c r="B94" i="50"/>
  <c r="AI93" i="50"/>
  <c r="AH93" i="50"/>
  <c r="AG93" i="50"/>
  <c r="AF93" i="50"/>
  <c r="AE93" i="50"/>
  <c r="AD93" i="50"/>
  <c r="AC93" i="50"/>
  <c r="AB93" i="50"/>
  <c r="AA93" i="50"/>
  <c r="Z93" i="50"/>
  <c r="Y93" i="50"/>
  <c r="X93" i="50"/>
  <c r="W93" i="50"/>
  <c r="V93" i="50"/>
  <c r="U93" i="50"/>
  <c r="T93" i="50"/>
  <c r="S93" i="50"/>
  <c r="R93" i="50"/>
  <c r="Q93" i="50"/>
  <c r="P93" i="50"/>
  <c r="O93" i="50"/>
  <c r="N93" i="50"/>
  <c r="M93" i="50"/>
  <c r="L93" i="50"/>
  <c r="K93" i="50"/>
  <c r="J93" i="50"/>
  <c r="I93" i="50"/>
  <c r="B93" i="50"/>
  <c r="AI92" i="50"/>
  <c r="AH92" i="50"/>
  <c r="AG92" i="50"/>
  <c r="AF92" i="50"/>
  <c r="AE92" i="50"/>
  <c r="AD92" i="50"/>
  <c r="AC92" i="50"/>
  <c r="AB92" i="50"/>
  <c r="AA92" i="50"/>
  <c r="Z92" i="50"/>
  <c r="Y92" i="50"/>
  <c r="X92" i="50"/>
  <c r="W92" i="50"/>
  <c r="V92" i="50"/>
  <c r="U92" i="50"/>
  <c r="T92" i="50"/>
  <c r="S92" i="50"/>
  <c r="R92" i="50"/>
  <c r="Q92" i="50"/>
  <c r="P92" i="50"/>
  <c r="O92" i="50"/>
  <c r="N92" i="50"/>
  <c r="M92" i="50"/>
  <c r="L92" i="50"/>
  <c r="K92" i="50"/>
  <c r="J92" i="50"/>
  <c r="I92" i="50"/>
  <c r="B92" i="50"/>
  <c r="AI91" i="50"/>
  <c r="AH91" i="50"/>
  <c r="AG91" i="50"/>
  <c r="AF91" i="50"/>
  <c r="AE91" i="50"/>
  <c r="AD91" i="50"/>
  <c r="AC91" i="50"/>
  <c r="AB91" i="50"/>
  <c r="AA91" i="50"/>
  <c r="Z91" i="50"/>
  <c r="Y91" i="50"/>
  <c r="X91" i="50"/>
  <c r="W91" i="50"/>
  <c r="V91" i="50"/>
  <c r="U91" i="50"/>
  <c r="T91" i="50"/>
  <c r="S91" i="50"/>
  <c r="R91" i="50"/>
  <c r="Q91" i="50"/>
  <c r="P91" i="50"/>
  <c r="O91" i="50"/>
  <c r="N91" i="50"/>
  <c r="M91" i="50"/>
  <c r="L91" i="50"/>
  <c r="K91" i="50"/>
  <c r="J91" i="50"/>
  <c r="I91" i="50"/>
  <c r="B91" i="50"/>
  <c r="AI90" i="50"/>
  <c r="AH90" i="50"/>
  <c r="AG90" i="50"/>
  <c r="AF90" i="50"/>
  <c r="AE90" i="50"/>
  <c r="AD90" i="50"/>
  <c r="AC90" i="50"/>
  <c r="AB90" i="50"/>
  <c r="AA90" i="50"/>
  <c r="Z90" i="50"/>
  <c r="Y90" i="50"/>
  <c r="X90" i="50"/>
  <c r="W90" i="50"/>
  <c r="V90" i="50"/>
  <c r="U90" i="50"/>
  <c r="T90" i="50"/>
  <c r="S90" i="50"/>
  <c r="R90" i="50"/>
  <c r="Q90" i="50"/>
  <c r="P90" i="50"/>
  <c r="O90" i="50"/>
  <c r="N90" i="50"/>
  <c r="M90" i="50"/>
  <c r="L90" i="50"/>
  <c r="K90" i="50"/>
  <c r="J90" i="50"/>
  <c r="I90" i="50"/>
  <c r="B90" i="50"/>
  <c r="AI89" i="50"/>
  <c r="AH89" i="50"/>
  <c r="AG89" i="50"/>
  <c r="AF89" i="50"/>
  <c r="AE89" i="50"/>
  <c r="AD89" i="50"/>
  <c r="AC89" i="50"/>
  <c r="AB89" i="50"/>
  <c r="AA89" i="50"/>
  <c r="Z89" i="50"/>
  <c r="Y89" i="50"/>
  <c r="X89" i="50"/>
  <c r="W89" i="50"/>
  <c r="V89" i="50"/>
  <c r="U89" i="50"/>
  <c r="T89" i="50"/>
  <c r="S89" i="50"/>
  <c r="R89" i="50"/>
  <c r="Q89" i="50"/>
  <c r="P89" i="50"/>
  <c r="O89" i="50"/>
  <c r="N89" i="50"/>
  <c r="M89" i="50"/>
  <c r="L89" i="50"/>
  <c r="K89" i="50"/>
  <c r="J89" i="50"/>
  <c r="I89" i="50"/>
  <c r="B89" i="50"/>
  <c r="AI88" i="50"/>
  <c r="AH88" i="50"/>
  <c r="AG88" i="50"/>
  <c r="AF88" i="50"/>
  <c r="AE88" i="50"/>
  <c r="AD88" i="50"/>
  <c r="AC88" i="50"/>
  <c r="AB88" i="50"/>
  <c r="AA88" i="50"/>
  <c r="Z88" i="50"/>
  <c r="Y88" i="50"/>
  <c r="X88" i="50"/>
  <c r="W88" i="50"/>
  <c r="V88" i="50"/>
  <c r="U88" i="50"/>
  <c r="T88" i="50"/>
  <c r="S88" i="50"/>
  <c r="R88" i="50"/>
  <c r="Q88" i="50"/>
  <c r="P88" i="50"/>
  <c r="O88" i="50"/>
  <c r="N88" i="50"/>
  <c r="M88" i="50"/>
  <c r="L88" i="50"/>
  <c r="K88" i="50"/>
  <c r="J88" i="50"/>
  <c r="I88" i="50"/>
  <c r="B88" i="50"/>
  <c r="AI87" i="50"/>
  <c r="AH87" i="50"/>
  <c r="AG87" i="50"/>
  <c r="AF87" i="50"/>
  <c r="AE87" i="50"/>
  <c r="AD87" i="50"/>
  <c r="AC87" i="50"/>
  <c r="AB87" i="50"/>
  <c r="AA87" i="50"/>
  <c r="Z87" i="50"/>
  <c r="Y87" i="50"/>
  <c r="X87" i="50"/>
  <c r="W87" i="50"/>
  <c r="V87" i="50"/>
  <c r="U87" i="50"/>
  <c r="T87" i="50"/>
  <c r="S87" i="50"/>
  <c r="R87" i="50"/>
  <c r="Q87" i="50"/>
  <c r="P87" i="50"/>
  <c r="O87" i="50"/>
  <c r="N87" i="50"/>
  <c r="M87" i="50"/>
  <c r="L87" i="50"/>
  <c r="K87" i="50"/>
  <c r="J87" i="50"/>
  <c r="I87" i="50"/>
  <c r="B87" i="50"/>
  <c r="AI86" i="50"/>
  <c r="AH86" i="50"/>
  <c r="AG86" i="50"/>
  <c r="AF86" i="50"/>
  <c r="AE86" i="50"/>
  <c r="AD86" i="50"/>
  <c r="AC86" i="50"/>
  <c r="AB86" i="50"/>
  <c r="AA86" i="50"/>
  <c r="Z86" i="50"/>
  <c r="Y86" i="50"/>
  <c r="X86" i="50"/>
  <c r="W86" i="50"/>
  <c r="V86" i="50"/>
  <c r="U86" i="50"/>
  <c r="T86" i="50"/>
  <c r="S86" i="50"/>
  <c r="R86" i="50"/>
  <c r="Q86" i="50"/>
  <c r="P86" i="50"/>
  <c r="O86" i="50"/>
  <c r="N86" i="50"/>
  <c r="M86" i="50"/>
  <c r="L86" i="50"/>
  <c r="K86" i="50"/>
  <c r="J86" i="50"/>
  <c r="I86" i="50"/>
  <c r="B86" i="50"/>
  <c r="AI85" i="50"/>
  <c r="AH85" i="50"/>
  <c r="AG85" i="50"/>
  <c r="AF85" i="50"/>
  <c r="AE85" i="50"/>
  <c r="AD85" i="50"/>
  <c r="AC85" i="50"/>
  <c r="AB85" i="50"/>
  <c r="AA85" i="50"/>
  <c r="Z85" i="50"/>
  <c r="Y85" i="50"/>
  <c r="X85" i="50"/>
  <c r="W85" i="50"/>
  <c r="V85" i="50"/>
  <c r="U85" i="50"/>
  <c r="T85" i="50"/>
  <c r="S85" i="50"/>
  <c r="R85" i="50"/>
  <c r="Q85" i="50"/>
  <c r="P85" i="50"/>
  <c r="O85" i="50"/>
  <c r="N85" i="50"/>
  <c r="M85" i="50"/>
  <c r="L85" i="50"/>
  <c r="K85" i="50"/>
  <c r="J85" i="50"/>
  <c r="I85" i="50"/>
  <c r="B85" i="50"/>
  <c r="AI84" i="50"/>
  <c r="AH84" i="50"/>
  <c r="AG84" i="50"/>
  <c r="AF84" i="50"/>
  <c r="AE84" i="50"/>
  <c r="AD84" i="50"/>
  <c r="AC84" i="50"/>
  <c r="AB84" i="50"/>
  <c r="AA84" i="50"/>
  <c r="Z84" i="50"/>
  <c r="Y84" i="50"/>
  <c r="X84" i="50"/>
  <c r="W84" i="50"/>
  <c r="V84" i="50"/>
  <c r="U84" i="50"/>
  <c r="T84" i="50"/>
  <c r="S84" i="50"/>
  <c r="R84" i="50"/>
  <c r="Q84" i="50"/>
  <c r="P84" i="50"/>
  <c r="O84" i="50"/>
  <c r="N84" i="50"/>
  <c r="M84" i="50"/>
  <c r="L84" i="50"/>
  <c r="K84" i="50"/>
  <c r="J84" i="50"/>
  <c r="I84" i="50"/>
  <c r="B84" i="50"/>
  <c r="AI83" i="50"/>
  <c r="AH83" i="50"/>
  <c r="AG83" i="50"/>
  <c r="AF83" i="50"/>
  <c r="AE83" i="50"/>
  <c r="AD83" i="50"/>
  <c r="AC83" i="50"/>
  <c r="AB83" i="50"/>
  <c r="AA83" i="50"/>
  <c r="Z83" i="50"/>
  <c r="Y83" i="50"/>
  <c r="X83" i="50"/>
  <c r="W83" i="50"/>
  <c r="V83" i="50"/>
  <c r="U83" i="50"/>
  <c r="T83" i="50"/>
  <c r="S83" i="50"/>
  <c r="R83" i="50"/>
  <c r="Q83" i="50"/>
  <c r="P83" i="50"/>
  <c r="O83" i="50"/>
  <c r="N83" i="50"/>
  <c r="M83" i="50"/>
  <c r="L83" i="50"/>
  <c r="K83" i="50"/>
  <c r="J83" i="50"/>
  <c r="I83" i="50"/>
  <c r="B83" i="50"/>
  <c r="AI82" i="50"/>
  <c r="AH82" i="50"/>
  <c r="AG82" i="50"/>
  <c r="AF82" i="50"/>
  <c r="AE82" i="50"/>
  <c r="AD82" i="50"/>
  <c r="AC82" i="50"/>
  <c r="AB82" i="50"/>
  <c r="AA82" i="50"/>
  <c r="Z82" i="50"/>
  <c r="Y82" i="50"/>
  <c r="X82" i="50"/>
  <c r="W82" i="50"/>
  <c r="V82" i="50"/>
  <c r="U82" i="50"/>
  <c r="T82" i="50"/>
  <c r="S82" i="50"/>
  <c r="R82" i="50"/>
  <c r="Q82" i="50"/>
  <c r="P82" i="50"/>
  <c r="O82" i="50"/>
  <c r="N82" i="50"/>
  <c r="M82" i="50"/>
  <c r="L82" i="50"/>
  <c r="K82" i="50"/>
  <c r="J82" i="50"/>
  <c r="I82" i="50"/>
  <c r="B82" i="50"/>
  <c r="AI81" i="50"/>
  <c r="AH81" i="50"/>
  <c r="AG81" i="50"/>
  <c r="AF81" i="50"/>
  <c r="AE81" i="50"/>
  <c r="AD81" i="50"/>
  <c r="AC81" i="50"/>
  <c r="AB81" i="50"/>
  <c r="AA81" i="50"/>
  <c r="Z81" i="50"/>
  <c r="Y81" i="50"/>
  <c r="X81" i="50"/>
  <c r="W81" i="50"/>
  <c r="V81" i="50"/>
  <c r="U81" i="50"/>
  <c r="T81" i="50"/>
  <c r="S81" i="50"/>
  <c r="R81" i="50"/>
  <c r="Q81" i="50"/>
  <c r="P81" i="50"/>
  <c r="O81" i="50"/>
  <c r="N81" i="50"/>
  <c r="M81" i="50"/>
  <c r="L81" i="50"/>
  <c r="K81" i="50"/>
  <c r="J81" i="50"/>
  <c r="I81" i="50"/>
  <c r="B81" i="50"/>
  <c r="AI80" i="50"/>
  <c r="AH80" i="50"/>
  <c r="AG80" i="50"/>
  <c r="AF80" i="50"/>
  <c r="AE80" i="50"/>
  <c r="AD80" i="50"/>
  <c r="AC80" i="50"/>
  <c r="AB80" i="50"/>
  <c r="AA80" i="50"/>
  <c r="Z80" i="50"/>
  <c r="Y80" i="50"/>
  <c r="X80" i="50"/>
  <c r="W80" i="50"/>
  <c r="V80" i="50"/>
  <c r="U80" i="50"/>
  <c r="T80" i="50"/>
  <c r="S80" i="50"/>
  <c r="R80" i="50"/>
  <c r="Q80" i="50"/>
  <c r="P80" i="50"/>
  <c r="O80" i="50"/>
  <c r="N80" i="50"/>
  <c r="M80" i="50"/>
  <c r="L80" i="50"/>
  <c r="K80" i="50"/>
  <c r="J80" i="50"/>
  <c r="I80" i="50"/>
  <c r="B80" i="50"/>
  <c r="AI79" i="50"/>
  <c r="AH79" i="50"/>
  <c r="AG79" i="50"/>
  <c r="AF79" i="50"/>
  <c r="AE79" i="50"/>
  <c r="AD79" i="50"/>
  <c r="AC79" i="50"/>
  <c r="AB79" i="50"/>
  <c r="AA79" i="50"/>
  <c r="Z79" i="50"/>
  <c r="Y79" i="50"/>
  <c r="X79" i="50"/>
  <c r="W79" i="50"/>
  <c r="V79" i="50"/>
  <c r="U79" i="50"/>
  <c r="T79" i="50"/>
  <c r="S79" i="50"/>
  <c r="R79" i="50"/>
  <c r="Q79" i="50"/>
  <c r="P79" i="50"/>
  <c r="O79" i="50"/>
  <c r="N79" i="50"/>
  <c r="M79" i="50"/>
  <c r="L79" i="50"/>
  <c r="K79" i="50"/>
  <c r="J79" i="50"/>
  <c r="I79" i="50"/>
  <c r="B79" i="50"/>
  <c r="AI78" i="50"/>
  <c r="AH78" i="50"/>
  <c r="AG78" i="50"/>
  <c r="AF78" i="50"/>
  <c r="AE78" i="50"/>
  <c r="AD78" i="50"/>
  <c r="AC78" i="50"/>
  <c r="AB78" i="50"/>
  <c r="AA78" i="50"/>
  <c r="Z78" i="50"/>
  <c r="Y78" i="50"/>
  <c r="X78" i="50"/>
  <c r="W78" i="50"/>
  <c r="V78" i="50"/>
  <c r="U78" i="50"/>
  <c r="T78" i="50"/>
  <c r="S78" i="50"/>
  <c r="R78" i="50"/>
  <c r="Q78" i="50"/>
  <c r="P78" i="50"/>
  <c r="O78" i="50"/>
  <c r="N78" i="50"/>
  <c r="M78" i="50"/>
  <c r="L78" i="50"/>
  <c r="K78" i="50"/>
  <c r="J78" i="50"/>
  <c r="I78" i="50"/>
  <c r="B78" i="50"/>
  <c r="AI77" i="50"/>
  <c r="AH77" i="50"/>
  <c r="AG77" i="50"/>
  <c r="AF77" i="50"/>
  <c r="AE77" i="50"/>
  <c r="AD77" i="50"/>
  <c r="AC77" i="50"/>
  <c r="AB77" i="50"/>
  <c r="AA77" i="50"/>
  <c r="Z77" i="50"/>
  <c r="Y77" i="50"/>
  <c r="X77" i="50"/>
  <c r="W77" i="50"/>
  <c r="V77" i="50"/>
  <c r="U77" i="50"/>
  <c r="T77" i="50"/>
  <c r="S77" i="50"/>
  <c r="R77" i="50"/>
  <c r="Q77" i="50"/>
  <c r="P77" i="50"/>
  <c r="O77" i="50"/>
  <c r="N77" i="50"/>
  <c r="M77" i="50"/>
  <c r="L77" i="50"/>
  <c r="K77" i="50"/>
  <c r="J77" i="50"/>
  <c r="I77" i="50"/>
  <c r="B77" i="50"/>
  <c r="AI76" i="50"/>
  <c r="AH76" i="50"/>
  <c r="AG76" i="50"/>
  <c r="AF76" i="50"/>
  <c r="AE76" i="50"/>
  <c r="AD76" i="50"/>
  <c r="AC76" i="50"/>
  <c r="AB76" i="50"/>
  <c r="AA76" i="50"/>
  <c r="Z76" i="50"/>
  <c r="Y76" i="50"/>
  <c r="X76" i="50"/>
  <c r="W76" i="50"/>
  <c r="V76" i="50"/>
  <c r="U76" i="50"/>
  <c r="T76" i="50"/>
  <c r="S76" i="50"/>
  <c r="R76" i="50"/>
  <c r="Q76" i="50"/>
  <c r="P76" i="50"/>
  <c r="O76" i="50"/>
  <c r="N76" i="50"/>
  <c r="M76" i="50"/>
  <c r="L76" i="50"/>
  <c r="K76" i="50"/>
  <c r="J76" i="50"/>
  <c r="I76" i="50"/>
  <c r="B76" i="50"/>
  <c r="AI75" i="50"/>
  <c r="AH75" i="50"/>
  <c r="AG75" i="50"/>
  <c r="AF75" i="50"/>
  <c r="AE75" i="50"/>
  <c r="AD75" i="50"/>
  <c r="AC75" i="50"/>
  <c r="AB75" i="50"/>
  <c r="AA75" i="50"/>
  <c r="Z75" i="50"/>
  <c r="Y75" i="50"/>
  <c r="X75" i="50"/>
  <c r="W75" i="50"/>
  <c r="V75" i="50"/>
  <c r="U75" i="50"/>
  <c r="T75" i="50"/>
  <c r="S75" i="50"/>
  <c r="R75" i="50"/>
  <c r="Q75" i="50"/>
  <c r="P75" i="50"/>
  <c r="O75" i="50"/>
  <c r="N75" i="50"/>
  <c r="M75" i="50"/>
  <c r="L75" i="50"/>
  <c r="K75" i="50"/>
  <c r="J75" i="50"/>
  <c r="I75" i="50"/>
  <c r="B75" i="50"/>
  <c r="AI74" i="50"/>
  <c r="AH74" i="50"/>
  <c r="AG74" i="50"/>
  <c r="AF74" i="50"/>
  <c r="AE74" i="50"/>
  <c r="AD74" i="50"/>
  <c r="AC74" i="50"/>
  <c r="AB74" i="50"/>
  <c r="AA74" i="50"/>
  <c r="Z74" i="50"/>
  <c r="Y74" i="50"/>
  <c r="X74" i="50"/>
  <c r="W74" i="50"/>
  <c r="V74" i="50"/>
  <c r="U74" i="50"/>
  <c r="T74" i="50"/>
  <c r="S74" i="50"/>
  <c r="R74" i="50"/>
  <c r="Q74" i="50"/>
  <c r="P74" i="50"/>
  <c r="O74" i="50"/>
  <c r="N74" i="50"/>
  <c r="M74" i="50"/>
  <c r="L74" i="50"/>
  <c r="K74" i="50"/>
  <c r="J74" i="50"/>
  <c r="I74" i="50"/>
  <c r="B74" i="50"/>
  <c r="AI73" i="50"/>
  <c r="AH73" i="50"/>
  <c r="AG73" i="50"/>
  <c r="AF73" i="50"/>
  <c r="AE73" i="50"/>
  <c r="AD73" i="50"/>
  <c r="AC73" i="50"/>
  <c r="AB73" i="50"/>
  <c r="AA73" i="50"/>
  <c r="Z73" i="50"/>
  <c r="Y73" i="50"/>
  <c r="X73" i="50"/>
  <c r="W73" i="50"/>
  <c r="V73" i="50"/>
  <c r="U73" i="50"/>
  <c r="T73" i="50"/>
  <c r="S73" i="50"/>
  <c r="R73" i="50"/>
  <c r="Q73" i="50"/>
  <c r="P73" i="50"/>
  <c r="O73" i="50"/>
  <c r="N73" i="50"/>
  <c r="M73" i="50"/>
  <c r="L73" i="50"/>
  <c r="K73" i="50"/>
  <c r="J73" i="50"/>
  <c r="I73" i="50"/>
  <c r="B73" i="50"/>
  <c r="AI72" i="50"/>
  <c r="AH72" i="50"/>
  <c r="AG72" i="50"/>
  <c r="AF72" i="50"/>
  <c r="AE72" i="50"/>
  <c r="AD72" i="50"/>
  <c r="AC72" i="50"/>
  <c r="AB72" i="50"/>
  <c r="AA72" i="50"/>
  <c r="Z72" i="50"/>
  <c r="Y72" i="50"/>
  <c r="X72" i="50"/>
  <c r="W72" i="50"/>
  <c r="V72" i="50"/>
  <c r="U72" i="50"/>
  <c r="T72" i="50"/>
  <c r="S72" i="50"/>
  <c r="R72" i="50"/>
  <c r="Q72" i="50"/>
  <c r="P72" i="50"/>
  <c r="O72" i="50"/>
  <c r="N72" i="50"/>
  <c r="M72" i="50"/>
  <c r="L72" i="50"/>
  <c r="K72" i="50"/>
  <c r="J72" i="50"/>
  <c r="I72" i="50"/>
  <c r="B72" i="50"/>
  <c r="AI71" i="50"/>
  <c r="AH71" i="50"/>
  <c r="AG71" i="50"/>
  <c r="AF71" i="50"/>
  <c r="AE71" i="50"/>
  <c r="AD71" i="50"/>
  <c r="AC71" i="50"/>
  <c r="AB71" i="50"/>
  <c r="AA71" i="50"/>
  <c r="Z71" i="50"/>
  <c r="Y71" i="50"/>
  <c r="X71" i="50"/>
  <c r="W71" i="50"/>
  <c r="V71" i="50"/>
  <c r="U71" i="50"/>
  <c r="T71" i="50"/>
  <c r="S71" i="50"/>
  <c r="R71" i="50"/>
  <c r="Q71" i="50"/>
  <c r="P71" i="50"/>
  <c r="O71" i="50"/>
  <c r="N71" i="50"/>
  <c r="M71" i="50"/>
  <c r="K71" i="50"/>
  <c r="J71" i="50"/>
  <c r="I71" i="50"/>
  <c r="B71" i="50"/>
  <c r="AI70" i="50"/>
  <c r="AH70" i="50"/>
  <c r="AG70" i="50"/>
  <c r="AF70" i="50"/>
  <c r="AE70" i="50"/>
  <c r="AD70" i="50"/>
  <c r="AC70" i="50"/>
  <c r="AB70" i="50"/>
  <c r="AA70" i="50"/>
  <c r="Z70" i="50"/>
  <c r="Y70" i="50"/>
  <c r="X70" i="50"/>
  <c r="W70" i="50"/>
  <c r="V70" i="50"/>
  <c r="U70" i="50"/>
  <c r="T70" i="50"/>
  <c r="S70" i="50"/>
  <c r="R70" i="50"/>
  <c r="Q70" i="50"/>
  <c r="P70" i="50"/>
  <c r="O70" i="50"/>
  <c r="N70" i="50"/>
  <c r="M70" i="50"/>
  <c r="L70" i="50"/>
  <c r="K70" i="50"/>
  <c r="J70" i="50"/>
  <c r="I70" i="50"/>
  <c r="B70" i="50"/>
  <c r="AI69" i="50"/>
  <c r="AH69" i="50"/>
  <c r="AG69" i="50"/>
  <c r="AF69" i="50"/>
  <c r="AE69" i="50"/>
  <c r="AD69" i="50"/>
  <c r="AC69" i="50"/>
  <c r="AB69" i="50"/>
  <c r="AA69" i="50"/>
  <c r="Z69" i="50"/>
  <c r="Y69" i="50"/>
  <c r="X69" i="50"/>
  <c r="W69" i="50"/>
  <c r="V69" i="50"/>
  <c r="U69" i="50"/>
  <c r="T69" i="50"/>
  <c r="S69" i="50"/>
  <c r="R69" i="50"/>
  <c r="Q69" i="50"/>
  <c r="P69" i="50"/>
  <c r="O69" i="50"/>
  <c r="N69" i="50"/>
  <c r="M69" i="50"/>
  <c r="L69" i="50"/>
  <c r="K69" i="50"/>
  <c r="J69" i="50"/>
  <c r="I69" i="50"/>
  <c r="B69" i="50"/>
  <c r="AI68" i="50"/>
  <c r="AH68" i="50"/>
  <c r="AG68" i="50"/>
  <c r="AF68" i="50"/>
  <c r="AE68" i="50"/>
  <c r="AD68" i="50"/>
  <c r="AC68" i="50"/>
  <c r="AB68" i="50"/>
  <c r="AA68" i="50"/>
  <c r="Z68" i="50"/>
  <c r="Y68" i="50"/>
  <c r="X68" i="50"/>
  <c r="W68" i="50"/>
  <c r="V68" i="50"/>
  <c r="U68" i="50"/>
  <c r="T68" i="50"/>
  <c r="S68" i="50"/>
  <c r="R68" i="50"/>
  <c r="Q68" i="50"/>
  <c r="P68" i="50"/>
  <c r="O68" i="50"/>
  <c r="N68" i="50"/>
  <c r="M68" i="50"/>
  <c r="L68" i="50"/>
  <c r="K68" i="50"/>
  <c r="J68" i="50"/>
  <c r="I68" i="50"/>
  <c r="B68" i="50"/>
  <c r="AI67" i="50"/>
  <c r="AH67" i="50"/>
  <c r="AG67" i="50"/>
  <c r="AF67" i="50"/>
  <c r="AE67" i="50"/>
  <c r="AD67" i="50"/>
  <c r="AC67" i="50"/>
  <c r="AB67" i="50"/>
  <c r="AA67" i="50"/>
  <c r="Z67" i="50"/>
  <c r="Y67" i="50"/>
  <c r="X67" i="50"/>
  <c r="W67" i="50"/>
  <c r="V67" i="50"/>
  <c r="U67" i="50"/>
  <c r="T67" i="50"/>
  <c r="S67" i="50"/>
  <c r="R67" i="50"/>
  <c r="Q67" i="50"/>
  <c r="P67" i="50"/>
  <c r="O67" i="50"/>
  <c r="N67" i="50"/>
  <c r="M67" i="50"/>
  <c r="L67" i="50"/>
  <c r="K67" i="50"/>
  <c r="J67" i="50"/>
  <c r="I67" i="50"/>
  <c r="B67" i="50"/>
  <c r="AI66" i="50"/>
  <c r="AH66" i="50"/>
  <c r="AG66" i="50"/>
  <c r="AF66" i="50"/>
  <c r="AE66" i="50"/>
  <c r="AD66" i="50"/>
  <c r="AC66" i="50"/>
  <c r="AB66" i="50"/>
  <c r="AA66" i="50"/>
  <c r="Z66" i="50"/>
  <c r="Y66" i="50"/>
  <c r="X66" i="50"/>
  <c r="W66" i="50"/>
  <c r="V66" i="50"/>
  <c r="U66" i="50"/>
  <c r="T66" i="50"/>
  <c r="S66" i="50"/>
  <c r="R66" i="50"/>
  <c r="Q66" i="50"/>
  <c r="P66" i="50"/>
  <c r="O66" i="50"/>
  <c r="N66" i="50"/>
  <c r="M66" i="50"/>
  <c r="L66" i="50"/>
  <c r="K66" i="50"/>
  <c r="J66" i="50"/>
  <c r="I66" i="50"/>
  <c r="B66" i="50"/>
  <c r="AI65" i="50"/>
  <c r="AH65" i="50"/>
  <c r="AG65" i="50"/>
  <c r="AF65" i="50"/>
  <c r="AE65" i="50"/>
  <c r="AD65" i="50"/>
  <c r="AC65" i="50"/>
  <c r="AB65" i="50"/>
  <c r="AA65" i="50"/>
  <c r="Z65" i="50"/>
  <c r="Y65" i="50"/>
  <c r="X65" i="50"/>
  <c r="W65" i="50"/>
  <c r="V65" i="50"/>
  <c r="U65" i="50"/>
  <c r="T65" i="50"/>
  <c r="S65" i="50"/>
  <c r="R65" i="50"/>
  <c r="Q65" i="50"/>
  <c r="P65" i="50"/>
  <c r="O65" i="50"/>
  <c r="N65" i="50"/>
  <c r="M65" i="50"/>
  <c r="L65" i="50"/>
  <c r="K65" i="50"/>
  <c r="J65" i="50"/>
  <c r="I65" i="50"/>
  <c r="B65" i="50"/>
  <c r="AI64" i="50"/>
  <c r="AH64" i="50"/>
  <c r="AG64" i="50"/>
  <c r="AF64" i="50"/>
  <c r="AE64" i="50"/>
  <c r="AD64" i="50"/>
  <c r="AC64" i="50"/>
  <c r="AB64" i="50"/>
  <c r="AA64" i="50"/>
  <c r="Z64" i="50"/>
  <c r="Y64" i="50"/>
  <c r="X64" i="50"/>
  <c r="W64" i="50"/>
  <c r="V64" i="50"/>
  <c r="U64" i="50"/>
  <c r="T64" i="50"/>
  <c r="S64" i="50"/>
  <c r="R64" i="50"/>
  <c r="Q64" i="50"/>
  <c r="P64" i="50"/>
  <c r="O64" i="50"/>
  <c r="N64" i="50"/>
  <c r="M64" i="50"/>
  <c r="L64" i="50"/>
  <c r="K64" i="50"/>
  <c r="J64" i="50"/>
  <c r="I64" i="50"/>
  <c r="B64" i="50"/>
  <c r="AI63" i="50"/>
  <c r="AH63" i="50"/>
  <c r="AG63" i="50"/>
  <c r="AF63" i="50"/>
  <c r="AE63" i="50"/>
  <c r="AD63" i="50"/>
  <c r="AC63" i="50"/>
  <c r="AB63" i="50"/>
  <c r="AA63" i="50"/>
  <c r="Z63" i="50"/>
  <c r="Y63" i="50"/>
  <c r="X63" i="50"/>
  <c r="W63" i="50"/>
  <c r="V63" i="50"/>
  <c r="U63" i="50"/>
  <c r="T63" i="50"/>
  <c r="S63" i="50"/>
  <c r="R63" i="50"/>
  <c r="Q63" i="50"/>
  <c r="P63" i="50"/>
  <c r="O63" i="50"/>
  <c r="N63" i="50"/>
  <c r="M63" i="50"/>
  <c r="L63" i="50"/>
  <c r="K63" i="50"/>
  <c r="J63" i="50"/>
  <c r="I63" i="50"/>
  <c r="B63" i="50"/>
  <c r="AI62" i="50"/>
  <c r="AH62" i="50"/>
  <c r="AG62" i="50"/>
  <c r="AF62" i="50"/>
  <c r="AE62" i="50"/>
  <c r="AD62" i="50"/>
  <c r="AC62" i="50"/>
  <c r="AB62" i="50"/>
  <c r="AA62" i="50"/>
  <c r="Z62" i="50"/>
  <c r="Y62" i="50"/>
  <c r="X62" i="50"/>
  <c r="W62" i="50"/>
  <c r="V62" i="50"/>
  <c r="U62" i="50"/>
  <c r="T62" i="50"/>
  <c r="S62" i="50"/>
  <c r="R62" i="50"/>
  <c r="Q62" i="50"/>
  <c r="P62" i="50"/>
  <c r="O62" i="50"/>
  <c r="N62" i="50"/>
  <c r="M62" i="50"/>
  <c r="L62" i="50"/>
  <c r="K62" i="50"/>
  <c r="J62" i="50"/>
  <c r="I62" i="50"/>
  <c r="B62" i="50"/>
  <c r="AI61" i="50"/>
  <c r="AH61" i="50"/>
  <c r="AG61" i="50"/>
  <c r="AF61" i="50"/>
  <c r="AE61" i="50"/>
  <c r="AD61" i="50"/>
  <c r="AC61" i="50"/>
  <c r="AB61" i="50"/>
  <c r="AA61" i="50"/>
  <c r="Z61" i="50"/>
  <c r="Y61" i="50"/>
  <c r="X61" i="50"/>
  <c r="W61" i="50"/>
  <c r="V61" i="50"/>
  <c r="U61" i="50"/>
  <c r="T61" i="50"/>
  <c r="S61" i="50"/>
  <c r="R61" i="50"/>
  <c r="Q61" i="50"/>
  <c r="P61" i="50"/>
  <c r="O61" i="50"/>
  <c r="N61" i="50"/>
  <c r="M61" i="50"/>
  <c r="L61" i="50"/>
  <c r="K61" i="50"/>
  <c r="J61" i="50"/>
  <c r="I61" i="50"/>
  <c r="B61" i="50"/>
  <c r="AI60" i="50"/>
  <c r="AH60" i="50"/>
  <c r="AG60" i="50"/>
  <c r="AF60" i="50"/>
  <c r="AE60" i="50"/>
  <c r="AD60" i="50"/>
  <c r="AC60" i="50"/>
  <c r="AB60" i="50"/>
  <c r="AA60" i="50"/>
  <c r="Z60" i="50"/>
  <c r="Y60" i="50"/>
  <c r="X60" i="50"/>
  <c r="W60" i="50"/>
  <c r="V60" i="50"/>
  <c r="U60" i="50"/>
  <c r="T60" i="50"/>
  <c r="S60" i="50"/>
  <c r="R60" i="50"/>
  <c r="Q60" i="50"/>
  <c r="P60" i="50"/>
  <c r="O60" i="50"/>
  <c r="N60" i="50"/>
  <c r="M60" i="50"/>
  <c r="L60" i="50"/>
  <c r="K60" i="50"/>
  <c r="J60" i="50"/>
  <c r="I60" i="50"/>
  <c r="B60" i="50"/>
  <c r="AI59" i="50"/>
  <c r="AH59" i="50"/>
  <c r="AG59" i="50"/>
  <c r="AF59" i="50"/>
  <c r="AE59" i="50"/>
  <c r="AD59" i="50"/>
  <c r="AC59" i="50"/>
  <c r="AB59" i="50"/>
  <c r="AA59" i="50"/>
  <c r="Z59" i="50"/>
  <c r="Y59" i="50"/>
  <c r="X59" i="50"/>
  <c r="W59" i="50"/>
  <c r="V59" i="50"/>
  <c r="U59" i="50"/>
  <c r="T59" i="50"/>
  <c r="S59" i="50"/>
  <c r="R59" i="50"/>
  <c r="Q59" i="50"/>
  <c r="P59" i="50"/>
  <c r="O59" i="50"/>
  <c r="N59" i="50"/>
  <c r="M59" i="50"/>
  <c r="L59" i="50"/>
  <c r="K59" i="50"/>
  <c r="J59" i="50"/>
  <c r="I59" i="50"/>
  <c r="B59" i="50"/>
  <c r="AI58" i="50"/>
  <c r="AH58" i="50"/>
  <c r="AG58" i="50"/>
  <c r="AF58" i="50"/>
  <c r="AE58" i="50"/>
  <c r="AD58" i="50"/>
  <c r="AC58" i="50"/>
  <c r="AB58" i="50"/>
  <c r="AA58" i="50"/>
  <c r="Z58" i="50"/>
  <c r="Y58" i="50"/>
  <c r="X58" i="50"/>
  <c r="W58" i="50"/>
  <c r="V58" i="50"/>
  <c r="U58" i="50"/>
  <c r="T58" i="50"/>
  <c r="S58" i="50"/>
  <c r="R58" i="50"/>
  <c r="Q58" i="50"/>
  <c r="P58" i="50"/>
  <c r="O58" i="50"/>
  <c r="N58" i="50"/>
  <c r="M58" i="50"/>
  <c r="L58" i="50"/>
  <c r="K58" i="50"/>
  <c r="J58" i="50"/>
  <c r="I58" i="50"/>
  <c r="B58" i="50"/>
  <c r="AI57" i="50"/>
  <c r="AH57" i="50"/>
  <c r="AG57" i="50"/>
  <c r="AF57" i="50"/>
  <c r="AE57" i="50"/>
  <c r="AD57" i="50"/>
  <c r="AC57" i="50"/>
  <c r="AB57" i="50"/>
  <c r="AA57" i="50"/>
  <c r="Z57" i="50"/>
  <c r="Y57" i="50"/>
  <c r="X57" i="50"/>
  <c r="W57" i="50"/>
  <c r="V57" i="50"/>
  <c r="U57" i="50"/>
  <c r="T57" i="50"/>
  <c r="S57" i="50"/>
  <c r="R57" i="50"/>
  <c r="Q57" i="50"/>
  <c r="P57" i="50"/>
  <c r="O57" i="50"/>
  <c r="N57" i="50"/>
  <c r="M57" i="50"/>
  <c r="L57" i="50"/>
  <c r="K57" i="50"/>
  <c r="J57" i="50"/>
  <c r="I57" i="50"/>
  <c r="B57" i="50"/>
  <c r="AI56" i="50"/>
  <c r="AH56" i="50"/>
  <c r="AG56" i="50"/>
  <c r="AF56" i="50"/>
  <c r="AE56" i="50"/>
  <c r="AD56" i="50"/>
  <c r="AC56" i="50"/>
  <c r="AB56" i="50"/>
  <c r="AA56" i="50"/>
  <c r="Z56" i="50"/>
  <c r="Y56" i="50"/>
  <c r="X56" i="50"/>
  <c r="W56" i="50"/>
  <c r="V56" i="50"/>
  <c r="U56" i="50"/>
  <c r="T56" i="50"/>
  <c r="S56" i="50"/>
  <c r="R56" i="50"/>
  <c r="Q56" i="50"/>
  <c r="P56" i="50"/>
  <c r="O56" i="50"/>
  <c r="N56" i="50"/>
  <c r="M56" i="50"/>
  <c r="L56" i="50"/>
  <c r="K56" i="50"/>
  <c r="J56" i="50"/>
  <c r="I56" i="50"/>
  <c r="B56" i="50"/>
  <c r="AI55" i="50"/>
  <c r="AH55" i="50"/>
  <c r="AG55" i="50"/>
  <c r="AF55" i="50"/>
  <c r="AE55" i="50"/>
  <c r="AD55" i="50"/>
  <c r="AC55" i="50"/>
  <c r="AB55" i="50"/>
  <c r="AA55" i="50"/>
  <c r="Z55" i="50"/>
  <c r="Y55" i="50"/>
  <c r="X55" i="50"/>
  <c r="W55" i="50"/>
  <c r="V55" i="50"/>
  <c r="U55" i="50"/>
  <c r="T55" i="50"/>
  <c r="S55" i="50"/>
  <c r="R55" i="50"/>
  <c r="Q55" i="50"/>
  <c r="P55" i="50"/>
  <c r="O55" i="50"/>
  <c r="N55" i="50"/>
  <c r="M55" i="50"/>
  <c r="L55" i="50"/>
  <c r="K55" i="50"/>
  <c r="J55" i="50"/>
  <c r="I55" i="50"/>
  <c r="B55" i="50"/>
  <c r="AI54" i="50"/>
  <c r="AH54" i="50"/>
  <c r="AG54" i="50"/>
  <c r="AF54" i="50"/>
  <c r="AE54" i="50"/>
  <c r="AD54" i="50"/>
  <c r="AC54" i="50"/>
  <c r="AB54" i="50"/>
  <c r="AA54" i="50"/>
  <c r="Z54" i="50"/>
  <c r="Y54" i="50"/>
  <c r="X54" i="50"/>
  <c r="W54" i="50"/>
  <c r="V54" i="50"/>
  <c r="U54" i="50"/>
  <c r="T54" i="50"/>
  <c r="S54" i="50"/>
  <c r="R54" i="50"/>
  <c r="Q54" i="50"/>
  <c r="P54" i="50"/>
  <c r="O54" i="50"/>
  <c r="N54" i="50"/>
  <c r="M54" i="50"/>
  <c r="L54" i="50"/>
  <c r="K54" i="50"/>
  <c r="J54" i="50"/>
  <c r="I54" i="50"/>
  <c r="B54" i="50"/>
  <c r="AI53" i="50"/>
  <c r="AH53" i="50"/>
  <c r="AG53" i="50"/>
  <c r="AF53" i="50"/>
  <c r="AE53" i="50"/>
  <c r="AD53" i="50"/>
  <c r="AC53" i="50"/>
  <c r="AB53" i="50"/>
  <c r="AA53" i="50"/>
  <c r="Z53" i="50"/>
  <c r="Y53" i="50"/>
  <c r="X53" i="50"/>
  <c r="W53" i="50"/>
  <c r="V53" i="50"/>
  <c r="U53" i="50"/>
  <c r="T53" i="50"/>
  <c r="S53" i="50"/>
  <c r="R53" i="50"/>
  <c r="Q53" i="50"/>
  <c r="P53" i="50"/>
  <c r="O53" i="50"/>
  <c r="N53" i="50"/>
  <c r="M53" i="50"/>
  <c r="L53" i="50"/>
  <c r="K53" i="50"/>
  <c r="J53" i="50"/>
  <c r="I53" i="50"/>
  <c r="B53" i="50"/>
  <c r="AI52" i="50"/>
  <c r="AH52" i="50"/>
  <c r="AG52" i="50"/>
  <c r="AF52" i="50"/>
  <c r="AE52" i="50"/>
  <c r="AD52" i="50"/>
  <c r="AC52" i="50"/>
  <c r="AB52" i="50"/>
  <c r="AA52" i="50"/>
  <c r="Z52" i="50"/>
  <c r="Y52" i="50"/>
  <c r="X52" i="50"/>
  <c r="W52" i="50"/>
  <c r="V52" i="50"/>
  <c r="U52" i="50"/>
  <c r="T52" i="50"/>
  <c r="S52" i="50"/>
  <c r="R52" i="50"/>
  <c r="Q52" i="50"/>
  <c r="P52" i="50"/>
  <c r="O52" i="50"/>
  <c r="N52" i="50"/>
  <c r="M52" i="50"/>
  <c r="L52" i="50"/>
  <c r="K52" i="50"/>
  <c r="J52" i="50"/>
  <c r="I52" i="50"/>
  <c r="B52" i="50"/>
  <c r="AI51" i="50"/>
  <c r="AH51" i="50"/>
  <c r="AG51" i="50"/>
  <c r="AF51" i="50"/>
  <c r="AE51" i="50"/>
  <c r="AD51" i="50"/>
  <c r="AC51" i="50"/>
  <c r="AB51" i="50"/>
  <c r="AA51" i="50"/>
  <c r="Z51" i="50"/>
  <c r="Y51" i="50"/>
  <c r="X51" i="50"/>
  <c r="W51" i="50"/>
  <c r="V51" i="50"/>
  <c r="U51" i="50"/>
  <c r="T51" i="50"/>
  <c r="S51" i="50"/>
  <c r="R51" i="50"/>
  <c r="Q51" i="50"/>
  <c r="P51" i="50"/>
  <c r="O51" i="50"/>
  <c r="N51" i="50"/>
  <c r="M51" i="50"/>
  <c r="L51" i="50"/>
  <c r="K51" i="50"/>
  <c r="J51" i="50"/>
  <c r="I51" i="50"/>
  <c r="B51" i="50"/>
  <c r="AI50" i="50"/>
  <c r="AH50" i="50"/>
  <c r="AG50" i="50"/>
  <c r="AF50" i="50"/>
  <c r="AE50" i="50"/>
  <c r="AD50" i="50"/>
  <c r="AC50" i="50"/>
  <c r="AB50" i="50"/>
  <c r="AA50" i="50"/>
  <c r="Z50" i="50"/>
  <c r="Y50" i="50"/>
  <c r="X50" i="50"/>
  <c r="W50" i="50"/>
  <c r="V50" i="50"/>
  <c r="U50" i="50"/>
  <c r="T50" i="50"/>
  <c r="S50" i="50"/>
  <c r="R50" i="50"/>
  <c r="Q50" i="50"/>
  <c r="P50" i="50"/>
  <c r="O50" i="50"/>
  <c r="N50" i="50"/>
  <c r="M50" i="50"/>
  <c r="L50" i="50"/>
  <c r="K50" i="50"/>
  <c r="J50" i="50"/>
  <c r="I50" i="50"/>
  <c r="B50" i="50"/>
  <c r="AI49" i="50"/>
  <c r="AH49" i="50"/>
  <c r="AG49" i="50"/>
  <c r="AF49" i="50"/>
  <c r="AE49" i="50"/>
  <c r="AD49" i="50"/>
  <c r="AC49" i="50"/>
  <c r="AB49" i="50"/>
  <c r="AA49" i="50"/>
  <c r="Z49" i="50"/>
  <c r="Y49" i="50"/>
  <c r="X49" i="50"/>
  <c r="W49" i="50"/>
  <c r="V49" i="50"/>
  <c r="U49" i="50"/>
  <c r="T49" i="50"/>
  <c r="S49" i="50"/>
  <c r="R49" i="50"/>
  <c r="Q49" i="50"/>
  <c r="P49" i="50"/>
  <c r="O49" i="50"/>
  <c r="N49" i="50"/>
  <c r="M49" i="50"/>
  <c r="L49" i="50"/>
  <c r="K49" i="50"/>
  <c r="J49" i="50"/>
  <c r="I49" i="50"/>
  <c r="B49" i="50"/>
  <c r="AI48" i="50"/>
  <c r="AH48" i="50"/>
  <c r="AG48" i="50"/>
  <c r="AF48" i="50"/>
  <c r="AE48" i="50"/>
  <c r="AD48" i="50"/>
  <c r="AC48" i="50"/>
  <c r="AB48" i="50"/>
  <c r="AA48" i="50"/>
  <c r="Z48" i="50"/>
  <c r="Y48" i="50"/>
  <c r="X48" i="50"/>
  <c r="W48" i="50"/>
  <c r="V48" i="50"/>
  <c r="U48" i="50"/>
  <c r="T48" i="50"/>
  <c r="S48" i="50"/>
  <c r="R48" i="50"/>
  <c r="Q48" i="50"/>
  <c r="P48" i="50"/>
  <c r="O48" i="50"/>
  <c r="N48" i="50"/>
  <c r="M48" i="50"/>
  <c r="L48" i="50"/>
  <c r="K48" i="50"/>
  <c r="J48" i="50"/>
  <c r="I48" i="50"/>
  <c r="B48" i="50"/>
  <c r="AI47" i="50"/>
  <c r="AH47" i="50"/>
  <c r="AG47" i="50"/>
  <c r="AF47" i="50"/>
  <c r="AE47" i="50"/>
  <c r="AD47" i="50"/>
  <c r="AC47" i="50"/>
  <c r="AB47" i="50"/>
  <c r="AA47" i="50"/>
  <c r="Z47" i="50"/>
  <c r="Y47" i="50"/>
  <c r="X47" i="50"/>
  <c r="W47" i="50"/>
  <c r="V47" i="50"/>
  <c r="U47" i="50"/>
  <c r="T47" i="50"/>
  <c r="S47" i="50"/>
  <c r="R47" i="50"/>
  <c r="Q47" i="50"/>
  <c r="P47" i="50"/>
  <c r="O47" i="50"/>
  <c r="N47" i="50"/>
  <c r="M47" i="50"/>
  <c r="L47" i="50"/>
  <c r="K47" i="50"/>
  <c r="J47" i="50"/>
  <c r="I47" i="50"/>
  <c r="B47" i="50"/>
  <c r="AI46" i="50"/>
  <c r="AH46" i="50"/>
  <c r="AG46" i="50"/>
  <c r="AF46" i="50"/>
  <c r="AE46" i="50"/>
  <c r="AD46" i="50"/>
  <c r="AC46" i="50"/>
  <c r="AB46" i="50"/>
  <c r="AA46" i="50"/>
  <c r="Z46" i="50"/>
  <c r="Y46" i="50"/>
  <c r="X46" i="50"/>
  <c r="W46" i="50"/>
  <c r="V46" i="50"/>
  <c r="U46" i="50"/>
  <c r="T46" i="50"/>
  <c r="S46" i="50"/>
  <c r="R46" i="50"/>
  <c r="Q46" i="50"/>
  <c r="P46" i="50"/>
  <c r="O46" i="50"/>
  <c r="N46" i="50"/>
  <c r="M46" i="50"/>
  <c r="L46" i="50"/>
  <c r="K46" i="50"/>
  <c r="J46" i="50"/>
  <c r="I46" i="50"/>
  <c r="B46" i="50"/>
  <c r="AI45" i="50"/>
  <c r="AH45" i="50"/>
  <c r="AG45" i="50"/>
  <c r="AF45" i="50"/>
  <c r="AE45" i="50"/>
  <c r="AD45" i="50"/>
  <c r="AC45" i="50"/>
  <c r="AB45" i="50"/>
  <c r="AA45" i="50"/>
  <c r="Z45" i="50"/>
  <c r="Y45" i="50"/>
  <c r="X45" i="50"/>
  <c r="W45" i="50"/>
  <c r="V45" i="50"/>
  <c r="U45" i="50"/>
  <c r="T45" i="50"/>
  <c r="S45" i="50"/>
  <c r="R45" i="50"/>
  <c r="Q45" i="50"/>
  <c r="P45" i="50"/>
  <c r="O45" i="50"/>
  <c r="N45" i="50"/>
  <c r="M45" i="50"/>
  <c r="L45" i="50"/>
  <c r="K45" i="50"/>
  <c r="J45" i="50"/>
  <c r="I45" i="50"/>
  <c r="B45" i="50"/>
  <c r="AI44" i="50"/>
  <c r="AH44" i="50"/>
  <c r="AG44" i="50"/>
  <c r="AF44" i="50"/>
  <c r="AE44" i="50"/>
  <c r="AD44" i="50"/>
  <c r="AC44" i="50"/>
  <c r="AB44" i="50"/>
  <c r="AA44" i="50"/>
  <c r="Z44" i="50"/>
  <c r="Y44" i="50"/>
  <c r="X44" i="50"/>
  <c r="W44" i="50"/>
  <c r="V44" i="50"/>
  <c r="U44" i="50"/>
  <c r="T44" i="50"/>
  <c r="S44" i="50"/>
  <c r="R44" i="50"/>
  <c r="Q44" i="50"/>
  <c r="P44" i="50"/>
  <c r="O44" i="50"/>
  <c r="N44" i="50"/>
  <c r="M44" i="50"/>
  <c r="L44" i="50"/>
  <c r="K44" i="50"/>
  <c r="J44" i="50"/>
  <c r="I44" i="50"/>
  <c r="B44" i="50"/>
  <c r="AI43" i="50"/>
  <c r="AH43" i="50"/>
  <c r="AG43" i="50"/>
  <c r="AF43" i="50"/>
  <c r="AE43" i="50"/>
  <c r="AD43" i="50"/>
  <c r="AC43" i="50"/>
  <c r="AB43" i="50"/>
  <c r="AA43" i="50"/>
  <c r="Z43" i="50"/>
  <c r="Y43" i="50"/>
  <c r="X43" i="50"/>
  <c r="W43" i="50"/>
  <c r="V43" i="50"/>
  <c r="U43" i="50"/>
  <c r="T43" i="50"/>
  <c r="S43" i="50"/>
  <c r="R43" i="50"/>
  <c r="Q43" i="50"/>
  <c r="P43" i="50"/>
  <c r="O43" i="50"/>
  <c r="N43" i="50"/>
  <c r="M43" i="50"/>
  <c r="L43" i="50"/>
  <c r="K43" i="50"/>
  <c r="J43" i="50"/>
  <c r="I43" i="50"/>
  <c r="B43" i="50"/>
  <c r="AI42" i="50"/>
  <c r="AH42" i="50"/>
  <c r="AG42" i="50"/>
  <c r="AF42" i="50"/>
  <c r="AE42" i="50"/>
  <c r="AD42" i="50"/>
  <c r="AC42" i="50"/>
  <c r="AB42" i="50"/>
  <c r="AA42" i="50"/>
  <c r="Z42" i="50"/>
  <c r="Y42" i="50"/>
  <c r="X42" i="50"/>
  <c r="W42" i="50"/>
  <c r="V42" i="50"/>
  <c r="U42" i="50"/>
  <c r="T42" i="50"/>
  <c r="S42" i="50"/>
  <c r="R42" i="50"/>
  <c r="Q42" i="50"/>
  <c r="P42" i="50"/>
  <c r="O42" i="50"/>
  <c r="N42" i="50"/>
  <c r="M42" i="50"/>
  <c r="L42" i="50"/>
  <c r="K42" i="50"/>
  <c r="J42" i="50"/>
  <c r="I42" i="50"/>
  <c r="B42" i="50"/>
  <c r="AI41" i="50"/>
  <c r="AH41" i="50"/>
  <c r="AG41" i="50"/>
  <c r="AF41" i="50"/>
  <c r="AE41" i="50"/>
  <c r="AD41" i="50"/>
  <c r="AC41" i="50"/>
  <c r="AB41" i="50"/>
  <c r="AA41" i="50"/>
  <c r="Z41" i="50"/>
  <c r="Y41" i="50"/>
  <c r="X41" i="50"/>
  <c r="W41" i="50"/>
  <c r="V41" i="50"/>
  <c r="U41" i="50"/>
  <c r="T41" i="50"/>
  <c r="S41" i="50"/>
  <c r="R41" i="50"/>
  <c r="Q41" i="50"/>
  <c r="P41" i="50"/>
  <c r="O41" i="50"/>
  <c r="N41" i="50"/>
  <c r="M41" i="50"/>
  <c r="L41" i="50"/>
  <c r="K41" i="50"/>
  <c r="J41" i="50"/>
  <c r="I41" i="50"/>
  <c r="B41" i="50"/>
  <c r="AI40" i="50"/>
  <c r="AH40" i="50"/>
  <c r="AG40" i="50"/>
  <c r="AF40" i="50"/>
  <c r="AE40" i="50"/>
  <c r="AD40" i="50"/>
  <c r="AC40" i="50"/>
  <c r="AB40" i="50"/>
  <c r="AA40" i="50"/>
  <c r="Z40" i="50"/>
  <c r="Y40" i="50"/>
  <c r="X40" i="50"/>
  <c r="W40" i="50"/>
  <c r="V40" i="50"/>
  <c r="U40" i="50"/>
  <c r="T40" i="50"/>
  <c r="S40" i="50"/>
  <c r="R40" i="50"/>
  <c r="Q40" i="50"/>
  <c r="P40" i="50"/>
  <c r="O40" i="50"/>
  <c r="N40" i="50"/>
  <c r="M40" i="50"/>
  <c r="L40" i="50"/>
  <c r="K40" i="50"/>
  <c r="J40" i="50"/>
  <c r="I40" i="50"/>
  <c r="B40" i="50"/>
  <c r="AI39" i="50"/>
  <c r="AH39" i="50"/>
  <c r="AG39" i="50"/>
  <c r="AF39" i="50"/>
  <c r="AE39" i="50"/>
  <c r="AD39" i="50"/>
  <c r="AC39" i="50"/>
  <c r="AB39" i="50"/>
  <c r="AA39" i="50"/>
  <c r="Z39" i="50"/>
  <c r="Y39" i="50"/>
  <c r="X39" i="50"/>
  <c r="W39" i="50"/>
  <c r="V39" i="50"/>
  <c r="U39" i="50"/>
  <c r="T39" i="50"/>
  <c r="S39" i="50"/>
  <c r="R39" i="50"/>
  <c r="Q39" i="50"/>
  <c r="P39" i="50"/>
  <c r="O39" i="50"/>
  <c r="N39" i="50"/>
  <c r="M39" i="50"/>
  <c r="L39" i="50"/>
  <c r="K39" i="50"/>
  <c r="J39" i="50"/>
  <c r="I39" i="50"/>
  <c r="B39" i="50"/>
  <c r="AI38" i="50"/>
  <c r="AH38" i="50"/>
  <c r="AG38" i="50"/>
  <c r="AF38" i="50"/>
  <c r="AE38" i="50"/>
  <c r="AD38" i="50"/>
  <c r="AC38" i="50"/>
  <c r="AB38" i="50"/>
  <c r="AA38" i="50"/>
  <c r="Z38" i="50"/>
  <c r="Y38" i="50"/>
  <c r="X38" i="50"/>
  <c r="W38" i="50"/>
  <c r="V38" i="50"/>
  <c r="U38" i="50"/>
  <c r="T38" i="50"/>
  <c r="S38" i="50"/>
  <c r="R38" i="50"/>
  <c r="Q38" i="50"/>
  <c r="P38" i="50"/>
  <c r="O38" i="50"/>
  <c r="N38" i="50"/>
  <c r="M38" i="50"/>
  <c r="L38" i="50"/>
  <c r="K38" i="50"/>
  <c r="J38" i="50"/>
  <c r="I38" i="50"/>
  <c r="B38" i="50"/>
  <c r="AI37" i="50"/>
  <c r="AH37" i="50"/>
  <c r="AG37" i="50"/>
  <c r="AF37" i="50"/>
  <c r="AE37" i="50"/>
  <c r="AD37" i="50"/>
  <c r="AC37" i="50"/>
  <c r="AB37" i="50"/>
  <c r="AA37" i="50"/>
  <c r="Z37" i="50"/>
  <c r="Y37" i="50"/>
  <c r="X37" i="50"/>
  <c r="W37" i="50"/>
  <c r="V37" i="50"/>
  <c r="U37" i="50"/>
  <c r="T37" i="50"/>
  <c r="S37" i="50"/>
  <c r="R37" i="50"/>
  <c r="Q37" i="50"/>
  <c r="P37" i="50"/>
  <c r="O37" i="50"/>
  <c r="N37" i="50"/>
  <c r="M37" i="50"/>
  <c r="L37" i="50"/>
  <c r="K37" i="50"/>
  <c r="J37" i="50"/>
  <c r="I37" i="50"/>
  <c r="B37" i="50"/>
  <c r="AI36" i="50"/>
  <c r="AH36" i="50"/>
  <c r="AG36" i="50"/>
  <c r="AF36" i="50"/>
  <c r="AE36" i="50"/>
  <c r="AD36" i="50"/>
  <c r="AC36" i="50"/>
  <c r="AB36" i="50"/>
  <c r="AA36" i="50"/>
  <c r="Z36" i="50"/>
  <c r="Y36" i="50"/>
  <c r="X36" i="50"/>
  <c r="W36" i="50"/>
  <c r="V36" i="50"/>
  <c r="U36" i="50"/>
  <c r="T36" i="50"/>
  <c r="S36" i="50"/>
  <c r="R36" i="50"/>
  <c r="Q36" i="50"/>
  <c r="P36" i="50"/>
  <c r="O36" i="50"/>
  <c r="N36" i="50"/>
  <c r="M36" i="50"/>
  <c r="L36" i="50"/>
  <c r="K36" i="50"/>
  <c r="J36" i="50"/>
  <c r="I36" i="50"/>
  <c r="B36" i="50"/>
  <c r="AI35" i="50"/>
  <c r="AH35" i="50"/>
  <c r="AG35" i="50"/>
  <c r="AF35" i="50"/>
  <c r="AE35" i="50"/>
  <c r="AD35" i="50"/>
  <c r="AC35" i="50"/>
  <c r="AB35" i="50"/>
  <c r="AA35" i="50"/>
  <c r="Z35" i="50"/>
  <c r="Y35" i="50"/>
  <c r="X35" i="50"/>
  <c r="W35" i="50"/>
  <c r="V35" i="50"/>
  <c r="U35" i="50"/>
  <c r="T35" i="50"/>
  <c r="S35" i="50"/>
  <c r="R35" i="50"/>
  <c r="Q35" i="50"/>
  <c r="P35" i="50"/>
  <c r="O35" i="50"/>
  <c r="N35" i="50"/>
  <c r="M35" i="50"/>
  <c r="L35" i="50"/>
  <c r="K35" i="50"/>
  <c r="J35" i="50"/>
  <c r="I35" i="50"/>
  <c r="B35" i="50"/>
  <c r="AI34" i="50"/>
  <c r="AH34" i="50"/>
  <c r="AG34" i="50"/>
  <c r="AF34" i="50"/>
  <c r="AE34" i="50"/>
  <c r="AD34" i="50"/>
  <c r="AC34" i="50"/>
  <c r="AB34" i="50"/>
  <c r="AA34" i="50"/>
  <c r="Z34" i="50"/>
  <c r="Y34" i="50"/>
  <c r="X34" i="50"/>
  <c r="W34" i="50"/>
  <c r="V34" i="50"/>
  <c r="U34" i="50"/>
  <c r="T34" i="50"/>
  <c r="S34" i="50"/>
  <c r="R34" i="50"/>
  <c r="Q34" i="50"/>
  <c r="P34" i="50"/>
  <c r="O34" i="50"/>
  <c r="N34" i="50"/>
  <c r="M34" i="50"/>
  <c r="L34" i="50"/>
  <c r="K34" i="50"/>
  <c r="J34" i="50"/>
  <c r="I34" i="50"/>
  <c r="B34" i="50"/>
  <c r="AI33" i="50"/>
  <c r="AH33" i="50"/>
  <c r="AG33" i="50"/>
  <c r="AF33" i="50"/>
  <c r="AE33" i="50"/>
  <c r="AD33" i="50"/>
  <c r="AC33" i="50"/>
  <c r="AB33" i="50"/>
  <c r="AA33" i="50"/>
  <c r="Z33" i="50"/>
  <c r="Y33" i="50"/>
  <c r="X33" i="50"/>
  <c r="W33" i="50"/>
  <c r="V33" i="50"/>
  <c r="U33" i="50"/>
  <c r="T33" i="50"/>
  <c r="S33" i="50"/>
  <c r="R33" i="50"/>
  <c r="Q33" i="50"/>
  <c r="P33" i="50"/>
  <c r="O33" i="50"/>
  <c r="N33" i="50"/>
  <c r="M33" i="50"/>
  <c r="L33" i="50"/>
  <c r="K33" i="50"/>
  <c r="J33" i="50"/>
  <c r="I33" i="50"/>
  <c r="B33" i="50"/>
  <c r="AI32" i="50"/>
  <c r="AH32" i="50"/>
  <c r="AG32" i="50"/>
  <c r="AF32" i="50"/>
  <c r="AE32" i="50"/>
  <c r="AD32" i="50"/>
  <c r="AC32" i="50"/>
  <c r="AB32" i="50"/>
  <c r="AA32" i="50"/>
  <c r="Z32" i="50"/>
  <c r="Y32" i="50"/>
  <c r="X32" i="50"/>
  <c r="W32" i="50"/>
  <c r="V32" i="50"/>
  <c r="U32" i="50"/>
  <c r="T32" i="50"/>
  <c r="S32" i="50"/>
  <c r="R32" i="50"/>
  <c r="Q32" i="50"/>
  <c r="P32" i="50"/>
  <c r="O32" i="50"/>
  <c r="N32" i="50"/>
  <c r="M32" i="50"/>
  <c r="L32" i="50"/>
  <c r="K32" i="50"/>
  <c r="J32" i="50"/>
  <c r="I32" i="50"/>
  <c r="B32" i="50"/>
  <c r="AI31" i="50"/>
  <c r="AH31" i="50"/>
  <c r="AG31" i="50"/>
  <c r="AF31" i="50"/>
  <c r="AE31" i="50"/>
  <c r="AD31" i="50"/>
  <c r="AC31" i="50"/>
  <c r="AB31" i="50"/>
  <c r="AA31" i="50"/>
  <c r="Z31" i="50"/>
  <c r="Y31" i="50"/>
  <c r="X31" i="50"/>
  <c r="W31" i="50"/>
  <c r="V31" i="50"/>
  <c r="U31" i="50"/>
  <c r="T31" i="50"/>
  <c r="S31" i="50"/>
  <c r="R31" i="50"/>
  <c r="Q31" i="50"/>
  <c r="P31" i="50"/>
  <c r="O31" i="50"/>
  <c r="N31" i="50"/>
  <c r="M31" i="50"/>
  <c r="L31" i="50"/>
  <c r="K31" i="50"/>
  <c r="J31" i="50"/>
  <c r="I31" i="50"/>
  <c r="B31" i="50"/>
  <c r="AI30" i="50"/>
  <c r="AH30" i="50"/>
  <c r="AG30" i="50"/>
  <c r="AF30" i="50"/>
  <c r="AE30" i="50"/>
  <c r="AD30" i="50"/>
  <c r="AC30" i="50"/>
  <c r="AB30" i="50"/>
  <c r="AA30" i="50"/>
  <c r="Z30" i="50"/>
  <c r="Y30" i="50"/>
  <c r="X30" i="50"/>
  <c r="W30" i="50"/>
  <c r="V30" i="50"/>
  <c r="U30" i="50"/>
  <c r="T30" i="50"/>
  <c r="S30" i="50"/>
  <c r="R30" i="50"/>
  <c r="Q30" i="50"/>
  <c r="P30" i="50"/>
  <c r="O30" i="50"/>
  <c r="N30" i="50"/>
  <c r="M30" i="50"/>
  <c r="L30" i="50"/>
  <c r="K30" i="50"/>
  <c r="J30" i="50"/>
  <c r="I30" i="50"/>
  <c r="B30" i="50"/>
  <c r="AI29" i="50"/>
  <c r="AH29" i="50"/>
  <c r="AG29" i="50"/>
  <c r="AF29" i="50"/>
  <c r="AE29" i="50"/>
  <c r="AD29" i="50"/>
  <c r="AC29" i="50"/>
  <c r="AB29" i="50"/>
  <c r="AA29" i="50"/>
  <c r="Z29" i="50"/>
  <c r="Y29" i="50"/>
  <c r="X29" i="50"/>
  <c r="W29" i="50"/>
  <c r="V29" i="50"/>
  <c r="U29" i="50"/>
  <c r="T29" i="50"/>
  <c r="S29" i="50"/>
  <c r="R29" i="50"/>
  <c r="Q29" i="50"/>
  <c r="P29" i="50"/>
  <c r="O29" i="50"/>
  <c r="N29" i="50"/>
  <c r="M29" i="50"/>
  <c r="L29" i="50"/>
  <c r="K29" i="50"/>
  <c r="J29" i="50"/>
  <c r="I29" i="50"/>
  <c r="B29" i="50"/>
  <c r="AI28" i="50"/>
  <c r="AH28" i="50"/>
  <c r="AG28" i="50"/>
  <c r="AF28" i="50"/>
  <c r="AE28" i="50"/>
  <c r="AD28" i="50"/>
  <c r="AC28" i="50"/>
  <c r="AB28" i="50"/>
  <c r="AA28" i="50"/>
  <c r="Z28" i="50"/>
  <c r="Y28" i="50"/>
  <c r="X28" i="50"/>
  <c r="W28" i="50"/>
  <c r="V28" i="50"/>
  <c r="U28" i="50"/>
  <c r="T28" i="50"/>
  <c r="S28" i="50"/>
  <c r="R28" i="50"/>
  <c r="Q28" i="50"/>
  <c r="P28" i="50"/>
  <c r="O28" i="50"/>
  <c r="N28" i="50"/>
  <c r="M28" i="50"/>
  <c r="L28" i="50"/>
  <c r="K28" i="50"/>
  <c r="J28" i="50"/>
  <c r="I28" i="50"/>
  <c r="B28" i="50"/>
  <c r="AI27" i="50"/>
  <c r="AH27" i="50"/>
  <c r="AG27" i="50"/>
  <c r="AF27" i="50"/>
  <c r="AE27" i="50"/>
  <c r="AD27" i="50"/>
  <c r="AC27" i="50"/>
  <c r="AB27" i="50"/>
  <c r="AA27" i="50"/>
  <c r="Z27" i="50"/>
  <c r="Y27" i="50"/>
  <c r="X27" i="50"/>
  <c r="W27" i="50"/>
  <c r="V27" i="50"/>
  <c r="U27" i="50"/>
  <c r="T27" i="50"/>
  <c r="S27" i="50"/>
  <c r="R27" i="50"/>
  <c r="Q27" i="50"/>
  <c r="P27" i="50"/>
  <c r="O27" i="50"/>
  <c r="N27" i="50"/>
  <c r="M27" i="50"/>
  <c r="L27" i="50"/>
  <c r="K27" i="50"/>
  <c r="J27" i="50"/>
  <c r="I27" i="50"/>
  <c r="B27" i="50"/>
  <c r="AI26" i="50"/>
  <c r="AH26" i="50"/>
  <c r="AG26" i="50"/>
  <c r="AF26" i="50"/>
  <c r="AE26" i="50"/>
  <c r="AD26" i="50"/>
  <c r="AC26" i="50"/>
  <c r="AB26" i="50"/>
  <c r="AA26" i="50"/>
  <c r="Z26" i="50"/>
  <c r="Y26" i="50"/>
  <c r="X26" i="50"/>
  <c r="W26" i="50"/>
  <c r="V26" i="50"/>
  <c r="U26" i="50"/>
  <c r="T26" i="50"/>
  <c r="S26" i="50"/>
  <c r="R26" i="50"/>
  <c r="Q26" i="50"/>
  <c r="P26" i="50"/>
  <c r="O26" i="50"/>
  <c r="N26" i="50"/>
  <c r="M26" i="50"/>
  <c r="L26" i="50"/>
  <c r="K26" i="50"/>
  <c r="J26" i="50"/>
  <c r="I26" i="50"/>
  <c r="B26" i="50"/>
  <c r="AI25" i="50"/>
  <c r="AH25" i="50"/>
  <c r="AG25" i="50"/>
  <c r="AF25" i="50"/>
  <c r="AE25" i="50"/>
  <c r="AD25" i="50"/>
  <c r="AC25" i="50"/>
  <c r="AB25" i="50"/>
  <c r="AA25" i="50"/>
  <c r="Z25" i="50"/>
  <c r="Y25" i="50"/>
  <c r="X25" i="50"/>
  <c r="W25" i="50"/>
  <c r="V25" i="50"/>
  <c r="U25" i="50"/>
  <c r="T25" i="50"/>
  <c r="S25" i="50"/>
  <c r="R25" i="50"/>
  <c r="Q25" i="50"/>
  <c r="P25" i="50"/>
  <c r="O25" i="50"/>
  <c r="N25" i="50"/>
  <c r="M25" i="50"/>
  <c r="L25" i="50"/>
  <c r="K25" i="50"/>
  <c r="J25" i="50"/>
  <c r="I25" i="50"/>
  <c r="B25" i="50"/>
  <c r="AI24" i="50"/>
  <c r="AH24" i="50"/>
  <c r="AG24" i="50"/>
  <c r="AF24" i="50"/>
  <c r="AE24" i="50"/>
  <c r="AD24" i="50"/>
  <c r="AC24" i="50"/>
  <c r="AB24" i="50"/>
  <c r="AA24" i="50"/>
  <c r="Z24" i="50"/>
  <c r="Y24" i="50"/>
  <c r="X24" i="50"/>
  <c r="W24" i="50"/>
  <c r="V24" i="50"/>
  <c r="U24" i="50"/>
  <c r="T24" i="50"/>
  <c r="S24" i="50"/>
  <c r="R24" i="50"/>
  <c r="Q24" i="50"/>
  <c r="P24" i="50"/>
  <c r="O24" i="50"/>
  <c r="N24" i="50"/>
  <c r="M24" i="50"/>
  <c r="L24" i="50"/>
  <c r="K24" i="50"/>
  <c r="J24" i="50"/>
  <c r="I24" i="50"/>
  <c r="B24" i="50"/>
  <c r="AI23" i="50"/>
  <c r="AH23" i="50"/>
  <c r="AG23" i="50"/>
  <c r="AF23" i="50"/>
  <c r="AE23" i="50"/>
  <c r="AD23" i="50"/>
  <c r="AC23" i="50"/>
  <c r="AB23" i="50"/>
  <c r="AA23" i="50"/>
  <c r="Z23" i="50"/>
  <c r="Y23" i="50"/>
  <c r="X23" i="50"/>
  <c r="W23" i="50"/>
  <c r="V23" i="50"/>
  <c r="U23" i="50"/>
  <c r="T23" i="50"/>
  <c r="S23" i="50"/>
  <c r="R23" i="50"/>
  <c r="Q23" i="50"/>
  <c r="P23" i="50"/>
  <c r="O23" i="50"/>
  <c r="N23" i="50"/>
  <c r="M23" i="50"/>
  <c r="L23" i="50"/>
  <c r="K23" i="50"/>
  <c r="J23" i="50"/>
  <c r="I23" i="50"/>
  <c r="B23" i="50"/>
  <c r="AI22" i="50"/>
  <c r="AH22" i="50"/>
  <c r="AG22" i="50"/>
  <c r="AF22" i="50"/>
  <c r="AE22" i="50"/>
  <c r="AD22" i="50"/>
  <c r="AC22" i="50"/>
  <c r="AB22" i="50"/>
  <c r="AA22" i="50"/>
  <c r="Z22" i="50"/>
  <c r="Y22" i="50"/>
  <c r="X22" i="50"/>
  <c r="W22" i="50"/>
  <c r="V22" i="50"/>
  <c r="U22" i="50"/>
  <c r="T22" i="50"/>
  <c r="S22" i="50"/>
  <c r="R22" i="50"/>
  <c r="Q22" i="50"/>
  <c r="P22" i="50"/>
  <c r="O22" i="50"/>
  <c r="N22" i="50"/>
  <c r="M22" i="50"/>
  <c r="L22" i="50"/>
  <c r="K22" i="50"/>
  <c r="J22" i="50"/>
  <c r="I22" i="50"/>
  <c r="B22" i="50"/>
  <c r="AI21" i="50"/>
  <c r="AH21" i="50"/>
  <c r="AG21" i="50"/>
  <c r="AF21" i="50"/>
  <c r="AE21" i="50"/>
  <c r="AD21" i="50"/>
  <c r="AC21" i="50"/>
  <c r="AB21" i="50"/>
  <c r="AA21" i="50"/>
  <c r="Z21" i="50"/>
  <c r="Y21" i="50"/>
  <c r="X21" i="50"/>
  <c r="W21" i="50"/>
  <c r="V21" i="50"/>
  <c r="U21" i="50"/>
  <c r="T21" i="50"/>
  <c r="S21" i="50"/>
  <c r="R21" i="50"/>
  <c r="Q21" i="50"/>
  <c r="P21" i="50"/>
  <c r="O21" i="50"/>
  <c r="N21" i="50"/>
  <c r="M21" i="50"/>
  <c r="L21" i="50"/>
  <c r="K21" i="50"/>
  <c r="J21" i="50"/>
  <c r="I21" i="50"/>
  <c r="B21" i="50"/>
  <c r="AI20" i="50"/>
  <c r="AH20" i="50"/>
  <c r="AG20" i="50"/>
  <c r="AF20" i="50"/>
  <c r="AE20" i="50"/>
  <c r="AD20" i="50"/>
  <c r="AC20" i="50"/>
  <c r="AB20" i="50"/>
  <c r="AA20" i="50"/>
  <c r="Z20" i="50"/>
  <c r="Y20" i="50"/>
  <c r="X20" i="50"/>
  <c r="W20" i="50"/>
  <c r="V20" i="50"/>
  <c r="U20" i="50"/>
  <c r="T20" i="50"/>
  <c r="S20" i="50"/>
  <c r="R20" i="50"/>
  <c r="Q20" i="50"/>
  <c r="P20" i="50"/>
  <c r="O20" i="50"/>
  <c r="N20" i="50"/>
  <c r="M20" i="50"/>
  <c r="L20" i="50"/>
  <c r="K20" i="50"/>
  <c r="J20" i="50"/>
  <c r="I20" i="50"/>
  <c r="B20" i="50"/>
  <c r="AI19" i="50"/>
  <c r="AH19" i="50"/>
  <c r="AG19" i="50"/>
  <c r="AF19" i="50"/>
  <c r="AE19" i="50"/>
  <c r="AD19" i="50"/>
  <c r="AC19" i="50"/>
  <c r="AB19" i="50"/>
  <c r="AA19" i="50"/>
  <c r="Z19" i="50"/>
  <c r="Y19" i="50"/>
  <c r="X19" i="50"/>
  <c r="W19" i="50"/>
  <c r="V19" i="50"/>
  <c r="U19" i="50"/>
  <c r="T19" i="50"/>
  <c r="S19" i="50"/>
  <c r="R19" i="50"/>
  <c r="Q19" i="50"/>
  <c r="P19" i="50"/>
  <c r="O19" i="50"/>
  <c r="N19" i="50"/>
  <c r="M19" i="50"/>
  <c r="L19" i="50"/>
  <c r="K19" i="50"/>
  <c r="J19" i="50"/>
  <c r="I19" i="50"/>
  <c r="B19" i="50"/>
  <c r="AI18" i="50"/>
  <c r="AH18" i="50"/>
  <c r="AG18" i="50"/>
  <c r="AF18" i="50"/>
  <c r="AE18" i="50"/>
  <c r="AD18" i="50"/>
  <c r="AC18" i="50"/>
  <c r="AB18" i="50"/>
  <c r="AA18" i="50"/>
  <c r="Z18" i="50"/>
  <c r="Y18" i="50"/>
  <c r="X18" i="50"/>
  <c r="W18" i="50"/>
  <c r="V18" i="50"/>
  <c r="U18" i="50"/>
  <c r="T18" i="50"/>
  <c r="S18" i="50"/>
  <c r="R18" i="50"/>
  <c r="Q18" i="50"/>
  <c r="P18" i="50"/>
  <c r="O18" i="50"/>
  <c r="N18" i="50"/>
  <c r="M18" i="50"/>
  <c r="L18" i="50"/>
  <c r="K18" i="50"/>
  <c r="J18" i="50"/>
  <c r="I18" i="50"/>
  <c r="B18" i="50"/>
  <c r="AI17" i="50"/>
  <c r="AH17" i="50"/>
  <c r="AG17" i="50"/>
  <c r="AF17" i="50"/>
  <c r="AE17" i="50"/>
  <c r="AD17" i="50"/>
  <c r="AC17" i="50"/>
  <c r="AB17" i="50"/>
  <c r="AA17" i="50"/>
  <c r="Z17" i="50"/>
  <c r="Y17" i="50"/>
  <c r="X17" i="50"/>
  <c r="W17" i="50"/>
  <c r="V17" i="50"/>
  <c r="U17" i="50"/>
  <c r="T17" i="50"/>
  <c r="S17" i="50"/>
  <c r="R17" i="50"/>
  <c r="Q17" i="50"/>
  <c r="P17" i="50"/>
  <c r="O17" i="50"/>
  <c r="N17" i="50"/>
  <c r="M17" i="50"/>
  <c r="L17" i="50"/>
  <c r="K17" i="50"/>
  <c r="J17" i="50"/>
  <c r="I17" i="50"/>
  <c r="B17" i="50"/>
  <c r="AI16" i="50"/>
  <c r="AH16" i="50"/>
  <c r="AG16" i="50"/>
  <c r="AF16" i="50"/>
  <c r="AE16" i="50"/>
  <c r="AD16" i="50"/>
  <c r="AC16" i="50"/>
  <c r="AB16" i="50"/>
  <c r="AA16" i="50"/>
  <c r="Z16" i="50"/>
  <c r="Y16" i="50"/>
  <c r="X16" i="50"/>
  <c r="W16" i="50"/>
  <c r="V16" i="50"/>
  <c r="U16" i="50"/>
  <c r="T16" i="50"/>
  <c r="S16" i="50"/>
  <c r="R16" i="50"/>
  <c r="Q16" i="50"/>
  <c r="P16" i="50"/>
  <c r="O16" i="50"/>
  <c r="N16" i="50"/>
  <c r="M16" i="50"/>
  <c r="L16" i="50"/>
  <c r="K16" i="50"/>
  <c r="J16" i="50"/>
  <c r="I16" i="50"/>
  <c r="B16" i="50"/>
  <c r="AI15" i="50"/>
  <c r="AH15" i="50"/>
  <c r="AG15" i="50"/>
  <c r="AF15" i="50"/>
  <c r="AE15" i="50"/>
  <c r="AD15" i="50"/>
  <c r="AC15" i="50"/>
  <c r="AB15" i="50"/>
  <c r="AA15" i="50"/>
  <c r="Z15" i="50"/>
  <c r="Y15" i="50"/>
  <c r="X15" i="50"/>
  <c r="W15" i="50"/>
  <c r="V15" i="50"/>
  <c r="U15" i="50"/>
  <c r="T15" i="50"/>
  <c r="S15" i="50"/>
  <c r="R15" i="50"/>
  <c r="Q15" i="50"/>
  <c r="P15" i="50"/>
  <c r="O15" i="50"/>
  <c r="N15" i="50"/>
  <c r="M15" i="50"/>
  <c r="L15" i="50"/>
  <c r="K15" i="50"/>
  <c r="J15" i="50"/>
  <c r="I15" i="50"/>
  <c r="B15" i="50"/>
  <c r="AI14" i="50"/>
  <c r="AH14" i="50"/>
  <c r="AG14" i="50"/>
  <c r="AF14" i="50"/>
  <c r="AE14" i="50"/>
  <c r="AD14" i="50"/>
  <c r="AC14" i="50"/>
  <c r="AB14" i="50"/>
  <c r="AA14" i="50"/>
  <c r="Z14" i="50"/>
  <c r="Y14" i="50"/>
  <c r="X14" i="50"/>
  <c r="W14" i="50"/>
  <c r="V14" i="50"/>
  <c r="U14" i="50"/>
  <c r="T14" i="50"/>
  <c r="S14" i="50"/>
  <c r="R14" i="50"/>
  <c r="Q14" i="50"/>
  <c r="P14" i="50"/>
  <c r="O14" i="50"/>
  <c r="N14" i="50"/>
  <c r="M14" i="50"/>
  <c r="L14" i="50"/>
  <c r="K14" i="50"/>
  <c r="J14" i="50"/>
  <c r="I14" i="50"/>
  <c r="B14" i="50"/>
  <c r="AI13" i="50"/>
  <c r="AH13" i="50"/>
  <c r="AG13" i="50"/>
  <c r="AF13" i="50"/>
  <c r="AE13" i="50"/>
  <c r="AD13" i="50"/>
  <c r="AC13" i="50"/>
  <c r="AB13" i="50"/>
  <c r="AA13" i="50"/>
  <c r="Z13" i="50"/>
  <c r="Y13" i="50"/>
  <c r="X13" i="50"/>
  <c r="W13" i="50"/>
  <c r="V13" i="50"/>
  <c r="U13" i="50"/>
  <c r="T13" i="50"/>
  <c r="S13" i="50"/>
  <c r="R13" i="50"/>
  <c r="Q13" i="50"/>
  <c r="P13" i="50"/>
  <c r="O13" i="50"/>
  <c r="N13" i="50"/>
  <c r="M13" i="50"/>
  <c r="L13" i="50"/>
  <c r="K13" i="50"/>
  <c r="J13" i="50"/>
  <c r="I13" i="50"/>
  <c r="B13" i="50"/>
  <c r="AI12" i="50"/>
  <c r="AH12" i="50"/>
  <c r="AG12" i="50"/>
  <c r="AF12" i="50"/>
  <c r="AE12" i="50"/>
  <c r="AD12" i="50"/>
  <c r="AC12" i="50"/>
  <c r="AB12" i="50"/>
  <c r="AA12" i="50"/>
  <c r="Z12" i="50"/>
  <c r="Y12" i="50"/>
  <c r="X12" i="50"/>
  <c r="W12" i="50"/>
  <c r="V12" i="50"/>
  <c r="U12" i="50"/>
  <c r="T12" i="50"/>
  <c r="S12" i="50"/>
  <c r="R12" i="50"/>
  <c r="Q12" i="50"/>
  <c r="P12" i="50"/>
  <c r="O12" i="50"/>
  <c r="N12" i="50"/>
  <c r="M12" i="50"/>
  <c r="L12" i="50"/>
  <c r="K12" i="50"/>
  <c r="J12" i="50"/>
  <c r="I12" i="50"/>
  <c r="B12" i="50"/>
  <c r="AI11" i="50"/>
  <c r="AH11" i="50"/>
  <c r="AG11" i="50"/>
  <c r="AF11" i="50"/>
  <c r="AE11" i="50"/>
  <c r="AD11" i="50"/>
  <c r="AC11" i="50"/>
  <c r="AB11" i="50"/>
  <c r="AA11" i="50"/>
  <c r="Z11" i="50"/>
  <c r="Y11" i="50"/>
  <c r="X11" i="50"/>
  <c r="W11" i="50"/>
  <c r="V11" i="50"/>
  <c r="U11" i="50"/>
  <c r="T11" i="50"/>
  <c r="S11" i="50"/>
  <c r="R11" i="50"/>
  <c r="Q11" i="50"/>
  <c r="P11" i="50"/>
  <c r="O11" i="50"/>
  <c r="N11" i="50"/>
  <c r="M11" i="50"/>
  <c r="L11" i="50"/>
  <c r="K11" i="50"/>
  <c r="J11" i="50"/>
  <c r="I11" i="50"/>
  <c r="B11" i="50"/>
  <c r="AI10" i="50"/>
  <c r="AH10" i="50"/>
  <c r="AG10" i="50"/>
  <c r="AF10" i="50"/>
  <c r="AE10" i="50"/>
  <c r="AD10" i="50"/>
  <c r="AC10" i="50"/>
  <c r="AB10" i="50"/>
  <c r="AA10" i="50"/>
  <c r="Z10" i="50"/>
  <c r="Y10" i="50"/>
  <c r="X10" i="50"/>
  <c r="W10" i="50"/>
  <c r="V10" i="50"/>
  <c r="U10" i="50"/>
  <c r="T10" i="50"/>
  <c r="S10" i="50"/>
  <c r="R10" i="50"/>
  <c r="Q10" i="50"/>
  <c r="P10" i="50"/>
  <c r="O10" i="50"/>
  <c r="N10" i="50"/>
  <c r="M10" i="50"/>
  <c r="L10" i="50"/>
  <c r="K10" i="50"/>
  <c r="J10" i="50"/>
  <c r="I10" i="50"/>
  <c r="H10" i="50"/>
  <c r="G10" i="50"/>
  <c r="F10" i="50"/>
  <c r="AI9" i="50"/>
  <c r="AH9" i="50"/>
  <c r="AG9" i="50"/>
  <c r="AF9" i="50"/>
  <c r="AE9" i="50"/>
  <c r="AD9" i="50"/>
  <c r="AC9" i="50"/>
  <c r="AB9" i="50"/>
  <c r="AA9" i="50"/>
  <c r="Z9" i="50"/>
  <c r="Y9" i="50"/>
  <c r="X9" i="50"/>
  <c r="W9" i="50"/>
  <c r="V9" i="50"/>
  <c r="U9" i="50"/>
  <c r="T9" i="50"/>
  <c r="S9" i="50"/>
  <c r="R9" i="50"/>
  <c r="Q9" i="50"/>
  <c r="P9" i="50"/>
  <c r="O9" i="50"/>
  <c r="N9" i="50"/>
  <c r="M9" i="50"/>
  <c r="L9" i="50"/>
  <c r="K9" i="50"/>
  <c r="J9" i="50"/>
  <c r="I9" i="50"/>
  <c r="H9" i="50"/>
  <c r="G9" i="50"/>
  <c r="F9" i="50"/>
  <c r="I3" i="50"/>
  <c r="AI305" i="49"/>
  <c r="AH305" i="49"/>
  <c r="AG305" i="49"/>
  <c r="AF305" i="49"/>
  <c r="AE305" i="49"/>
  <c r="AD305" i="49"/>
  <c r="AC305" i="49"/>
  <c r="AB305" i="49"/>
  <c r="AA305" i="49"/>
  <c r="Z305" i="49"/>
  <c r="Y305" i="49"/>
  <c r="X305" i="49"/>
  <c r="W305" i="49"/>
  <c r="V305" i="49"/>
  <c r="U305" i="49"/>
  <c r="T305" i="49"/>
  <c r="S305" i="49"/>
  <c r="R305" i="49"/>
  <c r="Q305" i="49"/>
  <c r="P305" i="49"/>
  <c r="O305" i="49"/>
  <c r="N305" i="49"/>
  <c r="M305" i="49"/>
  <c r="L305" i="49"/>
  <c r="K305" i="49"/>
  <c r="J305" i="49"/>
  <c r="I305" i="49"/>
  <c r="H305" i="49"/>
  <c r="G305" i="49"/>
  <c r="F305" i="49"/>
  <c r="AI304" i="49"/>
  <c r="AH304" i="49"/>
  <c r="AG304" i="49"/>
  <c r="AF304" i="49"/>
  <c r="AE304" i="49"/>
  <c r="AD304" i="49"/>
  <c r="AC304" i="49"/>
  <c r="AB304" i="49"/>
  <c r="AA304" i="49"/>
  <c r="Z304" i="49"/>
  <c r="Y304" i="49"/>
  <c r="X304" i="49"/>
  <c r="W304" i="49"/>
  <c r="V304" i="49"/>
  <c r="U304" i="49"/>
  <c r="T304" i="49"/>
  <c r="S304" i="49"/>
  <c r="R304" i="49"/>
  <c r="Q304" i="49"/>
  <c r="P304" i="49"/>
  <c r="O304" i="49"/>
  <c r="N304" i="49"/>
  <c r="M304" i="49"/>
  <c r="L304" i="49"/>
  <c r="K304" i="49"/>
  <c r="J304" i="49"/>
  <c r="I304" i="49"/>
  <c r="H304" i="49"/>
  <c r="G304" i="49"/>
  <c r="F304" i="49"/>
  <c r="AI303" i="49"/>
  <c r="AH303" i="49"/>
  <c r="AG303" i="49"/>
  <c r="AF303" i="49"/>
  <c r="AE303" i="49"/>
  <c r="AD303" i="49"/>
  <c r="AC303" i="49"/>
  <c r="AB303" i="49"/>
  <c r="AA303" i="49"/>
  <c r="Z303" i="49"/>
  <c r="Y303" i="49"/>
  <c r="X303" i="49"/>
  <c r="W303" i="49"/>
  <c r="V303" i="49"/>
  <c r="U303" i="49"/>
  <c r="T303" i="49"/>
  <c r="S303" i="49"/>
  <c r="R303" i="49"/>
  <c r="Q303" i="49"/>
  <c r="P303" i="49"/>
  <c r="O303" i="49"/>
  <c r="N303" i="49"/>
  <c r="M303" i="49"/>
  <c r="L303" i="49"/>
  <c r="K303" i="49"/>
  <c r="J303" i="49"/>
  <c r="I303" i="49"/>
  <c r="H303" i="49"/>
  <c r="G303" i="49"/>
  <c r="F303" i="49"/>
  <c r="AI302" i="49"/>
  <c r="AH302" i="49"/>
  <c r="AG302" i="49"/>
  <c r="AF302" i="49"/>
  <c r="AE302" i="49"/>
  <c r="AD302" i="49"/>
  <c r="AC302" i="49"/>
  <c r="AB302" i="49"/>
  <c r="AA302" i="49"/>
  <c r="Z302" i="49"/>
  <c r="Y302" i="49"/>
  <c r="X302" i="49"/>
  <c r="W302" i="49"/>
  <c r="V302" i="49"/>
  <c r="U302" i="49"/>
  <c r="T302" i="49"/>
  <c r="S302" i="49"/>
  <c r="R302" i="49"/>
  <c r="Q302" i="49"/>
  <c r="P302" i="49"/>
  <c r="O302" i="49"/>
  <c r="N302" i="49"/>
  <c r="M302" i="49"/>
  <c r="L302" i="49"/>
  <c r="K302" i="49"/>
  <c r="J302" i="49"/>
  <c r="I302" i="49"/>
  <c r="H302" i="49"/>
  <c r="G302" i="49"/>
  <c r="F302" i="49"/>
  <c r="AI301" i="49"/>
  <c r="AH301" i="49"/>
  <c r="AG301" i="49"/>
  <c r="AF301" i="49"/>
  <c r="AE301" i="49"/>
  <c r="AD301" i="49"/>
  <c r="AC301" i="49"/>
  <c r="AB301" i="49"/>
  <c r="AA301" i="49"/>
  <c r="Z301" i="49"/>
  <c r="Y301" i="49"/>
  <c r="X301" i="49"/>
  <c r="W301" i="49"/>
  <c r="V301" i="49"/>
  <c r="U301" i="49"/>
  <c r="T301" i="49"/>
  <c r="S301" i="49"/>
  <c r="R301" i="49"/>
  <c r="Q301" i="49"/>
  <c r="P301" i="49"/>
  <c r="O301" i="49"/>
  <c r="N301" i="49"/>
  <c r="M301" i="49"/>
  <c r="L301" i="49"/>
  <c r="K301" i="49"/>
  <c r="J301" i="49"/>
  <c r="I301" i="49"/>
  <c r="H301" i="49"/>
  <c r="G301" i="49"/>
  <c r="F301" i="49"/>
  <c r="AI300" i="49"/>
  <c r="AH300" i="49"/>
  <c r="AG300" i="49"/>
  <c r="AF300" i="49"/>
  <c r="AE300" i="49"/>
  <c r="AD300" i="49"/>
  <c r="AC300" i="49"/>
  <c r="AB300" i="49"/>
  <c r="AA300" i="49"/>
  <c r="Z300" i="49"/>
  <c r="Y300" i="49"/>
  <c r="X300" i="49"/>
  <c r="W300" i="49"/>
  <c r="V300" i="49"/>
  <c r="U300" i="49"/>
  <c r="T300" i="49"/>
  <c r="S300" i="49"/>
  <c r="R300" i="49"/>
  <c r="Q300" i="49"/>
  <c r="P300" i="49"/>
  <c r="O300" i="49"/>
  <c r="N300" i="49"/>
  <c r="M300" i="49"/>
  <c r="L300" i="49"/>
  <c r="K300" i="49"/>
  <c r="J300" i="49"/>
  <c r="I300" i="49"/>
  <c r="H300" i="49"/>
  <c r="G300" i="49"/>
  <c r="F300" i="49"/>
  <c r="AI299" i="49"/>
  <c r="AH299" i="49"/>
  <c r="AG299" i="49"/>
  <c r="AF299" i="49"/>
  <c r="AE299" i="49"/>
  <c r="AD299" i="49"/>
  <c r="AC299" i="49"/>
  <c r="AB299" i="49"/>
  <c r="AA299" i="49"/>
  <c r="Z299" i="49"/>
  <c r="Y299" i="49"/>
  <c r="X299" i="49"/>
  <c r="W299" i="49"/>
  <c r="V299" i="49"/>
  <c r="U299" i="49"/>
  <c r="T299" i="49"/>
  <c r="S299" i="49"/>
  <c r="R299" i="49"/>
  <c r="Q299" i="49"/>
  <c r="P299" i="49"/>
  <c r="O299" i="49"/>
  <c r="N299" i="49"/>
  <c r="M299" i="49"/>
  <c r="L299" i="49"/>
  <c r="K299" i="49"/>
  <c r="J299" i="49"/>
  <c r="I299" i="49"/>
  <c r="H299" i="49"/>
  <c r="G299" i="49"/>
  <c r="F299" i="49"/>
  <c r="AI298" i="49"/>
  <c r="AH298" i="49"/>
  <c r="AG298" i="49"/>
  <c r="AF298" i="49"/>
  <c r="AE298" i="49"/>
  <c r="AD298" i="49"/>
  <c r="AC298" i="49"/>
  <c r="AB298" i="49"/>
  <c r="AA298" i="49"/>
  <c r="Z298" i="49"/>
  <c r="Y298" i="49"/>
  <c r="X298" i="49"/>
  <c r="W298" i="49"/>
  <c r="V298" i="49"/>
  <c r="U298" i="49"/>
  <c r="T298" i="49"/>
  <c r="S298" i="49"/>
  <c r="R298" i="49"/>
  <c r="Q298" i="49"/>
  <c r="P298" i="49"/>
  <c r="O298" i="49"/>
  <c r="N298" i="49"/>
  <c r="M298" i="49"/>
  <c r="L298" i="49"/>
  <c r="K298" i="49"/>
  <c r="J298" i="49"/>
  <c r="I298" i="49"/>
  <c r="H298" i="49"/>
  <c r="G298" i="49"/>
  <c r="F298" i="49"/>
  <c r="AI297" i="49"/>
  <c r="AH297" i="49"/>
  <c r="AG297" i="49"/>
  <c r="AF297" i="49"/>
  <c r="AE297" i="49"/>
  <c r="AD297" i="49"/>
  <c r="AC297" i="49"/>
  <c r="AB297" i="49"/>
  <c r="AA297" i="49"/>
  <c r="Z297" i="49"/>
  <c r="Y297" i="49"/>
  <c r="X297" i="49"/>
  <c r="W297" i="49"/>
  <c r="V297" i="49"/>
  <c r="U297" i="49"/>
  <c r="T297" i="49"/>
  <c r="S297" i="49"/>
  <c r="R297" i="49"/>
  <c r="Q297" i="49"/>
  <c r="P297" i="49"/>
  <c r="O297" i="49"/>
  <c r="N297" i="49"/>
  <c r="M297" i="49"/>
  <c r="L297" i="49"/>
  <c r="K297" i="49"/>
  <c r="J297" i="49"/>
  <c r="I297" i="49"/>
  <c r="H297" i="49"/>
  <c r="G297" i="49"/>
  <c r="F297" i="49"/>
  <c r="AI296" i="49"/>
  <c r="AH296" i="49"/>
  <c r="AG296" i="49"/>
  <c r="AF296" i="49"/>
  <c r="AE296" i="49"/>
  <c r="AD296" i="49"/>
  <c r="AC296" i="49"/>
  <c r="AB296" i="49"/>
  <c r="AA296" i="49"/>
  <c r="Z296" i="49"/>
  <c r="Y296" i="49"/>
  <c r="X296" i="49"/>
  <c r="W296" i="49"/>
  <c r="V296" i="49"/>
  <c r="U296" i="49"/>
  <c r="T296" i="49"/>
  <c r="S296" i="49"/>
  <c r="R296" i="49"/>
  <c r="Q296" i="49"/>
  <c r="P296" i="49"/>
  <c r="O296" i="49"/>
  <c r="N296" i="49"/>
  <c r="M296" i="49"/>
  <c r="L296" i="49"/>
  <c r="K296" i="49"/>
  <c r="J296" i="49"/>
  <c r="I296" i="49"/>
  <c r="H296" i="49"/>
  <c r="G296" i="49"/>
  <c r="F296" i="49"/>
  <c r="AI295" i="49"/>
  <c r="AH295" i="49"/>
  <c r="AG295" i="49"/>
  <c r="AF295" i="49"/>
  <c r="AE295" i="49"/>
  <c r="AD295" i="49"/>
  <c r="AC295" i="49"/>
  <c r="AB295" i="49"/>
  <c r="AA295" i="49"/>
  <c r="Z295" i="49"/>
  <c r="Y295" i="49"/>
  <c r="X295" i="49"/>
  <c r="W295" i="49"/>
  <c r="V295" i="49"/>
  <c r="U295" i="49"/>
  <c r="T295" i="49"/>
  <c r="S295" i="49"/>
  <c r="R295" i="49"/>
  <c r="Q295" i="49"/>
  <c r="P295" i="49"/>
  <c r="O295" i="49"/>
  <c r="N295" i="49"/>
  <c r="M295" i="49"/>
  <c r="L295" i="49"/>
  <c r="K295" i="49"/>
  <c r="J295" i="49"/>
  <c r="I295" i="49"/>
  <c r="H295" i="49"/>
  <c r="G295" i="49"/>
  <c r="F295" i="49"/>
  <c r="AI294" i="49"/>
  <c r="AH294" i="49"/>
  <c r="AG294" i="49"/>
  <c r="AF294" i="49"/>
  <c r="AE294" i="49"/>
  <c r="AD294" i="49"/>
  <c r="AC294" i="49"/>
  <c r="AB294" i="49"/>
  <c r="AA294" i="49"/>
  <c r="Z294" i="49"/>
  <c r="Y294" i="49"/>
  <c r="X294" i="49"/>
  <c r="W294" i="49"/>
  <c r="V294" i="49"/>
  <c r="U294" i="49"/>
  <c r="T294" i="49"/>
  <c r="S294" i="49"/>
  <c r="R294" i="49"/>
  <c r="Q294" i="49"/>
  <c r="P294" i="49"/>
  <c r="O294" i="49"/>
  <c r="N294" i="49"/>
  <c r="M294" i="49"/>
  <c r="L294" i="49"/>
  <c r="K294" i="49"/>
  <c r="J294" i="49"/>
  <c r="I294" i="49"/>
  <c r="H294" i="49"/>
  <c r="G294" i="49"/>
  <c r="F294" i="49"/>
  <c r="AI293" i="49"/>
  <c r="AH293" i="49"/>
  <c r="AG293" i="49"/>
  <c r="AF293" i="49"/>
  <c r="AE293" i="49"/>
  <c r="AD293" i="49"/>
  <c r="AC293" i="49"/>
  <c r="AB293" i="49"/>
  <c r="AA293" i="49"/>
  <c r="Z293" i="49"/>
  <c r="Y293" i="49"/>
  <c r="X293" i="49"/>
  <c r="W293" i="49"/>
  <c r="V293" i="49"/>
  <c r="U293" i="49"/>
  <c r="T293" i="49"/>
  <c r="S293" i="49"/>
  <c r="R293" i="49"/>
  <c r="Q293" i="49"/>
  <c r="P293" i="49"/>
  <c r="O293" i="49"/>
  <c r="N293" i="49"/>
  <c r="M293" i="49"/>
  <c r="L293" i="49"/>
  <c r="K293" i="49"/>
  <c r="J293" i="49"/>
  <c r="I293" i="49"/>
  <c r="H293" i="49"/>
  <c r="G293" i="49"/>
  <c r="F293" i="49"/>
  <c r="AI292" i="49"/>
  <c r="AH292" i="49"/>
  <c r="AG292" i="49"/>
  <c r="AF292" i="49"/>
  <c r="AE292" i="49"/>
  <c r="AD292" i="49"/>
  <c r="AC292" i="49"/>
  <c r="AB292" i="49"/>
  <c r="AA292" i="49"/>
  <c r="Z292" i="49"/>
  <c r="Y292" i="49"/>
  <c r="X292" i="49"/>
  <c r="W292" i="49"/>
  <c r="V292" i="49"/>
  <c r="U292" i="49"/>
  <c r="T292" i="49"/>
  <c r="S292" i="49"/>
  <c r="R292" i="49"/>
  <c r="Q292" i="49"/>
  <c r="P292" i="49"/>
  <c r="O292" i="49"/>
  <c r="N292" i="49"/>
  <c r="M292" i="49"/>
  <c r="L292" i="49"/>
  <c r="K292" i="49"/>
  <c r="J292" i="49"/>
  <c r="I292" i="49"/>
  <c r="H292" i="49"/>
  <c r="G292" i="49"/>
  <c r="F292" i="49"/>
  <c r="AI291" i="49"/>
  <c r="AH291" i="49"/>
  <c r="AG291" i="49"/>
  <c r="AF291" i="49"/>
  <c r="AE291" i="49"/>
  <c r="AD291" i="49"/>
  <c r="AC291" i="49"/>
  <c r="AB291" i="49"/>
  <c r="AA291" i="49"/>
  <c r="Z291" i="49"/>
  <c r="Y291" i="49"/>
  <c r="X291" i="49"/>
  <c r="W291" i="49"/>
  <c r="V291" i="49"/>
  <c r="U291" i="49"/>
  <c r="T291" i="49"/>
  <c r="S291" i="49"/>
  <c r="R291" i="49"/>
  <c r="Q291" i="49"/>
  <c r="P291" i="49"/>
  <c r="O291" i="49"/>
  <c r="N291" i="49"/>
  <c r="M291" i="49"/>
  <c r="L291" i="49"/>
  <c r="K291" i="49"/>
  <c r="J291" i="49"/>
  <c r="I291" i="49"/>
  <c r="H291" i="49"/>
  <c r="G291" i="49"/>
  <c r="F291" i="49"/>
  <c r="AI290" i="49"/>
  <c r="AH290" i="49"/>
  <c r="AG290" i="49"/>
  <c r="AF290" i="49"/>
  <c r="AE290" i="49"/>
  <c r="AD290" i="49"/>
  <c r="AC290" i="49"/>
  <c r="AB290" i="49"/>
  <c r="AA290" i="49"/>
  <c r="Z290" i="49"/>
  <c r="Y290" i="49"/>
  <c r="X290" i="49"/>
  <c r="W290" i="49"/>
  <c r="V290" i="49"/>
  <c r="U290" i="49"/>
  <c r="T290" i="49"/>
  <c r="S290" i="49"/>
  <c r="R290" i="49"/>
  <c r="Q290" i="49"/>
  <c r="P290" i="49"/>
  <c r="O290" i="49"/>
  <c r="N290" i="49"/>
  <c r="M290" i="49"/>
  <c r="L290" i="49"/>
  <c r="K290" i="49"/>
  <c r="J290" i="49"/>
  <c r="I290" i="49"/>
  <c r="H290" i="49"/>
  <c r="G290" i="49"/>
  <c r="F290" i="49"/>
  <c r="AI289" i="49"/>
  <c r="AH289" i="49"/>
  <c r="AG289" i="49"/>
  <c r="AF289" i="49"/>
  <c r="AE289" i="49"/>
  <c r="AD289" i="49"/>
  <c r="AC289" i="49"/>
  <c r="AB289" i="49"/>
  <c r="AA289" i="49"/>
  <c r="Z289" i="49"/>
  <c r="Y289" i="49"/>
  <c r="X289" i="49"/>
  <c r="W289" i="49"/>
  <c r="V289" i="49"/>
  <c r="U289" i="49"/>
  <c r="T289" i="49"/>
  <c r="S289" i="49"/>
  <c r="R289" i="49"/>
  <c r="Q289" i="49"/>
  <c r="P289" i="49"/>
  <c r="O289" i="49"/>
  <c r="N289" i="49"/>
  <c r="M289" i="49"/>
  <c r="L289" i="49"/>
  <c r="K289" i="49"/>
  <c r="J289" i="49"/>
  <c r="I289" i="49"/>
  <c r="H289" i="49"/>
  <c r="G289" i="49"/>
  <c r="F289" i="49"/>
  <c r="AI288" i="49"/>
  <c r="AH288" i="49"/>
  <c r="AG288" i="49"/>
  <c r="AF288" i="49"/>
  <c r="AE288" i="49"/>
  <c r="AD288" i="49"/>
  <c r="AC288" i="49"/>
  <c r="AB288" i="49"/>
  <c r="AA288" i="49"/>
  <c r="Z288" i="49"/>
  <c r="Y288" i="49"/>
  <c r="X288" i="49"/>
  <c r="W288" i="49"/>
  <c r="V288" i="49"/>
  <c r="U288" i="49"/>
  <c r="T288" i="49"/>
  <c r="S288" i="49"/>
  <c r="R288" i="49"/>
  <c r="Q288" i="49"/>
  <c r="P288" i="49"/>
  <c r="O288" i="49"/>
  <c r="N288" i="49"/>
  <c r="M288" i="49"/>
  <c r="L288" i="49"/>
  <c r="K288" i="49"/>
  <c r="J288" i="49"/>
  <c r="I288" i="49"/>
  <c r="H288" i="49"/>
  <c r="G288" i="49"/>
  <c r="F288" i="49"/>
  <c r="AI287" i="49"/>
  <c r="AH287" i="49"/>
  <c r="AG287" i="49"/>
  <c r="AF287" i="49"/>
  <c r="AE287" i="49"/>
  <c r="AD287" i="49"/>
  <c r="AC287" i="49"/>
  <c r="AB287" i="49"/>
  <c r="AA287" i="49"/>
  <c r="Z287" i="49"/>
  <c r="Y287" i="49"/>
  <c r="X287" i="49"/>
  <c r="W287" i="49"/>
  <c r="V287" i="49"/>
  <c r="U287" i="49"/>
  <c r="T287" i="49"/>
  <c r="S287" i="49"/>
  <c r="R287" i="49"/>
  <c r="Q287" i="49"/>
  <c r="P287" i="49"/>
  <c r="O287" i="49"/>
  <c r="N287" i="49"/>
  <c r="M287" i="49"/>
  <c r="L287" i="49"/>
  <c r="K287" i="49"/>
  <c r="J287" i="49"/>
  <c r="I287" i="49"/>
  <c r="H287" i="49"/>
  <c r="G287" i="49"/>
  <c r="F287" i="49"/>
  <c r="AI286" i="49"/>
  <c r="AH286" i="49"/>
  <c r="AG286" i="49"/>
  <c r="AF286" i="49"/>
  <c r="AE286" i="49"/>
  <c r="AD286" i="49"/>
  <c r="AC286" i="49"/>
  <c r="AB286" i="49"/>
  <c r="AA286" i="49"/>
  <c r="Z286" i="49"/>
  <c r="Y286" i="49"/>
  <c r="X286" i="49"/>
  <c r="W286" i="49"/>
  <c r="V286" i="49"/>
  <c r="U286" i="49"/>
  <c r="T286" i="49"/>
  <c r="S286" i="49"/>
  <c r="R286" i="49"/>
  <c r="Q286" i="49"/>
  <c r="P286" i="49"/>
  <c r="O286" i="49"/>
  <c r="N286" i="49"/>
  <c r="M286" i="49"/>
  <c r="L286" i="49"/>
  <c r="K286" i="49"/>
  <c r="J286" i="49"/>
  <c r="I286" i="49"/>
  <c r="H286" i="49"/>
  <c r="G286" i="49"/>
  <c r="F286" i="49"/>
  <c r="AI285" i="49"/>
  <c r="AH285" i="49"/>
  <c r="AG285" i="49"/>
  <c r="AF285" i="49"/>
  <c r="AE285" i="49"/>
  <c r="AD285" i="49"/>
  <c r="AC285" i="49"/>
  <c r="AB285" i="49"/>
  <c r="AA285" i="49"/>
  <c r="Z285" i="49"/>
  <c r="Y285" i="49"/>
  <c r="X285" i="49"/>
  <c r="W285" i="49"/>
  <c r="V285" i="49"/>
  <c r="U285" i="49"/>
  <c r="T285" i="49"/>
  <c r="S285" i="49"/>
  <c r="R285" i="49"/>
  <c r="Q285" i="49"/>
  <c r="P285" i="49"/>
  <c r="O285" i="49"/>
  <c r="N285" i="49"/>
  <c r="M285" i="49"/>
  <c r="L285" i="49"/>
  <c r="K285" i="49"/>
  <c r="J285" i="49"/>
  <c r="I285" i="49"/>
  <c r="H285" i="49"/>
  <c r="G285" i="49"/>
  <c r="F285" i="49"/>
  <c r="AI284" i="49"/>
  <c r="AH284" i="49"/>
  <c r="AG284" i="49"/>
  <c r="AF284" i="49"/>
  <c r="AE284" i="49"/>
  <c r="AD284" i="49"/>
  <c r="AC284" i="49"/>
  <c r="AB284" i="49"/>
  <c r="AA284" i="49"/>
  <c r="Z284" i="49"/>
  <c r="Y284" i="49"/>
  <c r="X284" i="49"/>
  <c r="W284" i="49"/>
  <c r="V284" i="49"/>
  <c r="U284" i="49"/>
  <c r="T284" i="49"/>
  <c r="S284" i="49"/>
  <c r="R284" i="49"/>
  <c r="Q284" i="49"/>
  <c r="P284" i="49"/>
  <c r="O284" i="49"/>
  <c r="N284" i="49"/>
  <c r="M284" i="49"/>
  <c r="L284" i="49"/>
  <c r="K284" i="49"/>
  <c r="J284" i="49"/>
  <c r="I284" i="49"/>
  <c r="H284" i="49"/>
  <c r="G284" i="49"/>
  <c r="F284" i="49"/>
  <c r="AI283" i="49"/>
  <c r="AH283" i="49"/>
  <c r="AG283" i="49"/>
  <c r="AF283" i="49"/>
  <c r="AE283" i="49"/>
  <c r="AD283" i="49"/>
  <c r="AC283" i="49"/>
  <c r="AB283" i="49"/>
  <c r="AA283" i="49"/>
  <c r="Z283" i="49"/>
  <c r="Y283" i="49"/>
  <c r="X283" i="49"/>
  <c r="W283" i="49"/>
  <c r="V283" i="49"/>
  <c r="U283" i="49"/>
  <c r="T283" i="49"/>
  <c r="S283" i="49"/>
  <c r="R283" i="49"/>
  <c r="Q283" i="49"/>
  <c r="P283" i="49"/>
  <c r="O283" i="49"/>
  <c r="N283" i="49"/>
  <c r="M283" i="49"/>
  <c r="L283" i="49"/>
  <c r="K283" i="49"/>
  <c r="J283" i="49"/>
  <c r="I283" i="49"/>
  <c r="H283" i="49"/>
  <c r="G283" i="49"/>
  <c r="F283" i="49"/>
  <c r="AI282" i="49"/>
  <c r="AH282" i="49"/>
  <c r="AG282" i="49"/>
  <c r="AF282" i="49"/>
  <c r="AE282" i="49"/>
  <c r="AD282" i="49"/>
  <c r="AC282" i="49"/>
  <c r="AB282" i="49"/>
  <c r="AA282" i="49"/>
  <c r="Z282" i="49"/>
  <c r="Y282" i="49"/>
  <c r="X282" i="49"/>
  <c r="W282" i="49"/>
  <c r="V282" i="49"/>
  <c r="U282" i="49"/>
  <c r="T282" i="49"/>
  <c r="S282" i="49"/>
  <c r="R282" i="49"/>
  <c r="Q282" i="49"/>
  <c r="P282" i="49"/>
  <c r="O282" i="49"/>
  <c r="N282" i="49"/>
  <c r="M282" i="49"/>
  <c r="L282" i="49"/>
  <c r="K282" i="49"/>
  <c r="J282" i="49"/>
  <c r="I282" i="49"/>
  <c r="H282" i="49"/>
  <c r="G282" i="49"/>
  <c r="F282" i="49"/>
  <c r="AI281" i="49"/>
  <c r="AH281" i="49"/>
  <c r="AG281" i="49"/>
  <c r="AF281" i="49"/>
  <c r="AE281" i="49"/>
  <c r="AD281" i="49"/>
  <c r="AC281" i="49"/>
  <c r="AB281" i="49"/>
  <c r="AA281" i="49"/>
  <c r="Z281" i="49"/>
  <c r="Y281" i="49"/>
  <c r="X281" i="49"/>
  <c r="W281" i="49"/>
  <c r="V281" i="49"/>
  <c r="U281" i="49"/>
  <c r="T281" i="49"/>
  <c r="S281" i="49"/>
  <c r="R281" i="49"/>
  <c r="Q281" i="49"/>
  <c r="P281" i="49"/>
  <c r="O281" i="49"/>
  <c r="N281" i="49"/>
  <c r="M281" i="49"/>
  <c r="L281" i="49"/>
  <c r="K281" i="49"/>
  <c r="J281" i="49"/>
  <c r="I281" i="49"/>
  <c r="H281" i="49"/>
  <c r="G281" i="49"/>
  <c r="F281" i="49"/>
  <c r="AI280" i="49"/>
  <c r="AH280" i="49"/>
  <c r="AG280" i="49"/>
  <c r="AF280" i="49"/>
  <c r="AE280" i="49"/>
  <c r="AD280" i="49"/>
  <c r="AC280" i="49"/>
  <c r="AB280" i="49"/>
  <c r="AA280" i="49"/>
  <c r="Z280" i="49"/>
  <c r="Y280" i="49"/>
  <c r="X280" i="49"/>
  <c r="W280" i="49"/>
  <c r="V280" i="49"/>
  <c r="U280" i="49"/>
  <c r="T280" i="49"/>
  <c r="S280" i="49"/>
  <c r="R280" i="49"/>
  <c r="Q280" i="49"/>
  <c r="P280" i="49"/>
  <c r="O280" i="49"/>
  <c r="N280" i="49"/>
  <c r="M280" i="49"/>
  <c r="L280" i="49"/>
  <c r="K280" i="49"/>
  <c r="J280" i="49"/>
  <c r="I280" i="49"/>
  <c r="H280" i="49"/>
  <c r="G280" i="49"/>
  <c r="F280" i="49"/>
  <c r="AI279" i="49"/>
  <c r="AH279" i="49"/>
  <c r="AG279" i="49"/>
  <c r="AF279" i="49"/>
  <c r="AE279" i="49"/>
  <c r="AD279" i="49"/>
  <c r="AC279" i="49"/>
  <c r="AB279" i="49"/>
  <c r="AA279" i="49"/>
  <c r="Z279" i="49"/>
  <c r="Y279" i="49"/>
  <c r="X279" i="49"/>
  <c r="W279" i="49"/>
  <c r="V279" i="49"/>
  <c r="U279" i="49"/>
  <c r="T279" i="49"/>
  <c r="S279" i="49"/>
  <c r="R279" i="49"/>
  <c r="Q279" i="49"/>
  <c r="P279" i="49"/>
  <c r="O279" i="49"/>
  <c r="N279" i="49"/>
  <c r="M279" i="49"/>
  <c r="L279" i="49"/>
  <c r="K279" i="49"/>
  <c r="J279" i="49"/>
  <c r="I279" i="49"/>
  <c r="H279" i="49"/>
  <c r="G279" i="49"/>
  <c r="F279" i="49"/>
  <c r="AI278" i="49"/>
  <c r="AH278" i="49"/>
  <c r="AG278" i="49"/>
  <c r="AF278" i="49"/>
  <c r="AE278" i="49"/>
  <c r="AD278" i="49"/>
  <c r="AC278" i="49"/>
  <c r="AB278" i="49"/>
  <c r="AA278" i="49"/>
  <c r="Z278" i="49"/>
  <c r="Y278" i="49"/>
  <c r="X278" i="49"/>
  <c r="W278" i="49"/>
  <c r="V278" i="49"/>
  <c r="U278" i="49"/>
  <c r="T278" i="49"/>
  <c r="S278" i="49"/>
  <c r="R278" i="49"/>
  <c r="Q278" i="49"/>
  <c r="P278" i="49"/>
  <c r="O278" i="49"/>
  <c r="N278" i="49"/>
  <c r="M278" i="49"/>
  <c r="L278" i="49"/>
  <c r="K278" i="49"/>
  <c r="J278" i="49"/>
  <c r="I278" i="49"/>
  <c r="H278" i="49"/>
  <c r="G278" i="49"/>
  <c r="F278" i="49"/>
  <c r="AI277" i="49"/>
  <c r="AH277" i="49"/>
  <c r="AG277" i="49"/>
  <c r="AF277" i="49"/>
  <c r="AE277" i="49"/>
  <c r="AD277" i="49"/>
  <c r="AC277" i="49"/>
  <c r="AB277" i="49"/>
  <c r="AA277" i="49"/>
  <c r="Z277" i="49"/>
  <c r="Y277" i="49"/>
  <c r="X277" i="49"/>
  <c r="W277" i="49"/>
  <c r="V277" i="49"/>
  <c r="U277" i="49"/>
  <c r="T277" i="49"/>
  <c r="S277" i="49"/>
  <c r="R277" i="49"/>
  <c r="Q277" i="49"/>
  <c r="P277" i="49"/>
  <c r="O277" i="49"/>
  <c r="N277" i="49"/>
  <c r="M277" i="49"/>
  <c r="L277" i="49"/>
  <c r="K277" i="49"/>
  <c r="J277" i="49"/>
  <c r="I277" i="49"/>
  <c r="H277" i="49"/>
  <c r="G277" i="49"/>
  <c r="F277" i="49"/>
  <c r="AI276" i="49"/>
  <c r="AH276" i="49"/>
  <c r="AG276" i="49"/>
  <c r="AF276" i="49"/>
  <c r="AE276" i="49"/>
  <c r="AD276" i="49"/>
  <c r="AC276" i="49"/>
  <c r="AB276" i="49"/>
  <c r="AA276" i="49"/>
  <c r="Z276" i="49"/>
  <c r="Y276" i="49"/>
  <c r="X276" i="49"/>
  <c r="W276" i="49"/>
  <c r="V276" i="49"/>
  <c r="U276" i="49"/>
  <c r="T276" i="49"/>
  <c r="S276" i="49"/>
  <c r="R276" i="49"/>
  <c r="Q276" i="49"/>
  <c r="P276" i="49"/>
  <c r="O276" i="49"/>
  <c r="N276" i="49"/>
  <c r="M276" i="49"/>
  <c r="L276" i="49"/>
  <c r="K276" i="49"/>
  <c r="J276" i="49"/>
  <c r="I276" i="49"/>
  <c r="H276" i="49"/>
  <c r="G276" i="49"/>
  <c r="F276" i="49"/>
  <c r="AI275" i="49"/>
  <c r="AH275" i="49"/>
  <c r="AG275" i="49"/>
  <c r="AF275" i="49"/>
  <c r="AE275" i="49"/>
  <c r="AD275" i="49"/>
  <c r="AC275" i="49"/>
  <c r="AB275" i="49"/>
  <c r="AA275" i="49"/>
  <c r="Z275" i="49"/>
  <c r="Y275" i="49"/>
  <c r="X275" i="49"/>
  <c r="W275" i="49"/>
  <c r="V275" i="49"/>
  <c r="U275" i="49"/>
  <c r="T275" i="49"/>
  <c r="S275" i="49"/>
  <c r="R275" i="49"/>
  <c r="Q275" i="49"/>
  <c r="P275" i="49"/>
  <c r="O275" i="49"/>
  <c r="N275" i="49"/>
  <c r="M275" i="49"/>
  <c r="L275" i="49"/>
  <c r="K275" i="49"/>
  <c r="J275" i="49"/>
  <c r="I275" i="49"/>
  <c r="H275" i="49"/>
  <c r="G275" i="49"/>
  <c r="F275" i="49"/>
  <c r="AI274" i="49"/>
  <c r="AH274" i="49"/>
  <c r="AG274" i="49"/>
  <c r="AF274" i="49"/>
  <c r="AE274" i="49"/>
  <c r="AD274" i="49"/>
  <c r="AC274" i="49"/>
  <c r="AB274" i="49"/>
  <c r="AA274" i="49"/>
  <c r="Z274" i="49"/>
  <c r="Y274" i="49"/>
  <c r="X274" i="49"/>
  <c r="W274" i="49"/>
  <c r="V274" i="49"/>
  <c r="U274" i="49"/>
  <c r="T274" i="49"/>
  <c r="S274" i="49"/>
  <c r="R274" i="49"/>
  <c r="Q274" i="49"/>
  <c r="P274" i="49"/>
  <c r="O274" i="49"/>
  <c r="N274" i="49"/>
  <c r="M274" i="49"/>
  <c r="L274" i="49"/>
  <c r="K274" i="49"/>
  <c r="J274" i="49"/>
  <c r="I274" i="49"/>
  <c r="H274" i="49"/>
  <c r="G274" i="49"/>
  <c r="F274" i="49"/>
  <c r="AI273" i="49"/>
  <c r="AH273" i="49"/>
  <c r="AG273" i="49"/>
  <c r="AF273" i="49"/>
  <c r="AE273" i="49"/>
  <c r="AD273" i="49"/>
  <c r="AC273" i="49"/>
  <c r="AB273" i="49"/>
  <c r="AA273" i="49"/>
  <c r="Z273" i="49"/>
  <c r="Y273" i="49"/>
  <c r="X273" i="49"/>
  <c r="W273" i="49"/>
  <c r="V273" i="49"/>
  <c r="U273" i="49"/>
  <c r="T273" i="49"/>
  <c r="S273" i="49"/>
  <c r="R273" i="49"/>
  <c r="Q273" i="49"/>
  <c r="P273" i="49"/>
  <c r="O273" i="49"/>
  <c r="N273" i="49"/>
  <c r="M273" i="49"/>
  <c r="L273" i="49"/>
  <c r="K273" i="49"/>
  <c r="J273" i="49"/>
  <c r="I273" i="49"/>
  <c r="H273" i="49"/>
  <c r="G273" i="49"/>
  <c r="F273" i="49"/>
  <c r="AI272" i="49"/>
  <c r="AH272" i="49"/>
  <c r="AG272" i="49"/>
  <c r="AF272" i="49"/>
  <c r="AE272" i="49"/>
  <c r="AD272" i="49"/>
  <c r="AC272" i="49"/>
  <c r="AB272" i="49"/>
  <c r="AA272" i="49"/>
  <c r="Z272" i="49"/>
  <c r="Y272" i="49"/>
  <c r="X272" i="49"/>
  <c r="W272" i="49"/>
  <c r="V272" i="49"/>
  <c r="U272" i="49"/>
  <c r="T272" i="49"/>
  <c r="S272" i="49"/>
  <c r="R272" i="49"/>
  <c r="Q272" i="49"/>
  <c r="P272" i="49"/>
  <c r="O272" i="49"/>
  <c r="N272" i="49"/>
  <c r="M272" i="49"/>
  <c r="L272" i="49"/>
  <c r="K272" i="49"/>
  <c r="J272" i="49"/>
  <c r="I272" i="49"/>
  <c r="H272" i="49"/>
  <c r="G272" i="49"/>
  <c r="F272" i="49"/>
  <c r="AI271" i="49"/>
  <c r="AH271" i="49"/>
  <c r="AG271" i="49"/>
  <c r="AF271" i="49"/>
  <c r="AE271" i="49"/>
  <c r="AD271" i="49"/>
  <c r="AC271" i="49"/>
  <c r="AB271" i="49"/>
  <c r="AA271" i="49"/>
  <c r="Z271" i="49"/>
  <c r="Y271" i="49"/>
  <c r="X271" i="49"/>
  <c r="W271" i="49"/>
  <c r="V271" i="49"/>
  <c r="U271" i="49"/>
  <c r="T271" i="49"/>
  <c r="S271" i="49"/>
  <c r="R271" i="49"/>
  <c r="Q271" i="49"/>
  <c r="P271" i="49"/>
  <c r="O271" i="49"/>
  <c r="N271" i="49"/>
  <c r="M271" i="49"/>
  <c r="L271" i="49"/>
  <c r="K271" i="49"/>
  <c r="J271" i="49"/>
  <c r="I271" i="49"/>
  <c r="H271" i="49"/>
  <c r="G271" i="49"/>
  <c r="F271" i="49"/>
  <c r="AI270" i="49"/>
  <c r="AH270" i="49"/>
  <c r="AG270" i="49"/>
  <c r="AF270" i="49"/>
  <c r="AE270" i="49"/>
  <c r="AD270" i="49"/>
  <c r="AC270" i="49"/>
  <c r="AB270" i="49"/>
  <c r="AA270" i="49"/>
  <c r="Z270" i="49"/>
  <c r="Y270" i="49"/>
  <c r="X270" i="49"/>
  <c r="W270" i="49"/>
  <c r="V270" i="49"/>
  <c r="U270" i="49"/>
  <c r="T270" i="49"/>
  <c r="S270" i="49"/>
  <c r="R270" i="49"/>
  <c r="Q270" i="49"/>
  <c r="P270" i="49"/>
  <c r="O270" i="49"/>
  <c r="N270" i="49"/>
  <c r="M270" i="49"/>
  <c r="L270" i="49"/>
  <c r="K270" i="49"/>
  <c r="J270" i="49"/>
  <c r="I270" i="49"/>
  <c r="H270" i="49"/>
  <c r="G270" i="49"/>
  <c r="F270" i="49"/>
  <c r="AI269" i="49"/>
  <c r="AH269" i="49"/>
  <c r="AG269" i="49"/>
  <c r="AF269" i="49"/>
  <c r="AE269" i="49"/>
  <c r="AD269" i="49"/>
  <c r="AC269" i="49"/>
  <c r="AB269" i="49"/>
  <c r="AA269" i="49"/>
  <c r="Z269" i="49"/>
  <c r="Y269" i="49"/>
  <c r="X269" i="49"/>
  <c r="W269" i="49"/>
  <c r="V269" i="49"/>
  <c r="U269" i="49"/>
  <c r="T269" i="49"/>
  <c r="S269" i="49"/>
  <c r="R269" i="49"/>
  <c r="Q269" i="49"/>
  <c r="P269" i="49"/>
  <c r="O269" i="49"/>
  <c r="N269" i="49"/>
  <c r="M269" i="49"/>
  <c r="L269" i="49"/>
  <c r="K269" i="49"/>
  <c r="J269" i="49"/>
  <c r="I269" i="49"/>
  <c r="H269" i="49"/>
  <c r="G269" i="49"/>
  <c r="F269" i="49"/>
  <c r="AI268" i="49"/>
  <c r="AH268" i="49"/>
  <c r="AG268" i="49"/>
  <c r="AF268" i="49"/>
  <c r="AE268" i="49"/>
  <c r="AD268" i="49"/>
  <c r="AC268" i="49"/>
  <c r="AB268" i="49"/>
  <c r="AA268" i="49"/>
  <c r="Z268" i="49"/>
  <c r="Y268" i="49"/>
  <c r="X268" i="49"/>
  <c r="W268" i="49"/>
  <c r="V268" i="49"/>
  <c r="U268" i="49"/>
  <c r="T268" i="49"/>
  <c r="S268" i="49"/>
  <c r="R268" i="49"/>
  <c r="Q268" i="49"/>
  <c r="P268" i="49"/>
  <c r="O268" i="49"/>
  <c r="N268" i="49"/>
  <c r="M268" i="49"/>
  <c r="L268" i="49"/>
  <c r="K268" i="49"/>
  <c r="J268" i="49"/>
  <c r="I268" i="49"/>
  <c r="H268" i="49"/>
  <c r="G268" i="49"/>
  <c r="F268" i="49"/>
  <c r="AI267" i="49"/>
  <c r="AH267" i="49"/>
  <c r="AG267" i="49"/>
  <c r="AF267" i="49"/>
  <c r="AE267" i="49"/>
  <c r="AD267" i="49"/>
  <c r="AC267" i="49"/>
  <c r="AB267" i="49"/>
  <c r="AA267" i="49"/>
  <c r="Z267" i="49"/>
  <c r="Y267" i="49"/>
  <c r="X267" i="49"/>
  <c r="W267" i="49"/>
  <c r="V267" i="49"/>
  <c r="U267" i="49"/>
  <c r="T267" i="49"/>
  <c r="S267" i="49"/>
  <c r="R267" i="49"/>
  <c r="Q267" i="49"/>
  <c r="P267" i="49"/>
  <c r="O267" i="49"/>
  <c r="N267" i="49"/>
  <c r="M267" i="49"/>
  <c r="L267" i="49"/>
  <c r="K267" i="49"/>
  <c r="J267" i="49"/>
  <c r="I267" i="49"/>
  <c r="H267" i="49"/>
  <c r="G267" i="49"/>
  <c r="F267" i="49"/>
  <c r="AI266" i="49"/>
  <c r="AH266" i="49"/>
  <c r="AG266" i="49"/>
  <c r="AF266" i="49"/>
  <c r="AE266" i="49"/>
  <c r="AD266" i="49"/>
  <c r="AC266" i="49"/>
  <c r="AB266" i="49"/>
  <c r="AA266" i="49"/>
  <c r="Z266" i="49"/>
  <c r="Y266" i="49"/>
  <c r="X266" i="49"/>
  <c r="W266" i="49"/>
  <c r="V266" i="49"/>
  <c r="U266" i="49"/>
  <c r="T266" i="49"/>
  <c r="S266" i="49"/>
  <c r="R266" i="49"/>
  <c r="Q266" i="49"/>
  <c r="P266" i="49"/>
  <c r="O266" i="49"/>
  <c r="N266" i="49"/>
  <c r="M266" i="49"/>
  <c r="L266" i="49"/>
  <c r="K266" i="49"/>
  <c r="J266" i="49"/>
  <c r="I266" i="49"/>
  <c r="H266" i="49"/>
  <c r="G266" i="49"/>
  <c r="F266" i="49"/>
  <c r="AI265" i="49"/>
  <c r="AH265" i="49"/>
  <c r="AG265" i="49"/>
  <c r="AF265" i="49"/>
  <c r="AE265" i="49"/>
  <c r="AD265" i="49"/>
  <c r="AC265" i="49"/>
  <c r="AB265" i="49"/>
  <c r="AA265" i="49"/>
  <c r="Z265" i="49"/>
  <c r="Y265" i="49"/>
  <c r="X265" i="49"/>
  <c r="W265" i="49"/>
  <c r="V265" i="49"/>
  <c r="U265" i="49"/>
  <c r="T265" i="49"/>
  <c r="S265" i="49"/>
  <c r="R265" i="49"/>
  <c r="Q265" i="49"/>
  <c r="P265" i="49"/>
  <c r="O265" i="49"/>
  <c r="N265" i="49"/>
  <c r="M265" i="49"/>
  <c r="L265" i="49"/>
  <c r="K265" i="49"/>
  <c r="J265" i="49"/>
  <c r="I265" i="49"/>
  <c r="H265" i="49"/>
  <c r="G265" i="49"/>
  <c r="F265" i="49"/>
  <c r="AI264" i="49"/>
  <c r="AH264" i="49"/>
  <c r="AG264" i="49"/>
  <c r="AF264" i="49"/>
  <c r="AE264" i="49"/>
  <c r="AD264" i="49"/>
  <c r="AC264" i="49"/>
  <c r="AB264" i="49"/>
  <c r="AA264" i="49"/>
  <c r="Z264" i="49"/>
  <c r="Y264" i="49"/>
  <c r="X264" i="49"/>
  <c r="W264" i="49"/>
  <c r="V264" i="49"/>
  <c r="U264" i="49"/>
  <c r="T264" i="49"/>
  <c r="S264" i="49"/>
  <c r="R264" i="49"/>
  <c r="Q264" i="49"/>
  <c r="P264" i="49"/>
  <c r="O264" i="49"/>
  <c r="N264" i="49"/>
  <c r="M264" i="49"/>
  <c r="L264" i="49"/>
  <c r="K264" i="49"/>
  <c r="J264" i="49"/>
  <c r="I264" i="49"/>
  <c r="H264" i="49"/>
  <c r="G264" i="49"/>
  <c r="F264" i="49"/>
  <c r="AI263" i="49"/>
  <c r="AH263" i="49"/>
  <c r="AG263" i="49"/>
  <c r="AF263" i="49"/>
  <c r="AE263" i="49"/>
  <c r="AD263" i="49"/>
  <c r="AC263" i="49"/>
  <c r="AB263" i="49"/>
  <c r="AA263" i="49"/>
  <c r="Z263" i="49"/>
  <c r="Y263" i="49"/>
  <c r="X263" i="49"/>
  <c r="W263" i="49"/>
  <c r="V263" i="49"/>
  <c r="U263" i="49"/>
  <c r="T263" i="49"/>
  <c r="S263" i="49"/>
  <c r="R263" i="49"/>
  <c r="Q263" i="49"/>
  <c r="P263" i="49"/>
  <c r="O263" i="49"/>
  <c r="N263" i="49"/>
  <c r="M263" i="49"/>
  <c r="L263" i="49"/>
  <c r="K263" i="49"/>
  <c r="J263" i="49"/>
  <c r="I263" i="49"/>
  <c r="H263" i="49"/>
  <c r="G263" i="49"/>
  <c r="F263" i="49"/>
  <c r="AI262" i="49"/>
  <c r="AH262" i="49"/>
  <c r="AG262" i="49"/>
  <c r="AF262" i="49"/>
  <c r="AE262" i="49"/>
  <c r="AD262" i="49"/>
  <c r="AC262" i="49"/>
  <c r="AB262" i="49"/>
  <c r="AA262" i="49"/>
  <c r="Z262" i="49"/>
  <c r="Y262" i="49"/>
  <c r="X262" i="49"/>
  <c r="W262" i="49"/>
  <c r="V262" i="49"/>
  <c r="U262" i="49"/>
  <c r="T262" i="49"/>
  <c r="S262" i="49"/>
  <c r="R262" i="49"/>
  <c r="Q262" i="49"/>
  <c r="P262" i="49"/>
  <c r="O262" i="49"/>
  <c r="N262" i="49"/>
  <c r="M262" i="49"/>
  <c r="L262" i="49"/>
  <c r="K262" i="49"/>
  <c r="J262" i="49"/>
  <c r="I262" i="49"/>
  <c r="H262" i="49"/>
  <c r="G262" i="49"/>
  <c r="F262" i="49"/>
  <c r="AI261" i="49"/>
  <c r="AH261" i="49"/>
  <c r="AG261" i="49"/>
  <c r="AF261" i="49"/>
  <c r="AE261" i="49"/>
  <c r="AD261" i="49"/>
  <c r="AC261" i="49"/>
  <c r="AB261" i="49"/>
  <c r="AA261" i="49"/>
  <c r="Z261" i="49"/>
  <c r="Y261" i="49"/>
  <c r="X261" i="49"/>
  <c r="W261" i="49"/>
  <c r="V261" i="49"/>
  <c r="U261" i="49"/>
  <c r="T261" i="49"/>
  <c r="S261" i="49"/>
  <c r="R261" i="49"/>
  <c r="Q261" i="49"/>
  <c r="P261" i="49"/>
  <c r="O261" i="49"/>
  <c r="N261" i="49"/>
  <c r="M261" i="49"/>
  <c r="L261" i="49"/>
  <c r="K261" i="49"/>
  <c r="J261" i="49"/>
  <c r="I261" i="49"/>
  <c r="H261" i="49"/>
  <c r="G261" i="49"/>
  <c r="F261" i="49"/>
  <c r="AI260" i="49"/>
  <c r="AH260" i="49"/>
  <c r="AG260" i="49"/>
  <c r="AF260" i="49"/>
  <c r="AE260" i="49"/>
  <c r="AD260" i="49"/>
  <c r="AC260" i="49"/>
  <c r="AB260" i="49"/>
  <c r="AA260" i="49"/>
  <c r="Z260" i="49"/>
  <c r="Y260" i="49"/>
  <c r="X260" i="49"/>
  <c r="W260" i="49"/>
  <c r="V260" i="49"/>
  <c r="U260" i="49"/>
  <c r="T260" i="49"/>
  <c r="S260" i="49"/>
  <c r="R260" i="49"/>
  <c r="Q260" i="49"/>
  <c r="P260" i="49"/>
  <c r="O260" i="49"/>
  <c r="N260" i="49"/>
  <c r="M260" i="49"/>
  <c r="L260" i="49"/>
  <c r="K260" i="49"/>
  <c r="J260" i="49"/>
  <c r="I260" i="49"/>
  <c r="H260" i="49"/>
  <c r="G260" i="49"/>
  <c r="F260" i="49"/>
  <c r="AI259" i="49"/>
  <c r="AH259" i="49"/>
  <c r="AG259" i="49"/>
  <c r="AF259" i="49"/>
  <c r="AE259" i="49"/>
  <c r="AD259" i="49"/>
  <c r="AC259" i="49"/>
  <c r="AB259" i="49"/>
  <c r="AA259" i="49"/>
  <c r="Z259" i="49"/>
  <c r="Y259" i="49"/>
  <c r="X259" i="49"/>
  <c r="W259" i="49"/>
  <c r="V259" i="49"/>
  <c r="U259" i="49"/>
  <c r="T259" i="49"/>
  <c r="S259" i="49"/>
  <c r="R259" i="49"/>
  <c r="Q259" i="49"/>
  <c r="P259" i="49"/>
  <c r="O259" i="49"/>
  <c r="N259" i="49"/>
  <c r="M259" i="49"/>
  <c r="L259" i="49"/>
  <c r="K259" i="49"/>
  <c r="J259" i="49"/>
  <c r="I259" i="49"/>
  <c r="H259" i="49"/>
  <c r="G259" i="49"/>
  <c r="F259" i="49"/>
  <c r="AI258" i="49"/>
  <c r="AH258" i="49"/>
  <c r="AG258" i="49"/>
  <c r="AF258" i="49"/>
  <c r="AE258" i="49"/>
  <c r="AD258" i="49"/>
  <c r="AC258" i="49"/>
  <c r="AB258" i="49"/>
  <c r="AA258" i="49"/>
  <c r="Z258" i="49"/>
  <c r="Y258" i="49"/>
  <c r="X258" i="49"/>
  <c r="W258" i="49"/>
  <c r="V258" i="49"/>
  <c r="U258" i="49"/>
  <c r="T258" i="49"/>
  <c r="S258" i="49"/>
  <c r="R258" i="49"/>
  <c r="Q258" i="49"/>
  <c r="P258" i="49"/>
  <c r="O258" i="49"/>
  <c r="N258" i="49"/>
  <c r="M258" i="49"/>
  <c r="L258" i="49"/>
  <c r="K258" i="49"/>
  <c r="J258" i="49"/>
  <c r="I258" i="49"/>
  <c r="H258" i="49"/>
  <c r="G258" i="49"/>
  <c r="F258" i="49"/>
  <c r="AI257" i="49"/>
  <c r="AH257" i="49"/>
  <c r="AG257" i="49"/>
  <c r="AF257" i="49"/>
  <c r="AE257" i="49"/>
  <c r="AD257" i="49"/>
  <c r="AC257" i="49"/>
  <c r="AB257" i="49"/>
  <c r="AA257" i="49"/>
  <c r="Z257" i="49"/>
  <c r="Y257" i="49"/>
  <c r="X257" i="49"/>
  <c r="W257" i="49"/>
  <c r="V257" i="49"/>
  <c r="U257" i="49"/>
  <c r="T257" i="49"/>
  <c r="S257" i="49"/>
  <c r="R257" i="49"/>
  <c r="Q257" i="49"/>
  <c r="P257" i="49"/>
  <c r="O257" i="49"/>
  <c r="N257" i="49"/>
  <c r="M257" i="49"/>
  <c r="L257" i="49"/>
  <c r="K257" i="49"/>
  <c r="J257" i="49"/>
  <c r="I257" i="49"/>
  <c r="H257" i="49"/>
  <c r="G257" i="49"/>
  <c r="F257" i="49"/>
  <c r="AI256" i="49"/>
  <c r="AH256" i="49"/>
  <c r="AG256" i="49"/>
  <c r="AF256" i="49"/>
  <c r="AE256" i="49"/>
  <c r="AD256" i="49"/>
  <c r="AC256" i="49"/>
  <c r="AB256" i="49"/>
  <c r="AA256" i="49"/>
  <c r="Z256" i="49"/>
  <c r="Y256" i="49"/>
  <c r="X256" i="49"/>
  <c r="W256" i="49"/>
  <c r="V256" i="49"/>
  <c r="U256" i="49"/>
  <c r="T256" i="49"/>
  <c r="S256" i="49"/>
  <c r="R256" i="49"/>
  <c r="Q256" i="49"/>
  <c r="P256" i="49"/>
  <c r="O256" i="49"/>
  <c r="N256" i="49"/>
  <c r="M256" i="49"/>
  <c r="L256" i="49"/>
  <c r="K256" i="49"/>
  <c r="J256" i="49"/>
  <c r="I256" i="49"/>
  <c r="H256" i="49"/>
  <c r="G256" i="49"/>
  <c r="F256" i="49"/>
  <c r="AI255" i="49"/>
  <c r="AH255" i="49"/>
  <c r="AG255" i="49"/>
  <c r="AF255" i="49"/>
  <c r="AE255" i="49"/>
  <c r="AD255" i="49"/>
  <c r="AC255" i="49"/>
  <c r="AB255" i="49"/>
  <c r="AA255" i="49"/>
  <c r="Z255" i="49"/>
  <c r="Y255" i="49"/>
  <c r="X255" i="49"/>
  <c r="W255" i="49"/>
  <c r="V255" i="49"/>
  <c r="U255" i="49"/>
  <c r="T255" i="49"/>
  <c r="S255" i="49"/>
  <c r="R255" i="49"/>
  <c r="Q255" i="49"/>
  <c r="P255" i="49"/>
  <c r="O255" i="49"/>
  <c r="N255" i="49"/>
  <c r="M255" i="49"/>
  <c r="L255" i="49"/>
  <c r="K255" i="49"/>
  <c r="J255" i="49"/>
  <c r="I255" i="49"/>
  <c r="H255" i="49"/>
  <c r="G255" i="49"/>
  <c r="F255" i="49"/>
  <c r="AI254" i="49"/>
  <c r="AH254" i="49"/>
  <c r="AG254" i="49"/>
  <c r="AF254" i="49"/>
  <c r="AE254" i="49"/>
  <c r="AD254" i="49"/>
  <c r="AC254" i="49"/>
  <c r="AB254" i="49"/>
  <c r="AA254" i="49"/>
  <c r="Z254" i="49"/>
  <c r="Y254" i="49"/>
  <c r="X254" i="49"/>
  <c r="W254" i="49"/>
  <c r="V254" i="49"/>
  <c r="U254" i="49"/>
  <c r="T254" i="49"/>
  <c r="S254" i="49"/>
  <c r="R254" i="49"/>
  <c r="Q254" i="49"/>
  <c r="P254" i="49"/>
  <c r="O254" i="49"/>
  <c r="N254" i="49"/>
  <c r="M254" i="49"/>
  <c r="L254" i="49"/>
  <c r="K254" i="49"/>
  <c r="J254" i="49"/>
  <c r="I254" i="49"/>
  <c r="H254" i="49"/>
  <c r="G254" i="49"/>
  <c r="F254" i="49"/>
  <c r="AI253" i="49"/>
  <c r="AH253" i="49"/>
  <c r="AG253" i="49"/>
  <c r="AF253" i="49"/>
  <c r="AE253" i="49"/>
  <c r="AD253" i="49"/>
  <c r="AC253" i="49"/>
  <c r="AB253" i="49"/>
  <c r="AA253" i="49"/>
  <c r="Z253" i="49"/>
  <c r="Y253" i="49"/>
  <c r="X253" i="49"/>
  <c r="W253" i="49"/>
  <c r="V253" i="49"/>
  <c r="U253" i="49"/>
  <c r="T253" i="49"/>
  <c r="S253" i="49"/>
  <c r="R253" i="49"/>
  <c r="Q253" i="49"/>
  <c r="P253" i="49"/>
  <c r="O253" i="49"/>
  <c r="N253" i="49"/>
  <c r="M253" i="49"/>
  <c r="L253" i="49"/>
  <c r="K253" i="49"/>
  <c r="J253" i="49"/>
  <c r="I253" i="49"/>
  <c r="H253" i="49"/>
  <c r="G253" i="49"/>
  <c r="F253" i="49"/>
  <c r="AI252" i="49"/>
  <c r="AH252" i="49"/>
  <c r="AG252" i="49"/>
  <c r="AF252" i="49"/>
  <c r="AE252" i="49"/>
  <c r="AD252" i="49"/>
  <c r="AC252" i="49"/>
  <c r="AB252" i="49"/>
  <c r="AA252" i="49"/>
  <c r="Z252" i="49"/>
  <c r="Y252" i="49"/>
  <c r="X252" i="49"/>
  <c r="W252" i="49"/>
  <c r="V252" i="49"/>
  <c r="U252" i="49"/>
  <c r="T252" i="49"/>
  <c r="S252" i="49"/>
  <c r="R252" i="49"/>
  <c r="Q252" i="49"/>
  <c r="P252" i="49"/>
  <c r="O252" i="49"/>
  <c r="N252" i="49"/>
  <c r="M252" i="49"/>
  <c r="L252" i="49"/>
  <c r="K252" i="49"/>
  <c r="J252" i="49"/>
  <c r="I252" i="49"/>
  <c r="H252" i="49"/>
  <c r="G252" i="49"/>
  <c r="F252" i="49"/>
  <c r="AI251" i="49"/>
  <c r="AH251" i="49"/>
  <c r="AG251" i="49"/>
  <c r="AF251" i="49"/>
  <c r="AE251" i="49"/>
  <c r="AD251" i="49"/>
  <c r="AC251" i="49"/>
  <c r="AB251" i="49"/>
  <c r="AA251" i="49"/>
  <c r="Z251" i="49"/>
  <c r="Y251" i="49"/>
  <c r="X251" i="49"/>
  <c r="W251" i="49"/>
  <c r="V251" i="49"/>
  <c r="U251" i="49"/>
  <c r="T251" i="49"/>
  <c r="S251" i="49"/>
  <c r="R251" i="49"/>
  <c r="Q251" i="49"/>
  <c r="P251" i="49"/>
  <c r="O251" i="49"/>
  <c r="N251" i="49"/>
  <c r="M251" i="49"/>
  <c r="L251" i="49"/>
  <c r="K251" i="49"/>
  <c r="J251" i="49"/>
  <c r="I251" i="49"/>
  <c r="H251" i="49"/>
  <c r="G251" i="49"/>
  <c r="F251" i="49"/>
  <c r="AI250" i="49"/>
  <c r="AH250" i="49"/>
  <c r="AG250" i="49"/>
  <c r="AF250" i="49"/>
  <c r="AE250" i="49"/>
  <c r="AD250" i="49"/>
  <c r="AC250" i="49"/>
  <c r="AB250" i="49"/>
  <c r="AA250" i="49"/>
  <c r="Z250" i="49"/>
  <c r="Y250" i="49"/>
  <c r="X250" i="49"/>
  <c r="W250" i="49"/>
  <c r="V250" i="49"/>
  <c r="U250" i="49"/>
  <c r="T250" i="49"/>
  <c r="S250" i="49"/>
  <c r="R250" i="49"/>
  <c r="Q250" i="49"/>
  <c r="P250" i="49"/>
  <c r="O250" i="49"/>
  <c r="N250" i="49"/>
  <c r="M250" i="49"/>
  <c r="L250" i="49"/>
  <c r="K250" i="49"/>
  <c r="J250" i="49"/>
  <c r="I250" i="49"/>
  <c r="H250" i="49"/>
  <c r="G250" i="49"/>
  <c r="F250" i="49"/>
  <c r="AI249" i="49"/>
  <c r="AH249" i="49"/>
  <c r="AG249" i="49"/>
  <c r="AF249" i="49"/>
  <c r="AE249" i="49"/>
  <c r="AD249" i="49"/>
  <c r="AC249" i="49"/>
  <c r="AB249" i="49"/>
  <c r="AA249" i="49"/>
  <c r="Z249" i="49"/>
  <c r="Y249" i="49"/>
  <c r="X249" i="49"/>
  <c r="W249" i="49"/>
  <c r="V249" i="49"/>
  <c r="U249" i="49"/>
  <c r="T249" i="49"/>
  <c r="S249" i="49"/>
  <c r="R249" i="49"/>
  <c r="Q249" i="49"/>
  <c r="P249" i="49"/>
  <c r="O249" i="49"/>
  <c r="N249" i="49"/>
  <c r="M249" i="49"/>
  <c r="L249" i="49"/>
  <c r="K249" i="49"/>
  <c r="J249" i="49"/>
  <c r="I249" i="49"/>
  <c r="H249" i="49"/>
  <c r="G249" i="49"/>
  <c r="F249" i="49"/>
  <c r="AI248" i="49"/>
  <c r="AH248" i="49"/>
  <c r="AG248" i="49"/>
  <c r="AF248" i="49"/>
  <c r="AE248" i="49"/>
  <c r="AD248" i="49"/>
  <c r="AC248" i="49"/>
  <c r="AB248" i="49"/>
  <c r="AA248" i="49"/>
  <c r="Z248" i="49"/>
  <c r="Y248" i="49"/>
  <c r="X248" i="49"/>
  <c r="W248" i="49"/>
  <c r="V248" i="49"/>
  <c r="U248" i="49"/>
  <c r="T248" i="49"/>
  <c r="S248" i="49"/>
  <c r="R248" i="49"/>
  <c r="Q248" i="49"/>
  <c r="P248" i="49"/>
  <c r="O248" i="49"/>
  <c r="N248" i="49"/>
  <c r="M248" i="49"/>
  <c r="L248" i="49"/>
  <c r="K248" i="49"/>
  <c r="J248" i="49"/>
  <c r="I248" i="49"/>
  <c r="H248" i="49"/>
  <c r="G248" i="49"/>
  <c r="F248" i="49"/>
  <c r="AI247" i="49"/>
  <c r="AH247" i="49"/>
  <c r="AG247" i="49"/>
  <c r="AF247" i="49"/>
  <c r="AE247" i="49"/>
  <c r="AD247" i="49"/>
  <c r="AC247" i="49"/>
  <c r="AB247" i="49"/>
  <c r="AA247" i="49"/>
  <c r="Z247" i="49"/>
  <c r="Y247" i="49"/>
  <c r="X247" i="49"/>
  <c r="W247" i="49"/>
  <c r="V247" i="49"/>
  <c r="U247" i="49"/>
  <c r="T247" i="49"/>
  <c r="S247" i="49"/>
  <c r="R247" i="49"/>
  <c r="Q247" i="49"/>
  <c r="P247" i="49"/>
  <c r="O247" i="49"/>
  <c r="N247" i="49"/>
  <c r="M247" i="49"/>
  <c r="L247" i="49"/>
  <c r="K247" i="49"/>
  <c r="J247" i="49"/>
  <c r="I247" i="49"/>
  <c r="H247" i="49"/>
  <c r="G247" i="49"/>
  <c r="F247" i="49"/>
  <c r="AI246" i="49"/>
  <c r="AH246" i="49"/>
  <c r="AG246" i="49"/>
  <c r="AF246" i="49"/>
  <c r="AE246" i="49"/>
  <c r="AD246" i="49"/>
  <c r="AC246" i="49"/>
  <c r="AB246" i="49"/>
  <c r="AA246" i="49"/>
  <c r="Z246" i="49"/>
  <c r="Y246" i="49"/>
  <c r="X246" i="49"/>
  <c r="W246" i="49"/>
  <c r="V246" i="49"/>
  <c r="U246" i="49"/>
  <c r="T246" i="49"/>
  <c r="S246" i="49"/>
  <c r="R246" i="49"/>
  <c r="Q246" i="49"/>
  <c r="P246" i="49"/>
  <c r="O246" i="49"/>
  <c r="N246" i="49"/>
  <c r="M246" i="49"/>
  <c r="L246" i="49"/>
  <c r="K246" i="49"/>
  <c r="J246" i="49"/>
  <c r="I246" i="49"/>
  <c r="H246" i="49"/>
  <c r="G246" i="49"/>
  <c r="F246" i="49"/>
  <c r="AI245" i="49"/>
  <c r="AH245" i="49"/>
  <c r="AG245" i="49"/>
  <c r="AF245" i="49"/>
  <c r="AE245" i="49"/>
  <c r="AD245" i="49"/>
  <c r="AC245" i="49"/>
  <c r="AB245" i="49"/>
  <c r="AA245" i="49"/>
  <c r="Z245" i="49"/>
  <c r="Y245" i="49"/>
  <c r="X245" i="49"/>
  <c r="W245" i="49"/>
  <c r="V245" i="49"/>
  <c r="U245" i="49"/>
  <c r="T245" i="49"/>
  <c r="S245" i="49"/>
  <c r="R245" i="49"/>
  <c r="Q245" i="49"/>
  <c r="P245" i="49"/>
  <c r="O245" i="49"/>
  <c r="N245" i="49"/>
  <c r="M245" i="49"/>
  <c r="L245" i="49"/>
  <c r="K245" i="49"/>
  <c r="J245" i="49"/>
  <c r="I245" i="49"/>
  <c r="H245" i="49"/>
  <c r="G245" i="49"/>
  <c r="F245" i="49"/>
  <c r="AI244" i="49"/>
  <c r="AH244" i="49"/>
  <c r="AG244" i="49"/>
  <c r="AF244" i="49"/>
  <c r="AE244" i="49"/>
  <c r="AD244" i="49"/>
  <c r="AC244" i="49"/>
  <c r="AB244" i="49"/>
  <c r="AA244" i="49"/>
  <c r="Z244" i="49"/>
  <c r="Y244" i="49"/>
  <c r="X244" i="49"/>
  <c r="W244" i="49"/>
  <c r="V244" i="49"/>
  <c r="U244" i="49"/>
  <c r="T244" i="49"/>
  <c r="S244" i="49"/>
  <c r="R244" i="49"/>
  <c r="Q244" i="49"/>
  <c r="P244" i="49"/>
  <c r="O244" i="49"/>
  <c r="N244" i="49"/>
  <c r="M244" i="49"/>
  <c r="L244" i="49"/>
  <c r="K244" i="49"/>
  <c r="J244" i="49"/>
  <c r="I244" i="49"/>
  <c r="H244" i="49"/>
  <c r="G244" i="49"/>
  <c r="F244" i="49"/>
  <c r="AI243" i="49"/>
  <c r="AH243" i="49"/>
  <c r="AG243" i="49"/>
  <c r="AF243" i="49"/>
  <c r="AE243" i="49"/>
  <c r="AD243" i="49"/>
  <c r="AC243" i="49"/>
  <c r="AB243" i="49"/>
  <c r="AA243" i="49"/>
  <c r="Z243" i="49"/>
  <c r="Y243" i="49"/>
  <c r="X243" i="49"/>
  <c r="W243" i="49"/>
  <c r="V243" i="49"/>
  <c r="U243" i="49"/>
  <c r="T243" i="49"/>
  <c r="S243" i="49"/>
  <c r="R243" i="49"/>
  <c r="Q243" i="49"/>
  <c r="P243" i="49"/>
  <c r="O243" i="49"/>
  <c r="N243" i="49"/>
  <c r="M243" i="49"/>
  <c r="L243" i="49"/>
  <c r="K243" i="49"/>
  <c r="J243" i="49"/>
  <c r="I243" i="49"/>
  <c r="H243" i="49"/>
  <c r="G243" i="49"/>
  <c r="F243" i="49"/>
  <c r="AI242" i="49"/>
  <c r="AH242" i="49"/>
  <c r="AG242" i="49"/>
  <c r="AF242" i="49"/>
  <c r="AE242" i="49"/>
  <c r="AD242" i="49"/>
  <c r="AC242" i="49"/>
  <c r="AB242" i="49"/>
  <c r="AA242" i="49"/>
  <c r="Z242" i="49"/>
  <c r="Y242" i="49"/>
  <c r="X242" i="49"/>
  <c r="W242" i="49"/>
  <c r="V242" i="49"/>
  <c r="U242" i="49"/>
  <c r="T242" i="49"/>
  <c r="S242" i="49"/>
  <c r="R242" i="49"/>
  <c r="Q242" i="49"/>
  <c r="P242" i="49"/>
  <c r="O242" i="49"/>
  <c r="N242" i="49"/>
  <c r="M242" i="49"/>
  <c r="L242" i="49"/>
  <c r="K242" i="49"/>
  <c r="J242" i="49"/>
  <c r="I242" i="49"/>
  <c r="H242" i="49"/>
  <c r="G242" i="49"/>
  <c r="F242" i="49"/>
  <c r="AI241" i="49"/>
  <c r="AH241" i="49"/>
  <c r="AG241" i="49"/>
  <c r="AF241" i="49"/>
  <c r="AE241" i="49"/>
  <c r="AD241" i="49"/>
  <c r="AC241" i="49"/>
  <c r="AB241" i="49"/>
  <c r="AA241" i="49"/>
  <c r="Z241" i="49"/>
  <c r="Y241" i="49"/>
  <c r="X241" i="49"/>
  <c r="W241" i="49"/>
  <c r="V241" i="49"/>
  <c r="U241" i="49"/>
  <c r="T241" i="49"/>
  <c r="S241" i="49"/>
  <c r="R241" i="49"/>
  <c r="Q241" i="49"/>
  <c r="P241" i="49"/>
  <c r="O241" i="49"/>
  <c r="N241" i="49"/>
  <c r="M241" i="49"/>
  <c r="L241" i="49"/>
  <c r="K241" i="49"/>
  <c r="J241" i="49"/>
  <c r="I241" i="49"/>
  <c r="H241" i="49"/>
  <c r="G241" i="49"/>
  <c r="F241" i="49"/>
  <c r="AI240" i="49"/>
  <c r="AH240" i="49"/>
  <c r="AG240" i="49"/>
  <c r="AF240" i="49"/>
  <c r="AE240" i="49"/>
  <c r="AD240" i="49"/>
  <c r="AC240" i="49"/>
  <c r="AB240" i="49"/>
  <c r="AA240" i="49"/>
  <c r="Z240" i="49"/>
  <c r="Y240" i="49"/>
  <c r="X240" i="49"/>
  <c r="W240" i="49"/>
  <c r="V240" i="49"/>
  <c r="U240" i="49"/>
  <c r="T240" i="49"/>
  <c r="S240" i="49"/>
  <c r="R240" i="49"/>
  <c r="Q240" i="49"/>
  <c r="P240" i="49"/>
  <c r="O240" i="49"/>
  <c r="N240" i="49"/>
  <c r="M240" i="49"/>
  <c r="L240" i="49"/>
  <c r="K240" i="49"/>
  <c r="J240" i="49"/>
  <c r="I240" i="49"/>
  <c r="H240" i="49"/>
  <c r="G240" i="49"/>
  <c r="F240" i="49"/>
  <c r="AI239" i="49"/>
  <c r="AH239" i="49"/>
  <c r="AG239" i="49"/>
  <c r="AF239" i="49"/>
  <c r="AE239" i="49"/>
  <c r="AD239" i="49"/>
  <c r="AC239" i="49"/>
  <c r="AB239" i="49"/>
  <c r="AA239" i="49"/>
  <c r="Z239" i="49"/>
  <c r="Y239" i="49"/>
  <c r="X239" i="49"/>
  <c r="W239" i="49"/>
  <c r="V239" i="49"/>
  <c r="U239" i="49"/>
  <c r="T239" i="49"/>
  <c r="S239" i="49"/>
  <c r="R239" i="49"/>
  <c r="Q239" i="49"/>
  <c r="P239" i="49"/>
  <c r="O239" i="49"/>
  <c r="N239" i="49"/>
  <c r="M239" i="49"/>
  <c r="L239" i="49"/>
  <c r="K239" i="49"/>
  <c r="J239" i="49"/>
  <c r="I239" i="49"/>
  <c r="H239" i="49"/>
  <c r="G239" i="49"/>
  <c r="F239" i="49"/>
  <c r="AI238" i="49"/>
  <c r="AH238" i="49"/>
  <c r="AG238" i="49"/>
  <c r="AF238" i="49"/>
  <c r="AE238" i="49"/>
  <c r="AD238" i="49"/>
  <c r="AC238" i="49"/>
  <c r="AB238" i="49"/>
  <c r="AA238" i="49"/>
  <c r="Z238" i="49"/>
  <c r="Y238" i="49"/>
  <c r="X238" i="49"/>
  <c r="W238" i="49"/>
  <c r="V238" i="49"/>
  <c r="U238" i="49"/>
  <c r="T238" i="49"/>
  <c r="S238" i="49"/>
  <c r="R238" i="49"/>
  <c r="Q238" i="49"/>
  <c r="P238" i="49"/>
  <c r="O238" i="49"/>
  <c r="N238" i="49"/>
  <c r="M238" i="49"/>
  <c r="L238" i="49"/>
  <c r="K238" i="49"/>
  <c r="J238" i="49"/>
  <c r="I238" i="49"/>
  <c r="H238" i="49"/>
  <c r="G238" i="49"/>
  <c r="F238" i="49"/>
  <c r="AI237" i="49"/>
  <c r="AH237" i="49"/>
  <c r="AG237" i="49"/>
  <c r="AF237" i="49"/>
  <c r="AE237" i="49"/>
  <c r="AD237" i="49"/>
  <c r="AC237" i="49"/>
  <c r="AB237" i="49"/>
  <c r="AA237" i="49"/>
  <c r="Z237" i="49"/>
  <c r="Y237" i="49"/>
  <c r="X237" i="49"/>
  <c r="W237" i="49"/>
  <c r="V237" i="49"/>
  <c r="U237" i="49"/>
  <c r="T237" i="49"/>
  <c r="S237" i="49"/>
  <c r="R237" i="49"/>
  <c r="Q237" i="49"/>
  <c r="P237" i="49"/>
  <c r="O237" i="49"/>
  <c r="N237" i="49"/>
  <c r="M237" i="49"/>
  <c r="L237" i="49"/>
  <c r="K237" i="49"/>
  <c r="J237" i="49"/>
  <c r="I237" i="49"/>
  <c r="H237" i="49"/>
  <c r="G237" i="49"/>
  <c r="F237" i="49"/>
  <c r="AI236" i="49"/>
  <c r="AH236" i="49"/>
  <c r="AG236" i="49"/>
  <c r="AF236" i="49"/>
  <c r="AE236" i="49"/>
  <c r="AD236" i="49"/>
  <c r="AC236" i="49"/>
  <c r="AB236" i="49"/>
  <c r="AA236" i="49"/>
  <c r="Z236" i="49"/>
  <c r="Y236" i="49"/>
  <c r="X236" i="49"/>
  <c r="W236" i="49"/>
  <c r="V236" i="49"/>
  <c r="U236" i="49"/>
  <c r="T236" i="49"/>
  <c r="S236" i="49"/>
  <c r="R236" i="49"/>
  <c r="Q236" i="49"/>
  <c r="P236" i="49"/>
  <c r="O236" i="49"/>
  <c r="N236" i="49"/>
  <c r="M236" i="49"/>
  <c r="L236" i="49"/>
  <c r="K236" i="49"/>
  <c r="J236" i="49"/>
  <c r="I236" i="49"/>
  <c r="H236" i="49"/>
  <c r="G236" i="49"/>
  <c r="F236" i="49"/>
  <c r="AI235" i="49"/>
  <c r="AH235" i="49"/>
  <c r="AG235" i="49"/>
  <c r="AF235" i="49"/>
  <c r="AE235" i="49"/>
  <c r="AD235" i="49"/>
  <c r="AC235" i="49"/>
  <c r="AB235" i="49"/>
  <c r="AA235" i="49"/>
  <c r="Z235" i="49"/>
  <c r="Y235" i="49"/>
  <c r="X235" i="49"/>
  <c r="W235" i="49"/>
  <c r="V235" i="49"/>
  <c r="U235" i="49"/>
  <c r="T235" i="49"/>
  <c r="S235" i="49"/>
  <c r="R235" i="49"/>
  <c r="Q235" i="49"/>
  <c r="P235" i="49"/>
  <c r="O235" i="49"/>
  <c r="N235" i="49"/>
  <c r="M235" i="49"/>
  <c r="L235" i="49"/>
  <c r="K235" i="49"/>
  <c r="J235" i="49"/>
  <c r="I235" i="49"/>
  <c r="H235" i="49"/>
  <c r="G235" i="49"/>
  <c r="F235" i="49"/>
  <c r="AI234" i="49"/>
  <c r="AH234" i="49"/>
  <c r="AG234" i="49"/>
  <c r="AF234" i="49"/>
  <c r="AE234" i="49"/>
  <c r="AD234" i="49"/>
  <c r="AC234" i="49"/>
  <c r="AB234" i="49"/>
  <c r="AA234" i="49"/>
  <c r="Z234" i="49"/>
  <c r="Y234" i="49"/>
  <c r="X234" i="49"/>
  <c r="W234" i="49"/>
  <c r="V234" i="49"/>
  <c r="U234" i="49"/>
  <c r="T234" i="49"/>
  <c r="S234" i="49"/>
  <c r="R234" i="49"/>
  <c r="Q234" i="49"/>
  <c r="P234" i="49"/>
  <c r="O234" i="49"/>
  <c r="N234" i="49"/>
  <c r="M234" i="49"/>
  <c r="L234" i="49"/>
  <c r="K234" i="49"/>
  <c r="J234" i="49"/>
  <c r="I234" i="49"/>
  <c r="H234" i="49"/>
  <c r="G234" i="49"/>
  <c r="F234" i="49"/>
  <c r="AI233" i="49"/>
  <c r="AH233" i="49"/>
  <c r="AG233" i="49"/>
  <c r="AF233" i="49"/>
  <c r="AE233" i="49"/>
  <c r="AD233" i="49"/>
  <c r="AC233" i="49"/>
  <c r="AB233" i="49"/>
  <c r="AA233" i="49"/>
  <c r="Z233" i="49"/>
  <c r="Y233" i="49"/>
  <c r="X233" i="49"/>
  <c r="W233" i="49"/>
  <c r="V233" i="49"/>
  <c r="U233" i="49"/>
  <c r="T233" i="49"/>
  <c r="S233" i="49"/>
  <c r="R233" i="49"/>
  <c r="Q233" i="49"/>
  <c r="P233" i="49"/>
  <c r="O233" i="49"/>
  <c r="N233" i="49"/>
  <c r="M233" i="49"/>
  <c r="L233" i="49"/>
  <c r="K233" i="49"/>
  <c r="J233" i="49"/>
  <c r="I233" i="49"/>
  <c r="H233" i="49"/>
  <c r="G233" i="49"/>
  <c r="F233" i="49"/>
  <c r="AI232" i="49"/>
  <c r="AH232" i="49"/>
  <c r="AG232" i="49"/>
  <c r="AF232" i="49"/>
  <c r="AE232" i="49"/>
  <c r="AD232" i="49"/>
  <c r="AC232" i="49"/>
  <c r="AB232" i="49"/>
  <c r="AA232" i="49"/>
  <c r="Z232" i="49"/>
  <c r="Y232" i="49"/>
  <c r="X232" i="49"/>
  <c r="W232" i="49"/>
  <c r="V232" i="49"/>
  <c r="U232" i="49"/>
  <c r="T232" i="49"/>
  <c r="S232" i="49"/>
  <c r="R232" i="49"/>
  <c r="Q232" i="49"/>
  <c r="P232" i="49"/>
  <c r="O232" i="49"/>
  <c r="N232" i="49"/>
  <c r="M232" i="49"/>
  <c r="L232" i="49"/>
  <c r="K232" i="49"/>
  <c r="J232" i="49"/>
  <c r="I232" i="49"/>
  <c r="H232" i="49"/>
  <c r="G232" i="49"/>
  <c r="F232" i="49"/>
  <c r="AI231" i="49"/>
  <c r="AH231" i="49"/>
  <c r="AG231" i="49"/>
  <c r="AF231" i="49"/>
  <c r="AE231" i="49"/>
  <c r="AD231" i="49"/>
  <c r="AC231" i="49"/>
  <c r="AB231" i="49"/>
  <c r="AA231" i="49"/>
  <c r="Z231" i="49"/>
  <c r="Y231" i="49"/>
  <c r="X231" i="49"/>
  <c r="W231" i="49"/>
  <c r="V231" i="49"/>
  <c r="U231" i="49"/>
  <c r="T231" i="49"/>
  <c r="S231" i="49"/>
  <c r="R231" i="49"/>
  <c r="Q231" i="49"/>
  <c r="P231" i="49"/>
  <c r="O231" i="49"/>
  <c r="N231" i="49"/>
  <c r="M231" i="49"/>
  <c r="L231" i="49"/>
  <c r="K231" i="49"/>
  <c r="J231" i="49"/>
  <c r="I231" i="49"/>
  <c r="H231" i="49"/>
  <c r="G231" i="49"/>
  <c r="F231" i="49"/>
  <c r="AI230" i="49"/>
  <c r="AH230" i="49"/>
  <c r="AG230" i="49"/>
  <c r="AF230" i="49"/>
  <c r="AE230" i="49"/>
  <c r="AD230" i="49"/>
  <c r="AC230" i="49"/>
  <c r="AB230" i="49"/>
  <c r="AA230" i="49"/>
  <c r="Z230" i="49"/>
  <c r="Y230" i="49"/>
  <c r="X230" i="49"/>
  <c r="W230" i="49"/>
  <c r="V230" i="49"/>
  <c r="U230" i="49"/>
  <c r="T230" i="49"/>
  <c r="S230" i="49"/>
  <c r="R230" i="49"/>
  <c r="Q230" i="49"/>
  <c r="P230" i="49"/>
  <c r="O230" i="49"/>
  <c r="N230" i="49"/>
  <c r="M230" i="49"/>
  <c r="L230" i="49"/>
  <c r="K230" i="49"/>
  <c r="J230" i="49"/>
  <c r="I230" i="49"/>
  <c r="H230" i="49"/>
  <c r="G230" i="49"/>
  <c r="F230" i="49"/>
  <c r="AI229" i="49"/>
  <c r="AH229" i="49"/>
  <c r="AG229" i="49"/>
  <c r="AF229" i="49"/>
  <c r="AE229" i="49"/>
  <c r="AD229" i="49"/>
  <c r="AC229" i="49"/>
  <c r="AB229" i="49"/>
  <c r="AA229" i="49"/>
  <c r="Z229" i="49"/>
  <c r="Y229" i="49"/>
  <c r="X229" i="49"/>
  <c r="W229" i="49"/>
  <c r="V229" i="49"/>
  <c r="U229" i="49"/>
  <c r="T229" i="49"/>
  <c r="S229" i="49"/>
  <c r="R229" i="49"/>
  <c r="Q229" i="49"/>
  <c r="P229" i="49"/>
  <c r="O229" i="49"/>
  <c r="N229" i="49"/>
  <c r="M229" i="49"/>
  <c r="L229" i="49"/>
  <c r="K229" i="49"/>
  <c r="J229" i="49"/>
  <c r="I229" i="49"/>
  <c r="H229" i="49"/>
  <c r="G229" i="49"/>
  <c r="F229" i="49"/>
  <c r="AI228" i="49"/>
  <c r="AH228" i="49"/>
  <c r="AG228" i="49"/>
  <c r="AF228" i="49"/>
  <c r="AE228" i="49"/>
  <c r="AD228" i="49"/>
  <c r="AC228" i="49"/>
  <c r="AB228" i="49"/>
  <c r="AA228" i="49"/>
  <c r="Z228" i="49"/>
  <c r="Y228" i="49"/>
  <c r="X228" i="49"/>
  <c r="W228" i="49"/>
  <c r="V228" i="49"/>
  <c r="U228" i="49"/>
  <c r="T228" i="49"/>
  <c r="S228" i="49"/>
  <c r="R228" i="49"/>
  <c r="Q228" i="49"/>
  <c r="P228" i="49"/>
  <c r="O228" i="49"/>
  <c r="N228" i="49"/>
  <c r="M228" i="49"/>
  <c r="L228" i="49"/>
  <c r="K228" i="49"/>
  <c r="J228" i="49"/>
  <c r="I228" i="49"/>
  <c r="H228" i="49"/>
  <c r="G228" i="49"/>
  <c r="F228" i="49"/>
  <c r="AI227" i="49"/>
  <c r="AH227" i="49"/>
  <c r="AG227" i="49"/>
  <c r="AF227" i="49"/>
  <c r="AE227" i="49"/>
  <c r="AD227" i="49"/>
  <c r="AC227" i="49"/>
  <c r="AB227" i="49"/>
  <c r="AA227" i="49"/>
  <c r="Z227" i="49"/>
  <c r="Y227" i="49"/>
  <c r="X227" i="49"/>
  <c r="W227" i="49"/>
  <c r="V227" i="49"/>
  <c r="U227" i="49"/>
  <c r="T227" i="49"/>
  <c r="S227" i="49"/>
  <c r="R227" i="49"/>
  <c r="Q227" i="49"/>
  <c r="P227" i="49"/>
  <c r="O227" i="49"/>
  <c r="N227" i="49"/>
  <c r="M227" i="49"/>
  <c r="L227" i="49"/>
  <c r="K227" i="49"/>
  <c r="J227" i="49"/>
  <c r="I227" i="49"/>
  <c r="H227" i="49"/>
  <c r="G227" i="49"/>
  <c r="F227" i="49"/>
  <c r="AI226" i="49"/>
  <c r="AH226" i="49"/>
  <c r="AG226" i="49"/>
  <c r="AF226" i="49"/>
  <c r="AE226" i="49"/>
  <c r="AD226" i="49"/>
  <c r="AC226" i="49"/>
  <c r="AB226" i="49"/>
  <c r="AA226" i="49"/>
  <c r="Z226" i="49"/>
  <c r="Y226" i="49"/>
  <c r="X226" i="49"/>
  <c r="W226" i="49"/>
  <c r="V226" i="49"/>
  <c r="U226" i="49"/>
  <c r="T226" i="49"/>
  <c r="S226" i="49"/>
  <c r="R226" i="49"/>
  <c r="Q226" i="49"/>
  <c r="P226" i="49"/>
  <c r="O226" i="49"/>
  <c r="N226" i="49"/>
  <c r="M226" i="49"/>
  <c r="L226" i="49"/>
  <c r="K226" i="49"/>
  <c r="J226" i="49"/>
  <c r="I226" i="49"/>
  <c r="H226" i="49"/>
  <c r="G226" i="49"/>
  <c r="F226" i="49"/>
  <c r="AI225" i="49"/>
  <c r="AH225" i="49"/>
  <c r="AG225" i="49"/>
  <c r="AF225" i="49"/>
  <c r="AE225" i="49"/>
  <c r="AD225" i="49"/>
  <c r="AC225" i="49"/>
  <c r="AB225" i="49"/>
  <c r="AA225" i="49"/>
  <c r="Z225" i="49"/>
  <c r="Y225" i="49"/>
  <c r="X225" i="49"/>
  <c r="W225" i="49"/>
  <c r="V225" i="49"/>
  <c r="U225" i="49"/>
  <c r="T225" i="49"/>
  <c r="S225" i="49"/>
  <c r="R225" i="49"/>
  <c r="Q225" i="49"/>
  <c r="P225" i="49"/>
  <c r="O225" i="49"/>
  <c r="N225" i="49"/>
  <c r="M225" i="49"/>
  <c r="L225" i="49"/>
  <c r="K225" i="49"/>
  <c r="J225" i="49"/>
  <c r="I225" i="49"/>
  <c r="H225" i="49"/>
  <c r="G225" i="49"/>
  <c r="F225" i="49"/>
  <c r="AI224" i="49"/>
  <c r="AH224" i="49"/>
  <c r="AG224" i="49"/>
  <c r="AF224" i="49"/>
  <c r="AE224" i="49"/>
  <c r="AD224" i="49"/>
  <c r="AC224" i="49"/>
  <c r="AB224" i="49"/>
  <c r="AA224" i="49"/>
  <c r="Z224" i="49"/>
  <c r="Y224" i="49"/>
  <c r="X224" i="49"/>
  <c r="W224" i="49"/>
  <c r="V224" i="49"/>
  <c r="U224" i="49"/>
  <c r="T224" i="49"/>
  <c r="S224" i="49"/>
  <c r="R224" i="49"/>
  <c r="Q224" i="49"/>
  <c r="P224" i="49"/>
  <c r="O224" i="49"/>
  <c r="N224" i="49"/>
  <c r="M224" i="49"/>
  <c r="L224" i="49"/>
  <c r="K224" i="49"/>
  <c r="J224" i="49"/>
  <c r="I224" i="49"/>
  <c r="H224" i="49"/>
  <c r="G224" i="49"/>
  <c r="F224" i="49"/>
  <c r="AI223" i="49"/>
  <c r="AH223" i="49"/>
  <c r="AG223" i="49"/>
  <c r="AF223" i="49"/>
  <c r="AE223" i="49"/>
  <c r="AD223" i="49"/>
  <c r="AC223" i="49"/>
  <c r="AB223" i="49"/>
  <c r="AA223" i="49"/>
  <c r="Z223" i="49"/>
  <c r="Y223" i="49"/>
  <c r="X223" i="49"/>
  <c r="W223" i="49"/>
  <c r="V223" i="49"/>
  <c r="U223" i="49"/>
  <c r="T223" i="49"/>
  <c r="S223" i="49"/>
  <c r="R223" i="49"/>
  <c r="Q223" i="49"/>
  <c r="P223" i="49"/>
  <c r="O223" i="49"/>
  <c r="N223" i="49"/>
  <c r="M223" i="49"/>
  <c r="L223" i="49"/>
  <c r="K223" i="49"/>
  <c r="J223" i="49"/>
  <c r="I223" i="49"/>
  <c r="H223" i="49"/>
  <c r="G223" i="49"/>
  <c r="F223" i="49"/>
  <c r="AI222" i="49"/>
  <c r="AH222" i="49"/>
  <c r="AG222" i="49"/>
  <c r="AF222" i="49"/>
  <c r="AE222" i="49"/>
  <c r="AD222" i="49"/>
  <c r="AC222" i="49"/>
  <c r="AB222" i="49"/>
  <c r="AA222" i="49"/>
  <c r="Z222" i="49"/>
  <c r="Y222" i="49"/>
  <c r="X222" i="49"/>
  <c r="W222" i="49"/>
  <c r="V222" i="49"/>
  <c r="U222" i="49"/>
  <c r="T222" i="49"/>
  <c r="S222" i="49"/>
  <c r="R222" i="49"/>
  <c r="Q222" i="49"/>
  <c r="P222" i="49"/>
  <c r="O222" i="49"/>
  <c r="N222" i="49"/>
  <c r="M222" i="49"/>
  <c r="L222" i="49"/>
  <c r="K222" i="49"/>
  <c r="J222" i="49"/>
  <c r="I222" i="49"/>
  <c r="H222" i="49"/>
  <c r="G222" i="49"/>
  <c r="F222" i="49"/>
  <c r="AI221" i="49"/>
  <c r="AH221" i="49"/>
  <c r="AG221" i="49"/>
  <c r="AF221" i="49"/>
  <c r="AE221" i="49"/>
  <c r="AD221" i="49"/>
  <c r="AC221" i="49"/>
  <c r="AB221" i="49"/>
  <c r="AA221" i="49"/>
  <c r="Z221" i="49"/>
  <c r="Y221" i="49"/>
  <c r="X221" i="49"/>
  <c r="W221" i="49"/>
  <c r="V221" i="49"/>
  <c r="U221" i="49"/>
  <c r="T221" i="49"/>
  <c r="S221" i="49"/>
  <c r="R221" i="49"/>
  <c r="Q221" i="49"/>
  <c r="P221" i="49"/>
  <c r="O221" i="49"/>
  <c r="N221" i="49"/>
  <c r="M221" i="49"/>
  <c r="L221" i="49"/>
  <c r="K221" i="49"/>
  <c r="J221" i="49"/>
  <c r="I221" i="49"/>
  <c r="H221" i="49"/>
  <c r="G221" i="49"/>
  <c r="F221" i="49"/>
  <c r="AI220" i="49"/>
  <c r="AH220" i="49"/>
  <c r="AG220" i="49"/>
  <c r="AF220" i="49"/>
  <c r="AE220" i="49"/>
  <c r="AD220" i="49"/>
  <c r="AC220" i="49"/>
  <c r="AB220" i="49"/>
  <c r="AA220" i="49"/>
  <c r="Z220" i="49"/>
  <c r="Y220" i="49"/>
  <c r="X220" i="49"/>
  <c r="W220" i="49"/>
  <c r="V220" i="49"/>
  <c r="U220" i="49"/>
  <c r="T220" i="49"/>
  <c r="S220" i="49"/>
  <c r="R220" i="49"/>
  <c r="Q220" i="49"/>
  <c r="P220" i="49"/>
  <c r="O220" i="49"/>
  <c r="N220" i="49"/>
  <c r="M220" i="49"/>
  <c r="L220" i="49"/>
  <c r="K220" i="49"/>
  <c r="J220" i="49"/>
  <c r="I220" i="49"/>
  <c r="H220" i="49"/>
  <c r="G220" i="49"/>
  <c r="F220" i="49"/>
  <c r="AI219" i="49"/>
  <c r="AH219" i="49"/>
  <c r="AG219" i="49"/>
  <c r="AF219" i="49"/>
  <c r="AE219" i="49"/>
  <c r="AD219" i="49"/>
  <c r="AC219" i="49"/>
  <c r="AB219" i="49"/>
  <c r="AA219" i="49"/>
  <c r="Z219" i="49"/>
  <c r="Y219" i="49"/>
  <c r="X219" i="49"/>
  <c r="W219" i="49"/>
  <c r="V219" i="49"/>
  <c r="U219" i="49"/>
  <c r="T219" i="49"/>
  <c r="S219" i="49"/>
  <c r="R219" i="49"/>
  <c r="Q219" i="49"/>
  <c r="P219" i="49"/>
  <c r="O219" i="49"/>
  <c r="N219" i="49"/>
  <c r="M219" i="49"/>
  <c r="L219" i="49"/>
  <c r="K219" i="49"/>
  <c r="J219" i="49"/>
  <c r="I219" i="49"/>
  <c r="H219" i="49"/>
  <c r="G219" i="49"/>
  <c r="F219" i="49"/>
  <c r="AI218" i="49"/>
  <c r="AH218" i="49"/>
  <c r="AG218" i="49"/>
  <c r="AF218" i="49"/>
  <c r="AE218" i="49"/>
  <c r="AD218" i="49"/>
  <c r="AC218" i="49"/>
  <c r="AB218" i="49"/>
  <c r="AA218" i="49"/>
  <c r="Z218" i="49"/>
  <c r="Y218" i="49"/>
  <c r="X218" i="49"/>
  <c r="W218" i="49"/>
  <c r="V218" i="49"/>
  <c r="U218" i="49"/>
  <c r="T218" i="49"/>
  <c r="S218" i="49"/>
  <c r="R218" i="49"/>
  <c r="Q218" i="49"/>
  <c r="P218" i="49"/>
  <c r="O218" i="49"/>
  <c r="N218" i="49"/>
  <c r="M218" i="49"/>
  <c r="L218" i="49"/>
  <c r="K218" i="49"/>
  <c r="J218" i="49"/>
  <c r="I218" i="49"/>
  <c r="H218" i="49"/>
  <c r="G218" i="49"/>
  <c r="F218" i="49"/>
  <c r="AI217" i="49"/>
  <c r="AH217" i="49"/>
  <c r="AG217" i="49"/>
  <c r="AF217" i="49"/>
  <c r="AE217" i="49"/>
  <c r="AD217" i="49"/>
  <c r="AC217" i="49"/>
  <c r="AB217" i="49"/>
  <c r="AA217" i="49"/>
  <c r="Z217" i="49"/>
  <c r="Y217" i="49"/>
  <c r="X217" i="49"/>
  <c r="W217" i="49"/>
  <c r="V217" i="49"/>
  <c r="U217" i="49"/>
  <c r="T217" i="49"/>
  <c r="S217" i="49"/>
  <c r="R217" i="49"/>
  <c r="Q217" i="49"/>
  <c r="P217" i="49"/>
  <c r="O217" i="49"/>
  <c r="N217" i="49"/>
  <c r="M217" i="49"/>
  <c r="L217" i="49"/>
  <c r="K217" i="49"/>
  <c r="J217" i="49"/>
  <c r="I217" i="49"/>
  <c r="H217" i="49"/>
  <c r="G217" i="49"/>
  <c r="F217" i="49"/>
  <c r="AI216" i="49"/>
  <c r="AH216" i="49"/>
  <c r="AG216" i="49"/>
  <c r="AF216" i="49"/>
  <c r="AE216" i="49"/>
  <c r="AD216" i="49"/>
  <c r="AC216" i="49"/>
  <c r="AB216" i="49"/>
  <c r="AA216" i="49"/>
  <c r="Z216" i="49"/>
  <c r="Y216" i="49"/>
  <c r="X216" i="49"/>
  <c r="W216" i="49"/>
  <c r="V216" i="49"/>
  <c r="U216" i="49"/>
  <c r="T216" i="49"/>
  <c r="S216" i="49"/>
  <c r="R216" i="49"/>
  <c r="Q216" i="49"/>
  <c r="P216" i="49"/>
  <c r="O216" i="49"/>
  <c r="N216" i="49"/>
  <c r="M216" i="49"/>
  <c r="L216" i="49"/>
  <c r="K216" i="49"/>
  <c r="J216" i="49"/>
  <c r="I216" i="49"/>
  <c r="H216" i="49"/>
  <c r="G216" i="49"/>
  <c r="F216" i="49"/>
  <c r="AI215" i="49"/>
  <c r="AH215" i="49"/>
  <c r="AG215" i="49"/>
  <c r="AF215" i="49"/>
  <c r="AE215" i="49"/>
  <c r="AD215" i="49"/>
  <c r="AC215" i="49"/>
  <c r="AB215" i="49"/>
  <c r="AA215" i="49"/>
  <c r="Z215" i="49"/>
  <c r="Y215" i="49"/>
  <c r="X215" i="49"/>
  <c r="W215" i="49"/>
  <c r="V215" i="49"/>
  <c r="U215" i="49"/>
  <c r="T215" i="49"/>
  <c r="S215" i="49"/>
  <c r="R215" i="49"/>
  <c r="Q215" i="49"/>
  <c r="P215" i="49"/>
  <c r="O215" i="49"/>
  <c r="N215" i="49"/>
  <c r="M215" i="49"/>
  <c r="L215" i="49"/>
  <c r="K215" i="49"/>
  <c r="J215" i="49"/>
  <c r="I215" i="49"/>
  <c r="H215" i="49"/>
  <c r="G215" i="49"/>
  <c r="F215" i="49"/>
  <c r="AI214" i="49"/>
  <c r="AH214" i="49"/>
  <c r="AG214" i="49"/>
  <c r="AF214" i="49"/>
  <c r="AE214" i="49"/>
  <c r="AD214" i="49"/>
  <c r="AC214" i="49"/>
  <c r="AB214" i="49"/>
  <c r="AA214" i="49"/>
  <c r="Z214" i="49"/>
  <c r="Y214" i="49"/>
  <c r="X214" i="49"/>
  <c r="W214" i="49"/>
  <c r="V214" i="49"/>
  <c r="U214" i="49"/>
  <c r="T214" i="49"/>
  <c r="S214" i="49"/>
  <c r="R214" i="49"/>
  <c r="Q214" i="49"/>
  <c r="P214" i="49"/>
  <c r="O214" i="49"/>
  <c r="N214" i="49"/>
  <c r="M214" i="49"/>
  <c r="L214" i="49"/>
  <c r="K214" i="49"/>
  <c r="J214" i="49"/>
  <c r="I214" i="49"/>
  <c r="H214" i="49"/>
  <c r="G214" i="49"/>
  <c r="F214" i="49"/>
  <c r="AI213" i="49"/>
  <c r="AH213" i="49"/>
  <c r="AG213" i="49"/>
  <c r="AF213" i="49"/>
  <c r="AE213" i="49"/>
  <c r="AD213" i="49"/>
  <c r="AC213" i="49"/>
  <c r="AB213" i="49"/>
  <c r="AA213" i="49"/>
  <c r="Z213" i="49"/>
  <c r="Y213" i="49"/>
  <c r="X213" i="49"/>
  <c r="W213" i="49"/>
  <c r="V213" i="49"/>
  <c r="U213" i="49"/>
  <c r="T213" i="49"/>
  <c r="S213" i="49"/>
  <c r="R213" i="49"/>
  <c r="Q213" i="49"/>
  <c r="P213" i="49"/>
  <c r="O213" i="49"/>
  <c r="N213" i="49"/>
  <c r="M213" i="49"/>
  <c r="L213" i="49"/>
  <c r="K213" i="49"/>
  <c r="J213" i="49"/>
  <c r="I213" i="49"/>
  <c r="H213" i="49"/>
  <c r="G213" i="49"/>
  <c r="F213" i="49"/>
  <c r="AI212" i="49"/>
  <c r="AH212" i="49"/>
  <c r="AG212" i="49"/>
  <c r="AF212" i="49"/>
  <c r="AE212" i="49"/>
  <c r="AD212" i="49"/>
  <c r="AC212" i="49"/>
  <c r="AB212" i="49"/>
  <c r="AA212" i="49"/>
  <c r="Z212" i="49"/>
  <c r="Y212" i="49"/>
  <c r="X212" i="49"/>
  <c r="W212" i="49"/>
  <c r="V212" i="49"/>
  <c r="U212" i="49"/>
  <c r="T212" i="49"/>
  <c r="S212" i="49"/>
  <c r="R212" i="49"/>
  <c r="Q212" i="49"/>
  <c r="P212" i="49"/>
  <c r="O212" i="49"/>
  <c r="N212" i="49"/>
  <c r="M212" i="49"/>
  <c r="L212" i="49"/>
  <c r="K212" i="49"/>
  <c r="J212" i="49"/>
  <c r="I212" i="49"/>
  <c r="H212" i="49"/>
  <c r="G212" i="49"/>
  <c r="F212" i="49"/>
  <c r="AI211" i="49"/>
  <c r="AH211" i="49"/>
  <c r="AG211" i="49"/>
  <c r="AF211" i="49"/>
  <c r="AE211" i="49"/>
  <c r="AD211" i="49"/>
  <c r="AC211" i="49"/>
  <c r="AB211" i="49"/>
  <c r="AA211" i="49"/>
  <c r="Z211" i="49"/>
  <c r="Y211" i="49"/>
  <c r="X211" i="49"/>
  <c r="W211" i="49"/>
  <c r="V211" i="49"/>
  <c r="U211" i="49"/>
  <c r="T211" i="49"/>
  <c r="S211" i="49"/>
  <c r="R211" i="49"/>
  <c r="Q211" i="49"/>
  <c r="P211" i="49"/>
  <c r="O211" i="49"/>
  <c r="N211" i="49"/>
  <c r="M211" i="49"/>
  <c r="L211" i="49"/>
  <c r="K211" i="49"/>
  <c r="J211" i="49"/>
  <c r="I211" i="49"/>
  <c r="H211" i="49"/>
  <c r="G211" i="49"/>
  <c r="F211"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H210" i="49"/>
  <c r="G210" i="49"/>
  <c r="F210" i="49"/>
  <c r="AI209" i="49"/>
  <c r="AH209" i="49"/>
  <c r="AG209" i="49"/>
  <c r="AF209" i="49"/>
  <c r="AE209" i="49"/>
  <c r="AD209" i="49"/>
  <c r="AC209" i="49"/>
  <c r="AB209" i="49"/>
  <c r="AA209" i="49"/>
  <c r="Z209" i="49"/>
  <c r="Y209" i="49"/>
  <c r="X209" i="49"/>
  <c r="W209" i="49"/>
  <c r="V209" i="49"/>
  <c r="U209" i="49"/>
  <c r="T209" i="49"/>
  <c r="S209" i="49"/>
  <c r="R209" i="49"/>
  <c r="Q209" i="49"/>
  <c r="P209" i="49"/>
  <c r="O209" i="49"/>
  <c r="N209" i="49"/>
  <c r="M209" i="49"/>
  <c r="L209" i="49"/>
  <c r="K209" i="49"/>
  <c r="J209" i="49"/>
  <c r="I209" i="49"/>
  <c r="H209" i="49"/>
  <c r="G209" i="49"/>
  <c r="F209"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AI207" i="49"/>
  <c r="AH207" i="49"/>
  <c r="AG207" i="49"/>
  <c r="AF207" i="49"/>
  <c r="AE207" i="49"/>
  <c r="AD207" i="49"/>
  <c r="AC207" i="49"/>
  <c r="AB207" i="49"/>
  <c r="AA207" i="49"/>
  <c r="Z207" i="49"/>
  <c r="Y207" i="49"/>
  <c r="X207" i="49"/>
  <c r="W207" i="49"/>
  <c r="V207" i="49"/>
  <c r="U207" i="49"/>
  <c r="T207" i="49"/>
  <c r="S207" i="49"/>
  <c r="R207" i="49"/>
  <c r="Q207" i="49"/>
  <c r="P207" i="49"/>
  <c r="O207" i="49"/>
  <c r="N207" i="49"/>
  <c r="M207" i="49"/>
  <c r="L207" i="49"/>
  <c r="K207" i="49"/>
  <c r="J207" i="49"/>
  <c r="I207" i="49"/>
  <c r="H207" i="49"/>
  <c r="G207" i="49"/>
  <c r="F207" i="49"/>
  <c r="AI206" i="49"/>
  <c r="AH206" i="49"/>
  <c r="AG206" i="49"/>
  <c r="AF206" i="49"/>
  <c r="AE206" i="49"/>
  <c r="AD206" i="49"/>
  <c r="AC206" i="49"/>
  <c r="AB206" i="49"/>
  <c r="AA206" i="49"/>
  <c r="Z206" i="49"/>
  <c r="Y206" i="49"/>
  <c r="X206" i="49"/>
  <c r="W206" i="49"/>
  <c r="V206" i="49"/>
  <c r="U206" i="49"/>
  <c r="T206" i="49"/>
  <c r="S206" i="49"/>
  <c r="R206" i="49"/>
  <c r="Q206" i="49"/>
  <c r="P206" i="49"/>
  <c r="O206" i="49"/>
  <c r="N206" i="49"/>
  <c r="M206" i="49"/>
  <c r="L206" i="49"/>
  <c r="K206" i="49"/>
  <c r="J206" i="49"/>
  <c r="I206" i="49"/>
  <c r="H206" i="49"/>
  <c r="G206" i="49"/>
  <c r="F206" i="49"/>
  <c r="AI205" i="49"/>
  <c r="AH205" i="49"/>
  <c r="AG205" i="49"/>
  <c r="AF205" i="49"/>
  <c r="AE205" i="49"/>
  <c r="AD205" i="49"/>
  <c r="AC205" i="49"/>
  <c r="AB205" i="49"/>
  <c r="AA205" i="49"/>
  <c r="Z205" i="49"/>
  <c r="Y205" i="49"/>
  <c r="X205" i="49"/>
  <c r="W205" i="49"/>
  <c r="V205" i="49"/>
  <c r="U205" i="49"/>
  <c r="T205" i="49"/>
  <c r="S205" i="49"/>
  <c r="R205" i="49"/>
  <c r="Q205" i="49"/>
  <c r="P205" i="49"/>
  <c r="O205" i="49"/>
  <c r="N205" i="49"/>
  <c r="M205" i="49"/>
  <c r="L205" i="49"/>
  <c r="K205" i="49"/>
  <c r="J205" i="49"/>
  <c r="I205" i="49"/>
  <c r="H205" i="49"/>
  <c r="G205" i="49"/>
  <c r="F205" i="49"/>
  <c r="AI204" i="49"/>
  <c r="AH204" i="49"/>
  <c r="AG204" i="49"/>
  <c r="AF204" i="49"/>
  <c r="AE204" i="49"/>
  <c r="AD204" i="49"/>
  <c r="AC204" i="49"/>
  <c r="AB204" i="49"/>
  <c r="AA204" i="49"/>
  <c r="Z204" i="49"/>
  <c r="Y204" i="49"/>
  <c r="X204" i="49"/>
  <c r="W204" i="49"/>
  <c r="V204" i="49"/>
  <c r="U204" i="49"/>
  <c r="T204" i="49"/>
  <c r="S204" i="49"/>
  <c r="R204" i="49"/>
  <c r="Q204" i="49"/>
  <c r="P204" i="49"/>
  <c r="O204" i="49"/>
  <c r="N204" i="49"/>
  <c r="M204" i="49"/>
  <c r="L204" i="49"/>
  <c r="K204" i="49"/>
  <c r="J204" i="49"/>
  <c r="I204" i="49"/>
  <c r="H204" i="49"/>
  <c r="G204" i="49"/>
  <c r="F204" i="49"/>
  <c r="AI203" i="49"/>
  <c r="AH203" i="49"/>
  <c r="AG203" i="49"/>
  <c r="AF203" i="49"/>
  <c r="AE203" i="49"/>
  <c r="AD203" i="49"/>
  <c r="AC203" i="49"/>
  <c r="AB203" i="49"/>
  <c r="AA203" i="49"/>
  <c r="Z203" i="49"/>
  <c r="Y203" i="49"/>
  <c r="X203" i="49"/>
  <c r="W203" i="49"/>
  <c r="V203" i="49"/>
  <c r="U203" i="49"/>
  <c r="T203" i="49"/>
  <c r="S203" i="49"/>
  <c r="R203" i="49"/>
  <c r="Q203" i="49"/>
  <c r="P203" i="49"/>
  <c r="O203" i="49"/>
  <c r="N203" i="49"/>
  <c r="M203" i="49"/>
  <c r="L203" i="49"/>
  <c r="K203" i="49"/>
  <c r="J203" i="49"/>
  <c r="I203" i="49"/>
  <c r="H203" i="49"/>
  <c r="G203" i="49"/>
  <c r="F203" i="49"/>
  <c r="AI202" i="49"/>
  <c r="AH202" i="49"/>
  <c r="AG202" i="49"/>
  <c r="AF202" i="49"/>
  <c r="AE202" i="49"/>
  <c r="AD202" i="49"/>
  <c r="AC202" i="49"/>
  <c r="AB202" i="49"/>
  <c r="AA202" i="49"/>
  <c r="Z202" i="49"/>
  <c r="Y202" i="49"/>
  <c r="X202" i="49"/>
  <c r="W202" i="49"/>
  <c r="V202" i="49"/>
  <c r="U202" i="49"/>
  <c r="T202" i="49"/>
  <c r="S202" i="49"/>
  <c r="R202" i="49"/>
  <c r="Q202" i="49"/>
  <c r="P202" i="49"/>
  <c r="O202" i="49"/>
  <c r="N202" i="49"/>
  <c r="M202" i="49"/>
  <c r="L202" i="49"/>
  <c r="K202" i="49"/>
  <c r="J202" i="49"/>
  <c r="I202" i="49"/>
  <c r="H202" i="49"/>
  <c r="G202" i="49"/>
  <c r="F202"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H201" i="49"/>
  <c r="G201" i="49"/>
  <c r="F201"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AI199" i="49"/>
  <c r="AH199" i="49"/>
  <c r="AG199" i="49"/>
  <c r="AF199" i="49"/>
  <c r="AE199" i="49"/>
  <c r="AD199" i="49"/>
  <c r="AC199" i="49"/>
  <c r="AB199" i="49"/>
  <c r="AA199" i="49"/>
  <c r="Z199" i="49"/>
  <c r="Y199" i="49"/>
  <c r="X199" i="49"/>
  <c r="W199" i="49"/>
  <c r="V199" i="49"/>
  <c r="U199" i="49"/>
  <c r="T199" i="49"/>
  <c r="S199" i="49"/>
  <c r="R199" i="49"/>
  <c r="Q199" i="49"/>
  <c r="P199" i="49"/>
  <c r="O199" i="49"/>
  <c r="N199" i="49"/>
  <c r="M199" i="49"/>
  <c r="L199" i="49"/>
  <c r="K199" i="49"/>
  <c r="J199" i="49"/>
  <c r="I199" i="49"/>
  <c r="H199" i="49"/>
  <c r="G199" i="49"/>
  <c r="F199" i="49"/>
  <c r="AI198" i="49"/>
  <c r="AH198" i="49"/>
  <c r="AG198" i="49"/>
  <c r="AF198" i="49"/>
  <c r="AE198" i="49"/>
  <c r="AD198" i="49"/>
  <c r="AC198" i="49"/>
  <c r="AB198" i="49"/>
  <c r="AA198" i="49"/>
  <c r="Z198" i="49"/>
  <c r="Y198" i="49"/>
  <c r="X198" i="49"/>
  <c r="W198" i="49"/>
  <c r="V198" i="49"/>
  <c r="U198" i="49"/>
  <c r="T198" i="49"/>
  <c r="S198" i="49"/>
  <c r="R198" i="49"/>
  <c r="Q198" i="49"/>
  <c r="P198" i="49"/>
  <c r="O198" i="49"/>
  <c r="N198" i="49"/>
  <c r="M198" i="49"/>
  <c r="L198" i="49"/>
  <c r="K198" i="49"/>
  <c r="J198" i="49"/>
  <c r="I198" i="49"/>
  <c r="H198" i="49"/>
  <c r="G198" i="49"/>
  <c r="F198" i="49"/>
  <c r="AI197" i="49"/>
  <c r="AH197" i="49"/>
  <c r="AG197" i="49"/>
  <c r="AF197" i="49"/>
  <c r="AE197" i="49"/>
  <c r="AD197" i="49"/>
  <c r="AC197" i="49"/>
  <c r="AB197" i="49"/>
  <c r="AA197" i="49"/>
  <c r="Z197" i="49"/>
  <c r="Y197" i="49"/>
  <c r="X197" i="49"/>
  <c r="W197" i="49"/>
  <c r="V197" i="49"/>
  <c r="U197" i="49"/>
  <c r="T197" i="49"/>
  <c r="S197" i="49"/>
  <c r="R197" i="49"/>
  <c r="Q197" i="49"/>
  <c r="P197" i="49"/>
  <c r="O197" i="49"/>
  <c r="N197" i="49"/>
  <c r="M197" i="49"/>
  <c r="L197" i="49"/>
  <c r="K197" i="49"/>
  <c r="J197" i="49"/>
  <c r="I197" i="49"/>
  <c r="H197" i="49"/>
  <c r="G197" i="49"/>
  <c r="F197" i="49"/>
  <c r="AI196" i="49"/>
  <c r="AH196" i="49"/>
  <c r="AG196" i="49"/>
  <c r="AF196" i="49"/>
  <c r="AE196" i="49"/>
  <c r="AD196" i="49"/>
  <c r="AC196" i="49"/>
  <c r="AB196" i="49"/>
  <c r="AA196" i="49"/>
  <c r="Z196" i="49"/>
  <c r="Y196" i="49"/>
  <c r="X196" i="49"/>
  <c r="W196" i="49"/>
  <c r="V196" i="49"/>
  <c r="U196" i="49"/>
  <c r="T196" i="49"/>
  <c r="S196" i="49"/>
  <c r="R196" i="49"/>
  <c r="Q196" i="49"/>
  <c r="P196" i="49"/>
  <c r="O196" i="49"/>
  <c r="N196" i="49"/>
  <c r="M196" i="49"/>
  <c r="L196" i="49"/>
  <c r="K196" i="49"/>
  <c r="J196" i="49"/>
  <c r="I196" i="49"/>
  <c r="H196" i="49"/>
  <c r="G196" i="49"/>
  <c r="F196" i="49"/>
  <c r="AI195" i="49"/>
  <c r="AH195" i="49"/>
  <c r="AG195" i="49"/>
  <c r="AF195" i="49"/>
  <c r="AE195" i="49"/>
  <c r="AD195" i="49"/>
  <c r="AC195" i="49"/>
  <c r="AB195" i="49"/>
  <c r="AA195" i="49"/>
  <c r="Z195" i="49"/>
  <c r="Y195" i="49"/>
  <c r="X195" i="49"/>
  <c r="W195" i="49"/>
  <c r="V195" i="49"/>
  <c r="U195" i="49"/>
  <c r="T195" i="49"/>
  <c r="S195" i="49"/>
  <c r="R195" i="49"/>
  <c r="Q195" i="49"/>
  <c r="P195" i="49"/>
  <c r="O195" i="49"/>
  <c r="N195" i="49"/>
  <c r="M195" i="49"/>
  <c r="L195" i="49"/>
  <c r="K195" i="49"/>
  <c r="J195" i="49"/>
  <c r="I195" i="49"/>
  <c r="H195" i="49"/>
  <c r="G195" i="49"/>
  <c r="F195" i="49"/>
  <c r="AI194" i="49"/>
  <c r="AH194" i="49"/>
  <c r="AG194" i="49"/>
  <c r="AF194" i="49"/>
  <c r="AE194" i="49"/>
  <c r="AD194" i="49"/>
  <c r="AC194" i="49"/>
  <c r="AB194" i="49"/>
  <c r="AA194" i="49"/>
  <c r="Z194" i="49"/>
  <c r="Y194" i="49"/>
  <c r="X194" i="49"/>
  <c r="W194" i="49"/>
  <c r="V194" i="49"/>
  <c r="U194" i="49"/>
  <c r="T194" i="49"/>
  <c r="S194" i="49"/>
  <c r="R194" i="49"/>
  <c r="Q194" i="49"/>
  <c r="P194" i="49"/>
  <c r="O194" i="49"/>
  <c r="N194" i="49"/>
  <c r="M194" i="49"/>
  <c r="L194" i="49"/>
  <c r="K194" i="49"/>
  <c r="J194" i="49"/>
  <c r="I194" i="49"/>
  <c r="H194" i="49"/>
  <c r="G194" i="49"/>
  <c r="F194" i="49"/>
  <c r="AI193" i="49"/>
  <c r="AH193" i="49"/>
  <c r="AG193" i="49"/>
  <c r="AF193" i="49"/>
  <c r="AE193" i="49"/>
  <c r="AD193" i="49"/>
  <c r="AC193" i="49"/>
  <c r="AB193" i="49"/>
  <c r="AA193" i="49"/>
  <c r="Z193" i="49"/>
  <c r="Y193" i="49"/>
  <c r="X193" i="49"/>
  <c r="W193" i="49"/>
  <c r="V193" i="49"/>
  <c r="U193" i="49"/>
  <c r="T193" i="49"/>
  <c r="S193" i="49"/>
  <c r="R193" i="49"/>
  <c r="Q193" i="49"/>
  <c r="P193" i="49"/>
  <c r="O193" i="49"/>
  <c r="N193" i="49"/>
  <c r="M193" i="49"/>
  <c r="L193" i="49"/>
  <c r="K193" i="49"/>
  <c r="J193" i="49"/>
  <c r="I193" i="49"/>
  <c r="H193" i="49"/>
  <c r="G193" i="49"/>
  <c r="F193" i="49"/>
  <c r="AI192" i="49"/>
  <c r="AH192" i="49"/>
  <c r="AG192" i="49"/>
  <c r="AF192" i="49"/>
  <c r="AE192" i="49"/>
  <c r="AD192" i="49"/>
  <c r="AC192" i="49"/>
  <c r="AB192" i="49"/>
  <c r="AA192" i="49"/>
  <c r="Z192" i="49"/>
  <c r="Y192" i="49"/>
  <c r="X192" i="49"/>
  <c r="W192" i="49"/>
  <c r="V192" i="49"/>
  <c r="U192" i="49"/>
  <c r="T192" i="49"/>
  <c r="S192" i="49"/>
  <c r="R192" i="49"/>
  <c r="Q192" i="49"/>
  <c r="P192" i="49"/>
  <c r="O192" i="49"/>
  <c r="N192" i="49"/>
  <c r="M192" i="49"/>
  <c r="L192" i="49"/>
  <c r="K192" i="49"/>
  <c r="J192" i="49"/>
  <c r="I192" i="49"/>
  <c r="H192" i="49"/>
  <c r="G192" i="49"/>
  <c r="F192" i="49"/>
  <c r="AI191" i="49"/>
  <c r="AH191" i="49"/>
  <c r="AG191" i="49"/>
  <c r="AF191" i="49"/>
  <c r="AE191" i="49"/>
  <c r="AD191" i="49"/>
  <c r="AC191" i="49"/>
  <c r="AB191" i="49"/>
  <c r="AA191" i="49"/>
  <c r="Z191" i="49"/>
  <c r="Y191" i="49"/>
  <c r="X191" i="49"/>
  <c r="W191" i="49"/>
  <c r="V191" i="49"/>
  <c r="U191" i="49"/>
  <c r="T191" i="49"/>
  <c r="S191" i="49"/>
  <c r="R191" i="49"/>
  <c r="Q191" i="49"/>
  <c r="P191" i="49"/>
  <c r="O191" i="49"/>
  <c r="N191" i="49"/>
  <c r="M191" i="49"/>
  <c r="L191" i="49"/>
  <c r="K191" i="49"/>
  <c r="J191" i="49"/>
  <c r="I191" i="49"/>
  <c r="H191" i="49"/>
  <c r="G191" i="49"/>
  <c r="F191" i="49"/>
  <c r="AI190" i="49"/>
  <c r="AH190" i="49"/>
  <c r="AG190" i="49"/>
  <c r="AF190" i="49"/>
  <c r="AE190" i="49"/>
  <c r="AD190" i="49"/>
  <c r="AC190" i="49"/>
  <c r="AB190" i="49"/>
  <c r="AA190" i="49"/>
  <c r="Z190" i="49"/>
  <c r="Y190" i="49"/>
  <c r="X190" i="49"/>
  <c r="W190" i="49"/>
  <c r="V190" i="49"/>
  <c r="U190" i="49"/>
  <c r="T190" i="49"/>
  <c r="S190" i="49"/>
  <c r="R190" i="49"/>
  <c r="Q190" i="49"/>
  <c r="P190" i="49"/>
  <c r="O190" i="49"/>
  <c r="N190" i="49"/>
  <c r="M190" i="49"/>
  <c r="L190" i="49"/>
  <c r="K190" i="49"/>
  <c r="J190" i="49"/>
  <c r="I190" i="49"/>
  <c r="H190" i="49"/>
  <c r="G190" i="49"/>
  <c r="F190" i="49"/>
  <c r="AI189" i="49"/>
  <c r="AH189" i="49"/>
  <c r="AG189" i="49"/>
  <c r="AF189" i="49"/>
  <c r="AE189" i="49"/>
  <c r="AD189" i="49"/>
  <c r="AC189" i="49"/>
  <c r="AB189" i="49"/>
  <c r="AA189" i="49"/>
  <c r="Z189" i="49"/>
  <c r="Y189" i="49"/>
  <c r="X189" i="49"/>
  <c r="W189" i="49"/>
  <c r="V189" i="49"/>
  <c r="U189" i="49"/>
  <c r="T189" i="49"/>
  <c r="S189" i="49"/>
  <c r="R189" i="49"/>
  <c r="Q189" i="49"/>
  <c r="P189" i="49"/>
  <c r="O189" i="49"/>
  <c r="N189" i="49"/>
  <c r="M189" i="49"/>
  <c r="L189" i="49"/>
  <c r="K189" i="49"/>
  <c r="J189" i="49"/>
  <c r="I189" i="49"/>
  <c r="H189" i="49"/>
  <c r="G189" i="49"/>
  <c r="F189" i="49"/>
  <c r="AI188" i="49"/>
  <c r="AH188" i="49"/>
  <c r="AG188" i="49"/>
  <c r="AF188" i="49"/>
  <c r="AE188" i="49"/>
  <c r="AD188" i="49"/>
  <c r="AC188" i="49"/>
  <c r="AB188" i="49"/>
  <c r="AA188" i="49"/>
  <c r="Z188" i="49"/>
  <c r="Y188" i="49"/>
  <c r="X188" i="49"/>
  <c r="W188" i="49"/>
  <c r="V188" i="49"/>
  <c r="U188" i="49"/>
  <c r="T188" i="49"/>
  <c r="S188" i="49"/>
  <c r="R188" i="49"/>
  <c r="Q188" i="49"/>
  <c r="P188" i="49"/>
  <c r="O188" i="49"/>
  <c r="N188" i="49"/>
  <c r="M188" i="49"/>
  <c r="L188" i="49"/>
  <c r="K188" i="49"/>
  <c r="J188" i="49"/>
  <c r="I188" i="49"/>
  <c r="H188" i="49"/>
  <c r="G188" i="49"/>
  <c r="F188" i="49"/>
  <c r="AI187" i="49"/>
  <c r="AH187" i="49"/>
  <c r="AG187" i="49"/>
  <c r="AF187" i="49"/>
  <c r="AE187" i="49"/>
  <c r="AD187" i="49"/>
  <c r="AC187" i="49"/>
  <c r="AB187" i="49"/>
  <c r="AA187" i="49"/>
  <c r="Z187" i="49"/>
  <c r="Y187" i="49"/>
  <c r="X187" i="49"/>
  <c r="W187" i="49"/>
  <c r="V187" i="49"/>
  <c r="U187" i="49"/>
  <c r="T187" i="49"/>
  <c r="S187" i="49"/>
  <c r="R187" i="49"/>
  <c r="Q187" i="49"/>
  <c r="P187" i="49"/>
  <c r="O187" i="49"/>
  <c r="N187" i="49"/>
  <c r="M187" i="49"/>
  <c r="L187" i="49"/>
  <c r="K187" i="49"/>
  <c r="J187" i="49"/>
  <c r="I187" i="49"/>
  <c r="H187" i="49"/>
  <c r="G187" i="49"/>
  <c r="F187" i="49"/>
  <c r="AI186" i="49"/>
  <c r="AH186" i="49"/>
  <c r="AG186" i="49"/>
  <c r="AF186" i="49"/>
  <c r="AE186" i="49"/>
  <c r="AD186" i="49"/>
  <c r="AC186" i="49"/>
  <c r="AB186" i="49"/>
  <c r="AA186" i="49"/>
  <c r="Z186" i="49"/>
  <c r="Y186" i="49"/>
  <c r="X186" i="49"/>
  <c r="W186" i="49"/>
  <c r="V186" i="49"/>
  <c r="U186" i="49"/>
  <c r="T186" i="49"/>
  <c r="S186" i="49"/>
  <c r="R186" i="49"/>
  <c r="Q186" i="49"/>
  <c r="P186" i="49"/>
  <c r="O186" i="49"/>
  <c r="N186" i="49"/>
  <c r="M186" i="49"/>
  <c r="L186" i="49"/>
  <c r="K186" i="49"/>
  <c r="J186" i="49"/>
  <c r="I186" i="49"/>
  <c r="H186" i="49"/>
  <c r="G186" i="49"/>
  <c r="F186" i="49"/>
  <c r="AI185" i="49"/>
  <c r="AH185" i="49"/>
  <c r="AG185" i="49"/>
  <c r="AF185" i="49"/>
  <c r="AE185" i="49"/>
  <c r="AD185" i="49"/>
  <c r="AC185" i="49"/>
  <c r="AB185" i="49"/>
  <c r="AA185" i="49"/>
  <c r="Z185" i="49"/>
  <c r="Y185" i="49"/>
  <c r="X185" i="49"/>
  <c r="W185" i="49"/>
  <c r="V185" i="49"/>
  <c r="U185" i="49"/>
  <c r="T185" i="49"/>
  <c r="S185" i="49"/>
  <c r="R185" i="49"/>
  <c r="Q185" i="49"/>
  <c r="P185" i="49"/>
  <c r="O185" i="49"/>
  <c r="N185" i="49"/>
  <c r="M185" i="49"/>
  <c r="L185" i="49"/>
  <c r="K185" i="49"/>
  <c r="J185" i="49"/>
  <c r="I185" i="49"/>
  <c r="H185" i="49"/>
  <c r="G185" i="49"/>
  <c r="F185" i="49"/>
  <c r="AI184" i="49"/>
  <c r="AH184" i="49"/>
  <c r="AG184" i="49"/>
  <c r="AF184" i="49"/>
  <c r="AE184" i="49"/>
  <c r="AD184" i="49"/>
  <c r="AC184" i="49"/>
  <c r="AB184" i="49"/>
  <c r="AA184" i="49"/>
  <c r="Z184" i="49"/>
  <c r="Y184" i="49"/>
  <c r="X184" i="49"/>
  <c r="W184" i="49"/>
  <c r="V184" i="49"/>
  <c r="U184" i="49"/>
  <c r="T184" i="49"/>
  <c r="S184" i="49"/>
  <c r="R184" i="49"/>
  <c r="Q184" i="49"/>
  <c r="P184" i="49"/>
  <c r="O184" i="49"/>
  <c r="N184" i="49"/>
  <c r="M184" i="49"/>
  <c r="L184" i="49"/>
  <c r="K184" i="49"/>
  <c r="J184" i="49"/>
  <c r="I184" i="49"/>
  <c r="H184" i="49"/>
  <c r="G184" i="49"/>
  <c r="F184" i="49"/>
  <c r="AI183" i="49"/>
  <c r="AH183" i="49"/>
  <c r="AG183" i="49"/>
  <c r="AF183" i="49"/>
  <c r="AE183" i="49"/>
  <c r="AD183" i="49"/>
  <c r="AC183" i="49"/>
  <c r="AB183" i="49"/>
  <c r="AA183" i="49"/>
  <c r="Z183" i="49"/>
  <c r="Y183" i="49"/>
  <c r="X183" i="49"/>
  <c r="W183" i="49"/>
  <c r="V183" i="49"/>
  <c r="U183" i="49"/>
  <c r="T183" i="49"/>
  <c r="S183" i="49"/>
  <c r="R183" i="49"/>
  <c r="Q183" i="49"/>
  <c r="P183" i="49"/>
  <c r="O183" i="49"/>
  <c r="N183" i="49"/>
  <c r="M183" i="49"/>
  <c r="L183" i="49"/>
  <c r="K183" i="49"/>
  <c r="J183" i="49"/>
  <c r="I183" i="49"/>
  <c r="H183" i="49"/>
  <c r="G183" i="49"/>
  <c r="F183" i="49"/>
  <c r="AI182" i="49"/>
  <c r="AH182" i="49"/>
  <c r="AG182" i="49"/>
  <c r="AF182" i="49"/>
  <c r="AE182" i="49"/>
  <c r="AD182" i="49"/>
  <c r="AC182" i="49"/>
  <c r="AB182" i="49"/>
  <c r="AA182" i="49"/>
  <c r="Z182" i="49"/>
  <c r="Y182" i="49"/>
  <c r="X182" i="49"/>
  <c r="W182" i="49"/>
  <c r="V182" i="49"/>
  <c r="U182" i="49"/>
  <c r="T182" i="49"/>
  <c r="S182" i="49"/>
  <c r="R182" i="49"/>
  <c r="Q182" i="49"/>
  <c r="P182" i="49"/>
  <c r="O182" i="49"/>
  <c r="N182" i="49"/>
  <c r="M182" i="49"/>
  <c r="L182" i="49"/>
  <c r="K182" i="49"/>
  <c r="J182" i="49"/>
  <c r="I182" i="49"/>
  <c r="H182" i="49"/>
  <c r="G182" i="49"/>
  <c r="F182" i="49"/>
  <c r="AI181" i="49"/>
  <c r="AH181" i="49"/>
  <c r="AG181" i="49"/>
  <c r="AF181" i="49"/>
  <c r="AE181" i="49"/>
  <c r="AD181" i="49"/>
  <c r="AC181" i="49"/>
  <c r="AB181" i="49"/>
  <c r="AA181" i="49"/>
  <c r="Z181" i="49"/>
  <c r="Y181" i="49"/>
  <c r="X181" i="49"/>
  <c r="W181" i="49"/>
  <c r="V181" i="49"/>
  <c r="U181" i="49"/>
  <c r="T181" i="49"/>
  <c r="S181" i="49"/>
  <c r="R181" i="49"/>
  <c r="Q181" i="49"/>
  <c r="P181" i="49"/>
  <c r="O181" i="49"/>
  <c r="N181" i="49"/>
  <c r="M181" i="49"/>
  <c r="L181" i="49"/>
  <c r="K181" i="49"/>
  <c r="J181" i="49"/>
  <c r="I181" i="49"/>
  <c r="H181" i="49"/>
  <c r="G181" i="49"/>
  <c r="F181" i="49"/>
  <c r="AI180" i="49"/>
  <c r="AH180" i="49"/>
  <c r="AG180" i="49"/>
  <c r="AF180" i="49"/>
  <c r="AE180" i="49"/>
  <c r="AD180" i="49"/>
  <c r="AC180" i="49"/>
  <c r="AB180" i="49"/>
  <c r="AA180" i="49"/>
  <c r="Z180" i="49"/>
  <c r="Y180" i="49"/>
  <c r="X180" i="49"/>
  <c r="W180" i="49"/>
  <c r="V180" i="49"/>
  <c r="U180" i="49"/>
  <c r="T180" i="49"/>
  <c r="S180" i="49"/>
  <c r="R180" i="49"/>
  <c r="Q180" i="49"/>
  <c r="P180" i="49"/>
  <c r="O180" i="49"/>
  <c r="N180" i="49"/>
  <c r="M180" i="49"/>
  <c r="L180" i="49"/>
  <c r="K180" i="49"/>
  <c r="J180" i="49"/>
  <c r="I180" i="49"/>
  <c r="H180" i="49"/>
  <c r="G180" i="49"/>
  <c r="F180" i="49"/>
  <c r="AI179" i="49"/>
  <c r="AH179" i="49"/>
  <c r="AG179" i="49"/>
  <c r="AF179" i="49"/>
  <c r="AE179" i="49"/>
  <c r="AD179" i="49"/>
  <c r="AC179" i="49"/>
  <c r="AB179" i="49"/>
  <c r="AA179" i="49"/>
  <c r="Z179" i="49"/>
  <c r="Y179" i="49"/>
  <c r="X179" i="49"/>
  <c r="W179" i="49"/>
  <c r="V179" i="49"/>
  <c r="U179" i="49"/>
  <c r="T179" i="49"/>
  <c r="S179" i="49"/>
  <c r="R179" i="49"/>
  <c r="Q179" i="49"/>
  <c r="P179" i="49"/>
  <c r="O179" i="49"/>
  <c r="N179" i="49"/>
  <c r="M179" i="49"/>
  <c r="L179" i="49"/>
  <c r="K179" i="49"/>
  <c r="J179" i="49"/>
  <c r="I179" i="49"/>
  <c r="H179" i="49"/>
  <c r="G179" i="49"/>
  <c r="F179" i="49"/>
  <c r="AI178" i="49"/>
  <c r="AH178" i="49"/>
  <c r="AG178" i="49"/>
  <c r="AF178" i="49"/>
  <c r="AE178" i="49"/>
  <c r="AD178" i="49"/>
  <c r="AC178" i="49"/>
  <c r="AB178" i="49"/>
  <c r="AA178" i="49"/>
  <c r="Z178" i="49"/>
  <c r="Y178" i="49"/>
  <c r="X178" i="49"/>
  <c r="W178" i="49"/>
  <c r="V178" i="49"/>
  <c r="U178" i="49"/>
  <c r="T178" i="49"/>
  <c r="S178" i="49"/>
  <c r="R178" i="49"/>
  <c r="Q178" i="49"/>
  <c r="P178" i="49"/>
  <c r="O178" i="49"/>
  <c r="N178" i="49"/>
  <c r="M178" i="49"/>
  <c r="L178" i="49"/>
  <c r="K178" i="49"/>
  <c r="J178" i="49"/>
  <c r="I178" i="49"/>
  <c r="H178" i="49"/>
  <c r="G178" i="49"/>
  <c r="F178" i="49"/>
  <c r="AI177" i="49"/>
  <c r="AH177" i="49"/>
  <c r="AG177" i="49"/>
  <c r="AF177" i="49"/>
  <c r="AE177" i="49"/>
  <c r="AD177" i="49"/>
  <c r="AC177" i="49"/>
  <c r="AB177" i="49"/>
  <c r="AA177" i="49"/>
  <c r="Z177" i="49"/>
  <c r="Y177" i="49"/>
  <c r="X177" i="49"/>
  <c r="W177" i="49"/>
  <c r="V177" i="49"/>
  <c r="U177" i="49"/>
  <c r="T177" i="49"/>
  <c r="S177" i="49"/>
  <c r="R177" i="49"/>
  <c r="Q177" i="49"/>
  <c r="P177" i="49"/>
  <c r="O177" i="49"/>
  <c r="N177" i="49"/>
  <c r="M177" i="49"/>
  <c r="L177" i="49"/>
  <c r="K177" i="49"/>
  <c r="J177" i="49"/>
  <c r="I177" i="49"/>
  <c r="H177" i="49"/>
  <c r="G177" i="49"/>
  <c r="F177" i="49"/>
  <c r="AI176" i="49"/>
  <c r="AH176" i="49"/>
  <c r="AG176" i="49"/>
  <c r="AF176" i="49"/>
  <c r="AE176" i="49"/>
  <c r="AD176" i="49"/>
  <c r="AC176" i="49"/>
  <c r="AB176" i="49"/>
  <c r="AA176" i="49"/>
  <c r="Z176" i="49"/>
  <c r="Y176" i="49"/>
  <c r="X176" i="49"/>
  <c r="W176" i="49"/>
  <c r="V176" i="49"/>
  <c r="U176" i="49"/>
  <c r="T176" i="49"/>
  <c r="S176" i="49"/>
  <c r="R176" i="49"/>
  <c r="Q176" i="49"/>
  <c r="P176" i="49"/>
  <c r="O176" i="49"/>
  <c r="N176" i="49"/>
  <c r="M176" i="49"/>
  <c r="L176" i="49"/>
  <c r="K176" i="49"/>
  <c r="J176" i="49"/>
  <c r="I176" i="49"/>
  <c r="H176" i="49"/>
  <c r="G176" i="49"/>
  <c r="F176" i="49"/>
  <c r="AI175" i="49"/>
  <c r="AH175" i="49"/>
  <c r="AG175" i="49"/>
  <c r="AF175" i="49"/>
  <c r="AE175" i="49"/>
  <c r="AD175" i="49"/>
  <c r="AC175" i="49"/>
  <c r="AB175" i="49"/>
  <c r="AA175" i="49"/>
  <c r="Z175" i="49"/>
  <c r="Y175" i="49"/>
  <c r="X175" i="49"/>
  <c r="W175" i="49"/>
  <c r="V175" i="49"/>
  <c r="U175" i="49"/>
  <c r="T175" i="49"/>
  <c r="S175" i="49"/>
  <c r="R175" i="49"/>
  <c r="Q175" i="49"/>
  <c r="P175" i="49"/>
  <c r="O175" i="49"/>
  <c r="N175" i="49"/>
  <c r="M175" i="49"/>
  <c r="L175" i="49"/>
  <c r="K175" i="49"/>
  <c r="J175" i="49"/>
  <c r="I175" i="49"/>
  <c r="H175" i="49"/>
  <c r="G175" i="49"/>
  <c r="F175" i="49"/>
  <c r="AI174" i="49"/>
  <c r="AH174" i="49"/>
  <c r="AG174" i="49"/>
  <c r="AF174" i="49"/>
  <c r="AE174" i="49"/>
  <c r="AD174" i="49"/>
  <c r="AC174" i="49"/>
  <c r="AB174" i="49"/>
  <c r="AA174" i="49"/>
  <c r="Z174" i="49"/>
  <c r="Y174" i="49"/>
  <c r="X174" i="49"/>
  <c r="W174" i="49"/>
  <c r="V174" i="49"/>
  <c r="U174" i="49"/>
  <c r="T174" i="49"/>
  <c r="S174" i="49"/>
  <c r="R174" i="49"/>
  <c r="Q174" i="49"/>
  <c r="P174" i="49"/>
  <c r="O174" i="49"/>
  <c r="N174" i="49"/>
  <c r="M174" i="49"/>
  <c r="L174" i="49"/>
  <c r="K174" i="49"/>
  <c r="J174" i="49"/>
  <c r="I174" i="49"/>
  <c r="H174" i="49"/>
  <c r="G174" i="49"/>
  <c r="F174" i="49"/>
  <c r="AI173" i="49"/>
  <c r="AH173" i="49"/>
  <c r="AG173" i="49"/>
  <c r="AF173" i="49"/>
  <c r="AE173" i="49"/>
  <c r="AD173" i="49"/>
  <c r="AC173" i="49"/>
  <c r="AB173" i="49"/>
  <c r="AA173" i="49"/>
  <c r="Z173" i="49"/>
  <c r="Y173" i="49"/>
  <c r="X173" i="49"/>
  <c r="W173" i="49"/>
  <c r="V173" i="49"/>
  <c r="U173" i="49"/>
  <c r="T173" i="49"/>
  <c r="S173" i="49"/>
  <c r="R173" i="49"/>
  <c r="Q173" i="49"/>
  <c r="P173" i="49"/>
  <c r="O173" i="49"/>
  <c r="N173" i="49"/>
  <c r="M173" i="49"/>
  <c r="L173" i="49"/>
  <c r="K173" i="49"/>
  <c r="J173" i="49"/>
  <c r="I173" i="49"/>
  <c r="H173" i="49"/>
  <c r="G173" i="49"/>
  <c r="F173" i="49"/>
  <c r="AI172" i="49"/>
  <c r="AH172" i="49"/>
  <c r="AG172" i="49"/>
  <c r="AF172" i="49"/>
  <c r="AE172" i="49"/>
  <c r="AD172" i="49"/>
  <c r="AC172" i="49"/>
  <c r="AB172" i="49"/>
  <c r="AA172" i="49"/>
  <c r="Z172" i="49"/>
  <c r="Y172" i="49"/>
  <c r="X172" i="49"/>
  <c r="W172" i="49"/>
  <c r="V172" i="49"/>
  <c r="U172" i="49"/>
  <c r="T172" i="49"/>
  <c r="S172" i="49"/>
  <c r="R172" i="49"/>
  <c r="Q172" i="49"/>
  <c r="P172" i="49"/>
  <c r="O172" i="49"/>
  <c r="N172" i="49"/>
  <c r="M172" i="49"/>
  <c r="L172" i="49"/>
  <c r="K172" i="49"/>
  <c r="J172" i="49"/>
  <c r="I172" i="49"/>
  <c r="H172" i="49"/>
  <c r="G172" i="49"/>
  <c r="F172" i="49"/>
  <c r="AI171" i="49"/>
  <c r="AH171" i="49"/>
  <c r="AG171" i="49"/>
  <c r="AF171" i="49"/>
  <c r="AE171" i="49"/>
  <c r="AD171" i="49"/>
  <c r="AC171" i="49"/>
  <c r="AB171" i="49"/>
  <c r="AA171" i="49"/>
  <c r="Z171" i="49"/>
  <c r="Y171" i="49"/>
  <c r="X171" i="49"/>
  <c r="W171" i="49"/>
  <c r="V171" i="49"/>
  <c r="U171" i="49"/>
  <c r="T171" i="49"/>
  <c r="S171" i="49"/>
  <c r="R171" i="49"/>
  <c r="Q171" i="49"/>
  <c r="P171" i="49"/>
  <c r="O171" i="49"/>
  <c r="N171" i="49"/>
  <c r="M171" i="49"/>
  <c r="L171" i="49"/>
  <c r="K171" i="49"/>
  <c r="J171" i="49"/>
  <c r="I171" i="49"/>
  <c r="H171" i="49"/>
  <c r="G171" i="49"/>
  <c r="F171" i="49"/>
  <c r="AI170" i="49"/>
  <c r="AH170" i="49"/>
  <c r="AG170" i="49"/>
  <c r="AF170" i="49"/>
  <c r="AE170" i="49"/>
  <c r="AD170" i="49"/>
  <c r="AC170" i="49"/>
  <c r="AB170" i="49"/>
  <c r="AA170" i="49"/>
  <c r="Z170" i="49"/>
  <c r="Y170" i="49"/>
  <c r="X170" i="49"/>
  <c r="W170" i="49"/>
  <c r="V170" i="49"/>
  <c r="U170" i="49"/>
  <c r="T170" i="49"/>
  <c r="S170" i="49"/>
  <c r="R170" i="49"/>
  <c r="Q170" i="49"/>
  <c r="P170" i="49"/>
  <c r="O170" i="49"/>
  <c r="N170" i="49"/>
  <c r="M170" i="49"/>
  <c r="L170" i="49"/>
  <c r="K170" i="49"/>
  <c r="J170" i="49"/>
  <c r="I170" i="49"/>
  <c r="H170" i="49"/>
  <c r="G170" i="49"/>
  <c r="F170" i="49"/>
  <c r="AI169" i="49"/>
  <c r="AH169" i="49"/>
  <c r="AG169" i="49"/>
  <c r="AF169" i="49"/>
  <c r="AE169" i="49"/>
  <c r="AD169" i="49"/>
  <c r="AC169" i="49"/>
  <c r="AB169" i="49"/>
  <c r="AA169" i="49"/>
  <c r="Z169" i="49"/>
  <c r="Y169" i="49"/>
  <c r="X169" i="49"/>
  <c r="W169" i="49"/>
  <c r="V169" i="49"/>
  <c r="U169" i="49"/>
  <c r="T169" i="49"/>
  <c r="S169" i="49"/>
  <c r="R169" i="49"/>
  <c r="Q169" i="49"/>
  <c r="P169" i="49"/>
  <c r="O169" i="49"/>
  <c r="N169" i="49"/>
  <c r="M169" i="49"/>
  <c r="L169" i="49"/>
  <c r="K169" i="49"/>
  <c r="J169" i="49"/>
  <c r="I169" i="49"/>
  <c r="H169" i="49"/>
  <c r="G169" i="49"/>
  <c r="F169" i="49"/>
  <c r="AI168" i="49"/>
  <c r="AH168" i="49"/>
  <c r="AG168" i="49"/>
  <c r="AF168" i="49"/>
  <c r="AE168" i="49"/>
  <c r="AD168" i="49"/>
  <c r="AC168" i="49"/>
  <c r="AB168" i="49"/>
  <c r="AA168" i="49"/>
  <c r="Z168" i="49"/>
  <c r="Y168" i="49"/>
  <c r="X168" i="49"/>
  <c r="W168" i="49"/>
  <c r="V168" i="49"/>
  <c r="U168" i="49"/>
  <c r="T168" i="49"/>
  <c r="S168" i="49"/>
  <c r="R168" i="49"/>
  <c r="Q168" i="49"/>
  <c r="P168" i="49"/>
  <c r="O168" i="49"/>
  <c r="N168" i="49"/>
  <c r="M168" i="49"/>
  <c r="L168" i="49"/>
  <c r="K168" i="49"/>
  <c r="J168" i="49"/>
  <c r="I168" i="49"/>
  <c r="H168" i="49"/>
  <c r="G168" i="49"/>
  <c r="F168" i="49"/>
  <c r="AI167" i="49"/>
  <c r="AH167" i="49"/>
  <c r="AG167" i="49"/>
  <c r="AF167" i="49"/>
  <c r="AE167" i="49"/>
  <c r="AD167" i="49"/>
  <c r="AC167" i="49"/>
  <c r="AB167" i="49"/>
  <c r="AA167" i="49"/>
  <c r="Z167" i="49"/>
  <c r="Y167" i="49"/>
  <c r="X167" i="49"/>
  <c r="W167" i="49"/>
  <c r="V167" i="49"/>
  <c r="U167" i="49"/>
  <c r="T167" i="49"/>
  <c r="S167" i="49"/>
  <c r="R167" i="49"/>
  <c r="Q167" i="49"/>
  <c r="P167" i="49"/>
  <c r="O167" i="49"/>
  <c r="N167" i="49"/>
  <c r="M167" i="49"/>
  <c r="L167" i="49"/>
  <c r="K167" i="49"/>
  <c r="J167" i="49"/>
  <c r="I167" i="49"/>
  <c r="H167" i="49"/>
  <c r="G167" i="49"/>
  <c r="F167" i="49"/>
  <c r="AI166" i="49"/>
  <c r="AH166" i="49"/>
  <c r="AG166" i="49"/>
  <c r="AF166" i="49"/>
  <c r="AE166" i="49"/>
  <c r="AD166" i="49"/>
  <c r="AC166" i="49"/>
  <c r="AB166" i="49"/>
  <c r="AA166" i="49"/>
  <c r="Z166" i="49"/>
  <c r="Y166" i="49"/>
  <c r="X166" i="49"/>
  <c r="W166" i="49"/>
  <c r="V166" i="49"/>
  <c r="U166" i="49"/>
  <c r="T166" i="49"/>
  <c r="S166" i="49"/>
  <c r="R166" i="49"/>
  <c r="Q166" i="49"/>
  <c r="P166" i="49"/>
  <c r="O166" i="49"/>
  <c r="N166" i="49"/>
  <c r="M166" i="49"/>
  <c r="L166" i="49"/>
  <c r="K166" i="49"/>
  <c r="J166" i="49"/>
  <c r="I166" i="49"/>
  <c r="H166" i="49"/>
  <c r="G166" i="49"/>
  <c r="F166" i="49"/>
  <c r="AI165" i="49"/>
  <c r="AH165" i="49"/>
  <c r="AG165" i="49"/>
  <c r="AF165" i="49"/>
  <c r="AE165" i="49"/>
  <c r="AD165" i="49"/>
  <c r="AC165" i="49"/>
  <c r="AB165" i="49"/>
  <c r="AA165" i="49"/>
  <c r="Z165" i="49"/>
  <c r="Y165" i="49"/>
  <c r="X165" i="49"/>
  <c r="W165" i="49"/>
  <c r="V165" i="49"/>
  <c r="U165" i="49"/>
  <c r="T165" i="49"/>
  <c r="S165" i="49"/>
  <c r="R165" i="49"/>
  <c r="Q165" i="49"/>
  <c r="P165" i="49"/>
  <c r="O165" i="49"/>
  <c r="N165" i="49"/>
  <c r="M165" i="49"/>
  <c r="L165" i="49"/>
  <c r="K165" i="49"/>
  <c r="J165" i="49"/>
  <c r="I165" i="49"/>
  <c r="H165" i="49"/>
  <c r="G165" i="49"/>
  <c r="F165" i="49"/>
  <c r="AI164" i="49"/>
  <c r="AH164" i="49"/>
  <c r="AG164" i="49"/>
  <c r="AF164" i="49"/>
  <c r="AE164" i="49"/>
  <c r="AD164" i="49"/>
  <c r="AC164" i="49"/>
  <c r="AB164" i="49"/>
  <c r="AA164" i="49"/>
  <c r="Z164" i="49"/>
  <c r="Y164" i="49"/>
  <c r="X164" i="49"/>
  <c r="W164" i="49"/>
  <c r="V164" i="49"/>
  <c r="U164" i="49"/>
  <c r="T164" i="49"/>
  <c r="S164" i="49"/>
  <c r="R164" i="49"/>
  <c r="Q164" i="49"/>
  <c r="P164" i="49"/>
  <c r="O164" i="49"/>
  <c r="N164" i="49"/>
  <c r="M164" i="49"/>
  <c r="L164" i="49"/>
  <c r="K164" i="49"/>
  <c r="J164" i="49"/>
  <c r="I164" i="49"/>
  <c r="H164" i="49"/>
  <c r="G164" i="49"/>
  <c r="F164" i="49"/>
  <c r="AI163" i="49"/>
  <c r="AH163" i="49"/>
  <c r="AG163" i="49"/>
  <c r="AF163" i="49"/>
  <c r="AE163" i="49"/>
  <c r="AD163" i="49"/>
  <c r="AC163" i="49"/>
  <c r="AB163" i="49"/>
  <c r="AA163" i="49"/>
  <c r="Z163" i="49"/>
  <c r="Y163" i="49"/>
  <c r="X163" i="49"/>
  <c r="W163" i="49"/>
  <c r="V163" i="49"/>
  <c r="U163" i="49"/>
  <c r="T163" i="49"/>
  <c r="S163" i="49"/>
  <c r="R163" i="49"/>
  <c r="Q163" i="49"/>
  <c r="P163" i="49"/>
  <c r="O163" i="49"/>
  <c r="N163" i="49"/>
  <c r="M163" i="49"/>
  <c r="L163" i="49"/>
  <c r="K163" i="49"/>
  <c r="J163" i="49"/>
  <c r="I163" i="49"/>
  <c r="H163" i="49"/>
  <c r="G163" i="49"/>
  <c r="F163" i="49"/>
  <c r="AI162" i="49"/>
  <c r="AH162" i="49"/>
  <c r="AG162" i="49"/>
  <c r="AF162" i="49"/>
  <c r="AE162" i="49"/>
  <c r="AD162" i="49"/>
  <c r="AC162" i="49"/>
  <c r="AB162" i="49"/>
  <c r="AA162" i="49"/>
  <c r="Z162" i="49"/>
  <c r="Y162" i="49"/>
  <c r="X162" i="49"/>
  <c r="W162" i="49"/>
  <c r="V162" i="49"/>
  <c r="U162" i="49"/>
  <c r="T162" i="49"/>
  <c r="S162" i="49"/>
  <c r="R162" i="49"/>
  <c r="Q162" i="49"/>
  <c r="P162" i="49"/>
  <c r="O162" i="49"/>
  <c r="N162" i="49"/>
  <c r="M162" i="49"/>
  <c r="L162" i="49"/>
  <c r="K162" i="49"/>
  <c r="J162" i="49"/>
  <c r="I162" i="49"/>
  <c r="H162" i="49"/>
  <c r="G162" i="49"/>
  <c r="F162" i="49"/>
  <c r="AI161" i="49"/>
  <c r="AH161" i="49"/>
  <c r="AG161" i="49"/>
  <c r="AF161" i="49"/>
  <c r="AE161" i="49"/>
  <c r="AD161" i="49"/>
  <c r="AC161" i="49"/>
  <c r="AB161" i="49"/>
  <c r="AA161" i="49"/>
  <c r="Z161" i="49"/>
  <c r="Y161" i="49"/>
  <c r="X161" i="49"/>
  <c r="W161" i="49"/>
  <c r="V161" i="49"/>
  <c r="U161" i="49"/>
  <c r="T161" i="49"/>
  <c r="S161" i="49"/>
  <c r="R161" i="49"/>
  <c r="Q161" i="49"/>
  <c r="P161" i="49"/>
  <c r="O161" i="49"/>
  <c r="N161" i="49"/>
  <c r="M161" i="49"/>
  <c r="L161" i="49"/>
  <c r="K161" i="49"/>
  <c r="J161" i="49"/>
  <c r="I161" i="49"/>
  <c r="H161" i="49"/>
  <c r="G161" i="49"/>
  <c r="F161" i="49"/>
  <c r="AI160" i="49"/>
  <c r="AH160" i="49"/>
  <c r="AG160" i="49"/>
  <c r="AF160" i="49"/>
  <c r="AE160" i="49"/>
  <c r="AD160" i="49"/>
  <c r="AC160" i="49"/>
  <c r="AB160" i="49"/>
  <c r="AA160" i="49"/>
  <c r="Z160" i="49"/>
  <c r="Y160" i="49"/>
  <c r="X160" i="49"/>
  <c r="W160" i="49"/>
  <c r="V160" i="49"/>
  <c r="U160" i="49"/>
  <c r="T160" i="49"/>
  <c r="S160" i="49"/>
  <c r="R160" i="49"/>
  <c r="Q160" i="49"/>
  <c r="P160" i="49"/>
  <c r="O160" i="49"/>
  <c r="N160" i="49"/>
  <c r="M160" i="49"/>
  <c r="L160" i="49"/>
  <c r="K160" i="49"/>
  <c r="J160" i="49"/>
  <c r="I160" i="49"/>
  <c r="H160" i="49"/>
  <c r="G160" i="49"/>
  <c r="F160" i="49"/>
  <c r="AI159" i="49"/>
  <c r="AH159" i="49"/>
  <c r="AG159" i="49"/>
  <c r="AF159" i="49"/>
  <c r="AE159" i="49"/>
  <c r="AD159" i="49"/>
  <c r="AC159" i="49"/>
  <c r="AB159" i="49"/>
  <c r="AA159" i="49"/>
  <c r="Z159" i="49"/>
  <c r="Y159" i="49"/>
  <c r="X159" i="49"/>
  <c r="W159" i="49"/>
  <c r="V159" i="49"/>
  <c r="U159" i="49"/>
  <c r="T159" i="49"/>
  <c r="S159" i="49"/>
  <c r="R159" i="49"/>
  <c r="Q159" i="49"/>
  <c r="P159" i="49"/>
  <c r="O159" i="49"/>
  <c r="N159" i="49"/>
  <c r="M159" i="49"/>
  <c r="L159" i="49"/>
  <c r="K159" i="49"/>
  <c r="J159" i="49"/>
  <c r="I159" i="49"/>
  <c r="H159" i="49"/>
  <c r="G159" i="49"/>
  <c r="F159" i="49"/>
  <c r="AI158" i="49"/>
  <c r="AH158" i="49"/>
  <c r="AG158" i="49"/>
  <c r="AF158" i="49"/>
  <c r="AE158" i="49"/>
  <c r="AD158" i="49"/>
  <c r="AC158" i="49"/>
  <c r="AB158" i="49"/>
  <c r="AA158" i="49"/>
  <c r="Z158" i="49"/>
  <c r="Y158" i="49"/>
  <c r="X158" i="49"/>
  <c r="W158" i="49"/>
  <c r="V158" i="49"/>
  <c r="U158" i="49"/>
  <c r="T158" i="49"/>
  <c r="S158" i="49"/>
  <c r="R158" i="49"/>
  <c r="Q158" i="49"/>
  <c r="P158" i="49"/>
  <c r="O158" i="49"/>
  <c r="N158" i="49"/>
  <c r="M158" i="49"/>
  <c r="L158" i="49"/>
  <c r="K158" i="49"/>
  <c r="J158" i="49"/>
  <c r="I158" i="49"/>
  <c r="H158" i="49"/>
  <c r="G158" i="49"/>
  <c r="F158" i="49"/>
  <c r="AI157" i="49"/>
  <c r="AH157" i="49"/>
  <c r="AG157" i="49"/>
  <c r="AF157" i="49"/>
  <c r="AE157" i="49"/>
  <c r="AD157" i="49"/>
  <c r="AC157" i="49"/>
  <c r="AB157" i="49"/>
  <c r="AA157" i="49"/>
  <c r="Z157" i="49"/>
  <c r="Y157" i="49"/>
  <c r="X157" i="49"/>
  <c r="W157" i="49"/>
  <c r="V157" i="49"/>
  <c r="U157" i="49"/>
  <c r="T157" i="49"/>
  <c r="S157" i="49"/>
  <c r="R157" i="49"/>
  <c r="Q157" i="49"/>
  <c r="P157" i="49"/>
  <c r="O157" i="49"/>
  <c r="N157" i="49"/>
  <c r="M157" i="49"/>
  <c r="L157" i="49"/>
  <c r="K157" i="49"/>
  <c r="J157" i="49"/>
  <c r="I157" i="49"/>
  <c r="H157" i="49"/>
  <c r="G157" i="49"/>
  <c r="F157" i="49"/>
  <c r="AI156" i="49"/>
  <c r="AH156" i="49"/>
  <c r="AG156" i="49"/>
  <c r="AF156" i="49"/>
  <c r="AE156" i="49"/>
  <c r="AD156" i="49"/>
  <c r="AC156" i="49"/>
  <c r="AB156" i="49"/>
  <c r="AA156" i="49"/>
  <c r="Z156" i="49"/>
  <c r="Y156" i="49"/>
  <c r="X156" i="49"/>
  <c r="W156" i="49"/>
  <c r="V156" i="49"/>
  <c r="U156" i="49"/>
  <c r="T156" i="49"/>
  <c r="S156" i="49"/>
  <c r="R156" i="49"/>
  <c r="Q156" i="49"/>
  <c r="P156" i="49"/>
  <c r="O156" i="49"/>
  <c r="N156" i="49"/>
  <c r="M156" i="49"/>
  <c r="L156" i="49"/>
  <c r="K156" i="49"/>
  <c r="J156" i="49"/>
  <c r="I156" i="49"/>
  <c r="H156" i="49"/>
  <c r="G156" i="49"/>
  <c r="F156" i="49"/>
  <c r="AI155" i="49"/>
  <c r="AH155" i="49"/>
  <c r="AG155" i="49"/>
  <c r="AF155" i="49"/>
  <c r="AE155" i="49"/>
  <c r="AD155" i="49"/>
  <c r="AC155" i="49"/>
  <c r="AB155" i="49"/>
  <c r="AA155" i="49"/>
  <c r="Z155" i="49"/>
  <c r="Y155" i="49"/>
  <c r="X155" i="49"/>
  <c r="W155" i="49"/>
  <c r="V155" i="49"/>
  <c r="U155" i="49"/>
  <c r="T155" i="49"/>
  <c r="S155" i="49"/>
  <c r="R155" i="49"/>
  <c r="Q155" i="49"/>
  <c r="P155" i="49"/>
  <c r="O155" i="49"/>
  <c r="N155" i="49"/>
  <c r="M155" i="49"/>
  <c r="L155" i="49"/>
  <c r="K155" i="49"/>
  <c r="J155" i="49"/>
  <c r="I155" i="49"/>
  <c r="H155" i="49"/>
  <c r="G155" i="49"/>
  <c r="F155" i="49"/>
  <c r="AI154" i="49"/>
  <c r="AH154" i="49"/>
  <c r="AG154" i="49"/>
  <c r="AF154" i="49"/>
  <c r="AE154" i="49"/>
  <c r="AD154" i="49"/>
  <c r="AC154" i="49"/>
  <c r="AB154" i="49"/>
  <c r="AA154" i="49"/>
  <c r="Z154" i="49"/>
  <c r="Y154" i="49"/>
  <c r="X154" i="49"/>
  <c r="W154" i="49"/>
  <c r="V154" i="49"/>
  <c r="U154" i="49"/>
  <c r="T154" i="49"/>
  <c r="S154" i="49"/>
  <c r="R154" i="49"/>
  <c r="Q154" i="49"/>
  <c r="P154" i="49"/>
  <c r="O154" i="49"/>
  <c r="N154" i="49"/>
  <c r="M154" i="49"/>
  <c r="L154" i="49"/>
  <c r="K154" i="49"/>
  <c r="J154" i="49"/>
  <c r="I154" i="49"/>
  <c r="H154" i="49"/>
  <c r="G154" i="49"/>
  <c r="F154" i="49"/>
  <c r="AI153" i="49"/>
  <c r="AH153" i="49"/>
  <c r="AG153" i="49"/>
  <c r="AF153" i="49"/>
  <c r="AE153" i="49"/>
  <c r="AD153" i="49"/>
  <c r="AC153" i="49"/>
  <c r="AB153" i="49"/>
  <c r="AA153" i="49"/>
  <c r="Z153" i="49"/>
  <c r="Y153" i="49"/>
  <c r="X153" i="49"/>
  <c r="W153" i="49"/>
  <c r="V153" i="49"/>
  <c r="U153" i="49"/>
  <c r="T153" i="49"/>
  <c r="S153" i="49"/>
  <c r="R153" i="49"/>
  <c r="Q153" i="49"/>
  <c r="P153" i="49"/>
  <c r="O153" i="49"/>
  <c r="N153" i="49"/>
  <c r="M153" i="49"/>
  <c r="L153" i="49"/>
  <c r="K153" i="49"/>
  <c r="J153" i="49"/>
  <c r="I153" i="49"/>
  <c r="H153" i="49"/>
  <c r="G153" i="49"/>
  <c r="F153" i="49"/>
  <c r="AI152" i="49"/>
  <c r="AH152" i="49"/>
  <c r="AG152" i="49"/>
  <c r="AF152" i="49"/>
  <c r="AE152" i="49"/>
  <c r="AD152" i="49"/>
  <c r="AC152" i="49"/>
  <c r="AB152" i="49"/>
  <c r="AA152" i="49"/>
  <c r="Z152" i="49"/>
  <c r="Y152" i="49"/>
  <c r="X152" i="49"/>
  <c r="W152" i="49"/>
  <c r="V152" i="49"/>
  <c r="U152" i="49"/>
  <c r="T152" i="49"/>
  <c r="S152" i="49"/>
  <c r="R152" i="49"/>
  <c r="Q152" i="49"/>
  <c r="P152" i="49"/>
  <c r="O152" i="49"/>
  <c r="N152" i="49"/>
  <c r="M152" i="49"/>
  <c r="L152" i="49"/>
  <c r="K152" i="49"/>
  <c r="J152" i="49"/>
  <c r="I152" i="49"/>
  <c r="H152" i="49"/>
  <c r="G152" i="49"/>
  <c r="F152" i="49"/>
  <c r="AI151" i="49"/>
  <c r="AH151" i="49"/>
  <c r="AG151" i="49"/>
  <c r="AF151" i="49"/>
  <c r="AE151" i="49"/>
  <c r="AD151" i="49"/>
  <c r="AC151" i="49"/>
  <c r="AB151" i="49"/>
  <c r="AA151" i="49"/>
  <c r="Z151" i="49"/>
  <c r="Y151" i="49"/>
  <c r="X151" i="49"/>
  <c r="W151" i="49"/>
  <c r="V151" i="49"/>
  <c r="U151" i="49"/>
  <c r="T151" i="49"/>
  <c r="S151" i="49"/>
  <c r="R151" i="49"/>
  <c r="Q151" i="49"/>
  <c r="P151" i="49"/>
  <c r="O151" i="49"/>
  <c r="N151" i="49"/>
  <c r="M151" i="49"/>
  <c r="L151" i="49"/>
  <c r="K151" i="49"/>
  <c r="J151" i="49"/>
  <c r="I151" i="49"/>
  <c r="H151" i="49"/>
  <c r="G151" i="49"/>
  <c r="F151" i="49"/>
  <c r="AI150" i="49"/>
  <c r="AH150" i="49"/>
  <c r="AG150" i="49"/>
  <c r="AF150" i="49"/>
  <c r="AE150" i="49"/>
  <c r="AD150" i="49"/>
  <c r="AC150" i="49"/>
  <c r="AB150" i="49"/>
  <c r="AA150" i="49"/>
  <c r="Z150" i="49"/>
  <c r="Y150" i="49"/>
  <c r="X150" i="49"/>
  <c r="W150" i="49"/>
  <c r="V150" i="49"/>
  <c r="U150" i="49"/>
  <c r="T150" i="49"/>
  <c r="S150" i="49"/>
  <c r="R150" i="49"/>
  <c r="Q150" i="49"/>
  <c r="P150" i="49"/>
  <c r="O150" i="49"/>
  <c r="N150" i="49"/>
  <c r="M150" i="49"/>
  <c r="L150" i="49"/>
  <c r="K150" i="49"/>
  <c r="J150" i="49"/>
  <c r="I150" i="49"/>
  <c r="H150" i="49"/>
  <c r="G150" i="49"/>
  <c r="F150" i="49"/>
  <c r="AI149" i="49"/>
  <c r="AH149" i="49"/>
  <c r="AG149" i="49"/>
  <c r="AF149" i="49"/>
  <c r="AE149" i="49"/>
  <c r="AD149" i="49"/>
  <c r="AC149" i="49"/>
  <c r="AB149" i="49"/>
  <c r="AA149" i="49"/>
  <c r="Z149" i="49"/>
  <c r="Y149" i="49"/>
  <c r="X149" i="49"/>
  <c r="W149" i="49"/>
  <c r="V149" i="49"/>
  <c r="U149" i="49"/>
  <c r="T149" i="49"/>
  <c r="S149" i="49"/>
  <c r="R149" i="49"/>
  <c r="Q149" i="49"/>
  <c r="P149" i="49"/>
  <c r="O149" i="49"/>
  <c r="N149" i="49"/>
  <c r="M149" i="49"/>
  <c r="L149" i="49"/>
  <c r="K149" i="49"/>
  <c r="J149" i="49"/>
  <c r="I149" i="49"/>
  <c r="H149" i="49"/>
  <c r="G149" i="49"/>
  <c r="F149" i="49"/>
  <c r="AI148" i="49"/>
  <c r="AH148" i="49"/>
  <c r="AG148" i="49"/>
  <c r="AF148" i="49"/>
  <c r="AE148" i="49"/>
  <c r="AD148" i="49"/>
  <c r="AC148" i="49"/>
  <c r="AB148" i="49"/>
  <c r="AA148" i="49"/>
  <c r="Z148" i="49"/>
  <c r="Y148" i="49"/>
  <c r="X148" i="49"/>
  <c r="W148" i="49"/>
  <c r="V148" i="49"/>
  <c r="U148" i="49"/>
  <c r="T148" i="49"/>
  <c r="S148" i="49"/>
  <c r="R148" i="49"/>
  <c r="Q148" i="49"/>
  <c r="P148" i="49"/>
  <c r="O148" i="49"/>
  <c r="N148" i="49"/>
  <c r="M148" i="49"/>
  <c r="L148" i="49"/>
  <c r="K148" i="49"/>
  <c r="J148" i="49"/>
  <c r="I148" i="49"/>
  <c r="H148" i="49"/>
  <c r="G148" i="49"/>
  <c r="F148" i="49"/>
  <c r="AI147" i="49"/>
  <c r="AH147" i="49"/>
  <c r="AG147" i="49"/>
  <c r="AF147" i="49"/>
  <c r="AE147" i="49"/>
  <c r="AD147" i="49"/>
  <c r="AC147" i="49"/>
  <c r="AB147" i="49"/>
  <c r="AA147" i="49"/>
  <c r="Z147" i="49"/>
  <c r="Y147" i="49"/>
  <c r="X147" i="49"/>
  <c r="W147" i="49"/>
  <c r="V147" i="49"/>
  <c r="U147" i="49"/>
  <c r="T147" i="49"/>
  <c r="S147" i="49"/>
  <c r="R147" i="49"/>
  <c r="Q147" i="49"/>
  <c r="P147" i="49"/>
  <c r="O147" i="49"/>
  <c r="N147" i="49"/>
  <c r="M147" i="49"/>
  <c r="L147" i="49"/>
  <c r="K147" i="49"/>
  <c r="J147" i="49"/>
  <c r="I147" i="49"/>
  <c r="H147" i="49"/>
  <c r="G147" i="49"/>
  <c r="F147" i="49"/>
  <c r="AI146" i="49"/>
  <c r="AH146" i="49"/>
  <c r="AG146" i="49"/>
  <c r="AF146" i="49"/>
  <c r="AE146" i="49"/>
  <c r="AD146" i="49"/>
  <c r="AC146" i="49"/>
  <c r="AB146" i="49"/>
  <c r="AA146" i="49"/>
  <c r="Z146" i="49"/>
  <c r="Y146" i="49"/>
  <c r="X146" i="49"/>
  <c r="W146" i="49"/>
  <c r="V146" i="49"/>
  <c r="U146" i="49"/>
  <c r="T146" i="49"/>
  <c r="S146" i="49"/>
  <c r="R146" i="49"/>
  <c r="Q146" i="49"/>
  <c r="P146" i="49"/>
  <c r="O146" i="49"/>
  <c r="N146" i="49"/>
  <c r="M146" i="49"/>
  <c r="L146" i="49"/>
  <c r="K146" i="49"/>
  <c r="J146" i="49"/>
  <c r="I146" i="49"/>
  <c r="H146" i="49"/>
  <c r="G146" i="49"/>
  <c r="F146" i="49"/>
  <c r="AI145" i="49"/>
  <c r="AH145" i="49"/>
  <c r="AG145" i="49"/>
  <c r="AF145" i="49"/>
  <c r="AE145" i="49"/>
  <c r="AD145" i="49"/>
  <c r="AC145" i="49"/>
  <c r="AB145" i="49"/>
  <c r="AA145" i="49"/>
  <c r="Z145" i="49"/>
  <c r="Y145" i="49"/>
  <c r="X145" i="49"/>
  <c r="W145" i="49"/>
  <c r="V145" i="49"/>
  <c r="U145" i="49"/>
  <c r="T145" i="49"/>
  <c r="S145" i="49"/>
  <c r="R145" i="49"/>
  <c r="Q145" i="49"/>
  <c r="P145" i="49"/>
  <c r="O145" i="49"/>
  <c r="N145" i="49"/>
  <c r="M145" i="49"/>
  <c r="L145" i="49"/>
  <c r="K145" i="49"/>
  <c r="J145" i="49"/>
  <c r="I145" i="49"/>
  <c r="H145" i="49"/>
  <c r="G145" i="49"/>
  <c r="F145" i="49"/>
  <c r="AI144" i="49"/>
  <c r="AH144" i="49"/>
  <c r="AG144" i="49"/>
  <c r="AF144" i="49"/>
  <c r="AE144" i="49"/>
  <c r="AD144" i="49"/>
  <c r="AC144" i="49"/>
  <c r="AB144" i="49"/>
  <c r="AA144" i="49"/>
  <c r="Z144" i="49"/>
  <c r="Y144" i="49"/>
  <c r="X144" i="49"/>
  <c r="W144" i="49"/>
  <c r="V144" i="49"/>
  <c r="U144" i="49"/>
  <c r="T144" i="49"/>
  <c r="S144" i="49"/>
  <c r="R144" i="49"/>
  <c r="Q144" i="49"/>
  <c r="P144" i="49"/>
  <c r="O144" i="49"/>
  <c r="N144" i="49"/>
  <c r="M144" i="49"/>
  <c r="L144" i="49"/>
  <c r="K144" i="49"/>
  <c r="J144" i="49"/>
  <c r="I144" i="49"/>
  <c r="H144" i="49"/>
  <c r="G144" i="49"/>
  <c r="F144" i="49"/>
  <c r="AI143" i="49"/>
  <c r="AH143" i="49"/>
  <c r="AG143" i="49"/>
  <c r="AF143" i="49"/>
  <c r="AE143" i="49"/>
  <c r="AD143" i="49"/>
  <c r="AC143" i="49"/>
  <c r="AB143" i="49"/>
  <c r="AA143" i="49"/>
  <c r="Z143" i="49"/>
  <c r="Y143" i="49"/>
  <c r="X143" i="49"/>
  <c r="W143" i="49"/>
  <c r="V143" i="49"/>
  <c r="U143" i="49"/>
  <c r="T143" i="49"/>
  <c r="S143" i="49"/>
  <c r="R143" i="49"/>
  <c r="Q143" i="49"/>
  <c r="P143" i="49"/>
  <c r="O143" i="49"/>
  <c r="N143" i="49"/>
  <c r="M143" i="49"/>
  <c r="L143" i="49"/>
  <c r="K143" i="49"/>
  <c r="J143" i="49"/>
  <c r="I143" i="49"/>
  <c r="H143" i="49"/>
  <c r="G143" i="49"/>
  <c r="F143" i="49"/>
  <c r="AI142" i="49"/>
  <c r="AH142" i="49"/>
  <c r="AG142" i="49"/>
  <c r="AF142" i="49"/>
  <c r="AE142" i="49"/>
  <c r="AD142" i="49"/>
  <c r="AC142" i="49"/>
  <c r="AB142" i="49"/>
  <c r="AA142" i="49"/>
  <c r="Z142" i="49"/>
  <c r="Y142" i="49"/>
  <c r="X142" i="49"/>
  <c r="W142" i="49"/>
  <c r="V142" i="49"/>
  <c r="U142" i="49"/>
  <c r="T142" i="49"/>
  <c r="S142" i="49"/>
  <c r="R142" i="49"/>
  <c r="Q142" i="49"/>
  <c r="P142" i="49"/>
  <c r="O142" i="49"/>
  <c r="N142" i="49"/>
  <c r="M142" i="49"/>
  <c r="L142" i="49"/>
  <c r="K142" i="49"/>
  <c r="J142" i="49"/>
  <c r="I142" i="49"/>
  <c r="H142" i="49"/>
  <c r="G142" i="49"/>
  <c r="F142" i="49"/>
  <c r="AI141" i="49"/>
  <c r="AH141" i="49"/>
  <c r="AG141" i="49"/>
  <c r="AF141" i="49"/>
  <c r="AE141" i="49"/>
  <c r="AD141" i="49"/>
  <c r="AC141" i="49"/>
  <c r="AB141" i="49"/>
  <c r="AA141" i="49"/>
  <c r="Z141" i="49"/>
  <c r="Y141" i="49"/>
  <c r="X141" i="49"/>
  <c r="W141" i="49"/>
  <c r="V141" i="49"/>
  <c r="U141" i="49"/>
  <c r="T141" i="49"/>
  <c r="S141" i="49"/>
  <c r="R141" i="49"/>
  <c r="Q141" i="49"/>
  <c r="P141" i="49"/>
  <c r="O141" i="49"/>
  <c r="N141" i="49"/>
  <c r="M141" i="49"/>
  <c r="L141" i="49"/>
  <c r="K141" i="49"/>
  <c r="J141" i="49"/>
  <c r="I141" i="49"/>
  <c r="H141" i="49"/>
  <c r="G141" i="49"/>
  <c r="F141" i="49"/>
  <c r="AI140" i="49"/>
  <c r="AH140" i="49"/>
  <c r="AG140" i="49"/>
  <c r="AF140" i="49"/>
  <c r="AE140" i="49"/>
  <c r="AD140" i="49"/>
  <c r="AC140" i="49"/>
  <c r="AB140" i="49"/>
  <c r="AA140" i="49"/>
  <c r="Z140" i="49"/>
  <c r="Y140" i="49"/>
  <c r="X140" i="49"/>
  <c r="W140" i="49"/>
  <c r="V140" i="49"/>
  <c r="U140" i="49"/>
  <c r="T140" i="49"/>
  <c r="S140" i="49"/>
  <c r="R140" i="49"/>
  <c r="Q140" i="49"/>
  <c r="P140" i="49"/>
  <c r="O140" i="49"/>
  <c r="N140" i="49"/>
  <c r="M140" i="49"/>
  <c r="L140" i="49"/>
  <c r="K140" i="49"/>
  <c r="J140" i="49"/>
  <c r="I140" i="49"/>
  <c r="H140" i="49"/>
  <c r="G140" i="49"/>
  <c r="F140" i="49"/>
  <c r="AI139" i="49"/>
  <c r="AH139" i="49"/>
  <c r="AG139" i="49"/>
  <c r="AF139" i="49"/>
  <c r="AE139" i="49"/>
  <c r="AD139" i="49"/>
  <c r="AC139" i="49"/>
  <c r="AB139" i="49"/>
  <c r="AA139" i="49"/>
  <c r="Z139" i="49"/>
  <c r="Y139" i="49"/>
  <c r="X139" i="49"/>
  <c r="W139" i="49"/>
  <c r="V139" i="49"/>
  <c r="U139" i="49"/>
  <c r="T139" i="49"/>
  <c r="S139" i="49"/>
  <c r="R139" i="49"/>
  <c r="Q139" i="49"/>
  <c r="P139" i="49"/>
  <c r="O139" i="49"/>
  <c r="N139" i="49"/>
  <c r="M139" i="49"/>
  <c r="L139" i="49"/>
  <c r="K139" i="49"/>
  <c r="J139" i="49"/>
  <c r="I139" i="49"/>
  <c r="H139" i="49"/>
  <c r="G139" i="49"/>
  <c r="F139" i="49"/>
  <c r="AI138" i="49"/>
  <c r="AH138" i="49"/>
  <c r="AG138" i="49"/>
  <c r="AF138" i="49"/>
  <c r="AE138" i="49"/>
  <c r="AD138" i="49"/>
  <c r="AC138" i="49"/>
  <c r="AB138" i="49"/>
  <c r="AA138" i="49"/>
  <c r="Z138" i="49"/>
  <c r="Y138" i="49"/>
  <c r="X138" i="49"/>
  <c r="W138" i="49"/>
  <c r="V138" i="49"/>
  <c r="U138" i="49"/>
  <c r="T138" i="49"/>
  <c r="S138" i="49"/>
  <c r="R138" i="49"/>
  <c r="Q138" i="49"/>
  <c r="P138" i="49"/>
  <c r="O138" i="49"/>
  <c r="N138" i="49"/>
  <c r="M138" i="49"/>
  <c r="L138" i="49"/>
  <c r="K138" i="49"/>
  <c r="J138" i="49"/>
  <c r="I138" i="49"/>
  <c r="H138" i="49"/>
  <c r="G138" i="49"/>
  <c r="F138" i="49"/>
  <c r="AI137" i="49"/>
  <c r="AH137" i="49"/>
  <c r="AG137" i="49"/>
  <c r="AF137" i="49"/>
  <c r="AE137" i="49"/>
  <c r="AD137" i="49"/>
  <c r="AC137" i="49"/>
  <c r="AB137" i="49"/>
  <c r="AA137" i="49"/>
  <c r="Z137" i="49"/>
  <c r="Y137" i="49"/>
  <c r="X137" i="49"/>
  <c r="W137" i="49"/>
  <c r="V137" i="49"/>
  <c r="U137" i="49"/>
  <c r="T137" i="49"/>
  <c r="S137" i="49"/>
  <c r="R137" i="49"/>
  <c r="Q137" i="49"/>
  <c r="P137" i="49"/>
  <c r="O137" i="49"/>
  <c r="N137" i="49"/>
  <c r="M137" i="49"/>
  <c r="L137" i="49"/>
  <c r="K137" i="49"/>
  <c r="J137" i="49"/>
  <c r="I137" i="49"/>
  <c r="H137" i="49"/>
  <c r="G137" i="49"/>
  <c r="F137" i="49"/>
  <c r="AI136" i="49"/>
  <c r="AH136" i="49"/>
  <c r="AG136" i="49"/>
  <c r="AF136" i="49"/>
  <c r="AE136" i="49"/>
  <c r="AD136" i="49"/>
  <c r="AC136" i="49"/>
  <c r="AB136" i="49"/>
  <c r="AA136" i="49"/>
  <c r="Z136" i="49"/>
  <c r="Y136" i="49"/>
  <c r="X136" i="49"/>
  <c r="W136" i="49"/>
  <c r="V136" i="49"/>
  <c r="U136" i="49"/>
  <c r="T136" i="49"/>
  <c r="S136" i="49"/>
  <c r="R136" i="49"/>
  <c r="Q136" i="49"/>
  <c r="P136" i="49"/>
  <c r="O136" i="49"/>
  <c r="N136" i="49"/>
  <c r="M136" i="49"/>
  <c r="L136" i="49"/>
  <c r="K136" i="49"/>
  <c r="J136" i="49"/>
  <c r="I136" i="49"/>
  <c r="H136" i="49"/>
  <c r="G136" i="49"/>
  <c r="F136" i="49"/>
  <c r="AI135" i="49"/>
  <c r="AH135" i="49"/>
  <c r="AG135" i="49"/>
  <c r="AF135" i="49"/>
  <c r="AE135" i="49"/>
  <c r="AD135" i="49"/>
  <c r="AC135" i="49"/>
  <c r="AB135" i="49"/>
  <c r="AA135" i="49"/>
  <c r="Z135" i="49"/>
  <c r="Y135" i="49"/>
  <c r="X135" i="49"/>
  <c r="W135" i="49"/>
  <c r="V135" i="49"/>
  <c r="U135" i="49"/>
  <c r="T135" i="49"/>
  <c r="S135" i="49"/>
  <c r="R135" i="49"/>
  <c r="Q135" i="49"/>
  <c r="P135" i="49"/>
  <c r="O135" i="49"/>
  <c r="N135" i="49"/>
  <c r="M135" i="49"/>
  <c r="L135" i="49"/>
  <c r="K135" i="49"/>
  <c r="J135" i="49"/>
  <c r="I135" i="49"/>
  <c r="H135" i="49"/>
  <c r="G135" i="49"/>
  <c r="F135" i="49"/>
  <c r="AI134" i="49"/>
  <c r="AH134" i="49"/>
  <c r="AG134" i="49"/>
  <c r="AF134" i="49"/>
  <c r="AE134" i="49"/>
  <c r="AD134" i="49"/>
  <c r="AC134" i="49"/>
  <c r="AB134" i="49"/>
  <c r="AA134" i="49"/>
  <c r="Z134" i="49"/>
  <c r="Y134" i="49"/>
  <c r="X134" i="49"/>
  <c r="W134" i="49"/>
  <c r="V134" i="49"/>
  <c r="U134" i="49"/>
  <c r="T134" i="49"/>
  <c r="S134" i="49"/>
  <c r="R134" i="49"/>
  <c r="Q134" i="49"/>
  <c r="P134" i="49"/>
  <c r="O134" i="49"/>
  <c r="N134" i="49"/>
  <c r="M134" i="49"/>
  <c r="L134" i="49"/>
  <c r="K134" i="49"/>
  <c r="J134" i="49"/>
  <c r="I134" i="49"/>
  <c r="H134" i="49"/>
  <c r="G134" i="49"/>
  <c r="F134" i="49"/>
  <c r="AI133" i="49"/>
  <c r="AH133" i="49"/>
  <c r="AG133" i="49"/>
  <c r="AF133" i="49"/>
  <c r="AE133" i="49"/>
  <c r="AD133" i="49"/>
  <c r="AC133" i="49"/>
  <c r="AB133" i="49"/>
  <c r="AA133" i="49"/>
  <c r="Z133" i="49"/>
  <c r="Y133" i="49"/>
  <c r="X133" i="49"/>
  <c r="W133" i="49"/>
  <c r="V133" i="49"/>
  <c r="U133" i="49"/>
  <c r="T133" i="49"/>
  <c r="S133" i="49"/>
  <c r="R133" i="49"/>
  <c r="Q133" i="49"/>
  <c r="P133" i="49"/>
  <c r="O133" i="49"/>
  <c r="N133" i="49"/>
  <c r="M133" i="49"/>
  <c r="L133" i="49"/>
  <c r="K133" i="49"/>
  <c r="J133" i="49"/>
  <c r="I133" i="49"/>
  <c r="H133" i="49"/>
  <c r="G133" i="49"/>
  <c r="F133" i="49"/>
  <c r="AI132" i="49"/>
  <c r="AH132" i="49"/>
  <c r="AG132" i="49"/>
  <c r="AF132" i="49"/>
  <c r="AE132" i="49"/>
  <c r="AD132" i="49"/>
  <c r="AC132" i="49"/>
  <c r="AB132" i="49"/>
  <c r="AA132" i="49"/>
  <c r="Z132" i="49"/>
  <c r="Y132" i="49"/>
  <c r="X132" i="49"/>
  <c r="W132" i="49"/>
  <c r="V132" i="49"/>
  <c r="U132" i="49"/>
  <c r="T132" i="49"/>
  <c r="S132" i="49"/>
  <c r="R132" i="49"/>
  <c r="Q132" i="49"/>
  <c r="P132" i="49"/>
  <c r="O132" i="49"/>
  <c r="N132" i="49"/>
  <c r="M132" i="49"/>
  <c r="L132" i="49"/>
  <c r="K132" i="49"/>
  <c r="J132" i="49"/>
  <c r="I132" i="49"/>
  <c r="H132" i="49"/>
  <c r="G132" i="49"/>
  <c r="F132" i="49"/>
  <c r="AI131" i="49"/>
  <c r="AH131" i="49"/>
  <c r="AG131" i="49"/>
  <c r="AF131" i="49"/>
  <c r="AE131" i="49"/>
  <c r="AD131" i="49"/>
  <c r="AC131" i="49"/>
  <c r="AB131" i="49"/>
  <c r="AA131" i="49"/>
  <c r="Z131" i="49"/>
  <c r="Y131" i="49"/>
  <c r="X131" i="49"/>
  <c r="W131" i="49"/>
  <c r="V131" i="49"/>
  <c r="U131" i="49"/>
  <c r="T131" i="49"/>
  <c r="S131" i="49"/>
  <c r="R131" i="49"/>
  <c r="Q131" i="49"/>
  <c r="P131" i="49"/>
  <c r="O131" i="49"/>
  <c r="N131" i="49"/>
  <c r="M131" i="49"/>
  <c r="L131" i="49"/>
  <c r="K131" i="49"/>
  <c r="J131" i="49"/>
  <c r="I131" i="49"/>
  <c r="H131" i="49"/>
  <c r="G131" i="49"/>
  <c r="F131" i="49"/>
  <c r="AI130" i="49"/>
  <c r="AH130" i="49"/>
  <c r="AG130" i="49"/>
  <c r="AF130" i="49"/>
  <c r="AE130" i="49"/>
  <c r="AD130" i="49"/>
  <c r="AC130" i="49"/>
  <c r="AB130" i="49"/>
  <c r="AA130" i="49"/>
  <c r="Z130" i="49"/>
  <c r="Y130" i="49"/>
  <c r="X130" i="49"/>
  <c r="W130" i="49"/>
  <c r="V130" i="49"/>
  <c r="U130" i="49"/>
  <c r="T130" i="49"/>
  <c r="S130" i="49"/>
  <c r="R130" i="49"/>
  <c r="Q130" i="49"/>
  <c r="P130" i="49"/>
  <c r="O130" i="49"/>
  <c r="N130" i="49"/>
  <c r="M130" i="49"/>
  <c r="L130" i="49"/>
  <c r="K130" i="49"/>
  <c r="J130" i="49"/>
  <c r="I130" i="49"/>
  <c r="H130" i="49"/>
  <c r="G130" i="49"/>
  <c r="F130" i="49"/>
  <c r="AI129" i="49"/>
  <c r="AH129" i="49"/>
  <c r="AG129" i="49"/>
  <c r="AF129" i="49"/>
  <c r="AE129" i="49"/>
  <c r="AD129" i="49"/>
  <c r="AC129" i="49"/>
  <c r="AB129" i="49"/>
  <c r="AA129" i="49"/>
  <c r="Z129" i="49"/>
  <c r="Y129" i="49"/>
  <c r="X129" i="49"/>
  <c r="W129" i="49"/>
  <c r="V129" i="49"/>
  <c r="U129" i="49"/>
  <c r="T129" i="49"/>
  <c r="S129" i="49"/>
  <c r="R129" i="49"/>
  <c r="Q129" i="49"/>
  <c r="P129" i="49"/>
  <c r="O129" i="49"/>
  <c r="N129" i="49"/>
  <c r="M129" i="49"/>
  <c r="L129" i="49"/>
  <c r="K129" i="49"/>
  <c r="J129" i="49"/>
  <c r="I129" i="49"/>
  <c r="H129" i="49"/>
  <c r="G129" i="49"/>
  <c r="F129" i="49"/>
  <c r="AI128" i="49"/>
  <c r="AH128" i="49"/>
  <c r="AG128" i="49"/>
  <c r="AF128" i="49"/>
  <c r="AE128" i="49"/>
  <c r="AD128" i="49"/>
  <c r="AC128" i="49"/>
  <c r="AB128" i="49"/>
  <c r="AA128" i="49"/>
  <c r="Z128" i="49"/>
  <c r="Y128" i="49"/>
  <c r="X128" i="49"/>
  <c r="W128" i="49"/>
  <c r="V128" i="49"/>
  <c r="U128" i="49"/>
  <c r="T128" i="49"/>
  <c r="S128" i="49"/>
  <c r="R128" i="49"/>
  <c r="Q128" i="49"/>
  <c r="P128" i="49"/>
  <c r="O128" i="49"/>
  <c r="N128" i="49"/>
  <c r="M128" i="49"/>
  <c r="L128" i="49"/>
  <c r="K128" i="49"/>
  <c r="J128" i="49"/>
  <c r="I128" i="49"/>
  <c r="H128" i="49"/>
  <c r="G128" i="49"/>
  <c r="F128" i="49"/>
  <c r="AI127" i="49"/>
  <c r="AH127" i="49"/>
  <c r="AG127" i="49"/>
  <c r="AF127" i="49"/>
  <c r="AE127" i="49"/>
  <c r="AD127" i="49"/>
  <c r="AC127" i="49"/>
  <c r="AB127" i="49"/>
  <c r="AA127" i="49"/>
  <c r="Z127" i="49"/>
  <c r="Y127" i="49"/>
  <c r="X127" i="49"/>
  <c r="W127" i="49"/>
  <c r="V127" i="49"/>
  <c r="U127" i="49"/>
  <c r="T127" i="49"/>
  <c r="S127" i="49"/>
  <c r="R127" i="49"/>
  <c r="Q127" i="49"/>
  <c r="P127" i="49"/>
  <c r="O127" i="49"/>
  <c r="N127" i="49"/>
  <c r="M127" i="49"/>
  <c r="L127" i="49"/>
  <c r="K127" i="49"/>
  <c r="J127" i="49"/>
  <c r="I127" i="49"/>
  <c r="H127" i="49"/>
  <c r="G127" i="49"/>
  <c r="F127" i="49"/>
  <c r="AI126" i="49"/>
  <c r="AH126" i="49"/>
  <c r="AG126" i="49"/>
  <c r="AF126" i="49"/>
  <c r="AE126" i="49"/>
  <c r="AD126" i="49"/>
  <c r="AC126" i="49"/>
  <c r="AB126" i="49"/>
  <c r="AA126" i="49"/>
  <c r="Z126" i="49"/>
  <c r="Y126" i="49"/>
  <c r="X126" i="49"/>
  <c r="W126" i="49"/>
  <c r="V126" i="49"/>
  <c r="U126" i="49"/>
  <c r="T126" i="49"/>
  <c r="S126" i="49"/>
  <c r="R126" i="49"/>
  <c r="Q126" i="49"/>
  <c r="P126" i="49"/>
  <c r="O126" i="49"/>
  <c r="N126" i="49"/>
  <c r="M126" i="49"/>
  <c r="L126" i="49"/>
  <c r="K126" i="49"/>
  <c r="J126" i="49"/>
  <c r="I126" i="49"/>
  <c r="H126" i="49"/>
  <c r="G126" i="49"/>
  <c r="F126" i="49"/>
  <c r="AI125" i="49"/>
  <c r="AH125" i="49"/>
  <c r="AG125" i="49"/>
  <c r="AF125" i="49"/>
  <c r="AE125" i="49"/>
  <c r="AD125" i="49"/>
  <c r="AC125" i="49"/>
  <c r="AB125" i="49"/>
  <c r="AA125" i="49"/>
  <c r="Z125" i="49"/>
  <c r="Y125" i="49"/>
  <c r="X125" i="49"/>
  <c r="W125" i="49"/>
  <c r="V125" i="49"/>
  <c r="U125" i="49"/>
  <c r="T125" i="49"/>
  <c r="S125" i="49"/>
  <c r="R125" i="49"/>
  <c r="Q125" i="49"/>
  <c r="P125" i="49"/>
  <c r="O125" i="49"/>
  <c r="N125" i="49"/>
  <c r="M125" i="49"/>
  <c r="L125" i="49"/>
  <c r="K125" i="49"/>
  <c r="J125" i="49"/>
  <c r="I125" i="49"/>
  <c r="H125" i="49"/>
  <c r="G125" i="49"/>
  <c r="F125" i="49"/>
  <c r="AI124" i="49"/>
  <c r="AH124" i="49"/>
  <c r="AG124" i="49"/>
  <c r="AF124" i="49"/>
  <c r="AE124" i="49"/>
  <c r="AD124" i="49"/>
  <c r="AC124" i="49"/>
  <c r="AB124" i="49"/>
  <c r="AA124" i="49"/>
  <c r="Z124" i="49"/>
  <c r="Y124" i="49"/>
  <c r="X124" i="49"/>
  <c r="W124" i="49"/>
  <c r="V124" i="49"/>
  <c r="U124" i="49"/>
  <c r="T124" i="49"/>
  <c r="S124" i="49"/>
  <c r="R124" i="49"/>
  <c r="Q124" i="49"/>
  <c r="P124" i="49"/>
  <c r="O124" i="49"/>
  <c r="N124" i="49"/>
  <c r="M124" i="49"/>
  <c r="L124" i="49"/>
  <c r="K124" i="49"/>
  <c r="J124" i="49"/>
  <c r="I124" i="49"/>
  <c r="H124" i="49"/>
  <c r="G124" i="49"/>
  <c r="F124" i="49"/>
  <c r="AI123" i="49"/>
  <c r="AH123" i="49"/>
  <c r="AG123" i="49"/>
  <c r="AF123" i="49"/>
  <c r="AE123" i="49"/>
  <c r="AD123" i="49"/>
  <c r="AC123" i="49"/>
  <c r="AB123" i="49"/>
  <c r="AA123" i="49"/>
  <c r="Z123" i="49"/>
  <c r="Y123" i="49"/>
  <c r="X123" i="49"/>
  <c r="W123" i="49"/>
  <c r="V123" i="49"/>
  <c r="U123" i="49"/>
  <c r="T123" i="49"/>
  <c r="S123" i="49"/>
  <c r="R123" i="49"/>
  <c r="Q123" i="49"/>
  <c r="P123" i="49"/>
  <c r="O123" i="49"/>
  <c r="N123" i="49"/>
  <c r="M123" i="49"/>
  <c r="L123" i="49"/>
  <c r="K123" i="49"/>
  <c r="J123" i="49"/>
  <c r="I123" i="49"/>
  <c r="H123" i="49"/>
  <c r="G123" i="49"/>
  <c r="F123" i="49"/>
  <c r="AI122" i="49"/>
  <c r="AH122" i="49"/>
  <c r="AG122" i="49"/>
  <c r="AF122" i="49"/>
  <c r="AE122" i="49"/>
  <c r="AD122" i="49"/>
  <c r="AC122" i="49"/>
  <c r="AB122" i="49"/>
  <c r="AA122" i="49"/>
  <c r="Z122" i="49"/>
  <c r="Y122" i="49"/>
  <c r="X122" i="49"/>
  <c r="W122" i="49"/>
  <c r="V122" i="49"/>
  <c r="U122" i="49"/>
  <c r="T122" i="49"/>
  <c r="S122" i="49"/>
  <c r="R122" i="49"/>
  <c r="Q122" i="49"/>
  <c r="P122" i="49"/>
  <c r="O122" i="49"/>
  <c r="N122" i="49"/>
  <c r="M122" i="49"/>
  <c r="L122" i="49"/>
  <c r="K122" i="49"/>
  <c r="J122" i="49"/>
  <c r="I122" i="49"/>
  <c r="H122" i="49"/>
  <c r="G122" i="49"/>
  <c r="F122" i="49"/>
  <c r="AI121" i="49"/>
  <c r="AH121" i="49"/>
  <c r="AG121" i="49"/>
  <c r="AF121" i="49"/>
  <c r="AE121" i="49"/>
  <c r="AD121" i="49"/>
  <c r="AC121" i="49"/>
  <c r="AB121" i="49"/>
  <c r="AA121" i="49"/>
  <c r="Z121" i="49"/>
  <c r="Y121" i="49"/>
  <c r="X121" i="49"/>
  <c r="W121" i="49"/>
  <c r="V121" i="49"/>
  <c r="U121" i="49"/>
  <c r="T121" i="49"/>
  <c r="S121" i="49"/>
  <c r="R121" i="49"/>
  <c r="Q121" i="49"/>
  <c r="P121" i="49"/>
  <c r="O121" i="49"/>
  <c r="N121" i="49"/>
  <c r="M121" i="49"/>
  <c r="L121" i="49"/>
  <c r="K121" i="49"/>
  <c r="J121" i="49"/>
  <c r="I121" i="49"/>
  <c r="H121" i="49"/>
  <c r="G121" i="49"/>
  <c r="F121" i="49"/>
  <c r="AI120" i="49"/>
  <c r="AH120" i="49"/>
  <c r="AG120" i="49"/>
  <c r="AF120" i="49"/>
  <c r="AE120" i="49"/>
  <c r="AD120" i="49"/>
  <c r="AC120" i="49"/>
  <c r="AB120" i="49"/>
  <c r="AA120" i="49"/>
  <c r="Z120" i="49"/>
  <c r="Y120" i="49"/>
  <c r="X120" i="49"/>
  <c r="W120" i="49"/>
  <c r="V120" i="49"/>
  <c r="U120" i="49"/>
  <c r="T120" i="49"/>
  <c r="S120" i="49"/>
  <c r="R120" i="49"/>
  <c r="Q120" i="49"/>
  <c r="P120" i="49"/>
  <c r="O120" i="49"/>
  <c r="N120" i="49"/>
  <c r="M120" i="49"/>
  <c r="L120" i="49"/>
  <c r="K120" i="49"/>
  <c r="J120" i="49"/>
  <c r="I120" i="49"/>
  <c r="H120" i="49"/>
  <c r="G120" i="49"/>
  <c r="F120" i="49"/>
  <c r="AI119" i="49"/>
  <c r="AH119" i="49"/>
  <c r="AG119" i="49"/>
  <c r="AF119" i="49"/>
  <c r="AE119" i="49"/>
  <c r="AD119" i="49"/>
  <c r="AC119" i="49"/>
  <c r="AB119" i="49"/>
  <c r="AA119" i="49"/>
  <c r="Z119" i="49"/>
  <c r="Y119" i="49"/>
  <c r="X119" i="49"/>
  <c r="W119" i="49"/>
  <c r="V119" i="49"/>
  <c r="U119" i="49"/>
  <c r="T119" i="49"/>
  <c r="S119" i="49"/>
  <c r="R119" i="49"/>
  <c r="Q119" i="49"/>
  <c r="P119" i="49"/>
  <c r="O119" i="49"/>
  <c r="N119" i="49"/>
  <c r="M119" i="49"/>
  <c r="L119" i="49"/>
  <c r="K119" i="49"/>
  <c r="J119" i="49"/>
  <c r="I119" i="49"/>
  <c r="H119" i="49"/>
  <c r="G119" i="49"/>
  <c r="F119" i="49"/>
  <c r="AI118" i="49"/>
  <c r="AH118" i="49"/>
  <c r="AG118" i="49"/>
  <c r="AF118" i="49"/>
  <c r="AE118" i="49"/>
  <c r="AD118" i="49"/>
  <c r="AC118" i="49"/>
  <c r="AB118" i="49"/>
  <c r="AA118" i="49"/>
  <c r="Z118" i="49"/>
  <c r="Y118" i="49"/>
  <c r="X118" i="49"/>
  <c r="W118" i="49"/>
  <c r="V118" i="49"/>
  <c r="U118" i="49"/>
  <c r="T118" i="49"/>
  <c r="S118" i="49"/>
  <c r="R118" i="49"/>
  <c r="Q118" i="49"/>
  <c r="P118" i="49"/>
  <c r="O118" i="49"/>
  <c r="N118" i="49"/>
  <c r="M118" i="49"/>
  <c r="L118" i="49"/>
  <c r="K118" i="49"/>
  <c r="J118" i="49"/>
  <c r="I118" i="49"/>
  <c r="H118" i="49"/>
  <c r="G118" i="49"/>
  <c r="F118" i="49"/>
  <c r="AI117" i="49"/>
  <c r="AH117" i="49"/>
  <c r="AG117" i="49"/>
  <c r="AF117" i="49"/>
  <c r="AE117" i="49"/>
  <c r="AD117" i="49"/>
  <c r="AC117" i="49"/>
  <c r="AB117" i="49"/>
  <c r="AA117" i="49"/>
  <c r="Z117" i="49"/>
  <c r="Y117" i="49"/>
  <c r="X117" i="49"/>
  <c r="W117" i="49"/>
  <c r="V117" i="49"/>
  <c r="U117" i="49"/>
  <c r="T117" i="49"/>
  <c r="S117" i="49"/>
  <c r="R117" i="49"/>
  <c r="Q117" i="49"/>
  <c r="P117" i="49"/>
  <c r="O117" i="49"/>
  <c r="N117" i="49"/>
  <c r="M117" i="49"/>
  <c r="L117" i="49"/>
  <c r="K117" i="49"/>
  <c r="J117" i="49"/>
  <c r="I117" i="49"/>
  <c r="H117" i="49"/>
  <c r="G117" i="49"/>
  <c r="F117" i="49"/>
  <c r="AI116" i="49"/>
  <c r="AH116" i="49"/>
  <c r="AG116" i="49"/>
  <c r="AF116" i="49"/>
  <c r="AE116" i="49"/>
  <c r="AD116" i="49"/>
  <c r="AC116" i="49"/>
  <c r="AB116" i="49"/>
  <c r="AA116" i="49"/>
  <c r="Z116" i="49"/>
  <c r="Y116" i="49"/>
  <c r="X116" i="49"/>
  <c r="W116" i="49"/>
  <c r="V116" i="49"/>
  <c r="U116" i="49"/>
  <c r="T116" i="49"/>
  <c r="S116" i="49"/>
  <c r="R116" i="49"/>
  <c r="Q116" i="49"/>
  <c r="P116" i="49"/>
  <c r="O116" i="49"/>
  <c r="N116" i="49"/>
  <c r="M116" i="49"/>
  <c r="L116" i="49"/>
  <c r="K116" i="49"/>
  <c r="J116" i="49"/>
  <c r="I116" i="49"/>
  <c r="H116" i="49"/>
  <c r="G116" i="49"/>
  <c r="F116" i="49"/>
  <c r="AI115" i="49"/>
  <c r="AH115" i="49"/>
  <c r="AG115" i="49"/>
  <c r="AF115" i="49"/>
  <c r="AE115" i="49"/>
  <c r="AD115" i="49"/>
  <c r="AC115" i="49"/>
  <c r="AB115" i="49"/>
  <c r="AA115" i="49"/>
  <c r="Z115" i="49"/>
  <c r="Y115" i="49"/>
  <c r="X115" i="49"/>
  <c r="W115" i="49"/>
  <c r="V115" i="49"/>
  <c r="U115" i="49"/>
  <c r="T115" i="49"/>
  <c r="S115" i="49"/>
  <c r="R115" i="49"/>
  <c r="Q115" i="49"/>
  <c r="P115" i="49"/>
  <c r="O115" i="49"/>
  <c r="N115" i="49"/>
  <c r="M115" i="49"/>
  <c r="L115" i="49"/>
  <c r="K115" i="49"/>
  <c r="J115" i="49"/>
  <c r="I115" i="49"/>
  <c r="H115" i="49"/>
  <c r="G115" i="49"/>
  <c r="F115" i="49"/>
  <c r="AI114" i="49"/>
  <c r="AH114" i="49"/>
  <c r="AG114" i="49"/>
  <c r="AF114" i="49"/>
  <c r="AE114" i="49"/>
  <c r="AD114" i="49"/>
  <c r="AC114" i="49"/>
  <c r="AB114" i="49"/>
  <c r="AA114" i="49"/>
  <c r="Z114" i="49"/>
  <c r="Y114" i="49"/>
  <c r="X114" i="49"/>
  <c r="W114" i="49"/>
  <c r="V114" i="49"/>
  <c r="U114" i="49"/>
  <c r="T114" i="49"/>
  <c r="S114" i="49"/>
  <c r="R114" i="49"/>
  <c r="Q114" i="49"/>
  <c r="P114" i="49"/>
  <c r="O114" i="49"/>
  <c r="N114" i="49"/>
  <c r="M114" i="49"/>
  <c r="L114" i="49"/>
  <c r="K114" i="49"/>
  <c r="J114" i="49"/>
  <c r="I114" i="49"/>
  <c r="H114" i="49"/>
  <c r="G114" i="49"/>
  <c r="F114" i="49"/>
  <c r="AI113" i="49"/>
  <c r="AH113" i="49"/>
  <c r="AG113" i="49"/>
  <c r="AF113" i="49"/>
  <c r="AE113" i="49"/>
  <c r="AD113" i="49"/>
  <c r="AC113" i="49"/>
  <c r="AB113" i="49"/>
  <c r="AA113" i="49"/>
  <c r="Z113" i="49"/>
  <c r="Y113" i="49"/>
  <c r="X113" i="49"/>
  <c r="W113" i="49"/>
  <c r="V113" i="49"/>
  <c r="U113" i="49"/>
  <c r="T113" i="49"/>
  <c r="S113" i="49"/>
  <c r="R113" i="49"/>
  <c r="Q113" i="49"/>
  <c r="P113" i="49"/>
  <c r="O113" i="49"/>
  <c r="N113" i="49"/>
  <c r="M113" i="49"/>
  <c r="L113" i="49"/>
  <c r="K113" i="49"/>
  <c r="J113" i="49"/>
  <c r="I113" i="49"/>
  <c r="H113" i="49"/>
  <c r="G113" i="49"/>
  <c r="F113" i="49"/>
  <c r="AI112" i="49"/>
  <c r="AH112" i="49"/>
  <c r="AG112" i="49"/>
  <c r="AF112" i="49"/>
  <c r="AE112" i="49"/>
  <c r="AD112" i="49"/>
  <c r="AC112" i="49"/>
  <c r="AB112" i="49"/>
  <c r="AA112" i="49"/>
  <c r="Z112" i="49"/>
  <c r="Y112" i="49"/>
  <c r="X112" i="49"/>
  <c r="W112" i="49"/>
  <c r="V112" i="49"/>
  <c r="U112" i="49"/>
  <c r="T112" i="49"/>
  <c r="S112" i="49"/>
  <c r="R112" i="49"/>
  <c r="Q112" i="49"/>
  <c r="P112" i="49"/>
  <c r="O112" i="49"/>
  <c r="N112" i="49"/>
  <c r="M112" i="49"/>
  <c r="L112" i="49"/>
  <c r="K112" i="49"/>
  <c r="J112" i="49"/>
  <c r="I112" i="49"/>
  <c r="H112" i="49"/>
  <c r="G112" i="49"/>
  <c r="F112" i="49"/>
  <c r="AI111" i="49"/>
  <c r="AH111" i="49"/>
  <c r="AG111" i="49"/>
  <c r="AF111" i="49"/>
  <c r="AE111" i="49"/>
  <c r="AD111" i="49"/>
  <c r="AC111" i="49"/>
  <c r="AB111" i="49"/>
  <c r="AA111" i="49"/>
  <c r="Z111" i="49"/>
  <c r="Y111" i="49"/>
  <c r="X111" i="49"/>
  <c r="W111" i="49"/>
  <c r="V111" i="49"/>
  <c r="U111" i="49"/>
  <c r="T111" i="49"/>
  <c r="S111" i="49"/>
  <c r="R111" i="49"/>
  <c r="Q111" i="49"/>
  <c r="P111" i="49"/>
  <c r="O111" i="49"/>
  <c r="N111" i="49"/>
  <c r="M111" i="49"/>
  <c r="L111" i="49"/>
  <c r="K111" i="49"/>
  <c r="J111" i="49"/>
  <c r="I111" i="49"/>
  <c r="H111" i="49"/>
  <c r="G111" i="49"/>
  <c r="F111" i="49"/>
  <c r="AI110" i="49"/>
  <c r="AH110" i="49"/>
  <c r="AG110" i="49"/>
  <c r="AF110" i="49"/>
  <c r="AE110" i="49"/>
  <c r="AD110" i="49"/>
  <c r="AC110" i="49"/>
  <c r="AB110" i="49"/>
  <c r="AA110" i="49"/>
  <c r="Z110" i="49"/>
  <c r="Y110" i="49"/>
  <c r="X110" i="49"/>
  <c r="W110" i="49"/>
  <c r="V110" i="49"/>
  <c r="U110" i="49"/>
  <c r="T110" i="49"/>
  <c r="S110" i="49"/>
  <c r="R110" i="49"/>
  <c r="Q110" i="49"/>
  <c r="P110" i="49"/>
  <c r="O110" i="49"/>
  <c r="N110" i="49"/>
  <c r="M110" i="49"/>
  <c r="L110" i="49"/>
  <c r="K110" i="49"/>
  <c r="J110" i="49"/>
  <c r="I110" i="49"/>
  <c r="H110" i="49"/>
  <c r="G110" i="49"/>
  <c r="F110" i="49"/>
  <c r="AI109" i="49"/>
  <c r="AH109" i="49"/>
  <c r="AG109" i="49"/>
  <c r="AF109" i="49"/>
  <c r="AE109" i="49"/>
  <c r="AD109" i="49"/>
  <c r="AC109" i="49"/>
  <c r="AB109" i="49"/>
  <c r="AA109" i="49"/>
  <c r="Z109" i="49"/>
  <c r="Y109" i="49"/>
  <c r="X109" i="49"/>
  <c r="W109" i="49"/>
  <c r="V109" i="49"/>
  <c r="U109" i="49"/>
  <c r="T109" i="49"/>
  <c r="S109" i="49"/>
  <c r="R109" i="49"/>
  <c r="Q109" i="49"/>
  <c r="P109" i="49"/>
  <c r="O109" i="49"/>
  <c r="N109" i="49"/>
  <c r="M109" i="49"/>
  <c r="L109" i="49"/>
  <c r="K109" i="49"/>
  <c r="J109" i="49"/>
  <c r="I109" i="49"/>
  <c r="H109" i="49"/>
  <c r="G109" i="49"/>
  <c r="F109" i="49"/>
  <c r="AI108" i="49"/>
  <c r="AH108" i="49"/>
  <c r="AG108" i="49"/>
  <c r="AF108" i="49"/>
  <c r="AE108" i="49"/>
  <c r="AD108" i="49"/>
  <c r="AC108" i="49"/>
  <c r="AB108" i="49"/>
  <c r="AA108" i="49"/>
  <c r="Z108" i="49"/>
  <c r="Y108" i="49"/>
  <c r="X108" i="49"/>
  <c r="W108" i="49"/>
  <c r="V108" i="49"/>
  <c r="U108" i="49"/>
  <c r="T108" i="49"/>
  <c r="S108" i="49"/>
  <c r="R108" i="49"/>
  <c r="Q108" i="49"/>
  <c r="P108" i="49"/>
  <c r="O108" i="49"/>
  <c r="N108" i="49"/>
  <c r="M108" i="49"/>
  <c r="L108" i="49"/>
  <c r="K108" i="49"/>
  <c r="J108" i="49"/>
  <c r="I108" i="49"/>
  <c r="H108" i="49"/>
  <c r="G108" i="49"/>
  <c r="F108" i="49"/>
  <c r="AI107" i="49"/>
  <c r="AH107" i="49"/>
  <c r="AG107" i="49"/>
  <c r="AF107" i="49"/>
  <c r="AE107" i="49"/>
  <c r="AD107" i="49"/>
  <c r="AC107" i="49"/>
  <c r="AB107" i="49"/>
  <c r="AA107" i="49"/>
  <c r="Z107" i="49"/>
  <c r="Y107" i="49"/>
  <c r="X107" i="49"/>
  <c r="W107" i="49"/>
  <c r="V107" i="49"/>
  <c r="U107" i="49"/>
  <c r="T107" i="49"/>
  <c r="S107" i="49"/>
  <c r="R107" i="49"/>
  <c r="Q107" i="49"/>
  <c r="P107" i="49"/>
  <c r="O107" i="49"/>
  <c r="N107" i="49"/>
  <c r="M107" i="49"/>
  <c r="L107" i="49"/>
  <c r="K107" i="49"/>
  <c r="J107" i="49"/>
  <c r="I107" i="49"/>
  <c r="H107" i="49"/>
  <c r="G107" i="49"/>
  <c r="F107" i="49"/>
  <c r="AI106" i="49"/>
  <c r="AH106" i="49"/>
  <c r="AG106" i="49"/>
  <c r="AF106" i="49"/>
  <c r="AE106" i="49"/>
  <c r="AD106" i="49"/>
  <c r="AC106" i="49"/>
  <c r="AB106" i="49"/>
  <c r="AA106" i="49"/>
  <c r="Z106" i="49"/>
  <c r="Y106" i="49"/>
  <c r="X106" i="49"/>
  <c r="W106" i="49"/>
  <c r="V106" i="49"/>
  <c r="U106" i="49"/>
  <c r="T106" i="49"/>
  <c r="S106" i="49"/>
  <c r="R106" i="49"/>
  <c r="Q106" i="49"/>
  <c r="P106" i="49"/>
  <c r="O106" i="49"/>
  <c r="N106" i="49"/>
  <c r="M106" i="49"/>
  <c r="L106" i="49"/>
  <c r="K106" i="49"/>
  <c r="J106" i="49"/>
  <c r="I106" i="49"/>
  <c r="H106" i="49"/>
  <c r="G106" i="49"/>
  <c r="F106" i="49"/>
  <c r="AI105" i="49"/>
  <c r="AH105" i="49"/>
  <c r="AG105" i="49"/>
  <c r="AF105" i="49"/>
  <c r="AE105" i="49"/>
  <c r="AD105" i="49"/>
  <c r="AC105" i="49"/>
  <c r="AB105" i="49"/>
  <c r="AA105" i="49"/>
  <c r="Z105" i="49"/>
  <c r="Y105" i="49"/>
  <c r="X105" i="49"/>
  <c r="W105" i="49"/>
  <c r="V105" i="49"/>
  <c r="U105" i="49"/>
  <c r="T105" i="49"/>
  <c r="S105" i="49"/>
  <c r="R105" i="49"/>
  <c r="Q105" i="49"/>
  <c r="P105" i="49"/>
  <c r="O105" i="49"/>
  <c r="N105" i="49"/>
  <c r="M105" i="49"/>
  <c r="L105" i="49"/>
  <c r="K105" i="49"/>
  <c r="J105" i="49"/>
  <c r="I105" i="49"/>
  <c r="H105" i="49"/>
  <c r="G105" i="49"/>
  <c r="F105" i="49"/>
  <c r="AI104" i="49"/>
  <c r="AH104" i="49"/>
  <c r="AG104" i="49"/>
  <c r="AF104" i="49"/>
  <c r="AE104" i="49"/>
  <c r="AD104" i="49"/>
  <c r="AC104" i="49"/>
  <c r="AB104" i="49"/>
  <c r="AA104" i="49"/>
  <c r="Z104" i="49"/>
  <c r="Y104" i="49"/>
  <c r="X104" i="49"/>
  <c r="W104" i="49"/>
  <c r="V104" i="49"/>
  <c r="U104" i="49"/>
  <c r="T104" i="49"/>
  <c r="S104" i="49"/>
  <c r="R104" i="49"/>
  <c r="Q104" i="49"/>
  <c r="P104" i="49"/>
  <c r="O104" i="49"/>
  <c r="N104" i="49"/>
  <c r="M104" i="49"/>
  <c r="L104" i="49"/>
  <c r="K104" i="49"/>
  <c r="J104" i="49"/>
  <c r="I104" i="49"/>
  <c r="H104" i="49"/>
  <c r="G104" i="49"/>
  <c r="F104" i="49"/>
  <c r="AI103" i="49"/>
  <c r="AH103" i="49"/>
  <c r="AG103" i="49"/>
  <c r="AF103" i="49"/>
  <c r="AE103" i="49"/>
  <c r="AD103" i="49"/>
  <c r="AC103" i="49"/>
  <c r="AB103" i="49"/>
  <c r="AA103" i="49"/>
  <c r="Z103" i="49"/>
  <c r="Y103" i="49"/>
  <c r="X103" i="49"/>
  <c r="W103" i="49"/>
  <c r="V103" i="49"/>
  <c r="U103" i="49"/>
  <c r="T103" i="49"/>
  <c r="S103" i="49"/>
  <c r="R103" i="49"/>
  <c r="Q103" i="49"/>
  <c r="P103" i="49"/>
  <c r="O103" i="49"/>
  <c r="N103" i="49"/>
  <c r="M103" i="49"/>
  <c r="L103" i="49"/>
  <c r="K103" i="49"/>
  <c r="J103" i="49"/>
  <c r="I103" i="49"/>
  <c r="H103" i="49"/>
  <c r="G103" i="49"/>
  <c r="F103" i="49"/>
  <c r="AI102" i="49"/>
  <c r="AH102" i="49"/>
  <c r="AG102" i="49"/>
  <c r="AF102" i="49"/>
  <c r="AE102" i="49"/>
  <c r="AD102" i="49"/>
  <c r="AC102" i="49"/>
  <c r="AB102" i="49"/>
  <c r="AA102" i="49"/>
  <c r="Z102" i="49"/>
  <c r="Y102" i="49"/>
  <c r="X102" i="49"/>
  <c r="W102" i="49"/>
  <c r="V102" i="49"/>
  <c r="U102" i="49"/>
  <c r="T102" i="49"/>
  <c r="S102" i="49"/>
  <c r="R102" i="49"/>
  <c r="Q102" i="49"/>
  <c r="P102" i="49"/>
  <c r="O102" i="49"/>
  <c r="N102" i="49"/>
  <c r="M102" i="49"/>
  <c r="L102" i="49"/>
  <c r="K102" i="49"/>
  <c r="J102" i="49"/>
  <c r="I102" i="49"/>
  <c r="H102" i="49"/>
  <c r="G102" i="49"/>
  <c r="F102" i="49"/>
  <c r="AI101" i="49"/>
  <c r="AH101" i="49"/>
  <c r="AG101" i="49"/>
  <c r="AF101" i="49"/>
  <c r="AE101" i="49"/>
  <c r="AD101" i="49"/>
  <c r="AC101" i="49"/>
  <c r="AB101" i="49"/>
  <c r="AA101" i="49"/>
  <c r="Z101" i="49"/>
  <c r="Y101" i="49"/>
  <c r="X101" i="49"/>
  <c r="W101" i="49"/>
  <c r="V101" i="49"/>
  <c r="U101" i="49"/>
  <c r="T101" i="49"/>
  <c r="S101" i="49"/>
  <c r="R101" i="49"/>
  <c r="Q101" i="49"/>
  <c r="P101" i="49"/>
  <c r="O101" i="49"/>
  <c r="N101" i="49"/>
  <c r="M101" i="49"/>
  <c r="L101" i="49"/>
  <c r="K101" i="49"/>
  <c r="J101" i="49"/>
  <c r="I101" i="49"/>
  <c r="H101" i="49"/>
  <c r="G101" i="49"/>
  <c r="F101" i="49"/>
  <c r="AI100" i="49"/>
  <c r="AH100" i="49"/>
  <c r="AG100" i="49"/>
  <c r="AF100" i="49"/>
  <c r="AE100" i="49"/>
  <c r="AD100" i="49"/>
  <c r="AC100" i="49"/>
  <c r="AB100" i="49"/>
  <c r="AA100" i="49"/>
  <c r="Z100" i="49"/>
  <c r="Y100" i="49"/>
  <c r="X100" i="49"/>
  <c r="W100" i="49"/>
  <c r="V100" i="49"/>
  <c r="U100" i="49"/>
  <c r="T100" i="49"/>
  <c r="S100" i="49"/>
  <c r="R100" i="49"/>
  <c r="Q100" i="49"/>
  <c r="P100" i="49"/>
  <c r="O100" i="49"/>
  <c r="N100" i="49"/>
  <c r="M100" i="49"/>
  <c r="L100" i="49"/>
  <c r="K100" i="49"/>
  <c r="J100" i="49"/>
  <c r="I100" i="49"/>
  <c r="H100" i="49"/>
  <c r="G100" i="49"/>
  <c r="F100" i="49"/>
  <c r="AI99" i="49"/>
  <c r="AH99" i="49"/>
  <c r="AG99" i="49"/>
  <c r="AF99" i="49"/>
  <c r="AE99" i="49"/>
  <c r="AD99" i="49"/>
  <c r="AC99" i="49"/>
  <c r="AB99" i="49"/>
  <c r="AA99" i="49"/>
  <c r="Z99" i="49"/>
  <c r="Y99" i="49"/>
  <c r="X99" i="49"/>
  <c r="W99" i="49"/>
  <c r="V99" i="49"/>
  <c r="U99" i="49"/>
  <c r="T99" i="49"/>
  <c r="S99" i="49"/>
  <c r="R99" i="49"/>
  <c r="Q99" i="49"/>
  <c r="P99" i="49"/>
  <c r="O99" i="49"/>
  <c r="N99" i="49"/>
  <c r="M99" i="49"/>
  <c r="L99" i="49"/>
  <c r="K99" i="49"/>
  <c r="J99" i="49"/>
  <c r="I99" i="49"/>
  <c r="H99" i="49"/>
  <c r="G99" i="49"/>
  <c r="F99" i="49"/>
  <c r="AI98" i="49"/>
  <c r="AH98" i="49"/>
  <c r="AG98" i="49"/>
  <c r="AF98" i="49"/>
  <c r="AE98" i="49"/>
  <c r="AD98" i="49"/>
  <c r="AC98" i="49"/>
  <c r="AB98" i="49"/>
  <c r="AA98" i="49"/>
  <c r="Z98" i="49"/>
  <c r="Y98" i="49"/>
  <c r="X98" i="49"/>
  <c r="W98" i="49"/>
  <c r="V98" i="49"/>
  <c r="U98" i="49"/>
  <c r="T98" i="49"/>
  <c r="S98" i="49"/>
  <c r="R98" i="49"/>
  <c r="Q98" i="49"/>
  <c r="P98" i="49"/>
  <c r="O98" i="49"/>
  <c r="N98" i="49"/>
  <c r="M98" i="49"/>
  <c r="L98" i="49"/>
  <c r="K98" i="49"/>
  <c r="J98" i="49"/>
  <c r="I98" i="49"/>
  <c r="H98" i="49"/>
  <c r="G98" i="49"/>
  <c r="F98" i="49"/>
  <c r="AI97" i="49"/>
  <c r="AH97" i="49"/>
  <c r="AG97" i="49"/>
  <c r="AF97" i="49"/>
  <c r="AE97" i="49"/>
  <c r="AD97" i="49"/>
  <c r="AC97" i="49"/>
  <c r="AB97" i="49"/>
  <c r="AA97" i="49"/>
  <c r="Z97" i="49"/>
  <c r="Y97" i="49"/>
  <c r="X97" i="49"/>
  <c r="W97" i="49"/>
  <c r="V97" i="49"/>
  <c r="U97" i="49"/>
  <c r="T97" i="49"/>
  <c r="S97" i="49"/>
  <c r="R97" i="49"/>
  <c r="Q97" i="49"/>
  <c r="P97" i="49"/>
  <c r="O97" i="49"/>
  <c r="N97" i="49"/>
  <c r="M97" i="49"/>
  <c r="L97" i="49"/>
  <c r="K97" i="49"/>
  <c r="J97" i="49"/>
  <c r="I97" i="49"/>
  <c r="H97" i="49"/>
  <c r="G97" i="49"/>
  <c r="F97" i="49"/>
  <c r="AI96" i="49"/>
  <c r="AH96" i="49"/>
  <c r="AG96" i="49"/>
  <c r="AF96" i="49"/>
  <c r="AE96" i="49"/>
  <c r="AD96" i="49"/>
  <c r="AC96" i="49"/>
  <c r="AB96" i="49"/>
  <c r="AA96" i="49"/>
  <c r="Z96" i="49"/>
  <c r="Y96" i="49"/>
  <c r="X96" i="49"/>
  <c r="W96" i="49"/>
  <c r="V96" i="49"/>
  <c r="U96" i="49"/>
  <c r="T96" i="49"/>
  <c r="S96" i="49"/>
  <c r="R96" i="49"/>
  <c r="Q96" i="49"/>
  <c r="P96" i="49"/>
  <c r="O96" i="49"/>
  <c r="N96" i="49"/>
  <c r="M96" i="49"/>
  <c r="L96" i="49"/>
  <c r="K96" i="49"/>
  <c r="J96" i="49"/>
  <c r="I96" i="49"/>
  <c r="H96" i="49"/>
  <c r="G96" i="49"/>
  <c r="F96" i="49"/>
  <c r="AI95" i="49"/>
  <c r="AH95" i="49"/>
  <c r="AG95" i="49"/>
  <c r="AF95" i="49"/>
  <c r="AE95" i="49"/>
  <c r="AD95" i="49"/>
  <c r="AC95" i="49"/>
  <c r="AB95" i="49"/>
  <c r="AA95" i="49"/>
  <c r="Z95" i="49"/>
  <c r="Y95" i="49"/>
  <c r="X95" i="49"/>
  <c r="W95" i="49"/>
  <c r="V95" i="49"/>
  <c r="U95" i="49"/>
  <c r="T95" i="49"/>
  <c r="S95" i="49"/>
  <c r="R95" i="49"/>
  <c r="Q95" i="49"/>
  <c r="P95" i="49"/>
  <c r="O95" i="49"/>
  <c r="N95" i="49"/>
  <c r="M95" i="49"/>
  <c r="L95" i="49"/>
  <c r="K95" i="49"/>
  <c r="J95" i="49"/>
  <c r="I95" i="49"/>
  <c r="H95" i="49"/>
  <c r="G95" i="49"/>
  <c r="F95" i="49"/>
  <c r="AI94" i="49"/>
  <c r="AH94" i="49"/>
  <c r="AG94" i="49"/>
  <c r="AF94" i="49"/>
  <c r="AE94" i="49"/>
  <c r="AD94" i="49"/>
  <c r="AC94" i="49"/>
  <c r="AB94" i="49"/>
  <c r="AA94" i="49"/>
  <c r="Z94" i="49"/>
  <c r="Y94" i="49"/>
  <c r="X94" i="49"/>
  <c r="W94" i="49"/>
  <c r="V94" i="49"/>
  <c r="U94" i="49"/>
  <c r="T94" i="49"/>
  <c r="S94" i="49"/>
  <c r="R94" i="49"/>
  <c r="Q94" i="49"/>
  <c r="P94" i="49"/>
  <c r="O94" i="49"/>
  <c r="N94" i="49"/>
  <c r="M94" i="49"/>
  <c r="L94" i="49"/>
  <c r="K94" i="49"/>
  <c r="J94" i="49"/>
  <c r="I94" i="49"/>
  <c r="H94" i="49"/>
  <c r="G94" i="49"/>
  <c r="F94" i="49"/>
  <c r="AI93" i="49"/>
  <c r="AH93" i="49"/>
  <c r="AG93" i="49"/>
  <c r="AF93" i="49"/>
  <c r="AE93" i="49"/>
  <c r="AD93" i="49"/>
  <c r="AC93" i="49"/>
  <c r="AB93" i="49"/>
  <c r="AA93" i="49"/>
  <c r="Z93" i="49"/>
  <c r="Y93" i="49"/>
  <c r="X93" i="49"/>
  <c r="W93" i="49"/>
  <c r="V93" i="49"/>
  <c r="U93" i="49"/>
  <c r="T93" i="49"/>
  <c r="S93" i="49"/>
  <c r="R93" i="49"/>
  <c r="Q93" i="49"/>
  <c r="P93" i="49"/>
  <c r="O93" i="49"/>
  <c r="N93" i="49"/>
  <c r="M93" i="49"/>
  <c r="L93" i="49"/>
  <c r="K93" i="49"/>
  <c r="J93" i="49"/>
  <c r="I93" i="49"/>
  <c r="H93" i="49"/>
  <c r="G93" i="49"/>
  <c r="F93" i="49"/>
  <c r="AI92" i="49"/>
  <c r="AH92" i="49"/>
  <c r="AG92" i="49"/>
  <c r="AF92" i="49"/>
  <c r="AE92" i="49"/>
  <c r="AD92" i="49"/>
  <c r="AC92" i="49"/>
  <c r="AB92" i="49"/>
  <c r="AA92" i="49"/>
  <c r="Z92" i="49"/>
  <c r="Y92" i="49"/>
  <c r="X92" i="49"/>
  <c r="W92" i="49"/>
  <c r="V92" i="49"/>
  <c r="U92" i="49"/>
  <c r="T92" i="49"/>
  <c r="S92" i="49"/>
  <c r="R92" i="49"/>
  <c r="Q92" i="49"/>
  <c r="P92" i="49"/>
  <c r="O92" i="49"/>
  <c r="N92" i="49"/>
  <c r="M92" i="49"/>
  <c r="L92" i="49"/>
  <c r="K92" i="49"/>
  <c r="J92" i="49"/>
  <c r="I92" i="49"/>
  <c r="H92" i="49"/>
  <c r="G92" i="49"/>
  <c r="F92" i="49"/>
  <c r="AI91" i="49"/>
  <c r="AH91" i="49"/>
  <c r="AG91" i="49"/>
  <c r="AF91" i="49"/>
  <c r="AE91" i="49"/>
  <c r="AD91" i="49"/>
  <c r="AC91" i="49"/>
  <c r="AB91" i="49"/>
  <c r="AA91" i="49"/>
  <c r="Z91" i="49"/>
  <c r="Y91" i="49"/>
  <c r="X91" i="49"/>
  <c r="W91" i="49"/>
  <c r="V91" i="49"/>
  <c r="U91" i="49"/>
  <c r="T91" i="49"/>
  <c r="S91" i="49"/>
  <c r="R91" i="49"/>
  <c r="Q91" i="49"/>
  <c r="P91" i="49"/>
  <c r="O91" i="49"/>
  <c r="N91" i="49"/>
  <c r="M91" i="49"/>
  <c r="L91" i="49"/>
  <c r="K91" i="49"/>
  <c r="J91" i="49"/>
  <c r="I91" i="49"/>
  <c r="H91" i="49"/>
  <c r="G91" i="49"/>
  <c r="F91" i="49"/>
  <c r="AI90" i="49"/>
  <c r="AH90" i="49"/>
  <c r="AG90" i="49"/>
  <c r="AF90" i="49"/>
  <c r="AE90" i="49"/>
  <c r="AD90" i="49"/>
  <c r="AC90" i="49"/>
  <c r="AB90" i="49"/>
  <c r="AA90" i="49"/>
  <c r="Z90" i="49"/>
  <c r="Y90" i="49"/>
  <c r="X90" i="49"/>
  <c r="W90" i="49"/>
  <c r="V90" i="49"/>
  <c r="U90" i="49"/>
  <c r="T90" i="49"/>
  <c r="S90" i="49"/>
  <c r="R90" i="49"/>
  <c r="Q90" i="49"/>
  <c r="P90" i="49"/>
  <c r="O90" i="49"/>
  <c r="N90" i="49"/>
  <c r="M90" i="49"/>
  <c r="L90" i="49"/>
  <c r="K90" i="49"/>
  <c r="J90" i="49"/>
  <c r="I90" i="49"/>
  <c r="H90" i="49"/>
  <c r="G90" i="49"/>
  <c r="F90" i="49"/>
  <c r="AI89" i="49"/>
  <c r="AH89" i="49"/>
  <c r="AG89" i="49"/>
  <c r="AF89" i="49"/>
  <c r="AE89" i="49"/>
  <c r="AD89" i="49"/>
  <c r="AC89" i="49"/>
  <c r="AB89" i="49"/>
  <c r="AA89" i="49"/>
  <c r="Z89" i="49"/>
  <c r="Y89" i="49"/>
  <c r="X89" i="49"/>
  <c r="W89" i="49"/>
  <c r="V89" i="49"/>
  <c r="U89" i="49"/>
  <c r="T89" i="49"/>
  <c r="S89" i="49"/>
  <c r="R89" i="49"/>
  <c r="Q89" i="49"/>
  <c r="P89" i="49"/>
  <c r="O89" i="49"/>
  <c r="N89" i="49"/>
  <c r="M89" i="49"/>
  <c r="L89" i="49"/>
  <c r="K89" i="49"/>
  <c r="J89" i="49"/>
  <c r="I89" i="49"/>
  <c r="H89" i="49"/>
  <c r="G89" i="49"/>
  <c r="F89" i="49"/>
  <c r="AI88" i="49"/>
  <c r="AH88" i="49"/>
  <c r="AG88" i="49"/>
  <c r="AF88" i="49"/>
  <c r="AE88" i="49"/>
  <c r="AD88" i="49"/>
  <c r="AC88" i="49"/>
  <c r="AB88" i="49"/>
  <c r="AA88" i="49"/>
  <c r="Z88" i="49"/>
  <c r="Y88" i="49"/>
  <c r="X88" i="49"/>
  <c r="W88" i="49"/>
  <c r="V88" i="49"/>
  <c r="U88" i="49"/>
  <c r="T88" i="49"/>
  <c r="S88" i="49"/>
  <c r="R88" i="49"/>
  <c r="Q88" i="49"/>
  <c r="P88" i="49"/>
  <c r="O88" i="49"/>
  <c r="N88" i="49"/>
  <c r="M88" i="49"/>
  <c r="L88" i="49"/>
  <c r="K88" i="49"/>
  <c r="J88" i="49"/>
  <c r="I88" i="49"/>
  <c r="H88" i="49"/>
  <c r="G88" i="49"/>
  <c r="F88" i="49"/>
  <c r="AI87" i="49"/>
  <c r="AH87" i="49"/>
  <c r="AG87" i="49"/>
  <c r="AF87" i="49"/>
  <c r="AE87" i="49"/>
  <c r="AD87" i="49"/>
  <c r="AC87" i="49"/>
  <c r="AB87" i="49"/>
  <c r="AA87" i="49"/>
  <c r="Z87" i="49"/>
  <c r="Y87" i="49"/>
  <c r="X87" i="49"/>
  <c r="W87" i="49"/>
  <c r="V87" i="49"/>
  <c r="U87" i="49"/>
  <c r="T87" i="49"/>
  <c r="S87" i="49"/>
  <c r="R87" i="49"/>
  <c r="Q87" i="49"/>
  <c r="P87" i="49"/>
  <c r="O87" i="49"/>
  <c r="N87" i="49"/>
  <c r="M87" i="49"/>
  <c r="L87" i="49"/>
  <c r="K87" i="49"/>
  <c r="J87" i="49"/>
  <c r="I87" i="49"/>
  <c r="H87" i="49"/>
  <c r="G87" i="49"/>
  <c r="F87" i="49"/>
  <c r="AI86" i="49"/>
  <c r="AH86" i="49"/>
  <c r="AG86" i="49"/>
  <c r="AF86" i="49"/>
  <c r="AE86" i="49"/>
  <c r="AD86" i="49"/>
  <c r="AC86" i="49"/>
  <c r="AB86" i="49"/>
  <c r="AA86" i="49"/>
  <c r="Z86" i="49"/>
  <c r="Y86" i="49"/>
  <c r="X86" i="49"/>
  <c r="W86" i="49"/>
  <c r="V86" i="49"/>
  <c r="U86" i="49"/>
  <c r="T86" i="49"/>
  <c r="S86" i="49"/>
  <c r="R86" i="49"/>
  <c r="Q86" i="49"/>
  <c r="P86" i="49"/>
  <c r="O86" i="49"/>
  <c r="N86" i="49"/>
  <c r="M86" i="49"/>
  <c r="L86" i="49"/>
  <c r="K86" i="49"/>
  <c r="J86" i="49"/>
  <c r="I86" i="49"/>
  <c r="H86" i="49"/>
  <c r="G86" i="49"/>
  <c r="F86" i="49"/>
  <c r="AI85" i="49"/>
  <c r="AH85" i="49"/>
  <c r="AG85" i="49"/>
  <c r="AF85" i="49"/>
  <c r="AE85" i="49"/>
  <c r="AD85" i="49"/>
  <c r="AC85" i="49"/>
  <c r="AB85" i="49"/>
  <c r="AA85" i="49"/>
  <c r="Z85" i="49"/>
  <c r="Y85" i="49"/>
  <c r="X85" i="49"/>
  <c r="W85" i="49"/>
  <c r="V85" i="49"/>
  <c r="U85" i="49"/>
  <c r="T85" i="49"/>
  <c r="S85" i="49"/>
  <c r="R85" i="49"/>
  <c r="Q85" i="49"/>
  <c r="P85" i="49"/>
  <c r="O85" i="49"/>
  <c r="N85" i="49"/>
  <c r="M85" i="49"/>
  <c r="L85" i="49"/>
  <c r="K85" i="49"/>
  <c r="J85" i="49"/>
  <c r="I85" i="49"/>
  <c r="H85" i="49"/>
  <c r="G85" i="49"/>
  <c r="F85" i="49"/>
  <c r="AI84" i="49"/>
  <c r="AH84" i="49"/>
  <c r="AG84" i="49"/>
  <c r="AF84" i="49"/>
  <c r="AE84" i="49"/>
  <c r="AD84" i="49"/>
  <c r="AC84" i="49"/>
  <c r="AB84" i="49"/>
  <c r="AA84" i="49"/>
  <c r="Z84" i="49"/>
  <c r="Y84" i="49"/>
  <c r="X84" i="49"/>
  <c r="W84" i="49"/>
  <c r="V84" i="49"/>
  <c r="U84" i="49"/>
  <c r="T84" i="49"/>
  <c r="S84" i="49"/>
  <c r="R84" i="49"/>
  <c r="Q84" i="49"/>
  <c r="P84" i="49"/>
  <c r="O84" i="49"/>
  <c r="N84" i="49"/>
  <c r="M84" i="49"/>
  <c r="L84" i="49"/>
  <c r="K84" i="49"/>
  <c r="J84" i="49"/>
  <c r="I84" i="49"/>
  <c r="H84" i="49"/>
  <c r="G84" i="49"/>
  <c r="F84" i="49"/>
  <c r="AI83" i="49"/>
  <c r="AH83" i="49"/>
  <c r="AG83" i="49"/>
  <c r="AF83" i="49"/>
  <c r="AE83" i="49"/>
  <c r="AD83" i="49"/>
  <c r="AC83" i="49"/>
  <c r="AB83" i="49"/>
  <c r="AA83" i="49"/>
  <c r="Z83" i="49"/>
  <c r="Y83" i="49"/>
  <c r="X83" i="49"/>
  <c r="W83" i="49"/>
  <c r="V83" i="49"/>
  <c r="U83" i="49"/>
  <c r="T83" i="49"/>
  <c r="S83" i="49"/>
  <c r="R83" i="49"/>
  <c r="Q83" i="49"/>
  <c r="P83" i="49"/>
  <c r="O83" i="49"/>
  <c r="N83" i="49"/>
  <c r="M83" i="49"/>
  <c r="L83" i="49"/>
  <c r="K83" i="49"/>
  <c r="J83" i="49"/>
  <c r="I83" i="49"/>
  <c r="H83" i="49"/>
  <c r="G83" i="49"/>
  <c r="F83" i="49"/>
  <c r="AI82" i="49"/>
  <c r="AH82" i="49"/>
  <c r="AG82" i="49"/>
  <c r="AF82" i="49"/>
  <c r="AE82" i="49"/>
  <c r="AD82" i="49"/>
  <c r="AC82" i="49"/>
  <c r="AB82" i="49"/>
  <c r="AA82" i="49"/>
  <c r="Z82" i="49"/>
  <c r="Y82" i="49"/>
  <c r="X82" i="49"/>
  <c r="W82" i="49"/>
  <c r="V82" i="49"/>
  <c r="U82" i="49"/>
  <c r="T82" i="49"/>
  <c r="S82" i="49"/>
  <c r="R82" i="49"/>
  <c r="Q82" i="49"/>
  <c r="P82" i="49"/>
  <c r="O82" i="49"/>
  <c r="N82" i="49"/>
  <c r="M82" i="49"/>
  <c r="L82" i="49"/>
  <c r="K82" i="49"/>
  <c r="J82" i="49"/>
  <c r="I82" i="49"/>
  <c r="H82" i="49"/>
  <c r="G82" i="49"/>
  <c r="F82" i="49"/>
  <c r="AI81" i="49"/>
  <c r="AH81" i="49"/>
  <c r="AG81" i="49"/>
  <c r="AF81" i="49"/>
  <c r="AE81" i="49"/>
  <c r="AD81" i="49"/>
  <c r="AC81" i="49"/>
  <c r="AB81" i="49"/>
  <c r="AA81" i="49"/>
  <c r="Z81" i="49"/>
  <c r="Y81" i="49"/>
  <c r="X81" i="49"/>
  <c r="W81" i="49"/>
  <c r="V81" i="49"/>
  <c r="U81" i="49"/>
  <c r="T81" i="49"/>
  <c r="S81" i="49"/>
  <c r="R81" i="49"/>
  <c r="Q81" i="49"/>
  <c r="P81" i="49"/>
  <c r="O81" i="49"/>
  <c r="N81" i="49"/>
  <c r="M81" i="49"/>
  <c r="L81" i="49"/>
  <c r="K81" i="49"/>
  <c r="J81" i="49"/>
  <c r="I81" i="49"/>
  <c r="H81" i="49"/>
  <c r="G81" i="49"/>
  <c r="F81" i="49"/>
  <c r="AI80" i="49"/>
  <c r="AH80" i="49"/>
  <c r="AG80" i="49"/>
  <c r="AF80" i="49"/>
  <c r="AE80" i="49"/>
  <c r="AD80" i="49"/>
  <c r="AC80" i="49"/>
  <c r="AB80" i="49"/>
  <c r="AA80" i="49"/>
  <c r="Z80" i="49"/>
  <c r="Y80" i="49"/>
  <c r="X80" i="49"/>
  <c r="W80" i="49"/>
  <c r="V80" i="49"/>
  <c r="U80" i="49"/>
  <c r="T80" i="49"/>
  <c r="S80" i="49"/>
  <c r="R80" i="49"/>
  <c r="Q80" i="49"/>
  <c r="P80" i="49"/>
  <c r="O80" i="49"/>
  <c r="N80" i="49"/>
  <c r="M80" i="49"/>
  <c r="L80" i="49"/>
  <c r="K80" i="49"/>
  <c r="J80" i="49"/>
  <c r="I80" i="49"/>
  <c r="H80" i="49"/>
  <c r="G80" i="49"/>
  <c r="F80" i="49"/>
  <c r="AI79" i="49"/>
  <c r="AH79" i="49"/>
  <c r="AG79" i="49"/>
  <c r="AF79" i="49"/>
  <c r="AE79" i="49"/>
  <c r="AD79" i="49"/>
  <c r="AC79" i="49"/>
  <c r="AB79" i="49"/>
  <c r="AA79" i="49"/>
  <c r="Z79" i="49"/>
  <c r="Y79" i="49"/>
  <c r="X79" i="49"/>
  <c r="W79" i="49"/>
  <c r="V79" i="49"/>
  <c r="U79" i="49"/>
  <c r="T79" i="49"/>
  <c r="S79" i="49"/>
  <c r="R79" i="49"/>
  <c r="Q79" i="49"/>
  <c r="P79" i="49"/>
  <c r="O79" i="49"/>
  <c r="N79" i="49"/>
  <c r="M79" i="49"/>
  <c r="L79" i="49"/>
  <c r="K79" i="49"/>
  <c r="J79" i="49"/>
  <c r="I79" i="49"/>
  <c r="H79" i="49"/>
  <c r="G79" i="49"/>
  <c r="F79" i="49"/>
  <c r="AI78" i="49"/>
  <c r="AH78" i="49"/>
  <c r="AG78" i="49"/>
  <c r="AF78" i="49"/>
  <c r="AE78" i="49"/>
  <c r="AD78" i="49"/>
  <c r="AC78" i="49"/>
  <c r="AB78" i="49"/>
  <c r="AA78" i="49"/>
  <c r="Z78" i="49"/>
  <c r="Y78" i="49"/>
  <c r="X78" i="49"/>
  <c r="W78" i="49"/>
  <c r="V78" i="49"/>
  <c r="U78" i="49"/>
  <c r="T78" i="49"/>
  <c r="S78" i="49"/>
  <c r="R78" i="49"/>
  <c r="Q78" i="49"/>
  <c r="P78" i="49"/>
  <c r="O78" i="49"/>
  <c r="N78" i="49"/>
  <c r="M78" i="49"/>
  <c r="L78" i="49"/>
  <c r="K78" i="49"/>
  <c r="J78" i="49"/>
  <c r="I78" i="49"/>
  <c r="H78" i="49"/>
  <c r="G78" i="49"/>
  <c r="F78" i="49"/>
  <c r="AI77" i="49"/>
  <c r="AH77" i="49"/>
  <c r="AG77" i="49"/>
  <c r="AF77" i="49"/>
  <c r="AE77" i="49"/>
  <c r="AD77" i="49"/>
  <c r="AC77" i="49"/>
  <c r="AB77" i="49"/>
  <c r="AA77" i="49"/>
  <c r="Z77" i="49"/>
  <c r="Y77" i="49"/>
  <c r="X77" i="49"/>
  <c r="W77" i="49"/>
  <c r="V77" i="49"/>
  <c r="U77" i="49"/>
  <c r="T77" i="49"/>
  <c r="S77" i="49"/>
  <c r="R77" i="49"/>
  <c r="Q77" i="49"/>
  <c r="P77" i="49"/>
  <c r="O77" i="49"/>
  <c r="N77" i="49"/>
  <c r="M77" i="49"/>
  <c r="L77" i="49"/>
  <c r="K77" i="49"/>
  <c r="J77" i="49"/>
  <c r="I77" i="49"/>
  <c r="H77" i="49"/>
  <c r="G77" i="49"/>
  <c r="F77" i="49"/>
  <c r="AI76" i="49"/>
  <c r="AH76" i="49"/>
  <c r="AG76" i="49"/>
  <c r="AF76" i="49"/>
  <c r="AE76" i="49"/>
  <c r="AD76" i="49"/>
  <c r="AC76" i="49"/>
  <c r="AB76" i="49"/>
  <c r="AA76" i="49"/>
  <c r="Z76" i="49"/>
  <c r="Y76" i="49"/>
  <c r="X76" i="49"/>
  <c r="W76" i="49"/>
  <c r="V76" i="49"/>
  <c r="U76" i="49"/>
  <c r="T76" i="49"/>
  <c r="S76" i="49"/>
  <c r="R76" i="49"/>
  <c r="Q76" i="49"/>
  <c r="P76" i="49"/>
  <c r="O76" i="49"/>
  <c r="N76" i="49"/>
  <c r="M76" i="49"/>
  <c r="L76" i="49"/>
  <c r="K76" i="49"/>
  <c r="J76" i="49"/>
  <c r="I76" i="49"/>
  <c r="H76" i="49"/>
  <c r="G76" i="49"/>
  <c r="F76" i="49"/>
  <c r="AI75" i="49"/>
  <c r="AH75" i="49"/>
  <c r="AG75" i="49"/>
  <c r="AF75" i="49"/>
  <c r="AE75" i="49"/>
  <c r="AD75" i="49"/>
  <c r="AC75" i="49"/>
  <c r="AB75" i="49"/>
  <c r="AA75" i="49"/>
  <c r="Z75" i="49"/>
  <c r="Y75" i="49"/>
  <c r="X75" i="49"/>
  <c r="W75" i="49"/>
  <c r="V75" i="49"/>
  <c r="U75" i="49"/>
  <c r="T75" i="49"/>
  <c r="S75" i="49"/>
  <c r="R75" i="49"/>
  <c r="Q75" i="49"/>
  <c r="P75" i="49"/>
  <c r="O75" i="49"/>
  <c r="N75" i="49"/>
  <c r="M75" i="49"/>
  <c r="L75" i="49"/>
  <c r="K75" i="49"/>
  <c r="J75" i="49"/>
  <c r="I75" i="49"/>
  <c r="H75" i="49"/>
  <c r="G75" i="49"/>
  <c r="F75" i="49"/>
  <c r="AI74" i="49"/>
  <c r="AH74" i="49"/>
  <c r="AG74" i="49"/>
  <c r="AF74" i="49"/>
  <c r="AE74" i="49"/>
  <c r="AD74" i="49"/>
  <c r="AC74" i="49"/>
  <c r="AB74" i="49"/>
  <c r="AA74" i="49"/>
  <c r="Z74" i="49"/>
  <c r="Y74" i="49"/>
  <c r="X74" i="49"/>
  <c r="W74" i="49"/>
  <c r="V74" i="49"/>
  <c r="U74" i="49"/>
  <c r="T74" i="49"/>
  <c r="S74" i="49"/>
  <c r="R74" i="49"/>
  <c r="Q74" i="49"/>
  <c r="P74" i="49"/>
  <c r="O74" i="49"/>
  <c r="N74" i="49"/>
  <c r="M74" i="49"/>
  <c r="L74" i="49"/>
  <c r="K74" i="49"/>
  <c r="J74" i="49"/>
  <c r="I74" i="49"/>
  <c r="H74" i="49"/>
  <c r="G74" i="49"/>
  <c r="F74" i="49"/>
  <c r="AI73" i="49"/>
  <c r="AH73" i="49"/>
  <c r="AG73" i="49"/>
  <c r="AF73" i="49"/>
  <c r="AE73" i="49"/>
  <c r="AD73" i="49"/>
  <c r="AC73" i="49"/>
  <c r="AB73" i="49"/>
  <c r="AA73" i="49"/>
  <c r="Z73" i="49"/>
  <c r="Y73" i="49"/>
  <c r="X73" i="49"/>
  <c r="W73" i="49"/>
  <c r="V73" i="49"/>
  <c r="U73" i="49"/>
  <c r="T73" i="49"/>
  <c r="S73" i="49"/>
  <c r="R73" i="49"/>
  <c r="Q73" i="49"/>
  <c r="P73" i="49"/>
  <c r="O73" i="49"/>
  <c r="N73" i="49"/>
  <c r="M73" i="49"/>
  <c r="L73" i="49"/>
  <c r="K73" i="49"/>
  <c r="J73" i="49"/>
  <c r="I73" i="49"/>
  <c r="H73" i="49"/>
  <c r="G73" i="49"/>
  <c r="F73" i="49"/>
  <c r="AI72" i="49"/>
  <c r="AH72" i="49"/>
  <c r="AG72" i="49"/>
  <c r="AF72" i="49"/>
  <c r="AE72" i="49"/>
  <c r="AD72" i="49"/>
  <c r="AC72" i="49"/>
  <c r="AB72" i="49"/>
  <c r="AA72" i="49"/>
  <c r="Z72" i="49"/>
  <c r="Y72" i="49"/>
  <c r="X72" i="49"/>
  <c r="W72" i="49"/>
  <c r="V72" i="49"/>
  <c r="U72" i="49"/>
  <c r="T72" i="49"/>
  <c r="S72" i="49"/>
  <c r="R72" i="49"/>
  <c r="Q72" i="49"/>
  <c r="P72" i="49"/>
  <c r="O72" i="49"/>
  <c r="N72" i="49"/>
  <c r="M72" i="49"/>
  <c r="L72" i="49"/>
  <c r="K72" i="49"/>
  <c r="J72" i="49"/>
  <c r="I72" i="49"/>
  <c r="H72" i="49"/>
  <c r="G72" i="49"/>
  <c r="F72" i="49"/>
  <c r="AI71" i="49"/>
  <c r="AH71" i="49"/>
  <c r="AG71" i="49"/>
  <c r="AF71" i="49"/>
  <c r="AE71" i="49"/>
  <c r="AD71" i="49"/>
  <c r="AC71" i="49"/>
  <c r="AB71" i="49"/>
  <c r="AA71" i="49"/>
  <c r="Z71" i="49"/>
  <c r="Y71" i="49"/>
  <c r="X71" i="49"/>
  <c r="W71" i="49"/>
  <c r="V71" i="49"/>
  <c r="U71" i="49"/>
  <c r="T71" i="49"/>
  <c r="S71" i="49"/>
  <c r="R71" i="49"/>
  <c r="Q71" i="49"/>
  <c r="P71" i="49"/>
  <c r="O71" i="49"/>
  <c r="N71" i="49"/>
  <c r="M71" i="49"/>
  <c r="L71" i="49"/>
  <c r="K71" i="49"/>
  <c r="J71" i="49"/>
  <c r="I71" i="49"/>
  <c r="H71" i="49"/>
  <c r="G71" i="49"/>
  <c r="F71" i="49"/>
  <c r="AI70" i="49"/>
  <c r="AH70" i="49"/>
  <c r="AG70" i="49"/>
  <c r="AF70" i="49"/>
  <c r="AE70" i="49"/>
  <c r="AD70" i="49"/>
  <c r="AC70" i="49"/>
  <c r="AB70" i="49"/>
  <c r="AA70" i="49"/>
  <c r="Z70" i="49"/>
  <c r="Y70" i="49"/>
  <c r="X70" i="49"/>
  <c r="W70" i="49"/>
  <c r="V70" i="49"/>
  <c r="U70" i="49"/>
  <c r="T70" i="49"/>
  <c r="S70" i="49"/>
  <c r="R70" i="49"/>
  <c r="Q70" i="49"/>
  <c r="P70" i="49"/>
  <c r="O70" i="49"/>
  <c r="N70" i="49"/>
  <c r="M70" i="49"/>
  <c r="L70" i="49"/>
  <c r="K70" i="49"/>
  <c r="J70" i="49"/>
  <c r="I70" i="49"/>
  <c r="H70" i="49"/>
  <c r="G70" i="49"/>
  <c r="F70" i="49"/>
  <c r="AI69" i="49"/>
  <c r="AH69" i="49"/>
  <c r="AG69" i="49"/>
  <c r="AF69" i="49"/>
  <c r="AE69" i="49"/>
  <c r="AD69" i="49"/>
  <c r="AC69" i="49"/>
  <c r="AB69" i="49"/>
  <c r="AA69" i="49"/>
  <c r="Z69" i="49"/>
  <c r="Y69" i="49"/>
  <c r="X69" i="49"/>
  <c r="W69" i="49"/>
  <c r="V69" i="49"/>
  <c r="U69" i="49"/>
  <c r="T69" i="49"/>
  <c r="S69" i="49"/>
  <c r="R69" i="49"/>
  <c r="Q69" i="49"/>
  <c r="P69" i="49"/>
  <c r="O69" i="49"/>
  <c r="N69" i="49"/>
  <c r="M69" i="49"/>
  <c r="L69" i="49"/>
  <c r="K69" i="49"/>
  <c r="J69" i="49"/>
  <c r="I69" i="49"/>
  <c r="H69" i="49"/>
  <c r="G69" i="49"/>
  <c r="F69" i="49"/>
  <c r="AI68" i="49"/>
  <c r="AH68" i="49"/>
  <c r="AG68" i="49"/>
  <c r="AF68" i="49"/>
  <c r="AE68" i="49"/>
  <c r="AD68" i="49"/>
  <c r="AC68" i="49"/>
  <c r="AB68" i="49"/>
  <c r="AA68" i="49"/>
  <c r="Z68" i="49"/>
  <c r="Y68" i="49"/>
  <c r="X68" i="49"/>
  <c r="W68" i="49"/>
  <c r="V68" i="49"/>
  <c r="U68" i="49"/>
  <c r="T68" i="49"/>
  <c r="S68" i="49"/>
  <c r="R68" i="49"/>
  <c r="Q68" i="49"/>
  <c r="P68" i="49"/>
  <c r="O68" i="49"/>
  <c r="N68" i="49"/>
  <c r="M68" i="49"/>
  <c r="L68" i="49"/>
  <c r="K68" i="49"/>
  <c r="J68" i="49"/>
  <c r="I68" i="49"/>
  <c r="H68" i="49"/>
  <c r="G68" i="49"/>
  <c r="F68" i="49"/>
  <c r="AI67" i="49"/>
  <c r="AH67" i="49"/>
  <c r="AG67" i="49"/>
  <c r="AF67" i="49"/>
  <c r="AE67" i="49"/>
  <c r="AD67" i="49"/>
  <c r="AC67" i="49"/>
  <c r="AB67" i="49"/>
  <c r="AA67" i="49"/>
  <c r="Z67" i="49"/>
  <c r="Y67" i="49"/>
  <c r="X67" i="49"/>
  <c r="W67" i="49"/>
  <c r="V67" i="49"/>
  <c r="U67" i="49"/>
  <c r="T67" i="49"/>
  <c r="S67" i="49"/>
  <c r="R67" i="49"/>
  <c r="Q67" i="49"/>
  <c r="P67" i="49"/>
  <c r="O67" i="49"/>
  <c r="N67" i="49"/>
  <c r="M67" i="49"/>
  <c r="L67" i="49"/>
  <c r="K67" i="49"/>
  <c r="J67" i="49"/>
  <c r="I67" i="49"/>
  <c r="H67" i="49"/>
  <c r="G67" i="49"/>
  <c r="F67" i="49"/>
  <c r="AI66" i="49"/>
  <c r="AH66" i="49"/>
  <c r="AG66" i="49"/>
  <c r="AF66" i="49"/>
  <c r="AE66" i="49"/>
  <c r="AD66" i="49"/>
  <c r="AC66" i="49"/>
  <c r="AB66" i="49"/>
  <c r="AA66" i="49"/>
  <c r="Z66" i="49"/>
  <c r="Y66" i="49"/>
  <c r="X66" i="49"/>
  <c r="W66" i="49"/>
  <c r="V66" i="49"/>
  <c r="U66" i="49"/>
  <c r="T66" i="49"/>
  <c r="S66" i="49"/>
  <c r="R66" i="49"/>
  <c r="Q66" i="49"/>
  <c r="P66" i="49"/>
  <c r="O66" i="49"/>
  <c r="N66" i="49"/>
  <c r="M66" i="49"/>
  <c r="L66" i="49"/>
  <c r="K66" i="49"/>
  <c r="J66" i="49"/>
  <c r="I66" i="49"/>
  <c r="H66" i="49"/>
  <c r="G66" i="49"/>
  <c r="F66" i="49"/>
  <c r="AI65" i="49"/>
  <c r="AH65" i="49"/>
  <c r="AG65" i="49"/>
  <c r="AF65" i="49"/>
  <c r="AE65" i="49"/>
  <c r="AD65" i="49"/>
  <c r="AC65" i="49"/>
  <c r="AB65" i="49"/>
  <c r="AA65" i="49"/>
  <c r="Z65" i="49"/>
  <c r="Y65" i="49"/>
  <c r="X65" i="49"/>
  <c r="W65" i="49"/>
  <c r="V65" i="49"/>
  <c r="U65" i="49"/>
  <c r="T65" i="49"/>
  <c r="S65" i="49"/>
  <c r="R65" i="49"/>
  <c r="Q65" i="49"/>
  <c r="P65" i="49"/>
  <c r="O65" i="49"/>
  <c r="N65" i="49"/>
  <c r="M65" i="49"/>
  <c r="L65" i="49"/>
  <c r="K65" i="49"/>
  <c r="J65" i="49"/>
  <c r="I65" i="49"/>
  <c r="H65" i="49"/>
  <c r="G65" i="49"/>
  <c r="F65" i="49"/>
  <c r="AI64" i="49"/>
  <c r="AH64" i="49"/>
  <c r="AG64" i="49"/>
  <c r="AF64" i="49"/>
  <c r="AE64" i="49"/>
  <c r="AD64" i="49"/>
  <c r="AC64" i="49"/>
  <c r="AB64" i="49"/>
  <c r="AA64" i="49"/>
  <c r="Z64" i="49"/>
  <c r="Y64" i="49"/>
  <c r="X64" i="49"/>
  <c r="W64" i="49"/>
  <c r="V64" i="49"/>
  <c r="U64" i="49"/>
  <c r="T64" i="49"/>
  <c r="S64" i="49"/>
  <c r="R64" i="49"/>
  <c r="Q64" i="49"/>
  <c r="P64" i="49"/>
  <c r="O64" i="49"/>
  <c r="N64" i="49"/>
  <c r="M64" i="49"/>
  <c r="L64" i="49"/>
  <c r="K64" i="49"/>
  <c r="J64" i="49"/>
  <c r="I64" i="49"/>
  <c r="H64" i="49"/>
  <c r="G64" i="49"/>
  <c r="F64" i="49"/>
  <c r="AI63" i="49"/>
  <c r="AH63" i="49"/>
  <c r="AG63" i="49"/>
  <c r="AF63" i="49"/>
  <c r="AE63" i="49"/>
  <c r="AD63" i="49"/>
  <c r="AC63" i="49"/>
  <c r="AB63" i="49"/>
  <c r="AA63" i="49"/>
  <c r="Z63" i="49"/>
  <c r="Y63" i="49"/>
  <c r="X63" i="49"/>
  <c r="W63" i="49"/>
  <c r="V63" i="49"/>
  <c r="U63" i="49"/>
  <c r="T63" i="49"/>
  <c r="S63" i="49"/>
  <c r="R63" i="49"/>
  <c r="Q63" i="49"/>
  <c r="P63" i="49"/>
  <c r="O63" i="49"/>
  <c r="N63" i="49"/>
  <c r="M63" i="49"/>
  <c r="L63" i="49"/>
  <c r="K63" i="49"/>
  <c r="J63" i="49"/>
  <c r="I63" i="49"/>
  <c r="H63" i="49"/>
  <c r="G63" i="49"/>
  <c r="F63" i="49"/>
  <c r="AI62" i="49"/>
  <c r="AH62" i="49"/>
  <c r="AG62" i="49"/>
  <c r="AF62" i="49"/>
  <c r="AE62" i="49"/>
  <c r="AD62" i="49"/>
  <c r="AC62" i="49"/>
  <c r="AB62" i="49"/>
  <c r="AA62" i="49"/>
  <c r="Z62" i="49"/>
  <c r="Y62" i="49"/>
  <c r="X62" i="49"/>
  <c r="W62" i="49"/>
  <c r="V62" i="49"/>
  <c r="U62" i="49"/>
  <c r="T62" i="49"/>
  <c r="S62" i="49"/>
  <c r="R62" i="49"/>
  <c r="Q62" i="49"/>
  <c r="P62" i="49"/>
  <c r="O62" i="49"/>
  <c r="N62" i="49"/>
  <c r="M62" i="49"/>
  <c r="L62" i="49"/>
  <c r="K62" i="49"/>
  <c r="J62" i="49"/>
  <c r="I62" i="49"/>
  <c r="H62" i="49"/>
  <c r="G62" i="49"/>
  <c r="F62" i="49"/>
  <c r="AI61" i="49"/>
  <c r="AH61" i="49"/>
  <c r="AG61" i="49"/>
  <c r="AF61" i="49"/>
  <c r="AE61" i="49"/>
  <c r="AD61" i="49"/>
  <c r="AC61" i="49"/>
  <c r="AB61" i="49"/>
  <c r="AA61" i="49"/>
  <c r="Z61" i="49"/>
  <c r="Y61" i="49"/>
  <c r="X61" i="49"/>
  <c r="W61" i="49"/>
  <c r="V61" i="49"/>
  <c r="U61" i="49"/>
  <c r="T61" i="49"/>
  <c r="S61" i="49"/>
  <c r="R61" i="49"/>
  <c r="Q61" i="49"/>
  <c r="P61" i="49"/>
  <c r="O61" i="49"/>
  <c r="N61" i="49"/>
  <c r="M61" i="49"/>
  <c r="L61" i="49"/>
  <c r="K61" i="49"/>
  <c r="J61" i="49"/>
  <c r="I61" i="49"/>
  <c r="H61" i="49"/>
  <c r="G61" i="49"/>
  <c r="F61" i="49"/>
  <c r="AI60" i="49"/>
  <c r="AH60" i="49"/>
  <c r="AG60" i="49"/>
  <c r="AF60" i="49"/>
  <c r="AE60" i="49"/>
  <c r="AD60" i="49"/>
  <c r="AC60" i="49"/>
  <c r="AB60" i="49"/>
  <c r="AA60" i="49"/>
  <c r="Z60" i="49"/>
  <c r="Y60" i="49"/>
  <c r="X60" i="49"/>
  <c r="W60" i="49"/>
  <c r="V60" i="49"/>
  <c r="U60" i="49"/>
  <c r="T60" i="49"/>
  <c r="S60" i="49"/>
  <c r="R60" i="49"/>
  <c r="Q60" i="49"/>
  <c r="P60" i="49"/>
  <c r="O60" i="49"/>
  <c r="N60" i="49"/>
  <c r="M60" i="49"/>
  <c r="L60" i="49"/>
  <c r="K60" i="49"/>
  <c r="J60" i="49"/>
  <c r="I60" i="49"/>
  <c r="H60" i="49"/>
  <c r="G60" i="49"/>
  <c r="F60" i="49"/>
  <c r="AI59" i="49"/>
  <c r="AH59" i="49"/>
  <c r="AG59" i="49"/>
  <c r="AF59" i="49"/>
  <c r="AE59" i="49"/>
  <c r="AD59" i="49"/>
  <c r="AC59" i="49"/>
  <c r="AB59" i="49"/>
  <c r="AA59" i="49"/>
  <c r="Z59" i="49"/>
  <c r="Y59" i="49"/>
  <c r="X59" i="49"/>
  <c r="W59" i="49"/>
  <c r="V59" i="49"/>
  <c r="U59" i="49"/>
  <c r="T59" i="49"/>
  <c r="S59" i="49"/>
  <c r="R59" i="49"/>
  <c r="Q59" i="49"/>
  <c r="P59" i="49"/>
  <c r="O59" i="49"/>
  <c r="N59" i="49"/>
  <c r="M59" i="49"/>
  <c r="L59" i="49"/>
  <c r="K59" i="49"/>
  <c r="J59" i="49"/>
  <c r="I59" i="49"/>
  <c r="H59" i="49"/>
  <c r="G59" i="49"/>
  <c r="F59" i="49"/>
  <c r="AI58" i="49"/>
  <c r="AH58" i="49"/>
  <c r="AG58" i="49"/>
  <c r="AF58" i="49"/>
  <c r="AE58" i="49"/>
  <c r="AD58" i="49"/>
  <c r="AC58" i="49"/>
  <c r="AB58" i="49"/>
  <c r="AA58" i="49"/>
  <c r="Z58" i="49"/>
  <c r="Y58" i="49"/>
  <c r="X58" i="49"/>
  <c r="W58" i="49"/>
  <c r="V58" i="49"/>
  <c r="U58" i="49"/>
  <c r="T58" i="49"/>
  <c r="S58" i="49"/>
  <c r="R58" i="49"/>
  <c r="Q58" i="49"/>
  <c r="P58" i="49"/>
  <c r="O58" i="49"/>
  <c r="N58" i="49"/>
  <c r="M58" i="49"/>
  <c r="L58" i="49"/>
  <c r="K58" i="49"/>
  <c r="J58" i="49"/>
  <c r="I58" i="49"/>
  <c r="H58" i="49"/>
  <c r="G58" i="49"/>
  <c r="F58" i="49"/>
  <c r="AI57" i="49"/>
  <c r="AH57" i="49"/>
  <c r="AG57" i="49"/>
  <c r="AF57" i="49"/>
  <c r="AE57" i="49"/>
  <c r="AD57" i="49"/>
  <c r="AC57" i="49"/>
  <c r="AB57" i="49"/>
  <c r="AA57" i="49"/>
  <c r="Z57" i="49"/>
  <c r="Y57" i="49"/>
  <c r="X57" i="49"/>
  <c r="W57" i="49"/>
  <c r="V57" i="49"/>
  <c r="U57" i="49"/>
  <c r="T57" i="49"/>
  <c r="S57" i="49"/>
  <c r="R57" i="49"/>
  <c r="Q57" i="49"/>
  <c r="P57" i="49"/>
  <c r="O57" i="49"/>
  <c r="N57" i="49"/>
  <c r="M57" i="49"/>
  <c r="L57" i="49"/>
  <c r="K57" i="49"/>
  <c r="J57" i="49"/>
  <c r="I57" i="49"/>
  <c r="H57" i="49"/>
  <c r="G57" i="49"/>
  <c r="F57" i="49"/>
  <c r="AI56" i="49"/>
  <c r="AH56" i="49"/>
  <c r="AG56" i="49"/>
  <c r="AF56" i="49"/>
  <c r="AE56" i="49"/>
  <c r="AD56" i="49"/>
  <c r="AC56" i="49"/>
  <c r="AB56" i="49"/>
  <c r="AA56" i="49"/>
  <c r="Z56" i="49"/>
  <c r="Y56" i="49"/>
  <c r="X56" i="49"/>
  <c r="W56" i="49"/>
  <c r="V56" i="49"/>
  <c r="U56" i="49"/>
  <c r="T56" i="49"/>
  <c r="S56" i="49"/>
  <c r="R56" i="49"/>
  <c r="Q56" i="49"/>
  <c r="P56" i="49"/>
  <c r="O56" i="49"/>
  <c r="N56" i="49"/>
  <c r="M56" i="49"/>
  <c r="L56" i="49"/>
  <c r="K56" i="49"/>
  <c r="J56" i="49"/>
  <c r="I56" i="49"/>
  <c r="H56" i="49"/>
  <c r="G56" i="49"/>
  <c r="F56" i="49"/>
  <c r="AI55" i="49"/>
  <c r="AH55" i="49"/>
  <c r="AG55" i="49"/>
  <c r="AF55" i="49"/>
  <c r="AE55" i="49"/>
  <c r="AD55" i="49"/>
  <c r="AC55" i="49"/>
  <c r="AB55" i="49"/>
  <c r="AA55" i="49"/>
  <c r="Z55" i="49"/>
  <c r="Y55" i="49"/>
  <c r="X55" i="49"/>
  <c r="W55" i="49"/>
  <c r="V55" i="49"/>
  <c r="U55" i="49"/>
  <c r="T55" i="49"/>
  <c r="S55" i="49"/>
  <c r="R55" i="49"/>
  <c r="Q55" i="49"/>
  <c r="P55" i="49"/>
  <c r="O55" i="49"/>
  <c r="N55" i="49"/>
  <c r="M55" i="49"/>
  <c r="L55" i="49"/>
  <c r="K55" i="49"/>
  <c r="J55" i="49"/>
  <c r="I55" i="49"/>
  <c r="H55" i="49"/>
  <c r="G55" i="49"/>
  <c r="F55" i="49"/>
  <c r="AI54" i="49"/>
  <c r="AH54" i="49"/>
  <c r="AG54" i="49"/>
  <c r="AF54" i="49"/>
  <c r="AE54" i="49"/>
  <c r="AD54" i="49"/>
  <c r="AC54" i="49"/>
  <c r="AB54" i="49"/>
  <c r="AA54" i="49"/>
  <c r="Z54" i="49"/>
  <c r="Y54" i="49"/>
  <c r="X54" i="49"/>
  <c r="W54" i="49"/>
  <c r="V54" i="49"/>
  <c r="U54" i="49"/>
  <c r="T54" i="49"/>
  <c r="S54" i="49"/>
  <c r="R54" i="49"/>
  <c r="Q54" i="49"/>
  <c r="P54" i="49"/>
  <c r="O54" i="49"/>
  <c r="N54" i="49"/>
  <c r="M54" i="49"/>
  <c r="L54" i="49"/>
  <c r="K54" i="49"/>
  <c r="J54" i="49"/>
  <c r="I54" i="49"/>
  <c r="H54" i="49"/>
  <c r="G54" i="49"/>
  <c r="F54" i="49"/>
  <c r="AI53" i="49"/>
  <c r="AH53" i="49"/>
  <c r="AG53" i="49"/>
  <c r="AF53" i="49"/>
  <c r="AE53" i="49"/>
  <c r="AD53" i="49"/>
  <c r="AC53" i="49"/>
  <c r="AB53" i="49"/>
  <c r="AA53" i="49"/>
  <c r="Z53" i="49"/>
  <c r="Y53" i="49"/>
  <c r="X53" i="49"/>
  <c r="W53" i="49"/>
  <c r="V53" i="49"/>
  <c r="U53" i="49"/>
  <c r="T53" i="49"/>
  <c r="S53" i="49"/>
  <c r="R53" i="49"/>
  <c r="Q53" i="49"/>
  <c r="P53" i="49"/>
  <c r="O53" i="49"/>
  <c r="N53" i="49"/>
  <c r="M53" i="49"/>
  <c r="L53" i="49"/>
  <c r="K53" i="49"/>
  <c r="J53" i="49"/>
  <c r="I53" i="49"/>
  <c r="H53" i="49"/>
  <c r="G53" i="49"/>
  <c r="F53" i="49"/>
  <c r="AI52" i="49"/>
  <c r="AH52" i="49"/>
  <c r="AG52" i="49"/>
  <c r="AF52" i="49"/>
  <c r="AE52" i="49"/>
  <c r="AD52" i="49"/>
  <c r="AC52" i="49"/>
  <c r="AB52" i="49"/>
  <c r="AA52" i="49"/>
  <c r="Z52" i="49"/>
  <c r="Y52" i="49"/>
  <c r="X52" i="49"/>
  <c r="W52" i="49"/>
  <c r="V52" i="49"/>
  <c r="U52" i="49"/>
  <c r="T52" i="49"/>
  <c r="S52" i="49"/>
  <c r="R52" i="49"/>
  <c r="Q52" i="49"/>
  <c r="P52" i="49"/>
  <c r="O52" i="49"/>
  <c r="N52" i="49"/>
  <c r="M52" i="49"/>
  <c r="L52" i="49"/>
  <c r="K52" i="49"/>
  <c r="J52" i="49"/>
  <c r="I52" i="49"/>
  <c r="H52" i="49"/>
  <c r="G52" i="49"/>
  <c r="F52" i="49"/>
  <c r="AI51" i="49"/>
  <c r="AH51" i="49"/>
  <c r="AG51" i="49"/>
  <c r="AF51" i="49"/>
  <c r="AE51" i="49"/>
  <c r="AD51" i="49"/>
  <c r="AC51" i="49"/>
  <c r="AB51" i="49"/>
  <c r="AA51" i="49"/>
  <c r="Z51" i="49"/>
  <c r="Y51" i="49"/>
  <c r="X51" i="49"/>
  <c r="W51" i="49"/>
  <c r="V51" i="49"/>
  <c r="U51" i="49"/>
  <c r="T51" i="49"/>
  <c r="S51" i="49"/>
  <c r="R51" i="49"/>
  <c r="Q51" i="49"/>
  <c r="P51" i="49"/>
  <c r="O51" i="49"/>
  <c r="N51" i="49"/>
  <c r="M51" i="49"/>
  <c r="L51" i="49"/>
  <c r="K51" i="49"/>
  <c r="J51" i="49"/>
  <c r="I51" i="49"/>
  <c r="H51" i="49"/>
  <c r="G51" i="49"/>
  <c r="F51" i="49"/>
  <c r="AI50" i="49"/>
  <c r="AH50" i="49"/>
  <c r="AG50" i="49"/>
  <c r="AF50" i="49"/>
  <c r="AE50" i="49"/>
  <c r="AD50" i="49"/>
  <c r="AC50" i="49"/>
  <c r="AB50" i="49"/>
  <c r="AA50" i="49"/>
  <c r="Z50" i="49"/>
  <c r="Y50" i="49"/>
  <c r="X50" i="49"/>
  <c r="W50" i="49"/>
  <c r="V50" i="49"/>
  <c r="U50" i="49"/>
  <c r="T50" i="49"/>
  <c r="S50" i="49"/>
  <c r="R50" i="49"/>
  <c r="Q50" i="49"/>
  <c r="P50" i="49"/>
  <c r="O50" i="49"/>
  <c r="N50" i="49"/>
  <c r="M50" i="49"/>
  <c r="L50" i="49"/>
  <c r="K50" i="49"/>
  <c r="J50" i="49"/>
  <c r="I50" i="49"/>
  <c r="H50" i="49"/>
  <c r="G50" i="49"/>
  <c r="F50" i="49"/>
  <c r="AI49" i="49"/>
  <c r="AH49" i="49"/>
  <c r="AG49" i="49"/>
  <c r="AF49" i="49"/>
  <c r="AE49" i="49"/>
  <c r="AD49" i="49"/>
  <c r="AC49" i="49"/>
  <c r="AB49" i="49"/>
  <c r="AA49" i="49"/>
  <c r="Z49" i="49"/>
  <c r="Y49" i="49"/>
  <c r="X49" i="49"/>
  <c r="W49" i="49"/>
  <c r="V49" i="49"/>
  <c r="U49" i="49"/>
  <c r="T49" i="49"/>
  <c r="S49" i="49"/>
  <c r="R49" i="49"/>
  <c r="Q49" i="49"/>
  <c r="P49" i="49"/>
  <c r="O49" i="49"/>
  <c r="N49" i="49"/>
  <c r="M49" i="49"/>
  <c r="L49" i="49"/>
  <c r="K49" i="49"/>
  <c r="J49" i="49"/>
  <c r="I49" i="49"/>
  <c r="H49" i="49"/>
  <c r="G49" i="49"/>
  <c r="F49" i="49"/>
  <c r="AI48" i="49"/>
  <c r="AH48" i="49"/>
  <c r="AG48" i="49"/>
  <c r="AF48" i="49"/>
  <c r="AE48" i="49"/>
  <c r="AD48" i="49"/>
  <c r="AC48" i="49"/>
  <c r="AB48" i="49"/>
  <c r="AA48" i="49"/>
  <c r="Z48" i="49"/>
  <c r="Y48" i="49"/>
  <c r="X48" i="49"/>
  <c r="W48" i="49"/>
  <c r="V48" i="49"/>
  <c r="U48" i="49"/>
  <c r="T48" i="49"/>
  <c r="S48" i="49"/>
  <c r="R48" i="49"/>
  <c r="Q48" i="49"/>
  <c r="P48" i="49"/>
  <c r="O48" i="49"/>
  <c r="N48" i="49"/>
  <c r="M48" i="49"/>
  <c r="L48" i="49"/>
  <c r="K48" i="49"/>
  <c r="J48" i="49"/>
  <c r="I48" i="49"/>
  <c r="H48" i="49"/>
  <c r="G48" i="49"/>
  <c r="F48" i="49"/>
  <c r="AI47" i="49"/>
  <c r="AH47" i="49"/>
  <c r="AG47" i="49"/>
  <c r="AF47" i="49"/>
  <c r="AE47" i="49"/>
  <c r="AD47" i="49"/>
  <c r="AC47" i="49"/>
  <c r="AB47" i="49"/>
  <c r="AA47" i="49"/>
  <c r="Z47" i="49"/>
  <c r="Y47" i="49"/>
  <c r="X47" i="49"/>
  <c r="W47" i="49"/>
  <c r="V47" i="49"/>
  <c r="U47" i="49"/>
  <c r="T47" i="49"/>
  <c r="S47" i="49"/>
  <c r="R47" i="49"/>
  <c r="Q47" i="49"/>
  <c r="P47" i="49"/>
  <c r="O47" i="49"/>
  <c r="N47" i="49"/>
  <c r="M47" i="49"/>
  <c r="L47" i="49"/>
  <c r="K47" i="49"/>
  <c r="J47" i="49"/>
  <c r="I47" i="49"/>
  <c r="H47" i="49"/>
  <c r="G47" i="49"/>
  <c r="F47" i="49"/>
  <c r="AI46" i="49"/>
  <c r="AH46" i="49"/>
  <c r="AG46" i="49"/>
  <c r="AF46" i="49"/>
  <c r="AE46" i="49"/>
  <c r="AD46" i="49"/>
  <c r="AC46" i="49"/>
  <c r="AB46" i="49"/>
  <c r="AA46" i="49"/>
  <c r="Z46" i="49"/>
  <c r="Y46" i="49"/>
  <c r="X46" i="49"/>
  <c r="W46" i="49"/>
  <c r="V46" i="49"/>
  <c r="U46" i="49"/>
  <c r="T46" i="49"/>
  <c r="S46" i="49"/>
  <c r="R46" i="49"/>
  <c r="Q46" i="49"/>
  <c r="P46" i="49"/>
  <c r="O46" i="49"/>
  <c r="N46" i="49"/>
  <c r="M46" i="49"/>
  <c r="L46" i="49"/>
  <c r="K46" i="49"/>
  <c r="J46" i="49"/>
  <c r="I46" i="49"/>
  <c r="H46" i="49"/>
  <c r="G46" i="49"/>
  <c r="F46" i="49"/>
  <c r="AI45" i="49"/>
  <c r="AH45" i="49"/>
  <c r="AG45" i="49"/>
  <c r="AF45" i="49"/>
  <c r="AE45" i="49"/>
  <c r="AD45" i="49"/>
  <c r="AC45" i="49"/>
  <c r="AB45" i="49"/>
  <c r="AA45" i="49"/>
  <c r="Z45" i="49"/>
  <c r="Y45" i="49"/>
  <c r="X45" i="49"/>
  <c r="W45" i="49"/>
  <c r="V45" i="49"/>
  <c r="U45" i="49"/>
  <c r="T45" i="49"/>
  <c r="S45" i="49"/>
  <c r="R45" i="49"/>
  <c r="Q45" i="49"/>
  <c r="P45" i="49"/>
  <c r="O45" i="49"/>
  <c r="N45" i="49"/>
  <c r="M45" i="49"/>
  <c r="L45" i="49"/>
  <c r="K45" i="49"/>
  <c r="J45" i="49"/>
  <c r="I45" i="49"/>
  <c r="H45" i="49"/>
  <c r="G45" i="49"/>
  <c r="F45" i="49"/>
  <c r="AI44" i="49"/>
  <c r="AH44" i="49"/>
  <c r="AG44" i="49"/>
  <c r="AF44" i="49"/>
  <c r="AE44" i="49"/>
  <c r="AD44" i="49"/>
  <c r="AC44" i="49"/>
  <c r="AB44" i="49"/>
  <c r="AA44" i="49"/>
  <c r="Z44" i="49"/>
  <c r="Y44" i="49"/>
  <c r="X44" i="49"/>
  <c r="W44" i="49"/>
  <c r="V44" i="49"/>
  <c r="U44" i="49"/>
  <c r="T44" i="49"/>
  <c r="S44" i="49"/>
  <c r="R44" i="49"/>
  <c r="Q44" i="49"/>
  <c r="P44" i="49"/>
  <c r="O44" i="49"/>
  <c r="N44" i="49"/>
  <c r="M44" i="49"/>
  <c r="L44" i="49"/>
  <c r="K44" i="49"/>
  <c r="J44" i="49"/>
  <c r="I44" i="49"/>
  <c r="H44" i="49"/>
  <c r="G44" i="49"/>
  <c r="F44" i="49"/>
  <c r="AI43" i="49"/>
  <c r="AH43" i="49"/>
  <c r="AG43" i="49"/>
  <c r="AF43" i="49"/>
  <c r="AE43" i="49"/>
  <c r="AD43" i="49"/>
  <c r="AC43" i="49"/>
  <c r="AB43" i="49"/>
  <c r="AA43" i="49"/>
  <c r="Z43" i="49"/>
  <c r="Y43" i="49"/>
  <c r="X43" i="49"/>
  <c r="W43" i="49"/>
  <c r="V43" i="49"/>
  <c r="U43" i="49"/>
  <c r="T43" i="49"/>
  <c r="S43" i="49"/>
  <c r="R43" i="49"/>
  <c r="Q43" i="49"/>
  <c r="P43" i="49"/>
  <c r="O43" i="49"/>
  <c r="N43" i="49"/>
  <c r="M43" i="49"/>
  <c r="L43" i="49"/>
  <c r="K43" i="49"/>
  <c r="J43" i="49"/>
  <c r="I43" i="49"/>
  <c r="H43" i="49"/>
  <c r="G43" i="49"/>
  <c r="F43" i="49"/>
  <c r="AI42" i="49"/>
  <c r="AH42" i="49"/>
  <c r="AG42" i="49"/>
  <c r="AF42" i="49"/>
  <c r="AE42" i="49"/>
  <c r="AD42" i="49"/>
  <c r="AC42" i="49"/>
  <c r="AB42" i="49"/>
  <c r="AA42" i="49"/>
  <c r="Z42" i="49"/>
  <c r="Y42" i="49"/>
  <c r="X42" i="49"/>
  <c r="W42" i="49"/>
  <c r="V42" i="49"/>
  <c r="U42" i="49"/>
  <c r="T42" i="49"/>
  <c r="S42" i="49"/>
  <c r="R42" i="49"/>
  <c r="Q42" i="49"/>
  <c r="P42" i="49"/>
  <c r="O42" i="49"/>
  <c r="N42" i="49"/>
  <c r="M42" i="49"/>
  <c r="L42" i="49"/>
  <c r="K42" i="49"/>
  <c r="J42" i="49"/>
  <c r="I42" i="49"/>
  <c r="H42" i="49"/>
  <c r="G42" i="49"/>
  <c r="F42" i="49"/>
  <c r="AI41" i="49"/>
  <c r="AH41" i="49"/>
  <c r="AG41" i="49"/>
  <c r="AF41" i="49"/>
  <c r="AE41" i="49"/>
  <c r="AD41" i="49"/>
  <c r="AC41" i="49"/>
  <c r="AB41" i="49"/>
  <c r="AA41" i="49"/>
  <c r="Z41" i="49"/>
  <c r="Y41" i="49"/>
  <c r="X41" i="49"/>
  <c r="W41" i="49"/>
  <c r="V41" i="49"/>
  <c r="U41" i="49"/>
  <c r="T41" i="49"/>
  <c r="S41" i="49"/>
  <c r="R41" i="49"/>
  <c r="Q41" i="49"/>
  <c r="P41" i="49"/>
  <c r="O41" i="49"/>
  <c r="N41" i="49"/>
  <c r="M41" i="49"/>
  <c r="L41" i="49"/>
  <c r="K41" i="49"/>
  <c r="J41" i="49"/>
  <c r="I41" i="49"/>
  <c r="H41" i="49"/>
  <c r="G41" i="49"/>
  <c r="F41" i="49"/>
  <c r="AI40" i="49"/>
  <c r="AH40" i="49"/>
  <c r="AG40" i="49"/>
  <c r="AF40" i="49"/>
  <c r="AE40" i="49"/>
  <c r="AD40" i="49"/>
  <c r="AC40" i="49"/>
  <c r="AB40" i="49"/>
  <c r="AA40" i="49"/>
  <c r="Z40" i="49"/>
  <c r="Y40" i="49"/>
  <c r="X40" i="49"/>
  <c r="W40" i="49"/>
  <c r="V40" i="49"/>
  <c r="U40" i="49"/>
  <c r="T40" i="49"/>
  <c r="S40" i="49"/>
  <c r="R40" i="49"/>
  <c r="Q40" i="49"/>
  <c r="P40" i="49"/>
  <c r="O40" i="49"/>
  <c r="N40" i="49"/>
  <c r="M40" i="49"/>
  <c r="L40" i="49"/>
  <c r="K40" i="49"/>
  <c r="J40" i="49"/>
  <c r="I40" i="49"/>
  <c r="H40" i="49"/>
  <c r="G40" i="49"/>
  <c r="F40" i="49"/>
  <c r="AI39" i="49"/>
  <c r="AH39" i="49"/>
  <c r="AG39" i="49"/>
  <c r="AF39" i="49"/>
  <c r="AE39" i="49"/>
  <c r="AD39" i="49"/>
  <c r="AC39" i="49"/>
  <c r="AB39" i="49"/>
  <c r="AA39" i="49"/>
  <c r="Z39" i="49"/>
  <c r="Y39" i="49"/>
  <c r="X39" i="49"/>
  <c r="W39" i="49"/>
  <c r="V39" i="49"/>
  <c r="U39" i="49"/>
  <c r="T39" i="49"/>
  <c r="S39" i="49"/>
  <c r="R39" i="49"/>
  <c r="Q39" i="49"/>
  <c r="P39" i="49"/>
  <c r="O39" i="49"/>
  <c r="N39" i="49"/>
  <c r="M39" i="49"/>
  <c r="L39" i="49"/>
  <c r="K39" i="49"/>
  <c r="J39" i="49"/>
  <c r="I39" i="49"/>
  <c r="H39" i="49"/>
  <c r="G39" i="49"/>
  <c r="F39" i="49"/>
  <c r="AI38" i="49"/>
  <c r="AH38" i="49"/>
  <c r="AG38" i="49"/>
  <c r="AF38" i="49"/>
  <c r="AE38" i="49"/>
  <c r="AD38" i="49"/>
  <c r="AC38" i="49"/>
  <c r="AB38" i="49"/>
  <c r="AA38" i="49"/>
  <c r="Z38" i="49"/>
  <c r="Y38" i="49"/>
  <c r="X38" i="49"/>
  <c r="W38" i="49"/>
  <c r="V38" i="49"/>
  <c r="U38" i="49"/>
  <c r="T38" i="49"/>
  <c r="S38" i="49"/>
  <c r="R38" i="49"/>
  <c r="Q38" i="49"/>
  <c r="P38" i="49"/>
  <c r="O38" i="49"/>
  <c r="N38" i="49"/>
  <c r="M38" i="49"/>
  <c r="L38" i="49"/>
  <c r="K38" i="49"/>
  <c r="J38" i="49"/>
  <c r="I38" i="49"/>
  <c r="H38" i="49"/>
  <c r="G38" i="49"/>
  <c r="F38" i="49"/>
  <c r="AI37" i="49"/>
  <c r="AH37" i="49"/>
  <c r="AG37" i="49"/>
  <c r="AF37" i="49"/>
  <c r="AE37" i="49"/>
  <c r="AD37" i="49"/>
  <c r="AC37" i="49"/>
  <c r="AB37" i="49"/>
  <c r="AA37" i="49"/>
  <c r="Z37" i="49"/>
  <c r="Y37" i="49"/>
  <c r="X37" i="49"/>
  <c r="W37" i="49"/>
  <c r="V37" i="49"/>
  <c r="U37" i="49"/>
  <c r="T37" i="49"/>
  <c r="S37" i="49"/>
  <c r="R37" i="49"/>
  <c r="Q37" i="49"/>
  <c r="P37" i="49"/>
  <c r="O37" i="49"/>
  <c r="N37" i="49"/>
  <c r="M37" i="49"/>
  <c r="L37" i="49"/>
  <c r="K37" i="49"/>
  <c r="J37" i="49"/>
  <c r="I37" i="49"/>
  <c r="H37" i="49"/>
  <c r="G37" i="49"/>
  <c r="F37" i="49"/>
  <c r="AI36" i="49"/>
  <c r="AH36" i="49"/>
  <c r="AG36" i="49"/>
  <c r="AF36" i="49"/>
  <c r="AE36" i="49"/>
  <c r="AD36" i="49"/>
  <c r="AC36" i="49"/>
  <c r="AB36" i="49"/>
  <c r="AA36" i="49"/>
  <c r="Z36" i="49"/>
  <c r="Y36" i="49"/>
  <c r="X36" i="49"/>
  <c r="W36" i="49"/>
  <c r="V36" i="49"/>
  <c r="U36" i="49"/>
  <c r="T36" i="49"/>
  <c r="S36" i="49"/>
  <c r="R36" i="49"/>
  <c r="Q36" i="49"/>
  <c r="P36" i="49"/>
  <c r="O36" i="49"/>
  <c r="N36" i="49"/>
  <c r="M36" i="49"/>
  <c r="L36" i="49"/>
  <c r="K36" i="49"/>
  <c r="J36" i="49"/>
  <c r="I36" i="49"/>
  <c r="H36" i="49"/>
  <c r="G36" i="49"/>
  <c r="F36" i="49"/>
  <c r="AI35" i="49"/>
  <c r="AH35" i="49"/>
  <c r="AG35" i="49"/>
  <c r="AF35" i="49"/>
  <c r="AE35" i="49"/>
  <c r="AD35" i="49"/>
  <c r="AC35" i="49"/>
  <c r="AB35" i="49"/>
  <c r="AA35" i="49"/>
  <c r="Z35" i="49"/>
  <c r="Y35" i="49"/>
  <c r="X35" i="49"/>
  <c r="W35" i="49"/>
  <c r="V35" i="49"/>
  <c r="U35" i="49"/>
  <c r="T35" i="49"/>
  <c r="S35" i="49"/>
  <c r="R35" i="49"/>
  <c r="Q35" i="49"/>
  <c r="P35" i="49"/>
  <c r="O35" i="49"/>
  <c r="N35" i="49"/>
  <c r="M35" i="49"/>
  <c r="L35" i="49"/>
  <c r="K35" i="49"/>
  <c r="J35" i="49"/>
  <c r="I35" i="49"/>
  <c r="H35" i="49"/>
  <c r="G35" i="49"/>
  <c r="F35" i="49"/>
  <c r="AI34" i="49"/>
  <c r="AH34" i="49"/>
  <c r="AG34" i="49"/>
  <c r="AF34" i="49"/>
  <c r="AE34" i="49"/>
  <c r="AD34" i="49"/>
  <c r="AC34" i="49"/>
  <c r="AB34" i="49"/>
  <c r="AA34" i="49"/>
  <c r="Z34" i="49"/>
  <c r="Y34" i="49"/>
  <c r="X34" i="49"/>
  <c r="W34" i="49"/>
  <c r="V34" i="49"/>
  <c r="U34" i="49"/>
  <c r="T34" i="49"/>
  <c r="S34" i="49"/>
  <c r="R34" i="49"/>
  <c r="Q34" i="49"/>
  <c r="P34" i="49"/>
  <c r="O34" i="49"/>
  <c r="N34" i="49"/>
  <c r="M34" i="49"/>
  <c r="L34" i="49"/>
  <c r="K34" i="49"/>
  <c r="J34" i="49"/>
  <c r="I34" i="49"/>
  <c r="H34" i="49"/>
  <c r="G34" i="49"/>
  <c r="F34" i="49"/>
  <c r="AI33" i="49"/>
  <c r="AH33" i="49"/>
  <c r="AG33" i="49"/>
  <c r="AF33" i="49"/>
  <c r="AE33" i="49"/>
  <c r="AD33" i="49"/>
  <c r="AC33" i="49"/>
  <c r="AB33" i="49"/>
  <c r="AA33" i="49"/>
  <c r="Z33" i="49"/>
  <c r="Y33" i="49"/>
  <c r="X33" i="49"/>
  <c r="W33" i="49"/>
  <c r="V33" i="49"/>
  <c r="U33" i="49"/>
  <c r="T33" i="49"/>
  <c r="S33" i="49"/>
  <c r="R33" i="49"/>
  <c r="Q33" i="49"/>
  <c r="P33" i="49"/>
  <c r="O33" i="49"/>
  <c r="N33" i="49"/>
  <c r="M33" i="49"/>
  <c r="L33" i="49"/>
  <c r="K33" i="49"/>
  <c r="J33" i="49"/>
  <c r="I33" i="49"/>
  <c r="H33" i="49"/>
  <c r="G33" i="49"/>
  <c r="F33" i="49"/>
  <c r="AI32" i="49"/>
  <c r="AH32" i="49"/>
  <c r="AG32" i="49"/>
  <c r="AF32" i="49"/>
  <c r="AE32" i="49"/>
  <c r="AD32" i="49"/>
  <c r="AC32" i="49"/>
  <c r="AB32" i="49"/>
  <c r="AA32" i="49"/>
  <c r="Z32" i="49"/>
  <c r="Y32" i="49"/>
  <c r="X32" i="49"/>
  <c r="W32" i="49"/>
  <c r="V32" i="49"/>
  <c r="U32" i="49"/>
  <c r="T32" i="49"/>
  <c r="S32" i="49"/>
  <c r="R32" i="49"/>
  <c r="Q32" i="49"/>
  <c r="P32" i="49"/>
  <c r="O32" i="49"/>
  <c r="N32" i="49"/>
  <c r="M32" i="49"/>
  <c r="L32" i="49"/>
  <c r="K32" i="49"/>
  <c r="J32" i="49"/>
  <c r="I32" i="49"/>
  <c r="H32" i="49"/>
  <c r="G32" i="49"/>
  <c r="F32" i="49"/>
  <c r="AI31" i="49"/>
  <c r="AH31" i="49"/>
  <c r="AG31" i="49"/>
  <c r="AF31" i="49"/>
  <c r="AE31" i="49"/>
  <c r="AD31" i="49"/>
  <c r="AC31" i="49"/>
  <c r="AB31" i="49"/>
  <c r="AA31" i="49"/>
  <c r="Z31" i="49"/>
  <c r="Y31" i="49"/>
  <c r="X31" i="49"/>
  <c r="W31" i="49"/>
  <c r="V31" i="49"/>
  <c r="U31" i="49"/>
  <c r="T31" i="49"/>
  <c r="S31" i="49"/>
  <c r="R31" i="49"/>
  <c r="Q31" i="49"/>
  <c r="P31" i="49"/>
  <c r="O31" i="49"/>
  <c r="N31" i="49"/>
  <c r="M31" i="49"/>
  <c r="L31" i="49"/>
  <c r="K31" i="49"/>
  <c r="J31" i="49"/>
  <c r="I31" i="49"/>
  <c r="H31" i="49"/>
  <c r="G31" i="49"/>
  <c r="F31" i="49"/>
  <c r="AI30" i="49"/>
  <c r="AH30" i="49"/>
  <c r="AG30" i="49"/>
  <c r="AF30" i="49"/>
  <c r="AE30" i="49"/>
  <c r="AD30" i="49"/>
  <c r="AC30" i="49"/>
  <c r="AB30" i="49"/>
  <c r="AA30" i="49"/>
  <c r="Z30" i="49"/>
  <c r="Y30" i="49"/>
  <c r="X30" i="49"/>
  <c r="W30" i="49"/>
  <c r="V30" i="49"/>
  <c r="U30" i="49"/>
  <c r="T30" i="49"/>
  <c r="S30" i="49"/>
  <c r="R30" i="49"/>
  <c r="Q30" i="49"/>
  <c r="P30" i="49"/>
  <c r="O30" i="49"/>
  <c r="N30" i="49"/>
  <c r="M30" i="49"/>
  <c r="L30" i="49"/>
  <c r="K30" i="49"/>
  <c r="J30" i="49"/>
  <c r="I30" i="49"/>
  <c r="H30" i="49"/>
  <c r="G30" i="49"/>
  <c r="F30" i="49"/>
  <c r="AI29" i="49"/>
  <c r="AH29" i="49"/>
  <c r="AG29" i="49"/>
  <c r="AF29" i="49"/>
  <c r="AE29" i="49"/>
  <c r="AD29" i="49"/>
  <c r="AC29" i="49"/>
  <c r="AB29" i="49"/>
  <c r="AA29" i="49"/>
  <c r="Z29" i="49"/>
  <c r="Y29" i="49"/>
  <c r="X29" i="49"/>
  <c r="W29" i="49"/>
  <c r="V29" i="49"/>
  <c r="U29" i="49"/>
  <c r="T29" i="49"/>
  <c r="S29" i="49"/>
  <c r="R29" i="49"/>
  <c r="Q29" i="49"/>
  <c r="P29" i="49"/>
  <c r="O29" i="49"/>
  <c r="N29" i="49"/>
  <c r="M29" i="49"/>
  <c r="L29" i="49"/>
  <c r="K29" i="49"/>
  <c r="J29" i="49"/>
  <c r="I29" i="49"/>
  <c r="H29" i="49"/>
  <c r="G29" i="49"/>
  <c r="F29" i="49"/>
  <c r="AI28" i="49"/>
  <c r="AH28" i="49"/>
  <c r="AG28" i="49"/>
  <c r="AF28" i="49"/>
  <c r="AE28" i="49"/>
  <c r="AD28" i="49"/>
  <c r="AC28" i="49"/>
  <c r="AB28" i="49"/>
  <c r="AA28" i="49"/>
  <c r="Z28" i="49"/>
  <c r="Y28" i="49"/>
  <c r="X28" i="49"/>
  <c r="W28" i="49"/>
  <c r="V28" i="49"/>
  <c r="U28" i="49"/>
  <c r="T28" i="49"/>
  <c r="S28" i="49"/>
  <c r="R28" i="49"/>
  <c r="Q28" i="49"/>
  <c r="P28" i="49"/>
  <c r="O28" i="49"/>
  <c r="N28" i="49"/>
  <c r="M28" i="49"/>
  <c r="L28" i="49"/>
  <c r="K28" i="49"/>
  <c r="J28" i="49"/>
  <c r="I28" i="49"/>
  <c r="H28" i="49"/>
  <c r="G28" i="49"/>
  <c r="F28" i="49"/>
  <c r="AI27" i="49"/>
  <c r="AH27" i="49"/>
  <c r="AG27" i="49"/>
  <c r="AF27" i="49"/>
  <c r="AE27" i="49"/>
  <c r="AD27" i="49"/>
  <c r="AC27" i="49"/>
  <c r="AB27" i="49"/>
  <c r="AA27" i="49"/>
  <c r="Z27" i="49"/>
  <c r="Y27" i="49"/>
  <c r="X27" i="49"/>
  <c r="W27" i="49"/>
  <c r="V27" i="49"/>
  <c r="U27" i="49"/>
  <c r="T27" i="49"/>
  <c r="S27" i="49"/>
  <c r="R27" i="49"/>
  <c r="Q27" i="49"/>
  <c r="P27" i="49"/>
  <c r="O27" i="49"/>
  <c r="N27" i="49"/>
  <c r="M27" i="49"/>
  <c r="L27" i="49"/>
  <c r="K27" i="49"/>
  <c r="J27" i="49"/>
  <c r="I27" i="49"/>
  <c r="H27" i="49"/>
  <c r="G27" i="49"/>
  <c r="F27" i="49"/>
  <c r="AI26" i="49"/>
  <c r="AH26" i="49"/>
  <c r="AG26" i="49"/>
  <c r="AF26" i="49"/>
  <c r="AE26" i="49"/>
  <c r="AD26" i="49"/>
  <c r="AC26" i="49"/>
  <c r="AB26" i="49"/>
  <c r="AA26" i="49"/>
  <c r="Z26" i="49"/>
  <c r="Y26" i="49"/>
  <c r="X26" i="49"/>
  <c r="W26" i="49"/>
  <c r="V26" i="49"/>
  <c r="U26" i="49"/>
  <c r="T26" i="49"/>
  <c r="S26" i="49"/>
  <c r="R26" i="49"/>
  <c r="Q26" i="49"/>
  <c r="P26" i="49"/>
  <c r="O26" i="49"/>
  <c r="N26" i="49"/>
  <c r="M26" i="49"/>
  <c r="L26" i="49"/>
  <c r="K26" i="49"/>
  <c r="J26" i="49"/>
  <c r="I26" i="49"/>
  <c r="H26" i="49"/>
  <c r="G26" i="49"/>
  <c r="F26" i="49"/>
  <c r="AI25" i="49"/>
  <c r="AH25" i="49"/>
  <c r="AG25" i="49"/>
  <c r="AF25" i="49"/>
  <c r="AE25" i="49"/>
  <c r="AD25" i="49"/>
  <c r="AC25" i="49"/>
  <c r="AB25" i="49"/>
  <c r="AA25" i="49"/>
  <c r="Z25" i="49"/>
  <c r="Y25" i="49"/>
  <c r="X25" i="49"/>
  <c r="W25" i="49"/>
  <c r="V25" i="49"/>
  <c r="U25" i="49"/>
  <c r="T25" i="49"/>
  <c r="S25" i="49"/>
  <c r="R25" i="49"/>
  <c r="Q25" i="49"/>
  <c r="P25" i="49"/>
  <c r="O25" i="49"/>
  <c r="N25" i="49"/>
  <c r="M25" i="49"/>
  <c r="L25" i="49"/>
  <c r="K25" i="49"/>
  <c r="J25" i="49"/>
  <c r="I25" i="49"/>
  <c r="H25" i="49"/>
  <c r="G25" i="49"/>
  <c r="F25" i="49"/>
  <c r="AI24" i="49"/>
  <c r="AH24" i="49"/>
  <c r="AG24" i="49"/>
  <c r="AF24" i="49"/>
  <c r="AE24" i="49"/>
  <c r="AD24" i="49"/>
  <c r="AC24" i="49"/>
  <c r="AB24" i="49"/>
  <c r="AA24" i="49"/>
  <c r="Z24" i="49"/>
  <c r="Y24" i="49"/>
  <c r="X24" i="49"/>
  <c r="W24" i="49"/>
  <c r="V24" i="49"/>
  <c r="U24" i="49"/>
  <c r="T24" i="49"/>
  <c r="S24" i="49"/>
  <c r="R24" i="49"/>
  <c r="Q24" i="49"/>
  <c r="P24" i="49"/>
  <c r="O24" i="49"/>
  <c r="N24" i="49"/>
  <c r="M24" i="49"/>
  <c r="L24" i="49"/>
  <c r="K24" i="49"/>
  <c r="J24" i="49"/>
  <c r="I24" i="49"/>
  <c r="H24" i="49"/>
  <c r="G24" i="49"/>
  <c r="F24" i="49"/>
  <c r="AI23" i="49"/>
  <c r="AH23" i="49"/>
  <c r="AG23" i="49"/>
  <c r="AF23" i="49"/>
  <c r="AE23" i="49"/>
  <c r="AD23" i="49"/>
  <c r="AC23" i="49"/>
  <c r="AB23" i="49"/>
  <c r="AA23" i="49"/>
  <c r="Z23" i="49"/>
  <c r="Y23" i="49"/>
  <c r="X23" i="49"/>
  <c r="W23" i="49"/>
  <c r="V23" i="49"/>
  <c r="U23" i="49"/>
  <c r="T23" i="49"/>
  <c r="S23" i="49"/>
  <c r="R23" i="49"/>
  <c r="Q23" i="49"/>
  <c r="P23" i="49"/>
  <c r="O23" i="49"/>
  <c r="N23" i="49"/>
  <c r="M23" i="49"/>
  <c r="L23" i="49"/>
  <c r="K23" i="49"/>
  <c r="J23" i="49"/>
  <c r="I23" i="49"/>
  <c r="H23" i="49"/>
  <c r="G23" i="49"/>
  <c r="F23" i="49"/>
  <c r="AI22" i="49"/>
  <c r="AH22" i="49"/>
  <c r="AG22" i="49"/>
  <c r="AF22" i="49"/>
  <c r="AE22" i="49"/>
  <c r="AD22" i="49"/>
  <c r="AC22" i="49"/>
  <c r="AB22" i="49"/>
  <c r="AA22" i="49"/>
  <c r="Z22" i="49"/>
  <c r="Y22" i="49"/>
  <c r="X22" i="49"/>
  <c r="W22" i="49"/>
  <c r="V22" i="49"/>
  <c r="U22" i="49"/>
  <c r="T22" i="49"/>
  <c r="S22" i="49"/>
  <c r="R22" i="49"/>
  <c r="Q22" i="49"/>
  <c r="P22" i="49"/>
  <c r="O22" i="49"/>
  <c r="N22" i="49"/>
  <c r="M22" i="49"/>
  <c r="L22" i="49"/>
  <c r="K22" i="49"/>
  <c r="J22" i="49"/>
  <c r="I22" i="49"/>
  <c r="H22" i="49"/>
  <c r="G22" i="49"/>
  <c r="F22" i="49"/>
  <c r="AI21" i="49"/>
  <c r="AH21" i="49"/>
  <c r="AG21" i="49"/>
  <c r="AF21" i="49"/>
  <c r="AE21" i="49"/>
  <c r="AD21" i="49"/>
  <c r="AC21" i="49"/>
  <c r="AB21" i="49"/>
  <c r="AA21" i="49"/>
  <c r="Z21" i="49"/>
  <c r="Y21" i="49"/>
  <c r="X21" i="49"/>
  <c r="W21" i="49"/>
  <c r="V21" i="49"/>
  <c r="U21" i="49"/>
  <c r="T21" i="49"/>
  <c r="S21" i="49"/>
  <c r="R21" i="49"/>
  <c r="Q21" i="49"/>
  <c r="P21" i="49"/>
  <c r="O21" i="49"/>
  <c r="N21" i="49"/>
  <c r="M21" i="49"/>
  <c r="L21" i="49"/>
  <c r="K21" i="49"/>
  <c r="J21" i="49"/>
  <c r="I21" i="49"/>
  <c r="H21" i="49"/>
  <c r="G21" i="49"/>
  <c r="F21" i="49"/>
  <c r="AI20" i="49"/>
  <c r="AH20" i="49"/>
  <c r="AG20" i="49"/>
  <c r="AF20" i="49"/>
  <c r="AE20" i="49"/>
  <c r="AD20" i="49"/>
  <c r="AC20" i="49"/>
  <c r="AB20" i="49"/>
  <c r="AA20" i="49"/>
  <c r="Z20" i="49"/>
  <c r="Y20" i="49"/>
  <c r="X20" i="49"/>
  <c r="W20" i="49"/>
  <c r="V20" i="49"/>
  <c r="U20" i="49"/>
  <c r="T20" i="49"/>
  <c r="S20" i="49"/>
  <c r="R20" i="49"/>
  <c r="Q20" i="49"/>
  <c r="P20" i="49"/>
  <c r="O20" i="49"/>
  <c r="N20" i="49"/>
  <c r="M20" i="49"/>
  <c r="L20" i="49"/>
  <c r="K20" i="49"/>
  <c r="J20" i="49"/>
  <c r="I20" i="49"/>
  <c r="H20" i="49"/>
  <c r="G20" i="49"/>
  <c r="F20" i="49"/>
  <c r="AI19" i="49"/>
  <c r="AH19" i="49"/>
  <c r="AG19" i="49"/>
  <c r="AF19" i="49"/>
  <c r="AE19" i="49"/>
  <c r="AD19" i="49"/>
  <c r="AC19" i="49"/>
  <c r="AB19" i="49"/>
  <c r="AA19" i="49"/>
  <c r="Z19" i="49"/>
  <c r="Y19" i="49"/>
  <c r="X19" i="49"/>
  <c r="W19" i="49"/>
  <c r="V19" i="49"/>
  <c r="U19" i="49"/>
  <c r="T19" i="49"/>
  <c r="S19" i="49"/>
  <c r="R19" i="49"/>
  <c r="Q19" i="49"/>
  <c r="P19" i="49"/>
  <c r="O19" i="49"/>
  <c r="N19" i="49"/>
  <c r="M19" i="49"/>
  <c r="L19" i="49"/>
  <c r="K19" i="49"/>
  <c r="J19" i="49"/>
  <c r="I19" i="49"/>
  <c r="H19" i="49"/>
  <c r="G19" i="49"/>
  <c r="F19" i="49"/>
  <c r="AI18" i="49"/>
  <c r="AH18" i="49"/>
  <c r="AG18" i="49"/>
  <c r="AF18" i="49"/>
  <c r="AE18" i="49"/>
  <c r="AD18" i="49"/>
  <c r="AC18" i="49"/>
  <c r="AB18" i="49"/>
  <c r="AA18" i="49"/>
  <c r="Z18" i="49"/>
  <c r="Y18" i="49"/>
  <c r="X18" i="49"/>
  <c r="W18" i="49"/>
  <c r="V18" i="49"/>
  <c r="U18" i="49"/>
  <c r="T18" i="49"/>
  <c r="S18" i="49"/>
  <c r="R18" i="49"/>
  <c r="Q18" i="49"/>
  <c r="P18" i="49"/>
  <c r="O18" i="49"/>
  <c r="N18" i="49"/>
  <c r="M18" i="49"/>
  <c r="L18" i="49"/>
  <c r="K18" i="49"/>
  <c r="J18" i="49"/>
  <c r="I18" i="49"/>
  <c r="H18" i="49"/>
  <c r="G18" i="49"/>
  <c r="F18" i="49"/>
  <c r="AI17" i="49"/>
  <c r="AH17" i="49"/>
  <c r="AG17" i="49"/>
  <c r="AF17" i="49"/>
  <c r="AE17" i="49"/>
  <c r="AD17" i="49"/>
  <c r="AC17" i="49"/>
  <c r="AB17" i="49"/>
  <c r="AA17" i="49"/>
  <c r="Z17" i="49"/>
  <c r="Y17" i="49"/>
  <c r="X17" i="49"/>
  <c r="W17" i="49"/>
  <c r="V17" i="49"/>
  <c r="U17" i="49"/>
  <c r="T17" i="49"/>
  <c r="S17" i="49"/>
  <c r="R17" i="49"/>
  <c r="Q17" i="49"/>
  <c r="P17" i="49"/>
  <c r="O17" i="49"/>
  <c r="N17" i="49"/>
  <c r="M17" i="49"/>
  <c r="L17" i="49"/>
  <c r="K17" i="49"/>
  <c r="J17" i="49"/>
  <c r="I17" i="49"/>
  <c r="H17" i="49"/>
  <c r="G17" i="49"/>
  <c r="F17" i="49"/>
  <c r="AI16" i="49"/>
  <c r="AH16" i="49"/>
  <c r="AG16" i="49"/>
  <c r="AF16" i="49"/>
  <c r="AE16" i="49"/>
  <c r="AD16" i="49"/>
  <c r="AC16" i="49"/>
  <c r="AB16" i="49"/>
  <c r="AA16" i="49"/>
  <c r="Z16" i="49"/>
  <c r="Y16" i="49"/>
  <c r="X16" i="49"/>
  <c r="W16" i="49"/>
  <c r="V16" i="49"/>
  <c r="U16" i="49"/>
  <c r="T16" i="49"/>
  <c r="S16" i="49"/>
  <c r="R16" i="49"/>
  <c r="Q16" i="49"/>
  <c r="P16" i="49"/>
  <c r="O16" i="49"/>
  <c r="N16" i="49"/>
  <c r="M16" i="49"/>
  <c r="L16" i="49"/>
  <c r="K16" i="49"/>
  <c r="J16" i="49"/>
  <c r="I16" i="49"/>
  <c r="H16" i="49"/>
  <c r="G16" i="49"/>
  <c r="F16" i="49"/>
  <c r="AI15" i="49"/>
  <c r="AH15" i="49"/>
  <c r="AG15" i="49"/>
  <c r="AF15" i="49"/>
  <c r="AE15" i="49"/>
  <c r="AD15" i="49"/>
  <c r="AC15" i="49"/>
  <c r="AB15" i="49"/>
  <c r="AA15" i="49"/>
  <c r="Z15" i="49"/>
  <c r="Y15" i="49"/>
  <c r="X15" i="49"/>
  <c r="W15" i="49"/>
  <c r="V15" i="49"/>
  <c r="U15" i="49"/>
  <c r="T15" i="49"/>
  <c r="S15" i="49"/>
  <c r="R15" i="49"/>
  <c r="Q15" i="49"/>
  <c r="P15" i="49"/>
  <c r="O15" i="49"/>
  <c r="N15" i="49"/>
  <c r="M15" i="49"/>
  <c r="L15" i="49"/>
  <c r="K15" i="49"/>
  <c r="J15" i="49"/>
  <c r="I15" i="49"/>
  <c r="H15" i="49"/>
  <c r="G15" i="49"/>
  <c r="F15" i="49"/>
  <c r="AI14" i="49"/>
  <c r="AH14" i="49"/>
  <c r="AG14" i="49"/>
  <c r="AF14" i="49"/>
  <c r="AE14" i="49"/>
  <c r="AD14" i="49"/>
  <c r="AC14" i="49"/>
  <c r="AB14" i="49"/>
  <c r="AA14" i="49"/>
  <c r="Z14" i="49"/>
  <c r="Y14" i="49"/>
  <c r="X14" i="49"/>
  <c r="W14" i="49"/>
  <c r="V14" i="49"/>
  <c r="U14" i="49"/>
  <c r="T14" i="49"/>
  <c r="S14" i="49"/>
  <c r="R14" i="49"/>
  <c r="Q14" i="49"/>
  <c r="P14" i="49"/>
  <c r="O14" i="49"/>
  <c r="N14" i="49"/>
  <c r="M14" i="49"/>
  <c r="L14" i="49"/>
  <c r="K14" i="49"/>
  <c r="J14" i="49"/>
  <c r="I14" i="49"/>
  <c r="H14" i="49"/>
  <c r="G14" i="49"/>
  <c r="F14" i="49"/>
  <c r="AI13" i="49"/>
  <c r="AH13" i="49"/>
  <c r="AG13" i="49"/>
  <c r="AF13" i="49"/>
  <c r="AE13" i="49"/>
  <c r="AD13" i="49"/>
  <c r="AC13" i="49"/>
  <c r="AB13" i="49"/>
  <c r="AA13" i="49"/>
  <c r="Z13" i="49"/>
  <c r="Y13" i="49"/>
  <c r="X13" i="49"/>
  <c r="W13" i="49"/>
  <c r="V13" i="49"/>
  <c r="U13" i="49"/>
  <c r="T13" i="49"/>
  <c r="S13" i="49"/>
  <c r="R13" i="49"/>
  <c r="Q13" i="49"/>
  <c r="P13" i="49"/>
  <c r="O13" i="49"/>
  <c r="N13" i="49"/>
  <c r="M13" i="49"/>
  <c r="L13" i="49"/>
  <c r="K13" i="49"/>
  <c r="J13" i="49"/>
  <c r="I13" i="49"/>
  <c r="H13" i="49"/>
  <c r="G13" i="49"/>
  <c r="F13" i="49"/>
  <c r="AI12" i="49"/>
  <c r="AH12" i="49"/>
  <c r="AG12" i="49"/>
  <c r="AF12" i="49"/>
  <c r="AE12" i="49"/>
  <c r="AD12" i="49"/>
  <c r="AC12" i="49"/>
  <c r="AB12" i="49"/>
  <c r="AA12" i="49"/>
  <c r="Z12" i="49"/>
  <c r="Y12" i="49"/>
  <c r="X12" i="49"/>
  <c r="W12" i="49"/>
  <c r="V12" i="49"/>
  <c r="U12" i="49"/>
  <c r="T12" i="49"/>
  <c r="S12" i="49"/>
  <c r="R12" i="49"/>
  <c r="Q12" i="49"/>
  <c r="P12" i="49"/>
  <c r="O12" i="49"/>
  <c r="N12" i="49"/>
  <c r="M12" i="49"/>
  <c r="L12" i="49"/>
  <c r="K12" i="49"/>
  <c r="J12" i="49"/>
  <c r="I12" i="49"/>
  <c r="H12" i="49"/>
  <c r="G12" i="49"/>
  <c r="F12" i="49"/>
  <c r="AI11" i="49"/>
  <c r="AH11" i="49"/>
  <c r="AG11" i="49"/>
  <c r="AF11" i="49"/>
  <c r="AE11" i="49"/>
  <c r="AD11" i="49"/>
  <c r="AC11" i="49"/>
  <c r="AB11" i="49"/>
  <c r="AA11" i="49"/>
  <c r="Z11" i="49"/>
  <c r="Y11" i="49"/>
  <c r="X11" i="49"/>
  <c r="W11" i="49"/>
  <c r="V11" i="49"/>
  <c r="U11" i="49"/>
  <c r="T11" i="49"/>
  <c r="S11" i="49"/>
  <c r="R11" i="49"/>
  <c r="Q11" i="49"/>
  <c r="P11" i="49"/>
  <c r="O11" i="49"/>
  <c r="N11" i="49"/>
  <c r="M11" i="49"/>
  <c r="L11" i="49"/>
  <c r="K11" i="49"/>
  <c r="J11" i="49"/>
  <c r="I11" i="49"/>
  <c r="H11" i="49"/>
  <c r="G11" i="49"/>
  <c r="F11" i="49"/>
  <c r="AI10" i="49"/>
  <c r="AH10" i="49"/>
  <c r="AG10" i="49"/>
  <c r="AF10" i="49"/>
  <c r="AE10" i="49"/>
  <c r="AD10" i="49"/>
  <c r="AC10" i="49"/>
  <c r="AB10" i="49"/>
  <c r="AA10" i="49"/>
  <c r="Z10" i="49"/>
  <c r="Y10" i="49"/>
  <c r="X10" i="49"/>
  <c r="W10" i="49"/>
  <c r="V10" i="49"/>
  <c r="U10" i="49"/>
  <c r="T10" i="49"/>
  <c r="S10" i="49"/>
  <c r="R10" i="49"/>
  <c r="Q10" i="49"/>
  <c r="P10" i="49"/>
  <c r="O10" i="49"/>
  <c r="N10" i="49"/>
  <c r="M10" i="49"/>
  <c r="L10" i="49"/>
  <c r="K10" i="49"/>
  <c r="J10" i="49"/>
  <c r="I10" i="49"/>
  <c r="H10" i="49"/>
  <c r="G10" i="49"/>
  <c r="F10" i="49"/>
  <c r="AI9" i="49"/>
  <c r="AH9" i="49"/>
  <c r="AG9" i="49"/>
  <c r="AF9" i="49"/>
  <c r="AE9" i="49"/>
  <c r="AD9" i="49"/>
  <c r="AC9" i="49"/>
  <c r="AB9" i="49"/>
  <c r="AA9" i="49"/>
  <c r="Z9" i="49"/>
  <c r="Y9" i="49"/>
  <c r="X9" i="49"/>
  <c r="W9" i="49"/>
  <c r="V9" i="49"/>
  <c r="U9" i="49"/>
  <c r="T9" i="49"/>
  <c r="S9" i="49"/>
  <c r="R9" i="49"/>
  <c r="Q9" i="49"/>
  <c r="P9" i="49"/>
  <c r="O9" i="49"/>
  <c r="N9" i="49"/>
  <c r="M9" i="49"/>
  <c r="L9" i="49"/>
  <c r="K9" i="49"/>
  <c r="J9" i="49"/>
  <c r="I9" i="49"/>
  <c r="H9" i="49"/>
  <c r="G9" i="49"/>
  <c r="F9" i="49"/>
  <c r="I5" i="49"/>
  <c r="I4" i="49"/>
  <c r="I3" i="49"/>
  <c r="J40" i="35"/>
  <c r="J43" i="35"/>
  <c r="J18" i="35"/>
  <c r="J16" i="35"/>
  <c r="J24" i="35"/>
  <c r="J30" i="35"/>
  <c r="J36" i="35"/>
  <c r="J17" i="35"/>
  <c r="J23" i="35"/>
  <c r="J41" i="35"/>
  <c r="J27" i="35"/>
  <c r="G19" i="51" s="1"/>
  <c r="H19" i="51" s="1"/>
  <c r="J39" i="35"/>
  <c r="J42" i="35"/>
  <c r="J25" i="35"/>
  <c r="J31" i="35"/>
  <c r="J34" i="35"/>
  <c r="J37" i="35"/>
  <c r="J33" i="35"/>
  <c r="AZ69" i="21"/>
  <c r="GZ69" i="21"/>
  <c r="EH69" i="21"/>
  <c r="EH64" i="21"/>
  <c r="BD69" i="21"/>
  <c r="BT69" i="21"/>
  <c r="CJ69" i="21"/>
  <c r="EM69" i="21"/>
  <c r="CY69" i="21"/>
  <c r="FH69" i="21"/>
  <c r="HB69" i="21"/>
  <c r="IE69" i="21"/>
  <c r="AJ69" i="21"/>
  <c r="V69" i="21"/>
  <c r="AK69" i="21"/>
  <c r="AY69" i="21"/>
  <c r="AT10" i="21"/>
  <c r="W69" i="21"/>
  <c r="GQ69" i="21"/>
  <c r="AG10" i="21"/>
  <c r="KC10" i="21"/>
  <c r="AB10" i="21"/>
  <c r="BC69" i="21"/>
  <c r="CF69" i="21"/>
  <c r="AD10" i="21"/>
  <c r="GG10" i="21"/>
  <c r="FI10" i="21"/>
  <c r="EL8" i="21"/>
  <c r="FW8" i="21"/>
  <c r="GJ8" i="21"/>
  <c r="AS8" i="21"/>
  <c r="DD8" i="21"/>
  <c r="CO8" i="21"/>
  <c r="DK8" i="21"/>
  <c r="AP8" i="21"/>
  <c r="CL8" i="21"/>
  <c r="DT8" i="21"/>
  <c r="FR8" i="21"/>
  <c r="FD8" i="21"/>
  <c r="AA8" i="21"/>
  <c r="BW8" i="21"/>
  <c r="HL8" i="21"/>
  <c r="HY8" i="21"/>
  <c r="AB8" i="21"/>
  <c r="AE8" i="21"/>
  <c r="AT8" i="21"/>
  <c r="BI8" i="21"/>
  <c r="BX8" i="21"/>
  <c r="CA8" i="21"/>
  <c r="CP8" i="21"/>
  <c r="DE8" i="21"/>
  <c r="DL8" i="21"/>
  <c r="DU8" i="21"/>
  <c r="ED8" i="21"/>
  <c r="EM8" i="21"/>
  <c r="EV8" i="21"/>
  <c r="FE8" i="21"/>
  <c r="FX8" i="21"/>
  <c r="GK8" i="21"/>
  <c r="GY8" i="21"/>
  <c r="HM8" i="21"/>
  <c r="HZ8" i="21"/>
  <c r="IA8" i="21"/>
  <c r="AC8" i="21"/>
  <c r="AF8" i="21"/>
  <c r="AU8" i="21"/>
  <c r="BJ8" i="21"/>
  <c r="BY8" i="21"/>
  <c r="CB8" i="21"/>
  <c r="CQ8" i="21"/>
  <c r="DF8" i="21"/>
  <c r="DM8" i="21"/>
  <c r="DV8" i="21"/>
  <c r="EN8" i="21"/>
  <c r="EW8" i="21"/>
  <c r="FF8" i="21"/>
  <c r="FG8" i="21"/>
  <c r="FT8" i="21"/>
  <c r="FY8" i="21"/>
  <c r="GL8" i="21"/>
  <c r="GM8" i="21"/>
  <c r="GZ8" i="21"/>
  <c r="IB8" i="21"/>
  <c r="AD8" i="21"/>
  <c r="AG8" i="21"/>
  <c r="AV8" i="21"/>
  <c r="BK8" i="21"/>
  <c r="BZ8" i="21"/>
  <c r="CC8" i="21"/>
  <c r="CR8" i="21"/>
  <c r="DG8" i="21"/>
  <c r="DN8" i="21"/>
  <c r="EF8" i="21"/>
  <c r="EO8" i="21"/>
  <c r="EX8" i="21"/>
  <c r="FH8" i="21"/>
  <c r="FU8" i="21"/>
  <c r="GN8" i="21"/>
  <c r="HA8" i="21"/>
  <c r="HO8" i="21"/>
  <c r="IC8" i="21"/>
  <c r="AH8" i="21"/>
  <c r="AW8" i="21"/>
  <c r="BL8" i="21"/>
  <c r="BO8" i="21"/>
  <c r="CD8" i="21"/>
  <c r="CS8" i="21"/>
  <c r="DH8" i="21"/>
  <c r="DX8" i="21"/>
  <c r="EG8" i="21"/>
  <c r="EP8" i="21"/>
  <c r="FI8" i="21"/>
  <c r="FV8" i="21"/>
  <c r="GA8" i="21"/>
  <c r="GO8" i="21"/>
  <c r="HB8" i="21"/>
  <c r="HC8" i="21"/>
  <c r="HP8" i="21"/>
  <c r="T8" i="21"/>
  <c r="AI8" i="21"/>
  <c r="AX8" i="21"/>
  <c r="BM8" i="21"/>
  <c r="BP8" i="21"/>
  <c r="CE8" i="21"/>
  <c r="CT8" i="21"/>
  <c r="DI8" i="21"/>
  <c r="DP8" i="21"/>
  <c r="DY8" i="21"/>
  <c r="EH8" i="21"/>
  <c r="FJ8" i="21"/>
  <c r="GB8" i="21"/>
  <c r="HD8" i="21"/>
  <c r="HQ8" i="21"/>
  <c r="IE8" i="21"/>
  <c r="U8" i="21"/>
  <c r="AJ8" i="21"/>
  <c r="AY8" i="21"/>
  <c r="BN8" i="21"/>
  <c r="BQ8" i="21"/>
  <c r="CF8" i="21"/>
  <c r="CU8" i="21"/>
  <c r="DJ8" i="21"/>
  <c r="DQ8" i="21"/>
  <c r="DZ8" i="21"/>
  <c r="GC8" i="21"/>
  <c r="GQ8" i="21"/>
  <c r="HE8" i="21"/>
  <c r="HR8" i="21"/>
  <c r="HS8" i="21"/>
  <c r="IF8" i="21"/>
  <c r="V8" i="21"/>
  <c r="AK8" i="21"/>
  <c r="AZ8" i="21"/>
  <c r="BC8" i="21"/>
  <c r="BR8" i="21"/>
  <c r="CG8" i="21"/>
  <c r="CV8" i="21"/>
  <c r="CY8" i="21"/>
  <c r="DR8" i="21"/>
  <c r="EY8" i="21"/>
  <c r="FL8" i="21"/>
  <c r="GD8" i="21"/>
  <c r="GE8" i="21"/>
  <c r="GR8" i="21"/>
  <c r="HT8" i="21"/>
  <c r="IG8" i="21"/>
  <c r="W8" i="21"/>
  <c r="AL8" i="21"/>
  <c r="BA8" i="21"/>
  <c r="BD8" i="21"/>
  <c r="BS8" i="21"/>
  <c r="CH8" i="21"/>
  <c r="CW8" i="21"/>
  <c r="CZ8" i="21"/>
  <c r="EQ8" i="21"/>
  <c r="EZ8" i="21"/>
  <c r="FM8" i="21"/>
  <c r="GF8" i="21"/>
  <c r="GS8" i="21"/>
  <c r="HG8" i="21"/>
  <c r="HU8" i="21"/>
  <c r="IH8" i="21"/>
  <c r="X8" i="21"/>
  <c r="AM8" i="21"/>
  <c r="BB8" i="21"/>
  <c r="BE8" i="21"/>
  <c r="BT8" i="21"/>
  <c r="CI8" i="21"/>
  <c r="CX8" i="21"/>
  <c r="DA8" i="21"/>
  <c r="EI8" i="21"/>
  <c r="ER8" i="21"/>
  <c r="FA8" i="21"/>
  <c r="FN8" i="21"/>
  <c r="FO8" i="21"/>
  <c r="GG8" i="21"/>
  <c r="GT8" i="21"/>
  <c r="GU8" i="21"/>
  <c r="HH8" i="21"/>
  <c r="Y8" i="21"/>
  <c r="AN8" i="21"/>
  <c r="AQ8" i="21"/>
  <c r="BF8" i="21"/>
  <c r="BU8" i="21"/>
  <c r="CJ8" i="21"/>
  <c r="CM8" i="21"/>
  <c r="DB8" i="21"/>
  <c r="EA8" i="21"/>
  <c r="EJ8" i="21"/>
  <c r="ES8" i="21"/>
  <c r="FB8" i="21"/>
  <c r="FP8" i="21"/>
  <c r="GV8" i="21"/>
  <c r="HI8" i="21"/>
  <c r="HW8" i="21"/>
  <c r="Z8" i="21"/>
  <c r="AO8" i="21"/>
  <c r="AR8" i="21"/>
  <c r="BG8" i="21"/>
  <c r="BV8" i="21"/>
  <c r="CK8" i="21"/>
  <c r="CN8" i="21"/>
  <c r="DC8" i="21"/>
  <c r="DS8" i="21"/>
  <c r="EB8" i="21"/>
  <c r="EK8" i="21"/>
  <c r="ET8" i="21"/>
  <c r="FQ8" i="21"/>
  <c r="GI8" i="21"/>
  <c r="GW8" i="21"/>
  <c r="HJ8" i="21"/>
  <c r="HK8" i="21"/>
  <c r="HX8" i="21"/>
  <c r="J36" i="37"/>
  <c r="J42" i="37"/>
  <c r="J24" i="37"/>
  <c r="J31" i="37"/>
  <c r="J43" i="37"/>
  <c r="J19" i="37"/>
  <c r="J28" i="37"/>
  <c r="J26" i="37"/>
  <c r="J30" i="37"/>
  <c r="J33" i="37"/>
  <c r="J34" i="37"/>
  <c r="J37" i="37"/>
  <c r="J26" i="35"/>
  <c r="J20" i="35"/>
  <c r="FW70" i="21"/>
  <c r="AC11" i="21"/>
  <c r="AF11" i="21"/>
  <c r="AU11" i="21"/>
  <c r="BJ11" i="21"/>
  <c r="BY11" i="21"/>
  <c r="CB11" i="21"/>
  <c r="CQ11" i="21"/>
  <c r="DF11" i="21"/>
  <c r="DM11" i="21"/>
  <c r="DT11" i="21"/>
  <c r="EA11" i="21"/>
  <c r="FJ11" i="21"/>
  <c r="GH11" i="21"/>
  <c r="GX11" i="21"/>
  <c r="HN11" i="21"/>
  <c r="ID11" i="21"/>
  <c r="AD11" i="21"/>
  <c r="AG11" i="21"/>
  <c r="AV11" i="21"/>
  <c r="BK11" i="21"/>
  <c r="BZ11" i="21"/>
  <c r="CC11" i="21"/>
  <c r="CR11" i="21"/>
  <c r="DG11" i="21"/>
  <c r="DN11" i="21"/>
  <c r="DU11" i="21"/>
  <c r="EB11" i="21"/>
  <c r="EI11" i="21"/>
  <c r="FK11" i="21"/>
  <c r="GI11" i="21"/>
  <c r="GY11" i="21"/>
  <c r="HO11" i="21"/>
  <c r="IE11" i="21"/>
  <c r="AH11" i="21"/>
  <c r="AW11" i="21"/>
  <c r="BL11" i="21"/>
  <c r="BO11" i="21"/>
  <c r="CD11" i="21"/>
  <c r="CS11" i="21"/>
  <c r="DH11" i="21"/>
  <c r="DO11" i="21"/>
  <c r="DV11" i="21"/>
  <c r="EC11" i="21"/>
  <c r="EJ11" i="21"/>
  <c r="EQ11" i="21"/>
  <c r="FL11" i="21"/>
  <c r="GJ11" i="21"/>
  <c r="GZ11" i="21"/>
  <c r="HP11" i="21"/>
  <c r="IF11" i="21"/>
  <c r="T11" i="21"/>
  <c r="AI11" i="21"/>
  <c r="AX11" i="21"/>
  <c r="BM11" i="21"/>
  <c r="BP11" i="21"/>
  <c r="CE11" i="21"/>
  <c r="CT11" i="21"/>
  <c r="DI11" i="21"/>
  <c r="DP11" i="21"/>
  <c r="DW11" i="21"/>
  <c r="ED11" i="21"/>
  <c r="EK11" i="21"/>
  <c r="ER11" i="21"/>
  <c r="EY11" i="21"/>
  <c r="FM11" i="21"/>
  <c r="FO11" i="21"/>
  <c r="GK11" i="21"/>
  <c r="GM11" i="21"/>
  <c r="HA11" i="21"/>
  <c r="HC11" i="21"/>
  <c r="HQ11" i="21"/>
  <c r="HS11" i="21"/>
  <c r="IG11" i="21"/>
  <c r="U11" i="21"/>
  <c r="AJ11" i="21"/>
  <c r="AY11" i="21"/>
  <c r="BN11" i="21"/>
  <c r="BQ11" i="21"/>
  <c r="CF11" i="21"/>
  <c r="CU11" i="21"/>
  <c r="DJ11" i="21"/>
  <c r="DQ11" i="21"/>
  <c r="DX11" i="21"/>
  <c r="EE11" i="21"/>
  <c r="EL11" i="21"/>
  <c r="ES11" i="21"/>
  <c r="EZ11" i="21"/>
  <c r="FN11" i="21"/>
  <c r="FP11" i="21"/>
  <c r="FX11" i="21"/>
  <c r="GL11" i="21"/>
  <c r="GN11" i="21"/>
  <c r="HB11" i="21"/>
  <c r="HD11" i="21"/>
  <c r="HR11" i="21"/>
  <c r="HT11" i="21"/>
  <c r="IH11" i="21"/>
  <c r="V11" i="21"/>
  <c r="AK11" i="21"/>
  <c r="AZ11" i="21"/>
  <c r="BC11" i="21"/>
  <c r="BR11" i="21"/>
  <c r="CG11" i="21"/>
  <c r="CV11" i="21"/>
  <c r="CY11" i="21"/>
  <c r="DR11" i="21"/>
  <c r="DY11" i="21"/>
  <c r="EF11" i="21"/>
  <c r="EM11" i="21"/>
  <c r="ET11" i="21"/>
  <c r="FA11" i="21"/>
  <c r="FQ11" i="21"/>
  <c r="FY11" i="21"/>
  <c r="GO11" i="21"/>
  <c r="HE11" i="21"/>
  <c r="HU11" i="21"/>
  <c r="W11" i="21"/>
  <c r="AL11" i="21"/>
  <c r="BA11" i="21"/>
  <c r="BD11" i="21"/>
  <c r="BS11" i="21"/>
  <c r="CH11" i="21"/>
  <c r="CW11" i="21"/>
  <c r="CZ11" i="21"/>
  <c r="DZ11" i="21"/>
  <c r="EG11" i="21"/>
  <c r="EN11" i="21"/>
  <c r="EU11" i="21"/>
  <c r="FB11" i="21"/>
  <c r="FR11" i="21"/>
  <c r="FZ11" i="21"/>
  <c r="GP11" i="21"/>
  <c r="HF11" i="21"/>
  <c r="HV11" i="21"/>
  <c r="X11" i="21"/>
  <c r="AM11" i="21"/>
  <c r="BB11" i="21"/>
  <c r="BE11" i="21"/>
  <c r="BT11" i="21"/>
  <c r="CI11" i="21"/>
  <c r="CX11" i="21"/>
  <c r="DA11" i="21"/>
  <c r="EH11" i="21"/>
  <c r="EO11" i="21"/>
  <c r="EV11" i="21"/>
  <c r="FC11" i="21"/>
  <c r="FS11" i="21"/>
  <c r="GA11" i="21"/>
  <c r="GQ11" i="21"/>
  <c r="HG11" i="21"/>
  <c r="HW11" i="21"/>
  <c r="Y11" i="21"/>
  <c r="AN11" i="21"/>
  <c r="AQ11" i="21"/>
  <c r="BF11" i="21"/>
  <c r="BU11" i="21"/>
  <c r="CJ11" i="21"/>
  <c r="CM11" i="21"/>
  <c r="DB11" i="21"/>
  <c r="EP11" i="21"/>
  <c r="EW11" i="21"/>
  <c r="FD11" i="21"/>
  <c r="FT11" i="21"/>
  <c r="GB11" i="21"/>
  <c r="GR11" i="21"/>
  <c r="HH11" i="21"/>
  <c r="HX11" i="21"/>
  <c r="Z11" i="21"/>
  <c r="AO11" i="21"/>
  <c r="AR11" i="21"/>
  <c r="BG11" i="21"/>
  <c r="BV11" i="21"/>
  <c r="CK11" i="21"/>
  <c r="CN11" i="21"/>
  <c r="DC11" i="21"/>
  <c r="EX11" i="21"/>
  <c r="FE11" i="21"/>
  <c r="FG11" i="21"/>
  <c r="FU11" i="21"/>
  <c r="GC11" i="21"/>
  <c r="GE11" i="21"/>
  <c r="GS11" i="21"/>
  <c r="GU11" i="21"/>
  <c r="HI11" i="21"/>
  <c r="HK11" i="21"/>
  <c r="HY11" i="21"/>
  <c r="IA11" i="21"/>
  <c r="AA11" i="21"/>
  <c r="AP11" i="21"/>
  <c r="AS11" i="21"/>
  <c r="BH11" i="21"/>
  <c r="BW11" i="21"/>
  <c r="CL11" i="21"/>
  <c r="CO11" i="21"/>
  <c r="DD11" i="21"/>
  <c r="FF11" i="21"/>
  <c r="FH11" i="21"/>
  <c r="FV11" i="21"/>
  <c r="GD11" i="21"/>
  <c r="GF11" i="21"/>
  <c r="GT11" i="21"/>
  <c r="GV11" i="21"/>
  <c r="HJ11" i="21"/>
  <c r="HL11" i="21"/>
  <c r="HZ11" i="21"/>
  <c r="IB11" i="21"/>
  <c r="AB11" i="21"/>
  <c r="AE11" i="21"/>
  <c r="AT11" i="21"/>
  <c r="BI11" i="21"/>
  <c r="BX11" i="21"/>
  <c r="CA11" i="21"/>
  <c r="CP11" i="21"/>
  <c r="DE11" i="21"/>
  <c r="DL11" i="21"/>
  <c r="DS11" i="21"/>
  <c r="FI11" i="21"/>
  <c r="GG11" i="21"/>
  <c r="GW11" i="21"/>
  <c r="HM11" i="21"/>
  <c r="IC11" i="21"/>
  <c r="DD69" i="21"/>
  <c r="IH69" i="21"/>
  <c r="IH64" i="21" s="1"/>
  <c r="CC69" i="21"/>
  <c r="CR69" i="21"/>
  <c r="GM69" i="21"/>
  <c r="CP69" i="21"/>
  <c r="FP69" i="21"/>
  <c r="DF69" i="21"/>
  <c r="EY69" i="21"/>
  <c r="KJ10" i="21"/>
  <c r="ED69" i="21"/>
  <c r="IF69" i="21"/>
  <c r="AE10" i="21"/>
  <c r="AV10" i="21"/>
  <c r="FK10" i="21"/>
  <c r="GI10" i="21"/>
  <c r="DS10" i="21"/>
  <c r="FW69" i="21"/>
  <c r="DU10" i="21"/>
  <c r="EI10" i="21"/>
  <c r="DE10" i="21"/>
  <c r="IC10" i="21"/>
  <c r="DG10" i="21"/>
  <c r="IE10" i="21"/>
  <c r="IB10" i="21"/>
  <c r="HZ10" i="21"/>
  <c r="HL10" i="21"/>
  <c r="HJ10" i="21"/>
  <c r="GV10" i="21"/>
  <c r="GT10" i="21"/>
  <c r="GF10" i="21"/>
  <c r="GD10" i="21"/>
  <c r="FV10" i="21"/>
  <c r="FH10" i="21"/>
  <c r="FF10" i="21"/>
  <c r="DD10" i="21"/>
  <c r="CO10" i="21"/>
  <c r="CL10" i="21"/>
  <c r="BW10" i="21"/>
  <c r="BH10" i="21"/>
  <c r="AS10" i="21"/>
  <c r="AP10" i="21"/>
  <c r="AA10" i="21"/>
  <c r="IA10" i="21"/>
  <c r="HY10" i="21"/>
  <c r="HK10" i="21"/>
  <c r="HI10" i="21"/>
  <c r="GU10" i="21"/>
  <c r="GS10" i="21"/>
  <c r="GE10" i="21"/>
  <c r="GC10" i="21"/>
  <c r="FU10" i="21"/>
  <c r="FG10" i="21"/>
  <c r="FE10" i="21"/>
  <c r="EX10" i="21"/>
  <c r="DC10" i="21"/>
  <c r="CN10" i="21"/>
  <c r="CK10" i="21"/>
  <c r="BV10" i="21"/>
  <c r="BG10" i="21"/>
  <c r="AR10" i="21"/>
  <c r="AO10" i="21"/>
  <c r="Z10" i="21"/>
  <c r="HX10" i="21"/>
  <c r="HH10" i="21"/>
  <c r="GR10" i="21"/>
  <c r="GB10" i="21"/>
  <c r="FT10" i="21"/>
  <c r="FD10" i="21"/>
  <c r="EW10" i="21"/>
  <c r="EP10" i="21"/>
  <c r="DB10" i="21"/>
  <c r="CM10" i="21"/>
  <c r="CJ10" i="21"/>
  <c r="BU10" i="21"/>
  <c r="BF10" i="21"/>
  <c r="AQ10" i="21"/>
  <c r="AN10" i="21"/>
  <c r="Y10" i="21"/>
  <c r="HW10" i="21"/>
  <c r="HG10" i="21"/>
  <c r="GQ10" i="21"/>
  <c r="GA10" i="21"/>
  <c r="FS10" i="21"/>
  <c r="FC10" i="21"/>
  <c r="EV10" i="21"/>
  <c r="EO10" i="21"/>
  <c r="EH10" i="21"/>
  <c r="DA10" i="21"/>
  <c r="CX10" i="21"/>
  <c r="CI10" i="21"/>
  <c r="BT10" i="21"/>
  <c r="BE10" i="21"/>
  <c r="BB10" i="21"/>
  <c r="AM10" i="21"/>
  <c r="X10" i="21"/>
  <c r="HV10" i="21"/>
  <c r="HF10" i="21"/>
  <c r="GP10" i="21"/>
  <c r="FZ10" i="21"/>
  <c r="FR10" i="21"/>
  <c r="FB10" i="21"/>
  <c r="EU10" i="21"/>
  <c r="EN10" i="21"/>
  <c r="EG10" i="21"/>
  <c r="DZ10" i="21"/>
  <c r="CZ10" i="21"/>
  <c r="CW10" i="21"/>
  <c r="CH10" i="21"/>
  <c r="BS10" i="21"/>
  <c r="BD10" i="21"/>
  <c r="BA10" i="21"/>
  <c r="AL10" i="21"/>
  <c r="W10" i="21"/>
  <c r="HU10" i="21"/>
  <c r="HE10" i="21"/>
  <c r="GO10" i="21"/>
  <c r="FY10" i="21"/>
  <c r="FQ10" i="21"/>
  <c r="FA10" i="21"/>
  <c r="ET10" i="21"/>
  <c r="EM10" i="21"/>
  <c r="EF10" i="21"/>
  <c r="DY10" i="21"/>
  <c r="DR10" i="21"/>
  <c r="CY10" i="21"/>
  <c r="CV10" i="21"/>
  <c r="CG10" i="21"/>
  <c r="BR10" i="21"/>
  <c r="BC10" i="21"/>
  <c r="AZ10" i="21"/>
  <c r="AK10" i="21"/>
  <c r="V10" i="21"/>
  <c r="IH10" i="21"/>
  <c r="HT10" i="21"/>
  <c r="HR10" i="21"/>
  <c r="HD10" i="21"/>
  <c r="HB10" i="21"/>
  <c r="GN10" i="21"/>
  <c r="GL10" i="21"/>
  <c r="FX10" i="21"/>
  <c r="FP10" i="21"/>
  <c r="FN10" i="21"/>
  <c r="EZ10" i="21"/>
  <c r="ES10" i="21"/>
  <c r="EL10" i="21"/>
  <c r="EE10" i="21"/>
  <c r="DX10" i="21"/>
  <c r="DQ10" i="21"/>
  <c r="DJ10" i="21"/>
  <c r="CU10" i="21"/>
  <c r="CF10" i="21"/>
  <c r="BQ10" i="21"/>
  <c r="BN10" i="21"/>
  <c r="AY10" i="21"/>
  <c r="AJ10" i="21"/>
  <c r="U10" i="21"/>
  <c r="IG10" i="21"/>
  <c r="HS10" i="21"/>
  <c r="HQ10" i="21"/>
  <c r="HC10" i="21"/>
  <c r="HA10" i="21"/>
  <c r="GM10" i="21"/>
  <c r="GK10" i="21"/>
  <c r="FO10" i="21"/>
  <c r="FM10" i="21"/>
  <c r="EY10" i="21"/>
  <c r="ER10" i="21"/>
  <c r="EK10" i="21"/>
  <c r="ED10" i="21"/>
  <c r="DW10" i="21"/>
  <c r="DP10" i="21"/>
  <c r="DI10" i="21"/>
  <c r="CT10" i="21"/>
  <c r="CE10" i="21"/>
  <c r="BP10" i="21"/>
  <c r="BM10" i="21"/>
  <c r="AX10" i="21"/>
  <c r="AI10" i="21"/>
  <c r="T10" i="21"/>
  <c r="IF10" i="21"/>
  <c r="HP10" i="21"/>
  <c r="GZ10" i="21"/>
  <c r="GJ10" i="21"/>
  <c r="FL10" i="21"/>
  <c r="EQ10" i="21"/>
  <c r="EJ10" i="21"/>
  <c r="EC10" i="21"/>
  <c r="DV10" i="21"/>
  <c r="DO10" i="21"/>
  <c r="DH10" i="21"/>
  <c r="CS10" i="21"/>
  <c r="CD10" i="21"/>
  <c r="BO10" i="21"/>
  <c r="BL10" i="21"/>
  <c r="AW10" i="21"/>
  <c r="AH10" i="21"/>
  <c r="ID10" i="21"/>
  <c r="HN10" i="21"/>
  <c r="GX10" i="21"/>
  <c r="GH10" i="21"/>
  <c r="FJ10" i="21"/>
  <c r="EA10" i="21"/>
  <c r="DT10" i="21"/>
  <c r="DM10" i="21"/>
  <c r="DF10" i="21"/>
  <c r="CQ10" i="21"/>
  <c r="CB10" i="21"/>
  <c r="BY10" i="21"/>
  <c r="BJ10" i="21"/>
  <c r="AU10" i="21"/>
  <c r="AF10" i="21"/>
  <c r="AC10" i="21"/>
  <c r="CP10" i="21"/>
  <c r="HM10" i="21"/>
  <c r="CA10" i="21"/>
  <c r="CR10" i="21"/>
  <c r="HO10" i="21"/>
  <c r="BX10" i="21"/>
  <c r="CC10" i="21"/>
  <c r="DL10" i="21"/>
  <c r="BI10" i="21"/>
  <c r="BZ10" i="21"/>
  <c r="DN10" i="21"/>
  <c r="EB10" i="21"/>
  <c r="GW10" i="21"/>
  <c r="BK10" i="21"/>
  <c r="GY10" i="21"/>
  <c r="GG68" i="21"/>
  <c r="EO68" i="21"/>
  <c r="HU68" i="21"/>
  <c r="HO68" i="21"/>
  <c r="EZ68" i="21"/>
  <c r="DW68" i="21"/>
  <c r="S68" i="21"/>
  <c r="AA9" i="21"/>
  <c r="AP9" i="21"/>
  <c r="AS9" i="21"/>
  <c r="BH9" i="21"/>
  <c r="BW9" i="21"/>
  <c r="CL9" i="21"/>
  <c r="CO9" i="21"/>
  <c r="DD9" i="21"/>
  <c r="DT9" i="21"/>
  <c r="EC9" i="21"/>
  <c r="EL9" i="21"/>
  <c r="EU9" i="21"/>
  <c r="FD9" i="21"/>
  <c r="FR9" i="21"/>
  <c r="GJ9" i="21"/>
  <c r="GX9" i="21"/>
  <c r="HL9" i="21"/>
  <c r="HY9" i="21"/>
  <c r="AB9" i="21"/>
  <c r="AE9" i="21"/>
  <c r="AT9" i="21"/>
  <c r="BI9" i="21"/>
  <c r="BX9" i="21"/>
  <c r="CA9" i="21"/>
  <c r="CP9" i="21"/>
  <c r="DE9" i="21"/>
  <c r="DL9" i="21"/>
  <c r="DU9" i="21"/>
  <c r="ED9" i="21"/>
  <c r="EM9" i="21"/>
  <c r="EV9" i="21"/>
  <c r="FE9" i="21"/>
  <c r="FS9" i="21"/>
  <c r="FX9" i="21"/>
  <c r="GK9" i="21"/>
  <c r="GY9" i="21"/>
  <c r="HM9" i="21"/>
  <c r="HZ9" i="21"/>
  <c r="IA9" i="21"/>
  <c r="AC9" i="21"/>
  <c r="AF9" i="21"/>
  <c r="AU9" i="21"/>
  <c r="BJ9" i="21"/>
  <c r="BY9" i="21"/>
  <c r="CB9" i="21"/>
  <c r="CQ9" i="21"/>
  <c r="DF9" i="21"/>
  <c r="DM9" i="21"/>
  <c r="DV9" i="21"/>
  <c r="EE9" i="21"/>
  <c r="EN9" i="21"/>
  <c r="EW9" i="21"/>
  <c r="FF9" i="21"/>
  <c r="FG9" i="21"/>
  <c r="FT9" i="21"/>
  <c r="FY9" i="21"/>
  <c r="GL9" i="21"/>
  <c r="GM9" i="21"/>
  <c r="GZ9" i="21"/>
  <c r="HN9" i="21"/>
  <c r="IB9" i="21"/>
  <c r="AD9" i="21"/>
  <c r="AG9" i="21"/>
  <c r="AV9" i="21"/>
  <c r="BK9" i="21"/>
  <c r="BZ9" i="21"/>
  <c r="CC9" i="21"/>
  <c r="CR9" i="21"/>
  <c r="DG9" i="21"/>
  <c r="DN9" i="21"/>
  <c r="DW9" i="21"/>
  <c r="EF9" i="21"/>
  <c r="EO9" i="21"/>
  <c r="EX9" i="21"/>
  <c r="FH9" i="21"/>
  <c r="FU9" i="21"/>
  <c r="FZ9" i="21"/>
  <c r="GN9" i="21"/>
  <c r="HA9" i="21"/>
  <c r="HO9" i="21"/>
  <c r="IC9" i="21"/>
  <c r="T9" i="21"/>
  <c r="AI9" i="21"/>
  <c r="AX9" i="21"/>
  <c r="BM9" i="21"/>
  <c r="BP9" i="21"/>
  <c r="CE9" i="21"/>
  <c r="CT9" i="21"/>
  <c r="DI9" i="21"/>
  <c r="DP9" i="21"/>
  <c r="DY9" i="21"/>
  <c r="EH9" i="21"/>
  <c r="FJ9" i="21"/>
  <c r="GB9" i="21"/>
  <c r="GP9" i="21"/>
  <c r="HD9" i="21"/>
  <c r="HQ9" i="21"/>
  <c r="IE9" i="21"/>
  <c r="U9" i="21"/>
  <c r="AJ9" i="21"/>
  <c r="AY9" i="21"/>
  <c r="BN9" i="21"/>
  <c r="BQ9" i="21"/>
  <c r="CF9" i="21"/>
  <c r="CU9" i="21"/>
  <c r="DJ9" i="21"/>
  <c r="DQ9" i="21"/>
  <c r="DZ9" i="21"/>
  <c r="FK9" i="21"/>
  <c r="GC9" i="21"/>
  <c r="GQ9" i="21"/>
  <c r="HE9" i="21"/>
  <c r="HR9" i="21"/>
  <c r="HS9" i="21"/>
  <c r="IF9" i="21"/>
  <c r="V9" i="21"/>
  <c r="AK9" i="21"/>
  <c r="AZ9" i="21"/>
  <c r="BC9" i="21"/>
  <c r="BR9" i="21"/>
  <c r="CG9" i="21"/>
  <c r="CV9" i="21"/>
  <c r="CY9" i="21"/>
  <c r="DR9" i="21"/>
  <c r="EY9" i="21"/>
  <c r="FL9" i="21"/>
  <c r="GD9" i="21"/>
  <c r="GE9" i="21"/>
  <c r="GR9" i="21"/>
  <c r="HF9" i="21"/>
  <c r="HT9" i="21"/>
  <c r="IG9" i="21"/>
  <c r="W9" i="21"/>
  <c r="AL9" i="21"/>
  <c r="BA9" i="21"/>
  <c r="BD9" i="21"/>
  <c r="BS9" i="21"/>
  <c r="CH9" i="21"/>
  <c r="CW9" i="21"/>
  <c r="CZ9" i="21"/>
  <c r="EQ9" i="21"/>
  <c r="EZ9" i="21"/>
  <c r="FM9" i="21"/>
  <c r="GF9" i="21"/>
  <c r="GS9" i="21"/>
  <c r="HG9" i="21"/>
  <c r="HU9" i="21"/>
  <c r="IH9" i="21"/>
  <c r="X9" i="21"/>
  <c r="AM9" i="21"/>
  <c r="BB9" i="21"/>
  <c r="BE9" i="21"/>
  <c r="BT9" i="21"/>
  <c r="CI9" i="21"/>
  <c r="CX9" i="21"/>
  <c r="DA9" i="21"/>
  <c r="EI9" i="21"/>
  <c r="ER9" i="21"/>
  <c r="FA9" i="21"/>
  <c r="FN9" i="21"/>
  <c r="FO9" i="21"/>
  <c r="GG9" i="21"/>
  <c r="GT9" i="21"/>
  <c r="GU9" i="21"/>
  <c r="HH9" i="21"/>
  <c r="HV9" i="21"/>
  <c r="Y9" i="21"/>
  <c r="AN9" i="21"/>
  <c r="AQ9" i="21"/>
  <c r="BF9" i="21"/>
  <c r="BU9" i="21"/>
  <c r="CJ9" i="21"/>
  <c r="CM9" i="21"/>
  <c r="DB9" i="21"/>
  <c r="EA9" i="21"/>
  <c r="EJ9" i="21"/>
  <c r="ES9" i="21"/>
  <c r="FB9" i="21"/>
  <c r="FP9" i="21"/>
  <c r="GH9" i="21"/>
  <c r="GV9" i="21"/>
  <c r="HI9" i="21"/>
  <c r="HW9" i="21"/>
  <c r="DO69" i="21"/>
  <c r="IY10" i="21"/>
  <c r="DN69" i="21"/>
  <c r="JJ8" i="21"/>
  <c r="IQ8" i="21"/>
  <c r="IP8" i="21"/>
  <c r="IM8" i="21"/>
  <c r="IK8" i="21"/>
  <c r="JS8" i="21"/>
  <c r="KC8" i="21"/>
  <c r="JA8" i="21"/>
  <c r="IW8" i="21"/>
  <c r="IR8" i="21"/>
  <c r="IN8" i="21"/>
  <c r="IY8" i="21"/>
  <c r="JK8" i="21"/>
  <c r="IZ8" i="21"/>
  <c r="JB8" i="21"/>
  <c r="JO8" i="21"/>
  <c r="JY8" i="21"/>
  <c r="KF8" i="21"/>
  <c r="JG8" i="21"/>
  <c r="S8" i="21"/>
  <c r="AG67" i="21"/>
  <c r="IS8" i="21"/>
  <c r="KA8" i="21"/>
  <c r="IX8" i="21"/>
  <c r="JW8" i="21"/>
  <c r="JM8" i="21"/>
  <c r="IJ8" i="21"/>
  <c r="KE8" i="21"/>
  <c r="KD8" i="21"/>
  <c r="IT8" i="21"/>
  <c r="JR8" i="21"/>
  <c r="JQ8" i="21"/>
  <c r="IO8" i="21"/>
  <c r="JN8" i="21"/>
  <c r="JD8" i="21"/>
  <c r="JV8" i="21"/>
  <c r="JU8" i="21"/>
  <c r="KB8" i="21"/>
  <c r="JI8" i="21"/>
  <c r="JH8" i="21"/>
  <c r="JX8" i="21"/>
  <c r="JE8" i="21"/>
  <c r="IU8" i="21"/>
  <c r="JC8" i="21"/>
  <c r="II8" i="21"/>
  <c r="JL8" i="21"/>
  <c r="JQ11" i="21"/>
  <c r="I269" i="50"/>
  <c r="IJ11" i="21"/>
  <c r="I236" i="50"/>
  <c r="IY11" i="21"/>
  <c r="I251" i="50"/>
  <c r="JH11" i="21"/>
  <c r="I260" i="50"/>
  <c r="JG11" i="21"/>
  <c r="I259" i="50"/>
  <c r="KL11" i="21"/>
  <c r="I290" i="50"/>
  <c r="IO11" i="21"/>
  <c r="I241" i="50"/>
  <c r="IX11" i="21"/>
  <c r="I250" i="50"/>
  <c r="IW11" i="21"/>
  <c r="I249" i="50"/>
  <c r="KE11" i="21"/>
  <c r="I283" i="50"/>
  <c r="FW11" i="21"/>
  <c r="IN11" i="21"/>
  <c r="I240" i="50"/>
  <c r="IM11" i="21"/>
  <c r="I239" i="50"/>
  <c r="JU11" i="21"/>
  <c r="I273" i="50"/>
  <c r="KG11" i="21"/>
  <c r="I285" i="50"/>
  <c r="KM11" i="21"/>
  <c r="I291" i="50"/>
  <c r="JK11" i="21"/>
  <c r="I263" i="50"/>
  <c r="JZ11" i="21"/>
  <c r="I278" i="50"/>
  <c r="KF11" i="21"/>
  <c r="I284" i="50"/>
  <c r="JA11" i="21"/>
  <c r="I253" i="50"/>
  <c r="KK11" i="21"/>
  <c r="I289" i="50"/>
  <c r="S11" i="21"/>
  <c r="JP11" i="21"/>
  <c r="I268" i="50"/>
  <c r="JV11" i="21"/>
  <c r="I274" i="50"/>
  <c r="IQ11" i="21"/>
  <c r="I243" i="50"/>
  <c r="KD11" i="21"/>
  <c r="I282" i="50"/>
  <c r="JF11" i="21"/>
  <c r="I258" i="50"/>
  <c r="JY11" i="21"/>
  <c r="I277" i="50"/>
  <c r="JW11" i="21"/>
  <c r="I275" i="50"/>
  <c r="JL11" i="21"/>
  <c r="I264" i="50"/>
  <c r="JT11" i="21"/>
  <c r="I272" i="50"/>
  <c r="IV11" i="21"/>
  <c r="I248" i="50"/>
  <c r="JO11" i="21"/>
  <c r="I267" i="50"/>
  <c r="JX11" i="21"/>
  <c r="I276" i="50"/>
  <c r="JM11" i="21"/>
  <c r="I265" i="50"/>
  <c r="N11" i="21"/>
  <c r="JB11" i="21"/>
  <c r="I254" i="50"/>
  <c r="JJ11" i="21"/>
  <c r="I262" i="50"/>
  <c r="KJ11" i="21"/>
  <c r="I288" i="50"/>
  <c r="IL11" i="21"/>
  <c r="I238" i="50"/>
  <c r="DK11" i="21"/>
  <c r="JE11" i="21"/>
  <c r="I257" i="50"/>
  <c r="JN11" i="21"/>
  <c r="I266" i="50"/>
  <c r="JC11" i="21"/>
  <c r="I255" i="50"/>
  <c r="IR11" i="21"/>
  <c r="I244" i="50"/>
  <c r="IZ11" i="21"/>
  <c r="I252" i="50"/>
  <c r="KC11" i="21"/>
  <c r="I281" i="50"/>
  <c r="KI11" i="21"/>
  <c r="I287" i="50"/>
  <c r="IU11" i="21"/>
  <c r="I247" i="50"/>
  <c r="JD11" i="21"/>
  <c r="I256" i="50"/>
  <c r="IS11" i="21"/>
  <c r="I245" i="50"/>
  <c r="IP11" i="21"/>
  <c r="I242" i="50"/>
  <c r="JS11" i="21"/>
  <c r="I271" i="50"/>
  <c r="KB11" i="21"/>
  <c r="I280" i="50"/>
  <c r="KA11" i="21"/>
  <c r="I279" i="50"/>
  <c r="IK11" i="21"/>
  <c r="I237" i="50"/>
  <c r="IT11" i="21"/>
  <c r="I246" i="50"/>
  <c r="II11" i="21"/>
  <c r="I235" i="50"/>
  <c r="JI11" i="21"/>
  <c r="I261" i="50"/>
  <c r="JR11" i="21"/>
  <c r="I270" i="50"/>
  <c r="JR10" i="21"/>
  <c r="JT10" i="21"/>
  <c r="JU10" i="21"/>
  <c r="JM10" i="21"/>
  <c r="JZ10" i="21"/>
  <c r="JH10" i="21"/>
  <c r="JY10" i="21"/>
  <c r="KA10" i="21"/>
  <c r="IW10" i="21"/>
  <c r="KI10" i="21"/>
  <c r="KK10" i="21"/>
  <c r="KL10" i="21"/>
  <c r="GX69" i="21"/>
  <c r="S10" i="21"/>
  <c r="IR10" i="21"/>
  <c r="JJ10" i="21"/>
  <c r="KG10" i="21"/>
  <c r="JB10" i="21"/>
  <c r="JC10" i="21"/>
  <c r="FZ69" i="21"/>
  <c r="JL10" i="21"/>
  <c r="JP10" i="21"/>
  <c r="KB10" i="21"/>
  <c r="JV10" i="21"/>
  <c r="IJ10" i="21"/>
  <c r="KH10" i="21"/>
  <c r="JK10" i="21"/>
  <c r="FW10" i="21"/>
  <c r="JS10" i="21"/>
  <c r="KF10" i="21"/>
  <c r="IT10" i="21"/>
  <c r="IK10" i="21"/>
  <c r="JG10" i="21"/>
  <c r="KD10" i="21"/>
  <c r="JW10" i="21"/>
  <c r="IO10" i="21"/>
  <c r="JQ10" i="21"/>
  <c r="KM10" i="21"/>
  <c r="JD10" i="21"/>
  <c r="IU10" i="21"/>
  <c r="DK10" i="21"/>
  <c r="IL10" i="21"/>
  <c r="KE10" i="21"/>
  <c r="N10" i="21"/>
  <c r="IM10" i="21"/>
  <c r="IN10" i="21"/>
  <c r="IP10" i="21"/>
  <c r="IQ10" i="21"/>
  <c r="II10" i="21"/>
  <c r="JN10" i="21"/>
  <c r="JE10" i="21"/>
  <c r="IV10" i="21"/>
  <c r="IX10" i="21"/>
  <c r="IZ10" i="21"/>
  <c r="JA10" i="21"/>
  <c r="IS10" i="21"/>
  <c r="JX10" i="21"/>
  <c r="JO10" i="21"/>
  <c r="JF10" i="21"/>
  <c r="JI10" i="21"/>
  <c r="KF9" i="21"/>
  <c r="JK9" i="21"/>
  <c r="JN9" i="21"/>
  <c r="IJ9" i="21"/>
  <c r="KE9" i="21"/>
  <c r="KC9" i="21"/>
  <c r="IP9" i="21"/>
  <c r="KG9" i="21"/>
  <c r="JR9" i="21"/>
  <c r="JO9" i="21"/>
  <c r="IV9" i="21"/>
  <c r="II9" i="21"/>
  <c r="JE9" i="21"/>
  <c r="JI9" i="21"/>
  <c r="JY9" i="21"/>
  <c r="JF9" i="21"/>
  <c r="IM9" i="21"/>
  <c r="KM9" i="21"/>
  <c r="FW9" i="21"/>
  <c r="IS9" i="21"/>
  <c r="JS9" i="21"/>
  <c r="IZ9" i="21"/>
  <c r="I9" i="21"/>
  <c r="JP9" i="21"/>
  <c r="IW9" i="21"/>
  <c r="JM9" i="21"/>
  <c r="JT9" i="21"/>
  <c r="JB9" i="21"/>
  <c r="IQ9" i="21"/>
  <c r="JG9" i="21"/>
  <c r="IN9" i="21"/>
  <c r="JD9" i="21"/>
  <c r="IT9" i="21"/>
  <c r="JV9" i="21"/>
  <c r="KB9" i="21"/>
  <c r="JA9" i="21"/>
  <c r="JZ9" i="21"/>
  <c r="IX9" i="21"/>
  <c r="IU9" i="21"/>
  <c r="AG68" i="21"/>
  <c r="JW9" i="21"/>
  <c r="JJ9" i="21"/>
  <c r="IR9" i="21"/>
  <c r="JQ9" i="21"/>
  <c r="IO9" i="21"/>
  <c r="IL9" i="21"/>
  <c r="KI9" i="21"/>
  <c r="JL9" i="21"/>
  <c r="KJ9" i="21"/>
  <c r="JX9" i="21"/>
  <c r="KL9" i="21"/>
  <c r="KD9" i="21"/>
  <c r="DK9" i="21"/>
  <c r="IK9" i="21"/>
  <c r="KA9" i="21"/>
  <c r="JH9" i="21"/>
  <c r="IY9" i="21"/>
  <c r="JC9" i="21"/>
  <c r="KK9" i="21"/>
  <c r="JU9" i="21"/>
  <c r="C11" i="21"/>
  <c r="G11" i="21"/>
  <c r="C10" i="21"/>
  <c r="G10" i="21"/>
  <c r="J9" i="21"/>
  <c r="G9" i="21"/>
  <c r="CG64" i="21" l="1"/>
  <c r="J38" i="35"/>
  <c r="J35" i="35"/>
  <c r="J32" i="35"/>
  <c r="J29" i="35"/>
  <c r="J28" i="35"/>
  <c r="AH80" i="37"/>
  <c r="J40" i="37"/>
  <c r="BB64" i="21"/>
  <c r="H51" i="37"/>
  <c r="I51" i="37" s="1"/>
  <c r="BO64" i="21"/>
  <c r="J22" i="35"/>
  <c r="J27" i="37"/>
  <c r="J29" i="37"/>
  <c r="J32" i="37"/>
  <c r="J35" i="37"/>
  <c r="J38" i="37"/>
  <c r="J25" i="37"/>
  <c r="J39" i="37"/>
  <c r="J21" i="37"/>
  <c r="J21" i="35"/>
  <c r="CM64" i="21"/>
  <c r="CY64" i="21"/>
  <c r="EI64" i="21"/>
  <c r="GE64" i="21"/>
  <c r="FR64" i="21"/>
  <c r="AY64" i="21"/>
  <c r="BQ64" i="21"/>
  <c r="BM64" i="21"/>
  <c r="DZ64" i="21"/>
  <c r="J18" i="37"/>
  <c r="CE64" i="21"/>
  <c r="EK64" i="21"/>
  <c r="J5" i="21"/>
  <c r="G54" i="35" s="1"/>
  <c r="L13" i="36" s="1"/>
  <c r="BD64" i="21"/>
  <c r="EL64" i="21"/>
  <c r="E99" i="50"/>
  <c r="E132" i="50"/>
  <c r="E221" i="50"/>
  <c r="DM64" i="21"/>
  <c r="J15" i="37"/>
  <c r="H47" i="37"/>
  <c r="I47" i="37" s="1"/>
  <c r="F108" i="50"/>
  <c r="FU67" i="21"/>
  <c r="FU64" i="21" s="1"/>
  <c r="FQ5" i="21"/>
  <c r="E77" i="50"/>
  <c r="E154" i="50"/>
  <c r="E160" i="50"/>
  <c r="T64" i="21"/>
  <c r="AH64" i="21"/>
  <c r="DP64" i="21"/>
  <c r="E224" i="50"/>
  <c r="FU5" i="21"/>
  <c r="DA64" i="21"/>
  <c r="CO64" i="21"/>
  <c r="J17" i="37"/>
  <c r="EG5" i="21"/>
  <c r="E204" i="50"/>
  <c r="IA64" i="21"/>
  <c r="DN64" i="21"/>
  <c r="CD64" i="21"/>
  <c r="GD64" i="21"/>
  <c r="HQ5" i="21"/>
  <c r="DM5" i="21"/>
  <c r="S64" i="21"/>
  <c r="BC64" i="21"/>
  <c r="R5" i="21"/>
  <c r="G62" i="35" s="1"/>
  <c r="T13" i="36" s="1"/>
  <c r="DB64" i="21"/>
  <c r="E171" i="50"/>
  <c r="HZ64" i="21"/>
  <c r="E109" i="50"/>
  <c r="GQ64" i="21"/>
  <c r="I49" i="37"/>
  <c r="BJ64" i="21"/>
  <c r="BV64" i="21"/>
  <c r="CT64" i="21"/>
  <c r="EP64" i="21"/>
  <c r="HJ64" i="21"/>
  <c r="E43" i="50"/>
  <c r="FB64" i="21"/>
  <c r="DF64" i="21"/>
  <c r="E183" i="50"/>
  <c r="E207" i="50"/>
  <c r="J22" i="37"/>
  <c r="E201" i="50"/>
  <c r="E31" i="50"/>
  <c r="E45" i="50"/>
  <c r="FN64" i="21"/>
  <c r="DZ5" i="21"/>
  <c r="E123" i="50"/>
  <c r="E39" i="50"/>
  <c r="E100" i="50"/>
  <c r="E209" i="50"/>
  <c r="EQ64" i="21"/>
  <c r="H48" i="37"/>
  <c r="I48" i="37" s="1"/>
  <c r="AL64" i="21"/>
  <c r="BN64" i="21"/>
  <c r="CB64" i="21"/>
  <c r="GL64" i="21"/>
  <c r="E16" i="50"/>
  <c r="E23" i="50"/>
  <c r="DR64" i="21"/>
  <c r="E74" i="50"/>
  <c r="AD5" i="21"/>
  <c r="GD5" i="21"/>
  <c r="K5" i="21"/>
  <c r="G55" i="35" s="1"/>
  <c r="M13" i="36" s="1"/>
  <c r="AP64" i="21"/>
  <c r="E70" i="50"/>
  <c r="E108" i="50"/>
  <c r="BR5" i="21"/>
  <c r="E15" i="67"/>
  <c r="E17" i="67"/>
  <c r="FV5" i="21"/>
  <c r="E273" i="50"/>
  <c r="AI64" i="21"/>
  <c r="BG64" i="21"/>
  <c r="BS64" i="21"/>
  <c r="GI64" i="21"/>
  <c r="HG64" i="21"/>
  <c r="CU64" i="21"/>
  <c r="E15" i="50"/>
  <c r="BF64" i="21"/>
  <c r="DJ64" i="21"/>
  <c r="BR64" i="21"/>
  <c r="CL64" i="21"/>
  <c r="HH64" i="21"/>
  <c r="HT64" i="21"/>
  <c r="AF64" i="21"/>
  <c r="CN64" i="21"/>
  <c r="CZ64" i="21"/>
  <c r="AT64" i="21"/>
  <c r="Y64" i="21"/>
  <c r="CS64" i="21"/>
  <c r="DE64" i="21"/>
  <c r="FA64" i="21"/>
  <c r="GW64" i="21"/>
  <c r="HU64" i="21"/>
  <c r="AO64" i="21"/>
  <c r="GK64" i="21"/>
  <c r="E192" i="50"/>
  <c r="E89" i="50"/>
  <c r="E35" i="50"/>
  <c r="E67" i="50"/>
  <c r="E129" i="50"/>
  <c r="HX5" i="21"/>
  <c r="CQ64" i="21"/>
  <c r="BU64" i="21"/>
  <c r="AW64" i="21"/>
  <c r="DC64" i="21"/>
  <c r="GU64" i="21"/>
  <c r="IG64" i="21"/>
  <c r="DL64" i="21"/>
  <c r="EV64" i="21"/>
  <c r="FT64" i="21"/>
  <c r="GF64" i="21"/>
  <c r="HD64" i="21"/>
  <c r="IB64" i="21"/>
  <c r="W5" i="21"/>
  <c r="AI5" i="21"/>
  <c r="E135" i="50"/>
  <c r="E218" i="50"/>
  <c r="AR64" i="21"/>
  <c r="DU64" i="21"/>
  <c r="GY5" i="21"/>
  <c r="AE64" i="21"/>
  <c r="E244" i="49"/>
  <c r="E256" i="49"/>
  <c r="E216" i="50"/>
  <c r="BL64" i="21"/>
  <c r="GR64" i="21"/>
  <c r="E113" i="50"/>
  <c r="FN5" i="21"/>
  <c r="E11" i="50"/>
  <c r="E282" i="49"/>
  <c r="E161" i="50"/>
  <c r="CP64" i="21"/>
  <c r="AA64" i="21"/>
  <c r="BW64" i="21"/>
  <c r="EO64" i="21"/>
  <c r="HR5" i="21"/>
  <c r="DY64" i="21"/>
  <c r="FR5" i="21"/>
  <c r="FJ5" i="21"/>
  <c r="DV5" i="21"/>
  <c r="HC5" i="21"/>
  <c r="DC5" i="21"/>
  <c r="E156" i="50"/>
  <c r="HM5" i="21"/>
  <c r="BX5" i="21"/>
  <c r="E36" i="50"/>
  <c r="E59" i="50"/>
  <c r="E68" i="50"/>
  <c r="E148" i="50"/>
  <c r="E184" i="50"/>
  <c r="J15" i="35"/>
  <c r="DX64" i="21"/>
  <c r="BQ5" i="21"/>
  <c r="BE5" i="21"/>
  <c r="DF5" i="21"/>
  <c r="AZ5" i="21"/>
  <c r="FP5" i="21"/>
  <c r="DY5" i="21"/>
  <c r="BZ5" i="21"/>
  <c r="CC5" i="21"/>
  <c r="CG5" i="21"/>
  <c r="EC5" i="21"/>
  <c r="GK5" i="21"/>
  <c r="IG5" i="21"/>
  <c r="BE64" i="21"/>
  <c r="CH64" i="21"/>
  <c r="AU64" i="21"/>
  <c r="GT64" i="21"/>
  <c r="BK64" i="21"/>
  <c r="DG64" i="21"/>
  <c r="DS64" i="21"/>
  <c r="GY64" i="21"/>
  <c r="HK64" i="21"/>
  <c r="HW64" i="21"/>
  <c r="E251" i="50"/>
  <c r="HR64" i="21"/>
  <c r="FD5" i="21"/>
  <c r="V64" i="21"/>
  <c r="FW64" i="21"/>
  <c r="E217" i="50"/>
  <c r="E102" i="50"/>
  <c r="E211" i="50"/>
  <c r="E271" i="50"/>
  <c r="DX5" i="21"/>
  <c r="FT5" i="21"/>
  <c r="HP5" i="21"/>
  <c r="DD5" i="21"/>
  <c r="DP5" i="21"/>
  <c r="AN64" i="21"/>
  <c r="BX64" i="21"/>
  <c r="DH64" i="21"/>
  <c r="ER64" i="21"/>
  <c r="GN64" i="21"/>
  <c r="HL64" i="21"/>
  <c r="HX64" i="21"/>
  <c r="X64" i="21"/>
  <c r="EZ64" i="21"/>
  <c r="EF64" i="21"/>
  <c r="IK5" i="21"/>
  <c r="E215" i="50"/>
  <c r="BA64" i="21"/>
  <c r="BY64" i="21"/>
  <c r="CK64" i="21"/>
  <c r="CW64" i="21"/>
  <c r="EG64" i="21"/>
  <c r="GC64" i="21"/>
  <c r="HA64" i="21"/>
  <c r="DR5" i="21"/>
  <c r="E130" i="50"/>
  <c r="AS5" i="21"/>
  <c r="AN5" i="21"/>
  <c r="J14" i="35"/>
  <c r="BS5" i="21"/>
  <c r="E233" i="49"/>
  <c r="E303" i="49"/>
  <c r="HP64" i="21"/>
  <c r="HS64" i="21"/>
  <c r="E103" i="50"/>
  <c r="E131" i="50"/>
  <c r="E142" i="50"/>
  <c r="E177" i="50"/>
  <c r="CI64" i="21"/>
  <c r="GA64" i="21"/>
  <c r="E51" i="50"/>
  <c r="FO64" i="21"/>
  <c r="AX5" i="21"/>
  <c r="E58" i="50"/>
  <c r="E96" i="50"/>
  <c r="AM64" i="21"/>
  <c r="FM5" i="21"/>
  <c r="E33" i="50"/>
  <c r="E56" i="50"/>
  <c r="GL5" i="21"/>
  <c r="BI5" i="21"/>
  <c r="E162" i="50"/>
  <c r="ED5" i="21"/>
  <c r="BW5" i="21"/>
  <c r="EP5" i="21"/>
  <c r="HT5" i="21"/>
  <c r="DD64" i="21"/>
  <c r="FL64" i="21"/>
  <c r="EN64" i="21"/>
  <c r="CF64" i="21"/>
  <c r="FX64" i="21"/>
  <c r="BH64" i="21"/>
  <c r="AJ64" i="21"/>
  <c r="E55" i="50"/>
  <c r="KB5" i="21"/>
  <c r="EN5" i="21"/>
  <c r="GJ5" i="21"/>
  <c r="CR64" i="21"/>
  <c r="E164" i="50"/>
  <c r="GV5" i="21"/>
  <c r="E155" i="50"/>
  <c r="EB64" i="21"/>
  <c r="E115" i="50"/>
  <c r="DK64" i="21"/>
  <c r="E153" i="50"/>
  <c r="E157" i="50"/>
  <c r="CJ64" i="21"/>
  <c r="AZ64" i="21"/>
  <c r="AB64" i="21"/>
  <c r="CV64" i="21"/>
  <c r="DT64" i="21"/>
  <c r="FD64" i="21"/>
  <c r="CZ5" i="21"/>
  <c r="FP64" i="21"/>
  <c r="GB64" i="21"/>
  <c r="E14" i="50"/>
  <c r="E48" i="50"/>
  <c r="E64" i="50"/>
  <c r="E105" i="50"/>
  <c r="E284" i="50"/>
  <c r="E137" i="50"/>
  <c r="E40" i="50"/>
  <c r="E65" i="50"/>
  <c r="E187" i="50"/>
  <c r="HD5" i="21"/>
  <c r="E205" i="50"/>
  <c r="E116" i="50"/>
  <c r="E118" i="50"/>
  <c r="E185" i="50"/>
  <c r="BH5" i="21"/>
  <c r="EJ64" i="21"/>
  <c r="AV64" i="21"/>
  <c r="BZ64" i="21"/>
  <c r="FG64" i="21"/>
  <c r="HC64" i="21"/>
  <c r="JG5" i="21"/>
  <c r="E263" i="50"/>
  <c r="E281" i="50"/>
  <c r="E262" i="50"/>
  <c r="CM5" i="21"/>
  <c r="AD64" i="21"/>
  <c r="CX64" i="21"/>
  <c r="E257" i="50"/>
  <c r="JV5" i="21"/>
  <c r="DH5" i="21"/>
  <c r="E117" i="49"/>
  <c r="E211" i="49"/>
  <c r="BL5" i="21"/>
  <c r="AJ5" i="21"/>
  <c r="CI5" i="21"/>
  <c r="GB5" i="21"/>
  <c r="AA5" i="21"/>
  <c r="E275" i="50"/>
  <c r="HU5" i="21"/>
  <c r="E140" i="50"/>
  <c r="E84" i="50"/>
  <c r="E194" i="50"/>
  <c r="JE5" i="21"/>
  <c r="E247" i="50"/>
  <c r="JS5" i="21"/>
  <c r="GO5" i="21"/>
  <c r="AW5" i="21"/>
  <c r="DN5" i="21"/>
  <c r="E27" i="50"/>
  <c r="E41" i="50"/>
  <c r="E57" i="50"/>
  <c r="E83" i="50"/>
  <c r="Z64" i="21"/>
  <c r="EX64" i="21"/>
  <c r="EK5" i="21"/>
  <c r="GA5" i="21"/>
  <c r="E79" i="50"/>
  <c r="E88" i="50"/>
  <c r="E101" i="50"/>
  <c r="W64" i="21"/>
  <c r="BP64" i="21"/>
  <c r="CC64" i="21"/>
  <c r="FH64" i="21"/>
  <c r="IF64" i="21"/>
  <c r="GF5" i="21"/>
  <c r="IB5" i="21"/>
  <c r="EB5" i="21"/>
  <c r="DK5" i="21"/>
  <c r="E71" i="49"/>
  <c r="E93" i="49"/>
  <c r="E111" i="49"/>
  <c r="E145" i="49"/>
  <c r="E165" i="49"/>
  <c r="E167" i="49"/>
  <c r="E171" i="49"/>
  <c r="E179" i="49"/>
  <c r="E259" i="49"/>
  <c r="E285" i="49"/>
  <c r="E297" i="49"/>
  <c r="E299" i="49"/>
  <c r="E300" i="49"/>
  <c r="E301" i="49"/>
  <c r="E114" i="50"/>
  <c r="E138" i="50"/>
  <c r="E175" i="50"/>
  <c r="E188" i="50"/>
  <c r="E212" i="50"/>
  <c r="E234" i="50"/>
  <c r="E12" i="67"/>
  <c r="E14" i="67"/>
  <c r="E16" i="67"/>
  <c r="E18" i="67"/>
  <c r="ED64" i="21"/>
  <c r="Y5" i="21"/>
  <c r="CX5" i="21"/>
  <c r="CA5" i="21"/>
  <c r="E51" i="49"/>
  <c r="U5" i="21"/>
  <c r="E226" i="50"/>
  <c r="DL5" i="21"/>
  <c r="FA5" i="21"/>
  <c r="CV5" i="21"/>
  <c r="HA5" i="21"/>
  <c r="BK5" i="21"/>
  <c r="IA5" i="21"/>
  <c r="DE5" i="21"/>
  <c r="E166" i="50"/>
  <c r="JU5" i="21"/>
  <c r="E254" i="50"/>
  <c r="E240" i="50"/>
  <c r="JL5" i="21"/>
  <c r="JH5" i="21"/>
  <c r="E283" i="50"/>
  <c r="E249" i="50"/>
  <c r="EJ5" i="21"/>
  <c r="CR5" i="21"/>
  <c r="ER5" i="21"/>
  <c r="GN5" i="21"/>
  <c r="HZ5" i="21"/>
  <c r="CP5" i="21"/>
  <c r="E152" i="50"/>
  <c r="E274" i="50"/>
  <c r="AR5" i="21"/>
  <c r="BV5" i="21"/>
  <c r="EI5" i="21"/>
  <c r="EM64" i="21"/>
  <c r="HJ5" i="21"/>
  <c r="E139" i="50"/>
  <c r="E189" i="50"/>
  <c r="E193" i="50"/>
  <c r="E213" i="50"/>
  <c r="DJ5" i="21"/>
  <c r="S5" i="21"/>
  <c r="Z5" i="21"/>
  <c r="CD5" i="21"/>
  <c r="HW5" i="21"/>
  <c r="AL5" i="21"/>
  <c r="E112" i="50"/>
  <c r="HB64" i="21"/>
  <c r="DV64" i="21"/>
  <c r="HI64" i="21"/>
  <c r="AX64" i="21"/>
  <c r="GG64" i="21"/>
  <c r="E246" i="50"/>
  <c r="E250" i="50"/>
  <c r="KF5" i="21"/>
  <c r="GT5" i="21"/>
  <c r="HI5" i="21"/>
  <c r="AQ5" i="21"/>
  <c r="AG5" i="21"/>
  <c r="E168" i="50"/>
  <c r="E169" i="50"/>
  <c r="E223" i="50"/>
  <c r="E227" i="50"/>
  <c r="CE5" i="21"/>
  <c r="IT5" i="21"/>
  <c r="IX5" i="21"/>
  <c r="FH5" i="21"/>
  <c r="BT64" i="21"/>
  <c r="GC5" i="21"/>
  <c r="E276" i="50"/>
  <c r="JD5" i="21"/>
  <c r="E282" i="50"/>
  <c r="E279" i="50"/>
  <c r="JY5" i="21"/>
  <c r="E237" i="50"/>
  <c r="CQ5" i="21"/>
  <c r="EX5" i="21"/>
  <c r="E134" i="50"/>
  <c r="E158" i="50"/>
  <c r="ET64" i="21"/>
  <c r="GQ5" i="21"/>
  <c r="IY5" i="21"/>
  <c r="HG5" i="21"/>
  <c r="KD5" i="21"/>
  <c r="E267" i="50"/>
  <c r="E239" i="50"/>
  <c r="BT5" i="21"/>
  <c r="CU5" i="21"/>
  <c r="EH5" i="21"/>
  <c r="AT5" i="21"/>
  <c r="DT5" i="21"/>
  <c r="E147" i="50"/>
  <c r="E149" i="50"/>
  <c r="E210" i="50"/>
  <c r="EY64" i="21"/>
  <c r="E232" i="50"/>
  <c r="BF5" i="21"/>
  <c r="E259" i="50"/>
  <c r="JK5" i="21"/>
  <c r="E264" i="50"/>
  <c r="E260" i="50"/>
  <c r="E266" i="50"/>
  <c r="KE5" i="21"/>
  <c r="E245" i="50"/>
  <c r="JO5" i="21"/>
  <c r="IM5" i="21"/>
  <c r="ES5" i="21"/>
  <c r="GU5" i="21"/>
  <c r="EQ5" i="21"/>
  <c r="GE5" i="21"/>
  <c r="V5" i="21"/>
  <c r="CF5" i="21"/>
  <c r="EF5" i="21"/>
  <c r="GM5" i="21"/>
  <c r="CB5" i="21"/>
  <c r="FE5" i="21"/>
  <c r="EL5" i="21"/>
  <c r="E14" i="49"/>
  <c r="E28" i="49"/>
  <c r="E32" i="49"/>
  <c r="E34" i="49"/>
  <c r="E50" i="49"/>
  <c r="E84" i="49"/>
  <c r="E122" i="49"/>
  <c r="E124" i="49"/>
  <c r="E144" i="49"/>
  <c r="E184" i="49"/>
  <c r="E204" i="49"/>
  <c r="E220" i="49"/>
  <c r="E228" i="49"/>
  <c r="E230" i="49"/>
  <c r="E240" i="49"/>
  <c r="E252" i="49"/>
  <c r="E274" i="49"/>
  <c r="E286" i="49"/>
  <c r="E288" i="49"/>
  <c r="E290" i="49"/>
  <c r="E294" i="49"/>
  <c r="E11" i="67"/>
  <c r="E242" i="50"/>
  <c r="F5" i="21"/>
  <c r="G50" i="35" s="1"/>
  <c r="H13" i="36" s="1"/>
  <c r="H5" i="21"/>
  <c r="G52" i="35" s="1"/>
  <c r="J13" i="36" s="1"/>
  <c r="IS5" i="21"/>
  <c r="E277" i="50"/>
  <c r="JB5" i="21"/>
  <c r="II5" i="21"/>
  <c r="E261" i="50"/>
  <c r="IO5" i="21"/>
  <c r="E236" i="50"/>
  <c r="E25" i="50"/>
  <c r="IP5" i="21"/>
  <c r="T5" i="21"/>
  <c r="EA5" i="21"/>
  <c r="AM5" i="21"/>
  <c r="CW5" i="21"/>
  <c r="FL5" i="21"/>
  <c r="BJ5" i="21"/>
  <c r="EM5" i="21"/>
  <c r="CL5" i="21"/>
  <c r="E120" i="50"/>
  <c r="E121" i="50"/>
  <c r="E195" i="50"/>
  <c r="E196" i="50"/>
  <c r="E197" i="50"/>
  <c r="EA64" i="21"/>
  <c r="BA5" i="21"/>
  <c r="HL5" i="21"/>
  <c r="E255" i="50"/>
  <c r="E235" i="50"/>
  <c r="E241" i="50"/>
  <c r="IJ5" i="21"/>
  <c r="AG64" i="21"/>
  <c r="E252" i="50"/>
  <c r="JA5" i="21"/>
  <c r="E243" i="50"/>
  <c r="DB5" i="21"/>
  <c r="HS5" i="21"/>
  <c r="AU5" i="21"/>
  <c r="AP5" i="21"/>
  <c r="E186" i="50"/>
  <c r="G5" i="21"/>
  <c r="G51" i="35" s="1"/>
  <c r="I13" i="36" s="1"/>
  <c r="BD5" i="21"/>
  <c r="JC5" i="21"/>
  <c r="E280" i="50"/>
  <c r="E269" i="50"/>
  <c r="E265" i="50"/>
  <c r="IZ5" i="21"/>
  <c r="E253" i="50"/>
  <c r="IQ5" i="21"/>
  <c r="BC5" i="21"/>
  <c r="EW5" i="21"/>
  <c r="CN5" i="21"/>
  <c r="IC5" i="21"/>
  <c r="FG5" i="21"/>
  <c r="AF5" i="21"/>
  <c r="E13" i="50"/>
  <c r="E18" i="50"/>
  <c r="E20" i="50"/>
  <c r="E21" i="50"/>
  <c r="E22" i="50"/>
  <c r="E29" i="50"/>
  <c r="E37" i="50"/>
  <c r="E38" i="50"/>
  <c r="E44" i="50"/>
  <c r="E47" i="50"/>
  <c r="E49" i="50"/>
  <c r="E52" i="50"/>
  <c r="E53" i="50"/>
  <c r="E54" i="50"/>
  <c r="E60" i="50"/>
  <c r="E63" i="50"/>
  <c r="E69" i="50"/>
  <c r="E81" i="50"/>
  <c r="E90" i="50"/>
  <c r="E92" i="50"/>
  <c r="E287" i="49"/>
  <c r="E289" i="49"/>
  <c r="CK5" i="21"/>
  <c r="HO5" i="21"/>
  <c r="CO5" i="21"/>
  <c r="DA5" i="21"/>
  <c r="GG5" i="21"/>
  <c r="CS5" i="21"/>
  <c r="GW5" i="21"/>
  <c r="DS5" i="21"/>
  <c r="DI5" i="21"/>
  <c r="DU5" i="21"/>
  <c r="CY5" i="21"/>
  <c r="FX5" i="21"/>
  <c r="E22" i="49"/>
  <c r="E36" i="49"/>
  <c r="E48" i="49"/>
  <c r="E53" i="49"/>
  <c r="E59" i="49"/>
  <c r="E64" i="49"/>
  <c r="E72" i="49"/>
  <c r="E82" i="49"/>
  <c r="E87" i="49"/>
  <c r="E96" i="49"/>
  <c r="E99" i="49"/>
  <c r="E103" i="49"/>
  <c r="E114" i="49"/>
  <c r="E119" i="49"/>
  <c r="E123" i="49"/>
  <c r="E131" i="49"/>
  <c r="E138" i="49"/>
  <c r="E142" i="49"/>
  <c r="E11" i="49"/>
  <c r="E24" i="49"/>
  <c r="E38" i="49"/>
  <c r="E54" i="49"/>
  <c r="E57" i="49"/>
  <c r="E60" i="49"/>
  <c r="E66" i="49"/>
  <c r="E70" i="49"/>
  <c r="E77" i="49"/>
  <c r="E81" i="49"/>
  <c r="E86" i="49"/>
  <c r="E89" i="49"/>
  <c r="E92" i="49"/>
  <c r="E98" i="49"/>
  <c r="E102" i="49"/>
  <c r="E105" i="49"/>
  <c r="E109" i="49"/>
  <c r="E126" i="49"/>
  <c r="E270" i="50"/>
  <c r="IE5" i="21"/>
  <c r="E128" i="50"/>
  <c r="E199" i="50"/>
  <c r="E200" i="50"/>
  <c r="E202" i="50"/>
  <c r="AQ64" i="21"/>
  <c r="AC64" i="21"/>
  <c r="DI64" i="21"/>
  <c r="FE64" i="21"/>
  <c r="FQ64" i="21"/>
  <c r="GO64" i="21"/>
  <c r="HM64" i="21"/>
  <c r="HY64" i="21"/>
  <c r="AS64" i="21"/>
  <c r="EW64" i="21"/>
  <c r="FI64" i="21"/>
  <c r="GS64" i="21"/>
  <c r="HE64" i="21"/>
  <c r="BI64" i="21"/>
  <c r="EC64" i="21"/>
  <c r="FM64" i="21"/>
  <c r="FY64" i="21"/>
  <c r="E18" i="49"/>
  <c r="E30" i="49"/>
  <c r="E40" i="49"/>
  <c r="E44" i="49"/>
  <c r="E56" i="49"/>
  <c r="E62" i="49"/>
  <c r="E68" i="49"/>
  <c r="E75" i="49"/>
  <c r="E80" i="49"/>
  <c r="E91" i="49"/>
  <c r="E95" i="49"/>
  <c r="E104" i="49"/>
  <c r="E108" i="49"/>
  <c r="E112" i="49"/>
  <c r="E116" i="49"/>
  <c r="E125" i="49"/>
  <c r="E128" i="49"/>
  <c r="E132" i="49"/>
  <c r="E136" i="49"/>
  <c r="E139" i="49"/>
  <c r="E143" i="49"/>
  <c r="E149" i="49"/>
  <c r="JR5" i="21"/>
  <c r="JN5" i="21"/>
  <c r="EO5" i="21"/>
  <c r="HH5" i="21"/>
  <c r="BO5" i="21"/>
  <c r="E124" i="50"/>
  <c r="E125" i="50"/>
  <c r="E126" i="50"/>
  <c r="E191" i="50"/>
  <c r="E20" i="49"/>
  <c r="E23" i="49"/>
  <c r="E46" i="49"/>
  <c r="E52" i="49"/>
  <c r="E61" i="49"/>
  <c r="E65" i="49"/>
  <c r="E67" i="49"/>
  <c r="E74" i="49"/>
  <c r="E78" i="49"/>
  <c r="E85" i="49"/>
  <c r="E90" i="49"/>
  <c r="E100" i="49"/>
  <c r="E106" i="49"/>
  <c r="E110" i="49"/>
  <c r="E115" i="49"/>
  <c r="E118" i="49"/>
  <c r="E121" i="49"/>
  <c r="E130" i="49"/>
  <c r="E133" i="49"/>
  <c r="E135" i="49"/>
  <c r="E141" i="49"/>
  <c r="E146" i="49"/>
  <c r="E148" i="49"/>
  <c r="E150" i="49"/>
  <c r="E151" i="49"/>
  <c r="E152" i="49"/>
  <c r="E153" i="49"/>
  <c r="E154" i="49"/>
  <c r="E155" i="49"/>
  <c r="E156" i="49"/>
  <c r="E157" i="49"/>
  <c r="E158" i="49"/>
  <c r="E159" i="49"/>
  <c r="E160" i="49"/>
  <c r="E161" i="49"/>
  <c r="E162" i="49"/>
  <c r="E163" i="49"/>
  <c r="E164" i="49"/>
  <c r="E166" i="49"/>
  <c r="E168" i="49"/>
  <c r="E169" i="49"/>
  <c r="E170" i="49"/>
  <c r="E172" i="49"/>
  <c r="E173" i="49"/>
  <c r="E174" i="49"/>
  <c r="E175" i="49"/>
  <c r="E176" i="49"/>
  <c r="E177" i="49"/>
  <c r="E178" i="49"/>
  <c r="E180" i="49"/>
  <c r="E181" i="49"/>
  <c r="E182" i="49"/>
  <c r="E183" i="49"/>
  <c r="E185" i="49"/>
  <c r="E186" i="49"/>
  <c r="E187" i="49"/>
  <c r="E188" i="49"/>
  <c r="E189" i="49"/>
  <c r="E190" i="49"/>
  <c r="E191" i="49"/>
  <c r="E192" i="49"/>
  <c r="HB5" i="21"/>
  <c r="FB5" i="21"/>
  <c r="GR5" i="21"/>
  <c r="HY5" i="21"/>
  <c r="E26" i="49"/>
  <c r="E33" i="49"/>
  <c r="E42" i="49"/>
  <c r="E45" i="49"/>
  <c r="E49" i="49"/>
  <c r="E55" i="49"/>
  <c r="E63" i="49"/>
  <c r="E69" i="49"/>
  <c r="E73" i="49"/>
  <c r="E76" i="49"/>
  <c r="E79" i="49"/>
  <c r="E83" i="49"/>
  <c r="E88" i="49"/>
  <c r="E94" i="49"/>
  <c r="E97" i="49"/>
  <c r="E101" i="49"/>
  <c r="E107" i="49"/>
  <c r="E113" i="49"/>
  <c r="E120" i="49"/>
  <c r="E127" i="49"/>
  <c r="E129" i="49"/>
  <c r="E134" i="49"/>
  <c r="E137" i="49"/>
  <c r="E140" i="49"/>
  <c r="E147" i="49"/>
  <c r="E304" i="49"/>
  <c r="E305" i="49"/>
  <c r="E17" i="50"/>
  <c r="E24" i="50"/>
  <c r="E26" i="50"/>
  <c r="E34" i="50"/>
  <c r="E50" i="50"/>
  <c r="E66" i="50"/>
  <c r="E71" i="50"/>
  <c r="E72" i="50"/>
  <c r="E80" i="50"/>
  <c r="E82" i="50"/>
  <c r="E91" i="50"/>
  <c r="E93" i="50"/>
  <c r="E94" i="50"/>
  <c r="E104" i="50"/>
  <c r="GZ5" i="21"/>
  <c r="FW5" i="21"/>
  <c r="E13" i="67"/>
  <c r="JW5" i="21"/>
  <c r="E110" i="50"/>
  <c r="E296" i="49"/>
  <c r="E170" i="50"/>
  <c r="E172" i="50"/>
  <c r="E225" i="50"/>
  <c r="E228" i="50"/>
  <c r="EZ5" i="21"/>
  <c r="AK5" i="21"/>
  <c r="E163" i="50"/>
  <c r="E165" i="50"/>
  <c r="JJ5" i="21"/>
  <c r="IU5" i="21"/>
  <c r="ET5" i="21"/>
  <c r="E291" i="49"/>
  <c r="EY5" i="21"/>
  <c r="DG5" i="21"/>
  <c r="KA5" i="21"/>
  <c r="CJ5" i="21"/>
  <c r="IH5" i="21"/>
  <c r="HE5" i="21"/>
  <c r="CT5" i="21"/>
  <c r="AV5" i="21"/>
  <c r="FF5" i="21"/>
  <c r="AC5" i="21"/>
  <c r="BN5" i="21"/>
  <c r="FY5" i="21"/>
  <c r="BB5" i="21"/>
  <c r="HK5" i="21"/>
  <c r="FO5" i="21"/>
  <c r="FF64" i="21"/>
  <c r="FV64" i="21"/>
  <c r="ES64" i="21"/>
  <c r="HQ64" i="21"/>
  <c r="IC64" i="21"/>
  <c r="DQ64" i="21"/>
  <c r="BP5" i="21"/>
  <c r="GS5" i="21"/>
  <c r="BM5" i="21"/>
  <c r="HO64" i="21"/>
  <c r="AH5" i="21"/>
  <c r="FI5" i="21"/>
  <c r="CH5" i="21"/>
  <c r="AY5" i="21"/>
  <c r="JX5" i="21"/>
  <c r="JQ5" i="21"/>
  <c r="E256" i="50"/>
  <c r="JM5" i="21"/>
  <c r="AO5" i="21"/>
  <c r="EV5" i="21"/>
  <c r="IR5" i="21"/>
  <c r="BU5" i="21"/>
  <c r="GI5" i="21"/>
  <c r="E244" i="50"/>
  <c r="IN5" i="21"/>
  <c r="IW5" i="21"/>
  <c r="KC5" i="21"/>
  <c r="JI5" i="21"/>
  <c r="AE5" i="21"/>
  <c r="IF5" i="21"/>
  <c r="BY5" i="21"/>
  <c r="AB5" i="21"/>
  <c r="GZ64" i="21"/>
  <c r="X5" i="21"/>
  <c r="BG5" i="21"/>
  <c r="GM64" i="21"/>
  <c r="E15" i="49"/>
  <c r="E17" i="49"/>
  <c r="E25" i="49"/>
  <c r="E27" i="49"/>
  <c r="E31" i="49"/>
  <c r="E292" i="49"/>
  <c r="E293" i="49"/>
  <c r="E295" i="49"/>
  <c r="E193" i="49"/>
  <c r="E194" i="49"/>
  <c r="E195" i="49"/>
  <c r="E196" i="49"/>
  <c r="E197" i="49"/>
  <c r="E198" i="49"/>
  <c r="E199" i="49"/>
  <c r="E200" i="49"/>
  <c r="E201" i="49"/>
  <c r="E202" i="49"/>
  <c r="E203" i="49"/>
  <c r="E205" i="49"/>
  <c r="E206" i="49"/>
  <c r="E207" i="49"/>
  <c r="E208" i="49"/>
  <c r="E209" i="49"/>
  <c r="E210" i="49"/>
  <c r="E212" i="49"/>
  <c r="E213" i="49"/>
  <c r="E214" i="49"/>
  <c r="E215" i="49"/>
  <c r="E216" i="49"/>
  <c r="E217" i="49"/>
  <c r="E218" i="49"/>
  <c r="E219" i="49"/>
  <c r="E221" i="49"/>
  <c r="E222" i="49"/>
  <c r="E223" i="49"/>
  <c r="E224" i="49"/>
  <c r="E225" i="49"/>
  <c r="E226" i="49"/>
  <c r="E227" i="49"/>
  <c r="E229" i="49"/>
  <c r="E231" i="49"/>
  <c r="E232" i="49"/>
  <c r="E234" i="49"/>
  <c r="E235" i="49"/>
  <c r="E236" i="49"/>
  <c r="E237" i="49"/>
  <c r="E238" i="49"/>
  <c r="E239" i="49"/>
  <c r="E241" i="49"/>
  <c r="E242" i="49"/>
  <c r="E243" i="49"/>
  <c r="E245" i="49"/>
  <c r="E246" i="49"/>
  <c r="E247" i="49"/>
  <c r="E248" i="49"/>
  <c r="E249" i="49"/>
  <c r="E250" i="49"/>
  <c r="E251" i="49"/>
  <c r="E253" i="49"/>
  <c r="E254" i="49"/>
  <c r="E255" i="49"/>
  <c r="E257" i="49"/>
  <c r="E258" i="49"/>
  <c r="E260" i="49"/>
  <c r="E261" i="49"/>
  <c r="E262" i="49"/>
  <c r="E263" i="49"/>
  <c r="E264" i="49"/>
  <c r="E265" i="49"/>
  <c r="E266" i="49"/>
  <c r="E267" i="49"/>
  <c r="E268" i="49"/>
  <c r="E269" i="49"/>
  <c r="E270" i="49"/>
  <c r="E271" i="49"/>
  <c r="E272" i="49"/>
  <c r="E273" i="49"/>
  <c r="E275" i="49"/>
  <c r="E276" i="49"/>
  <c r="E277" i="49"/>
  <c r="E278" i="49"/>
  <c r="E279" i="49"/>
  <c r="E280" i="49"/>
  <c r="E281" i="49"/>
  <c r="E283" i="49"/>
  <c r="E284" i="49"/>
  <c r="E144" i="50"/>
  <c r="E145" i="50"/>
  <c r="E146" i="50"/>
  <c r="E150" i="50"/>
  <c r="E208" i="50"/>
  <c r="E136" i="50"/>
  <c r="E141" i="50"/>
  <c r="E133" i="50"/>
  <c r="E122" i="50"/>
  <c r="E117" i="50"/>
  <c r="E12" i="50"/>
  <c r="E28" i="50"/>
  <c r="E30" i="50"/>
  <c r="E32" i="50"/>
  <c r="E42" i="50"/>
  <c r="E46" i="50"/>
  <c r="E62" i="50"/>
  <c r="E75" i="50"/>
  <c r="E76" i="50"/>
  <c r="E78" i="50"/>
  <c r="E85" i="50"/>
  <c r="E86" i="50"/>
  <c r="E87" i="50"/>
  <c r="E95" i="50"/>
  <c r="E97" i="50"/>
  <c r="E98" i="50"/>
  <c r="E106" i="50"/>
  <c r="E107" i="50"/>
  <c r="E302" i="49"/>
  <c r="E180" i="50"/>
  <c r="E176" i="50"/>
  <c r="E178" i="50"/>
  <c r="E298" i="49"/>
  <c r="E231" i="50"/>
  <c r="E233" i="50"/>
  <c r="E73" i="50"/>
  <c r="E173" i="50"/>
  <c r="FZ8" i="21"/>
  <c r="FZ5" i="21" s="1"/>
  <c r="E61" i="50"/>
  <c r="IE64" i="21"/>
  <c r="E5" i="21"/>
  <c r="G49" i="35" s="1"/>
  <c r="G13" i="36" s="1"/>
  <c r="E179" i="50"/>
  <c r="DQ5" i="21"/>
  <c r="G17" i="51"/>
  <c r="H17" i="51" s="1"/>
  <c r="E220" i="50"/>
  <c r="P8" i="21"/>
  <c r="P5" i="21" s="1"/>
  <c r="G60" i="35" s="1"/>
  <c r="R13" i="36" s="1"/>
  <c r="E198" i="50"/>
  <c r="GX67" i="21"/>
  <c r="GX64" i="21" s="1"/>
  <c r="FJ64" i="21"/>
  <c r="E13" i="49"/>
  <c r="E19" i="49"/>
  <c r="E21" i="49"/>
  <c r="E19" i="50"/>
  <c r="G18" i="51"/>
  <c r="H18" i="51" s="1"/>
  <c r="E10" i="49"/>
  <c r="E12" i="49"/>
  <c r="E16" i="49"/>
  <c r="E29" i="49"/>
  <c r="E35" i="49"/>
  <c r="E37" i="49"/>
  <c r="E39" i="49"/>
  <c r="E41" i="49"/>
  <c r="E43" i="49"/>
  <c r="E47" i="49"/>
  <c r="E58" i="49"/>
  <c r="GV64" i="21"/>
  <c r="U64" i="21"/>
  <c r="AK64" i="21"/>
  <c r="CA64" i="21"/>
  <c r="HN8" i="21"/>
  <c r="HN5" i="21" s="1"/>
  <c r="ID8" i="21"/>
  <c r="ID5" i="21" s="1"/>
  <c r="GP8" i="21"/>
  <c r="GP5" i="21" s="1"/>
  <c r="FK8" i="21"/>
  <c r="FK5" i="21" s="1"/>
  <c r="E229" i="50"/>
  <c r="GJ64" i="21"/>
  <c r="E203" i="50"/>
  <c r="DW8" i="21"/>
  <c r="DW5" i="21" s="1"/>
  <c r="GX8" i="21"/>
  <c r="GX5" i="21" s="1"/>
  <c r="N8" i="21"/>
  <c r="N5" i="21" s="1"/>
  <c r="G58" i="35" s="1"/>
  <c r="P13" i="36" s="1"/>
  <c r="EU8" i="21"/>
  <c r="EU5" i="21" s="1"/>
  <c r="E181" i="50"/>
  <c r="GH8" i="21"/>
  <c r="GH5" i="21" s="1"/>
  <c r="M8" i="21"/>
  <c r="M5" i="21" s="1"/>
  <c r="G57" i="35" s="1"/>
  <c r="O13" i="36" s="1"/>
  <c r="FS8" i="21"/>
  <c r="FS5" i="21" s="1"/>
  <c r="EE8" i="21"/>
  <c r="EE5" i="21" s="1"/>
  <c r="E219" i="50"/>
  <c r="O8" i="21"/>
  <c r="O5" i="21" s="1"/>
  <c r="G59" i="35" s="1"/>
  <c r="Q13" i="36" s="1"/>
  <c r="FC8" i="21"/>
  <c r="FC5" i="21" s="1"/>
  <c r="L8" i="21"/>
  <c r="L5" i="21" s="1"/>
  <c r="G56" i="35" s="1"/>
  <c r="N13" i="36" s="1"/>
  <c r="Q8" i="21"/>
  <c r="Q5" i="21" s="1"/>
  <c r="G61" i="35" s="1"/>
  <c r="S13" i="36" s="1"/>
  <c r="D8" i="21"/>
  <c r="D5" i="21" s="1"/>
  <c r="G48" i="35" s="1"/>
  <c r="F13" i="36" s="1"/>
  <c r="I14" i="37"/>
  <c r="J14" i="37" s="1"/>
  <c r="I8" i="21"/>
  <c r="I5" i="21" s="1"/>
  <c r="G53" i="35" s="1"/>
  <c r="K13" i="36" s="1"/>
  <c r="HV8" i="21"/>
  <c r="HV5" i="21" s="1"/>
  <c r="HF8" i="21"/>
  <c r="HF5" i="21" s="1"/>
  <c r="G25" i="51" l="1"/>
  <c r="H25" i="51" s="1"/>
  <c r="G10" i="51"/>
  <c r="H10" i="51" s="1"/>
  <c r="J44" i="35"/>
  <c r="G9" i="51"/>
  <c r="H9" i="51" s="1"/>
  <c r="G12" i="51"/>
  <c r="H12" i="51" s="1"/>
  <c r="G11" i="51"/>
  <c r="H11" i="51" s="1"/>
  <c r="J44" i="37"/>
  <c r="I70" i="37"/>
  <c r="G24" i="51"/>
  <c r="H24" i="51" s="1"/>
  <c r="G26" i="51"/>
  <c r="H26" i="51" s="1"/>
  <c r="G27" i="51"/>
  <c r="H27" i="51" s="1"/>
  <c r="E278" i="50"/>
  <c r="JZ8" i="21"/>
  <c r="JZ5" i="21" s="1"/>
  <c r="E286" i="50"/>
  <c r="KH8" i="21"/>
  <c r="KH5" i="21" s="1"/>
  <c r="E214" i="50"/>
  <c r="HN67" i="21"/>
  <c r="HN64" i="21" s="1"/>
  <c r="GP67" i="21"/>
  <c r="GP64" i="21" s="1"/>
  <c r="E190" i="50"/>
  <c r="DO8" i="21"/>
  <c r="DO5" i="21" s="1"/>
  <c r="HV67" i="21"/>
  <c r="HV64" i="21" s="1"/>
  <c r="E222" i="50"/>
  <c r="EU67" i="21"/>
  <c r="EU64" i="21" s="1"/>
  <c r="E143" i="50"/>
  <c r="JP8" i="21"/>
  <c r="JP5" i="21" s="1"/>
  <c r="E268" i="50"/>
  <c r="KL8" i="21"/>
  <c r="KL5" i="21" s="1"/>
  <c r="E290" i="50"/>
  <c r="KG8" i="21"/>
  <c r="KG5" i="21" s="1"/>
  <c r="E285" i="50"/>
  <c r="JT8" i="21"/>
  <c r="JT5" i="21" s="1"/>
  <c r="E272" i="50"/>
  <c r="KM8" i="21"/>
  <c r="KM5" i="21" s="1"/>
  <c r="E291" i="50"/>
  <c r="HF67" i="21"/>
  <c r="HF64" i="21" s="1"/>
  <c r="E206" i="50"/>
  <c r="E151" i="50"/>
  <c r="FC67" i="21"/>
  <c r="FC64" i="21" s="1"/>
  <c r="GH67" i="21"/>
  <c r="GH64" i="21" s="1"/>
  <c r="E182" i="50"/>
  <c r="KK8" i="21"/>
  <c r="KK5" i="21" s="1"/>
  <c r="E289" i="50"/>
  <c r="EE67" i="21"/>
  <c r="EE64" i="21" s="1"/>
  <c r="E127" i="50"/>
  <c r="KI8" i="21"/>
  <c r="KI5" i="21" s="1"/>
  <c r="E287" i="50"/>
  <c r="E159" i="50"/>
  <c r="FK67" i="21"/>
  <c r="FK64" i="21" s="1"/>
  <c r="FS67" i="21"/>
  <c r="FS64" i="21" s="1"/>
  <c r="E167" i="50"/>
  <c r="DW67" i="21"/>
  <c r="DW64" i="21" s="1"/>
  <c r="E119" i="50"/>
  <c r="C8" i="21"/>
  <c r="C5" i="21" s="1"/>
  <c r="G47" i="35" s="1"/>
  <c r="E238" i="50"/>
  <c r="IL8" i="21"/>
  <c r="IL5" i="21" s="1"/>
  <c r="IV8" i="21"/>
  <c r="IV5" i="21" s="1"/>
  <c r="E248" i="50"/>
  <c r="E258" i="50"/>
  <c r="JF8" i="21"/>
  <c r="JF5" i="21" s="1"/>
  <c r="E111" i="50"/>
  <c r="DO67" i="21"/>
  <c r="DO64" i="21" s="1"/>
  <c r="ID67" i="21"/>
  <c r="ID64" i="21" s="1"/>
  <c r="E230" i="50"/>
  <c r="KJ8" i="21"/>
  <c r="KJ5" i="21" s="1"/>
  <c r="E288" i="50"/>
  <c r="E174" i="50"/>
  <c r="FZ67" i="21"/>
  <c r="FZ64" i="21" s="1"/>
  <c r="E13" i="36" l="1"/>
  <c r="D13" i="36" s="1"/>
  <c r="G63"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H23" authorId="0" shapeId="0" xr:uid="{00000000-0006-0000-1F00-000001000000}">
      <text>
        <r>
          <rPr>
            <b/>
            <sz val="9"/>
            <color indexed="81"/>
            <rFont val="Tahoma"/>
            <family val="2"/>
          </rPr>
          <t>Admin:</t>
        </r>
        <r>
          <rPr>
            <sz val="9"/>
            <color indexed="81"/>
            <rFont val="Tahoma"/>
            <family val="2"/>
          </rPr>
          <t xml:space="preserve">
cũ 30 tăng lên 50</t>
        </r>
      </text>
    </comment>
  </commentList>
</comments>
</file>

<file path=xl/sharedStrings.xml><?xml version="1.0" encoding="utf-8"?>
<sst xmlns="http://schemas.openxmlformats.org/spreadsheetml/2006/main" count="8056" uniqueCount="1326">
  <si>
    <t>Số lượng</t>
  </si>
  <si>
    <t>Dia/rộng hộp</t>
  </si>
  <si>
    <t>Dia/dài hộp</t>
  </si>
  <si>
    <t>Dài chi tiết</t>
  </si>
  <si>
    <t>Vít BKĐC M4x15</t>
  </si>
  <si>
    <t>Vít BKĐC M4x50</t>
  </si>
  <si>
    <t>Vít ĐLGC M6x20</t>
  </si>
  <si>
    <t>Vít ĐLGC M6x25</t>
  </si>
  <si>
    <t>Vít ĐLGC M6x30</t>
  </si>
  <si>
    <t>Vít ĐLGC M6x35</t>
  </si>
  <si>
    <t>Vít ĐLGC M6x40</t>
  </si>
  <si>
    <t>Vít ĐLGC M7x50</t>
  </si>
  <si>
    <t>Vít ĐLGC M7x60</t>
  </si>
  <si>
    <t>Vít ĐLGC M7x70</t>
  </si>
  <si>
    <t>Vít ĐLGC M7x90</t>
  </si>
  <si>
    <t>Bu long ĐLGC M6x20</t>
  </si>
  <si>
    <t>Bu long ĐLGC M6x25</t>
  </si>
  <si>
    <t>Bu long ĐLGC M6x30</t>
  </si>
  <si>
    <t>Bu long ĐLGC M6x35</t>
  </si>
  <si>
    <t>Bu long ĐLGC M6x40</t>
  </si>
  <si>
    <t>Bu long ĐLGC M6x45</t>
  </si>
  <si>
    <t>Bu long ĐLGC M6x50</t>
  </si>
  <si>
    <t>Bu long ĐLGC M6x55</t>
  </si>
  <si>
    <t>Bu long ĐLGC M6x60</t>
  </si>
  <si>
    <t>Bu long ĐLGC M8x20</t>
  </si>
  <si>
    <t>Bu long ĐLGC M8x25</t>
  </si>
  <si>
    <t>Bu long ĐLGC M8x30</t>
  </si>
  <si>
    <t>Bu long ĐLGC M8x35</t>
  </si>
  <si>
    <t>Bu long ĐLGC M8x40</t>
  </si>
  <si>
    <t>Bu long ĐLGC M8x45</t>
  </si>
  <si>
    <t>Bu long ĐLGC M8x50</t>
  </si>
  <si>
    <t>Bu long ĐLGC M8x55</t>
  </si>
  <si>
    <t>Bu long ĐLGC M8x60</t>
  </si>
  <si>
    <t>Bu long ĐLGC M8x65</t>
  </si>
  <si>
    <t>Bu long ĐLGC M8x70</t>
  </si>
  <si>
    <t>Vít BKĐC M4x20</t>
  </si>
  <si>
    <t>Vít BKĐC M4x25</t>
  </si>
  <si>
    <t>Vít BKĐC M4x10</t>
  </si>
  <si>
    <t>Vít BKĐC M4x30</t>
  </si>
  <si>
    <t>Vít BKĐC M4x35</t>
  </si>
  <si>
    <t>Vít BKĐC M4x40</t>
  </si>
  <si>
    <t>Vít BKĐC M4x45</t>
  </si>
  <si>
    <t>loại khung</t>
  </si>
  <si>
    <t>sắt đen</t>
  </si>
  <si>
    <t>Sắt tròn</t>
  </si>
  <si>
    <t>&lt;- Press here to unhide all hidden values</t>
  </si>
  <si>
    <t>&lt;- Press here to hide all the zero values</t>
  </si>
  <si>
    <t>BẢNG TỔNG HỢP VẬT TƯ PO THEO TỪNG ITEM</t>
  </si>
  <si>
    <t>Tên Item</t>
  </si>
  <si>
    <t>STT</t>
  </si>
  <si>
    <t>Dày Phôi</t>
  </si>
  <si>
    <t>KL Riêng</t>
  </si>
  <si>
    <t>Loại Phôi</t>
  </si>
  <si>
    <t>Trọng Lượng</t>
  </si>
  <si>
    <t>Vuông</t>
  </si>
  <si>
    <t>TRĐ 4</t>
  </si>
  <si>
    <t>TRĐ 6</t>
  </si>
  <si>
    <t>TRĐ 8</t>
  </si>
  <si>
    <t>Long Đền Nhựa M6x18x2</t>
  </si>
  <si>
    <t>Long Đền Nhựa M8x20x2</t>
  </si>
  <si>
    <t>Long Đền Sắt M4x14x1</t>
  </si>
  <si>
    <t>Long Đền Sắt M6x18x1</t>
  </si>
  <si>
    <t>Long Đền Sắt M8x20x2</t>
  </si>
  <si>
    <t>Vít BKĐD M4x20</t>
  </si>
  <si>
    <t>Vít BKĐD M4x10</t>
  </si>
  <si>
    <t>Vít BKĐD M4x15</t>
  </si>
  <si>
    <t>Vít BKĐD M4x25</t>
  </si>
  <si>
    <t>Vít BKĐD M4x30</t>
  </si>
  <si>
    <t>Vít BKĐD M4x35</t>
  </si>
  <si>
    <t>Vít BKĐD M4x40</t>
  </si>
  <si>
    <t>Vít BKĐD M4x45</t>
  </si>
  <si>
    <t>Vít BKĐD M4x50</t>
  </si>
  <si>
    <t>Long Đền Sắt M6x20x2</t>
  </si>
  <si>
    <t>BM06/7.5.3</t>
  </si>
  <si>
    <t>LSX SỐ:</t>
  </si>
  <si>
    <t>PI SỐ:</t>
  </si>
  <si>
    <t>NGÀY</t>
  </si>
  <si>
    <t>TÊN VIẾT TẮT - TẠM THỜI K ĐỂ</t>
  </si>
  <si>
    <t>NGƯỜI NHẬN:</t>
  </si>
  <si>
    <t>BỘ PHẬN</t>
  </si>
  <si>
    <t>Phân loại:   FSC                       Non - FSC</t>
  </si>
  <si>
    <t>LOẠI GỖ:</t>
  </si>
  <si>
    <t>TT</t>
  </si>
  <si>
    <t>MÃ SP</t>
  </si>
  <si>
    <t>TÊN SP</t>
  </si>
  <si>
    <t>ĐVT</t>
  </si>
  <si>
    <t>SỐ LƯỢNG SX</t>
  </si>
  <si>
    <t>KL TINH (M3/CÁI)</t>
  </si>
  <si>
    <t>TỔNG KL TINH (M3)</t>
  </si>
  <si>
    <t>NGÀY HOÀN THÀNH</t>
  </si>
  <si>
    <t>GHI CHÚ</t>
  </si>
  <si>
    <t>KHÔNG</t>
  </si>
  <si>
    <t>DELETE</t>
  </si>
  <si>
    <t>ĐẺ SD CHO</t>
  </si>
  <si>
    <t>KẾ TOÁN</t>
  </si>
  <si>
    <t>P K.HOACH</t>
  </si>
  <si>
    <t>GIẤU 3 CỘT</t>
  </si>
  <si>
    <t>NÀY</t>
  </si>
  <si>
    <t>TỔNG CỘNG</t>
  </si>
  <si>
    <t>CÁI</t>
  </si>
  <si>
    <t>YÊU CẦU KHO XUẤT CÁC LOẠI NGUYÊN LIỆU QUI CÁCH SAU ĐÂY:</t>
  </si>
  <si>
    <t>QUI CÁCH</t>
  </si>
  <si>
    <t>Y/C THEO ĐƠN HÀNG</t>
  </si>
  <si>
    <t>Y/C CẤP GỖ XẺ</t>
  </si>
  <si>
    <t>THỰC TẾ XUẤT</t>
  </si>
  <si>
    <t>Chênh lệch 
= TT - KH</t>
  </si>
  <si>
    <t>Y/C ĐẶC BIỆT</t>
  </si>
  <si>
    <t>m3</t>
  </si>
  <si>
    <t>THỦ KHO</t>
  </si>
  <si>
    <t>KẾ HOẠCH</t>
  </si>
  <si>
    <t>GIÁM ĐỐC</t>
  </si>
  <si>
    <t>Nơi nhận:</t>
  </si>
  <si>
    <t>Thủ kho</t>
  </si>
  <si>
    <t>Quản đốc - Quản lý các bộ phân</t>
  </si>
  <si>
    <t>Phòng KT-TC</t>
  </si>
  <si>
    <t>Kế hoạch - XNK</t>
  </si>
  <si>
    <t>BÁO CÁO CẤP GỖ THEO LỆNH SẢN XUẤT</t>
  </si>
  <si>
    <t>Ngày bắt đầu cấp gỗ: …………../……………./………..</t>
  </si>
  <si>
    <t>Ngày hoàn thành cấp gỗ: …………../……………./………..</t>
  </si>
  <si>
    <t>Nơi tiếp nhận:</t>
  </si>
  <si>
    <t>THỦ KHO NGUYÊN LIỆU/ PHÚC</t>
  </si>
  <si>
    <t>MÃ ĐỢT GỖ</t>
  </si>
  <si>
    <t xml:space="preserve"> MÃ KIỆN</t>
  </si>
  <si>
    <t>GÁY</t>
  </si>
  <si>
    <t>- Thủ kho (nhận cùng LSX, điền đầy đủ thông tin, kí gửi KH, KT, lưu bản có 3 chữ kí gốc)</t>
  </si>
  <si>
    <t>- Kế hoạch (nhận bản lưu khi LSX hoàn thành, kí nhận cho TK)</t>
  </si>
  <si>
    <t>- Kế toán (nhận bản lưu có chữ kí của TK, KH, kí nhận lại cho TK)</t>
  </si>
  <si>
    <t>Ngày:</t>
  </si>
  <si>
    <t>Cái</t>
  </si>
  <si>
    <t>KL SẮT (kg/Cái)</t>
  </si>
  <si>
    <t>TỔNG KL (kg)</t>
  </si>
  <si>
    <t>GHI CHÚ MÀU SƠN</t>
  </si>
  <si>
    <t>Y/C THEO ĐƠN HÀNG ( cây )</t>
  </si>
  <si>
    <t>Cây</t>
  </si>
  <si>
    <t>NƠI TIẾP NHẬN: XƯỞNG CƠ KHÍ</t>
  </si>
  <si>
    <t>LOẠI SẮT:</t>
  </si>
  <si>
    <t>SẮT MẠ KẼM</t>
  </si>
  <si>
    <t>P0 SỐ:</t>
  </si>
  <si>
    <t>NGÀY:</t>
  </si>
  <si>
    <t>TỔNG HỢP VẬT TƯ</t>
  </si>
  <si>
    <t>LSX SẮT</t>
  </si>
  <si>
    <t>LSX GỖ</t>
  </si>
  <si>
    <t xml:space="preserve">        Theo kế hoạch sản xuất số:</t>
  </si>
  <si>
    <t>KHÁCH HÀNG:</t>
  </si>
  <si>
    <t>BỘ PHẬN:</t>
  </si>
  <si>
    <t>P0 SỐ :</t>
  </si>
  <si>
    <t>PI SỐ :</t>
  </si>
  <si>
    <t>KHÁCH HÀNG :</t>
  </si>
  <si>
    <t>TRĐ 10</t>
  </si>
  <si>
    <t>TRĐ 12</t>
  </si>
  <si>
    <t>TRĐ 14</t>
  </si>
  <si>
    <t>SẮT TRÒN ĐẶC</t>
  </si>
  <si>
    <t>TRĐ 16</t>
  </si>
  <si>
    <t>GỖ</t>
  </si>
  <si>
    <t>SẮT VUÔNG</t>
  </si>
  <si>
    <t>SẮT HỘP</t>
  </si>
  <si>
    <t>SẮT LA</t>
  </si>
  <si>
    <t>Ống</t>
  </si>
  <si>
    <t>Bu long ĐLGC M6x15</t>
  </si>
  <si>
    <t>Tán Dù M8x15</t>
  </si>
  <si>
    <t>Tán Ngang M6x15</t>
  </si>
  <si>
    <t>Tán Ngang M6x20</t>
  </si>
  <si>
    <t>Tán Ngang M8x15</t>
  </si>
  <si>
    <t>Tán Ngang M8x20</t>
  </si>
  <si>
    <t>Long Đền Nhựa M6x18x3</t>
  </si>
  <si>
    <t>Long Đền Nhựa M6x18x4</t>
  </si>
  <si>
    <t>Long Đền Nhựa M6x18x5</t>
  </si>
  <si>
    <t>Long Đền Nhựa M6x18x6</t>
  </si>
  <si>
    <t>Long Đền Nhựa M6x18x7</t>
  </si>
  <si>
    <t>Long Đền Nhựa M6x18x8</t>
  </si>
  <si>
    <t>Long Đền Nhựa M6x18x9</t>
  </si>
  <si>
    <t>Long Đền Nhựa M6x18x10</t>
  </si>
  <si>
    <t>Long Đền Nhựa M8x20x3</t>
  </si>
  <si>
    <t>Long Đền Nhựa M8x20x4</t>
  </si>
  <si>
    <t>Long Đền Nhựa M8x20x5</t>
  </si>
  <si>
    <t>Long Đền Nhựa M8x20x6</t>
  </si>
  <si>
    <t>Long Đền Nhựa M8x20x7</t>
  </si>
  <si>
    <t>Long Đền Nhựa M8x20x8</t>
  </si>
  <si>
    <t>Long Đền Nhựa M8x20x9</t>
  </si>
  <si>
    <t>Long Đền Nhựa M8x20x10</t>
  </si>
  <si>
    <t>Vít ĐLGC M6x45</t>
  </si>
  <si>
    <t>Vít ĐLGC M6x50</t>
  </si>
  <si>
    <t>Vít ĐLGC M6x55</t>
  </si>
  <si>
    <t>Vít ĐLGC M6x60</t>
  </si>
  <si>
    <t>Vít ĐLGC M6x65</t>
  </si>
  <si>
    <t>Vít ĐLGC M6x70</t>
  </si>
  <si>
    <t>Vít ĐLGC M6x75</t>
  </si>
  <si>
    <t>Vít ĐLGC M6x80</t>
  </si>
  <si>
    <t>Bu long ĐLGC M6x65</t>
  </si>
  <si>
    <t>Bu long ĐLGC M6x70</t>
  </si>
  <si>
    <t>Bu long ĐLGC M6x75</t>
  </si>
  <si>
    <t>Bu long ĐLGC M6x80</t>
  </si>
  <si>
    <t>Bu long ĐLGC M6x85</t>
  </si>
  <si>
    <t>Bu long ĐLGC M6x90</t>
  </si>
  <si>
    <t>Bu long ĐLGC M6x95</t>
  </si>
  <si>
    <t>Bu long ĐLGC M6x100</t>
  </si>
  <si>
    <t>Bu long ĐLGC M6x110</t>
  </si>
  <si>
    <t>Bu long ĐLGC M8x75</t>
  </si>
  <si>
    <t>Bu long ĐLGC M8x80</t>
  </si>
  <si>
    <t>Bu long ĐLGC M8x90</t>
  </si>
  <si>
    <t>Bu long ĐLGC M8x100</t>
  </si>
  <si>
    <t>Bu long ĐLGC M8x110</t>
  </si>
  <si>
    <t>Bu long ĐLGC M8x85</t>
  </si>
  <si>
    <t>Bu long ĐLGC M8x95</t>
  </si>
  <si>
    <t>Vít ĐLGC M7x100</t>
  </si>
  <si>
    <t>Vít ĐLGC M7x110</t>
  </si>
  <si>
    <t>NGAY XUẤT</t>
  </si>
  <si>
    <t>Tên vật tư</t>
  </si>
  <si>
    <t>Tổng s.lượng</t>
  </si>
  <si>
    <t>con</t>
  </si>
  <si>
    <t>TỔNG HỢP NHU CẦU VẬT TƯ</t>
  </si>
  <si>
    <t>Trâm Cài Xích</t>
  </si>
  <si>
    <t>Khóa Mỏ Vịt</t>
  </si>
  <si>
    <t>Tán Vành M6</t>
  </si>
  <si>
    <t>Tán Vành M8</t>
  </si>
  <si>
    <t>Long Đền Sắt M5x16x1</t>
  </si>
  <si>
    <t>Đinh Nhựa Phi 18</t>
  </si>
  <si>
    <t>Bản Lề Ô van</t>
  </si>
  <si>
    <t>Chốt Định Vị M8x30</t>
  </si>
  <si>
    <t>Chốt Định Vị M6x30</t>
  </si>
  <si>
    <t>Eru M6x10</t>
  </si>
  <si>
    <t>Eru M6x15</t>
  </si>
  <si>
    <t>Eru M6x20</t>
  </si>
  <si>
    <t>Eru M6x25</t>
  </si>
  <si>
    <t>Eru M6x30</t>
  </si>
  <si>
    <t>Eru có Siêu M6x10</t>
  </si>
  <si>
    <t>Eru có Siêu M6x15</t>
  </si>
  <si>
    <t>Eru có Siêu M6x20</t>
  </si>
  <si>
    <t>Eru có Siêu M6x25</t>
  </si>
  <si>
    <t>Eru có Siêu M6x30</t>
  </si>
  <si>
    <t>Eru M8x10</t>
  </si>
  <si>
    <t>Eru M8x15</t>
  </si>
  <si>
    <t>Eru M8x20</t>
  </si>
  <si>
    <t>Eru M8x25</t>
  </si>
  <si>
    <t>Eru M8x30</t>
  </si>
  <si>
    <t>Eru có Siêu M8x10</t>
  </si>
  <si>
    <t>Eru có Siêu M8x15</t>
  </si>
  <si>
    <t>Eru có Siêu M8x20</t>
  </si>
  <si>
    <t>Eru có Siêu M8x25</t>
  </si>
  <si>
    <t>Eru có Siêu M8x30</t>
  </si>
  <si>
    <t>Long Đền Sắt M6x18x2</t>
  </si>
  <si>
    <t>Vít BKĐC M5x10</t>
  </si>
  <si>
    <t>Vít BKĐC M5x15</t>
  </si>
  <si>
    <t>Vít BKĐC M5x20</t>
  </si>
  <si>
    <t>Vít BKĐC M5x25</t>
  </si>
  <si>
    <t>Vít BKĐC M5x30</t>
  </si>
  <si>
    <t>Vít BKĐC M5x35</t>
  </si>
  <si>
    <t>Vít BKĐC M5x40</t>
  </si>
  <si>
    <t>Vít BKĐC M5x45</t>
  </si>
  <si>
    <t>Vít BKĐC M5x50</t>
  </si>
  <si>
    <t>Eru có Siêu M6x6</t>
  </si>
  <si>
    <t>Long Đền Sắt M24x40x5</t>
  </si>
  <si>
    <t>Sắt Vuông 20 Dày 0.6dzem</t>
  </si>
  <si>
    <t>Sắt Vuông 25 Dày 0.6dzem</t>
  </si>
  <si>
    <t>Sắt Vuông 25 Dày 1.1dzem</t>
  </si>
  <si>
    <t>Sắt Hộp 10x20 Dày 0.6dzem</t>
  </si>
  <si>
    <t>Sắt Hộp 20x40 Dày 1dzem</t>
  </si>
  <si>
    <t>Sắt Hộp 25x50 Dày 1.1dzem</t>
  </si>
  <si>
    <t>Sắt La 20 Dày 2 ly</t>
  </si>
  <si>
    <t>Kg</t>
  </si>
  <si>
    <t>Sắt La 40 Dày 2 ly</t>
  </si>
  <si>
    <t>Sắt La 20 Dày 3 ly</t>
  </si>
  <si>
    <t>Sắt La 40 Dày 3 ly</t>
  </si>
  <si>
    <t>Sắt La 20 Dày 4 ly</t>
  </si>
  <si>
    <t>Sắt Tròn Đặc Phi 4</t>
  </si>
  <si>
    <t>Sắt Tròn Đặc Phi 6</t>
  </si>
  <si>
    <t>Sắt Tròn Đặc Phi 8</t>
  </si>
  <si>
    <t>TÊN CHI TIẾT</t>
  </si>
  <si>
    <t>Sắt Tròn Phi 14 Dày 0.55dzem</t>
  </si>
  <si>
    <t>Sắt Tròn Phi 14 Dày 0.8dzem</t>
  </si>
  <si>
    <t>Sắt Tròn Phi 16 Dày 0.55dzem</t>
  </si>
  <si>
    <t>Sắt Tròn Phi 16 Dày 0.6dzem</t>
  </si>
  <si>
    <t>Sắt Tròn Phi 16 Dày 0.8dzem</t>
  </si>
  <si>
    <t>Sắt Tròn Phi 16 Dày 1dzem</t>
  </si>
  <si>
    <t>Sắt Tròn Phi 19 Dày 0.55dzem</t>
  </si>
  <si>
    <t>Sắt Tròn Phi 19 Dày 0.6dzem</t>
  </si>
  <si>
    <t>Sắt Tròn Phi 19 Dày 0.8dzem</t>
  </si>
  <si>
    <t>Sắt Tròn Phi 19 Dày 1dzem</t>
  </si>
  <si>
    <t>Sắt Tròn Phi 21 Dày 0.55dzem</t>
  </si>
  <si>
    <t>Sắt Tròn Phi 21 Dày 0.6dzem</t>
  </si>
  <si>
    <t>Sắt Tròn Phi 21 Dày 0.8dzem</t>
  </si>
  <si>
    <t>Sắt Tròn Phi 21 Dày 1dzem</t>
  </si>
  <si>
    <t>Sắt Tròn Phi 21 Dày 1.1dzem</t>
  </si>
  <si>
    <t>Sắt Vuông 12 Dày 0.55dzem</t>
  </si>
  <si>
    <t>Sắt Vuông 12 Dày 0.6dzem</t>
  </si>
  <si>
    <t>Sắt Vuông 12 Dày 0.8dzem</t>
  </si>
  <si>
    <t>Sắt Vuông 14 Dày 0.55dzem</t>
  </si>
  <si>
    <t>Sắt Vuông 14 Dày 0.6dzem</t>
  </si>
  <si>
    <t>Sắt Vuông 14 Dày 0.8dzem</t>
  </si>
  <si>
    <t>Sắt Vuông 16 Dày 0.55dzem</t>
  </si>
  <si>
    <t>Sắt Vuông 16 Dày 0.6dzem</t>
  </si>
  <si>
    <t>Sắt Vuông 16 Dày 0.8dzem</t>
  </si>
  <si>
    <t>Sắt Vuông 20 Dày 0.55dzem</t>
  </si>
  <si>
    <t>Sắt Vuông 20 Dày 0.8dzem</t>
  </si>
  <si>
    <t>Sắt Vuông 20 Dày 1dzem</t>
  </si>
  <si>
    <t>Sắt Vuông 20 Dày 1.1dzem</t>
  </si>
  <si>
    <t>Sắt Vuông 25 Dày 0.55dzem</t>
  </si>
  <si>
    <t>Sắt Vuông 25 Dày 1dzem</t>
  </si>
  <si>
    <t>Sắt Vuông 25 Dày 0.8dzem</t>
  </si>
  <si>
    <t>Sắt Vuông 40 Dày 1.4dzem</t>
  </si>
  <si>
    <t>Sắt Vuông 40 Dày 1.8dzem</t>
  </si>
  <si>
    <t>Sắt Hộp 10x20 Dày 0.55dzem</t>
  </si>
  <si>
    <t>Sắt Hộp 13x26 Dày 0.55dzem</t>
  </si>
  <si>
    <t>Sắt Hộp 13x26 Dày 0.6dzem</t>
  </si>
  <si>
    <t>Sắt Hộp 20x40 Dày 0.55dzem</t>
  </si>
  <si>
    <t>Sắt Hộp 20x40 Dày 0.6dzem</t>
  </si>
  <si>
    <t>Sắt Hộp 20x40 Dày 0.8dzem</t>
  </si>
  <si>
    <t>Sắt Hộp 20x40 Dày 1.2dzem</t>
  </si>
  <si>
    <t>Sắt Hộp 25x50 Dày 1dzem</t>
  </si>
  <si>
    <t>Sắt Hộp 25x50 Dày 1.2dzem</t>
  </si>
  <si>
    <t>Sắt Hộp 25x50 Dày 1.4dzem</t>
  </si>
  <si>
    <t>Hộp</t>
  </si>
  <si>
    <t>Tổng kg</t>
  </si>
  <si>
    <t>Kg/Cây</t>
  </si>
  <si>
    <t>Bu long 2 đầu gai M8x50</t>
  </si>
  <si>
    <t>Bu long 2 đầu gai M8x55</t>
  </si>
  <si>
    <t>Bu long 2 đầu gai M8x60</t>
  </si>
  <si>
    <t>Bu long 2 đầu gai M8x65</t>
  </si>
  <si>
    <t>Bu long 2 đầu gai M8x70</t>
  </si>
  <si>
    <t>Bu long 2 đầu gai M8x75</t>
  </si>
  <si>
    <t>Bu long 2 đầu gai M8x80</t>
  </si>
  <si>
    <t>Bu long 2 đầu gai M8x85</t>
  </si>
  <si>
    <t>Bu long 2 đầu gai M8x90</t>
  </si>
  <si>
    <t>Bu long 2 đầu gai M8x95</t>
  </si>
  <si>
    <t>Bu long 2 đầu gai M8x100</t>
  </si>
  <si>
    <t>Bu long 2 đầu gai M8x110</t>
  </si>
  <si>
    <t>Tán Dù M6x13</t>
  </si>
  <si>
    <t xml:space="preserve">Tán cấy Không Tai M6x10 </t>
  </si>
  <si>
    <t xml:space="preserve">Tán cấy Có Tai M6x10 </t>
  </si>
  <si>
    <t>Tán cấy  Không Tai M6x13</t>
  </si>
  <si>
    <t xml:space="preserve">Tán cấy Có Tai M6x13 </t>
  </si>
  <si>
    <t xml:space="preserve">Tán cấy Không Tai M6x15 </t>
  </si>
  <si>
    <t>Tán cấy  Có Tai M6x15</t>
  </si>
  <si>
    <t xml:space="preserve">Tán cấy Không Tai M6x20 </t>
  </si>
  <si>
    <t xml:space="preserve">Tán cấy Có Tai M6x20 </t>
  </si>
  <si>
    <t xml:space="preserve">Tán cấy Không Tai M6x30 </t>
  </si>
  <si>
    <t xml:space="preserve">Tán cấy Có Tai M6x30 </t>
  </si>
  <si>
    <t xml:space="preserve">Tán cấy Không Tai M8x20 </t>
  </si>
  <si>
    <t xml:space="preserve">Tán cấy Có Tai M8x20 </t>
  </si>
  <si>
    <t xml:space="preserve">Tán cấy Không Tai M8x30 </t>
  </si>
  <si>
    <t xml:space="preserve">Tán cấy Có Tai M8x30 </t>
  </si>
  <si>
    <t>Tán Ngang M6x30</t>
  </si>
  <si>
    <t>Tán Ngang M8x30</t>
  </si>
  <si>
    <t xml:space="preserve">Sò Không Tai M6x10 </t>
  </si>
  <si>
    <t xml:space="preserve">Sò Có Tai M6x10 </t>
  </si>
  <si>
    <t>Sò  Không Tai M6x13</t>
  </si>
  <si>
    <t xml:space="preserve">Sò Có Tai M6x13 </t>
  </si>
  <si>
    <t xml:space="preserve">Sò Không Tai M6x15 </t>
  </si>
  <si>
    <t>Sò  Có Tai M6x15</t>
  </si>
  <si>
    <t xml:space="preserve">Sò Không Tai M6x20 </t>
  </si>
  <si>
    <t xml:space="preserve">Sò Có Tai M6x20 </t>
  </si>
  <si>
    <t xml:space="preserve">Sò Không Tai M6x30 </t>
  </si>
  <si>
    <t xml:space="preserve">Sò Có Tai M6x30 </t>
  </si>
  <si>
    <t xml:space="preserve">Sò Không Tai M8x20 </t>
  </si>
  <si>
    <t xml:space="preserve">Sò Có Tai M8x20 </t>
  </si>
  <si>
    <t xml:space="preserve">Sò Không Tai M8x30 </t>
  </si>
  <si>
    <t xml:space="preserve">Sò Có Tai M8x30 </t>
  </si>
  <si>
    <t>Long Đền Sắt M6x13x1</t>
  </si>
  <si>
    <t>Long Đền Sắt M6x13x2</t>
  </si>
  <si>
    <t>Long Đền Sắt M8x18x1</t>
  </si>
  <si>
    <t>Long Đền Sắt M8x18x2</t>
  </si>
  <si>
    <t>Long Đền Sắt M8x40x2.5</t>
  </si>
  <si>
    <t>Long Đền Sắt M10x20x2</t>
  </si>
  <si>
    <t>Long Đền Vênh M6x1</t>
  </si>
  <si>
    <t>Long Đền Vênh M6x2</t>
  </si>
  <si>
    <t>Long Đền Vênh M8x1</t>
  </si>
  <si>
    <t>Long Đền Vênh M8x2</t>
  </si>
  <si>
    <t>Chốt Định Vị M8x20</t>
  </si>
  <si>
    <t>Chốt Định Vị M6x20</t>
  </si>
  <si>
    <t>Thanh sắt trơn M8x300</t>
  </si>
  <si>
    <t>Thanh sắt trơn M10x300</t>
  </si>
  <si>
    <t>Thanh sắt tiren M10x300</t>
  </si>
  <si>
    <t xml:space="preserve">Móc Nhựa  </t>
  </si>
  <si>
    <t>Pas trượt sắt  5 bậc</t>
  </si>
  <si>
    <t>Pas trượt nhựa  5 bậc</t>
  </si>
  <si>
    <t>Pas trượt sắt  7 bậc</t>
  </si>
  <si>
    <t>Pas nhựa 1 bậc</t>
  </si>
  <si>
    <t>Bản lề chữ thập</t>
  </si>
  <si>
    <t>Bản Lề Lá 38x63</t>
  </si>
  <si>
    <t>Bản Lề Lá 110x20x2</t>
  </si>
  <si>
    <t>Bản Lề Lá 110x20x2.8</t>
  </si>
  <si>
    <t>Bản lề lá dài 50mm</t>
  </si>
  <si>
    <t>Bản lề lá dài 60mm</t>
  </si>
  <si>
    <t>Pas Góc 15x15x2</t>
  </si>
  <si>
    <t>Pas U</t>
  </si>
  <si>
    <t>Pas Tay</t>
  </si>
  <si>
    <t>Pas I</t>
  </si>
  <si>
    <t>Pas Quai</t>
  </si>
  <si>
    <t>Pas Khóa</t>
  </si>
  <si>
    <t>Pas kính 20x30x2 (1 lỗ tròn)</t>
  </si>
  <si>
    <t>Nút chân nhựa gai 20x40 bằng</t>
  </si>
  <si>
    <t>Nút chân nhựa gai 20x40 xéo</t>
  </si>
  <si>
    <t>Nút chân nhựa phi 19</t>
  </si>
  <si>
    <t>Nút chân nhựa phi 21</t>
  </si>
  <si>
    <t>Nút kính lớn</t>
  </si>
  <si>
    <t>Nút kính nhỏ</t>
  </si>
  <si>
    <t>Nút Nhựa Bịt Đầu Bulong</t>
  </si>
  <si>
    <t>Nút su phi 19</t>
  </si>
  <si>
    <t>Tăng đơ nhựa 2 tầng mẫu (xám)</t>
  </si>
  <si>
    <t>Tăng đơ nhựa đen (Theo mẫu)</t>
  </si>
  <si>
    <t>Tăng đơ nhựa nâu (Theo mẫu)</t>
  </si>
  <si>
    <t>Tăng đơ theo mẫu</t>
  </si>
  <si>
    <t>Ống Sắt Bánh Xe M8.5x22x1</t>
  </si>
  <si>
    <t>Sắt Tròn Phi 13.8 Dày 0.6dzem</t>
  </si>
  <si>
    <t>Sắt Tròn Phi 22.2 Dày 0.6dzem</t>
  </si>
  <si>
    <t>Sắt Tròn Phi 25.4 Dày 0.6dzem</t>
  </si>
  <si>
    <t>Sắt Tròn Phi 31.8 Dày 0.6dzem</t>
  </si>
  <si>
    <t>Sắt Tròn Phi 27 Dày 0.6dzem</t>
  </si>
  <si>
    <t>Sắt Tròn Phi 34 Dày 0.6dzem</t>
  </si>
  <si>
    <t>Sắt Tròn Phi 42 Dày 0.6dzem</t>
  </si>
  <si>
    <t>Sắt Tròn Phi 49 Dày 0.6dzem</t>
  </si>
  <si>
    <t>Sắt Tròn Phi 60 Dày 0.6dzem</t>
  </si>
  <si>
    <t>Sắt Tròn Phi 13.8 Dày 0.8dzem</t>
  </si>
  <si>
    <t>Sắt Tròn Phi 22.2 Dày 0.8dzem</t>
  </si>
  <si>
    <t>Sắt Tròn Phi 25.4 Dày 0.8dzem</t>
  </si>
  <si>
    <t>Sắt Tròn Phi 27 Dày 0.8dzem</t>
  </si>
  <si>
    <t>Sắt Tròn Phi 31.8 Dày 0.8dzem</t>
  </si>
  <si>
    <t>Sắt Tròn Phi 34 Dày 0.8dzem</t>
  </si>
  <si>
    <t>Sắt Tròn Phi 42 Dày 0.8dzem</t>
  </si>
  <si>
    <t>Sắt Tròn Phi 49 Dày 0.8dzem</t>
  </si>
  <si>
    <t>Sắt Tròn Phi 60 Dày 0.8dzem</t>
  </si>
  <si>
    <t>Sắt Tròn Phi 13.8 Dày 1.0dzem</t>
  </si>
  <si>
    <t>Sắt Tròn Phi 16 Dày 1.0dzem</t>
  </si>
  <si>
    <t>Sắt Tròn Phi 19 Dày 1.0dzem</t>
  </si>
  <si>
    <t>Sắt Tròn Phi 21 Dày 1.0dzem</t>
  </si>
  <si>
    <t>Sắt Tròn Phi 22.2 Dày 1.0dzem</t>
  </si>
  <si>
    <t>Sắt Tròn Phi 25.4 Dày 1.0dzem</t>
  </si>
  <si>
    <t>Sắt Tròn Phi 27 Dày 1.0dzem</t>
  </si>
  <si>
    <t>Sắt Tròn Phi 31.8 Dày 1.0dzem</t>
  </si>
  <si>
    <t>Sắt Tròn Phi 34 Dày 1.0dzem</t>
  </si>
  <si>
    <t>Sắt Tròn Phi 42 Dày 1.0dzem</t>
  </si>
  <si>
    <t>Sắt Tròn Phi 49 Dày 1.0dzem</t>
  </si>
  <si>
    <t>Sắt Tròn Phi 60 Dày 1.0dzem</t>
  </si>
  <si>
    <t>Sắt Tròn Phi 13.8 Dày 1.1dzem</t>
  </si>
  <si>
    <t>Sắt Tròn Phi 16 Dày 1.1dzem</t>
  </si>
  <si>
    <t>Sắt Tròn Phi 19 Dày 1.1dzem</t>
  </si>
  <si>
    <t>Sắt Tròn Phi 22.2 Dày 1.1dzem</t>
  </si>
  <si>
    <t>Sắt Tròn Phi 25.4 Dày 1.1dzem</t>
  </si>
  <si>
    <t>Sắt Tròn Phi 27 Dày 1.1dzem</t>
  </si>
  <si>
    <t>Sắt Tròn Phi 31.8 Dày 1.1dzem</t>
  </si>
  <si>
    <t>Sắt Tròn Phi 34 Dày 1.1dzem</t>
  </si>
  <si>
    <t>Sắt Tròn Phi 42 Dày 1.1dzem</t>
  </si>
  <si>
    <t>Sắt Tròn Phi 49 Dày 1.1dzem</t>
  </si>
  <si>
    <t>Sắt Tròn Phi 60 Dày 1.1dzem</t>
  </si>
  <si>
    <t>Sắt Tròn Phi 13.8 Dày 1.2dzem</t>
  </si>
  <si>
    <t>Sắt Tròn Phi 16 Dày 1.2dzem</t>
  </si>
  <si>
    <t>Sắt Tròn Phi 19 Dày 1.2dzem</t>
  </si>
  <si>
    <t>Sắt Tròn Phi 21 Dày 1.2dzem</t>
  </si>
  <si>
    <t>Sắt Tròn Phi 22.2 Dày 1.2dzem</t>
  </si>
  <si>
    <t>Sắt Tròn Phi 25.4 Dày 1.2dzem</t>
  </si>
  <si>
    <t>Sắt Tròn Phi 27 Dày 1.2dzem</t>
  </si>
  <si>
    <t>Sắt Tròn Phi 31.8 Dày 1.2dzem</t>
  </si>
  <si>
    <t>Sắt Tròn Phi 34 Dày 1.2dzem</t>
  </si>
  <si>
    <t>Sắt Tròn Phi 42 Dày 1.2dzem</t>
  </si>
  <si>
    <t>Sắt Tròn Phi 49 Dày 1.2dzem</t>
  </si>
  <si>
    <t>Sắt Tròn Phi 60 Dày 1.2dzem</t>
  </si>
  <si>
    <t>Sắt Tròn Phi 13.8 Dày 1.4dzem</t>
  </si>
  <si>
    <t>Sắt Tròn Phi 16 Dày 1.4dzem</t>
  </si>
  <si>
    <t>Sắt Tròn Phi 19 Dày 1.4dzem</t>
  </si>
  <si>
    <t>Sắt Tròn Phi 21 Dày 1.4dzem</t>
  </si>
  <si>
    <t>Sắt Tròn Phi 22.2 Dày 1.4dzem</t>
  </si>
  <si>
    <t>Sắt Tròn Phi 25.4 Dày 1.4dzem</t>
  </si>
  <si>
    <t>Sắt Tròn Phi 27 Dày 1.4dzem</t>
  </si>
  <si>
    <t>Sắt Tròn Phi 31.8 Dày 1.4dzem</t>
  </si>
  <si>
    <t>Sắt Tròn Phi 34 Dày 1.4dzem</t>
  </si>
  <si>
    <t>Sắt Tròn Phi 42 Dày 1.4dzem</t>
  </si>
  <si>
    <t>Sắt Tròn Phi 49 Dày 1.4dzem</t>
  </si>
  <si>
    <t>Sắt Tròn Phi 60 Dày 1.4dzem</t>
  </si>
  <si>
    <t>Sắt Tròn Phi 13.8 Dày 1.8dzem</t>
  </si>
  <si>
    <t>Sắt Tròn Phi 16 Dày 1.8dzem</t>
  </si>
  <si>
    <t>Sắt Tròn Phi 19 Dày 1.8dzem</t>
  </si>
  <si>
    <t>Sắt Tròn Phi 21 Dày 1.8dzem</t>
  </si>
  <si>
    <t>Sắt Tròn Phi 22.2 Dày 1.8dzem</t>
  </si>
  <si>
    <t>Sắt Tròn Phi 25.4 Dày 1.8dzem</t>
  </si>
  <si>
    <t>Sắt Tròn Phi 27 Dày 1.8dzem</t>
  </si>
  <si>
    <t>Sắt Tròn Phi 31.8 Dày 1.8dzem</t>
  </si>
  <si>
    <t>Sắt Tròn Phi 34 Dày 1.8dzem</t>
  </si>
  <si>
    <t>Sắt Tròn Phi 42 Dày 1.8dzem</t>
  </si>
  <si>
    <t>Sắt Tròn Phi 49 Dày 1.8dzem</t>
  </si>
  <si>
    <t>Sắt Tròn Phi 60 Dày 1.8dzem</t>
  </si>
  <si>
    <t>Sắt Tròn Phi 13.8 Dày 2dzem</t>
  </si>
  <si>
    <t>Sắt Tròn Phi 16 Dày 2dzem</t>
  </si>
  <si>
    <t>Sắt Tròn Phi 19 Dày 2dzem</t>
  </si>
  <si>
    <t>Sắt Tròn Phi 21 Dày 2dzem</t>
  </si>
  <si>
    <t>Sắt Tròn Phi 22.2 Dày 2dzem</t>
  </si>
  <si>
    <t>Sắt Tròn Phi 25.4 Dày 2dzem</t>
  </si>
  <si>
    <t>Sắt Tròn Phi 27 Dày 2dzem</t>
  </si>
  <si>
    <t>Sắt Tròn Phi 32 Dày 2dzem</t>
  </si>
  <si>
    <t>Sắt Tròn Phi 34 Dày 2dzem</t>
  </si>
  <si>
    <t>Sắt Tròn Phi 42 Dày 2dzem</t>
  </si>
  <si>
    <t>Sắt Tròn Phi 49 Dày 2dzem</t>
  </si>
  <si>
    <t>Sắt Tròn Phi 60 Dày 2dzem</t>
  </si>
  <si>
    <t>Sắt Vuông 30 Dày 0.6dzem</t>
  </si>
  <si>
    <t>Sắt Vuông 40 Dày 0.6dzem</t>
  </si>
  <si>
    <t>Sắt Vuông 50 Dày 0.6dzem</t>
  </si>
  <si>
    <t>Sắt Vuông 30 Dày 0.8dzem</t>
  </si>
  <si>
    <t>Sắt Vuông 40 Dày 0.8dzem</t>
  </si>
  <si>
    <t>Sắt Vuông 50 Dày 0.8dzem</t>
  </si>
  <si>
    <t>Sắt Vuông 12 Dày 1.0dzem</t>
  </si>
  <si>
    <t>Sắt Vuông 14 Dày 1.0dzem</t>
  </si>
  <si>
    <t>Sắt Vuông 16 Dày 1.0dzem</t>
  </si>
  <si>
    <t>Sắt Vuông 20 Dày 1.0dzem</t>
  </si>
  <si>
    <t>Sắt Vuông 25 Dày 1.0dzem</t>
  </si>
  <si>
    <t>Sắt Vuông 30 Dày 1.0dzem</t>
  </si>
  <si>
    <t>Sắt Vuông 40 Dày 1.0dzem</t>
  </si>
  <si>
    <t>Sắt Vuông 50 Dày 1.0dzem</t>
  </si>
  <si>
    <t>Sắt Vuông 12 Dày 1.1dzem</t>
  </si>
  <si>
    <t>Sắt Vuông 14 Dày 1.1dzem</t>
  </si>
  <si>
    <t>Sắt Vuông 16 Dày 1.1dzem</t>
  </si>
  <si>
    <t>Sắt Vuông 30 Dày 1.1dzem</t>
  </si>
  <si>
    <t>Sắt Vuông 40 Dày 1.1dzem</t>
  </si>
  <si>
    <t>Sắt Vuông 50 Dày 1.1dzem</t>
  </si>
  <si>
    <t>Sắt Vuông 12 Dày 1.2dzem</t>
  </si>
  <si>
    <t>Sắt Vuông 14 Dày 1.2dzem</t>
  </si>
  <si>
    <t>Sắt Vuông 16 Dày 1.2dzem</t>
  </si>
  <si>
    <t>Sắt Vuông 20 Dày 1.2dzem</t>
  </si>
  <si>
    <t>Sắt Vuông 25 Dày 1.2dzem</t>
  </si>
  <si>
    <t>Sắt Vuông 30 Dày 1.2dzem</t>
  </si>
  <si>
    <t>Sắt Vuông 40 Dày 1.2dzem</t>
  </si>
  <si>
    <t>Sắt Vuông 50 Dày 1.2dzem</t>
  </si>
  <si>
    <t>Sắt Vuông 12 Dày 1.4dzem</t>
  </si>
  <si>
    <t>Sắt Vuông 14 Dày 1.4dzem</t>
  </si>
  <si>
    <t>Sắt Vuông 16 Dày 1.4dzem</t>
  </si>
  <si>
    <t>Sắt Vuông 20 Dày 1.4dzem</t>
  </si>
  <si>
    <t>Sắt Vuông 25 Dày 1.4dzem</t>
  </si>
  <si>
    <t>Sắt Vuông 30 Dày 1.4dzem</t>
  </si>
  <si>
    <t>Sắt Vuông 50 Dày 1.4dzem</t>
  </si>
  <si>
    <t>Sắt Vuông 12 Dày 1.8dzem</t>
  </si>
  <si>
    <t>Sắt Vuông 14 Dày 1.8dzem</t>
  </si>
  <si>
    <t>Sắt Vuông 16 Dày 1.8dzem</t>
  </si>
  <si>
    <t>Sắt Vuông 20 Dày 1.8dzem</t>
  </si>
  <si>
    <t>Sắt Vuông 25 Dày 1.8dzem</t>
  </si>
  <si>
    <t>Sắt Vuông 30 Dày 1.8dzem</t>
  </si>
  <si>
    <t>Sắt Vuông 50 Dày 1.8dzem</t>
  </si>
  <si>
    <t>Sắt Vuông 12 Dày 2.0dzem</t>
  </si>
  <si>
    <t>Sắt Vuông 14 Dày 2.0dzem</t>
  </si>
  <si>
    <t>Sắt Vuông 16 Dày 2.0dzem</t>
  </si>
  <si>
    <t>Sắt Vuông 20 Dày 2.0dzem</t>
  </si>
  <si>
    <t>Sắt Vuông 25 Dày 2.0dzem</t>
  </si>
  <si>
    <t>Sắt Vuông 30 Dày 2.0dzem</t>
  </si>
  <si>
    <t>Sắt Vuông 40 Dày 2.0dzem</t>
  </si>
  <si>
    <t>Sắt Vuông 50 Dày 2.0dzem</t>
  </si>
  <si>
    <t>Sắt Hộp 25x50 Dày 0.6dzem</t>
  </si>
  <si>
    <t>Sắt Hộp 30x60 Dày 0.6dzem</t>
  </si>
  <si>
    <t>Sắt Hộp 30x90 Dày 0.6dzem</t>
  </si>
  <si>
    <t>Sắt Hộp 40x80 Dày 0.6dzem</t>
  </si>
  <si>
    <t>Sắt Hộp 50x100 Dày 0.6dzem</t>
  </si>
  <si>
    <t>Sắt Hộp 10x20 Dày 0.8dzem</t>
  </si>
  <si>
    <t>Sắt Hộp 13x26 Dày 0.8dzem</t>
  </si>
  <si>
    <t>Sắt Hộp 25x50 Dày 0.8dzem</t>
  </si>
  <si>
    <t>Sắt Hộp 30x60 Dày 0.8dzem</t>
  </si>
  <si>
    <t>Sắt Hộp 30x90 Dày 0.8dzem</t>
  </si>
  <si>
    <t>Sắt Hộp 40x80 Dày 0.8dzem</t>
  </si>
  <si>
    <t>Sắt Hộp 50x100 Dày 0.8dzem</t>
  </si>
  <si>
    <t>Sắt Hộp 10x20 Dày 1.0dzem</t>
  </si>
  <si>
    <t>Sắt Hộp 13x26 Dày 1.0dzem</t>
  </si>
  <si>
    <t>Sắt Hộp 20x40 Dày 1.0dzem</t>
  </si>
  <si>
    <t>Sắt Hộp 25x50 Dày 1.0dzem</t>
  </si>
  <si>
    <t>Sắt Hộp 30x60 Dày 1.0dzem</t>
  </si>
  <si>
    <t>Sắt Hộp 30x90 Dày 1.0dzem</t>
  </si>
  <si>
    <t>Sắt Hộp 40x80 Dày 1.0dzem</t>
  </si>
  <si>
    <t>Sắt Hộp 50x100 Dày 1.0dzem</t>
  </si>
  <si>
    <t>Sắt Hộp 10x20 Dày 1.1dzem</t>
  </si>
  <si>
    <t>Sắt Hộp 13x26 Dày 1.1dzem</t>
  </si>
  <si>
    <t>Sắt Hộp 20x40 Dày 1.1dzem</t>
  </si>
  <si>
    <t>Sắt Hộp 30x60 Dày 1.1dzem</t>
  </si>
  <si>
    <t>Sắt Hộp 30x90 Dày 1.1dzem</t>
  </si>
  <si>
    <t>Sắt Hộp 40x80 Dày 1.1dzem</t>
  </si>
  <si>
    <t>Sắt Hộp 50x100 Dày 1.1dzem</t>
  </si>
  <si>
    <t>Sắt Hộp 10x20 Dày 1.2dzem</t>
  </si>
  <si>
    <t>Sắt Hộp 13x26 Dày 1.2dzem</t>
  </si>
  <si>
    <t>Sắt Hộp 30x60 Dày 1.2dzem</t>
  </si>
  <si>
    <t>Sắt Hộp 30x90 Dày 1.2dzem</t>
  </si>
  <si>
    <t>Sắt Hộp 40x80 Dày 1.2dzem</t>
  </si>
  <si>
    <t>Sắt Hộp 50x100 Dày 1.2dzem</t>
  </si>
  <si>
    <t>Sắt Hộp 10x20 Dày 1.4dzem</t>
  </si>
  <si>
    <t>Sắt Hộp 13x26 Dày 1.4dzem</t>
  </si>
  <si>
    <t>Sắt Hộp 20x40 Dày 1.4dzem</t>
  </si>
  <si>
    <t>Sắt Hộp 30x60 Dày 1.4dzem</t>
  </si>
  <si>
    <t>Sắt Hộp 30x90 Dày 1.4dzem</t>
  </si>
  <si>
    <t>Sắt Hộp 40x80 Dày 1.4dzem</t>
  </si>
  <si>
    <t>Sắt Hộp 50x100 Dày 1.4dzem</t>
  </si>
  <si>
    <t>Sắt Hộp 10x20 Dày 1.8dzem</t>
  </si>
  <si>
    <t>Sắt Hộp 13x26 Dày 1.8dzem</t>
  </si>
  <si>
    <t>Sắt Hộp 20x40 Dày 1.8dzem</t>
  </si>
  <si>
    <t>Sắt Hộp 25x50 Dày 1.8dzem</t>
  </si>
  <si>
    <t>Sắt Hộp 30x60 Dày 1.8dzem</t>
  </si>
  <si>
    <t>Sắt Hộp 30x90 Dày 1.8dzem</t>
  </si>
  <si>
    <t>Sắt Hộp 40x80 Dày 1.8dzem</t>
  </si>
  <si>
    <t>Sắt Hộp 50x100 Dày 1.8dzem</t>
  </si>
  <si>
    <t>Sắt Hộp 10x20 Dày 2.0dzem</t>
  </si>
  <si>
    <t>Sắt Hộp 13x26 Dày 2.0dzem</t>
  </si>
  <si>
    <t>Sắt Hộp 20x40 Dày 2.0dzem</t>
  </si>
  <si>
    <t>Sắt Hộp 25x50 Dày 2.0dzem</t>
  </si>
  <si>
    <t>Sắt Hộp 30x60 Dày 2.0dzem</t>
  </si>
  <si>
    <t>Sắt Hộp 30x90 Dày 2.0dzem</t>
  </si>
  <si>
    <t>Sắt Hộp 40x80 Dày 2.0dzem</t>
  </si>
  <si>
    <t>Sắt Hộp 50x100 Dày 2.0dzem</t>
  </si>
  <si>
    <t>Sắt La 10 Dày 2 ly</t>
  </si>
  <si>
    <t>Sắt La 15 Dày 2 ly</t>
  </si>
  <si>
    <t>Sắt La 25 Dày 2 ly</t>
  </si>
  <si>
    <t>Sắt La 30 Dày 2 ly</t>
  </si>
  <si>
    <t>Sắt La 35 Dày 2 ly</t>
  </si>
  <si>
    <t>Sắt La 50 Dày 2 ly</t>
  </si>
  <si>
    <t>Sắt La 55 Dày 2 ly</t>
  </si>
  <si>
    <t>Sắt La 60 Dày 2 ly</t>
  </si>
  <si>
    <t>Sắt La 10 Dày 3 ly</t>
  </si>
  <si>
    <t>Sắt La 15 Dày 3 ly</t>
  </si>
  <si>
    <t>Sắt La 30 Dày 3 ly</t>
  </si>
  <si>
    <t>Sắt La 35 Dày 3 ly</t>
  </si>
  <si>
    <t>Sắt La 50 Dày 3 ly</t>
  </si>
  <si>
    <t>Sắt La 55 Dày 3 ly</t>
  </si>
  <si>
    <t>Sắt La 60 Dày 3 ly</t>
  </si>
  <si>
    <t>Sắt La 10 Dày 4 ly</t>
  </si>
  <si>
    <t>Sắt La 15 Dày 4 ly</t>
  </si>
  <si>
    <t>Sắt La 35 Dày 4 ly</t>
  </si>
  <si>
    <t>Sắt La 30 Dày 4 ly</t>
  </si>
  <si>
    <t>Sắt La 40 Dày 4 ly</t>
  </si>
  <si>
    <t>Sắt La 50 Dày 4 ly</t>
  </si>
  <si>
    <t>Sắt La 55 Dày 4 ly</t>
  </si>
  <si>
    <t>Sắt La 60 Dày 4 ly</t>
  </si>
  <si>
    <t>Sắt La 10 Dày 5 ly</t>
  </si>
  <si>
    <t>Sắt La 15 Dày 5 ly</t>
  </si>
  <si>
    <t>Sắt La 20 Dày 5 ly</t>
  </si>
  <si>
    <t>Sắt La 35 Dày 5 ly</t>
  </si>
  <si>
    <t>Sắt La 30 Dày 5 ly</t>
  </si>
  <si>
    <t>Sắt La 40 Dày 5 ly</t>
  </si>
  <si>
    <t>Sắt La 50 Dày 5 ly</t>
  </si>
  <si>
    <t>Sắt La 55 Dày 5 ly</t>
  </si>
  <si>
    <t>Sắt La 60 Dày 5 ly</t>
  </si>
  <si>
    <t>Sắt La 10 Dày 6 ly</t>
  </si>
  <si>
    <t>Sắt La 15 Dày 6 ly</t>
  </si>
  <si>
    <t>Sắt La 20 Dày 6 ly</t>
  </si>
  <si>
    <t>Sắt La 35 Dày 6 ly</t>
  </si>
  <si>
    <t>Sắt La 30 Dày 6 ly</t>
  </si>
  <si>
    <t>Sắt La 40 Dày 6 ly</t>
  </si>
  <si>
    <t>Sắt La 50 Dày 6 ly</t>
  </si>
  <si>
    <t>Sắt La 55 Dày 6 ly</t>
  </si>
  <si>
    <t>Sắt La 60 Dày 6 ly</t>
  </si>
  <si>
    <t>Sắt Tròn Đặc Phi 10</t>
  </si>
  <si>
    <t>Sắt Tròn Đặc Phi 12</t>
  </si>
  <si>
    <t>Sắt Tròn Đặc Phi 14</t>
  </si>
  <si>
    <t>Sắt Tròn Đặc Phi 16</t>
  </si>
  <si>
    <t>TỔNG HỢP NHU CẦU SẮT</t>
  </si>
  <si>
    <t>ACACIA</t>
  </si>
  <si>
    <t>TỔNG HỢP NHU CẦU DẦU MÀU</t>
  </si>
  <si>
    <t>ĐỊNH MỨC KG/M3</t>
  </si>
  <si>
    <t>KTBT-02 ACACIA</t>
  </si>
  <si>
    <t>MÀU</t>
  </si>
  <si>
    <t>KTBT-02</t>
  </si>
  <si>
    <t>PHỤ GIA</t>
  </si>
  <si>
    <t>SP2</t>
  </si>
  <si>
    <t>STAIN MÀU DẶM</t>
  </si>
  <si>
    <t>KTBT-01A</t>
  </si>
  <si>
    <t>DẦU LAU</t>
  </si>
  <si>
    <t>OBT 01N 2509/17</t>
  </si>
  <si>
    <t>KTBT-02 EUCA</t>
  </si>
  <si>
    <t>QNQD 06A</t>
  </si>
  <si>
    <t>KTBT-03 ACACIA</t>
  </si>
  <si>
    <t>KTBT-03</t>
  </si>
  <si>
    <t>CỨNG</t>
  </si>
  <si>
    <t>CAXT BÓNG</t>
  </si>
  <si>
    <t>TỔNG KL TINH</t>
  </si>
  <si>
    <t>TỔNG ĐỊNH MỨC (KG)</t>
  </si>
  <si>
    <t>KTBT-21</t>
  </si>
  <si>
    <t>KTBT-21 ACACIA</t>
  </si>
  <si>
    <t>CAXT KTBT-22</t>
  </si>
  <si>
    <t>DUNG MÔI</t>
  </si>
  <si>
    <t>DUNG MÔI CAXT</t>
  </si>
  <si>
    <t>KTBT-22A</t>
  </si>
  <si>
    <t>KTBT-22 ACACIA</t>
  </si>
  <si>
    <t>BTPT-100</t>
  </si>
  <si>
    <t xml:space="preserve">PU HXXT </t>
  </si>
  <si>
    <t>KTBT-100 ACACIA</t>
  </si>
  <si>
    <t>KTBT-59</t>
  </si>
  <si>
    <t>KTBT-59 ACACIA</t>
  </si>
  <si>
    <t>KTBT-60</t>
  </si>
  <si>
    <t>KTBT-60 ACACIA</t>
  </si>
  <si>
    <t xml:space="preserve">DẦU NHÚNG </t>
  </si>
  <si>
    <t>KTBT-51</t>
  </si>
  <si>
    <t>KTBT-51A</t>
  </si>
  <si>
    <t>LAU ẨM</t>
  </si>
  <si>
    <t>KTBT-51 EUCA</t>
  </si>
  <si>
    <t>KÝ HIỆU MÀU</t>
  </si>
  <si>
    <t>Chốt Gỗ 6</t>
  </si>
  <si>
    <t>Chốt Gỗ 8</t>
  </si>
  <si>
    <t>Chốt Gỗ 10</t>
  </si>
  <si>
    <t>Vít Đuôi Cá M4x15</t>
  </si>
  <si>
    <t>Vít Đuôi Cá M4x20</t>
  </si>
  <si>
    <t>Vít Đuôi Cá M4x25</t>
  </si>
  <si>
    <t>Vít Đuôi Cá M4x30</t>
  </si>
  <si>
    <t>Vít Đuôi Cá M4x35</t>
  </si>
  <si>
    <t>Long Đền Nhựa M6x18x1</t>
  </si>
  <si>
    <t>Bản lề lá 60x40x2</t>
  </si>
  <si>
    <t>Bản lề lá 50x40x2</t>
  </si>
  <si>
    <t>Bản Lề Lá 75x45x1.4</t>
  </si>
  <si>
    <t>Bản Lề Lá 75x40x1.4</t>
  </si>
  <si>
    <t>Pas Góc 20/20x20x2</t>
  </si>
  <si>
    <t>Pas Góc 20/30X20x2</t>
  </si>
  <si>
    <t>Pas Góc 35/35x30x2</t>
  </si>
  <si>
    <t>Pas dao lam</t>
  </si>
  <si>
    <t>Lục Giác</t>
  </si>
  <si>
    <t>Dây Dù Rộng 30x300</t>
  </si>
  <si>
    <t>BTPT-100 ACACIA</t>
  </si>
  <si>
    <t>KG</t>
  </si>
  <si>
    <t>Long Đền Nhựa M6x20x2</t>
  </si>
  <si>
    <t>Long Đền Nhựa M6x20x13</t>
  </si>
  <si>
    <t>Pas Góc 30/30x30x2</t>
  </si>
  <si>
    <t>NHÀ MÁY WICKER</t>
  </si>
  <si>
    <t>NHÀ MÁY GỖ</t>
  </si>
  <si>
    <t xml:space="preserve">NƠI TIẾP NHẬN: </t>
  </si>
  <si>
    <t>CÁC TỔ SX</t>
  </si>
  <si>
    <t>TỔ TRƯỞNG, TỔ PHÓ, THỐNG KÊ</t>
  </si>
  <si>
    <t>CHI TIẾT SP</t>
  </si>
  <si>
    <t>ĐỊNH MỨC DÂY</t>
  </si>
  <si>
    <t>ĐỊNH MỨC ĐINH</t>
  </si>
  <si>
    <t>MÃ DÂY</t>
  </si>
  <si>
    <t>ĐINH</t>
  </si>
  <si>
    <t>TỔNG HỢP NHU CẦU DÂY WICKER/ DÂY DÙ</t>
  </si>
  <si>
    <t>TÊN DÂY</t>
  </si>
  <si>
    <t>KÍCH THƯỚC DÂY</t>
  </si>
  <si>
    <t>SỐ LƯỢNG</t>
  </si>
  <si>
    <t>MÃ DÂY/ ĐINH</t>
  </si>
  <si>
    <t>Tán Dù M6x15</t>
  </si>
  <si>
    <t>Long Đền Nhựa M8x20x13</t>
  </si>
  <si>
    <t>Long Đền Nhựa M10x18x2</t>
  </si>
  <si>
    <t>Chốt Định Vị M8x25</t>
  </si>
  <si>
    <t>Pas Góc 30/30X20x2</t>
  </si>
  <si>
    <t>Nút chân 20X20 bằng</t>
  </si>
  <si>
    <t>Sắt Tròn Phi 14 Dày 0.77dzem</t>
  </si>
  <si>
    <t>Sắt Tròn Phi 16 Dày 0.7dzem</t>
  </si>
  <si>
    <t>Sắt Tròn Phi 19 Dày 0.7dzem</t>
  </si>
  <si>
    <t>Sắt Tròn Phi 21 Dày 0.7dzem</t>
  </si>
  <si>
    <t>Sắt Vuông 12 Dày 0.7dzem</t>
  </si>
  <si>
    <t>Sắt Vuông 14 Dày 0.7dzem</t>
  </si>
  <si>
    <t>Sắt Vuông 16 Dày 0.7dzem</t>
  </si>
  <si>
    <t>Sắt Vuông 20 Dày 0.7dzem</t>
  </si>
  <si>
    <t>Sắt Vuông 25 Dày 0.7dzem</t>
  </si>
  <si>
    <t>Sắt Hộp 20x40 Dày 0.7dzem</t>
  </si>
  <si>
    <t>Hoàn Thiện Màu KTBT -02 Đậm</t>
  </si>
  <si>
    <t xml:space="preserve">Hoàn Thiện Màu KTBT -02 Đậm, Đan dây F4375S </t>
  </si>
  <si>
    <t>Vít Đuôi Cá M4x40</t>
  </si>
  <si>
    <t>Vít Đuôi Cá M4x45</t>
  </si>
  <si>
    <t>Vít Đuôi Cá M4x50</t>
  </si>
  <si>
    <t>Long Đền Sắt M6x14x1</t>
  </si>
  <si>
    <t>Long Đền Sắt M6x16x1</t>
  </si>
  <si>
    <t>Long Đền Sắt M6x12x2</t>
  </si>
  <si>
    <t>Pas Thẳng 20x20x4 ly</t>
  </si>
  <si>
    <t>Pas Thẳng 20x30x4 ly</t>
  </si>
  <si>
    <t>Pas Thẳng 20x30x4 ly (1 lỗ taro)</t>
  </si>
  <si>
    <t>Pas Thẳng 20x50x2 ( 1 lỗ )</t>
  </si>
  <si>
    <t>Pas Thẳng 35x20x3 (1 lỗ)</t>
  </si>
  <si>
    <t>Pas Thẳng 50x20x2 (2 lỗ)</t>
  </si>
  <si>
    <t>Pas Thẳng 50x70 (2 lỗ )</t>
  </si>
  <si>
    <t>Pas Thẳng 60x20x2 ( 2 lỗ )</t>
  </si>
  <si>
    <t>Pas Thẳng 60x20x2 (2 lỗ)</t>
  </si>
  <si>
    <t>QUY CÁCH ĐẶT CHI TIẾT</t>
  </si>
  <si>
    <t>MÃ SẢN PHẨM</t>
  </si>
  <si>
    <t>Dày (mm)</t>
  </si>
  <si>
    <t>Rộng (mm)</t>
  </si>
  <si>
    <t>Dài
(mm)</t>
  </si>
  <si>
    <t>KT Thô(mm)</t>
  </si>
  <si>
    <t>SL NHẬP</t>
  </si>
  <si>
    <t>SL XUẤT</t>
  </si>
  <si>
    <t>SỐ LƯỢNG ĐẶT CHI TIẾT</t>
  </si>
  <si>
    <t>CHÚ Ý:</t>
  </si>
  <si>
    <t>Sắt Tròn Phi 12.7 Dày 0.6dzem</t>
  </si>
  <si>
    <t>Sắt La 100 Dày 3 ly</t>
  </si>
  <si>
    <t>Sơn Màu Đen Bóng, Đan Dây Nâu Cán Da F2599S</t>
  </si>
  <si>
    <t>Sơn Màu Nâu Cát, Đan Dây Nâu Cán Da F2599S, 
Đóng Gói 1 Cái/ Thùng</t>
  </si>
  <si>
    <t>Sơn Đen Bóng, Đan Dây Đen 4 Khía F2500S</t>
  </si>
  <si>
    <t>Sơn Màu Đen Bóng, Đan Dây Nâu Cán Da F2599S-0.95 Sau Phủ Nhạt</t>
  </si>
  <si>
    <t>Sơn Màu Nâu Cát, Đan Dây Nâu Cán Da F2599S, 
Đóng Gói 2 Cái/ Thùng</t>
  </si>
  <si>
    <t>Sơn Đen Bóng, Đan Dây Đen 4 Khía F2500S, Đóng 2 Cái/thùng</t>
  </si>
  <si>
    <t>Sơn Đen Bóng, Đan Dây Nâu Cán Da F2599S-0.95 Sau Phủ Nhạt, Đóng 2 Cái/thùng</t>
  </si>
  <si>
    <t>KẾ HOẠCH SẢN XUẤT VÀ YÊU CẦU NGUYÊN LIỆU SẮT NĂM 2026</t>
  </si>
  <si>
    <t>KẾ HOẠCH SẢN XUẤT VÀ YÊU CẦU NGUYÊN LIỆU GỖ NĂM 2026</t>
  </si>
  <si>
    <t xml:space="preserve"> </t>
  </si>
  <si>
    <t>MENU</t>
  </si>
  <si>
    <t>BBLL cả bộ 120.5x55x34.5</t>
  </si>
  <si>
    <t xml:space="preserve">                                   BẢNG KÊ QUY CÁCH TINH CHẾ</t>
  </si>
  <si>
    <t>Product :</t>
  </si>
  <si>
    <t>Ghế Hà Nội 1 chỗ</t>
  </si>
  <si>
    <t>Nệm</t>
  </si>
  <si>
    <t>D (cm)</t>
  </si>
  <si>
    <t>R (cm)</t>
  </si>
  <si>
    <t>T (cm)</t>
  </si>
  <si>
    <t>KH SX Số:</t>
  </si>
  <si>
    <t xml:space="preserve">KT </t>
  </si>
  <si>
    <t>Ngày xuất</t>
  </si>
  <si>
    <t>Khách Go plus Giảm chiều cao xuống 1cm và thêm 1 đỡ nan cho băng 1 và 2 chỗ. Bàn giữ nguyên</t>
  </si>
  <si>
    <t>Item Code:</t>
  </si>
  <si>
    <t>S008-12V1</t>
  </si>
  <si>
    <t>Nệm Ngồi</t>
  </si>
  <si>
    <t>ĐH số :</t>
  </si>
  <si>
    <t>Customer :</t>
  </si>
  <si>
    <t>GO PLUS</t>
  </si>
  <si>
    <t>Nệm Tựa</t>
  </si>
  <si>
    <t>Tổng SL:</t>
  </si>
  <si>
    <t>cái</t>
  </si>
  <si>
    <t>Kind of wood :</t>
  </si>
  <si>
    <t>SL ĐX 1:</t>
  </si>
  <si>
    <t>Dimention :</t>
  </si>
  <si>
    <t>(LxWxH) cm</t>
  </si>
  <si>
    <t>M3</t>
  </si>
  <si>
    <t>SL ĐX 2:</t>
  </si>
  <si>
    <t>BBLL: ko nệm</t>
  </si>
  <si>
    <t>(LxWxT) cm</t>
  </si>
  <si>
    <t>SL ĐX 3:</t>
  </si>
  <si>
    <t>BBLL: có nệm</t>
  </si>
  <si>
    <t>SL ĐX 4:</t>
  </si>
  <si>
    <t>Pcs/Carton :</t>
  </si>
  <si>
    <t>Net/Gross weight (Kg) :</t>
  </si>
  <si>
    <t>T SL ĐX</t>
  </si>
  <si>
    <t>Pcs/Cont :</t>
  </si>
  <si>
    <t>20'' :</t>
  </si>
  <si>
    <t>40'' ;</t>
  </si>
  <si>
    <t>HC :</t>
  </si>
  <si>
    <t>SL XT:</t>
  </si>
  <si>
    <t>Pcs/M3 :</t>
  </si>
  <si>
    <t>M3;M2/Pc</t>
  </si>
  <si>
    <t>∑M3:</t>
  </si>
  <si>
    <t>SL còn lại:</t>
  </si>
  <si>
    <t>Stt</t>
  </si>
  <si>
    <t>Tên chi tiết</t>
  </si>
  <si>
    <t>SL Ct/sp</t>
  </si>
  <si>
    <t>KT tinh(mm)</t>
  </si>
  <si>
    <t>Khối lượng SP (M3)</t>
  </si>
  <si>
    <t>S bề mặt (m2)</t>
  </si>
  <si>
    <t>Phách gỗ</t>
  </si>
  <si>
    <t>Ghi chú</t>
  </si>
  <si>
    <t xml:space="preserve">Tổng CT </t>
  </si>
  <si>
    <t>Tổng KLtinh M3)</t>
  </si>
  <si>
    <t>Tỉ Lệ Hao hụt</t>
  </si>
  <si>
    <t>KL gỗ cấp</t>
  </si>
  <si>
    <t>Mộng
(mm)</t>
  </si>
  <si>
    <t>CỤM HÔNG</t>
  </si>
  <si>
    <t>CHÂN</t>
  </si>
  <si>
    <t>Vẽ Lọng, Bo R Theo Mẫu</t>
  </si>
  <si>
    <t>TAY VỊN</t>
  </si>
  <si>
    <t>R15, 1 Gáy, + R2 1 gáy, Theo Mẫu</t>
  </si>
  <si>
    <t>NAN HÔNG</t>
  </si>
  <si>
    <t>R2 4 cạnh</t>
  </si>
  <si>
    <t>GIẰNG CHÂN</t>
  </si>
  <si>
    <t>CỤM MÊ NGỒI</t>
  </si>
  <si>
    <t>NGỒI TRƯỚC</t>
  </si>
  <si>
    <t>R 2 1 Gáy</t>
  </si>
  <si>
    <t>DỌC MÊ NGỒI</t>
  </si>
  <si>
    <t>NAN MÊ NGỒI</t>
  </si>
  <si>
    <t>LIÊN KẾT NAN NGOÀI</t>
  </si>
  <si>
    <t>R2 4 cạnh, Vát Ngàm Theo Mẫu</t>
  </si>
  <si>
    <t>LIÊN KẾT NAN GIỮA</t>
  </si>
  <si>
    <t>CHI TIẾT RỜI</t>
  </si>
  <si>
    <t>DIỀM TRƯỚC MÊ NGỒI</t>
  </si>
  <si>
    <t>CỤM TỰA</t>
  </si>
  <si>
    <t>NẸP LIÊN KẾT</t>
  </si>
  <si>
    <t>R2 4 cạnh, Vát Theo Mẫu</t>
  </si>
  <si>
    <t>TỰA ĐẦU</t>
  </si>
  <si>
    <t>TỰA DƯỚI</t>
  </si>
  <si>
    <t>DỌC TỰA LƯNG</t>
  </si>
  <si>
    <t>Vẽ Lọng, R theo Mẫu</t>
  </si>
  <si>
    <t>NAN TỰA LƯNG</t>
  </si>
  <si>
    <t>Vẽ Lọng,  R2 4 cạnh</t>
  </si>
  <si>
    <t>Tán Vành 6</t>
  </si>
  <si>
    <t>Tán Vành 8</t>
  </si>
  <si>
    <t>Tăng Đơ Mẫu</t>
  </si>
  <si>
    <t>N. Liệu</t>
  </si>
  <si>
    <t>Quy cách phôi</t>
  </si>
  <si>
    <t xml:space="preserve">Tổng </t>
  </si>
  <si>
    <t>TỈ LỆ %</t>
  </si>
  <si>
    <t>Tổng KL Tinh (m3)</t>
  </si>
  <si>
    <t>Tổng KL Thô (m3)</t>
  </si>
  <si>
    <t>II</t>
  </si>
  <si>
    <t>PHẦN SẮT - not KD</t>
  </si>
  <si>
    <t>Diện Tích</t>
  </si>
  <si>
    <t>Loại Khung</t>
  </si>
  <si>
    <t>Đơn vị Mua</t>
  </si>
  <si>
    <t>Chiều Dài /cây</t>
  </si>
  <si>
    <t>Trọng lương/cây</t>
  </si>
  <si>
    <t>Tỉ lệ hao hụt</t>
  </si>
  <si>
    <t>SL đơn hàng (cây)</t>
  </si>
  <si>
    <t>Tổng trọng lương (kg)</t>
  </si>
  <si>
    <t>Đ/V: kg</t>
  </si>
  <si>
    <t>kiểm tra đúng với trọng lượng</t>
  </si>
  <si>
    <t>Đ/V: cây</t>
  </si>
  <si>
    <t>CỤM CHÂN</t>
  </si>
  <si>
    <t>Sắt Tròn</t>
  </si>
  <si>
    <t>Tựa Đầu</t>
  </si>
  <si>
    <t>cây</t>
  </si>
  <si>
    <t>TR 0.6</t>
  </si>
  <si>
    <t>Dọc Tựa</t>
  </si>
  <si>
    <t>TR 0.8</t>
  </si>
  <si>
    <t>Chống Tựa</t>
  </si>
  <si>
    <t>TR 1</t>
  </si>
  <si>
    <t>Tựa Lưng</t>
  </si>
  <si>
    <t>TR 1.1</t>
  </si>
  <si>
    <t>Bạ Tựa Lưng1</t>
  </si>
  <si>
    <t>TR 1.2</t>
  </si>
  <si>
    <t>Bạ Tựa Lưng2</t>
  </si>
  <si>
    <t>TR 1.4</t>
  </si>
  <si>
    <t>Ngồi Trước</t>
  </si>
  <si>
    <t>TR 1.8</t>
  </si>
  <si>
    <t>Dọc Ngồi Ngoài</t>
  </si>
  <si>
    <t>TR 2</t>
  </si>
  <si>
    <t>Dọc Ngồi Giữa</t>
  </si>
  <si>
    <t xml:space="preserve">Sắt Vuông </t>
  </si>
  <si>
    <t>12x12</t>
  </si>
  <si>
    <t>14x14</t>
  </si>
  <si>
    <t>16x16</t>
  </si>
  <si>
    <t>20x20</t>
  </si>
  <si>
    <t>25x25</t>
  </si>
  <si>
    <t>30x30</t>
  </si>
  <si>
    <t>40x40</t>
  </si>
  <si>
    <t>50x50</t>
  </si>
  <si>
    <t>Sau Ngồi</t>
  </si>
  <si>
    <t>Bọ Chéo</t>
  </si>
  <si>
    <t>V 0.6</t>
  </si>
  <si>
    <t>Kẽm 4ly</t>
  </si>
  <si>
    <t>Tròn Đặc</t>
  </si>
  <si>
    <t>V 0.8</t>
  </si>
  <si>
    <t>V 1</t>
  </si>
  <si>
    <t>Pas la L Mê Ngồi</t>
  </si>
  <si>
    <t>La Dẹt</t>
  </si>
  <si>
    <t>V 1.1</t>
  </si>
  <si>
    <t>La Thẳng Gắn Chốt</t>
  </si>
  <si>
    <t>V 1.2</t>
  </si>
  <si>
    <t>Chốt Ngồi + Tựa fi 8</t>
  </si>
  <si>
    <t>V 1.4</t>
  </si>
  <si>
    <t>V 1.8</t>
  </si>
  <si>
    <t>V 2</t>
  </si>
  <si>
    <t xml:space="preserve">Sắt Hộp </t>
  </si>
  <si>
    <t>10X20</t>
  </si>
  <si>
    <t>13x26</t>
  </si>
  <si>
    <t>20x40</t>
  </si>
  <si>
    <t>25x50</t>
  </si>
  <si>
    <t>30x60</t>
  </si>
  <si>
    <t>30x90</t>
  </si>
  <si>
    <t>40x80</t>
  </si>
  <si>
    <t>50x100</t>
  </si>
  <si>
    <t>H 0.6</t>
  </si>
  <si>
    <t>H 0.8</t>
  </si>
  <si>
    <t>H 1</t>
  </si>
  <si>
    <t>H 1.1</t>
  </si>
  <si>
    <t>H 1.2</t>
  </si>
  <si>
    <t>H 1.4</t>
  </si>
  <si>
    <t>H 1.8</t>
  </si>
  <si>
    <t>H 2</t>
  </si>
  <si>
    <t xml:space="preserve">Sắt La </t>
  </si>
  <si>
    <t>L 2</t>
  </si>
  <si>
    <t>L 3</t>
  </si>
  <si>
    <t>L 4</t>
  </si>
  <si>
    <t>L 5</t>
  </si>
  <si>
    <t>L 6</t>
  </si>
  <si>
    <t>Sắt Tròn Đặc</t>
  </si>
  <si>
    <t>TRĐ</t>
  </si>
  <si>
    <t>Cộng - TOTAL</t>
  </si>
  <si>
    <t>Trọng lượng Wicker</t>
  </si>
  <si>
    <t xml:space="preserve">VỊ TRÍ </t>
  </si>
  <si>
    <t>SL          MS</t>
  </si>
  <si>
    <t>Dây Đan</t>
  </si>
  <si>
    <t>Dây Đai</t>
  </si>
  <si>
    <t>Tổng (kg)</t>
  </si>
  <si>
    <t>Mê ngồi</t>
  </si>
  <si>
    <t>Tựa lưng</t>
  </si>
  <si>
    <t>Tay vịn</t>
  </si>
  <si>
    <t>NỆM</t>
  </si>
  <si>
    <t>KT SP</t>
  </si>
  <si>
    <t>KÍCH THƯỚC TÍNH GIÁ</t>
  </si>
  <si>
    <t>NW (kg)</t>
  </si>
  <si>
    <t>VẢI (GR/M2)</t>
  </si>
  <si>
    <t>MÚT (KG/M3)</t>
  </si>
  <si>
    <t>GON (GR/M2)</t>
  </si>
  <si>
    <t>Dài</t>
  </si>
  <si>
    <t>Rộng</t>
  </si>
  <si>
    <t>Cao (vải)</t>
  </si>
  <si>
    <t>Cao (mút)</t>
  </si>
  <si>
    <t>Cao (gòn)</t>
  </si>
  <si>
    <t>180, 230, 250, 300, 360</t>
  </si>
  <si>
    <t>M2</t>
  </si>
  <si>
    <t>15, 17, 20, 22, 25, 28, 30</t>
  </si>
  <si>
    <t>80, 100, 120, 150, 180</t>
  </si>
  <si>
    <t>m2</t>
  </si>
  <si>
    <t>kg</t>
  </si>
  <si>
    <t>MÊ NGỒI</t>
  </si>
  <si>
    <t>66x66x12</t>
  </si>
  <si>
    <t>TỰA LƯNG</t>
  </si>
  <si>
    <t>66x46x18</t>
  </si>
  <si>
    <t>GỐI</t>
  </si>
  <si>
    <t>Tên vật tư</t>
  </si>
  <si>
    <r>
      <t xml:space="preserve"> </t>
    </r>
    <r>
      <rPr>
        <sz val="9"/>
        <color indexed="60"/>
        <rFont val="Arial"/>
        <family val="2"/>
      </rPr>
      <t xml:space="preserve">∑ </t>
    </r>
    <r>
      <rPr>
        <b/>
        <sz val="9"/>
        <color indexed="60"/>
        <rFont val="Arial"/>
        <family val="2"/>
      </rPr>
      <t>VT</t>
    </r>
    <r>
      <rPr>
        <sz val="9"/>
        <color indexed="60"/>
        <rFont val="Arial"/>
        <family val="2"/>
      </rPr>
      <t>/</t>
    </r>
    <r>
      <rPr>
        <b/>
        <sz val="9"/>
        <color indexed="60"/>
        <rFont val="Arial"/>
        <family val="2"/>
      </rPr>
      <t xml:space="preserve"> 
TSL</t>
    </r>
  </si>
  <si>
    <t>ĐV.
Tính</t>
  </si>
  <si>
    <t>Vật liệu</t>
  </si>
  <si>
    <t>Hình ảnh ( đối với vật  tư phức tạp)</t>
  </si>
  <si>
    <t>Ráp</t>
  </si>
  <si>
    <t>Đ.Gói</t>
  </si>
  <si>
    <r>
      <t>∑</t>
    </r>
    <r>
      <rPr>
        <b/>
        <sz val="9"/>
        <color indexed="60"/>
        <rFont val="Arial"/>
        <family val="2"/>
      </rPr>
      <t>/ Pc</t>
    </r>
  </si>
  <si>
    <t>Bulong ĐLGC M6x70</t>
  </si>
  <si>
    <t>Hông Chân Bắt Diềm trước Mê Ngồi</t>
  </si>
  <si>
    <t>Diềm trước mê ngồi</t>
  </si>
  <si>
    <t>Đỡ nan Ngồi Ngoài</t>
  </si>
  <si>
    <t>Nẹp Liên Kết</t>
  </si>
  <si>
    <t>Đỡ nan Ngồi Giữa</t>
  </si>
  <si>
    <t>Bulong ĐLGC M6x50</t>
  </si>
  <si>
    <t>Hông Chân Bắt Tựa Lưng</t>
  </si>
  <si>
    <t>Cấy Có Tai M6x20</t>
  </si>
  <si>
    <t>Chốt Định Vị 1 Đầu Ren M8x30</t>
  </si>
  <si>
    <t>Đỡ nan Ngồi ngoài</t>
  </si>
  <si>
    <t>Lục Giác M4x70</t>
  </si>
  <si>
    <t>Kỹ Thuật Chất Lượng</t>
  </si>
  <si>
    <t>Kỹ Thuật Gỗ</t>
  </si>
  <si>
    <t>Kỹ Thuật Cơ Khí</t>
  </si>
  <si>
    <t>Kỹ Thuật Bản Vẽ</t>
  </si>
  <si>
    <t>NGUYỄN THÀNH TUYÊN</t>
  </si>
  <si>
    <t>Long Đền Nhựa M6x20x3</t>
  </si>
  <si>
    <t>Long Đền Nhựa M6x20x4</t>
  </si>
  <si>
    <t>Long Đền Nhựa M6x20x5</t>
  </si>
  <si>
    <t>Long Đền Nhựa M6x20x6</t>
  </si>
  <si>
    <t>Long Đền Nhựa M6x20x7</t>
  </si>
  <si>
    <t>Long Đền Nhựa M6x20x8</t>
  </si>
  <si>
    <t>Long Đền Nhựa M6x20x9</t>
  </si>
  <si>
    <t>Long Đền Nhựa M6x20x10</t>
  </si>
  <si>
    <t>Long Đền Sắt M8x20x1</t>
  </si>
  <si>
    <t>Long Đền Vênh M6</t>
  </si>
  <si>
    <t>Long Đền Vênh M8</t>
  </si>
  <si>
    <t>Sò M6x10 Không Tai</t>
  </si>
  <si>
    <t>Sò M6x10 Có Tai</t>
  </si>
  <si>
    <t>Sò M6x13 Không Tai</t>
  </si>
  <si>
    <t>Sò M6x13 Có Tai</t>
  </si>
  <si>
    <t>Sò M6x15 Không Tai</t>
  </si>
  <si>
    <t>Sò M6x15 Có Tai</t>
  </si>
  <si>
    <t>Sò M6x20 Không Tai</t>
  </si>
  <si>
    <t>Sò M6x20 Có Tai</t>
  </si>
  <si>
    <t>Sò M6x30 Không Tai</t>
  </si>
  <si>
    <t>Sò M6x30 Có Tai</t>
  </si>
  <si>
    <t>Sò M8x20 Không Tai</t>
  </si>
  <si>
    <t>Sò M8x20 Có Tai</t>
  </si>
  <si>
    <t>Sò M8x30 Không Tai</t>
  </si>
  <si>
    <t>Sò M8x30 Có Tai</t>
  </si>
  <si>
    <t>Tán Dù M6x20</t>
  </si>
  <si>
    <t>Tán Dù M8x20</t>
  </si>
  <si>
    <t>Vít 2 Đầu Ren M7x50</t>
  </si>
  <si>
    <t>Vít 2 Đầu Ren M7x55</t>
  </si>
  <si>
    <t>Vít 2 Đầu Ren M7x60</t>
  </si>
  <si>
    <t>Vít 2 Đầu Ren M7x65</t>
  </si>
  <si>
    <t>Vít 2 Đầu Ren M7x70</t>
  </si>
  <si>
    <t>Vít 2 Đầu Ren M7x75</t>
  </si>
  <si>
    <t>Vít 2 Đầu Ren M7x80</t>
  </si>
  <si>
    <t>Bản Lề Lá</t>
  </si>
  <si>
    <t>Bản Lề Lá 28x63</t>
  </si>
  <si>
    <t>Pát Góc 20x30x2</t>
  </si>
  <si>
    <t>Pát Góc</t>
  </si>
  <si>
    <t>Pát Tay</t>
  </si>
  <si>
    <t>Pát I</t>
  </si>
  <si>
    <t>Pát Quai</t>
  </si>
  <si>
    <t>Pát Khóa</t>
  </si>
  <si>
    <t>Móc Nhựa</t>
  </si>
  <si>
    <t>Cấy M6x15 Có Tai</t>
  </si>
  <si>
    <t>Cấy M6x15 Không Tai</t>
  </si>
  <si>
    <t>Ống Sắt Bánh Xe M8x22x1</t>
  </si>
  <si>
    <t>Ghế Hà Nội 2 chỗ</t>
  </si>
  <si>
    <t>S008-22V1</t>
  </si>
  <si>
    <t>LIÊN KẾT NAN GiỮA</t>
  </si>
  <si>
    <t>CỤM CHI TIẾT RỜI</t>
  </si>
  <si>
    <t xml:space="preserve">BẠ DIỀM TRƯỚC </t>
  </si>
  <si>
    <t>Bulong M6x70</t>
  </si>
  <si>
    <t xml:space="preserve">Đỡ nan Ngồi ngoài </t>
  </si>
  <si>
    <t>Nẹp Liên Kết (8), Bạ Diềm Trước (8)</t>
  </si>
  <si>
    <t>Bulong M6x50</t>
  </si>
  <si>
    <t>Lục Giác M4x80</t>
  </si>
  <si>
    <t xml:space="preserve">Bàn caffe Hà Nội </t>
  </si>
  <si>
    <t>T034-21V0</t>
  </si>
  <si>
    <t>`</t>
  </si>
  <si>
    <t>Vẽ Lọng, Bo đầu và R theo Mẫu</t>
  </si>
  <si>
    <t>GIẰNG CHÂN DƯỚI + GiỮA</t>
  </si>
  <si>
    <t xml:space="preserve">R2 4 cạnh </t>
  </si>
  <si>
    <t>GIẰNG CHÂN TRÊN</t>
  </si>
  <si>
    <t>DIỀM DÀI</t>
  </si>
  <si>
    <t>CỤM MẶT</t>
  </si>
  <si>
    <t>VIỀN DÀI</t>
  </si>
  <si>
    <t>R2 1 Gáy</t>
  </si>
  <si>
    <t>VIỀN NGẮN</t>
  </si>
  <si>
    <t>NAN BÀN</t>
  </si>
  <si>
    <t>LIÊN KẾT NAN</t>
  </si>
  <si>
    <t>Hông Chân Bắt Diềm</t>
  </si>
  <si>
    <t>Diềm Mặt</t>
  </si>
  <si>
    <t>Bulong ĐLGC M6x60</t>
  </si>
  <si>
    <t>Sò Không Tai M6x12</t>
  </si>
  <si>
    <t>Đỡ Nan</t>
  </si>
  <si>
    <t>39/2026/KT-GPL</t>
  </si>
  <si>
    <t>28-26/KT-GPL</t>
  </si>
  <si>
    <t>GPL</t>
  </si>
  <si>
    <t>SCBW04137696BFM-1</t>
  </si>
  <si>
    <t>Hoàn Thiện Màu KTBT-02
Đóng Gói 1 Bộ/ 2 Thùng</t>
  </si>
  <si>
    <t>- ĐƠN HÀNG LẶP LẠI</t>
  </si>
  <si>
    <t>- LÀM THEO HÀNG ĐÃ XUẤT</t>
  </si>
  <si>
    <t>- HÀNG SPP: 5 CẶP HÔNG CHÂN</t>
  </si>
  <si>
    <t>Cắt ngang</t>
  </si>
  <si>
    <t>GHÉP</t>
  </si>
  <si>
    <t>Bào 2M</t>
  </si>
  <si>
    <t>Bào 4M</t>
  </si>
  <si>
    <t>Cắt finger</t>
  </si>
  <si>
    <t>ĐA NĂNG</t>
  </si>
  <si>
    <t>Khoan tán bolt</t>
  </si>
  <si>
    <t>Nhám thùng 2M</t>
  </si>
  <si>
    <t>Bắn sò</t>
  </si>
  <si>
    <t>Nguội (Glaze)</t>
  </si>
  <si>
    <t>Sơn (Glaze)</t>
  </si>
  <si>
    <t>Đan dây dù</t>
  </si>
  <si>
    <t>RONG-LỌNG</t>
  </si>
  <si>
    <t>Thông số</t>
  </si>
  <si>
    <t>TUBI-TIỆN</t>
  </si>
  <si>
    <t>XLBM</t>
  </si>
  <si>
    <t>CẮT TINH</t>
  </si>
  <si>
    <t>KHOAN-ĐỤC</t>
  </si>
  <si>
    <t>LẮP RÁP</t>
  </si>
  <si>
    <t>LÀM NGUỘI</t>
  </si>
  <si>
    <t>SƠN</t>
  </si>
  <si>
    <t>THÔNG SỐ</t>
  </si>
  <si>
    <t>ĐAN DÂY</t>
  </si>
  <si>
    <t>THÔNG SÔ</t>
  </si>
  <si>
    <t>Chiều dài đường cắt</t>
  </si>
  <si>
    <t>Bào ghép 2M</t>
  </si>
  <si>
    <t>Diện tích bề mặt*3600 (s)</t>
  </si>
  <si>
    <t>Cắt tay (TC)</t>
  </si>
  <si>
    <t>3D chống tâm</t>
  </si>
  <si>
    <t>Đục CNC</t>
  </si>
  <si>
    <t>Số lượng mộng</t>
  </si>
  <si>
    <t>Quay bọ</t>
  </si>
  <si>
    <t xml:space="preserve">Ép cước </t>
  </si>
  <si>
    <t>Diện tích giả cổ</t>
  </si>
  <si>
    <t>Số lượng sò</t>
  </si>
  <si>
    <t>Nguội (Dầu màu)</t>
  </si>
  <si>
    <t>Sơn (Dầu màu)</t>
  </si>
  <si>
    <t>Đan wicker</t>
  </si>
  <si>
    <t>Theo sản phẩm cụ thể</t>
  </si>
  <si>
    <t>Rong dọc</t>
  </si>
  <si>
    <t>Chiều dài đường rong</t>
  </si>
  <si>
    <t>Tiện tròn</t>
  </si>
  <si>
    <t>Diện tích mặt tubi-tiện</t>
  </si>
  <si>
    <t>XLKT Putty</t>
  </si>
  <si>
    <t>Cắt thẳng</t>
  </si>
  <si>
    <t>3D kẹp lật</t>
  </si>
  <si>
    <t>Đục lắc</t>
  </si>
  <si>
    <t>Nhám thùng 1M</t>
  </si>
  <si>
    <t>Cào xước</t>
  </si>
  <si>
    <t>Ráp cụm</t>
  </si>
  <si>
    <t>Số khối gỗ</t>
  </si>
  <si>
    <t>Vẽ rập</t>
  </si>
  <si>
    <t>Chu vi vẽ</t>
  </si>
  <si>
    <t>Ghép finger</t>
  </si>
  <si>
    <t>SL* Chiều dài đường ghép</t>
  </si>
  <si>
    <t>Tubi CNC</t>
  </si>
  <si>
    <t>XLKT Epoxy</t>
  </si>
  <si>
    <t>Cắt xéo</t>
  </si>
  <si>
    <t>CẮT GỌT</t>
  </si>
  <si>
    <t>Cào tay</t>
  </si>
  <si>
    <t>Nhám thùng cụm</t>
  </si>
  <si>
    <t>Nguội (Pigment)</t>
  </si>
  <si>
    <t>Sơn (Pigment)</t>
  </si>
  <si>
    <t>Lọng cong</t>
  </si>
  <si>
    <t>Chu vi đường lọng</t>
  </si>
  <si>
    <t>Ghép cao tầng</t>
  </si>
  <si>
    <t>Tubi chép hình</t>
  </si>
  <si>
    <t>XLKT Vá gỗ</t>
  </si>
  <si>
    <t>Cắt router</t>
  </si>
  <si>
    <t>Khoan lỗ LR</t>
  </si>
  <si>
    <t>Số lượng lỗ</t>
  </si>
  <si>
    <t>Nhám thùng 3M</t>
  </si>
  <si>
    <t>Bắn cát</t>
  </si>
  <si>
    <t>Ráp tổng</t>
  </si>
  <si>
    <t>Nguội (Nước)</t>
  </si>
  <si>
    <t>Sơn (Nước)</t>
  </si>
  <si>
    <t>Sấy 2QT</t>
  </si>
  <si>
    <t>Chiềudày</t>
  </si>
  <si>
    <t>Ghép cảo</t>
  </si>
  <si>
    <t>Tubi tay</t>
  </si>
  <si>
    <t>Bo R</t>
  </si>
  <si>
    <t>SL* Diện tích cắt gọt</t>
  </si>
  <si>
    <t>Khoan lỗ vít</t>
  </si>
  <si>
    <t>Nhám thùng 4M</t>
  </si>
  <si>
    <t>XL màu gỗ</t>
  </si>
  <si>
    <t>Diện tích xử lý</t>
  </si>
  <si>
    <t>Chạy rãnh</t>
  </si>
  <si>
    <t>Chiều dài đường rãnh</t>
  </si>
  <si>
    <t>Chà láng</t>
  </si>
  <si>
    <t>CNC (+) 6 dao</t>
  </si>
  <si>
    <t>Vát góc</t>
  </si>
  <si>
    <t>Khoan lỗ sò</t>
  </si>
  <si>
    <t>Nhám cong</t>
  </si>
  <si>
    <t>XL lông gỗ</t>
  </si>
  <si>
    <t>Chà đĩa</t>
  </si>
  <si>
    <t>Chiều dài đường chà</t>
  </si>
  <si>
    <t>Chuốt chốt</t>
  </si>
  <si>
    <t>Số lượng chốt</t>
  </si>
  <si>
    <t>CNC (+) 2 dao</t>
  </si>
  <si>
    <t>Soi rãnh</t>
  </si>
  <si>
    <t>Chà Bo</t>
  </si>
  <si>
    <t>CNC (+) 1 dao</t>
  </si>
  <si>
    <t>Cẩn ngàm</t>
  </si>
  <si>
    <t>Khoan tán dù</t>
  </si>
  <si>
    <t>Nhám chổi</t>
  </si>
  <si>
    <t>Diện tích mặt chà nhám</t>
  </si>
  <si>
    <t>Khoét lỗ dù</t>
  </si>
  <si>
    <t>Khoan lỗ ngang</t>
  </si>
  <si>
    <t>Khoan lỗ dọc</t>
  </si>
  <si>
    <t>Xưởng</t>
  </si>
  <si>
    <t>SƠ CHẾ</t>
  </si>
  <si>
    <t>Total</t>
  </si>
  <si>
    <t>Time</t>
  </si>
  <si>
    <t>TINH CHẾ</t>
  </si>
  <si>
    <t>NGUỘI</t>
  </si>
  <si>
    <t>Hệ số khó</t>
  </si>
  <si>
    <t>Định mức</t>
  </si>
  <si>
    <t>Thời gian (s)</t>
  </si>
  <si>
    <t>CỤM HÔNG TRÁI</t>
  </si>
  <si>
    <t>CỤM HÔNG PHẢI</t>
  </si>
  <si>
    <t>CHÂN TRƯỚC</t>
  </si>
  <si>
    <t>CHÂN SAU</t>
  </si>
  <si>
    <t>CỤM MẶT BÀN 2</t>
  </si>
  <si>
    <t>Ép cong ( gỗ )</t>
  </si>
  <si>
    <t>1.3</t>
  </si>
  <si>
    <t>1.2</t>
  </si>
  <si>
    <t>1.1</t>
  </si>
  <si>
    <t>1.4</t>
  </si>
  <si>
    <t>1.5</t>
  </si>
  <si>
    <t>2.1</t>
  </si>
  <si>
    <t>2.2</t>
  </si>
  <si>
    <t>2.3</t>
  </si>
  <si>
    <t>2.4</t>
  </si>
  <si>
    <t>2.5</t>
  </si>
  <si>
    <t>3.1</t>
  </si>
  <si>
    <t>3.2</t>
  </si>
  <si>
    <t>3.3</t>
  </si>
  <si>
    <t>3.4</t>
  </si>
  <si>
    <t>3.5</t>
  </si>
  <si>
    <t>5.1</t>
  </si>
  <si>
    <t>5.2</t>
  </si>
  <si>
    <t>5.3</t>
  </si>
  <si>
    <t>5.6</t>
  </si>
  <si>
    <t>5.5</t>
  </si>
  <si>
    <t>4.1</t>
  </si>
  <si>
    <t>4.2</t>
  </si>
  <si>
    <t>5.4</t>
  </si>
  <si>
    <t>BẢNG TRA CÔNG ĐOẠN → THÔNG SỐ</t>
  </si>
  <si>
    <t>Nơi khai báo duy nhất: mỗi công đoạn ↔ 1 mã kiểu tính. Công thức Total ở các sheet LSX tra bảng này.</t>
  </si>
  <si>
    <t>AA</t>
  </si>
  <si>
    <t>AB</t>
  </si>
  <si>
    <t>CÔNG ĐOẠN</t>
  </si>
  <si>
    <t>ĐỊNH MỨC</t>
  </si>
  <si>
    <t>ĐƠN VỊ</t>
  </si>
  <si>
    <t>THÔNG SỐ SẢN XUẤT</t>
  </si>
  <si>
    <t>Cắt rong</t>
  </si>
  <si>
    <t>mm/s</t>
  </si>
  <si>
    <t>Chu vi đường cắt</t>
  </si>
  <si>
    <t>Vẽ lọng</t>
  </si>
  <si>
    <t>mm/ngày</t>
  </si>
  <si>
    <t>Chiều dày</t>
  </si>
  <si>
    <t>Trả về ô trống + tô ô màu cam</t>
  </si>
  <si>
    <t>m2/h</t>
  </si>
  <si>
    <t>Bào ghép 4M</t>
  </si>
  <si>
    <t>m3/h</t>
  </si>
  <si>
    <t>Số khối gỗ*3600 (s)</t>
  </si>
  <si>
    <t>mm2/s</t>
  </si>
  <si>
    <t>cái/s</t>
  </si>
  <si>
    <t>Chiều dài mộng</t>
  </si>
  <si>
    <t>lỗ/s</t>
  </si>
  <si>
    <t>sò/s</t>
  </si>
  <si>
    <t>Mài đĩa</t>
  </si>
  <si>
    <t>Theo từng sản phẩm</t>
  </si>
  <si>
    <t>BÀN DINING 170 KHÔNG KD</t>
  </si>
  <si>
    <t>T2510-21V0</t>
  </si>
  <si>
    <t>Mặt Cào Cước</t>
  </si>
  <si>
    <t>HÀNG TRẮNG</t>
  </si>
  <si>
    <t>Ghép ngang
(thanh)</t>
  </si>
  <si>
    <t xml:space="preserve">CỤM MẶT </t>
  </si>
  <si>
    <t xml:space="preserve">Viền dài </t>
  </si>
  <si>
    <t xml:space="preserve">2 Mặt Kề </t>
  </si>
  <si>
    <t>Ghép Ngang 2 Thanh,R2-3 Góc, R15 1 góc 2 đầu</t>
  </si>
  <si>
    <t xml:space="preserve">Viền ngắn </t>
  </si>
  <si>
    <t>R2-4 Góc, Ghép Ngang 2 Thanh</t>
  </si>
  <si>
    <t>Nan bàn ( Gỗ BĐ)</t>
  </si>
  <si>
    <t>1 Mặt</t>
  </si>
  <si>
    <t>R2-4 Góc, Ra Phôi Nguyên</t>
  </si>
  <si>
    <t xml:space="preserve">Đỡ nan </t>
  </si>
  <si>
    <t>Không</t>
  </si>
  <si>
    <t>Bọ góc</t>
  </si>
  <si>
    <t>thẳng+xéo 45 độ 2 đầu</t>
  </si>
  <si>
    <t>Chân trái</t>
  </si>
  <si>
    <t>4 Mặt</t>
  </si>
  <si>
    <t>Ghép Ngang 3 thanh, R3-4 Góc</t>
  </si>
  <si>
    <t>Chân phải</t>
  </si>
  <si>
    <t xml:space="preserve">Giằng chân trên </t>
  </si>
  <si>
    <t xml:space="preserve">
2 Mặt Lớn</t>
  </si>
  <si>
    <t>R2-4 Góc</t>
  </si>
  <si>
    <t>Giằng chân dưới</t>
  </si>
  <si>
    <t>R2-4 Góc, GÓC TM</t>
  </si>
  <si>
    <t xml:space="preserve">Diềm </t>
  </si>
  <si>
    <t xml:space="preserve">
1 Mặt Lớn</t>
  </si>
  <si>
    <t>Cho Ghép Ngang 2 Thanh, R2-4 Góc</t>
  </si>
  <si>
    <t>Giằng rời dưới</t>
  </si>
  <si>
    <t>7 Màu</t>
  </si>
  <si>
    <t>Qcll 2 ghế + 1 bàn :</t>
  </si>
  <si>
    <t>1 con Mồi</t>
  </si>
  <si>
    <t>Qcll 2 ghế:</t>
  </si>
  <si>
    <t>Qcll 1 Bàn:</t>
  </si>
  <si>
    <t>Tăng Đơ M8x20 Tai 40 dày 9mm Theo Mẫu</t>
  </si>
  <si>
    <t>Nhựa Đen</t>
  </si>
  <si>
    <t>Nguyễn Thành Tuyên</t>
  </si>
  <si>
    <t>Ép cong (Gỗ)</t>
  </si>
  <si>
    <t>Khối lượng gỗ</t>
  </si>
  <si>
    <r>
      <rPr>
        <b/>
        <u/>
        <sz val="18"/>
        <color theme="1"/>
        <rFont val="Calibri"/>
        <family val="2"/>
        <scheme val="minor"/>
      </rPr>
      <t>$</t>
    </r>
    <r>
      <rPr>
        <b/>
        <sz val="18"/>
        <color theme="1"/>
        <rFont val="Calibri"/>
        <family val="2"/>
        <scheme val="minor"/>
      </rPr>
      <t>C</t>
    </r>
  </si>
  <si>
    <t>$G</t>
  </si>
  <si>
    <t>$H</t>
  </si>
  <si>
    <t>$I</t>
  </si>
  <si>
    <t>$J</t>
  </si>
  <si>
    <t>$K</t>
  </si>
  <si>
    <t>$L</t>
  </si>
  <si>
    <t>Gia công chi tiết</t>
  </si>
  <si>
    <t>$K*3600</t>
  </si>
  <si>
    <t>Gia công hàng trắng</t>
  </si>
  <si>
    <t>$C*2*($H+$I)</t>
  </si>
  <si>
    <t>$L*3600</t>
  </si>
  <si>
    <t>$C</t>
  </si>
  <si>
    <t>$C*$H</t>
  </si>
  <si>
    <t>$C*$J</t>
  </si>
  <si>
    <t>CỤM DIỀM TRƯỚC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</si>
</sst>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1" formatCode="_-* #,##0_-;\-* #,##0_-;_-* &quot;-&quot;_-;_-@_-"/>
    <numFmt numFmtId="43" formatCode="_-* #,##0.00_-;\-* #,##0.00_-;_-* &quot;-&quot;??_-;_-@_-"/>
    <numFmt numFmtId="164" formatCode="_(&quot;$&quot;* #,##0.00_);_(&quot;$&quot;* \(#,##0.00\);_(&quot;$&quot;* &quot;-&quot;??_);_(@_)"/>
    <numFmt numFmtId="165" formatCode="_(* #,##0.00_);_(* \(#,##0.00\);_(* &quot;-&quot;??_);_(@_)"/>
    <numFmt numFmtId="166" formatCode="_-* #,##0.00\ &quot;$&quot;_-;\-* #,##0.00\ &quot;$&quot;_-;_-* &quot;-&quot;??\ &quot;$&quot;_-;_-@_-"/>
    <numFmt numFmtId="167" formatCode="0.00000"/>
    <numFmt numFmtId="168" formatCode="0.0000"/>
    <numFmt numFmtId="169" formatCode="0.0"/>
    <numFmt numFmtId="170" formatCode="0.0%"/>
    <numFmt numFmtId="171" formatCode="#,##0\ &quot;F&quot;;[Red]\-#,##0\ &quot;F&quot;"/>
    <numFmt numFmtId="172" formatCode="_-&quot;F&quot;* #,##0_-;\-&quot;F&quot;* #,##0_-;_-&quot;F&quot;* &quot;-&quot;_-;_-@_-"/>
    <numFmt numFmtId="173" formatCode="_-&quot;F&quot;* #,##0.00_-;\-&quot;F&quot;* #,##0.00_-;_-&quot;F&quot;* &quot;-&quot;??_-;_-@_-"/>
    <numFmt numFmtId="174" formatCode="0.000%"/>
    <numFmt numFmtId="175" formatCode="00.000"/>
    <numFmt numFmtId="176" formatCode="&quot;￥&quot;#,##0;&quot;￥&quot;\-#,##0"/>
    <numFmt numFmtId="177" formatCode="#,##0\ &quot;DM&quot;;\-#,##0\ &quot;DM&quot;"/>
    <numFmt numFmtId="178" formatCode="0.000"/>
    <numFmt numFmtId="179" formatCode="#,##0.000"/>
    <numFmt numFmtId="180" formatCode="0\ &quot;/2&quot;"/>
    <numFmt numFmtId="181" formatCode="0\ &quot;L&quot;"/>
    <numFmt numFmtId="182" formatCode="0\ &quot;&quot;"/>
    <numFmt numFmtId="183" formatCode="0\ &quot;x&quot;"/>
    <numFmt numFmtId="184" formatCode="0.0\ &quot;x&quot;"/>
    <numFmt numFmtId="185" formatCode="0.0\ &quot;&quot;"/>
    <numFmt numFmtId="186" formatCode="_-* #,##0\ _B_F_-;\-* #,##0\ _B_F_-;_-* &quot;-&quot;\ _B_F_-;_-@_-"/>
    <numFmt numFmtId="187" formatCode="_(* #,##0.000_);_(* \(#,##0.000\);_(* &quot;-&quot;??_);_(@_)"/>
    <numFmt numFmtId="188" formatCode="_(* #,##0_);_(* \(#,##0\);_(* &quot;-&quot;??_);_(@_)"/>
    <numFmt numFmtId="189" formatCode="0\ &quot;/1&quot;"/>
    <numFmt numFmtId="190" formatCode="[$-1010000]d/m/yy;@"/>
    <numFmt numFmtId="191" formatCode="0\ &quot;/460&quot;"/>
    <numFmt numFmtId="192" formatCode="0\ &quot;m3&quot;"/>
    <numFmt numFmtId="193" formatCode="0\ &quot;h&quot;"/>
  </numFmts>
  <fonts count="131">
    <font>
      <sz val="12"/>
      <name val="VN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name val="VNtimes new roman"/>
    </font>
    <font>
      <b/>
      <sz val="12"/>
      <name val="Arial"/>
      <family val="2"/>
    </font>
    <font>
      <sz val="12"/>
      <name val="Arial"/>
      <family val="2"/>
    </font>
    <font>
      <sz val="14"/>
      <name val="뼻뮝"/>
      <family val="3"/>
    </font>
    <font>
      <sz val="12"/>
      <name val="바탕체"/>
      <family val="3"/>
    </font>
    <font>
      <sz val="12"/>
      <name val="뼻뮝"/>
      <family val="3"/>
    </font>
    <font>
      <b/>
      <sz val="9"/>
      <name val="Arial"/>
      <family val="2"/>
    </font>
    <font>
      <sz val="12"/>
      <name val="新細明體"/>
      <charset val="136"/>
    </font>
    <font>
      <sz val="12"/>
      <name val="Courier"/>
      <family val="3"/>
    </font>
    <font>
      <sz val="11"/>
      <name val="돋움"/>
      <family val="3"/>
    </font>
    <font>
      <sz val="10"/>
      <name val="굴림체"/>
      <family val="3"/>
    </font>
    <font>
      <sz val="10"/>
      <name val="Arial"/>
      <family val="2"/>
    </font>
    <font>
      <sz val="10"/>
      <name val=" "/>
      <family val="1"/>
      <charset val="136"/>
    </font>
    <font>
      <sz val="12"/>
      <name val="Times New Roman"/>
      <family val="1"/>
    </font>
    <font>
      <b/>
      <i/>
      <sz val="10"/>
      <name val="Arial"/>
      <family val="2"/>
    </font>
    <font>
      <i/>
      <sz val="10"/>
      <name val="Arial"/>
      <family val="2"/>
    </font>
    <font>
      <b/>
      <sz val="10"/>
      <name val="Arial"/>
      <family val="2"/>
    </font>
    <font>
      <sz val="11"/>
      <name val="Arial"/>
      <family val="2"/>
    </font>
    <font>
      <sz val="9"/>
      <name val="Arial"/>
      <family val="2"/>
    </font>
    <font>
      <b/>
      <sz val="11"/>
      <name val="Arial"/>
      <family val="2"/>
    </font>
    <font>
      <b/>
      <sz val="17"/>
      <name val="Arial"/>
      <family val="2"/>
    </font>
    <font>
      <b/>
      <sz val="10"/>
      <color indexed="8"/>
      <name val="Arial"/>
      <family val="2"/>
    </font>
    <font>
      <sz val="10"/>
      <color indexed="8"/>
      <name val="Arial"/>
      <family val="2"/>
    </font>
    <font>
      <sz val="9.5"/>
      <name val="Arial"/>
      <family val="2"/>
    </font>
    <font>
      <sz val="10"/>
      <color indexed="10"/>
      <name val="Poussage"/>
    </font>
    <font>
      <b/>
      <sz val="20"/>
      <color indexed="18"/>
      <name val="Arial"/>
      <family val="2"/>
    </font>
    <font>
      <sz val="5.5"/>
      <name val="Arial"/>
      <family val="2"/>
    </font>
    <font>
      <b/>
      <sz val="15"/>
      <color indexed="53"/>
      <name val="Poussage"/>
    </font>
    <font>
      <sz val="15"/>
      <name val="Arial"/>
      <family val="2"/>
    </font>
    <font>
      <sz val="12"/>
      <name val="VNtimes new roman"/>
      <family val="2"/>
    </font>
    <font>
      <sz val="9.5"/>
      <name val="Times New Roman"/>
      <family val="1"/>
    </font>
    <font>
      <sz val="10"/>
      <name val="Times New Roman"/>
      <family val="1"/>
    </font>
    <font>
      <sz val="10"/>
      <color indexed="10"/>
      <name val="Arial"/>
      <family val="2"/>
    </font>
    <font>
      <sz val="11"/>
      <color indexed="8"/>
      <name val="Calibri"/>
      <family val="2"/>
    </font>
    <font>
      <b/>
      <sz val="14"/>
      <name val="Times New Roman"/>
      <family val="1"/>
    </font>
    <font>
      <b/>
      <sz val="11"/>
      <name val="Times New Roman"/>
      <family val="1"/>
    </font>
    <font>
      <sz val="11"/>
      <name val="Times New Roman"/>
      <family val="1"/>
    </font>
    <font>
      <sz val="14"/>
      <name val="Times New Roman"/>
      <family val="1"/>
    </font>
    <font>
      <b/>
      <sz val="13"/>
      <name val="Times New Roman"/>
      <family val="1"/>
    </font>
    <font>
      <b/>
      <sz val="9"/>
      <color rgb="FFC00000"/>
      <name val="Arial"/>
      <family val="2"/>
    </font>
    <font>
      <sz val="9"/>
      <color rgb="FFC00000"/>
      <name val="Arial"/>
      <family val="2"/>
    </font>
    <font>
      <sz val="10"/>
      <color rgb="FFFF0000"/>
      <name val="Arial"/>
      <family val="2"/>
    </font>
    <font>
      <b/>
      <sz val="10"/>
      <color rgb="FFC00000"/>
      <name val="Arial"/>
      <family val="2"/>
    </font>
    <font>
      <u/>
      <sz val="10"/>
      <color theme="10"/>
      <name val="Arial"/>
      <family val="2"/>
    </font>
    <font>
      <sz val="13"/>
      <name val="Times New Roman"/>
      <family val="1"/>
    </font>
    <font>
      <b/>
      <sz val="12"/>
      <name val="Times New Roman"/>
      <family val="1"/>
    </font>
    <font>
      <b/>
      <sz val="20"/>
      <color theme="4" tint="-0.249977111117893"/>
      <name val="Times New Roman"/>
      <family val="1"/>
    </font>
    <font>
      <sz val="12"/>
      <name val="VNI-Times"/>
    </font>
    <font>
      <b/>
      <i/>
      <u/>
      <sz val="10"/>
      <name val="Arial"/>
      <family val="2"/>
    </font>
    <font>
      <u/>
      <sz val="12"/>
      <name val="Arial"/>
      <family val="2"/>
    </font>
    <font>
      <b/>
      <sz val="20"/>
      <name val="Arial"/>
      <family val="2"/>
    </font>
    <font>
      <b/>
      <i/>
      <sz val="12"/>
      <name val="Arial"/>
      <family val="2"/>
    </font>
    <font>
      <b/>
      <i/>
      <sz val="16"/>
      <name val="Arial"/>
      <family val="2"/>
    </font>
    <font>
      <sz val="14"/>
      <name val="Arial"/>
      <family val="2"/>
    </font>
    <font>
      <b/>
      <sz val="14"/>
      <name val="Arial"/>
      <family val="2"/>
    </font>
    <font>
      <b/>
      <u/>
      <sz val="14"/>
      <name val="Arial"/>
      <family val="2"/>
    </font>
    <font>
      <sz val="16"/>
      <name val="Arial"/>
      <family val="2"/>
    </font>
    <font>
      <b/>
      <sz val="16"/>
      <name val="Arial"/>
      <family val="2"/>
    </font>
    <font>
      <b/>
      <u/>
      <sz val="12"/>
      <name val="Arial"/>
      <family val="2"/>
    </font>
    <font>
      <b/>
      <sz val="12"/>
      <color rgb="FFFF0000"/>
      <name val="Arial"/>
      <family val="2"/>
    </font>
    <font>
      <b/>
      <sz val="12"/>
      <color rgb="FF0070C0"/>
      <name val="Arial"/>
      <family val="2"/>
    </font>
    <font>
      <b/>
      <sz val="12"/>
      <color theme="9" tint="-0.499984740745262"/>
      <name val="Arial"/>
      <family val="2"/>
    </font>
    <font>
      <sz val="12"/>
      <color rgb="FF0070C0"/>
      <name val="Arial"/>
      <family val="2"/>
    </font>
    <font>
      <i/>
      <sz val="12"/>
      <name val="Arial"/>
      <family val="2"/>
    </font>
    <font>
      <sz val="8"/>
      <name val="Arial"/>
      <family val="2"/>
    </font>
    <font>
      <b/>
      <sz val="14"/>
      <color rgb="FFFF0000"/>
      <name val="Arial"/>
      <family val="2"/>
    </font>
    <font>
      <i/>
      <u/>
      <sz val="14"/>
      <name val="Arial"/>
      <family val="2"/>
    </font>
    <font>
      <i/>
      <sz val="14"/>
      <name val="Arial"/>
      <family val="2"/>
    </font>
    <font>
      <b/>
      <sz val="13"/>
      <name val="Arial"/>
      <family val="2"/>
    </font>
    <font>
      <sz val="13"/>
      <name val="Arial"/>
      <family val="2"/>
    </font>
    <font>
      <u/>
      <sz val="12"/>
      <color theme="10"/>
      <name val="VNtimes new roman"/>
    </font>
    <font>
      <sz val="11"/>
      <color theme="1"/>
      <name val="Calibri"/>
      <family val="2"/>
      <charset val="163"/>
      <scheme val="minor"/>
    </font>
    <font>
      <u/>
      <sz val="11"/>
      <color theme="10"/>
      <name val="Calibri"/>
      <family val="2"/>
      <scheme val="minor"/>
    </font>
    <font>
      <u/>
      <sz val="12"/>
      <color theme="10"/>
      <name val="Times New Roman"/>
      <family val="1"/>
    </font>
    <font>
      <b/>
      <u/>
      <sz val="10"/>
      <color theme="10"/>
      <name val="Arial"/>
      <family val="2"/>
    </font>
    <font>
      <b/>
      <u/>
      <sz val="14"/>
      <name val="Times New Roman"/>
      <family val="1"/>
    </font>
    <font>
      <sz val="12"/>
      <color theme="1"/>
      <name val="Times New Roman"/>
      <family val="1"/>
    </font>
    <font>
      <sz val="12"/>
      <name val="新細明體"/>
      <family val="1"/>
      <charset val="136"/>
    </font>
    <font>
      <sz val="12"/>
      <name val="宋体"/>
      <charset val="134"/>
    </font>
    <font>
      <sz val="12"/>
      <color rgb="FFFF0000"/>
      <name val="Arial"/>
      <family val="2"/>
    </font>
    <font>
      <sz val="10"/>
      <name val="VNI-Times"/>
    </font>
    <font>
      <u/>
      <sz val="12"/>
      <color indexed="12"/>
      <name val=".VnTime"/>
      <family val="2"/>
    </font>
    <font>
      <sz val="13"/>
      <color theme="1"/>
      <name val="Times New Roman"/>
      <family val="1"/>
    </font>
    <font>
      <b/>
      <sz val="9"/>
      <color indexed="81"/>
      <name val="Tahoma"/>
      <family val="2"/>
    </font>
    <font>
      <sz val="9"/>
      <color indexed="81"/>
      <name val="Tahoma"/>
      <family val="2"/>
    </font>
    <font>
      <b/>
      <i/>
      <sz val="18"/>
      <name val="Arial"/>
      <family val="2"/>
    </font>
    <font>
      <b/>
      <i/>
      <sz val="16"/>
      <color theme="1"/>
      <name val="Arial"/>
      <family val="2"/>
    </font>
    <font>
      <b/>
      <i/>
      <sz val="12"/>
      <color theme="1"/>
      <name val="Arial"/>
      <family val="2"/>
    </font>
    <font>
      <sz val="12"/>
      <color theme="1"/>
      <name val="Arial"/>
      <family val="2"/>
    </font>
    <font>
      <b/>
      <sz val="14"/>
      <color theme="1"/>
      <name val="Arial"/>
      <family val="2"/>
    </font>
    <font>
      <sz val="14"/>
      <color theme="1"/>
      <name val="Arial"/>
      <family val="2"/>
    </font>
    <font>
      <b/>
      <sz val="20"/>
      <color theme="1"/>
      <name val="Arial"/>
      <family val="2"/>
    </font>
    <font>
      <b/>
      <u/>
      <sz val="14"/>
      <color theme="1"/>
      <name val="Arial"/>
      <family val="2"/>
    </font>
    <font>
      <b/>
      <i/>
      <sz val="18"/>
      <color rgb="FFFF0000"/>
      <name val="Arial"/>
      <family val="2"/>
    </font>
    <font>
      <b/>
      <sz val="16"/>
      <color rgb="FFFF0000"/>
      <name val="Arial"/>
      <family val="2"/>
    </font>
    <font>
      <b/>
      <sz val="18"/>
      <color rgb="FFFF0000"/>
      <name val="Arial"/>
      <family val="2"/>
    </font>
    <font>
      <b/>
      <sz val="10"/>
      <color rgb="FFFF0000"/>
      <name val="Arial"/>
      <family val="2"/>
    </font>
    <font>
      <b/>
      <sz val="14"/>
      <color theme="1"/>
      <name val="Calibri"/>
      <family val="2"/>
      <scheme val="minor"/>
    </font>
    <font>
      <sz val="14"/>
      <color theme="1"/>
      <name val="Calibri"/>
      <family val="2"/>
      <scheme val="minor"/>
    </font>
    <font>
      <sz val="12"/>
      <color rgb="FFFF0000"/>
      <name val="Times New Roman"/>
      <family val="1"/>
    </font>
    <font>
      <b/>
      <sz val="12"/>
      <color theme="1"/>
      <name val="Arial"/>
      <family val="2"/>
    </font>
    <font>
      <b/>
      <i/>
      <sz val="14"/>
      <name val="Arial"/>
      <family val="2"/>
    </font>
    <font>
      <b/>
      <sz val="15"/>
      <color theme="1"/>
      <name val="Arial"/>
      <family val="2"/>
    </font>
    <font>
      <b/>
      <sz val="15"/>
      <name val="Arial"/>
      <family val="2"/>
    </font>
    <font>
      <sz val="9"/>
      <color indexed="60"/>
      <name val="Arial"/>
      <family val="2"/>
    </font>
    <font>
      <b/>
      <sz val="9"/>
      <color indexed="60"/>
      <name val="Arial"/>
      <family val="2"/>
    </font>
    <font>
      <sz val="12"/>
      <color rgb="FF081B3A"/>
      <name val="Calibri"/>
      <family val="2"/>
      <scheme val="minor"/>
    </font>
    <font>
      <b/>
      <sz val="11"/>
      <color theme="1"/>
      <name val="Arial"/>
      <family val="2"/>
    </font>
    <font>
      <b/>
      <sz val="14"/>
      <color rgb="FF1F4E78"/>
      <name val="VNtimes new roman"/>
    </font>
    <font>
      <sz val="18"/>
      <color theme="1"/>
      <name val="Calibri"/>
      <family val="2"/>
      <scheme val="minor"/>
    </font>
    <font>
      <i/>
      <sz val="10"/>
      <color rgb="FF808080"/>
      <name val="VNtimes new roman"/>
    </font>
    <font>
      <b/>
      <sz val="18"/>
      <color theme="1"/>
      <name val="Calibri"/>
      <family val="2"/>
      <scheme val="minor"/>
    </font>
    <font>
      <b/>
      <sz val="18"/>
      <color rgb="FFFF0000"/>
      <name val="Calibri"/>
      <family val="2"/>
      <scheme val="minor"/>
    </font>
    <font>
      <b/>
      <sz val="12"/>
      <color theme="1"/>
      <name val="Calibri"/>
      <family val="2"/>
      <scheme val="minor"/>
    </font>
    <font>
      <sz val="12"/>
      <color theme="1"/>
      <name val="Calibri"/>
      <family val="2"/>
      <scheme val="minor"/>
    </font>
    <font>
      <sz val="18"/>
      <color rgb="FF081B3A"/>
      <name val="Calibri"/>
      <family val="2"/>
      <scheme val="minor"/>
    </font>
    <font>
      <sz val="18"/>
      <color rgb="FFFF0000"/>
      <name val="Calibri"/>
      <family val="2"/>
      <scheme val="minor"/>
    </font>
    <font>
      <b/>
      <u/>
      <sz val="18"/>
      <color theme="1"/>
      <name val="Calibri"/>
      <family val="2"/>
      <scheme val="minor"/>
    </font>
    <font>
      <b/>
      <sz val="12"/>
      <color rgb="FFFF0000"/>
      <name val="Calibri"/>
      <family val="2"/>
      <scheme val="minor"/>
    </font>
    <font>
      <b/>
      <sz val="18"/>
      <color rgb="FF081B3A"/>
      <name val="Calibri"/>
      <family val="2"/>
      <scheme val="minor"/>
    </font>
    <font>
      <sz val="6"/>
      <color rgb="FF121212"/>
      <name val="Cascadia Code"/>
      <family val="3"/>
    </font>
    <font>
      <sz val="8"/>
      <name val="VNtimes new roman"/>
    </font>
  </fonts>
  <fills count="31">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1"/>
        <bgColor indexed="64"/>
      </patternFill>
    </fill>
    <fill>
      <patternFill patternType="solid">
        <fgColor theme="6" tint="0.39997558519241921"/>
        <bgColor indexed="64"/>
      </patternFill>
    </fill>
    <fill>
      <patternFill patternType="solid">
        <fgColor rgb="FFFFFF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2"/>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rgb="FFCCFFCC"/>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rgb="FFBDD7EE"/>
        <bgColor indexed="64"/>
      </patternFill>
    </fill>
  </fills>
  <borders count="102">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medium">
        <color indexed="64"/>
      </left>
      <right style="thin">
        <color indexed="64"/>
      </right>
      <top/>
      <bottom style="hair">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hair">
        <color indexed="64"/>
      </top>
      <bottom style="hair">
        <color indexed="64"/>
      </bottom>
      <diagonal/>
    </border>
    <border>
      <left style="thin">
        <color indexed="64"/>
      </left>
      <right/>
      <top style="hair">
        <color indexed="64"/>
      </top>
      <bottom/>
      <diagonal/>
    </border>
    <border>
      <left/>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top/>
      <bottom style="hair">
        <color indexed="64"/>
      </bottom>
      <diagonal/>
    </border>
    <border>
      <left style="thin">
        <color indexed="64"/>
      </left>
      <right/>
      <top style="medium">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medium">
        <color indexed="64"/>
      </right>
      <top style="thin">
        <color indexed="64"/>
      </top>
      <bottom/>
      <diagonal/>
    </border>
    <border>
      <left style="thin">
        <color indexed="64"/>
      </left>
      <right style="thin">
        <color indexed="64"/>
      </right>
      <top style="hair">
        <color indexed="64"/>
      </top>
      <bottom/>
      <diagonal/>
    </border>
    <border>
      <left style="medium">
        <color auto="1"/>
      </left>
      <right style="medium">
        <color auto="1"/>
      </right>
      <top style="medium">
        <color auto="1"/>
      </top>
      <bottom style="medium">
        <color auto="1"/>
      </bottom>
      <diagonal/>
    </border>
    <border>
      <left style="medium">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dotted">
        <color auto="1"/>
      </right>
      <top style="medium">
        <color auto="1"/>
      </top>
      <bottom style="dotted">
        <color auto="1"/>
      </bottom>
      <diagonal/>
    </border>
    <border>
      <left style="medium">
        <color auto="1"/>
      </left>
      <right style="dotted">
        <color auto="1"/>
      </right>
      <top style="medium">
        <color auto="1"/>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dotted">
        <color auto="1"/>
      </right>
      <top style="medium">
        <color auto="1"/>
      </top>
      <bottom style="dotted">
        <color auto="1"/>
      </bottom>
      <diagonal/>
    </border>
    <border>
      <left/>
      <right style="dotted">
        <color auto="1"/>
      </right>
      <top style="dotted">
        <color auto="1"/>
      </top>
      <bottom style="dotted">
        <color auto="1"/>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diagonal/>
    </border>
    <border>
      <left style="medium">
        <color indexed="64"/>
      </left>
      <right style="thin">
        <color indexed="64"/>
      </right>
      <top style="medium">
        <color indexed="64"/>
      </top>
      <bottom style="thin">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top style="thin">
        <color indexed="64"/>
      </top>
      <bottom style="dotted">
        <color indexed="64"/>
      </bottom>
      <diagonal/>
    </border>
    <border>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hair">
        <color indexed="64"/>
      </top>
      <bottom style="medium">
        <color indexed="64"/>
      </bottom>
      <diagonal/>
    </border>
    <border>
      <left/>
      <right style="thin">
        <color indexed="64"/>
      </right>
      <top style="hair">
        <color indexed="64"/>
      </top>
      <bottom/>
      <diagonal/>
    </border>
    <border>
      <left/>
      <right style="medium">
        <color indexed="64"/>
      </right>
      <top style="thin">
        <color indexed="64"/>
      </top>
      <bottom style="medium">
        <color indexed="64"/>
      </bottom>
      <diagonal/>
    </border>
    <border>
      <left style="thin">
        <color indexed="64"/>
      </left>
      <right style="thin">
        <color indexed="64"/>
      </right>
      <top/>
      <bottom style="dotted">
        <color indexed="64"/>
      </bottom>
      <diagonal/>
    </border>
    <border>
      <left style="thin">
        <color indexed="64"/>
      </left>
      <right style="dotted">
        <color indexed="64"/>
      </right>
      <top style="dotted">
        <color indexed="64"/>
      </top>
      <bottom style="dotted">
        <color indexed="64"/>
      </bottom>
      <diagonal/>
    </border>
    <border>
      <left style="thin">
        <color indexed="64"/>
      </left>
      <right style="dotted">
        <color indexed="64"/>
      </right>
      <top/>
      <bottom style="dotted">
        <color indexed="64"/>
      </bottom>
      <diagonal/>
    </border>
    <border>
      <left/>
      <right/>
      <top/>
      <bottom style="hair">
        <color indexed="64"/>
      </bottom>
      <diagonal/>
    </border>
    <border>
      <left/>
      <right/>
      <top/>
      <bottom style="dotted">
        <color auto="1"/>
      </bottom>
      <diagonal/>
    </border>
    <border>
      <left/>
      <right/>
      <top style="hair">
        <color indexed="64"/>
      </top>
      <bottom/>
      <diagonal/>
    </border>
    <border>
      <left style="thin">
        <color indexed="64"/>
      </left>
      <right style="medium">
        <color indexed="64"/>
      </right>
      <top/>
      <bottom style="hair">
        <color indexed="64"/>
      </bottom>
      <diagonal/>
    </border>
    <border>
      <left/>
      <right style="thin">
        <color indexed="64"/>
      </right>
      <top style="thin">
        <color indexed="64"/>
      </top>
      <bottom style="dotted">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hair">
        <color indexed="64"/>
      </top>
      <bottom style="thin">
        <color indexed="64"/>
      </bottom>
      <diagonal/>
    </border>
  </borders>
  <cellStyleXfs count="84">
    <xf numFmtId="0" fontId="0" fillId="0" borderId="0"/>
    <xf numFmtId="165" fontId="42" fillId="0" borderId="0" applyFont="0" applyFill="0" applyBorder="0" applyAlignment="0" applyProtection="0"/>
    <xf numFmtId="0" fontId="10" fillId="0" borderId="1" applyNumberFormat="0" applyAlignment="0" applyProtection="0">
      <alignment horizontal="left" vertical="center"/>
    </xf>
    <xf numFmtId="0" fontId="10" fillId="0" borderId="2">
      <alignment horizontal="left" vertical="center"/>
    </xf>
    <xf numFmtId="0" fontId="11" fillId="0" borderId="0" applyNumberFormat="0" applyFont="0" applyFill="0" applyAlignment="0"/>
    <xf numFmtId="0" fontId="22" fillId="0" borderId="0"/>
    <xf numFmtId="0" fontId="9" fillId="0" borderId="0"/>
    <xf numFmtId="0" fontId="21" fillId="0" borderId="0" applyFont="0" applyFill="0" applyBorder="0" applyAlignment="0" applyProtection="0"/>
    <xf numFmtId="0" fontId="21" fillId="0" borderId="0" applyFont="0" applyFill="0" applyBorder="0" applyAlignment="0" applyProtection="0"/>
    <xf numFmtId="0" fontId="22" fillId="0" borderId="0">
      <alignment vertical="center"/>
    </xf>
    <xf numFmtId="40" fontId="12" fillId="0" borderId="0" applyFont="0" applyFill="0" applyBorder="0" applyAlignment="0" applyProtection="0"/>
    <xf numFmtId="38"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9" fontId="13" fillId="0" borderId="0" applyFont="0" applyFill="0" applyBorder="0" applyAlignment="0" applyProtection="0"/>
    <xf numFmtId="0" fontId="14" fillId="0" borderId="0"/>
    <xf numFmtId="177" fontId="18" fillId="0" borderId="0" applyFont="0" applyFill="0" applyBorder="0" applyAlignment="0" applyProtection="0"/>
    <xf numFmtId="174" fontId="18" fillId="0" borderId="0" applyFont="0" applyFill="0" applyBorder="0" applyAlignment="0" applyProtection="0"/>
    <xf numFmtId="176" fontId="18" fillId="0" borderId="0" applyFont="0" applyFill="0" applyBorder="0" applyAlignment="0" applyProtection="0"/>
    <xf numFmtId="175" fontId="18" fillId="0" borderId="0" applyFont="0" applyFill="0" applyBorder="0" applyAlignment="0" applyProtection="0"/>
    <xf numFmtId="0" fontId="19" fillId="0" borderId="0"/>
    <xf numFmtId="0" fontId="20" fillId="0" borderId="0"/>
    <xf numFmtId="0" fontId="15" fillId="0" borderId="0" applyProtection="0"/>
    <xf numFmtId="41" fontId="16" fillId="0" borderId="0" applyFont="0" applyFill="0" applyBorder="0" applyAlignment="0" applyProtection="0"/>
    <xf numFmtId="40" fontId="17" fillId="0" borderId="0" applyFont="0" applyFill="0" applyBorder="0" applyAlignment="0" applyProtection="0"/>
    <xf numFmtId="172" fontId="16" fillId="0" borderId="0" applyFont="0" applyFill="0" applyBorder="0" applyAlignment="0" applyProtection="0"/>
    <xf numFmtId="171" fontId="17" fillId="0" borderId="0" applyFont="0" applyFill="0" applyBorder="0" applyAlignment="0" applyProtection="0"/>
    <xf numFmtId="173" fontId="16" fillId="0" borderId="0" applyFont="0" applyFill="0" applyBorder="0" applyAlignment="0" applyProtection="0"/>
    <xf numFmtId="0" fontId="9" fillId="0" borderId="0"/>
    <xf numFmtId="186" fontId="52" fillId="0" borderId="0" applyNumberFormat="0" applyFill="0" applyBorder="0" applyAlignment="0" applyProtection="0"/>
    <xf numFmtId="0" fontId="9" fillId="0" borderId="0"/>
    <xf numFmtId="166" fontId="9" fillId="0" borderId="0" applyFont="0" applyFill="0" applyBorder="0" applyAlignment="0" applyProtection="0"/>
    <xf numFmtId="0" fontId="8" fillId="0" borderId="0"/>
    <xf numFmtId="186" fontId="20" fillId="0" borderId="0" applyFont="0" applyFill="0" applyBorder="0" applyAlignment="0" applyProtection="0"/>
    <xf numFmtId="166" fontId="9" fillId="0" borderId="0" applyFont="0" applyFill="0" applyBorder="0" applyAlignment="0" applyProtection="0"/>
    <xf numFmtId="165" fontId="9" fillId="0" borderId="0" applyFont="0" applyFill="0" applyBorder="0" applyAlignment="0" applyProtection="0"/>
    <xf numFmtId="0" fontId="7" fillId="0" borderId="0"/>
    <xf numFmtId="0" fontId="56" fillId="0" borderId="0"/>
    <xf numFmtId="0" fontId="79" fillId="0" borderId="0" applyNumberFormat="0" applyFill="0" applyBorder="0" applyAlignment="0" applyProtection="0"/>
    <xf numFmtId="0" fontId="80" fillId="0" borderId="0"/>
    <xf numFmtId="0" fontId="80" fillId="0" borderId="0"/>
    <xf numFmtId="0" fontId="6" fillId="0" borderId="0"/>
    <xf numFmtId="0" fontId="81" fillId="0" borderId="0" applyNumberFormat="0" applyFill="0" applyBorder="0" applyAlignment="0" applyProtection="0"/>
    <xf numFmtId="186" fontId="52" fillId="0" borderId="0" applyNumberFormat="0" applyFill="0" applyBorder="0" applyAlignment="0" applyProtection="0"/>
    <xf numFmtId="0" fontId="86" fillId="0" borderId="0"/>
    <xf numFmtId="164" fontId="20" fillId="0" borderId="0" applyFont="0" applyFill="0" applyBorder="0" applyAlignment="0" applyProtection="0"/>
    <xf numFmtId="165" fontId="20" fillId="0" borderId="0" applyFont="0" applyFill="0" applyBorder="0" applyAlignment="0" applyProtection="0"/>
    <xf numFmtId="0" fontId="9" fillId="0" borderId="0"/>
    <xf numFmtId="0" fontId="87" fillId="0" borderId="0"/>
    <xf numFmtId="186" fontId="20" fillId="0" borderId="0" applyFont="0" applyFill="0" applyBorder="0" applyAlignment="0" applyProtection="0"/>
    <xf numFmtId="0" fontId="5" fillId="0" borderId="0"/>
    <xf numFmtId="165" fontId="5" fillId="0" borderId="0" applyFont="0" applyFill="0" applyBorder="0" applyAlignment="0" applyProtection="0"/>
    <xf numFmtId="0" fontId="9" fillId="0" borderId="0"/>
    <xf numFmtId="167" fontId="20" fillId="0" borderId="0" applyFont="0" applyFill="0" applyBorder="0" applyAlignment="0" applyProtection="0"/>
    <xf numFmtId="166" fontId="9" fillId="0" borderId="0" applyFont="0" applyFill="0" applyBorder="0" applyAlignment="0" applyProtection="0"/>
    <xf numFmtId="165" fontId="9" fillId="0" borderId="0" applyFont="0" applyFill="0" applyBorder="0" applyAlignment="0" applyProtection="0"/>
    <xf numFmtId="0" fontId="9" fillId="0" borderId="0"/>
    <xf numFmtId="0" fontId="5" fillId="0" borderId="0"/>
    <xf numFmtId="186" fontId="20" fillId="0" borderId="0" applyFont="0" applyFill="0" applyBorder="0" applyAlignment="0" applyProtection="0"/>
    <xf numFmtId="0" fontId="9" fillId="0" borderId="0"/>
    <xf numFmtId="0" fontId="4" fillId="0" borderId="0"/>
    <xf numFmtId="0" fontId="9" fillId="0" borderId="0"/>
    <xf numFmtId="43" fontId="42" fillId="0" borderId="0" applyFont="0" applyFill="0" applyBorder="0" applyAlignment="0" applyProtection="0"/>
    <xf numFmtId="43" fontId="9" fillId="0" borderId="0" applyFont="0" applyFill="0" applyBorder="0" applyAlignment="0" applyProtection="0"/>
    <xf numFmtId="0" fontId="5" fillId="0" borderId="0"/>
    <xf numFmtId="0" fontId="5" fillId="0" borderId="0"/>
    <xf numFmtId="43" fontId="20"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0" fontId="20" fillId="0" borderId="0"/>
    <xf numFmtId="0" fontId="90" fillId="0" borderId="0" applyNumberFormat="0" applyFill="0" applyBorder="0" applyAlignment="0" applyProtection="0">
      <alignment vertical="top"/>
      <protection locked="0"/>
    </xf>
    <xf numFmtId="0" fontId="89" fillId="0" borderId="0"/>
    <xf numFmtId="0" fontId="5" fillId="0" borderId="0"/>
    <xf numFmtId="166" fontId="9" fillId="0" borderId="0" applyFont="0" applyFill="0" applyBorder="0" applyAlignment="0" applyProtection="0"/>
    <xf numFmtId="165" fontId="9" fillId="0" borderId="0" applyFont="0" applyFill="0" applyBorder="0" applyAlignment="0" applyProtection="0"/>
    <xf numFmtId="0" fontId="3" fillId="0" borderId="0"/>
    <xf numFmtId="0" fontId="9" fillId="0" borderId="0"/>
    <xf numFmtId="0" fontId="3" fillId="0" borderId="0"/>
    <xf numFmtId="0" fontId="2" fillId="0" borderId="0"/>
    <xf numFmtId="0" fontId="2" fillId="0" borderId="0"/>
    <xf numFmtId="0" fontId="1" fillId="0" borderId="0"/>
    <xf numFmtId="0" fontId="1" fillId="0" borderId="0"/>
    <xf numFmtId="0" fontId="1" fillId="0" borderId="0"/>
    <xf numFmtId="0" fontId="1" fillId="0" borderId="0"/>
  </cellStyleXfs>
  <cellXfs count="1537">
    <xf numFmtId="0" fontId="0" fillId="0" borderId="0" xfId="0"/>
    <xf numFmtId="0" fontId="20" fillId="0" borderId="0" xfId="21"/>
    <xf numFmtId="0" fontId="0" fillId="0" borderId="0" xfId="0" applyProtection="1">
      <protection locked="0"/>
    </xf>
    <xf numFmtId="0" fontId="20" fillId="0" borderId="0" xfId="6" applyFont="1" applyAlignment="1">
      <alignment horizontal="center"/>
    </xf>
    <xf numFmtId="0" fontId="20" fillId="0" borderId="0" xfId="6" applyFont="1"/>
    <xf numFmtId="0" fontId="11" fillId="0" borderId="0" xfId="6" applyFont="1"/>
    <xf numFmtId="0" fontId="20" fillId="0" borderId="0" xfId="6" applyFont="1" applyAlignment="1">
      <alignment horizontal="left"/>
    </xf>
    <xf numFmtId="0" fontId="23" fillId="0" borderId="0" xfId="6" applyFont="1"/>
    <xf numFmtId="0" fontId="24" fillId="0" borderId="0" xfId="6" applyFont="1"/>
    <xf numFmtId="0" fontId="25" fillId="0" borderId="0" xfId="6" applyFont="1" applyAlignment="1">
      <alignment horizontal="center"/>
    </xf>
    <xf numFmtId="0" fontId="23" fillId="0" borderId="0" xfId="6" applyFont="1" applyAlignment="1">
      <alignment horizontal="center"/>
    </xf>
    <xf numFmtId="0" fontId="23" fillId="0" borderId="0" xfId="6" applyFont="1" applyAlignment="1">
      <alignment horizontal="left"/>
    </xf>
    <xf numFmtId="0" fontId="25" fillId="0" borderId="0" xfId="6" applyFont="1"/>
    <xf numFmtId="0" fontId="20" fillId="0" borderId="0" xfId="6" applyFont="1" applyAlignment="1">
      <alignment vertical="center"/>
    </xf>
    <xf numFmtId="0" fontId="20" fillId="0" borderId="2" xfId="6" applyFont="1" applyBorder="1"/>
    <xf numFmtId="0" fontId="20" fillId="0" borderId="5" xfId="6" applyFont="1" applyBorder="1"/>
    <xf numFmtId="0" fontId="20" fillId="0" borderId="6" xfId="6" applyFont="1" applyBorder="1" applyAlignment="1">
      <alignment horizontal="center"/>
    </xf>
    <xf numFmtId="0" fontId="20" fillId="0" borderId="9" xfId="6" applyFont="1" applyBorder="1" applyAlignment="1">
      <alignment horizontal="center" vertical="center" wrapText="1"/>
    </xf>
    <xf numFmtId="0" fontId="20" fillId="0" borderId="11" xfId="6" applyFont="1" applyBorder="1" applyAlignment="1">
      <alignment horizontal="center"/>
    </xf>
    <xf numFmtId="0" fontId="11" fillId="0" borderId="0" xfId="6" applyFont="1" applyAlignment="1">
      <alignment horizontal="center" vertical="center"/>
    </xf>
    <xf numFmtId="0" fontId="26" fillId="0" borderId="0" xfId="6" applyFont="1"/>
    <xf numFmtId="0" fontId="26" fillId="0" borderId="0" xfId="6" applyFont="1" applyAlignment="1">
      <alignment horizontal="center"/>
    </xf>
    <xf numFmtId="0" fontId="26" fillId="0" borderId="0" xfId="6" applyFont="1" applyAlignment="1">
      <alignment horizontal="left" vertical="center"/>
    </xf>
    <xf numFmtId="0" fontId="26" fillId="0" borderId="0" xfId="6" applyFont="1" applyAlignment="1">
      <alignment horizontal="center" vertical="center" wrapText="1"/>
    </xf>
    <xf numFmtId="0" fontId="20" fillId="0" borderId="12" xfId="6" applyFont="1" applyBorder="1" applyAlignment="1">
      <alignment horizontal="center"/>
    </xf>
    <xf numFmtId="0" fontId="25" fillId="2" borderId="13" xfId="6" applyFont="1" applyFill="1" applyBorder="1" applyAlignment="1">
      <alignment horizontal="center"/>
    </xf>
    <xf numFmtId="0" fontId="20" fillId="3" borderId="0" xfId="6" applyFont="1" applyFill="1" applyAlignment="1">
      <alignment horizontal="left" vertical="center"/>
    </xf>
    <xf numFmtId="0" fontId="32" fillId="0" borderId="14" xfId="6" applyFont="1" applyBorder="1" applyAlignment="1">
      <alignment horizontal="left"/>
    </xf>
    <xf numFmtId="0" fontId="32" fillId="0" borderId="15" xfId="6" applyFont="1" applyBorder="1" applyAlignment="1">
      <alignment horizontal="right"/>
    </xf>
    <xf numFmtId="0" fontId="32" fillId="0" borderId="0" xfId="6" applyFont="1" applyAlignment="1">
      <alignment horizontal="right"/>
    </xf>
    <xf numFmtId="0" fontId="32" fillId="0" borderId="17" xfId="6" applyFont="1" applyBorder="1" applyAlignment="1">
      <alignment horizontal="left"/>
    </xf>
    <xf numFmtId="0" fontId="32" fillId="0" borderId="12" xfId="6" applyFont="1" applyBorder="1" applyAlignment="1">
      <alignment horizontal="right"/>
    </xf>
    <xf numFmtId="0" fontId="32" fillId="0" borderId="18" xfId="6" applyFont="1" applyBorder="1" applyAlignment="1">
      <alignment horizontal="left"/>
    </xf>
    <xf numFmtId="0" fontId="32" fillId="0" borderId="2" xfId="6" applyFont="1" applyBorder="1" applyAlignment="1">
      <alignment horizontal="center"/>
    </xf>
    <xf numFmtId="0" fontId="32" fillId="0" borderId="18" xfId="6" applyFont="1" applyBorder="1" applyAlignment="1">
      <alignment horizontal="left" vertical="center"/>
    </xf>
    <xf numFmtId="0" fontId="32" fillId="0" borderId="19" xfId="6" applyFont="1" applyBorder="1" applyAlignment="1">
      <alignment horizontal="left"/>
    </xf>
    <xf numFmtId="0" fontId="32" fillId="0" borderId="20" xfId="6" applyFont="1" applyBorder="1" applyAlignment="1">
      <alignment horizontal="left"/>
    </xf>
    <xf numFmtId="0" fontId="32" fillId="0" borderId="0" xfId="6" applyFont="1" applyAlignment="1">
      <alignment horizontal="center"/>
    </xf>
    <xf numFmtId="0" fontId="20" fillId="3" borderId="23" xfId="6" applyFont="1" applyFill="1" applyBorder="1" applyAlignment="1">
      <alignment horizontal="center"/>
    </xf>
    <xf numFmtId="2" fontId="25" fillId="2" borderId="28" xfId="6" applyNumberFormat="1" applyFont="1" applyFill="1" applyBorder="1" applyAlignment="1">
      <alignment horizontal="center"/>
    </xf>
    <xf numFmtId="1" fontId="25" fillId="2" borderId="29" xfId="6" applyNumberFormat="1" applyFont="1" applyFill="1" applyBorder="1" applyAlignment="1">
      <alignment horizontal="center"/>
    </xf>
    <xf numFmtId="1" fontId="25" fillId="2" borderId="30" xfId="6" applyNumberFormat="1" applyFont="1" applyFill="1" applyBorder="1" applyAlignment="1">
      <alignment horizontal="center"/>
    </xf>
    <xf numFmtId="1" fontId="25" fillId="2" borderId="12" xfId="6" applyNumberFormat="1" applyFont="1" applyFill="1" applyBorder="1" applyAlignment="1">
      <alignment horizontal="center"/>
    </xf>
    <xf numFmtId="0" fontId="20" fillId="0" borderId="3" xfId="6" applyFont="1" applyBorder="1" applyAlignment="1">
      <alignment horizontal="center" vertical="center" wrapText="1"/>
    </xf>
    <xf numFmtId="0" fontId="15" fillId="0" borderId="27" xfId="6" applyFont="1" applyBorder="1" applyAlignment="1">
      <alignment horizontal="center" vertical="center"/>
    </xf>
    <xf numFmtId="0" fontId="15" fillId="0" borderId="27" xfId="6" applyFont="1" applyBorder="1" applyAlignment="1">
      <alignment horizontal="center" vertical="center" wrapText="1"/>
    </xf>
    <xf numFmtId="0" fontId="30" fillId="2" borderId="30" xfId="6" applyFont="1" applyFill="1" applyBorder="1" applyAlignment="1">
      <alignment horizontal="center"/>
    </xf>
    <xf numFmtId="0" fontId="20" fillId="4" borderId="0" xfId="6" applyFont="1" applyFill="1"/>
    <xf numFmtId="0" fontId="20" fillId="4" borderId="0" xfId="6" applyFont="1" applyFill="1" applyAlignment="1">
      <alignment horizontal="center"/>
    </xf>
    <xf numFmtId="0" fontId="33" fillId="0" borderId="0" xfId="6" applyFont="1"/>
    <xf numFmtId="0" fontId="34" fillId="0" borderId="0" xfId="6" applyFont="1" applyAlignment="1">
      <alignment horizontal="center" vertical="center"/>
    </xf>
    <xf numFmtId="0" fontId="36" fillId="0" borderId="0" xfId="6" applyFont="1" applyAlignment="1">
      <alignment horizontal="center"/>
    </xf>
    <xf numFmtId="0" fontId="35" fillId="0" borderId="0" xfId="6" applyFont="1" applyAlignment="1">
      <alignment horizontal="center"/>
    </xf>
    <xf numFmtId="0" fontId="25" fillId="0" borderId="15" xfId="6" applyFont="1" applyBorder="1" applyAlignment="1">
      <alignment horizontal="center" vertical="center" textRotation="90" wrapText="1"/>
    </xf>
    <xf numFmtId="0" fontId="25" fillId="0" borderId="15" xfId="6" applyFont="1" applyBorder="1" applyAlignment="1">
      <alignment horizontal="left" vertical="center" wrapText="1"/>
    </xf>
    <xf numFmtId="178" fontId="25" fillId="0" borderId="15" xfId="6" applyNumberFormat="1" applyFont="1" applyBorder="1" applyAlignment="1">
      <alignment horizontal="center" vertical="center"/>
    </xf>
    <xf numFmtId="0" fontId="32" fillId="0" borderId="2" xfId="6" applyFont="1" applyBorder="1"/>
    <xf numFmtId="0" fontId="30" fillId="2" borderId="22" xfId="6" applyFont="1" applyFill="1" applyBorder="1"/>
    <xf numFmtId="0" fontId="48" fillId="5" borderId="22" xfId="6" applyFont="1" applyFill="1" applyBorder="1" applyAlignment="1">
      <alignment horizontal="center" vertical="center" wrapText="1"/>
    </xf>
    <xf numFmtId="0" fontId="49" fillId="5" borderId="22" xfId="6" applyFont="1" applyFill="1" applyBorder="1" applyAlignment="1">
      <alignment horizontal="center" vertical="center"/>
    </xf>
    <xf numFmtId="0" fontId="20" fillId="5" borderId="22" xfId="6" applyFont="1" applyFill="1" applyBorder="1" applyAlignment="1">
      <alignment horizontal="center" vertical="center" wrapText="1"/>
    </xf>
    <xf numFmtId="0" fontId="20" fillId="5" borderId="22" xfId="6" applyFont="1" applyFill="1" applyBorder="1" applyAlignment="1">
      <alignment vertical="center" wrapText="1"/>
    </xf>
    <xf numFmtId="1" fontId="27" fillId="5" borderId="22" xfId="6" applyNumberFormat="1" applyFont="1" applyFill="1" applyBorder="1" applyAlignment="1">
      <alignment horizontal="right" vertical="center"/>
    </xf>
    <xf numFmtId="0" fontId="50" fillId="5" borderId="22" xfId="6" applyFont="1" applyFill="1" applyBorder="1" applyAlignment="1">
      <alignment horizontal="center" vertical="center" wrapText="1"/>
    </xf>
    <xf numFmtId="0" fontId="39" fillId="2" borderId="4" xfId="6" applyFont="1" applyFill="1" applyBorder="1" applyAlignment="1">
      <alignment vertical="center"/>
    </xf>
    <xf numFmtId="182" fontId="20" fillId="0" borderId="3" xfId="6" applyNumberFormat="1" applyFont="1" applyBorder="1" applyAlignment="1">
      <alignment horizontal="center" vertical="center" wrapText="1"/>
    </xf>
    <xf numFmtId="0" fontId="39" fillId="2" borderId="40" xfId="6" applyFont="1" applyFill="1" applyBorder="1" applyAlignment="1">
      <alignment vertical="center"/>
    </xf>
    <xf numFmtId="0" fontId="25" fillId="2" borderId="15" xfId="6" applyFont="1" applyFill="1" applyBorder="1"/>
    <xf numFmtId="0" fontId="25" fillId="2" borderId="0" xfId="6" applyFont="1" applyFill="1"/>
    <xf numFmtId="0" fontId="25" fillId="2" borderId="12" xfId="6" applyFont="1" applyFill="1" applyBorder="1"/>
    <xf numFmtId="0" fontId="32" fillId="0" borderId="5" xfId="6" applyFont="1" applyBorder="1"/>
    <xf numFmtId="0" fontId="25" fillId="2" borderId="22" xfId="6" applyFont="1" applyFill="1" applyBorder="1"/>
    <xf numFmtId="0" fontId="25" fillId="0" borderId="0" xfId="6" applyFont="1" applyAlignment="1">
      <alignment horizontal="center" vertical="center" textRotation="90" wrapText="1"/>
    </xf>
    <xf numFmtId="0" fontId="25" fillId="0" borderId="0" xfId="6" applyFont="1" applyAlignment="1">
      <alignment horizontal="left" vertical="center" wrapText="1"/>
    </xf>
    <xf numFmtId="178" fontId="25" fillId="0" borderId="0" xfId="6" applyNumberFormat="1" applyFont="1" applyAlignment="1">
      <alignment horizontal="center" vertical="center"/>
    </xf>
    <xf numFmtId="168" fontId="20" fillId="0" borderId="31" xfId="6" applyNumberFormat="1" applyFont="1" applyBorder="1"/>
    <xf numFmtId="169" fontId="20" fillId="3" borderId="21" xfId="6" applyNumberFormat="1" applyFont="1" applyFill="1" applyBorder="1"/>
    <xf numFmtId="0" fontId="25" fillId="0" borderId="27" xfId="6" applyFont="1" applyBorder="1" applyAlignment="1">
      <alignment horizontal="left" vertical="center" wrapText="1"/>
    </xf>
    <xf numFmtId="0" fontId="25" fillId="0" borderId="21" xfId="6" applyFont="1" applyBorder="1" applyAlignment="1">
      <alignment horizontal="left" vertical="center" wrapText="1"/>
    </xf>
    <xf numFmtId="0" fontId="29" fillId="0" borderId="0" xfId="6" applyFont="1"/>
    <xf numFmtId="185" fontId="15" fillId="2" borderId="22" xfId="6" applyNumberFormat="1" applyFont="1" applyFill="1" applyBorder="1" applyAlignment="1">
      <alignment horizontal="center"/>
    </xf>
    <xf numFmtId="183" fontId="15" fillId="2" borderId="22" xfId="6" applyNumberFormat="1" applyFont="1" applyFill="1" applyBorder="1" applyAlignment="1">
      <alignment horizontal="center"/>
    </xf>
    <xf numFmtId="2" fontId="15" fillId="2" borderId="22" xfId="6" applyNumberFormat="1" applyFont="1" applyFill="1" applyBorder="1" applyAlignment="1">
      <alignment horizontal="center"/>
    </xf>
    <xf numFmtId="185" fontId="15" fillId="2" borderId="22" xfId="6" applyNumberFormat="1" applyFont="1" applyFill="1" applyBorder="1" applyAlignment="1">
      <alignment horizontal="left"/>
    </xf>
    <xf numFmtId="167" fontId="25" fillId="2" borderId="11" xfId="6" applyNumberFormat="1" applyFont="1" applyFill="1" applyBorder="1"/>
    <xf numFmtId="0" fontId="22" fillId="0" borderId="0" xfId="6" applyFont="1"/>
    <xf numFmtId="0" fontId="25" fillId="2" borderId="27" xfId="6" applyFont="1" applyFill="1" applyBorder="1"/>
    <xf numFmtId="0" fontId="25" fillId="2" borderId="46" xfId="6" applyFont="1" applyFill="1" applyBorder="1"/>
    <xf numFmtId="0" fontId="25" fillId="2" borderId="23" xfId="6" applyFont="1" applyFill="1" applyBorder="1"/>
    <xf numFmtId="2" fontId="15" fillId="2" borderId="23" xfId="6" applyNumberFormat="1" applyFont="1" applyFill="1" applyBorder="1" applyAlignment="1">
      <alignment horizontal="center"/>
    </xf>
    <xf numFmtId="0" fontId="30" fillId="2" borderId="23" xfId="6" applyFont="1" applyFill="1" applyBorder="1"/>
    <xf numFmtId="1" fontId="25" fillId="2" borderId="22" xfId="6" applyNumberFormat="1" applyFont="1" applyFill="1" applyBorder="1" applyAlignment="1">
      <alignment horizontal="center"/>
    </xf>
    <xf numFmtId="168" fontId="20" fillId="0" borderId="53" xfId="6" applyNumberFormat="1" applyFont="1" applyBorder="1" applyAlignment="1">
      <alignment horizontal="center"/>
    </xf>
    <xf numFmtId="0" fontId="25" fillId="2" borderId="44" xfId="6" applyFont="1" applyFill="1" applyBorder="1" applyAlignment="1">
      <alignment horizontal="center"/>
    </xf>
    <xf numFmtId="0" fontId="32" fillId="0" borderId="41" xfId="6" applyFont="1" applyBorder="1"/>
    <xf numFmtId="0" fontId="11" fillId="0" borderId="31" xfId="6" applyFont="1" applyBorder="1"/>
    <xf numFmtId="169" fontId="20" fillId="0" borderId="3" xfId="6" applyNumberFormat="1" applyFont="1" applyBorder="1" applyAlignment="1">
      <alignment horizontal="center" vertical="center"/>
    </xf>
    <xf numFmtId="167" fontId="20" fillId="0" borderId="3" xfId="6" applyNumberFormat="1" applyFont="1" applyBorder="1" applyAlignment="1">
      <alignment horizontal="center" vertical="center"/>
    </xf>
    <xf numFmtId="167" fontId="10" fillId="6" borderId="22" xfId="6" applyNumberFormat="1" applyFont="1" applyFill="1" applyBorder="1" applyAlignment="1">
      <alignment horizontal="center" vertical="center"/>
    </xf>
    <xf numFmtId="170" fontId="25" fillId="0" borderId="8" xfId="6" applyNumberFormat="1" applyFont="1" applyBorder="1" applyAlignment="1">
      <alignment horizontal="center" vertical="center"/>
    </xf>
    <xf numFmtId="168" fontId="20" fillId="0" borderId="3" xfId="6" applyNumberFormat="1" applyFont="1" applyBorder="1" applyAlignment="1">
      <alignment horizontal="center"/>
    </xf>
    <xf numFmtId="0" fontId="25" fillId="9" borderId="22" xfId="6" applyFont="1" applyFill="1" applyBorder="1" applyAlignment="1">
      <alignment horizontal="center" vertical="center" wrapText="1"/>
    </xf>
    <xf numFmtId="0" fontId="45" fillId="0" borderId="3" xfId="30" applyFont="1" applyBorder="1" applyAlignment="1">
      <alignment horizontal="center" vertical="center"/>
    </xf>
    <xf numFmtId="167" fontId="45" fillId="0" borderId="3" xfId="30" applyNumberFormat="1" applyFont="1" applyBorder="1" applyAlignment="1">
      <alignment horizontal="center" vertical="center"/>
    </xf>
    <xf numFmtId="0" fontId="22" fillId="0" borderId="53" xfId="30" applyFont="1" applyBorder="1" applyAlignment="1">
      <alignment horizontal="left" vertical="center"/>
    </xf>
    <xf numFmtId="0" fontId="22" fillId="0" borderId="3" xfId="30" applyFont="1" applyBorder="1" applyAlignment="1">
      <alignment horizontal="center" vertical="center"/>
    </xf>
    <xf numFmtId="0" fontId="22" fillId="0" borderId="4" xfId="30" applyFont="1" applyBorder="1" applyAlignment="1">
      <alignment horizontal="center" vertical="center"/>
    </xf>
    <xf numFmtId="0" fontId="22" fillId="0" borderId="34" xfId="30" applyFont="1" applyBorder="1" applyAlignment="1">
      <alignment horizontal="center" vertical="center"/>
    </xf>
    <xf numFmtId="0" fontId="53" fillId="10" borderId="22" xfId="33" applyNumberFormat="1" applyFont="1" applyFill="1" applyBorder="1" applyAlignment="1">
      <alignment horizontal="center" vertical="center"/>
    </xf>
    <xf numFmtId="0" fontId="22" fillId="0" borderId="0" xfId="6" applyFont="1" applyProtection="1">
      <protection locked="0"/>
    </xf>
    <xf numFmtId="0" fontId="10" fillId="0" borderId="48" xfId="6" applyFont="1" applyBorder="1" applyAlignment="1">
      <alignment horizontal="center" vertical="center" wrapText="1"/>
    </xf>
    <xf numFmtId="1" fontId="45" fillId="0" borderId="3" xfId="30" applyNumberFormat="1" applyFont="1" applyBorder="1" applyAlignment="1">
      <alignment horizontal="center" vertical="center"/>
    </xf>
    <xf numFmtId="0" fontId="32" fillId="0" borderId="0" xfId="6" applyFont="1"/>
    <xf numFmtId="168" fontId="45" fillId="0" borderId="3" xfId="30" applyNumberFormat="1" applyFont="1" applyBorder="1" applyAlignment="1">
      <alignment horizontal="center" vertical="center"/>
    </xf>
    <xf numFmtId="0" fontId="22" fillId="0" borderId="0" xfId="0" applyFont="1"/>
    <xf numFmtId="0" fontId="55" fillId="0" borderId="0" xfId="0" applyFont="1"/>
    <xf numFmtId="0" fontId="22" fillId="0" borderId="61" xfId="0" applyFont="1" applyBorder="1"/>
    <xf numFmtId="0" fontId="22" fillId="0" borderId="0" xfId="0" applyFont="1" applyAlignment="1">
      <alignment vertical="center"/>
    </xf>
    <xf numFmtId="0" fontId="22" fillId="0" borderId="62" xfId="0" applyFont="1" applyBorder="1"/>
    <xf numFmtId="0" fontId="22" fillId="11" borderId="59" xfId="0" applyFont="1" applyFill="1" applyBorder="1" applyAlignment="1">
      <alignment horizontal="left" vertical="top" wrapText="1"/>
    </xf>
    <xf numFmtId="0" fontId="22" fillId="0" borderId="0" xfId="0" applyFont="1" applyAlignment="1">
      <alignment horizontal="left" vertical="top" wrapText="1"/>
    </xf>
    <xf numFmtId="0" fontId="22" fillId="0" borderId="66" xfId="0" applyFont="1" applyBorder="1"/>
    <xf numFmtId="0" fontId="22" fillId="0" borderId="67" xfId="0" applyFont="1" applyBorder="1"/>
    <xf numFmtId="0" fontId="22" fillId="0" borderId="63" xfId="0" applyFont="1" applyBorder="1" applyAlignment="1">
      <alignment horizontal="center" vertical="center"/>
    </xf>
    <xf numFmtId="0" fontId="22" fillId="0" borderId="60" xfId="0" applyFont="1" applyBorder="1" applyAlignment="1">
      <alignment horizontal="center" vertical="center"/>
    </xf>
    <xf numFmtId="1" fontId="20" fillId="0" borderId="31" xfId="6" applyNumberFormat="1" applyFont="1" applyBorder="1" applyAlignment="1">
      <alignment horizontal="center"/>
    </xf>
    <xf numFmtId="0" fontId="11" fillId="0" borderId="33" xfId="6" applyFont="1" applyBorder="1"/>
    <xf numFmtId="1" fontId="20" fillId="0" borderId="42" xfId="6" applyNumberFormat="1" applyFont="1" applyBorder="1" applyAlignment="1">
      <alignment horizontal="center"/>
    </xf>
    <xf numFmtId="167" fontId="20" fillId="0" borderId="34" xfId="6" applyNumberFormat="1" applyFont="1" applyBorder="1" applyAlignment="1">
      <alignment horizontal="center"/>
    </xf>
    <xf numFmtId="0" fontId="28" fillId="2" borderId="52" xfId="6" applyFont="1" applyFill="1" applyBorder="1" applyAlignment="1">
      <alignment horizontal="center"/>
    </xf>
    <xf numFmtId="0" fontId="26" fillId="2" borderId="4" xfId="6" applyFont="1" applyFill="1" applyBorder="1" applyAlignment="1">
      <alignment horizontal="center" vertical="center" wrapText="1"/>
    </xf>
    <xf numFmtId="0" fontId="26" fillId="2" borderId="3" xfId="6" applyFont="1" applyFill="1" applyBorder="1" applyAlignment="1">
      <alignment horizontal="center" vertical="center" wrapText="1"/>
    </xf>
    <xf numFmtId="167" fontId="10" fillId="6" borderId="30" xfId="6" applyNumberFormat="1" applyFont="1" applyFill="1" applyBorder="1" applyAlignment="1">
      <alignment horizontal="center" vertical="center"/>
    </xf>
    <xf numFmtId="0" fontId="45" fillId="0" borderId="42" xfId="30" applyFont="1" applyBorder="1" applyAlignment="1">
      <alignment horizontal="center" vertical="center"/>
    </xf>
    <xf numFmtId="0" fontId="45" fillId="0" borderId="31" xfId="30" applyFont="1" applyBorder="1" applyAlignment="1">
      <alignment horizontal="center" vertical="center"/>
    </xf>
    <xf numFmtId="9" fontId="45" fillId="0" borderId="31" xfId="30" applyNumberFormat="1" applyFont="1" applyBorder="1" applyAlignment="1">
      <alignment horizontal="center" vertical="center"/>
    </xf>
    <xf numFmtId="0" fontId="45" fillId="0" borderId="68" xfId="30" applyFont="1" applyBorder="1" applyAlignment="1">
      <alignment horizontal="center" vertical="center"/>
    </xf>
    <xf numFmtId="9" fontId="45" fillId="0" borderId="3" xfId="30" applyNumberFormat="1" applyFont="1" applyBorder="1" applyAlignment="1">
      <alignment horizontal="center" vertical="center"/>
    </xf>
    <xf numFmtId="0" fontId="22" fillId="12" borderId="34" xfId="33" applyNumberFormat="1" applyFont="1" applyFill="1" applyBorder="1" applyAlignment="1">
      <alignment horizontal="center" vertical="center"/>
    </xf>
    <xf numFmtId="0" fontId="11" fillId="0" borderId="22" xfId="6" applyFont="1" applyBorder="1"/>
    <xf numFmtId="0" fontId="11" fillId="0" borderId="0" xfId="37" applyFont="1"/>
    <xf numFmtId="0" fontId="57" fillId="0" borderId="0" xfId="37" applyFont="1" applyAlignment="1">
      <alignment horizontal="right"/>
    </xf>
    <xf numFmtId="0" fontId="20" fillId="0" borderId="0" xfId="37" applyFont="1"/>
    <xf numFmtId="0" fontId="58" fillId="0" borderId="0" xfId="37" applyFont="1"/>
    <xf numFmtId="0" fontId="60" fillId="0" borderId="0" xfId="37" applyFont="1" applyAlignment="1">
      <alignment horizontal="center"/>
    </xf>
    <xf numFmtId="0" fontId="61" fillId="0" borderId="0" xfId="37" applyFont="1" applyAlignment="1">
      <alignment horizontal="right"/>
    </xf>
    <xf numFmtId="0" fontId="62" fillId="0" borderId="0" xfId="37" applyFont="1" applyAlignment="1">
      <alignment vertical="center"/>
    </xf>
    <xf numFmtId="0" fontId="63" fillId="0" borderId="24" xfId="37" applyFont="1" applyBorder="1" applyAlignment="1">
      <alignment vertical="center"/>
    </xf>
    <xf numFmtId="0" fontId="63" fillId="0" borderId="41" xfId="37" applyFont="1" applyBorder="1" applyAlignment="1">
      <alignment vertical="center"/>
    </xf>
    <xf numFmtId="0" fontId="62" fillId="0" borderId="41" xfId="37" applyFont="1" applyBorder="1" applyAlignment="1">
      <alignment vertical="center"/>
    </xf>
    <xf numFmtId="0" fontId="62" fillId="6" borderId="45" xfId="37" applyFont="1" applyFill="1" applyBorder="1" applyAlignment="1">
      <alignment vertical="center"/>
    </xf>
    <xf numFmtId="0" fontId="63" fillId="0" borderId="23" xfId="37" applyFont="1" applyBorder="1" applyAlignment="1">
      <alignment vertical="center"/>
    </xf>
    <xf numFmtId="0" fontId="63" fillId="0" borderId="2" xfId="37" applyFont="1" applyBorder="1" applyAlignment="1">
      <alignment vertical="center"/>
    </xf>
    <xf numFmtId="0" fontId="62" fillId="0" borderId="2" xfId="37" applyFont="1" applyBorder="1" applyAlignment="1">
      <alignment vertical="center"/>
    </xf>
    <xf numFmtId="0" fontId="62" fillId="0" borderId="30" xfId="37" applyFont="1" applyBorder="1" applyAlignment="1">
      <alignment vertical="center"/>
    </xf>
    <xf numFmtId="0" fontId="10" fillId="0" borderId="23" xfId="37" applyFont="1" applyBorder="1" applyAlignment="1">
      <alignment horizontal="center" vertical="center" wrapText="1"/>
    </xf>
    <xf numFmtId="0" fontId="10" fillId="0" borderId="0" xfId="37" applyFont="1"/>
    <xf numFmtId="0" fontId="11" fillId="0" borderId="76" xfId="37" applyFont="1" applyBorder="1" applyAlignment="1">
      <alignment horizontal="center"/>
    </xf>
    <xf numFmtId="0" fontId="65" fillId="0" borderId="0" xfId="37" applyFont="1" applyAlignment="1">
      <alignment horizontal="center" vertical="center"/>
    </xf>
    <xf numFmtId="0" fontId="66" fillId="0" borderId="22" xfId="37" applyFont="1" applyBorder="1" applyAlignment="1">
      <alignment horizontal="center" vertical="center"/>
    </xf>
    <xf numFmtId="3" fontId="66" fillId="0" borderId="22" xfId="37" applyNumberFormat="1" applyFont="1" applyBorder="1" applyAlignment="1">
      <alignment horizontal="center" vertical="center"/>
    </xf>
    <xf numFmtId="4" fontId="66" fillId="0" borderId="22" xfId="37" applyNumberFormat="1" applyFont="1" applyBorder="1" applyAlignment="1">
      <alignment horizontal="center" vertical="center"/>
    </xf>
    <xf numFmtId="4" fontId="65" fillId="0" borderId="22" xfId="37" applyNumberFormat="1" applyFont="1" applyBorder="1" applyAlignment="1">
      <alignment horizontal="center" vertical="center"/>
    </xf>
    <xf numFmtId="178" fontId="66" fillId="0" borderId="22" xfId="37" applyNumberFormat="1" applyFont="1" applyBorder="1" applyAlignment="1">
      <alignment horizontal="center" vertical="center"/>
    </xf>
    <xf numFmtId="0" fontId="63" fillId="0" borderId="0" xfId="37" applyFont="1"/>
    <xf numFmtId="0" fontId="67" fillId="0" borderId="0" xfId="37" applyFont="1"/>
    <xf numFmtId="0" fontId="11" fillId="0" borderId="0" xfId="37" applyFont="1" applyAlignment="1">
      <alignment vertical="center"/>
    </xf>
    <xf numFmtId="0" fontId="10" fillId="0" borderId="22" xfId="37" applyFont="1" applyBorder="1" applyAlignment="1">
      <alignment horizontal="center" vertical="center"/>
    </xf>
    <xf numFmtId="0" fontId="10" fillId="0" borderId="2" xfId="37" quotePrefix="1" applyFont="1" applyBorder="1" applyAlignment="1">
      <alignment horizontal="center" vertical="center" wrapText="1"/>
    </xf>
    <xf numFmtId="178" fontId="11" fillId="0" borderId="77" xfId="37" applyNumberFormat="1" applyFont="1" applyBorder="1" applyAlignment="1">
      <alignment horizontal="center"/>
    </xf>
    <xf numFmtId="2" fontId="70" fillId="0" borderId="76" xfId="37" applyNumberFormat="1" applyFont="1" applyBorder="1" applyAlignment="1">
      <alignment horizontal="center"/>
    </xf>
    <xf numFmtId="178" fontId="11" fillId="0" borderId="77" xfId="37" applyNumberFormat="1" applyFont="1" applyBorder="1" applyAlignment="1">
      <alignment horizontal="left"/>
    </xf>
    <xf numFmtId="178" fontId="11" fillId="0" borderId="78" xfId="37" applyNumberFormat="1" applyFont="1" applyBorder="1" applyAlignment="1">
      <alignment horizontal="left"/>
    </xf>
    <xf numFmtId="178" fontId="11" fillId="0" borderId="79" xfId="37" applyNumberFormat="1" applyFont="1" applyBorder="1" applyAlignment="1">
      <alignment horizontal="left"/>
    </xf>
    <xf numFmtId="2" fontId="71" fillId="0" borderId="76" xfId="37" applyNumberFormat="1" applyFont="1" applyBorder="1" applyAlignment="1">
      <alignment horizontal="center"/>
    </xf>
    <xf numFmtId="178" fontId="70" fillId="0" borderId="80" xfId="37" applyNumberFormat="1" applyFont="1" applyBorder="1" applyAlignment="1">
      <alignment horizontal="left"/>
    </xf>
    <xf numFmtId="2" fontId="11" fillId="0" borderId="76" xfId="37" applyNumberFormat="1" applyFont="1" applyBorder="1" applyAlignment="1">
      <alignment horizontal="center"/>
    </xf>
    <xf numFmtId="178" fontId="11" fillId="0" borderId="80" xfId="37" applyNumberFormat="1" applyFont="1" applyBorder="1" applyAlignment="1">
      <alignment horizontal="left"/>
    </xf>
    <xf numFmtId="178" fontId="10" fillId="0" borderId="30" xfId="37" applyNumberFormat="1" applyFont="1" applyBorder="1" applyAlignment="1">
      <alignment horizontal="center" vertical="center"/>
    </xf>
    <xf numFmtId="0" fontId="63" fillId="0" borderId="0" xfId="37" quotePrefix="1" applyFont="1"/>
    <xf numFmtId="0" fontId="10" fillId="0" borderId="0" xfId="37" applyFont="1" applyAlignment="1">
      <alignment horizontal="center"/>
    </xf>
    <xf numFmtId="0" fontId="60" fillId="0" borderId="0" xfId="37" applyFont="1"/>
    <xf numFmtId="0" fontId="72" fillId="0" borderId="0" xfId="37" applyFont="1"/>
    <xf numFmtId="0" fontId="60" fillId="0" borderId="0" xfId="37" quotePrefix="1" applyFont="1"/>
    <xf numFmtId="0" fontId="73" fillId="0" borderId="0" xfId="37" applyFont="1"/>
    <xf numFmtId="169" fontId="11" fillId="0" borderId="0" xfId="37" applyNumberFormat="1" applyFont="1"/>
    <xf numFmtId="0" fontId="11" fillId="0" borderId="0" xfId="37" applyFont="1" applyAlignment="1">
      <alignment horizontal="center"/>
    </xf>
    <xf numFmtId="0" fontId="63" fillId="0" borderId="0" xfId="37" applyFont="1" applyAlignment="1">
      <alignment horizontal="center"/>
    </xf>
    <xf numFmtId="0" fontId="66" fillId="0" borderId="0" xfId="37" applyFont="1"/>
    <xf numFmtId="0" fontId="63" fillId="0" borderId="0" xfId="37" applyFont="1" applyAlignment="1">
      <alignment horizontal="center" vertical="center"/>
    </xf>
    <xf numFmtId="0" fontId="62" fillId="0" borderId="24" xfId="37" applyFont="1" applyBorder="1" applyAlignment="1">
      <alignment vertical="center"/>
    </xf>
    <xf numFmtId="0" fontId="63" fillId="0" borderId="41" xfId="37" applyFont="1" applyBorder="1" applyAlignment="1">
      <alignment horizontal="left" vertical="center"/>
    </xf>
    <xf numFmtId="0" fontId="62" fillId="0" borderId="30" xfId="37" applyFont="1" applyBorder="1" applyAlignment="1">
      <alignment horizontal="center" vertical="center"/>
    </xf>
    <xf numFmtId="0" fontId="62" fillId="0" borderId="45" xfId="37" applyFont="1" applyBorder="1" applyAlignment="1">
      <alignment vertical="center"/>
    </xf>
    <xf numFmtId="0" fontId="62" fillId="0" borderId="41" xfId="37" applyFont="1" applyBorder="1" applyAlignment="1">
      <alignment horizontal="center" vertical="center"/>
    </xf>
    <xf numFmtId="0" fontId="63" fillId="0" borderId="22" xfId="37" applyFont="1" applyBorder="1" applyAlignment="1">
      <alignment horizontal="center" vertical="center"/>
    </xf>
    <xf numFmtId="0" fontId="63" fillId="0" borderId="22" xfId="37" applyFont="1" applyBorder="1" applyAlignment="1">
      <alignment horizontal="center" vertical="center" wrapText="1"/>
    </xf>
    <xf numFmtId="2" fontId="63" fillId="13" borderId="22" xfId="37" applyNumberFormat="1" applyFont="1" applyFill="1" applyBorder="1" applyAlignment="1">
      <alignment horizontal="center" vertical="center" wrapText="1"/>
    </xf>
    <xf numFmtId="2" fontId="74" fillId="0" borderId="22" xfId="37" applyNumberFormat="1" applyFont="1" applyBorder="1" applyAlignment="1">
      <alignment horizontal="center" vertical="center" wrapText="1"/>
    </xf>
    <xf numFmtId="0" fontId="62" fillId="0" borderId="22" xfId="37" applyFont="1" applyBorder="1" applyAlignment="1">
      <alignment horizontal="center" vertical="center"/>
    </xf>
    <xf numFmtId="178" fontId="62" fillId="0" borderId="22" xfId="37" applyNumberFormat="1" applyFont="1" applyBorder="1" applyAlignment="1">
      <alignment horizontal="center" vertical="center"/>
    </xf>
    <xf numFmtId="2" fontId="62" fillId="0" borderId="22" xfId="37" applyNumberFormat="1" applyFont="1" applyBorder="1" applyAlignment="1">
      <alignment horizontal="center" vertical="center"/>
    </xf>
    <xf numFmtId="178" fontId="62" fillId="0" borderId="22" xfId="37" applyNumberFormat="1" applyFont="1" applyBorder="1" applyAlignment="1">
      <alignment vertical="center"/>
    </xf>
    <xf numFmtId="0" fontId="62" fillId="0" borderId="22" xfId="37" applyFont="1" applyBorder="1" applyAlignment="1">
      <alignment vertical="center"/>
    </xf>
    <xf numFmtId="178" fontId="63" fillId="0" borderId="22" xfId="37" applyNumberFormat="1" applyFont="1" applyBorder="1" applyAlignment="1">
      <alignment horizontal="center" vertical="center"/>
    </xf>
    <xf numFmtId="0" fontId="75" fillId="0" borderId="0" xfId="37" applyFont="1"/>
    <xf numFmtId="0" fontId="20" fillId="0" borderId="0" xfId="37" applyFont="1" applyAlignment="1">
      <alignment horizontal="center"/>
    </xf>
    <xf numFmtId="0" fontId="62" fillId="0" borderId="0" xfId="37" applyFont="1"/>
    <xf numFmtId="0" fontId="76" fillId="0" borderId="0" xfId="37" quotePrefix="1" applyFont="1" applyAlignment="1">
      <alignment horizontal="left"/>
    </xf>
    <xf numFmtId="0" fontId="10" fillId="0" borderId="0" xfId="37" applyFont="1" applyAlignment="1">
      <alignment horizontal="right"/>
    </xf>
    <xf numFmtId="0" fontId="77" fillId="6" borderId="0" xfId="37" applyFont="1" applyFill="1"/>
    <xf numFmtId="0" fontId="78" fillId="6" borderId="0" xfId="37" applyFont="1" applyFill="1"/>
    <xf numFmtId="0" fontId="53" fillId="0" borderId="74" xfId="37" applyFont="1" applyBorder="1" applyAlignment="1">
      <alignment horizontal="center" vertical="center" wrapText="1"/>
    </xf>
    <xf numFmtId="0" fontId="47" fillId="0" borderId="74" xfId="37" applyFont="1" applyBorder="1" applyAlignment="1">
      <alignment horizontal="center" vertical="center" wrapText="1"/>
    </xf>
    <xf numFmtId="1" fontId="53" fillId="0" borderId="75" xfId="37" applyNumberFormat="1" applyFont="1" applyBorder="1" applyAlignment="1">
      <alignment horizontal="center"/>
    </xf>
    <xf numFmtId="1" fontId="53" fillId="0" borderId="76" xfId="37" applyNumberFormat="1" applyFont="1" applyBorder="1" applyAlignment="1">
      <alignment horizontal="center"/>
    </xf>
    <xf numFmtId="0" fontId="78" fillId="0" borderId="0" xfId="37" applyFont="1"/>
    <xf numFmtId="0" fontId="53" fillId="0" borderId="76" xfId="37" applyFont="1" applyBorder="1" applyAlignment="1">
      <alignment horizontal="center" vertical="center"/>
    </xf>
    <xf numFmtId="167" fontId="53" fillId="0" borderId="76" xfId="37" applyNumberFormat="1" applyFont="1" applyBorder="1" applyAlignment="1">
      <alignment horizontal="center" vertical="center"/>
    </xf>
    <xf numFmtId="178" fontId="53" fillId="0" borderId="76" xfId="37" applyNumberFormat="1" applyFont="1" applyBorder="1" applyAlignment="1">
      <alignment horizontal="center" vertical="center"/>
    </xf>
    <xf numFmtId="0" fontId="77" fillId="0" borderId="0" xfId="37" applyFont="1"/>
    <xf numFmtId="178" fontId="53" fillId="0" borderId="76" xfId="37" applyNumberFormat="1" applyFont="1" applyBorder="1" applyAlignment="1">
      <alignment horizontal="center"/>
    </xf>
    <xf numFmtId="2" fontId="10" fillId="0" borderId="22" xfId="37" applyNumberFormat="1" applyFont="1" applyBorder="1" applyAlignment="1">
      <alignment horizontal="center" vertical="center"/>
    </xf>
    <xf numFmtId="0" fontId="10" fillId="0" borderId="0" xfId="37" applyFont="1" applyAlignment="1">
      <alignment horizontal="left"/>
    </xf>
    <xf numFmtId="0" fontId="63" fillId="0" borderId="24" xfId="37" applyFont="1" applyBorder="1" applyAlignment="1">
      <alignment horizontal="right" vertical="center"/>
    </xf>
    <xf numFmtId="0" fontId="63" fillId="0" borderId="23" xfId="37" applyFont="1" applyBorder="1" applyAlignment="1">
      <alignment horizontal="right" vertical="center"/>
    </xf>
    <xf numFmtId="0" fontId="63" fillId="0" borderId="0" xfId="37" applyFont="1" applyAlignment="1">
      <alignment horizontal="left"/>
    </xf>
    <xf numFmtId="0" fontId="45" fillId="6" borderId="42" xfId="30" applyFont="1" applyFill="1" applyBorder="1" applyAlignment="1">
      <alignment horizontal="left" vertical="center"/>
    </xf>
    <xf numFmtId="0" fontId="45" fillId="0" borderId="42" xfId="30" applyFont="1" applyBorder="1" applyAlignment="1">
      <alignment horizontal="left" vertical="center"/>
    </xf>
    <xf numFmtId="0" fontId="46" fillId="0" borderId="0" xfId="6" applyFont="1"/>
    <xf numFmtId="0" fontId="53" fillId="0" borderId="0" xfId="6" applyFont="1"/>
    <xf numFmtId="0" fontId="82" fillId="6" borderId="22" xfId="38" applyFont="1" applyFill="1" applyBorder="1"/>
    <xf numFmtId="0" fontId="82" fillId="6" borderId="22" xfId="38" applyFont="1" applyFill="1" applyBorder="1" applyAlignment="1">
      <alignment horizontal="center" vertical="center"/>
    </xf>
    <xf numFmtId="178" fontId="68" fillId="0" borderId="74" xfId="37" applyNumberFormat="1" applyFont="1" applyBorder="1" applyAlignment="1">
      <alignment horizontal="center"/>
    </xf>
    <xf numFmtId="178" fontId="68" fillId="0" borderId="76" xfId="37" applyNumberFormat="1" applyFont="1" applyBorder="1" applyAlignment="1">
      <alignment horizontal="center"/>
    </xf>
    <xf numFmtId="178" fontId="10" fillId="0" borderId="22" xfId="37" applyNumberFormat="1" applyFont="1" applyBorder="1" applyAlignment="1">
      <alignment horizontal="center" vertical="center"/>
    </xf>
    <xf numFmtId="179" fontId="66" fillId="0" borderId="22" xfId="37" applyNumberFormat="1" applyFont="1" applyBorder="1" applyAlignment="1">
      <alignment horizontal="center" vertical="center"/>
    </xf>
    <xf numFmtId="1" fontId="47" fillId="0" borderId="74" xfId="37" applyNumberFormat="1" applyFont="1" applyBorder="1" applyAlignment="1">
      <alignment horizontal="center" vertical="center" wrapText="1"/>
    </xf>
    <xf numFmtId="1" fontId="47" fillId="0" borderId="76" xfId="37" applyNumberFormat="1" applyFont="1" applyBorder="1" applyAlignment="1">
      <alignment horizontal="center"/>
    </xf>
    <xf numFmtId="0" fontId="78" fillId="0" borderId="74" xfId="37" applyFont="1" applyBorder="1" applyAlignment="1">
      <alignment horizontal="center" vertical="center" wrapText="1"/>
    </xf>
    <xf numFmtId="0" fontId="78" fillId="0" borderId="76" xfId="37" applyFont="1" applyBorder="1" applyAlignment="1">
      <alignment horizontal="center" vertical="center"/>
    </xf>
    <xf numFmtId="0" fontId="46" fillId="0" borderId="76" xfId="37" applyFont="1" applyBorder="1" applyAlignment="1">
      <alignment horizontal="center" vertical="center"/>
    </xf>
    <xf numFmtId="0" fontId="46" fillId="0" borderId="76" xfId="37" applyFont="1" applyBorder="1" applyAlignment="1">
      <alignment horizontal="left" vertical="center"/>
    </xf>
    <xf numFmtId="1" fontId="47" fillId="0" borderId="76" xfId="37" applyNumberFormat="1" applyFont="1" applyBorder="1" applyAlignment="1">
      <alignment horizontal="center" vertical="center"/>
    </xf>
    <xf numFmtId="0" fontId="20" fillId="2" borderId="4" xfId="6" applyFont="1" applyFill="1" applyBorder="1" applyAlignment="1">
      <alignment horizontal="center"/>
    </xf>
    <xf numFmtId="0" fontId="20" fillId="2" borderId="39" xfId="6" applyFont="1" applyFill="1" applyBorder="1" applyAlignment="1">
      <alignment horizontal="center"/>
    </xf>
    <xf numFmtId="0" fontId="64" fillId="0" borderId="2" xfId="37" applyFont="1" applyBorder="1" applyAlignment="1">
      <alignment vertical="center"/>
    </xf>
    <xf numFmtId="0" fontId="66" fillId="0" borderId="2" xfId="37" applyFont="1" applyBorder="1" applyAlignment="1">
      <alignment vertical="center"/>
    </xf>
    <xf numFmtId="0" fontId="63" fillId="0" borderId="2" xfId="37" applyFont="1" applyBorder="1" applyAlignment="1">
      <alignment horizontal="left" vertical="center"/>
    </xf>
    <xf numFmtId="0" fontId="84" fillId="0" borderId="2" xfId="37" applyFont="1" applyBorder="1" applyAlignment="1">
      <alignment horizontal="right" vertical="center"/>
    </xf>
    <xf numFmtId="0" fontId="83" fillId="6" borderId="22" xfId="43" applyNumberFormat="1" applyFont="1" applyFill="1" applyBorder="1" applyAlignment="1" applyProtection="1"/>
    <xf numFmtId="0" fontId="25" fillId="10" borderId="2" xfId="6" applyFont="1" applyFill="1" applyBorder="1" applyAlignment="1">
      <alignment horizontal="center"/>
    </xf>
    <xf numFmtId="184" fontId="15" fillId="2" borderId="22" xfId="6" applyNumberFormat="1" applyFont="1" applyFill="1" applyBorder="1"/>
    <xf numFmtId="0" fontId="25" fillId="3" borderId="41" xfId="6" applyFont="1" applyFill="1" applyBorder="1" applyAlignment="1">
      <alignment horizontal="center"/>
    </xf>
    <xf numFmtId="0" fontId="20" fillId="2" borderId="55" xfId="6" applyFont="1" applyFill="1" applyBorder="1"/>
    <xf numFmtId="0" fontId="20" fillId="2" borderId="56" xfId="6" applyFont="1" applyFill="1" applyBorder="1"/>
    <xf numFmtId="0" fontId="20" fillId="2" borderId="4" xfId="6" applyFont="1" applyFill="1" applyBorder="1"/>
    <xf numFmtId="0" fontId="20" fillId="2" borderId="39" xfId="6" applyFont="1" applyFill="1" applyBorder="1"/>
    <xf numFmtId="0" fontId="20" fillId="2" borderId="82" xfId="6" applyFont="1" applyFill="1" applyBorder="1"/>
    <xf numFmtId="0" fontId="25" fillId="0" borderId="22" xfId="6" applyFont="1" applyBorder="1" applyAlignment="1">
      <alignment horizontal="left" vertical="center" wrapText="1"/>
    </xf>
    <xf numFmtId="170" fontId="25" fillId="0" borderId="10" xfId="6" applyNumberFormat="1" applyFont="1" applyBorder="1" applyAlignment="1">
      <alignment horizontal="center" vertical="center"/>
    </xf>
    <xf numFmtId="0" fontId="45" fillId="0" borderId="4" xfId="30" applyFont="1" applyBorder="1" applyAlignment="1">
      <alignment horizontal="center" vertical="center"/>
    </xf>
    <xf numFmtId="0" fontId="40" fillId="5" borderId="23" xfId="6" applyFont="1" applyFill="1" applyBorder="1" applyAlignment="1">
      <alignment vertical="center"/>
    </xf>
    <xf numFmtId="0" fontId="40" fillId="5" borderId="30" xfId="6" applyFont="1" applyFill="1" applyBorder="1" applyAlignment="1">
      <alignment vertical="center"/>
    </xf>
    <xf numFmtId="0" fontId="22" fillId="11" borderId="59" xfId="0" applyFont="1" applyFill="1" applyBorder="1" applyAlignment="1">
      <alignment horizontal="center" vertical="center" wrapText="1"/>
    </xf>
    <xf numFmtId="0" fontId="25" fillId="6" borderId="22" xfId="6" applyFont="1" applyFill="1" applyBorder="1" applyAlignment="1">
      <alignment vertical="center" wrapText="1"/>
    </xf>
    <xf numFmtId="0" fontId="25" fillId="0" borderId="31" xfId="6" applyFont="1" applyBorder="1" applyAlignment="1">
      <alignment horizontal="center" vertical="center" wrapText="1"/>
    </xf>
    <xf numFmtId="179" fontId="11" fillId="0" borderId="0" xfId="6" applyNumberFormat="1" applyFont="1"/>
    <xf numFmtId="0" fontId="10" fillId="0" borderId="22" xfId="6" applyFont="1" applyBorder="1"/>
    <xf numFmtId="0" fontId="10" fillId="0" borderId="22" xfId="6" applyFont="1" applyBorder="1" applyAlignment="1">
      <alignment vertical="center" wrapText="1"/>
    </xf>
    <xf numFmtId="179" fontId="68" fillId="9" borderId="22" xfId="6" applyNumberFormat="1" applyFont="1" applyFill="1" applyBorder="1" applyAlignment="1">
      <alignment vertical="center" wrapText="1"/>
    </xf>
    <xf numFmtId="0" fontId="10" fillId="14" borderId="22" xfId="6" applyFont="1" applyFill="1" applyBorder="1" applyAlignment="1">
      <alignment vertical="center" wrapText="1"/>
    </xf>
    <xf numFmtId="0" fontId="10" fillId="15" borderId="22" xfId="6" applyFont="1" applyFill="1" applyBorder="1" applyAlignment="1">
      <alignment vertical="center" wrapText="1"/>
    </xf>
    <xf numFmtId="179" fontId="11" fillId="0" borderId="22" xfId="6" applyNumberFormat="1" applyFont="1" applyBorder="1"/>
    <xf numFmtId="3" fontId="11" fillId="14" borderId="22" xfId="6" applyNumberFormat="1" applyFont="1" applyFill="1" applyBorder="1"/>
    <xf numFmtId="0" fontId="47" fillId="0" borderId="76" xfId="37" applyFont="1" applyBorder="1" applyAlignment="1">
      <alignment horizontal="center" vertical="center" wrapText="1"/>
    </xf>
    <xf numFmtId="1" fontId="22" fillId="0" borderId="61" xfId="0" applyNumberFormat="1" applyFont="1" applyBorder="1"/>
    <xf numFmtId="0" fontId="85" fillId="0" borderId="62" xfId="0" applyFont="1" applyBorder="1"/>
    <xf numFmtId="0" fontId="85" fillId="0" borderId="61" xfId="0" applyFont="1" applyBorder="1"/>
    <xf numFmtId="168" fontId="11" fillId="0" borderId="0" xfId="6" applyNumberFormat="1" applyFont="1"/>
    <xf numFmtId="0" fontId="11" fillId="16" borderId="22" xfId="6" applyFont="1" applyFill="1" applyBorder="1"/>
    <xf numFmtId="179" fontId="11" fillId="16" borderId="22" xfId="6" applyNumberFormat="1" applyFont="1" applyFill="1" applyBorder="1"/>
    <xf numFmtId="0" fontId="11" fillId="16" borderId="22" xfId="6" applyFont="1" applyFill="1" applyBorder="1" applyAlignment="1">
      <alignment horizontal="center" vertical="center"/>
    </xf>
    <xf numFmtId="3" fontId="11" fillId="15" borderId="22" xfId="6" applyNumberFormat="1" applyFont="1" applyFill="1" applyBorder="1"/>
    <xf numFmtId="0" fontId="62" fillId="0" borderId="74" xfId="37" applyFont="1" applyBorder="1" applyAlignment="1">
      <alignment horizontal="center" vertical="center" wrapText="1"/>
    </xf>
    <xf numFmtId="0" fontId="46" fillId="0" borderId="74" xfId="37" applyFont="1" applyBorder="1" applyAlignment="1">
      <alignment horizontal="center" vertical="center" wrapText="1"/>
    </xf>
    <xf numFmtId="0" fontId="43" fillId="0" borderId="74" xfId="37" applyFont="1" applyBorder="1" applyAlignment="1">
      <alignment horizontal="center" vertical="center" wrapText="1"/>
    </xf>
    <xf numFmtId="168" fontId="46" fillId="0" borderId="74" xfId="37" applyNumberFormat="1" applyFont="1" applyBorder="1" applyAlignment="1">
      <alignment horizontal="center" vertical="center" wrapText="1"/>
    </xf>
    <xf numFmtId="0" fontId="62" fillId="0" borderId="76" xfId="37" applyFont="1" applyBorder="1" applyAlignment="1">
      <alignment horizontal="center" vertical="center"/>
    </xf>
    <xf numFmtId="0" fontId="43" fillId="0" borderId="76" xfId="37" applyFont="1" applyBorder="1" applyAlignment="1">
      <alignment horizontal="center" vertical="center" wrapText="1"/>
    </xf>
    <xf numFmtId="168" fontId="46" fillId="0" borderId="76" xfId="37" applyNumberFormat="1" applyFont="1" applyBorder="1" applyAlignment="1">
      <alignment horizontal="center" vertical="center" wrapText="1"/>
    </xf>
    <xf numFmtId="1" fontId="10" fillId="0" borderId="76" xfId="37" applyNumberFormat="1" applyFont="1" applyBorder="1" applyAlignment="1">
      <alignment horizontal="center"/>
    </xf>
    <xf numFmtId="0" fontId="46" fillId="0" borderId="76" xfId="37" applyFont="1" applyBorder="1" applyAlignment="1">
      <alignment horizontal="left"/>
    </xf>
    <xf numFmtId="178" fontId="46" fillId="0" borderId="77" xfId="37" applyNumberFormat="1" applyFont="1" applyBorder="1" applyAlignment="1">
      <alignment horizontal="center"/>
    </xf>
    <xf numFmtId="1" fontId="63" fillId="0" borderId="76" xfId="37" applyNumberFormat="1" applyFont="1" applyBorder="1" applyAlignment="1">
      <alignment horizontal="center"/>
    </xf>
    <xf numFmtId="0" fontId="0" fillId="17" borderId="22" xfId="0" applyFill="1" applyBorder="1"/>
    <xf numFmtId="0" fontId="20" fillId="0" borderId="0" xfId="49" applyNumberFormat="1" applyFont="1"/>
    <xf numFmtId="0" fontId="66" fillId="0" borderId="0" xfId="49" applyNumberFormat="1" applyFont="1"/>
    <xf numFmtId="0" fontId="63" fillId="0" borderId="0" xfId="48" applyFont="1" applyAlignment="1">
      <alignment horizontal="center" vertical="center"/>
    </xf>
    <xf numFmtId="0" fontId="28" fillId="0" borderId="22" xfId="48" applyFont="1" applyBorder="1" applyAlignment="1">
      <alignment horizontal="center" vertical="center"/>
    </xf>
    <xf numFmtId="0" fontId="26" fillId="0" borderId="0" xfId="48" applyFont="1" applyAlignment="1">
      <alignment vertical="center"/>
    </xf>
    <xf numFmtId="0" fontId="62" fillId="0" borderId="85" xfId="48" applyFont="1" applyBorder="1" applyAlignment="1">
      <alignment horizontal="center" vertical="center"/>
    </xf>
    <xf numFmtId="0" fontId="62" fillId="0" borderId="85" xfId="48" applyFont="1" applyBorder="1" applyAlignment="1">
      <alignment vertical="center"/>
    </xf>
    <xf numFmtId="3" fontId="62" fillId="0" borderId="85" xfId="48" applyNumberFormat="1" applyFont="1" applyBorder="1" applyAlignment="1">
      <alignment horizontal="right" vertical="center"/>
    </xf>
    <xf numFmtId="0" fontId="62" fillId="0" borderId="0" xfId="48" applyFont="1" applyAlignment="1">
      <alignment vertical="center"/>
    </xf>
    <xf numFmtId="0" fontId="26" fillId="0" borderId="0" xfId="48" applyFont="1"/>
    <xf numFmtId="0" fontId="62" fillId="0" borderId="0" xfId="49" applyNumberFormat="1" applyFont="1"/>
    <xf numFmtId="188" fontId="85" fillId="0" borderId="0" xfId="51" applyNumberFormat="1" applyFont="1" applyFill="1" applyAlignment="1">
      <alignment horizontal="center" vertical="center"/>
    </xf>
    <xf numFmtId="0" fontId="20" fillId="0" borderId="0" xfId="49" applyNumberFormat="1"/>
    <xf numFmtId="0" fontId="62" fillId="0" borderId="76" xfId="48" applyFont="1" applyBorder="1" applyAlignment="1">
      <alignment horizontal="center" vertical="center"/>
    </xf>
    <xf numFmtId="0" fontId="26" fillId="0" borderId="76" xfId="48" applyFont="1" applyBorder="1" applyAlignment="1">
      <alignment horizontal="center" vertical="center"/>
    </xf>
    <xf numFmtId="0" fontId="20" fillId="0" borderId="76" xfId="49" applyNumberFormat="1" applyFont="1" applyBorder="1"/>
    <xf numFmtId="0" fontId="62" fillId="0" borderId="76" xfId="49" applyNumberFormat="1" applyFont="1" applyBorder="1"/>
    <xf numFmtId="188" fontId="85" fillId="0" borderId="76" xfId="51" applyNumberFormat="1" applyFont="1" applyFill="1" applyBorder="1" applyAlignment="1">
      <alignment horizontal="center" vertical="center"/>
    </xf>
    <xf numFmtId="0" fontId="20" fillId="0" borderId="76" xfId="49" applyNumberFormat="1" applyBorder="1"/>
    <xf numFmtId="0" fontId="77" fillId="0" borderId="0" xfId="49" applyNumberFormat="1" applyFont="1" applyAlignment="1">
      <alignment horizontal="right"/>
    </xf>
    <xf numFmtId="0" fontId="25" fillId="0" borderId="0" xfId="49" applyNumberFormat="1" applyFont="1" applyAlignment="1">
      <alignment horizontal="left"/>
    </xf>
    <xf numFmtId="0" fontId="22" fillId="0" borderId="0" xfId="47" applyFont="1"/>
    <xf numFmtId="0" fontId="11" fillId="0" borderId="0" xfId="37" applyFont="1" applyAlignment="1">
      <alignment horizontal="center" vertical="center"/>
    </xf>
    <xf numFmtId="0" fontId="62" fillId="0" borderId="0" xfId="37" applyFont="1" applyAlignment="1">
      <alignment horizontal="center" vertical="center"/>
    </xf>
    <xf numFmtId="0" fontId="77" fillId="0" borderId="87" xfId="37" applyFont="1" applyBorder="1" applyAlignment="1">
      <alignment horizontal="center" vertical="center"/>
    </xf>
    <xf numFmtId="0" fontId="78" fillId="0" borderId="86" xfId="37" applyFont="1" applyBorder="1" applyAlignment="1">
      <alignment horizontal="center" vertical="center"/>
    </xf>
    <xf numFmtId="0" fontId="46" fillId="18" borderId="76" xfId="37" applyFont="1" applyFill="1" applyBorder="1" applyAlignment="1">
      <alignment horizontal="left" vertical="center"/>
    </xf>
    <xf numFmtId="0" fontId="46" fillId="18" borderId="76" xfId="37" applyFont="1" applyFill="1" applyBorder="1" applyAlignment="1">
      <alignment horizontal="left"/>
    </xf>
    <xf numFmtId="0" fontId="46" fillId="0" borderId="81" xfId="37" applyFont="1" applyBorder="1" applyAlignment="1">
      <alignment horizontal="left"/>
    </xf>
    <xf numFmtId="0" fontId="46" fillId="10" borderId="27" xfId="52" applyFont="1" applyFill="1" applyBorder="1" applyAlignment="1">
      <alignment horizontal="center" vertical="center"/>
    </xf>
    <xf numFmtId="0" fontId="46" fillId="10" borderId="27" xfId="52" applyFont="1" applyFill="1" applyBorder="1" applyAlignment="1">
      <alignment horizontal="center" vertical="center" wrapText="1"/>
    </xf>
    <xf numFmtId="0" fontId="46" fillId="0" borderId="74" xfId="0" applyFont="1" applyBorder="1" applyAlignment="1">
      <alignment horizontal="center" vertical="center"/>
    </xf>
    <xf numFmtId="167" fontId="46" fillId="0" borderId="74" xfId="30" applyNumberFormat="1" applyFont="1" applyBorder="1" applyAlignment="1">
      <alignment horizontal="center" vertical="center"/>
    </xf>
    <xf numFmtId="1" fontId="46" fillId="0" borderId="74" xfId="30" applyNumberFormat="1" applyFont="1" applyBorder="1" applyAlignment="1">
      <alignment horizontal="center" vertical="center"/>
    </xf>
    <xf numFmtId="167" fontId="46" fillId="0" borderId="76" xfId="30" applyNumberFormat="1" applyFont="1" applyBorder="1" applyAlignment="1">
      <alignment horizontal="center" vertical="center"/>
    </xf>
    <xf numFmtId="1" fontId="46" fillId="0" borderId="76" xfId="30" applyNumberFormat="1" applyFont="1" applyBorder="1" applyAlignment="1">
      <alignment horizontal="center" vertical="center"/>
    </xf>
    <xf numFmtId="0" fontId="62" fillId="0" borderId="81" xfId="37" applyFont="1" applyBorder="1" applyAlignment="1">
      <alignment horizontal="center" vertical="center"/>
    </xf>
    <xf numFmtId="167" fontId="46" fillId="0" borderId="81" xfId="30" applyNumberFormat="1" applyFont="1" applyBorder="1" applyAlignment="1">
      <alignment horizontal="center" vertical="center"/>
    </xf>
    <xf numFmtId="1" fontId="46" fillId="0" borderId="81" xfId="30" applyNumberFormat="1" applyFont="1" applyBorder="1" applyAlignment="1">
      <alignment horizontal="center" vertical="center"/>
    </xf>
    <xf numFmtId="0" fontId="77" fillId="0" borderId="23" xfId="37" applyFont="1" applyBorder="1" applyAlignment="1">
      <alignment horizontal="center" vertical="center" wrapText="1"/>
    </xf>
    <xf numFmtId="178" fontId="69" fillId="0" borderId="76" xfId="37" applyNumberFormat="1" applyFont="1" applyBorder="1" applyAlignment="1">
      <alignment horizontal="center"/>
    </xf>
    <xf numFmtId="0" fontId="10" fillId="0" borderId="2" xfId="37" applyFont="1" applyBorder="1" applyAlignment="1">
      <alignment vertical="center"/>
    </xf>
    <xf numFmtId="0" fontId="10" fillId="0" borderId="30" xfId="37" applyFont="1" applyBorder="1" applyAlignment="1">
      <alignment vertical="center"/>
    </xf>
    <xf numFmtId="0" fontId="38" fillId="0" borderId="0" xfId="30" applyFont="1"/>
    <xf numFmtId="0" fontId="25" fillId="10" borderId="5" xfId="6" applyFont="1" applyFill="1" applyBorder="1" applyAlignment="1">
      <alignment horizontal="center"/>
    </xf>
    <xf numFmtId="0" fontId="32" fillId="0" borderId="16" xfId="30" applyFont="1" applyBorder="1" applyAlignment="1">
      <alignment horizontal="left"/>
    </xf>
    <xf numFmtId="0" fontId="28" fillId="0" borderId="10" xfId="30" applyFont="1" applyBorder="1" applyAlignment="1">
      <alignment horizontal="center"/>
    </xf>
    <xf numFmtId="0" fontId="28" fillId="0" borderId="10" xfId="30" applyFont="1" applyBorder="1"/>
    <xf numFmtId="0" fontId="15" fillId="0" borderId="24" xfId="30" applyFont="1" applyBorder="1" applyAlignment="1">
      <alignment horizontal="center"/>
    </xf>
    <xf numFmtId="0" fontId="15" fillId="0" borderId="22" xfId="30" applyFont="1" applyBorder="1" applyAlignment="1">
      <alignment horizontal="center"/>
    </xf>
    <xf numFmtId="0" fontId="26" fillId="0" borderId="57" xfId="30" applyFont="1" applyBorder="1"/>
    <xf numFmtId="0" fontId="28" fillId="2" borderId="68" xfId="30" applyFont="1" applyFill="1" applyBorder="1" applyAlignment="1">
      <alignment horizontal="center"/>
    </xf>
    <xf numFmtId="0" fontId="22" fillId="2" borderId="55" xfId="6" applyFont="1" applyFill="1" applyBorder="1" applyAlignment="1">
      <alignment vertical="center"/>
    </xf>
    <xf numFmtId="0" fontId="11" fillId="2" borderId="55" xfId="6" applyFont="1" applyFill="1" applyBorder="1" applyAlignment="1">
      <alignment horizontal="center" vertical="center" wrapText="1"/>
    </xf>
    <xf numFmtId="0" fontId="88" fillId="2" borderId="42" xfId="53" applyNumberFormat="1" applyFont="1" applyFill="1" applyBorder="1" applyAlignment="1" applyProtection="1">
      <alignment horizontal="center" vertical="center"/>
      <protection locked="0"/>
    </xf>
    <xf numFmtId="0" fontId="11" fillId="2" borderId="42" xfId="53" applyNumberFormat="1" applyFont="1" applyFill="1" applyBorder="1" applyAlignment="1" applyProtection="1">
      <alignment horizontal="center" vertical="center"/>
      <protection locked="0"/>
    </xf>
    <xf numFmtId="180" fontId="11" fillId="2" borderId="42" xfId="53" applyNumberFormat="1" applyFont="1" applyFill="1" applyBorder="1" applyAlignment="1">
      <alignment horizontal="center"/>
    </xf>
    <xf numFmtId="0" fontId="20" fillId="2" borderId="39" xfId="6" applyFont="1" applyFill="1" applyBorder="1" applyAlignment="1">
      <alignment horizontal="left"/>
    </xf>
    <xf numFmtId="0" fontId="22" fillId="2" borderId="4" xfId="6" applyFont="1" applyFill="1" applyBorder="1" applyAlignment="1">
      <alignment vertical="center"/>
    </xf>
    <xf numFmtId="0" fontId="11" fillId="2" borderId="4" xfId="6" applyFont="1" applyFill="1" applyBorder="1" applyAlignment="1">
      <alignment horizontal="center" vertical="center" wrapText="1"/>
    </xf>
    <xf numFmtId="182" fontId="20" fillId="6" borderId="3" xfId="6" applyNumberFormat="1" applyFont="1" applyFill="1" applyBorder="1" applyAlignment="1">
      <alignment horizontal="center" vertical="center" wrapText="1"/>
    </xf>
    <xf numFmtId="0" fontId="11" fillId="2" borderId="3" xfId="53" applyNumberFormat="1" applyFont="1" applyFill="1" applyBorder="1" applyAlignment="1" applyProtection="1">
      <alignment horizontal="center" vertical="center"/>
      <protection locked="0"/>
    </xf>
    <xf numFmtId="180" fontId="11" fillId="2" borderId="3" xfId="53" applyNumberFormat="1" applyFont="1" applyFill="1" applyBorder="1" applyAlignment="1">
      <alignment horizontal="center"/>
    </xf>
    <xf numFmtId="0" fontId="11" fillId="2" borderId="3" xfId="6" applyFont="1" applyFill="1" applyBorder="1" applyAlignment="1">
      <alignment horizontal="center" vertical="center" wrapText="1"/>
    </xf>
    <xf numFmtId="0" fontId="11" fillId="2" borderId="3" xfId="0" applyFont="1" applyFill="1" applyBorder="1" applyAlignment="1" applyProtection="1">
      <alignment horizontal="center" vertical="center"/>
      <protection locked="0"/>
    </xf>
    <xf numFmtId="0" fontId="88" fillId="2" borderId="4" xfId="6" applyFont="1" applyFill="1" applyBorder="1" applyAlignment="1">
      <alignment horizontal="center" vertical="center" wrapText="1"/>
    </xf>
    <xf numFmtId="180" fontId="26" fillId="2" borderId="3" xfId="30" applyNumberFormat="1" applyFont="1" applyFill="1" applyBorder="1" applyAlignment="1">
      <alignment horizontal="center"/>
    </xf>
    <xf numFmtId="0" fontId="11" fillId="2" borderId="3" xfId="30" applyFont="1" applyFill="1" applyBorder="1" applyAlignment="1" applyProtection="1">
      <alignment horizontal="center" vertical="center"/>
      <protection locked="0"/>
    </xf>
    <xf numFmtId="0" fontId="26" fillId="2" borderId="3" xfId="30" applyFont="1" applyFill="1" applyBorder="1" applyAlignment="1" applyProtection="1">
      <alignment horizontal="center" vertical="center"/>
      <protection locked="0"/>
    </xf>
    <xf numFmtId="166" fontId="28" fillId="0" borderId="6" xfId="54" applyFont="1" applyFill="1" applyBorder="1" applyAlignment="1">
      <alignment horizontal="center" vertical="center" wrapText="1"/>
    </xf>
    <xf numFmtId="179" fontId="15" fillId="0" borderId="22" xfId="30" applyNumberFormat="1" applyFont="1" applyBorder="1" applyAlignment="1">
      <alignment horizontal="center" vertical="center"/>
    </xf>
    <xf numFmtId="179" fontId="15" fillId="6" borderId="22" xfId="30" applyNumberFormat="1" applyFont="1" applyFill="1" applyBorder="1" applyAlignment="1">
      <alignment horizontal="center" vertical="center"/>
    </xf>
    <xf numFmtId="179" fontId="15" fillId="0" borderId="21" xfId="30" applyNumberFormat="1" applyFont="1" applyBorder="1" applyAlignment="1">
      <alignment horizontal="center" vertical="center"/>
    </xf>
    <xf numFmtId="179" fontId="15" fillId="6" borderId="21" xfId="30" applyNumberFormat="1" applyFont="1" applyFill="1" applyBorder="1" applyAlignment="1">
      <alignment horizontal="center" vertical="center"/>
    </xf>
    <xf numFmtId="179" fontId="15" fillId="0" borderId="15" xfId="30" applyNumberFormat="1" applyFont="1" applyBorder="1" applyAlignment="1">
      <alignment horizontal="center" vertical="center"/>
    </xf>
    <xf numFmtId="179" fontId="15" fillId="0" borderId="0" xfId="30" applyNumberFormat="1" applyFont="1" applyAlignment="1">
      <alignment horizontal="center" vertical="center"/>
    </xf>
    <xf numFmtId="0" fontId="44" fillId="7" borderId="70" xfId="30" applyFont="1" applyFill="1" applyBorder="1" applyAlignment="1">
      <alignment horizontal="center" vertical="center"/>
    </xf>
    <xf numFmtId="0" fontId="44" fillId="7" borderId="27" xfId="30" applyFont="1" applyFill="1" applyBorder="1" applyAlignment="1">
      <alignment horizontal="center" vertical="center"/>
    </xf>
    <xf numFmtId="0" fontId="45" fillId="7" borderId="27" xfId="30" applyFont="1" applyFill="1" applyBorder="1" applyAlignment="1">
      <alignment horizontal="center" vertical="center"/>
    </xf>
    <xf numFmtId="0" fontId="45" fillId="7" borderId="27" xfId="30" applyFont="1" applyFill="1" applyBorder="1" applyAlignment="1">
      <alignment vertical="center" wrapText="1"/>
    </xf>
    <xf numFmtId="0" fontId="45" fillId="7" borderId="27" xfId="30" applyFont="1" applyFill="1" applyBorder="1" applyAlignment="1">
      <alignment horizontal="center" vertical="center" wrapText="1"/>
    </xf>
    <xf numFmtId="0" fontId="45" fillId="7" borderId="6" xfId="30" applyFont="1" applyFill="1" applyBorder="1" applyAlignment="1">
      <alignment horizontal="center" vertical="center" wrapText="1"/>
    </xf>
    <xf numFmtId="0" fontId="43" fillId="6" borderId="22" xfId="30" applyFont="1" applyFill="1" applyBorder="1" applyAlignment="1">
      <alignment horizontal="center" vertical="center"/>
    </xf>
    <xf numFmtId="0" fontId="46" fillId="0" borderId="0" xfId="30" applyFont="1" applyAlignment="1">
      <alignment horizontal="center" vertical="center"/>
    </xf>
    <xf numFmtId="179" fontId="15" fillId="6" borderId="0" xfId="30" applyNumberFormat="1" applyFont="1" applyFill="1" applyAlignment="1">
      <alignment horizontal="center" vertical="center"/>
    </xf>
    <xf numFmtId="168" fontId="44" fillId="0" borderId="0" xfId="30" applyNumberFormat="1" applyFont="1" applyAlignment="1">
      <alignment horizontal="left" vertical="center"/>
    </xf>
    <xf numFmtId="168" fontId="43" fillId="0" borderId="0" xfId="30" applyNumberFormat="1" applyFont="1" applyAlignment="1">
      <alignment horizontal="center"/>
    </xf>
    <xf numFmtId="0" fontId="45" fillId="0" borderId="32" xfId="30" applyFont="1" applyBorder="1" applyAlignment="1">
      <alignment horizontal="center" vertical="center"/>
    </xf>
    <xf numFmtId="0" fontId="54" fillId="8" borderId="22" xfId="30" applyFont="1" applyFill="1" applyBorder="1" applyAlignment="1">
      <alignment horizontal="center" vertical="center"/>
    </xf>
    <xf numFmtId="0" fontId="45" fillId="8" borderId="44" xfId="30" applyFont="1" applyFill="1" applyBorder="1" applyAlignment="1">
      <alignment horizontal="center" vertical="center"/>
    </xf>
    <xf numFmtId="0" fontId="45" fillId="0" borderId="9" xfId="30" applyFont="1" applyBorder="1" applyAlignment="1">
      <alignment horizontal="center" vertical="center"/>
    </xf>
    <xf numFmtId="0" fontId="45" fillId="10" borderId="3" xfId="30" applyFont="1" applyFill="1" applyBorder="1" applyAlignment="1">
      <alignment horizontal="center" vertical="center"/>
    </xf>
    <xf numFmtId="187" fontId="45" fillId="0" borderId="52" xfId="55" applyNumberFormat="1" applyFont="1" applyFill="1" applyBorder="1" applyAlignment="1">
      <alignment horizontal="center" vertical="center"/>
    </xf>
    <xf numFmtId="0" fontId="45" fillId="0" borderId="0" xfId="30" applyFont="1" applyAlignment="1">
      <alignment horizontal="center" vertical="center"/>
    </xf>
    <xf numFmtId="168" fontId="44" fillId="0" borderId="0" xfId="30" applyNumberFormat="1" applyFont="1" applyAlignment="1">
      <alignment horizontal="center"/>
    </xf>
    <xf numFmtId="167" fontId="45" fillId="0" borderId="3" xfId="36" applyNumberFormat="1" applyFont="1" applyBorder="1" applyAlignment="1">
      <alignment horizontal="center" vertical="center"/>
    </xf>
    <xf numFmtId="0" fontId="45" fillId="8" borderId="43" xfId="30" applyFont="1" applyFill="1" applyBorder="1" applyAlignment="1">
      <alignment horizontal="center" vertical="center"/>
    </xf>
    <xf numFmtId="168" fontId="45" fillId="8" borderId="43" xfId="30" applyNumberFormat="1" applyFont="1" applyFill="1" applyBorder="1" applyAlignment="1">
      <alignment horizontal="center" vertical="center"/>
    </xf>
    <xf numFmtId="167" fontId="22" fillId="0" borderId="3" xfId="30" applyNumberFormat="1" applyFont="1" applyBorder="1" applyAlignment="1">
      <alignment horizontal="center" vertical="center"/>
    </xf>
    <xf numFmtId="167" fontId="22" fillId="0" borderId="4" xfId="30" applyNumberFormat="1" applyFont="1" applyBorder="1" applyAlignment="1">
      <alignment horizontal="center" vertical="center"/>
    </xf>
    <xf numFmtId="167" fontId="22" fillId="0" borderId="52" xfId="30" applyNumberFormat="1" applyFont="1" applyBorder="1" applyAlignment="1">
      <alignment horizontal="center" vertical="center"/>
    </xf>
    <xf numFmtId="0" fontId="45" fillId="8" borderId="22" xfId="30" applyFont="1" applyFill="1" applyBorder="1" applyAlignment="1">
      <alignment horizontal="center" vertical="center"/>
    </xf>
    <xf numFmtId="167" fontId="45" fillId="0" borderId="4" xfId="30" applyNumberFormat="1" applyFont="1" applyBorder="1" applyAlignment="1">
      <alignment horizontal="center" vertical="center"/>
    </xf>
    <xf numFmtId="167" fontId="45" fillId="0" borderId="52" xfId="30" applyNumberFormat="1" applyFont="1" applyBorder="1" applyAlignment="1">
      <alignment horizontal="center" vertical="center"/>
    </xf>
    <xf numFmtId="0" fontId="45" fillId="0" borderId="0" xfId="30" applyFont="1" applyAlignment="1">
      <alignment horizontal="center"/>
    </xf>
    <xf numFmtId="168" fontId="44" fillId="0" borderId="0" xfId="30" applyNumberFormat="1" applyFont="1" applyAlignment="1">
      <alignment horizontal="left"/>
    </xf>
    <xf numFmtId="167" fontId="45" fillId="0" borderId="58" xfId="30" applyNumberFormat="1" applyFont="1" applyBorder="1" applyAlignment="1">
      <alignment horizontal="center" vertical="center"/>
    </xf>
    <xf numFmtId="167" fontId="45" fillId="0" borderId="40" xfId="30" applyNumberFormat="1" applyFont="1" applyBorder="1" applyAlignment="1">
      <alignment horizontal="center" vertical="center"/>
    </xf>
    <xf numFmtId="167" fontId="45" fillId="0" borderId="69" xfId="30" applyNumberFormat="1" applyFont="1" applyBorder="1" applyAlignment="1">
      <alignment horizontal="center" vertical="center"/>
    </xf>
    <xf numFmtId="0" fontId="46" fillId="0" borderId="35" xfId="30" applyFont="1" applyBorder="1" applyAlignment="1">
      <alignment horizontal="center" vertical="center"/>
    </xf>
    <xf numFmtId="0" fontId="43" fillId="0" borderId="11" xfId="30" applyFont="1" applyBorder="1" applyAlignment="1">
      <alignment horizontal="center" vertical="center"/>
    </xf>
    <xf numFmtId="0" fontId="46" fillId="0" borderId="11" xfId="30" applyFont="1" applyBorder="1" applyAlignment="1">
      <alignment horizontal="center" vertical="center"/>
    </xf>
    <xf numFmtId="0" fontId="46" fillId="0" borderId="13" xfId="30" applyFont="1" applyBorder="1" applyAlignment="1">
      <alignment horizontal="center" vertical="center"/>
    </xf>
    <xf numFmtId="168" fontId="43" fillId="0" borderId="13" xfId="30" applyNumberFormat="1" applyFont="1" applyBorder="1" applyAlignment="1">
      <alignment horizontal="center"/>
    </xf>
    <xf numFmtId="168" fontId="43" fillId="0" borderId="28" xfId="30" applyNumberFormat="1" applyFont="1" applyBorder="1" applyAlignment="1">
      <alignment horizontal="center"/>
    </xf>
    <xf numFmtId="168" fontId="43" fillId="0" borderId="21" xfId="30" applyNumberFormat="1" applyFont="1" applyBorder="1" applyAlignment="1">
      <alignment horizontal="center"/>
    </xf>
    <xf numFmtId="167" fontId="43" fillId="0" borderId="11" xfId="30" applyNumberFormat="1" applyFont="1" applyBorder="1"/>
    <xf numFmtId="167" fontId="43" fillId="0" borderId="13" xfId="30" applyNumberFormat="1" applyFont="1" applyBorder="1"/>
    <xf numFmtId="167" fontId="43" fillId="0" borderId="84" xfId="30" applyNumberFormat="1" applyFont="1" applyBorder="1"/>
    <xf numFmtId="0" fontId="43" fillId="0" borderId="24" xfId="30" applyFont="1" applyBorder="1" applyAlignment="1">
      <alignment horizontal="center" vertical="center"/>
    </xf>
    <xf numFmtId="167" fontId="43" fillId="0" borderId="0" xfId="30" applyNumberFormat="1" applyFont="1" applyAlignment="1">
      <alignment horizontal="center"/>
    </xf>
    <xf numFmtId="0" fontId="44" fillId="0" borderId="22" xfId="30" applyFont="1" applyBorder="1" applyAlignment="1">
      <alignment horizontal="center" vertical="center" wrapText="1"/>
    </xf>
    <xf numFmtId="0" fontId="44" fillId="14" borderId="22" xfId="30" applyFont="1" applyFill="1" applyBorder="1" applyAlignment="1">
      <alignment horizontal="center" vertical="center" wrapText="1"/>
    </xf>
    <xf numFmtId="179" fontId="15" fillId="15" borderId="22" xfId="30" applyNumberFormat="1" applyFont="1" applyFill="1" applyBorder="1" applyAlignment="1">
      <alignment horizontal="center" vertical="center" wrapText="1"/>
    </xf>
    <xf numFmtId="179" fontId="15" fillId="16" borderId="22" xfId="30" applyNumberFormat="1" applyFont="1" applyFill="1" applyBorder="1" applyAlignment="1">
      <alignment horizontal="center" vertical="center" wrapText="1"/>
    </xf>
    <xf numFmtId="0" fontId="22" fillId="0" borderId="22" xfId="30" applyFont="1" applyBorder="1" applyAlignment="1">
      <alignment horizontal="center" vertical="center"/>
    </xf>
    <xf numFmtId="3" fontId="11" fillId="0" borderId="22" xfId="30" applyNumberFormat="1" applyFont="1" applyBorder="1" applyAlignment="1">
      <alignment horizontal="center" vertical="center"/>
    </xf>
    <xf numFmtId="179" fontId="10" fillId="0" borderId="22" xfId="30" applyNumberFormat="1" applyFont="1" applyBorder="1" applyAlignment="1">
      <alignment horizontal="center" vertical="center"/>
    </xf>
    <xf numFmtId="179" fontId="15" fillId="14" borderId="22" xfId="30" applyNumberFormat="1" applyFont="1" applyFill="1" applyBorder="1" applyAlignment="1">
      <alignment horizontal="center" vertical="center"/>
    </xf>
    <xf numFmtId="3" fontId="15" fillId="15" borderId="22" xfId="30" applyNumberFormat="1" applyFont="1" applyFill="1" applyBorder="1" applyAlignment="1">
      <alignment horizontal="center" vertical="center"/>
    </xf>
    <xf numFmtId="3" fontId="15" fillId="16" borderId="22" xfId="30" applyNumberFormat="1" applyFont="1" applyFill="1" applyBorder="1" applyAlignment="1">
      <alignment horizontal="center" vertical="center"/>
    </xf>
    <xf numFmtId="0" fontId="20" fillId="6" borderId="22" xfId="6" applyFont="1" applyFill="1" applyBorder="1" applyAlignment="1">
      <alignment vertical="center" wrapText="1"/>
    </xf>
    <xf numFmtId="0" fontId="20" fillId="5" borderId="23" xfId="6" applyFont="1" applyFill="1" applyBorder="1" applyAlignment="1">
      <alignment vertical="center"/>
    </xf>
    <xf numFmtId="0" fontId="20" fillId="5" borderId="2" xfId="6" applyFont="1" applyFill="1" applyBorder="1" applyAlignment="1">
      <alignment vertical="center"/>
    </xf>
    <xf numFmtId="0" fontId="20" fillId="5" borderId="30" xfId="6" applyFont="1" applyFill="1" applyBorder="1" applyAlignment="1">
      <alignment vertical="center"/>
    </xf>
    <xf numFmtId="0" fontId="22" fillId="0" borderId="0" xfId="56" applyFont="1"/>
    <xf numFmtId="0" fontId="0" fillId="0" borderId="74" xfId="0" applyBorder="1"/>
    <xf numFmtId="0" fontId="0" fillId="0" borderId="76" xfId="0" applyBorder="1"/>
    <xf numFmtId="0" fontId="62" fillId="0" borderId="85" xfId="48" applyFont="1" applyBorder="1" applyAlignment="1">
      <alignment horizontal="left" vertical="center"/>
    </xf>
    <xf numFmtId="0" fontId="0" fillId="0" borderId="44" xfId="0" applyBorder="1"/>
    <xf numFmtId="0" fontId="0" fillId="0" borderId="75" xfId="0" applyBorder="1"/>
    <xf numFmtId="184" fontId="15" fillId="2" borderId="22" xfId="6" applyNumberFormat="1" applyFont="1" applyFill="1" applyBorder="1" applyAlignment="1">
      <alignment horizontal="center"/>
    </xf>
    <xf numFmtId="182" fontId="15" fillId="2" borderId="22" xfId="6" applyNumberFormat="1" applyFont="1" applyFill="1" applyBorder="1" applyAlignment="1">
      <alignment horizontal="left"/>
    </xf>
    <xf numFmtId="0" fontId="39" fillId="2" borderId="53" xfId="6" applyFont="1" applyFill="1" applyBorder="1" applyAlignment="1">
      <alignment vertical="center"/>
    </xf>
    <xf numFmtId="0" fontId="20" fillId="2" borderId="4" xfId="6" applyFont="1" applyFill="1" applyBorder="1" applyAlignment="1">
      <alignment horizontal="center" vertical="center" wrapText="1"/>
    </xf>
    <xf numFmtId="0" fontId="20" fillId="2" borderId="42" xfId="6" applyFont="1" applyFill="1" applyBorder="1" applyAlignment="1">
      <alignment horizontal="center" vertical="center" wrapText="1"/>
    </xf>
    <xf numFmtId="0" fontId="20" fillId="2" borderId="3" xfId="6" applyFont="1" applyFill="1" applyBorder="1" applyAlignment="1">
      <alignment horizontal="center" vertical="center" wrapText="1"/>
    </xf>
    <xf numFmtId="166" fontId="28" fillId="0" borderId="6" xfId="34" applyFont="1" applyFill="1" applyBorder="1" applyAlignment="1">
      <alignment horizontal="center" vertical="center" wrapText="1"/>
    </xf>
    <xf numFmtId="187" fontId="45" fillId="0" borderId="52" xfId="35" applyNumberFormat="1" applyFont="1" applyFill="1" applyBorder="1" applyAlignment="1">
      <alignment horizontal="center" vertical="center"/>
    </xf>
    <xf numFmtId="0" fontId="38" fillId="0" borderId="0" xfId="56" applyFont="1"/>
    <xf numFmtId="0" fontId="32" fillId="0" borderId="16" xfId="56" applyFont="1" applyBorder="1" applyAlignment="1">
      <alignment horizontal="left"/>
    </xf>
    <xf numFmtId="0" fontId="28" fillId="0" borderId="10" xfId="56" applyFont="1" applyBorder="1" applyAlignment="1">
      <alignment horizontal="center"/>
    </xf>
    <xf numFmtId="0" fontId="28" fillId="0" borderId="10" xfId="56" applyFont="1" applyBorder="1"/>
    <xf numFmtId="0" fontId="15" fillId="0" borderId="24" xfId="56" applyFont="1" applyBorder="1" applyAlignment="1">
      <alignment horizontal="center"/>
    </xf>
    <xf numFmtId="0" fontId="15" fillId="0" borderId="22" xfId="56" applyFont="1" applyBorder="1" applyAlignment="1">
      <alignment horizontal="center"/>
    </xf>
    <xf numFmtId="0" fontId="26" fillId="0" borderId="57" xfId="56" applyFont="1" applyBorder="1"/>
    <xf numFmtId="0" fontId="28" fillId="2" borderId="68" xfId="56" applyFont="1" applyFill="1" applyBorder="1" applyAlignment="1">
      <alignment horizontal="center"/>
    </xf>
    <xf numFmtId="0" fontId="22" fillId="2" borderId="53" xfId="6" applyFont="1" applyFill="1" applyBorder="1" applyAlignment="1">
      <alignment vertical="center"/>
    </xf>
    <xf numFmtId="0" fontId="11" fillId="2" borderId="42" xfId="6" applyFont="1" applyFill="1" applyBorder="1" applyAlignment="1">
      <alignment horizontal="center" vertical="center" wrapText="1"/>
    </xf>
    <xf numFmtId="180" fontId="11" fillId="2" borderId="3" xfId="56" applyNumberFormat="1" applyFont="1" applyFill="1" applyBorder="1" applyAlignment="1">
      <alignment horizontal="center"/>
    </xf>
    <xf numFmtId="0" fontId="45" fillId="2" borderId="4" xfId="6" applyFont="1" applyFill="1" applyBorder="1" applyAlignment="1">
      <alignment vertical="center"/>
    </xf>
    <xf numFmtId="180" fontId="26" fillId="2" borderId="3" xfId="56" applyNumberFormat="1" applyFont="1" applyFill="1" applyBorder="1" applyAlignment="1">
      <alignment horizontal="center"/>
    </xf>
    <xf numFmtId="0" fontId="26" fillId="2" borderId="3" xfId="56" applyFont="1" applyFill="1" applyBorder="1" applyAlignment="1" applyProtection="1">
      <alignment horizontal="center" vertical="center"/>
      <protection locked="0"/>
    </xf>
    <xf numFmtId="179" fontId="15" fillId="0" borderId="22" xfId="56" applyNumberFormat="1" applyFont="1" applyBorder="1" applyAlignment="1">
      <alignment horizontal="center" vertical="center"/>
    </xf>
    <xf numFmtId="179" fontId="15" fillId="6" borderId="22" xfId="56" applyNumberFormat="1" applyFont="1" applyFill="1" applyBorder="1" applyAlignment="1">
      <alignment horizontal="center" vertical="center"/>
    </xf>
    <xf numFmtId="179" fontId="15" fillId="0" borderId="21" xfId="56" applyNumberFormat="1" applyFont="1" applyBorder="1" applyAlignment="1">
      <alignment horizontal="center" vertical="center"/>
    </xf>
    <xf numFmtId="179" fontId="15" fillId="6" borderId="21" xfId="56" applyNumberFormat="1" applyFont="1" applyFill="1" applyBorder="1" applyAlignment="1">
      <alignment horizontal="center" vertical="center"/>
    </xf>
    <xf numFmtId="179" fontId="15" fillId="0" borderId="15" xfId="56" applyNumberFormat="1" applyFont="1" applyBorder="1" applyAlignment="1">
      <alignment horizontal="center" vertical="center"/>
    </xf>
    <xf numFmtId="179" fontId="15" fillId="0" borderId="0" xfId="56" applyNumberFormat="1" applyFont="1" applyAlignment="1">
      <alignment horizontal="center" vertical="center"/>
    </xf>
    <xf numFmtId="0" fontId="43" fillId="6" borderId="22" xfId="56" applyFont="1" applyFill="1" applyBorder="1" applyAlignment="1">
      <alignment horizontal="center" vertical="center"/>
    </xf>
    <xf numFmtId="0" fontId="46" fillId="0" borderId="0" xfId="56" applyFont="1" applyAlignment="1">
      <alignment horizontal="center" vertical="center"/>
    </xf>
    <xf numFmtId="179" fontId="15" fillId="6" borderId="0" xfId="56" applyNumberFormat="1" applyFont="1" applyFill="1" applyAlignment="1">
      <alignment horizontal="center" vertical="center"/>
    </xf>
    <xf numFmtId="168" fontId="44" fillId="0" borderId="0" xfId="56" applyNumberFormat="1" applyFont="1" applyAlignment="1">
      <alignment horizontal="left" vertical="center"/>
    </xf>
    <xf numFmtId="168" fontId="43" fillId="0" borderId="0" xfId="56" applyNumberFormat="1" applyFont="1" applyAlignment="1">
      <alignment horizontal="center"/>
    </xf>
    <xf numFmtId="0" fontId="45" fillId="0" borderId="32" xfId="56" applyFont="1" applyBorder="1" applyAlignment="1">
      <alignment horizontal="center" vertical="center"/>
    </xf>
    <xf numFmtId="0" fontId="54" fillId="8" borderId="22" xfId="56" applyFont="1" applyFill="1" applyBorder="1" applyAlignment="1">
      <alignment horizontal="center" vertical="center"/>
    </xf>
    <xf numFmtId="0" fontId="45" fillId="8" borderId="44" xfId="56" applyFont="1" applyFill="1" applyBorder="1" applyAlignment="1">
      <alignment horizontal="center" vertical="center"/>
    </xf>
    <xf numFmtId="0" fontId="45" fillId="0" borderId="9" xfId="56" applyFont="1" applyBorder="1" applyAlignment="1">
      <alignment horizontal="center" vertical="center"/>
    </xf>
    <xf numFmtId="0" fontId="45" fillId="0" borderId="3" xfId="56" applyFont="1" applyBorder="1" applyAlignment="1">
      <alignment horizontal="center" vertical="center"/>
    </xf>
    <xf numFmtId="0" fontId="45" fillId="10" borderId="3" xfId="56" applyFont="1" applyFill="1" applyBorder="1" applyAlignment="1">
      <alignment horizontal="center" vertical="center"/>
    </xf>
    <xf numFmtId="0" fontId="45" fillId="0" borderId="0" xfId="56" applyFont="1" applyAlignment="1">
      <alignment horizontal="center" vertical="center"/>
    </xf>
    <xf numFmtId="168" fontId="44" fillId="0" borderId="0" xfId="56" applyNumberFormat="1" applyFont="1" applyAlignment="1">
      <alignment horizontal="center"/>
    </xf>
    <xf numFmtId="0" fontId="22" fillId="0" borderId="3" xfId="56" applyFont="1" applyBorder="1" applyAlignment="1">
      <alignment horizontal="center" vertical="center"/>
    </xf>
    <xf numFmtId="0" fontId="45" fillId="8" borderId="43" xfId="56" applyFont="1" applyFill="1" applyBorder="1" applyAlignment="1">
      <alignment horizontal="center" vertical="center"/>
    </xf>
    <xf numFmtId="168" fontId="45" fillId="8" borderId="43" xfId="56" applyNumberFormat="1" applyFont="1" applyFill="1" applyBorder="1" applyAlignment="1">
      <alignment horizontal="center" vertical="center"/>
    </xf>
    <xf numFmtId="0" fontId="22" fillId="0" borderId="53" xfId="56" applyFont="1" applyBorder="1" applyAlignment="1">
      <alignment horizontal="left" vertical="center"/>
    </xf>
    <xf numFmtId="0" fontId="45" fillId="8" borderId="22" xfId="56" applyFont="1" applyFill="1" applyBorder="1" applyAlignment="1">
      <alignment horizontal="center" vertical="center"/>
    </xf>
    <xf numFmtId="0" fontId="45" fillId="0" borderId="0" xfId="56" applyFont="1" applyAlignment="1">
      <alignment horizontal="center"/>
    </xf>
    <xf numFmtId="0" fontId="22" fillId="0" borderId="4" xfId="56" applyFont="1" applyBorder="1" applyAlignment="1">
      <alignment horizontal="center" vertical="center"/>
    </xf>
    <xf numFmtId="0" fontId="22" fillId="0" borderId="34" xfId="56" applyFont="1" applyBorder="1" applyAlignment="1">
      <alignment horizontal="center" vertical="center"/>
    </xf>
    <xf numFmtId="167" fontId="22" fillId="0" borderId="3" xfId="56" applyNumberFormat="1" applyFont="1" applyBorder="1" applyAlignment="1">
      <alignment horizontal="center" vertical="center"/>
    </xf>
    <xf numFmtId="0" fontId="45" fillId="0" borderId="4" xfId="56" applyFont="1" applyBorder="1" applyAlignment="1">
      <alignment horizontal="center" vertical="center"/>
    </xf>
    <xf numFmtId="167" fontId="45" fillId="0" borderId="3" xfId="56" applyNumberFormat="1" applyFont="1" applyBorder="1" applyAlignment="1">
      <alignment horizontal="center" vertical="center"/>
    </xf>
    <xf numFmtId="168" fontId="44" fillId="0" borderId="0" xfId="56" applyNumberFormat="1" applyFont="1" applyAlignment="1">
      <alignment horizontal="left"/>
    </xf>
    <xf numFmtId="167" fontId="22" fillId="0" borderId="4" xfId="56" applyNumberFormat="1" applyFont="1" applyBorder="1" applyAlignment="1">
      <alignment horizontal="center" vertical="center"/>
    </xf>
    <xf numFmtId="167" fontId="22" fillId="0" borderId="52" xfId="56" applyNumberFormat="1" applyFont="1" applyBorder="1" applyAlignment="1">
      <alignment horizontal="center" vertical="center"/>
    </xf>
    <xf numFmtId="167" fontId="45" fillId="0" borderId="58" xfId="56" applyNumberFormat="1" applyFont="1" applyBorder="1" applyAlignment="1">
      <alignment horizontal="center" vertical="center"/>
    </xf>
    <xf numFmtId="167" fontId="45" fillId="0" borderId="40" xfId="56" applyNumberFormat="1" applyFont="1" applyBorder="1" applyAlignment="1">
      <alignment horizontal="center" vertical="center"/>
    </xf>
    <xf numFmtId="167" fontId="45" fillId="0" borderId="69" xfId="56" applyNumberFormat="1" applyFont="1" applyBorder="1" applyAlignment="1">
      <alignment horizontal="center" vertical="center"/>
    </xf>
    <xf numFmtId="0" fontId="46" fillId="0" borderId="35" xfId="56" applyFont="1" applyBorder="1" applyAlignment="1">
      <alignment horizontal="center" vertical="center"/>
    </xf>
    <xf numFmtId="0" fontId="43" fillId="0" borderId="11" xfId="56" applyFont="1" applyBorder="1" applyAlignment="1">
      <alignment horizontal="center" vertical="center"/>
    </xf>
    <xf numFmtId="0" fontId="46" fillId="0" borderId="11" xfId="56" applyFont="1" applyBorder="1" applyAlignment="1">
      <alignment horizontal="center" vertical="center"/>
    </xf>
    <xf numFmtId="0" fontId="46" fillId="0" borderId="13" xfId="56" applyFont="1" applyBorder="1" applyAlignment="1">
      <alignment horizontal="center" vertical="center"/>
    </xf>
    <xf numFmtId="168" fontId="43" fillId="0" borderId="13" xfId="56" applyNumberFormat="1" applyFont="1" applyBorder="1" applyAlignment="1">
      <alignment horizontal="center"/>
    </xf>
    <xf numFmtId="168" fontId="43" fillId="0" borderId="28" xfId="56" applyNumberFormat="1" applyFont="1" applyBorder="1" applyAlignment="1">
      <alignment horizontal="center"/>
    </xf>
    <xf numFmtId="168" fontId="43" fillId="0" borderId="21" xfId="56" applyNumberFormat="1" applyFont="1" applyBorder="1" applyAlignment="1">
      <alignment horizontal="center"/>
    </xf>
    <xf numFmtId="167" fontId="43" fillId="0" borderId="11" xfId="56" applyNumberFormat="1" applyFont="1" applyBorder="1"/>
    <xf numFmtId="167" fontId="43" fillId="0" borderId="13" xfId="56" applyNumberFormat="1" applyFont="1" applyBorder="1"/>
    <xf numFmtId="167" fontId="43" fillId="0" borderId="84" xfId="56" applyNumberFormat="1" applyFont="1" applyBorder="1"/>
    <xf numFmtId="0" fontId="43" fillId="0" borderId="24" xfId="56" applyFont="1" applyBorder="1" applyAlignment="1">
      <alignment horizontal="center" vertical="center"/>
    </xf>
    <xf numFmtId="167" fontId="43" fillId="0" borderId="0" xfId="56" applyNumberFormat="1" applyFont="1" applyAlignment="1">
      <alignment horizontal="center"/>
    </xf>
    <xf numFmtId="0" fontId="44" fillId="0" borderId="22" xfId="56" applyFont="1" applyBorder="1" applyAlignment="1">
      <alignment horizontal="center" vertical="center" wrapText="1"/>
    </xf>
    <xf numFmtId="0" fontId="44" fillId="14" borderId="22" xfId="56" applyFont="1" applyFill="1" applyBorder="1" applyAlignment="1">
      <alignment horizontal="center" vertical="center" wrapText="1"/>
    </xf>
    <xf numFmtId="179" fontId="15" fillId="15" borderId="22" xfId="56" applyNumberFormat="1" applyFont="1" applyFill="1" applyBorder="1" applyAlignment="1">
      <alignment horizontal="center" vertical="center" wrapText="1"/>
    </xf>
    <xf numFmtId="179" fontId="15" fillId="16" borderId="22" xfId="56" applyNumberFormat="1" applyFont="1" applyFill="1" applyBorder="1" applyAlignment="1">
      <alignment horizontal="center" vertical="center" wrapText="1"/>
    </xf>
    <xf numFmtId="0" fontId="22" fillId="0" borderId="22" xfId="56" applyFont="1" applyBorder="1" applyAlignment="1">
      <alignment horizontal="center" vertical="center"/>
    </xf>
    <xf numFmtId="3" fontId="11" fillId="0" borderId="22" xfId="56" applyNumberFormat="1" applyFont="1" applyBorder="1" applyAlignment="1">
      <alignment horizontal="center" vertical="center"/>
    </xf>
    <xf numFmtId="179" fontId="10" fillId="0" borderId="22" xfId="56" applyNumberFormat="1" applyFont="1" applyBorder="1" applyAlignment="1">
      <alignment horizontal="center" vertical="center"/>
    </xf>
    <xf numFmtId="179" fontId="15" fillId="14" borderId="22" xfId="56" applyNumberFormat="1" applyFont="1" applyFill="1" applyBorder="1" applyAlignment="1">
      <alignment horizontal="center" vertical="center"/>
    </xf>
    <xf numFmtId="3" fontId="15" fillId="15" borderId="22" xfId="56" applyNumberFormat="1" applyFont="1" applyFill="1" applyBorder="1" applyAlignment="1">
      <alignment horizontal="center" vertical="center"/>
    </xf>
    <xf numFmtId="3" fontId="15" fillId="16" borderId="22" xfId="56" applyNumberFormat="1" applyFont="1" applyFill="1" applyBorder="1" applyAlignment="1">
      <alignment horizontal="center" vertical="center"/>
    </xf>
    <xf numFmtId="184" fontId="15" fillId="2" borderId="22" xfId="6" applyNumberFormat="1" applyFont="1" applyFill="1" applyBorder="1" applyAlignment="1">
      <alignment horizontal="center" vertical="center"/>
    </xf>
    <xf numFmtId="183" fontId="15" fillId="2" borderId="22" xfId="6" applyNumberFormat="1" applyFont="1" applyFill="1" applyBorder="1" applyAlignment="1">
      <alignment horizontal="center" vertical="center"/>
    </xf>
    <xf numFmtId="182" fontId="15" fillId="2" borderId="22" xfId="6" applyNumberFormat="1" applyFont="1" applyFill="1" applyBorder="1" applyAlignment="1">
      <alignment horizontal="center" vertical="center"/>
    </xf>
    <xf numFmtId="0" fontId="44" fillId="7" borderId="70" xfId="56" applyFont="1" applyFill="1" applyBorder="1" applyAlignment="1">
      <alignment horizontal="center" vertical="center"/>
    </xf>
    <xf numFmtId="0" fontId="44" fillId="7" borderId="27" xfId="56" applyFont="1" applyFill="1" applyBorder="1" applyAlignment="1">
      <alignment horizontal="center" vertical="center"/>
    </xf>
    <xf numFmtId="0" fontId="45" fillId="7" borderId="27" xfId="56" applyFont="1" applyFill="1" applyBorder="1" applyAlignment="1">
      <alignment horizontal="center" vertical="center"/>
    </xf>
    <xf numFmtId="0" fontId="45" fillId="7" borderId="27" xfId="56" applyFont="1" applyFill="1" applyBorder="1" applyAlignment="1">
      <alignment vertical="center" wrapText="1"/>
    </xf>
    <xf numFmtId="0" fontId="45" fillId="7" borderId="27" xfId="56" applyFont="1" applyFill="1" applyBorder="1" applyAlignment="1">
      <alignment horizontal="center" vertical="center" wrapText="1"/>
    </xf>
    <xf numFmtId="0" fontId="45" fillId="7" borderId="6" xfId="56" applyFont="1" applyFill="1" applyBorder="1" applyAlignment="1">
      <alignment horizontal="center" vertical="center" wrapText="1"/>
    </xf>
    <xf numFmtId="167" fontId="45" fillId="0" borderId="4" xfId="56" applyNumberFormat="1" applyFont="1" applyBorder="1" applyAlignment="1">
      <alignment horizontal="center" vertical="center"/>
    </xf>
    <xf numFmtId="167" fontId="45" fillId="0" borderId="52" xfId="56" applyNumberFormat="1" applyFont="1" applyBorder="1" applyAlignment="1">
      <alignment horizontal="center" vertical="center"/>
    </xf>
    <xf numFmtId="0" fontId="61" fillId="10" borderId="0" xfId="37" applyFont="1" applyFill="1" applyAlignment="1">
      <alignment horizontal="right"/>
    </xf>
    <xf numFmtId="0" fontId="60" fillId="10" borderId="0" xfId="37" applyFont="1" applyFill="1" applyAlignment="1">
      <alignment horizontal="center"/>
    </xf>
    <xf numFmtId="0" fontId="11" fillId="10" borderId="0" xfId="37" applyFont="1" applyFill="1"/>
    <xf numFmtId="0" fontId="62" fillId="10" borderId="41" xfId="37" applyFont="1" applyFill="1" applyBorder="1" applyAlignment="1">
      <alignment vertical="center"/>
    </xf>
    <xf numFmtId="0" fontId="62" fillId="10" borderId="2" xfId="37" applyFont="1" applyFill="1" applyBorder="1" applyAlignment="1">
      <alignment vertical="center"/>
    </xf>
    <xf numFmtId="0" fontId="10" fillId="10" borderId="23" xfId="37" applyFont="1" applyFill="1" applyBorder="1" applyAlignment="1">
      <alignment horizontal="center" vertical="center" wrapText="1"/>
    </xf>
    <xf numFmtId="0" fontId="0" fillId="0" borderId="81" xfId="0" applyBorder="1"/>
    <xf numFmtId="0" fontId="53" fillId="0" borderId="0" xfId="0" applyFont="1"/>
    <xf numFmtId="0" fontId="91" fillId="0" borderId="76" xfId="60" applyFont="1" applyBorder="1" applyAlignment="1">
      <alignment vertical="center" wrapText="1"/>
    </xf>
    <xf numFmtId="0" fontId="91" fillId="0" borderId="76" xfId="57" applyFont="1" applyBorder="1"/>
    <xf numFmtId="0" fontId="53" fillId="0" borderId="76" xfId="0" applyFont="1" applyBorder="1"/>
    <xf numFmtId="0" fontId="91" fillId="0" borderId="76" xfId="60" applyFont="1" applyBorder="1" applyAlignment="1">
      <alignment vertical="center"/>
    </xf>
    <xf numFmtId="0" fontId="91" fillId="0" borderId="81" xfId="60" applyFont="1" applyBorder="1" applyAlignment="1">
      <alignment vertical="center"/>
    </xf>
    <xf numFmtId="0" fontId="91" fillId="0" borderId="81" xfId="57" applyFont="1" applyBorder="1"/>
    <xf numFmtId="0" fontId="53" fillId="0" borderId="81" xfId="0" applyFont="1" applyBorder="1"/>
    <xf numFmtId="0" fontId="91" fillId="0" borderId="76" xfId="57" applyFont="1" applyBorder="1" applyAlignment="1">
      <alignment horizontal="center" vertical="center"/>
    </xf>
    <xf numFmtId="0" fontId="53" fillId="0" borderId="76" xfId="0" applyFont="1" applyBorder="1" applyAlignment="1">
      <alignment horizontal="center" vertical="center"/>
    </xf>
    <xf numFmtId="0" fontId="53" fillId="0" borderId="81" xfId="0" applyFont="1" applyBorder="1" applyAlignment="1">
      <alignment horizontal="center" vertical="center"/>
    </xf>
    <xf numFmtId="0" fontId="91" fillId="0" borderId="44" xfId="60" applyFont="1" applyBorder="1" applyAlignment="1">
      <alignment horizontal="center" vertical="center" wrapText="1"/>
    </xf>
    <xf numFmtId="0" fontId="91" fillId="0" borderId="74" xfId="60" applyFont="1" applyBorder="1" applyAlignment="1">
      <alignment vertical="center" wrapText="1"/>
    </xf>
    <xf numFmtId="0" fontId="91" fillId="0" borderId="74" xfId="57" applyFont="1" applyBorder="1"/>
    <xf numFmtId="0" fontId="91" fillId="0" borderId="74" xfId="57" applyFont="1" applyBorder="1" applyAlignment="1">
      <alignment horizontal="center" vertical="center"/>
    </xf>
    <xf numFmtId="0" fontId="53" fillId="0" borderId="74" xfId="0" applyFont="1" applyBorder="1" applyAlignment="1">
      <alignment horizontal="center" vertical="center"/>
    </xf>
    <xf numFmtId="0" fontId="91" fillId="0" borderId="81" xfId="60" applyFont="1" applyBorder="1" applyAlignment="1">
      <alignment vertical="center" wrapText="1"/>
    </xf>
    <xf numFmtId="0" fontId="91" fillId="0" borderId="81" xfId="57" applyFont="1" applyBorder="1" applyAlignment="1">
      <alignment horizontal="center" vertical="center"/>
    </xf>
    <xf numFmtId="0" fontId="91" fillId="0" borderId="74" xfId="60" applyFont="1" applyBorder="1" applyAlignment="1">
      <alignment vertical="center"/>
    </xf>
    <xf numFmtId="0" fontId="53" fillId="0" borderId="74" xfId="0" applyFont="1" applyBorder="1"/>
    <xf numFmtId="0" fontId="78" fillId="0" borderId="0" xfId="49" applyNumberFormat="1" applyFont="1" applyAlignment="1">
      <alignment horizontal="left"/>
    </xf>
    <xf numFmtId="0" fontId="53" fillId="0" borderId="22" xfId="0" applyFont="1" applyBorder="1" applyAlignment="1">
      <alignment horizontal="center" vertical="center"/>
    </xf>
    <xf numFmtId="0" fontId="25" fillId="3" borderId="23" xfId="6" applyFont="1" applyFill="1" applyBorder="1" applyAlignment="1">
      <alignment horizontal="center"/>
    </xf>
    <xf numFmtId="0" fontId="25" fillId="3" borderId="30" xfId="6" applyFont="1" applyFill="1" applyBorder="1" applyAlignment="1">
      <alignment horizontal="center"/>
    </xf>
    <xf numFmtId="0" fontId="41" fillId="5" borderId="22" xfId="6" applyFont="1" applyFill="1" applyBorder="1" applyAlignment="1">
      <alignment horizontal="center" vertical="center" wrapText="1"/>
    </xf>
    <xf numFmtId="0" fontId="46" fillId="0" borderId="0" xfId="6" applyFont="1" applyAlignment="1">
      <alignment horizontal="center"/>
    </xf>
    <xf numFmtId="0" fontId="53" fillId="0" borderId="0" xfId="6" applyFont="1" applyAlignment="1">
      <alignment horizontal="center"/>
    </xf>
    <xf numFmtId="0" fontId="25" fillId="0" borderId="43" xfId="6" applyFont="1" applyBorder="1" applyAlignment="1">
      <alignment horizontal="center" vertical="center" wrapText="1"/>
    </xf>
    <xf numFmtId="0" fontId="25" fillId="0" borderId="46" xfId="6" applyFont="1" applyBorder="1" applyAlignment="1">
      <alignment horizontal="center" vertical="center"/>
    </xf>
    <xf numFmtId="0" fontId="25" fillId="0" borderId="5" xfId="6" applyFont="1" applyBorder="1" applyAlignment="1">
      <alignment horizontal="center" vertical="center"/>
    </xf>
    <xf numFmtId="0" fontId="45" fillId="0" borderId="22" xfId="30" applyFont="1" applyBorder="1" applyAlignment="1">
      <alignment horizontal="center" vertical="center"/>
    </xf>
    <xf numFmtId="179" fontId="15" fillId="15" borderId="22" xfId="30" applyNumberFormat="1" applyFont="1" applyFill="1" applyBorder="1" applyAlignment="1">
      <alignment horizontal="center" vertical="center"/>
    </xf>
    <xf numFmtId="0" fontId="25" fillId="0" borderId="44" xfId="6" applyFont="1" applyBorder="1" applyAlignment="1">
      <alignment horizontal="center" vertical="center" wrapText="1"/>
    </xf>
    <xf numFmtId="0" fontId="78" fillId="0" borderId="81" xfId="37" applyFont="1" applyBorder="1" applyAlignment="1">
      <alignment horizontal="center" vertical="center"/>
    </xf>
    <xf numFmtId="1" fontId="47" fillId="0" borderId="81" xfId="37" applyNumberFormat="1" applyFont="1" applyBorder="1" applyAlignment="1">
      <alignment horizontal="center"/>
    </xf>
    <xf numFmtId="1" fontId="53" fillId="0" borderId="81" xfId="37" applyNumberFormat="1" applyFont="1" applyBorder="1" applyAlignment="1">
      <alignment horizontal="center"/>
    </xf>
    <xf numFmtId="0" fontId="22" fillId="0" borderId="89" xfId="0" applyFont="1" applyBorder="1"/>
    <xf numFmtId="0" fontId="22" fillId="10" borderId="60" xfId="0" applyFont="1" applyFill="1" applyBorder="1" applyAlignment="1">
      <alignment horizontal="center" vertical="center"/>
    </xf>
    <xf numFmtId="0" fontId="22" fillId="10" borderId="67" xfId="0" applyFont="1" applyFill="1" applyBorder="1"/>
    <xf numFmtId="0" fontId="22" fillId="10" borderId="61" xfId="0" applyFont="1" applyFill="1" applyBorder="1"/>
    <xf numFmtId="1" fontId="22" fillId="10" borderId="61" xfId="0" applyNumberFormat="1" applyFont="1" applyFill="1" applyBorder="1"/>
    <xf numFmtId="0" fontId="85" fillId="10" borderId="61" xfId="0" applyFont="1" applyFill="1" applyBorder="1"/>
    <xf numFmtId="0" fontId="22" fillId="10" borderId="80" xfId="0" applyFont="1" applyFill="1" applyBorder="1"/>
    <xf numFmtId="182" fontId="15" fillId="2" borderId="22" xfId="6" applyNumberFormat="1" applyFont="1" applyFill="1" applyBorder="1" applyAlignment="1">
      <alignment horizontal="center"/>
    </xf>
    <xf numFmtId="0" fontId="11" fillId="2" borderId="39" xfId="6" applyFont="1" applyFill="1" applyBorder="1"/>
    <xf numFmtId="180" fontId="11" fillId="2" borderId="3" xfId="0" applyNumberFormat="1" applyFont="1" applyFill="1" applyBorder="1" applyAlignment="1">
      <alignment horizontal="center"/>
    </xf>
    <xf numFmtId="0" fontId="44" fillId="19" borderId="70" xfId="30" applyFont="1" applyFill="1" applyBorder="1" applyAlignment="1">
      <alignment horizontal="center" vertical="center"/>
    </xf>
    <xf numFmtId="0" fontId="44" fillId="19" borderId="27" xfId="30" applyFont="1" applyFill="1" applyBorder="1" applyAlignment="1">
      <alignment horizontal="center" vertical="center"/>
    </xf>
    <xf numFmtId="0" fontId="45" fillId="19" borderId="27" xfId="30" applyFont="1" applyFill="1" applyBorder="1" applyAlignment="1">
      <alignment horizontal="center" vertical="center"/>
    </xf>
    <xf numFmtId="0" fontId="45" fillId="19" borderId="27" xfId="30" applyFont="1" applyFill="1" applyBorder="1" applyAlignment="1">
      <alignment vertical="center" wrapText="1"/>
    </xf>
    <xf numFmtId="0" fontId="45" fillId="19" borderId="27" xfId="30" applyFont="1" applyFill="1" applyBorder="1" applyAlignment="1">
      <alignment horizontal="center" vertical="center" wrapText="1"/>
    </xf>
    <xf numFmtId="0" fontId="45" fillId="19" borderId="6" xfId="30" applyFont="1" applyFill="1" applyBorder="1" applyAlignment="1">
      <alignment horizontal="center" vertical="center" wrapText="1"/>
    </xf>
    <xf numFmtId="0" fontId="45" fillId="0" borderId="42" xfId="0" applyFont="1" applyBorder="1" applyAlignment="1">
      <alignment horizontal="left" vertical="center"/>
    </xf>
    <xf numFmtId="0" fontId="45" fillId="0" borderId="3" xfId="0" applyFont="1" applyBorder="1" applyAlignment="1">
      <alignment horizontal="center" vertical="center"/>
    </xf>
    <xf numFmtId="167" fontId="45" fillId="0" borderId="3" xfId="64" applyNumberFormat="1" applyFont="1" applyBorder="1" applyAlignment="1">
      <alignment horizontal="center" vertical="center"/>
    </xf>
    <xf numFmtId="0" fontId="22" fillId="0" borderId="0" xfId="30" applyFont="1"/>
    <xf numFmtId="2" fontId="25" fillId="2" borderId="0" xfId="6" applyNumberFormat="1" applyFont="1" applyFill="1"/>
    <xf numFmtId="180" fontId="20" fillId="2" borderId="3" xfId="0" applyNumberFormat="1" applyFont="1" applyFill="1" applyBorder="1" applyAlignment="1">
      <alignment horizontal="center"/>
    </xf>
    <xf numFmtId="0" fontId="22" fillId="0" borderId="3" xfId="0" applyFont="1" applyBorder="1" applyAlignment="1">
      <alignment horizontal="center" vertical="center"/>
    </xf>
    <xf numFmtId="0" fontId="20" fillId="2" borderId="34" xfId="6" applyFont="1" applyFill="1" applyBorder="1"/>
    <xf numFmtId="0" fontId="20" fillId="2" borderId="88" xfId="0" applyFont="1" applyFill="1" applyBorder="1" applyAlignment="1">
      <alignment vertical="center"/>
    </xf>
    <xf numFmtId="0" fontId="22" fillId="10" borderId="3" xfId="0" applyFont="1" applyFill="1" applyBorder="1" applyAlignment="1">
      <alignment horizontal="center" vertical="center"/>
    </xf>
    <xf numFmtId="0" fontId="20" fillId="2" borderId="31" xfId="6" applyFont="1" applyFill="1" applyBorder="1" applyAlignment="1">
      <alignment horizontal="center" vertical="center" wrapText="1"/>
    </xf>
    <xf numFmtId="0" fontId="20" fillId="2" borderId="31" xfId="0" applyFont="1" applyFill="1" applyBorder="1" applyAlignment="1" applyProtection="1">
      <alignment horizontal="center" vertical="center"/>
      <protection locked="0"/>
    </xf>
    <xf numFmtId="0" fontId="20" fillId="2" borderId="3" xfId="0" applyFont="1" applyFill="1" applyBorder="1" applyAlignment="1" applyProtection="1">
      <alignment horizontal="center" vertical="center"/>
      <protection locked="0"/>
    </xf>
    <xf numFmtId="183" fontId="15" fillId="2" borderId="2" xfId="6" applyNumberFormat="1" applyFont="1" applyFill="1" applyBorder="1" applyAlignment="1">
      <alignment horizontal="center"/>
    </xf>
    <xf numFmtId="182" fontId="15" fillId="2" borderId="2" xfId="6" applyNumberFormat="1" applyFont="1" applyFill="1" applyBorder="1" applyAlignment="1">
      <alignment horizontal="left"/>
    </xf>
    <xf numFmtId="0" fontId="39" fillId="2" borderId="55" xfId="6" applyFont="1" applyFill="1" applyBorder="1" applyAlignment="1">
      <alignment vertical="center"/>
    </xf>
    <xf numFmtId="0" fontId="20" fillId="2" borderId="55" xfId="6" applyFont="1" applyFill="1" applyBorder="1" applyAlignment="1">
      <alignment horizontal="center" vertical="center" wrapText="1"/>
    </xf>
    <xf numFmtId="0" fontId="20" fillId="2" borderId="44" xfId="0" applyFont="1" applyFill="1" applyBorder="1" applyAlignment="1" applyProtection="1">
      <alignment horizontal="center" vertical="center"/>
      <protection locked="0"/>
    </xf>
    <xf numFmtId="189" fontId="20" fillId="2" borderId="3" xfId="0" applyNumberFormat="1" applyFont="1" applyFill="1" applyBorder="1" applyAlignment="1">
      <alignment horizontal="center"/>
    </xf>
    <xf numFmtId="180" fontId="20" fillId="2" borderId="3" xfId="30" applyNumberFormat="1" applyFont="1" applyFill="1" applyBorder="1" applyAlignment="1">
      <alignment horizontal="center"/>
    </xf>
    <xf numFmtId="0" fontId="38" fillId="0" borderId="0" xfId="52" applyFont="1"/>
    <xf numFmtId="0" fontId="32" fillId="0" borderId="16" xfId="52" applyFont="1" applyBorder="1" applyAlignment="1">
      <alignment horizontal="left"/>
    </xf>
    <xf numFmtId="0" fontId="28" fillId="0" borderId="10" xfId="52" applyFont="1" applyBorder="1" applyAlignment="1">
      <alignment horizontal="center"/>
    </xf>
    <xf numFmtId="0" fontId="25" fillId="2" borderId="0" xfId="6" quotePrefix="1" applyFont="1" applyFill="1"/>
    <xf numFmtId="0" fontId="28" fillId="0" borderId="10" xfId="52" applyFont="1" applyBorder="1"/>
    <xf numFmtId="0" fontId="15" fillId="0" borderId="24" xfId="52" applyFont="1" applyBorder="1" applyAlignment="1">
      <alignment horizontal="center"/>
    </xf>
    <xf numFmtId="0" fontId="15" fillId="0" borderId="22" xfId="52" applyFont="1" applyBorder="1" applyAlignment="1">
      <alignment horizontal="center"/>
    </xf>
    <xf numFmtId="0" fontId="26" fillId="0" borderId="57" xfId="52" applyFont="1" applyBorder="1"/>
    <xf numFmtId="0" fontId="28" fillId="2" borderId="68" xfId="52" applyFont="1" applyFill="1" applyBorder="1" applyAlignment="1">
      <alignment horizontal="center"/>
    </xf>
    <xf numFmtId="0" fontId="26" fillId="2" borderId="3" xfId="52" applyFont="1" applyFill="1" applyBorder="1" applyAlignment="1" applyProtection="1">
      <alignment horizontal="center" vertical="center"/>
      <protection locked="0"/>
    </xf>
    <xf numFmtId="180" fontId="26" fillId="2" borderId="3" xfId="52" applyNumberFormat="1" applyFont="1" applyFill="1" applyBorder="1" applyAlignment="1">
      <alignment horizontal="center"/>
    </xf>
    <xf numFmtId="0" fontId="22" fillId="0" borderId="0" xfId="52" applyFont="1"/>
    <xf numFmtId="179" fontId="15" fillId="0" borderId="22" xfId="52" applyNumberFormat="1" applyFont="1" applyBorder="1" applyAlignment="1">
      <alignment horizontal="center" vertical="center"/>
    </xf>
    <xf numFmtId="179" fontId="15" fillId="6" borderId="22" xfId="52" applyNumberFormat="1" applyFont="1" applyFill="1" applyBorder="1" applyAlignment="1">
      <alignment horizontal="center" vertical="center"/>
    </xf>
    <xf numFmtId="179" fontId="15" fillId="0" borderId="21" xfId="52" applyNumberFormat="1" applyFont="1" applyBorder="1" applyAlignment="1">
      <alignment horizontal="center" vertical="center"/>
    </xf>
    <xf numFmtId="179" fontId="15" fillId="6" borderId="21" xfId="52" applyNumberFormat="1" applyFont="1" applyFill="1" applyBorder="1" applyAlignment="1">
      <alignment horizontal="center" vertical="center"/>
    </xf>
    <xf numFmtId="179" fontId="15" fillId="0" borderId="15" xfId="52" applyNumberFormat="1" applyFont="1" applyBorder="1" applyAlignment="1">
      <alignment horizontal="center" vertical="center"/>
    </xf>
    <xf numFmtId="179" fontId="15" fillId="0" borderId="0" xfId="52" applyNumberFormat="1" applyFont="1" applyAlignment="1">
      <alignment horizontal="center" vertical="center"/>
    </xf>
    <xf numFmtId="0" fontId="44" fillId="7" borderId="70" xfId="52" applyFont="1" applyFill="1" applyBorder="1" applyAlignment="1">
      <alignment horizontal="center" vertical="center"/>
    </xf>
    <xf numFmtId="0" fontId="44" fillId="7" borderId="27" xfId="52" applyFont="1" applyFill="1" applyBorder="1" applyAlignment="1">
      <alignment horizontal="center" vertical="center"/>
    </xf>
    <xf numFmtId="0" fontId="45" fillId="7" borderId="27" xfId="52" applyFont="1" applyFill="1" applyBorder="1" applyAlignment="1">
      <alignment horizontal="center" vertical="center"/>
    </xf>
    <xf numFmtId="0" fontId="45" fillId="7" borderId="27" xfId="52" applyFont="1" applyFill="1" applyBorder="1" applyAlignment="1">
      <alignment vertical="center" wrapText="1"/>
    </xf>
    <xf numFmtId="0" fontId="45" fillId="7" borderId="27" xfId="52" applyFont="1" applyFill="1" applyBorder="1" applyAlignment="1">
      <alignment horizontal="center" vertical="center" wrapText="1"/>
    </xf>
    <xf numFmtId="0" fontId="45" fillId="7" borderId="6" xfId="52" applyFont="1" applyFill="1" applyBorder="1" applyAlignment="1">
      <alignment horizontal="center" vertical="center" wrapText="1"/>
    </xf>
    <xf numFmtId="0" fontId="43" fillId="6" borderId="22" xfId="52" applyFont="1" applyFill="1" applyBorder="1" applyAlignment="1">
      <alignment horizontal="center" vertical="center"/>
    </xf>
    <xf numFmtId="0" fontId="46" fillId="0" borderId="0" xfId="52" applyFont="1" applyAlignment="1">
      <alignment horizontal="center" vertical="center"/>
    </xf>
    <xf numFmtId="179" fontId="15" fillId="6" borderId="0" xfId="52" applyNumberFormat="1" applyFont="1" applyFill="1" applyAlignment="1">
      <alignment horizontal="center" vertical="center"/>
    </xf>
    <xf numFmtId="168" fontId="44" fillId="0" borderId="0" xfId="52" applyNumberFormat="1" applyFont="1" applyAlignment="1">
      <alignment horizontal="left" vertical="center"/>
    </xf>
    <xf numFmtId="168" fontId="43" fillId="0" borderId="0" xfId="52" applyNumberFormat="1" applyFont="1" applyAlignment="1">
      <alignment horizontal="center"/>
    </xf>
    <xf numFmtId="0" fontId="45" fillId="0" borderId="32" xfId="52" applyFont="1" applyBorder="1" applyAlignment="1">
      <alignment horizontal="center" vertical="center"/>
    </xf>
    <xf numFmtId="0" fontId="54" fillId="8" borderId="22" xfId="52" applyFont="1" applyFill="1" applyBorder="1" applyAlignment="1">
      <alignment horizontal="center" vertical="center"/>
    </xf>
    <xf numFmtId="0" fontId="45" fillId="8" borderId="44" xfId="52" applyFont="1" applyFill="1" applyBorder="1" applyAlignment="1">
      <alignment horizontal="center" vertical="center"/>
    </xf>
    <xf numFmtId="0" fontId="45" fillId="0" borderId="9" xfId="52" applyFont="1" applyBorder="1" applyAlignment="1">
      <alignment horizontal="center" vertical="center"/>
    </xf>
    <xf numFmtId="0" fontId="45" fillId="0" borderId="3" xfId="52" applyFont="1" applyBorder="1" applyAlignment="1">
      <alignment horizontal="center" vertical="center"/>
    </xf>
    <xf numFmtId="0" fontId="45" fillId="10" borderId="3" xfId="52" applyFont="1" applyFill="1" applyBorder="1" applyAlignment="1">
      <alignment horizontal="center" vertical="center"/>
    </xf>
    <xf numFmtId="0" fontId="45" fillId="0" borderId="0" xfId="52" applyFont="1" applyAlignment="1">
      <alignment horizontal="center" vertical="center"/>
    </xf>
    <xf numFmtId="168" fontId="44" fillId="0" borderId="0" xfId="52" applyNumberFormat="1" applyFont="1" applyAlignment="1">
      <alignment horizontal="center"/>
    </xf>
    <xf numFmtId="0" fontId="22" fillId="0" borderId="3" xfId="52" applyFont="1" applyBorder="1" applyAlignment="1">
      <alignment horizontal="center" vertical="center"/>
    </xf>
    <xf numFmtId="0" fontId="45" fillId="8" borderId="43" xfId="52" applyFont="1" applyFill="1" applyBorder="1" applyAlignment="1">
      <alignment horizontal="center" vertical="center"/>
    </xf>
    <xf numFmtId="168" fontId="45" fillId="8" borderId="43" xfId="52" applyNumberFormat="1" applyFont="1" applyFill="1" applyBorder="1" applyAlignment="1">
      <alignment horizontal="center" vertical="center"/>
    </xf>
    <xf numFmtId="0" fontId="22" fillId="0" borderId="53" xfId="52" applyFont="1" applyBorder="1" applyAlignment="1">
      <alignment horizontal="left" vertical="center"/>
    </xf>
    <xf numFmtId="0" fontId="22" fillId="0" borderId="4" xfId="52" applyFont="1" applyBorder="1" applyAlignment="1">
      <alignment horizontal="center" vertical="center"/>
    </xf>
    <xf numFmtId="0" fontId="22" fillId="0" borderId="34" xfId="52" applyFont="1" applyBorder="1" applyAlignment="1">
      <alignment horizontal="center" vertical="center"/>
    </xf>
    <xf numFmtId="167" fontId="22" fillId="0" borderId="3" xfId="52" applyNumberFormat="1" applyFont="1" applyBorder="1" applyAlignment="1">
      <alignment horizontal="center" vertical="center"/>
    </xf>
    <xf numFmtId="167" fontId="22" fillId="0" borderId="4" xfId="52" applyNumberFormat="1" applyFont="1" applyBorder="1" applyAlignment="1">
      <alignment horizontal="center" vertical="center"/>
    </xf>
    <xf numFmtId="167" fontId="22" fillId="0" borderId="52" xfId="52" applyNumberFormat="1" applyFont="1" applyBorder="1" applyAlignment="1">
      <alignment horizontal="center" vertical="center"/>
    </xf>
    <xf numFmtId="0" fontId="45" fillId="8" borderId="22" xfId="52" applyFont="1" applyFill="1" applyBorder="1" applyAlignment="1">
      <alignment horizontal="center" vertical="center"/>
    </xf>
    <xf numFmtId="0" fontId="45" fillId="0" borderId="4" xfId="52" applyFont="1" applyBorder="1" applyAlignment="1">
      <alignment horizontal="center" vertical="center"/>
    </xf>
    <xf numFmtId="167" fontId="45" fillId="0" borderId="3" xfId="52" applyNumberFormat="1" applyFont="1" applyBorder="1" applyAlignment="1">
      <alignment horizontal="center" vertical="center"/>
    </xf>
    <xf numFmtId="167" fontId="45" fillId="0" borderId="4" xfId="52" applyNumberFormat="1" applyFont="1" applyBorder="1" applyAlignment="1">
      <alignment horizontal="center" vertical="center"/>
    </xf>
    <xf numFmtId="167" fontId="45" fillId="0" borderId="52" xfId="52" applyNumberFormat="1" applyFont="1" applyBorder="1" applyAlignment="1">
      <alignment horizontal="center" vertical="center"/>
    </xf>
    <xf numFmtId="0" fontId="45" fillId="0" borderId="0" xfId="52" applyFont="1" applyAlignment="1">
      <alignment horizontal="center"/>
    </xf>
    <xf numFmtId="168" fontId="44" fillId="0" borderId="0" xfId="52" applyNumberFormat="1" applyFont="1" applyAlignment="1">
      <alignment horizontal="left"/>
    </xf>
    <xf numFmtId="167" fontId="45" fillId="0" borderId="58" xfId="52" applyNumberFormat="1" applyFont="1" applyBorder="1" applyAlignment="1">
      <alignment horizontal="center" vertical="center"/>
    </xf>
    <xf numFmtId="167" fontId="45" fillId="0" borderId="40" xfId="52" applyNumberFormat="1" applyFont="1" applyBorder="1" applyAlignment="1">
      <alignment horizontal="center" vertical="center"/>
    </xf>
    <xf numFmtId="167" fontId="45" fillId="0" borderId="69" xfId="52" applyNumberFormat="1" applyFont="1" applyBorder="1" applyAlignment="1">
      <alignment horizontal="center" vertical="center"/>
    </xf>
    <xf numFmtId="0" fontId="46" fillId="0" borderId="35" xfId="52" applyFont="1" applyBorder="1" applyAlignment="1">
      <alignment horizontal="center" vertical="center"/>
    </xf>
    <xf numFmtId="0" fontId="43" fillId="0" borderId="11" xfId="52" applyFont="1" applyBorder="1" applyAlignment="1">
      <alignment horizontal="center" vertical="center"/>
    </xf>
    <xf numFmtId="0" fontId="46" fillId="0" borderId="11" xfId="52" applyFont="1" applyBorder="1" applyAlignment="1">
      <alignment horizontal="center" vertical="center"/>
    </xf>
    <xf numFmtId="0" fontId="46" fillId="0" borderId="13" xfId="52" applyFont="1" applyBorder="1" applyAlignment="1">
      <alignment horizontal="center" vertical="center"/>
    </xf>
    <xf numFmtId="168" fontId="43" fillId="0" borderId="13" xfId="52" applyNumberFormat="1" applyFont="1" applyBorder="1" applyAlignment="1">
      <alignment horizontal="center"/>
    </xf>
    <xf numFmtId="168" fontId="43" fillId="0" borderId="28" xfId="52" applyNumberFormat="1" applyFont="1" applyBorder="1" applyAlignment="1">
      <alignment horizontal="center"/>
    </xf>
    <xf numFmtId="168" fontId="43" fillId="0" borderId="21" xfId="52" applyNumberFormat="1" applyFont="1" applyBorder="1" applyAlignment="1">
      <alignment horizontal="center"/>
    </xf>
    <xf numFmtId="167" fontId="43" fillId="0" borderId="11" xfId="52" applyNumberFormat="1" applyFont="1" applyBorder="1"/>
    <xf numFmtId="167" fontId="43" fillId="0" borderId="13" xfId="52" applyNumberFormat="1" applyFont="1" applyBorder="1"/>
    <xf numFmtId="167" fontId="43" fillId="0" borderId="84" xfId="52" applyNumberFormat="1" applyFont="1" applyBorder="1"/>
    <xf numFmtId="0" fontId="43" fillId="0" borderId="24" xfId="52" applyFont="1" applyBorder="1" applyAlignment="1">
      <alignment horizontal="center" vertical="center"/>
    </xf>
    <xf numFmtId="167" fontId="43" fillId="0" borderId="0" xfId="52" applyNumberFormat="1" applyFont="1" applyAlignment="1">
      <alignment horizontal="center"/>
    </xf>
    <xf numFmtId="0" fontId="44" fillId="0" borderId="22" xfId="52" applyFont="1" applyBorder="1" applyAlignment="1">
      <alignment horizontal="center" vertical="center" wrapText="1"/>
    </xf>
    <xf numFmtId="0" fontId="44" fillId="14" borderId="22" xfId="52" applyFont="1" applyFill="1" applyBorder="1" applyAlignment="1">
      <alignment horizontal="center" vertical="center" wrapText="1"/>
    </xf>
    <xf numFmtId="179" fontId="15" fillId="15" borderId="22" xfId="52" applyNumberFormat="1" applyFont="1" applyFill="1" applyBorder="1" applyAlignment="1">
      <alignment horizontal="center" vertical="center" wrapText="1"/>
    </xf>
    <xf numFmtId="179" fontId="15" fillId="16" borderId="22" xfId="52" applyNumberFormat="1" applyFont="1" applyFill="1" applyBorder="1" applyAlignment="1">
      <alignment horizontal="center" vertical="center" wrapText="1"/>
    </xf>
    <xf numFmtId="0" fontId="22" fillId="0" borderId="22" xfId="52" applyFont="1" applyBorder="1" applyAlignment="1">
      <alignment horizontal="center" vertical="center"/>
    </xf>
    <xf numFmtId="3" fontId="11" fillId="0" borderId="22" xfId="52" applyNumberFormat="1" applyFont="1" applyBorder="1" applyAlignment="1">
      <alignment horizontal="center" vertical="center"/>
    </xf>
    <xf numFmtId="179" fontId="10" fillId="0" borderId="22" xfId="52" applyNumberFormat="1" applyFont="1" applyBorder="1" applyAlignment="1">
      <alignment horizontal="center" vertical="center"/>
    </xf>
    <xf numFmtId="179" fontId="15" fillId="14" borderId="22" xfId="52" applyNumberFormat="1" applyFont="1" applyFill="1" applyBorder="1" applyAlignment="1">
      <alignment horizontal="center" vertical="center"/>
    </xf>
    <xf numFmtId="3" fontId="15" fillId="15" borderId="22" xfId="52" applyNumberFormat="1" applyFont="1" applyFill="1" applyBorder="1" applyAlignment="1">
      <alignment horizontal="center" vertical="center"/>
    </xf>
    <xf numFmtId="3" fontId="15" fillId="16" borderId="22" xfId="52" applyNumberFormat="1" applyFont="1" applyFill="1" applyBorder="1" applyAlignment="1">
      <alignment horizontal="center" vertical="center"/>
    </xf>
    <xf numFmtId="0" fontId="11" fillId="2" borderId="53" xfId="6" applyFont="1" applyFill="1" applyBorder="1" applyAlignment="1">
      <alignment horizontal="center" vertical="center" wrapText="1"/>
    </xf>
    <xf numFmtId="0" fontId="11" fillId="2" borderId="42" xfId="0" applyFont="1" applyFill="1" applyBorder="1" applyAlignment="1" applyProtection="1">
      <alignment horizontal="center" vertical="center"/>
      <protection locked="0"/>
    </xf>
    <xf numFmtId="180" fontId="11" fillId="2" borderId="42" xfId="0" applyNumberFormat="1" applyFont="1" applyFill="1" applyBorder="1" applyAlignment="1">
      <alignment horizontal="center"/>
    </xf>
    <xf numFmtId="189" fontId="11" fillId="2" borderId="3" xfId="56" applyNumberFormat="1" applyFont="1" applyFill="1" applyBorder="1" applyAlignment="1">
      <alignment horizontal="center"/>
    </xf>
    <xf numFmtId="0" fontId="46" fillId="0" borderId="76" xfId="37" applyFont="1" applyBorder="1" applyAlignment="1">
      <alignment horizontal="center" vertical="center" wrapText="1"/>
    </xf>
    <xf numFmtId="1" fontId="47" fillId="0" borderId="75" xfId="37" applyNumberFormat="1" applyFont="1" applyBorder="1" applyAlignment="1">
      <alignment horizontal="center" vertical="center"/>
    </xf>
    <xf numFmtId="1" fontId="47" fillId="0" borderId="75" xfId="37" applyNumberFormat="1" applyFont="1" applyBorder="1" applyAlignment="1">
      <alignment horizontal="center"/>
    </xf>
    <xf numFmtId="1" fontId="53" fillId="0" borderId="76" xfId="37" applyNumberFormat="1" applyFont="1" applyBorder="1" applyAlignment="1">
      <alignment horizontal="center" vertical="center" wrapText="1"/>
    </xf>
    <xf numFmtId="0" fontId="63" fillId="10" borderId="41" xfId="37" applyFont="1" applyFill="1" applyBorder="1" applyAlignment="1">
      <alignment vertical="center"/>
    </xf>
    <xf numFmtId="0" fontId="0" fillId="17" borderId="22" xfId="0" applyFill="1" applyBorder="1" applyAlignment="1">
      <alignment wrapText="1"/>
    </xf>
    <xf numFmtId="0" fontId="78" fillId="0" borderId="0" xfId="37" applyFont="1" applyAlignment="1">
      <alignment vertical="center"/>
    </xf>
    <xf numFmtId="0" fontId="0" fillId="17" borderId="22" xfId="0" applyFill="1" applyBorder="1" applyAlignment="1">
      <alignment vertical="center" wrapText="1"/>
    </xf>
    <xf numFmtId="0" fontId="0" fillId="17" borderId="22" xfId="0" applyFill="1" applyBorder="1" applyAlignment="1">
      <alignment vertical="center"/>
    </xf>
    <xf numFmtId="0" fontId="28" fillId="0" borderId="22" xfId="48" applyFont="1" applyBorder="1" applyAlignment="1">
      <alignment vertical="center"/>
    </xf>
    <xf numFmtId="2" fontId="0" fillId="17" borderId="22" xfId="0" applyNumberFormat="1" applyFill="1" applyBorder="1" applyAlignment="1">
      <alignment vertical="center"/>
    </xf>
    <xf numFmtId="0" fontId="28" fillId="0" borderId="23" xfId="48" applyFont="1" applyBorder="1" applyAlignment="1">
      <alignment vertical="center" wrapText="1"/>
    </xf>
    <xf numFmtId="0" fontId="28" fillId="0" borderId="2" xfId="48" applyFont="1" applyBorder="1" applyAlignment="1">
      <alignment vertical="center" wrapText="1"/>
    </xf>
    <xf numFmtId="0" fontId="28" fillId="0" borderId="30" xfId="48" applyFont="1" applyBorder="1" applyAlignment="1">
      <alignment vertical="center" wrapText="1"/>
    </xf>
    <xf numFmtId="2" fontId="0" fillId="17" borderId="22" xfId="0" applyNumberFormat="1" applyFill="1" applyBorder="1" applyAlignment="1">
      <alignment vertical="center" wrapText="1"/>
    </xf>
    <xf numFmtId="0" fontId="26" fillId="0" borderId="0" xfId="48" applyFont="1" applyAlignment="1">
      <alignment vertical="center" wrapText="1"/>
    </xf>
    <xf numFmtId="0" fontId="59" fillId="10" borderId="2" xfId="37" applyFont="1" applyFill="1" applyBorder="1" applyAlignment="1">
      <alignment vertical="center"/>
    </xf>
    <xf numFmtId="0" fontId="63" fillId="10" borderId="23" xfId="37" applyFont="1" applyFill="1" applyBorder="1" applyAlignment="1">
      <alignment horizontal="left" vertical="center"/>
    </xf>
    <xf numFmtId="0" fontId="63" fillId="10" borderId="24" xfId="37" applyFont="1" applyFill="1" applyBorder="1" applyAlignment="1">
      <alignment horizontal="left" vertical="center"/>
    </xf>
    <xf numFmtId="0" fontId="63" fillId="0" borderId="30" xfId="37" applyFont="1" applyBorder="1" applyAlignment="1">
      <alignment vertical="center"/>
    </xf>
    <xf numFmtId="0" fontId="91" fillId="0" borderId="22" xfId="60" applyFont="1" applyBorder="1" applyAlignment="1">
      <alignment horizontal="center" vertical="center" wrapText="1"/>
    </xf>
    <xf numFmtId="0" fontId="0" fillId="0" borderId="22" xfId="0" applyBorder="1"/>
    <xf numFmtId="0" fontId="0" fillId="17" borderId="22" xfId="0" applyFill="1" applyBorder="1" applyAlignment="1">
      <alignment horizontal="center" vertical="center"/>
    </xf>
    <xf numFmtId="0" fontId="63" fillId="10" borderId="2" xfId="37" applyFont="1" applyFill="1" applyBorder="1" applyAlignment="1">
      <alignment horizontal="right" vertical="center"/>
    </xf>
    <xf numFmtId="0" fontId="74" fillId="10" borderId="0" xfId="37" applyFont="1" applyFill="1" applyAlignment="1">
      <alignment horizontal="left"/>
    </xf>
    <xf numFmtId="0" fontId="46" fillId="0" borderId="76" xfId="37" applyFont="1" applyBorder="1" applyAlignment="1">
      <alignment horizontal="left" vertical="center" wrapText="1"/>
    </xf>
    <xf numFmtId="0" fontId="94" fillId="10" borderId="0" xfId="37" applyFont="1" applyFill="1" applyAlignment="1">
      <alignment horizontal="left"/>
    </xf>
    <xf numFmtId="0" fontId="62" fillId="10" borderId="0" xfId="37" applyFont="1" applyFill="1" applyAlignment="1">
      <alignment horizontal="left"/>
    </xf>
    <xf numFmtId="0" fontId="63" fillId="10" borderId="2" xfId="37" applyFont="1" applyFill="1" applyBorder="1" applyAlignment="1">
      <alignment vertical="center"/>
    </xf>
    <xf numFmtId="0" fontId="64" fillId="10" borderId="2" xfId="37" applyFont="1" applyFill="1" applyBorder="1"/>
    <xf numFmtId="0" fontId="95" fillId="10" borderId="0" xfId="37" applyFont="1" applyFill="1" applyAlignment="1">
      <alignment horizontal="right"/>
    </xf>
    <xf numFmtId="0" fontId="96" fillId="10" borderId="0" xfId="37" applyFont="1" applyFill="1" applyAlignment="1">
      <alignment horizontal="center"/>
    </xf>
    <xf numFmtId="0" fontId="97" fillId="0" borderId="0" xfId="37" applyFont="1"/>
    <xf numFmtId="0" fontId="97" fillId="10" borderId="0" xfId="37" applyFont="1" applyFill="1"/>
    <xf numFmtId="0" fontId="99" fillId="10" borderId="41" xfId="37" applyFont="1" applyFill="1" applyBorder="1" applyAlignment="1">
      <alignment vertical="center"/>
    </xf>
    <xf numFmtId="0" fontId="98" fillId="10" borderId="2" xfId="37" applyFont="1" applyFill="1" applyBorder="1" applyAlignment="1">
      <alignment horizontal="right" vertical="center"/>
    </xf>
    <xf numFmtId="0" fontId="98" fillId="0" borderId="2" xfId="37" applyFont="1" applyBorder="1" applyAlignment="1">
      <alignment vertical="center"/>
    </xf>
    <xf numFmtId="0" fontId="100" fillId="10" borderId="2" xfId="37" applyFont="1" applyFill="1" applyBorder="1" applyAlignment="1">
      <alignment vertical="center"/>
    </xf>
    <xf numFmtId="0" fontId="99" fillId="10" borderId="2" xfId="37" applyFont="1" applyFill="1" applyBorder="1" applyAlignment="1">
      <alignment vertical="center"/>
    </xf>
    <xf numFmtId="0" fontId="101" fillId="10" borderId="0" xfId="37" applyFont="1" applyFill="1" applyAlignment="1">
      <alignment horizontal="right" vertical="center"/>
    </xf>
    <xf numFmtId="0" fontId="98" fillId="10" borderId="0" xfId="37" applyFont="1" applyFill="1"/>
    <xf numFmtId="0" fontId="102" fillId="10" borderId="0" xfId="37" applyFont="1" applyFill="1" applyAlignment="1">
      <alignment horizontal="left"/>
    </xf>
    <xf numFmtId="0" fontId="104" fillId="10" borderId="0" xfId="37" applyFont="1" applyFill="1" applyAlignment="1">
      <alignment vertical="center"/>
    </xf>
    <xf numFmtId="0" fontId="74" fillId="0" borderId="2" xfId="37" applyFont="1" applyBorder="1" applyAlignment="1">
      <alignment vertical="center"/>
    </xf>
    <xf numFmtId="0" fontId="20" fillId="5" borderId="23" xfId="6" applyFont="1" applyFill="1" applyBorder="1" applyAlignment="1">
      <alignment horizontal="center" vertical="center" wrapText="1"/>
    </xf>
    <xf numFmtId="0" fontId="20" fillId="5" borderId="30" xfId="6" applyFont="1" applyFill="1" applyBorder="1" applyAlignment="1">
      <alignment horizontal="center" vertical="center" wrapText="1"/>
    </xf>
    <xf numFmtId="0" fontId="45" fillId="0" borderId="22" xfId="52" applyFont="1" applyBorder="1" applyAlignment="1">
      <alignment horizontal="center" vertical="center"/>
    </xf>
    <xf numFmtId="179" fontId="15" fillId="15" borderId="22" xfId="52" applyNumberFormat="1" applyFont="1" applyFill="1" applyBorder="1" applyAlignment="1">
      <alignment horizontal="center" vertical="center"/>
    </xf>
    <xf numFmtId="0" fontId="45" fillId="0" borderId="22" xfId="56" applyFont="1" applyBorder="1" applyAlignment="1">
      <alignment horizontal="center" vertical="center"/>
    </xf>
    <xf numFmtId="179" fontId="15" fillId="15" borderId="22" xfId="56" applyNumberFormat="1" applyFont="1" applyFill="1" applyBorder="1" applyAlignment="1">
      <alignment horizontal="center" vertical="center"/>
    </xf>
    <xf numFmtId="0" fontId="25" fillId="2" borderId="22" xfId="6" applyFont="1" applyFill="1" applyBorder="1" applyAlignment="1">
      <alignment horizontal="center"/>
    </xf>
    <xf numFmtId="0" fontId="15" fillId="0" borderId="24" xfId="0" applyFont="1" applyBorder="1" applyAlignment="1">
      <alignment horizontal="center"/>
    </xf>
    <xf numFmtId="0" fontId="45" fillId="10" borderId="4" xfId="33" applyNumberFormat="1" applyFont="1" applyFill="1" applyBorder="1" applyAlignment="1">
      <alignment horizontal="left" vertical="center"/>
    </xf>
    <xf numFmtId="0" fontId="45" fillId="10" borderId="34" xfId="33" applyNumberFormat="1" applyFont="1" applyFill="1" applyBorder="1" applyAlignment="1">
      <alignment horizontal="left" vertical="center"/>
    </xf>
    <xf numFmtId="0" fontId="11" fillId="2" borderId="4" xfId="6" applyFont="1" applyFill="1" applyBorder="1"/>
    <xf numFmtId="0" fontId="11" fillId="2" borderId="39" xfId="6" applyFont="1" applyFill="1" applyBorder="1" applyAlignment="1">
      <alignment horizontal="center"/>
    </xf>
    <xf numFmtId="0" fontId="11" fillId="2" borderId="90" xfId="0" applyFont="1" applyFill="1" applyBorder="1" applyAlignment="1">
      <alignment vertical="center"/>
    </xf>
    <xf numFmtId="0" fontId="11" fillId="2" borderId="88" xfId="0" applyFont="1" applyFill="1" applyBorder="1" applyAlignment="1">
      <alignment vertical="center"/>
    </xf>
    <xf numFmtId="168" fontId="20" fillId="0" borderId="0" xfId="6" applyNumberFormat="1" applyFont="1"/>
    <xf numFmtId="167" fontId="20" fillId="0" borderId="0" xfId="6" applyNumberFormat="1" applyFont="1"/>
    <xf numFmtId="0" fontId="22" fillId="20" borderId="4" xfId="6" applyFont="1" applyFill="1" applyBorder="1" applyAlignment="1">
      <alignment vertical="center"/>
    </xf>
    <xf numFmtId="0" fontId="11" fillId="20" borderId="4" xfId="6" applyFont="1" applyFill="1" applyBorder="1" applyAlignment="1">
      <alignment horizontal="center" vertical="center" wrapText="1"/>
    </xf>
    <xf numFmtId="0" fontId="20" fillId="10" borderId="3" xfId="6" applyFont="1" applyFill="1" applyBorder="1" applyAlignment="1">
      <alignment horizontal="center" vertical="center" wrapText="1"/>
    </xf>
    <xf numFmtId="182" fontId="20" fillId="10" borderId="3" xfId="6" applyNumberFormat="1" applyFont="1" applyFill="1" applyBorder="1" applyAlignment="1">
      <alignment horizontal="center" vertical="center" wrapText="1"/>
    </xf>
    <xf numFmtId="0" fontId="11" fillId="20" borderId="3" xfId="6" applyFont="1" applyFill="1" applyBorder="1" applyAlignment="1">
      <alignment horizontal="center" vertical="center" wrapText="1"/>
    </xf>
    <xf numFmtId="0" fontId="11" fillId="2" borderId="40" xfId="0" applyFont="1" applyFill="1" applyBorder="1" applyAlignment="1">
      <alignment vertical="center"/>
    </xf>
    <xf numFmtId="0" fontId="11" fillId="2" borderId="53" xfId="0" applyFont="1" applyFill="1" applyBorder="1" applyAlignment="1">
      <alignment vertical="center"/>
    </xf>
    <xf numFmtId="0" fontId="10" fillId="0" borderId="55" xfId="6" applyFont="1" applyBorder="1" applyAlignment="1">
      <alignment horizontal="center" vertical="center" wrapText="1"/>
    </xf>
    <xf numFmtId="0" fontId="20" fillId="0" borderId="42" xfId="6" applyFont="1" applyBorder="1" applyAlignment="1">
      <alignment horizontal="center" vertical="center" wrapText="1"/>
    </xf>
    <xf numFmtId="182" fontId="20" fillId="0" borderId="42" xfId="6" applyNumberFormat="1" applyFont="1" applyBorder="1" applyAlignment="1">
      <alignment horizontal="center" vertical="center" wrapText="1"/>
    </xf>
    <xf numFmtId="0" fontId="11" fillId="2" borderId="91" xfId="0" applyFont="1" applyFill="1" applyBorder="1" applyAlignment="1">
      <alignment horizontal="left"/>
    </xf>
    <xf numFmtId="0" fontId="11" fillId="6" borderId="3" xfId="6" applyFont="1" applyFill="1" applyBorder="1" applyAlignment="1">
      <alignment horizontal="center" vertical="center" wrapText="1"/>
    </xf>
    <xf numFmtId="167" fontId="20" fillId="0" borderId="0" xfId="6" applyNumberFormat="1" applyFont="1" applyAlignment="1">
      <alignment vertical="center"/>
    </xf>
    <xf numFmtId="180" fontId="11" fillId="2" borderId="3" xfId="30" applyNumberFormat="1" applyFont="1" applyFill="1" applyBorder="1" applyAlignment="1">
      <alignment horizontal="center"/>
    </xf>
    <xf numFmtId="0" fontId="22" fillId="2" borderId="39" xfId="6" applyFont="1" applyFill="1" applyBorder="1" applyAlignment="1">
      <alignment vertical="center"/>
    </xf>
    <xf numFmtId="0" fontId="39" fillId="6" borderId="4" xfId="6" applyFont="1" applyFill="1" applyBorder="1" applyAlignment="1">
      <alignment vertical="center"/>
    </xf>
    <xf numFmtId="0" fontId="20" fillId="2" borderId="4" xfId="56" applyFont="1" applyFill="1" applyBorder="1" applyAlignment="1">
      <alignment horizontal="center"/>
    </xf>
    <xf numFmtId="0" fontId="20" fillId="2" borderId="53" xfId="56" applyFont="1" applyFill="1" applyBorder="1" applyAlignment="1">
      <alignment horizontal="center"/>
    </xf>
    <xf numFmtId="0" fontId="48" fillId="21" borderId="22" xfId="6" applyFont="1" applyFill="1" applyBorder="1" applyAlignment="1">
      <alignment horizontal="center" vertical="center" wrapText="1"/>
    </xf>
    <xf numFmtId="0" fontId="49" fillId="21" borderId="22" xfId="6" applyFont="1" applyFill="1" applyBorder="1" applyAlignment="1">
      <alignment horizontal="center" vertical="center"/>
    </xf>
    <xf numFmtId="0" fontId="20" fillId="21" borderId="22" xfId="6" applyFont="1" applyFill="1" applyBorder="1" applyAlignment="1">
      <alignment horizontal="center" vertical="center" wrapText="1"/>
    </xf>
    <xf numFmtId="0" fontId="40" fillId="21" borderId="23" xfId="6" applyFont="1" applyFill="1" applyBorder="1" applyAlignment="1">
      <alignment vertical="center"/>
    </xf>
    <xf numFmtId="0" fontId="40" fillId="21" borderId="30" xfId="6" applyFont="1" applyFill="1" applyBorder="1" applyAlignment="1">
      <alignment vertical="center"/>
    </xf>
    <xf numFmtId="1" fontId="27" fillId="21" borderId="22" xfId="6" applyNumberFormat="1" applyFont="1" applyFill="1" applyBorder="1" applyAlignment="1">
      <alignment horizontal="center" vertical="center"/>
    </xf>
    <xf numFmtId="0" fontId="50" fillId="21" borderId="22" xfId="6" applyFont="1" applyFill="1" applyBorder="1" applyAlignment="1">
      <alignment horizontal="center" vertical="center" wrapText="1"/>
    </xf>
    <xf numFmtId="0" fontId="20" fillId="21" borderId="23" xfId="6" applyFont="1" applyFill="1" applyBorder="1" applyAlignment="1">
      <alignment vertical="center"/>
    </xf>
    <xf numFmtId="0" fontId="20" fillId="21" borderId="2" xfId="6" applyFont="1" applyFill="1" applyBorder="1" applyAlignment="1">
      <alignment vertical="center"/>
    </xf>
    <xf numFmtId="0" fontId="20" fillId="21" borderId="30" xfId="6" applyFont="1" applyFill="1" applyBorder="1" applyAlignment="1">
      <alignment vertical="center"/>
    </xf>
    <xf numFmtId="0" fontId="20" fillId="21" borderId="22" xfId="6" applyFont="1" applyFill="1" applyBorder="1" applyAlignment="1">
      <alignment vertical="center" wrapText="1"/>
    </xf>
    <xf numFmtId="1" fontId="27" fillId="21" borderId="22" xfId="6" applyNumberFormat="1" applyFont="1" applyFill="1" applyBorder="1" applyAlignment="1">
      <alignment horizontal="right" vertical="center"/>
    </xf>
    <xf numFmtId="178" fontId="69" fillId="0" borderId="74" xfId="37" applyNumberFormat="1" applyFont="1" applyBorder="1" applyAlignment="1">
      <alignment horizontal="center"/>
    </xf>
    <xf numFmtId="14" fontId="105" fillId="10" borderId="22" xfId="37" quotePrefix="1" applyNumberFormat="1" applyFont="1" applyFill="1" applyBorder="1" applyAlignment="1">
      <alignment horizontal="center" vertical="center" wrapText="1"/>
    </xf>
    <xf numFmtId="1" fontId="53" fillId="0" borderId="76" xfId="37" applyNumberFormat="1" applyFont="1" applyBorder="1" applyAlignment="1">
      <alignment horizontal="center" wrapText="1"/>
    </xf>
    <xf numFmtId="0" fontId="46" fillId="0" borderId="74" xfId="37" applyFont="1" applyBorder="1" applyAlignment="1">
      <alignment horizontal="left" vertical="center" wrapText="1"/>
    </xf>
    <xf numFmtId="0" fontId="62" fillId="0" borderId="76" xfId="37" applyFont="1" applyBorder="1" applyAlignment="1">
      <alignment horizontal="center" vertical="center" wrapText="1"/>
    </xf>
    <xf numFmtId="0" fontId="10" fillId="0" borderId="0" xfId="37" applyFont="1" applyAlignment="1">
      <alignment horizontal="center" vertical="center"/>
    </xf>
    <xf numFmtId="178" fontId="10" fillId="0" borderId="0" xfId="37" applyNumberFormat="1" applyFont="1" applyAlignment="1">
      <alignment horizontal="center" vertical="center"/>
    </xf>
    <xf numFmtId="0" fontId="10" fillId="0" borderId="74" xfId="37" applyFont="1" applyBorder="1" applyAlignment="1">
      <alignment horizontal="center" vertical="center"/>
    </xf>
    <xf numFmtId="178" fontId="10" fillId="0" borderId="74" xfId="37" applyNumberFormat="1" applyFont="1" applyBorder="1" applyAlignment="1">
      <alignment horizontal="center" vertical="center"/>
    </xf>
    <xf numFmtId="0" fontId="10" fillId="0" borderId="76" xfId="37" applyFont="1" applyBorder="1" applyAlignment="1">
      <alignment horizontal="center" vertical="center"/>
    </xf>
    <xf numFmtId="178" fontId="10" fillId="0" borderId="76" xfId="37" applyNumberFormat="1" applyFont="1" applyBorder="1" applyAlignment="1">
      <alignment horizontal="center" vertical="center"/>
    </xf>
    <xf numFmtId="0" fontId="10" fillId="0" borderId="81" xfId="37" applyFont="1" applyBorder="1" applyAlignment="1">
      <alignment horizontal="center" vertical="center"/>
    </xf>
    <xf numFmtId="178" fontId="10" fillId="0" borderId="81" xfId="37" applyNumberFormat="1" applyFont="1" applyBorder="1" applyAlignment="1">
      <alignment horizontal="center" vertical="center"/>
    </xf>
    <xf numFmtId="167" fontId="84" fillId="0" borderId="2" xfId="30" applyNumberFormat="1" applyFont="1" applyBorder="1" applyAlignment="1">
      <alignment horizontal="left" vertical="center"/>
    </xf>
    <xf numFmtId="185" fontId="15" fillId="2" borderId="22" xfId="6" applyNumberFormat="1" applyFont="1" applyFill="1" applyBorder="1" applyAlignment="1">
      <alignment horizontal="center" vertical="center"/>
    </xf>
    <xf numFmtId="168" fontId="25" fillId="22" borderId="22" xfId="6" applyNumberFormat="1" applyFont="1" applyFill="1" applyBorder="1" applyAlignment="1">
      <alignment horizontal="center"/>
    </xf>
    <xf numFmtId="0" fontId="20" fillId="22" borderId="22" xfId="6" applyFont="1" applyFill="1" applyBorder="1" applyAlignment="1">
      <alignment horizontal="center"/>
    </xf>
    <xf numFmtId="0" fontId="25" fillId="22" borderId="22" xfId="6" applyFont="1" applyFill="1" applyBorder="1" applyAlignment="1">
      <alignment horizontal="center"/>
    </xf>
    <xf numFmtId="0" fontId="106" fillId="0" borderId="0" xfId="72" applyFont="1"/>
    <xf numFmtId="0" fontId="5" fillId="0" borderId="0" xfId="72"/>
    <xf numFmtId="0" fontId="107" fillId="0" borderId="22" xfId="72" applyFont="1" applyBorder="1" applyAlignment="1">
      <alignment horizontal="center"/>
    </xf>
    <xf numFmtId="0" fontId="107" fillId="0" borderId="22" xfId="72" applyFont="1" applyBorder="1" applyAlignment="1">
      <alignment horizontal="left"/>
    </xf>
    <xf numFmtId="180" fontId="11" fillId="2" borderId="3" xfId="52" applyNumberFormat="1" applyFont="1" applyFill="1" applyBorder="1" applyAlignment="1">
      <alignment horizontal="center"/>
    </xf>
    <xf numFmtId="0" fontId="11" fillId="2" borderId="3" xfId="52" applyFont="1" applyFill="1" applyBorder="1" applyAlignment="1" applyProtection="1">
      <alignment horizontal="center" vertical="center"/>
      <protection locked="0"/>
    </xf>
    <xf numFmtId="0" fontId="44" fillId="8" borderId="70" xfId="52" applyFont="1" applyFill="1" applyBorder="1" applyAlignment="1">
      <alignment horizontal="center" vertical="center"/>
    </xf>
    <xf numFmtId="0" fontId="44" fillId="8" borderId="27" xfId="52" applyFont="1" applyFill="1" applyBorder="1" applyAlignment="1">
      <alignment horizontal="center" vertical="center"/>
    </xf>
    <xf numFmtId="0" fontId="45" fillId="8" borderId="27" xfId="52" applyFont="1" applyFill="1" applyBorder="1" applyAlignment="1">
      <alignment horizontal="center" vertical="center"/>
    </xf>
    <xf numFmtId="0" fontId="45" fillId="8" borderId="27" xfId="52" applyFont="1" applyFill="1" applyBorder="1" applyAlignment="1">
      <alignment vertical="center" wrapText="1"/>
    </xf>
    <xf numFmtId="0" fontId="45" fillId="8" borderId="27" xfId="52" applyFont="1" applyFill="1" applyBorder="1" applyAlignment="1">
      <alignment horizontal="center" vertical="center" wrapText="1"/>
    </xf>
    <xf numFmtId="0" fontId="45" fillId="8" borderId="6" xfId="52" applyFont="1" applyFill="1" applyBorder="1" applyAlignment="1">
      <alignment horizontal="center" vertical="center" wrapText="1"/>
    </xf>
    <xf numFmtId="0" fontId="11" fillId="6" borderId="22" xfId="6" applyFont="1" applyFill="1" applyBorder="1"/>
    <xf numFmtId="0" fontId="22" fillId="12" borderId="0" xfId="6" applyFont="1" applyFill="1" applyProtection="1">
      <protection locked="0"/>
    </xf>
    <xf numFmtId="0" fontId="22" fillId="12" borderId="0" xfId="52" applyFont="1" applyFill="1"/>
    <xf numFmtId="0" fontId="22" fillId="10" borderId="0" xfId="52" applyFont="1" applyFill="1"/>
    <xf numFmtId="0" fontId="22" fillId="10" borderId="0" xfId="6" applyFont="1" applyFill="1" applyProtection="1">
      <protection locked="0"/>
    </xf>
    <xf numFmtId="0" fontId="108" fillId="0" borderId="0" xfId="52" applyFont="1"/>
    <xf numFmtId="0" fontId="22" fillId="12" borderId="0" xfId="47" applyFont="1" applyFill="1"/>
    <xf numFmtId="0" fontId="22" fillId="12" borderId="0" xfId="6" applyFont="1" applyFill="1"/>
    <xf numFmtId="2" fontId="109" fillId="0" borderId="74" xfId="37" applyNumberFormat="1" applyFont="1" applyBorder="1" applyAlignment="1">
      <alignment horizontal="center"/>
    </xf>
    <xf numFmtId="2" fontId="109" fillId="0" borderId="76" xfId="37" applyNumberFormat="1" applyFont="1" applyBorder="1" applyAlignment="1">
      <alignment horizontal="center"/>
    </xf>
    <xf numFmtId="0" fontId="110" fillId="0" borderId="0" xfId="37" quotePrefix="1" applyFont="1"/>
    <xf numFmtId="0" fontId="111" fillId="0" borderId="0" xfId="37" quotePrefix="1" applyFont="1" applyAlignment="1">
      <alignment vertical="center"/>
    </xf>
    <xf numFmtId="0" fontId="112" fillId="0" borderId="0" xfId="37" applyFont="1" applyAlignment="1">
      <alignment vertical="center"/>
    </xf>
    <xf numFmtId="0" fontId="37" fillId="0" borderId="0" xfId="37" applyFont="1" applyAlignment="1">
      <alignment vertical="center"/>
    </xf>
    <xf numFmtId="0" fontId="112" fillId="0" borderId="0" xfId="37" applyFont="1" applyAlignment="1">
      <alignment horizontal="center" vertical="center"/>
    </xf>
    <xf numFmtId="0" fontId="22" fillId="10" borderId="4" xfId="33" applyNumberFormat="1" applyFont="1" applyFill="1" applyBorder="1" applyAlignment="1">
      <alignment horizontal="left" vertical="center"/>
    </xf>
    <xf numFmtId="0" fontId="22" fillId="10" borderId="34" xfId="33" applyNumberFormat="1" applyFont="1" applyFill="1" applyBorder="1" applyAlignment="1">
      <alignment horizontal="left" vertical="center"/>
    </xf>
    <xf numFmtId="0" fontId="22" fillId="10" borderId="4" xfId="33" applyNumberFormat="1" applyFont="1" applyFill="1" applyBorder="1" applyAlignment="1">
      <alignment horizontal="center" vertical="center"/>
    </xf>
    <xf numFmtId="0" fontId="22" fillId="10" borderId="34" xfId="33" applyNumberFormat="1" applyFont="1" applyFill="1" applyBorder="1" applyAlignment="1">
      <alignment horizontal="center" vertical="center"/>
    </xf>
    <xf numFmtId="0" fontId="32" fillId="22" borderId="22" xfId="6" applyFont="1" applyFill="1" applyBorder="1" applyAlignment="1">
      <alignment horizontal="left"/>
    </xf>
    <xf numFmtId="0" fontId="46" fillId="5" borderId="23" xfId="6" applyFont="1" applyFill="1" applyBorder="1" applyAlignment="1">
      <alignment horizontal="left" vertical="center"/>
    </xf>
    <xf numFmtId="0" fontId="46" fillId="5" borderId="30" xfId="6" applyFont="1" applyFill="1" applyBorder="1" applyAlignment="1">
      <alignment horizontal="left" vertical="center"/>
    </xf>
    <xf numFmtId="0" fontId="11" fillId="2" borderId="4" xfId="6" applyFont="1" applyFill="1" applyBorder="1" applyAlignment="1">
      <alignment horizontal="center"/>
    </xf>
    <xf numFmtId="0" fontId="22" fillId="2" borderId="40" xfId="6" applyFont="1" applyFill="1" applyBorder="1" applyAlignment="1">
      <alignment vertical="center"/>
    </xf>
    <xf numFmtId="0" fontId="45" fillId="0" borderId="58" xfId="30" applyFont="1" applyBorder="1" applyAlignment="1">
      <alignment horizontal="center" vertical="center"/>
    </xf>
    <xf numFmtId="1" fontId="45" fillId="0" borderId="58" xfId="30" applyNumberFormat="1" applyFont="1" applyBorder="1" applyAlignment="1">
      <alignment horizontal="center" vertical="center"/>
    </xf>
    <xf numFmtId="168" fontId="45" fillId="0" borderId="58" xfId="30" applyNumberFormat="1" applyFont="1" applyBorder="1" applyAlignment="1">
      <alignment horizontal="center" vertical="center"/>
    </xf>
    <xf numFmtId="9" fontId="45" fillId="0" borderId="58" xfId="30" applyNumberFormat="1" applyFont="1" applyBorder="1" applyAlignment="1">
      <alignment horizontal="center" vertical="center"/>
    </xf>
    <xf numFmtId="187" fontId="45" fillId="0" borderId="69" xfId="55" applyNumberFormat="1" applyFont="1" applyFill="1" applyBorder="1" applyAlignment="1">
      <alignment horizontal="center" vertical="center"/>
    </xf>
    <xf numFmtId="0" fontId="45" fillId="0" borderId="52" xfId="30" applyFont="1" applyBorder="1" applyAlignment="1">
      <alignment horizontal="center" vertical="center"/>
    </xf>
    <xf numFmtId="0" fontId="22" fillId="5" borderId="23" xfId="6" applyFont="1" applyFill="1" applyBorder="1" applyAlignment="1">
      <alignment horizontal="left" vertical="center"/>
    </xf>
    <xf numFmtId="0" fontId="22" fillId="12" borderId="0" xfId="52" applyFont="1" applyFill="1" applyAlignment="1">
      <alignment horizontal="left" vertical="center"/>
    </xf>
    <xf numFmtId="1" fontId="47" fillId="0" borderId="76" xfId="37" applyNumberFormat="1" applyFont="1" applyBorder="1" applyAlignment="1">
      <alignment vertical="center"/>
    </xf>
    <xf numFmtId="0" fontId="38" fillId="0" borderId="0" xfId="47" applyFont="1"/>
    <xf numFmtId="0" fontId="32" fillId="0" borderId="16" xfId="47" applyFont="1" applyBorder="1" applyAlignment="1">
      <alignment horizontal="left"/>
    </xf>
    <xf numFmtId="0" fontId="28" fillId="0" borderId="10" xfId="47" applyFont="1" applyBorder="1" applyAlignment="1">
      <alignment horizontal="center"/>
    </xf>
    <xf numFmtId="0" fontId="28" fillId="0" borderId="10" xfId="47" applyFont="1" applyBorder="1"/>
    <xf numFmtId="185" fontId="15" fillId="2" borderId="22" xfId="6" quotePrefix="1" applyNumberFormat="1" applyFont="1" applyFill="1" applyBorder="1" applyAlignment="1">
      <alignment horizontal="center"/>
    </xf>
    <xf numFmtId="0" fontId="15" fillId="0" borderId="24" xfId="47" applyFont="1" applyBorder="1" applyAlignment="1">
      <alignment horizontal="center"/>
    </xf>
    <xf numFmtId="0" fontId="15" fillId="0" borderId="22" xfId="47" applyFont="1" applyBorder="1" applyAlignment="1">
      <alignment horizontal="center"/>
    </xf>
    <xf numFmtId="0" fontId="26" fillId="0" borderId="57" xfId="47" applyFont="1" applyBorder="1"/>
    <xf numFmtId="0" fontId="28" fillId="2" borderId="68" xfId="47" applyFont="1" applyFill="1" applyBorder="1" applyAlignment="1">
      <alignment horizontal="center"/>
    </xf>
    <xf numFmtId="0" fontId="45" fillId="2" borderId="53" xfId="6" applyFont="1" applyFill="1" applyBorder="1" applyAlignment="1">
      <alignment vertical="center"/>
    </xf>
    <xf numFmtId="180" fontId="26" fillId="2" borderId="3" xfId="47" applyNumberFormat="1" applyFont="1" applyFill="1" applyBorder="1" applyAlignment="1">
      <alignment horizontal="center"/>
    </xf>
    <xf numFmtId="0" fontId="26" fillId="2" borderId="3" xfId="47" applyFont="1" applyFill="1" applyBorder="1" applyAlignment="1" applyProtection="1">
      <alignment horizontal="center" vertical="center"/>
      <protection locked="0"/>
    </xf>
    <xf numFmtId="179" fontId="15" fillId="0" borderId="22" xfId="47" applyNumberFormat="1" applyFont="1" applyBorder="1" applyAlignment="1">
      <alignment horizontal="center" vertical="center"/>
    </xf>
    <xf numFmtId="179" fontId="15" fillId="6" borderId="22" xfId="47" applyNumberFormat="1" applyFont="1" applyFill="1" applyBorder="1" applyAlignment="1">
      <alignment horizontal="center" vertical="center"/>
    </xf>
    <xf numFmtId="179" fontId="15" fillId="0" borderId="21" xfId="47" applyNumberFormat="1" applyFont="1" applyBorder="1" applyAlignment="1">
      <alignment horizontal="center" vertical="center"/>
    </xf>
    <xf numFmtId="179" fontId="15" fillId="6" borderId="21" xfId="47" applyNumberFormat="1" applyFont="1" applyFill="1" applyBorder="1" applyAlignment="1">
      <alignment horizontal="center" vertical="center"/>
    </xf>
    <xf numFmtId="179" fontId="15" fillId="0" borderId="15" xfId="47" applyNumberFormat="1" applyFont="1" applyBorder="1" applyAlignment="1">
      <alignment horizontal="center" vertical="center"/>
    </xf>
    <xf numFmtId="179" fontId="15" fillId="0" borderId="0" xfId="47" applyNumberFormat="1" applyFont="1" applyAlignment="1">
      <alignment horizontal="center" vertical="center"/>
    </xf>
    <xf numFmtId="0" fontId="46" fillId="0" borderId="0" xfId="47" applyFont="1" applyAlignment="1">
      <alignment horizontal="center" vertical="center"/>
    </xf>
    <xf numFmtId="168" fontId="43" fillId="0" borderId="0" xfId="47" applyNumberFormat="1" applyFont="1" applyAlignment="1">
      <alignment horizontal="center"/>
    </xf>
    <xf numFmtId="0" fontId="45" fillId="0" borderId="32" xfId="47" applyFont="1" applyBorder="1" applyAlignment="1">
      <alignment horizontal="center" vertical="center"/>
    </xf>
    <xf numFmtId="0" fontId="45" fillId="0" borderId="9" xfId="47" applyFont="1" applyBorder="1" applyAlignment="1">
      <alignment horizontal="center" vertical="center"/>
    </xf>
    <xf numFmtId="0" fontId="45" fillId="0" borderId="0" xfId="47" applyFont="1" applyAlignment="1">
      <alignment horizontal="center" vertical="center"/>
    </xf>
    <xf numFmtId="0" fontId="45" fillId="10" borderId="42" xfId="30" applyFont="1" applyFill="1" applyBorder="1" applyAlignment="1">
      <alignment horizontal="left" vertical="center"/>
    </xf>
    <xf numFmtId="0" fontId="22" fillId="0" borderId="53" xfId="47" applyFont="1" applyBorder="1" applyAlignment="1">
      <alignment horizontal="left" vertical="center"/>
    </xf>
    <xf numFmtId="0" fontId="22" fillId="0" borderId="3" xfId="47" applyFont="1" applyBorder="1" applyAlignment="1">
      <alignment horizontal="center" vertical="center"/>
    </xf>
    <xf numFmtId="0" fontId="22" fillId="0" borderId="4" xfId="47" applyFont="1" applyBorder="1" applyAlignment="1">
      <alignment horizontal="center" vertical="center"/>
    </xf>
    <xf numFmtId="167" fontId="22" fillId="0" borderId="3" xfId="47" applyNumberFormat="1" applyFont="1" applyBorder="1" applyAlignment="1">
      <alignment horizontal="center" vertical="center"/>
    </xf>
    <xf numFmtId="0" fontId="45" fillId="0" borderId="4" xfId="47" applyFont="1" applyBorder="1" applyAlignment="1">
      <alignment horizontal="center" vertical="center"/>
    </xf>
    <xf numFmtId="0" fontId="45" fillId="0" borderId="3" xfId="47" applyFont="1" applyBorder="1" applyAlignment="1">
      <alignment horizontal="center" vertical="center"/>
    </xf>
    <xf numFmtId="167" fontId="45" fillId="0" borderId="3" xfId="47" applyNumberFormat="1" applyFont="1" applyBorder="1" applyAlignment="1">
      <alignment horizontal="center" vertical="center"/>
    </xf>
    <xf numFmtId="167" fontId="22" fillId="0" borderId="4" xfId="47" applyNumberFormat="1" applyFont="1" applyBorder="1" applyAlignment="1">
      <alignment horizontal="center" vertical="center"/>
    </xf>
    <xf numFmtId="167" fontId="22" fillId="0" borderId="52" xfId="47" applyNumberFormat="1" applyFont="1" applyBorder="1" applyAlignment="1">
      <alignment horizontal="center" vertical="center"/>
    </xf>
    <xf numFmtId="167" fontId="45" fillId="0" borderId="58" xfId="47" applyNumberFormat="1" applyFont="1" applyBorder="1" applyAlignment="1">
      <alignment horizontal="center" vertical="center"/>
    </xf>
    <xf numFmtId="167" fontId="45" fillId="0" borderId="40" xfId="47" applyNumberFormat="1" applyFont="1" applyBorder="1" applyAlignment="1">
      <alignment horizontal="center" vertical="center"/>
    </xf>
    <xf numFmtId="167" fontId="45" fillId="0" borderId="69" xfId="47" applyNumberFormat="1" applyFont="1" applyBorder="1" applyAlignment="1">
      <alignment horizontal="center" vertical="center"/>
    </xf>
    <xf numFmtId="0" fontId="46" fillId="0" borderId="35" xfId="47" applyFont="1" applyBorder="1" applyAlignment="1">
      <alignment horizontal="center" vertical="center"/>
    </xf>
    <xf numFmtId="0" fontId="43" fillId="0" borderId="11" xfId="47" applyFont="1" applyBorder="1" applyAlignment="1">
      <alignment horizontal="center" vertical="center"/>
    </xf>
    <xf numFmtId="0" fontId="46" fillId="0" borderId="11" xfId="47" applyFont="1" applyBorder="1" applyAlignment="1">
      <alignment horizontal="center" vertical="center"/>
    </xf>
    <xf numFmtId="0" fontId="46" fillId="0" borderId="13" xfId="47" applyFont="1" applyBorder="1" applyAlignment="1">
      <alignment horizontal="center" vertical="center"/>
    </xf>
    <xf numFmtId="168" fontId="43" fillId="0" borderId="13" xfId="47" applyNumberFormat="1" applyFont="1" applyBorder="1" applyAlignment="1">
      <alignment horizontal="center"/>
    </xf>
    <xf numFmtId="168" fontId="43" fillId="0" borderId="28" xfId="47" applyNumberFormat="1" applyFont="1" applyBorder="1" applyAlignment="1">
      <alignment horizontal="center"/>
    </xf>
    <xf numFmtId="168" fontId="43" fillId="0" borderId="21" xfId="47" applyNumberFormat="1" applyFont="1" applyBorder="1" applyAlignment="1">
      <alignment horizontal="center"/>
    </xf>
    <xf numFmtId="167" fontId="43" fillId="0" borderId="11" xfId="47" applyNumberFormat="1" applyFont="1" applyBorder="1"/>
    <xf numFmtId="167" fontId="43" fillId="0" borderId="13" xfId="47" applyNumberFormat="1" applyFont="1" applyBorder="1"/>
    <xf numFmtId="167" fontId="43" fillId="0" borderId="84" xfId="47" applyNumberFormat="1" applyFont="1" applyBorder="1"/>
    <xf numFmtId="0" fontId="43" fillId="0" borderId="24" xfId="47" applyFont="1" applyBorder="1" applyAlignment="1">
      <alignment horizontal="center" vertical="center"/>
    </xf>
    <xf numFmtId="167" fontId="43" fillId="0" borderId="0" xfId="47" applyNumberFormat="1" applyFont="1" applyAlignment="1">
      <alignment horizontal="center"/>
    </xf>
    <xf numFmtId="0" fontId="45" fillId="0" borderId="22" xfId="47" applyFont="1" applyBorder="1" applyAlignment="1">
      <alignment horizontal="center" vertical="center"/>
    </xf>
    <xf numFmtId="0" fontId="44" fillId="0" borderId="22" xfId="47" applyFont="1" applyBorder="1" applyAlignment="1">
      <alignment horizontal="center" vertical="center" wrapText="1"/>
    </xf>
    <xf numFmtId="0" fontId="44" fillId="14" borderId="22" xfId="47" applyFont="1" applyFill="1" applyBorder="1" applyAlignment="1">
      <alignment horizontal="center" vertical="center" wrapText="1"/>
    </xf>
    <xf numFmtId="179" fontId="15" fillId="15" borderId="22" xfId="47" applyNumberFormat="1" applyFont="1" applyFill="1" applyBorder="1" applyAlignment="1">
      <alignment horizontal="center" vertical="center" wrapText="1"/>
    </xf>
    <xf numFmtId="179" fontId="15" fillId="16" borderId="22" xfId="47" applyNumberFormat="1" applyFont="1" applyFill="1" applyBorder="1" applyAlignment="1">
      <alignment horizontal="center" vertical="center" wrapText="1"/>
    </xf>
    <xf numFmtId="0" fontId="22" fillId="0" borderId="22" xfId="47" applyFont="1" applyBorder="1" applyAlignment="1">
      <alignment horizontal="center" vertical="center"/>
    </xf>
    <xf numFmtId="3" fontId="11" fillId="0" borderId="22" xfId="47" applyNumberFormat="1" applyFont="1" applyBorder="1" applyAlignment="1">
      <alignment horizontal="center" vertical="center"/>
    </xf>
    <xf numFmtId="179" fontId="10" fillId="0" borderId="22" xfId="47" applyNumberFormat="1" applyFont="1" applyBorder="1" applyAlignment="1">
      <alignment horizontal="center" vertical="center"/>
    </xf>
    <xf numFmtId="179" fontId="15" fillId="14" borderId="22" xfId="47" applyNumberFormat="1" applyFont="1" applyFill="1" applyBorder="1" applyAlignment="1">
      <alignment horizontal="center" vertical="center"/>
    </xf>
    <xf numFmtId="3" fontId="15" fillId="15" borderId="22" xfId="47" applyNumberFormat="1" applyFont="1" applyFill="1" applyBorder="1" applyAlignment="1">
      <alignment horizontal="center" vertical="center"/>
    </xf>
    <xf numFmtId="179" fontId="15" fillId="15" borderId="22" xfId="47" applyNumberFormat="1" applyFont="1" applyFill="1" applyBorder="1" applyAlignment="1">
      <alignment horizontal="center" vertical="center"/>
    </xf>
    <xf numFmtId="3" fontId="15" fillId="16" borderId="22" xfId="47" applyNumberFormat="1" applyFont="1" applyFill="1" applyBorder="1" applyAlignment="1">
      <alignment horizontal="center" vertical="center"/>
    </xf>
    <xf numFmtId="0" fontId="40" fillId="6" borderId="23" xfId="6" applyFont="1" applyFill="1" applyBorder="1" applyAlignment="1">
      <alignment vertical="center"/>
    </xf>
    <xf numFmtId="190" fontId="68" fillId="10" borderId="22" xfId="37" quotePrefix="1" applyNumberFormat="1" applyFont="1" applyFill="1" applyBorder="1" applyAlignment="1">
      <alignment horizontal="center" vertical="center" wrapText="1"/>
    </xf>
    <xf numFmtId="0" fontId="22" fillId="10" borderId="3" xfId="56" applyFont="1" applyFill="1" applyBorder="1" applyAlignment="1">
      <alignment horizontal="center" vertical="center"/>
    </xf>
    <xf numFmtId="0" fontId="22" fillId="6" borderId="3" xfId="56" applyFont="1" applyFill="1" applyBorder="1" applyAlignment="1">
      <alignment horizontal="center" vertical="center"/>
    </xf>
    <xf numFmtId="0" fontId="22" fillId="0" borderId="4" xfId="56" applyFont="1" applyBorder="1" applyAlignment="1">
      <alignment horizontal="left" vertical="center"/>
    </xf>
    <xf numFmtId="0" fontId="107" fillId="0" borderId="22" xfId="72" applyFont="1" applyBorder="1" applyAlignment="1">
      <alignment horizontal="center" vertical="center"/>
    </xf>
    <xf numFmtId="0" fontId="107" fillId="0" borderId="22" xfId="72" applyFont="1" applyBorder="1" applyAlignment="1">
      <alignment horizontal="center" vertical="center" wrapText="1"/>
    </xf>
    <xf numFmtId="180" fontId="20" fillId="2" borderId="3" xfId="47" applyNumberFormat="1" applyFont="1" applyFill="1" applyBorder="1" applyAlignment="1">
      <alignment horizontal="center"/>
    </xf>
    <xf numFmtId="0" fontId="44" fillId="13" borderId="70" xfId="47" applyFont="1" applyFill="1" applyBorder="1" applyAlignment="1">
      <alignment horizontal="center" vertical="center"/>
    </xf>
    <xf numFmtId="0" fontId="44" fillId="13" borderId="27" xfId="47" applyFont="1" applyFill="1" applyBorder="1" applyAlignment="1">
      <alignment horizontal="center" vertical="center"/>
    </xf>
    <xf numFmtId="0" fontId="45" fillId="13" borderId="27" xfId="47" applyFont="1" applyFill="1" applyBorder="1" applyAlignment="1">
      <alignment horizontal="center" vertical="center"/>
    </xf>
    <xf numFmtId="0" fontId="45" fillId="13" borderId="27" xfId="47" applyFont="1" applyFill="1" applyBorder="1" applyAlignment="1">
      <alignment vertical="center" wrapText="1"/>
    </xf>
    <xf numFmtId="0" fontId="45" fillId="13" borderId="27" xfId="47" applyFont="1" applyFill="1" applyBorder="1" applyAlignment="1">
      <alignment horizontal="center" vertical="center" wrapText="1"/>
    </xf>
    <xf numFmtId="0" fontId="45" fillId="13" borderId="6" xfId="47" applyFont="1" applyFill="1" applyBorder="1" applyAlignment="1">
      <alignment horizontal="center" vertical="center" wrapText="1"/>
    </xf>
    <xf numFmtId="0" fontId="43" fillId="6" borderId="22" xfId="0" applyFont="1" applyFill="1" applyBorder="1" applyAlignment="1">
      <alignment horizontal="center" vertical="center"/>
    </xf>
    <xf numFmtId="0" fontId="46" fillId="0" borderId="0" xfId="0" applyFont="1" applyAlignment="1">
      <alignment horizontal="center" vertical="center"/>
    </xf>
    <xf numFmtId="179" fontId="15" fillId="6" borderId="0" xfId="0" applyNumberFormat="1" applyFont="1" applyFill="1" applyAlignment="1">
      <alignment horizontal="center" vertical="center"/>
    </xf>
    <xf numFmtId="168" fontId="44" fillId="0" borderId="0" xfId="0" applyNumberFormat="1" applyFont="1" applyAlignment="1">
      <alignment horizontal="left" vertical="center"/>
    </xf>
    <xf numFmtId="168" fontId="43" fillId="0" borderId="0" xfId="0" applyNumberFormat="1" applyFont="1" applyAlignment="1">
      <alignment horizontal="center"/>
    </xf>
    <xf numFmtId="0" fontId="54" fillId="8" borderId="22" xfId="0" applyFont="1" applyFill="1" applyBorder="1" applyAlignment="1">
      <alignment horizontal="center" vertical="center"/>
    </xf>
    <xf numFmtId="0" fontId="45" fillId="8" borderId="44" xfId="0" applyFont="1" applyFill="1" applyBorder="1" applyAlignment="1">
      <alignment horizontal="center" vertical="center"/>
    </xf>
    <xf numFmtId="0" fontId="22" fillId="10" borderId="3" xfId="47" applyFont="1" applyFill="1" applyBorder="1" applyAlignment="1">
      <alignment horizontal="center" vertical="center"/>
    </xf>
    <xf numFmtId="0" fontId="45" fillId="0" borderId="0" xfId="0" applyFont="1" applyAlignment="1">
      <alignment horizontal="center" vertical="center"/>
    </xf>
    <xf numFmtId="168" fontId="44" fillId="0" borderId="0" xfId="0" applyNumberFormat="1" applyFont="1" applyAlignment="1">
      <alignment horizontal="center"/>
    </xf>
    <xf numFmtId="0" fontId="22" fillId="6" borderId="3" xfId="47" applyFont="1" applyFill="1" applyBorder="1" applyAlignment="1">
      <alignment horizontal="center" vertical="center"/>
    </xf>
    <xf numFmtId="0" fontId="22" fillId="10" borderId="43" xfId="47" applyFont="1" applyFill="1" applyBorder="1" applyAlignment="1">
      <alignment horizontal="center" vertical="center"/>
    </xf>
    <xf numFmtId="0" fontId="22" fillId="10" borderId="3" xfId="30" applyFont="1" applyFill="1" applyBorder="1" applyAlignment="1">
      <alignment horizontal="center" vertical="center"/>
    </xf>
    <xf numFmtId="0" fontId="45" fillId="8" borderId="43" xfId="0" applyFont="1" applyFill="1" applyBorder="1" applyAlignment="1">
      <alignment horizontal="center" vertical="center"/>
    </xf>
    <xf numFmtId="168" fontId="45" fillId="8" borderId="43" xfId="0" applyNumberFormat="1" applyFont="1" applyFill="1" applyBorder="1" applyAlignment="1">
      <alignment horizontal="center" vertical="center"/>
    </xf>
    <xf numFmtId="0" fontId="45" fillId="8" borderId="22" xfId="0" applyFont="1" applyFill="1" applyBorder="1" applyAlignment="1">
      <alignment horizontal="center" vertical="center"/>
    </xf>
    <xf numFmtId="0" fontId="45" fillId="0" borderId="0" xfId="0" applyFont="1" applyAlignment="1">
      <alignment horizontal="center"/>
    </xf>
    <xf numFmtId="179" fontId="15" fillId="0" borderId="0" xfId="0" applyNumberFormat="1" applyFont="1" applyAlignment="1">
      <alignment horizontal="center" vertical="center"/>
    </xf>
    <xf numFmtId="168" fontId="44" fillId="0" borderId="0" xfId="0" applyNumberFormat="1" applyFont="1" applyAlignment="1">
      <alignment horizontal="left"/>
    </xf>
    <xf numFmtId="0" fontId="45" fillId="10" borderId="3" xfId="47" applyFont="1" applyFill="1" applyBorder="1" applyAlignment="1">
      <alignment horizontal="center" vertical="center"/>
    </xf>
    <xf numFmtId="0" fontId="45" fillId="10" borderId="43" xfId="47" applyFont="1" applyFill="1" applyBorder="1" applyAlignment="1">
      <alignment horizontal="center" vertical="center"/>
    </xf>
    <xf numFmtId="0" fontId="45" fillId="0" borderId="22" xfId="47" applyFont="1" applyBorder="1" applyAlignment="1">
      <alignment horizontal="center" vertical="center" wrapText="1"/>
    </xf>
    <xf numFmtId="0" fontId="44" fillId="10" borderId="70" xfId="47" applyFont="1" applyFill="1" applyBorder="1" applyAlignment="1">
      <alignment horizontal="center" vertical="center"/>
    </xf>
    <xf numFmtId="0" fontId="44" fillId="10" borderId="27" xfId="47" applyFont="1" applyFill="1" applyBorder="1" applyAlignment="1">
      <alignment horizontal="center" vertical="center"/>
    </xf>
    <xf numFmtId="0" fontId="45" fillId="10" borderId="27" xfId="47" applyFont="1" applyFill="1" applyBorder="1" applyAlignment="1">
      <alignment horizontal="center" vertical="center"/>
    </xf>
    <xf numFmtId="0" fontId="45" fillId="10" borderId="27" xfId="47" applyFont="1" applyFill="1" applyBorder="1" applyAlignment="1">
      <alignment vertical="center" wrapText="1"/>
    </xf>
    <xf numFmtId="0" fontId="45" fillId="10" borderId="27" xfId="47" applyFont="1" applyFill="1" applyBorder="1" applyAlignment="1">
      <alignment horizontal="center" vertical="center" wrapText="1"/>
    </xf>
    <xf numFmtId="0" fontId="45" fillId="10" borderId="6" xfId="47" applyFont="1" applyFill="1" applyBorder="1" applyAlignment="1">
      <alignment horizontal="center" vertical="center" wrapText="1"/>
    </xf>
    <xf numFmtId="0" fontId="22" fillId="0" borderId="42" xfId="30" applyFont="1" applyBorder="1" applyAlignment="1">
      <alignment horizontal="center" vertical="center"/>
    </xf>
    <xf numFmtId="0" fontId="22" fillId="0" borderId="31" xfId="30" applyFont="1" applyBorder="1" applyAlignment="1">
      <alignment horizontal="center" vertical="center"/>
    </xf>
    <xf numFmtId="9" fontId="22" fillId="0" borderId="31" xfId="30" applyNumberFormat="1" applyFont="1" applyBorder="1" applyAlignment="1">
      <alignment horizontal="center" vertical="center"/>
    </xf>
    <xf numFmtId="0" fontId="22" fillId="0" borderId="68" xfId="30" applyFont="1" applyBorder="1" applyAlignment="1">
      <alignment horizontal="center" vertical="center"/>
    </xf>
    <xf numFmtId="1" fontId="22" fillId="0" borderId="3" xfId="30" applyNumberFormat="1" applyFont="1" applyBorder="1" applyAlignment="1">
      <alignment horizontal="center" vertical="center"/>
    </xf>
    <xf numFmtId="168" fontId="22" fillId="0" borderId="3" xfId="30" applyNumberFormat="1" applyFont="1" applyBorder="1" applyAlignment="1">
      <alignment horizontal="center" vertical="center"/>
    </xf>
    <xf numFmtId="9" fontId="22" fillId="0" borderId="3" xfId="30" applyNumberFormat="1" applyFont="1" applyBorder="1" applyAlignment="1">
      <alignment horizontal="center" vertical="center"/>
    </xf>
    <xf numFmtId="187" fontId="22" fillId="0" borderId="52" xfId="35" applyNumberFormat="1" applyFont="1" applyFill="1" applyBorder="1" applyAlignment="1">
      <alignment horizontal="center" vertical="center"/>
    </xf>
    <xf numFmtId="0" fontId="15" fillId="0" borderId="22" xfId="0" applyFont="1" applyBorder="1" applyAlignment="1">
      <alignment horizontal="center"/>
    </xf>
    <xf numFmtId="0" fontId="45" fillId="10" borderId="3" xfId="0" applyFont="1" applyFill="1" applyBorder="1" applyAlignment="1">
      <alignment horizontal="center" vertical="center"/>
    </xf>
    <xf numFmtId="167" fontId="45" fillId="0" borderId="42" xfId="30" applyNumberFormat="1" applyFont="1" applyBorder="1" applyAlignment="1">
      <alignment horizontal="center" vertical="center"/>
    </xf>
    <xf numFmtId="1" fontId="45" fillId="0" borderId="42" xfId="30" applyNumberFormat="1" applyFont="1" applyBorder="1" applyAlignment="1">
      <alignment horizontal="center" vertical="center"/>
    </xf>
    <xf numFmtId="0" fontId="45" fillId="0" borderId="34" xfId="30" applyFont="1" applyBorder="1" applyAlignment="1">
      <alignment horizontal="center" vertical="center"/>
    </xf>
    <xf numFmtId="0" fontId="45" fillId="0" borderId="3" xfId="30" applyFont="1" applyBorder="1" applyAlignment="1">
      <alignment horizontal="center" vertical="center" wrapText="1"/>
    </xf>
    <xf numFmtId="0" fontId="22" fillId="0" borderId="53" xfId="0" applyFont="1" applyBorder="1" applyAlignment="1">
      <alignment horizontal="left" vertical="center"/>
    </xf>
    <xf numFmtId="167" fontId="45" fillId="0" borderId="3" xfId="0" applyNumberFormat="1" applyFont="1" applyBorder="1" applyAlignment="1">
      <alignment horizontal="center" vertical="center"/>
    </xf>
    <xf numFmtId="0" fontId="11" fillId="5" borderId="22" xfId="6" applyFont="1" applyFill="1" applyBorder="1" applyAlignment="1">
      <alignment vertical="center" wrapText="1"/>
    </xf>
    <xf numFmtId="0" fontId="11" fillId="0" borderId="0" xfId="6" applyFont="1" applyAlignment="1">
      <alignment horizontal="left" vertical="center"/>
    </xf>
    <xf numFmtId="0" fontId="22" fillId="0" borderId="4" xfId="0" applyFont="1" applyBorder="1" applyAlignment="1">
      <alignment horizontal="center" vertical="center"/>
    </xf>
    <xf numFmtId="167" fontId="22" fillId="0" borderId="3" xfId="0" applyNumberFormat="1" applyFont="1" applyBorder="1" applyAlignment="1">
      <alignment horizontal="center" vertical="center"/>
    </xf>
    <xf numFmtId="2" fontId="46" fillId="0" borderId="74" xfId="37" applyNumberFormat="1" applyFont="1" applyBorder="1" applyAlignment="1">
      <alignment horizontal="center" vertical="center" wrapText="1"/>
    </xf>
    <xf numFmtId="2" fontId="46" fillId="0" borderId="76" xfId="37" applyNumberFormat="1" applyFont="1" applyBorder="1" applyAlignment="1">
      <alignment horizontal="center" vertical="center" wrapText="1"/>
    </xf>
    <xf numFmtId="2" fontId="63" fillId="0" borderId="22" xfId="37" applyNumberFormat="1" applyFont="1" applyBorder="1" applyAlignment="1">
      <alignment horizontal="center" vertical="center"/>
    </xf>
    <xf numFmtId="0" fontId="45" fillId="10" borderId="42" xfId="30" applyFont="1" applyFill="1" applyBorder="1" applyAlignment="1">
      <alignment horizontal="center" vertical="center"/>
    </xf>
    <xf numFmtId="0" fontId="45" fillId="10" borderId="43" xfId="30" applyFont="1" applyFill="1" applyBorder="1" applyAlignment="1">
      <alignment horizontal="center" vertical="center"/>
    </xf>
    <xf numFmtId="0" fontId="22" fillId="10" borderId="53" xfId="30" applyFont="1" applyFill="1" applyBorder="1" applyAlignment="1">
      <alignment horizontal="left" vertical="center"/>
    </xf>
    <xf numFmtId="0" fontId="22" fillId="10" borderId="4" xfId="30" applyFont="1" applyFill="1" applyBorder="1" applyAlignment="1">
      <alignment horizontal="center" vertical="center"/>
    </xf>
    <xf numFmtId="0" fontId="22" fillId="10" borderId="34" xfId="30" applyFont="1" applyFill="1" applyBorder="1" applyAlignment="1">
      <alignment horizontal="center" vertical="center"/>
    </xf>
    <xf numFmtId="0" fontId="45" fillId="10" borderId="53" xfId="30" applyFont="1" applyFill="1" applyBorder="1" applyAlignment="1">
      <alignment horizontal="left" vertical="center"/>
    </xf>
    <xf numFmtId="0" fontId="45" fillId="10" borderId="42" xfId="56" applyFont="1" applyFill="1" applyBorder="1" applyAlignment="1">
      <alignment horizontal="left" vertical="center"/>
    </xf>
    <xf numFmtId="0" fontId="45" fillId="10" borderId="43" xfId="56" applyFont="1" applyFill="1" applyBorder="1" applyAlignment="1">
      <alignment horizontal="center" vertical="center"/>
    </xf>
    <xf numFmtId="0" fontId="45" fillId="10" borderId="53" xfId="56" applyFont="1" applyFill="1" applyBorder="1" applyAlignment="1">
      <alignment horizontal="left" vertical="center"/>
    </xf>
    <xf numFmtId="0" fontId="22" fillId="10" borderId="53" xfId="56" applyFont="1" applyFill="1" applyBorder="1" applyAlignment="1">
      <alignment horizontal="left" vertical="center"/>
    </xf>
    <xf numFmtId="0" fontId="22" fillId="10" borderId="4" xfId="56" applyFont="1" applyFill="1" applyBorder="1" applyAlignment="1">
      <alignment horizontal="center" vertical="center"/>
    </xf>
    <xf numFmtId="0" fontId="22" fillId="10" borderId="34" xfId="56" applyFont="1" applyFill="1" applyBorder="1" applyAlignment="1">
      <alignment horizontal="center" vertical="center"/>
    </xf>
    <xf numFmtId="0" fontId="25" fillId="10" borderId="22" xfId="6" applyFont="1" applyFill="1" applyBorder="1" applyAlignment="1">
      <alignment vertical="center" wrapText="1"/>
    </xf>
    <xf numFmtId="0" fontId="45" fillId="10" borderId="42" xfId="0" applyFont="1" applyFill="1" applyBorder="1" applyAlignment="1">
      <alignment horizontal="left" vertical="center"/>
    </xf>
    <xf numFmtId="0" fontId="45" fillId="10" borderId="43" xfId="0" applyFont="1" applyFill="1" applyBorder="1" applyAlignment="1">
      <alignment horizontal="center" vertical="center"/>
    </xf>
    <xf numFmtId="0" fontId="45" fillId="10" borderId="42" xfId="52" applyFont="1" applyFill="1" applyBorder="1" applyAlignment="1">
      <alignment horizontal="left" vertical="center"/>
    </xf>
    <xf numFmtId="0" fontId="45" fillId="10" borderId="43" xfId="52" applyFont="1" applyFill="1" applyBorder="1" applyAlignment="1">
      <alignment horizontal="center" vertical="center"/>
    </xf>
    <xf numFmtId="0" fontId="45" fillId="10" borderId="53" xfId="52" applyFont="1" applyFill="1" applyBorder="1" applyAlignment="1">
      <alignment horizontal="left" vertical="center"/>
    </xf>
    <xf numFmtId="0" fontId="22" fillId="10" borderId="3" xfId="52" applyFont="1" applyFill="1" applyBorder="1" applyAlignment="1">
      <alignment horizontal="center" vertical="center"/>
    </xf>
    <xf numFmtId="0" fontId="22" fillId="10" borderId="53" xfId="52" applyFont="1" applyFill="1" applyBorder="1" applyAlignment="1">
      <alignment horizontal="left" vertical="center"/>
    </xf>
    <xf numFmtId="0" fontId="22" fillId="10" borderId="4" xfId="52" applyFont="1" applyFill="1" applyBorder="1" applyAlignment="1">
      <alignment horizontal="center" vertical="center"/>
    </xf>
    <xf numFmtId="0" fontId="22" fillId="10" borderId="34" xfId="52" applyFont="1" applyFill="1" applyBorder="1" applyAlignment="1">
      <alignment horizontal="center" vertical="center"/>
    </xf>
    <xf numFmtId="0" fontId="45" fillId="10" borderId="4" xfId="0" applyFont="1" applyFill="1" applyBorder="1" applyAlignment="1">
      <alignment horizontal="center" vertical="center"/>
    </xf>
    <xf numFmtId="0" fontId="45" fillId="10" borderId="34" xfId="0" applyFont="1" applyFill="1" applyBorder="1" applyAlignment="1">
      <alignment horizontal="center" vertical="center"/>
    </xf>
    <xf numFmtId="0" fontId="45" fillId="10" borderId="53" xfId="0" applyFont="1" applyFill="1" applyBorder="1" applyAlignment="1">
      <alignment horizontal="left" vertical="center"/>
    </xf>
    <xf numFmtId="0" fontId="22" fillId="10" borderId="42" xfId="0" applyFont="1" applyFill="1" applyBorder="1" applyAlignment="1">
      <alignment horizontal="left" vertical="center"/>
    </xf>
    <xf numFmtId="0" fontId="22" fillId="10" borderId="43" xfId="0" applyFont="1" applyFill="1" applyBorder="1" applyAlignment="1">
      <alignment horizontal="center" vertical="center"/>
    </xf>
    <xf numFmtId="0" fontId="22" fillId="10" borderId="42" xfId="0" applyFont="1" applyFill="1" applyBorder="1" applyAlignment="1">
      <alignment horizontal="left" vertical="center" wrapText="1"/>
    </xf>
    <xf numFmtId="0" fontId="45" fillId="10" borderId="42" xfId="0" applyFont="1" applyFill="1" applyBorder="1" applyAlignment="1">
      <alignment horizontal="center" vertical="center"/>
    </xf>
    <xf numFmtId="0" fontId="22" fillId="10" borderId="53" xfId="0" applyFont="1" applyFill="1" applyBorder="1" applyAlignment="1">
      <alignment horizontal="left" vertical="center"/>
    </xf>
    <xf numFmtId="0" fontId="22" fillId="10" borderId="42" xfId="30" applyFont="1" applyFill="1" applyBorder="1" applyAlignment="1">
      <alignment horizontal="left" vertical="center"/>
    </xf>
    <xf numFmtId="0" fontId="45" fillId="10" borderId="4" xfId="30" applyFont="1" applyFill="1" applyBorder="1" applyAlignment="1">
      <alignment horizontal="center" vertical="center"/>
    </xf>
    <xf numFmtId="0" fontId="22" fillId="10" borderId="42" xfId="56" applyFont="1" applyFill="1" applyBorder="1" applyAlignment="1">
      <alignment horizontal="left" vertical="center"/>
    </xf>
    <xf numFmtId="0" fontId="22" fillId="10" borderId="43" xfId="56" applyFont="1" applyFill="1" applyBorder="1" applyAlignment="1">
      <alignment horizontal="center" vertical="center"/>
    </xf>
    <xf numFmtId="0" fontId="22" fillId="10" borderId="42" xfId="30" applyFont="1" applyFill="1" applyBorder="1" applyAlignment="1">
      <alignment horizontal="center" vertical="center"/>
    </xf>
    <xf numFmtId="0" fontId="22" fillId="10" borderId="42" xfId="47" applyFont="1" applyFill="1" applyBorder="1" applyAlignment="1">
      <alignment horizontal="left" vertical="center"/>
    </xf>
    <xf numFmtId="0" fontId="22" fillId="10" borderId="42" xfId="47" applyFont="1" applyFill="1" applyBorder="1" applyAlignment="1">
      <alignment horizontal="left" vertical="center" wrapText="1"/>
    </xf>
    <xf numFmtId="0" fontId="45" fillId="10" borderId="42" xfId="47" applyFont="1" applyFill="1" applyBorder="1" applyAlignment="1">
      <alignment horizontal="left" vertical="center"/>
    </xf>
    <xf numFmtId="0" fontId="45" fillId="10" borderId="53" xfId="47" applyFont="1" applyFill="1" applyBorder="1" applyAlignment="1">
      <alignment horizontal="left" vertical="center"/>
    </xf>
    <xf numFmtId="0" fontId="22" fillId="10" borderId="53" xfId="47" applyFont="1" applyFill="1" applyBorder="1" applyAlignment="1">
      <alignment horizontal="left" vertical="center"/>
    </xf>
    <xf numFmtId="0" fontId="45" fillId="10" borderId="42" xfId="47" applyFont="1" applyFill="1" applyBorder="1" applyAlignment="1">
      <alignment horizontal="left" vertical="center" wrapText="1"/>
    </xf>
    <xf numFmtId="0" fontId="45" fillId="10" borderId="4" xfId="47" applyFont="1" applyFill="1" applyBorder="1" applyAlignment="1">
      <alignment horizontal="left" vertical="center"/>
    </xf>
    <xf numFmtId="0" fontId="45" fillId="10" borderId="53" xfId="47" applyFont="1" applyFill="1" applyBorder="1" applyAlignment="1">
      <alignment horizontal="left" vertical="center" wrapText="1"/>
    </xf>
    <xf numFmtId="0" fontId="98" fillId="0" borderId="0" xfId="37" quotePrefix="1" applyFont="1" applyAlignment="1">
      <alignment horizontal="center"/>
    </xf>
    <xf numFmtId="0" fontId="11" fillId="2" borderId="4" xfId="0" applyFont="1" applyFill="1" applyBorder="1" applyAlignment="1">
      <alignment horizontal="left"/>
    </xf>
    <xf numFmtId="0" fontId="38" fillId="0" borderId="0" xfId="0" applyFont="1"/>
    <xf numFmtId="0" fontId="44" fillId="6" borderId="22" xfId="6" applyFont="1" applyFill="1" applyBorder="1" applyAlignment="1">
      <alignment vertical="center"/>
    </xf>
    <xf numFmtId="0" fontId="11" fillId="2" borderId="53" xfId="0" applyFont="1" applyFill="1" applyBorder="1" applyAlignment="1">
      <alignment horizontal="left"/>
    </xf>
    <xf numFmtId="0" fontId="45" fillId="2" borderId="40" xfId="6" applyFont="1" applyFill="1" applyBorder="1" applyAlignment="1">
      <alignment vertical="center"/>
    </xf>
    <xf numFmtId="180" fontId="11" fillId="2" borderId="58" xfId="0" applyNumberFormat="1" applyFont="1" applyFill="1" applyBorder="1" applyAlignment="1">
      <alignment horizontal="center"/>
    </xf>
    <xf numFmtId="189" fontId="11" fillId="2" borderId="3" xfId="0" applyNumberFormat="1" applyFont="1" applyFill="1" applyBorder="1" applyAlignment="1" applyProtection="1">
      <alignment horizontal="center" vertical="center"/>
      <protection locked="0"/>
    </xf>
    <xf numFmtId="0" fontId="45" fillId="2" borderId="48" xfId="6" applyFont="1" applyFill="1" applyBorder="1" applyAlignment="1">
      <alignment vertical="center"/>
    </xf>
    <xf numFmtId="191" fontId="11" fillId="2" borderId="3" xfId="0" applyNumberFormat="1" applyFont="1" applyFill="1" applyBorder="1" applyAlignment="1">
      <alignment horizontal="center"/>
    </xf>
    <xf numFmtId="0" fontId="45" fillId="0" borderId="42" xfId="56" applyFont="1" applyBorder="1" applyAlignment="1">
      <alignment horizontal="left" vertical="center"/>
    </xf>
    <xf numFmtId="0" fontId="45" fillId="0" borderId="43" xfId="56" applyFont="1" applyBorder="1" applyAlignment="1">
      <alignment horizontal="center" vertical="center"/>
    </xf>
    <xf numFmtId="0" fontId="45" fillId="0" borderId="53" xfId="56" applyFont="1" applyBorder="1" applyAlignment="1">
      <alignment horizontal="left" vertical="center"/>
    </xf>
    <xf numFmtId="167" fontId="45" fillId="0" borderId="3" xfId="75" applyNumberFormat="1" applyFont="1" applyBorder="1" applyAlignment="1">
      <alignment horizontal="center" vertical="center"/>
    </xf>
    <xf numFmtId="0" fontId="22" fillId="0" borderId="0" xfId="76" applyFont="1"/>
    <xf numFmtId="0" fontId="45" fillId="23" borderId="101" xfId="6" applyFont="1" applyFill="1" applyBorder="1" applyAlignment="1">
      <alignment vertical="center"/>
    </xf>
    <xf numFmtId="0" fontId="11" fillId="23" borderId="4" xfId="6" applyFont="1" applyFill="1" applyBorder="1" applyAlignment="1">
      <alignment horizontal="center" vertical="center" wrapText="1"/>
    </xf>
    <xf numFmtId="0" fontId="20" fillId="23" borderId="3" xfId="6" applyFont="1" applyFill="1" applyBorder="1" applyAlignment="1">
      <alignment horizontal="center" vertical="center" wrapText="1"/>
    </xf>
    <xf numFmtId="182" fontId="20" fillId="23" borderId="3" xfId="6" applyNumberFormat="1" applyFont="1" applyFill="1" applyBorder="1" applyAlignment="1">
      <alignment horizontal="center" vertical="center" wrapText="1"/>
    </xf>
    <xf numFmtId="0" fontId="11" fillId="23" borderId="3" xfId="6" applyFont="1" applyFill="1" applyBorder="1" applyAlignment="1">
      <alignment horizontal="center" vertical="center" wrapText="1"/>
    </xf>
    <xf numFmtId="0" fontId="11" fillId="23" borderId="3" xfId="0" applyFont="1" applyFill="1" applyBorder="1" applyAlignment="1" applyProtection="1">
      <alignment horizontal="center" vertical="center"/>
      <protection locked="0"/>
    </xf>
    <xf numFmtId="0" fontId="40" fillId="23" borderId="23" xfId="6" applyFont="1" applyFill="1" applyBorder="1" applyAlignment="1">
      <alignment vertical="center"/>
    </xf>
    <xf numFmtId="0" fontId="40" fillId="23" borderId="30" xfId="6" applyFont="1" applyFill="1" applyBorder="1" applyAlignment="1">
      <alignment vertical="center"/>
    </xf>
    <xf numFmtId="0" fontId="20" fillId="23" borderId="22" xfId="6" applyFont="1" applyFill="1" applyBorder="1" applyAlignment="1">
      <alignment vertical="center" wrapText="1"/>
    </xf>
    <xf numFmtId="1" fontId="27" fillId="23" borderId="22" xfId="6" applyNumberFormat="1" applyFont="1" applyFill="1" applyBorder="1" applyAlignment="1">
      <alignment horizontal="right" vertical="center"/>
    </xf>
    <xf numFmtId="0" fontId="50" fillId="23" borderId="22" xfId="6" applyFont="1" applyFill="1" applyBorder="1" applyAlignment="1">
      <alignment horizontal="center" vertical="center" wrapText="1"/>
    </xf>
    <xf numFmtId="0" fontId="20" fillId="23" borderId="22" xfId="6" applyFont="1" applyFill="1" applyBorder="1" applyAlignment="1">
      <alignment horizontal="center" vertical="center" wrapText="1"/>
    </xf>
    <xf numFmtId="0" fontId="20" fillId="23" borderId="23" xfId="6" applyFont="1" applyFill="1" applyBorder="1" applyAlignment="1">
      <alignment vertical="center"/>
    </xf>
    <xf numFmtId="0" fontId="20" fillId="23" borderId="2" xfId="6" applyFont="1" applyFill="1" applyBorder="1" applyAlignment="1">
      <alignment vertical="center"/>
    </xf>
    <xf numFmtId="0" fontId="45" fillId="2" borderId="55" xfId="6" applyFont="1" applyFill="1" applyBorder="1" applyAlignment="1">
      <alignment vertical="center"/>
    </xf>
    <xf numFmtId="0" fontId="11" fillId="2" borderId="31" xfId="6" applyFont="1" applyFill="1" applyBorder="1" applyAlignment="1">
      <alignment horizontal="center" vertical="center" wrapText="1"/>
    </xf>
    <xf numFmtId="0" fontId="11" fillId="2" borderId="31" xfId="0" applyFont="1" applyFill="1" applyBorder="1" applyAlignment="1" applyProtection="1">
      <alignment horizontal="center" vertical="center"/>
      <protection locked="0"/>
    </xf>
    <xf numFmtId="180" fontId="11" fillId="2" borderId="31" xfId="0" applyNumberFormat="1" applyFont="1" applyFill="1" applyBorder="1" applyAlignment="1">
      <alignment horizontal="center"/>
    </xf>
    <xf numFmtId="180" fontId="11" fillId="24" borderId="3" xfId="0" applyNumberFormat="1" applyFont="1" applyFill="1" applyBorder="1" applyAlignment="1">
      <alignment horizontal="center"/>
    </xf>
    <xf numFmtId="0" fontId="11" fillId="24" borderId="3" xfId="0" applyFont="1" applyFill="1" applyBorder="1" applyAlignment="1" applyProtection="1">
      <alignment horizontal="center" vertical="center"/>
      <protection locked="0"/>
    </xf>
    <xf numFmtId="0" fontId="110" fillId="0" borderId="0" xfId="37" quotePrefix="1" applyFont="1" applyAlignment="1">
      <alignment horizontal="right" vertical="center"/>
    </xf>
    <xf numFmtId="0" fontId="11" fillId="0" borderId="0" xfId="6" applyFont="1" applyAlignment="1">
      <alignment wrapText="1"/>
    </xf>
    <xf numFmtId="0" fontId="11" fillId="25" borderId="44" xfId="6" applyFont="1" applyFill="1" applyBorder="1" applyAlignment="1">
      <alignment horizontal="center" vertical="center" wrapText="1"/>
    </xf>
    <xf numFmtId="0" fontId="115" fillId="25" borderId="22" xfId="77" applyFont="1" applyFill="1" applyBorder="1" applyAlignment="1">
      <alignment vertical="center" wrapText="1"/>
    </xf>
    <xf numFmtId="0" fontId="115" fillId="26" borderId="22" xfId="77" applyFont="1" applyFill="1" applyBorder="1" applyAlignment="1">
      <alignment vertical="center" wrapText="1"/>
    </xf>
    <xf numFmtId="0" fontId="115" fillId="19" borderId="22" xfId="77" applyFont="1" applyFill="1" applyBorder="1" applyAlignment="1">
      <alignment vertical="center" wrapText="1"/>
    </xf>
    <xf numFmtId="0" fontId="115" fillId="27" borderId="22" xfId="77" applyFont="1" applyFill="1" applyBorder="1" applyAlignment="1">
      <alignment vertical="center" wrapText="1"/>
    </xf>
    <xf numFmtId="0" fontId="115" fillId="28" borderId="22" xfId="77" applyFont="1" applyFill="1" applyBorder="1" applyAlignment="1">
      <alignment vertical="center" wrapText="1"/>
    </xf>
    <xf numFmtId="0" fontId="11" fillId="19" borderId="0" xfId="6" applyFont="1" applyFill="1" applyAlignment="1">
      <alignment wrapText="1"/>
    </xf>
    <xf numFmtId="0" fontId="10" fillId="25" borderId="0" xfId="6" applyFont="1" applyFill="1"/>
    <xf numFmtId="0" fontId="10" fillId="26" borderId="0" xfId="6" applyFont="1" applyFill="1"/>
    <xf numFmtId="0" fontId="10" fillId="19" borderId="0" xfId="6" applyFont="1" applyFill="1"/>
    <xf numFmtId="0" fontId="10" fillId="27" borderId="0" xfId="6" applyFont="1" applyFill="1"/>
    <xf numFmtId="0" fontId="10" fillId="29" borderId="0" xfId="6" applyFont="1" applyFill="1"/>
    <xf numFmtId="0" fontId="11" fillId="0" borderId="0" xfId="6" applyFont="1" applyAlignment="1">
      <alignment horizontal="left"/>
    </xf>
    <xf numFmtId="0" fontId="11" fillId="0" borderId="0" xfId="6" applyFont="1" applyAlignment="1">
      <alignment horizontal="left" wrapText="1"/>
    </xf>
    <xf numFmtId="0" fontId="0" fillId="0" borderId="0" xfId="0" quotePrefix="1"/>
    <xf numFmtId="169" fontId="45" fillId="0" borderId="22" xfId="30" applyNumberFormat="1" applyFont="1" applyBorder="1" applyAlignment="1">
      <alignment horizontal="center" vertical="center"/>
    </xf>
    <xf numFmtId="1" fontId="0" fillId="0" borderId="22" xfId="0" applyNumberFormat="1" applyBorder="1" applyAlignment="1">
      <alignment horizontal="center" vertical="center"/>
    </xf>
    <xf numFmtId="1" fontId="88" fillId="0" borderId="22" xfId="6" applyNumberFormat="1" applyFont="1" applyBorder="1" applyAlignment="1">
      <alignment horizontal="center" vertical="center" wrapText="1"/>
    </xf>
    <xf numFmtId="0" fontId="10" fillId="0" borderId="0" xfId="6" applyFont="1" applyAlignment="1">
      <alignment horizontal="center" vertical="center" wrapText="1"/>
    </xf>
    <xf numFmtId="0" fontId="10" fillId="25" borderId="22" xfId="6" applyFont="1" applyFill="1" applyBorder="1" applyAlignment="1">
      <alignment horizontal="center" vertical="center" wrapText="1"/>
    </xf>
    <xf numFmtId="0" fontId="28" fillId="10" borderId="22" xfId="6" applyFont="1" applyFill="1" applyBorder="1" applyAlignment="1">
      <alignment horizontal="center" vertical="center" wrapText="1"/>
    </xf>
    <xf numFmtId="0" fontId="10" fillId="26" borderId="22" xfId="6" applyFont="1" applyFill="1" applyBorder="1" applyAlignment="1">
      <alignment horizontal="center" vertical="center" wrapText="1"/>
    </xf>
    <xf numFmtId="0" fontId="10" fillId="19" borderId="22" xfId="6" applyFont="1" applyFill="1" applyBorder="1" applyAlignment="1">
      <alignment horizontal="center" vertical="center" wrapText="1"/>
    </xf>
    <xf numFmtId="0" fontId="10" fillId="27" borderId="22" xfId="6" applyFont="1" applyFill="1" applyBorder="1" applyAlignment="1">
      <alignment horizontal="center" vertical="center" wrapText="1"/>
    </xf>
    <xf numFmtId="0" fontId="10" fillId="28" borderId="22" xfId="6" applyFont="1" applyFill="1" applyBorder="1" applyAlignment="1">
      <alignment horizontal="center" vertical="center" wrapText="1"/>
    </xf>
    <xf numFmtId="0" fontId="10" fillId="6" borderId="22" xfId="6" applyFont="1" applyFill="1" applyBorder="1" applyAlignment="1">
      <alignment horizontal="center" vertical="center" wrapText="1"/>
    </xf>
    <xf numFmtId="0" fontId="115" fillId="6" borderId="22" xfId="77" applyFont="1" applyFill="1" applyBorder="1" applyAlignment="1">
      <alignment vertical="center" wrapText="1"/>
    </xf>
    <xf numFmtId="0" fontId="115" fillId="6" borderId="22" xfId="77" applyFont="1" applyFill="1" applyBorder="1" applyAlignment="1">
      <alignment horizontal="center" vertical="center" wrapText="1"/>
    </xf>
    <xf numFmtId="0" fontId="11" fillId="0" borderId="44" xfId="6" applyFont="1" applyBorder="1" applyAlignment="1">
      <alignment horizontal="center" vertical="center" wrapText="1"/>
    </xf>
    <xf numFmtId="0" fontId="11" fillId="25" borderId="0" xfId="6" applyFont="1" applyFill="1"/>
    <xf numFmtId="0" fontId="11" fillId="26" borderId="0" xfId="6" applyFont="1" applyFill="1"/>
    <xf numFmtId="0" fontId="115" fillId="0" borderId="22" xfId="77" applyFont="1" applyBorder="1" applyAlignment="1">
      <alignment vertical="center" wrapText="1"/>
    </xf>
    <xf numFmtId="0" fontId="22" fillId="0" borderId="0" xfId="6" applyFont="1" applyAlignment="1">
      <alignment horizontal="center" vertical="center"/>
    </xf>
    <xf numFmtId="0" fontId="22" fillId="0" borderId="0" xfId="6" applyFont="1" applyAlignment="1">
      <alignment wrapText="1"/>
    </xf>
    <xf numFmtId="0" fontId="10" fillId="6" borderId="48" xfId="6" applyFont="1" applyFill="1" applyBorder="1" applyAlignment="1">
      <alignment horizontal="center" vertical="center" wrapText="1"/>
    </xf>
    <xf numFmtId="0" fontId="25" fillId="6" borderId="43" xfId="6" applyFont="1" applyFill="1" applyBorder="1" applyAlignment="1">
      <alignment horizontal="center" vertical="center" wrapText="1"/>
    </xf>
    <xf numFmtId="0" fontId="25" fillId="6" borderId="31" xfId="6" applyFont="1" applyFill="1" applyBorder="1" applyAlignment="1">
      <alignment horizontal="center" vertical="center" wrapText="1"/>
    </xf>
    <xf numFmtId="168" fontId="20" fillId="6" borderId="31" xfId="6" applyNumberFormat="1" applyFont="1" applyFill="1" applyBorder="1"/>
    <xf numFmtId="168" fontId="20" fillId="6" borderId="53" xfId="6" applyNumberFormat="1" applyFont="1" applyFill="1" applyBorder="1" applyAlignment="1">
      <alignment horizontal="center"/>
    </xf>
    <xf numFmtId="1" fontId="20" fillId="6" borderId="31" xfId="6" applyNumberFormat="1" applyFont="1" applyFill="1" applyBorder="1" applyAlignment="1">
      <alignment horizontal="center"/>
    </xf>
    <xf numFmtId="0" fontId="20" fillId="6" borderId="55" xfId="6" applyFont="1" applyFill="1" applyBorder="1"/>
    <xf numFmtId="0" fontId="20" fillId="6" borderId="56" xfId="6" applyFont="1" applyFill="1" applyBorder="1"/>
    <xf numFmtId="0" fontId="28" fillId="6" borderId="68" xfId="56" applyFont="1" applyFill="1" applyBorder="1" applyAlignment="1">
      <alignment horizontal="center"/>
    </xf>
    <xf numFmtId="0" fontId="11" fillId="6" borderId="33" xfId="6" applyFont="1" applyFill="1" applyBorder="1"/>
    <xf numFmtId="0" fontId="11" fillId="6" borderId="31" xfId="6" applyFont="1" applyFill="1" applyBorder="1"/>
    <xf numFmtId="0" fontId="11" fillId="6" borderId="0" xfId="6" applyFont="1" applyFill="1"/>
    <xf numFmtId="0" fontId="11" fillId="6" borderId="4" xfId="6" applyFont="1" applyFill="1" applyBorder="1" applyAlignment="1">
      <alignment horizontal="center" vertical="center" wrapText="1"/>
    </xf>
    <xf numFmtId="0" fontId="20" fillId="6" borderId="3" xfId="6" applyFont="1" applyFill="1" applyBorder="1" applyAlignment="1">
      <alignment horizontal="center" vertical="center" wrapText="1"/>
    </xf>
    <xf numFmtId="0" fontId="11" fillId="6" borderId="3" xfId="0" applyFont="1" applyFill="1" applyBorder="1" applyAlignment="1" applyProtection="1">
      <alignment horizontal="center" vertical="center"/>
      <protection locked="0"/>
    </xf>
    <xf numFmtId="180" fontId="11" fillId="6" borderId="3" xfId="0" applyNumberFormat="1" applyFont="1" applyFill="1" applyBorder="1" applyAlignment="1">
      <alignment horizontal="center"/>
    </xf>
    <xf numFmtId="168" fontId="20" fillId="6" borderId="3" xfId="6" applyNumberFormat="1" applyFont="1" applyFill="1" applyBorder="1" applyAlignment="1">
      <alignment horizontal="center"/>
    </xf>
    <xf numFmtId="1" fontId="20" fillId="6" borderId="42" xfId="6" applyNumberFormat="1" applyFont="1" applyFill="1" applyBorder="1" applyAlignment="1">
      <alignment horizontal="center"/>
    </xf>
    <xf numFmtId="0" fontId="11" fillId="6" borderId="4" xfId="0" applyFont="1" applyFill="1" applyBorder="1" applyAlignment="1">
      <alignment horizontal="left"/>
    </xf>
    <xf numFmtId="0" fontId="20" fillId="6" borderId="39" xfId="6" applyFont="1" applyFill="1" applyBorder="1"/>
    <xf numFmtId="0" fontId="20" fillId="6" borderId="39" xfId="6" applyFont="1" applyFill="1" applyBorder="1" applyAlignment="1">
      <alignment horizontal="center"/>
    </xf>
    <xf numFmtId="0" fontId="28" fillId="6" borderId="52" xfId="6" applyFont="1" applyFill="1" applyBorder="1" applyAlignment="1">
      <alignment horizontal="center"/>
    </xf>
    <xf numFmtId="167" fontId="20" fillId="6" borderId="34" xfId="6" applyNumberFormat="1" applyFont="1" applyFill="1" applyBorder="1" applyAlignment="1">
      <alignment horizontal="center"/>
    </xf>
    <xf numFmtId="169" fontId="20" fillId="6" borderId="3" xfId="6" applyNumberFormat="1" applyFont="1" applyFill="1" applyBorder="1" applyAlignment="1">
      <alignment horizontal="center" vertical="center"/>
    </xf>
    <xf numFmtId="167" fontId="20" fillId="6" borderId="3" xfId="6" applyNumberFormat="1" applyFont="1" applyFill="1" applyBorder="1" applyAlignment="1">
      <alignment horizontal="center" vertical="center"/>
    </xf>
    <xf numFmtId="0" fontId="11" fillId="6" borderId="44" xfId="6" applyFont="1" applyFill="1" applyBorder="1" applyAlignment="1">
      <alignment horizontal="center" vertical="center" wrapText="1"/>
    </xf>
    <xf numFmtId="169" fontId="45" fillId="6" borderId="22" xfId="30" applyNumberFormat="1" applyFont="1" applyFill="1" applyBorder="1" applyAlignment="1">
      <alignment horizontal="center" vertical="center"/>
    </xf>
    <xf numFmtId="1" fontId="0" fillId="6" borderId="22" xfId="0" applyNumberFormat="1" applyFill="1" applyBorder="1" applyAlignment="1">
      <alignment horizontal="center" vertical="center"/>
    </xf>
    <xf numFmtId="1" fontId="88" fillId="6" borderId="22" xfId="6" applyNumberFormat="1" applyFont="1" applyFill="1" applyBorder="1" applyAlignment="1">
      <alignment horizontal="center" vertical="center" wrapText="1"/>
    </xf>
    <xf numFmtId="0" fontId="11" fillId="6" borderId="53" xfId="0" applyFont="1" applyFill="1" applyBorder="1" applyAlignment="1">
      <alignment horizontal="left"/>
    </xf>
    <xf numFmtId="0" fontId="25" fillId="0" borderId="48" xfId="6" applyFont="1" applyBorder="1" applyAlignment="1">
      <alignment horizontal="center" vertical="center" wrapText="1"/>
    </xf>
    <xf numFmtId="0" fontId="25" fillId="0" borderId="0" xfId="6" applyFont="1" applyAlignment="1">
      <alignment horizontal="center" vertical="center" wrapText="1"/>
    </xf>
    <xf numFmtId="0" fontId="11" fillId="26" borderId="22" xfId="6" applyFont="1" applyFill="1" applyBorder="1"/>
    <xf numFmtId="0" fontId="117" fillId="0" borderId="0" xfId="0" applyFont="1"/>
    <xf numFmtId="0" fontId="119" fillId="0" borderId="0" xfId="0" applyFont="1"/>
    <xf numFmtId="0" fontId="9" fillId="0" borderId="0" xfId="0" applyFont="1"/>
    <xf numFmtId="1" fontId="11" fillId="0" borderId="0" xfId="6" applyNumberFormat="1" applyFont="1" applyAlignment="1">
      <alignment wrapText="1"/>
    </xf>
    <xf numFmtId="0" fontId="11" fillId="0" borderId="0" xfId="6" applyFont="1" applyAlignment="1">
      <alignment vertical="top"/>
    </xf>
    <xf numFmtId="0" fontId="25" fillId="0" borderId="25" xfId="6" applyFont="1" applyBorder="1" applyAlignment="1">
      <alignment vertical="center" wrapText="1"/>
    </xf>
    <xf numFmtId="0" fontId="25" fillId="0" borderId="12" xfId="6" applyFont="1" applyBorder="1" applyAlignment="1">
      <alignment vertical="center" wrapText="1"/>
    </xf>
    <xf numFmtId="0" fontId="10" fillId="0" borderId="22" xfId="6" applyFont="1" applyBorder="1" applyAlignment="1">
      <alignment horizontal="center" vertical="center" wrapText="1"/>
    </xf>
    <xf numFmtId="0" fontId="20" fillId="6" borderId="9" xfId="6" applyFont="1" applyFill="1" applyBorder="1" applyAlignment="1">
      <alignment horizontal="center" vertical="center" wrapText="1"/>
    </xf>
    <xf numFmtId="0" fontId="28" fillId="6" borderId="68" xfId="52" applyFont="1" applyFill="1" applyBorder="1" applyAlignment="1">
      <alignment horizontal="center"/>
    </xf>
    <xf numFmtId="0" fontId="11" fillId="6" borderId="44" xfId="6" applyFont="1" applyFill="1" applyBorder="1"/>
    <xf numFmtId="0" fontId="11" fillId="2" borderId="4" xfId="6" applyFont="1" applyFill="1" applyBorder="1" applyAlignment="1">
      <alignment horizontal="left"/>
    </xf>
    <xf numFmtId="167" fontId="20" fillId="0" borderId="43" xfId="6" applyNumberFormat="1" applyFont="1" applyBorder="1" applyAlignment="1">
      <alignment horizontal="center" vertical="center"/>
    </xf>
    <xf numFmtId="180" fontId="11" fillId="2" borderId="3" xfId="52" applyNumberFormat="1" applyFont="1" applyFill="1" applyBorder="1" applyAlignment="1">
      <alignment horizontal="center" vertical="center"/>
    </xf>
    <xf numFmtId="0" fontId="11" fillId="26" borderId="0" xfId="6" applyFont="1" applyFill="1" applyAlignment="1">
      <alignment vertical="center" wrapText="1"/>
    </xf>
    <xf numFmtId="0" fontId="11" fillId="6" borderId="3" xfId="52" applyFont="1" applyFill="1" applyBorder="1" applyAlignment="1" applyProtection="1">
      <alignment horizontal="center" vertical="center"/>
      <protection locked="0"/>
    </xf>
    <xf numFmtId="180" fontId="11" fillId="6" borderId="3" xfId="52" applyNumberFormat="1" applyFont="1" applyFill="1" applyBorder="1" applyAlignment="1">
      <alignment horizontal="center"/>
    </xf>
    <xf numFmtId="0" fontId="11" fillId="6" borderId="4" xfId="6" applyFont="1" applyFill="1" applyBorder="1"/>
    <xf numFmtId="0" fontId="11" fillId="6" borderId="39" xfId="6" applyFont="1" applyFill="1" applyBorder="1"/>
    <xf numFmtId="167" fontId="20" fillId="6" borderId="43" xfId="6" applyNumberFormat="1" applyFont="1" applyFill="1" applyBorder="1" applyAlignment="1">
      <alignment horizontal="center" vertical="center"/>
    </xf>
    <xf numFmtId="1" fontId="20" fillId="0" borderId="42" xfId="6" applyNumberFormat="1" applyFont="1" applyBorder="1" applyAlignment="1">
      <alignment horizontal="center" vertical="center" wrapText="1"/>
    </xf>
    <xf numFmtId="167" fontId="11" fillId="6" borderId="43" xfId="6" applyNumberFormat="1" applyFont="1" applyFill="1" applyBorder="1" applyAlignment="1">
      <alignment horizontal="center" vertical="center" wrapText="1"/>
    </xf>
    <xf numFmtId="167" fontId="11" fillId="0" borderId="43" xfId="6" applyNumberFormat="1" applyFont="1" applyBorder="1" applyAlignment="1">
      <alignment horizontal="center" vertical="center" wrapText="1"/>
    </xf>
    <xf numFmtId="167" fontId="20" fillId="0" borderId="0" xfId="6" applyNumberFormat="1" applyFont="1" applyAlignment="1">
      <alignment horizontal="center" vertical="center"/>
    </xf>
    <xf numFmtId="167" fontId="11" fillId="0" borderId="0" xfId="6" applyNumberFormat="1" applyFont="1" applyAlignment="1">
      <alignment horizontal="center" vertical="center" wrapText="1"/>
    </xf>
    <xf numFmtId="167" fontId="11" fillId="0" borderId="0" xfId="6" applyNumberFormat="1" applyFont="1" applyAlignment="1">
      <alignment horizontal="center" vertical="center"/>
    </xf>
    <xf numFmtId="167" fontId="10" fillId="6" borderId="0" xfId="6" applyNumberFormat="1" applyFont="1" applyFill="1" applyAlignment="1">
      <alignment horizontal="center" vertical="center"/>
    </xf>
    <xf numFmtId="167" fontId="10" fillId="6" borderId="0" xfId="6" applyNumberFormat="1" applyFont="1" applyFill="1" applyAlignment="1">
      <alignment horizontal="center" vertical="center" wrapText="1"/>
    </xf>
    <xf numFmtId="0" fontId="45" fillId="0" borderId="42" xfId="52" applyFont="1" applyBorder="1" applyAlignment="1">
      <alignment horizontal="left" vertical="center"/>
    </xf>
    <xf numFmtId="0" fontId="45" fillId="0" borderId="43" xfId="52" applyFont="1" applyBorder="1" applyAlignment="1">
      <alignment horizontal="center" vertical="center"/>
    </xf>
    <xf numFmtId="0" fontId="45" fillId="0" borderId="53" xfId="52" applyFont="1" applyBorder="1" applyAlignment="1">
      <alignment horizontal="left" vertical="center"/>
    </xf>
    <xf numFmtId="0" fontId="66" fillId="0" borderId="0" xfId="6" applyFont="1"/>
    <xf numFmtId="0" fontId="48" fillId="28" borderId="22" xfId="6" applyFont="1" applyFill="1" applyBorder="1" applyAlignment="1">
      <alignment horizontal="center" vertical="center" wrapText="1"/>
    </xf>
    <xf numFmtId="0" fontId="49" fillId="28" borderId="22" xfId="6" applyFont="1" applyFill="1" applyBorder="1" applyAlignment="1">
      <alignment horizontal="center" vertical="center"/>
    </xf>
    <xf numFmtId="0" fontId="20" fillId="28" borderId="22" xfId="6" applyFont="1" applyFill="1" applyBorder="1" applyAlignment="1">
      <alignment horizontal="center" vertical="center" wrapText="1"/>
    </xf>
    <xf numFmtId="0" fontId="53" fillId="28" borderId="23" xfId="6" applyFont="1" applyFill="1" applyBorder="1" applyAlignment="1">
      <alignment horizontal="left" vertical="center"/>
    </xf>
    <xf numFmtId="0" fontId="53" fillId="28" borderId="30" xfId="6" applyFont="1" applyFill="1" applyBorder="1" applyAlignment="1">
      <alignment horizontal="left" vertical="center"/>
    </xf>
    <xf numFmtId="0" fontId="78" fillId="28" borderId="22" xfId="6" applyFont="1" applyFill="1" applyBorder="1" applyAlignment="1">
      <alignment vertical="center" wrapText="1"/>
    </xf>
    <xf numFmtId="1" fontId="27" fillId="28" borderId="22" xfId="6" applyNumberFormat="1" applyFont="1" applyFill="1" applyBorder="1" applyAlignment="1">
      <alignment horizontal="right" vertical="center"/>
    </xf>
    <xf numFmtId="0" fontId="50" fillId="28" borderId="22" xfId="6" applyFont="1" applyFill="1" applyBorder="1" applyAlignment="1">
      <alignment horizontal="center" vertical="center" wrapText="1"/>
    </xf>
    <xf numFmtId="0" fontId="20" fillId="28" borderId="23" xfId="6" applyFont="1" applyFill="1" applyBorder="1" applyAlignment="1">
      <alignment vertical="center"/>
    </xf>
    <xf numFmtId="0" fontId="20" fillId="28" borderId="2" xfId="6" applyFont="1" applyFill="1" applyBorder="1" applyAlignment="1">
      <alignment vertical="center"/>
    </xf>
    <xf numFmtId="0" fontId="20" fillId="28" borderId="30" xfId="6" applyFont="1" applyFill="1" applyBorder="1" applyAlignment="1">
      <alignment vertical="center"/>
    </xf>
    <xf numFmtId="0" fontId="66" fillId="6" borderId="22" xfId="6" applyFont="1" applyFill="1" applyBorder="1"/>
    <xf numFmtId="0" fontId="66" fillId="6" borderId="0" xfId="6" applyFont="1" applyFill="1"/>
    <xf numFmtId="0" fontId="53" fillId="6" borderId="23" xfId="6" applyFont="1" applyFill="1" applyBorder="1" applyAlignment="1">
      <alignment vertical="center"/>
    </xf>
    <xf numFmtId="0" fontId="53" fillId="28" borderId="23" xfId="6" applyFont="1" applyFill="1" applyBorder="1" applyAlignment="1">
      <alignment vertical="center"/>
    </xf>
    <xf numFmtId="0" fontId="53" fillId="28" borderId="30" xfId="6" applyFont="1" applyFill="1" applyBorder="1" applyAlignment="1">
      <alignment vertical="center"/>
    </xf>
    <xf numFmtId="0" fontId="20" fillId="28" borderId="22" xfId="6" applyFont="1" applyFill="1" applyBorder="1" applyAlignment="1">
      <alignment vertical="center" wrapText="1"/>
    </xf>
    <xf numFmtId="0" fontId="41" fillId="28" borderId="22" xfId="6" applyFont="1" applyFill="1" applyBorder="1" applyAlignment="1">
      <alignment horizontal="center" vertical="center" wrapText="1"/>
    </xf>
    <xf numFmtId="0" fontId="11" fillId="0" borderId="22" xfId="6" applyFont="1" applyBorder="1" applyAlignment="1">
      <alignment vertical="center"/>
    </xf>
    <xf numFmtId="0" fontId="11" fillId="23" borderId="22" xfId="6" applyFont="1" applyFill="1" applyBorder="1"/>
    <xf numFmtId="0" fontId="118" fillId="0" borderId="0" xfId="80" applyFont="1" applyAlignment="1">
      <alignment horizontal="left"/>
    </xf>
    <xf numFmtId="0" fontId="120" fillId="6" borderId="22" xfId="80" applyFont="1" applyFill="1" applyBorder="1" applyAlignment="1">
      <alignment horizontal="center" vertical="center" wrapText="1"/>
    </xf>
    <xf numFmtId="0" fontId="120" fillId="6" borderId="22" xfId="80" applyFont="1" applyFill="1" applyBorder="1" applyAlignment="1">
      <alignment horizontal="left" vertical="center" wrapText="1"/>
    </xf>
    <xf numFmtId="0" fontId="118" fillId="0" borderId="0" xfId="80" applyFont="1"/>
    <xf numFmtId="0" fontId="120" fillId="30" borderId="22" xfId="80" applyFont="1" applyFill="1" applyBorder="1" applyAlignment="1">
      <alignment horizontal="left" vertical="center" wrapText="1" indent="1"/>
    </xf>
    <xf numFmtId="0" fontId="121" fillId="30" borderId="22" xfId="80" applyFont="1" applyFill="1" applyBorder="1" applyAlignment="1">
      <alignment horizontal="center" vertical="center" wrapText="1"/>
    </xf>
    <xf numFmtId="0" fontId="120" fillId="30" borderId="22" xfId="80" applyFont="1" applyFill="1" applyBorder="1" applyAlignment="1">
      <alignment horizontal="center" vertical="center" wrapText="1"/>
    </xf>
    <xf numFmtId="0" fontId="120" fillId="30" borderId="22" xfId="80" applyFont="1" applyFill="1" applyBorder="1" applyAlignment="1">
      <alignment horizontal="left" vertical="center" wrapText="1"/>
    </xf>
    <xf numFmtId="0" fontId="122" fillId="30" borderId="22" xfId="80" applyFont="1" applyFill="1" applyBorder="1" applyAlignment="1">
      <alignment horizontal="left" vertical="center" wrapText="1" indent="1"/>
    </xf>
    <xf numFmtId="0" fontId="127" fillId="30" borderId="22" xfId="80" applyFont="1" applyFill="1" applyBorder="1" applyAlignment="1">
      <alignment horizontal="left" vertical="center" wrapText="1" indent="1"/>
    </xf>
    <xf numFmtId="0" fontId="123" fillId="0" borderId="0" xfId="80" applyFont="1"/>
    <xf numFmtId="0" fontId="128" fillId="0" borderId="44" xfId="80" applyFont="1" applyBorder="1" applyAlignment="1">
      <alignment horizontal="left" vertical="center" indent="1"/>
    </xf>
    <xf numFmtId="0" fontId="125" fillId="0" borderId="22" xfId="80" applyFont="1" applyBorder="1" applyAlignment="1">
      <alignment horizontal="center" vertical="center"/>
    </xf>
    <xf numFmtId="0" fontId="124" fillId="0" borderId="22" xfId="80" applyFont="1" applyBorder="1" applyAlignment="1">
      <alignment horizontal="center" vertical="center"/>
    </xf>
    <xf numFmtId="0" fontId="124" fillId="0" borderId="22" xfId="80" applyFont="1" applyBorder="1" applyAlignment="1">
      <alignment horizontal="left" vertical="center"/>
    </xf>
    <xf numFmtId="0" fontId="124" fillId="0" borderId="44" xfId="80" applyFont="1" applyBorder="1" applyAlignment="1">
      <alignment horizontal="left" vertical="center" indent="1"/>
    </xf>
    <xf numFmtId="0" fontId="128" fillId="0" borderId="22" xfId="80" applyFont="1" applyBorder="1" applyAlignment="1">
      <alignment horizontal="left" vertical="center" indent="1"/>
    </xf>
    <xf numFmtId="0" fontId="124" fillId="0" borderId="22" xfId="80" applyFont="1" applyBorder="1" applyAlignment="1">
      <alignment horizontal="left" vertical="center" indent="1"/>
    </xf>
    <xf numFmtId="0" fontId="125" fillId="0" borderId="44" xfId="80" applyFont="1" applyBorder="1" applyAlignment="1">
      <alignment horizontal="center" vertical="center"/>
    </xf>
    <xf numFmtId="0" fontId="124" fillId="0" borderId="44" xfId="80" applyFont="1" applyBorder="1" applyAlignment="1">
      <alignment horizontal="center" vertical="center"/>
    </xf>
    <xf numFmtId="0" fontId="124" fillId="0" borderId="44" xfId="80" applyFont="1" applyBorder="1" applyAlignment="1">
      <alignment horizontal="left" vertical="center"/>
    </xf>
    <xf numFmtId="0" fontId="124" fillId="23" borderId="22" xfId="80" applyFont="1" applyFill="1" applyBorder="1" applyAlignment="1">
      <alignment horizontal="left" vertical="center"/>
    </xf>
    <xf numFmtId="1" fontId="125" fillId="0" borderId="22" xfId="80" applyNumberFormat="1" applyFont="1" applyBorder="1" applyAlignment="1">
      <alignment horizontal="center" vertical="center"/>
    </xf>
    <xf numFmtId="0" fontId="124" fillId="0" borderId="22" xfId="80" applyFont="1" applyBorder="1" applyAlignment="1">
      <alignment horizontal="left" vertical="center" wrapText="1"/>
    </xf>
    <xf numFmtId="0" fontId="118" fillId="0" borderId="22" xfId="80" applyFont="1" applyBorder="1" applyAlignment="1">
      <alignment horizontal="center" vertical="center"/>
    </xf>
    <xf numFmtId="0" fontId="118" fillId="0" borderId="22" xfId="80" applyFont="1" applyBorder="1" applyAlignment="1">
      <alignment horizontal="left" vertical="center"/>
    </xf>
    <xf numFmtId="0" fontId="118" fillId="0" borderId="44" xfId="80" applyFont="1" applyBorder="1" applyAlignment="1">
      <alignment horizontal="left" vertical="center" indent="1"/>
    </xf>
    <xf numFmtId="0" fontId="118" fillId="0" borderId="44" xfId="80" applyFont="1" applyBorder="1" applyAlignment="1">
      <alignment horizontal="left" vertical="center"/>
    </xf>
    <xf numFmtId="0" fontId="120" fillId="0" borderId="44" xfId="80" applyFont="1" applyBorder="1" applyAlignment="1">
      <alignment horizontal="left" vertical="center" indent="1"/>
    </xf>
    <xf numFmtId="0" fontId="125" fillId="0" borderId="22" xfId="80" applyFont="1" applyBorder="1" applyAlignment="1">
      <alignment horizontal="left" vertical="center" indent="1"/>
    </xf>
    <xf numFmtId="0" fontId="125" fillId="0" borderId="0" xfId="80" applyFont="1" applyAlignment="1">
      <alignment horizontal="center"/>
    </xf>
    <xf numFmtId="0" fontId="118" fillId="0" borderId="22" xfId="80" applyFont="1" applyBorder="1" applyAlignment="1">
      <alignment horizontal="left" indent="1"/>
    </xf>
    <xf numFmtId="167" fontId="45" fillId="0" borderId="3" xfId="82" applyNumberFormat="1" applyFont="1" applyBorder="1" applyAlignment="1">
      <alignment horizontal="center" vertical="center"/>
    </xf>
    <xf numFmtId="0" fontId="115" fillId="0" borderId="22" xfId="83" applyFont="1" applyBorder="1" applyAlignment="1">
      <alignment vertical="center" wrapText="1"/>
    </xf>
    <xf numFmtId="0" fontId="115" fillId="27" borderId="22" xfId="83" applyFont="1" applyFill="1" applyBorder="1" applyAlignment="1">
      <alignment vertical="center" wrapText="1"/>
    </xf>
    <xf numFmtId="0" fontId="115" fillId="19" borderId="22" xfId="83" applyFont="1" applyFill="1" applyBorder="1" applyAlignment="1">
      <alignment vertical="center" wrapText="1"/>
    </xf>
    <xf numFmtId="0" fontId="115" fillId="26" borderId="22" xfId="83" applyFont="1" applyFill="1" applyBorder="1" applyAlignment="1">
      <alignment vertical="center" wrapText="1"/>
    </xf>
    <xf numFmtId="1" fontId="115" fillId="0" borderId="22" xfId="83" applyNumberFormat="1" applyFont="1" applyBorder="1" applyAlignment="1">
      <alignment vertical="center" wrapText="1"/>
    </xf>
    <xf numFmtId="0" fontId="115" fillId="25" borderId="22" xfId="83" applyFont="1" applyFill="1" applyBorder="1" applyAlignment="1">
      <alignment vertical="center" wrapText="1"/>
    </xf>
    <xf numFmtId="0" fontId="115" fillId="6" borderId="22" xfId="83" applyFont="1" applyFill="1" applyBorder="1" applyAlignment="1">
      <alignment vertical="center" wrapText="1"/>
    </xf>
    <xf numFmtId="0" fontId="123" fillId="0" borderId="22" xfId="83" applyFont="1" applyBorder="1" applyAlignment="1">
      <alignment vertical="center" wrapText="1"/>
    </xf>
    <xf numFmtId="0" fontId="115" fillId="28" borderId="22" xfId="83" applyFont="1" applyFill="1" applyBorder="1" applyAlignment="1">
      <alignment vertical="center" wrapText="1"/>
    </xf>
    <xf numFmtId="0" fontId="129" fillId="0" borderId="0" xfId="0" applyFont="1"/>
    <xf numFmtId="182" fontId="11" fillId="0" borderId="22" xfId="6" applyNumberFormat="1" applyFont="1" applyBorder="1"/>
    <xf numFmtId="0" fontId="25" fillId="0" borderId="25" xfId="6" applyFont="1" applyBorder="1" applyAlignment="1">
      <alignment horizontal="center" vertical="center" wrapText="1"/>
    </xf>
    <xf numFmtId="0" fontId="25" fillId="0" borderId="12" xfId="6" applyFont="1" applyBorder="1" applyAlignment="1">
      <alignment horizontal="center" vertical="center" wrapText="1"/>
    </xf>
    <xf numFmtId="0" fontId="25" fillId="0" borderId="29" xfId="6" applyFont="1" applyBorder="1" applyAlignment="1">
      <alignment horizontal="center" vertical="center" wrapText="1"/>
    </xf>
    <xf numFmtId="0" fontId="25" fillId="0" borderId="22" xfId="6" applyFont="1" applyBorder="1" applyAlignment="1">
      <alignment horizontal="center" vertical="center" wrapText="1"/>
    </xf>
    <xf numFmtId="0" fontId="25" fillId="2" borderId="23" xfId="6" applyFont="1" applyFill="1" applyBorder="1" applyAlignment="1">
      <alignment horizontal="center"/>
    </xf>
    <xf numFmtId="0" fontId="25" fillId="2" borderId="30" xfId="6" applyFont="1" applyFill="1" applyBorder="1" applyAlignment="1">
      <alignment horizontal="center"/>
    </xf>
    <xf numFmtId="1" fontId="31" fillId="3" borderId="2" xfId="6" applyNumberFormat="1" applyFont="1" applyFill="1" applyBorder="1" applyAlignment="1">
      <alignment horizontal="center"/>
    </xf>
    <xf numFmtId="0" fontId="25" fillId="3" borderId="23" xfId="6" applyFont="1" applyFill="1" applyBorder="1" applyAlignment="1">
      <alignment horizontal="center"/>
    </xf>
    <xf numFmtId="0" fontId="25" fillId="3" borderId="30" xfId="6" applyFont="1" applyFill="1" applyBorder="1" applyAlignment="1">
      <alignment horizontal="center"/>
    </xf>
    <xf numFmtId="0" fontId="32" fillId="0" borderId="26" xfId="6" applyFont="1" applyBorder="1" applyAlignment="1">
      <alignment horizontal="left" vertical="center"/>
    </xf>
    <xf numFmtId="0" fontId="32" fillId="0" borderId="13" xfId="6" applyFont="1" applyBorder="1" applyAlignment="1">
      <alignment horizontal="left" vertical="center"/>
    </xf>
    <xf numFmtId="0" fontId="25" fillId="3" borderId="24" xfId="6" applyFont="1" applyFill="1" applyBorder="1" applyAlignment="1">
      <alignment horizontal="center"/>
    </xf>
    <xf numFmtId="0" fontId="25" fillId="3" borderId="45" xfId="6" applyFont="1" applyFill="1" applyBorder="1" applyAlignment="1">
      <alignment horizontal="center"/>
    </xf>
    <xf numFmtId="0" fontId="29" fillId="0" borderId="0" xfId="6" applyFont="1" applyAlignment="1">
      <alignment horizontal="center"/>
    </xf>
    <xf numFmtId="0" fontId="37" fillId="0" borderId="14" xfId="6" applyFont="1" applyBorder="1" applyAlignment="1">
      <alignment horizontal="center"/>
    </xf>
    <xf numFmtId="0" fontId="37" fillId="0" borderId="15" xfId="6" applyFont="1" applyBorder="1" applyAlignment="1">
      <alignment horizontal="center"/>
    </xf>
    <xf numFmtId="0" fontId="37" fillId="0" borderId="36" xfId="6" applyFont="1" applyBorder="1" applyAlignment="1">
      <alignment horizontal="center"/>
    </xf>
    <xf numFmtId="0" fontId="37" fillId="0" borderId="16" xfId="6" applyFont="1" applyBorder="1" applyAlignment="1">
      <alignment horizontal="center"/>
    </xf>
    <xf numFmtId="0" fontId="37" fillId="0" borderId="0" xfId="6" applyFont="1" applyAlignment="1">
      <alignment horizontal="center"/>
    </xf>
    <xf numFmtId="0" fontId="37" fillId="0" borderId="50" xfId="6" applyFont="1" applyBorder="1" applyAlignment="1">
      <alignment horizontal="center"/>
    </xf>
    <xf numFmtId="0" fontId="37" fillId="0" borderId="37" xfId="6" applyFont="1" applyBorder="1" applyAlignment="1">
      <alignment horizontal="center"/>
    </xf>
    <xf numFmtId="0" fontId="37" fillId="0" borderId="7" xfId="6" applyFont="1" applyBorder="1" applyAlignment="1">
      <alignment horizontal="center"/>
    </xf>
    <xf numFmtId="0" fontId="37" fillId="0" borderId="38" xfId="6" applyFont="1" applyBorder="1" applyAlignment="1">
      <alignment horizontal="center"/>
    </xf>
    <xf numFmtId="0" fontId="25" fillId="2" borderId="46" xfId="6" applyFont="1" applyFill="1" applyBorder="1" applyAlignment="1">
      <alignment horizontal="center"/>
    </xf>
    <xf numFmtId="0" fontId="25" fillId="2" borderId="47" xfId="6" applyFont="1" applyFill="1" applyBorder="1" applyAlignment="1">
      <alignment horizontal="center"/>
    </xf>
    <xf numFmtId="0" fontId="15" fillId="0" borderId="2" xfId="56" applyFont="1" applyBorder="1" applyAlignment="1">
      <alignment horizontal="left"/>
    </xf>
    <xf numFmtId="181" fontId="15" fillId="3" borderId="2" xfId="6" applyNumberFormat="1" applyFont="1" applyFill="1" applyBorder="1" applyAlignment="1">
      <alignment horizontal="left"/>
    </xf>
    <xf numFmtId="0" fontId="25" fillId="0" borderId="14" xfId="6" applyFont="1" applyBorder="1" applyAlignment="1">
      <alignment horizontal="center" vertical="center" textRotation="90" wrapText="1"/>
    </xf>
    <xf numFmtId="0" fontId="25" fillId="0" borderId="16" xfId="6" applyFont="1" applyBorder="1" applyAlignment="1">
      <alignment horizontal="center" vertical="center" textRotation="90" wrapText="1"/>
    </xf>
    <xf numFmtId="0" fontId="25" fillId="0" borderId="37" xfId="6" applyFont="1" applyBorder="1" applyAlignment="1">
      <alignment horizontal="center" vertical="center" textRotation="90" wrapText="1"/>
    </xf>
    <xf numFmtId="0" fontId="45" fillId="7" borderId="46" xfId="56" applyFont="1" applyFill="1" applyBorder="1" applyAlignment="1">
      <alignment horizontal="center" vertical="center" wrapText="1"/>
    </xf>
    <xf numFmtId="0" fontId="45" fillId="7" borderId="47" xfId="56" applyFont="1" applyFill="1" applyBorder="1" applyAlignment="1">
      <alignment horizontal="center" vertical="center" wrapText="1"/>
    </xf>
    <xf numFmtId="0" fontId="45" fillId="0" borderId="55" xfId="30" applyFont="1" applyBorder="1" applyAlignment="1">
      <alignment horizontal="center" vertical="center"/>
    </xf>
    <xf numFmtId="0" fontId="45" fillId="0" borderId="33" xfId="30" applyFont="1" applyBorder="1" applyAlignment="1">
      <alignment horizontal="center" vertical="center"/>
    </xf>
    <xf numFmtId="0" fontId="22" fillId="10" borderId="4" xfId="33" applyNumberFormat="1" applyFont="1" applyFill="1" applyBorder="1" applyAlignment="1">
      <alignment horizontal="left" vertical="center"/>
    </xf>
    <xf numFmtId="0" fontId="22" fillId="10" borderId="34" xfId="33" applyNumberFormat="1" applyFont="1" applyFill="1" applyBorder="1" applyAlignment="1">
      <alignment horizontal="left" vertical="center"/>
    </xf>
    <xf numFmtId="0" fontId="25" fillId="0" borderId="27" xfId="6" applyFont="1" applyBorder="1" applyAlignment="1">
      <alignment horizontal="center" vertical="center" wrapText="1"/>
    </xf>
    <xf numFmtId="0" fontId="25" fillId="0" borderId="54" xfId="6" applyFont="1" applyBorder="1" applyAlignment="1">
      <alignment horizontal="center" vertical="center" wrapText="1"/>
    </xf>
    <xf numFmtId="0" fontId="25" fillId="0" borderId="48" xfId="6" applyFont="1" applyBorder="1" applyAlignment="1">
      <alignment horizontal="center" vertical="center" wrapText="1"/>
    </xf>
    <xf numFmtId="0" fontId="25" fillId="0" borderId="15" xfId="6" applyFont="1" applyBorder="1" applyAlignment="1">
      <alignment horizontal="center" vertical="center" wrapText="1"/>
    </xf>
    <xf numFmtId="0" fontId="25" fillId="0" borderId="0" xfId="6" applyFont="1" applyAlignment="1">
      <alignment horizontal="center" vertical="center" wrapText="1"/>
    </xf>
    <xf numFmtId="0" fontId="10" fillId="0" borderId="6" xfId="6" applyFont="1" applyBorder="1" applyAlignment="1">
      <alignment horizontal="center" vertical="center" wrapText="1"/>
    </xf>
    <xf numFmtId="0" fontId="10" fillId="0" borderId="10" xfId="6" applyFont="1" applyBorder="1" applyAlignment="1">
      <alignment horizontal="center" vertical="center" wrapText="1"/>
    </xf>
    <xf numFmtId="0" fontId="25" fillId="0" borderId="47" xfId="6" applyFont="1" applyBorder="1" applyAlignment="1">
      <alignment horizontal="center" vertical="center" wrapText="1"/>
    </xf>
    <xf numFmtId="0" fontId="25" fillId="0" borderId="30" xfId="6" applyFont="1" applyBorder="1" applyAlignment="1">
      <alignment horizontal="center" vertical="center" wrapText="1"/>
    </xf>
    <xf numFmtId="0" fontId="25" fillId="0" borderId="51" xfId="6" applyFont="1" applyBorder="1" applyAlignment="1">
      <alignment horizontal="center" vertical="center" wrapText="1"/>
    </xf>
    <xf numFmtId="0" fontId="25" fillId="0" borderId="19" xfId="6" applyFont="1" applyBorder="1" applyAlignment="1">
      <alignment horizontal="center" vertical="center" wrapText="1"/>
    </xf>
    <xf numFmtId="0" fontId="25" fillId="0" borderId="49" xfId="6" applyFont="1" applyBorder="1" applyAlignment="1">
      <alignment horizontal="center" vertical="center" wrapText="1"/>
    </xf>
    <xf numFmtId="0" fontId="25" fillId="0" borderId="25" xfId="6" applyFont="1" applyBorder="1" applyAlignment="1">
      <alignment horizontal="center" vertical="center"/>
    </xf>
    <xf numFmtId="0" fontId="25" fillId="0" borderId="12" xfId="6" applyFont="1" applyBorder="1" applyAlignment="1">
      <alignment horizontal="center" vertical="center"/>
    </xf>
    <xf numFmtId="0" fontId="22" fillId="10" borderId="4" xfId="33" applyNumberFormat="1" applyFont="1" applyFill="1" applyBorder="1" applyAlignment="1">
      <alignment horizontal="center" vertical="center"/>
    </xf>
    <xf numFmtId="0" fontId="22" fillId="10" borderId="34" xfId="33" applyNumberFormat="1" applyFont="1" applyFill="1" applyBorder="1" applyAlignment="1">
      <alignment horizontal="center" vertical="center"/>
    </xf>
    <xf numFmtId="0" fontId="22" fillId="10" borderId="40" xfId="33" applyNumberFormat="1" applyFont="1" applyFill="1" applyBorder="1" applyAlignment="1">
      <alignment horizontal="center" vertical="center"/>
    </xf>
    <xf numFmtId="0" fontId="22" fillId="10" borderId="83" xfId="33" applyNumberFormat="1" applyFont="1" applyFill="1" applyBorder="1" applyAlignment="1">
      <alignment horizontal="center" vertical="center"/>
    </xf>
    <xf numFmtId="0" fontId="51" fillId="5" borderId="44" xfId="6" applyFont="1" applyFill="1" applyBorder="1" applyAlignment="1">
      <alignment horizontal="center" vertical="center" wrapText="1"/>
    </xf>
    <xf numFmtId="0" fontId="51" fillId="5" borderId="49" xfId="6" applyFont="1" applyFill="1" applyBorder="1" applyAlignment="1">
      <alignment horizontal="center" vertical="center" wrapText="1"/>
    </xf>
    <xf numFmtId="0" fontId="51" fillId="5" borderId="24" xfId="6" applyFont="1" applyFill="1" applyBorder="1" applyAlignment="1">
      <alignment horizontal="center" vertical="center" wrapText="1"/>
    </xf>
    <xf numFmtId="0" fontId="51" fillId="5" borderId="45" xfId="6" applyFont="1" applyFill="1" applyBorder="1" applyAlignment="1">
      <alignment horizontal="center" vertical="center" wrapText="1"/>
    </xf>
    <xf numFmtId="0" fontId="51" fillId="5" borderId="25" xfId="6" applyFont="1" applyFill="1" applyBorder="1" applyAlignment="1">
      <alignment horizontal="center" vertical="center" wrapText="1"/>
    </xf>
    <xf numFmtId="0" fontId="51" fillId="5" borderId="29" xfId="6" applyFont="1" applyFill="1" applyBorder="1" applyAlignment="1">
      <alignment horizontal="center" vertical="center" wrapText="1"/>
    </xf>
    <xf numFmtId="0" fontId="51" fillId="5" borderId="23" xfId="6" applyFont="1" applyFill="1" applyBorder="1" applyAlignment="1">
      <alignment horizontal="center" vertical="center"/>
    </xf>
    <xf numFmtId="0" fontId="51" fillId="5" borderId="2" xfId="6" applyFont="1" applyFill="1" applyBorder="1" applyAlignment="1">
      <alignment horizontal="center" vertical="center"/>
    </xf>
    <xf numFmtId="0" fontId="51" fillId="5" borderId="30" xfId="6" applyFont="1" applyFill="1" applyBorder="1" applyAlignment="1">
      <alignment horizontal="center" vertical="center"/>
    </xf>
    <xf numFmtId="0" fontId="48" fillId="5" borderId="44" xfId="6" applyFont="1" applyFill="1" applyBorder="1" applyAlignment="1">
      <alignment horizontal="center" vertical="center" wrapText="1"/>
    </xf>
    <xf numFmtId="0" fontId="48" fillId="5" borderId="49" xfId="6" applyFont="1" applyFill="1" applyBorder="1" applyAlignment="1">
      <alignment horizontal="center" vertical="center" wrapText="1"/>
    </xf>
    <xf numFmtId="0" fontId="51" fillId="5" borderId="24" xfId="6" applyFont="1" applyFill="1" applyBorder="1" applyAlignment="1">
      <alignment horizontal="center" vertical="center"/>
    </xf>
    <xf numFmtId="0" fontId="51" fillId="5" borderId="45" xfId="6" applyFont="1" applyFill="1" applyBorder="1" applyAlignment="1">
      <alignment horizontal="center" vertical="center"/>
    </xf>
    <xf numFmtId="0" fontId="51" fillId="5" borderId="25" xfId="6" applyFont="1" applyFill="1" applyBorder="1" applyAlignment="1">
      <alignment horizontal="center" vertical="center"/>
    </xf>
    <xf numFmtId="0" fontId="51" fillId="5" borderId="29" xfId="6" applyFont="1" applyFill="1" applyBorder="1" applyAlignment="1">
      <alignment horizontal="center" vertical="center"/>
    </xf>
    <xf numFmtId="0" fontId="51" fillId="5" borderId="22" xfId="6" applyFont="1" applyFill="1" applyBorder="1" applyAlignment="1">
      <alignment horizontal="center" vertical="center"/>
    </xf>
    <xf numFmtId="0" fontId="47" fillId="7" borderId="22" xfId="56" applyFont="1" applyFill="1" applyBorder="1" applyAlignment="1">
      <alignment horizontal="center" vertical="center"/>
    </xf>
    <xf numFmtId="0" fontId="45" fillId="0" borderId="22" xfId="56" applyFont="1" applyBorder="1" applyAlignment="1">
      <alignment horizontal="center" vertical="center"/>
    </xf>
    <xf numFmtId="0" fontId="45" fillId="0" borderId="71" xfId="56" applyFont="1" applyBorder="1" applyAlignment="1">
      <alignment horizontal="center" vertical="center" wrapText="1"/>
    </xf>
    <xf numFmtId="0" fontId="22" fillId="0" borderId="22" xfId="6" applyFont="1" applyBorder="1" applyAlignment="1">
      <alignment horizontal="center" wrapText="1"/>
    </xf>
    <xf numFmtId="0" fontId="10" fillId="0" borderId="22" xfId="6" applyFont="1" applyBorder="1" applyAlignment="1">
      <alignment horizontal="center"/>
    </xf>
    <xf numFmtId="0" fontId="51" fillId="5" borderId="41" xfId="6" applyFont="1" applyFill="1" applyBorder="1" applyAlignment="1">
      <alignment horizontal="center" vertical="center" wrapText="1"/>
    </xf>
    <xf numFmtId="0" fontId="51" fillId="5" borderId="12" xfId="6" applyFont="1" applyFill="1" applyBorder="1" applyAlignment="1">
      <alignment horizontal="center" vertical="center" wrapText="1"/>
    </xf>
    <xf numFmtId="0" fontId="20" fillId="5" borderId="23" xfId="6" applyFont="1" applyFill="1" applyBorder="1" applyAlignment="1">
      <alignment horizontal="center" vertical="center" wrapText="1"/>
    </xf>
    <xf numFmtId="0" fontId="20" fillId="5" borderId="30" xfId="6" applyFont="1" applyFill="1" applyBorder="1" applyAlignment="1">
      <alignment horizontal="center" vertical="center" wrapText="1"/>
    </xf>
    <xf numFmtId="0" fontId="20" fillId="5" borderId="2" xfId="6" applyFont="1" applyFill="1" applyBorder="1" applyAlignment="1">
      <alignment horizontal="center" vertical="center"/>
    </xf>
    <xf numFmtId="0" fontId="20" fillId="5" borderId="22" xfId="6" applyFont="1" applyFill="1" applyBorder="1" applyAlignment="1">
      <alignment horizontal="center" vertical="center" wrapText="1"/>
    </xf>
    <xf numFmtId="0" fontId="44" fillId="14" borderId="23" xfId="56" applyFont="1" applyFill="1" applyBorder="1" applyAlignment="1">
      <alignment horizontal="center" vertical="center"/>
    </xf>
    <xf numFmtId="0" fontId="44" fillId="14" borderId="2" xfId="56" applyFont="1" applyFill="1" applyBorder="1" applyAlignment="1">
      <alignment horizontal="center" vertical="center"/>
    </xf>
    <xf numFmtId="0" fontId="44" fillId="14" borderId="30" xfId="56" applyFont="1" applyFill="1" applyBorder="1" applyAlignment="1">
      <alignment horizontal="center" vertical="center"/>
    </xf>
    <xf numFmtId="179" fontId="15" fillId="15" borderId="22" xfId="56" applyNumberFormat="1" applyFont="1" applyFill="1" applyBorder="1" applyAlignment="1">
      <alignment horizontal="center" vertical="center"/>
    </xf>
    <xf numFmtId="179" fontId="15" fillId="16" borderId="22" xfId="56" applyNumberFormat="1" applyFont="1" applyFill="1" applyBorder="1" applyAlignment="1">
      <alignment horizontal="center" vertical="center"/>
    </xf>
    <xf numFmtId="0" fontId="41" fillId="5" borderId="22" xfId="6" applyFont="1" applyFill="1" applyBorder="1" applyAlignment="1">
      <alignment horizontal="center" vertical="center" wrapText="1"/>
    </xf>
    <xf numFmtId="0" fontId="53" fillId="0" borderId="0" xfId="6" applyFont="1" applyAlignment="1">
      <alignment horizontal="center"/>
    </xf>
    <xf numFmtId="0" fontId="15" fillId="0" borderId="22" xfId="6" applyFont="1" applyBorder="1" applyAlignment="1">
      <alignment horizontal="center" vertical="center" wrapText="1"/>
    </xf>
    <xf numFmtId="0" fontId="28" fillId="25" borderId="22" xfId="6" applyFont="1" applyFill="1" applyBorder="1" applyAlignment="1">
      <alignment horizontal="center" vertical="center" wrapText="1"/>
    </xf>
    <xf numFmtId="0" fontId="116" fillId="0" borderId="44" xfId="6" applyFont="1" applyBorder="1" applyAlignment="1">
      <alignment horizontal="center" vertical="center" wrapText="1"/>
    </xf>
    <xf numFmtId="0" fontId="116" fillId="0" borderId="49" xfId="6" applyFont="1" applyBorder="1" applyAlignment="1">
      <alignment horizontal="center" vertical="center" wrapText="1"/>
    </xf>
    <xf numFmtId="192" fontId="116" fillId="7" borderId="44" xfId="6" applyNumberFormat="1" applyFont="1" applyFill="1" applyBorder="1" applyAlignment="1">
      <alignment horizontal="center" vertical="center" wrapText="1"/>
    </xf>
    <xf numFmtId="192" fontId="116" fillId="7" borderId="49" xfId="6" applyNumberFormat="1" applyFont="1" applyFill="1" applyBorder="1" applyAlignment="1">
      <alignment horizontal="center" vertical="center" wrapText="1"/>
    </xf>
    <xf numFmtId="193" fontId="116" fillId="7" borderId="44" xfId="6" applyNumberFormat="1" applyFont="1" applyFill="1" applyBorder="1" applyAlignment="1">
      <alignment horizontal="center" vertical="center" wrapText="1"/>
    </xf>
    <xf numFmtId="193" fontId="116" fillId="7" borderId="49" xfId="6" applyNumberFormat="1" applyFont="1" applyFill="1" applyBorder="1" applyAlignment="1">
      <alignment horizontal="center" vertical="center" wrapText="1"/>
    </xf>
    <xf numFmtId="0" fontId="46" fillId="0" borderId="0" xfId="6" applyFont="1" applyAlignment="1">
      <alignment horizontal="center"/>
    </xf>
    <xf numFmtId="0" fontId="28" fillId="26" borderId="22" xfId="6" applyFont="1" applyFill="1" applyBorder="1" applyAlignment="1">
      <alignment horizontal="center" vertical="center" wrapText="1"/>
    </xf>
    <xf numFmtId="0" fontId="28" fillId="19" borderId="22" xfId="6" applyFont="1" applyFill="1" applyBorder="1" applyAlignment="1">
      <alignment horizontal="center" vertical="center" wrapText="1"/>
    </xf>
    <xf numFmtId="0" fontId="28" fillId="29" borderId="22" xfId="6" applyFont="1" applyFill="1" applyBorder="1" applyAlignment="1">
      <alignment horizontal="center" vertical="center" wrapText="1"/>
    </xf>
    <xf numFmtId="0" fontId="28" fillId="27" borderId="22" xfId="6" applyFont="1" applyFill="1" applyBorder="1" applyAlignment="1">
      <alignment horizontal="center" vertical="center" wrapText="1"/>
    </xf>
    <xf numFmtId="0" fontId="28" fillId="0" borderId="23" xfId="48" applyFont="1" applyBorder="1" applyAlignment="1">
      <alignment horizontal="center" vertical="center"/>
    </xf>
    <xf numFmtId="0" fontId="28" fillId="0" borderId="2" xfId="48" applyFont="1" applyBorder="1" applyAlignment="1">
      <alignment horizontal="center" vertical="center"/>
    </xf>
    <xf numFmtId="0" fontId="28" fillId="0" borderId="30" xfId="48" applyFont="1" applyBorder="1" applyAlignment="1">
      <alignment horizontal="center" vertical="center"/>
    </xf>
    <xf numFmtId="0" fontId="63" fillId="0" borderId="0" xfId="48" applyFont="1" applyAlignment="1">
      <alignment horizontal="center" vertical="center"/>
    </xf>
    <xf numFmtId="0" fontId="91" fillId="0" borderId="44" xfId="60" applyFont="1" applyBorder="1" applyAlignment="1">
      <alignment horizontal="center" vertical="center" wrapText="1"/>
    </xf>
    <xf numFmtId="0" fontId="91" fillId="0" borderId="49" xfId="60" applyFont="1" applyBorder="1" applyAlignment="1">
      <alignment horizontal="center" vertical="center" wrapText="1"/>
    </xf>
    <xf numFmtId="0" fontId="53" fillId="0" borderId="22" xfId="0" applyFont="1" applyBorder="1" applyAlignment="1">
      <alignment horizontal="center" vertical="center"/>
    </xf>
    <xf numFmtId="0" fontId="91" fillId="0" borderId="74" xfId="60" applyFont="1" applyBorder="1" applyAlignment="1">
      <alignment horizontal="center" vertical="center"/>
    </xf>
    <xf numFmtId="0" fontId="91" fillId="0" borderId="76" xfId="60" applyFont="1" applyBorder="1" applyAlignment="1">
      <alignment horizontal="center" vertical="center"/>
    </xf>
    <xf numFmtId="0" fontId="91" fillId="0" borderId="81" xfId="60" applyFont="1" applyBorder="1" applyAlignment="1">
      <alignment horizontal="center" vertical="center"/>
    </xf>
    <xf numFmtId="0" fontId="53" fillId="0" borderId="74" xfId="0" applyFont="1" applyBorder="1" applyAlignment="1">
      <alignment horizontal="center" vertical="center"/>
    </xf>
    <xf numFmtId="0" fontId="53" fillId="0" borderId="76" xfId="0" applyFont="1" applyBorder="1" applyAlignment="1">
      <alignment horizontal="center" vertical="center"/>
    </xf>
    <xf numFmtId="0" fontId="53" fillId="0" borderId="81" xfId="0" applyFont="1" applyBorder="1" applyAlignment="1">
      <alignment horizontal="center" vertical="center"/>
    </xf>
    <xf numFmtId="0" fontId="91" fillId="0" borderId="74" xfId="60" applyFont="1" applyBorder="1" applyAlignment="1">
      <alignment horizontal="center" vertical="center" wrapText="1"/>
    </xf>
    <xf numFmtId="0" fontId="91" fillId="0" borderId="76" xfId="60" applyFont="1" applyBorder="1" applyAlignment="1">
      <alignment horizontal="center" vertical="center" wrapText="1"/>
    </xf>
    <xf numFmtId="0" fontId="91" fillId="0" borderId="81" xfId="60" applyFont="1" applyBorder="1" applyAlignment="1">
      <alignment horizontal="center" vertical="center" wrapText="1"/>
    </xf>
    <xf numFmtId="0" fontId="10" fillId="0" borderId="23" xfId="37" applyFont="1" applyBorder="1" applyAlignment="1">
      <alignment horizontal="center" vertical="center"/>
    </xf>
    <xf numFmtId="0" fontId="10" fillId="0" borderId="2" xfId="37" applyFont="1" applyBorder="1" applyAlignment="1">
      <alignment horizontal="center" vertical="center"/>
    </xf>
    <xf numFmtId="0" fontId="10" fillId="0" borderId="30" xfId="37" applyFont="1" applyBorder="1" applyAlignment="1">
      <alignment horizontal="center" vertical="center"/>
    </xf>
    <xf numFmtId="0" fontId="10" fillId="0" borderId="0" xfId="37" applyFont="1" applyAlignment="1">
      <alignment horizontal="center"/>
    </xf>
    <xf numFmtId="0" fontId="10" fillId="10" borderId="44" xfId="37" applyFont="1" applyFill="1" applyBorder="1" applyAlignment="1">
      <alignment horizontal="center" vertical="center" wrapText="1"/>
    </xf>
    <xf numFmtId="0" fontId="10" fillId="10" borderId="49" xfId="37" applyFont="1" applyFill="1" applyBorder="1" applyAlignment="1">
      <alignment horizontal="center" vertical="center" wrapText="1"/>
    </xf>
    <xf numFmtId="0" fontId="66" fillId="0" borderId="23" xfId="37" applyFont="1" applyBorder="1" applyAlignment="1">
      <alignment horizontal="center" vertical="center"/>
    </xf>
    <xf numFmtId="0" fontId="66" fillId="0" borderId="2" xfId="37" applyFont="1" applyBorder="1" applyAlignment="1">
      <alignment horizontal="center" vertical="center"/>
    </xf>
    <xf numFmtId="0" fontId="66" fillId="0" borderId="30" xfId="37" applyFont="1" applyBorder="1" applyAlignment="1">
      <alignment horizontal="center" vertical="center"/>
    </xf>
    <xf numFmtId="4" fontId="66" fillId="0" borderId="23" xfId="37" applyNumberFormat="1" applyFont="1" applyBorder="1" applyAlignment="1">
      <alignment horizontal="center" vertical="center"/>
    </xf>
    <xf numFmtId="4" fontId="66" fillId="0" borderId="30" xfId="37" applyNumberFormat="1" applyFont="1" applyBorder="1" applyAlignment="1">
      <alignment horizontal="center" vertical="center"/>
    </xf>
    <xf numFmtId="0" fontId="10" fillId="0" borderId="44" xfId="37" applyFont="1" applyBorder="1" applyAlignment="1">
      <alignment horizontal="center" vertical="center" wrapText="1"/>
    </xf>
    <xf numFmtId="0" fontId="10" fillId="0" borderId="49" xfId="37" applyFont="1" applyBorder="1" applyAlignment="1">
      <alignment horizontal="center" vertical="center" wrapText="1"/>
    </xf>
    <xf numFmtId="0" fontId="11" fillId="0" borderId="0" xfId="37" applyFont="1" applyAlignment="1">
      <alignment horizontal="center"/>
    </xf>
    <xf numFmtId="0" fontId="58" fillId="0" borderId="0" xfId="37" applyFont="1" applyAlignment="1">
      <alignment horizontal="center"/>
    </xf>
    <xf numFmtId="0" fontId="59" fillId="0" borderId="0" xfId="37" applyFont="1" applyAlignment="1">
      <alignment horizontal="center"/>
    </xf>
    <xf numFmtId="14" fontId="66" fillId="10" borderId="2" xfId="37" applyNumberFormat="1" applyFont="1" applyFill="1" applyBorder="1" applyAlignment="1">
      <alignment horizontal="left" vertical="center"/>
    </xf>
    <xf numFmtId="0" fontId="46" fillId="5" borderId="23" xfId="6" applyFont="1" applyFill="1" applyBorder="1" applyAlignment="1">
      <alignment horizontal="left" vertical="center"/>
    </xf>
    <xf numFmtId="0" fontId="46" fillId="5" borderId="30" xfId="6" applyFont="1" applyFill="1" applyBorder="1" applyAlignment="1">
      <alignment horizontal="left" vertical="center"/>
    </xf>
    <xf numFmtId="0" fontId="46" fillId="28" borderId="23" xfId="6" applyFont="1" applyFill="1" applyBorder="1" applyAlignment="1">
      <alignment horizontal="left" vertical="center"/>
    </xf>
    <xf numFmtId="0" fontId="46" fillId="28" borderId="30" xfId="6" applyFont="1" applyFill="1" applyBorder="1" applyAlignment="1">
      <alignment horizontal="left" vertical="center"/>
    </xf>
    <xf numFmtId="0" fontId="20" fillId="28" borderId="23" xfId="6" applyFont="1" applyFill="1" applyBorder="1" applyAlignment="1">
      <alignment horizontal="center" vertical="center" wrapText="1"/>
    </xf>
    <xf numFmtId="0" fontId="20" fillId="28" borderId="30" xfId="6" applyFont="1" applyFill="1" applyBorder="1" applyAlignment="1">
      <alignment horizontal="center" vertical="center" wrapText="1"/>
    </xf>
    <xf numFmtId="0" fontId="20" fillId="28" borderId="2" xfId="6" applyFont="1" applyFill="1" applyBorder="1" applyAlignment="1">
      <alignment horizontal="center" vertical="center"/>
    </xf>
    <xf numFmtId="0" fontId="20" fillId="28" borderId="22" xfId="6" applyFont="1" applyFill="1" applyBorder="1" applyAlignment="1">
      <alignment horizontal="center" vertical="center" wrapText="1"/>
    </xf>
    <xf numFmtId="0" fontId="41" fillId="28" borderId="22" xfId="6" applyFont="1" applyFill="1" applyBorder="1" applyAlignment="1">
      <alignment horizontal="center" vertical="center" wrapText="1"/>
    </xf>
    <xf numFmtId="0" fontId="53" fillId="28" borderId="23" xfId="6" applyFont="1" applyFill="1" applyBorder="1" applyAlignment="1">
      <alignment horizontal="left" vertical="center"/>
    </xf>
    <xf numFmtId="0" fontId="53" fillId="28" borderId="30" xfId="6" applyFont="1" applyFill="1" applyBorder="1" applyAlignment="1">
      <alignment horizontal="left" vertical="center"/>
    </xf>
    <xf numFmtId="0" fontId="51" fillId="28" borderId="44" xfId="6" applyFont="1" applyFill="1" applyBorder="1" applyAlignment="1">
      <alignment horizontal="center" vertical="center" wrapText="1"/>
    </xf>
    <xf numFmtId="0" fontId="51" fillId="28" borderId="49" xfId="6" applyFont="1" applyFill="1" applyBorder="1" applyAlignment="1">
      <alignment horizontal="center" vertical="center" wrapText="1"/>
    </xf>
    <xf numFmtId="0" fontId="51" fillId="28" borderId="24" xfId="6" applyFont="1" applyFill="1" applyBorder="1" applyAlignment="1">
      <alignment horizontal="center" vertical="center" wrapText="1"/>
    </xf>
    <xf numFmtId="0" fontId="51" fillId="28" borderId="45" xfId="6" applyFont="1" applyFill="1" applyBorder="1" applyAlignment="1">
      <alignment horizontal="center" vertical="center" wrapText="1"/>
    </xf>
    <xf numFmtId="0" fontId="51" fillId="28" borderId="25" xfId="6" applyFont="1" applyFill="1" applyBorder="1" applyAlignment="1">
      <alignment horizontal="center" vertical="center" wrapText="1"/>
    </xf>
    <xf numFmtId="0" fontId="51" fillId="28" borderId="29" xfId="6" applyFont="1" applyFill="1" applyBorder="1" applyAlignment="1">
      <alignment horizontal="center" vertical="center" wrapText="1"/>
    </xf>
    <xf numFmtId="0" fontId="51" fillId="28" borderId="23" xfId="6" applyFont="1" applyFill="1" applyBorder="1" applyAlignment="1">
      <alignment horizontal="center" vertical="center"/>
    </xf>
    <xf numFmtId="0" fontId="51" fillId="28" borderId="2" xfId="6" applyFont="1" applyFill="1" applyBorder="1" applyAlignment="1">
      <alignment horizontal="center" vertical="center"/>
    </xf>
    <xf numFmtId="0" fontId="51" fillId="28" borderId="30" xfId="6" applyFont="1" applyFill="1" applyBorder="1" applyAlignment="1">
      <alignment horizontal="center" vertical="center"/>
    </xf>
    <xf numFmtId="0" fontId="48" fillId="28" borderId="44" xfId="6" applyFont="1" applyFill="1" applyBorder="1" applyAlignment="1">
      <alignment horizontal="center" vertical="center" wrapText="1"/>
    </xf>
    <xf numFmtId="0" fontId="48" fillId="28" borderId="49" xfId="6" applyFont="1" applyFill="1" applyBorder="1" applyAlignment="1">
      <alignment horizontal="center" vertical="center" wrapText="1"/>
    </xf>
    <xf numFmtId="0" fontId="51" fillId="28" borderId="24" xfId="6" applyFont="1" applyFill="1" applyBorder="1" applyAlignment="1">
      <alignment horizontal="center" vertical="center"/>
    </xf>
    <xf numFmtId="0" fontId="51" fillId="28" borderId="45" xfId="6" applyFont="1" applyFill="1" applyBorder="1" applyAlignment="1">
      <alignment horizontal="center" vertical="center"/>
    </xf>
    <xf numFmtId="0" fontId="51" fillId="28" borderId="25" xfId="6" applyFont="1" applyFill="1" applyBorder="1" applyAlignment="1">
      <alignment horizontal="center" vertical="center"/>
    </xf>
    <xf numFmtId="0" fontId="51" fillId="28" borderId="29" xfId="6" applyFont="1" applyFill="1" applyBorder="1" applyAlignment="1">
      <alignment horizontal="center" vertical="center"/>
    </xf>
    <xf numFmtId="0" fontId="51" fillId="28" borderId="22" xfId="6" applyFont="1" applyFill="1" applyBorder="1" applyAlignment="1">
      <alignment horizontal="center" vertical="center"/>
    </xf>
    <xf numFmtId="0" fontId="51" fillId="28" borderId="41" xfId="6" applyFont="1" applyFill="1" applyBorder="1" applyAlignment="1">
      <alignment horizontal="center" vertical="center" wrapText="1"/>
    </xf>
    <xf numFmtId="0" fontId="51" fillId="28" borderId="12" xfId="6" applyFont="1" applyFill="1" applyBorder="1" applyAlignment="1">
      <alignment horizontal="center" vertical="center" wrapText="1"/>
    </xf>
    <xf numFmtId="0" fontId="47" fillId="7" borderId="22" xfId="52" applyFont="1" applyFill="1" applyBorder="1" applyAlignment="1">
      <alignment horizontal="center" vertical="center"/>
    </xf>
    <xf numFmtId="0" fontId="45" fillId="0" borderId="22" xfId="52" applyFont="1" applyBorder="1" applyAlignment="1">
      <alignment horizontal="center" vertical="center"/>
    </xf>
    <xf numFmtId="0" fontId="45" fillId="0" borderId="71" xfId="52" applyFont="1" applyBorder="1" applyAlignment="1">
      <alignment horizontal="center" vertical="center" wrapText="1"/>
    </xf>
    <xf numFmtId="0" fontId="44" fillId="14" borderId="23" xfId="52" applyFont="1" applyFill="1" applyBorder="1" applyAlignment="1">
      <alignment horizontal="center" vertical="center"/>
    </xf>
    <xf numFmtId="0" fontId="44" fillId="14" borderId="2" xfId="52" applyFont="1" applyFill="1" applyBorder="1" applyAlignment="1">
      <alignment horizontal="center" vertical="center"/>
    </xf>
    <xf numFmtId="0" fontId="44" fillId="14" borderId="30" xfId="52" applyFont="1" applyFill="1" applyBorder="1" applyAlignment="1">
      <alignment horizontal="center" vertical="center"/>
    </xf>
    <xf numFmtId="179" fontId="15" fillId="15" borderId="22" xfId="52" applyNumberFormat="1" applyFont="1" applyFill="1" applyBorder="1" applyAlignment="1">
      <alignment horizontal="center" vertical="center"/>
    </xf>
    <xf numFmtId="179" fontId="15" fillId="16" borderId="22" xfId="52" applyNumberFormat="1" applyFont="1" applyFill="1" applyBorder="1" applyAlignment="1">
      <alignment horizontal="center" vertical="center"/>
    </xf>
    <xf numFmtId="0" fontId="45" fillId="8" borderId="46" xfId="52" applyFont="1" applyFill="1" applyBorder="1" applyAlignment="1">
      <alignment horizontal="center" vertical="center" wrapText="1"/>
    </xf>
    <xf numFmtId="0" fontId="45" fillId="8" borderId="47" xfId="52" applyFont="1" applyFill="1" applyBorder="1" applyAlignment="1">
      <alignment horizontal="center" vertical="center" wrapText="1"/>
    </xf>
    <xf numFmtId="0" fontId="116" fillId="25" borderId="22" xfId="6" applyFont="1" applyFill="1" applyBorder="1" applyAlignment="1">
      <alignment horizontal="center" vertical="center" wrapText="1"/>
    </xf>
    <xf numFmtId="0" fontId="116" fillId="25" borderId="44" xfId="6" applyFont="1" applyFill="1" applyBorder="1" applyAlignment="1">
      <alignment horizontal="center" vertical="center" wrapText="1"/>
    </xf>
    <xf numFmtId="0" fontId="116" fillId="25" borderId="49" xfId="6" applyFont="1" applyFill="1" applyBorder="1" applyAlignment="1">
      <alignment horizontal="center" vertical="center" wrapText="1"/>
    </xf>
    <xf numFmtId="0" fontId="10" fillId="0" borderId="48" xfId="6" applyFont="1" applyBorder="1" applyAlignment="1">
      <alignment horizontal="center" vertical="center" wrapText="1"/>
    </xf>
    <xf numFmtId="0" fontId="25" fillId="0" borderId="95" xfId="6" applyFont="1" applyBorder="1" applyAlignment="1">
      <alignment horizontal="center" vertical="center" wrapText="1"/>
    </xf>
    <xf numFmtId="0" fontId="25" fillId="0" borderId="97" xfId="6" applyFont="1" applyBorder="1" applyAlignment="1">
      <alignment horizontal="center" vertical="center" wrapText="1"/>
    </xf>
    <xf numFmtId="0" fontId="15" fillId="0" borderId="2" xfId="52" applyFont="1" applyBorder="1" applyAlignment="1">
      <alignment horizontal="left"/>
    </xf>
    <xf numFmtId="0" fontId="10" fillId="0" borderId="22" xfId="37" applyFont="1" applyBorder="1" applyAlignment="1">
      <alignment horizontal="center" vertical="center"/>
    </xf>
    <xf numFmtId="0" fontId="10" fillId="0" borderId="24" xfId="37" applyFont="1" applyBorder="1" applyAlignment="1">
      <alignment horizontal="center" vertical="center"/>
    </xf>
    <xf numFmtId="0" fontId="10" fillId="0" borderId="41" xfId="37" applyFont="1" applyBorder="1" applyAlignment="1">
      <alignment horizontal="center" vertical="center"/>
    </xf>
    <xf numFmtId="0" fontId="10" fillId="0" borderId="45" xfId="37" applyFont="1" applyBorder="1" applyAlignment="1">
      <alignment horizontal="center" vertical="center"/>
    </xf>
    <xf numFmtId="0" fontId="10" fillId="0" borderId="25" xfId="37" applyFont="1" applyBorder="1" applyAlignment="1">
      <alignment horizontal="center" vertical="center"/>
    </xf>
    <xf numFmtId="0" fontId="10" fillId="0" borderId="12" xfId="37" applyFont="1" applyBorder="1" applyAlignment="1">
      <alignment horizontal="center" vertical="center"/>
    </xf>
    <xf numFmtId="0" fontId="10" fillId="0" borderId="29" xfId="37" applyFont="1" applyBorder="1" applyAlignment="1">
      <alignment horizontal="center" vertical="center"/>
    </xf>
    <xf numFmtId="0" fontId="66" fillId="0" borderId="12" xfId="37" applyFont="1" applyBorder="1" applyAlignment="1">
      <alignment horizontal="center" vertical="center"/>
    </xf>
    <xf numFmtId="178" fontId="10" fillId="0" borderId="22" xfId="37" applyNumberFormat="1" applyFont="1" applyBorder="1" applyAlignment="1">
      <alignment horizontal="center" vertical="center"/>
    </xf>
    <xf numFmtId="0" fontId="10" fillId="0" borderId="22" xfId="37" applyFont="1" applyBorder="1" applyAlignment="1">
      <alignment horizontal="center" vertical="center" wrapText="1"/>
    </xf>
    <xf numFmtId="14" fontId="103" fillId="10" borderId="23" xfId="37" quotePrefix="1" applyNumberFormat="1" applyFont="1" applyFill="1" applyBorder="1" applyAlignment="1">
      <alignment horizontal="center" vertical="center" wrapText="1"/>
    </xf>
    <xf numFmtId="14" fontId="103" fillId="10" borderId="30" xfId="37" quotePrefix="1" applyNumberFormat="1" applyFont="1" applyFill="1" applyBorder="1" applyAlignment="1">
      <alignment horizontal="center" vertical="center" wrapText="1"/>
    </xf>
    <xf numFmtId="0" fontId="10" fillId="10" borderId="23" xfId="37" applyFont="1" applyFill="1" applyBorder="1" applyAlignment="1">
      <alignment horizontal="center" vertical="center" wrapText="1"/>
    </xf>
    <xf numFmtId="0" fontId="10" fillId="10" borderId="30" xfId="37" applyFont="1" applyFill="1" applyBorder="1" applyAlignment="1">
      <alignment horizontal="center" vertical="center" wrapText="1"/>
    </xf>
    <xf numFmtId="1" fontId="47" fillId="0" borderId="78" xfId="37" applyNumberFormat="1" applyFont="1" applyBorder="1" applyAlignment="1">
      <alignment horizontal="center" vertical="center"/>
    </xf>
    <xf numFmtId="1" fontId="47" fillId="0" borderId="92" xfId="37" applyNumberFormat="1" applyFont="1" applyBorder="1" applyAlignment="1">
      <alignment horizontal="center" vertical="center"/>
    </xf>
    <xf numFmtId="1" fontId="47" fillId="0" borderId="77" xfId="37" applyNumberFormat="1" applyFont="1" applyBorder="1" applyAlignment="1">
      <alignment horizontal="center" vertical="center"/>
    </xf>
    <xf numFmtId="1" fontId="47" fillId="0" borderId="79" xfId="37" applyNumberFormat="1" applyFont="1" applyBorder="1" applyAlignment="1">
      <alignment horizontal="center" vertical="center"/>
    </xf>
    <xf numFmtId="4" fontId="65" fillId="0" borderId="23" xfId="37" applyNumberFormat="1" applyFont="1" applyBorder="1" applyAlignment="1">
      <alignment horizontal="center" vertical="center"/>
    </xf>
    <xf numFmtId="4" fontId="65" fillId="0" borderId="30" xfId="37" applyNumberFormat="1" applyFont="1" applyBorder="1" applyAlignment="1">
      <alignment horizontal="center" vertical="center"/>
    </xf>
    <xf numFmtId="1" fontId="53" fillId="0" borderId="44" xfId="37" applyNumberFormat="1" applyFont="1" applyBorder="1" applyAlignment="1">
      <alignment horizontal="center" vertical="center" wrapText="1"/>
    </xf>
    <xf numFmtId="1" fontId="53" fillId="0" borderId="43" xfId="37" applyNumberFormat="1" applyFont="1" applyBorder="1" applyAlignment="1">
      <alignment horizontal="center" vertical="center" wrapText="1"/>
    </xf>
    <xf numFmtId="1" fontId="53" fillId="0" borderId="85" xfId="37" applyNumberFormat="1" applyFont="1" applyBorder="1" applyAlignment="1">
      <alignment horizontal="center" vertical="center" wrapText="1"/>
    </xf>
    <xf numFmtId="0" fontId="11" fillId="0" borderId="22" xfId="37" applyFont="1" applyBorder="1" applyAlignment="1">
      <alignment horizontal="center" vertical="center"/>
    </xf>
    <xf numFmtId="14" fontId="103" fillId="10" borderId="2" xfId="37" applyNumberFormat="1" applyFont="1" applyFill="1" applyBorder="1" applyAlignment="1">
      <alignment horizontal="left" vertical="center" wrapText="1"/>
    </xf>
    <xf numFmtId="0" fontId="63" fillId="0" borderId="23" xfId="37" applyFont="1" applyBorder="1" applyAlignment="1">
      <alignment horizontal="center" vertical="center"/>
    </xf>
    <xf numFmtId="0" fontId="63" fillId="0" borderId="2" xfId="37" applyFont="1" applyBorder="1" applyAlignment="1">
      <alignment horizontal="center" vertical="center"/>
    </xf>
    <xf numFmtId="0" fontId="63" fillId="0" borderId="30" xfId="37" applyFont="1" applyBorder="1" applyAlignment="1">
      <alignment horizontal="center" vertical="center"/>
    </xf>
    <xf numFmtId="0" fontId="59" fillId="0" borderId="0" xfId="37" applyFont="1" applyAlignment="1">
      <alignment horizontal="center" vertical="center"/>
    </xf>
    <xf numFmtId="0" fontId="63" fillId="0" borderId="44" xfId="37" applyFont="1" applyBorder="1" applyAlignment="1">
      <alignment horizontal="center" vertical="center"/>
    </xf>
    <xf numFmtId="0" fontId="63" fillId="0" borderId="49" xfId="37" applyFont="1" applyBorder="1" applyAlignment="1">
      <alignment horizontal="center" vertical="center"/>
    </xf>
    <xf numFmtId="0" fontId="63" fillId="0" borderId="44" xfId="37" applyFont="1" applyBorder="1" applyAlignment="1">
      <alignment horizontal="center" vertical="center" wrapText="1"/>
    </xf>
    <xf numFmtId="0" fontId="63" fillId="0" borderId="49" xfId="37" applyFont="1" applyBorder="1" applyAlignment="1">
      <alignment horizontal="center" vertical="center" wrapText="1"/>
    </xf>
    <xf numFmtId="0" fontId="22" fillId="11" borderId="72" xfId="0" applyFont="1" applyFill="1" applyBorder="1" applyAlignment="1">
      <alignment horizontal="left"/>
    </xf>
    <xf numFmtId="0" fontId="22" fillId="11" borderId="1" xfId="0" applyFont="1" applyFill="1" applyBorder="1" applyAlignment="1">
      <alignment horizontal="left"/>
    </xf>
    <xf numFmtId="0" fontId="22" fillId="6" borderId="1" xfId="0" applyFont="1" applyFill="1" applyBorder="1" applyAlignment="1">
      <alignment horizontal="center"/>
    </xf>
    <xf numFmtId="0" fontId="22" fillId="11" borderId="73" xfId="0" applyFont="1" applyFill="1" applyBorder="1" applyAlignment="1">
      <alignment horizontal="left"/>
    </xf>
    <xf numFmtId="0" fontId="22" fillId="6" borderId="72" xfId="0" applyFont="1" applyFill="1" applyBorder="1" applyAlignment="1">
      <alignment horizontal="left"/>
    </xf>
    <xf numFmtId="0" fontId="22" fillId="6" borderId="1" xfId="0" applyFont="1" applyFill="1" applyBorder="1" applyAlignment="1">
      <alignment horizontal="left"/>
    </xf>
    <xf numFmtId="0" fontId="22" fillId="6" borderId="73" xfId="0" applyFont="1" applyFill="1" applyBorder="1" applyAlignment="1">
      <alignment horizontal="left"/>
    </xf>
    <xf numFmtId="0" fontId="22" fillId="6" borderId="59" xfId="0" applyFont="1" applyFill="1" applyBorder="1" applyAlignment="1">
      <alignment horizontal="left"/>
    </xf>
    <xf numFmtId="0" fontId="22" fillId="11" borderId="64" xfId="0" applyFont="1" applyFill="1" applyBorder="1" applyAlignment="1">
      <alignment horizontal="center" vertical="center"/>
    </xf>
    <xf numFmtId="0" fontId="22" fillId="11" borderId="65" xfId="0" applyFont="1" applyFill="1" applyBorder="1" applyAlignment="1">
      <alignment horizontal="center" vertical="center"/>
    </xf>
    <xf numFmtId="0" fontId="22" fillId="11" borderId="59" xfId="0" applyFont="1" applyFill="1" applyBorder="1" applyAlignment="1">
      <alignment horizontal="left"/>
    </xf>
    <xf numFmtId="0" fontId="20" fillId="23" borderId="22" xfId="6" applyFont="1" applyFill="1" applyBorder="1" applyAlignment="1">
      <alignment horizontal="center" vertical="center" wrapText="1"/>
    </xf>
    <xf numFmtId="0" fontId="45" fillId="6" borderId="23" xfId="47" applyFont="1" applyFill="1" applyBorder="1" applyAlignment="1">
      <alignment horizontal="center" vertical="center"/>
    </xf>
    <xf numFmtId="0" fontId="45" fillId="6" borderId="2" xfId="47" applyFont="1" applyFill="1" applyBorder="1" applyAlignment="1">
      <alignment horizontal="center" vertical="center"/>
    </xf>
    <xf numFmtId="0" fontId="45" fillId="6" borderId="30" xfId="47" applyFont="1" applyFill="1" applyBorder="1" applyAlignment="1">
      <alignment horizontal="center" vertical="center"/>
    </xf>
    <xf numFmtId="0" fontId="32" fillId="22" borderId="22" xfId="6" applyFont="1" applyFill="1" applyBorder="1" applyAlignment="1">
      <alignment horizontal="left"/>
    </xf>
    <xf numFmtId="0" fontId="20" fillId="5" borderId="22" xfId="6" applyFont="1" applyFill="1" applyBorder="1" applyAlignment="1">
      <alignment horizontal="center" vertical="center"/>
    </xf>
    <xf numFmtId="0" fontId="44" fillId="14" borderId="23" xfId="47" applyFont="1" applyFill="1" applyBorder="1" applyAlignment="1">
      <alignment horizontal="center" vertical="center"/>
    </xf>
    <xf numFmtId="0" fontId="44" fillId="14" borderId="2" xfId="47" applyFont="1" applyFill="1" applyBorder="1" applyAlignment="1">
      <alignment horizontal="center" vertical="center"/>
    </xf>
    <xf numFmtId="0" fontId="44" fillId="14" borderId="30" xfId="47" applyFont="1" applyFill="1" applyBorder="1" applyAlignment="1">
      <alignment horizontal="center" vertical="center"/>
    </xf>
    <xf numFmtId="179" fontId="15" fillId="15" borderId="22" xfId="47" applyNumberFormat="1" applyFont="1" applyFill="1" applyBorder="1" applyAlignment="1">
      <alignment horizontal="center" vertical="center"/>
    </xf>
    <xf numFmtId="179" fontId="15" fillId="16" borderId="22" xfId="47" applyNumberFormat="1" applyFont="1" applyFill="1" applyBorder="1" applyAlignment="1">
      <alignment horizontal="center" vertical="center"/>
    </xf>
    <xf numFmtId="0" fontId="47" fillId="7" borderId="22" xfId="47" applyFont="1" applyFill="1" applyBorder="1" applyAlignment="1">
      <alignment horizontal="center" vertical="center"/>
    </xf>
    <xf numFmtId="0" fontId="45" fillId="0" borderId="22" xfId="47" applyFont="1" applyBorder="1" applyAlignment="1">
      <alignment horizontal="center" vertical="center"/>
    </xf>
    <xf numFmtId="0" fontId="45" fillId="0" borderId="71" xfId="47" applyFont="1" applyBorder="1" applyAlignment="1">
      <alignment horizontal="center" vertical="center" wrapText="1"/>
    </xf>
    <xf numFmtId="0" fontId="45" fillId="13" borderId="46" xfId="47" applyFont="1" applyFill="1" applyBorder="1" applyAlignment="1">
      <alignment horizontal="center" vertical="center" wrapText="1"/>
    </xf>
    <xf numFmtId="0" fontId="45" fillId="13" borderId="47" xfId="47" applyFont="1" applyFill="1" applyBorder="1" applyAlignment="1">
      <alignment horizontal="center" vertical="center" wrapText="1"/>
    </xf>
    <xf numFmtId="0" fontId="15" fillId="0" borderId="2" xfId="47" applyFont="1" applyBorder="1" applyAlignment="1">
      <alignment horizontal="left"/>
    </xf>
    <xf numFmtId="0" fontId="45" fillId="10" borderId="46" xfId="47" applyFont="1" applyFill="1" applyBorder="1" applyAlignment="1">
      <alignment horizontal="center" vertical="center" wrapText="1"/>
    </xf>
    <xf numFmtId="0" fontId="45" fillId="10" borderId="47" xfId="47" applyFont="1" applyFill="1" applyBorder="1" applyAlignment="1">
      <alignment horizontal="center" vertical="center" wrapText="1"/>
    </xf>
    <xf numFmtId="0" fontId="22" fillId="0" borderId="55" xfId="30" applyFont="1" applyBorder="1" applyAlignment="1">
      <alignment horizontal="center" vertical="center"/>
    </xf>
    <xf numFmtId="0" fontId="22" fillId="0" borderId="33" xfId="30" applyFont="1" applyBorder="1" applyAlignment="1">
      <alignment horizontal="center" vertical="center"/>
    </xf>
    <xf numFmtId="0" fontId="45" fillId="0" borderId="4" xfId="30" applyFont="1" applyBorder="1" applyAlignment="1">
      <alignment horizontal="center" vertical="center"/>
    </xf>
    <xf numFmtId="0" fontId="45" fillId="0" borderId="34" xfId="30" applyFont="1" applyBorder="1" applyAlignment="1">
      <alignment horizontal="center" vertical="center"/>
    </xf>
    <xf numFmtId="0" fontId="15" fillId="0" borderId="2" xfId="0" applyFont="1" applyBorder="1" applyAlignment="1">
      <alignment horizontal="left"/>
    </xf>
    <xf numFmtId="1" fontId="31" fillId="3" borderId="23" xfId="6" applyNumberFormat="1" applyFont="1" applyFill="1" applyBorder="1" applyAlignment="1">
      <alignment horizontal="center"/>
    </xf>
    <xf numFmtId="1" fontId="31" fillId="3" borderId="30" xfId="6" applyNumberFormat="1" applyFont="1" applyFill="1" applyBorder="1" applyAlignment="1">
      <alignment horizontal="center"/>
    </xf>
    <xf numFmtId="0" fontId="25" fillId="3" borderId="11" xfId="6" applyFont="1" applyFill="1" applyBorder="1" applyAlignment="1">
      <alignment horizontal="center"/>
    </xf>
    <xf numFmtId="0" fontId="25" fillId="3" borderId="28" xfId="6" applyFont="1" applyFill="1" applyBorder="1" applyAlignment="1">
      <alignment horizontal="center"/>
    </xf>
    <xf numFmtId="0" fontId="25" fillId="0" borderId="93" xfId="6" applyFont="1" applyBorder="1" applyAlignment="1">
      <alignment horizontal="center" vertical="center" textRotation="90" wrapText="1"/>
    </xf>
    <xf numFmtId="0" fontId="25" fillId="0" borderId="20" xfId="6" applyFont="1" applyBorder="1" applyAlignment="1">
      <alignment horizontal="center" vertical="center" textRotation="90" wrapText="1"/>
    </xf>
    <xf numFmtId="0" fontId="25" fillId="0" borderId="100" xfId="6" applyFont="1" applyBorder="1" applyAlignment="1">
      <alignment horizontal="center" vertical="center" textRotation="90" wrapText="1"/>
    </xf>
    <xf numFmtId="0" fontId="25" fillId="0" borderId="93" xfId="6" applyFont="1" applyBorder="1" applyAlignment="1">
      <alignment horizontal="center" vertical="center" wrapText="1"/>
    </xf>
    <xf numFmtId="0" fontId="25" fillId="0" borderId="20" xfId="6" applyFont="1" applyBorder="1" applyAlignment="1">
      <alignment horizontal="center" vertical="center" wrapText="1"/>
    </xf>
    <xf numFmtId="0" fontId="25" fillId="0" borderId="94" xfId="6" applyFont="1" applyBorder="1" applyAlignment="1">
      <alignment horizontal="center" vertical="center" wrapText="1"/>
    </xf>
    <xf numFmtId="0" fontId="25" fillId="0" borderId="43" xfId="6" applyFont="1" applyBorder="1" applyAlignment="1">
      <alignment horizontal="center" vertical="center" wrapText="1"/>
    </xf>
    <xf numFmtId="0" fontId="25" fillId="0" borderId="44" xfId="6" applyFont="1" applyBorder="1" applyAlignment="1">
      <alignment horizontal="center" vertical="center" wrapText="1"/>
    </xf>
    <xf numFmtId="0" fontId="10" fillId="0" borderId="96" xfId="6" applyFont="1" applyBorder="1" applyAlignment="1">
      <alignment horizontal="center" vertical="center" wrapText="1"/>
    </xf>
    <xf numFmtId="0" fontId="10" fillId="0" borderId="98" xfId="6" applyFont="1" applyBorder="1" applyAlignment="1">
      <alignment horizontal="center" vertical="center" wrapText="1"/>
    </xf>
    <xf numFmtId="0" fontId="10" fillId="0" borderId="99" xfId="6" applyFont="1" applyBorder="1" applyAlignment="1">
      <alignment horizontal="center" vertical="center" wrapText="1"/>
    </xf>
    <xf numFmtId="0" fontId="25" fillId="0" borderId="46" xfId="6" applyFont="1" applyBorder="1" applyAlignment="1">
      <alignment horizontal="center" vertical="center"/>
    </xf>
    <xf numFmtId="0" fontId="25" fillId="0" borderId="5" xfId="6" applyFont="1" applyBorder="1" applyAlignment="1">
      <alignment horizontal="center" vertical="center"/>
    </xf>
    <xf numFmtId="0" fontId="25" fillId="0" borderId="47" xfId="6" applyFont="1" applyBorder="1" applyAlignment="1">
      <alignment horizontal="center" vertical="center"/>
    </xf>
    <xf numFmtId="0" fontId="25" fillId="0" borderId="46" xfId="6" applyFont="1" applyBorder="1" applyAlignment="1">
      <alignment horizontal="center" vertical="center" wrapText="1"/>
    </xf>
    <xf numFmtId="0" fontId="25" fillId="0" borderId="5" xfId="6" applyFont="1" applyBorder="1" applyAlignment="1">
      <alignment horizontal="center" vertical="center" wrapText="1"/>
    </xf>
    <xf numFmtId="0" fontId="22" fillId="10" borderId="40" xfId="33" applyNumberFormat="1" applyFont="1" applyFill="1" applyBorder="1" applyAlignment="1">
      <alignment horizontal="left" vertical="center"/>
    </xf>
    <xf numFmtId="0" fontId="22" fillId="10" borderId="83" xfId="33" applyNumberFormat="1" applyFont="1" applyFill="1" applyBorder="1" applyAlignment="1">
      <alignment horizontal="left" vertical="center"/>
    </xf>
    <xf numFmtId="179" fontId="15" fillId="16" borderId="22" xfId="30" applyNumberFormat="1" applyFont="1" applyFill="1" applyBorder="1" applyAlignment="1">
      <alignment horizontal="center" vertical="center"/>
    </xf>
    <xf numFmtId="0" fontId="47" fillId="7" borderId="22" xfId="30" applyFont="1" applyFill="1" applyBorder="1" applyAlignment="1">
      <alignment horizontal="center" vertical="center"/>
    </xf>
    <xf numFmtId="0" fontId="45" fillId="0" borderId="22" xfId="30" applyFont="1" applyBorder="1" applyAlignment="1">
      <alignment horizontal="center" vertical="center"/>
    </xf>
    <xf numFmtId="0" fontId="45" fillId="0" borderId="71" xfId="30" applyFont="1" applyBorder="1" applyAlignment="1">
      <alignment horizontal="center" vertical="center" wrapText="1"/>
    </xf>
    <xf numFmtId="0" fontId="45" fillId="0" borderId="44" xfId="30" applyFont="1" applyBorder="1" applyAlignment="1">
      <alignment horizontal="center" vertical="center"/>
    </xf>
    <xf numFmtId="0" fontId="45" fillId="0" borderId="43" xfId="30" applyFont="1" applyBorder="1" applyAlignment="1">
      <alignment horizontal="center" vertical="center"/>
    </xf>
    <xf numFmtId="0" fontId="45" fillId="0" borderId="49" xfId="30" applyFont="1" applyBorder="1" applyAlignment="1">
      <alignment horizontal="center" vertical="center"/>
    </xf>
    <xf numFmtId="0" fontId="44" fillId="14" borderId="23" xfId="30" applyFont="1" applyFill="1" applyBorder="1" applyAlignment="1">
      <alignment horizontal="center" vertical="center"/>
    </xf>
    <xf numFmtId="0" fontId="44" fillId="14" borderId="2" xfId="30" applyFont="1" applyFill="1" applyBorder="1" applyAlignment="1">
      <alignment horizontal="center" vertical="center"/>
    </xf>
    <xf numFmtId="0" fontId="44" fillId="14" borderId="30" xfId="30" applyFont="1" applyFill="1" applyBorder="1" applyAlignment="1">
      <alignment horizontal="center" vertical="center"/>
    </xf>
    <xf numFmtId="179" fontId="15" fillId="15" borderId="22" xfId="30" applyNumberFormat="1" applyFont="1" applyFill="1" applyBorder="1" applyAlignment="1">
      <alignment horizontal="center" vertical="center"/>
    </xf>
    <xf numFmtId="0" fontId="45" fillId="19" borderId="46" xfId="30" applyFont="1" applyFill="1" applyBorder="1" applyAlignment="1">
      <alignment horizontal="center" vertical="center" wrapText="1"/>
    </xf>
    <xf numFmtId="0" fontId="45" fillId="19" borderId="47" xfId="30" applyFont="1" applyFill="1" applyBorder="1" applyAlignment="1">
      <alignment horizontal="center" vertical="center" wrapText="1"/>
    </xf>
    <xf numFmtId="0" fontId="15" fillId="0" borderId="2" xfId="30" applyFont="1" applyBorder="1" applyAlignment="1">
      <alignment horizontal="left"/>
    </xf>
    <xf numFmtId="0" fontId="11" fillId="2" borderId="4" xfId="0" applyFont="1" applyFill="1" applyBorder="1" applyAlignment="1">
      <alignment horizontal="left"/>
    </xf>
    <xf numFmtId="0" fontId="11" fillId="2" borderId="39" xfId="0" applyFont="1" applyFill="1" applyBorder="1" applyAlignment="1">
      <alignment horizontal="left"/>
    </xf>
    <xf numFmtId="0" fontId="45" fillId="7" borderId="46" xfId="30" applyFont="1" applyFill="1" applyBorder="1" applyAlignment="1">
      <alignment horizontal="center" vertical="center" wrapText="1"/>
    </xf>
    <xf numFmtId="0" fontId="45" fillId="7" borderId="47" xfId="30" applyFont="1" applyFill="1" applyBorder="1" applyAlignment="1">
      <alignment horizontal="center" vertical="center" wrapText="1"/>
    </xf>
    <xf numFmtId="0" fontId="20" fillId="2" borderId="4" xfId="0" applyFont="1" applyFill="1" applyBorder="1" applyAlignment="1">
      <alignment horizontal="center"/>
    </xf>
    <xf numFmtId="0" fontId="20" fillId="2" borderId="39" xfId="0" applyFont="1" applyFill="1" applyBorder="1" applyAlignment="1">
      <alignment horizontal="center"/>
    </xf>
    <xf numFmtId="0" fontId="45" fillId="7" borderId="46" xfId="52" applyFont="1" applyFill="1" applyBorder="1" applyAlignment="1">
      <alignment horizontal="center" vertical="center" wrapText="1"/>
    </xf>
    <xf numFmtId="0" fontId="45" fillId="7" borderId="47" xfId="52" applyFont="1" applyFill="1" applyBorder="1" applyAlignment="1">
      <alignment horizontal="center" vertical="center" wrapText="1"/>
    </xf>
    <xf numFmtId="0" fontId="11" fillId="6" borderId="22" xfId="6" applyFont="1" applyFill="1" applyBorder="1" applyAlignment="1">
      <alignment horizontal="center"/>
    </xf>
    <xf numFmtId="0" fontId="11" fillId="0" borderId="22" xfId="6" applyFont="1" applyBorder="1" applyAlignment="1">
      <alignment horizontal="center"/>
    </xf>
    <xf numFmtId="0" fontId="45" fillId="10" borderId="4" xfId="33" applyNumberFormat="1" applyFont="1" applyFill="1" applyBorder="1" applyAlignment="1">
      <alignment horizontal="left" vertical="center"/>
    </xf>
    <xf numFmtId="0" fontId="45" fillId="10" borderId="34" xfId="33" applyNumberFormat="1" applyFont="1" applyFill="1" applyBorder="1" applyAlignment="1">
      <alignment horizontal="left" vertical="center"/>
    </xf>
    <xf numFmtId="0" fontId="51" fillId="21" borderId="44" xfId="6" applyFont="1" applyFill="1" applyBorder="1" applyAlignment="1">
      <alignment horizontal="center" vertical="center" wrapText="1"/>
    </xf>
    <xf numFmtId="0" fontId="51" fillId="21" borderId="49" xfId="6" applyFont="1" applyFill="1" applyBorder="1" applyAlignment="1">
      <alignment horizontal="center" vertical="center" wrapText="1"/>
    </xf>
    <xf numFmtId="0" fontId="51" fillId="21" borderId="24" xfId="6" applyFont="1" applyFill="1" applyBorder="1" applyAlignment="1">
      <alignment horizontal="center" vertical="center" wrapText="1"/>
    </xf>
    <xf numFmtId="0" fontId="51" fillId="21" borderId="45" xfId="6" applyFont="1" applyFill="1" applyBorder="1" applyAlignment="1">
      <alignment horizontal="center" vertical="center" wrapText="1"/>
    </xf>
    <xf numFmtId="0" fontId="51" fillId="21" borderId="25" xfId="6" applyFont="1" applyFill="1" applyBorder="1" applyAlignment="1">
      <alignment horizontal="center" vertical="center" wrapText="1"/>
    </xf>
    <xf numFmtId="0" fontId="51" fillId="21" borderId="29" xfId="6" applyFont="1" applyFill="1" applyBorder="1" applyAlignment="1">
      <alignment horizontal="center" vertical="center" wrapText="1"/>
    </xf>
    <xf numFmtId="0" fontId="51" fillId="21" borderId="23" xfId="6" applyFont="1" applyFill="1" applyBorder="1" applyAlignment="1">
      <alignment horizontal="center" vertical="center"/>
    </xf>
    <xf numFmtId="0" fontId="51" fillId="21" borderId="2" xfId="6" applyFont="1" applyFill="1" applyBorder="1" applyAlignment="1">
      <alignment horizontal="center" vertical="center"/>
    </xf>
    <xf numFmtId="0" fontId="51" fillId="21" borderId="30" xfId="6" applyFont="1" applyFill="1" applyBorder="1" applyAlignment="1">
      <alignment horizontal="center" vertical="center"/>
    </xf>
    <xf numFmtId="0" fontId="48" fillId="21" borderId="44" xfId="6" applyFont="1" applyFill="1" applyBorder="1" applyAlignment="1">
      <alignment horizontal="center" vertical="center" wrapText="1"/>
    </xf>
    <xf numFmtId="0" fontId="48" fillId="21" borderId="49" xfId="6" applyFont="1" applyFill="1" applyBorder="1" applyAlignment="1">
      <alignment horizontal="center" vertical="center" wrapText="1"/>
    </xf>
    <xf numFmtId="0" fontId="51" fillId="21" borderId="24" xfId="6" applyFont="1" applyFill="1" applyBorder="1" applyAlignment="1">
      <alignment horizontal="center" vertical="center"/>
    </xf>
    <xf numFmtId="0" fontId="51" fillId="21" borderId="45" xfId="6" applyFont="1" applyFill="1" applyBorder="1" applyAlignment="1">
      <alignment horizontal="center" vertical="center"/>
    </xf>
    <xf numFmtId="0" fontId="51" fillId="21" borderId="25" xfId="6" applyFont="1" applyFill="1" applyBorder="1" applyAlignment="1">
      <alignment horizontal="center" vertical="center"/>
    </xf>
    <xf numFmtId="0" fontId="51" fillId="21" borderId="29" xfId="6" applyFont="1" applyFill="1" applyBorder="1" applyAlignment="1">
      <alignment horizontal="center" vertical="center"/>
    </xf>
    <xf numFmtId="0" fontId="51" fillId="21" borderId="22" xfId="6" applyFont="1" applyFill="1" applyBorder="1" applyAlignment="1">
      <alignment horizontal="center" vertical="center"/>
    </xf>
    <xf numFmtId="0" fontId="20" fillId="21" borderId="2" xfId="6" applyFont="1" applyFill="1" applyBorder="1" applyAlignment="1">
      <alignment horizontal="center" vertical="center"/>
    </xf>
    <xf numFmtId="0" fontId="20" fillId="21" borderId="22" xfId="6" applyFont="1" applyFill="1" applyBorder="1" applyAlignment="1">
      <alignment horizontal="center" vertical="center" wrapText="1"/>
    </xf>
    <xf numFmtId="0" fontId="51" fillId="21" borderId="41" xfId="6" applyFont="1" applyFill="1" applyBorder="1" applyAlignment="1">
      <alignment horizontal="center" vertical="center" wrapText="1"/>
    </xf>
    <xf numFmtId="0" fontId="51" fillId="21" borderId="12" xfId="6" applyFont="1" applyFill="1" applyBorder="1" applyAlignment="1">
      <alignment horizontal="center" vertical="center" wrapText="1"/>
    </xf>
    <xf numFmtId="0" fontId="20" fillId="21" borderId="23" xfId="6" applyFont="1" applyFill="1" applyBorder="1" applyAlignment="1">
      <alignment horizontal="center" vertical="center" wrapText="1"/>
    </xf>
    <xf numFmtId="0" fontId="20" fillId="21" borderId="30" xfId="6" applyFont="1" applyFill="1" applyBorder="1" applyAlignment="1">
      <alignment horizontal="center" vertical="center" wrapText="1"/>
    </xf>
    <xf numFmtId="0" fontId="37" fillId="0" borderId="14" xfId="6" applyFont="1" applyBorder="1" applyAlignment="1">
      <alignment horizontal="center" vertical="top"/>
    </xf>
    <xf numFmtId="0" fontId="37" fillId="0" borderId="15" xfId="6" applyFont="1" applyBorder="1" applyAlignment="1">
      <alignment horizontal="center" vertical="top"/>
    </xf>
    <xf numFmtId="0" fontId="37" fillId="0" borderId="36" xfId="6" applyFont="1" applyBorder="1" applyAlignment="1">
      <alignment horizontal="center" vertical="top"/>
    </xf>
    <xf numFmtId="0" fontId="37" fillId="0" borderId="16" xfId="6" applyFont="1" applyBorder="1" applyAlignment="1">
      <alignment horizontal="center" vertical="top"/>
    </xf>
    <xf numFmtId="0" fontId="37" fillId="0" borderId="0" xfId="6" applyFont="1" applyAlignment="1">
      <alignment horizontal="center" vertical="top"/>
    </xf>
    <xf numFmtId="0" fontId="37" fillId="0" borderId="50" xfId="6" applyFont="1" applyBorder="1" applyAlignment="1">
      <alignment horizontal="center" vertical="top"/>
    </xf>
    <xf numFmtId="0" fontId="37" fillId="0" borderId="37" xfId="6" applyFont="1" applyBorder="1" applyAlignment="1">
      <alignment horizontal="center" vertical="top"/>
    </xf>
    <xf numFmtId="0" fontId="37" fillId="0" borderId="7" xfId="6" applyFont="1" applyBorder="1" applyAlignment="1">
      <alignment horizontal="center" vertical="top"/>
    </xf>
    <xf numFmtId="0" fontId="37" fillId="0" borderId="38" xfId="6" applyFont="1" applyBorder="1" applyAlignment="1">
      <alignment horizontal="center" vertical="top"/>
    </xf>
  </cellXfs>
  <cellStyles count="84">
    <cellStyle name="Comma 2" xfId="1" xr:uid="{00000000-0005-0000-0000-000000000000}"/>
    <cellStyle name="Comma 2 2" xfId="62" xr:uid="{00000000-0005-0000-0000-000001000000}"/>
    <cellStyle name="Comma 4" xfId="46" xr:uid="{00000000-0005-0000-0000-000002000000}"/>
    <cellStyle name="Comma 4 2" xfId="66" xr:uid="{00000000-0005-0000-0000-000003000000}"/>
    <cellStyle name="Comma 5" xfId="51" xr:uid="{00000000-0005-0000-0000-000004000000}"/>
    <cellStyle name="Comma 5 2" xfId="67" xr:uid="{00000000-0005-0000-0000-000005000000}"/>
    <cellStyle name="Comma 9" xfId="35" xr:uid="{00000000-0005-0000-0000-000006000000}"/>
    <cellStyle name="Comma 9 2" xfId="55" xr:uid="{00000000-0005-0000-0000-000007000000}"/>
    <cellStyle name="Comma 9 2 2" xfId="68" xr:uid="{00000000-0005-0000-0000-000008000000}"/>
    <cellStyle name="Comma 9 2 2 3" xfId="74" xr:uid="{00000000-0005-0000-0000-000009000000}"/>
    <cellStyle name="Comma 9 3" xfId="63" xr:uid="{00000000-0005-0000-0000-00000A000000}"/>
    <cellStyle name="Currency 2 6" xfId="34" xr:uid="{00000000-0005-0000-0000-00000B000000}"/>
    <cellStyle name="Currency 2 6 2" xfId="54" xr:uid="{00000000-0005-0000-0000-00000C000000}"/>
    <cellStyle name="Currency 2 6 2 2 2" xfId="73" xr:uid="{00000000-0005-0000-0000-00000D000000}"/>
    <cellStyle name="Currency 3" xfId="45" xr:uid="{00000000-0005-0000-0000-00000E000000}"/>
    <cellStyle name="Currency 5" xfId="31" xr:uid="{00000000-0005-0000-0000-00000F000000}"/>
    <cellStyle name="Header1" xfId="2" xr:uid="{00000000-0005-0000-0000-000010000000}"/>
    <cellStyle name="Header2" xfId="3" xr:uid="{00000000-0005-0000-0000-000011000000}"/>
    <cellStyle name="Hyperlink" xfId="38" builtinId="8"/>
    <cellStyle name="Hyperlink 2" xfId="29" xr:uid="{00000000-0005-0000-0000-000013000000}"/>
    <cellStyle name="Hyperlink 2 6 5" xfId="43" xr:uid="{00000000-0005-0000-0000-000014000000}"/>
    <cellStyle name="Hyperlink 3" xfId="70" xr:uid="{00000000-0005-0000-0000-000015000000}"/>
    <cellStyle name="Hyperlink 4" xfId="42" xr:uid="{00000000-0005-0000-0000-000016000000}"/>
    <cellStyle name="n" xfId="4" xr:uid="{00000000-0005-0000-0000-000017000000}"/>
    <cellStyle name="Normal" xfId="0" builtinId="0"/>
    <cellStyle name="Normal 10" xfId="49" xr:uid="{00000000-0005-0000-0000-000019000000}"/>
    <cellStyle name="Normal 11" xfId="60" xr:uid="{00000000-0005-0000-0000-00001A000000}"/>
    <cellStyle name="Normal 12 2" xfId="77" xr:uid="{1599A9BF-A1F3-4C83-80EF-51987368C448}"/>
    <cellStyle name="Normal 12 2 2" xfId="78" xr:uid="{561B5E6B-9476-4151-936E-1626893A51AF}"/>
    <cellStyle name="Normal 12 2 2 2" xfId="80" xr:uid="{8A3A9FB6-1067-4437-9B85-81AB61C537AE}"/>
    <cellStyle name="Normal 12 2 4" xfId="83" xr:uid="{469CDECA-F11C-4B59-BF3E-814B1D0DA11E}"/>
    <cellStyle name="Normal 2" xfId="37" xr:uid="{00000000-0005-0000-0000-00001B000000}"/>
    <cellStyle name="Normal 2 19" xfId="48" xr:uid="{00000000-0005-0000-0000-00001C000000}"/>
    <cellStyle name="Normal 2 2" xfId="69" xr:uid="{00000000-0005-0000-0000-00001D000000}"/>
    <cellStyle name="Normal 2 2 2 3" xfId="52" xr:uid="{00000000-0005-0000-0000-00001E000000}"/>
    <cellStyle name="Normal 2 68" xfId="32" xr:uid="{00000000-0005-0000-0000-00001F000000}"/>
    <cellStyle name="Normal 2 68 2" xfId="36" xr:uid="{00000000-0005-0000-0000-000020000000}"/>
    <cellStyle name="Normal 2 68 2 2" xfId="64" xr:uid="{00000000-0005-0000-0000-000021000000}"/>
    <cellStyle name="Normal 2 68 2 2 2" xfId="79" xr:uid="{0494F7E8-9A7F-4F5E-AF76-229ABF2F08BF}"/>
    <cellStyle name="Normal 2 68 2 2 2 2" xfId="82" xr:uid="{AFC81D87-031F-45C6-B7C7-EDF21AC9A5CE}"/>
    <cellStyle name="Normal 2 68 2 2 3" xfId="81" xr:uid="{AD90FE4C-BA0F-406C-923A-790FE70A9808}"/>
    <cellStyle name="Normal 2 68 3" xfId="57" xr:uid="{00000000-0005-0000-0000-000022000000}"/>
    <cellStyle name="Normal 2 68 6" xfId="75" xr:uid="{42E52C4D-C46D-47CE-960E-F649B0999872}"/>
    <cellStyle name="Normal 2 72" xfId="58" xr:uid="{00000000-0005-0000-0000-000023000000}"/>
    <cellStyle name="Normal 2 73" xfId="56" xr:uid="{00000000-0005-0000-0000-000024000000}"/>
    <cellStyle name="Normal 24 2" xfId="53" xr:uid="{00000000-0005-0000-0000-000025000000}"/>
    <cellStyle name="Normal 3" xfId="5" xr:uid="{00000000-0005-0000-0000-000026000000}"/>
    <cellStyle name="Normal 4" xfId="50" xr:uid="{00000000-0005-0000-0000-000027000000}"/>
    <cellStyle name="Normal 4 2" xfId="71" xr:uid="{00000000-0005-0000-0000-000028000000}"/>
    <cellStyle name="Normal 4 72" xfId="47" xr:uid="{00000000-0005-0000-0000-000029000000}"/>
    <cellStyle name="Normal 4 72 2" xfId="76" xr:uid="{652AA7A4-667A-4917-8ECC-6ED492235E02}"/>
    <cellStyle name="Normal 44" xfId="40" xr:uid="{00000000-0005-0000-0000-00002A000000}"/>
    <cellStyle name="Normal 49 2" xfId="72" xr:uid="{00000000-0005-0000-0000-00002B000000}"/>
    <cellStyle name="Normal 5" xfId="28" xr:uid="{00000000-0005-0000-0000-00002C000000}"/>
    <cellStyle name="Normal 5 2" xfId="30" xr:uid="{00000000-0005-0000-0000-00002D000000}"/>
    <cellStyle name="Normal 6" xfId="61" xr:uid="{00000000-0005-0000-0000-00002E000000}"/>
    <cellStyle name="Normal 7" xfId="33" xr:uid="{00000000-0005-0000-0000-00002F000000}"/>
    <cellStyle name="Normal 8" xfId="39" xr:uid="{00000000-0005-0000-0000-000030000000}"/>
    <cellStyle name="Normal 8 2" xfId="59" xr:uid="{00000000-0005-0000-0000-000031000000}"/>
    <cellStyle name="Normal 9" xfId="41" xr:uid="{00000000-0005-0000-0000-000032000000}"/>
    <cellStyle name="Normal 9 2" xfId="65" xr:uid="{00000000-0005-0000-0000-000033000000}"/>
    <cellStyle name="Normal_TECNHICAL DESCRIPTION FORM 2003-2004 - BALAU" xfId="6" xr:uid="{00000000-0005-0000-0000-000034000000}"/>
    <cellStyle name=" [0.00]_ Att. 1- Cover" xfId="7" xr:uid="{00000000-0005-0000-0000-000035000000}"/>
    <cellStyle name="_ Att. 1- Cover" xfId="8" xr:uid="{00000000-0005-0000-0000-000036000000}"/>
    <cellStyle name="?_ Att. 1- Cover" xfId="9" xr:uid="{00000000-0005-0000-0000-000037000000}"/>
    <cellStyle name="똿뗦먛귟 [0.00]_PRODUCT DETAIL Q1" xfId="10" xr:uid="{00000000-0005-0000-0000-000038000000}"/>
    <cellStyle name="똿뗦먛귟_PRODUCT DETAIL Q1" xfId="11" xr:uid="{00000000-0005-0000-0000-000039000000}"/>
    <cellStyle name="믅됞 [0.00]_PRODUCT DETAIL Q1" xfId="12" xr:uid="{00000000-0005-0000-0000-00003A000000}"/>
    <cellStyle name="믅됞_PRODUCT DETAIL Q1" xfId="13" xr:uid="{00000000-0005-0000-0000-00003B000000}"/>
    <cellStyle name="백분율_95" xfId="14" xr:uid="{00000000-0005-0000-0000-00003C000000}"/>
    <cellStyle name="뷭?_BOOKSHIP" xfId="15" xr:uid="{00000000-0005-0000-0000-00003D000000}"/>
    <cellStyle name="콤마 [0]_1202" xfId="16" xr:uid="{00000000-0005-0000-0000-00003E000000}"/>
    <cellStyle name="콤마_1202" xfId="17" xr:uid="{00000000-0005-0000-0000-00003F000000}"/>
    <cellStyle name="통화 [0]_1202" xfId="18" xr:uid="{00000000-0005-0000-0000-000040000000}"/>
    <cellStyle name="통화_1202" xfId="19" xr:uid="{00000000-0005-0000-0000-000041000000}"/>
    <cellStyle name="표준_(정보부문)월별인원계획" xfId="20" xr:uid="{00000000-0005-0000-0000-000042000000}"/>
    <cellStyle name="표준_kc-elec system check list" xfId="21" xr:uid="{00000000-0005-0000-0000-000043000000}"/>
    <cellStyle name="一般_99Q3647-ALL-CAS2" xfId="22" xr:uid="{00000000-0005-0000-0000-000044000000}"/>
    <cellStyle name="千分位[0]_Book1" xfId="23" xr:uid="{00000000-0005-0000-0000-000045000000}"/>
    <cellStyle name="千分位_99Q3647-ALL-CAS2" xfId="24" xr:uid="{00000000-0005-0000-0000-000046000000}"/>
    <cellStyle name="常规_SC 102.012-020revised#1" xfId="44" xr:uid="{00000000-0005-0000-0000-000047000000}"/>
    <cellStyle name="貨幣 [0]_Book1" xfId="25" xr:uid="{00000000-0005-0000-0000-000048000000}"/>
    <cellStyle name="貨幣[0]_BRE" xfId="26" xr:uid="{00000000-0005-0000-0000-000049000000}"/>
    <cellStyle name="貨幣_Book1" xfId="27" xr:uid="{00000000-0005-0000-0000-00004A000000}"/>
  </cellStyles>
  <dxfs count="1118">
    <dxf>
      <fill>
        <patternFill patternType="solid">
          <fgColor indexed="64"/>
          <bgColor rgb="FFFFC000"/>
        </patternFill>
      </fill>
    </dxf>
    <dxf>
      <font>
        <color rgb="FF0070C0"/>
      </font>
    </dxf>
    <dxf>
      <font>
        <color rgb="FF0070C0"/>
      </font>
    </dxf>
    <dxf>
      <fill>
        <patternFill patternType="solid">
          <fgColor indexed="64"/>
          <bgColor rgb="FFFFC000"/>
        </patternFill>
      </fill>
    </dxf>
    <dxf>
      <font>
        <color rgb="FF0070C0"/>
      </font>
    </dxf>
    <dxf>
      <font>
        <color rgb="FF0070C0"/>
      </font>
    </dxf>
    <dxf>
      <fill>
        <patternFill patternType="solid">
          <fgColor indexed="64"/>
          <bgColor rgb="FFFFC000"/>
        </patternFill>
      </fill>
    </dxf>
    <dxf>
      <font>
        <color rgb="FF0070C0"/>
      </font>
    </dxf>
    <dxf>
      <font>
        <color rgb="FF0070C0"/>
      </font>
    </dxf>
    <dxf>
      <fill>
        <patternFill patternType="solid">
          <fgColor indexed="64"/>
          <bgColor rgb="FFFFC000"/>
        </patternFill>
      </fill>
    </dxf>
    <dxf>
      <font>
        <color rgb="FF0070C0"/>
      </font>
    </dxf>
    <dxf>
      <font>
        <color rgb="FF0070C0"/>
      </font>
    </dxf>
    <dxf>
      <fill>
        <patternFill patternType="solid">
          <fgColor indexed="64"/>
          <bgColor rgb="FFFFC000"/>
        </patternFill>
      </fill>
    </dxf>
    <dxf>
      <font>
        <color rgb="FF0070C0"/>
      </font>
    </dxf>
    <dxf>
      <font>
        <color rgb="FF0070C0"/>
      </font>
    </dxf>
    <dxf>
      <fill>
        <patternFill patternType="solid">
          <fgColor indexed="64"/>
          <bgColor rgb="FFFFC000"/>
        </patternFill>
      </fill>
    </dxf>
    <dxf>
      <fill>
        <patternFill patternType="solid">
          <fgColor indexed="64"/>
          <bgColor rgb="FFFFC000"/>
        </patternFill>
      </fill>
    </dxf>
    <dxf>
      <font>
        <color rgb="FF0070C0"/>
      </font>
    </dxf>
    <dxf>
      <font>
        <color rgb="FF0070C0"/>
      </font>
    </dxf>
    <dxf>
      <font>
        <color rgb="FF0070C0"/>
      </font>
    </dxf>
    <dxf>
      <fill>
        <patternFill patternType="solid">
          <fgColor indexed="64"/>
          <bgColor rgb="FFFFC000"/>
        </patternFill>
      </fill>
    </dxf>
    <dxf>
      <fill>
        <patternFill patternType="solid">
          <fgColor indexed="64"/>
          <bgColor rgb="FFFFC000"/>
        </patternFill>
      </fill>
    </dxf>
    <dxf>
      <font>
        <color rgb="FF0070C0"/>
      </font>
    </dxf>
    <dxf>
      <font>
        <color rgb="FF0070C0"/>
      </font>
    </dxf>
    <dxf>
      <font>
        <color rgb="FF0070C0"/>
      </font>
    </dxf>
    <dxf>
      <fill>
        <patternFill patternType="solid">
          <fgColor indexed="64"/>
          <bgColor rgb="FFFFC000"/>
        </patternFill>
      </fill>
    </dxf>
    <dxf>
      <fill>
        <patternFill patternType="solid">
          <fgColor indexed="64"/>
          <bgColor rgb="FFFFC000"/>
        </patternFill>
      </fill>
    </dxf>
    <dxf>
      <font>
        <color rgb="FF0070C0"/>
      </font>
    </dxf>
    <dxf>
      <font>
        <color rgb="FF0070C0"/>
      </font>
    </dxf>
    <dxf>
      <fill>
        <patternFill patternType="solid">
          <fgColor indexed="64"/>
          <bgColor rgb="FFFFC000"/>
        </patternFill>
      </fill>
    </dxf>
    <dxf>
      <font>
        <color rgb="FF0070C0"/>
      </font>
    </dxf>
    <dxf>
      <font>
        <color rgb="FF0070C0"/>
      </font>
    </dxf>
    <dxf>
      <fill>
        <patternFill patternType="solid">
          <fgColor indexed="64"/>
          <bgColor rgb="FFFFC000"/>
        </patternFill>
      </fill>
    </dxf>
    <dxf>
      <font>
        <color rgb="FF0070C0"/>
      </font>
    </dxf>
    <dxf>
      <font>
        <color rgb="FF0070C0"/>
      </font>
    </dxf>
    <dxf>
      <fill>
        <patternFill patternType="solid">
          <fgColor indexed="64"/>
          <bgColor rgb="FFFFC000"/>
        </patternFill>
      </fill>
    </dxf>
    <dxf>
      <font>
        <color rgb="FF0070C0"/>
      </font>
    </dxf>
    <dxf>
      <font>
        <color rgb="FF0070C0"/>
      </font>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indexed="64"/>
          <bgColor rgb="FFFFC000"/>
        </patternFill>
      </fill>
    </dxf>
    <dxf>
      <font>
        <color rgb="FF0070C0"/>
      </font>
    </dxf>
    <dxf>
      <font>
        <color rgb="FF0070C0"/>
      </font>
    </dxf>
    <dxf>
      <font>
        <color rgb="FF0070C0"/>
      </font>
    </dxf>
    <dxf>
      <font>
        <color rgb="FF0070C0"/>
      </font>
    </dxf>
    <dxf>
      <fill>
        <patternFill patternType="solid">
          <fgColor indexed="64"/>
          <bgColor rgb="FFFFC000"/>
        </patternFill>
      </fill>
    </dxf>
    <dxf>
      <font>
        <color rgb="FF0070C0"/>
      </font>
    </dxf>
    <dxf>
      <font>
        <color rgb="FF0070C0"/>
      </font>
    </dxf>
    <dxf>
      <fill>
        <patternFill patternType="solid">
          <fgColor indexed="64"/>
          <bgColor rgb="FFFFC000"/>
        </patternFill>
      </fill>
    </dxf>
    <dxf>
      <fill>
        <patternFill patternType="solid">
          <fgColor indexed="64"/>
          <bgColor rgb="FFFFC000"/>
        </patternFill>
      </fill>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3B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3.xml"/><Relationship Id="rId63" Type="http://schemas.openxmlformats.org/officeDocument/2006/relationships/externalLink" Target="externalLinks/externalLink19.xml"/><Relationship Id="rId68" Type="http://schemas.openxmlformats.org/officeDocument/2006/relationships/externalLink" Target="externalLinks/externalLink24.xml"/><Relationship Id="rId84" Type="http://schemas.openxmlformats.org/officeDocument/2006/relationships/externalLink" Target="externalLinks/externalLink40.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externalLink" Target="externalLinks/externalLink9.xml"/><Relationship Id="rId58" Type="http://schemas.openxmlformats.org/officeDocument/2006/relationships/externalLink" Target="externalLinks/externalLink14.xml"/><Relationship Id="rId74" Type="http://schemas.openxmlformats.org/officeDocument/2006/relationships/externalLink" Target="externalLinks/externalLink30.xml"/><Relationship Id="rId79" Type="http://schemas.openxmlformats.org/officeDocument/2006/relationships/externalLink" Target="externalLinks/externalLink35.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externalLink" Target="externalLinks/externalLink12.xml"/><Relationship Id="rId64" Type="http://schemas.openxmlformats.org/officeDocument/2006/relationships/externalLink" Target="externalLinks/externalLink20.xml"/><Relationship Id="rId69" Type="http://schemas.openxmlformats.org/officeDocument/2006/relationships/externalLink" Target="externalLinks/externalLink25.xml"/><Relationship Id="rId77" Type="http://schemas.openxmlformats.org/officeDocument/2006/relationships/externalLink" Target="externalLinks/externalLink33.xml"/><Relationship Id="rId8" Type="http://schemas.openxmlformats.org/officeDocument/2006/relationships/worksheet" Target="worksheets/sheet8.xml"/><Relationship Id="rId51" Type="http://schemas.openxmlformats.org/officeDocument/2006/relationships/externalLink" Target="externalLinks/externalLink7.xml"/><Relationship Id="rId72" Type="http://schemas.openxmlformats.org/officeDocument/2006/relationships/externalLink" Target="externalLinks/externalLink28.xml"/><Relationship Id="rId80" Type="http://schemas.openxmlformats.org/officeDocument/2006/relationships/externalLink" Target="externalLinks/externalLink36.xml"/><Relationship Id="rId85" Type="http://schemas.openxmlformats.org/officeDocument/2006/relationships/externalLink" Target="externalLinks/externalLink4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59" Type="http://schemas.openxmlformats.org/officeDocument/2006/relationships/externalLink" Target="externalLinks/externalLink15.xml"/><Relationship Id="rId67" Type="http://schemas.openxmlformats.org/officeDocument/2006/relationships/externalLink" Target="externalLinks/externalLink2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0.xml"/><Relationship Id="rId62" Type="http://schemas.openxmlformats.org/officeDocument/2006/relationships/externalLink" Target="externalLinks/externalLink18.xml"/><Relationship Id="rId70" Type="http://schemas.openxmlformats.org/officeDocument/2006/relationships/externalLink" Target="externalLinks/externalLink26.xml"/><Relationship Id="rId75" Type="http://schemas.openxmlformats.org/officeDocument/2006/relationships/externalLink" Target="externalLinks/externalLink31.xml"/><Relationship Id="rId83" Type="http://schemas.openxmlformats.org/officeDocument/2006/relationships/externalLink" Target="externalLinks/externalLink39.xml"/><Relationship Id="rId88"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openxmlformats.org/officeDocument/2006/relationships/externalLink" Target="externalLinks/externalLink1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8.xml"/><Relationship Id="rId60" Type="http://schemas.openxmlformats.org/officeDocument/2006/relationships/externalLink" Target="externalLinks/externalLink16.xml"/><Relationship Id="rId65" Type="http://schemas.openxmlformats.org/officeDocument/2006/relationships/externalLink" Target="externalLinks/externalLink21.xml"/><Relationship Id="rId73" Type="http://schemas.openxmlformats.org/officeDocument/2006/relationships/externalLink" Target="externalLinks/externalLink29.xml"/><Relationship Id="rId78" Type="http://schemas.openxmlformats.org/officeDocument/2006/relationships/externalLink" Target="externalLinks/externalLink34.xml"/><Relationship Id="rId81" Type="http://schemas.openxmlformats.org/officeDocument/2006/relationships/externalLink" Target="externalLinks/externalLink37.xml"/><Relationship Id="rId86"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externalLink" Target="externalLinks/externalLink6.xml"/><Relationship Id="rId55" Type="http://schemas.openxmlformats.org/officeDocument/2006/relationships/externalLink" Target="externalLinks/externalLink11.xml"/><Relationship Id="rId76" Type="http://schemas.openxmlformats.org/officeDocument/2006/relationships/externalLink" Target="externalLinks/externalLink32.xml"/><Relationship Id="rId7" Type="http://schemas.openxmlformats.org/officeDocument/2006/relationships/worksheet" Target="worksheets/sheet7.xml"/><Relationship Id="rId71" Type="http://schemas.openxmlformats.org/officeDocument/2006/relationships/externalLink" Target="externalLinks/externalLink27.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externalLink" Target="externalLinks/externalLink1.xml"/><Relationship Id="rId66" Type="http://schemas.openxmlformats.org/officeDocument/2006/relationships/externalLink" Target="externalLinks/externalLink22.xml"/><Relationship Id="rId87" Type="http://schemas.openxmlformats.org/officeDocument/2006/relationships/styles" Target="styles.xml"/><Relationship Id="rId61" Type="http://schemas.openxmlformats.org/officeDocument/2006/relationships/externalLink" Target="externalLinks/externalLink17.xml"/><Relationship Id="rId82" Type="http://schemas.openxmlformats.org/officeDocument/2006/relationships/externalLink" Target="externalLinks/externalLink38.xml"/><Relationship Id="rId19" Type="http://schemas.openxmlformats.org/officeDocument/2006/relationships/worksheet" Target="worksheets/sheet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jpeg"/><Relationship Id="rId9" Type="http://schemas.microsoft.com/office/2007/relationships/hdphoto" Target="../media/hdphoto1.wdp"/></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542925</xdr:colOff>
      <xdr:row>3</xdr:row>
      <xdr:rowOff>128403</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14525" cy="8046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114300</xdr:colOff>
      <xdr:row>3</xdr:row>
      <xdr:rowOff>128403</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14525" cy="8046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38101</xdr:colOff>
      <xdr:row>0</xdr:row>
      <xdr:rowOff>41275</xdr:rowOff>
    </xdr:from>
    <xdr:to>
      <xdr:col>2</xdr:col>
      <xdr:colOff>114301</xdr:colOff>
      <xdr:row>2</xdr:row>
      <xdr:rowOff>206038</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1" y="41275"/>
          <a:ext cx="1270000" cy="6092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1</xdr:col>
      <xdr:colOff>1152525</xdr:colOff>
      <xdr:row>3</xdr:row>
      <xdr:rowOff>156978</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25"/>
          <a:ext cx="1914525" cy="8046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47625</xdr:colOff>
      <xdr:row>5</xdr:row>
      <xdr:rowOff>47625</xdr:rowOff>
    </xdr:from>
    <xdr:to>
      <xdr:col>4</xdr:col>
      <xdr:colOff>781050</xdr:colOff>
      <xdr:row>7</xdr:row>
      <xdr:rowOff>85725</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47625"/>
          <a:ext cx="13906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1308100" cy="631825"/>
    <xdr:pic>
      <xdr:nvPicPr>
        <xdr:cNvPr id="2" name="Picture 1">
          <a:extLst>
            <a:ext uri="{FF2B5EF4-FFF2-40B4-BE49-F238E27FC236}">
              <a16:creationId xmlns:a16="http://schemas.microsoft.com/office/drawing/2014/main" id="{A3B80F52-87E7-479D-9E2A-8178051B85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08100" cy="631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0</xdr:colOff>
      <xdr:row>0</xdr:row>
      <xdr:rowOff>0</xdr:rowOff>
    </xdr:from>
    <xdr:ext cx="1307166" cy="619685"/>
    <xdr:pic>
      <xdr:nvPicPr>
        <xdr:cNvPr id="3" name="Picture 2">
          <a:extLst>
            <a:ext uri="{FF2B5EF4-FFF2-40B4-BE49-F238E27FC236}">
              <a16:creationId xmlns:a16="http://schemas.microsoft.com/office/drawing/2014/main" id="{7A03B5BA-CB1E-460F-BD0D-05E473DD54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07166" cy="6196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14</xdr:col>
      <xdr:colOff>485775</xdr:colOff>
      <xdr:row>194</xdr:row>
      <xdr:rowOff>28575</xdr:rowOff>
    </xdr:from>
    <xdr:ext cx="1038303" cy="1563192"/>
    <xdr:pic>
      <xdr:nvPicPr>
        <xdr:cNvPr id="4" name="Picture 3">
          <a:extLst>
            <a:ext uri="{FF2B5EF4-FFF2-40B4-BE49-F238E27FC236}">
              <a16:creationId xmlns:a16="http://schemas.microsoft.com/office/drawing/2014/main" id="{F669B37A-E604-4E8F-B82A-3422B5B478CF}"/>
            </a:ext>
          </a:extLst>
        </xdr:cNvPr>
        <xdr:cNvPicPr>
          <a:picLocks noChangeAspect="1"/>
        </xdr:cNvPicPr>
      </xdr:nvPicPr>
      <xdr:blipFill>
        <a:blip xmlns:r="http://schemas.openxmlformats.org/officeDocument/2006/relationships" r:embed="rId2"/>
        <a:stretch>
          <a:fillRect/>
        </a:stretch>
      </xdr:blipFill>
      <xdr:spPr>
        <a:xfrm>
          <a:off x="10887075" y="38217475"/>
          <a:ext cx="1038303" cy="1563192"/>
        </a:xfrm>
        <a:prstGeom prst="rect">
          <a:avLst/>
        </a:prstGeom>
      </xdr:spPr>
    </xdr:pic>
    <xdr:clientData/>
  </xdr:oneCellAnchor>
  <xdr:oneCellAnchor>
    <xdr:from>
      <xdr:col>13</xdr:col>
      <xdr:colOff>247650</xdr:colOff>
      <xdr:row>194</xdr:row>
      <xdr:rowOff>38100</xdr:rowOff>
    </xdr:from>
    <xdr:ext cx="937100" cy="1549261"/>
    <xdr:pic>
      <xdr:nvPicPr>
        <xdr:cNvPr id="5" name="Picture 4">
          <a:extLst>
            <a:ext uri="{FF2B5EF4-FFF2-40B4-BE49-F238E27FC236}">
              <a16:creationId xmlns:a16="http://schemas.microsoft.com/office/drawing/2014/main" id="{BD5BF5B5-0689-4311-B245-FC0C784E9BD5}"/>
            </a:ext>
          </a:extLst>
        </xdr:cNvPr>
        <xdr:cNvPicPr>
          <a:picLocks noChangeAspect="1"/>
        </xdr:cNvPicPr>
      </xdr:nvPicPr>
      <xdr:blipFill>
        <a:blip xmlns:r="http://schemas.openxmlformats.org/officeDocument/2006/relationships" r:embed="rId3"/>
        <a:stretch>
          <a:fillRect/>
        </a:stretch>
      </xdr:blipFill>
      <xdr:spPr>
        <a:xfrm>
          <a:off x="9906000" y="38227000"/>
          <a:ext cx="937100" cy="1549261"/>
        </a:xfrm>
        <a:prstGeom prst="rect">
          <a:avLst/>
        </a:prstGeom>
      </xdr:spPr>
    </xdr:pic>
    <xdr:clientData/>
  </xdr:oneCellAnchor>
  <xdr:oneCellAnchor>
    <xdr:from>
      <xdr:col>13</xdr:col>
      <xdr:colOff>228601</xdr:colOff>
      <xdr:row>199</xdr:row>
      <xdr:rowOff>176193</xdr:rowOff>
    </xdr:from>
    <xdr:ext cx="2079625" cy="528657"/>
    <xdr:pic>
      <xdr:nvPicPr>
        <xdr:cNvPr id="6" name="Picture 5">
          <a:extLst>
            <a:ext uri="{FF2B5EF4-FFF2-40B4-BE49-F238E27FC236}">
              <a16:creationId xmlns:a16="http://schemas.microsoft.com/office/drawing/2014/main" id="{1EF29FDC-2A15-4EDE-BA8A-B27017E3FB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9886951" y="39349343"/>
          <a:ext cx="2079625" cy="528657"/>
        </a:xfrm>
        <a:prstGeom prst="rect">
          <a:avLst/>
        </a:prstGeom>
      </xdr:spPr>
    </xdr:pic>
    <xdr:clientData/>
  </xdr:oneCellAnchor>
  <xdr:oneCellAnchor>
    <xdr:from>
      <xdr:col>9</xdr:col>
      <xdr:colOff>385083</xdr:colOff>
      <xdr:row>192</xdr:row>
      <xdr:rowOff>329746</xdr:rowOff>
    </xdr:from>
    <xdr:ext cx="1853729" cy="2097822"/>
    <xdr:pic>
      <xdr:nvPicPr>
        <xdr:cNvPr id="7" name="图片 2">
          <a:extLst>
            <a:ext uri="{FF2B5EF4-FFF2-40B4-BE49-F238E27FC236}">
              <a16:creationId xmlns:a16="http://schemas.microsoft.com/office/drawing/2014/main" id="{5F675076-673C-4EB5-A349-D27E1708C1B2}"/>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071633" y="37991596"/>
          <a:ext cx="1853729" cy="20978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245340</xdr:colOff>
      <xdr:row>23</xdr:row>
      <xdr:rowOff>210874</xdr:rowOff>
    </xdr:from>
    <xdr:ext cx="802822" cy="828329"/>
    <xdr:pic>
      <xdr:nvPicPr>
        <xdr:cNvPr id="8" name="Picture 7">
          <a:extLst>
            <a:ext uri="{FF2B5EF4-FFF2-40B4-BE49-F238E27FC236}">
              <a16:creationId xmlns:a16="http://schemas.microsoft.com/office/drawing/2014/main" id="{680A48C5-D48F-489D-A8A6-C94760D5A308}"/>
            </a:ext>
          </a:extLst>
        </xdr:cNvPr>
        <xdr:cNvPicPr>
          <a:picLocks noChangeAspect="1"/>
        </xdr:cNvPicPr>
      </xdr:nvPicPr>
      <xdr:blipFill>
        <a:blip xmlns:r="http://schemas.openxmlformats.org/officeDocument/2006/relationships" r:embed="rId6"/>
        <a:stretch>
          <a:fillRect/>
        </a:stretch>
      </xdr:blipFill>
      <xdr:spPr>
        <a:xfrm>
          <a:off x="12132540" y="4725724"/>
          <a:ext cx="802822" cy="828329"/>
        </a:xfrm>
        <a:prstGeom prst="rect">
          <a:avLst/>
        </a:prstGeom>
      </xdr:spPr>
    </xdr:pic>
    <xdr:clientData/>
  </xdr:oneCellAnchor>
  <xdr:oneCellAnchor>
    <xdr:from>
      <xdr:col>0</xdr:col>
      <xdr:colOff>0</xdr:colOff>
      <xdr:row>0</xdr:row>
      <xdr:rowOff>0</xdr:rowOff>
    </xdr:from>
    <xdr:ext cx="1308100" cy="631825"/>
    <xdr:pic>
      <xdr:nvPicPr>
        <xdr:cNvPr id="9" name="Picture 8">
          <a:extLst>
            <a:ext uri="{FF2B5EF4-FFF2-40B4-BE49-F238E27FC236}">
              <a16:creationId xmlns:a16="http://schemas.microsoft.com/office/drawing/2014/main" id="{2DBCACB8-614D-4ABC-8FF4-9578AA092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08100" cy="631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0</xdr:colOff>
      <xdr:row>0</xdr:row>
      <xdr:rowOff>0</xdr:rowOff>
    </xdr:from>
    <xdr:ext cx="1307166" cy="619685"/>
    <xdr:pic>
      <xdr:nvPicPr>
        <xdr:cNvPr id="10" name="Picture 9">
          <a:extLst>
            <a:ext uri="{FF2B5EF4-FFF2-40B4-BE49-F238E27FC236}">
              <a16:creationId xmlns:a16="http://schemas.microsoft.com/office/drawing/2014/main" id="{1A4C38CA-7B38-47B8-ADF9-0C85474E92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07166" cy="6196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240723</xdr:colOff>
      <xdr:row>5</xdr:row>
      <xdr:rowOff>191739</xdr:rowOff>
    </xdr:from>
    <xdr:ext cx="1795607" cy="1349792"/>
    <xdr:pic>
      <xdr:nvPicPr>
        <xdr:cNvPr id="11" name="图片 3">
          <a:extLst>
            <a:ext uri="{FF2B5EF4-FFF2-40B4-BE49-F238E27FC236}">
              <a16:creationId xmlns:a16="http://schemas.microsoft.com/office/drawing/2014/main" id="{7810D201-C81E-4DEE-9392-C27E5FBC0D5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0723" y="1175989"/>
          <a:ext cx="1795607" cy="1349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13</xdr:col>
      <xdr:colOff>736146</xdr:colOff>
      <xdr:row>194</xdr:row>
      <xdr:rowOff>204107</xdr:rowOff>
    </xdr:from>
    <xdr:ext cx="1031421" cy="1008580"/>
    <xdr:pic>
      <xdr:nvPicPr>
        <xdr:cNvPr id="12" name="Picture 11">
          <a:extLst>
            <a:ext uri="{FF2B5EF4-FFF2-40B4-BE49-F238E27FC236}">
              <a16:creationId xmlns:a16="http://schemas.microsoft.com/office/drawing/2014/main" id="{845BD1AB-E2E1-4AFB-852C-E82E04141767}"/>
            </a:ext>
          </a:extLst>
        </xdr:cNvPr>
        <xdr:cNvPicPr>
          <a:picLocks noChangeAspect="1"/>
        </xdr:cNvPicPr>
      </xdr:nvPicPr>
      <xdr:blipFill>
        <a:blip xmlns:r="http://schemas.openxmlformats.org/officeDocument/2006/relationships" r:embed="rId2"/>
        <a:stretch>
          <a:fillRect/>
        </a:stretch>
      </xdr:blipFill>
      <xdr:spPr>
        <a:xfrm>
          <a:off x="10394496" y="38386657"/>
          <a:ext cx="1031421" cy="1008580"/>
        </a:xfrm>
        <a:prstGeom prst="rect">
          <a:avLst/>
        </a:prstGeom>
      </xdr:spPr>
    </xdr:pic>
    <xdr:clientData/>
  </xdr:oneCellAnchor>
  <xdr:oneCellAnchor>
    <xdr:from>
      <xdr:col>12</xdr:col>
      <xdr:colOff>333375</xdr:colOff>
      <xdr:row>194</xdr:row>
      <xdr:rowOff>213632</xdr:rowOff>
    </xdr:from>
    <xdr:ext cx="943450" cy="1000092"/>
    <xdr:pic>
      <xdr:nvPicPr>
        <xdr:cNvPr id="13" name="Picture 12">
          <a:extLst>
            <a:ext uri="{FF2B5EF4-FFF2-40B4-BE49-F238E27FC236}">
              <a16:creationId xmlns:a16="http://schemas.microsoft.com/office/drawing/2014/main" id="{576F1E44-E728-490D-94C1-FB21A06C17B1}"/>
            </a:ext>
          </a:extLst>
        </xdr:cNvPr>
        <xdr:cNvPicPr>
          <a:picLocks noChangeAspect="1"/>
        </xdr:cNvPicPr>
      </xdr:nvPicPr>
      <xdr:blipFill>
        <a:blip xmlns:r="http://schemas.openxmlformats.org/officeDocument/2006/relationships" r:embed="rId3"/>
        <a:stretch>
          <a:fillRect/>
        </a:stretch>
      </xdr:blipFill>
      <xdr:spPr>
        <a:xfrm>
          <a:off x="9248775" y="38383482"/>
          <a:ext cx="943450" cy="1000092"/>
        </a:xfrm>
        <a:prstGeom prst="rect">
          <a:avLst/>
        </a:prstGeom>
      </xdr:spPr>
    </xdr:pic>
    <xdr:clientData/>
  </xdr:oneCellAnchor>
  <xdr:oneCellAnchor>
    <xdr:from>
      <xdr:col>2</xdr:col>
      <xdr:colOff>67237</xdr:colOff>
      <xdr:row>253</xdr:row>
      <xdr:rowOff>145676</xdr:rowOff>
    </xdr:from>
    <xdr:ext cx="906538" cy="883463"/>
    <xdr:pic>
      <xdr:nvPicPr>
        <xdr:cNvPr id="14" name="Picture 13">
          <a:extLst>
            <a:ext uri="{FF2B5EF4-FFF2-40B4-BE49-F238E27FC236}">
              <a16:creationId xmlns:a16="http://schemas.microsoft.com/office/drawing/2014/main" id="{D9017092-891E-4A10-A799-13F0CBE14CF0}"/>
            </a:ext>
          </a:extLst>
        </xdr:cNvPr>
        <xdr:cNvPicPr>
          <a:picLocks noChangeAspect="1"/>
        </xdr:cNvPicPr>
      </xdr:nvPicPr>
      <xdr:blipFill>
        <a:blip xmlns:r="http://schemas.openxmlformats.org/officeDocument/2006/relationships" r:embed="rId8" cstate="print">
          <a:biLevel thresh="25000"/>
          <a:extLst>
            <a:ext uri="{BEBA8EAE-BF5A-486C-A8C5-ECC9F3942E4B}">
              <a14:imgProps xmlns:a14="http://schemas.microsoft.com/office/drawing/2010/main">
                <a14:imgLayer r:embed="rId9">
                  <a14:imgEffect>
                    <a14:saturation sat="400000"/>
                  </a14:imgEffect>
                </a14:imgLayer>
              </a14:imgProps>
            </a:ext>
            <a:ext uri="{28A0092B-C50C-407E-A947-70E740481C1C}">
              <a14:useLocalDpi xmlns:a14="http://schemas.microsoft.com/office/drawing/2010/main" val="0"/>
            </a:ext>
          </a:extLst>
        </a:blip>
        <a:stretch>
          <a:fillRect/>
        </a:stretch>
      </xdr:blipFill>
      <xdr:spPr>
        <a:xfrm>
          <a:off x="1553137" y="49948726"/>
          <a:ext cx="906538" cy="883463"/>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450606</xdr:colOff>
      <xdr:row>5</xdr:row>
      <xdr:rowOff>96471</xdr:rowOff>
    </xdr:from>
    <xdr:to>
      <xdr:col>4</xdr:col>
      <xdr:colOff>1184031</xdr:colOff>
      <xdr:row>7</xdr:row>
      <xdr:rowOff>134571</xdr:rowOff>
    </xdr:to>
    <xdr:pic>
      <xdr:nvPicPr>
        <xdr:cNvPr id="3" name="Picture 1">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0606" y="96471"/>
          <a:ext cx="1392848" cy="758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959402</xdr:colOff>
      <xdr:row>10</xdr:row>
      <xdr:rowOff>100879</xdr:rowOff>
    </xdr:from>
    <xdr:to>
      <xdr:col>4</xdr:col>
      <xdr:colOff>1283252</xdr:colOff>
      <xdr:row>10</xdr:row>
      <xdr:rowOff>329479</xdr:rowOff>
    </xdr:to>
    <xdr:sp macro="" textlink="">
      <xdr:nvSpPr>
        <xdr:cNvPr id="5" name="Text Box 1">
          <a:extLst>
            <a:ext uri="{FF2B5EF4-FFF2-40B4-BE49-F238E27FC236}">
              <a16:creationId xmlns:a16="http://schemas.microsoft.com/office/drawing/2014/main" id="{00000000-0008-0000-0600-000005000000}"/>
            </a:ext>
          </a:extLst>
        </xdr:cNvPr>
        <xdr:cNvSpPr txBox="1">
          <a:spLocks noChangeArrowheads="1"/>
        </xdr:cNvSpPr>
      </xdr:nvSpPr>
      <xdr:spPr bwMode="auto">
        <a:xfrm>
          <a:off x="1622011" y="1757401"/>
          <a:ext cx="323850" cy="228600"/>
        </a:xfrm>
        <a:prstGeom prst="rect">
          <a:avLst/>
        </a:prstGeom>
        <a:solidFill>
          <a:srgbClr val="FFFFFF"/>
        </a:solidFill>
        <a:ln w="9525">
          <a:solidFill>
            <a:srgbClr val="000000"/>
          </a:solidFill>
          <a:miter lim="800000"/>
          <a:headEnd/>
          <a:tailEnd/>
        </a:ln>
      </xdr:spPr>
    </xdr:sp>
    <xdr:clientData/>
  </xdr:twoCellAnchor>
  <xdr:twoCellAnchor>
    <xdr:from>
      <xdr:col>5</xdr:col>
      <xdr:colOff>1687072</xdr:colOff>
      <xdr:row>10</xdr:row>
      <xdr:rowOff>88079</xdr:rowOff>
    </xdr:from>
    <xdr:to>
      <xdr:col>5</xdr:col>
      <xdr:colOff>2010922</xdr:colOff>
      <xdr:row>10</xdr:row>
      <xdr:rowOff>316679</xdr:rowOff>
    </xdr:to>
    <xdr:sp macro="" textlink="">
      <xdr:nvSpPr>
        <xdr:cNvPr id="8" name="Text Box 1">
          <a:extLst>
            <a:ext uri="{FF2B5EF4-FFF2-40B4-BE49-F238E27FC236}">
              <a16:creationId xmlns:a16="http://schemas.microsoft.com/office/drawing/2014/main" id="{00000000-0008-0000-0600-000008000000}"/>
            </a:ext>
          </a:extLst>
        </xdr:cNvPr>
        <xdr:cNvSpPr txBox="1">
          <a:spLocks noChangeArrowheads="1"/>
        </xdr:cNvSpPr>
      </xdr:nvSpPr>
      <xdr:spPr bwMode="auto">
        <a:xfrm>
          <a:off x="3771529" y="1744601"/>
          <a:ext cx="323850" cy="22860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5</xdr:row>
      <xdr:rowOff>66675</xdr:rowOff>
    </xdr:from>
    <xdr:to>
      <xdr:col>1</xdr:col>
      <xdr:colOff>142875</xdr:colOff>
      <xdr:row>6</xdr:row>
      <xdr:rowOff>43543</xdr:rowOff>
    </xdr:to>
    <xdr:pic>
      <xdr:nvPicPr>
        <xdr:cNvPr id="3" name="Picture 1">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66675"/>
          <a:ext cx="1219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302078</xdr:colOff>
      <xdr:row>10</xdr:row>
      <xdr:rowOff>54429</xdr:rowOff>
    </xdr:from>
    <xdr:to>
      <xdr:col>3</xdr:col>
      <xdr:colOff>693964</xdr:colOff>
      <xdr:row>10</xdr:row>
      <xdr:rowOff>325211</xdr:rowOff>
    </xdr:to>
    <xdr:sp macro="" textlink="">
      <xdr:nvSpPr>
        <xdr:cNvPr id="4" name="Text Box 2">
          <a:extLst>
            <a:ext uri="{FF2B5EF4-FFF2-40B4-BE49-F238E27FC236}">
              <a16:creationId xmlns:a16="http://schemas.microsoft.com/office/drawing/2014/main" id="{00000000-0008-0000-0700-000004000000}"/>
            </a:ext>
          </a:extLst>
        </xdr:cNvPr>
        <xdr:cNvSpPr txBox="1">
          <a:spLocks noChangeArrowheads="1"/>
        </xdr:cNvSpPr>
      </xdr:nvSpPr>
      <xdr:spPr bwMode="auto">
        <a:xfrm>
          <a:off x="3690257" y="2245179"/>
          <a:ext cx="391886" cy="270782"/>
        </a:xfrm>
        <a:prstGeom prst="rect">
          <a:avLst/>
        </a:prstGeom>
        <a:solidFill>
          <a:srgbClr val="FFFFFF"/>
        </a:solidFill>
        <a:ln w="9525">
          <a:solidFill>
            <a:srgbClr val="000000"/>
          </a:solidFill>
          <a:miter lim="800000"/>
          <a:headEnd/>
          <a:tailEnd/>
        </a:ln>
      </xdr:spPr>
    </xdr:sp>
    <xdr:clientData/>
  </xdr:twoCellAnchor>
  <xdr:twoCellAnchor editAs="oneCell">
    <xdr:from>
      <xdr:col>0</xdr:col>
      <xdr:colOff>114300</xdr:colOff>
      <xdr:row>5</xdr:row>
      <xdr:rowOff>66675</xdr:rowOff>
    </xdr:from>
    <xdr:to>
      <xdr:col>1</xdr:col>
      <xdr:colOff>142875</xdr:colOff>
      <xdr:row>6</xdr:row>
      <xdr:rowOff>43543</xdr:rowOff>
    </xdr:to>
    <xdr:pic>
      <xdr:nvPicPr>
        <xdr:cNvPr id="5" name="Picture 1">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66675"/>
          <a:ext cx="1219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299357</xdr:colOff>
      <xdr:row>10</xdr:row>
      <xdr:rowOff>68035</xdr:rowOff>
    </xdr:from>
    <xdr:to>
      <xdr:col>1</xdr:col>
      <xdr:colOff>691243</xdr:colOff>
      <xdr:row>10</xdr:row>
      <xdr:rowOff>338817</xdr:rowOff>
    </xdr:to>
    <xdr:sp macro="" textlink="">
      <xdr:nvSpPr>
        <xdr:cNvPr id="6" name="Text Box 2">
          <a:extLst>
            <a:ext uri="{FF2B5EF4-FFF2-40B4-BE49-F238E27FC236}">
              <a16:creationId xmlns:a16="http://schemas.microsoft.com/office/drawing/2014/main" id="{00000000-0008-0000-0700-000006000000}"/>
            </a:ext>
          </a:extLst>
        </xdr:cNvPr>
        <xdr:cNvSpPr txBox="1">
          <a:spLocks noChangeArrowheads="1"/>
        </xdr:cNvSpPr>
      </xdr:nvSpPr>
      <xdr:spPr bwMode="auto">
        <a:xfrm>
          <a:off x="1496786" y="2258785"/>
          <a:ext cx="391886" cy="270782"/>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338</xdr:col>
          <xdr:colOff>0</xdr:colOff>
          <xdr:row>1</xdr:row>
          <xdr:rowOff>152400</xdr:rowOff>
        </xdr:from>
        <xdr:to>
          <xdr:col>339</xdr:col>
          <xdr:colOff>510540</xdr:colOff>
          <xdr:row>1</xdr:row>
          <xdr:rowOff>403860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A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338</xdr:col>
          <xdr:colOff>0</xdr:colOff>
          <xdr:row>2</xdr:row>
          <xdr:rowOff>121920</xdr:rowOff>
        </xdr:from>
        <xdr:to>
          <xdr:col>339</xdr:col>
          <xdr:colOff>510540</xdr:colOff>
          <xdr:row>2</xdr:row>
          <xdr:rowOff>365760</xdr:rowOff>
        </xdr:to>
        <xdr:sp macro="" textlink="">
          <xdr:nvSpPr>
            <xdr:cNvPr id="6147" name="CommandButton2" hidden="1">
              <a:extLst>
                <a:ext uri="{63B3BB69-23CF-44E3-9099-C40C66FF867C}">
                  <a14:compatExt spid="_x0000_s6147"/>
                </a:ext>
                <a:ext uri="{FF2B5EF4-FFF2-40B4-BE49-F238E27FC236}">
                  <a16:creationId xmlns:a16="http://schemas.microsoft.com/office/drawing/2014/main" id="{00000000-0008-0000-0A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1038225</xdr:colOff>
      <xdr:row>2</xdr:row>
      <xdr:rowOff>171450</xdr:rowOff>
    </xdr:to>
    <xdr:pic>
      <xdr:nvPicPr>
        <xdr:cNvPr id="2" name="Picture 1">
          <a:extLst>
            <a:ext uri="{FF2B5EF4-FFF2-40B4-BE49-F238E27FC236}">
              <a16:creationId xmlns:a16="http://schemas.microsoft.com/office/drawing/2014/main" id="{5D33744E-6D80-4F0E-AE9D-56C8C825C5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338044</xdr:colOff>
      <xdr:row>5</xdr:row>
      <xdr:rowOff>134471</xdr:rowOff>
    </xdr:from>
    <xdr:to>
      <xdr:col>2</xdr:col>
      <xdr:colOff>399116</xdr:colOff>
      <xdr:row>14</xdr:row>
      <xdr:rowOff>109818</xdr:rowOff>
    </xdr:to>
    <xdr:pic>
      <xdr:nvPicPr>
        <xdr:cNvPr id="3" name="Picture 1">
          <a:extLst>
            <a:ext uri="{FF2B5EF4-FFF2-40B4-BE49-F238E27FC236}">
              <a16:creationId xmlns:a16="http://schemas.microsoft.com/office/drawing/2014/main" id="{0A624787-CBAA-4750-92C3-F0F19642FE6C}"/>
            </a:ext>
          </a:extLst>
        </xdr:cNvPr>
        <xdr:cNvPicPr>
          <a:picLocks noChangeAspect="1"/>
        </xdr:cNvPicPr>
      </xdr:nvPicPr>
      <xdr:blipFill>
        <a:blip xmlns:r="http://schemas.openxmlformats.org/officeDocument/2006/relationships" r:embed="rId2"/>
        <a:srcRect/>
        <a:stretch>
          <a:fillRect/>
        </a:stretch>
      </xdr:blipFill>
      <xdr:spPr bwMode="auto">
        <a:xfrm>
          <a:off x="614269" y="1172696"/>
          <a:ext cx="1689847" cy="1775572"/>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1061085</xdr:colOff>
      <xdr:row>4</xdr:row>
      <xdr:rowOff>2837</xdr:rowOff>
    </xdr:to>
    <xdr:pic>
      <xdr:nvPicPr>
        <xdr:cNvPr id="2" name="Picture 1">
          <a:extLst>
            <a:ext uri="{FF2B5EF4-FFF2-40B4-BE49-F238E27FC236}">
              <a16:creationId xmlns:a16="http://schemas.microsoft.com/office/drawing/2014/main" id="{D5222023-8C8C-4016-85CF-4B1B92B393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04925" cy="6210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338044</xdr:colOff>
      <xdr:row>5</xdr:row>
      <xdr:rowOff>134471</xdr:rowOff>
    </xdr:from>
    <xdr:to>
      <xdr:col>2</xdr:col>
      <xdr:colOff>444836</xdr:colOff>
      <xdr:row>15</xdr:row>
      <xdr:rowOff>2552</xdr:rowOff>
    </xdr:to>
    <xdr:pic>
      <xdr:nvPicPr>
        <xdr:cNvPr id="3" name="Picture 1">
          <a:extLst>
            <a:ext uri="{FF2B5EF4-FFF2-40B4-BE49-F238E27FC236}">
              <a16:creationId xmlns:a16="http://schemas.microsoft.com/office/drawing/2014/main" id="{7D74C21A-5DAA-4274-9275-E68674CAE6B6}"/>
            </a:ext>
          </a:extLst>
        </xdr:cNvPr>
        <xdr:cNvPicPr>
          <a:picLocks noChangeAspect="1"/>
        </xdr:cNvPicPr>
      </xdr:nvPicPr>
      <xdr:blipFill>
        <a:blip xmlns:r="http://schemas.openxmlformats.org/officeDocument/2006/relationships" r:embed="rId2"/>
        <a:srcRect/>
        <a:stretch>
          <a:fillRect/>
        </a:stretch>
      </xdr:blipFill>
      <xdr:spPr bwMode="auto">
        <a:xfrm>
          <a:off x="604744" y="1163171"/>
          <a:ext cx="1653652" cy="1758427"/>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1038225</xdr:colOff>
      <xdr:row>2</xdr:row>
      <xdr:rowOff>171450</xdr:rowOff>
    </xdr:to>
    <xdr:pic>
      <xdr:nvPicPr>
        <xdr:cNvPr id="2" name="Picture 1">
          <a:extLst>
            <a:ext uri="{FF2B5EF4-FFF2-40B4-BE49-F238E27FC236}">
              <a16:creationId xmlns:a16="http://schemas.microsoft.com/office/drawing/2014/main" id="{8C15C07E-36D7-4A72-A10F-55724DFC01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190500</xdr:colOff>
      <xdr:row>5</xdr:row>
      <xdr:rowOff>104775</xdr:rowOff>
    </xdr:from>
    <xdr:to>
      <xdr:col>3</xdr:col>
      <xdr:colOff>0</xdr:colOff>
      <xdr:row>14</xdr:row>
      <xdr:rowOff>66675</xdr:rowOff>
    </xdr:to>
    <xdr:pic>
      <xdr:nvPicPr>
        <xdr:cNvPr id="3" name="Picture 1">
          <a:extLst>
            <a:ext uri="{FF2B5EF4-FFF2-40B4-BE49-F238E27FC236}">
              <a16:creationId xmlns:a16="http://schemas.microsoft.com/office/drawing/2014/main" id="{67792A81-7D7A-452B-A1B1-909FA7BCB4A2}"/>
            </a:ext>
          </a:extLst>
        </xdr:cNvPr>
        <xdr:cNvPicPr>
          <a:picLocks noChangeAspect="1"/>
        </xdr:cNvPicPr>
      </xdr:nvPicPr>
      <xdr:blipFill>
        <a:blip xmlns:r="http://schemas.openxmlformats.org/officeDocument/2006/relationships" r:embed="rId2" cstate="print"/>
        <a:srcRect/>
        <a:stretch>
          <a:fillRect/>
        </a:stretch>
      </xdr:blipFill>
      <xdr:spPr bwMode="auto">
        <a:xfrm>
          <a:off x="466725" y="1143000"/>
          <a:ext cx="2095500" cy="1762125"/>
        </a:xfrm>
        <a:prstGeom prst="rect">
          <a:avLst/>
        </a:prstGeom>
        <a:noFill/>
        <a:ln w="9525">
          <a:noFill/>
          <a:miter lim="800000"/>
          <a:headEnd/>
          <a:tailEnd/>
        </a:ln>
      </xdr:spPr>
    </xdr:pic>
    <xdr:clientData/>
  </xdr:twoCellAnchor>
  <xdr:twoCellAnchor editAs="oneCell">
    <xdr:from>
      <xdr:col>13</xdr:col>
      <xdr:colOff>15875</xdr:colOff>
      <xdr:row>191</xdr:row>
      <xdr:rowOff>263525</xdr:rowOff>
    </xdr:from>
    <xdr:to>
      <xdr:col>16</xdr:col>
      <xdr:colOff>492125</xdr:colOff>
      <xdr:row>200</xdr:row>
      <xdr:rowOff>161925</xdr:rowOff>
    </xdr:to>
    <xdr:pic>
      <xdr:nvPicPr>
        <xdr:cNvPr id="4" name="Picture 1">
          <a:extLst>
            <a:ext uri="{FF2B5EF4-FFF2-40B4-BE49-F238E27FC236}">
              <a16:creationId xmlns:a16="http://schemas.microsoft.com/office/drawing/2014/main" id="{4C910882-A4FB-4258-807A-6C12F16E2700}"/>
            </a:ext>
          </a:extLst>
        </xdr:cNvPr>
        <xdr:cNvPicPr>
          <a:picLocks noChangeAspect="1"/>
        </xdr:cNvPicPr>
      </xdr:nvPicPr>
      <xdr:blipFill>
        <a:blip xmlns:r="http://schemas.openxmlformats.org/officeDocument/2006/relationships" r:embed="rId2" cstate="print"/>
        <a:srcRect/>
        <a:stretch>
          <a:fillRect/>
        </a:stretch>
      </xdr:blipFill>
      <xdr:spPr bwMode="auto">
        <a:xfrm>
          <a:off x="8864600" y="11274425"/>
          <a:ext cx="2076450" cy="1765300"/>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1061085</xdr:colOff>
      <xdr:row>4</xdr:row>
      <xdr:rowOff>0</xdr:rowOff>
    </xdr:to>
    <xdr:pic>
      <xdr:nvPicPr>
        <xdr:cNvPr id="2" name="Picture 1">
          <a:extLst>
            <a:ext uri="{FF2B5EF4-FFF2-40B4-BE49-F238E27FC236}">
              <a16:creationId xmlns:a16="http://schemas.microsoft.com/office/drawing/2014/main" id="{AF0DD28B-D474-4537-8083-46CCE3D5D1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04925" cy="6210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190500</xdr:colOff>
      <xdr:row>5</xdr:row>
      <xdr:rowOff>104775</xdr:rowOff>
    </xdr:from>
    <xdr:to>
      <xdr:col>6</xdr:col>
      <xdr:colOff>68580</xdr:colOff>
      <xdr:row>14</xdr:row>
      <xdr:rowOff>135255</xdr:rowOff>
    </xdr:to>
    <xdr:pic>
      <xdr:nvPicPr>
        <xdr:cNvPr id="3" name="Picture 1">
          <a:extLst>
            <a:ext uri="{FF2B5EF4-FFF2-40B4-BE49-F238E27FC236}">
              <a16:creationId xmlns:a16="http://schemas.microsoft.com/office/drawing/2014/main" id="{3A79F479-9748-437C-92C3-663C85E3B9AB}"/>
            </a:ext>
          </a:extLst>
        </xdr:cNvPr>
        <xdr:cNvPicPr>
          <a:picLocks noChangeAspect="1"/>
        </xdr:cNvPicPr>
      </xdr:nvPicPr>
      <xdr:blipFill>
        <a:blip xmlns:r="http://schemas.openxmlformats.org/officeDocument/2006/relationships" r:embed="rId2" cstate="print"/>
        <a:srcRect/>
        <a:stretch>
          <a:fillRect/>
        </a:stretch>
      </xdr:blipFill>
      <xdr:spPr bwMode="auto">
        <a:xfrm>
          <a:off x="457200" y="1133475"/>
          <a:ext cx="2042160" cy="1744980"/>
        </a:xfrm>
        <a:prstGeom prst="rect">
          <a:avLst/>
        </a:prstGeom>
        <a:noFill/>
        <a:ln w="9525">
          <a:noFill/>
          <a:miter lim="800000"/>
          <a:headEnd/>
          <a:tailEnd/>
        </a:ln>
      </xdr:spPr>
    </xdr:pic>
    <xdr:clientData/>
  </xdr:twoCellAnchor>
  <xdr:twoCellAnchor editAs="oneCell">
    <xdr:from>
      <xdr:col>13</xdr:col>
      <xdr:colOff>15875</xdr:colOff>
      <xdr:row>198</xdr:row>
      <xdr:rowOff>263525</xdr:rowOff>
    </xdr:from>
    <xdr:to>
      <xdr:col>17</xdr:col>
      <xdr:colOff>19686</xdr:colOff>
      <xdr:row>208</xdr:row>
      <xdr:rowOff>32385</xdr:rowOff>
    </xdr:to>
    <xdr:pic>
      <xdr:nvPicPr>
        <xdr:cNvPr id="4" name="Picture 1">
          <a:extLst>
            <a:ext uri="{FF2B5EF4-FFF2-40B4-BE49-F238E27FC236}">
              <a16:creationId xmlns:a16="http://schemas.microsoft.com/office/drawing/2014/main" id="{9149DF58-DA99-4629-A3ED-F7C84C45E6FE}"/>
            </a:ext>
          </a:extLst>
        </xdr:cNvPr>
        <xdr:cNvPicPr>
          <a:picLocks noChangeAspect="1"/>
        </xdr:cNvPicPr>
      </xdr:nvPicPr>
      <xdr:blipFill>
        <a:blip xmlns:r="http://schemas.openxmlformats.org/officeDocument/2006/relationships" r:embed="rId2" cstate="print"/>
        <a:srcRect/>
        <a:stretch>
          <a:fillRect/>
        </a:stretch>
      </xdr:blipFill>
      <xdr:spPr bwMode="auto">
        <a:xfrm>
          <a:off x="8656955" y="11122025"/>
          <a:ext cx="2030730" cy="175006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1038225</xdr:colOff>
      <xdr:row>2</xdr:row>
      <xdr:rowOff>171450</xdr:rowOff>
    </xdr:to>
    <xdr:pic>
      <xdr:nvPicPr>
        <xdr:cNvPr id="2" name="Picture 1">
          <a:extLst>
            <a:ext uri="{FF2B5EF4-FFF2-40B4-BE49-F238E27FC236}">
              <a16:creationId xmlns:a16="http://schemas.microsoft.com/office/drawing/2014/main" id="{00DC8139-77CE-4BC6-8202-0B9599570C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342900</xdr:colOff>
      <xdr:row>6</xdr:row>
      <xdr:rowOff>6350</xdr:rowOff>
    </xdr:from>
    <xdr:to>
      <xdr:col>2</xdr:col>
      <xdr:colOff>384841</xdr:colOff>
      <xdr:row>13</xdr:row>
      <xdr:rowOff>155575</xdr:rowOff>
    </xdr:to>
    <xdr:pic>
      <xdr:nvPicPr>
        <xdr:cNvPr id="3" name="Picture 1">
          <a:extLst>
            <a:ext uri="{FF2B5EF4-FFF2-40B4-BE49-F238E27FC236}">
              <a16:creationId xmlns:a16="http://schemas.microsoft.com/office/drawing/2014/main" id="{7EAE5ECA-B4AC-42B7-BCAD-DDBC31C38346}"/>
            </a:ext>
          </a:extLst>
        </xdr:cNvPr>
        <xdr:cNvPicPr>
          <a:picLocks noChangeAspect="1"/>
        </xdr:cNvPicPr>
      </xdr:nvPicPr>
      <xdr:blipFill rotWithShape="1">
        <a:blip xmlns:r="http://schemas.openxmlformats.org/officeDocument/2006/relationships" r:embed="rId2" cstate="print"/>
        <a:srcRect l="1190" t="21911" r="11310" b="11235"/>
        <a:stretch/>
      </xdr:blipFill>
      <xdr:spPr bwMode="auto">
        <a:xfrm>
          <a:off x="619125" y="1244600"/>
          <a:ext cx="1906119" cy="1549400"/>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1061085</xdr:colOff>
      <xdr:row>4</xdr:row>
      <xdr:rowOff>465</xdr:rowOff>
    </xdr:to>
    <xdr:pic>
      <xdr:nvPicPr>
        <xdr:cNvPr id="2" name="Picture 1">
          <a:extLst>
            <a:ext uri="{FF2B5EF4-FFF2-40B4-BE49-F238E27FC236}">
              <a16:creationId xmlns:a16="http://schemas.microsoft.com/office/drawing/2014/main" id="{245B8C72-E264-45D8-AFC2-67F4BA5824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04925" cy="6210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342900</xdr:colOff>
      <xdr:row>6</xdr:row>
      <xdr:rowOff>6350</xdr:rowOff>
    </xdr:from>
    <xdr:to>
      <xdr:col>2</xdr:col>
      <xdr:colOff>453421</xdr:colOff>
      <xdr:row>14</xdr:row>
      <xdr:rowOff>18415</xdr:rowOff>
    </xdr:to>
    <xdr:pic>
      <xdr:nvPicPr>
        <xdr:cNvPr id="3" name="Picture 1">
          <a:extLst>
            <a:ext uri="{FF2B5EF4-FFF2-40B4-BE49-F238E27FC236}">
              <a16:creationId xmlns:a16="http://schemas.microsoft.com/office/drawing/2014/main" id="{113E0919-056B-44E9-8FFD-5D438D46598B}"/>
            </a:ext>
          </a:extLst>
        </xdr:cNvPr>
        <xdr:cNvPicPr>
          <a:picLocks noChangeAspect="1"/>
        </xdr:cNvPicPr>
      </xdr:nvPicPr>
      <xdr:blipFill rotWithShape="1">
        <a:blip xmlns:r="http://schemas.openxmlformats.org/officeDocument/2006/relationships" r:embed="rId2" cstate="print"/>
        <a:srcRect l="1190" t="21911" r="11310" b="11235"/>
        <a:stretch/>
      </xdr:blipFill>
      <xdr:spPr bwMode="auto">
        <a:xfrm>
          <a:off x="609600" y="1233170"/>
          <a:ext cx="1870741" cy="1536065"/>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1047750</xdr:colOff>
      <xdr:row>4</xdr:row>
      <xdr:rowOff>0</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3" name="Picture 2">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4" name="Picture 3">
          <a:extLst>
            <a:ext uri="{FF2B5EF4-FFF2-40B4-BE49-F238E27FC236}">
              <a16:creationId xmlns:a16="http://schemas.microsoft.com/office/drawing/2014/main" id="{00000000-0008-0000-2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1123950</xdr:colOff>
      <xdr:row>4</xdr:row>
      <xdr:rowOff>2057</xdr:rowOff>
    </xdr:to>
    <xdr:pic>
      <xdr:nvPicPr>
        <xdr:cNvPr id="5" name="Picture 3">
          <a:extLst>
            <a:ext uri="{FF2B5EF4-FFF2-40B4-BE49-F238E27FC236}">
              <a16:creationId xmlns:a16="http://schemas.microsoft.com/office/drawing/2014/main" id="{00000000-0008-0000-24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0"/>
          <a:ext cx="1390650" cy="592607"/>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1047750</xdr:colOff>
      <xdr:row>4</xdr:row>
      <xdr:rowOff>0</xdr:rowOff>
    </xdr:to>
    <xdr:pic>
      <xdr:nvPicPr>
        <xdr:cNvPr id="2" name="Picture 1">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3" name="Picture 2">
          <a:extLst>
            <a:ext uri="{FF2B5EF4-FFF2-40B4-BE49-F238E27FC236}">
              <a16:creationId xmlns:a16="http://schemas.microsoft.com/office/drawing/2014/main" id="{00000000-0008-0000-2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4" name="Picture 3">
          <a:extLst>
            <a:ext uri="{FF2B5EF4-FFF2-40B4-BE49-F238E27FC236}">
              <a16:creationId xmlns:a16="http://schemas.microsoft.com/office/drawing/2014/main" id="{00000000-0008-0000-2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1123950</xdr:colOff>
      <xdr:row>4</xdr:row>
      <xdr:rowOff>2057</xdr:rowOff>
    </xdr:to>
    <xdr:pic>
      <xdr:nvPicPr>
        <xdr:cNvPr id="5" name="Picture 3">
          <a:extLst>
            <a:ext uri="{FF2B5EF4-FFF2-40B4-BE49-F238E27FC236}">
              <a16:creationId xmlns:a16="http://schemas.microsoft.com/office/drawing/2014/main" id="{00000000-0008-0000-25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0"/>
          <a:ext cx="1390650" cy="592607"/>
        </a:xfrm>
        <a:prstGeom prst="rect">
          <a:avLst/>
        </a:prstGeom>
        <a:noFill/>
        <a:ln w="9525">
          <a:noFill/>
          <a:miter lim="800000"/>
          <a:headEnd/>
          <a:tailEnd/>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1047750</xdr:colOff>
      <xdr:row>4</xdr:row>
      <xdr:rowOff>0</xdr:rowOff>
    </xdr:to>
    <xdr:pic>
      <xdr:nvPicPr>
        <xdr:cNvPr id="2" name="Picture 1">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3" name="Picture 2">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4" name="Picture 3">
          <a:extLst>
            <a:ext uri="{FF2B5EF4-FFF2-40B4-BE49-F238E27FC236}">
              <a16:creationId xmlns:a16="http://schemas.microsoft.com/office/drawing/2014/main" id="{00000000-0008-0000-2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1123950</xdr:colOff>
      <xdr:row>4</xdr:row>
      <xdr:rowOff>2057</xdr:rowOff>
    </xdr:to>
    <xdr:pic>
      <xdr:nvPicPr>
        <xdr:cNvPr id="5" name="Picture 3">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0"/>
          <a:ext cx="1390650" cy="592607"/>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dungquat\goi3\Form%20nop%20thau\PNT-P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RVER\PROJECT\PROP\DA0630\INQ'Y\STEEL\DA0463BQ.XLW"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ay2\d\Dung%20Quat\Nhom%20GC\New%20Folder\My%20Documents\3533\99Q\99Q3657\99Q3299(REV.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G:\Dung%20Quat\Nhom%20GC\New%20Folder\My%20Documents\3533\99Q\99Q3657\99Q3299(REV.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uyetnga\bb%20ban%20giao\LVTD\MSOffice\EXCEL\LUC\DT%20DZ%2022+TBA%2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Tuyetnga\bb%20ban%20giao\Phong%20Kinh%20Te\LUC\EXCEL\Th&#199;u\Du%20thau%20Y&#170;n%20Minh%20-%20H&#181;%20Giang.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Tuyetnga\bb%20ban%20giao\LVTD\MSOffice\EXCEL\LUC\HY35.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E:\DOCUMENT\DAUTHAU\Dungquat\GOI3\DUNGQUAT-6.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May2\D\Dung%20Quat\Goi3\PNT-P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May1\D\Dung%20Quat\Nhom%20GC\New%20Folder\My%20Documents\3533\99Q\99Q3657\99Q3299(REV.1).xls"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2%20H&#192;NG%20M&#7850;U/LAM%20VIEC/CH&#7882;%20TH&#7842;O/KH&#193;CH%20NBH/Ho&#224;ng%20NBH/kingston%20101206%20-%20hiteak-club%20chair.xlsx" TargetMode="External"/><Relationship Id="rId1" Type="http://schemas.openxmlformats.org/officeDocument/2006/relationships/externalLinkPath" Target="/2%20H&#192;NG%20M&#7850;U/LAM%20VIEC/CH&#7882;%20TH&#7842;O/KH&#193;CH%20NBH/Ho&#224;ng%20NBH/kingston%20101206%20-%20hiteak-club%20chair.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B:\ZEHI\NHANCONG."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G:\Dung%20Quat\Nhom%20GC\New%20Folder\My%20Documents\3533\99Q\99Q3657\99Q3299(REV.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ermaisuri\R&amp;D%20Workflow\MD\2010~2011Canton%20Fair%20Info\2011-10-22~26Canton%20Fair%20Info\OK%20QUOTE\2011-10-29%20Toyson%20quote.xls"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Kim%20Chi/KC1/CHAI.XLS/QUANG/CAITAO/DUTOAN/WB/TONGHOP.XLS" TargetMode="External"/><Relationship Id="rId1" Type="http://schemas.openxmlformats.org/officeDocument/2006/relationships/externalLinkPath" Target="/Kim%20Chi/KC1/CHAI.XLS/QUANG/CAITAO/DUTOAN/WB/TONGHOP.XLS"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Kim%20Chi/KC1/My%20document/EXCEL/DT-DIEN/My%20Documents/EXCEL/DT-DIEN/DTD-99.XLS/DUTOAN/KSON.XLS" TargetMode="External"/><Relationship Id="rId1" Type="http://schemas.openxmlformats.org/officeDocument/2006/relationships/externalLinkPath" Target="/Kim%20Chi/KC1/My%20document/EXCEL/DT-DIEN/My%20Documents/EXCEL/DT-DIEN/DTD-99.XLS/DUTOAN/KSON.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30334;&#32654;\Cases\5%20MGO%20planters%2002.28.2018\5%20MGO%20Planter%20Qsheet%20from%20GONGHAO+JUFENG+FUTURE%20STAR%20with%20comping%2004.08.18.xlsx"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file:///F:\Nextcloud\01_THU_MUC_CHUNG\KST-NMGO\LSX42%20-%20Copy.xlsm" TargetMode="External"/><Relationship Id="rId1" Type="http://schemas.openxmlformats.org/officeDocument/2006/relationships/externalLinkPath" Target="LSX42%20-%20Copy.xlsm"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Kim%20Chi/KC1/CHAI.XLS/TRUNG/DUTOAN/NHATRANG/DZ.XLS" TargetMode="External"/><Relationship Id="rId1" Type="http://schemas.openxmlformats.org/officeDocument/2006/relationships/externalLinkPath" Target="/Kim%20Chi/KC1/CHAI.XLS/TRUNG/DUTOAN/NHATRANG/DZ.XLS"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Kim%20Chi/KC1/CHAI.XLS/QUANG/QTSHSH/qt.xls" TargetMode="External"/><Relationship Id="rId1" Type="http://schemas.openxmlformats.org/officeDocument/2006/relationships/externalLinkPath" Target="/Kim%20Chi/KC1/CHAI.XLS/QUANG/QTSHSH/qt.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N:\MGT-DRT\MGT-IMPR\MGT-SC@\DA0463\QTN-INSN\WILLICH\INSUL.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N:\MGT-DRT\MGT-IMPR\MGT-SC@\BA0397\INSULT'N\INS\ASK\PIPE-03E.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permaisuri\R&amp;D%20Workflow\MD\2010~2011Canton%20Fair%20Info\2011-10-22~26Canton%20Fair%20Info\OK%20QUOTE\2011-10-29%20Hongda%20quote.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G:\Dung%20Quat\Nhom%20GC\New%20Folder\My%20Documents\3533\96Q\96q2588\PANEL.XLS" TargetMode="External"/></Relationships>
</file>

<file path=xl/externalLinks/_rels/externalLink25.xml.rels><?xml version="1.0" encoding="UTF-8" standalone="yes"?>
<Relationships xmlns="http://schemas.openxmlformats.org/package/2006/relationships"><Relationship Id="rId2" Type="http://schemas.openxmlformats.org/officeDocument/2006/relationships/externalLinkPath" Target="../../../Kim%20Chi/KC1/TAILIEU/TL-EXCEL/DTD/DUTOAN/KSON.XLS" TargetMode="External"/><Relationship Id="rId1" Type="http://schemas.openxmlformats.org/officeDocument/2006/relationships/externalLinkPath" Target="/Kim%20Chi/KC1/TAILIEU/TL-EXCEL/DTD/DUTOAN/KSON.XLS" TargetMode="External"/></Relationships>
</file>

<file path=xl/externalLinks/_rels/externalLink26.xml.rels><?xml version="1.0" encoding="UTF-8" standalone="yes"?>
<Relationships xmlns="http://schemas.openxmlformats.org/package/2006/relationships"><Relationship Id="rId2" Type="http://schemas.openxmlformats.org/officeDocument/2006/relationships/externalLinkPath" Target="../../../Kim%20Chi/KC1/CHAI.XLS/QUANG/HUE_WB/THANHT~2.XLS" TargetMode="External"/><Relationship Id="rId1" Type="http://schemas.openxmlformats.org/officeDocument/2006/relationships/externalLinkPath" Target="/Kim%20Chi/KC1/CHAI.XLS/QUANG/HUE_WB/THANHT~2.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permaisuri\R&amp;D%20Workflow\MD\2010~2011Canton%20Fair%20Info\2012-4-23-27%20Canton%20fair\OK\4-23%20Zhenyi%20new%20items%20quote.xls" TargetMode="External"/></Relationships>
</file>

<file path=xl/externalLinks/_rels/externalLink28.xml.rels><?xml version="1.0" encoding="UTF-8" standalone="yes"?>
<Relationships xmlns="http://schemas.openxmlformats.org/package/2006/relationships"><Relationship Id="rId2" Type="http://schemas.openxmlformats.org/officeDocument/2006/relationships/externalLinkPath" Target="../../../Kim%20Chi/KC1/TK_DIEN/NHAN/DTX-NGG.XLS" TargetMode="External"/><Relationship Id="rId1" Type="http://schemas.openxmlformats.org/officeDocument/2006/relationships/externalLinkPath" Target="/Kim%20Chi/KC1/TK_DIEN/NHAN/DTX-NGG.XLS" TargetMode="External"/></Relationships>
</file>

<file path=xl/externalLinks/_rels/externalLink29.xml.rels><?xml version="1.0" encoding="UTF-8" standalone="yes"?>
<Relationships xmlns="http://schemas.openxmlformats.org/package/2006/relationships"><Relationship Id="rId2" Type="http://schemas.openxmlformats.org/officeDocument/2006/relationships/externalLinkPath" Target="../../../Kim%20Chi/KC1/My%20Documents/EXCEL/TK_DIEN/NHAN/DTX-NGG.XLS" TargetMode="External"/><Relationship Id="rId1" Type="http://schemas.openxmlformats.org/officeDocument/2006/relationships/externalLinkPath" Target="/Kim%20Chi/KC1/My%20Documents/EXCEL/TK_DIEN/NHAN/DTX-NGG.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SERVER\PROJECT\WINDOWS\TEMP\IBASE2.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E:\CS3408\Standard\RPT.xls" TargetMode="External"/></Relationships>
</file>

<file path=xl/externalLinks/_rels/externalLink32.xml.rels><?xml version="1.0" encoding="UTF-8" standalone="yes"?>
<Relationships xmlns="http://schemas.openxmlformats.org/package/2006/relationships"><Relationship Id="rId2" Type="http://schemas.openxmlformats.org/officeDocument/2006/relationships/externalLinkPath" Target="../../../Kim%20Chi/KC1/CHAI.XLS/PDQT.XLS" TargetMode="External"/><Relationship Id="rId1" Type="http://schemas.openxmlformats.org/officeDocument/2006/relationships/externalLinkPath" Target="/Kim%20Chi/KC1/CHAI.XLS/PDQT.XLS" TargetMode="External"/></Relationships>
</file>

<file path=xl/externalLinks/_rels/externalLink33.xml.rels><?xml version="1.0" encoding="UTF-8" standalone="yes"?>
<Relationships xmlns="http://schemas.openxmlformats.org/package/2006/relationships"><Relationship Id="rId3" Type="http://schemas.openxmlformats.org/officeDocument/2006/relationships/externalLinkPath" Target="../../../1%20TUYEN/2%20TONG%20HOP%20MA%20HANG/2%20TONG%20HOP%20BOM/Kingston%20THMH%2012%20(451-500).xlsx" TargetMode="External"/><Relationship Id="rId2" Type="http://schemas.openxmlformats.org/officeDocument/2006/relationships/externalLinkPath" Target="file:///D:\1%20TUYEN\2%20TONG%20HOP%20MA%20HANG\2%20TONG%20HOP%20BOM\Kingston%20THMH%2012%20(451-500).xlsx" TargetMode="External"/><Relationship Id="rId1" Type="http://schemas.openxmlformats.org/officeDocument/2006/relationships/externalLinkPath" Target="/1%20TUYEN/2%20TONG%20HOP%20MA%20HANG/2%20TONG%20HOP%20BOM/Kingston%20THMH%2012%20(451-500).xlsx" TargetMode="External"/></Relationships>
</file>

<file path=xl/externalLinks/_rels/externalLink34.xml.rels><?xml version="1.0" encoding="UTF-8" standalone="yes"?>
<Relationships xmlns="http://schemas.openxmlformats.org/package/2006/relationships"><Relationship Id="rId2" Type="http://schemas.openxmlformats.org/officeDocument/2006/relationships/externalLinkPath" Target="../../../1%20TUYEN/2%20TONG%20HOP%20MA%20HANG/2%20TONG%20HOP%20BOM/Kingston%20THMH%2011%20(400-450).xlsx" TargetMode="External"/><Relationship Id="rId1" Type="http://schemas.openxmlformats.org/officeDocument/2006/relationships/externalLinkPath" Target="/1%20TUYEN/2%20TONG%20HOP%20MA%20HANG/2%20TONG%20HOP%20BOM/Kingston%20THMH%2011%20(400-450).xlsx" TargetMode="External"/></Relationships>
</file>

<file path=xl/externalLinks/_rels/externalLink35.xml.rels><?xml version="1.0" encoding="UTF-8" standalone="yes"?>
<Relationships xmlns="http://schemas.openxmlformats.org/package/2006/relationships"><Relationship Id="rId2" Type="http://schemas.openxmlformats.org/officeDocument/2006/relationships/externalLinkPath" Target="../../../1%20TUYEN/2%20TONG%20HOP%20MA%20HANG/2%20TONG%20HOP%20BOM/Kingston%20THMH%2013%20(501-550).xlsx" TargetMode="External"/><Relationship Id="rId1" Type="http://schemas.openxmlformats.org/officeDocument/2006/relationships/externalLinkPath" Target="/1%20TUYEN/2%20TONG%20HOP%20MA%20HANG/2%20TONG%20HOP%20BOM/Kingston%20THMH%2013%20(501-550).xlsx" TargetMode="External"/></Relationships>
</file>

<file path=xl/externalLinks/_rels/externalLink36.xml.rels><?xml version="1.0" encoding="UTF-8" standalone="yes"?>
<Relationships xmlns="http://schemas.openxmlformats.org/package/2006/relationships"><Relationship Id="rId2" Type="http://schemas.openxmlformats.org/officeDocument/2006/relationships/externalLinkPath" Target="../../../1%20TUYEN/2%20TONG%20HOP%20MA%20HANG/1A%20L&#7878;NH%20S&#7842;N%20XU&#7844;T%20TUYEN/file%20l&#432;u/BOM%20G&#7888;C%202021,%2011-01-2021.xlsm" TargetMode="External"/><Relationship Id="rId1" Type="http://schemas.openxmlformats.org/officeDocument/2006/relationships/externalLinkPath" Target="/1%20TUYEN/2%20TONG%20HOP%20MA%20HANG/1A%20L&#7878;NH%20S&#7842;N%20XU&#7844;T%20TUYEN/file%20l&#432;u/BOM%20G&#7888;C%202021,%2011-01-2021.xlsm" TargetMode="External"/></Relationships>
</file>

<file path=xl/externalLinks/_rels/externalLink37.xml.rels><?xml version="1.0" encoding="UTF-8" standalone="yes"?>
<Relationships xmlns="http://schemas.openxmlformats.org/package/2006/relationships"><Relationship Id="rId3" Type="http://schemas.openxmlformats.org/officeDocument/2006/relationships/externalLinkPath" Target="../../../1%20TUYEN%20&#272;ANG%20DUNG/2%20H&#192;NG%20M&#7850;U/LAM%20VIEC/CH&#7882;%20TH&#7842;O/KH&#193;CH%20ARTICLE/2025/BOM%20&amp;%20BV%20ATC/BOM%20ATC%20-%20C&#7852;P%20NH&#7852;T%2008-7.xlsm" TargetMode="External"/><Relationship Id="rId2" Type="http://schemas.openxmlformats.org/officeDocument/2006/relationships/externalLinkPath" Target="file:///D:\1%20TUYEN%20&#272;ANG%20DUNG\2%20H&#192;NG%20M&#7850;U\LAM%20VIEC\CH&#7882;%20TH&#7842;O\KH&#193;CH%20ARTICLE\2025\BOM%20&amp;%20BV%20ATC\BOM%20ATC%20-%20C&#7852;P%20NH&#7852;T%2008-7.xlsm" TargetMode="External"/><Relationship Id="rId1" Type="http://schemas.openxmlformats.org/officeDocument/2006/relationships/externalLinkPath" Target="/1%20TUYEN%20&#272;ANG%20DUNG/2%20H&#192;NG%20M&#7850;U/LAM%20VIEC/CH&#7882;%20TH&#7842;O/KH&#193;CH%20ARTICLE/2025/BOM%20&amp;%20BV%20ATC/BOM%20ATC%20-%20C&#7852;P%20NH&#7852;T%2008-7.xlsm"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Tuyetnga\bb%20ban%20giao\Thang%20KT%202001\Ho%20so%20thau\Du%20thau%20Huu%20Lung%20-%20Lang%20Son.xls" TargetMode="External"/></Relationships>
</file>

<file path=xl/externalLinks/_rels/externalLink39.xml.rels><?xml version="1.0" encoding="UTF-8" standalone="yes"?>
<Relationships xmlns="http://schemas.openxmlformats.org/package/2006/relationships"><Relationship Id="rId2" Type="http://schemas.openxmlformats.org/officeDocument/2006/relationships/externalLinkPath" Target="file:///F:\Nextcloud\01_THU_MUC_CHUNG\KST-NMGO\NMGO_BOMC&#272;_Format.xlsm" TargetMode="External"/><Relationship Id="rId1" Type="http://schemas.openxmlformats.org/officeDocument/2006/relationships/externalLinkPath" Target="NMGO_BOMC&#272;_Format.xlsm" TargetMode="External"/></Relationships>
</file>

<file path=xl/externalLinks/_rels/externalLink40.xml.rels><?xml version="1.0" encoding="UTF-8" standalone="yes"?>
<Relationships xmlns="http://schemas.openxmlformats.org/package/2006/relationships"><Relationship Id="rId2" Type="http://schemas.openxmlformats.org/officeDocument/2006/relationships/externalLinkPath" Target="file:///F:\Nextcloud\01_THU_MUC_CHUNG\KST-NMGO\LSX42.xlsm" TargetMode="External"/><Relationship Id="rId1" Type="http://schemas.openxmlformats.org/officeDocument/2006/relationships/externalLinkPath" Target="LSX42.xlsm" TargetMode="External"/></Relationships>
</file>

<file path=xl/externalLinks/_rels/externalLink41.xml.rels><?xml version="1.0" encoding="UTF-8" standalone="yes"?>
<Relationships xmlns="http://schemas.openxmlformats.org/package/2006/relationships"><Relationship Id="rId3" Type="http://schemas.openxmlformats.org/officeDocument/2006/relationships/externalLinkPath" Target="../../../1%20TUYEN%20&#272;ANG%20DUNG/1%20TUYEN/2%20TONG%20HOP%20MA%20HANG/2%20TONG%20HOP%20BOM/Kingston%20THMH%203%20(101-150).xlsx" TargetMode="External"/><Relationship Id="rId2" Type="http://schemas.openxmlformats.org/officeDocument/2006/relationships/externalLinkPath" Target="file:///D:\1%20TUYEN%20&#272;ANG%20DUNG\1%20TUYEN\2%20TONG%20HOP%20MA%20HANG\2%20TONG%20HOP%20BOM\Kingston%20THMH%203%20(101-150).xlsx" TargetMode="External"/><Relationship Id="rId1" Type="http://schemas.openxmlformats.org/officeDocument/2006/relationships/externalLinkPath" Target="/1%20TUYEN%20&#272;ANG%20DUNG/1%20TUYEN/2%20TONG%20HOP%20MA%20HANG/2%20TONG%20HOP%20BOM/Kingston%20THMH%203%20(101-15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NT-QUOT-#3"/>
      <sheetName val="COAT&amp;WRAP-QIOT-#3"/>
      <sheetName val="XL4Poppy"/>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Q FORM FOR INQUIRY"/>
      <sheetName val="FORM OF PROPOSAL RFP-003"/>
      <sheetName val="??-BLDG"/>
      <sheetName val="???????-BLDG"/>
      <sheetName val="Apr1"/>
      <sheetName val="Apr2"/>
      <sheetName val="Apr3"/>
      <sheetName val="Apr4"/>
      <sheetName val="Apr5"/>
      <sheetName val="Apr7"/>
      <sheetName val="Apr8"/>
      <sheetName val="Apr9"/>
      <sheetName val="Sheet1"/>
      <sheetName val="XL4Poppy"/>
      <sheetName val="Dec31"/>
      <sheetName val="Jan2"/>
      <sheetName val="Jan3"/>
      <sheetName val="Jan4"/>
      <sheetName val="Jan6"/>
      <sheetName val="Jan7"/>
      <sheetName val="Jan8"/>
      <sheetName val="Jan9"/>
      <sheetName val="Jan10"/>
      <sheetName val="Outlets"/>
      <sheetName val="PGs"/>
      <sheetName val="Jan11"/>
      <sheetName val="Jan13"/>
      <sheetName val="Jan14"/>
      <sheetName val="Jan15"/>
      <sheetName val="Jan16"/>
      <sheetName val="Jan17"/>
      <sheetName val="Jan18"/>
      <sheetName val="Jan20"/>
      <sheetName val="Jan21"/>
      <sheetName val="2001"/>
      <sheetName val="2002"/>
      <sheetName val="Tong hop"/>
      <sheetName val="________BLDG"/>
      <sheetName val="Bang VL"/>
      <sheetName val="VL(No V-c)"/>
      <sheetName val="He so"/>
      <sheetName val="PL Vua"/>
      <sheetName val="Chitieu-dam cac loai"/>
      <sheetName val="DG Dam"/>
      <sheetName val="DG chung"/>
      <sheetName val="DGdg"/>
      <sheetName val="VL-dac chung"/>
      <sheetName val="CocKN1m"/>
      <sheetName val="Coc40x40cm"/>
      <sheetName val="CT 1md &amp; dau cong"/>
      <sheetName val="CT cong"/>
      <sheetName val="dg cong"/>
      <sheetName val="00000000"/>
      <sheetName val="BCDPS"/>
      <sheetName val="NKC "/>
      <sheetName val="TM1"/>
      <sheetName val="SC 111"/>
      <sheetName val="NH"/>
      <sheetName val="SC 131"/>
      <sheetName val="SC 133"/>
      <sheetName val="SC 141"/>
      <sheetName val="SC 152"/>
      <sheetName val="SC154"/>
      <sheetName val="SC 331"/>
      <sheetName val="SC333"/>
      <sheetName val="Sc 334"/>
      <sheetName val="SC 411"/>
      <sheetName val="SC 511"/>
      <sheetName val="SC 642 loan"/>
      <sheetName val="SCT642"/>
      <sheetName val="Sheet3"/>
      <sheetName val="211A"/>
      <sheetName val="211B"/>
      <sheetName val="SCT511"/>
      <sheetName val="SCT627"/>
      <sheetName val="SCT154"/>
      <sheetName val="Sheet5"/>
      <sheetName val="Hoi phu nu"/>
      <sheetName val="4p1"/>
      <sheetName val="4P"/>
      <sheetName val="Schneider"/>
      <sheetName val="THANG1"/>
      <sheetName val="THANG2"/>
      <sheetName val="THANG3"/>
      <sheetName val="THANG4"/>
      <sheetName val="THANG5"/>
      <sheetName val="THANG6"/>
      <sheetName val="THANG7"/>
      <sheetName val="THANG 8"/>
      <sheetName val="Sheet9"/>
      <sheetName val="Sheet8"/>
      <sheetName val="Sheet7"/>
      <sheetName val="Sheet6"/>
      <sheetName val="Sheet4"/>
      <sheetName val="Sheet2"/>
      <sheetName val="Tdoi t.truong"/>
      <sheetName val="BC DBKH T5"/>
      <sheetName val="BC DBKH T6"/>
      <sheetName val="BC DBKH T7"/>
      <sheetName val="XL4Test5"/>
      <sheetName val="Du toan"/>
      <sheetName val="Phan tich vat tu"/>
      <sheetName val="Tong hop vat tu"/>
      <sheetName val="Gia tri vat tu"/>
      <sheetName val="Chenh lech vat tu"/>
      <sheetName val="Chi phi van chuyen"/>
      <sheetName val="Don gia chi tiet"/>
      <sheetName val="Du thau"/>
      <sheetName val="Tong hop kinh phi"/>
      <sheetName val="Tu van Thiet ke"/>
      <sheetName val="Tien do thi cong"/>
      <sheetName val="Bia du toan"/>
      <sheetName val="Tro giup"/>
      <sheetName val="Config"/>
      <sheetName val="HUNG"/>
      <sheetName val="THO"/>
      <sheetName val="HOA"/>
      <sheetName val="TINH"/>
      <sheetName val="THONG"/>
      <sheetName val="XXXXXXXX"/>
      <sheetName val="XXXXXXX0"/>
      <sheetName val="XXXXXXX1"/>
      <sheetName val="Bia "/>
      <sheetName val="Muc luc"/>
      <sheetName val="Thuyet minh PA1"/>
      <sheetName val="kl xaychan khay"/>
      <sheetName val="?¬’P‰¿ì¬?-BLDG"/>
      <sheetName val="?¬P¿ì¬?-BLDG"/>
      <sheetName val="?쒕?-BLDG"/>
      <sheetName val="GVL"/>
      <sheetName val="tam"/>
      <sheetName val="PTDG"/>
      <sheetName val="DTCT"/>
      <sheetName val="DGBQ"/>
      <sheetName val="DGDT"/>
      <sheetName val="Gia trung thau"/>
      <sheetName val="Thanh toan dot 1"/>
      <sheetName val="DTXL"/>
      <sheetName val="THXL"/>
      <sheetName val="dieuphoida"/>
      <sheetName val="dieuphoidat"/>
      <sheetName val="10000000"/>
      <sheetName val="Q1-02"/>
      <sheetName val="Q2-02"/>
      <sheetName val="Q3-02"/>
      <sheetName val="Phan tich VT"/>
      <sheetName val="TKe VT"/>
      <sheetName val="Du tru Vat tu"/>
      <sheetName val="QUY TM 2004 (3)"/>
      <sheetName val="QUY TM 2004 (2)"/>
      <sheetName val="SO CAI 2004 TK 111 (2)"/>
      <sheetName val="CTGS N111 (2)"/>
      <sheetName val="Can doi TK (2)"/>
      <sheetName val="CTGS Co 111"/>
      <sheetName val="Bang "/>
      <sheetName val="So TGNH  (2)"/>
      <sheetName val="N 111"/>
      <sheetName val="Sheet1 (3)"/>
      <sheetName val="C 111"/>
      <sheetName val="Sheet10"/>
      <sheetName val="KD Theo YTo"/>
      <sheetName val="Tang giam TSCD"/>
      <sheetName val="TK Ngoai bang"/>
      <sheetName val="TMinh BC TC"/>
      <sheetName val="Can doi TK"/>
      <sheetName val="BCD KToan"/>
      <sheetName val="So TGNH "/>
      <sheetName val="SO CAI TK 112"/>
      <sheetName val="SO CAI 2004 TK 111"/>
      <sheetName val="Tien Vay 311"/>
      <sheetName val="DTCTiet"/>
      <sheetName val="DT BH"/>
      <sheetName val="So QTM 2005"/>
      <sheetName val="QUY TM 2004"/>
      <sheetName val="Tong hopQ48-1"/>
      <sheetName val="Tong hop QL48 - 2"/>
      <sheetName val="Tong hop QL47"/>
      <sheetName val="Tong hop QL48 - 3"/>
      <sheetName val="Chi tiet don gia khoi phuc"/>
      <sheetName val="Du toan chi tiet coc nuoc"/>
      <sheetName val="Du toan chi tiet coc"/>
      <sheetName val="Phan tich don gia chi tiet"/>
      <sheetName val="Nhap don gia VL dia phuong"/>
      <sheetName val="Luong mot ngay cong xay lap"/>
      <sheetName val="Luong mot ngay cong khao sat"/>
      <sheetName val="????-BLDG"/>
      <sheetName val="BOQ FORM FOR INQÕIRY"/>
      <sheetName val="thietbi"/>
      <sheetName val="?+Invoice!$DF$57?-BLDG"/>
      <sheetName val="De nghi thue TNDN2004"/>
      <sheetName val="to trinh dieu chinh thue"/>
      <sheetName val="Bang ke xin thanh toan nam 2005"/>
      <sheetName val="Bang ke xin thanh toan "/>
      <sheetName val="MAu so 11 nam 2003"/>
      <sheetName val="dang ky tam tru can bo di CT"/>
      <sheetName val="Phieu xuat Vtu "/>
      <sheetName val="Phieu nhap Vtu "/>
      <sheetName val="Vat tu lan trai "/>
      <sheetName val="Vat T u can lam phieu T11+ 12"/>
      <sheetName val="Vat tu hung long "/>
      <sheetName val="Vat Tu Can Dung 2004"/>
      <sheetName val="xd. D.M tieu haoNL"/>
      <sheetName val="Du kien nop NS 2004 CV463"/>
      <sheetName val="mau 02ATNDN"/>
      <sheetName val="Nop tien vao NS"/>
      <sheetName val="QTSDhoa don M01"/>
      <sheetName val="BCSD Hdon Mau 26"/>
      <sheetName val="MAU SO 05"/>
      <sheetName val="MAU SO 04"/>
      <sheetName val="TH Mau 03"/>
      <sheetName val="MAU SO 03"/>
      <sheetName val="MAU SO 02"/>
      <sheetName val="Mau So 01"/>
      <sheetName val="Chi tiet SD may CT 2004"/>
      <sheetName val="Bang ke hoa don xin vay NH"/>
      <sheetName val="TK821"/>
      <sheetName val="TK 721"/>
      <sheetName val=" TK 711"/>
      <sheetName val="  TK 642"/>
      <sheetName val=" TK 627"/>
      <sheetName val="Su dung may "/>
      <sheetName val="TK 623"/>
      <sheetName val="Chi tiet ca may "/>
      <sheetName val="Chi tiet NC tung CT 04"/>
      <sheetName val=" TK 622"/>
      <sheetName val="TK 621"/>
      <sheetName val="TK 154 D,Dang sang 2005"/>
      <sheetName val="DT da bao cao thue "/>
      <sheetName val="Doanh thu 2004"/>
      <sheetName val="Chi tiet DT dieu chinh thue "/>
      <sheetName val="bang ke chi tiet CT"/>
      <sheetName val="Chi phi do dang"/>
      <sheetName val="Can doi chi phi CT"/>
      <sheetName val="Chi tiet 511"/>
      <sheetName val=" TK 511"/>
      <sheetName val="TK 411"/>
      <sheetName val="TK 421"/>
      <sheetName val="TK 342"/>
      <sheetName val="TK 338"/>
      <sheetName val=" TK 334"/>
      <sheetName val="TK 333"/>
      <sheetName val="Chi tiet 331"/>
      <sheetName val="TK 331"/>
      <sheetName val=" TK 311"/>
      <sheetName val=" TK 241"/>
      <sheetName val=" TK 214"/>
      <sheetName val="Thue Tai Chinh may suc "/>
      <sheetName val=" TK 211"/>
      <sheetName val="TK 212( May suc )"/>
      <sheetName val="TK 632"/>
      <sheetName val="TK 155"/>
      <sheetName val="TK 154"/>
      <sheetName val=" TK 911"/>
      <sheetName val=" TK 153"/>
      <sheetName val="Chi tiet 152 "/>
      <sheetName val="  TK 152"/>
      <sheetName val="TK 142"/>
      <sheetName val=" TK 141"/>
      <sheetName val=" TK 133"/>
      <sheetName val="Chi tiet 131"/>
      <sheetName val=" TK 131"/>
      <sheetName val="chung tu ghi so "/>
      <sheetName val=" TK 112"/>
      <sheetName val="Can doi TK 2"/>
      <sheetName val="phieu chi 2"/>
      <sheetName val="Phieu chi"/>
      <sheetName val="Phieu thu"/>
      <sheetName val="TK 111"/>
      <sheetName val="dang ky khau hao 2004"/>
      <sheetName val="d ky chi tiet khau hao "/>
      <sheetName val="Phan bo khau hao TSCD"/>
      <sheetName val="Dang ky quy luong "/>
      <sheetName val="bang thanh toan luong 2004"/>
      <sheetName val="Phan bo tien luong BHXH"/>
      <sheetName val="phan bo NVL, CCu "/>
      <sheetName val="N@"/>
      <sheetName val="Don gaa chi tiet"/>
      <sheetName val="XL4Poppq"/>
      <sheetName val="FH"/>
      <sheetName val="LUONG CHO HUU"/>
      <sheetName val="thu BHXH,YT"/>
      <sheetName val="Phan bo"/>
      <sheetName val="Luong T5-04"/>
      <sheetName val="THLK2"/>
      <sheetName val="Mau 1"/>
      <sheetName val="Mau so 2"/>
      <sheetName val="Mau so 3"/>
      <sheetName val="Mau so 7"/>
      <sheetName val="Mau so 8"/>
      <sheetName val="Mau so 9 da tru 45;54"/>
      <sheetName val="Mau so 9 45;54"/>
      <sheetName val="Mau 9 "/>
      <sheetName val="Mau 9 goc"/>
      <sheetName val="Mau 10"/>
      <sheetName val="Mau so 11"/>
      <sheetName val=""/>
      <sheetName val="GDMN.1"/>
      <sheetName val="GDMN.2"/>
      <sheetName val="GDMN.3"/>
      <sheetName val="GDMN.4"/>
      <sheetName val="GDMN.5"/>
      <sheetName val="GDTH.1"/>
      <sheetName val="GDTH.2"/>
      <sheetName val="GDTH.3"/>
      <sheetName val="GDTH.4"/>
      <sheetName val="GDTH.5"/>
      <sheetName val="THCS.1"/>
      <sheetName val="THCS.2"/>
      <sheetName val="THCS.3"/>
      <sheetName val="THCS.4"/>
      <sheetName val="THCS.5"/>
      <sheetName val="THCS.6"/>
      <sheetName val="THPT.1"/>
      <sheetName val="THPT.2"/>
      <sheetName val="THPT.3"/>
      <sheetName val="THPT.4"/>
      <sheetName val="THPT.5"/>
      <sheetName val="THPT.6"/>
      <sheetName val="DH,CD,THCN.1"/>
      <sheetName val="DH,CD,THCN.2"/>
      <sheetName val="DH,CD,THCN.3"/>
      <sheetName val="GDKCQ.1"/>
      <sheetName val="GDKCQ.2"/>
      <sheetName val="TAICHINH"/>
      <sheetName val="Ga"/>
      <sheetName val="Ca"/>
      <sheetName val="rau"/>
      <sheetName val="Thit"/>
      <sheetName val="Gia vi"/>
      <sheetName val="Gao"/>
      <sheetName val="Quyet toan1"/>
      <sheetName val="Quyet Toan2"/>
      <sheetName val="TH"/>
      <sheetName val="T.hopCPXD04"/>
      <sheetName val="T.hopCPXD04 (2)"/>
      <sheetName val="T.hopCPXDhoanthanh"/>
      <sheetName val="T.hopCPXDhoanthanh (2)"/>
      <sheetName val="HTcpXDQ1"/>
      <sheetName val="T.hop CPXDQ2"/>
      <sheetName val="CpQI"/>
      <sheetName val="CpT4"/>
      <sheetName val="CpT5"/>
      <sheetName val="CpT6"/>
      <sheetName val="CpT7"/>
      <sheetName val="CpT8"/>
      <sheetName val="Cpdc8t (2)"/>
      <sheetName val="Cpdc8t"/>
      <sheetName val="Cpdc8t (3)"/>
      <sheetName val="CpT9"/>
      <sheetName val="CpT10"/>
      <sheetName val="CpT11"/>
      <sheetName val="LK cp xdcb"/>
      <sheetName val="XDCB hoanthanh"/>
      <sheetName val="Sheet2 (3)"/>
      <sheetName val="Sheet3 (3)"/>
      <sheetName val="Sheet2 (4)"/>
      <sheetName val="Sheet3 (4)"/>
      <sheetName val="Chart1"/>
      <sheetName val="10_x0000__x0000__x0000__x0000__x0000__x0000_"/>
      <sheetName val="Disch"/>
      <sheetName val="Pack"/>
      <sheetName val="Delivery"/>
      <sheetName val="M50"/>
      <sheetName val="M48"/>
      <sheetName val="M45"/>
      <sheetName val="M38"/>
      <sheetName val="D.Order"/>
      <sheetName val="Report"/>
      <sheetName val="Report.Delivery"/>
      <sheetName val="Monthly"/>
      <sheetName val="CQ"/>
      <sheetName val="YV"/>
      <sheetName val="Tong 2 Dvi"/>
      <sheetName val="Hnoi"/>
      <sheetName val="Gbat"/>
      <sheetName val="HP"/>
      <sheetName val="Lcai"/>
      <sheetName val="BSon"/>
      <sheetName val="NDan"/>
      <sheetName val="NHa"/>
      <sheetName val="Lson"/>
      <sheetName val="SGon"/>
      <sheetName val="VPhu"/>
      <sheetName val="Thop 1"/>
      <sheetName val="Thop 2"/>
      <sheetName val="Bao cao"/>
      <sheetName val="PTDGDT"/>
      <sheetName val="SC 231"/>
      <sheetName val="SC 410"/>
      <sheetName val="Bang ngang"/>
      <sheetName val="Bang doc"/>
      <sheetName val="B cham cong"/>
      <sheetName val="Btt luong"/>
      <sheetName val="Overhead &amp; Profit B-1"/>
      <sheetName val="Chi tiet don gia khgi phuc"/>
      <sheetName val="DA0463BQ"/>
      <sheetName val="BCDP_x0005_"/>
      <sheetName val="NKC _x0003__x0000__x0000_TM1_x0006__x0000__x0000_SC 111_x0002__x0000__x0000_NH_x0006__x0000__x0000_SC 1"/>
      <sheetName val="NKC _x0003__x0000_TM1_x0006__x0000_SC 111_x0002__x0000_NH_x0006__x0000_SC 131_x0006__x0000_"/>
      <sheetName val="??????-BLDG"/>
      <sheetName val="=??????-BLDG"/>
      <sheetName val="TIEUHAO"/>
      <sheetName val="DI-ESTI"/>
      <sheetName val="T.hopCPXDho_x0000_n_x0000_hanh (2)"/>
      <sheetName val="LK cp _x0000_dcb"/>
      <sheetName val="GDTH_x0000_5"/>
      <sheetName val="Ph_x0000_n_x0000__x0000_ich _x0000_a_x0000_ tu"/>
      <sheetName val="KhanhThuong"/>
      <sheetName val="PlotDat4"/>
      <sheetName val="Dec#1"/>
      <sheetName val="Hoi phe nu"/>
      <sheetName val="THANG#"/>
      <sheetName val="Sheet("/>
      <sheetName val="Sheed7"/>
      <sheetName val="A`r3"/>
      <sheetName val="Apb4"/>
      <sheetName val="NhapHD"/>
      <sheetName val="INHOADON"/>
      <sheetName val="DataSource"/>
      <sheetName val="Danhsach KH"/>
      <sheetName val="GIA VON"/>
      <sheetName val="DS 11"/>
      <sheetName val="Module2"/>
      <sheetName val="BC"/>
      <sheetName val="MTL$-INTER"/>
      <sheetName val="TSCD"/>
      <sheetName val="Chi tiet dmn gia khoi phuc"/>
      <sheetName val="??-BLD聇"/>
      <sheetName val="quy 1"/>
      <sheetName val="quy 2"/>
      <sheetName val="6 thang"/>
      <sheetName val="quy 3"/>
      <sheetName val="9 TH"/>
      <sheetName val="quy4"/>
      <sheetName val="nam"/>
      <sheetName val="Sheet11"/>
      <sheetName val="Sheet12"/>
      <sheetName val="_x0000_ý_x000a__x000a__x0002_E_x0010__x0000_ý_x000a__x000a__x0003_C_x0005__x0000_ɾ_x000a__x000a__x0004_F"/>
      <sheetName val="䌀Ԁ_x0000_縀ਂഀЀ䘀_x0000_풂ـḀഀԀ䈀_x0000__x0000__x0000_Ⰰ@ఀԀࣿ娀"/>
      <sheetName val="_x0005_B_x0000__x0000__x0000_䀬_x0000__x000c_％_x0008_ꁚഀ"/>
      <sheetName val="븒ᨀഀ؀䘀䘀䘀䘀䘀䘀䘀䘀"/>
      <sheetName val="FFFFFF"/>
      <sheetName val="䘀䘀ༀ؀ᬀഀ"/>
      <sheetName val="_x001b__x000a__x0010_C_x0000__x0000_"/>
      <sheetName val="_x0000__x0000_Ⰰࡀ฀က"/>
      <sheetName val="_x000e_０_x0005_؁က縀"/>
      <sheetName val="_x0010_ɾ_x000a__x000e__x0000_C"/>
      <sheetName val="䌀_x0000_᐀ŀ؂฀"/>
      <sheetName val="_x0006__x000e__x0001_Dý_x000a__x000e_"/>
      <sheetName val="_x000a__x000e__x0002_E_x0011__x0000_"/>
      <sheetName val="_x0000_ﴀ਀฀̀䌀"/>
      <sheetName val="_x0003_C_x0005__x0000_ɾ_x000a_"/>
      <sheetName val="ਂ฀Ѐ䘀_x0000_휾"/>
      <sheetName val="㸀䃗_x0006__x001e__x000e__x0005_"/>
      <sheetName val="Ԁ䈀_x0000__x0000__x0000_䦀"/>
      <sheetName val="耀䁉_x0000__x000a_％_x0008_"/>
      <sheetName val="ࣿ娀 _x000e_쀐븒"/>
      <sheetName val="ዀ¾_x001a__x000e__x0006_F"/>
      <sheetName val="䘀䘀䘀䘀䘀䘀䘀䘀"/>
      <sheetName val="FFFF"/>
      <sheetName val="䘀ༀ؀ᬀ"/>
      <sheetName val="_x001b__x000e__x0010_C"/>
      <sheetName val="_x0000__x0000__x0000_䦀"/>
      <sheetName val="䁉_x0008__x000f_％"/>
      <sheetName val="׿Ā_x0006__x0010_"/>
      <sheetName val="縀ਂༀ_x0000_"/>
      <sheetName val="_x0000_C_x0000_䀤"/>
      <sheetName val="﵀਀ༀĀ䐀"/>
      <sheetName val="䐀ሀ_x0000_ﴀ"/>
      <sheetName val="ý_x000a__x000f__x0002_"/>
      <sheetName val="䔀ጀ_x0000_ﴀ"/>
      <sheetName val="䌀᐀_x0000_縀"/>
      <sheetName val="ɾ_x000a__x000f__x0004_"/>
      <sheetName val="䘀_x0000_튎ـ"/>
      <sheetName val="_x0006__x001e__x000f__x0005_B"/>
      <sheetName val="_x0000_ _x000f_０_x0008_"/>
      <sheetName val="_x0008_ꑚༀကዀ"/>
      <sheetName val="ዀ¾_x001a__x000f__x0006_"/>
      <sheetName val="FFFFF"/>
      <sheetName val="FFF_x000f__x0006_"/>
      <sheetName val="_x0000_(_x0010_０_x0005_؁က"/>
      <sheetName val="؁က縀"/>
      <sheetName val="ਂက_x0000_䌀"/>
      <sheetName val="C_x0000_䀦ý"/>
      <sheetName val="਀ကĀ䐀ᔀ_x0000_ﴀ਀"/>
      <sheetName val="_x0000_ý_x000a__x0010__x0002_E_x0016__x0000_ý_x000a__x0010__x0003_"/>
      <sheetName val="_x0016_x_x0000__x0000__x0000__x0000__x0000__x0007_６_x0011_ࡄጀ䓀_x0008_쀄䐅_x0008_쀔縃ਂ"/>
      <sheetName val="쀓ࡄЀ׀ࡄ᐀πɾ_x000a_ _x0000_í_x0000_䀘ȁ_x0006_ _x0001_ȉɾ_x000a_ _x0002_î"/>
      <sheetName val="ŀ؂ऀĀऀ縂ਂऀȀ帀㹓"/>
      <sheetName val="_x000a_ _x0003_÷Ĉ_x0000_½_x0012_ _x0004_ð_x0000_"/>
      <sheetName val="ऀЀ_x0000_㠀"/>
      <sheetName val="䀸ñ鰀䂸_x0005_¾"/>
      <sheetName val="븀⠀ऀ؀"/>
      <sheetName val="òòòóôð"/>
      <sheetName val=""/>
      <sheetName val="ððððòò"/>
      <sheetName val="ꀀ砀ᘀ縀ਂ"/>
      <sheetName val="ɾ_x000a__x000a__x0000_í_x0000_䀜"/>
      <sheetName val="_x0000_䀜ȁ_x0006__x000a__x0001_"/>
      <sheetName val="Āऀ縂ਂ਀Ȁ"/>
      <sheetName val="_x000a__x0002_î䃸ý"/>
      <sheetName val="﵀਀਀̀ሀ"/>
      <sheetName val="÷Ē_x0000_½_x0012__x000a_"/>
      <sheetName val="䀸ñꠀ䂶_x0005_¾"/>
      <sheetName val="븀☀਀؀"/>
      <sheetName val=""/>
      <sheetName val="ðððò"/>
      <sheetName val="ꀀᔀ؀"/>
      <sheetName val="_x0006__x001b__x000a__x0016_"/>
      <sheetName val="砀_x0000__x0000__x0000_"/>
      <sheetName val="_x0000__x0000__x0008__x0008_"/>
      <sheetName val="ᘀ׿Ā_x000a_"/>
      <sheetName val="ᘀ밀ᬄ਀"/>
      <sheetName val="_x000a__x001b_ᘖᄀ"/>
      <sheetName val="ᄑ䰀_x0000_샽L"/>
      <sheetName val="L׀L"/>
      <sheetName val="_x0000_샾縃ਂ"/>
      <sheetName val="_x000a__x000b__x0000_í"/>
      <sheetName val="_x0000_ ŀ؂"/>
      <sheetName val="_x0006__x000b__x0001_ȉ"/>
      <sheetName val="縂ਂ଀Ȁ"/>
      <sheetName val="_x0002_î卖&gt;"/>
      <sheetName val="ጀ_x0001_봀ሀ"/>
      <sheetName val="ሀ଀Ѐ_x0000_"/>
      <sheetName val="_x0000_㠀_x0000_넰"/>
      <sheetName val="넰Հ븀☀଀"/>
      <sheetName val="଀؀"/>
      <sheetName val=""/>
      <sheetName val=""/>
      <sheetName val=""/>
      <sheetName val="_x0005_ਁᘀ縀"/>
      <sheetName val="ɾ_x000a__x000c__x0000_í_x0000_䀢ȁ"/>
      <sheetName val="∀ŀ؂ఀĀऀ縂ਂఀȀ저"/>
      <sheetName val="_x0000_ý_x000a__x000d__x0002_E_x0010__x0000_ý_x000a__x000d__x0003_C_x0005__x0000_ɾ_x000a__x000d__x0004_F"/>
      <sheetName val="_x001b__x000d__x0010_C_x0000__x0000_"/>
      <sheetName val="耀䁉_x0000__x000d_％_x0008_"/>
      <sheetName val="ý_x000a__x000f__x0003_"/>
      <sheetName val="B_x0000__x0000__x0000__x0000_"/>
      <sheetName val="_x0006_FFFF"/>
      <sheetName val="_x0006__x001b__x000f__x0010_C"/>
      <sheetName val="C_x0000__x0000__x0000__x0000_"/>
      <sheetName val="FORM OF PROPNSAL RFP-003"/>
      <sheetName val="쀓ࡄЀ׀ࡄ᐀πɾ_x000a__x0009__x0000_í_x0000_䀘ȁ_x0006__x0009__x0001_ȉɾ_x000a__x0009__x0002_î"/>
      <sheetName val="_x000a__x0009__x0003_÷Ĉ_x0000_½_x0012__x0009__x0004_ð_x0000_"/>
      <sheetName val="DG"/>
      <sheetName val="Sc #34"/>
      <sheetName val="?¬P¿?¬?-BLDG"/>
      <sheetName val="??+Invoice!$DF$57?????-BLDG"/>
      <sheetName val="V_x000c_(No V-c)"/>
      <sheetName val="_x0001_pr2"/>
      <sheetName val="Coc40x40c-"/>
      <sheetName val="Han13"/>
      <sheetName val="XL4Po_x0000_p_x0010_"/>
      <sheetName val="_x0010_HANG1"/>
      <sheetName val="FORM OF PROPOSAL RFP-00Ê"/>
      <sheetName val="IBASE"/>
      <sheetName val="PHANG5"/>
      <sheetName val="Chiet tinh dz22"/>
      <sheetName val="T.@_x000c__x0000__x0001__x0000__x0000__x0000__x0003_Ú_x0000__x0000_&lt;_x001f__x0000__x0000__x0000_"/>
      <sheetName val="CT 1md &amp; dau conM"/>
      <sheetName val="?¬P¿ì¬?"/>
      <sheetName val="Tro gaup"/>
      <sheetName val="?+Anvoice!$DF$57?-BLDG"/>
      <sheetName val="?þÎ£O??þÎ?-BLDG"/>
      <sheetName val="???¡¯P¡ë??¨¬???-BLDG"/>
      <sheetName val="?þÎ£O????-BLDG"/>
      <sheetName val="?þÎ+Invoice!$DF$57£O??þÎ?-BLDG"/>
      <sheetName val="???¡¦P???i???-BLDG"/>
      <sheetName val="?¬P¿ì??-BLDG"/>
      <sheetName val="?¬P??¬?-BLDG"/>
      <sheetName val="¬+Invoice!$DF$57P¿ì¬?-BLDG"/>
      <sheetName val="MAU QT 2005"/>
      <sheetName val="LUONG"/>
      <sheetName val="MAU 2A"/>
      <sheetName val="MAU 2B"/>
      <sheetName val="TH1"/>
      <sheetName val="TH2"/>
      <sheetName val="TH3"/>
      <sheetName val="TH4"/>
      <sheetName val="TH5"/>
      <sheetName val="TH6"/>
      <sheetName val="TH7"/>
      <sheetName val="TH8"/>
      <sheetName val="TH9"/>
      <sheetName val="TH10"/>
      <sheetName val="TH11"/>
      <sheetName val="TH12"/>
      <sheetName val="TONG 12t"/>
      <sheetName val="TONG 2005"/>
      <sheetName val="KIEMTRA"/>
      <sheetName val="Overhead &amp; "/>
      <sheetName val="Overhead &amp; Ԁ_x0000__x0000__x0000_"/>
      <sheetName val="Overhead &amp; Ԁ_x0000__x0000__x0000_Ȁ"/>
      <sheetName val="Overhead &amp; ?_x0000__x0000__x0000_?"/>
      <sheetName val="10??????"/>
      <sheetName val="10?"/>
      <sheetName val="T.@_x000c_?_x0001_???_x0003_Ú??&lt;_x001f_???"/>
      <sheetName val="T.@_x000c_?_x0001_?_x0003_Ú&lt;_x001f_?"/>
      <sheetName val="T.@_x000c_?_x0001_?_x0003_Ú?&lt;_x001f_?"/>
      <sheetName val="Overhead &amp; Ԁ???ﰀ"/>
      <sheetName val="Overhead &amp; Ԁ???"/>
      <sheetName val="Sheat4"/>
      <sheetName val="XL4Wÿÿÿÿ"/>
      <sheetName val="ऀЀ_x0000_㠀"/>
      <sheetName val="_x0000_"/>
      <sheetName val=""/>
      <sheetName val="__-BLDG"/>
      <sheetName val="_______-BLD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refreshError="1"/>
      <sheetData sheetId="188" refreshError="1"/>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refreshError="1"/>
      <sheetData sheetId="276"/>
      <sheetData sheetId="277"/>
      <sheetData sheetId="278" refreshError="1"/>
      <sheetData sheetId="279"/>
      <sheetData sheetId="280"/>
      <sheetData sheetId="281"/>
      <sheetData sheetId="282"/>
      <sheetData sheetId="283"/>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refreshError="1"/>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refreshError="1"/>
      <sheetData sheetId="387" refreshError="1"/>
      <sheetData sheetId="388" refreshError="1"/>
      <sheetData sheetId="389"/>
      <sheetData sheetId="390"/>
      <sheetData sheetId="391"/>
      <sheetData sheetId="392"/>
      <sheetData sheetId="393" refreshError="1"/>
      <sheetData sheetId="394"/>
      <sheetData sheetId="395"/>
      <sheetData sheetId="396" refreshError="1"/>
      <sheetData sheetId="397" refreshError="1"/>
      <sheetData sheetId="398" refreshError="1"/>
      <sheetData sheetId="399" refreshError="1"/>
      <sheetData sheetId="400"/>
      <sheetData sheetId="401" refreshError="1"/>
      <sheetData sheetId="402" refreshError="1"/>
      <sheetData sheetId="403" refreshError="1"/>
      <sheetData sheetId="404" refreshError="1"/>
      <sheetData sheetId="405"/>
      <sheetData sheetId="406"/>
      <sheetData sheetId="407" refreshError="1"/>
      <sheetData sheetId="408"/>
      <sheetData sheetId="409" refreshError="1"/>
      <sheetData sheetId="410"/>
      <sheetData sheetId="411"/>
      <sheetData sheetId="412"/>
      <sheetData sheetId="413"/>
      <sheetData sheetId="414"/>
      <sheetData sheetId="415"/>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sheetData sheetId="428"/>
      <sheetData sheetId="429"/>
      <sheetData sheetId="430"/>
      <sheetData sheetId="431"/>
      <sheetData sheetId="432"/>
      <sheetData sheetId="433"/>
      <sheetData sheetId="434"/>
      <sheetData sheetId="435"/>
      <sheetData sheetId="436"/>
      <sheetData sheetId="437" refreshError="1"/>
      <sheetData sheetId="438"/>
      <sheetData sheetId="439"/>
      <sheetData sheetId="440"/>
      <sheetData sheetId="441"/>
      <sheetData sheetId="442"/>
      <sheetData sheetId="443" refreshError="1"/>
      <sheetData sheetId="444"/>
      <sheetData sheetId="445"/>
      <sheetData sheetId="446"/>
      <sheetData sheetId="447"/>
      <sheetData sheetId="448"/>
      <sheetData sheetId="449"/>
      <sheetData sheetId="450"/>
      <sheetData sheetId="451"/>
      <sheetData sheetId="452"/>
      <sheetData sheetId="453"/>
      <sheetData sheetId="454"/>
      <sheetData sheetId="455" refreshError="1"/>
      <sheetData sheetId="456"/>
      <sheetData sheetId="457"/>
      <sheetData sheetId="458"/>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refreshError="1"/>
      <sheetData sheetId="491"/>
      <sheetData sheetId="492"/>
      <sheetData sheetId="493" refreshError="1"/>
      <sheetData sheetId="494"/>
      <sheetData sheetId="495"/>
      <sheetData sheetId="496"/>
      <sheetData sheetId="497"/>
      <sheetData sheetId="498"/>
      <sheetData sheetId="499"/>
      <sheetData sheetId="500"/>
      <sheetData sheetId="501" refreshError="1"/>
      <sheetData sheetId="502"/>
      <sheetData sheetId="503"/>
      <sheetData sheetId="504"/>
      <sheetData sheetId="505"/>
      <sheetData sheetId="506" refreshError="1"/>
      <sheetData sheetId="507" refreshError="1"/>
      <sheetData sheetId="508" refreshError="1"/>
      <sheetData sheetId="509"/>
      <sheetData sheetId="510"/>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refreshError="1"/>
      <sheetData sheetId="537" refreshError="1"/>
      <sheetData sheetId="538"/>
      <sheetData sheetId="539"/>
      <sheetData sheetId="540"/>
      <sheetData sheetId="541" refreshError="1"/>
      <sheetData sheetId="542"/>
      <sheetData sheetId="543"/>
      <sheetData sheetId="544"/>
      <sheetData sheetId="545"/>
      <sheetData sheetId="546" refreshError="1"/>
      <sheetData sheetId="547" refreshError="1"/>
      <sheetData sheetId="548"/>
      <sheetData sheetId="549"/>
      <sheetData sheetId="550"/>
      <sheetData sheetId="551"/>
      <sheetData sheetId="552"/>
      <sheetData sheetId="553"/>
      <sheetData sheetId="554"/>
      <sheetData sheetId="555" refreshError="1"/>
      <sheetData sheetId="556" refreshError="1"/>
      <sheetData sheetId="557" refreshError="1"/>
      <sheetData sheetId="558"/>
      <sheetData sheetId="559" refreshError="1"/>
      <sheetData sheetId="560"/>
      <sheetData sheetId="56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sheetData sheetId="605"/>
      <sheetData sheetId="606"/>
      <sheetData sheetId="60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TO REV.1(ARMOR)"/>
      <sheetName val="SUM-BQ-REV.1"/>
      <sheetName val="VENDOR-QUOTES"/>
      <sheetName val="HV SWGR &amp; MCC"/>
      <sheetName val="BUILDING ELE."/>
      <sheetName val="PAINTING"/>
      <sheetName val="CATHODIC PROTECTION"/>
      <sheetName val="PAGE-PARTY"/>
      <sheetName val="CCTV"/>
      <sheetName val="WEATHER PROOF LTG. &amp; ROD LTG."/>
      <sheetName val="PVC CONDUIT"/>
      <sheetName val="BOX"/>
      <sheetName val="CABLE TRAY"/>
      <sheetName val="TERMINAL KIT"/>
      <sheetName val="EXP-PROOF EQUIPMENT"/>
      <sheetName val="COVE-PAGE"/>
      <sheetName val="PBD"/>
      <sheetName val="MTO REV.0(NON-ARMOR)"/>
      <sheetName val="MTO REV.0(ARMOR ON SHORE)"/>
      <sheetName val="CABLE"/>
      <sheetName val="MTO REV.2(ARMOR)"/>
      <sheetName val="SUM-BQ-REV.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TO REV.1(ARMOR)"/>
      <sheetName val="SUM-BQ-REV.1"/>
      <sheetName val="VENDOR-QUOTES"/>
      <sheetName val="HV SWGR &amp; MCC"/>
      <sheetName val="BUILDING ELE."/>
      <sheetName val="PAINTING"/>
      <sheetName val="CATHODIC PROTECTION"/>
      <sheetName val="PAGE-PARTY"/>
      <sheetName val="CCTV"/>
      <sheetName val="WEATHER PROOF LTG. &amp; ROD LTG."/>
      <sheetName val="PVC CONDUIT"/>
      <sheetName val="BOX"/>
      <sheetName val="CABLE TRAY"/>
      <sheetName val="TERMINAL KIT"/>
      <sheetName val="EXP-PROOF EQUIPMENT"/>
      <sheetName val="COVE-PAGE"/>
      <sheetName val="PBD"/>
      <sheetName val="MTO REV.0(NON-ARMOR)"/>
      <sheetName val="MTO REV.0(ARMOR ON SHORE)"/>
      <sheetName val="CABLE"/>
      <sheetName val="MTO REV.2(ARMOR)"/>
      <sheetName val="SUM-BQ-REV.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a Dz22"/>
      <sheetName val="TH 22"/>
      <sheetName val="DT DZ 22 Kv"/>
      <sheetName val="DTchi tiet DZ 22 Kv"/>
      <sheetName val="Chiet tinh dz22"/>
      <sheetName val="Thi nghiem 22"/>
      <sheetName val="VC22"/>
      <sheetName val="DTtram "/>
      <sheetName val="DTTC tram "/>
      <sheetName val="Chiet tinh TB, VT"/>
      <sheetName val=" thi nghiemTBA"/>
      <sheetName val="VCVT"/>
      <sheetName val="bia"/>
      <sheetName val="trang bia"/>
      <sheetName val="TH tram"/>
      <sheetName val="Sheet1"/>
      <sheetName val="Sheet2"/>
      <sheetName val="Sheet3"/>
      <sheetName val="Sheet4"/>
      <sheetName val="Sheet5"/>
      <sheetName val="00000000"/>
      <sheetName val="Canuoc QH"/>
      <sheetName val="Canuoc "/>
      <sheetName val="MN&amp;TDsua QH"/>
      <sheetName val="MN&amp;TDsua"/>
      <sheetName val="DBBB sua QH"/>
      <sheetName val="DBBB sua"/>
      <sheetName val="BTBsua QH"/>
      <sheetName val="BTBsua"/>
      <sheetName val="DHNTBsua QH"/>
      <sheetName val="DHNTBsua"/>
      <sheetName val="TNsua QH"/>
      <sheetName val="TNsua"/>
      <sheetName val="DNBsua QH"/>
      <sheetName val="DNBsua"/>
      <sheetName val="DBSCLsua QH"/>
      <sheetName val="DBSCLsua"/>
      <sheetName val="XXXXXXXX"/>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TBT"/>
      <sheetName val="D.lg Thang Mo"/>
      <sheetName val="CT Thang Mo"/>
      <sheetName val="D.lg Phu Lung"/>
      <sheetName val="CT  PL"/>
      <sheetName val="D.lg Lao &amp; chai"/>
      <sheetName val="CT  Lao &amp; chai"/>
      <sheetName val="Gia thau TM"/>
      <sheetName val="TH chao thau (2)"/>
      <sheetName val="KHTC "/>
      <sheetName val="Tien do"/>
      <sheetName val="Nguon goc VT"/>
      <sheetName val="TH chao thau"/>
      <sheetName val="Ten da dat"/>
      <sheetName val=""/>
      <sheetName val="Ten da dat_x0000__x0003_材本柀果栰栌梠桼検楠"/>
      <sheetName val="Ap Don"/>
      <sheetName val="Ap Gia Be"/>
      <sheetName val="Áp Xom Moi"/>
      <sheetName val="Ap Trang Lam"/>
      <sheetName val="Ap Trung Hoa"/>
      <sheetName val="Ap Lao Tao Trung"/>
      <sheetName val="XXXXXXXX"/>
      <sheetName val="XL4Poppy"/>
      <sheetName val="Sheet1"/>
      <sheetName val="Sheet6"/>
      <sheetName val="Sheet2"/>
      <sheetName val="Sheet7"/>
      <sheetName val="Sheet4"/>
      <sheetName val="Sheet5"/>
      <sheetName val="Sheet3"/>
      <sheetName val="(1)TK_ThueGTGT_Thang"/>
    </sheetNames>
    <sheetDataSet>
      <sheetData sheetId="0" refreshError="1"/>
      <sheetData sheetId="1" refreshError="1"/>
      <sheetData sheetId="2" refreshError="1">
        <row r="34">
          <cell r="B34" t="str">
            <v>CT</v>
          </cell>
          <cell r="C34" t="str">
            <v>VËn chuyÓn  bª t«ng M50</v>
          </cell>
          <cell r="D34" t="str">
            <v>m3</v>
          </cell>
          <cell r="E34">
            <v>0.216</v>
          </cell>
          <cell r="H34">
            <v>92717.262667499992</v>
          </cell>
        </row>
        <row r="35">
          <cell r="B35" t="str">
            <v>CT</v>
          </cell>
          <cell r="C35" t="str">
            <v>VËn chuyÓn  bª t«ng M150</v>
          </cell>
          <cell r="D35" t="str">
            <v>m3</v>
          </cell>
          <cell r="E35">
            <v>1.1000000000000001</v>
          </cell>
          <cell r="H35">
            <v>89605.428454999987</v>
          </cell>
        </row>
        <row r="36">
          <cell r="B36" t="str">
            <v>CT</v>
          </cell>
          <cell r="C36" t="str">
            <v>VËn chuyÓn  bª t«ng M200</v>
          </cell>
          <cell r="D36" t="str">
            <v>m3</v>
          </cell>
          <cell r="E36">
            <v>0.08</v>
          </cell>
          <cell r="H36">
            <v>67242.986511249997</v>
          </cell>
        </row>
        <row r="39">
          <cell r="B39" t="str">
            <v>03.2203</v>
          </cell>
          <cell r="C39" t="str">
            <v>LÊp + ®¾p ®Êt mãng</v>
          </cell>
          <cell r="D39" t="str">
            <v>m3</v>
          </cell>
          <cell r="E39">
            <v>6.6133333333333351</v>
          </cell>
          <cell r="H39">
            <v>10890</v>
          </cell>
        </row>
        <row r="93">
          <cell r="B93" t="str">
            <v>TT</v>
          </cell>
          <cell r="C93" t="str">
            <v>§Òn bï ®Êt m­în thi c«ng</v>
          </cell>
          <cell r="D93" t="str">
            <v>m2</v>
          </cell>
          <cell r="E93">
            <v>3.84</v>
          </cell>
          <cell r="F93">
            <v>1100</v>
          </cell>
        </row>
        <row r="161">
          <cell r="B161" t="str">
            <v>03.3103</v>
          </cell>
          <cell r="C161" t="str">
            <v>§µo ®Êt cÊp 3 r·nh tiÕp ®Þa</v>
          </cell>
          <cell r="D161" t="str">
            <v>m3</v>
          </cell>
          <cell r="E161">
            <v>4</v>
          </cell>
          <cell r="H161">
            <v>21926</v>
          </cell>
        </row>
        <row r="162">
          <cell r="B162" t="str">
            <v>03.3203</v>
          </cell>
          <cell r="C162" t="str">
            <v>LÊp ®Êt r·nh tiÕp ®Þa</v>
          </cell>
          <cell r="D162" t="str">
            <v>m3</v>
          </cell>
          <cell r="E162">
            <v>4</v>
          </cell>
          <cell r="H162">
            <v>10007</v>
          </cell>
        </row>
        <row r="182">
          <cell r="B182" t="str">
            <v>02.1443</v>
          </cell>
          <cell r="C182" t="str">
            <v>VËn chuyÓn d©y dÉn</v>
          </cell>
          <cell r="D182" t="str">
            <v>TÊn</v>
          </cell>
          <cell r="E182">
            <v>0.34369919999999998</v>
          </cell>
          <cell r="H182">
            <v>48749.399999999994</v>
          </cell>
        </row>
        <row r="189">
          <cell r="B189" t="str">
            <v>03.1113</v>
          </cell>
          <cell r="C189" t="str">
            <v>§µo ®Êt cÊp 3 ®é s©u &gt;1m; S &lt; 5m2</v>
          </cell>
          <cell r="D189" t="str">
            <v>m3</v>
          </cell>
          <cell r="E189">
            <v>3.3599999999999994</v>
          </cell>
          <cell r="H189">
            <v>24428</v>
          </cell>
        </row>
        <row r="220">
          <cell r="B220" t="str">
            <v>§g VC 36</v>
          </cell>
          <cell r="C220" t="str">
            <v>V/c Cét BT tõ NM BT chÌm lªn Ctr×nh</v>
          </cell>
          <cell r="D220" t="str">
            <v>TÊn</v>
          </cell>
          <cell r="E220">
            <v>0.22500000000000001</v>
          </cell>
          <cell r="H220">
            <v>7358</v>
          </cell>
          <cell r="I220">
            <v>239962.80000000002</v>
          </cell>
        </row>
        <row r="309">
          <cell r="B309" t="str">
            <v>02.2401</v>
          </cell>
          <cell r="C309" t="str">
            <v>Trung chuyÓn d©y, thÐp, PK...: 700 m</v>
          </cell>
          <cell r="D309" t="str">
            <v>TÊn</v>
          </cell>
          <cell r="E309">
            <v>3.2467334399999999</v>
          </cell>
          <cell r="H309">
            <v>15289.96</v>
          </cell>
          <cell r="I309">
            <v>84338.099999999991</v>
          </cell>
          <cell r="J309">
            <v>0</v>
          </cell>
          <cell r="K309">
            <v>0</v>
          </cell>
          <cell r="L309">
            <v>49642.424428262399</v>
          </cell>
          <cell r="M309">
            <v>273823.32953606395</v>
          </cell>
        </row>
        <row r="323">
          <cell r="B323" t="str">
            <v>03.3103</v>
          </cell>
          <cell r="C323" t="str">
            <v>§µo ®Êt cÊp 3 r·nh tiÕp ®Þa</v>
          </cell>
          <cell r="D323" t="str">
            <v>m3</v>
          </cell>
          <cell r="E323">
            <v>1.2000000000000002</v>
          </cell>
          <cell r="H323">
            <v>21296</v>
          </cell>
        </row>
        <row r="324">
          <cell r="B324" t="str">
            <v>03.3203</v>
          </cell>
          <cell r="C324" t="str">
            <v>LÊp ®Êt r·nh tiÕp ®Þa</v>
          </cell>
          <cell r="D324" t="str">
            <v>m3</v>
          </cell>
          <cell r="E324">
            <v>1.2000000000000002</v>
          </cell>
          <cell r="H324">
            <v>10007</v>
          </cell>
        </row>
        <row r="350">
          <cell r="B350" t="str">
            <v>04.9102</v>
          </cell>
          <cell r="C350" t="str">
            <v>L¾p ®Æt xµ trªn cét BTLT</v>
          </cell>
          <cell r="D350" t="str">
            <v>Kg</v>
          </cell>
          <cell r="E350">
            <v>68.53</v>
          </cell>
          <cell r="F350">
            <v>8500</v>
          </cell>
          <cell r="H350">
            <v>181.47</v>
          </cell>
        </row>
        <row r="370">
          <cell r="B370" t="str">
            <v>04.8102</v>
          </cell>
          <cell r="C370" t="str">
            <v>L¾p ®Æt gi¸ trªn cét BTLT</v>
          </cell>
          <cell r="D370" t="str">
            <v>Kg</v>
          </cell>
          <cell r="E370">
            <v>11.68</v>
          </cell>
          <cell r="F370">
            <v>8500</v>
          </cell>
          <cell r="H370">
            <v>155.58600000000001</v>
          </cell>
        </row>
        <row r="390">
          <cell r="B390" t="str">
            <v>04.8101</v>
          </cell>
          <cell r="C390" t="str">
            <v>L¾p ®Æt thang trªn cét BTLT</v>
          </cell>
          <cell r="D390" t="str">
            <v>Kg</v>
          </cell>
          <cell r="E390">
            <v>59.59</v>
          </cell>
          <cell r="F390">
            <v>8500</v>
          </cell>
          <cell r="H390">
            <v>171.14500000000001</v>
          </cell>
        </row>
        <row r="406">
          <cell r="B406" t="str">
            <v>§g VC 36</v>
          </cell>
          <cell r="C406" t="str">
            <v>V/c vËt t­ B mua tõ HN lªn Hµ Giang</v>
          </cell>
          <cell r="D406" t="str">
            <v>TÊn</v>
          </cell>
          <cell r="E406">
            <v>0.15108000000000002</v>
          </cell>
          <cell r="H406">
            <v>6033</v>
          </cell>
          <cell r="I406">
            <v>239962.80000000002</v>
          </cell>
        </row>
        <row r="431">
          <cell r="B431" t="str">
            <v>02.2601</v>
          </cell>
          <cell r="C431" t="str">
            <v>Trung chuyÓn ThiÕt bÞ: 1,5 Km</v>
          </cell>
          <cell r="D431" t="str">
            <v>TÊn</v>
          </cell>
          <cell r="E431">
            <v>4.0000000000000001E-3</v>
          </cell>
          <cell r="H431">
            <v>12546.659999999998</v>
          </cell>
          <cell r="I431">
            <v>84338.099999999991</v>
          </cell>
        </row>
        <row r="432">
          <cell r="B432" t="str">
            <v>§g VC 36</v>
          </cell>
          <cell r="C432" t="str">
            <v>VËn chuyÓn tõ kho ®Õn CTr×nh</v>
          </cell>
          <cell r="D432" t="str">
            <v>TÊn</v>
          </cell>
          <cell r="E432">
            <v>4.0000000000000001E-3</v>
          </cell>
          <cell r="H432">
            <v>11037</v>
          </cell>
          <cell r="I432">
            <v>40268.799999999996</v>
          </cell>
        </row>
      </sheetData>
      <sheetData sheetId="3" refreshError="1"/>
      <sheetData sheetId="4" refreshError="1">
        <row r="8">
          <cell r="B8" t="str">
            <v>02.1464</v>
          </cell>
          <cell r="C8" t="str">
            <v>V/c cét bª t«ng li t©m 12b</v>
          </cell>
          <cell r="D8" t="str">
            <v>TÊn</v>
          </cell>
          <cell r="E8">
            <v>1</v>
          </cell>
          <cell r="H8">
            <v>90972.200000000012</v>
          </cell>
        </row>
        <row r="25">
          <cell r="B25" t="str">
            <v>CT</v>
          </cell>
          <cell r="C25" t="str">
            <v>VËn chuyÓn  bª t«ng M50</v>
          </cell>
          <cell r="D25" t="str">
            <v>m3</v>
          </cell>
          <cell r="E25">
            <v>0.216</v>
          </cell>
          <cell r="H25">
            <v>92717.262667499992</v>
          </cell>
        </row>
        <row r="125">
          <cell r="B125" t="str">
            <v>CT</v>
          </cell>
          <cell r="C125" t="str">
            <v>VËn chuyÓn Bª t«ng M 100</v>
          </cell>
          <cell r="D125" t="str">
            <v>m3</v>
          </cell>
          <cell r="E125">
            <v>0.48</v>
          </cell>
          <cell r="H125">
            <v>92817.147648749989</v>
          </cell>
        </row>
        <row r="288">
          <cell r="B288" t="str">
            <v>02.1353</v>
          </cell>
          <cell r="C288" t="str">
            <v>VËn chuyÓn thÐp rêi 350 m; HS: 1,5</v>
          </cell>
          <cell r="D288" t="str">
            <v>TÊn</v>
          </cell>
          <cell r="E288">
            <v>6.8530000000000008E-2</v>
          </cell>
          <cell r="H288">
            <v>54311.774999999994</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T DZ35"/>
      <sheetName val="DT DZ 35 Kv"/>
      <sheetName val="Chiet tinh dz35"/>
      <sheetName val="TN"/>
      <sheetName val="VC"/>
      <sheetName val="Sheet1"/>
      <sheetName val="Sheet2"/>
      <sheetName val="Sheet3"/>
    </sheetNames>
    <sheetDataSet>
      <sheetData sheetId="0"/>
      <sheetData sheetId="1"/>
      <sheetData sheetId="2" refreshError="1">
        <row r="3">
          <cell r="H3">
            <v>17.099999999999998</v>
          </cell>
        </row>
        <row r="4">
          <cell r="H4">
            <v>2</v>
          </cell>
        </row>
      </sheetData>
      <sheetData sheetId="3"/>
      <sheetData sheetId="4"/>
      <sheetData sheetId="5"/>
      <sheetData sheetId="6"/>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TL$-INTER"/>
      <sheetName val="MTL$-TRUNCK-AG"/>
      <sheetName val="MTL$-PRODTANK-UG"/>
      <sheetName val="MTL$-PRODTANK-AG"/>
      <sheetName val="MTL$-JETTY"/>
      <sheetName val="MTL$-TRUNCK-UG"/>
      <sheetName val="XL4Poppy"/>
    </sheetNames>
    <sheetDataSet>
      <sheetData sheetId="0"/>
      <sheetData sheetId="1"/>
      <sheetData sheetId="2"/>
      <sheetData sheetId="3"/>
      <sheetData sheetId="4"/>
      <sheetData sheetId="5"/>
      <sheetData sheetId="6"/>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NT-QUOT-#3"/>
      <sheetName val="COAT&amp;WRAP-QIOT-#3"/>
      <sheetName val="XL4Poppy"/>
    </sheetNames>
    <sheetDataSet>
      <sheetData sheetId="0"/>
      <sheetData sheetId="1"/>
      <sheetData sheetId="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TO REV.1(ARMOR)"/>
      <sheetName val="SUM-BQ-REV.1"/>
      <sheetName val="VENDOR-QUOTES"/>
      <sheetName val="HV SWGR &amp; MCC"/>
      <sheetName val="BUILDING ELE."/>
      <sheetName val="PAINTING"/>
      <sheetName val="CATHODIC PROTECTION"/>
      <sheetName val="PAGE-PARTY"/>
      <sheetName val="CCTV"/>
      <sheetName val="WEATHER PROOF LTG. &amp; ROD LTG."/>
      <sheetName val="PVC CONDUIT"/>
      <sheetName val="BOX"/>
      <sheetName val="CABLE TRAY"/>
      <sheetName val="TERMINAL KIT"/>
      <sheetName val="EXP-PROOF EQUIPMENT"/>
      <sheetName val="COVE-PAGE"/>
      <sheetName val="PBD"/>
      <sheetName val="MTO REV.0(NON-ARMOR)"/>
      <sheetName val="MTO REV.0(ARMOR ON SHORE)"/>
      <sheetName val="CABLE"/>
      <sheetName val="MTO REV.2(ARMOR)"/>
      <sheetName val="SUM-BQ-REV.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1. qsheet"/>
      <sheetName val="BOM"/>
      <sheetName val="Design"/>
      <sheetName val="1A Drop Test"/>
      <sheetName val="excomping"/>
      <sheetName val="incomping"/>
      <sheetName val="Rate"/>
      <sheetName val="Freight"/>
    </sheetNames>
    <sheetDataSet>
      <sheetData sheetId="0"/>
      <sheetData sheetId="1"/>
      <sheetData sheetId="2"/>
      <sheetData sheetId="3"/>
      <sheetData sheetId="4"/>
      <sheetData sheetId="5"/>
      <sheetData sheetId="6"/>
      <sheetData sheetId="7"/>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NGGIA"/>
    </sheetNames>
    <sheetDataSet>
      <sheetData sheetId="0" refreshError="1">
        <row r="4">
          <cell r="B4" t="str">
            <v>Xi màng PC30</v>
          </cell>
          <cell r="C4">
            <v>975</v>
          </cell>
        </row>
        <row r="5">
          <cell r="B5" t="str">
            <v>Xi màng PC40</v>
          </cell>
          <cell r="C5">
            <v>1100</v>
          </cell>
        </row>
        <row r="6">
          <cell r="B6" t="str">
            <v>Caït vaìng</v>
          </cell>
          <cell r="C6">
            <v>32000</v>
          </cell>
        </row>
        <row r="7">
          <cell r="B7" t="str">
            <v>Âaï dàm 0,5x1</v>
          </cell>
          <cell r="C7">
            <v>155000</v>
          </cell>
        </row>
        <row r="8">
          <cell r="B8" t="str">
            <v>Âaï dàm 1x2</v>
          </cell>
          <cell r="C8">
            <v>130000</v>
          </cell>
        </row>
        <row r="9">
          <cell r="B9" t="str">
            <v>Âaï dàm 2x4</v>
          </cell>
          <cell r="C9">
            <v>110000</v>
          </cell>
        </row>
        <row r="10">
          <cell r="B10" t="str">
            <v>Âaï dàm 4x6</v>
          </cell>
          <cell r="C10">
            <v>90000</v>
          </cell>
        </row>
        <row r="11">
          <cell r="B11" t="str">
            <v>Âaï dàm 6x8</v>
          </cell>
          <cell r="C11">
            <v>80000</v>
          </cell>
        </row>
        <row r="12">
          <cell r="B12" t="str">
            <v>Gäù vaïn</v>
          </cell>
          <cell r="C12">
            <v>1300000</v>
          </cell>
        </row>
        <row r="13">
          <cell r="B13" t="str">
            <v>Âinh</v>
          </cell>
          <cell r="C13">
            <v>6500</v>
          </cell>
        </row>
        <row r="14">
          <cell r="B14" t="str">
            <v>Âinh âéa</v>
          </cell>
          <cell r="C14">
            <v>400</v>
          </cell>
        </row>
        <row r="15">
          <cell r="B15" t="str">
            <v>Cáy chäúng</v>
          </cell>
          <cell r="C15">
            <v>5000</v>
          </cell>
        </row>
        <row r="16">
          <cell r="B16" t="str">
            <v>Dáy</v>
          </cell>
          <cell r="C16">
            <v>2000</v>
          </cell>
        </row>
        <row r="17">
          <cell r="B17" t="str">
            <v>Gaûch theí</v>
          </cell>
          <cell r="C17">
            <v>200</v>
          </cell>
        </row>
        <row r="18">
          <cell r="B18" t="str">
            <v>Theïp âãûm</v>
          </cell>
          <cell r="C18">
            <v>4800</v>
          </cell>
        </row>
        <row r="19">
          <cell r="B19" t="str">
            <v>Theïp troìn</v>
          </cell>
          <cell r="C19">
            <v>4800</v>
          </cell>
        </row>
        <row r="20">
          <cell r="B20" t="str">
            <v>Dáy theïp</v>
          </cell>
          <cell r="C20">
            <v>6500</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BLE"/>
      <sheetName val="MTO REV.0"/>
      <sheetName val="VENDOR-QUOTES"/>
      <sheetName val="SUM REV.0"/>
      <sheetName val="SUM-BQ"/>
      <sheetName val="BUILDING ELE."/>
      <sheetName val="PAINTING"/>
      <sheetName val="CATHODIC PROTECTION"/>
      <sheetName val="PAGE-PARTY"/>
      <sheetName val="CCTV"/>
      <sheetName val="WEATHER PROOF LTG. &amp; ROD LTG."/>
      <sheetName val="PVC CONDUIT"/>
      <sheetName val="BOX"/>
      <sheetName val="CABLE TRAY"/>
      <sheetName val="TERMINAL KIT"/>
      <sheetName val="EXP-PROOF EQUIPMENT"/>
      <sheetName val="COVE-PAGE"/>
    </sheetNames>
    <sheetDataSet>
      <sheetData sheetId="0" refreshError="1"/>
      <sheetData sheetId="1">
        <row r="1">
          <cell r="A1" t="str">
            <v>PRICE BREAKDOWN FOR ELECTRICAL INSTALLATION WORK</v>
          </cell>
          <cell r="G1" t="str">
            <v xml:space="preserve"> </v>
          </cell>
          <cell r="K1" t="str">
            <v xml:space="preserve"> </v>
          </cell>
        </row>
        <row r="2">
          <cell r="B2" t="str">
            <v>東鼎  LNG TERMINAL</v>
          </cell>
          <cell r="G2" t="str">
            <v xml:space="preserve"> </v>
          </cell>
          <cell r="I2" t="str">
            <v>CTCI Q. NO. : 99Q3299</v>
          </cell>
          <cell r="P2" t="str">
            <v>CTCI Q. NO. : 99Q3299</v>
          </cell>
        </row>
        <row r="3">
          <cell r="B3" t="str">
            <v>LOCATION: 桃園 觀塘工業區</v>
          </cell>
        </row>
        <row r="5">
          <cell r="E5" t="str">
            <v xml:space="preserve">                  TO SITE</v>
          </cell>
          <cell r="G5" t="str">
            <v xml:space="preserve">                  TO SITE</v>
          </cell>
          <cell r="K5" t="str">
            <v xml:space="preserve">                  TO SITE</v>
          </cell>
          <cell r="M5" t="str">
            <v xml:space="preserve">                  TO SITE</v>
          </cell>
        </row>
        <row r="6">
          <cell r="E6" t="str">
            <v xml:space="preserve"> ON SHORE MAT'L (NET) NT$</v>
          </cell>
          <cell r="G6" t="str">
            <v xml:space="preserve"> OFF SHORE MAT'L (NET) US$</v>
          </cell>
          <cell r="I6" t="str">
            <v xml:space="preserve">          LABOR MH (NET) </v>
          </cell>
          <cell r="K6" t="str">
            <v xml:space="preserve">     ON SHORE MAT'L NT$</v>
          </cell>
          <cell r="M6" t="str">
            <v xml:space="preserve">   OFF SHORE MAT'L US$</v>
          </cell>
          <cell r="O6" t="str">
            <v xml:space="preserve">        LABOR PRICE NT$</v>
          </cell>
          <cell r="Q6" t="str">
            <v>REMARK</v>
          </cell>
        </row>
        <row r="7">
          <cell r="A7" t="str">
            <v>NO.</v>
          </cell>
          <cell r="B7" t="str">
            <v>DESCRIPTION</v>
          </cell>
          <cell r="C7" t="str">
            <v>Q'TY</v>
          </cell>
          <cell r="D7" t="str">
            <v>UNIT</v>
          </cell>
          <cell r="E7" t="str">
            <v>U/P</v>
          </cell>
          <cell r="F7" t="str">
            <v>TOTAL</v>
          </cell>
          <cell r="G7" t="str">
            <v>U/P</v>
          </cell>
          <cell r="H7" t="str">
            <v>TOTAL</v>
          </cell>
          <cell r="I7" t="str">
            <v>U/P</v>
          </cell>
          <cell r="J7" t="str">
            <v>TOTAL</v>
          </cell>
          <cell r="K7" t="str">
            <v>U/P</v>
          </cell>
          <cell r="L7" t="str">
            <v>TOTAL</v>
          </cell>
          <cell r="M7" t="str">
            <v>U/P</v>
          </cell>
          <cell r="N7" t="str">
            <v>TOTAL</v>
          </cell>
          <cell r="O7" t="str">
            <v>U/P</v>
          </cell>
          <cell r="P7" t="str">
            <v>TOTAL</v>
          </cell>
        </row>
        <row r="9">
          <cell r="A9" t="str">
            <v>ALT-1</v>
          </cell>
          <cell r="B9" t="str">
            <v xml:space="preserve">         PRICE SUMMARY</v>
          </cell>
        </row>
        <row r="11">
          <cell r="A11" t="str">
            <v xml:space="preserve">  A.</v>
          </cell>
          <cell r="B11" t="str">
            <v xml:space="preserve"> POWER EQUIPMENT </v>
          </cell>
          <cell r="C11">
            <v>1</v>
          </cell>
          <cell r="D11" t="str">
            <v>LOT</v>
          </cell>
          <cell r="E11">
            <v>138612100</v>
          </cell>
          <cell r="F11">
            <v>138612100</v>
          </cell>
          <cell r="H11">
            <v>0</v>
          </cell>
          <cell r="I11">
            <v>13764</v>
          </cell>
          <cell r="J11">
            <v>13764</v>
          </cell>
          <cell r="K11">
            <v>138612100</v>
          </cell>
          <cell r="L11">
            <v>138612100</v>
          </cell>
          <cell r="M11">
            <v>0</v>
          </cell>
          <cell r="N11">
            <v>0</v>
          </cell>
          <cell r="O11">
            <v>6155030</v>
          </cell>
          <cell r="P11">
            <v>6155030</v>
          </cell>
        </row>
        <row r="12">
          <cell r="F12">
            <v>0</v>
          </cell>
          <cell r="J12">
            <v>0</v>
          </cell>
          <cell r="L12">
            <v>0</v>
          </cell>
          <cell r="P12">
            <v>0</v>
          </cell>
        </row>
        <row r="13">
          <cell r="A13" t="str">
            <v xml:space="preserve">  B.</v>
          </cell>
          <cell r="B13" t="str">
            <v xml:space="preserve"> POWER DISTRIBUTION SYSTEM</v>
          </cell>
          <cell r="C13">
            <v>130730</v>
          </cell>
          <cell r="D13" t="str">
            <v>M</v>
          </cell>
          <cell r="E13">
            <v>178.00177465004208</v>
          </cell>
          <cell r="F13">
            <v>23270172</v>
          </cell>
          <cell r="H13">
            <v>0</v>
          </cell>
          <cell r="I13">
            <v>0.25310181289681022</v>
          </cell>
          <cell r="J13">
            <v>33088</v>
          </cell>
          <cell r="K13">
            <v>178.00177465004208</v>
          </cell>
          <cell r="L13">
            <v>23270172</v>
          </cell>
          <cell r="M13">
            <v>0</v>
          </cell>
          <cell r="N13">
            <v>0</v>
          </cell>
          <cell r="O13">
            <v>70.851243019964812</v>
          </cell>
          <cell r="P13">
            <v>9262383</v>
          </cell>
        </row>
        <row r="14">
          <cell r="F14">
            <v>0</v>
          </cell>
          <cell r="H14">
            <v>0</v>
          </cell>
          <cell r="J14">
            <v>0</v>
          </cell>
          <cell r="K14">
            <v>0</v>
          </cell>
          <cell r="L14">
            <v>0</v>
          </cell>
          <cell r="M14">
            <v>0</v>
          </cell>
          <cell r="N14">
            <v>0</v>
          </cell>
          <cell r="O14">
            <v>0</v>
          </cell>
          <cell r="P14">
            <v>0</v>
          </cell>
        </row>
        <row r="15">
          <cell r="A15" t="str">
            <v xml:space="preserve">  C.</v>
          </cell>
          <cell r="B15" t="str">
            <v xml:space="preserve"> LIGHTING SYSTEM</v>
          </cell>
          <cell r="C15">
            <v>508</v>
          </cell>
          <cell r="D15" t="str">
            <v>SET</v>
          </cell>
          <cell r="E15">
            <v>18871.641732283464</v>
          </cell>
          <cell r="F15">
            <v>9586794</v>
          </cell>
          <cell r="H15">
            <v>0</v>
          </cell>
          <cell r="I15">
            <v>28.084645669291337</v>
          </cell>
          <cell r="J15">
            <v>14267</v>
          </cell>
          <cell r="K15">
            <v>18871.641732283464</v>
          </cell>
          <cell r="L15">
            <v>9586794</v>
          </cell>
          <cell r="M15">
            <v>0</v>
          </cell>
          <cell r="N15">
            <v>0</v>
          </cell>
          <cell r="O15">
            <v>8470.6830708661419</v>
          </cell>
          <cell r="P15">
            <v>4303107</v>
          </cell>
        </row>
        <row r="16">
          <cell r="F16">
            <v>0</v>
          </cell>
          <cell r="H16">
            <v>0</v>
          </cell>
          <cell r="J16">
            <v>0</v>
          </cell>
          <cell r="K16">
            <v>0</v>
          </cell>
          <cell r="L16">
            <v>0</v>
          </cell>
          <cell r="M16">
            <v>0</v>
          </cell>
          <cell r="N16">
            <v>0</v>
          </cell>
          <cell r="O16">
            <v>0</v>
          </cell>
          <cell r="P16">
            <v>0</v>
          </cell>
        </row>
        <row r="17">
          <cell r="A17" t="str">
            <v xml:space="preserve">  D.</v>
          </cell>
          <cell r="B17" t="str">
            <v xml:space="preserve"> GROUNDING &amp; LIGHTNING PROTECTION SYSTEM</v>
          </cell>
          <cell r="C17">
            <v>8620</v>
          </cell>
          <cell r="D17" t="str">
            <v>M</v>
          </cell>
          <cell r="E17">
            <v>104.6885150812065</v>
          </cell>
          <cell r="F17">
            <v>902415</v>
          </cell>
          <cell r="H17">
            <v>0</v>
          </cell>
          <cell r="I17">
            <v>0.40336426914153134</v>
          </cell>
          <cell r="J17">
            <v>3477</v>
          </cell>
          <cell r="K17">
            <v>104.6885150812065</v>
          </cell>
          <cell r="L17">
            <v>902415</v>
          </cell>
          <cell r="M17">
            <v>0</v>
          </cell>
          <cell r="N17">
            <v>0</v>
          </cell>
          <cell r="O17">
            <v>146.95568445475638</v>
          </cell>
          <cell r="P17">
            <v>1266758</v>
          </cell>
        </row>
        <row r="18">
          <cell r="F18">
            <v>0</v>
          </cell>
          <cell r="H18">
            <v>0</v>
          </cell>
          <cell r="J18">
            <v>0</v>
          </cell>
          <cell r="K18">
            <v>0</v>
          </cell>
          <cell r="L18">
            <v>0</v>
          </cell>
          <cell r="M18">
            <v>0</v>
          </cell>
          <cell r="N18">
            <v>0</v>
          </cell>
          <cell r="O18">
            <v>0</v>
          </cell>
          <cell r="P18">
            <v>0</v>
          </cell>
        </row>
        <row r="19">
          <cell r="A19" t="str">
            <v xml:space="preserve">  E.</v>
          </cell>
          <cell r="B19" t="str">
            <v xml:space="preserve"> TELEPHONE SYSTEM</v>
          </cell>
          <cell r="C19">
            <v>2250</v>
          </cell>
          <cell r="D19" t="str">
            <v>M</v>
          </cell>
          <cell r="E19">
            <v>219.19555555555556</v>
          </cell>
          <cell r="F19">
            <v>493190</v>
          </cell>
          <cell r="H19">
            <v>0</v>
          </cell>
          <cell r="I19">
            <v>0.20088888888888889</v>
          </cell>
          <cell r="J19">
            <v>452</v>
          </cell>
          <cell r="K19">
            <v>219.19555555555556</v>
          </cell>
          <cell r="L19">
            <v>493190</v>
          </cell>
          <cell r="M19">
            <v>0</v>
          </cell>
          <cell r="N19">
            <v>0</v>
          </cell>
          <cell r="O19">
            <v>56.222222222222221</v>
          </cell>
          <cell r="P19">
            <v>126500</v>
          </cell>
        </row>
        <row r="20">
          <cell r="F20">
            <v>0</v>
          </cell>
          <cell r="H20">
            <v>0</v>
          </cell>
          <cell r="J20">
            <v>0</v>
          </cell>
          <cell r="K20">
            <v>0</v>
          </cell>
          <cell r="L20">
            <v>0</v>
          </cell>
          <cell r="M20">
            <v>0</v>
          </cell>
          <cell r="N20">
            <v>0</v>
          </cell>
          <cell r="O20">
            <v>0</v>
          </cell>
          <cell r="P20">
            <v>0</v>
          </cell>
        </row>
        <row r="21">
          <cell r="A21" t="str">
            <v xml:space="preserve">  F.</v>
          </cell>
          <cell r="B21" t="str">
            <v xml:space="preserve"> PAGE/INTERCOMMUNICATION SYSTEM</v>
          </cell>
          <cell r="C21">
            <v>15</v>
          </cell>
          <cell r="D21" t="str">
            <v>SET</v>
          </cell>
          <cell r="E21">
            <v>67271.8</v>
          </cell>
          <cell r="F21">
            <v>1009077</v>
          </cell>
          <cell r="H21">
            <v>0</v>
          </cell>
          <cell r="I21">
            <v>87.266666666666666</v>
          </cell>
          <cell r="J21">
            <v>1309</v>
          </cell>
          <cell r="K21">
            <v>67271.8</v>
          </cell>
          <cell r="L21">
            <v>1009077</v>
          </cell>
          <cell r="M21">
            <v>0</v>
          </cell>
          <cell r="N21">
            <v>0</v>
          </cell>
          <cell r="O21">
            <v>24435.333333333332</v>
          </cell>
          <cell r="P21">
            <v>366530</v>
          </cell>
        </row>
        <row r="22">
          <cell r="F22">
            <v>0</v>
          </cell>
          <cell r="H22">
            <v>0</v>
          </cell>
          <cell r="J22">
            <v>0</v>
          </cell>
          <cell r="K22">
            <v>0</v>
          </cell>
          <cell r="L22">
            <v>0</v>
          </cell>
          <cell r="M22">
            <v>0</v>
          </cell>
          <cell r="N22">
            <v>0</v>
          </cell>
          <cell r="O22">
            <v>0</v>
          </cell>
          <cell r="P22">
            <v>0</v>
          </cell>
        </row>
        <row r="23">
          <cell r="A23" t="str">
            <v xml:space="preserve">  G.</v>
          </cell>
          <cell r="B23" t="str">
            <v xml:space="preserve"> CCTV SYSTEM</v>
          </cell>
          <cell r="C23">
            <v>6</v>
          </cell>
          <cell r="D23" t="str">
            <v>SET</v>
          </cell>
          <cell r="E23">
            <v>291143.16666666669</v>
          </cell>
          <cell r="F23">
            <v>1746859</v>
          </cell>
          <cell r="H23">
            <v>0</v>
          </cell>
          <cell r="I23">
            <v>221</v>
          </cell>
          <cell r="J23">
            <v>1326</v>
          </cell>
          <cell r="K23">
            <v>291143.16666666669</v>
          </cell>
          <cell r="L23">
            <v>1746859</v>
          </cell>
          <cell r="M23">
            <v>0</v>
          </cell>
          <cell r="N23">
            <v>0</v>
          </cell>
          <cell r="O23">
            <v>61933.5</v>
          </cell>
          <cell r="P23">
            <v>371601</v>
          </cell>
        </row>
        <row r="24">
          <cell r="F24">
            <v>0</v>
          </cell>
          <cell r="H24">
            <v>0</v>
          </cell>
          <cell r="J24">
            <v>0</v>
          </cell>
          <cell r="K24">
            <v>0</v>
          </cell>
          <cell r="L24">
            <v>0</v>
          </cell>
          <cell r="M24">
            <v>0</v>
          </cell>
          <cell r="N24">
            <v>0</v>
          </cell>
          <cell r="O24">
            <v>0</v>
          </cell>
          <cell r="P24">
            <v>0</v>
          </cell>
        </row>
        <row r="25">
          <cell r="A25" t="str">
            <v xml:space="preserve">  H.</v>
          </cell>
          <cell r="B25" t="str">
            <v xml:space="preserve"> CATHODIC PROTECTION SYSTEM</v>
          </cell>
          <cell r="C25">
            <v>60</v>
          </cell>
          <cell r="D25" t="str">
            <v>PC</v>
          </cell>
          <cell r="E25">
            <v>12445.316666666668</v>
          </cell>
          <cell r="F25">
            <v>746719</v>
          </cell>
          <cell r="H25">
            <v>0</v>
          </cell>
          <cell r="I25">
            <v>17.083333333333332</v>
          </cell>
          <cell r="J25">
            <v>1025</v>
          </cell>
          <cell r="K25">
            <v>12445.316666666668</v>
          </cell>
          <cell r="L25">
            <v>746719</v>
          </cell>
          <cell r="M25">
            <v>0</v>
          </cell>
          <cell r="N25">
            <v>0</v>
          </cell>
          <cell r="O25">
            <v>6387.1</v>
          </cell>
          <cell r="P25">
            <v>383226</v>
          </cell>
        </row>
        <row r="27">
          <cell r="A27" t="str">
            <v xml:space="preserve">  I.</v>
          </cell>
          <cell r="B27" t="str">
            <v>APS SYSTEM</v>
          </cell>
          <cell r="C27">
            <v>60</v>
          </cell>
          <cell r="D27" t="str">
            <v>SET</v>
          </cell>
          <cell r="E27">
            <v>260365.88333333333</v>
          </cell>
          <cell r="F27">
            <v>15621953</v>
          </cell>
          <cell r="H27">
            <v>0</v>
          </cell>
          <cell r="I27">
            <v>227.13333333333333</v>
          </cell>
          <cell r="J27">
            <v>13628</v>
          </cell>
          <cell r="K27">
            <v>260365.88333333333</v>
          </cell>
          <cell r="L27">
            <v>15621953</v>
          </cell>
          <cell r="M27">
            <v>0</v>
          </cell>
          <cell r="N27">
            <v>0</v>
          </cell>
          <cell r="O27">
            <v>63605.433333333334</v>
          </cell>
          <cell r="P27">
            <v>3816326</v>
          </cell>
        </row>
        <row r="29">
          <cell r="A29" t="str">
            <v xml:space="preserve">  J.</v>
          </cell>
          <cell r="B29" t="str">
            <v>U/G CONDUIT BANK</v>
          </cell>
          <cell r="C29">
            <v>2850</v>
          </cell>
          <cell r="D29" t="str">
            <v>M3</v>
          </cell>
          <cell r="E29">
            <v>2070.4561403508774</v>
          </cell>
          <cell r="F29">
            <v>5900800</v>
          </cell>
          <cell r="H29">
            <v>0</v>
          </cell>
          <cell r="I29">
            <v>9.5898245614035087</v>
          </cell>
          <cell r="J29">
            <v>27331</v>
          </cell>
          <cell r="K29">
            <v>2070.4561403508774</v>
          </cell>
          <cell r="L29">
            <v>5900800</v>
          </cell>
          <cell r="M29">
            <v>0</v>
          </cell>
          <cell r="N29">
            <v>0</v>
          </cell>
          <cell r="O29">
            <v>7703.0175438596489</v>
          </cell>
          <cell r="P29">
            <v>21953600</v>
          </cell>
        </row>
        <row r="32">
          <cell r="B32" t="str">
            <v>TOTAL (ALT-1)</v>
          </cell>
          <cell r="F32">
            <v>197890079</v>
          </cell>
          <cell r="H32">
            <v>0</v>
          </cell>
          <cell r="J32">
            <v>109667</v>
          </cell>
          <cell r="L32">
            <v>197890079</v>
          </cell>
          <cell r="N32">
            <v>0</v>
          </cell>
          <cell r="P32">
            <v>48005061</v>
          </cell>
          <cell r="Q32">
            <v>109667</v>
          </cell>
        </row>
        <row r="33">
          <cell r="Q33">
            <v>0</v>
          </cell>
        </row>
        <row r="34">
          <cell r="A34" t="str">
            <v>OTHER</v>
          </cell>
          <cell r="B34" t="str">
            <v xml:space="preserve"> CATHODIC PROTECTION SYSTEM  FOR TRUNK LINE</v>
          </cell>
          <cell r="C34">
            <v>1</v>
          </cell>
          <cell r="D34" t="str">
            <v>LOT</v>
          </cell>
          <cell r="F34">
            <v>4357694</v>
          </cell>
          <cell r="J34">
            <v>6089</v>
          </cell>
          <cell r="L34">
            <v>4357694</v>
          </cell>
          <cell r="P34">
            <v>2372268</v>
          </cell>
          <cell r="Q34">
            <v>6089</v>
          </cell>
        </row>
        <row r="36">
          <cell r="B36" t="str">
            <v xml:space="preserve">MATERIAL PRICE 造價分析 </v>
          </cell>
        </row>
        <row r="37">
          <cell r="B37" t="str">
            <v xml:space="preserve">CAPACITOR </v>
          </cell>
          <cell r="D37" t="str">
            <v>KVA</v>
          </cell>
        </row>
        <row r="38">
          <cell r="B38" t="str">
            <v>CABLE &amp; WIRE FOR POWER SYSTEM</v>
          </cell>
          <cell r="C38">
            <v>130730</v>
          </cell>
          <cell r="D38" t="str">
            <v>M</v>
          </cell>
        </row>
        <row r="39">
          <cell r="B39" t="str">
            <v>LIGHTING FIXTURE</v>
          </cell>
          <cell r="C39">
            <v>508</v>
          </cell>
          <cell r="D39" t="str">
            <v>SET</v>
          </cell>
        </row>
        <row r="41">
          <cell r="B41" t="str">
            <v>LABOR PRICE 造價分析</v>
          </cell>
        </row>
        <row r="42">
          <cell r="B42" t="str">
            <v xml:space="preserve">CAPACITOR </v>
          </cell>
          <cell r="C42">
            <v>0</v>
          </cell>
          <cell r="D42" t="str">
            <v>KVA</v>
          </cell>
        </row>
        <row r="43">
          <cell r="B43" t="str">
            <v>CABLE &amp; WIRE FOR POWER SYSTEM</v>
          </cell>
          <cell r="C43">
            <v>130730</v>
          </cell>
          <cell r="D43" t="str">
            <v>M</v>
          </cell>
          <cell r="I43">
            <v>0.73359596114128356</v>
          </cell>
          <cell r="J43">
            <v>95903</v>
          </cell>
        </row>
        <row r="44">
          <cell r="B44" t="str">
            <v>LIGHTING FIXTURE</v>
          </cell>
          <cell r="C44">
            <v>508</v>
          </cell>
          <cell r="D44" t="str">
            <v>SET</v>
          </cell>
        </row>
        <row r="46">
          <cell r="A46" t="str">
            <v>ALT-2</v>
          </cell>
          <cell r="C46" t="str">
            <v xml:space="preserve"> </v>
          </cell>
          <cell r="D46" t="str">
            <v xml:space="preserve"> </v>
          </cell>
          <cell r="F46">
            <v>0</v>
          </cell>
          <cell r="H46">
            <v>0</v>
          </cell>
          <cell r="J46">
            <v>0</v>
          </cell>
          <cell r="K46">
            <v>0</v>
          </cell>
          <cell r="L46">
            <v>0</v>
          </cell>
          <cell r="M46">
            <v>0</v>
          </cell>
          <cell r="N46">
            <v>0</v>
          </cell>
          <cell r="O46">
            <v>0</v>
          </cell>
          <cell r="P46">
            <v>0</v>
          </cell>
        </row>
        <row r="47">
          <cell r="A47">
            <v>1</v>
          </cell>
          <cell r="B47" t="str">
            <v xml:space="preserve">  6.9KV GCS ,  NEMA CLASS E2 , MCC PANEL</v>
          </cell>
          <cell r="C47">
            <v>-1</v>
          </cell>
          <cell r="D47" t="str">
            <v>PNL</v>
          </cell>
          <cell r="E47">
            <v>500000</v>
          </cell>
          <cell r="F47">
            <v>-500000</v>
          </cell>
          <cell r="H47">
            <v>0</v>
          </cell>
          <cell r="I47">
            <v>20</v>
          </cell>
          <cell r="J47">
            <v>-20</v>
          </cell>
          <cell r="K47">
            <v>500000</v>
          </cell>
          <cell r="L47">
            <v>-500000</v>
          </cell>
          <cell r="M47">
            <v>0</v>
          </cell>
          <cell r="N47">
            <v>0</v>
          </cell>
          <cell r="O47">
            <v>5600</v>
          </cell>
          <cell r="P47">
            <v>-5600</v>
          </cell>
          <cell r="Q47">
            <v>0</v>
          </cell>
        </row>
        <row r="48">
          <cell r="A48">
            <v>2</v>
          </cell>
          <cell r="B48" t="str">
            <v xml:space="preserve">  600V POWER CABLE 3/C 5.5 sq.mm  XLPE/PVC</v>
          </cell>
          <cell r="C48">
            <v>-195</v>
          </cell>
          <cell r="D48" t="str">
            <v>M</v>
          </cell>
          <cell r="E48">
            <v>20</v>
          </cell>
          <cell r="F48">
            <v>-3900</v>
          </cell>
          <cell r="H48">
            <v>0</v>
          </cell>
          <cell r="I48">
            <v>0.1</v>
          </cell>
          <cell r="J48">
            <v>-20</v>
          </cell>
          <cell r="K48">
            <v>20</v>
          </cell>
          <cell r="L48">
            <v>-3900</v>
          </cell>
          <cell r="M48">
            <v>0</v>
          </cell>
          <cell r="N48">
            <v>0</v>
          </cell>
          <cell r="O48">
            <v>28</v>
          </cell>
          <cell r="P48">
            <v>-5460</v>
          </cell>
          <cell r="Q48">
            <v>0</v>
          </cell>
        </row>
        <row r="49">
          <cell r="A49">
            <v>3</v>
          </cell>
          <cell r="B49" t="str">
            <v xml:space="preserve">  600V CONTROL CABLE 12/C 2.0 sq.mm  PVC/PVC</v>
          </cell>
          <cell r="C49">
            <v>-195</v>
          </cell>
          <cell r="D49" t="str">
            <v>M</v>
          </cell>
          <cell r="E49">
            <v>38</v>
          </cell>
          <cell r="F49">
            <v>-7410</v>
          </cell>
          <cell r="H49">
            <v>0</v>
          </cell>
          <cell r="I49">
            <v>0.13800000000000001</v>
          </cell>
          <cell r="J49">
            <v>-27</v>
          </cell>
          <cell r="K49">
            <v>38</v>
          </cell>
          <cell r="L49">
            <v>-7410</v>
          </cell>
          <cell r="M49">
            <v>0</v>
          </cell>
          <cell r="N49">
            <v>0</v>
          </cell>
          <cell r="O49">
            <v>39</v>
          </cell>
          <cell r="P49">
            <v>-7605</v>
          </cell>
          <cell r="Q49">
            <v>0</v>
          </cell>
        </row>
        <row r="50">
          <cell r="A50">
            <v>4</v>
          </cell>
          <cell r="B50" t="str">
            <v xml:space="preserve">  8KV POWER CABLE 3/C  38 sq.mm  XLPE/PVC</v>
          </cell>
          <cell r="C50">
            <v>-580</v>
          </cell>
          <cell r="D50" t="str">
            <v>M</v>
          </cell>
          <cell r="E50">
            <v>268</v>
          </cell>
          <cell r="F50">
            <v>-155440</v>
          </cell>
          <cell r="H50">
            <v>0</v>
          </cell>
          <cell r="I50">
            <v>0.32100000000000001</v>
          </cell>
          <cell r="J50">
            <v>-186</v>
          </cell>
          <cell r="K50">
            <v>268</v>
          </cell>
          <cell r="L50">
            <v>-155440</v>
          </cell>
          <cell r="M50">
            <v>0</v>
          </cell>
          <cell r="N50">
            <v>0</v>
          </cell>
          <cell r="O50">
            <v>90</v>
          </cell>
          <cell r="P50">
            <v>-52200</v>
          </cell>
          <cell r="Q50">
            <v>0</v>
          </cell>
        </row>
        <row r="51">
          <cell r="A51">
            <v>5</v>
          </cell>
          <cell r="B51" t="str">
            <v xml:space="preserve">  8KV POWER CABLE 3/C  60 sq.mm  XLPE/PVC</v>
          </cell>
          <cell r="C51">
            <v>390</v>
          </cell>
          <cell r="D51" t="str">
            <v>M</v>
          </cell>
          <cell r="E51">
            <v>367</v>
          </cell>
          <cell r="F51">
            <v>143130</v>
          </cell>
          <cell r="H51">
            <v>0</v>
          </cell>
          <cell r="I51">
            <v>0.38800000000000001</v>
          </cell>
          <cell r="J51">
            <v>151</v>
          </cell>
          <cell r="K51">
            <v>367</v>
          </cell>
          <cell r="L51">
            <v>143130</v>
          </cell>
          <cell r="M51">
            <v>0</v>
          </cell>
          <cell r="N51">
            <v>0</v>
          </cell>
          <cell r="O51">
            <v>109</v>
          </cell>
          <cell r="P51">
            <v>42510</v>
          </cell>
          <cell r="Q51">
            <v>0</v>
          </cell>
        </row>
        <row r="52">
          <cell r="A52">
            <v>6</v>
          </cell>
          <cell r="B52" t="str">
            <v xml:space="preserve"> PVC CONDUIT, THICK WALL, CNS1302 SCH. B , 2"</v>
          </cell>
          <cell r="C52">
            <v>-390</v>
          </cell>
          <cell r="D52" t="str">
            <v>M</v>
          </cell>
          <cell r="E52">
            <v>38</v>
          </cell>
          <cell r="F52">
            <v>-14820</v>
          </cell>
          <cell r="H52">
            <v>0</v>
          </cell>
          <cell r="I52">
            <v>0.3</v>
          </cell>
          <cell r="J52">
            <v>-117</v>
          </cell>
          <cell r="K52">
            <v>38</v>
          </cell>
          <cell r="L52">
            <v>-14820</v>
          </cell>
          <cell r="M52">
            <v>0</v>
          </cell>
          <cell r="N52">
            <v>0</v>
          </cell>
          <cell r="O52">
            <v>84</v>
          </cell>
          <cell r="P52">
            <v>-32760</v>
          </cell>
          <cell r="Q52">
            <v>0</v>
          </cell>
        </row>
        <row r="53">
          <cell r="A53">
            <v>7</v>
          </cell>
          <cell r="B53" t="str">
            <v xml:space="preserve"> MISCELLANEOUS </v>
          </cell>
          <cell r="C53">
            <v>1</v>
          </cell>
          <cell r="D53" t="str">
            <v>LOT</v>
          </cell>
          <cell r="E53">
            <v>-708.6</v>
          </cell>
          <cell r="F53">
            <v>-709</v>
          </cell>
          <cell r="I53">
            <v>-2.46</v>
          </cell>
          <cell r="J53">
            <v>-2</v>
          </cell>
          <cell r="K53">
            <v>-709</v>
          </cell>
          <cell r="L53">
            <v>-709</v>
          </cell>
          <cell r="M53">
            <v>0</v>
          </cell>
          <cell r="N53">
            <v>0</v>
          </cell>
          <cell r="O53">
            <v>-689</v>
          </cell>
          <cell r="P53">
            <v>-689</v>
          </cell>
        </row>
        <row r="54">
          <cell r="B54" t="str">
            <v>SUB-TOTAL : (ALT-1)</v>
          </cell>
          <cell r="F54">
            <v>-539149</v>
          </cell>
          <cell r="H54">
            <v>0</v>
          </cell>
          <cell r="J54">
            <v>-221</v>
          </cell>
          <cell r="K54">
            <v>0</v>
          </cell>
          <cell r="L54">
            <v>-539149</v>
          </cell>
          <cell r="M54">
            <v>0</v>
          </cell>
          <cell r="N54">
            <v>0</v>
          </cell>
          <cell r="O54">
            <v>0</v>
          </cell>
          <cell r="P54">
            <v>-61804</v>
          </cell>
          <cell r="Q54">
            <v>-221</v>
          </cell>
        </row>
        <row r="56">
          <cell r="A56" t="str">
            <v>ALT-3</v>
          </cell>
        </row>
        <row r="57">
          <cell r="A57">
            <v>1</v>
          </cell>
          <cell r="B57" t="str">
            <v xml:space="preserve"> AUTO-TRANSFORMER FOR 6.9KV 8500KW MOTOR STARTER , </v>
          </cell>
          <cell r="C57">
            <v>1</v>
          </cell>
          <cell r="D57" t="str">
            <v>SET</v>
          </cell>
          <cell r="E57">
            <v>484000</v>
          </cell>
          <cell r="F57">
            <v>484000</v>
          </cell>
          <cell r="H57">
            <v>0</v>
          </cell>
          <cell r="I57">
            <v>20</v>
          </cell>
          <cell r="J57">
            <v>20</v>
          </cell>
          <cell r="K57">
            <v>484000</v>
          </cell>
          <cell r="L57">
            <v>484000</v>
          </cell>
          <cell r="M57">
            <v>0</v>
          </cell>
          <cell r="N57">
            <v>0</v>
          </cell>
          <cell r="O57">
            <v>5600</v>
          </cell>
          <cell r="P57">
            <v>5600</v>
          </cell>
        </row>
        <row r="58">
          <cell r="B58" t="str">
            <v xml:space="preserve"> TAP 80% , STARTING TIME 60 Sec. (MOTOR PF=0.7 , EFF=0.9)</v>
          </cell>
          <cell r="F58">
            <v>0</v>
          </cell>
          <cell r="H58">
            <v>0</v>
          </cell>
          <cell r="J58">
            <v>0</v>
          </cell>
          <cell r="K58">
            <v>0</v>
          </cell>
          <cell r="L58">
            <v>0</v>
          </cell>
          <cell r="M58">
            <v>0</v>
          </cell>
          <cell r="N58">
            <v>0</v>
          </cell>
          <cell r="O58">
            <v>0</v>
          </cell>
          <cell r="P58">
            <v>0</v>
          </cell>
        </row>
        <row r="59">
          <cell r="A59">
            <v>2</v>
          </cell>
          <cell r="B59" t="str">
            <v xml:space="preserve">  6.9KV VCB 1250A 40KA</v>
          </cell>
          <cell r="C59">
            <v>3</v>
          </cell>
          <cell r="D59" t="str">
            <v>PNL</v>
          </cell>
          <cell r="E59">
            <v>800000</v>
          </cell>
          <cell r="F59">
            <v>2400000</v>
          </cell>
          <cell r="H59">
            <v>0</v>
          </cell>
          <cell r="I59">
            <v>20</v>
          </cell>
          <cell r="J59">
            <v>60</v>
          </cell>
          <cell r="K59">
            <v>800000</v>
          </cell>
          <cell r="L59">
            <v>2400000</v>
          </cell>
          <cell r="M59">
            <v>0</v>
          </cell>
          <cell r="N59">
            <v>0</v>
          </cell>
          <cell r="O59">
            <v>5600</v>
          </cell>
          <cell r="P59">
            <v>16800</v>
          </cell>
          <cell r="Q59">
            <v>0</v>
          </cell>
        </row>
        <row r="60">
          <cell r="A60">
            <v>3</v>
          </cell>
          <cell r="B60" t="str">
            <v xml:space="preserve">  6.9KV 2000KVA , W/GCS , CAPACIATOR PANEL</v>
          </cell>
          <cell r="C60">
            <v>2</v>
          </cell>
          <cell r="D60" t="str">
            <v>PNL</v>
          </cell>
          <cell r="E60">
            <v>1500000</v>
          </cell>
          <cell r="F60">
            <v>3000000</v>
          </cell>
          <cell r="H60">
            <v>0</v>
          </cell>
          <cell r="I60">
            <v>30</v>
          </cell>
          <cell r="J60">
            <v>60</v>
          </cell>
          <cell r="K60">
            <v>1500000</v>
          </cell>
          <cell r="L60">
            <v>3000000</v>
          </cell>
          <cell r="M60">
            <v>0</v>
          </cell>
          <cell r="N60">
            <v>0</v>
          </cell>
          <cell r="O60">
            <v>8400</v>
          </cell>
          <cell r="P60">
            <v>16800</v>
          </cell>
        </row>
        <row r="61">
          <cell r="A61">
            <v>4</v>
          </cell>
          <cell r="B61" t="str">
            <v xml:space="preserve">  600V POWER CABLE 3/C 5.5 sq.mm  XLPE/PVC</v>
          </cell>
          <cell r="C61">
            <v>200</v>
          </cell>
          <cell r="D61" t="str">
            <v>M</v>
          </cell>
          <cell r="E61">
            <v>20</v>
          </cell>
          <cell r="F61">
            <v>4000</v>
          </cell>
          <cell r="H61">
            <v>0</v>
          </cell>
          <cell r="I61">
            <v>0.1</v>
          </cell>
          <cell r="J61">
            <v>20</v>
          </cell>
          <cell r="K61">
            <v>20</v>
          </cell>
          <cell r="L61">
            <v>4000</v>
          </cell>
          <cell r="M61">
            <v>0</v>
          </cell>
          <cell r="N61">
            <v>0</v>
          </cell>
          <cell r="O61">
            <v>28</v>
          </cell>
          <cell r="P61">
            <v>5600</v>
          </cell>
          <cell r="Q61">
            <v>0</v>
          </cell>
        </row>
        <row r="62">
          <cell r="A62">
            <v>5</v>
          </cell>
          <cell r="B62" t="str">
            <v xml:space="preserve">  600V POWER CABLE 3/C 22sq.mm  XLPE/PVC</v>
          </cell>
          <cell r="C62">
            <v>600</v>
          </cell>
          <cell r="D62" t="str">
            <v>M</v>
          </cell>
          <cell r="E62">
            <v>70</v>
          </cell>
          <cell r="F62">
            <v>42000</v>
          </cell>
          <cell r="H62">
            <v>0</v>
          </cell>
          <cell r="I62">
            <v>0.18099999999999999</v>
          </cell>
          <cell r="J62">
            <v>109</v>
          </cell>
          <cell r="K62">
            <v>70</v>
          </cell>
          <cell r="L62">
            <v>42000</v>
          </cell>
          <cell r="M62">
            <v>0</v>
          </cell>
          <cell r="N62">
            <v>0</v>
          </cell>
          <cell r="O62">
            <v>51</v>
          </cell>
          <cell r="P62">
            <v>30600</v>
          </cell>
          <cell r="Q62">
            <v>0</v>
          </cell>
        </row>
        <row r="63">
          <cell r="A63">
            <v>6</v>
          </cell>
          <cell r="B63" t="str">
            <v xml:space="preserve">  600V CONTROL CABLE 7/C 2.1 sq.mm  PVC/PVC</v>
          </cell>
          <cell r="C63">
            <v>600</v>
          </cell>
          <cell r="D63" t="str">
            <v>M</v>
          </cell>
          <cell r="E63">
            <v>24</v>
          </cell>
          <cell r="F63">
            <v>14400</v>
          </cell>
          <cell r="H63">
            <v>0</v>
          </cell>
          <cell r="I63">
            <v>0.105</v>
          </cell>
          <cell r="J63">
            <v>63</v>
          </cell>
          <cell r="K63">
            <v>24</v>
          </cell>
          <cell r="L63">
            <v>14400</v>
          </cell>
          <cell r="M63">
            <v>0</v>
          </cell>
          <cell r="N63">
            <v>0</v>
          </cell>
          <cell r="O63">
            <v>29</v>
          </cell>
          <cell r="P63">
            <v>17400</v>
          </cell>
          <cell r="Q63">
            <v>0</v>
          </cell>
        </row>
        <row r="64">
          <cell r="A64">
            <v>7</v>
          </cell>
          <cell r="B64" t="str">
            <v xml:space="preserve">  600V CONTROL CABLE 12/C 2.0 sq.mm  PVC/PVC</v>
          </cell>
          <cell r="C64">
            <v>200</v>
          </cell>
          <cell r="D64" t="str">
            <v>M</v>
          </cell>
          <cell r="E64">
            <v>38</v>
          </cell>
          <cell r="F64">
            <v>7600</v>
          </cell>
          <cell r="H64">
            <v>0</v>
          </cell>
          <cell r="I64">
            <v>0.13800000000000001</v>
          </cell>
          <cell r="J64">
            <v>28</v>
          </cell>
          <cell r="K64">
            <v>38</v>
          </cell>
          <cell r="L64">
            <v>7600</v>
          </cell>
          <cell r="M64">
            <v>0</v>
          </cell>
          <cell r="N64">
            <v>0</v>
          </cell>
          <cell r="O64">
            <v>39</v>
          </cell>
          <cell r="P64">
            <v>7800</v>
          </cell>
          <cell r="Q64">
            <v>0</v>
          </cell>
        </row>
        <row r="65">
          <cell r="A65">
            <v>8</v>
          </cell>
          <cell r="B65" t="str">
            <v xml:space="preserve">  8KV POWER CABLE 1/C 325 sq.mm XLPE/PVC</v>
          </cell>
          <cell r="C65">
            <v>2500</v>
          </cell>
          <cell r="D65" t="str">
            <v>M</v>
          </cell>
          <cell r="E65">
            <v>375</v>
          </cell>
          <cell r="F65">
            <v>937500</v>
          </cell>
          <cell r="H65">
            <v>0</v>
          </cell>
          <cell r="I65">
            <v>0.30199999999999999</v>
          </cell>
          <cell r="J65">
            <v>755</v>
          </cell>
          <cell r="K65">
            <v>375</v>
          </cell>
          <cell r="L65">
            <v>937500</v>
          </cell>
          <cell r="M65">
            <v>0</v>
          </cell>
          <cell r="N65">
            <v>0</v>
          </cell>
          <cell r="O65">
            <v>85</v>
          </cell>
          <cell r="P65">
            <v>212500</v>
          </cell>
        </row>
        <row r="66">
          <cell r="A66">
            <v>9</v>
          </cell>
          <cell r="B66" t="str">
            <v xml:space="preserve">  8KV TERMINATION KIT , 1/C 325 sq.mm </v>
          </cell>
          <cell r="C66">
            <v>24</v>
          </cell>
          <cell r="D66" t="str">
            <v>SET</v>
          </cell>
          <cell r="E66">
            <v>2542</v>
          </cell>
          <cell r="F66">
            <v>61008</v>
          </cell>
          <cell r="H66">
            <v>0</v>
          </cell>
          <cell r="I66">
            <v>5</v>
          </cell>
          <cell r="J66">
            <v>120</v>
          </cell>
          <cell r="K66">
            <v>2542</v>
          </cell>
          <cell r="L66">
            <v>61008</v>
          </cell>
          <cell r="M66">
            <v>0</v>
          </cell>
          <cell r="N66">
            <v>0</v>
          </cell>
          <cell r="O66">
            <v>1400</v>
          </cell>
          <cell r="P66">
            <v>33600</v>
          </cell>
        </row>
        <row r="67">
          <cell r="A67">
            <v>10</v>
          </cell>
          <cell r="B67" t="str">
            <v xml:space="preserve"> PVC CONDUIT, THICK WALL, CNS1302 SCH. B , 2"</v>
          </cell>
          <cell r="C67">
            <v>800</v>
          </cell>
          <cell r="D67" t="str">
            <v>M</v>
          </cell>
          <cell r="E67">
            <v>38</v>
          </cell>
          <cell r="F67">
            <v>30400</v>
          </cell>
          <cell r="H67">
            <v>0</v>
          </cell>
          <cell r="I67">
            <v>0.3</v>
          </cell>
          <cell r="J67">
            <v>240</v>
          </cell>
          <cell r="K67">
            <v>38</v>
          </cell>
          <cell r="L67">
            <v>30400</v>
          </cell>
          <cell r="M67">
            <v>0</v>
          </cell>
          <cell r="N67">
            <v>0</v>
          </cell>
          <cell r="O67">
            <v>84</v>
          </cell>
          <cell r="P67">
            <v>67200</v>
          </cell>
          <cell r="Q67">
            <v>0</v>
          </cell>
        </row>
        <row r="68">
          <cell r="A68">
            <v>11</v>
          </cell>
          <cell r="B68" t="str">
            <v xml:space="preserve"> PVC CONDUIT, THICK WALL, CNS1302 SCH. B , 6"</v>
          </cell>
          <cell r="C68">
            <v>800</v>
          </cell>
          <cell r="D68" t="str">
            <v>M</v>
          </cell>
          <cell r="E68">
            <v>242</v>
          </cell>
          <cell r="F68">
            <v>193600</v>
          </cell>
          <cell r="H68">
            <v>0</v>
          </cell>
          <cell r="I68">
            <v>0.68</v>
          </cell>
          <cell r="J68">
            <v>544</v>
          </cell>
          <cell r="K68">
            <v>242</v>
          </cell>
          <cell r="L68">
            <v>193600</v>
          </cell>
          <cell r="M68">
            <v>0</v>
          </cell>
          <cell r="N68">
            <v>0</v>
          </cell>
          <cell r="O68">
            <v>190</v>
          </cell>
          <cell r="P68">
            <v>152000</v>
          </cell>
          <cell r="Q68">
            <v>0</v>
          </cell>
        </row>
        <row r="69">
          <cell r="A69">
            <v>12</v>
          </cell>
          <cell r="B69" t="str">
            <v xml:space="preserve"> EXCAVATION</v>
          </cell>
          <cell r="C69">
            <v>350</v>
          </cell>
          <cell r="D69" t="str">
            <v>M3</v>
          </cell>
          <cell r="E69" t="str">
            <v>M+L</v>
          </cell>
          <cell r="F69" t="str">
            <v>M+L</v>
          </cell>
          <cell r="G69">
            <v>0</v>
          </cell>
          <cell r="H69">
            <v>0</v>
          </cell>
          <cell r="I69">
            <v>0</v>
          </cell>
          <cell r="J69">
            <v>0</v>
          </cell>
          <cell r="K69" t="str">
            <v>M+L</v>
          </cell>
          <cell r="L69" t="str">
            <v>M+L</v>
          </cell>
          <cell r="M69">
            <v>0</v>
          </cell>
          <cell r="N69">
            <v>0</v>
          </cell>
          <cell r="O69">
            <v>60</v>
          </cell>
          <cell r="P69">
            <v>21000</v>
          </cell>
          <cell r="Q69">
            <v>0</v>
          </cell>
        </row>
        <row r="70">
          <cell r="A70">
            <v>13</v>
          </cell>
          <cell r="B70" t="str">
            <v xml:space="preserve"> BACKFILL</v>
          </cell>
          <cell r="C70">
            <v>250</v>
          </cell>
          <cell r="D70" t="str">
            <v>M3</v>
          </cell>
          <cell r="E70" t="str">
            <v>M+L</v>
          </cell>
          <cell r="F70" t="str">
            <v>M+L</v>
          </cell>
          <cell r="G70">
            <v>0</v>
          </cell>
          <cell r="H70">
            <v>0</v>
          </cell>
          <cell r="I70">
            <v>0</v>
          </cell>
          <cell r="J70">
            <v>0</v>
          </cell>
          <cell r="K70" t="str">
            <v>M+L</v>
          </cell>
          <cell r="L70" t="str">
            <v>M+L</v>
          </cell>
          <cell r="M70">
            <v>0</v>
          </cell>
          <cell r="N70">
            <v>0</v>
          </cell>
          <cell r="O70">
            <v>100</v>
          </cell>
          <cell r="P70">
            <v>25000</v>
          </cell>
          <cell r="Q70">
            <v>0</v>
          </cell>
        </row>
        <row r="71">
          <cell r="A71">
            <v>14</v>
          </cell>
          <cell r="B71" t="str">
            <v xml:space="preserve"> CONCRETE FOR DUCT BANK 2000 PSI</v>
          </cell>
          <cell r="C71">
            <v>100</v>
          </cell>
          <cell r="D71" t="str">
            <v>M3</v>
          </cell>
          <cell r="E71" t="str">
            <v>M+L</v>
          </cell>
          <cell r="F71" t="str">
            <v>M+L</v>
          </cell>
          <cell r="G71">
            <v>0</v>
          </cell>
          <cell r="H71">
            <v>0</v>
          </cell>
          <cell r="I71">
            <v>0</v>
          </cell>
          <cell r="J71">
            <v>0</v>
          </cell>
          <cell r="K71" t="str">
            <v>M+L</v>
          </cell>
          <cell r="L71" t="str">
            <v>M+L</v>
          </cell>
          <cell r="M71">
            <v>0</v>
          </cell>
          <cell r="N71">
            <v>0</v>
          </cell>
          <cell r="O71">
            <v>1700</v>
          </cell>
          <cell r="P71">
            <v>170000</v>
          </cell>
          <cell r="Q71">
            <v>0</v>
          </cell>
        </row>
        <row r="72">
          <cell r="A72">
            <v>15</v>
          </cell>
          <cell r="B72" t="str">
            <v xml:space="preserve"> RED COLORED OXIDE</v>
          </cell>
          <cell r="C72">
            <v>900</v>
          </cell>
          <cell r="D72" t="str">
            <v>KG</v>
          </cell>
          <cell r="E72" t="str">
            <v>M+L</v>
          </cell>
          <cell r="F72" t="str">
            <v>M+L</v>
          </cell>
          <cell r="G72">
            <v>0</v>
          </cell>
          <cell r="H72">
            <v>0</v>
          </cell>
          <cell r="I72">
            <v>0</v>
          </cell>
          <cell r="J72">
            <v>0</v>
          </cell>
          <cell r="K72" t="str">
            <v>M+L</v>
          </cell>
          <cell r="L72" t="str">
            <v>M+L</v>
          </cell>
          <cell r="M72">
            <v>0</v>
          </cell>
          <cell r="N72">
            <v>0</v>
          </cell>
          <cell r="O72">
            <v>60</v>
          </cell>
          <cell r="P72">
            <v>54000</v>
          </cell>
          <cell r="Q72">
            <v>0</v>
          </cell>
        </row>
        <row r="73">
          <cell r="A73">
            <v>16</v>
          </cell>
          <cell r="B73" t="str">
            <v xml:space="preserve"> DISPOSAL</v>
          </cell>
          <cell r="C73">
            <v>100</v>
          </cell>
          <cell r="D73" t="str">
            <v>M3</v>
          </cell>
          <cell r="E73" t="str">
            <v>M+L</v>
          </cell>
          <cell r="F73" t="str">
            <v>M+L</v>
          </cell>
          <cell r="G73">
            <v>0</v>
          </cell>
          <cell r="H73">
            <v>0</v>
          </cell>
          <cell r="I73">
            <v>0</v>
          </cell>
          <cell r="J73">
            <v>0</v>
          </cell>
          <cell r="K73" t="str">
            <v>M+L</v>
          </cell>
          <cell r="L73" t="str">
            <v>M+L</v>
          </cell>
          <cell r="M73">
            <v>0</v>
          </cell>
          <cell r="N73">
            <v>0</v>
          </cell>
          <cell r="O73">
            <v>220</v>
          </cell>
          <cell r="P73">
            <v>22000</v>
          </cell>
          <cell r="Q73">
            <v>0</v>
          </cell>
        </row>
        <row r="74">
          <cell r="A74">
            <v>17</v>
          </cell>
          <cell r="B74" t="str">
            <v xml:space="preserve"> FORMWORK</v>
          </cell>
          <cell r="C74">
            <v>300</v>
          </cell>
          <cell r="D74" t="str">
            <v>M2</v>
          </cell>
          <cell r="E74" t="str">
            <v>M+L</v>
          </cell>
          <cell r="F74" t="str">
            <v>M+L</v>
          </cell>
          <cell r="G74">
            <v>0</v>
          </cell>
          <cell r="H74">
            <v>0</v>
          </cell>
          <cell r="I74">
            <v>0</v>
          </cell>
          <cell r="J74">
            <v>0</v>
          </cell>
          <cell r="K74" t="str">
            <v>M+L</v>
          </cell>
          <cell r="L74" t="str">
            <v>M+L</v>
          </cell>
          <cell r="M74">
            <v>0</v>
          </cell>
          <cell r="N74">
            <v>0</v>
          </cell>
          <cell r="O74">
            <v>360</v>
          </cell>
          <cell r="P74">
            <v>108000</v>
          </cell>
          <cell r="Q74">
            <v>0</v>
          </cell>
        </row>
        <row r="75">
          <cell r="A75">
            <v>18</v>
          </cell>
          <cell r="B75" t="str">
            <v xml:space="preserve"> RE-BAR</v>
          </cell>
          <cell r="C75">
            <v>1900</v>
          </cell>
          <cell r="D75" t="str">
            <v>KG</v>
          </cell>
          <cell r="E75" t="str">
            <v>M+L</v>
          </cell>
          <cell r="F75" t="str">
            <v>M+L</v>
          </cell>
          <cell r="G75">
            <v>0</v>
          </cell>
          <cell r="H75">
            <v>0</v>
          </cell>
          <cell r="I75">
            <v>0</v>
          </cell>
          <cell r="J75">
            <v>0</v>
          </cell>
          <cell r="K75" t="str">
            <v>M+L</v>
          </cell>
          <cell r="L75" t="str">
            <v>M+L</v>
          </cell>
          <cell r="M75">
            <v>0</v>
          </cell>
          <cell r="N75">
            <v>0</v>
          </cell>
          <cell r="O75">
            <v>16</v>
          </cell>
          <cell r="P75">
            <v>30400</v>
          </cell>
          <cell r="Q75">
            <v>0</v>
          </cell>
        </row>
        <row r="76">
          <cell r="A76">
            <v>19</v>
          </cell>
          <cell r="B76" t="str">
            <v xml:space="preserve"> COMPOND FOR WATER SEALING(IN MH.)</v>
          </cell>
          <cell r="C76">
            <v>125</v>
          </cell>
          <cell r="D76" t="str">
            <v>KG</v>
          </cell>
          <cell r="E76" t="str">
            <v>M+L</v>
          </cell>
          <cell r="F76" t="str">
            <v>M+L</v>
          </cell>
          <cell r="G76">
            <v>0</v>
          </cell>
          <cell r="H76">
            <v>0</v>
          </cell>
          <cell r="I76">
            <v>0</v>
          </cell>
          <cell r="J76">
            <v>0</v>
          </cell>
          <cell r="K76" t="str">
            <v>M+L</v>
          </cell>
          <cell r="L76" t="str">
            <v>M+L</v>
          </cell>
          <cell r="M76">
            <v>0</v>
          </cell>
          <cell r="N76">
            <v>0</v>
          </cell>
          <cell r="O76">
            <v>200</v>
          </cell>
          <cell r="P76">
            <v>25000</v>
          </cell>
          <cell r="Q76">
            <v>0</v>
          </cell>
        </row>
        <row r="77">
          <cell r="A77">
            <v>20</v>
          </cell>
          <cell r="B77" t="str">
            <v xml:space="preserve"> MISCELLANEOUS </v>
          </cell>
          <cell r="C77">
            <v>1</v>
          </cell>
          <cell r="D77" t="str">
            <v>LOT</v>
          </cell>
          <cell r="E77">
            <v>31995.239999999998</v>
          </cell>
          <cell r="F77">
            <v>31995</v>
          </cell>
          <cell r="I77">
            <v>32.85</v>
          </cell>
          <cell r="J77">
            <v>33</v>
          </cell>
          <cell r="K77">
            <v>31995</v>
          </cell>
          <cell r="L77">
            <v>31995</v>
          </cell>
          <cell r="M77">
            <v>0</v>
          </cell>
          <cell r="N77">
            <v>0</v>
          </cell>
          <cell r="O77">
            <v>9198</v>
          </cell>
          <cell r="P77">
            <v>9198</v>
          </cell>
        </row>
        <row r="78">
          <cell r="B78" t="str">
            <v>SUB-TOTAL : (ALT-2)</v>
          </cell>
          <cell r="F78">
            <v>7206503</v>
          </cell>
          <cell r="H78">
            <v>0</v>
          </cell>
          <cell r="J78">
            <v>2052</v>
          </cell>
          <cell r="K78">
            <v>0</v>
          </cell>
          <cell r="L78">
            <v>7206503</v>
          </cell>
          <cell r="M78">
            <v>0</v>
          </cell>
          <cell r="N78">
            <v>0</v>
          </cell>
          <cell r="O78">
            <v>0</v>
          </cell>
          <cell r="P78">
            <v>1030498</v>
          </cell>
          <cell r="Q78">
            <v>2052</v>
          </cell>
        </row>
        <row r="82">
          <cell r="A82" t="str">
            <v xml:space="preserve">  A.</v>
          </cell>
          <cell r="B82" t="str">
            <v xml:space="preserve"> POWER EQUIPMENT </v>
          </cell>
          <cell r="C82" t="str">
            <v xml:space="preserve"> </v>
          </cell>
          <cell r="D82" t="str">
            <v xml:space="preserve"> </v>
          </cell>
          <cell r="F82">
            <v>0</v>
          </cell>
          <cell r="H82">
            <v>0</v>
          </cell>
          <cell r="J82">
            <v>0</v>
          </cell>
          <cell r="K82">
            <v>0</v>
          </cell>
          <cell r="L82">
            <v>0</v>
          </cell>
          <cell r="M82">
            <v>0</v>
          </cell>
          <cell r="N82">
            <v>0</v>
          </cell>
          <cell r="O82">
            <v>0</v>
          </cell>
          <cell r="P82">
            <v>0</v>
          </cell>
        </row>
        <row r="83">
          <cell r="F83">
            <v>0</v>
          </cell>
          <cell r="H83">
            <v>0</v>
          </cell>
          <cell r="J83">
            <v>0</v>
          </cell>
          <cell r="K83">
            <v>0</v>
          </cell>
          <cell r="L83">
            <v>0</v>
          </cell>
          <cell r="M83">
            <v>0</v>
          </cell>
          <cell r="N83">
            <v>0</v>
          </cell>
          <cell r="O83">
            <v>0</v>
          </cell>
          <cell r="P83">
            <v>0</v>
          </cell>
        </row>
        <row r="84">
          <cell r="A84" t="str">
            <v>*</v>
          </cell>
          <cell r="B84" t="str">
            <v>DWG. NO. XK11A-0000-01</v>
          </cell>
          <cell r="F84">
            <v>0</v>
          </cell>
          <cell r="H84">
            <v>0</v>
          </cell>
          <cell r="J84">
            <v>0</v>
          </cell>
          <cell r="K84">
            <v>0</v>
          </cell>
          <cell r="L84">
            <v>0</v>
          </cell>
          <cell r="M84">
            <v>0</v>
          </cell>
          <cell r="N84">
            <v>0</v>
          </cell>
          <cell r="O84">
            <v>0</v>
          </cell>
          <cell r="P84">
            <v>0</v>
          </cell>
        </row>
        <row r="85">
          <cell r="A85" t="str">
            <v>A.1</v>
          </cell>
          <cell r="B85" t="str">
            <v>161KV SWITCHGEAR AREA</v>
          </cell>
          <cell r="F85">
            <v>0</v>
          </cell>
          <cell r="H85">
            <v>0</v>
          </cell>
          <cell r="J85">
            <v>0</v>
          </cell>
          <cell r="K85">
            <v>0</v>
          </cell>
          <cell r="L85">
            <v>0</v>
          </cell>
          <cell r="M85">
            <v>0</v>
          </cell>
          <cell r="N85">
            <v>0</v>
          </cell>
          <cell r="O85">
            <v>0</v>
          </cell>
          <cell r="P85">
            <v>0</v>
          </cell>
        </row>
        <row r="86">
          <cell r="A86" t="str">
            <v>A.1.1</v>
          </cell>
          <cell r="B86" t="str">
            <v xml:space="preserve">  161KV SF6 GIS ,1250A 50KA , 2 BAYS ,W/ GCB, DS, ES, MOF, LA, CT…..</v>
          </cell>
          <cell r="C86">
            <v>1</v>
          </cell>
          <cell r="D86" t="str">
            <v>SET</v>
          </cell>
          <cell r="E86">
            <v>50540000</v>
          </cell>
          <cell r="F86">
            <v>50540000</v>
          </cell>
          <cell r="H86">
            <v>0</v>
          </cell>
          <cell r="I86">
            <v>4038</v>
          </cell>
          <cell r="J86">
            <v>4038</v>
          </cell>
          <cell r="K86">
            <v>50540000</v>
          </cell>
          <cell r="L86">
            <v>50540000</v>
          </cell>
          <cell r="M86">
            <v>0</v>
          </cell>
          <cell r="N86">
            <v>0</v>
          </cell>
          <cell r="O86">
            <v>1620000</v>
          </cell>
          <cell r="P86">
            <v>1620000</v>
          </cell>
        </row>
        <row r="87">
          <cell r="A87" t="str">
            <v>A.1.2</v>
          </cell>
          <cell r="B87" t="str">
            <v xml:space="preserve">  RELAY &amp; CONTROL PANEL, FOR GIS PANEL ,W/CONTROL CABLE &amp; PILOTWIRE RL</v>
          </cell>
          <cell r="C87">
            <v>1</v>
          </cell>
          <cell r="D87" t="str">
            <v>LOT</v>
          </cell>
          <cell r="E87">
            <v>3412700</v>
          </cell>
          <cell r="F87">
            <v>3412700</v>
          </cell>
          <cell r="H87">
            <v>0</v>
          </cell>
          <cell r="I87">
            <v>500</v>
          </cell>
          <cell r="J87">
            <v>500</v>
          </cell>
          <cell r="K87">
            <v>3412700</v>
          </cell>
          <cell r="L87">
            <v>3412700</v>
          </cell>
          <cell r="M87">
            <v>0</v>
          </cell>
          <cell r="N87">
            <v>0</v>
          </cell>
          <cell r="O87">
            <v>200000</v>
          </cell>
          <cell r="P87">
            <v>200000</v>
          </cell>
        </row>
        <row r="88">
          <cell r="A88" t="str">
            <v>A.1.3</v>
          </cell>
          <cell r="B88" t="str">
            <v xml:space="preserve">  161KV POWER CABLE  , 1/C 250 SQ.MM</v>
          </cell>
          <cell r="C88">
            <v>330</v>
          </cell>
          <cell r="D88" t="str">
            <v>M</v>
          </cell>
          <cell r="E88">
            <v>1680</v>
          </cell>
          <cell r="F88">
            <v>554400</v>
          </cell>
          <cell r="H88">
            <v>0</v>
          </cell>
          <cell r="I88">
            <v>1.1519999999999999</v>
          </cell>
          <cell r="J88">
            <v>380</v>
          </cell>
          <cell r="K88">
            <v>1680</v>
          </cell>
          <cell r="L88">
            <v>554400</v>
          </cell>
          <cell r="M88">
            <v>0</v>
          </cell>
          <cell r="N88">
            <v>0</v>
          </cell>
          <cell r="O88">
            <v>323</v>
          </cell>
          <cell r="P88">
            <v>106590</v>
          </cell>
        </row>
        <row r="89">
          <cell r="A89" t="str">
            <v>A.1.4</v>
          </cell>
          <cell r="B89" t="str">
            <v xml:space="preserve">  161KV TERMINATION KIT, HEAT SHRINKABLE TYPE , 1/C 250 SQ.MM</v>
          </cell>
          <cell r="C89">
            <v>12</v>
          </cell>
          <cell r="D89" t="str">
            <v>SET</v>
          </cell>
          <cell r="E89">
            <v>210000</v>
          </cell>
          <cell r="F89">
            <v>2520000</v>
          </cell>
          <cell r="H89">
            <v>0</v>
          </cell>
          <cell r="I89">
            <v>133</v>
          </cell>
          <cell r="J89">
            <v>1596</v>
          </cell>
          <cell r="K89">
            <v>210000</v>
          </cell>
          <cell r="L89">
            <v>2520000</v>
          </cell>
          <cell r="M89">
            <v>0</v>
          </cell>
          <cell r="N89">
            <v>0</v>
          </cell>
          <cell r="O89">
            <v>53200</v>
          </cell>
          <cell r="P89">
            <v>638400</v>
          </cell>
        </row>
        <row r="90">
          <cell r="A90" t="str">
            <v>A.1.5</v>
          </cell>
          <cell r="B90" t="str">
            <v xml:space="preserve">  MAIN POWER TRANSFORMER W/NGR &amp; LA*3, OIL-IMMERSED , 161KV/6.9KV 30/40MVA</v>
          </cell>
          <cell r="C90">
            <v>2</v>
          </cell>
          <cell r="D90" t="str">
            <v>SET</v>
          </cell>
          <cell r="E90">
            <v>10460000</v>
          </cell>
          <cell r="F90">
            <v>20920000</v>
          </cell>
          <cell r="H90">
            <v>0</v>
          </cell>
          <cell r="I90">
            <v>595</v>
          </cell>
          <cell r="J90">
            <v>1190</v>
          </cell>
          <cell r="K90">
            <v>10460000</v>
          </cell>
          <cell r="L90">
            <v>20920000</v>
          </cell>
          <cell r="M90">
            <v>0</v>
          </cell>
          <cell r="N90">
            <v>0</v>
          </cell>
          <cell r="O90">
            <v>238000</v>
          </cell>
          <cell r="P90">
            <v>476000</v>
          </cell>
        </row>
        <row r="91">
          <cell r="A91" t="str">
            <v>A.1.6</v>
          </cell>
          <cell r="B91" t="str">
            <v xml:space="preserve">  6.9KV BUS DUCT , 4000A INDOOR/OUTDOOR , 8M LG , 40KA</v>
          </cell>
          <cell r="C91">
            <v>2</v>
          </cell>
          <cell r="D91" t="str">
            <v>SET</v>
          </cell>
          <cell r="E91">
            <v>840000</v>
          </cell>
          <cell r="F91">
            <v>1680000</v>
          </cell>
          <cell r="H91">
            <v>0</v>
          </cell>
          <cell r="I91">
            <v>80</v>
          </cell>
          <cell r="J91">
            <v>160</v>
          </cell>
          <cell r="K91">
            <v>840000</v>
          </cell>
          <cell r="L91">
            <v>1680000</v>
          </cell>
          <cell r="M91">
            <v>0</v>
          </cell>
          <cell r="N91">
            <v>0</v>
          </cell>
          <cell r="O91">
            <v>22400</v>
          </cell>
          <cell r="P91">
            <v>44800</v>
          </cell>
        </row>
        <row r="92">
          <cell r="B92" t="str">
            <v>SUB-TOTAL (A.1)</v>
          </cell>
          <cell r="F92">
            <v>79627100</v>
          </cell>
          <cell r="J92">
            <v>7864</v>
          </cell>
          <cell r="L92">
            <v>79627100</v>
          </cell>
          <cell r="P92">
            <v>3085790</v>
          </cell>
        </row>
        <row r="93">
          <cell r="F93">
            <v>0</v>
          </cell>
          <cell r="H93">
            <v>0</v>
          </cell>
          <cell r="J93">
            <v>0</v>
          </cell>
          <cell r="K93">
            <v>0</v>
          </cell>
          <cell r="L93">
            <v>0</v>
          </cell>
          <cell r="M93">
            <v>0</v>
          </cell>
          <cell r="N93">
            <v>0</v>
          </cell>
          <cell r="O93">
            <v>0</v>
          </cell>
          <cell r="P93">
            <v>0</v>
          </cell>
        </row>
        <row r="94">
          <cell r="A94" t="str">
            <v>*</v>
          </cell>
          <cell r="B94" t="str">
            <v>DWG. NO. XK11A-0000-02, 03 , 04</v>
          </cell>
          <cell r="F94">
            <v>0</v>
          </cell>
          <cell r="H94">
            <v>0</v>
          </cell>
          <cell r="J94">
            <v>0</v>
          </cell>
          <cell r="K94">
            <v>0</v>
          </cell>
          <cell r="L94">
            <v>0</v>
          </cell>
          <cell r="M94">
            <v>0</v>
          </cell>
          <cell r="N94">
            <v>0</v>
          </cell>
          <cell r="O94">
            <v>0</v>
          </cell>
          <cell r="P94">
            <v>0</v>
          </cell>
        </row>
        <row r="95">
          <cell r="A95" t="str">
            <v xml:space="preserve">   A.2</v>
          </cell>
          <cell r="B95" t="str">
            <v>MAIN SUBSTATION (公共設施)</v>
          </cell>
          <cell r="H95">
            <v>0</v>
          </cell>
          <cell r="J95">
            <v>0</v>
          </cell>
          <cell r="K95">
            <v>0</v>
          </cell>
          <cell r="L95">
            <v>0</v>
          </cell>
          <cell r="M95">
            <v>0</v>
          </cell>
          <cell r="N95">
            <v>0</v>
          </cell>
          <cell r="O95">
            <v>0</v>
          </cell>
          <cell r="P95">
            <v>0</v>
          </cell>
        </row>
        <row r="96">
          <cell r="A96" t="str">
            <v>A.2.1</v>
          </cell>
          <cell r="B96" t="str">
            <v xml:space="preserve">  6.9KV VCB 4000A 40KA , SWITCHGEAR INCOMING &amp; TIE PANEL </v>
          </cell>
          <cell r="C96">
            <v>3</v>
          </cell>
          <cell r="D96" t="str">
            <v>PNL</v>
          </cell>
          <cell r="E96">
            <v>1300000</v>
          </cell>
          <cell r="F96">
            <v>3900000</v>
          </cell>
          <cell r="H96">
            <v>0</v>
          </cell>
          <cell r="I96">
            <v>30</v>
          </cell>
          <cell r="J96">
            <v>90</v>
          </cell>
          <cell r="K96">
            <v>1300000</v>
          </cell>
          <cell r="L96">
            <v>3900000</v>
          </cell>
          <cell r="M96">
            <v>0</v>
          </cell>
          <cell r="N96">
            <v>0</v>
          </cell>
          <cell r="O96">
            <v>8400</v>
          </cell>
          <cell r="P96">
            <v>25200</v>
          </cell>
        </row>
        <row r="97">
          <cell r="A97" t="str">
            <v>A.2.2</v>
          </cell>
          <cell r="B97" t="str">
            <v xml:space="preserve">  6.9KV VCB 1250A 40KA , SWITCHGEAR FEEDER PANEL </v>
          </cell>
          <cell r="C97">
            <v>6</v>
          </cell>
          <cell r="D97" t="str">
            <v>PNL</v>
          </cell>
          <cell r="E97">
            <v>750000</v>
          </cell>
          <cell r="F97">
            <v>4500000</v>
          </cell>
          <cell r="H97">
            <v>0</v>
          </cell>
          <cell r="I97">
            <v>20</v>
          </cell>
          <cell r="J97">
            <v>120</v>
          </cell>
          <cell r="K97">
            <v>750000</v>
          </cell>
          <cell r="L97">
            <v>4500000</v>
          </cell>
          <cell r="M97">
            <v>0</v>
          </cell>
          <cell r="N97">
            <v>0</v>
          </cell>
          <cell r="O97">
            <v>5600</v>
          </cell>
          <cell r="P97">
            <v>33600</v>
          </cell>
        </row>
        <row r="98">
          <cell r="A98" t="str">
            <v>A.2.3</v>
          </cell>
          <cell r="B98" t="str">
            <v xml:space="preserve">  6.9KV 500KVA , W/GCS , CAPACIATOR PANEL</v>
          </cell>
          <cell r="C98">
            <v>2</v>
          </cell>
          <cell r="D98" t="str">
            <v>PNL</v>
          </cell>
          <cell r="E98">
            <v>600000</v>
          </cell>
          <cell r="F98">
            <v>1200000</v>
          </cell>
          <cell r="H98">
            <v>0</v>
          </cell>
          <cell r="I98">
            <v>20</v>
          </cell>
          <cell r="J98">
            <v>40</v>
          </cell>
          <cell r="K98">
            <v>600000</v>
          </cell>
          <cell r="L98">
            <v>1200000</v>
          </cell>
          <cell r="M98">
            <v>0</v>
          </cell>
          <cell r="N98">
            <v>0</v>
          </cell>
          <cell r="O98">
            <v>5600</v>
          </cell>
          <cell r="P98">
            <v>11200</v>
          </cell>
        </row>
        <row r="99">
          <cell r="A99" t="str">
            <v>A.2.4</v>
          </cell>
          <cell r="B99" t="str">
            <v xml:space="preserve">  CAST RESIN DRY TYPE TR. , IP20 ENCLOSURE , 3 PHASE 6.9KV/480V ,1000KVA </v>
          </cell>
          <cell r="C99">
            <v>2</v>
          </cell>
          <cell r="D99" t="str">
            <v>SET</v>
          </cell>
          <cell r="E99">
            <v>410000</v>
          </cell>
          <cell r="F99">
            <v>820000</v>
          </cell>
          <cell r="H99">
            <v>0</v>
          </cell>
          <cell r="I99">
            <v>108</v>
          </cell>
          <cell r="J99">
            <v>216</v>
          </cell>
          <cell r="K99">
            <v>410000</v>
          </cell>
          <cell r="L99">
            <v>820000</v>
          </cell>
          <cell r="M99">
            <v>0</v>
          </cell>
          <cell r="N99">
            <v>0</v>
          </cell>
          <cell r="O99">
            <v>30240</v>
          </cell>
          <cell r="P99">
            <v>60480</v>
          </cell>
        </row>
        <row r="100">
          <cell r="A100" t="str">
            <v>A.2.5</v>
          </cell>
          <cell r="B100" t="str">
            <v xml:space="preserve">  480V BUS DUCT, 3PH 3W, 1600A INDOOR, 30KA , 6M LG</v>
          </cell>
          <cell r="C100">
            <v>2</v>
          </cell>
          <cell r="D100" t="str">
            <v>SET</v>
          </cell>
          <cell r="E100">
            <v>210000</v>
          </cell>
          <cell r="F100">
            <v>420000</v>
          </cell>
          <cell r="H100">
            <v>0</v>
          </cell>
          <cell r="I100">
            <v>36</v>
          </cell>
          <cell r="J100">
            <v>72</v>
          </cell>
          <cell r="K100">
            <v>210000</v>
          </cell>
          <cell r="L100">
            <v>420000</v>
          </cell>
          <cell r="M100">
            <v>0</v>
          </cell>
          <cell r="N100">
            <v>0</v>
          </cell>
          <cell r="O100">
            <v>10080</v>
          </cell>
          <cell r="P100">
            <v>20160</v>
          </cell>
        </row>
        <row r="101">
          <cell r="A101" t="str">
            <v>A.2.6</v>
          </cell>
          <cell r="B101" t="str">
            <v xml:space="preserve">  480V SWGR , 30KA, INCOMING ACB1600Ax2PNL &amp; TIE ACB1600A </v>
          </cell>
          <cell r="C101">
            <v>1</v>
          </cell>
          <cell r="D101" t="str">
            <v>LOT</v>
          </cell>
          <cell r="E101">
            <v>1100000</v>
          </cell>
          <cell r="F101">
            <v>1100000</v>
          </cell>
          <cell r="H101">
            <v>0</v>
          </cell>
          <cell r="I101">
            <v>60</v>
          </cell>
          <cell r="J101">
            <v>60</v>
          </cell>
          <cell r="K101">
            <v>1100000</v>
          </cell>
          <cell r="L101">
            <v>1100000</v>
          </cell>
          <cell r="M101">
            <v>0</v>
          </cell>
          <cell r="N101">
            <v>0</v>
          </cell>
          <cell r="O101">
            <v>16800</v>
          </cell>
          <cell r="P101">
            <v>16800</v>
          </cell>
        </row>
        <row r="102">
          <cell r="A102" t="str">
            <v>A.2.7</v>
          </cell>
          <cell r="B102" t="str">
            <v xml:space="preserve">  480V MCC SINGLE FACE , 30KA</v>
          </cell>
          <cell r="C102">
            <v>7</v>
          </cell>
          <cell r="D102" t="str">
            <v>PNL</v>
          </cell>
          <cell r="E102">
            <v>120000</v>
          </cell>
          <cell r="F102">
            <v>840000</v>
          </cell>
          <cell r="H102">
            <v>0</v>
          </cell>
          <cell r="I102">
            <v>15</v>
          </cell>
          <cell r="J102">
            <v>105</v>
          </cell>
          <cell r="K102">
            <v>120000</v>
          </cell>
          <cell r="L102">
            <v>840000</v>
          </cell>
          <cell r="M102">
            <v>0</v>
          </cell>
          <cell r="N102">
            <v>0</v>
          </cell>
          <cell r="O102">
            <v>4200</v>
          </cell>
          <cell r="P102">
            <v>29400</v>
          </cell>
        </row>
        <row r="103">
          <cell r="B103" t="str">
            <v>SUB-TOTAL (A.2)</v>
          </cell>
          <cell r="F103">
            <v>12780000</v>
          </cell>
          <cell r="J103">
            <v>703</v>
          </cell>
          <cell r="L103">
            <v>12780000</v>
          </cell>
          <cell r="P103">
            <v>196840</v>
          </cell>
        </row>
        <row r="105">
          <cell r="A105" t="str">
            <v>*</v>
          </cell>
          <cell r="B105" t="str">
            <v>DWG. NO. XK11A-0000-05,06,07,08</v>
          </cell>
          <cell r="F105">
            <v>0</v>
          </cell>
          <cell r="H105">
            <v>0</v>
          </cell>
          <cell r="J105">
            <v>0</v>
          </cell>
          <cell r="K105">
            <v>0</v>
          </cell>
          <cell r="L105">
            <v>0</v>
          </cell>
          <cell r="M105">
            <v>0</v>
          </cell>
          <cell r="N105">
            <v>0</v>
          </cell>
          <cell r="O105">
            <v>0</v>
          </cell>
          <cell r="P105">
            <v>0</v>
          </cell>
        </row>
        <row r="106">
          <cell r="A106" t="str">
            <v xml:space="preserve">   A.3</v>
          </cell>
          <cell r="B106" t="str">
            <v>NO.1 SUBSTATION (場區)</v>
          </cell>
          <cell r="F106">
            <v>0</v>
          </cell>
          <cell r="H106">
            <v>0</v>
          </cell>
          <cell r="J106">
            <v>0</v>
          </cell>
          <cell r="K106">
            <v>0</v>
          </cell>
          <cell r="L106">
            <v>0</v>
          </cell>
          <cell r="M106">
            <v>0</v>
          </cell>
          <cell r="N106">
            <v>0</v>
          </cell>
          <cell r="O106">
            <v>0</v>
          </cell>
          <cell r="P106">
            <v>0</v>
          </cell>
        </row>
        <row r="107">
          <cell r="A107" t="str">
            <v>A.3.1</v>
          </cell>
          <cell r="B107" t="str">
            <v xml:space="preserve">  6.9KV VCB 1250A 40KA , SWITCHGEAR INCOMING &amp; TIE PANEL &amp; FEEDER PANEL</v>
          </cell>
          <cell r="C107">
            <v>5</v>
          </cell>
          <cell r="D107" t="str">
            <v>PNL</v>
          </cell>
          <cell r="E107">
            <v>800000</v>
          </cell>
          <cell r="F107">
            <v>4000000</v>
          </cell>
          <cell r="H107">
            <v>0</v>
          </cell>
          <cell r="I107">
            <v>20</v>
          </cell>
          <cell r="J107">
            <v>100</v>
          </cell>
          <cell r="K107">
            <v>800000</v>
          </cell>
          <cell r="L107">
            <v>4000000</v>
          </cell>
          <cell r="M107">
            <v>0</v>
          </cell>
          <cell r="N107">
            <v>0</v>
          </cell>
          <cell r="O107">
            <v>5600</v>
          </cell>
          <cell r="P107">
            <v>28000</v>
          </cell>
        </row>
        <row r="108">
          <cell r="A108" t="str">
            <v>A.3.2</v>
          </cell>
          <cell r="B108" t="str">
            <v xml:space="preserve">  6.9KV GCS ,  NEMA CLASS E2 , MCC PANEL</v>
          </cell>
          <cell r="C108">
            <v>10</v>
          </cell>
          <cell r="D108" t="str">
            <v>PNL</v>
          </cell>
          <cell r="E108">
            <v>500000</v>
          </cell>
          <cell r="F108">
            <v>5000000</v>
          </cell>
          <cell r="H108">
            <v>0</v>
          </cell>
          <cell r="I108">
            <v>20</v>
          </cell>
          <cell r="J108">
            <v>200</v>
          </cell>
          <cell r="K108">
            <v>500000</v>
          </cell>
          <cell r="L108">
            <v>5000000</v>
          </cell>
          <cell r="M108">
            <v>0</v>
          </cell>
          <cell r="N108">
            <v>0</v>
          </cell>
          <cell r="O108">
            <v>5600</v>
          </cell>
          <cell r="P108">
            <v>56000</v>
          </cell>
        </row>
        <row r="109">
          <cell r="A109" t="str">
            <v>A.3.3</v>
          </cell>
          <cell r="B109" t="str">
            <v xml:space="preserve">  6.9KV 500KVA , W/GCS , CAPACIATOR PANEL</v>
          </cell>
          <cell r="C109">
            <v>8</v>
          </cell>
          <cell r="D109" t="str">
            <v>PNL</v>
          </cell>
          <cell r="E109">
            <v>600000</v>
          </cell>
          <cell r="F109">
            <v>4800000</v>
          </cell>
          <cell r="H109">
            <v>0</v>
          </cell>
          <cell r="I109">
            <v>20</v>
          </cell>
          <cell r="J109">
            <v>160</v>
          </cell>
          <cell r="K109">
            <v>600000</v>
          </cell>
          <cell r="L109">
            <v>4800000</v>
          </cell>
          <cell r="M109">
            <v>0</v>
          </cell>
          <cell r="N109">
            <v>0</v>
          </cell>
          <cell r="O109">
            <v>5600</v>
          </cell>
          <cell r="P109">
            <v>44800</v>
          </cell>
        </row>
        <row r="110">
          <cell r="A110" t="str">
            <v>A.3.4</v>
          </cell>
          <cell r="B110" t="str">
            <v xml:space="preserve">  CAST RESIN DRY TYPE TR. , IP20 ENCLOSURE , 3 PHASE 6.9KV/480V ,2000/2500KVA </v>
          </cell>
          <cell r="C110">
            <v>2</v>
          </cell>
          <cell r="D110" t="str">
            <v>SET</v>
          </cell>
          <cell r="E110">
            <v>652000</v>
          </cell>
          <cell r="F110">
            <v>1304000</v>
          </cell>
          <cell r="H110">
            <v>0</v>
          </cell>
          <cell r="I110">
            <v>170</v>
          </cell>
          <cell r="J110">
            <v>340</v>
          </cell>
          <cell r="K110">
            <v>652000</v>
          </cell>
          <cell r="L110">
            <v>1304000</v>
          </cell>
          <cell r="M110">
            <v>0</v>
          </cell>
          <cell r="N110">
            <v>0</v>
          </cell>
          <cell r="O110">
            <v>47600</v>
          </cell>
          <cell r="P110">
            <v>95200</v>
          </cell>
        </row>
        <row r="111">
          <cell r="A111" t="str">
            <v>A.3.5</v>
          </cell>
          <cell r="B111" t="str">
            <v xml:space="preserve">  480V BUS DUCT, 3PH 3W, 4000A INDOOR, 65KA , 6M LG</v>
          </cell>
          <cell r="C111">
            <v>2</v>
          </cell>
          <cell r="D111" t="str">
            <v>SET</v>
          </cell>
          <cell r="E111">
            <v>350000</v>
          </cell>
          <cell r="F111">
            <v>700000</v>
          </cell>
          <cell r="H111">
            <v>0</v>
          </cell>
          <cell r="I111">
            <v>36</v>
          </cell>
          <cell r="J111">
            <v>72</v>
          </cell>
          <cell r="K111">
            <v>350000</v>
          </cell>
          <cell r="L111">
            <v>700000</v>
          </cell>
          <cell r="M111">
            <v>0</v>
          </cell>
          <cell r="N111">
            <v>0</v>
          </cell>
          <cell r="O111">
            <v>10080</v>
          </cell>
          <cell r="P111">
            <v>20160</v>
          </cell>
        </row>
        <row r="112">
          <cell r="A112" t="str">
            <v>A.3.6</v>
          </cell>
          <cell r="B112" t="str">
            <v xml:space="preserve">  480V SWGR , 65KA, INCOMING ACB4000Ax2PNL &amp; TIE ACB4000A</v>
          </cell>
          <cell r="C112">
            <v>1</v>
          </cell>
          <cell r="D112" t="str">
            <v>LOT</v>
          </cell>
          <cell r="E112">
            <v>1830000</v>
          </cell>
          <cell r="F112">
            <v>1830000</v>
          </cell>
          <cell r="H112">
            <v>0</v>
          </cell>
          <cell r="I112">
            <v>60</v>
          </cell>
          <cell r="J112">
            <v>60</v>
          </cell>
          <cell r="K112">
            <v>1830000</v>
          </cell>
          <cell r="L112">
            <v>1830000</v>
          </cell>
          <cell r="M112">
            <v>0</v>
          </cell>
          <cell r="N112">
            <v>0</v>
          </cell>
          <cell r="O112">
            <v>16800</v>
          </cell>
          <cell r="P112">
            <v>16800</v>
          </cell>
        </row>
        <row r="113">
          <cell r="A113" t="str">
            <v>A.3.7</v>
          </cell>
          <cell r="B113" t="str">
            <v xml:space="preserve">  480V MCC SINGLE FACE , 65KA</v>
          </cell>
          <cell r="C113">
            <v>19</v>
          </cell>
          <cell r="D113" t="str">
            <v>PNL</v>
          </cell>
          <cell r="E113">
            <v>160000</v>
          </cell>
          <cell r="F113">
            <v>3040000</v>
          </cell>
          <cell r="H113">
            <v>0</v>
          </cell>
          <cell r="I113">
            <v>15</v>
          </cell>
          <cell r="J113">
            <v>285</v>
          </cell>
          <cell r="K113">
            <v>160000</v>
          </cell>
          <cell r="L113">
            <v>3040000</v>
          </cell>
          <cell r="M113">
            <v>0</v>
          </cell>
          <cell r="N113">
            <v>0</v>
          </cell>
          <cell r="O113">
            <v>4200</v>
          </cell>
          <cell r="P113">
            <v>79800</v>
          </cell>
        </row>
        <row r="114">
          <cell r="A114" t="str">
            <v>A.3.8</v>
          </cell>
          <cell r="B114" t="str">
            <v xml:space="preserve">  480V EMERGENCY SWGR , 65KA, 4000A ACB</v>
          </cell>
          <cell r="C114">
            <v>2</v>
          </cell>
          <cell r="D114" t="str">
            <v>PNL</v>
          </cell>
          <cell r="E114">
            <v>610000</v>
          </cell>
          <cell r="F114">
            <v>1220000</v>
          </cell>
          <cell r="H114">
            <v>0</v>
          </cell>
          <cell r="I114">
            <v>20</v>
          </cell>
          <cell r="J114">
            <v>40</v>
          </cell>
          <cell r="K114">
            <v>610000</v>
          </cell>
          <cell r="L114">
            <v>1220000</v>
          </cell>
          <cell r="M114">
            <v>0</v>
          </cell>
          <cell r="N114">
            <v>0</v>
          </cell>
          <cell r="O114">
            <v>5600</v>
          </cell>
          <cell r="P114">
            <v>11200</v>
          </cell>
        </row>
        <row r="115">
          <cell r="A115" t="str">
            <v>A.3.9</v>
          </cell>
          <cell r="B115" t="str">
            <v xml:space="preserve">  480V EMERGENCY MCC SINGLE FACE , 40KA</v>
          </cell>
          <cell r="C115">
            <v>3</v>
          </cell>
          <cell r="D115" t="str">
            <v>PNL</v>
          </cell>
          <cell r="E115">
            <v>140000</v>
          </cell>
          <cell r="F115">
            <v>420000</v>
          </cell>
          <cell r="H115">
            <v>0</v>
          </cell>
          <cell r="I115">
            <v>15</v>
          </cell>
          <cell r="J115">
            <v>45</v>
          </cell>
          <cell r="K115">
            <v>140000</v>
          </cell>
          <cell r="L115">
            <v>420000</v>
          </cell>
          <cell r="M115">
            <v>0</v>
          </cell>
          <cell r="N115">
            <v>0</v>
          </cell>
          <cell r="O115">
            <v>4200</v>
          </cell>
          <cell r="P115">
            <v>12600</v>
          </cell>
        </row>
        <row r="116">
          <cell r="B116" t="str">
            <v>SUB-TOTAL (A.3)</v>
          </cell>
          <cell r="F116">
            <v>22314000</v>
          </cell>
          <cell r="J116">
            <v>1302</v>
          </cell>
          <cell r="L116">
            <v>22314000</v>
          </cell>
          <cell r="P116">
            <v>364560</v>
          </cell>
        </row>
        <row r="117">
          <cell r="F117">
            <v>0</v>
          </cell>
          <cell r="H117">
            <v>0</v>
          </cell>
          <cell r="J117">
            <v>0</v>
          </cell>
          <cell r="K117">
            <v>0</v>
          </cell>
          <cell r="L117">
            <v>0</v>
          </cell>
          <cell r="M117">
            <v>0</v>
          </cell>
          <cell r="N117">
            <v>0</v>
          </cell>
          <cell r="O117">
            <v>0</v>
          </cell>
          <cell r="P117">
            <v>0</v>
          </cell>
        </row>
        <row r="118">
          <cell r="A118" t="str">
            <v>*</v>
          </cell>
          <cell r="B118" t="str">
            <v>DWG. NO. XK11A-0000-09,10</v>
          </cell>
          <cell r="F118">
            <v>0</v>
          </cell>
          <cell r="H118">
            <v>0</v>
          </cell>
          <cell r="J118">
            <v>0</v>
          </cell>
          <cell r="K118">
            <v>0</v>
          </cell>
          <cell r="L118">
            <v>0</v>
          </cell>
          <cell r="M118">
            <v>0</v>
          </cell>
          <cell r="N118">
            <v>0</v>
          </cell>
          <cell r="O118">
            <v>0</v>
          </cell>
          <cell r="P118">
            <v>0</v>
          </cell>
        </row>
        <row r="119">
          <cell r="A119" t="str">
            <v xml:space="preserve">   A.4</v>
          </cell>
          <cell r="B119" t="str">
            <v>NO.2 SUBSTATION (碼頭區)</v>
          </cell>
          <cell r="F119">
            <v>0</v>
          </cell>
          <cell r="H119">
            <v>0</v>
          </cell>
          <cell r="J119">
            <v>0</v>
          </cell>
          <cell r="K119">
            <v>0</v>
          </cell>
          <cell r="L119">
            <v>0</v>
          </cell>
          <cell r="M119">
            <v>0</v>
          </cell>
          <cell r="N119">
            <v>0</v>
          </cell>
          <cell r="O119">
            <v>0</v>
          </cell>
          <cell r="P119">
            <v>0</v>
          </cell>
        </row>
        <row r="120">
          <cell r="A120" t="str">
            <v>A.4.1</v>
          </cell>
          <cell r="B120" t="str">
            <v xml:space="preserve">  6.9KV VCB 1250A 40KA , SWITCHGEAR INCOMING &amp; TIE PANEL &amp; FEEDER PANEL</v>
          </cell>
          <cell r="C120">
            <v>5</v>
          </cell>
          <cell r="D120" t="str">
            <v>PNL</v>
          </cell>
          <cell r="E120">
            <v>800000</v>
          </cell>
          <cell r="F120">
            <v>4000000</v>
          </cell>
          <cell r="H120">
            <v>0</v>
          </cell>
          <cell r="I120">
            <v>20</v>
          </cell>
          <cell r="J120">
            <v>100</v>
          </cell>
          <cell r="K120">
            <v>800000</v>
          </cell>
          <cell r="L120">
            <v>4000000</v>
          </cell>
          <cell r="M120">
            <v>0</v>
          </cell>
          <cell r="N120">
            <v>0</v>
          </cell>
          <cell r="O120">
            <v>5600</v>
          </cell>
          <cell r="P120">
            <v>28000</v>
          </cell>
        </row>
        <row r="121">
          <cell r="A121" t="str">
            <v>A.4.2</v>
          </cell>
          <cell r="B121" t="str">
            <v xml:space="preserve">  6.9KV VCB 1250A , MCC PANEL</v>
          </cell>
          <cell r="C121">
            <v>3</v>
          </cell>
          <cell r="D121" t="str">
            <v>PNL</v>
          </cell>
          <cell r="E121">
            <v>700000</v>
          </cell>
          <cell r="F121">
            <v>2100000</v>
          </cell>
          <cell r="H121">
            <v>0</v>
          </cell>
          <cell r="I121">
            <v>20</v>
          </cell>
          <cell r="J121">
            <v>60</v>
          </cell>
          <cell r="K121">
            <v>700000</v>
          </cell>
          <cell r="L121">
            <v>2100000</v>
          </cell>
          <cell r="M121">
            <v>0</v>
          </cell>
          <cell r="N121">
            <v>0</v>
          </cell>
          <cell r="O121">
            <v>5600</v>
          </cell>
          <cell r="P121">
            <v>16800</v>
          </cell>
        </row>
        <row r="122">
          <cell r="A122" t="str">
            <v>A.4.3</v>
          </cell>
          <cell r="B122" t="str">
            <v xml:space="preserve">  6.9KV 500KVA , W/GCS , CAPACIATOR PANEL</v>
          </cell>
          <cell r="C122">
            <v>2</v>
          </cell>
          <cell r="D122" t="str">
            <v>PNL</v>
          </cell>
          <cell r="E122">
            <v>600000</v>
          </cell>
          <cell r="F122">
            <v>1200000</v>
          </cell>
          <cell r="H122">
            <v>0</v>
          </cell>
          <cell r="I122">
            <v>20</v>
          </cell>
          <cell r="J122">
            <v>40</v>
          </cell>
          <cell r="K122">
            <v>600000</v>
          </cell>
          <cell r="L122">
            <v>1200000</v>
          </cell>
          <cell r="M122">
            <v>0</v>
          </cell>
          <cell r="N122">
            <v>0</v>
          </cell>
          <cell r="O122">
            <v>5600</v>
          </cell>
          <cell r="P122">
            <v>11200</v>
          </cell>
        </row>
        <row r="123">
          <cell r="A123" t="str">
            <v>A.4.4</v>
          </cell>
          <cell r="B123" t="str">
            <v xml:space="preserve">  6.9KV 1000KVA , W/GCS , CAPACIATOR PANEL</v>
          </cell>
          <cell r="C123">
            <v>2</v>
          </cell>
          <cell r="D123" t="str">
            <v>PNL</v>
          </cell>
          <cell r="E123">
            <v>900000</v>
          </cell>
          <cell r="F123">
            <v>1800000</v>
          </cell>
          <cell r="H123">
            <v>0</v>
          </cell>
          <cell r="I123">
            <v>20</v>
          </cell>
          <cell r="J123">
            <v>40</v>
          </cell>
          <cell r="K123">
            <v>900000</v>
          </cell>
          <cell r="L123">
            <v>1800000</v>
          </cell>
          <cell r="M123">
            <v>0</v>
          </cell>
          <cell r="N123">
            <v>0</v>
          </cell>
          <cell r="O123">
            <v>5600</v>
          </cell>
          <cell r="P123">
            <v>11200</v>
          </cell>
        </row>
        <row r="124">
          <cell r="A124" t="str">
            <v>A.4.5</v>
          </cell>
          <cell r="B124" t="str">
            <v xml:space="preserve">  CAST RESIN DRY TYPE TR. , IP20 ENCLOSURE , 3 PHASE 6.9KV/480V ,1000KVA </v>
          </cell>
          <cell r="C124">
            <v>2</v>
          </cell>
          <cell r="D124" t="str">
            <v>SET</v>
          </cell>
          <cell r="E124">
            <v>410000</v>
          </cell>
          <cell r="F124">
            <v>820000</v>
          </cell>
          <cell r="H124">
            <v>0</v>
          </cell>
          <cell r="I124">
            <v>108</v>
          </cell>
          <cell r="J124">
            <v>216</v>
          </cell>
          <cell r="K124">
            <v>410000</v>
          </cell>
          <cell r="L124">
            <v>820000</v>
          </cell>
          <cell r="M124">
            <v>0</v>
          </cell>
          <cell r="N124">
            <v>0</v>
          </cell>
          <cell r="O124">
            <v>30240</v>
          </cell>
          <cell r="P124">
            <v>60480</v>
          </cell>
        </row>
        <row r="125">
          <cell r="A125" t="str">
            <v>A.4.6</v>
          </cell>
          <cell r="B125" t="str">
            <v xml:space="preserve">  480V BUS DUCT, 3PH 3W, 1600A INDOOR, 30KA , 6M LG</v>
          </cell>
          <cell r="C125">
            <v>2</v>
          </cell>
          <cell r="D125" t="str">
            <v>SET</v>
          </cell>
          <cell r="E125">
            <v>210000</v>
          </cell>
          <cell r="F125">
            <v>420000</v>
          </cell>
          <cell r="H125">
            <v>0</v>
          </cell>
          <cell r="I125">
            <v>36</v>
          </cell>
          <cell r="J125">
            <v>72</v>
          </cell>
          <cell r="K125">
            <v>210000</v>
          </cell>
          <cell r="L125">
            <v>420000</v>
          </cell>
          <cell r="M125">
            <v>0</v>
          </cell>
          <cell r="N125">
            <v>0</v>
          </cell>
          <cell r="O125">
            <v>10080</v>
          </cell>
          <cell r="P125">
            <v>20160</v>
          </cell>
        </row>
        <row r="126">
          <cell r="A126" t="str">
            <v>A.4.7</v>
          </cell>
          <cell r="B126" t="str">
            <v xml:space="preserve">  480V SWGR , 30KA, INCOMING ACB1600Ax2PNL &amp; TIE ACB1600A </v>
          </cell>
          <cell r="C126">
            <v>1</v>
          </cell>
          <cell r="D126" t="str">
            <v>LOT</v>
          </cell>
          <cell r="E126">
            <v>1100000</v>
          </cell>
          <cell r="F126">
            <v>1100000</v>
          </cell>
          <cell r="H126">
            <v>0</v>
          </cell>
          <cell r="I126">
            <v>60</v>
          </cell>
          <cell r="J126">
            <v>60</v>
          </cell>
          <cell r="K126">
            <v>1100000</v>
          </cell>
          <cell r="L126">
            <v>1100000</v>
          </cell>
          <cell r="M126">
            <v>0</v>
          </cell>
          <cell r="N126">
            <v>0</v>
          </cell>
          <cell r="O126">
            <v>16800</v>
          </cell>
          <cell r="P126">
            <v>16800</v>
          </cell>
        </row>
        <row r="127">
          <cell r="A127" t="str">
            <v>A.4.8</v>
          </cell>
          <cell r="B127" t="str">
            <v xml:space="preserve">  480V MCC SINGLE FACE , 30KA</v>
          </cell>
          <cell r="C127">
            <v>7</v>
          </cell>
          <cell r="D127" t="str">
            <v>PNL</v>
          </cell>
          <cell r="E127">
            <v>120000</v>
          </cell>
          <cell r="F127">
            <v>840000</v>
          </cell>
          <cell r="H127">
            <v>0</v>
          </cell>
          <cell r="I127">
            <v>15</v>
          </cell>
          <cell r="J127">
            <v>105</v>
          </cell>
          <cell r="K127">
            <v>120000</v>
          </cell>
          <cell r="L127">
            <v>840000</v>
          </cell>
          <cell r="M127">
            <v>0</v>
          </cell>
          <cell r="N127">
            <v>0</v>
          </cell>
          <cell r="O127">
            <v>4200</v>
          </cell>
          <cell r="P127">
            <v>29400</v>
          </cell>
        </row>
        <row r="128">
          <cell r="B128" t="str">
            <v>SUB-TOTAL (A.4)</v>
          </cell>
          <cell r="F128">
            <v>12280000</v>
          </cell>
          <cell r="J128">
            <v>693</v>
          </cell>
          <cell r="L128">
            <v>12280000</v>
          </cell>
          <cell r="P128">
            <v>194040</v>
          </cell>
        </row>
        <row r="129">
          <cell r="F129">
            <v>0</v>
          </cell>
          <cell r="H129">
            <v>0</v>
          </cell>
          <cell r="J129">
            <v>0</v>
          </cell>
          <cell r="K129">
            <v>0</v>
          </cell>
          <cell r="L129">
            <v>0</v>
          </cell>
          <cell r="M129">
            <v>0</v>
          </cell>
          <cell r="N129">
            <v>0</v>
          </cell>
          <cell r="O129">
            <v>0</v>
          </cell>
          <cell r="P129">
            <v>0</v>
          </cell>
        </row>
        <row r="130">
          <cell r="A130" t="str">
            <v>A.5</v>
          </cell>
          <cell r="B130" t="str">
            <v xml:space="preserve"> DISEL STAND-BY GENERATOR 1250KW OUTPUT,</v>
          </cell>
          <cell r="C130">
            <v>1</v>
          </cell>
          <cell r="D130" t="str">
            <v>SET</v>
          </cell>
          <cell r="E130">
            <v>6250000</v>
          </cell>
          <cell r="F130">
            <v>6250000</v>
          </cell>
          <cell r="H130">
            <v>0</v>
          </cell>
          <cell r="I130">
            <v>560</v>
          </cell>
          <cell r="J130">
            <v>560</v>
          </cell>
          <cell r="K130">
            <v>6250000</v>
          </cell>
          <cell r="L130">
            <v>6250000</v>
          </cell>
          <cell r="M130">
            <v>0</v>
          </cell>
          <cell r="N130">
            <v>0</v>
          </cell>
          <cell r="O130">
            <v>224000</v>
          </cell>
          <cell r="P130">
            <v>224000</v>
          </cell>
        </row>
        <row r="131">
          <cell r="B131" t="str">
            <v xml:space="preserve"> 3PH 3W 480V, W/ CONTROL PANEL , DALY TANK</v>
          </cell>
          <cell r="F131">
            <v>0</v>
          </cell>
          <cell r="H131">
            <v>0</v>
          </cell>
          <cell r="J131">
            <v>0</v>
          </cell>
          <cell r="K131">
            <v>0</v>
          </cell>
          <cell r="L131">
            <v>0</v>
          </cell>
          <cell r="M131">
            <v>0</v>
          </cell>
          <cell r="N131">
            <v>0</v>
          </cell>
          <cell r="O131">
            <v>0</v>
          </cell>
          <cell r="P131">
            <v>0</v>
          </cell>
        </row>
        <row r="132">
          <cell r="F132">
            <v>0</v>
          </cell>
          <cell r="H132">
            <v>0</v>
          </cell>
          <cell r="J132">
            <v>0</v>
          </cell>
          <cell r="K132">
            <v>0</v>
          </cell>
          <cell r="L132">
            <v>0</v>
          </cell>
          <cell r="M132">
            <v>0</v>
          </cell>
          <cell r="N132">
            <v>0</v>
          </cell>
          <cell r="O132">
            <v>0</v>
          </cell>
          <cell r="P132">
            <v>0</v>
          </cell>
        </row>
        <row r="133">
          <cell r="A133" t="str">
            <v>A.6</v>
          </cell>
          <cell r="B133" t="str">
            <v>3 PHASE 480V-120V UPS</v>
          </cell>
          <cell r="F133">
            <v>0</v>
          </cell>
          <cell r="H133">
            <v>0</v>
          </cell>
          <cell r="J133">
            <v>0</v>
          </cell>
          <cell r="K133">
            <v>0</v>
          </cell>
          <cell r="L133">
            <v>0</v>
          </cell>
          <cell r="M133">
            <v>0</v>
          </cell>
          <cell r="N133">
            <v>0</v>
          </cell>
          <cell r="O133">
            <v>0</v>
          </cell>
          <cell r="P133">
            <v>0</v>
          </cell>
        </row>
        <row r="134">
          <cell r="A134" t="str">
            <v>A.6.1</v>
          </cell>
          <cell r="B134" t="str">
            <v xml:space="preserve"> 100 KVA ,  W/ BATTERY LEAD-CALCIUM TYPE 30 MIN.</v>
          </cell>
          <cell r="C134">
            <v>1</v>
          </cell>
          <cell r="D134" t="str">
            <v>SET</v>
          </cell>
          <cell r="E134">
            <v>1250000</v>
          </cell>
          <cell r="F134">
            <v>1250000</v>
          </cell>
          <cell r="H134">
            <v>0</v>
          </cell>
          <cell r="I134">
            <v>188</v>
          </cell>
          <cell r="J134">
            <v>188</v>
          </cell>
          <cell r="K134">
            <v>1250000</v>
          </cell>
          <cell r="L134">
            <v>1250000</v>
          </cell>
          <cell r="M134">
            <v>0</v>
          </cell>
          <cell r="N134">
            <v>0</v>
          </cell>
          <cell r="O134">
            <v>52640</v>
          </cell>
          <cell r="P134">
            <v>52640</v>
          </cell>
        </row>
        <row r="135">
          <cell r="A135" t="str">
            <v>A.6.2</v>
          </cell>
          <cell r="B135" t="str">
            <v xml:space="preserve"> 15 KVA ,  W/ BATTERY LEAD-CALCIUM TYPE 30 MIN.</v>
          </cell>
          <cell r="C135">
            <v>1</v>
          </cell>
          <cell r="D135" t="str">
            <v>SET</v>
          </cell>
          <cell r="E135">
            <v>300000</v>
          </cell>
          <cell r="F135">
            <v>300000</v>
          </cell>
          <cell r="H135">
            <v>0</v>
          </cell>
          <cell r="I135">
            <v>50</v>
          </cell>
          <cell r="J135">
            <v>50</v>
          </cell>
          <cell r="K135">
            <v>300000</v>
          </cell>
          <cell r="L135">
            <v>300000</v>
          </cell>
          <cell r="M135">
            <v>0</v>
          </cell>
          <cell r="N135">
            <v>0</v>
          </cell>
          <cell r="O135">
            <v>14000</v>
          </cell>
          <cell r="P135">
            <v>14000</v>
          </cell>
        </row>
        <row r="136">
          <cell r="B136" t="str">
            <v>SUB-TOTAL (A.6)</v>
          </cell>
          <cell r="F136">
            <v>1550000</v>
          </cell>
          <cell r="J136">
            <v>238</v>
          </cell>
          <cell r="L136">
            <v>1550000</v>
          </cell>
          <cell r="P136">
            <v>66640</v>
          </cell>
        </row>
        <row r="138">
          <cell r="A138" t="str">
            <v>A.7</v>
          </cell>
          <cell r="B138" t="str">
            <v xml:space="preserve">  DC POWER SUPPLY       </v>
          </cell>
        </row>
        <row r="139">
          <cell r="A139" t="str">
            <v>A.7.1</v>
          </cell>
          <cell r="B139" t="str">
            <v xml:space="preserve"> 125VDC CHAGER, 50A,  W/ 60AH LEAD-CALCIUM BATTERY &amp; RACK</v>
          </cell>
          <cell r="C139">
            <v>1</v>
          </cell>
          <cell r="D139" t="str">
            <v>SET</v>
          </cell>
          <cell r="E139">
            <v>325000</v>
          </cell>
          <cell r="F139">
            <v>325000</v>
          </cell>
          <cell r="H139">
            <v>0</v>
          </cell>
          <cell r="I139">
            <v>50</v>
          </cell>
          <cell r="J139">
            <v>50</v>
          </cell>
          <cell r="K139">
            <v>325000</v>
          </cell>
          <cell r="L139">
            <v>325000</v>
          </cell>
          <cell r="M139">
            <v>0</v>
          </cell>
          <cell r="N139">
            <v>0</v>
          </cell>
          <cell r="O139">
            <v>14000</v>
          </cell>
          <cell r="P139">
            <v>14000</v>
          </cell>
        </row>
        <row r="140">
          <cell r="A140" t="str">
            <v>A.7.2</v>
          </cell>
          <cell r="B140" t="str">
            <v xml:space="preserve"> 125VDC CHAGER, 25A,  W/ 30AH LEAD-CALCIUM BATTERY &amp; RACK</v>
          </cell>
          <cell r="C140">
            <v>2</v>
          </cell>
          <cell r="D140" t="str">
            <v>SET</v>
          </cell>
          <cell r="E140">
            <v>245000</v>
          </cell>
          <cell r="F140">
            <v>490000</v>
          </cell>
          <cell r="H140">
            <v>0</v>
          </cell>
          <cell r="I140">
            <v>35</v>
          </cell>
          <cell r="J140">
            <v>70</v>
          </cell>
          <cell r="K140">
            <v>245000</v>
          </cell>
          <cell r="L140">
            <v>490000</v>
          </cell>
          <cell r="M140">
            <v>0</v>
          </cell>
          <cell r="N140">
            <v>0</v>
          </cell>
          <cell r="O140">
            <v>9800</v>
          </cell>
          <cell r="P140">
            <v>19600</v>
          </cell>
        </row>
        <row r="141">
          <cell r="B141" t="str">
            <v>SUB-TOTAL (A7)</v>
          </cell>
          <cell r="F141">
            <v>815000</v>
          </cell>
          <cell r="J141">
            <v>120</v>
          </cell>
          <cell r="L141">
            <v>815000</v>
          </cell>
          <cell r="P141">
            <v>33600</v>
          </cell>
        </row>
        <row r="143">
          <cell r="A143" t="str">
            <v>A.8</v>
          </cell>
          <cell r="B143" t="str">
            <v>OTHER</v>
          </cell>
        </row>
        <row r="144">
          <cell r="A144" t="str">
            <v>A.8.1</v>
          </cell>
          <cell r="B144" t="str">
            <v>SELF-STANDING POWER PANEL, 480V, 65KA</v>
          </cell>
          <cell r="C144">
            <v>1</v>
          </cell>
          <cell r="D144" t="str">
            <v>SET</v>
          </cell>
          <cell r="E144">
            <v>120000</v>
          </cell>
          <cell r="F144">
            <v>120000</v>
          </cell>
          <cell r="H144">
            <v>0</v>
          </cell>
          <cell r="I144">
            <v>20</v>
          </cell>
          <cell r="J144">
            <v>20</v>
          </cell>
          <cell r="K144">
            <v>120000</v>
          </cell>
          <cell r="L144">
            <v>120000</v>
          </cell>
          <cell r="M144">
            <v>0</v>
          </cell>
          <cell r="N144">
            <v>0</v>
          </cell>
          <cell r="O144">
            <v>5600</v>
          </cell>
          <cell r="P144">
            <v>5600</v>
          </cell>
        </row>
        <row r="145">
          <cell r="B145" t="str">
            <v>PNL. NO. CCR2-D-MC1 (DWG. NO. XK11A-0000-12)</v>
          </cell>
          <cell r="F145">
            <v>0</v>
          </cell>
          <cell r="H145">
            <v>0</v>
          </cell>
          <cell r="J145">
            <v>0</v>
          </cell>
          <cell r="K145">
            <v>0</v>
          </cell>
          <cell r="L145">
            <v>0</v>
          </cell>
          <cell r="M145">
            <v>0</v>
          </cell>
          <cell r="N145">
            <v>0</v>
          </cell>
          <cell r="O145">
            <v>0</v>
          </cell>
          <cell r="P145">
            <v>0</v>
          </cell>
        </row>
        <row r="146">
          <cell r="A146" t="str">
            <v>A.8.2</v>
          </cell>
          <cell r="B146" t="str">
            <v>SELF-STANDING POWER PANEL, 480V, 30KA (DWG. NO. XK11A-0000-12)</v>
          </cell>
          <cell r="C146">
            <v>6</v>
          </cell>
          <cell r="D146" t="str">
            <v>SET</v>
          </cell>
          <cell r="E146">
            <v>140000</v>
          </cell>
          <cell r="F146">
            <v>840000</v>
          </cell>
          <cell r="H146">
            <v>0</v>
          </cell>
          <cell r="I146">
            <v>20</v>
          </cell>
          <cell r="J146">
            <v>120</v>
          </cell>
          <cell r="K146">
            <v>140000</v>
          </cell>
          <cell r="L146">
            <v>840000</v>
          </cell>
          <cell r="M146">
            <v>0</v>
          </cell>
          <cell r="N146">
            <v>0</v>
          </cell>
          <cell r="O146">
            <v>5600</v>
          </cell>
          <cell r="P146">
            <v>33600</v>
          </cell>
        </row>
        <row r="147">
          <cell r="B147" t="str">
            <v>PNL. NO. POWER PANEL.</v>
          </cell>
          <cell r="F147">
            <v>0</v>
          </cell>
          <cell r="H147">
            <v>0</v>
          </cell>
          <cell r="J147">
            <v>0</v>
          </cell>
          <cell r="K147">
            <v>0</v>
          </cell>
          <cell r="L147">
            <v>0</v>
          </cell>
          <cell r="M147">
            <v>0</v>
          </cell>
          <cell r="N147">
            <v>0</v>
          </cell>
          <cell r="O147">
            <v>0</v>
          </cell>
          <cell r="P147">
            <v>0</v>
          </cell>
        </row>
        <row r="148">
          <cell r="A148" t="str">
            <v>A.8.3</v>
          </cell>
          <cell r="B148" t="str">
            <v>DRY RTANSFORMER, WEATHER PROOF ENCLOSURE</v>
          </cell>
          <cell r="F148">
            <v>0</v>
          </cell>
          <cell r="H148">
            <v>0</v>
          </cell>
          <cell r="J148">
            <v>0</v>
          </cell>
          <cell r="K148">
            <v>0</v>
          </cell>
          <cell r="L148">
            <v>0</v>
          </cell>
          <cell r="M148">
            <v>0</v>
          </cell>
          <cell r="N148">
            <v>0</v>
          </cell>
          <cell r="O148">
            <v>0</v>
          </cell>
          <cell r="P148">
            <v>0</v>
          </cell>
        </row>
        <row r="149">
          <cell r="B149" t="str">
            <v>480/240V, 30KVA</v>
          </cell>
          <cell r="C149">
            <v>9</v>
          </cell>
          <cell r="D149" t="str">
            <v>SET</v>
          </cell>
          <cell r="E149">
            <v>40000</v>
          </cell>
          <cell r="F149">
            <v>360000</v>
          </cell>
          <cell r="H149">
            <v>0</v>
          </cell>
          <cell r="I149">
            <v>18</v>
          </cell>
          <cell r="J149">
            <v>162</v>
          </cell>
          <cell r="K149">
            <v>40000</v>
          </cell>
          <cell r="L149">
            <v>360000</v>
          </cell>
          <cell r="M149">
            <v>0</v>
          </cell>
          <cell r="N149">
            <v>0</v>
          </cell>
          <cell r="O149">
            <v>5040</v>
          </cell>
          <cell r="P149">
            <v>45360</v>
          </cell>
        </row>
        <row r="150">
          <cell r="B150" t="str">
            <v>480/240V, 20KVA</v>
          </cell>
          <cell r="C150">
            <v>6</v>
          </cell>
          <cell r="D150" t="str">
            <v>SET</v>
          </cell>
          <cell r="E150">
            <v>30000</v>
          </cell>
          <cell r="F150">
            <v>180000</v>
          </cell>
          <cell r="H150">
            <v>0</v>
          </cell>
          <cell r="I150">
            <v>14</v>
          </cell>
          <cell r="J150">
            <v>84</v>
          </cell>
          <cell r="K150">
            <v>30000</v>
          </cell>
          <cell r="L150">
            <v>180000</v>
          </cell>
          <cell r="M150">
            <v>0</v>
          </cell>
          <cell r="N150">
            <v>0</v>
          </cell>
          <cell r="O150">
            <v>3920</v>
          </cell>
          <cell r="P150">
            <v>23520</v>
          </cell>
        </row>
        <row r="151">
          <cell r="B151" t="str">
            <v>480/240V, 10KVA</v>
          </cell>
          <cell r="C151">
            <v>9</v>
          </cell>
          <cell r="D151" t="str">
            <v>SET</v>
          </cell>
          <cell r="E151">
            <v>22000</v>
          </cell>
          <cell r="F151">
            <v>198000</v>
          </cell>
          <cell r="H151">
            <v>0</v>
          </cell>
          <cell r="I151">
            <v>9</v>
          </cell>
          <cell r="J151">
            <v>81</v>
          </cell>
          <cell r="K151">
            <v>22000</v>
          </cell>
          <cell r="L151">
            <v>198000</v>
          </cell>
          <cell r="M151">
            <v>0</v>
          </cell>
          <cell r="N151">
            <v>0</v>
          </cell>
          <cell r="O151">
            <v>2520</v>
          </cell>
          <cell r="P151">
            <v>22680</v>
          </cell>
        </row>
        <row r="152">
          <cell r="A152" t="str">
            <v>A.8.4</v>
          </cell>
          <cell r="B152" t="str">
            <v xml:space="preserve"> MCC FOR TRASH , 480V MCC SINGLE FACE , 30KA</v>
          </cell>
          <cell r="C152">
            <v>5</v>
          </cell>
          <cell r="D152" t="str">
            <v>SET</v>
          </cell>
          <cell r="E152">
            <v>120000</v>
          </cell>
          <cell r="F152">
            <v>600000</v>
          </cell>
          <cell r="H152">
            <v>0</v>
          </cell>
          <cell r="I152">
            <v>15</v>
          </cell>
          <cell r="J152">
            <v>75</v>
          </cell>
          <cell r="K152">
            <v>120000</v>
          </cell>
          <cell r="L152">
            <v>600000</v>
          </cell>
          <cell r="M152">
            <v>0</v>
          </cell>
          <cell r="N152">
            <v>0</v>
          </cell>
          <cell r="O152">
            <v>4200</v>
          </cell>
          <cell r="P152">
            <v>21000</v>
          </cell>
        </row>
        <row r="153">
          <cell r="A153" t="str">
            <v>A.8.5</v>
          </cell>
          <cell r="B153" t="str">
            <v>600VAC, 100A ATS PANEL, WALL MOUNT, INDOOR</v>
          </cell>
          <cell r="C153">
            <v>3</v>
          </cell>
          <cell r="D153" t="str">
            <v>SET</v>
          </cell>
          <cell r="E153">
            <v>100000</v>
          </cell>
          <cell r="F153">
            <v>300000</v>
          </cell>
          <cell r="H153">
            <v>0</v>
          </cell>
          <cell r="I153">
            <v>15</v>
          </cell>
          <cell r="J153">
            <v>45</v>
          </cell>
          <cell r="K153">
            <v>100000</v>
          </cell>
          <cell r="L153">
            <v>300000</v>
          </cell>
          <cell r="M153">
            <v>0</v>
          </cell>
          <cell r="N153">
            <v>0</v>
          </cell>
          <cell r="O153">
            <v>4200</v>
          </cell>
          <cell r="P153">
            <v>12600</v>
          </cell>
        </row>
        <row r="154">
          <cell r="A154" t="str">
            <v>A.8.6</v>
          </cell>
          <cell r="B154" t="str">
            <v>100A NFB PANEL, WALL MOUNT., INDOOR</v>
          </cell>
          <cell r="C154">
            <v>6</v>
          </cell>
          <cell r="D154" t="str">
            <v>SET</v>
          </cell>
          <cell r="E154">
            <v>4000</v>
          </cell>
          <cell r="F154">
            <v>24000</v>
          </cell>
          <cell r="H154">
            <v>0</v>
          </cell>
          <cell r="I154">
            <v>4</v>
          </cell>
          <cell r="J154">
            <v>24</v>
          </cell>
          <cell r="K154">
            <v>4000</v>
          </cell>
          <cell r="L154">
            <v>24000</v>
          </cell>
          <cell r="M154">
            <v>0</v>
          </cell>
          <cell r="N154">
            <v>0</v>
          </cell>
          <cell r="O154">
            <v>1120</v>
          </cell>
          <cell r="P154">
            <v>6720</v>
          </cell>
        </row>
        <row r="155">
          <cell r="A155" t="str">
            <v>A.8.7</v>
          </cell>
          <cell r="B155" t="str">
            <v>600V PDP PANEL, WALL MOUNT, INDOOR</v>
          </cell>
          <cell r="C155">
            <v>6</v>
          </cell>
          <cell r="D155" t="str">
            <v>SET</v>
          </cell>
          <cell r="E155">
            <v>9000</v>
          </cell>
          <cell r="F155">
            <v>54000</v>
          </cell>
          <cell r="H155">
            <v>0</v>
          </cell>
          <cell r="I155">
            <v>6</v>
          </cell>
          <cell r="J155">
            <v>36</v>
          </cell>
          <cell r="K155">
            <v>9000</v>
          </cell>
          <cell r="L155">
            <v>54000</v>
          </cell>
          <cell r="M155">
            <v>0</v>
          </cell>
          <cell r="N155">
            <v>0</v>
          </cell>
          <cell r="O155">
            <v>1680</v>
          </cell>
          <cell r="P155">
            <v>10080</v>
          </cell>
        </row>
        <row r="156">
          <cell r="B156" t="str">
            <v>W/NFB 100A x 1, 20A x6, 10KA</v>
          </cell>
        </row>
        <row r="157">
          <cell r="A157" t="str">
            <v>A.8.8</v>
          </cell>
          <cell r="B157" t="str">
            <v>POWER SYSTEM GRAPHIC PANEL, SELF-STANDING,</v>
          </cell>
          <cell r="C157">
            <v>1</v>
          </cell>
          <cell r="D157" t="str">
            <v>SET</v>
          </cell>
          <cell r="E157">
            <v>320000</v>
          </cell>
          <cell r="F157">
            <v>320000</v>
          </cell>
          <cell r="H157">
            <v>0</v>
          </cell>
          <cell r="I157">
            <v>30</v>
          </cell>
          <cell r="J157">
            <v>30</v>
          </cell>
          <cell r="K157">
            <v>320000</v>
          </cell>
          <cell r="L157">
            <v>320000</v>
          </cell>
          <cell r="M157">
            <v>0</v>
          </cell>
          <cell r="N157">
            <v>0</v>
          </cell>
          <cell r="O157">
            <v>8400</v>
          </cell>
          <cell r="P157">
            <v>8400</v>
          </cell>
        </row>
        <row r="158">
          <cell r="B158" t="str">
            <v xml:space="preserve"> ENCLOSURE SIZE 2200(W)x2300(H)x600(D)MM.</v>
          </cell>
          <cell r="F158">
            <v>0</v>
          </cell>
          <cell r="H158">
            <v>0</v>
          </cell>
          <cell r="J158">
            <v>0</v>
          </cell>
          <cell r="K158">
            <v>0</v>
          </cell>
          <cell r="L158">
            <v>0</v>
          </cell>
          <cell r="M158">
            <v>0</v>
          </cell>
          <cell r="N158">
            <v>0</v>
          </cell>
          <cell r="O158">
            <v>0</v>
          </cell>
          <cell r="P158">
            <v>0</v>
          </cell>
        </row>
        <row r="159">
          <cell r="B159" t="str">
            <v>MOSAIC PANEL SIZE 2000(W)x1000(H)MM., W/ LIGHT x60</v>
          </cell>
          <cell r="F159">
            <v>0</v>
          </cell>
          <cell r="H159">
            <v>0</v>
          </cell>
          <cell r="J159">
            <v>0</v>
          </cell>
          <cell r="K159">
            <v>0</v>
          </cell>
          <cell r="L159">
            <v>0</v>
          </cell>
          <cell r="M159">
            <v>0</v>
          </cell>
          <cell r="N159">
            <v>0</v>
          </cell>
          <cell r="O159">
            <v>0</v>
          </cell>
          <cell r="P159">
            <v>0</v>
          </cell>
        </row>
        <row r="160">
          <cell r="B160" t="str">
            <v>SUB-TOTAL (A.8)</v>
          </cell>
          <cell r="F160">
            <v>2996000</v>
          </cell>
          <cell r="J160">
            <v>677</v>
          </cell>
          <cell r="L160">
            <v>2996000</v>
          </cell>
          <cell r="O160">
            <v>0</v>
          </cell>
          <cell r="P160">
            <v>189560</v>
          </cell>
        </row>
        <row r="161">
          <cell r="O161">
            <v>0</v>
          </cell>
        </row>
        <row r="162">
          <cell r="A162" t="str">
            <v xml:space="preserve">   A.9</v>
          </cell>
          <cell r="B162" t="str">
            <v xml:space="preserve"> TEST FEE FOR MECH-ELEC CONSULANT CO. &amp; T.P.C.</v>
          </cell>
          <cell r="C162">
            <v>1</v>
          </cell>
          <cell r="D162" t="str">
            <v>LOT</v>
          </cell>
          <cell r="E162" t="str">
            <v>M+L</v>
          </cell>
          <cell r="F162" t="str">
            <v>M+L</v>
          </cell>
          <cell r="H162">
            <v>0</v>
          </cell>
          <cell r="I162">
            <v>1607</v>
          </cell>
          <cell r="J162">
            <v>1607</v>
          </cell>
          <cell r="K162" t="str">
            <v>M+L</v>
          </cell>
          <cell r="L162" t="str">
            <v>M+L</v>
          </cell>
          <cell r="M162">
            <v>0</v>
          </cell>
          <cell r="N162">
            <v>0</v>
          </cell>
          <cell r="O162">
            <v>1800000</v>
          </cell>
          <cell r="P162">
            <v>1800000</v>
          </cell>
        </row>
        <row r="163">
          <cell r="F163">
            <v>0</v>
          </cell>
          <cell r="H163">
            <v>0</v>
          </cell>
          <cell r="J163">
            <v>0</v>
          </cell>
          <cell r="K163">
            <v>0</v>
          </cell>
          <cell r="L163">
            <v>0</v>
          </cell>
          <cell r="M163">
            <v>0</v>
          </cell>
          <cell r="N163">
            <v>0</v>
          </cell>
          <cell r="O163">
            <v>0</v>
          </cell>
          <cell r="P163">
            <v>0</v>
          </cell>
        </row>
        <row r="164">
          <cell r="B164" t="str">
            <v>SUB-TOTAL : (A)</v>
          </cell>
          <cell r="F164">
            <v>138612100</v>
          </cell>
          <cell r="H164">
            <v>0</v>
          </cell>
          <cell r="J164">
            <v>13764</v>
          </cell>
          <cell r="K164">
            <v>0</v>
          </cell>
          <cell r="L164">
            <v>138612100</v>
          </cell>
          <cell r="M164">
            <v>0</v>
          </cell>
          <cell r="N164">
            <v>0</v>
          </cell>
          <cell r="O164">
            <v>0</v>
          </cell>
          <cell r="P164">
            <v>6155030</v>
          </cell>
        </row>
        <row r="167">
          <cell r="F167">
            <v>0</v>
          </cell>
          <cell r="H167">
            <v>0</v>
          </cell>
          <cell r="J167">
            <v>0</v>
          </cell>
          <cell r="K167">
            <v>0</v>
          </cell>
          <cell r="L167">
            <v>0</v>
          </cell>
          <cell r="M167">
            <v>0</v>
          </cell>
          <cell r="N167">
            <v>0</v>
          </cell>
          <cell r="O167">
            <v>0</v>
          </cell>
          <cell r="P167">
            <v>0</v>
          </cell>
        </row>
        <row r="168">
          <cell r="A168" t="str">
            <v>B</v>
          </cell>
          <cell r="B168" t="str">
            <v xml:space="preserve"> POWER DISTRIBUTION SYSTEM</v>
          </cell>
          <cell r="F168">
            <v>0</v>
          </cell>
          <cell r="H168">
            <v>0</v>
          </cell>
          <cell r="J168">
            <v>0</v>
          </cell>
          <cell r="K168">
            <v>0</v>
          </cell>
          <cell r="L168">
            <v>0</v>
          </cell>
          <cell r="M168">
            <v>0</v>
          </cell>
          <cell r="N168">
            <v>0</v>
          </cell>
          <cell r="O168">
            <v>0</v>
          </cell>
          <cell r="P168">
            <v>0</v>
          </cell>
        </row>
        <row r="169">
          <cell r="F169">
            <v>0</v>
          </cell>
          <cell r="H169">
            <v>0</v>
          </cell>
          <cell r="J169">
            <v>0</v>
          </cell>
          <cell r="K169">
            <v>0</v>
          </cell>
          <cell r="L169">
            <v>0</v>
          </cell>
          <cell r="M169">
            <v>0</v>
          </cell>
          <cell r="N169">
            <v>0</v>
          </cell>
          <cell r="O169">
            <v>0</v>
          </cell>
          <cell r="P169">
            <v>0</v>
          </cell>
        </row>
        <row r="170">
          <cell r="B170" t="str">
            <v xml:space="preserve"> 600V POWER CABLE, XLPE INSU. PVC JACKET</v>
          </cell>
          <cell r="F170">
            <v>0</v>
          </cell>
          <cell r="H170">
            <v>0</v>
          </cell>
          <cell r="J170">
            <v>0</v>
          </cell>
          <cell r="K170">
            <v>0</v>
          </cell>
          <cell r="L170">
            <v>0</v>
          </cell>
          <cell r="M170">
            <v>0</v>
          </cell>
          <cell r="N170">
            <v>0</v>
          </cell>
          <cell r="O170">
            <v>0</v>
          </cell>
          <cell r="P170">
            <v>0</v>
          </cell>
        </row>
        <row r="171">
          <cell r="A171">
            <v>1</v>
          </cell>
          <cell r="B171" t="str">
            <v xml:space="preserve">    3/C 3.5 sq.mm </v>
          </cell>
          <cell r="C171">
            <v>4500</v>
          </cell>
          <cell r="D171" t="str">
            <v>M</v>
          </cell>
          <cell r="E171">
            <v>15</v>
          </cell>
          <cell r="F171">
            <v>67500</v>
          </cell>
          <cell r="H171">
            <v>0</v>
          </cell>
          <cell r="I171">
            <v>7.9000000000000001E-2</v>
          </cell>
          <cell r="J171">
            <v>356</v>
          </cell>
          <cell r="K171">
            <v>15</v>
          </cell>
          <cell r="L171">
            <v>67500</v>
          </cell>
          <cell r="M171">
            <v>0</v>
          </cell>
          <cell r="N171">
            <v>0</v>
          </cell>
          <cell r="O171">
            <v>22</v>
          </cell>
          <cell r="P171">
            <v>99000</v>
          </cell>
        </row>
        <row r="172">
          <cell r="A172">
            <v>2</v>
          </cell>
          <cell r="B172" t="str">
            <v xml:space="preserve">    3/C 5.5 sq.mm </v>
          </cell>
          <cell r="C172">
            <v>4000</v>
          </cell>
          <cell r="D172" t="str">
            <v>M</v>
          </cell>
          <cell r="E172">
            <v>20</v>
          </cell>
          <cell r="F172">
            <v>80000</v>
          </cell>
          <cell r="H172">
            <v>0</v>
          </cell>
          <cell r="I172">
            <v>0.1</v>
          </cell>
          <cell r="J172">
            <v>400</v>
          </cell>
          <cell r="K172">
            <v>20</v>
          </cell>
          <cell r="L172">
            <v>80000</v>
          </cell>
          <cell r="M172">
            <v>0</v>
          </cell>
          <cell r="N172">
            <v>0</v>
          </cell>
          <cell r="O172">
            <v>28</v>
          </cell>
          <cell r="P172">
            <v>112000</v>
          </cell>
        </row>
        <row r="173">
          <cell r="A173">
            <v>3</v>
          </cell>
          <cell r="B173" t="str">
            <v xml:space="preserve">    3/C   8 sq.mm </v>
          </cell>
          <cell r="C173">
            <v>3000</v>
          </cell>
          <cell r="D173" t="str">
            <v>M</v>
          </cell>
          <cell r="E173">
            <v>29</v>
          </cell>
          <cell r="F173">
            <v>87000</v>
          </cell>
          <cell r="H173">
            <v>0</v>
          </cell>
          <cell r="I173">
            <v>0.11799999999999999</v>
          </cell>
          <cell r="J173">
            <v>354</v>
          </cell>
          <cell r="K173">
            <v>29</v>
          </cell>
          <cell r="L173">
            <v>87000</v>
          </cell>
          <cell r="M173">
            <v>0</v>
          </cell>
          <cell r="N173">
            <v>0</v>
          </cell>
          <cell r="O173">
            <v>33</v>
          </cell>
          <cell r="P173">
            <v>99000</v>
          </cell>
        </row>
        <row r="174">
          <cell r="A174">
            <v>4</v>
          </cell>
          <cell r="B174" t="str">
            <v xml:space="preserve">    3/C  14 sq.mm </v>
          </cell>
          <cell r="C174">
            <v>1000</v>
          </cell>
          <cell r="D174" t="str">
            <v>M</v>
          </cell>
          <cell r="E174">
            <v>47</v>
          </cell>
          <cell r="F174">
            <v>47000</v>
          </cell>
          <cell r="H174">
            <v>0</v>
          </cell>
          <cell r="I174">
            <v>0.152</v>
          </cell>
          <cell r="J174">
            <v>152</v>
          </cell>
          <cell r="K174">
            <v>47</v>
          </cell>
          <cell r="L174">
            <v>47000</v>
          </cell>
          <cell r="M174">
            <v>0</v>
          </cell>
          <cell r="N174">
            <v>0</v>
          </cell>
          <cell r="O174">
            <v>43</v>
          </cell>
          <cell r="P174">
            <v>43000</v>
          </cell>
        </row>
        <row r="175">
          <cell r="A175">
            <v>5</v>
          </cell>
          <cell r="B175" t="str">
            <v xml:space="preserve">    3/C  22 sq.mm </v>
          </cell>
          <cell r="C175">
            <v>3000</v>
          </cell>
          <cell r="D175" t="str">
            <v>M</v>
          </cell>
          <cell r="E175">
            <v>70</v>
          </cell>
          <cell r="F175">
            <v>210000</v>
          </cell>
          <cell r="H175">
            <v>0</v>
          </cell>
          <cell r="I175">
            <v>0.18099999999999999</v>
          </cell>
          <cell r="J175">
            <v>543</v>
          </cell>
          <cell r="K175">
            <v>70</v>
          </cell>
          <cell r="L175">
            <v>210000</v>
          </cell>
          <cell r="M175">
            <v>0</v>
          </cell>
          <cell r="N175">
            <v>0</v>
          </cell>
          <cell r="O175">
            <v>51</v>
          </cell>
          <cell r="P175">
            <v>153000</v>
          </cell>
        </row>
        <row r="176">
          <cell r="A176">
            <v>6</v>
          </cell>
          <cell r="B176" t="str">
            <v xml:space="preserve">    3/C  38 sq.mm </v>
          </cell>
          <cell r="C176">
            <v>3000</v>
          </cell>
          <cell r="D176" t="str">
            <v>M</v>
          </cell>
          <cell r="E176">
            <v>111</v>
          </cell>
          <cell r="F176">
            <v>333000</v>
          </cell>
          <cell r="H176">
            <v>0</v>
          </cell>
          <cell r="I176">
            <v>0.23</v>
          </cell>
          <cell r="J176">
            <v>690</v>
          </cell>
          <cell r="K176">
            <v>111</v>
          </cell>
          <cell r="L176">
            <v>333000</v>
          </cell>
          <cell r="M176">
            <v>0</v>
          </cell>
          <cell r="N176">
            <v>0</v>
          </cell>
          <cell r="O176">
            <v>64</v>
          </cell>
          <cell r="P176">
            <v>192000</v>
          </cell>
        </row>
        <row r="177">
          <cell r="A177">
            <v>7</v>
          </cell>
          <cell r="B177" t="str">
            <v xml:space="preserve">    3/C  60 sq.mm </v>
          </cell>
          <cell r="C177">
            <v>7200</v>
          </cell>
          <cell r="D177" t="str">
            <v>M</v>
          </cell>
          <cell r="E177">
            <v>177</v>
          </cell>
          <cell r="F177">
            <v>1274400</v>
          </cell>
          <cell r="H177">
            <v>0</v>
          </cell>
          <cell r="I177">
            <v>0.27700000000000002</v>
          </cell>
          <cell r="J177">
            <v>1994</v>
          </cell>
          <cell r="K177">
            <v>177</v>
          </cell>
          <cell r="L177">
            <v>1274400</v>
          </cell>
          <cell r="M177">
            <v>0</v>
          </cell>
          <cell r="N177">
            <v>0</v>
          </cell>
          <cell r="O177">
            <v>78</v>
          </cell>
          <cell r="P177">
            <v>561600</v>
          </cell>
        </row>
        <row r="178">
          <cell r="A178">
            <v>8</v>
          </cell>
          <cell r="B178" t="str">
            <v xml:space="preserve">    1/C 100 sq.mm </v>
          </cell>
          <cell r="C178">
            <v>2000</v>
          </cell>
          <cell r="D178" t="str">
            <v>M</v>
          </cell>
          <cell r="E178">
            <v>92</v>
          </cell>
          <cell r="F178">
            <v>184000</v>
          </cell>
          <cell r="H178">
            <v>0</v>
          </cell>
          <cell r="I178">
            <v>0.17599999999999999</v>
          </cell>
          <cell r="J178">
            <v>352</v>
          </cell>
          <cell r="K178">
            <v>92</v>
          </cell>
          <cell r="L178">
            <v>184000</v>
          </cell>
          <cell r="M178">
            <v>0</v>
          </cell>
          <cell r="N178">
            <v>0</v>
          </cell>
          <cell r="O178">
            <v>49</v>
          </cell>
          <cell r="P178">
            <v>98000</v>
          </cell>
        </row>
        <row r="179">
          <cell r="A179">
            <v>9</v>
          </cell>
          <cell r="B179" t="str">
            <v xml:space="preserve">    1/C 150 sq.mm </v>
          </cell>
          <cell r="C179">
            <v>16500</v>
          </cell>
          <cell r="D179" t="str">
            <v>M</v>
          </cell>
          <cell r="E179">
            <v>137</v>
          </cell>
          <cell r="F179">
            <v>2260500</v>
          </cell>
          <cell r="H179">
            <v>0</v>
          </cell>
          <cell r="I179">
            <v>0.20499999999999999</v>
          </cell>
          <cell r="J179">
            <v>3383</v>
          </cell>
          <cell r="K179">
            <v>137</v>
          </cell>
          <cell r="L179">
            <v>2260500</v>
          </cell>
          <cell r="M179">
            <v>0</v>
          </cell>
          <cell r="N179">
            <v>0</v>
          </cell>
          <cell r="O179">
            <v>57</v>
          </cell>
          <cell r="P179">
            <v>940500</v>
          </cell>
        </row>
        <row r="180">
          <cell r="A180">
            <v>10</v>
          </cell>
          <cell r="B180" t="str">
            <v xml:space="preserve">    1/C 250 sq.mm </v>
          </cell>
          <cell r="C180">
            <v>15000</v>
          </cell>
          <cell r="D180" t="str">
            <v>M</v>
          </cell>
          <cell r="E180">
            <v>223</v>
          </cell>
          <cell r="F180">
            <v>3345000</v>
          </cell>
          <cell r="H180">
            <v>0</v>
          </cell>
          <cell r="I180">
            <v>0.247</v>
          </cell>
          <cell r="J180">
            <v>3705</v>
          </cell>
          <cell r="K180">
            <v>223</v>
          </cell>
          <cell r="L180">
            <v>3345000</v>
          </cell>
          <cell r="M180">
            <v>0</v>
          </cell>
          <cell r="N180">
            <v>0</v>
          </cell>
          <cell r="O180">
            <v>69</v>
          </cell>
          <cell r="P180">
            <v>1035000</v>
          </cell>
        </row>
        <row r="181">
          <cell r="A181">
            <v>11</v>
          </cell>
          <cell r="B181" t="str">
            <v xml:space="preserve">    1/C 325 sq.mm </v>
          </cell>
          <cell r="C181">
            <v>16500</v>
          </cell>
          <cell r="D181" t="str">
            <v>M</v>
          </cell>
          <cell r="E181">
            <v>279</v>
          </cell>
          <cell r="F181">
            <v>4603500</v>
          </cell>
          <cell r="H181">
            <v>0</v>
          </cell>
          <cell r="I181">
            <v>0.27</v>
          </cell>
          <cell r="J181">
            <v>4455</v>
          </cell>
          <cell r="K181">
            <v>279</v>
          </cell>
          <cell r="L181">
            <v>4603500</v>
          </cell>
          <cell r="M181">
            <v>0</v>
          </cell>
          <cell r="N181">
            <v>0</v>
          </cell>
          <cell r="O181">
            <v>76</v>
          </cell>
          <cell r="P181">
            <v>1254000</v>
          </cell>
        </row>
        <row r="182">
          <cell r="A182">
            <v>12</v>
          </cell>
          <cell r="B182" t="str">
            <v xml:space="preserve">    4/C 5.5 sq.mm </v>
          </cell>
          <cell r="C182">
            <v>300</v>
          </cell>
          <cell r="D182" t="str">
            <v>M</v>
          </cell>
          <cell r="E182">
            <v>28</v>
          </cell>
          <cell r="F182">
            <v>8400</v>
          </cell>
          <cell r="H182">
            <v>0</v>
          </cell>
          <cell r="I182">
            <v>0.11700000000000001</v>
          </cell>
          <cell r="J182">
            <v>35</v>
          </cell>
          <cell r="K182">
            <v>28</v>
          </cell>
          <cell r="L182">
            <v>8400</v>
          </cell>
          <cell r="M182">
            <v>0</v>
          </cell>
          <cell r="N182">
            <v>0</v>
          </cell>
          <cell r="O182">
            <v>33</v>
          </cell>
          <cell r="P182">
            <v>9900</v>
          </cell>
        </row>
        <row r="183">
          <cell r="A183">
            <v>13</v>
          </cell>
          <cell r="B183" t="str">
            <v xml:space="preserve">    4/C 60 sq.mm </v>
          </cell>
          <cell r="C183">
            <v>300</v>
          </cell>
          <cell r="D183" t="str">
            <v>M</v>
          </cell>
          <cell r="E183">
            <v>232</v>
          </cell>
          <cell r="F183">
            <v>69600</v>
          </cell>
          <cell r="H183">
            <v>0</v>
          </cell>
          <cell r="I183">
            <v>0.32500000000000001</v>
          </cell>
          <cell r="J183">
            <v>98</v>
          </cell>
          <cell r="K183">
            <v>232</v>
          </cell>
          <cell r="L183">
            <v>69600</v>
          </cell>
          <cell r="M183">
            <v>0</v>
          </cell>
          <cell r="N183">
            <v>0</v>
          </cell>
          <cell r="O183">
            <v>91</v>
          </cell>
          <cell r="P183">
            <v>27300</v>
          </cell>
        </row>
        <row r="184">
          <cell r="E184">
            <v>0</v>
          </cell>
          <cell r="F184">
            <v>0</v>
          </cell>
          <cell r="H184">
            <v>0</v>
          </cell>
          <cell r="I184">
            <v>0</v>
          </cell>
          <cell r="J184">
            <v>0</v>
          </cell>
          <cell r="K184">
            <v>0</v>
          </cell>
          <cell r="L184">
            <v>0</v>
          </cell>
          <cell r="M184">
            <v>0</v>
          </cell>
          <cell r="N184">
            <v>0</v>
          </cell>
          <cell r="O184">
            <v>0</v>
          </cell>
          <cell r="P184">
            <v>0</v>
          </cell>
        </row>
        <row r="185">
          <cell r="B185" t="str">
            <v xml:space="preserve"> 600V CONTROL CABLE, PVC INSU. PVC JACKET</v>
          </cell>
          <cell r="E185">
            <v>0</v>
          </cell>
          <cell r="F185">
            <v>0</v>
          </cell>
          <cell r="H185">
            <v>0</v>
          </cell>
          <cell r="I185">
            <v>0</v>
          </cell>
          <cell r="J185">
            <v>0</v>
          </cell>
          <cell r="K185">
            <v>0</v>
          </cell>
          <cell r="L185">
            <v>0</v>
          </cell>
          <cell r="M185">
            <v>0</v>
          </cell>
          <cell r="N185">
            <v>0</v>
          </cell>
          <cell r="O185">
            <v>0</v>
          </cell>
          <cell r="P185">
            <v>0</v>
          </cell>
        </row>
        <row r="186">
          <cell r="A186">
            <v>14</v>
          </cell>
          <cell r="B186" t="str">
            <v xml:space="preserve">    4/C 2.0 sq.mm </v>
          </cell>
          <cell r="C186">
            <v>13000</v>
          </cell>
          <cell r="D186" t="str">
            <v>M</v>
          </cell>
          <cell r="E186">
            <v>11</v>
          </cell>
          <cell r="F186">
            <v>143000</v>
          </cell>
          <cell r="H186">
            <v>0</v>
          </cell>
          <cell r="I186">
            <v>0.08</v>
          </cell>
          <cell r="J186">
            <v>1040</v>
          </cell>
          <cell r="K186">
            <v>11</v>
          </cell>
          <cell r="L186">
            <v>143000</v>
          </cell>
          <cell r="M186">
            <v>0</v>
          </cell>
          <cell r="N186">
            <v>0</v>
          </cell>
          <cell r="O186">
            <v>22</v>
          </cell>
          <cell r="P186">
            <v>286000</v>
          </cell>
        </row>
        <row r="187">
          <cell r="A187">
            <v>15</v>
          </cell>
          <cell r="B187" t="str">
            <v xml:space="preserve">    7/C 2.0 sq.mm </v>
          </cell>
          <cell r="C187">
            <v>6400</v>
          </cell>
          <cell r="D187" t="str">
            <v>M</v>
          </cell>
          <cell r="E187">
            <v>24</v>
          </cell>
          <cell r="F187">
            <v>153600</v>
          </cell>
          <cell r="H187">
            <v>0</v>
          </cell>
          <cell r="I187">
            <v>0.105</v>
          </cell>
          <cell r="J187">
            <v>672</v>
          </cell>
          <cell r="K187">
            <v>24</v>
          </cell>
          <cell r="L187">
            <v>153600</v>
          </cell>
          <cell r="M187">
            <v>0</v>
          </cell>
          <cell r="N187">
            <v>0</v>
          </cell>
          <cell r="O187">
            <v>29</v>
          </cell>
          <cell r="P187">
            <v>185600</v>
          </cell>
        </row>
        <row r="188">
          <cell r="A188">
            <v>16</v>
          </cell>
          <cell r="B188" t="str">
            <v xml:space="preserve">    9/C 2.0 sq.mm </v>
          </cell>
          <cell r="C188">
            <v>4000</v>
          </cell>
          <cell r="D188" t="str">
            <v>M</v>
          </cell>
          <cell r="E188">
            <v>30</v>
          </cell>
          <cell r="F188">
            <v>120000</v>
          </cell>
          <cell r="H188">
            <v>0</v>
          </cell>
          <cell r="I188">
            <v>0.12</v>
          </cell>
          <cell r="J188">
            <v>480</v>
          </cell>
          <cell r="K188">
            <v>30</v>
          </cell>
          <cell r="L188">
            <v>120000</v>
          </cell>
          <cell r="M188">
            <v>0</v>
          </cell>
          <cell r="N188">
            <v>0</v>
          </cell>
          <cell r="O188">
            <v>34</v>
          </cell>
          <cell r="P188">
            <v>136000</v>
          </cell>
        </row>
        <row r="189">
          <cell r="A189">
            <v>17</v>
          </cell>
          <cell r="B189" t="str">
            <v xml:space="preserve">   12/C 2.0 sq.mm </v>
          </cell>
          <cell r="C189">
            <v>2500</v>
          </cell>
          <cell r="D189" t="str">
            <v>M</v>
          </cell>
          <cell r="E189">
            <v>38</v>
          </cell>
          <cell r="F189">
            <v>95000</v>
          </cell>
          <cell r="H189">
            <v>0</v>
          </cell>
          <cell r="I189">
            <v>0.13800000000000001</v>
          </cell>
          <cell r="J189">
            <v>345</v>
          </cell>
          <cell r="K189">
            <v>38</v>
          </cell>
          <cell r="L189">
            <v>95000</v>
          </cell>
          <cell r="M189">
            <v>0</v>
          </cell>
          <cell r="N189">
            <v>0</v>
          </cell>
          <cell r="O189">
            <v>39</v>
          </cell>
          <cell r="P189">
            <v>97500</v>
          </cell>
        </row>
        <row r="190">
          <cell r="A190">
            <v>18</v>
          </cell>
          <cell r="B190" t="str">
            <v xml:space="preserve">   19/C 2.0 sq.mm </v>
          </cell>
          <cell r="C190">
            <v>1950</v>
          </cell>
          <cell r="D190" t="str">
            <v>M</v>
          </cell>
          <cell r="E190">
            <v>57</v>
          </cell>
          <cell r="F190">
            <v>111150</v>
          </cell>
          <cell r="H190">
            <v>0</v>
          </cell>
          <cell r="I190">
            <v>0.17399999999999999</v>
          </cell>
          <cell r="J190">
            <v>339</v>
          </cell>
          <cell r="K190">
            <v>57</v>
          </cell>
          <cell r="L190">
            <v>111150</v>
          </cell>
          <cell r="M190">
            <v>0</v>
          </cell>
          <cell r="N190">
            <v>0</v>
          </cell>
          <cell r="O190">
            <v>49</v>
          </cell>
          <cell r="P190">
            <v>95550</v>
          </cell>
        </row>
        <row r="191">
          <cell r="A191">
            <v>19</v>
          </cell>
          <cell r="B191" t="str">
            <v xml:space="preserve">   30/C 2.0 sq.mm </v>
          </cell>
          <cell r="C191">
            <v>1900</v>
          </cell>
          <cell r="D191" t="str">
            <v>M</v>
          </cell>
          <cell r="E191">
            <v>92</v>
          </cell>
          <cell r="F191">
            <v>174800</v>
          </cell>
          <cell r="H191">
            <v>0</v>
          </cell>
          <cell r="I191">
            <v>0.21199999999999999</v>
          </cell>
          <cell r="J191">
            <v>403</v>
          </cell>
          <cell r="K191">
            <v>92</v>
          </cell>
          <cell r="L191">
            <v>174800</v>
          </cell>
          <cell r="M191">
            <v>0</v>
          </cell>
          <cell r="N191">
            <v>0</v>
          </cell>
          <cell r="O191">
            <v>59</v>
          </cell>
          <cell r="P191">
            <v>112100</v>
          </cell>
        </row>
        <row r="192">
          <cell r="A192">
            <v>20</v>
          </cell>
          <cell r="B192" t="str">
            <v>600V SHIELDED CABLE, 8P-#14AWG</v>
          </cell>
          <cell r="C192">
            <v>300</v>
          </cell>
          <cell r="D192" t="str">
            <v>M</v>
          </cell>
          <cell r="E192">
            <v>83</v>
          </cell>
          <cell r="F192">
            <v>24900</v>
          </cell>
          <cell r="H192">
            <v>0</v>
          </cell>
          <cell r="I192">
            <v>0.16</v>
          </cell>
          <cell r="J192">
            <v>48</v>
          </cell>
          <cell r="K192">
            <v>83</v>
          </cell>
          <cell r="L192">
            <v>24900</v>
          </cell>
          <cell r="M192">
            <v>0</v>
          </cell>
          <cell r="N192">
            <v>0</v>
          </cell>
          <cell r="O192">
            <v>45</v>
          </cell>
          <cell r="P192">
            <v>13500</v>
          </cell>
        </row>
        <row r="193">
          <cell r="E193">
            <v>0</v>
          </cell>
          <cell r="F193">
            <v>0</v>
          </cell>
          <cell r="H193">
            <v>0</v>
          </cell>
          <cell r="I193">
            <v>0</v>
          </cell>
          <cell r="J193">
            <v>0</v>
          </cell>
          <cell r="K193">
            <v>0</v>
          </cell>
          <cell r="L193">
            <v>0</v>
          </cell>
          <cell r="M193">
            <v>0</v>
          </cell>
          <cell r="N193">
            <v>0</v>
          </cell>
          <cell r="O193">
            <v>0</v>
          </cell>
          <cell r="P193">
            <v>0</v>
          </cell>
        </row>
        <row r="194">
          <cell r="B194" t="str">
            <v>8KV POWER CABLE, XLPE INSU. PVC JACKET</v>
          </cell>
          <cell r="E194">
            <v>0</v>
          </cell>
          <cell r="F194">
            <v>0</v>
          </cell>
          <cell r="H194">
            <v>0</v>
          </cell>
          <cell r="I194">
            <v>0</v>
          </cell>
          <cell r="J194">
            <v>0</v>
          </cell>
          <cell r="K194">
            <v>0</v>
          </cell>
          <cell r="L194">
            <v>0</v>
          </cell>
          <cell r="M194">
            <v>0</v>
          </cell>
          <cell r="N194">
            <v>0</v>
          </cell>
          <cell r="O194">
            <v>0</v>
          </cell>
          <cell r="P194">
            <v>0</v>
          </cell>
        </row>
        <row r="195">
          <cell r="A195">
            <v>21</v>
          </cell>
          <cell r="B195" t="str">
            <v xml:space="preserve">    3/C  38 sq.mm </v>
          </cell>
          <cell r="C195">
            <v>880</v>
          </cell>
          <cell r="D195" t="str">
            <v>M</v>
          </cell>
          <cell r="E195">
            <v>268</v>
          </cell>
          <cell r="F195">
            <v>235840</v>
          </cell>
          <cell r="H195">
            <v>0</v>
          </cell>
          <cell r="I195">
            <v>0.32100000000000001</v>
          </cell>
          <cell r="J195">
            <v>282</v>
          </cell>
          <cell r="K195">
            <v>268</v>
          </cell>
          <cell r="L195">
            <v>235840</v>
          </cell>
          <cell r="M195">
            <v>0</v>
          </cell>
          <cell r="N195">
            <v>0</v>
          </cell>
          <cell r="O195">
            <v>90</v>
          </cell>
          <cell r="P195">
            <v>79200</v>
          </cell>
        </row>
        <row r="196">
          <cell r="A196">
            <v>22</v>
          </cell>
          <cell r="B196" t="str">
            <v xml:space="preserve">    3/C  60 sq.mm </v>
          </cell>
          <cell r="C196">
            <v>200</v>
          </cell>
          <cell r="D196" t="str">
            <v>M</v>
          </cell>
          <cell r="E196">
            <v>367</v>
          </cell>
          <cell r="F196">
            <v>73400</v>
          </cell>
          <cell r="H196">
            <v>0</v>
          </cell>
          <cell r="I196">
            <v>0.38800000000000001</v>
          </cell>
          <cell r="J196">
            <v>78</v>
          </cell>
          <cell r="K196">
            <v>367</v>
          </cell>
          <cell r="L196">
            <v>73400</v>
          </cell>
          <cell r="M196">
            <v>0</v>
          </cell>
          <cell r="N196">
            <v>0</v>
          </cell>
          <cell r="O196">
            <v>109</v>
          </cell>
          <cell r="P196">
            <v>21800</v>
          </cell>
        </row>
        <row r="197">
          <cell r="A197">
            <v>23</v>
          </cell>
          <cell r="B197" t="str">
            <v xml:space="preserve">    1/C 100 sq.mm </v>
          </cell>
          <cell r="C197">
            <v>4800</v>
          </cell>
          <cell r="D197" t="str">
            <v>M</v>
          </cell>
          <cell r="E197">
            <v>148</v>
          </cell>
          <cell r="F197">
            <v>710400</v>
          </cell>
          <cell r="H197">
            <v>0</v>
          </cell>
          <cell r="I197">
            <v>0.22500000000000001</v>
          </cell>
          <cell r="J197">
            <v>1080</v>
          </cell>
          <cell r="K197">
            <v>148</v>
          </cell>
          <cell r="L197">
            <v>710400</v>
          </cell>
          <cell r="M197">
            <v>0</v>
          </cell>
          <cell r="N197">
            <v>0</v>
          </cell>
          <cell r="O197">
            <v>63</v>
          </cell>
          <cell r="P197">
            <v>302400</v>
          </cell>
        </row>
        <row r="198">
          <cell r="A198">
            <v>24</v>
          </cell>
          <cell r="B198" t="str">
            <v xml:space="preserve">    1/C 200 sq.mm </v>
          </cell>
          <cell r="C198">
            <v>1000</v>
          </cell>
          <cell r="D198" t="str">
            <v>M</v>
          </cell>
          <cell r="E198">
            <v>246</v>
          </cell>
          <cell r="F198">
            <v>246000</v>
          </cell>
          <cell r="H198">
            <v>0</v>
          </cell>
          <cell r="I198">
            <v>0.28699999999999998</v>
          </cell>
          <cell r="J198">
            <v>287</v>
          </cell>
          <cell r="K198">
            <v>246</v>
          </cell>
          <cell r="L198">
            <v>246000</v>
          </cell>
          <cell r="M198">
            <v>0</v>
          </cell>
          <cell r="N198">
            <v>0</v>
          </cell>
          <cell r="O198">
            <v>80</v>
          </cell>
          <cell r="P198">
            <v>80000</v>
          </cell>
        </row>
        <row r="199">
          <cell r="A199">
            <v>25</v>
          </cell>
          <cell r="B199" t="str">
            <v xml:space="preserve">    1/C 250 sq.mm </v>
          </cell>
          <cell r="C199">
            <v>17500</v>
          </cell>
          <cell r="D199" t="str">
            <v>M</v>
          </cell>
          <cell r="E199">
            <v>306</v>
          </cell>
          <cell r="F199">
            <v>5355000</v>
          </cell>
          <cell r="H199">
            <v>0</v>
          </cell>
          <cell r="I199">
            <v>0.27400000000000002</v>
          </cell>
          <cell r="J199">
            <v>4795</v>
          </cell>
          <cell r="K199">
            <v>306</v>
          </cell>
          <cell r="L199">
            <v>5355000</v>
          </cell>
          <cell r="M199">
            <v>0</v>
          </cell>
          <cell r="N199">
            <v>0</v>
          </cell>
          <cell r="O199">
            <v>77</v>
          </cell>
          <cell r="P199">
            <v>1347500</v>
          </cell>
        </row>
        <row r="200">
          <cell r="F200">
            <v>0</v>
          </cell>
          <cell r="H200">
            <v>0</v>
          </cell>
          <cell r="J200">
            <v>0</v>
          </cell>
          <cell r="K200">
            <v>0</v>
          </cell>
          <cell r="L200">
            <v>0</v>
          </cell>
          <cell r="M200">
            <v>0</v>
          </cell>
          <cell r="N200">
            <v>0</v>
          </cell>
          <cell r="O200">
            <v>0</v>
          </cell>
          <cell r="P200">
            <v>0</v>
          </cell>
        </row>
        <row r="201">
          <cell r="B201" t="str">
            <v>8KV TERMINATION KIT, HEAT SHRINKABLE TYPE</v>
          </cell>
          <cell r="F201">
            <v>0</v>
          </cell>
          <cell r="H201">
            <v>0</v>
          </cell>
          <cell r="J201">
            <v>0</v>
          </cell>
          <cell r="K201">
            <v>0</v>
          </cell>
          <cell r="L201">
            <v>0</v>
          </cell>
          <cell r="M201">
            <v>0</v>
          </cell>
          <cell r="N201">
            <v>0</v>
          </cell>
          <cell r="O201">
            <v>0</v>
          </cell>
          <cell r="P201">
            <v>0</v>
          </cell>
        </row>
        <row r="202">
          <cell r="A202">
            <v>26</v>
          </cell>
          <cell r="B202" t="str">
            <v xml:space="preserve">    3/C  38 sq.mm </v>
          </cell>
          <cell r="C202">
            <v>8</v>
          </cell>
          <cell r="D202" t="str">
            <v>SET</v>
          </cell>
          <cell r="E202">
            <v>4330</v>
          </cell>
          <cell r="F202">
            <v>34640</v>
          </cell>
          <cell r="H202">
            <v>0</v>
          </cell>
          <cell r="I202">
            <v>5</v>
          </cell>
          <cell r="J202">
            <v>40</v>
          </cell>
          <cell r="K202">
            <v>4330</v>
          </cell>
          <cell r="L202">
            <v>34640</v>
          </cell>
          <cell r="M202">
            <v>0</v>
          </cell>
          <cell r="N202">
            <v>0</v>
          </cell>
          <cell r="O202">
            <v>1400</v>
          </cell>
          <cell r="P202">
            <v>11200</v>
          </cell>
        </row>
        <row r="203">
          <cell r="A203">
            <v>27</v>
          </cell>
          <cell r="B203" t="str">
            <v xml:space="preserve">    3/C  60 sq.mm </v>
          </cell>
          <cell r="C203">
            <v>10</v>
          </cell>
          <cell r="D203" t="str">
            <v>SET</v>
          </cell>
          <cell r="E203">
            <v>4330</v>
          </cell>
          <cell r="F203">
            <v>43300</v>
          </cell>
          <cell r="H203">
            <v>0</v>
          </cell>
          <cell r="I203">
            <v>6</v>
          </cell>
          <cell r="J203">
            <v>60</v>
          </cell>
          <cell r="K203">
            <v>4330</v>
          </cell>
          <cell r="L203">
            <v>43300</v>
          </cell>
          <cell r="M203">
            <v>0</v>
          </cell>
          <cell r="N203">
            <v>0</v>
          </cell>
          <cell r="O203">
            <v>1680</v>
          </cell>
          <cell r="P203">
            <v>16800</v>
          </cell>
        </row>
        <row r="204">
          <cell r="A204">
            <v>28</v>
          </cell>
          <cell r="B204" t="str">
            <v xml:space="preserve">   1/C 100 sq.mm </v>
          </cell>
          <cell r="C204">
            <v>30</v>
          </cell>
          <cell r="D204" t="str">
            <v>SET</v>
          </cell>
          <cell r="E204">
            <v>1170</v>
          </cell>
          <cell r="F204">
            <v>35100</v>
          </cell>
          <cell r="H204">
            <v>0</v>
          </cell>
          <cell r="I204">
            <v>3.5</v>
          </cell>
          <cell r="J204">
            <v>105</v>
          </cell>
          <cell r="K204">
            <v>1170</v>
          </cell>
          <cell r="L204">
            <v>35100</v>
          </cell>
          <cell r="M204">
            <v>0</v>
          </cell>
          <cell r="N204">
            <v>0</v>
          </cell>
          <cell r="O204">
            <v>980</v>
          </cell>
          <cell r="P204">
            <v>29400</v>
          </cell>
        </row>
        <row r="205">
          <cell r="A205">
            <v>29</v>
          </cell>
          <cell r="B205" t="str">
            <v xml:space="preserve">    1/C 200 sq.mm </v>
          </cell>
          <cell r="C205">
            <v>9</v>
          </cell>
          <cell r="D205" t="str">
            <v>SET</v>
          </cell>
          <cell r="E205">
            <v>1550</v>
          </cell>
          <cell r="F205">
            <v>13950</v>
          </cell>
          <cell r="H205">
            <v>0</v>
          </cell>
          <cell r="I205">
            <v>4.5</v>
          </cell>
          <cell r="J205">
            <v>41</v>
          </cell>
          <cell r="K205">
            <v>1550</v>
          </cell>
          <cell r="L205">
            <v>13950</v>
          </cell>
          <cell r="M205">
            <v>0</v>
          </cell>
          <cell r="N205">
            <v>0</v>
          </cell>
          <cell r="O205">
            <v>1260</v>
          </cell>
          <cell r="P205">
            <v>11340</v>
          </cell>
        </row>
        <row r="206">
          <cell r="A206">
            <v>30</v>
          </cell>
          <cell r="B206" t="str">
            <v xml:space="preserve">    1/C 250 sq.mm </v>
          </cell>
          <cell r="C206">
            <v>40</v>
          </cell>
          <cell r="D206" t="str">
            <v>SET</v>
          </cell>
          <cell r="E206">
            <v>1585</v>
          </cell>
          <cell r="F206">
            <v>63400</v>
          </cell>
          <cell r="H206">
            <v>0</v>
          </cell>
          <cell r="I206">
            <v>4.5</v>
          </cell>
          <cell r="J206">
            <v>180</v>
          </cell>
          <cell r="K206">
            <v>1585</v>
          </cell>
          <cell r="L206">
            <v>63400</v>
          </cell>
          <cell r="M206">
            <v>0</v>
          </cell>
          <cell r="N206">
            <v>0</v>
          </cell>
          <cell r="O206">
            <v>1260</v>
          </cell>
          <cell r="P206">
            <v>50400</v>
          </cell>
        </row>
        <row r="207">
          <cell r="F207">
            <v>0</v>
          </cell>
          <cell r="H207">
            <v>0</v>
          </cell>
          <cell r="J207">
            <v>0</v>
          </cell>
          <cell r="K207">
            <v>0</v>
          </cell>
          <cell r="L207">
            <v>0</v>
          </cell>
          <cell r="M207">
            <v>0</v>
          </cell>
          <cell r="N207">
            <v>0</v>
          </cell>
          <cell r="O207">
            <v>0</v>
          </cell>
          <cell r="P207">
            <v>0</v>
          </cell>
        </row>
        <row r="208">
          <cell r="B208" t="str">
            <v xml:space="preserve"> RSG CONDUIT WITH COUPLING, THICK WALL</v>
          </cell>
          <cell r="F208">
            <v>0</v>
          </cell>
          <cell r="H208">
            <v>0</v>
          </cell>
          <cell r="J208">
            <v>0</v>
          </cell>
          <cell r="K208">
            <v>0</v>
          </cell>
          <cell r="L208">
            <v>0</v>
          </cell>
          <cell r="M208">
            <v>0</v>
          </cell>
          <cell r="N208">
            <v>0</v>
          </cell>
          <cell r="O208">
            <v>0</v>
          </cell>
          <cell r="P208">
            <v>0</v>
          </cell>
        </row>
        <row r="209">
          <cell r="B209" t="str">
            <v xml:space="preserve"> (ANSI C80.1 NPT THREADED)</v>
          </cell>
          <cell r="F209">
            <v>0</v>
          </cell>
          <cell r="H209">
            <v>0</v>
          </cell>
          <cell r="J209">
            <v>0</v>
          </cell>
          <cell r="K209">
            <v>0</v>
          </cell>
          <cell r="L209">
            <v>0</v>
          </cell>
          <cell r="M209">
            <v>0</v>
          </cell>
          <cell r="N209">
            <v>0</v>
          </cell>
          <cell r="O209">
            <v>0</v>
          </cell>
          <cell r="P209">
            <v>0</v>
          </cell>
        </row>
        <row r="210">
          <cell r="A210">
            <v>31</v>
          </cell>
          <cell r="B210" t="str">
            <v xml:space="preserve">     1"</v>
          </cell>
          <cell r="C210">
            <v>800</v>
          </cell>
          <cell r="D210" t="str">
            <v>M</v>
          </cell>
          <cell r="E210">
            <v>49</v>
          </cell>
          <cell r="F210">
            <v>39200</v>
          </cell>
          <cell r="H210">
            <v>0</v>
          </cell>
          <cell r="I210">
            <v>0.54</v>
          </cell>
          <cell r="J210">
            <v>432</v>
          </cell>
          <cell r="K210">
            <v>49</v>
          </cell>
          <cell r="L210">
            <v>39200</v>
          </cell>
          <cell r="M210">
            <v>0</v>
          </cell>
          <cell r="N210">
            <v>0</v>
          </cell>
          <cell r="O210">
            <v>151</v>
          </cell>
          <cell r="P210">
            <v>120800</v>
          </cell>
        </row>
        <row r="211">
          <cell r="A211">
            <v>32</v>
          </cell>
          <cell r="B211" t="str">
            <v xml:space="preserve">     2"</v>
          </cell>
          <cell r="C211">
            <v>1000</v>
          </cell>
          <cell r="D211" t="str">
            <v>M</v>
          </cell>
          <cell r="E211">
            <v>105</v>
          </cell>
          <cell r="F211">
            <v>105000</v>
          </cell>
          <cell r="H211">
            <v>0</v>
          </cell>
          <cell r="I211">
            <v>0.98</v>
          </cell>
          <cell r="J211">
            <v>980</v>
          </cell>
          <cell r="K211">
            <v>105</v>
          </cell>
          <cell r="L211">
            <v>105000</v>
          </cell>
          <cell r="M211">
            <v>0</v>
          </cell>
          <cell r="N211">
            <v>0</v>
          </cell>
          <cell r="O211">
            <v>274</v>
          </cell>
          <cell r="P211">
            <v>274000</v>
          </cell>
        </row>
        <row r="212">
          <cell r="A212">
            <v>33</v>
          </cell>
          <cell r="B212" t="str">
            <v xml:space="preserve">     4"</v>
          </cell>
          <cell r="C212">
            <v>350</v>
          </cell>
          <cell r="D212" t="str">
            <v>M</v>
          </cell>
          <cell r="E212">
            <v>343</v>
          </cell>
          <cell r="F212">
            <v>120050</v>
          </cell>
          <cell r="H212">
            <v>0</v>
          </cell>
          <cell r="I212">
            <v>1.85</v>
          </cell>
          <cell r="J212">
            <v>648</v>
          </cell>
          <cell r="K212">
            <v>343</v>
          </cell>
          <cell r="L212">
            <v>120050</v>
          </cell>
          <cell r="M212">
            <v>0</v>
          </cell>
          <cell r="N212">
            <v>0</v>
          </cell>
          <cell r="O212">
            <v>518</v>
          </cell>
          <cell r="P212">
            <v>181300</v>
          </cell>
        </row>
        <row r="213">
          <cell r="A213">
            <v>34</v>
          </cell>
          <cell r="B213" t="str">
            <v xml:space="preserve">     6"</v>
          </cell>
          <cell r="C213">
            <v>50</v>
          </cell>
          <cell r="D213" t="str">
            <v>M</v>
          </cell>
          <cell r="E213">
            <v>840</v>
          </cell>
          <cell r="F213">
            <v>42000</v>
          </cell>
          <cell r="H213">
            <v>0</v>
          </cell>
          <cell r="I213">
            <v>2.72</v>
          </cell>
          <cell r="J213">
            <v>136</v>
          </cell>
          <cell r="K213">
            <v>840</v>
          </cell>
          <cell r="L213">
            <v>42000</v>
          </cell>
          <cell r="M213">
            <v>0</v>
          </cell>
          <cell r="N213">
            <v>0</v>
          </cell>
          <cell r="O213">
            <v>762</v>
          </cell>
          <cell r="P213">
            <v>38100</v>
          </cell>
        </row>
        <row r="214">
          <cell r="E214" t="str">
            <v xml:space="preserve"> </v>
          </cell>
          <cell r="F214">
            <v>0</v>
          </cell>
          <cell r="H214">
            <v>0</v>
          </cell>
          <cell r="J214">
            <v>0</v>
          </cell>
          <cell r="K214">
            <v>0</v>
          </cell>
          <cell r="L214">
            <v>0</v>
          </cell>
          <cell r="M214">
            <v>0</v>
          </cell>
          <cell r="N214">
            <v>0</v>
          </cell>
          <cell r="O214">
            <v>0</v>
          </cell>
          <cell r="P214">
            <v>0</v>
          </cell>
        </row>
        <row r="215">
          <cell r="B215" t="str">
            <v xml:space="preserve"> FLEXIBLE CONDUIT, LIQUID-TIGHT, UA TYPE</v>
          </cell>
          <cell r="F215">
            <v>0</v>
          </cell>
          <cell r="H215">
            <v>0</v>
          </cell>
          <cell r="J215">
            <v>0</v>
          </cell>
          <cell r="K215">
            <v>0</v>
          </cell>
          <cell r="L215">
            <v>0</v>
          </cell>
          <cell r="M215">
            <v>0</v>
          </cell>
          <cell r="N215">
            <v>0</v>
          </cell>
          <cell r="O215">
            <v>0</v>
          </cell>
          <cell r="P215">
            <v>0</v>
          </cell>
        </row>
        <row r="216">
          <cell r="A216">
            <v>35</v>
          </cell>
          <cell r="B216" t="str">
            <v xml:space="preserve">     1", 0.6M LG., W/TWO CONNECTORS</v>
          </cell>
          <cell r="C216">
            <v>20</v>
          </cell>
          <cell r="D216" t="str">
            <v>M</v>
          </cell>
          <cell r="E216">
            <v>191</v>
          </cell>
          <cell r="F216">
            <v>3820</v>
          </cell>
          <cell r="H216">
            <v>0</v>
          </cell>
          <cell r="I216">
            <v>0.64</v>
          </cell>
          <cell r="J216">
            <v>13</v>
          </cell>
          <cell r="K216">
            <v>191</v>
          </cell>
          <cell r="L216">
            <v>3820</v>
          </cell>
          <cell r="M216">
            <v>0</v>
          </cell>
          <cell r="N216">
            <v>0</v>
          </cell>
          <cell r="O216">
            <v>179</v>
          </cell>
          <cell r="P216">
            <v>3580</v>
          </cell>
        </row>
        <row r="217">
          <cell r="A217">
            <v>36</v>
          </cell>
          <cell r="B217" t="str">
            <v xml:space="preserve">    2", 0.6M LG., W/TWO CONNECTORS</v>
          </cell>
          <cell r="C217">
            <v>25</v>
          </cell>
          <cell r="D217" t="str">
            <v>M</v>
          </cell>
          <cell r="E217">
            <v>446</v>
          </cell>
          <cell r="F217">
            <v>11150</v>
          </cell>
          <cell r="H217">
            <v>0</v>
          </cell>
          <cell r="I217">
            <v>1.1599999999999999</v>
          </cell>
          <cell r="J217">
            <v>29</v>
          </cell>
          <cell r="K217">
            <v>446</v>
          </cell>
          <cell r="L217">
            <v>11150</v>
          </cell>
          <cell r="M217">
            <v>0</v>
          </cell>
          <cell r="N217">
            <v>0</v>
          </cell>
          <cell r="O217">
            <v>325</v>
          </cell>
          <cell r="P217">
            <v>8125</v>
          </cell>
        </row>
        <row r="218">
          <cell r="A218">
            <v>37</v>
          </cell>
          <cell r="B218" t="str">
            <v xml:space="preserve">    4", 0.6M LG., W/TWO CONNECTORS</v>
          </cell>
          <cell r="C218">
            <v>20</v>
          </cell>
          <cell r="D218" t="str">
            <v>M</v>
          </cell>
          <cell r="E218">
            <v>1307</v>
          </cell>
          <cell r="F218">
            <v>26140</v>
          </cell>
          <cell r="H218">
            <v>0</v>
          </cell>
          <cell r="I218">
            <v>2.08</v>
          </cell>
          <cell r="J218">
            <v>42</v>
          </cell>
          <cell r="K218">
            <v>1307</v>
          </cell>
          <cell r="L218">
            <v>26140</v>
          </cell>
          <cell r="M218">
            <v>0</v>
          </cell>
          <cell r="N218">
            <v>0</v>
          </cell>
          <cell r="O218">
            <v>582</v>
          </cell>
          <cell r="P218">
            <v>11640</v>
          </cell>
        </row>
        <row r="219">
          <cell r="F219">
            <v>0</v>
          </cell>
          <cell r="H219">
            <v>0</v>
          </cell>
          <cell r="J219">
            <v>0</v>
          </cell>
          <cell r="K219">
            <v>0</v>
          </cell>
          <cell r="L219">
            <v>0</v>
          </cell>
          <cell r="M219">
            <v>0</v>
          </cell>
          <cell r="N219">
            <v>0</v>
          </cell>
          <cell r="O219">
            <v>0</v>
          </cell>
          <cell r="P219">
            <v>0</v>
          </cell>
        </row>
        <row r="220">
          <cell r="A220">
            <v>38</v>
          </cell>
          <cell r="B220" t="str">
            <v xml:space="preserve"> HOT DIPPED GALVANIZED CONDUIT FITTING</v>
          </cell>
          <cell r="C220">
            <v>1</v>
          </cell>
          <cell r="D220" t="str">
            <v>LOT</v>
          </cell>
          <cell r="E220">
            <v>612500</v>
          </cell>
          <cell r="F220">
            <v>612500</v>
          </cell>
          <cell r="H220">
            <v>0</v>
          </cell>
          <cell r="I220">
            <v>658.8</v>
          </cell>
          <cell r="J220">
            <v>659</v>
          </cell>
          <cell r="K220">
            <v>612500</v>
          </cell>
          <cell r="L220">
            <v>612500</v>
          </cell>
          <cell r="M220">
            <v>0</v>
          </cell>
          <cell r="N220">
            <v>0</v>
          </cell>
          <cell r="O220">
            <v>184464</v>
          </cell>
          <cell r="P220">
            <v>184464</v>
          </cell>
        </row>
        <row r="221">
          <cell r="B221" t="str">
            <v xml:space="preserve"> SEALING FITTING, UNION, CLAMP….</v>
          </cell>
          <cell r="F221">
            <v>0</v>
          </cell>
          <cell r="H221">
            <v>0</v>
          </cell>
          <cell r="J221">
            <v>0</v>
          </cell>
          <cell r="K221">
            <v>0</v>
          </cell>
          <cell r="L221">
            <v>0</v>
          </cell>
          <cell r="M221">
            <v>0</v>
          </cell>
          <cell r="N221">
            <v>0</v>
          </cell>
          <cell r="O221">
            <v>0</v>
          </cell>
          <cell r="P221">
            <v>0</v>
          </cell>
        </row>
        <row r="222">
          <cell r="F222">
            <v>0</v>
          </cell>
          <cell r="H222">
            <v>0</v>
          </cell>
          <cell r="J222">
            <v>0</v>
          </cell>
          <cell r="K222">
            <v>0</v>
          </cell>
          <cell r="L222">
            <v>0</v>
          </cell>
          <cell r="M222">
            <v>0</v>
          </cell>
          <cell r="N222">
            <v>0</v>
          </cell>
          <cell r="O222">
            <v>0</v>
          </cell>
          <cell r="P222">
            <v>0</v>
          </cell>
        </row>
        <row r="223">
          <cell r="A223">
            <v>39</v>
          </cell>
          <cell r="B223" t="str">
            <v xml:space="preserve"> HOT DIPPED GALVANIZED STEEL SUPPORT, FOR CONDUIT</v>
          </cell>
          <cell r="C223">
            <v>1100</v>
          </cell>
          <cell r="D223" t="str">
            <v>KG</v>
          </cell>
          <cell r="E223">
            <v>20</v>
          </cell>
          <cell r="F223">
            <v>22000</v>
          </cell>
          <cell r="H223">
            <v>0</v>
          </cell>
          <cell r="I223">
            <v>0.15</v>
          </cell>
          <cell r="J223">
            <v>165</v>
          </cell>
          <cell r="K223">
            <v>20</v>
          </cell>
          <cell r="L223">
            <v>22000</v>
          </cell>
          <cell r="M223">
            <v>0</v>
          </cell>
          <cell r="N223">
            <v>0</v>
          </cell>
          <cell r="O223">
            <v>42</v>
          </cell>
          <cell r="P223">
            <v>46200</v>
          </cell>
        </row>
        <row r="224">
          <cell r="F224">
            <v>0</v>
          </cell>
          <cell r="H224">
            <v>0</v>
          </cell>
          <cell r="J224">
            <v>0</v>
          </cell>
          <cell r="K224">
            <v>0</v>
          </cell>
          <cell r="L224">
            <v>0</v>
          </cell>
          <cell r="M224">
            <v>0</v>
          </cell>
          <cell r="N224">
            <v>0</v>
          </cell>
          <cell r="O224">
            <v>0</v>
          </cell>
          <cell r="P224">
            <v>0</v>
          </cell>
        </row>
        <row r="225">
          <cell r="A225">
            <v>40</v>
          </cell>
          <cell r="B225" t="str">
            <v xml:space="preserve"> PUSH BUTTON  STATION, "START-STOP" TYPE,</v>
          </cell>
          <cell r="C225">
            <v>20</v>
          </cell>
          <cell r="D225" t="str">
            <v>SET</v>
          </cell>
          <cell r="E225">
            <v>3600</v>
          </cell>
          <cell r="F225">
            <v>72000</v>
          </cell>
          <cell r="H225">
            <v>0</v>
          </cell>
          <cell r="I225">
            <v>6</v>
          </cell>
          <cell r="J225">
            <v>120</v>
          </cell>
          <cell r="K225">
            <v>3600</v>
          </cell>
          <cell r="L225">
            <v>72000</v>
          </cell>
          <cell r="M225">
            <v>0</v>
          </cell>
          <cell r="N225">
            <v>0</v>
          </cell>
          <cell r="O225">
            <v>1680</v>
          </cell>
          <cell r="P225">
            <v>33600</v>
          </cell>
        </row>
        <row r="226">
          <cell r="B226" t="str">
            <v xml:space="preserve"> FOR CLASS 1, DIV. 2 GROUP D, NEMA-4X</v>
          </cell>
          <cell r="F226">
            <v>0</v>
          </cell>
          <cell r="H226">
            <v>0</v>
          </cell>
          <cell r="J226">
            <v>0</v>
          </cell>
          <cell r="K226">
            <v>0</v>
          </cell>
          <cell r="L226">
            <v>0</v>
          </cell>
          <cell r="M226">
            <v>0</v>
          </cell>
          <cell r="N226">
            <v>0</v>
          </cell>
          <cell r="O226">
            <v>0</v>
          </cell>
          <cell r="P226">
            <v>0</v>
          </cell>
        </row>
        <row r="227">
          <cell r="F227">
            <v>0</v>
          </cell>
          <cell r="H227">
            <v>0</v>
          </cell>
          <cell r="J227">
            <v>0</v>
          </cell>
          <cell r="K227">
            <v>0</v>
          </cell>
          <cell r="L227">
            <v>0</v>
          </cell>
          <cell r="M227">
            <v>0</v>
          </cell>
          <cell r="N227">
            <v>0</v>
          </cell>
          <cell r="O227">
            <v>0</v>
          </cell>
          <cell r="P227">
            <v>0</v>
          </cell>
        </row>
        <row r="228">
          <cell r="A228">
            <v>41</v>
          </cell>
          <cell r="B228" t="str">
            <v xml:space="preserve"> PUSH BUTTON  STATION, "START-STOP" TYPE, WITH LAMP x 1PC</v>
          </cell>
          <cell r="C228">
            <v>12</v>
          </cell>
          <cell r="D228" t="str">
            <v>SET</v>
          </cell>
          <cell r="E228">
            <v>6800</v>
          </cell>
          <cell r="F228">
            <v>81600</v>
          </cell>
          <cell r="H228">
            <v>0</v>
          </cell>
          <cell r="I228">
            <v>7</v>
          </cell>
          <cell r="J228">
            <v>84</v>
          </cell>
          <cell r="K228">
            <v>6800</v>
          </cell>
          <cell r="L228">
            <v>81600</v>
          </cell>
          <cell r="M228">
            <v>0</v>
          </cell>
          <cell r="N228">
            <v>0</v>
          </cell>
          <cell r="O228">
            <v>1960</v>
          </cell>
          <cell r="P228">
            <v>23520</v>
          </cell>
        </row>
        <row r="229">
          <cell r="B229" t="str">
            <v xml:space="preserve"> FOR CLASS 1, DIV. 2 GROUP D, NEMA-4X</v>
          </cell>
          <cell r="F229">
            <v>0</v>
          </cell>
          <cell r="H229">
            <v>0</v>
          </cell>
          <cell r="J229">
            <v>0</v>
          </cell>
          <cell r="K229">
            <v>0</v>
          </cell>
          <cell r="L229">
            <v>0</v>
          </cell>
          <cell r="M229">
            <v>0</v>
          </cell>
          <cell r="N229">
            <v>0</v>
          </cell>
          <cell r="O229">
            <v>0</v>
          </cell>
          <cell r="P229">
            <v>0</v>
          </cell>
        </row>
        <row r="230">
          <cell r="F230">
            <v>0</v>
          </cell>
          <cell r="H230">
            <v>0</v>
          </cell>
          <cell r="J230">
            <v>0</v>
          </cell>
          <cell r="K230">
            <v>0</v>
          </cell>
          <cell r="L230">
            <v>0</v>
          </cell>
          <cell r="M230">
            <v>0</v>
          </cell>
          <cell r="N230">
            <v>0</v>
          </cell>
          <cell r="O230">
            <v>0</v>
          </cell>
          <cell r="P230">
            <v>0</v>
          </cell>
        </row>
        <row r="231">
          <cell r="A231">
            <v>42</v>
          </cell>
          <cell r="B231" t="str">
            <v xml:space="preserve"> PUSH BUTTON  STATION, "START-STOP" TYPE,</v>
          </cell>
          <cell r="C231">
            <v>20</v>
          </cell>
          <cell r="D231" t="str">
            <v>SET</v>
          </cell>
          <cell r="E231">
            <v>2800</v>
          </cell>
          <cell r="F231">
            <v>56000</v>
          </cell>
          <cell r="H231">
            <v>0</v>
          </cell>
          <cell r="I231">
            <v>5</v>
          </cell>
          <cell r="J231">
            <v>100</v>
          </cell>
          <cell r="K231">
            <v>2800</v>
          </cell>
          <cell r="L231">
            <v>56000</v>
          </cell>
          <cell r="M231">
            <v>0</v>
          </cell>
          <cell r="N231">
            <v>0</v>
          </cell>
          <cell r="O231">
            <v>1400</v>
          </cell>
          <cell r="P231">
            <v>28000</v>
          </cell>
        </row>
        <row r="232">
          <cell r="B232" t="str">
            <v xml:space="preserve"> WEATHER PROOF, NEMA-4X</v>
          </cell>
          <cell r="F232">
            <v>0</v>
          </cell>
          <cell r="H232">
            <v>0</v>
          </cell>
          <cell r="J232">
            <v>0</v>
          </cell>
          <cell r="K232">
            <v>0</v>
          </cell>
          <cell r="L232">
            <v>0</v>
          </cell>
          <cell r="M232">
            <v>0</v>
          </cell>
          <cell r="N232">
            <v>0</v>
          </cell>
          <cell r="O232">
            <v>0</v>
          </cell>
          <cell r="P232">
            <v>0</v>
          </cell>
        </row>
        <row r="233">
          <cell r="F233">
            <v>0</v>
          </cell>
          <cell r="H233">
            <v>0</v>
          </cell>
          <cell r="J233">
            <v>0</v>
          </cell>
          <cell r="K233">
            <v>0</v>
          </cell>
          <cell r="L233">
            <v>0</v>
          </cell>
          <cell r="M233">
            <v>0</v>
          </cell>
          <cell r="N233">
            <v>0</v>
          </cell>
          <cell r="O233">
            <v>0</v>
          </cell>
          <cell r="P233">
            <v>0</v>
          </cell>
        </row>
        <row r="234">
          <cell r="A234">
            <v>43</v>
          </cell>
          <cell r="B234" t="str">
            <v xml:space="preserve"> HOT DIPPED GALVANIZED STEEL SUPPORT, </v>
          </cell>
          <cell r="C234">
            <v>780</v>
          </cell>
          <cell r="D234" t="str">
            <v>KG</v>
          </cell>
          <cell r="E234">
            <v>20</v>
          </cell>
          <cell r="F234">
            <v>15600</v>
          </cell>
          <cell r="H234">
            <v>0</v>
          </cell>
          <cell r="I234">
            <v>0.15</v>
          </cell>
          <cell r="J234">
            <v>117</v>
          </cell>
          <cell r="K234">
            <v>20</v>
          </cell>
          <cell r="L234">
            <v>15600</v>
          </cell>
          <cell r="M234">
            <v>0</v>
          </cell>
          <cell r="N234">
            <v>0</v>
          </cell>
          <cell r="O234">
            <v>42</v>
          </cell>
          <cell r="P234">
            <v>32760</v>
          </cell>
        </row>
        <row r="235">
          <cell r="B235" t="str">
            <v xml:space="preserve"> 1.5M(H) X 52SET FOR PUSH BUTTON STATION</v>
          </cell>
          <cell r="F235">
            <v>0</v>
          </cell>
          <cell r="H235">
            <v>0</v>
          </cell>
          <cell r="J235">
            <v>0</v>
          </cell>
          <cell r="K235">
            <v>0</v>
          </cell>
          <cell r="L235">
            <v>0</v>
          </cell>
          <cell r="M235">
            <v>0</v>
          </cell>
          <cell r="N235">
            <v>0</v>
          </cell>
          <cell r="O235">
            <v>0</v>
          </cell>
          <cell r="P235">
            <v>0</v>
          </cell>
        </row>
        <row r="236">
          <cell r="F236">
            <v>0</v>
          </cell>
          <cell r="H236">
            <v>0</v>
          </cell>
          <cell r="J236">
            <v>0</v>
          </cell>
          <cell r="K236">
            <v>0</v>
          </cell>
          <cell r="L236">
            <v>0</v>
          </cell>
          <cell r="M236">
            <v>0</v>
          </cell>
          <cell r="N236">
            <v>0</v>
          </cell>
          <cell r="O236">
            <v>0</v>
          </cell>
          <cell r="P236">
            <v>0</v>
          </cell>
        </row>
        <row r="237">
          <cell r="A237">
            <v>44</v>
          </cell>
          <cell r="B237" t="str">
            <v>SMALL FOUNDATION FOR PUSH BUTTON STATION</v>
          </cell>
          <cell r="C237">
            <v>52</v>
          </cell>
          <cell r="D237" t="str">
            <v>SET</v>
          </cell>
          <cell r="E237">
            <v>1000</v>
          </cell>
          <cell r="F237">
            <v>52000</v>
          </cell>
          <cell r="H237">
            <v>0</v>
          </cell>
          <cell r="J237">
            <v>0</v>
          </cell>
          <cell r="K237">
            <v>1000</v>
          </cell>
          <cell r="L237">
            <v>52000</v>
          </cell>
          <cell r="M237">
            <v>0</v>
          </cell>
          <cell r="N237">
            <v>0</v>
          </cell>
          <cell r="O237">
            <v>0</v>
          </cell>
          <cell r="P237">
            <v>0</v>
          </cell>
        </row>
        <row r="238">
          <cell r="F238">
            <v>0</v>
          </cell>
          <cell r="H238">
            <v>0</v>
          </cell>
          <cell r="J238">
            <v>0</v>
          </cell>
          <cell r="K238">
            <v>0</v>
          </cell>
          <cell r="L238">
            <v>0</v>
          </cell>
          <cell r="M238">
            <v>0</v>
          </cell>
          <cell r="N238">
            <v>0</v>
          </cell>
          <cell r="O238">
            <v>0</v>
          </cell>
          <cell r="P238">
            <v>0</v>
          </cell>
        </row>
        <row r="239">
          <cell r="B239" t="str">
            <v xml:space="preserve"> CABLE TRAY, LADDER TYPE H.D. GALV. STEEL</v>
          </cell>
          <cell r="F239">
            <v>0</v>
          </cell>
          <cell r="H239">
            <v>0</v>
          </cell>
          <cell r="J239">
            <v>0</v>
          </cell>
          <cell r="K239">
            <v>0</v>
          </cell>
          <cell r="L239">
            <v>0</v>
          </cell>
          <cell r="M239">
            <v>0</v>
          </cell>
          <cell r="N239">
            <v>0</v>
          </cell>
          <cell r="O239">
            <v>0</v>
          </cell>
          <cell r="P239">
            <v>0</v>
          </cell>
        </row>
        <row r="240">
          <cell r="B240" t="str">
            <v xml:space="preserve"> W/ ANODIC TREATMENT &amp; EXPOSY COATING(50u)</v>
          </cell>
          <cell r="F240">
            <v>0</v>
          </cell>
          <cell r="H240">
            <v>0</v>
          </cell>
          <cell r="J240">
            <v>0</v>
          </cell>
          <cell r="K240">
            <v>0</v>
          </cell>
          <cell r="L240">
            <v>0</v>
          </cell>
          <cell r="M240">
            <v>0</v>
          </cell>
          <cell r="N240">
            <v>0</v>
          </cell>
          <cell r="O240">
            <v>0</v>
          </cell>
          <cell r="P240">
            <v>0</v>
          </cell>
        </row>
        <row r="241">
          <cell r="B241" t="str">
            <v xml:space="preserve"> STRAIGHT SECTION, </v>
          </cell>
          <cell r="F241">
            <v>0</v>
          </cell>
          <cell r="H241">
            <v>0</v>
          </cell>
          <cell r="J241">
            <v>0</v>
          </cell>
          <cell r="K241">
            <v>0</v>
          </cell>
          <cell r="L241">
            <v>0</v>
          </cell>
          <cell r="M241">
            <v>0</v>
          </cell>
          <cell r="N241">
            <v>0</v>
          </cell>
          <cell r="O241">
            <v>0</v>
          </cell>
          <cell r="P241">
            <v>0</v>
          </cell>
        </row>
        <row r="242">
          <cell r="A242">
            <v>45</v>
          </cell>
          <cell r="B242" t="str">
            <v xml:space="preserve"> 300 mm  WIDE x 100 mm H</v>
          </cell>
          <cell r="C242">
            <v>230</v>
          </cell>
          <cell r="D242" t="str">
            <v>M</v>
          </cell>
          <cell r="E242">
            <v>328</v>
          </cell>
          <cell r="F242">
            <v>75440</v>
          </cell>
          <cell r="H242">
            <v>0</v>
          </cell>
          <cell r="I242">
            <v>0.74</v>
          </cell>
          <cell r="J242">
            <v>170</v>
          </cell>
          <cell r="K242">
            <v>328</v>
          </cell>
          <cell r="L242">
            <v>75440</v>
          </cell>
          <cell r="M242">
            <v>0</v>
          </cell>
          <cell r="N242">
            <v>0</v>
          </cell>
          <cell r="O242">
            <v>207</v>
          </cell>
          <cell r="P242">
            <v>47610</v>
          </cell>
        </row>
        <row r="243">
          <cell r="A243">
            <v>46</v>
          </cell>
          <cell r="B243" t="str">
            <v xml:space="preserve"> 600 mm WIDE x 100 mm HIGH</v>
          </cell>
          <cell r="C243">
            <v>400</v>
          </cell>
          <cell r="D243" t="str">
            <v>M</v>
          </cell>
          <cell r="E243">
            <v>380</v>
          </cell>
          <cell r="F243">
            <v>152000</v>
          </cell>
          <cell r="H243">
            <v>0</v>
          </cell>
          <cell r="I243">
            <v>0.84</v>
          </cell>
          <cell r="J243">
            <v>336</v>
          </cell>
          <cell r="K243">
            <v>380</v>
          </cell>
          <cell r="L243">
            <v>152000</v>
          </cell>
          <cell r="M243">
            <v>0</v>
          </cell>
          <cell r="N243">
            <v>0</v>
          </cell>
          <cell r="O243">
            <v>235</v>
          </cell>
          <cell r="P243">
            <v>94000</v>
          </cell>
        </row>
        <row r="244">
          <cell r="A244">
            <v>47</v>
          </cell>
          <cell r="B244" t="str">
            <v xml:space="preserve"> 1000 mm WIDE x 100 mm HIGH</v>
          </cell>
          <cell r="C244">
            <v>160</v>
          </cell>
          <cell r="D244" t="str">
            <v>M</v>
          </cell>
          <cell r="E244">
            <v>450</v>
          </cell>
          <cell r="F244">
            <v>72000</v>
          </cell>
          <cell r="H244">
            <v>0</v>
          </cell>
          <cell r="I244">
            <v>1</v>
          </cell>
          <cell r="J244">
            <v>160</v>
          </cell>
          <cell r="K244">
            <v>450</v>
          </cell>
          <cell r="L244">
            <v>72000</v>
          </cell>
          <cell r="M244">
            <v>0</v>
          </cell>
          <cell r="N244">
            <v>0</v>
          </cell>
          <cell r="O244">
            <v>280</v>
          </cell>
          <cell r="P244">
            <v>44800</v>
          </cell>
        </row>
        <row r="245">
          <cell r="F245">
            <v>0</v>
          </cell>
          <cell r="H245">
            <v>0</v>
          </cell>
          <cell r="J245">
            <v>0</v>
          </cell>
          <cell r="K245">
            <v>0</v>
          </cell>
          <cell r="L245">
            <v>0</v>
          </cell>
          <cell r="M245">
            <v>0</v>
          </cell>
          <cell r="N245">
            <v>0</v>
          </cell>
          <cell r="O245">
            <v>0</v>
          </cell>
          <cell r="P245">
            <v>0</v>
          </cell>
        </row>
        <row r="246">
          <cell r="A246">
            <v>48</v>
          </cell>
          <cell r="B246" t="str">
            <v xml:space="preserve"> CABLE TRAY COVER, H.D. GALV. STEEL</v>
          </cell>
          <cell r="C246">
            <v>150</v>
          </cell>
          <cell r="D246" t="str">
            <v>M</v>
          </cell>
          <cell r="E246">
            <v>328</v>
          </cell>
          <cell r="F246">
            <v>49200</v>
          </cell>
          <cell r="H246">
            <v>0</v>
          </cell>
          <cell r="I246">
            <v>0.6</v>
          </cell>
          <cell r="J246">
            <v>90</v>
          </cell>
          <cell r="K246">
            <v>328</v>
          </cell>
          <cell r="L246">
            <v>49200</v>
          </cell>
          <cell r="M246">
            <v>0</v>
          </cell>
          <cell r="N246">
            <v>0</v>
          </cell>
          <cell r="O246">
            <v>168</v>
          </cell>
          <cell r="P246">
            <v>25200</v>
          </cell>
        </row>
        <row r="247">
          <cell r="B247" t="str">
            <v xml:space="preserve"> W/ ANODIC TREATMENT &amp; EXPOSY COATING(50u)</v>
          </cell>
          <cell r="F247">
            <v>0</v>
          </cell>
          <cell r="H247">
            <v>0</v>
          </cell>
          <cell r="J247">
            <v>0</v>
          </cell>
          <cell r="K247">
            <v>0</v>
          </cell>
          <cell r="L247">
            <v>0</v>
          </cell>
          <cell r="M247">
            <v>0</v>
          </cell>
          <cell r="N247">
            <v>0</v>
          </cell>
          <cell r="O247">
            <v>0</v>
          </cell>
          <cell r="P247">
            <v>0</v>
          </cell>
        </row>
        <row r="248">
          <cell r="B248" t="str">
            <v xml:space="preserve"> STRAIGHT SECTION, 600 mm WIDE</v>
          </cell>
          <cell r="F248">
            <v>0</v>
          </cell>
          <cell r="H248">
            <v>0</v>
          </cell>
          <cell r="J248">
            <v>0</v>
          </cell>
          <cell r="K248">
            <v>0</v>
          </cell>
          <cell r="L248">
            <v>0</v>
          </cell>
          <cell r="M248">
            <v>0</v>
          </cell>
          <cell r="N248">
            <v>0</v>
          </cell>
          <cell r="O248">
            <v>0</v>
          </cell>
          <cell r="P248">
            <v>0</v>
          </cell>
        </row>
        <row r="249">
          <cell r="F249">
            <v>0</v>
          </cell>
          <cell r="H249">
            <v>0</v>
          </cell>
          <cell r="J249">
            <v>0</v>
          </cell>
          <cell r="K249">
            <v>0</v>
          </cell>
          <cell r="L249">
            <v>0</v>
          </cell>
          <cell r="M249">
            <v>0</v>
          </cell>
          <cell r="N249">
            <v>0</v>
          </cell>
          <cell r="O249">
            <v>0</v>
          </cell>
          <cell r="P249">
            <v>0</v>
          </cell>
        </row>
        <row r="250">
          <cell r="A250">
            <v>49</v>
          </cell>
          <cell r="B250" t="str">
            <v xml:space="preserve"> CABLE TRAY FITTINGS &amp; ACCESSORIES</v>
          </cell>
          <cell r="C250">
            <v>1</v>
          </cell>
          <cell r="D250" t="str">
            <v>LOT</v>
          </cell>
          <cell r="E250">
            <v>174320</v>
          </cell>
          <cell r="F250">
            <v>174320</v>
          </cell>
          <cell r="H250">
            <v>0</v>
          </cell>
          <cell r="I250">
            <v>113.39999999999999</v>
          </cell>
          <cell r="J250">
            <v>113</v>
          </cell>
          <cell r="K250">
            <v>174320</v>
          </cell>
          <cell r="L250">
            <v>174320</v>
          </cell>
          <cell r="M250">
            <v>0</v>
          </cell>
          <cell r="N250">
            <v>0</v>
          </cell>
          <cell r="O250">
            <v>31752</v>
          </cell>
          <cell r="P250">
            <v>31752</v>
          </cell>
        </row>
        <row r="251">
          <cell r="F251">
            <v>0</v>
          </cell>
          <cell r="H251">
            <v>0</v>
          </cell>
          <cell r="J251">
            <v>0</v>
          </cell>
          <cell r="K251">
            <v>0</v>
          </cell>
          <cell r="L251">
            <v>0</v>
          </cell>
          <cell r="M251">
            <v>0</v>
          </cell>
          <cell r="N251">
            <v>0</v>
          </cell>
          <cell r="O251">
            <v>0</v>
          </cell>
          <cell r="P251">
            <v>0</v>
          </cell>
        </row>
        <row r="252">
          <cell r="A252">
            <v>50</v>
          </cell>
          <cell r="B252" t="str">
            <v xml:space="preserve"> CABLE TRAY SUPPORT(IN TRENCH), HOT DIPPED GALVAN.</v>
          </cell>
          <cell r="C252">
            <v>3950</v>
          </cell>
          <cell r="D252" t="str">
            <v>KG</v>
          </cell>
          <cell r="E252">
            <v>20</v>
          </cell>
          <cell r="F252">
            <v>79000</v>
          </cell>
          <cell r="H252">
            <v>0</v>
          </cell>
          <cell r="I252">
            <v>0.15</v>
          </cell>
          <cell r="J252">
            <v>593</v>
          </cell>
          <cell r="K252">
            <v>20</v>
          </cell>
          <cell r="L252">
            <v>79000</v>
          </cell>
          <cell r="M252">
            <v>0</v>
          </cell>
          <cell r="N252">
            <v>0</v>
          </cell>
          <cell r="O252">
            <v>42</v>
          </cell>
          <cell r="P252">
            <v>165900</v>
          </cell>
        </row>
        <row r="253">
          <cell r="F253">
            <v>0</v>
          </cell>
          <cell r="H253">
            <v>0</v>
          </cell>
          <cell r="J253">
            <v>0</v>
          </cell>
          <cell r="K253">
            <v>0</v>
          </cell>
          <cell r="L253">
            <v>0</v>
          </cell>
          <cell r="M253">
            <v>0</v>
          </cell>
          <cell r="N253">
            <v>0</v>
          </cell>
          <cell r="O253">
            <v>0</v>
          </cell>
          <cell r="P253">
            <v>0</v>
          </cell>
        </row>
        <row r="254">
          <cell r="A254">
            <v>51</v>
          </cell>
          <cell r="B254" t="str">
            <v>POOLING BOX, OUTDOOR TYPE</v>
          </cell>
          <cell r="C254">
            <v>6</v>
          </cell>
          <cell r="D254" t="str">
            <v>SET</v>
          </cell>
          <cell r="E254">
            <v>80000</v>
          </cell>
          <cell r="F254">
            <v>480000</v>
          </cell>
          <cell r="H254">
            <v>0</v>
          </cell>
          <cell r="I254">
            <v>50</v>
          </cell>
          <cell r="J254">
            <v>300</v>
          </cell>
          <cell r="K254">
            <v>80000</v>
          </cell>
          <cell r="L254">
            <v>480000</v>
          </cell>
          <cell r="M254">
            <v>0</v>
          </cell>
          <cell r="N254">
            <v>0</v>
          </cell>
          <cell r="O254">
            <v>14000</v>
          </cell>
          <cell r="P254">
            <v>84000</v>
          </cell>
        </row>
        <row r="255">
          <cell r="B255" t="str">
            <v>HOT DIPPED GALVANIZED STEEL, W/ PAINTING</v>
          </cell>
          <cell r="F255">
            <v>0</v>
          </cell>
          <cell r="H255">
            <v>0</v>
          </cell>
          <cell r="J255">
            <v>0</v>
          </cell>
          <cell r="K255">
            <v>0</v>
          </cell>
          <cell r="L255">
            <v>0</v>
          </cell>
          <cell r="M255">
            <v>0</v>
          </cell>
          <cell r="N255">
            <v>0</v>
          </cell>
          <cell r="O255">
            <v>0</v>
          </cell>
          <cell r="P255">
            <v>0</v>
          </cell>
        </row>
        <row r="256">
          <cell r="B256" t="str">
            <v xml:space="preserve"> 3000(L)x1600(D)x2200(H)MM., W/ DOORS</v>
          </cell>
          <cell r="F256">
            <v>0</v>
          </cell>
          <cell r="H256">
            <v>0</v>
          </cell>
          <cell r="J256">
            <v>0</v>
          </cell>
          <cell r="K256">
            <v>0</v>
          </cell>
          <cell r="L256">
            <v>0</v>
          </cell>
          <cell r="M256">
            <v>0</v>
          </cell>
          <cell r="N256">
            <v>0</v>
          </cell>
          <cell r="O256">
            <v>0</v>
          </cell>
          <cell r="P256">
            <v>0</v>
          </cell>
        </row>
        <row r="257">
          <cell r="F257">
            <v>0</v>
          </cell>
          <cell r="H257">
            <v>0</v>
          </cell>
          <cell r="J257">
            <v>0</v>
          </cell>
          <cell r="K257">
            <v>0</v>
          </cell>
          <cell r="L257">
            <v>0</v>
          </cell>
          <cell r="M257">
            <v>0</v>
          </cell>
          <cell r="N257">
            <v>0</v>
          </cell>
          <cell r="O257">
            <v>0</v>
          </cell>
          <cell r="P257">
            <v>0</v>
          </cell>
        </row>
        <row r="258">
          <cell r="A258">
            <v>52</v>
          </cell>
          <cell r="B258" t="str">
            <v xml:space="preserve">JUNCTION BOX, INDOOR TYPE, </v>
          </cell>
          <cell r="C258">
            <v>3</v>
          </cell>
          <cell r="D258" t="str">
            <v>SET</v>
          </cell>
          <cell r="E258">
            <v>16000</v>
          </cell>
          <cell r="F258">
            <v>48000</v>
          </cell>
          <cell r="H258">
            <v>0</v>
          </cell>
          <cell r="I258">
            <v>15</v>
          </cell>
          <cell r="J258">
            <v>45</v>
          </cell>
          <cell r="K258">
            <v>16000</v>
          </cell>
          <cell r="L258">
            <v>48000</v>
          </cell>
          <cell r="M258">
            <v>0</v>
          </cell>
          <cell r="N258">
            <v>0</v>
          </cell>
          <cell r="O258">
            <v>4200</v>
          </cell>
          <cell r="P258">
            <v>12600</v>
          </cell>
        </row>
        <row r="259">
          <cell r="B259" t="str">
            <v>W/ TB.(FOR 2.0MM. WIRE) X 200P</v>
          </cell>
          <cell r="F259">
            <v>0</v>
          </cell>
          <cell r="H259">
            <v>0</v>
          </cell>
          <cell r="J259">
            <v>0</v>
          </cell>
          <cell r="K259">
            <v>0</v>
          </cell>
          <cell r="L259">
            <v>0</v>
          </cell>
          <cell r="M259">
            <v>0</v>
          </cell>
          <cell r="N259">
            <v>0</v>
          </cell>
          <cell r="O259">
            <v>0</v>
          </cell>
          <cell r="P259">
            <v>0</v>
          </cell>
        </row>
        <row r="260">
          <cell r="F260">
            <v>0</v>
          </cell>
          <cell r="H260">
            <v>0</v>
          </cell>
          <cell r="J260">
            <v>0</v>
          </cell>
          <cell r="K260">
            <v>0</v>
          </cell>
          <cell r="L260">
            <v>0</v>
          </cell>
          <cell r="M260">
            <v>0</v>
          </cell>
          <cell r="N260">
            <v>0</v>
          </cell>
          <cell r="O260">
            <v>0</v>
          </cell>
          <cell r="P260">
            <v>0</v>
          </cell>
        </row>
        <row r="261">
          <cell r="A261">
            <v>53</v>
          </cell>
          <cell r="B261" t="str">
            <v xml:space="preserve"> MISCELLANEOUS MATERIALS</v>
          </cell>
          <cell r="C261">
            <v>1</v>
          </cell>
          <cell r="D261" t="str">
            <v>LOT</v>
          </cell>
          <cell r="E261">
            <v>677772</v>
          </cell>
          <cell r="F261">
            <v>677772</v>
          </cell>
          <cell r="H261">
            <v>0</v>
          </cell>
          <cell r="I261">
            <v>963.71999999999991</v>
          </cell>
          <cell r="J261">
            <v>964</v>
          </cell>
          <cell r="K261">
            <v>677772</v>
          </cell>
          <cell r="L261">
            <v>677772</v>
          </cell>
          <cell r="M261">
            <v>0</v>
          </cell>
          <cell r="N261">
            <v>0</v>
          </cell>
          <cell r="O261">
            <v>269842</v>
          </cell>
          <cell r="P261">
            <v>269842</v>
          </cell>
        </row>
        <row r="262">
          <cell r="F262">
            <v>0</v>
          </cell>
          <cell r="H262">
            <v>0</v>
          </cell>
          <cell r="J262">
            <v>0</v>
          </cell>
          <cell r="K262">
            <v>0</v>
          </cell>
          <cell r="L262">
            <v>0</v>
          </cell>
          <cell r="M262">
            <v>0</v>
          </cell>
          <cell r="N262">
            <v>0</v>
          </cell>
          <cell r="O262">
            <v>0</v>
          </cell>
          <cell r="P262">
            <v>0</v>
          </cell>
        </row>
        <row r="263">
          <cell r="B263" t="str">
            <v>SUB-TOTAL : (B)</v>
          </cell>
          <cell r="F263">
            <v>23270172</v>
          </cell>
          <cell r="H263">
            <v>0</v>
          </cell>
          <cell r="J263">
            <v>33088</v>
          </cell>
          <cell r="K263">
            <v>0</v>
          </cell>
          <cell r="L263">
            <v>23270172</v>
          </cell>
          <cell r="M263">
            <v>0</v>
          </cell>
          <cell r="N263">
            <v>0</v>
          </cell>
          <cell r="O263">
            <v>0</v>
          </cell>
          <cell r="P263">
            <v>9262383</v>
          </cell>
        </row>
        <row r="264">
          <cell r="F264">
            <v>0</v>
          </cell>
          <cell r="H264">
            <v>0</v>
          </cell>
          <cell r="J264">
            <v>0</v>
          </cell>
          <cell r="K264">
            <v>0</v>
          </cell>
          <cell r="L264">
            <v>0</v>
          </cell>
          <cell r="M264">
            <v>0</v>
          </cell>
          <cell r="N264">
            <v>0</v>
          </cell>
          <cell r="O264">
            <v>0</v>
          </cell>
          <cell r="P264">
            <v>0</v>
          </cell>
        </row>
        <row r="265">
          <cell r="F265">
            <v>0</v>
          </cell>
          <cell r="H265">
            <v>0</v>
          </cell>
          <cell r="J265">
            <v>0</v>
          </cell>
          <cell r="K265">
            <v>0</v>
          </cell>
          <cell r="L265">
            <v>0</v>
          </cell>
          <cell r="M265">
            <v>0</v>
          </cell>
          <cell r="N265">
            <v>0</v>
          </cell>
          <cell r="O265">
            <v>0</v>
          </cell>
          <cell r="P265">
            <v>0</v>
          </cell>
        </row>
        <row r="266">
          <cell r="F266">
            <v>0</v>
          </cell>
          <cell r="H266">
            <v>0</v>
          </cell>
          <cell r="J266">
            <v>0</v>
          </cell>
          <cell r="K266">
            <v>0</v>
          </cell>
          <cell r="L266">
            <v>0</v>
          </cell>
          <cell r="M266">
            <v>0</v>
          </cell>
          <cell r="N266">
            <v>0</v>
          </cell>
          <cell r="O266">
            <v>0</v>
          </cell>
          <cell r="P266">
            <v>0</v>
          </cell>
        </row>
        <row r="267">
          <cell r="A267" t="str">
            <v xml:space="preserve">  C.</v>
          </cell>
          <cell r="B267" t="str">
            <v xml:space="preserve"> LIGHTING SYSTEM(所有燈具皆包括燈管或燈泡)</v>
          </cell>
          <cell r="F267">
            <v>0</v>
          </cell>
          <cell r="H267">
            <v>0</v>
          </cell>
          <cell r="J267">
            <v>0</v>
          </cell>
          <cell r="K267">
            <v>0</v>
          </cell>
          <cell r="L267">
            <v>0</v>
          </cell>
          <cell r="M267">
            <v>0</v>
          </cell>
          <cell r="N267">
            <v>0</v>
          </cell>
          <cell r="O267">
            <v>0</v>
          </cell>
          <cell r="P267">
            <v>0</v>
          </cell>
        </row>
        <row r="268">
          <cell r="A268">
            <v>1</v>
          </cell>
          <cell r="B268" t="str">
            <v xml:space="preserve"> LIGHTING PANEL FOR CLASS 1 DIV.2  GROUP D</v>
          </cell>
          <cell r="C268">
            <v>1</v>
          </cell>
          <cell r="D268" t="str">
            <v>SET</v>
          </cell>
          <cell r="E268">
            <v>144000</v>
          </cell>
          <cell r="F268">
            <v>144000</v>
          </cell>
          <cell r="H268">
            <v>0</v>
          </cell>
          <cell r="I268">
            <v>10</v>
          </cell>
          <cell r="J268">
            <v>10</v>
          </cell>
          <cell r="K268">
            <v>144000</v>
          </cell>
          <cell r="L268">
            <v>144000</v>
          </cell>
          <cell r="M268">
            <v>0</v>
          </cell>
          <cell r="N268">
            <v>0</v>
          </cell>
          <cell r="O268">
            <v>2800</v>
          </cell>
          <cell r="P268">
            <v>2800</v>
          </cell>
        </row>
        <row r="269">
          <cell r="B269" t="str">
            <v xml:space="preserve"> , 3 PHASE 3 WIRE 240V, MAIN 3P30A,BRANCH 2P 20A 6CKT</v>
          </cell>
          <cell r="F269">
            <v>0</v>
          </cell>
          <cell r="H269">
            <v>0</v>
          </cell>
          <cell r="J269">
            <v>0</v>
          </cell>
          <cell r="K269">
            <v>0</v>
          </cell>
          <cell r="L269">
            <v>0</v>
          </cell>
          <cell r="M269">
            <v>0</v>
          </cell>
          <cell r="N269">
            <v>0</v>
          </cell>
          <cell r="O269">
            <v>0</v>
          </cell>
          <cell r="P269">
            <v>0</v>
          </cell>
        </row>
        <row r="270">
          <cell r="A270">
            <v>2</v>
          </cell>
          <cell r="B270" t="str">
            <v xml:space="preserve">LTG. PNL FOR WEATHER-PROOF, 3PHASE 3 WIRE 240V </v>
          </cell>
          <cell r="C270">
            <v>1</v>
          </cell>
          <cell r="D270" t="str">
            <v>SET</v>
          </cell>
          <cell r="E270">
            <v>13000</v>
          </cell>
          <cell r="F270">
            <v>13000</v>
          </cell>
          <cell r="H270">
            <v>0</v>
          </cell>
          <cell r="I270">
            <v>10</v>
          </cell>
          <cell r="J270">
            <v>10</v>
          </cell>
          <cell r="K270">
            <v>13000</v>
          </cell>
          <cell r="L270">
            <v>13000</v>
          </cell>
          <cell r="M270">
            <v>0</v>
          </cell>
          <cell r="N270">
            <v>0</v>
          </cell>
          <cell r="O270">
            <v>2800</v>
          </cell>
          <cell r="P270">
            <v>2800</v>
          </cell>
        </row>
        <row r="271">
          <cell r="B271" t="str">
            <v>MAIN 3P30A,BRANCH 2P 20A 8 CKT</v>
          </cell>
          <cell r="F271">
            <v>0</v>
          </cell>
          <cell r="H271">
            <v>0</v>
          </cell>
          <cell r="J271">
            <v>0</v>
          </cell>
          <cell r="K271">
            <v>0</v>
          </cell>
          <cell r="L271">
            <v>0</v>
          </cell>
          <cell r="M271">
            <v>0</v>
          </cell>
          <cell r="N271">
            <v>0</v>
          </cell>
          <cell r="O271">
            <v>0</v>
          </cell>
          <cell r="P271">
            <v>0</v>
          </cell>
        </row>
        <row r="272">
          <cell r="A272">
            <v>3</v>
          </cell>
          <cell r="B272" t="str">
            <v>LTG. PNL. FOR CLASS 1, DIV.2 GROUP D , 3PHASE 3WIRE</v>
          </cell>
          <cell r="C272">
            <v>1</v>
          </cell>
          <cell r="D272" t="str">
            <v>SET</v>
          </cell>
          <cell r="E272">
            <v>157500</v>
          </cell>
          <cell r="F272">
            <v>157500</v>
          </cell>
          <cell r="H272">
            <v>0</v>
          </cell>
          <cell r="I272">
            <v>10</v>
          </cell>
          <cell r="J272">
            <v>10</v>
          </cell>
          <cell r="K272">
            <v>157500</v>
          </cell>
          <cell r="L272">
            <v>157500</v>
          </cell>
          <cell r="M272">
            <v>0</v>
          </cell>
          <cell r="N272">
            <v>0</v>
          </cell>
          <cell r="O272">
            <v>2800</v>
          </cell>
          <cell r="P272">
            <v>2800</v>
          </cell>
        </row>
        <row r="273">
          <cell r="B273" t="str">
            <v>240V, MAIN 3P50A,BRANCH 2P 20A 10CKT</v>
          </cell>
          <cell r="F273">
            <v>0</v>
          </cell>
          <cell r="H273">
            <v>0</v>
          </cell>
          <cell r="J273">
            <v>0</v>
          </cell>
          <cell r="K273">
            <v>0</v>
          </cell>
          <cell r="L273">
            <v>0</v>
          </cell>
          <cell r="M273">
            <v>0</v>
          </cell>
          <cell r="N273">
            <v>0</v>
          </cell>
          <cell r="O273">
            <v>0</v>
          </cell>
          <cell r="P273">
            <v>0</v>
          </cell>
        </row>
        <row r="274">
          <cell r="A274">
            <v>4</v>
          </cell>
          <cell r="B274" t="str">
            <v>LTG. PNL. FOR WEATHER-PROOF , 3PHASE 3WIRE</v>
          </cell>
          <cell r="C274">
            <v>1</v>
          </cell>
          <cell r="D274" t="str">
            <v>SET</v>
          </cell>
          <cell r="E274">
            <v>11000</v>
          </cell>
          <cell r="F274">
            <v>11000</v>
          </cell>
          <cell r="H274">
            <v>0</v>
          </cell>
          <cell r="I274">
            <v>8</v>
          </cell>
          <cell r="J274">
            <v>8</v>
          </cell>
          <cell r="K274">
            <v>11000</v>
          </cell>
          <cell r="L274">
            <v>11000</v>
          </cell>
          <cell r="M274">
            <v>0</v>
          </cell>
          <cell r="N274">
            <v>0</v>
          </cell>
          <cell r="O274">
            <v>2240</v>
          </cell>
          <cell r="P274">
            <v>2240</v>
          </cell>
        </row>
        <row r="275">
          <cell r="B275" t="str">
            <v>240V, MAIN 3P30A,BRANCH2P 20A 6CKT</v>
          </cell>
          <cell r="F275">
            <v>0</v>
          </cell>
          <cell r="H275">
            <v>0</v>
          </cell>
          <cell r="J275">
            <v>0</v>
          </cell>
          <cell r="K275">
            <v>0</v>
          </cell>
          <cell r="L275">
            <v>0</v>
          </cell>
          <cell r="M275">
            <v>0</v>
          </cell>
          <cell r="N275">
            <v>0</v>
          </cell>
          <cell r="O275">
            <v>0</v>
          </cell>
          <cell r="P275">
            <v>0</v>
          </cell>
        </row>
        <row r="276">
          <cell r="A276">
            <v>5</v>
          </cell>
          <cell r="B276" t="str">
            <v>LTG. PNL. FOR CLASS 1, DIV.2 GROUP D 3 PHASE 3 WIRE</v>
          </cell>
          <cell r="C276">
            <v>1</v>
          </cell>
          <cell r="D276" t="str">
            <v>SET</v>
          </cell>
          <cell r="E276">
            <v>164700</v>
          </cell>
          <cell r="F276">
            <v>164700</v>
          </cell>
          <cell r="H276">
            <v>0</v>
          </cell>
          <cell r="I276">
            <v>8</v>
          </cell>
          <cell r="J276">
            <v>8</v>
          </cell>
          <cell r="K276">
            <v>164700</v>
          </cell>
          <cell r="L276">
            <v>164700</v>
          </cell>
          <cell r="M276">
            <v>0</v>
          </cell>
          <cell r="N276">
            <v>0</v>
          </cell>
          <cell r="O276">
            <v>2240</v>
          </cell>
          <cell r="P276">
            <v>2240</v>
          </cell>
        </row>
        <row r="277">
          <cell r="B277" t="str">
            <v>240V 2P50A 12CKT</v>
          </cell>
          <cell r="F277">
            <v>0</v>
          </cell>
          <cell r="H277">
            <v>0</v>
          </cell>
          <cell r="J277">
            <v>0</v>
          </cell>
          <cell r="K277">
            <v>0</v>
          </cell>
          <cell r="L277">
            <v>0</v>
          </cell>
          <cell r="M277">
            <v>0</v>
          </cell>
          <cell r="N277">
            <v>0</v>
          </cell>
          <cell r="O277">
            <v>0</v>
          </cell>
          <cell r="P277">
            <v>0</v>
          </cell>
        </row>
        <row r="278">
          <cell r="A278">
            <v>6</v>
          </cell>
          <cell r="B278" t="str">
            <v>LTG. PNL. FOR GENERAL PURPOSE 3 PHASE 3 WIRE</v>
          </cell>
          <cell r="C278">
            <v>2</v>
          </cell>
          <cell r="D278" t="str">
            <v>SET</v>
          </cell>
          <cell r="E278">
            <v>12500</v>
          </cell>
          <cell r="F278">
            <v>25000</v>
          </cell>
          <cell r="H278">
            <v>0</v>
          </cell>
          <cell r="I278">
            <v>8</v>
          </cell>
          <cell r="J278">
            <v>16</v>
          </cell>
          <cell r="K278">
            <v>12500</v>
          </cell>
          <cell r="L278">
            <v>25000</v>
          </cell>
          <cell r="M278">
            <v>0</v>
          </cell>
          <cell r="N278">
            <v>0</v>
          </cell>
          <cell r="O278">
            <v>2240</v>
          </cell>
          <cell r="P278">
            <v>4480</v>
          </cell>
        </row>
        <row r="279">
          <cell r="B279" t="str">
            <v>240V MAIN 3P50A,BRANCH 3P20A 6CKT</v>
          </cell>
          <cell r="F279">
            <v>0</v>
          </cell>
          <cell r="H279">
            <v>0</v>
          </cell>
          <cell r="J279">
            <v>0</v>
          </cell>
          <cell r="K279">
            <v>0</v>
          </cell>
          <cell r="L279">
            <v>0</v>
          </cell>
          <cell r="M279">
            <v>0</v>
          </cell>
          <cell r="N279">
            <v>0</v>
          </cell>
          <cell r="O279">
            <v>0</v>
          </cell>
          <cell r="P279">
            <v>0</v>
          </cell>
        </row>
        <row r="280">
          <cell r="A280">
            <v>7</v>
          </cell>
          <cell r="B280" t="str">
            <v>LTG. PNL. FOR GENERAL PURPOSE 3 PHASE 3 WIRE</v>
          </cell>
          <cell r="C280">
            <v>1</v>
          </cell>
          <cell r="D280" t="str">
            <v>SET</v>
          </cell>
          <cell r="E280">
            <v>14500</v>
          </cell>
          <cell r="F280">
            <v>14500</v>
          </cell>
          <cell r="H280">
            <v>0</v>
          </cell>
          <cell r="I280">
            <v>8</v>
          </cell>
          <cell r="J280">
            <v>8</v>
          </cell>
          <cell r="K280">
            <v>14500</v>
          </cell>
          <cell r="L280">
            <v>14500</v>
          </cell>
          <cell r="M280">
            <v>0</v>
          </cell>
          <cell r="N280">
            <v>0</v>
          </cell>
          <cell r="O280">
            <v>2240</v>
          </cell>
          <cell r="P280">
            <v>2240</v>
          </cell>
        </row>
        <row r="281">
          <cell r="B281" t="str">
            <v>240V MAIN 3P70A,BRANCH 3P20A 8CKT</v>
          </cell>
          <cell r="F281">
            <v>0</v>
          </cell>
          <cell r="H281">
            <v>0</v>
          </cell>
          <cell r="J281">
            <v>0</v>
          </cell>
          <cell r="K281">
            <v>0</v>
          </cell>
          <cell r="L281">
            <v>0</v>
          </cell>
          <cell r="M281">
            <v>0</v>
          </cell>
          <cell r="N281">
            <v>0</v>
          </cell>
          <cell r="O281">
            <v>0</v>
          </cell>
          <cell r="P281">
            <v>0</v>
          </cell>
        </row>
        <row r="282">
          <cell r="A282">
            <v>8</v>
          </cell>
          <cell r="B282" t="str">
            <v>CIRCUIT BREAKER AND ENCLOSURE FOR CLASS 1 DIV.2</v>
          </cell>
          <cell r="C282">
            <v>5</v>
          </cell>
          <cell r="D282" t="str">
            <v>SET</v>
          </cell>
          <cell r="E282">
            <v>37800</v>
          </cell>
          <cell r="F282">
            <v>189000</v>
          </cell>
          <cell r="H282">
            <v>0</v>
          </cell>
          <cell r="I282">
            <v>4</v>
          </cell>
          <cell r="J282">
            <v>20</v>
          </cell>
          <cell r="K282">
            <v>37800</v>
          </cell>
          <cell r="L282">
            <v>189000</v>
          </cell>
          <cell r="M282">
            <v>0</v>
          </cell>
          <cell r="N282">
            <v>0</v>
          </cell>
          <cell r="O282">
            <v>1120</v>
          </cell>
          <cell r="P282">
            <v>5600</v>
          </cell>
        </row>
        <row r="283">
          <cell r="B283" t="str">
            <v>GROUP D, 3-POLE 20AMP</v>
          </cell>
          <cell r="F283">
            <v>0</v>
          </cell>
          <cell r="H283">
            <v>0</v>
          </cell>
          <cell r="J283">
            <v>0</v>
          </cell>
          <cell r="K283">
            <v>0</v>
          </cell>
          <cell r="L283">
            <v>0</v>
          </cell>
          <cell r="M283">
            <v>0</v>
          </cell>
          <cell r="N283">
            <v>0</v>
          </cell>
          <cell r="O283">
            <v>0</v>
          </cell>
          <cell r="P283">
            <v>0</v>
          </cell>
        </row>
        <row r="284">
          <cell r="A284">
            <v>9</v>
          </cell>
          <cell r="B284" t="str">
            <v xml:space="preserve">CIRCUIT BREAKER AND ENCLOSURE FOR CLASS 1 DIV.2 </v>
          </cell>
          <cell r="C284">
            <v>1</v>
          </cell>
          <cell r="D284" t="str">
            <v>SET</v>
          </cell>
          <cell r="E284">
            <v>37800</v>
          </cell>
          <cell r="F284">
            <v>37800</v>
          </cell>
          <cell r="H284">
            <v>0</v>
          </cell>
          <cell r="I284">
            <v>4</v>
          </cell>
          <cell r="J284">
            <v>4</v>
          </cell>
          <cell r="K284">
            <v>37800</v>
          </cell>
          <cell r="L284">
            <v>37800</v>
          </cell>
          <cell r="M284">
            <v>0</v>
          </cell>
          <cell r="N284">
            <v>0</v>
          </cell>
          <cell r="O284">
            <v>1120</v>
          </cell>
          <cell r="P284">
            <v>1120</v>
          </cell>
        </row>
        <row r="285">
          <cell r="B285" t="str">
            <v>GROUP D 3-POLE 30AMP</v>
          </cell>
          <cell r="F285">
            <v>0</v>
          </cell>
          <cell r="H285">
            <v>0</v>
          </cell>
          <cell r="J285">
            <v>0</v>
          </cell>
          <cell r="K285">
            <v>0</v>
          </cell>
          <cell r="L285">
            <v>0</v>
          </cell>
          <cell r="M285">
            <v>0</v>
          </cell>
          <cell r="N285">
            <v>0</v>
          </cell>
          <cell r="O285">
            <v>0</v>
          </cell>
          <cell r="P285">
            <v>0</v>
          </cell>
        </row>
        <row r="286">
          <cell r="A286">
            <v>10</v>
          </cell>
          <cell r="B286" t="str">
            <v xml:space="preserve">DRY TYPE TRANSFORMER WITH ENCLOSURE </v>
          </cell>
          <cell r="C286">
            <v>4</v>
          </cell>
          <cell r="D286" t="str">
            <v>SET</v>
          </cell>
          <cell r="E286">
            <v>25000</v>
          </cell>
          <cell r="F286">
            <v>100000</v>
          </cell>
          <cell r="H286">
            <v>0</v>
          </cell>
          <cell r="I286">
            <v>12</v>
          </cell>
          <cell r="J286">
            <v>48</v>
          </cell>
          <cell r="K286">
            <v>25000</v>
          </cell>
          <cell r="L286">
            <v>100000</v>
          </cell>
          <cell r="M286">
            <v>0</v>
          </cell>
          <cell r="N286">
            <v>0</v>
          </cell>
          <cell r="O286">
            <v>3360</v>
          </cell>
          <cell r="P286">
            <v>13440</v>
          </cell>
        </row>
        <row r="287">
          <cell r="B287" t="str">
            <v>3PH 480/240V 15KVA</v>
          </cell>
          <cell r="F287">
            <v>0</v>
          </cell>
          <cell r="H287">
            <v>0</v>
          </cell>
          <cell r="J287">
            <v>0</v>
          </cell>
          <cell r="K287">
            <v>0</v>
          </cell>
          <cell r="L287">
            <v>0</v>
          </cell>
          <cell r="M287">
            <v>0</v>
          </cell>
          <cell r="N287">
            <v>0</v>
          </cell>
          <cell r="O287">
            <v>0</v>
          </cell>
          <cell r="P287">
            <v>0</v>
          </cell>
        </row>
        <row r="288">
          <cell r="A288">
            <v>11</v>
          </cell>
          <cell r="B288" t="str">
            <v xml:space="preserve">DRY TYPE TRANSFORMER WITH ENCLOSURE  </v>
          </cell>
          <cell r="C288">
            <v>1</v>
          </cell>
          <cell r="D288" t="str">
            <v>SET</v>
          </cell>
          <cell r="E288">
            <v>33000</v>
          </cell>
          <cell r="F288">
            <v>33000</v>
          </cell>
          <cell r="H288">
            <v>0</v>
          </cell>
          <cell r="I288">
            <v>16</v>
          </cell>
          <cell r="J288">
            <v>16</v>
          </cell>
          <cell r="K288">
            <v>33000</v>
          </cell>
          <cell r="L288">
            <v>33000</v>
          </cell>
          <cell r="M288">
            <v>0</v>
          </cell>
          <cell r="N288">
            <v>0</v>
          </cell>
          <cell r="O288">
            <v>4480</v>
          </cell>
          <cell r="P288">
            <v>4480</v>
          </cell>
        </row>
        <row r="289">
          <cell r="B289" t="str">
            <v xml:space="preserve"> 3PH 480/240V 25KVA</v>
          </cell>
          <cell r="F289">
            <v>0</v>
          </cell>
          <cell r="H289">
            <v>0</v>
          </cell>
          <cell r="J289">
            <v>0</v>
          </cell>
          <cell r="K289">
            <v>0</v>
          </cell>
          <cell r="L289">
            <v>0</v>
          </cell>
          <cell r="M289">
            <v>0</v>
          </cell>
          <cell r="N289">
            <v>0</v>
          </cell>
          <cell r="O289">
            <v>0</v>
          </cell>
          <cell r="P289">
            <v>0</v>
          </cell>
        </row>
        <row r="290">
          <cell r="A290">
            <v>12</v>
          </cell>
          <cell r="B290" t="str">
            <v xml:space="preserve">DRY TYPE TRANSFORMER WITH ENCLOSURE  </v>
          </cell>
          <cell r="C290">
            <v>1</v>
          </cell>
          <cell r="D290" t="str">
            <v>SET</v>
          </cell>
          <cell r="E290">
            <v>18000</v>
          </cell>
          <cell r="F290">
            <v>18000</v>
          </cell>
          <cell r="H290">
            <v>0</v>
          </cell>
          <cell r="I290">
            <v>6</v>
          </cell>
          <cell r="J290">
            <v>6</v>
          </cell>
          <cell r="K290">
            <v>18000</v>
          </cell>
          <cell r="L290">
            <v>18000</v>
          </cell>
          <cell r="M290">
            <v>0</v>
          </cell>
          <cell r="N290">
            <v>0</v>
          </cell>
          <cell r="O290">
            <v>1680</v>
          </cell>
          <cell r="P290">
            <v>1680</v>
          </cell>
        </row>
        <row r="291">
          <cell r="B291" t="str">
            <v xml:space="preserve"> 3PH 480/240-120V 5KVA</v>
          </cell>
          <cell r="F291">
            <v>0</v>
          </cell>
          <cell r="H291">
            <v>0</v>
          </cell>
          <cell r="J291">
            <v>0</v>
          </cell>
          <cell r="K291">
            <v>0</v>
          </cell>
          <cell r="L291">
            <v>0</v>
          </cell>
          <cell r="M291">
            <v>0</v>
          </cell>
          <cell r="N291">
            <v>0</v>
          </cell>
          <cell r="O291">
            <v>0</v>
          </cell>
          <cell r="P291">
            <v>0</v>
          </cell>
        </row>
        <row r="292">
          <cell r="A292">
            <v>13</v>
          </cell>
          <cell r="B292" t="str">
            <v xml:space="preserve"> MER. VAP. LTG. FIX. VAPOR-TIGHT PENDANT</v>
          </cell>
          <cell r="C292">
            <v>21</v>
          </cell>
          <cell r="D292" t="str">
            <v>SET</v>
          </cell>
          <cell r="E292">
            <v>9500</v>
          </cell>
          <cell r="F292">
            <v>199500</v>
          </cell>
          <cell r="H292">
            <v>0</v>
          </cell>
          <cell r="I292">
            <v>7</v>
          </cell>
          <cell r="J292">
            <v>147</v>
          </cell>
          <cell r="K292">
            <v>9500</v>
          </cell>
          <cell r="L292">
            <v>199500</v>
          </cell>
          <cell r="M292">
            <v>0</v>
          </cell>
          <cell r="N292">
            <v>0</v>
          </cell>
          <cell r="O292">
            <v>1960</v>
          </cell>
          <cell r="P292">
            <v>41160</v>
          </cell>
        </row>
        <row r="293">
          <cell r="B293" t="str">
            <v xml:space="preserve"> MTG,. INTEGRAL CONST. WATT. BALLAST C/W </v>
          </cell>
          <cell r="F293">
            <v>0</v>
          </cell>
          <cell r="H293">
            <v>0</v>
          </cell>
          <cell r="J293">
            <v>0</v>
          </cell>
          <cell r="K293">
            <v>0</v>
          </cell>
          <cell r="L293">
            <v>0</v>
          </cell>
          <cell r="M293">
            <v>0</v>
          </cell>
          <cell r="N293">
            <v>0</v>
          </cell>
          <cell r="O293">
            <v>0</v>
          </cell>
          <cell r="P293">
            <v>0</v>
          </cell>
        </row>
        <row r="294">
          <cell r="B294" t="str">
            <v xml:space="preserve"> GUARD AND DOME REFL. 3/4" HUB 400W 240V</v>
          </cell>
          <cell r="F294">
            <v>0</v>
          </cell>
          <cell r="H294">
            <v>0</v>
          </cell>
          <cell r="J294">
            <v>0</v>
          </cell>
          <cell r="K294">
            <v>0</v>
          </cell>
          <cell r="L294">
            <v>0</v>
          </cell>
          <cell r="M294">
            <v>0</v>
          </cell>
          <cell r="N294">
            <v>0</v>
          </cell>
          <cell r="O294">
            <v>0</v>
          </cell>
          <cell r="P294">
            <v>0</v>
          </cell>
        </row>
        <row r="295">
          <cell r="B295" t="str">
            <v>CLASS 1, DIV.2 GROPU D</v>
          </cell>
          <cell r="F295">
            <v>0</v>
          </cell>
          <cell r="H295">
            <v>0</v>
          </cell>
          <cell r="J295">
            <v>0</v>
          </cell>
          <cell r="K295">
            <v>0</v>
          </cell>
          <cell r="L295">
            <v>0</v>
          </cell>
          <cell r="M295">
            <v>0</v>
          </cell>
          <cell r="N295">
            <v>0</v>
          </cell>
          <cell r="O295">
            <v>0</v>
          </cell>
          <cell r="P295">
            <v>0</v>
          </cell>
        </row>
        <row r="296">
          <cell r="A296">
            <v>14</v>
          </cell>
          <cell r="B296" t="str">
            <v xml:space="preserve">MER. VAP. LTG. FIX. VAPOR-TIGHT STANCHION MTG. </v>
          </cell>
          <cell r="C296">
            <v>122</v>
          </cell>
          <cell r="D296" t="str">
            <v>SET</v>
          </cell>
          <cell r="E296">
            <v>6000</v>
          </cell>
          <cell r="F296">
            <v>732000</v>
          </cell>
          <cell r="H296">
            <v>0</v>
          </cell>
          <cell r="I296">
            <v>8</v>
          </cell>
          <cell r="J296">
            <v>976</v>
          </cell>
          <cell r="K296">
            <v>6000</v>
          </cell>
          <cell r="L296">
            <v>732000</v>
          </cell>
          <cell r="M296">
            <v>0</v>
          </cell>
          <cell r="N296">
            <v>0</v>
          </cell>
          <cell r="O296">
            <v>2240</v>
          </cell>
          <cell r="P296">
            <v>273280</v>
          </cell>
        </row>
        <row r="297">
          <cell r="B297" t="str">
            <v>INTEGRAL CONST. WATT. BALLAST C/W GLOBE GUARD &amp;</v>
          </cell>
          <cell r="F297">
            <v>0</v>
          </cell>
          <cell r="H297">
            <v>0</v>
          </cell>
          <cell r="J297">
            <v>0</v>
          </cell>
          <cell r="K297">
            <v>0</v>
          </cell>
          <cell r="L297">
            <v>0</v>
          </cell>
          <cell r="M297">
            <v>0</v>
          </cell>
          <cell r="N297">
            <v>0</v>
          </cell>
          <cell r="O297">
            <v>0</v>
          </cell>
          <cell r="P297">
            <v>0</v>
          </cell>
        </row>
        <row r="298">
          <cell r="B298" t="str">
            <v xml:space="preserve">DOME REFL. 1-1/2 IN HUB 175W 240V CLASS 1, DIV 2 </v>
          </cell>
          <cell r="F298">
            <v>0</v>
          </cell>
          <cell r="H298">
            <v>0</v>
          </cell>
          <cell r="J298">
            <v>0</v>
          </cell>
          <cell r="K298">
            <v>0</v>
          </cell>
          <cell r="L298">
            <v>0</v>
          </cell>
          <cell r="M298">
            <v>0</v>
          </cell>
          <cell r="N298">
            <v>0</v>
          </cell>
          <cell r="O298">
            <v>0</v>
          </cell>
          <cell r="P298">
            <v>0</v>
          </cell>
        </row>
        <row r="299">
          <cell r="B299" t="str">
            <v>GROUP D</v>
          </cell>
          <cell r="F299">
            <v>0</v>
          </cell>
          <cell r="H299">
            <v>0</v>
          </cell>
          <cell r="J299">
            <v>0</v>
          </cell>
          <cell r="K299">
            <v>0</v>
          </cell>
          <cell r="L299">
            <v>0</v>
          </cell>
          <cell r="M299">
            <v>0</v>
          </cell>
          <cell r="N299">
            <v>0</v>
          </cell>
          <cell r="O299">
            <v>0</v>
          </cell>
          <cell r="P299">
            <v>0</v>
          </cell>
        </row>
        <row r="300">
          <cell r="A300">
            <v>15</v>
          </cell>
          <cell r="B300" t="str">
            <v>MER. VAP. LTG. FIX. VAPOR-TIGHT PENDANT MTG.</v>
          </cell>
          <cell r="C300">
            <v>52</v>
          </cell>
          <cell r="D300" t="str">
            <v>SET</v>
          </cell>
          <cell r="E300">
            <v>5600</v>
          </cell>
          <cell r="F300">
            <v>291200</v>
          </cell>
          <cell r="H300">
            <v>0</v>
          </cell>
          <cell r="I300">
            <v>7</v>
          </cell>
          <cell r="J300">
            <v>364</v>
          </cell>
          <cell r="K300">
            <v>5600</v>
          </cell>
          <cell r="L300">
            <v>291200</v>
          </cell>
          <cell r="M300">
            <v>0</v>
          </cell>
          <cell r="N300">
            <v>0</v>
          </cell>
          <cell r="O300">
            <v>1960</v>
          </cell>
          <cell r="P300">
            <v>101920</v>
          </cell>
        </row>
        <row r="301">
          <cell r="B301" t="str">
            <v xml:space="preserve">INTEGRAL CONST. WATT. BALLAST C/W GUARD AND </v>
          </cell>
          <cell r="F301">
            <v>0</v>
          </cell>
          <cell r="H301">
            <v>0</v>
          </cell>
          <cell r="J301">
            <v>0</v>
          </cell>
          <cell r="K301">
            <v>0</v>
          </cell>
          <cell r="L301">
            <v>0</v>
          </cell>
          <cell r="M301">
            <v>0</v>
          </cell>
          <cell r="N301">
            <v>0</v>
          </cell>
          <cell r="O301">
            <v>0</v>
          </cell>
          <cell r="P301">
            <v>0</v>
          </cell>
        </row>
        <row r="302">
          <cell r="B302" t="str">
            <v>DOME REFL. 3/4" HUB 175W 240V CLASS 1 DIV.2 GROUP D</v>
          </cell>
          <cell r="F302">
            <v>0</v>
          </cell>
          <cell r="H302">
            <v>0</v>
          </cell>
          <cell r="J302">
            <v>0</v>
          </cell>
          <cell r="K302">
            <v>0</v>
          </cell>
          <cell r="L302">
            <v>0</v>
          </cell>
          <cell r="M302">
            <v>0</v>
          </cell>
          <cell r="N302">
            <v>0</v>
          </cell>
          <cell r="O302">
            <v>0</v>
          </cell>
          <cell r="P302">
            <v>0</v>
          </cell>
        </row>
        <row r="303">
          <cell r="A303">
            <v>16</v>
          </cell>
          <cell r="B303" t="str">
            <v xml:space="preserve"> FLOOD FLOODING MER. VAP. 250W WEATHER-PROOF</v>
          </cell>
          <cell r="C303">
            <v>45</v>
          </cell>
          <cell r="D303" t="str">
            <v>SET</v>
          </cell>
          <cell r="E303">
            <v>1900</v>
          </cell>
          <cell r="F303">
            <v>85500</v>
          </cell>
          <cell r="H303">
            <v>0</v>
          </cell>
          <cell r="I303">
            <v>7</v>
          </cell>
          <cell r="J303">
            <v>315</v>
          </cell>
          <cell r="K303">
            <v>1900</v>
          </cell>
          <cell r="L303">
            <v>85500</v>
          </cell>
          <cell r="M303">
            <v>0</v>
          </cell>
          <cell r="N303">
            <v>0</v>
          </cell>
          <cell r="O303">
            <v>1960</v>
          </cell>
          <cell r="P303">
            <v>88200</v>
          </cell>
        </row>
        <row r="304">
          <cell r="A304">
            <v>17</v>
          </cell>
          <cell r="B304" t="str">
            <v xml:space="preserve">MER. VAP. STREET LTG FIX. 250W 240V </v>
          </cell>
          <cell r="C304">
            <v>209</v>
          </cell>
          <cell r="D304" t="str">
            <v>SET</v>
          </cell>
          <cell r="E304">
            <v>1650</v>
          </cell>
          <cell r="F304">
            <v>344850</v>
          </cell>
          <cell r="H304">
            <v>0</v>
          </cell>
          <cell r="I304">
            <v>2</v>
          </cell>
          <cell r="J304">
            <v>418</v>
          </cell>
          <cell r="K304">
            <v>1650</v>
          </cell>
          <cell r="L304">
            <v>344850</v>
          </cell>
          <cell r="M304">
            <v>0</v>
          </cell>
          <cell r="N304">
            <v>0</v>
          </cell>
          <cell r="O304">
            <v>560</v>
          </cell>
          <cell r="P304">
            <v>117040</v>
          </cell>
        </row>
        <row r="305">
          <cell r="A305">
            <v>18</v>
          </cell>
          <cell r="B305" t="str">
            <v>STREET LIGHT PLOE 7M SINGLE ARM WITH FOUNDATION</v>
          </cell>
          <cell r="C305">
            <v>95</v>
          </cell>
          <cell r="D305" t="str">
            <v>SET</v>
          </cell>
          <cell r="E305">
            <v>11600</v>
          </cell>
          <cell r="F305">
            <v>1102000</v>
          </cell>
          <cell r="H305">
            <v>0</v>
          </cell>
          <cell r="I305">
            <v>9</v>
          </cell>
          <cell r="J305">
            <v>855</v>
          </cell>
          <cell r="K305">
            <v>11600</v>
          </cell>
          <cell r="L305">
            <v>1102000</v>
          </cell>
          <cell r="M305">
            <v>0</v>
          </cell>
          <cell r="N305">
            <v>0</v>
          </cell>
          <cell r="O305">
            <v>2520</v>
          </cell>
          <cell r="P305">
            <v>239400</v>
          </cell>
        </row>
        <row r="306">
          <cell r="A306">
            <v>19</v>
          </cell>
          <cell r="B306" t="str">
            <v>STREET LIGHT PLOE 7M TWINS ARMS WITH FOUNDATION</v>
          </cell>
          <cell r="C306">
            <v>57</v>
          </cell>
          <cell r="D306" t="str">
            <v>SET</v>
          </cell>
          <cell r="E306">
            <v>13300</v>
          </cell>
          <cell r="F306">
            <v>758100</v>
          </cell>
          <cell r="H306">
            <v>0</v>
          </cell>
          <cell r="I306">
            <v>10</v>
          </cell>
          <cell r="J306">
            <v>570</v>
          </cell>
          <cell r="K306">
            <v>13300</v>
          </cell>
          <cell r="L306">
            <v>758100</v>
          </cell>
          <cell r="M306">
            <v>0</v>
          </cell>
          <cell r="N306">
            <v>0</v>
          </cell>
          <cell r="O306">
            <v>2800</v>
          </cell>
          <cell r="P306">
            <v>159600</v>
          </cell>
        </row>
        <row r="307">
          <cell r="A307">
            <v>20</v>
          </cell>
          <cell r="B307" t="str">
            <v xml:space="preserve"> PHOTOELECTRIC CONTROL UNIT, 240V 15A, </v>
          </cell>
          <cell r="C307">
            <v>1</v>
          </cell>
          <cell r="D307" t="str">
            <v>PCS</v>
          </cell>
          <cell r="E307">
            <v>6000</v>
          </cell>
          <cell r="F307">
            <v>6000</v>
          </cell>
          <cell r="H307">
            <v>0</v>
          </cell>
          <cell r="I307">
            <v>4</v>
          </cell>
          <cell r="J307">
            <v>4</v>
          </cell>
          <cell r="K307">
            <v>6000</v>
          </cell>
          <cell r="L307">
            <v>6000</v>
          </cell>
          <cell r="M307">
            <v>0</v>
          </cell>
          <cell r="N307">
            <v>0</v>
          </cell>
          <cell r="O307">
            <v>1120</v>
          </cell>
          <cell r="P307">
            <v>1120</v>
          </cell>
        </row>
        <row r="308">
          <cell r="A308">
            <v>21</v>
          </cell>
          <cell r="B308" t="str">
            <v>FLUORESCENT LTG. FIX. WITH BATTERY 2x40W 240V</v>
          </cell>
          <cell r="C308">
            <v>46</v>
          </cell>
          <cell r="D308" t="str">
            <v>SET</v>
          </cell>
          <cell r="E308">
            <v>27000</v>
          </cell>
          <cell r="F308">
            <v>1242000</v>
          </cell>
          <cell r="H308">
            <v>0</v>
          </cell>
          <cell r="I308">
            <v>6</v>
          </cell>
          <cell r="J308">
            <v>276</v>
          </cell>
          <cell r="K308">
            <v>27000</v>
          </cell>
          <cell r="L308">
            <v>1242000</v>
          </cell>
          <cell r="M308">
            <v>0</v>
          </cell>
          <cell r="N308">
            <v>0</v>
          </cell>
          <cell r="O308">
            <v>1680</v>
          </cell>
          <cell r="P308">
            <v>77280</v>
          </cell>
        </row>
        <row r="309">
          <cell r="B309" t="str">
            <v>FOR CLASS 1, DIV.2 GROUP D</v>
          </cell>
          <cell r="F309">
            <v>0</v>
          </cell>
          <cell r="H309">
            <v>0</v>
          </cell>
          <cell r="J309">
            <v>0</v>
          </cell>
          <cell r="K309">
            <v>0</v>
          </cell>
          <cell r="L309">
            <v>0</v>
          </cell>
          <cell r="M309">
            <v>0</v>
          </cell>
          <cell r="N309">
            <v>0</v>
          </cell>
          <cell r="O309">
            <v>0</v>
          </cell>
          <cell r="P309">
            <v>0</v>
          </cell>
        </row>
        <row r="310">
          <cell r="A310">
            <v>22</v>
          </cell>
          <cell r="B310" t="str">
            <v xml:space="preserve"> OBSTRUCTION RED BEACON 120/240V, 3W FEED,</v>
          </cell>
          <cell r="C310">
            <v>2</v>
          </cell>
          <cell r="D310" t="str">
            <v>SET</v>
          </cell>
          <cell r="E310">
            <v>48600</v>
          </cell>
          <cell r="F310">
            <v>97200</v>
          </cell>
          <cell r="H310">
            <v>0</v>
          </cell>
          <cell r="I310">
            <v>40</v>
          </cell>
          <cell r="J310">
            <v>80</v>
          </cell>
          <cell r="K310">
            <v>48600</v>
          </cell>
          <cell r="L310">
            <v>97200</v>
          </cell>
          <cell r="M310">
            <v>0</v>
          </cell>
          <cell r="N310">
            <v>0</v>
          </cell>
          <cell r="O310">
            <v>11200</v>
          </cell>
          <cell r="P310">
            <v>22400</v>
          </cell>
        </row>
        <row r="311">
          <cell r="B311" t="str">
            <v xml:space="preserve"> 620W x 2 FOR CLASS 1, DIV.2 GROUP D</v>
          </cell>
          <cell r="F311">
            <v>0</v>
          </cell>
          <cell r="H311">
            <v>0</v>
          </cell>
          <cell r="J311">
            <v>0</v>
          </cell>
          <cell r="K311">
            <v>0</v>
          </cell>
          <cell r="L311">
            <v>0</v>
          </cell>
          <cell r="M311">
            <v>0</v>
          </cell>
          <cell r="N311">
            <v>0</v>
          </cell>
          <cell r="O311">
            <v>0</v>
          </cell>
          <cell r="P311">
            <v>0</v>
          </cell>
        </row>
        <row r="312">
          <cell r="A312">
            <v>23</v>
          </cell>
          <cell r="B312" t="str">
            <v xml:space="preserve"> OBSTRUCTION MARKER LIGHT, SINGLE FIXTURE</v>
          </cell>
          <cell r="C312">
            <v>3</v>
          </cell>
          <cell r="D312" t="str">
            <v>SET</v>
          </cell>
          <cell r="E312">
            <v>23000</v>
          </cell>
          <cell r="F312">
            <v>69000</v>
          </cell>
          <cell r="H312">
            <v>0</v>
          </cell>
          <cell r="I312">
            <v>15</v>
          </cell>
          <cell r="J312">
            <v>45</v>
          </cell>
          <cell r="K312">
            <v>23000</v>
          </cell>
          <cell r="L312">
            <v>69000</v>
          </cell>
          <cell r="M312">
            <v>0</v>
          </cell>
          <cell r="N312">
            <v>0</v>
          </cell>
          <cell r="O312">
            <v>4200</v>
          </cell>
          <cell r="P312">
            <v>12600</v>
          </cell>
        </row>
        <row r="313">
          <cell r="B313" t="str">
            <v xml:space="preserve"> C/W INSIDE LAMP,120V 116W,FOR CLASS 1, DIV. 2 </v>
          </cell>
          <cell r="F313">
            <v>0</v>
          </cell>
          <cell r="H313">
            <v>0</v>
          </cell>
          <cell r="J313">
            <v>0</v>
          </cell>
          <cell r="K313">
            <v>0</v>
          </cell>
          <cell r="L313">
            <v>0</v>
          </cell>
          <cell r="M313">
            <v>0</v>
          </cell>
          <cell r="N313">
            <v>0</v>
          </cell>
          <cell r="O313">
            <v>0</v>
          </cell>
          <cell r="P313">
            <v>0</v>
          </cell>
        </row>
        <row r="314">
          <cell r="B314" t="str">
            <v>GROUP D</v>
          </cell>
          <cell r="F314">
            <v>0</v>
          </cell>
          <cell r="H314">
            <v>0</v>
          </cell>
          <cell r="J314">
            <v>0</v>
          </cell>
          <cell r="K314">
            <v>0</v>
          </cell>
          <cell r="L314">
            <v>0</v>
          </cell>
          <cell r="M314">
            <v>0</v>
          </cell>
          <cell r="N314">
            <v>0</v>
          </cell>
          <cell r="O314">
            <v>0</v>
          </cell>
          <cell r="P314">
            <v>0</v>
          </cell>
        </row>
        <row r="315">
          <cell r="A315">
            <v>24</v>
          </cell>
          <cell r="B315" t="str">
            <v xml:space="preserve"> FLASHER UNIT, CAST AL. HOUSING 3 CKT</v>
          </cell>
          <cell r="C315">
            <v>1</v>
          </cell>
          <cell r="D315" t="str">
            <v>SET</v>
          </cell>
          <cell r="E315">
            <v>28800</v>
          </cell>
          <cell r="F315">
            <v>28800</v>
          </cell>
          <cell r="H315">
            <v>0</v>
          </cell>
          <cell r="I315">
            <v>4</v>
          </cell>
          <cell r="J315">
            <v>4</v>
          </cell>
          <cell r="K315">
            <v>28800</v>
          </cell>
          <cell r="L315">
            <v>28800</v>
          </cell>
          <cell r="M315">
            <v>0</v>
          </cell>
          <cell r="N315">
            <v>0</v>
          </cell>
          <cell r="O315">
            <v>1120</v>
          </cell>
          <cell r="P315">
            <v>1120</v>
          </cell>
        </row>
        <row r="316">
          <cell r="B316" t="str">
            <v xml:space="preserve"> SIMULTANEOUS FLASH, 115/240V 3 WIRE, 25A</v>
          </cell>
          <cell r="F316">
            <v>0</v>
          </cell>
          <cell r="H316">
            <v>0</v>
          </cell>
          <cell r="J316">
            <v>0</v>
          </cell>
          <cell r="K316">
            <v>0</v>
          </cell>
          <cell r="L316">
            <v>0</v>
          </cell>
          <cell r="M316">
            <v>0</v>
          </cell>
          <cell r="N316">
            <v>0</v>
          </cell>
          <cell r="O316">
            <v>0</v>
          </cell>
          <cell r="P316">
            <v>0</v>
          </cell>
        </row>
        <row r="317">
          <cell r="B317" t="str">
            <v>FOR CLASS 1, DIV.2 GROUP D</v>
          </cell>
          <cell r="F317">
            <v>0</v>
          </cell>
          <cell r="H317">
            <v>0</v>
          </cell>
          <cell r="J317">
            <v>0</v>
          </cell>
          <cell r="K317">
            <v>0</v>
          </cell>
          <cell r="L317">
            <v>0</v>
          </cell>
          <cell r="M317">
            <v>0</v>
          </cell>
          <cell r="N317">
            <v>0</v>
          </cell>
          <cell r="O317">
            <v>0</v>
          </cell>
          <cell r="P317">
            <v>0</v>
          </cell>
        </row>
        <row r="318">
          <cell r="A318">
            <v>25</v>
          </cell>
          <cell r="B318" t="str">
            <v xml:space="preserve"> PHOTOELECTRIC CONTROL UNIT, 120V 15A, </v>
          </cell>
          <cell r="C318">
            <v>1</v>
          </cell>
          <cell r="D318" t="str">
            <v>SET</v>
          </cell>
          <cell r="E318">
            <v>28800</v>
          </cell>
          <cell r="F318">
            <v>28800</v>
          </cell>
          <cell r="H318">
            <v>0</v>
          </cell>
          <cell r="I318">
            <v>6</v>
          </cell>
          <cell r="J318">
            <v>6</v>
          </cell>
          <cell r="K318">
            <v>28800</v>
          </cell>
          <cell r="L318">
            <v>28800</v>
          </cell>
          <cell r="M318">
            <v>0</v>
          </cell>
          <cell r="N318">
            <v>0</v>
          </cell>
          <cell r="O318">
            <v>1680</v>
          </cell>
          <cell r="P318">
            <v>1680</v>
          </cell>
        </row>
        <row r="319">
          <cell r="B319" t="str">
            <v>FOR CLASS 1, DIV.2 GROUP D</v>
          </cell>
          <cell r="F319">
            <v>0</v>
          </cell>
          <cell r="H319">
            <v>0</v>
          </cell>
          <cell r="J319">
            <v>0</v>
          </cell>
          <cell r="K319">
            <v>0</v>
          </cell>
          <cell r="L319">
            <v>0</v>
          </cell>
          <cell r="M319">
            <v>0</v>
          </cell>
          <cell r="N319">
            <v>0</v>
          </cell>
          <cell r="O319">
            <v>0</v>
          </cell>
          <cell r="P319">
            <v>0</v>
          </cell>
        </row>
        <row r="320">
          <cell r="A320">
            <v>26</v>
          </cell>
          <cell r="B320" t="str">
            <v xml:space="preserve"> AIRCRAFT WARNING LIGHTING POWER PANEL,</v>
          </cell>
          <cell r="C320">
            <v>1</v>
          </cell>
          <cell r="D320" t="str">
            <v>SET</v>
          </cell>
          <cell r="E320">
            <v>60000</v>
          </cell>
          <cell r="F320">
            <v>60000</v>
          </cell>
          <cell r="H320">
            <v>0</v>
          </cell>
          <cell r="I320">
            <v>4</v>
          </cell>
          <cell r="J320">
            <v>4</v>
          </cell>
          <cell r="K320">
            <v>60000</v>
          </cell>
          <cell r="L320">
            <v>60000</v>
          </cell>
          <cell r="M320">
            <v>0</v>
          </cell>
          <cell r="N320">
            <v>0</v>
          </cell>
          <cell r="O320">
            <v>1120</v>
          </cell>
          <cell r="P320">
            <v>1120</v>
          </cell>
        </row>
        <row r="321">
          <cell r="B321" t="str">
            <v xml:space="preserve"> OUTDOOR TYPE, 400L x 200W x 200H, 1PH 3W</v>
          </cell>
          <cell r="F321">
            <v>0</v>
          </cell>
          <cell r="H321">
            <v>0</v>
          </cell>
          <cell r="J321">
            <v>0</v>
          </cell>
          <cell r="K321">
            <v>0</v>
          </cell>
          <cell r="L321">
            <v>0</v>
          </cell>
          <cell r="M321">
            <v>0</v>
          </cell>
          <cell r="N321">
            <v>0</v>
          </cell>
          <cell r="O321">
            <v>0</v>
          </cell>
          <cell r="P321">
            <v>0</v>
          </cell>
        </row>
        <row r="322">
          <cell r="B322" t="str">
            <v xml:space="preserve"> 240V 30AT IC 10KA, STAINLESS STEEL</v>
          </cell>
          <cell r="F322">
            <v>0</v>
          </cell>
          <cell r="H322">
            <v>0</v>
          </cell>
          <cell r="J322">
            <v>0</v>
          </cell>
          <cell r="K322">
            <v>0</v>
          </cell>
          <cell r="L322">
            <v>0</v>
          </cell>
          <cell r="M322">
            <v>0</v>
          </cell>
          <cell r="N322">
            <v>0</v>
          </cell>
          <cell r="O322">
            <v>0</v>
          </cell>
          <cell r="P322">
            <v>0</v>
          </cell>
        </row>
        <row r="323">
          <cell r="B323" t="str">
            <v>FOR CLASS 1, DIV.2 GROUP D</v>
          </cell>
          <cell r="F323">
            <v>0</v>
          </cell>
          <cell r="H323">
            <v>0</v>
          </cell>
          <cell r="J323">
            <v>0</v>
          </cell>
          <cell r="K323">
            <v>0</v>
          </cell>
          <cell r="L323">
            <v>0</v>
          </cell>
          <cell r="M323">
            <v>0</v>
          </cell>
          <cell r="N323">
            <v>0</v>
          </cell>
          <cell r="O323">
            <v>0</v>
          </cell>
          <cell r="P323">
            <v>0</v>
          </cell>
        </row>
        <row r="324">
          <cell r="A324">
            <v>27</v>
          </cell>
          <cell r="B324" t="str">
            <v>RECEPTACLE, EXPLOSION-PROOF 20A-3P-2W</v>
          </cell>
          <cell r="C324">
            <v>8</v>
          </cell>
          <cell r="D324" t="str">
            <v>SET</v>
          </cell>
          <cell r="E324">
            <v>5400</v>
          </cell>
          <cell r="F324">
            <v>43200</v>
          </cell>
          <cell r="H324">
            <v>0</v>
          </cell>
          <cell r="I324">
            <v>4</v>
          </cell>
          <cell r="J324">
            <v>32</v>
          </cell>
          <cell r="K324">
            <v>5400</v>
          </cell>
          <cell r="L324">
            <v>43200</v>
          </cell>
          <cell r="M324">
            <v>0</v>
          </cell>
          <cell r="N324">
            <v>0</v>
          </cell>
          <cell r="O324">
            <v>1120</v>
          </cell>
          <cell r="P324">
            <v>8960</v>
          </cell>
        </row>
        <row r="325">
          <cell r="B325" t="str">
            <v>240V, CLASS 1 DIV.2 GROUP D</v>
          </cell>
          <cell r="F325">
            <v>0</v>
          </cell>
          <cell r="H325">
            <v>0</v>
          </cell>
          <cell r="J325">
            <v>0</v>
          </cell>
          <cell r="K325">
            <v>0</v>
          </cell>
          <cell r="L325">
            <v>0</v>
          </cell>
          <cell r="M325">
            <v>0</v>
          </cell>
          <cell r="N325">
            <v>0</v>
          </cell>
          <cell r="O325">
            <v>0</v>
          </cell>
          <cell r="P325">
            <v>0</v>
          </cell>
        </row>
        <row r="326">
          <cell r="A326">
            <v>28</v>
          </cell>
          <cell r="B326" t="str">
            <v>PLUG 20A-3P-2W EXPLOSION-PROOF</v>
          </cell>
          <cell r="C326">
            <v>4</v>
          </cell>
          <cell r="D326" t="str">
            <v>SET</v>
          </cell>
          <cell r="E326">
            <v>1400</v>
          </cell>
          <cell r="F326">
            <v>5600</v>
          </cell>
          <cell r="H326">
            <v>0</v>
          </cell>
          <cell r="J326">
            <v>0</v>
          </cell>
          <cell r="K326">
            <v>1400</v>
          </cell>
          <cell r="L326">
            <v>5600</v>
          </cell>
          <cell r="M326">
            <v>0</v>
          </cell>
          <cell r="N326">
            <v>0</v>
          </cell>
          <cell r="O326">
            <v>0</v>
          </cell>
          <cell r="P326">
            <v>0</v>
          </cell>
        </row>
        <row r="327">
          <cell r="A327">
            <v>29</v>
          </cell>
          <cell r="B327" t="str">
            <v>FIX. WIRE 1/C STRD. COPPER 600V 200 DEGREE 2.0sq.mm</v>
          </cell>
          <cell r="C327">
            <v>4440</v>
          </cell>
          <cell r="D327" t="str">
            <v>M</v>
          </cell>
          <cell r="E327">
            <v>33</v>
          </cell>
          <cell r="F327">
            <v>146520</v>
          </cell>
          <cell r="H327">
            <v>0</v>
          </cell>
          <cell r="I327">
            <v>0.05</v>
          </cell>
          <cell r="J327">
            <v>222</v>
          </cell>
          <cell r="K327">
            <v>33</v>
          </cell>
          <cell r="L327">
            <v>146520</v>
          </cell>
          <cell r="M327">
            <v>0</v>
          </cell>
          <cell r="N327">
            <v>0</v>
          </cell>
          <cell r="O327">
            <v>14</v>
          </cell>
          <cell r="P327">
            <v>62160</v>
          </cell>
        </row>
        <row r="328">
          <cell r="A328">
            <v>30</v>
          </cell>
          <cell r="B328" t="str">
            <v>R.S.G CONDUIT W/COUPLING,  3/4"</v>
          </cell>
          <cell r="C328">
            <v>2180</v>
          </cell>
          <cell r="D328" t="str">
            <v>M</v>
          </cell>
          <cell r="E328">
            <v>32</v>
          </cell>
          <cell r="F328">
            <v>69760</v>
          </cell>
          <cell r="H328">
            <v>0</v>
          </cell>
          <cell r="I328">
            <v>0.47</v>
          </cell>
          <cell r="J328">
            <v>1025</v>
          </cell>
          <cell r="K328">
            <v>32</v>
          </cell>
          <cell r="L328">
            <v>69760</v>
          </cell>
          <cell r="M328">
            <v>0</v>
          </cell>
          <cell r="N328">
            <v>0</v>
          </cell>
          <cell r="O328">
            <v>132</v>
          </cell>
          <cell r="P328">
            <v>287760</v>
          </cell>
        </row>
        <row r="329">
          <cell r="A329">
            <v>31</v>
          </cell>
          <cell r="B329" t="str">
            <v>R.S.G CONDUIT W/COUPLING 1"</v>
          </cell>
          <cell r="C329">
            <v>100</v>
          </cell>
          <cell r="D329" t="str">
            <v>M</v>
          </cell>
          <cell r="E329">
            <v>49</v>
          </cell>
          <cell r="F329">
            <v>4900</v>
          </cell>
          <cell r="H329">
            <v>0</v>
          </cell>
          <cell r="I329">
            <v>0.54</v>
          </cell>
          <cell r="J329">
            <v>54</v>
          </cell>
          <cell r="K329">
            <v>49</v>
          </cell>
          <cell r="L329">
            <v>4900</v>
          </cell>
          <cell r="M329">
            <v>0</v>
          </cell>
          <cell r="N329">
            <v>0</v>
          </cell>
          <cell r="O329">
            <v>151</v>
          </cell>
          <cell r="P329">
            <v>15100</v>
          </cell>
        </row>
        <row r="330">
          <cell r="A330">
            <v>32</v>
          </cell>
          <cell r="B330" t="str">
            <v>R.S.G CONDUIT W/COUPLING 1-1/2"</v>
          </cell>
          <cell r="C330">
            <v>600</v>
          </cell>
          <cell r="D330" t="str">
            <v>M</v>
          </cell>
          <cell r="E330">
            <v>78</v>
          </cell>
          <cell r="F330">
            <v>46800</v>
          </cell>
          <cell r="H330">
            <v>0</v>
          </cell>
          <cell r="I330">
            <v>0.76</v>
          </cell>
          <cell r="J330">
            <v>456</v>
          </cell>
          <cell r="K330">
            <v>78</v>
          </cell>
          <cell r="L330">
            <v>46800</v>
          </cell>
          <cell r="M330">
            <v>0</v>
          </cell>
          <cell r="N330">
            <v>0</v>
          </cell>
          <cell r="O330">
            <v>213</v>
          </cell>
          <cell r="P330">
            <v>127800</v>
          </cell>
        </row>
        <row r="331">
          <cell r="A331">
            <v>33</v>
          </cell>
          <cell r="B331" t="str">
            <v>PVC CONDUIT 1-1/2"</v>
          </cell>
          <cell r="C331">
            <v>350</v>
          </cell>
          <cell r="D331" t="str">
            <v>M</v>
          </cell>
          <cell r="E331">
            <v>26</v>
          </cell>
          <cell r="F331">
            <v>9100</v>
          </cell>
          <cell r="H331">
            <v>0</v>
          </cell>
          <cell r="I331">
            <v>0.26</v>
          </cell>
          <cell r="J331">
            <v>91</v>
          </cell>
          <cell r="K331">
            <v>26</v>
          </cell>
          <cell r="L331">
            <v>9100</v>
          </cell>
          <cell r="M331">
            <v>0</v>
          </cell>
          <cell r="N331">
            <v>0</v>
          </cell>
          <cell r="O331">
            <v>73</v>
          </cell>
          <cell r="P331">
            <v>25550</v>
          </cell>
        </row>
        <row r="332">
          <cell r="A332">
            <v>34</v>
          </cell>
          <cell r="B332" t="str">
            <v>PVC CONDUIT ,  2"</v>
          </cell>
          <cell r="C332">
            <v>10615</v>
          </cell>
          <cell r="D332" t="str">
            <v>M</v>
          </cell>
          <cell r="E332">
            <v>38</v>
          </cell>
          <cell r="F332">
            <v>403370</v>
          </cell>
          <cell r="H332">
            <v>0</v>
          </cell>
          <cell r="I332">
            <v>0.3</v>
          </cell>
          <cell r="J332">
            <v>3185</v>
          </cell>
          <cell r="K332">
            <v>38</v>
          </cell>
          <cell r="L332">
            <v>403370</v>
          </cell>
          <cell r="M332">
            <v>0</v>
          </cell>
          <cell r="N332">
            <v>0</v>
          </cell>
          <cell r="O332">
            <v>84</v>
          </cell>
          <cell r="P332">
            <v>891660</v>
          </cell>
        </row>
        <row r="333">
          <cell r="A333">
            <v>35</v>
          </cell>
          <cell r="B333" t="str">
            <v>CONDUIT FITTINGS &amp; ACCESSORIES</v>
          </cell>
          <cell r="C333">
            <v>1</v>
          </cell>
          <cell r="D333" t="str">
            <v>LOT</v>
          </cell>
          <cell r="E333">
            <v>242920</v>
          </cell>
          <cell r="F333">
            <v>242920</v>
          </cell>
          <cell r="H333">
            <v>0</v>
          </cell>
          <cell r="I333">
            <v>460.5</v>
          </cell>
          <cell r="J333">
            <v>461</v>
          </cell>
          <cell r="K333">
            <v>242920</v>
          </cell>
          <cell r="L333">
            <v>242920</v>
          </cell>
          <cell r="M333">
            <v>0</v>
          </cell>
          <cell r="N333">
            <v>0</v>
          </cell>
          <cell r="O333">
            <v>128940</v>
          </cell>
          <cell r="P333">
            <v>128940</v>
          </cell>
        </row>
        <row r="334">
          <cell r="A334">
            <v>36</v>
          </cell>
          <cell r="B334" t="str">
            <v>600V PVC WIRE 3.5 sq.mm</v>
          </cell>
          <cell r="C334">
            <v>3500</v>
          </cell>
          <cell r="D334" t="str">
            <v>M</v>
          </cell>
          <cell r="E334">
            <v>3</v>
          </cell>
          <cell r="F334">
            <v>10500</v>
          </cell>
          <cell r="H334">
            <v>0</v>
          </cell>
          <cell r="I334">
            <v>4.1000000000000002E-2</v>
          </cell>
          <cell r="J334">
            <v>144</v>
          </cell>
          <cell r="K334">
            <v>3</v>
          </cell>
          <cell r="L334">
            <v>10500</v>
          </cell>
          <cell r="M334">
            <v>0</v>
          </cell>
          <cell r="N334">
            <v>0</v>
          </cell>
          <cell r="O334">
            <v>11</v>
          </cell>
          <cell r="P334">
            <v>38500</v>
          </cell>
        </row>
        <row r="335">
          <cell r="A335">
            <v>37</v>
          </cell>
          <cell r="B335" t="str">
            <v>600V PVC WIRE 5.5sq.mm</v>
          </cell>
          <cell r="C335">
            <v>3240</v>
          </cell>
          <cell r="D335" t="str">
            <v>M</v>
          </cell>
          <cell r="E335">
            <v>4</v>
          </cell>
          <cell r="F335">
            <v>12960</v>
          </cell>
          <cell r="H335">
            <v>0</v>
          </cell>
          <cell r="I335">
            <v>5.1999999999999998E-2</v>
          </cell>
          <cell r="J335">
            <v>168</v>
          </cell>
          <cell r="K335">
            <v>4</v>
          </cell>
          <cell r="L335">
            <v>12960</v>
          </cell>
          <cell r="M335">
            <v>0</v>
          </cell>
          <cell r="N335">
            <v>0</v>
          </cell>
          <cell r="O335">
            <v>15</v>
          </cell>
          <cell r="P335">
            <v>48600</v>
          </cell>
        </row>
        <row r="336">
          <cell r="A336">
            <v>38</v>
          </cell>
          <cell r="B336" t="str">
            <v>600V XLPE 5/C-38sq.mm</v>
          </cell>
          <cell r="C336">
            <v>10615</v>
          </cell>
          <cell r="D336" t="str">
            <v>M</v>
          </cell>
          <cell r="E336">
            <v>200</v>
          </cell>
          <cell r="F336">
            <v>2123000</v>
          </cell>
          <cell r="H336">
            <v>0</v>
          </cell>
          <cell r="I336">
            <v>0.31</v>
          </cell>
          <cell r="J336">
            <v>3291</v>
          </cell>
          <cell r="K336">
            <v>200</v>
          </cell>
          <cell r="L336">
            <v>2123000</v>
          </cell>
          <cell r="M336">
            <v>0</v>
          </cell>
          <cell r="N336">
            <v>0</v>
          </cell>
          <cell r="O336">
            <v>87</v>
          </cell>
          <cell r="P336">
            <v>923505</v>
          </cell>
        </row>
        <row r="337">
          <cell r="A337">
            <v>39</v>
          </cell>
          <cell r="B337" t="str">
            <v>600V XLPE 4/C 14 sq.mm</v>
          </cell>
          <cell r="C337">
            <v>500</v>
          </cell>
          <cell r="D337" t="str">
            <v>M</v>
          </cell>
          <cell r="E337">
            <v>61</v>
          </cell>
          <cell r="F337">
            <v>30500</v>
          </cell>
          <cell r="H337">
            <v>0</v>
          </cell>
          <cell r="I337">
            <v>0.17799999999999999</v>
          </cell>
          <cell r="J337">
            <v>89</v>
          </cell>
          <cell r="K337">
            <v>61</v>
          </cell>
          <cell r="L337">
            <v>30500</v>
          </cell>
          <cell r="M337">
            <v>0</v>
          </cell>
          <cell r="N337">
            <v>0</v>
          </cell>
          <cell r="O337">
            <v>50</v>
          </cell>
          <cell r="P337">
            <v>25000</v>
          </cell>
        </row>
        <row r="338">
          <cell r="A338">
            <v>40</v>
          </cell>
          <cell r="B338" t="str">
            <v>HOT DIPPED GALVALNIZED STEEL U-CHANNEL 41x41x2.0t</v>
          </cell>
          <cell r="C338">
            <v>350</v>
          </cell>
          <cell r="D338" t="str">
            <v>M</v>
          </cell>
          <cell r="E338">
            <v>82</v>
          </cell>
          <cell r="F338">
            <v>28700</v>
          </cell>
          <cell r="H338">
            <v>0</v>
          </cell>
          <cell r="I338">
            <v>0.40699999999999997</v>
          </cell>
          <cell r="J338">
            <v>142</v>
          </cell>
          <cell r="K338">
            <v>82</v>
          </cell>
          <cell r="L338">
            <v>28700</v>
          </cell>
          <cell r="M338">
            <v>0</v>
          </cell>
          <cell r="N338">
            <v>0</v>
          </cell>
          <cell r="O338">
            <v>114</v>
          </cell>
          <cell r="P338">
            <v>39900</v>
          </cell>
        </row>
        <row r="339">
          <cell r="A339">
            <v>41</v>
          </cell>
          <cell r="B339" t="str">
            <v>EXCAVATION</v>
          </cell>
          <cell r="C339">
            <v>1910</v>
          </cell>
          <cell r="D339" t="str">
            <v>M3</v>
          </cell>
          <cell r="E339" t="str">
            <v>M+L</v>
          </cell>
          <cell r="F339" t="str">
            <v>M+L</v>
          </cell>
          <cell r="H339">
            <v>0</v>
          </cell>
          <cell r="J339">
            <v>0</v>
          </cell>
          <cell r="K339" t="str">
            <v>M+L</v>
          </cell>
          <cell r="L339" t="str">
            <v>M+L</v>
          </cell>
          <cell r="M339">
            <v>0</v>
          </cell>
          <cell r="N339">
            <v>0</v>
          </cell>
          <cell r="O339">
            <v>60</v>
          </cell>
          <cell r="P339">
            <v>114600</v>
          </cell>
        </row>
        <row r="340">
          <cell r="A340">
            <v>42</v>
          </cell>
          <cell r="B340" t="str">
            <v>BACKFILL</v>
          </cell>
          <cell r="C340">
            <v>1910</v>
          </cell>
          <cell r="D340" t="str">
            <v>M3</v>
          </cell>
          <cell r="E340" t="str">
            <v>M+L</v>
          </cell>
          <cell r="F340" t="str">
            <v>M+L</v>
          </cell>
          <cell r="H340">
            <v>0</v>
          </cell>
          <cell r="J340">
            <v>0</v>
          </cell>
          <cell r="K340" t="str">
            <v>M+L</v>
          </cell>
          <cell r="L340" t="str">
            <v>M+L</v>
          </cell>
          <cell r="M340">
            <v>0</v>
          </cell>
          <cell r="N340">
            <v>0</v>
          </cell>
          <cell r="O340">
            <v>100</v>
          </cell>
          <cell r="P340">
            <v>191000</v>
          </cell>
        </row>
        <row r="341">
          <cell r="A341">
            <v>43</v>
          </cell>
          <cell r="B341" t="str">
            <v>MISCELLANEOUS MATERIALS</v>
          </cell>
          <cell r="C341">
            <v>1</v>
          </cell>
          <cell r="D341" t="str">
            <v>LOT</v>
          </cell>
          <cell r="E341">
            <v>456514</v>
          </cell>
          <cell r="F341">
            <v>456514</v>
          </cell>
          <cell r="H341">
            <v>0</v>
          </cell>
          <cell r="I341">
            <v>679.40000000000009</v>
          </cell>
          <cell r="J341">
            <v>679</v>
          </cell>
          <cell r="K341">
            <v>456514</v>
          </cell>
          <cell r="L341">
            <v>456514</v>
          </cell>
          <cell r="M341">
            <v>0</v>
          </cell>
          <cell r="N341">
            <v>0</v>
          </cell>
          <cell r="O341">
            <v>190232</v>
          </cell>
          <cell r="P341">
            <v>190232</v>
          </cell>
        </row>
        <row r="342">
          <cell r="B342" t="str">
            <v>SUB-TOTAL : (C)</v>
          </cell>
          <cell r="F342">
            <v>9586794</v>
          </cell>
          <cell r="H342">
            <v>0</v>
          </cell>
          <cell r="J342">
            <v>14267</v>
          </cell>
          <cell r="K342">
            <v>0</v>
          </cell>
          <cell r="L342">
            <v>9586794</v>
          </cell>
          <cell r="M342">
            <v>0</v>
          </cell>
          <cell r="N342">
            <v>0</v>
          </cell>
          <cell r="O342">
            <v>0</v>
          </cell>
          <cell r="P342">
            <v>4303107</v>
          </cell>
        </row>
        <row r="343">
          <cell r="H343">
            <v>0</v>
          </cell>
          <cell r="J343">
            <v>0</v>
          </cell>
          <cell r="K343">
            <v>0</v>
          </cell>
          <cell r="L343">
            <v>0</v>
          </cell>
          <cell r="M343">
            <v>0</v>
          </cell>
          <cell r="N343">
            <v>0</v>
          </cell>
          <cell r="O343">
            <v>0</v>
          </cell>
        </row>
        <row r="344">
          <cell r="F344">
            <v>0</v>
          </cell>
          <cell r="H344">
            <v>0</v>
          </cell>
          <cell r="J344">
            <v>0</v>
          </cell>
          <cell r="K344">
            <v>0</v>
          </cell>
          <cell r="L344">
            <v>0</v>
          </cell>
          <cell r="M344">
            <v>0</v>
          </cell>
          <cell r="N344">
            <v>0</v>
          </cell>
          <cell r="O344">
            <v>0</v>
          </cell>
          <cell r="P344">
            <v>0</v>
          </cell>
        </row>
        <row r="345">
          <cell r="A345" t="str">
            <v xml:space="preserve">  D.</v>
          </cell>
          <cell r="B345" t="str">
            <v>GROUNDING  SYSTEM</v>
          </cell>
          <cell r="F345">
            <v>0</v>
          </cell>
          <cell r="H345">
            <v>0</v>
          </cell>
          <cell r="J345">
            <v>0</v>
          </cell>
          <cell r="K345">
            <v>0</v>
          </cell>
          <cell r="L345">
            <v>0</v>
          </cell>
          <cell r="M345">
            <v>0</v>
          </cell>
          <cell r="N345">
            <v>0</v>
          </cell>
          <cell r="O345">
            <v>0</v>
          </cell>
          <cell r="P345">
            <v>0</v>
          </cell>
        </row>
        <row r="346">
          <cell r="A346">
            <v>1</v>
          </cell>
          <cell r="B346" t="str">
            <v xml:space="preserve"> GROUND WIRE, BARE CONDUCTOR 60 sq.mm</v>
          </cell>
          <cell r="C346">
            <v>8000</v>
          </cell>
          <cell r="D346" t="str">
            <v>M</v>
          </cell>
          <cell r="E346">
            <v>47</v>
          </cell>
          <cell r="F346">
            <v>376000</v>
          </cell>
          <cell r="H346">
            <v>0</v>
          </cell>
          <cell r="I346">
            <v>0.14099999999999999</v>
          </cell>
          <cell r="J346">
            <v>1128</v>
          </cell>
          <cell r="K346">
            <v>47</v>
          </cell>
          <cell r="L346">
            <v>376000</v>
          </cell>
          <cell r="M346">
            <v>0</v>
          </cell>
          <cell r="N346">
            <v>0</v>
          </cell>
          <cell r="O346">
            <v>39</v>
          </cell>
          <cell r="P346">
            <v>312000</v>
          </cell>
        </row>
        <row r="347">
          <cell r="A347">
            <v>2</v>
          </cell>
          <cell r="B347" t="str">
            <v xml:space="preserve"> DITTO, BUT38 sq.mm</v>
          </cell>
          <cell r="C347">
            <v>620</v>
          </cell>
          <cell r="D347" t="str">
            <v>M</v>
          </cell>
          <cell r="E347">
            <v>32</v>
          </cell>
          <cell r="F347">
            <v>19840</v>
          </cell>
          <cell r="H347">
            <v>0</v>
          </cell>
          <cell r="I347">
            <v>0.11700000000000001</v>
          </cell>
          <cell r="J347">
            <v>73</v>
          </cell>
          <cell r="K347">
            <v>32</v>
          </cell>
          <cell r="L347">
            <v>19840</v>
          </cell>
          <cell r="M347">
            <v>0</v>
          </cell>
          <cell r="N347">
            <v>0</v>
          </cell>
          <cell r="O347">
            <v>33</v>
          </cell>
          <cell r="P347">
            <v>20460</v>
          </cell>
        </row>
        <row r="348">
          <cell r="A348">
            <v>3</v>
          </cell>
          <cell r="B348" t="str">
            <v xml:space="preserve"> GROUND ROD, 3/4" x 10 FT</v>
          </cell>
          <cell r="C348">
            <v>208</v>
          </cell>
          <cell r="D348" t="str">
            <v>PCS</v>
          </cell>
          <cell r="E348">
            <v>350</v>
          </cell>
          <cell r="F348">
            <v>72800</v>
          </cell>
          <cell r="H348">
            <v>0</v>
          </cell>
          <cell r="I348">
            <v>5</v>
          </cell>
          <cell r="J348">
            <v>1040</v>
          </cell>
          <cell r="K348">
            <v>350</v>
          </cell>
          <cell r="L348">
            <v>72800</v>
          </cell>
          <cell r="M348">
            <v>0</v>
          </cell>
          <cell r="N348">
            <v>0</v>
          </cell>
          <cell r="O348">
            <v>1400</v>
          </cell>
          <cell r="P348">
            <v>291200</v>
          </cell>
        </row>
        <row r="349">
          <cell r="A349">
            <v>4</v>
          </cell>
          <cell r="B349" t="str">
            <v xml:space="preserve"> CADWELD GROUND POWDER CARTRIDGE SIZE 45</v>
          </cell>
          <cell r="C349">
            <v>170</v>
          </cell>
          <cell r="D349" t="str">
            <v>PCS</v>
          </cell>
          <cell r="E349">
            <v>45</v>
          </cell>
          <cell r="F349">
            <v>7650</v>
          </cell>
          <cell r="H349">
            <v>0</v>
          </cell>
          <cell r="I349">
            <v>0.5</v>
          </cell>
          <cell r="J349">
            <v>85</v>
          </cell>
          <cell r="K349">
            <v>45</v>
          </cell>
          <cell r="L349">
            <v>7650</v>
          </cell>
          <cell r="M349">
            <v>0</v>
          </cell>
          <cell r="N349">
            <v>0</v>
          </cell>
          <cell r="O349">
            <v>140</v>
          </cell>
          <cell r="P349">
            <v>23800</v>
          </cell>
        </row>
        <row r="350">
          <cell r="A350">
            <v>5</v>
          </cell>
          <cell r="B350" t="str">
            <v xml:space="preserve"> CADWELD GROUND POWDER CARTRIDGE SIZE 90</v>
          </cell>
          <cell r="C350">
            <v>93</v>
          </cell>
          <cell r="D350" t="str">
            <v>PCS</v>
          </cell>
          <cell r="E350">
            <v>90</v>
          </cell>
          <cell r="F350">
            <v>8370</v>
          </cell>
          <cell r="H350">
            <v>0</v>
          </cell>
          <cell r="I350">
            <v>0.5</v>
          </cell>
          <cell r="J350">
            <v>47</v>
          </cell>
          <cell r="K350">
            <v>90</v>
          </cell>
          <cell r="L350">
            <v>8370</v>
          </cell>
          <cell r="M350">
            <v>0</v>
          </cell>
          <cell r="N350">
            <v>0</v>
          </cell>
          <cell r="O350">
            <v>140</v>
          </cell>
          <cell r="P350">
            <v>13020</v>
          </cell>
        </row>
        <row r="351">
          <cell r="A351">
            <v>6</v>
          </cell>
          <cell r="B351" t="str">
            <v xml:space="preserve"> CADWELD GROUND POWDER CARTRIDGE SIZE 115</v>
          </cell>
          <cell r="C351">
            <v>159</v>
          </cell>
          <cell r="D351" t="str">
            <v>PCS</v>
          </cell>
          <cell r="E351">
            <v>115</v>
          </cell>
          <cell r="F351">
            <v>18285</v>
          </cell>
          <cell r="H351">
            <v>0</v>
          </cell>
          <cell r="I351">
            <v>0.5</v>
          </cell>
          <cell r="J351">
            <v>80</v>
          </cell>
          <cell r="K351">
            <v>115</v>
          </cell>
          <cell r="L351">
            <v>18285</v>
          </cell>
          <cell r="M351">
            <v>0</v>
          </cell>
          <cell r="N351">
            <v>0</v>
          </cell>
          <cell r="O351">
            <v>140</v>
          </cell>
          <cell r="P351">
            <v>22260</v>
          </cell>
        </row>
        <row r="352">
          <cell r="A352">
            <v>7</v>
          </cell>
          <cell r="B352" t="str">
            <v xml:space="preserve"> CADWELD MOLD, FOR CABLE TO GROUND ROD</v>
          </cell>
          <cell r="C352">
            <v>10</v>
          </cell>
          <cell r="D352" t="str">
            <v>PCS</v>
          </cell>
          <cell r="E352">
            <v>1250</v>
          </cell>
          <cell r="F352">
            <v>12500</v>
          </cell>
          <cell r="H352">
            <v>0</v>
          </cell>
          <cell r="J352">
            <v>0</v>
          </cell>
          <cell r="K352">
            <v>1250</v>
          </cell>
          <cell r="L352">
            <v>12500</v>
          </cell>
          <cell r="M352">
            <v>0</v>
          </cell>
          <cell r="N352">
            <v>0</v>
          </cell>
          <cell r="O352">
            <v>0</v>
          </cell>
          <cell r="P352">
            <v>0</v>
          </cell>
        </row>
        <row r="353">
          <cell r="B353" t="str">
            <v xml:space="preserve"> CADWELD GTC-182G</v>
          </cell>
          <cell r="F353">
            <v>0</v>
          </cell>
          <cell r="H353">
            <v>0</v>
          </cell>
          <cell r="J353">
            <v>0</v>
          </cell>
          <cell r="K353">
            <v>0</v>
          </cell>
          <cell r="L353">
            <v>0</v>
          </cell>
          <cell r="M353">
            <v>0</v>
          </cell>
          <cell r="N353">
            <v>0</v>
          </cell>
          <cell r="O353">
            <v>0</v>
          </cell>
          <cell r="P353">
            <v>0</v>
          </cell>
        </row>
        <row r="354">
          <cell r="A354">
            <v>8</v>
          </cell>
          <cell r="B354" t="str">
            <v xml:space="preserve"> CADWELD MOLD, FOR CABLE TO CABLE</v>
          </cell>
          <cell r="C354">
            <v>5</v>
          </cell>
          <cell r="D354" t="str">
            <v>PCS</v>
          </cell>
          <cell r="E354">
            <v>1250</v>
          </cell>
          <cell r="F354">
            <v>6250</v>
          </cell>
          <cell r="H354">
            <v>0</v>
          </cell>
          <cell r="J354">
            <v>0</v>
          </cell>
          <cell r="K354">
            <v>1250</v>
          </cell>
          <cell r="L354">
            <v>6250</v>
          </cell>
          <cell r="M354">
            <v>0</v>
          </cell>
          <cell r="N354">
            <v>0</v>
          </cell>
          <cell r="O354">
            <v>0</v>
          </cell>
          <cell r="P354">
            <v>0</v>
          </cell>
        </row>
        <row r="355">
          <cell r="B355" t="str">
            <v xml:space="preserve"> CADWELD TAC-2G2G</v>
          </cell>
          <cell r="F355">
            <v>0</v>
          </cell>
          <cell r="H355">
            <v>0</v>
          </cell>
          <cell r="J355">
            <v>0</v>
          </cell>
          <cell r="K355">
            <v>0</v>
          </cell>
          <cell r="L355">
            <v>0</v>
          </cell>
          <cell r="M355">
            <v>0</v>
          </cell>
          <cell r="N355">
            <v>0</v>
          </cell>
          <cell r="O355">
            <v>0</v>
          </cell>
          <cell r="P355">
            <v>0</v>
          </cell>
        </row>
        <row r="356">
          <cell r="A356">
            <v>9</v>
          </cell>
          <cell r="B356" t="str">
            <v xml:space="preserve"> DITTO, BUT CADWELD TAC-2G1V</v>
          </cell>
          <cell r="C356">
            <v>10</v>
          </cell>
          <cell r="D356" t="str">
            <v>PCS</v>
          </cell>
          <cell r="E356">
            <v>1250</v>
          </cell>
          <cell r="F356">
            <v>12500</v>
          </cell>
          <cell r="H356">
            <v>0</v>
          </cell>
          <cell r="J356">
            <v>0</v>
          </cell>
          <cell r="K356">
            <v>1250</v>
          </cell>
          <cell r="L356">
            <v>12500</v>
          </cell>
          <cell r="M356">
            <v>0</v>
          </cell>
          <cell r="N356">
            <v>0</v>
          </cell>
          <cell r="O356">
            <v>0</v>
          </cell>
          <cell r="P356">
            <v>0</v>
          </cell>
        </row>
        <row r="357">
          <cell r="A357">
            <v>10</v>
          </cell>
          <cell r="B357" t="str">
            <v xml:space="preserve"> GROUND CONNECTOR FOR CABLE TO ROD OR PIPE</v>
          </cell>
          <cell r="C357">
            <v>50</v>
          </cell>
          <cell r="D357" t="str">
            <v>PCS</v>
          </cell>
          <cell r="E357">
            <v>650</v>
          </cell>
          <cell r="F357">
            <v>32500</v>
          </cell>
          <cell r="H357">
            <v>0</v>
          </cell>
          <cell r="I357">
            <v>1</v>
          </cell>
          <cell r="J357">
            <v>50</v>
          </cell>
          <cell r="K357">
            <v>650</v>
          </cell>
          <cell r="L357">
            <v>32500</v>
          </cell>
          <cell r="M357">
            <v>0</v>
          </cell>
          <cell r="N357">
            <v>0</v>
          </cell>
          <cell r="O357">
            <v>280</v>
          </cell>
          <cell r="P357">
            <v>14000</v>
          </cell>
        </row>
        <row r="358">
          <cell r="B358" t="str">
            <v xml:space="preserve"> BURNDY GK-6429</v>
          </cell>
          <cell r="F358">
            <v>0</v>
          </cell>
          <cell r="H358">
            <v>0</v>
          </cell>
          <cell r="J358">
            <v>0</v>
          </cell>
          <cell r="K358">
            <v>0</v>
          </cell>
          <cell r="L358">
            <v>0</v>
          </cell>
          <cell r="M358">
            <v>0</v>
          </cell>
          <cell r="N358">
            <v>0</v>
          </cell>
          <cell r="O358">
            <v>0</v>
          </cell>
          <cell r="P358">
            <v>0</v>
          </cell>
        </row>
        <row r="359">
          <cell r="A359">
            <v>11</v>
          </cell>
          <cell r="B359" t="str">
            <v xml:space="preserve"> GROUND TERMINAL BOX, 450MMx300MMx150MMx1.6t WITH</v>
          </cell>
          <cell r="C359">
            <v>25</v>
          </cell>
          <cell r="D359" t="str">
            <v>SET</v>
          </cell>
          <cell r="E359">
            <v>3500</v>
          </cell>
          <cell r="F359">
            <v>87500</v>
          </cell>
          <cell r="H359">
            <v>0</v>
          </cell>
          <cell r="I359">
            <v>6</v>
          </cell>
          <cell r="J359">
            <v>150</v>
          </cell>
          <cell r="K359">
            <v>3500</v>
          </cell>
          <cell r="L359">
            <v>87500</v>
          </cell>
          <cell r="M359">
            <v>0</v>
          </cell>
          <cell r="N359">
            <v>0</v>
          </cell>
          <cell r="O359">
            <v>1680</v>
          </cell>
          <cell r="P359">
            <v>42000</v>
          </cell>
        </row>
        <row r="360">
          <cell r="B360" t="str">
            <v>GROUNDING BUS 300Mx50MMx6t</v>
          </cell>
          <cell r="F360">
            <v>0</v>
          </cell>
          <cell r="H360">
            <v>0</v>
          </cell>
          <cell r="J360">
            <v>0</v>
          </cell>
          <cell r="K360">
            <v>0</v>
          </cell>
          <cell r="L360">
            <v>0</v>
          </cell>
          <cell r="M360">
            <v>0</v>
          </cell>
          <cell r="N360">
            <v>0</v>
          </cell>
          <cell r="O360">
            <v>0</v>
          </cell>
          <cell r="P360">
            <v>0</v>
          </cell>
        </row>
        <row r="361">
          <cell r="A361">
            <v>12</v>
          </cell>
          <cell r="B361" t="str">
            <v xml:space="preserve"> CABLE LUG, COPPER FOR 60 sq.mm</v>
          </cell>
          <cell r="C361">
            <v>92</v>
          </cell>
          <cell r="D361" t="str">
            <v>PCS</v>
          </cell>
          <cell r="E361">
            <v>60</v>
          </cell>
          <cell r="F361">
            <v>5520</v>
          </cell>
          <cell r="H361">
            <v>0</v>
          </cell>
          <cell r="I361">
            <v>0.5</v>
          </cell>
          <cell r="J361">
            <v>46</v>
          </cell>
          <cell r="K361">
            <v>60</v>
          </cell>
          <cell r="L361">
            <v>5520</v>
          </cell>
          <cell r="M361">
            <v>0</v>
          </cell>
          <cell r="N361">
            <v>0</v>
          </cell>
          <cell r="O361">
            <v>140</v>
          </cell>
          <cell r="P361">
            <v>12880</v>
          </cell>
        </row>
        <row r="362">
          <cell r="A362">
            <v>13</v>
          </cell>
          <cell r="B362" t="str">
            <v xml:space="preserve"> DITTO, BUT FOR 38 sq.mm</v>
          </cell>
          <cell r="C362">
            <v>169</v>
          </cell>
          <cell r="D362" t="str">
            <v>PCS</v>
          </cell>
          <cell r="E362">
            <v>38</v>
          </cell>
          <cell r="F362">
            <v>6422</v>
          </cell>
          <cell r="H362">
            <v>0</v>
          </cell>
          <cell r="I362">
            <v>0.5</v>
          </cell>
          <cell r="J362">
            <v>85</v>
          </cell>
          <cell r="K362">
            <v>38</v>
          </cell>
          <cell r="L362">
            <v>6422</v>
          </cell>
          <cell r="M362">
            <v>0</v>
          </cell>
          <cell r="N362">
            <v>0</v>
          </cell>
          <cell r="O362">
            <v>140</v>
          </cell>
          <cell r="P362">
            <v>23660</v>
          </cell>
        </row>
        <row r="363">
          <cell r="A363">
            <v>14</v>
          </cell>
          <cell r="B363" t="str">
            <v xml:space="preserve"> CONCRETE PIPE WITH COVER 12" DIA. 2 FT LG</v>
          </cell>
          <cell r="C363">
            <v>50</v>
          </cell>
          <cell r="D363" t="str">
            <v>PCS</v>
          </cell>
          <cell r="E363">
            <v>2800</v>
          </cell>
          <cell r="F363">
            <v>140000</v>
          </cell>
          <cell r="H363">
            <v>0</v>
          </cell>
          <cell r="I363">
            <v>3</v>
          </cell>
          <cell r="J363">
            <v>150</v>
          </cell>
          <cell r="K363">
            <v>2800</v>
          </cell>
          <cell r="L363">
            <v>140000</v>
          </cell>
          <cell r="M363">
            <v>0</v>
          </cell>
          <cell r="N363">
            <v>0</v>
          </cell>
          <cell r="O363">
            <v>840</v>
          </cell>
          <cell r="P363">
            <v>42000</v>
          </cell>
        </row>
        <row r="364">
          <cell r="A364">
            <v>15</v>
          </cell>
          <cell r="B364" t="str">
            <v xml:space="preserve"> STEEL PLATE, SS41, 1829x6401x6t</v>
          </cell>
          <cell r="C364">
            <v>1</v>
          </cell>
          <cell r="D364" t="str">
            <v>PCS</v>
          </cell>
          <cell r="E364">
            <v>10000</v>
          </cell>
          <cell r="F364">
            <v>10000</v>
          </cell>
          <cell r="H364">
            <v>0</v>
          </cell>
          <cell r="I364">
            <v>20</v>
          </cell>
          <cell r="J364">
            <v>20</v>
          </cell>
          <cell r="K364">
            <v>10000</v>
          </cell>
          <cell r="L364">
            <v>10000</v>
          </cell>
          <cell r="M364">
            <v>0</v>
          </cell>
          <cell r="N364">
            <v>0</v>
          </cell>
          <cell r="O364">
            <v>5600</v>
          </cell>
          <cell r="P364">
            <v>5600</v>
          </cell>
        </row>
        <row r="365">
          <cell r="A365">
            <v>16</v>
          </cell>
          <cell r="B365" t="str">
            <v xml:space="preserve"> CONDUIT CLAMP, ONE-HOLE 3/4"</v>
          </cell>
          <cell r="C365">
            <v>265</v>
          </cell>
          <cell r="D365" t="str">
            <v>PCS</v>
          </cell>
          <cell r="E365">
            <v>4</v>
          </cell>
          <cell r="F365">
            <v>1060</v>
          </cell>
          <cell r="H365">
            <v>0</v>
          </cell>
          <cell r="I365">
            <v>0.5</v>
          </cell>
          <cell r="J365">
            <v>133</v>
          </cell>
          <cell r="K365">
            <v>4</v>
          </cell>
          <cell r="L365">
            <v>1060</v>
          </cell>
          <cell r="M365">
            <v>0</v>
          </cell>
          <cell r="N365">
            <v>0</v>
          </cell>
          <cell r="O365">
            <v>140</v>
          </cell>
          <cell r="P365">
            <v>37100</v>
          </cell>
        </row>
        <row r="366">
          <cell r="A366">
            <v>17</v>
          </cell>
          <cell r="B366" t="str">
            <v xml:space="preserve"> PVC CONDUIT, SCHEDULE B, CNS1302  3/4"</v>
          </cell>
          <cell r="C366">
            <v>265</v>
          </cell>
          <cell r="D366" t="str">
            <v>M</v>
          </cell>
          <cell r="E366">
            <v>12</v>
          </cell>
          <cell r="F366">
            <v>3180</v>
          </cell>
          <cell r="H366">
            <v>0</v>
          </cell>
          <cell r="I366">
            <v>0.28000000000000003</v>
          </cell>
          <cell r="J366">
            <v>74</v>
          </cell>
          <cell r="K366">
            <v>12</v>
          </cell>
          <cell r="L366">
            <v>3180</v>
          </cell>
          <cell r="M366">
            <v>0</v>
          </cell>
          <cell r="N366">
            <v>0</v>
          </cell>
          <cell r="O366">
            <v>78</v>
          </cell>
          <cell r="P366">
            <v>20670</v>
          </cell>
        </row>
        <row r="367">
          <cell r="A367">
            <v>18</v>
          </cell>
          <cell r="B367" t="str">
            <v xml:space="preserve"> EXCAVATION</v>
          </cell>
          <cell r="C367">
            <v>1550</v>
          </cell>
          <cell r="D367" t="str">
            <v>M3</v>
          </cell>
          <cell r="E367" t="str">
            <v>M+L</v>
          </cell>
          <cell r="F367" t="str">
            <v>M+L</v>
          </cell>
          <cell r="H367">
            <v>0</v>
          </cell>
          <cell r="J367">
            <v>0</v>
          </cell>
          <cell r="K367" t="str">
            <v>M+L</v>
          </cell>
          <cell r="L367" t="str">
            <v>M+L</v>
          </cell>
          <cell r="M367">
            <v>0</v>
          </cell>
          <cell r="N367">
            <v>0</v>
          </cell>
          <cell r="O367">
            <v>72</v>
          </cell>
          <cell r="P367">
            <v>111600</v>
          </cell>
        </row>
        <row r="368">
          <cell r="A368">
            <v>19</v>
          </cell>
          <cell r="B368" t="str">
            <v xml:space="preserve"> BACKFILL</v>
          </cell>
          <cell r="C368">
            <v>1550</v>
          </cell>
          <cell r="D368" t="str">
            <v>M3</v>
          </cell>
          <cell r="E368" t="str">
            <v>M+L</v>
          </cell>
          <cell r="F368" t="str">
            <v>M+L</v>
          </cell>
          <cell r="H368">
            <v>0</v>
          </cell>
          <cell r="J368">
            <v>0</v>
          </cell>
          <cell r="K368" t="str">
            <v>M+L</v>
          </cell>
          <cell r="L368" t="str">
            <v>M+L</v>
          </cell>
          <cell r="M368">
            <v>0</v>
          </cell>
          <cell r="N368">
            <v>0</v>
          </cell>
          <cell r="O368">
            <v>120</v>
          </cell>
          <cell r="P368">
            <v>186000</v>
          </cell>
        </row>
        <row r="369">
          <cell r="A369">
            <v>20</v>
          </cell>
          <cell r="B369" t="str">
            <v xml:space="preserve"> MISCELLANEOUS MATERIALS</v>
          </cell>
          <cell r="C369">
            <v>1</v>
          </cell>
          <cell r="D369" t="str">
            <v>LOT</v>
          </cell>
          <cell r="E369">
            <v>82037.700000000012</v>
          </cell>
          <cell r="F369">
            <v>82038</v>
          </cell>
          <cell r="H369">
            <v>0</v>
          </cell>
          <cell r="I369">
            <v>316.10000000000002</v>
          </cell>
          <cell r="J369">
            <v>316</v>
          </cell>
          <cell r="K369">
            <v>82038</v>
          </cell>
          <cell r="L369">
            <v>82038</v>
          </cell>
          <cell r="M369">
            <v>0</v>
          </cell>
          <cell r="N369">
            <v>0</v>
          </cell>
          <cell r="O369">
            <v>88508</v>
          </cell>
          <cell r="P369">
            <v>88508</v>
          </cell>
        </row>
        <row r="370">
          <cell r="B370" t="str">
            <v>SUB-TOTAL : (D)</v>
          </cell>
          <cell r="F370">
            <v>902415</v>
          </cell>
          <cell r="H370">
            <v>0</v>
          </cell>
          <cell r="J370">
            <v>3477</v>
          </cell>
          <cell r="K370">
            <v>0</v>
          </cell>
          <cell r="L370">
            <v>902415</v>
          </cell>
          <cell r="M370">
            <v>0</v>
          </cell>
          <cell r="N370">
            <v>0</v>
          </cell>
          <cell r="O370">
            <v>0</v>
          </cell>
          <cell r="P370">
            <v>1266758</v>
          </cell>
        </row>
        <row r="371">
          <cell r="F371">
            <v>0</v>
          </cell>
          <cell r="H371">
            <v>0</v>
          </cell>
          <cell r="J371">
            <v>0</v>
          </cell>
          <cell r="K371">
            <v>0</v>
          </cell>
          <cell r="L371">
            <v>0</v>
          </cell>
          <cell r="M371">
            <v>0</v>
          </cell>
          <cell r="N371">
            <v>0</v>
          </cell>
          <cell r="O371">
            <v>0</v>
          </cell>
          <cell r="P371">
            <v>0</v>
          </cell>
        </row>
        <row r="372">
          <cell r="F372">
            <v>0</v>
          </cell>
          <cell r="H372">
            <v>0</v>
          </cell>
          <cell r="J372">
            <v>0</v>
          </cell>
          <cell r="K372">
            <v>0</v>
          </cell>
          <cell r="L372">
            <v>0</v>
          </cell>
          <cell r="M372">
            <v>0</v>
          </cell>
          <cell r="N372">
            <v>0</v>
          </cell>
          <cell r="O372">
            <v>0</v>
          </cell>
          <cell r="P372">
            <v>0</v>
          </cell>
        </row>
        <row r="373">
          <cell r="D373" t="str">
            <v xml:space="preserve"> </v>
          </cell>
          <cell r="F373">
            <v>0</v>
          </cell>
          <cell r="H373">
            <v>0</v>
          </cell>
          <cell r="J373">
            <v>0</v>
          </cell>
          <cell r="K373">
            <v>0</v>
          </cell>
          <cell r="L373">
            <v>0</v>
          </cell>
          <cell r="M373">
            <v>0</v>
          </cell>
          <cell r="N373">
            <v>0</v>
          </cell>
          <cell r="O373">
            <v>0</v>
          </cell>
          <cell r="P373">
            <v>0</v>
          </cell>
        </row>
        <row r="374">
          <cell r="A374" t="str">
            <v>E.</v>
          </cell>
          <cell r="B374" t="str">
            <v>TELEPHONE SYSTEM(全廠區建築物間之管線)</v>
          </cell>
          <cell r="F374">
            <v>0</v>
          </cell>
          <cell r="H374">
            <v>0</v>
          </cell>
          <cell r="J374">
            <v>0</v>
          </cell>
          <cell r="K374">
            <v>0</v>
          </cell>
          <cell r="L374">
            <v>0</v>
          </cell>
          <cell r="M374">
            <v>0</v>
          </cell>
          <cell r="N374">
            <v>0</v>
          </cell>
          <cell r="O374">
            <v>0</v>
          </cell>
          <cell r="P374">
            <v>0</v>
          </cell>
        </row>
        <row r="375">
          <cell r="A375">
            <v>1</v>
          </cell>
          <cell r="B375" t="str">
            <v>PABX , W/100 EXTENSION , 10 TRUNK LINE</v>
          </cell>
          <cell r="C375">
            <v>1</v>
          </cell>
          <cell r="D375" t="str">
            <v>SET</v>
          </cell>
          <cell r="E375">
            <v>380000</v>
          </cell>
          <cell r="F375">
            <v>380000</v>
          </cell>
          <cell r="H375">
            <v>0</v>
          </cell>
          <cell r="I375">
            <v>40</v>
          </cell>
          <cell r="J375">
            <v>40</v>
          </cell>
          <cell r="K375">
            <v>380000</v>
          </cell>
          <cell r="L375">
            <v>380000</v>
          </cell>
          <cell r="M375">
            <v>0</v>
          </cell>
          <cell r="N375">
            <v>0</v>
          </cell>
          <cell r="O375">
            <v>11200</v>
          </cell>
          <cell r="P375">
            <v>11200</v>
          </cell>
        </row>
        <row r="376">
          <cell r="A376">
            <v>2</v>
          </cell>
          <cell r="B376" t="str">
            <v xml:space="preserve"> TELEPHONE CABLE, SOLID COPPER PVBC INSU. 5 PAIRS</v>
          </cell>
          <cell r="C376">
            <v>1300</v>
          </cell>
          <cell r="D376" t="str">
            <v>M</v>
          </cell>
          <cell r="E376">
            <v>14</v>
          </cell>
          <cell r="F376">
            <v>18200</v>
          </cell>
          <cell r="H376">
            <v>0</v>
          </cell>
          <cell r="I376">
            <v>8.5999999999999993E-2</v>
          </cell>
          <cell r="J376">
            <v>112</v>
          </cell>
          <cell r="K376">
            <v>14</v>
          </cell>
          <cell r="L376">
            <v>18200</v>
          </cell>
          <cell r="M376">
            <v>0</v>
          </cell>
          <cell r="N376">
            <v>0</v>
          </cell>
          <cell r="O376">
            <v>24</v>
          </cell>
          <cell r="P376">
            <v>31200</v>
          </cell>
        </row>
        <row r="377">
          <cell r="A377">
            <v>3</v>
          </cell>
          <cell r="B377" t="str">
            <v xml:space="preserve"> DITTO, BUT 10 PAIRS</v>
          </cell>
          <cell r="C377">
            <v>250</v>
          </cell>
          <cell r="D377" t="str">
            <v>M</v>
          </cell>
          <cell r="E377">
            <v>30</v>
          </cell>
          <cell r="F377">
            <v>7500</v>
          </cell>
          <cell r="H377">
            <v>0</v>
          </cell>
          <cell r="I377">
            <v>0.122</v>
          </cell>
          <cell r="J377">
            <v>31</v>
          </cell>
          <cell r="K377">
            <v>30</v>
          </cell>
          <cell r="L377">
            <v>7500</v>
          </cell>
          <cell r="M377">
            <v>0</v>
          </cell>
          <cell r="N377">
            <v>0</v>
          </cell>
          <cell r="O377">
            <v>34</v>
          </cell>
          <cell r="P377">
            <v>8500</v>
          </cell>
        </row>
        <row r="378">
          <cell r="A378">
            <v>4</v>
          </cell>
          <cell r="B378" t="str">
            <v xml:space="preserve"> DITTO, BUT 30 PAIRS</v>
          </cell>
          <cell r="C378">
            <v>300</v>
          </cell>
          <cell r="D378" t="str">
            <v>M</v>
          </cell>
          <cell r="E378">
            <v>80</v>
          </cell>
          <cell r="F378">
            <v>24000</v>
          </cell>
          <cell r="H378">
            <v>0</v>
          </cell>
          <cell r="I378">
            <v>0.20599999999999999</v>
          </cell>
          <cell r="J378">
            <v>62</v>
          </cell>
          <cell r="K378">
            <v>80</v>
          </cell>
          <cell r="L378">
            <v>24000</v>
          </cell>
          <cell r="M378">
            <v>0</v>
          </cell>
          <cell r="N378">
            <v>0</v>
          </cell>
          <cell r="O378">
            <v>58</v>
          </cell>
          <cell r="P378">
            <v>17400</v>
          </cell>
        </row>
        <row r="379">
          <cell r="A379">
            <v>4</v>
          </cell>
          <cell r="B379" t="str">
            <v xml:space="preserve"> DITTO, BUT 50 PAIRS</v>
          </cell>
          <cell r="C379">
            <v>400</v>
          </cell>
          <cell r="D379" t="str">
            <v>M</v>
          </cell>
          <cell r="E379">
            <v>133</v>
          </cell>
          <cell r="F379">
            <v>53200</v>
          </cell>
          <cell r="H379">
            <v>0</v>
          </cell>
          <cell r="I379">
            <v>0.25600000000000001</v>
          </cell>
          <cell r="J379">
            <v>102</v>
          </cell>
          <cell r="K379">
            <v>133</v>
          </cell>
          <cell r="L379">
            <v>53200</v>
          </cell>
          <cell r="M379">
            <v>0</v>
          </cell>
          <cell r="N379">
            <v>0</v>
          </cell>
          <cell r="O379">
            <v>72</v>
          </cell>
          <cell r="P379">
            <v>28800</v>
          </cell>
        </row>
        <row r="380">
          <cell r="A380">
            <v>5</v>
          </cell>
          <cell r="B380" t="str">
            <v xml:space="preserve"> MISCELLANEOUS MATERIALS</v>
          </cell>
          <cell r="C380">
            <v>1</v>
          </cell>
          <cell r="D380" t="str">
            <v>LOT</v>
          </cell>
          <cell r="E380">
            <v>10290</v>
          </cell>
          <cell r="F380">
            <v>10290</v>
          </cell>
          <cell r="H380">
            <v>0</v>
          </cell>
          <cell r="I380">
            <v>105</v>
          </cell>
          <cell r="J380">
            <v>105</v>
          </cell>
          <cell r="K380">
            <v>10290</v>
          </cell>
          <cell r="L380">
            <v>10290</v>
          </cell>
          <cell r="M380">
            <v>0</v>
          </cell>
          <cell r="N380">
            <v>0</v>
          </cell>
          <cell r="O380">
            <v>29400</v>
          </cell>
          <cell r="P380">
            <v>29400</v>
          </cell>
        </row>
        <row r="381">
          <cell r="B381" t="str">
            <v>SUB-TOTAL : (E)</v>
          </cell>
          <cell r="F381">
            <v>493190</v>
          </cell>
          <cell r="H381">
            <v>0</v>
          </cell>
          <cell r="J381">
            <v>452</v>
          </cell>
          <cell r="K381">
            <v>0</v>
          </cell>
          <cell r="L381">
            <v>493190</v>
          </cell>
          <cell r="M381">
            <v>0</v>
          </cell>
          <cell r="N381">
            <v>0</v>
          </cell>
          <cell r="O381">
            <v>0</v>
          </cell>
          <cell r="P381">
            <v>126500</v>
          </cell>
        </row>
        <row r="382">
          <cell r="F382">
            <v>0</v>
          </cell>
          <cell r="H382">
            <v>0</v>
          </cell>
          <cell r="J382">
            <v>0</v>
          </cell>
          <cell r="K382">
            <v>0</v>
          </cell>
          <cell r="L382">
            <v>0</v>
          </cell>
          <cell r="M382">
            <v>0</v>
          </cell>
          <cell r="N382">
            <v>0</v>
          </cell>
          <cell r="O382">
            <v>0</v>
          </cell>
          <cell r="P382">
            <v>0</v>
          </cell>
        </row>
        <row r="383">
          <cell r="F383">
            <v>0</v>
          </cell>
          <cell r="H383">
            <v>0</v>
          </cell>
          <cell r="J383">
            <v>0</v>
          </cell>
          <cell r="K383">
            <v>0</v>
          </cell>
          <cell r="L383">
            <v>0</v>
          </cell>
          <cell r="M383">
            <v>0</v>
          </cell>
          <cell r="N383">
            <v>0</v>
          </cell>
          <cell r="O383">
            <v>0</v>
          </cell>
          <cell r="P383">
            <v>0</v>
          </cell>
        </row>
        <row r="384">
          <cell r="A384" t="str">
            <v>F.</v>
          </cell>
          <cell r="B384" t="str">
            <v>PAGE/INTERCOMMUNICATION SYSTEM</v>
          </cell>
          <cell r="D384" t="str">
            <v xml:space="preserve"> </v>
          </cell>
          <cell r="F384">
            <v>0</v>
          </cell>
          <cell r="H384">
            <v>0</v>
          </cell>
          <cell r="J384">
            <v>0</v>
          </cell>
          <cell r="K384">
            <v>0</v>
          </cell>
          <cell r="L384">
            <v>0</v>
          </cell>
          <cell r="M384">
            <v>0</v>
          </cell>
          <cell r="N384">
            <v>0</v>
          </cell>
          <cell r="O384">
            <v>0</v>
          </cell>
          <cell r="P384">
            <v>0</v>
          </cell>
        </row>
        <row r="385">
          <cell r="A385">
            <v>1</v>
          </cell>
          <cell r="B385" t="str">
            <v xml:space="preserve"> PAGE/PARTY STATION, SINGLE PARTY LINE</v>
          </cell>
          <cell r="C385">
            <v>10</v>
          </cell>
          <cell r="D385" t="str">
            <v>SET</v>
          </cell>
          <cell r="E385">
            <v>19700</v>
          </cell>
          <cell r="F385">
            <v>197000</v>
          </cell>
          <cell r="H385">
            <v>0</v>
          </cell>
          <cell r="I385">
            <v>12</v>
          </cell>
          <cell r="J385">
            <v>120</v>
          </cell>
          <cell r="K385">
            <v>19700</v>
          </cell>
          <cell r="L385">
            <v>197000</v>
          </cell>
          <cell r="M385">
            <v>0</v>
          </cell>
          <cell r="N385">
            <v>0</v>
          </cell>
          <cell r="O385">
            <v>3360</v>
          </cell>
          <cell r="P385">
            <v>33600</v>
          </cell>
        </row>
        <row r="386">
          <cell r="B386" t="str">
            <v xml:space="preserve"> CL.1, DIV.2 , G-T #730-104 OR EQUAL</v>
          </cell>
          <cell r="F386">
            <v>0</v>
          </cell>
          <cell r="H386">
            <v>0</v>
          </cell>
          <cell r="J386">
            <v>0</v>
          </cell>
          <cell r="K386">
            <v>0</v>
          </cell>
          <cell r="L386">
            <v>0</v>
          </cell>
          <cell r="M386">
            <v>0</v>
          </cell>
          <cell r="N386">
            <v>0</v>
          </cell>
          <cell r="O386">
            <v>0</v>
          </cell>
          <cell r="P386">
            <v>0</v>
          </cell>
        </row>
        <row r="387">
          <cell r="A387">
            <v>2</v>
          </cell>
          <cell r="B387" t="str">
            <v>DITTO, BUT INDOOR TYPE, G-T #700-102</v>
          </cell>
          <cell r="C387">
            <v>4</v>
          </cell>
          <cell r="D387" t="str">
            <v>SET</v>
          </cell>
          <cell r="E387">
            <v>17800</v>
          </cell>
          <cell r="F387">
            <v>71200</v>
          </cell>
          <cell r="H387">
            <v>0</v>
          </cell>
          <cell r="I387">
            <v>10</v>
          </cell>
          <cell r="J387">
            <v>40</v>
          </cell>
          <cell r="K387">
            <v>17800</v>
          </cell>
          <cell r="L387">
            <v>71200</v>
          </cell>
          <cell r="M387">
            <v>0</v>
          </cell>
          <cell r="N387">
            <v>0</v>
          </cell>
          <cell r="O387">
            <v>2800</v>
          </cell>
          <cell r="P387">
            <v>11200</v>
          </cell>
        </row>
        <row r="388">
          <cell r="A388">
            <v>3</v>
          </cell>
          <cell r="B388" t="str">
            <v>DITTO, BUT DESK MOUNT. TYPE, G-T #726-102</v>
          </cell>
          <cell r="C388">
            <v>1</v>
          </cell>
          <cell r="D388" t="str">
            <v>SET</v>
          </cell>
          <cell r="E388">
            <v>23000</v>
          </cell>
          <cell r="F388">
            <v>23000</v>
          </cell>
          <cell r="H388">
            <v>0</v>
          </cell>
          <cell r="I388">
            <v>12</v>
          </cell>
          <cell r="J388">
            <v>12</v>
          </cell>
          <cell r="K388">
            <v>23000</v>
          </cell>
          <cell r="L388">
            <v>23000</v>
          </cell>
          <cell r="M388">
            <v>0</v>
          </cell>
          <cell r="N388">
            <v>0</v>
          </cell>
          <cell r="O388">
            <v>3360</v>
          </cell>
          <cell r="P388">
            <v>3360</v>
          </cell>
        </row>
        <row r="389">
          <cell r="A389">
            <v>4</v>
          </cell>
          <cell r="B389" t="str">
            <v xml:space="preserve"> HOT DIPPED GALVANIZED STEEL SUPPORT, C100</v>
          </cell>
          <cell r="C389">
            <v>10</v>
          </cell>
          <cell r="D389" t="str">
            <v>SET</v>
          </cell>
          <cell r="E389">
            <v>1500</v>
          </cell>
          <cell r="F389">
            <v>15000</v>
          </cell>
          <cell r="H389">
            <v>0</v>
          </cell>
          <cell r="I389">
            <v>4</v>
          </cell>
          <cell r="J389">
            <v>40</v>
          </cell>
          <cell r="K389">
            <v>1500</v>
          </cell>
          <cell r="L389">
            <v>15000</v>
          </cell>
          <cell r="M389">
            <v>0</v>
          </cell>
          <cell r="N389">
            <v>0</v>
          </cell>
          <cell r="O389">
            <v>1120</v>
          </cell>
          <cell r="P389">
            <v>11200</v>
          </cell>
        </row>
        <row r="390">
          <cell r="B390" t="str">
            <v>3M LG., W/ SMALL FOUNDATION</v>
          </cell>
          <cell r="F390">
            <v>0</v>
          </cell>
          <cell r="H390">
            <v>0</v>
          </cell>
          <cell r="J390">
            <v>0</v>
          </cell>
          <cell r="K390">
            <v>0</v>
          </cell>
          <cell r="L390">
            <v>0</v>
          </cell>
          <cell r="M390">
            <v>0</v>
          </cell>
          <cell r="N390">
            <v>0</v>
          </cell>
          <cell r="O390">
            <v>0</v>
          </cell>
          <cell r="P390">
            <v>0</v>
          </cell>
        </row>
        <row r="391">
          <cell r="A391">
            <v>5</v>
          </cell>
          <cell r="B391" t="str">
            <v xml:space="preserve"> DRIVER, W/MOLDED LEXAN FOR DIV. 2 G-T </v>
          </cell>
          <cell r="C391">
            <v>16</v>
          </cell>
          <cell r="D391" t="str">
            <v>SET</v>
          </cell>
          <cell r="E391">
            <v>3300</v>
          </cell>
          <cell r="F391">
            <v>52800</v>
          </cell>
          <cell r="H391">
            <v>0</v>
          </cell>
          <cell r="I391">
            <v>3</v>
          </cell>
          <cell r="J391">
            <v>48</v>
          </cell>
          <cell r="K391">
            <v>3300</v>
          </cell>
          <cell r="L391">
            <v>52800</v>
          </cell>
          <cell r="M391">
            <v>0</v>
          </cell>
          <cell r="N391">
            <v>0</v>
          </cell>
          <cell r="O391">
            <v>840</v>
          </cell>
          <cell r="P391">
            <v>13440</v>
          </cell>
        </row>
        <row r="392">
          <cell r="B392" t="str">
            <v xml:space="preserve"> 13314-001</v>
          </cell>
          <cell r="F392">
            <v>0</v>
          </cell>
          <cell r="H392">
            <v>0</v>
          </cell>
          <cell r="J392">
            <v>0</v>
          </cell>
          <cell r="K392">
            <v>0</v>
          </cell>
          <cell r="L392">
            <v>0</v>
          </cell>
          <cell r="M392">
            <v>0</v>
          </cell>
          <cell r="N392">
            <v>0</v>
          </cell>
          <cell r="O392">
            <v>0</v>
          </cell>
          <cell r="P392">
            <v>0</v>
          </cell>
        </row>
        <row r="393">
          <cell r="A393">
            <v>6</v>
          </cell>
          <cell r="B393" t="str">
            <v xml:space="preserve"> HORN SPEAKER W/ EPOXY G-T 13304-002</v>
          </cell>
          <cell r="C393">
            <v>16</v>
          </cell>
          <cell r="D393" t="str">
            <v>SET</v>
          </cell>
          <cell r="E393">
            <v>6000</v>
          </cell>
          <cell r="F393">
            <v>96000</v>
          </cell>
          <cell r="H393">
            <v>0</v>
          </cell>
          <cell r="I393">
            <v>5</v>
          </cell>
          <cell r="J393">
            <v>80</v>
          </cell>
          <cell r="K393">
            <v>6000</v>
          </cell>
          <cell r="L393">
            <v>96000</v>
          </cell>
          <cell r="M393">
            <v>0</v>
          </cell>
          <cell r="N393">
            <v>0</v>
          </cell>
          <cell r="O393">
            <v>1400</v>
          </cell>
          <cell r="P393">
            <v>22400</v>
          </cell>
        </row>
        <row r="394">
          <cell r="B394" t="str">
            <v xml:space="preserve"> MOUNTING ASSEMBLY, G-T 411A1SPL</v>
          </cell>
          <cell r="F394">
            <v>0</v>
          </cell>
          <cell r="H394">
            <v>0</v>
          </cell>
          <cell r="J394">
            <v>0</v>
          </cell>
          <cell r="K394">
            <v>0</v>
          </cell>
          <cell r="L394">
            <v>0</v>
          </cell>
          <cell r="M394">
            <v>0</v>
          </cell>
          <cell r="N394">
            <v>0</v>
          </cell>
          <cell r="O394">
            <v>0</v>
          </cell>
          <cell r="P394">
            <v>0</v>
          </cell>
        </row>
        <row r="395">
          <cell r="A395">
            <v>7</v>
          </cell>
          <cell r="B395" t="str">
            <v xml:space="preserve"> LINE BALANCE UNIT G-T 305-001 OR EQUAL</v>
          </cell>
          <cell r="C395">
            <v>1</v>
          </cell>
          <cell r="D395" t="str">
            <v>SET</v>
          </cell>
          <cell r="E395">
            <v>2600</v>
          </cell>
          <cell r="F395">
            <v>2600</v>
          </cell>
          <cell r="H395">
            <v>0</v>
          </cell>
          <cell r="I395">
            <v>4</v>
          </cell>
          <cell r="J395">
            <v>4</v>
          </cell>
          <cell r="K395">
            <v>2600</v>
          </cell>
          <cell r="L395">
            <v>2600</v>
          </cell>
          <cell r="M395">
            <v>0</v>
          </cell>
          <cell r="N395">
            <v>0</v>
          </cell>
          <cell r="O395">
            <v>1120</v>
          </cell>
          <cell r="P395">
            <v>1120</v>
          </cell>
        </row>
        <row r="396">
          <cell r="A396">
            <v>8</v>
          </cell>
          <cell r="B396" t="str">
            <v xml:space="preserve"> CABLE, OVERALL &amp; INDIVIDUAL SHIELDED, 300V 8P-#14AWG</v>
          </cell>
          <cell r="C396">
            <v>2700</v>
          </cell>
          <cell r="D396" t="str">
            <v>M</v>
          </cell>
          <cell r="E396">
            <v>137</v>
          </cell>
          <cell r="F396">
            <v>369900</v>
          </cell>
          <cell r="H396">
            <v>0</v>
          </cell>
          <cell r="I396">
            <v>0.17799999999999999</v>
          </cell>
          <cell r="J396">
            <v>481</v>
          </cell>
          <cell r="K396">
            <v>137</v>
          </cell>
          <cell r="L396">
            <v>369900</v>
          </cell>
          <cell r="M396">
            <v>0</v>
          </cell>
          <cell r="N396">
            <v>0</v>
          </cell>
          <cell r="O396">
            <v>50</v>
          </cell>
          <cell r="P396">
            <v>135000</v>
          </cell>
        </row>
        <row r="397">
          <cell r="A397">
            <v>9</v>
          </cell>
          <cell r="B397" t="str">
            <v>XLPE CABLE 3C-3.5SQ.MM</v>
          </cell>
          <cell r="C397">
            <v>2800</v>
          </cell>
          <cell r="D397" t="str">
            <v>M</v>
          </cell>
          <cell r="E397">
            <v>15</v>
          </cell>
          <cell r="F397">
            <v>42000</v>
          </cell>
          <cell r="H397">
            <v>0</v>
          </cell>
          <cell r="I397">
            <v>7.9000000000000001E-2</v>
          </cell>
          <cell r="J397">
            <v>221</v>
          </cell>
          <cell r="K397">
            <v>15</v>
          </cell>
          <cell r="L397">
            <v>42000</v>
          </cell>
          <cell r="M397">
            <v>0</v>
          </cell>
          <cell r="N397">
            <v>0</v>
          </cell>
          <cell r="O397">
            <v>22</v>
          </cell>
          <cell r="P397">
            <v>61600</v>
          </cell>
        </row>
        <row r="398">
          <cell r="A398">
            <v>10</v>
          </cell>
          <cell r="B398" t="str">
            <v xml:space="preserve"> SPEAKER CABLE, TWISTED PAIR #18 AWG</v>
          </cell>
          <cell r="C398">
            <v>50</v>
          </cell>
          <cell r="D398" t="str">
            <v>M</v>
          </cell>
          <cell r="E398">
            <v>12</v>
          </cell>
          <cell r="F398">
            <v>600</v>
          </cell>
          <cell r="H398">
            <v>0</v>
          </cell>
          <cell r="I398">
            <v>6.2E-2</v>
          </cell>
          <cell r="J398">
            <v>3</v>
          </cell>
          <cell r="K398">
            <v>12</v>
          </cell>
          <cell r="L398">
            <v>600</v>
          </cell>
          <cell r="M398">
            <v>0</v>
          </cell>
          <cell r="N398">
            <v>0</v>
          </cell>
          <cell r="O398">
            <v>17</v>
          </cell>
          <cell r="P398">
            <v>850</v>
          </cell>
        </row>
        <row r="399">
          <cell r="A399">
            <v>11</v>
          </cell>
          <cell r="B399" t="str">
            <v>RSG CONDUIT, 2"</v>
          </cell>
          <cell r="C399">
            <v>100</v>
          </cell>
          <cell r="D399" t="str">
            <v>M</v>
          </cell>
          <cell r="E399">
            <v>105</v>
          </cell>
          <cell r="F399">
            <v>10500</v>
          </cell>
          <cell r="H399">
            <v>0</v>
          </cell>
          <cell r="I399">
            <v>0.98</v>
          </cell>
          <cell r="J399">
            <v>98</v>
          </cell>
          <cell r="K399">
            <v>105</v>
          </cell>
          <cell r="L399">
            <v>10500</v>
          </cell>
          <cell r="M399">
            <v>0</v>
          </cell>
          <cell r="N399">
            <v>0</v>
          </cell>
          <cell r="O399">
            <v>274</v>
          </cell>
          <cell r="P399">
            <v>27400</v>
          </cell>
        </row>
        <row r="400">
          <cell r="A400">
            <v>12</v>
          </cell>
          <cell r="B400" t="str">
            <v>DITTO BUT 3/4"</v>
          </cell>
          <cell r="C400">
            <v>50</v>
          </cell>
          <cell r="D400" t="str">
            <v>M</v>
          </cell>
          <cell r="E400">
            <v>32</v>
          </cell>
          <cell r="F400">
            <v>1600</v>
          </cell>
          <cell r="H400">
            <v>0</v>
          </cell>
          <cell r="I400">
            <v>0.47</v>
          </cell>
          <cell r="J400">
            <v>24</v>
          </cell>
          <cell r="K400">
            <v>32</v>
          </cell>
          <cell r="L400">
            <v>1600</v>
          </cell>
          <cell r="M400">
            <v>0</v>
          </cell>
          <cell r="N400">
            <v>0</v>
          </cell>
          <cell r="O400">
            <v>132</v>
          </cell>
          <cell r="P400">
            <v>6600</v>
          </cell>
        </row>
        <row r="401">
          <cell r="A401">
            <v>13</v>
          </cell>
          <cell r="B401" t="str">
            <v xml:space="preserve"> FLEXIBLE CONDUIT, 3/4", 1M LG, W/ TWO CONNECTOR</v>
          </cell>
          <cell r="C401">
            <v>16</v>
          </cell>
          <cell r="D401" t="str">
            <v>M</v>
          </cell>
          <cell r="E401">
            <v>81</v>
          </cell>
          <cell r="F401">
            <v>1296</v>
          </cell>
          <cell r="H401">
            <v>0</v>
          </cell>
          <cell r="I401">
            <v>0.56000000000000005</v>
          </cell>
          <cell r="J401">
            <v>9</v>
          </cell>
          <cell r="K401">
            <v>81</v>
          </cell>
          <cell r="L401">
            <v>1296</v>
          </cell>
          <cell r="M401">
            <v>0</v>
          </cell>
          <cell r="N401">
            <v>0</v>
          </cell>
          <cell r="O401">
            <v>157</v>
          </cell>
          <cell r="P401">
            <v>2512</v>
          </cell>
        </row>
        <row r="402">
          <cell r="A402">
            <v>14</v>
          </cell>
          <cell r="B402" t="str">
            <v xml:space="preserve"> HOT DIPPED GALVANIZED CONDUIT FITTING, UNION,</v>
          </cell>
          <cell r="C402">
            <v>1</v>
          </cell>
          <cell r="D402" t="str">
            <v>LOT</v>
          </cell>
          <cell r="E402">
            <v>36300</v>
          </cell>
          <cell r="F402">
            <v>36300</v>
          </cell>
          <cell r="H402">
            <v>0</v>
          </cell>
          <cell r="I402">
            <v>61</v>
          </cell>
          <cell r="J402">
            <v>61</v>
          </cell>
          <cell r="K402">
            <v>36300</v>
          </cell>
          <cell r="L402">
            <v>36300</v>
          </cell>
          <cell r="M402">
            <v>0</v>
          </cell>
          <cell r="N402">
            <v>0</v>
          </cell>
          <cell r="O402">
            <v>17080</v>
          </cell>
          <cell r="P402">
            <v>17080</v>
          </cell>
        </row>
        <row r="403">
          <cell r="B403" t="str">
            <v>SEALING FITTING</v>
          </cell>
          <cell r="F403">
            <v>0</v>
          </cell>
          <cell r="H403">
            <v>0</v>
          </cell>
          <cell r="J403">
            <v>0</v>
          </cell>
          <cell r="K403">
            <v>0</v>
          </cell>
          <cell r="L403">
            <v>0</v>
          </cell>
          <cell r="M403">
            <v>0</v>
          </cell>
          <cell r="N403">
            <v>0</v>
          </cell>
          <cell r="O403">
            <v>0</v>
          </cell>
          <cell r="P403">
            <v>0</v>
          </cell>
        </row>
        <row r="404">
          <cell r="A404">
            <v>15</v>
          </cell>
          <cell r="B404" t="str">
            <v>HOT DIPPED GALVALNIZED STEEL U-CHANNEL 41x41x2.0t</v>
          </cell>
          <cell r="C404">
            <v>15</v>
          </cell>
          <cell r="D404" t="str">
            <v>M</v>
          </cell>
          <cell r="E404">
            <v>82</v>
          </cell>
          <cell r="F404">
            <v>1230</v>
          </cell>
          <cell r="H404">
            <v>0</v>
          </cell>
          <cell r="I404">
            <v>0.40699999999999997</v>
          </cell>
          <cell r="J404">
            <v>6</v>
          </cell>
          <cell r="K404">
            <v>82</v>
          </cell>
          <cell r="L404">
            <v>1230</v>
          </cell>
          <cell r="M404">
            <v>0</v>
          </cell>
          <cell r="N404">
            <v>0</v>
          </cell>
          <cell r="O404">
            <v>114</v>
          </cell>
          <cell r="P404">
            <v>1710</v>
          </cell>
        </row>
        <row r="405">
          <cell r="A405">
            <v>16</v>
          </cell>
          <cell r="B405" t="str">
            <v>VHF PORTABLE MARINE BAND EXP-PROOF WALKY-TALKY</v>
          </cell>
          <cell r="C405">
            <v>2</v>
          </cell>
          <cell r="D405" t="str">
            <v>SET</v>
          </cell>
          <cell r="E405">
            <v>20000</v>
          </cell>
          <cell r="F405">
            <v>40000</v>
          </cell>
          <cell r="H405">
            <v>0</v>
          </cell>
          <cell r="J405">
            <v>0</v>
          </cell>
          <cell r="K405">
            <v>20000</v>
          </cell>
          <cell r="L405">
            <v>40000</v>
          </cell>
          <cell r="M405">
            <v>0</v>
          </cell>
          <cell r="N405">
            <v>0</v>
          </cell>
          <cell r="O405">
            <v>0</v>
          </cell>
          <cell r="P405">
            <v>0</v>
          </cell>
        </row>
        <row r="406">
          <cell r="A406">
            <v>17</v>
          </cell>
          <cell r="B406" t="str">
            <v xml:space="preserve"> MISCELLANEOUS MATERIALS </v>
          </cell>
          <cell r="C406">
            <v>1</v>
          </cell>
          <cell r="D406" t="str">
            <v>LOT</v>
          </cell>
          <cell r="E406">
            <v>48051.3</v>
          </cell>
          <cell r="F406">
            <v>48051</v>
          </cell>
          <cell r="H406">
            <v>0</v>
          </cell>
          <cell r="I406">
            <v>62.35</v>
          </cell>
          <cell r="J406">
            <v>62</v>
          </cell>
          <cell r="K406">
            <v>48051</v>
          </cell>
          <cell r="L406">
            <v>48051</v>
          </cell>
          <cell r="M406">
            <v>0</v>
          </cell>
          <cell r="N406">
            <v>0</v>
          </cell>
          <cell r="O406">
            <v>17458</v>
          </cell>
          <cell r="P406">
            <v>17458</v>
          </cell>
        </row>
        <row r="407">
          <cell r="B407" t="str">
            <v>SUB-TOTAL : (F)</v>
          </cell>
          <cell r="F407">
            <v>1009077</v>
          </cell>
          <cell r="H407">
            <v>0</v>
          </cell>
          <cell r="J407">
            <v>1309</v>
          </cell>
          <cell r="K407">
            <v>0</v>
          </cell>
          <cell r="L407">
            <v>1009077</v>
          </cell>
          <cell r="M407">
            <v>0</v>
          </cell>
          <cell r="N407">
            <v>0</v>
          </cell>
          <cell r="O407">
            <v>0</v>
          </cell>
          <cell r="P407">
            <v>366530</v>
          </cell>
        </row>
        <row r="408">
          <cell r="F408">
            <v>0</v>
          </cell>
          <cell r="H408">
            <v>0</v>
          </cell>
          <cell r="J408">
            <v>0</v>
          </cell>
          <cell r="K408">
            <v>0</v>
          </cell>
          <cell r="L408">
            <v>0</v>
          </cell>
          <cell r="M408">
            <v>0</v>
          </cell>
          <cell r="N408">
            <v>0</v>
          </cell>
          <cell r="O408">
            <v>0</v>
          </cell>
          <cell r="P408">
            <v>0</v>
          </cell>
        </row>
        <row r="409">
          <cell r="F409">
            <v>0</v>
          </cell>
          <cell r="H409">
            <v>0</v>
          </cell>
          <cell r="J409">
            <v>0</v>
          </cell>
          <cell r="K409">
            <v>0</v>
          </cell>
          <cell r="L409">
            <v>0</v>
          </cell>
          <cell r="M409">
            <v>0</v>
          </cell>
          <cell r="N409">
            <v>0</v>
          </cell>
          <cell r="O409">
            <v>0</v>
          </cell>
          <cell r="P409">
            <v>0</v>
          </cell>
        </row>
        <row r="410">
          <cell r="A410" t="str">
            <v>G.</v>
          </cell>
          <cell r="B410" t="str">
            <v>CCTV SYSTEM</v>
          </cell>
          <cell r="D410" t="str">
            <v xml:space="preserve"> </v>
          </cell>
          <cell r="F410">
            <v>0</v>
          </cell>
          <cell r="H410">
            <v>0</v>
          </cell>
          <cell r="J410">
            <v>0</v>
          </cell>
          <cell r="K410">
            <v>0</v>
          </cell>
          <cell r="L410">
            <v>0</v>
          </cell>
          <cell r="M410">
            <v>0</v>
          </cell>
          <cell r="N410">
            <v>0</v>
          </cell>
          <cell r="O410">
            <v>0</v>
          </cell>
          <cell r="P410">
            <v>0</v>
          </cell>
        </row>
        <row r="411">
          <cell r="A411">
            <v>1</v>
          </cell>
          <cell r="B411" t="str">
            <v xml:space="preserve"> 20" BLACK-AND-WHITE VEDIO MONITOR,  </v>
          </cell>
          <cell r="C411">
            <v>1</v>
          </cell>
          <cell r="D411" t="str">
            <v>SET</v>
          </cell>
          <cell r="E411">
            <v>9450</v>
          </cell>
          <cell r="F411">
            <v>9450</v>
          </cell>
          <cell r="H411">
            <v>0</v>
          </cell>
          <cell r="I411">
            <v>4</v>
          </cell>
          <cell r="J411">
            <v>4</v>
          </cell>
          <cell r="K411">
            <v>9450</v>
          </cell>
          <cell r="L411">
            <v>9450</v>
          </cell>
          <cell r="M411">
            <v>0</v>
          </cell>
          <cell r="N411">
            <v>0</v>
          </cell>
          <cell r="O411">
            <v>1120</v>
          </cell>
          <cell r="P411">
            <v>1120</v>
          </cell>
        </row>
        <row r="412">
          <cell r="A412">
            <v>2</v>
          </cell>
          <cell r="B412" t="str">
            <v xml:space="preserve"> BLACK-AND-WHITE CAMERA,1/2 CCD</v>
          </cell>
          <cell r="C412">
            <v>6</v>
          </cell>
          <cell r="D412" t="str">
            <v>SET</v>
          </cell>
          <cell r="E412">
            <v>8100</v>
          </cell>
          <cell r="F412">
            <v>48600</v>
          </cell>
          <cell r="H412">
            <v>0</v>
          </cell>
          <cell r="I412">
            <v>8</v>
          </cell>
          <cell r="J412">
            <v>48</v>
          </cell>
          <cell r="K412">
            <v>8100</v>
          </cell>
          <cell r="L412">
            <v>48600</v>
          </cell>
          <cell r="M412">
            <v>0</v>
          </cell>
          <cell r="N412">
            <v>0</v>
          </cell>
          <cell r="O412">
            <v>2240</v>
          </cell>
          <cell r="P412">
            <v>13440</v>
          </cell>
        </row>
        <row r="413">
          <cell r="A413">
            <v>3</v>
          </cell>
          <cell r="B413" t="str">
            <v xml:space="preserve"> MOTORIZED LENS, 10X, AUTO IRIS/FOCUS</v>
          </cell>
          <cell r="C413">
            <v>2</v>
          </cell>
          <cell r="D413" t="str">
            <v>PCS</v>
          </cell>
          <cell r="E413">
            <v>18900</v>
          </cell>
          <cell r="F413">
            <v>37800</v>
          </cell>
          <cell r="H413">
            <v>0</v>
          </cell>
          <cell r="I413">
            <v>2</v>
          </cell>
          <cell r="J413">
            <v>4</v>
          </cell>
          <cell r="K413">
            <v>18900</v>
          </cell>
          <cell r="L413">
            <v>37800</v>
          </cell>
          <cell r="M413">
            <v>0</v>
          </cell>
          <cell r="N413">
            <v>0</v>
          </cell>
          <cell r="O413">
            <v>560</v>
          </cell>
          <cell r="P413">
            <v>1120</v>
          </cell>
        </row>
        <row r="414">
          <cell r="A414">
            <v>4</v>
          </cell>
          <cell r="B414" t="str">
            <v xml:space="preserve"> FIXED LENS, AUTO IRIS 16 mm, </v>
          </cell>
          <cell r="C414">
            <v>4</v>
          </cell>
          <cell r="D414" t="str">
            <v>PCS</v>
          </cell>
          <cell r="E414">
            <v>4050</v>
          </cell>
          <cell r="F414">
            <v>16200</v>
          </cell>
          <cell r="H414">
            <v>0</v>
          </cell>
          <cell r="I414">
            <v>2</v>
          </cell>
          <cell r="J414">
            <v>8</v>
          </cell>
          <cell r="K414">
            <v>4050</v>
          </cell>
          <cell r="L414">
            <v>16200</v>
          </cell>
          <cell r="M414">
            <v>0</v>
          </cell>
          <cell r="N414">
            <v>0</v>
          </cell>
          <cell r="O414">
            <v>560</v>
          </cell>
          <cell r="P414">
            <v>2240</v>
          </cell>
        </row>
        <row r="415">
          <cell r="A415">
            <v>5</v>
          </cell>
          <cell r="B415" t="str">
            <v xml:space="preserve"> EXPLOSION ROOF HOUSING</v>
          </cell>
          <cell r="C415">
            <v>4</v>
          </cell>
          <cell r="D415" t="str">
            <v>SET</v>
          </cell>
          <cell r="E415">
            <v>148500</v>
          </cell>
          <cell r="F415">
            <v>594000</v>
          </cell>
          <cell r="H415">
            <v>0</v>
          </cell>
          <cell r="I415">
            <v>8</v>
          </cell>
          <cell r="J415">
            <v>32</v>
          </cell>
          <cell r="K415">
            <v>148500</v>
          </cell>
          <cell r="L415">
            <v>594000</v>
          </cell>
          <cell r="M415">
            <v>0</v>
          </cell>
          <cell r="N415">
            <v>0</v>
          </cell>
          <cell r="O415">
            <v>2240</v>
          </cell>
          <cell r="P415">
            <v>8960</v>
          </cell>
        </row>
        <row r="416">
          <cell r="A416">
            <v>6</v>
          </cell>
          <cell r="B416" t="str">
            <v>WEATHER PROOF HOUSING</v>
          </cell>
          <cell r="C416">
            <v>2</v>
          </cell>
          <cell r="D416" t="str">
            <v>SET</v>
          </cell>
          <cell r="E416">
            <v>49500</v>
          </cell>
          <cell r="F416">
            <v>99000</v>
          </cell>
          <cell r="H416">
            <v>0</v>
          </cell>
          <cell r="I416">
            <v>6</v>
          </cell>
          <cell r="J416">
            <v>12</v>
          </cell>
          <cell r="K416">
            <v>49500</v>
          </cell>
          <cell r="L416">
            <v>99000</v>
          </cell>
          <cell r="M416">
            <v>0</v>
          </cell>
          <cell r="N416">
            <v>0</v>
          </cell>
          <cell r="O416">
            <v>1680</v>
          </cell>
          <cell r="P416">
            <v>3360</v>
          </cell>
        </row>
        <row r="417">
          <cell r="A417">
            <v>7</v>
          </cell>
          <cell r="B417" t="str">
            <v xml:space="preserve"> PAN-AND-TILT DRIVER, CL.1 DIV.2</v>
          </cell>
          <cell r="C417">
            <v>2</v>
          </cell>
          <cell r="D417" t="str">
            <v>SET</v>
          </cell>
          <cell r="E417">
            <v>148500</v>
          </cell>
          <cell r="F417">
            <v>297000</v>
          </cell>
          <cell r="H417">
            <v>0</v>
          </cell>
          <cell r="I417">
            <v>8</v>
          </cell>
          <cell r="J417">
            <v>16</v>
          </cell>
          <cell r="K417">
            <v>148500</v>
          </cell>
          <cell r="L417">
            <v>297000</v>
          </cell>
          <cell r="M417">
            <v>0</v>
          </cell>
          <cell r="N417">
            <v>0</v>
          </cell>
          <cell r="O417">
            <v>2240</v>
          </cell>
          <cell r="P417">
            <v>4480</v>
          </cell>
        </row>
        <row r="418">
          <cell r="A418">
            <v>8</v>
          </cell>
          <cell r="B418" t="str">
            <v>24 hr  VCR</v>
          </cell>
          <cell r="C418">
            <v>1</v>
          </cell>
          <cell r="D418" t="str">
            <v>SET</v>
          </cell>
          <cell r="E418">
            <v>45000</v>
          </cell>
          <cell r="F418">
            <v>45000</v>
          </cell>
          <cell r="H418">
            <v>0</v>
          </cell>
          <cell r="I418">
            <v>8</v>
          </cell>
          <cell r="J418">
            <v>8</v>
          </cell>
          <cell r="K418">
            <v>45000</v>
          </cell>
          <cell r="L418">
            <v>45000</v>
          </cell>
          <cell r="M418">
            <v>0</v>
          </cell>
          <cell r="N418">
            <v>0</v>
          </cell>
          <cell r="O418">
            <v>2240</v>
          </cell>
          <cell r="P418">
            <v>2240</v>
          </cell>
        </row>
        <row r="419">
          <cell r="A419">
            <v>9</v>
          </cell>
          <cell r="B419" t="str">
            <v>CONTROL SIGNAL DISTRIBUTION UNIT, 5 CHANNEL</v>
          </cell>
          <cell r="C419">
            <v>1</v>
          </cell>
          <cell r="D419" t="str">
            <v>SET</v>
          </cell>
          <cell r="E419">
            <v>45000</v>
          </cell>
          <cell r="F419">
            <v>45000</v>
          </cell>
          <cell r="H419">
            <v>0</v>
          </cell>
          <cell r="I419">
            <v>8</v>
          </cell>
          <cell r="J419">
            <v>8</v>
          </cell>
          <cell r="K419">
            <v>45000</v>
          </cell>
          <cell r="L419">
            <v>45000</v>
          </cell>
          <cell r="M419">
            <v>0</v>
          </cell>
          <cell r="N419">
            <v>0</v>
          </cell>
          <cell r="O419">
            <v>2240</v>
          </cell>
          <cell r="P419">
            <v>2240</v>
          </cell>
        </row>
        <row r="420">
          <cell r="A420">
            <v>10</v>
          </cell>
          <cell r="B420" t="str">
            <v>VEDIO MULTIPLEXER, 9-CHANNEL</v>
          </cell>
          <cell r="C420">
            <v>1</v>
          </cell>
          <cell r="D420" t="str">
            <v>SET</v>
          </cell>
          <cell r="E420">
            <v>32000</v>
          </cell>
          <cell r="F420">
            <v>32000</v>
          </cell>
          <cell r="H420">
            <v>0</v>
          </cell>
          <cell r="I420">
            <v>20</v>
          </cell>
          <cell r="J420">
            <v>20</v>
          </cell>
          <cell r="K420">
            <v>32000</v>
          </cell>
          <cell r="L420">
            <v>32000</v>
          </cell>
          <cell r="M420">
            <v>0</v>
          </cell>
          <cell r="N420">
            <v>0</v>
          </cell>
          <cell r="O420">
            <v>5600</v>
          </cell>
          <cell r="P420">
            <v>5600</v>
          </cell>
        </row>
        <row r="421">
          <cell r="A421">
            <v>11</v>
          </cell>
          <cell r="B421" t="str">
            <v xml:space="preserve"> VIDEO COXIAL CABLE, PWC 7C2V OR EQUAL</v>
          </cell>
          <cell r="C421">
            <v>2000</v>
          </cell>
          <cell r="D421" t="str">
            <v>M</v>
          </cell>
          <cell r="E421">
            <v>16</v>
          </cell>
          <cell r="F421">
            <v>32000</v>
          </cell>
          <cell r="H421">
            <v>0</v>
          </cell>
          <cell r="I421">
            <v>0.1</v>
          </cell>
          <cell r="J421">
            <v>200</v>
          </cell>
          <cell r="K421">
            <v>16</v>
          </cell>
          <cell r="L421">
            <v>32000</v>
          </cell>
          <cell r="M421">
            <v>0</v>
          </cell>
          <cell r="N421">
            <v>0</v>
          </cell>
          <cell r="O421">
            <v>28</v>
          </cell>
          <cell r="P421">
            <v>56000</v>
          </cell>
        </row>
        <row r="422">
          <cell r="A422">
            <v>12</v>
          </cell>
          <cell r="B422" t="str">
            <v>SHIELDED CABLE, 8C-1.25 SQ.MM</v>
          </cell>
          <cell r="C422">
            <v>1600</v>
          </cell>
          <cell r="D422" t="str">
            <v>M</v>
          </cell>
          <cell r="E422">
            <v>32</v>
          </cell>
          <cell r="F422">
            <v>51200</v>
          </cell>
          <cell r="H422">
            <v>0</v>
          </cell>
          <cell r="I422">
            <v>7.0000000000000007E-2</v>
          </cell>
          <cell r="J422">
            <v>112</v>
          </cell>
          <cell r="K422">
            <v>32</v>
          </cell>
          <cell r="L422">
            <v>51200</v>
          </cell>
          <cell r="M422">
            <v>0</v>
          </cell>
          <cell r="N422">
            <v>0</v>
          </cell>
          <cell r="O422">
            <v>20</v>
          </cell>
          <cell r="P422">
            <v>32000</v>
          </cell>
        </row>
        <row r="423">
          <cell r="A423">
            <v>13</v>
          </cell>
          <cell r="B423" t="str">
            <v>600V XLPE CABLE, 3C-5.5 SQ.MM</v>
          </cell>
          <cell r="C423">
            <v>1500</v>
          </cell>
          <cell r="D423" t="str">
            <v>M</v>
          </cell>
          <cell r="E423">
            <v>20</v>
          </cell>
          <cell r="F423">
            <v>30000</v>
          </cell>
          <cell r="H423">
            <v>0</v>
          </cell>
          <cell r="I423">
            <v>0.1</v>
          </cell>
          <cell r="J423">
            <v>150</v>
          </cell>
          <cell r="K423">
            <v>20</v>
          </cell>
          <cell r="L423">
            <v>30000</v>
          </cell>
          <cell r="M423">
            <v>0</v>
          </cell>
          <cell r="N423">
            <v>0</v>
          </cell>
          <cell r="O423">
            <v>28</v>
          </cell>
          <cell r="P423">
            <v>42000</v>
          </cell>
        </row>
        <row r="424">
          <cell r="A424">
            <v>14</v>
          </cell>
          <cell r="B424" t="str">
            <v xml:space="preserve">JUNCTION BOX CL.1 DIV.2 GROUP D 250L x 250W x 150D </v>
          </cell>
          <cell r="C424">
            <v>4</v>
          </cell>
          <cell r="D424" t="str">
            <v>SET</v>
          </cell>
          <cell r="E424">
            <v>8000</v>
          </cell>
          <cell r="F424">
            <v>32000</v>
          </cell>
          <cell r="H424">
            <v>0</v>
          </cell>
          <cell r="I424">
            <v>4</v>
          </cell>
          <cell r="J424">
            <v>16</v>
          </cell>
          <cell r="K424">
            <v>8000</v>
          </cell>
          <cell r="L424">
            <v>32000</v>
          </cell>
          <cell r="M424">
            <v>0</v>
          </cell>
          <cell r="N424">
            <v>0</v>
          </cell>
          <cell r="O424">
            <v>1120</v>
          </cell>
          <cell r="P424">
            <v>4480</v>
          </cell>
        </row>
        <row r="425">
          <cell r="A425">
            <v>15</v>
          </cell>
          <cell r="B425" t="str">
            <v xml:space="preserve">JUNCTION BOX WEATHER PROOF 250L x 250W x 150D </v>
          </cell>
          <cell r="C425">
            <v>2</v>
          </cell>
          <cell r="D425" t="str">
            <v>SET</v>
          </cell>
          <cell r="E425">
            <v>4000</v>
          </cell>
          <cell r="F425">
            <v>8000</v>
          </cell>
          <cell r="H425">
            <v>0</v>
          </cell>
          <cell r="I425">
            <v>3</v>
          </cell>
          <cell r="J425">
            <v>6</v>
          </cell>
          <cell r="K425">
            <v>4000</v>
          </cell>
          <cell r="L425">
            <v>8000</v>
          </cell>
          <cell r="M425">
            <v>0</v>
          </cell>
          <cell r="N425">
            <v>0</v>
          </cell>
          <cell r="O425">
            <v>840</v>
          </cell>
          <cell r="P425">
            <v>1680</v>
          </cell>
        </row>
        <row r="426">
          <cell r="A426">
            <v>16</v>
          </cell>
          <cell r="B426" t="str">
            <v>RSG CONDUIT, 2"</v>
          </cell>
          <cell r="C426">
            <v>250</v>
          </cell>
          <cell r="D426" t="str">
            <v>M</v>
          </cell>
          <cell r="E426">
            <v>105</v>
          </cell>
          <cell r="F426">
            <v>26250</v>
          </cell>
          <cell r="H426">
            <v>0</v>
          </cell>
          <cell r="I426">
            <v>0.98</v>
          </cell>
          <cell r="J426">
            <v>245</v>
          </cell>
          <cell r="K426">
            <v>105</v>
          </cell>
          <cell r="L426">
            <v>26250</v>
          </cell>
          <cell r="M426">
            <v>0</v>
          </cell>
          <cell r="N426">
            <v>0</v>
          </cell>
          <cell r="O426">
            <v>274</v>
          </cell>
          <cell r="P426">
            <v>68500</v>
          </cell>
        </row>
        <row r="427">
          <cell r="A427">
            <v>17</v>
          </cell>
          <cell r="B427" t="str">
            <v>HOT DIPPED GALVALNIZED STEEL U-CHANNEL 41x41x2.0t</v>
          </cell>
          <cell r="C427">
            <v>15</v>
          </cell>
          <cell r="D427" t="str">
            <v>M</v>
          </cell>
          <cell r="E427">
            <v>82</v>
          </cell>
          <cell r="F427">
            <v>1230</v>
          </cell>
          <cell r="H427">
            <v>0</v>
          </cell>
          <cell r="I427">
            <v>0.40699999999999997</v>
          </cell>
          <cell r="J427">
            <v>6</v>
          </cell>
          <cell r="K427">
            <v>82</v>
          </cell>
          <cell r="L427">
            <v>1230</v>
          </cell>
          <cell r="M427">
            <v>0</v>
          </cell>
          <cell r="N427">
            <v>0</v>
          </cell>
          <cell r="O427">
            <v>114</v>
          </cell>
          <cell r="P427">
            <v>1710</v>
          </cell>
        </row>
        <row r="428">
          <cell r="A428">
            <v>18</v>
          </cell>
          <cell r="B428" t="str">
            <v xml:space="preserve">CAMERA SUPPORT, HOT DIPPED GALVANIZED STEEL </v>
          </cell>
          <cell r="C428">
            <v>4</v>
          </cell>
          <cell r="D428" t="str">
            <v>SET</v>
          </cell>
          <cell r="E428">
            <v>8100</v>
          </cell>
          <cell r="F428">
            <v>32400</v>
          </cell>
          <cell r="H428">
            <v>0</v>
          </cell>
          <cell r="I428">
            <v>4</v>
          </cell>
          <cell r="J428">
            <v>16</v>
          </cell>
          <cell r="K428">
            <v>8100</v>
          </cell>
          <cell r="L428">
            <v>32400</v>
          </cell>
          <cell r="M428">
            <v>0</v>
          </cell>
          <cell r="N428">
            <v>0</v>
          </cell>
          <cell r="O428">
            <v>1120</v>
          </cell>
          <cell r="P428">
            <v>4480</v>
          </cell>
        </row>
        <row r="429">
          <cell r="B429" t="str">
            <v>W/ COATING, WALL MOUNT. TYPE</v>
          </cell>
          <cell r="F429">
            <v>0</v>
          </cell>
          <cell r="H429">
            <v>0</v>
          </cell>
          <cell r="J429">
            <v>0</v>
          </cell>
          <cell r="K429">
            <v>0</v>
          </cell>
          <cell r="L429">
            <v>0</v>
          </cell>
          <cell r="M429">
            <v>0</v>
          </cell>
          <cell r="N429">
            <v>0</v>
          </cell>
          <cell r="O429">
            <v>0</v>
          </cell>
          <cell r="P429">
            <v>0</v>
          </cell>
        </row>
        <row r="430">
          <cell r="A430">
            <v>19</v>
          </cell>
          <cell r="B430" t="str">
            <v xml:space="preserve">CAMERA SUPPORT, HOT DIPPED GALVANIZED STEEL </v>
          </cell>
          <cell r="C430">
            <v>6</v>
          </cell>
          <cell r="D430" t="str">
            <v>SET</v>
          </cell>
          <cell r="E430">
            <v>14000</v>
          </cell>
          <cell r="F430">
            <v>84000</v>
          </cell>
          <cell r="H430">
            <v>0</v>
          </cell>
          <cell r="I430">
            <v>20</v>
          </cell>
          <cell r="J430">
            <v>120</v>
          </cell>
          <cell r="K430">
            <v>14000</v>
          </cell>
          <cell r="L430">
            <v>84000</v>
          </cell>
          <cell r="M430">
            <v>0</v>
          </cell>
          <cell r="N430">
            <v>0</v>
          </cell>
          <cell r="O430">
            <v>5600</v>
          </cell>
          <cell r="P430">
            <v>33600</v>
          </cell>
        </row>
        <row r="431">
          <cell r="B431" t="str">
            <v>W/ COATING, STANCHION TYPE, 3M H , W/FUNDATION</v>
          </cell>
          <cell r="F431">
            <v>0</v>
          </cell>
          <cell r="H431">
            <v>0</v>
          </cell>
          <cell r="J431">
            <v>0</v>
          </cell>
          <cell r="K431">
            <v>0</v>
          </cell>
          <cell r="L431">
            <v>0</v>
          </cell>
          <cell r="M431">
            <v>0</v>
          </cell>
          <cell r="N431">
            <v>0</v>
          </cell>
          <cell r="O431">
            <v>0</v>
          </cell>
          <cell r="P431">
            <v>0</v>
          </cell>
        </row>
        <row r="432">
          <cell r="A432">
            <v>20</v>
          </cell>
          <cell r="B432" t="str">
            <v xml:space="preserve"> HOT DIPPED GALVANIZED CONDUIT FITTING, UNION,</v>
          </cell>
          <cell r="C432">
            <v>1</v>
          </cell>
          <cell r="D432" t="str">
            <v>LOT</v>
          </cell>
          <cell r="E432">
            <v>78750</v>
          </cell>
          <cell r="F432">
            <v>78750</v>
          </cell>
          <cell r="H432">
            <v>0</v>
          </cell>
          <cell r="I432">
            <v>122.5</v>
          </cell>
          <cell r="J432">
            <v>123</v>
          </cell>
          <cell r="K432">
            <v>78750</v>
          </cell>
          <cell r="L432">
            <v>78750</v>
          </cell>
          <cell r="M432">
            <v>0</v>
          </cell>
          <cell r="N432">
            <v>0</v>
          </cell>
          <cell r="O432">
            <v>34300</v>
          </cell>
          <cell r="P432">
            <v>34300</v>
          </cell>
        </row>
        <row r="433">
          <cell r="B433" t="str">
            <v>SEALING FITTING</v>
          </cell>
          <cell r="F433">
            <v>0</v>
          </cell>
          <cell r="H433">
            <v>0</v>
          </cell>
          <cell r="J433">
            <v>0</v>
          </cell>
          <cell r="K433">
            <v>0</v>
          </cell>
          <cell r="L433">
            <v>0</v>
          </cell>
          <cell r="M433">
            <v>0</v>
          </cell>
          <cell r="N433">
            <v>0</v>
          </cell>
          <cell r="O433">
            <v>0</v>
          </cell>
          <cell r="P433">
            <v>0</v>
          </cell>
        </row>
        <row r="434">
          <cell r="A434">
            <v>21</v>
          </cell>
          <cell r="B434" t="str">
            <v>FIBER OPTIC CABLE CABLE , 1 FIBERS</v>
          </cell>
          <cell r="C434">
            <v>1250</v>
          </cell>
          <cell r="D434" t="str">
            <v>M</v>
          </cell>
          <cell r="E434">
            <v>38</v>
          </cell>
          <cell r="F434">
            <v>47500</v>
          </cell>
          <cell r="H434">
            <v>0</v>
          </cell>
          <cell r="I434">
            <v>0.1</v>
          </cell>
          <cell r="J434">
            <v>125</v>
          </cell>
          <cell r="K434">
            <v>38</v>
          </cell>
          <cell r="L434">
            <v>47500</v>
          </cell>
          <cell r="M434">
            <v>0</v>
          </cell>
          <cell r="N434">
            <v>0</v>
          </cell>
          <cell r="O434">
            <v>28</v>
          </cell>
          <cell r="P434">
            <v>35000</v>
          </cell>
        </row>
        <row r="435">
          <cell r="A435">
            <v>22</v>
          </cell>
          <cell r="B435" t="str">
            <v>FIBER OPTIC VIDEO SIGNAL RECEIVER</v>
          </cell>
          <cell r="C435">
            <v>1</v>
          </cell>
          <cell r="D435" t="str">
            <v>SET</v>
          </cell>
          <cell r="E435">
            <v>23400</v>
          </cell>
          <cell r="F435">
            <v>23400</v>
          </cell>
          <cell r="H435">
            <v>0</v>
          </cell>
          <cell r="I435">
            <v>4</v>
          </cell>
          <cell r="J435">
            <v>4</v>
          </cell>
          <cell r="K435">
            <v>23400</v>
          </cell>
          <cell r="L435">
            <v>23400</v>
          </cell>
          <cell r="M435">
            <v>0</v>
          </cell>
          <cell r="N435">
            <v>0</v>
          </cell>
          <cell r="O435">
            <v>1120</v>
          </cell>
          <cell r="P435">
            <v>1120</v>
          </cell>
        </row>
        <row r="436">
          <cell r="A436">
            <v>23</v>
          </cell>
          <cell r="B436" t="str">
            <v>FIBER OPTIC VIDEO SIGNAL TRANSMITER</v>
          </cell>
          <cell r="C436">
            <v>1</v>
          </cell>
          <cell r="D436" t="str">
            <v>SET</v>
          </cell>
          <cell r="E436">
            <v>25200</v>
          </cell>
          <cell r="F436">
            <v>25200</v>
          </cell>
          <cell r="H436">
            <v>0</v>
          </cell>
          <cell r="I436">
            <v>4</v>
          </cell>
          <cell r="J436">
            <v>4</v>
          </cell>
          <cell r="K436">
            <v>25200</v>
          </cell>
          <cell r="L436">
            <v>25200</v>
          </cell>
          <cell r="M436">
            <v>0</v>
          </cell>
          <cell r="N436">
            <v>0</v>
          </cell>
          <cell r="O436">
            <v>1120</v>
          </cell>
          <cell r="P436">
            <v>1120</v>
          </cell>
        </row>
        <row r="437">
          <cell r="A437">
            <v>24</v>
          </cell>
          <cell r="B437" t="str">
            <v xml:space="preserve"> MISCELLANEOUS MATERIALS</v>
          </cell>
          <cell r="C437">
            <v>1</v>
          </cell>
          <cell r="D437" t="str">
            <v>LOT</v>
          </cell>
          <cell r="E437">
            <v>50879.4</v>
          </cell>
          <cell r="F437">
            <v>50879</v>
          </cell>
          <cell r="H437">
            <v>0</v>
          </cell>
          <cell r="I437">
            <v>38.61</v>
          </cell>
          <cell r="J437">
            <v>39</v>
          </cell>
          <cell r="K437">
            <v>50879</v>
          </cell>
          <cell r="L437">
            <v>50879</v>
          </cell>
          <cell r="M437">
            <v>0</v>
          </cell>
          <cell r="N437">
            <v>0</v>
          </cell>
          <cell r="O437">
            <v>10811</v>
          </cell>
          <cell r="P437">
            <v>10811</v>
          </cell>
        </row>
        <row r="438">
          <cell r="B438" t="str">
            <v>SUB-TOTAL : (G)</v>
          </cell>
          <cell r="F438">
            <v>1746859</v>
          </cell>
          <cell r="H438">
            <v>0</v>
          </cell>
          <cell r="J438">
            <v>1326</v>
          </cell>
          <cell r="K438">
            <v>0</v>
          </cell>
          <cell r="L438">
            <v>1746859</v>
          </cell>
          <cell r="M438">
            <v>0</v>
          </cell>
          <cell r="N438">
            <v>0</v>
          </cell>
          <cell r="O438">
            <v>0</v>
          </cell>
          <cell r="P438">
            <v>371601</v>
          </cell>
        </row>
        <row r="439">
          <cell r="F439">
            <v>0</v>
          </cell>
          <cell r="H439">
            <v>0</v>
          </cell>
          <cell r="J439">
            <v>0</v>
          </cell>
          <cell r="K439">
            <v>0</v>
          </cell>
          <cell r="L439">
            <v>0</v>
          </cell>
          <cell r="M439">
            <v>0</v>
          </cell>
          <cell r="N439">
            <v>0</v>
          </cell>
          <cell r="O439">
            <v>0</v>
          </cell>
          <cell r="P439">
            <v>0</v>
          </cell>
        </row>
        <row r="440">
          <cell r="F440">
            <v>0</v>
          </cell>
          <cell r="H440">
            <v>0</v>
          </cell>
          <cell r="J440">
            <v>0</v>
          </cell>
          <cell r="K440">
            <v>0</v>
          </cell>
          <cell r="L440">
            <v>0</v>
          </cell>
          <cell r="M440">
            <v>0</v>
          </cell>
          <cell r="N440">
            <v>0</v>
          </cell>
          <cell r="O440">
            <v>0</v>
          </cell>
          <cell r="P440">
            <v>0</v>
          </cell>
        </row>
        <row r="441">
          <cell r="A441" t="str">
            <v>H.</v>
          </cell>
          <cell r="B441" t="str">
            <v xml:space="preserve"> CATHODIC PROTECTION SYSTEM </v>
          </cell>
          <cell r="F441">
            <v>0</v>
          </cell>
          <cell r="H441">
            <v>0</v>
          </cell>
          <cell r="J441">
            <v>0</v>
          </cell>
          <cell r="K441">
            <v>0</v>
          </cell>
          <cell r="L441">
            <v>0</v>
          </cell>
          <cell r="M441">
            <v>0</v>
          </cell>
          <cell r="N441">
            <v>0</v>
          </cell>
          <cell r="O441">
            <v>0</v>
          </cell>
          <cell r="P441">
            <v>0</v>
          </cell>
        </row>
        <row r="442">
          <cell r="A442">
            <v>1</v>
          </cell>
          <cell r="B442" t="str">
            <v>40LB型鎂犧牲陽極</v>
          </cell>
          <cell r="C442">
            <v>60</v>
          </cell>
          <cell r="D442" t="str">
            <v>SET</v>
          </cell>
          <cell r="E442">
            <v>8000</v>
          </cell>
          <cell r="F442">
            <v>480000</v>
          </cell>
          <cell r="H442">
            <v>0</v>
          </cell>
          <cell r="I442">
            <v>9</v>
          </cell>
          <cell r="J442">
            <v>540</v>
          </cell>
          <cell r="K442">
            <v>8000</v>
          </cell>
          <cell r="L442">
            <v>480000</v>
          </cell>
          <cell r="M442">
            <v>0</v>
          </cell>
          <cell r="N442">
            <v>0</v>
          </cell>
          <cell r="O442">
            <v>2520</v>
          </cell>
          <cell r="P442">
            <v>151200</v>
          </cell>
        </row>
        <row r="443">
          <cell r="A443">
            <v>2</v>
          </cell>
          <cell r="B443" t="str">
            <v xml:space="preserve">ZINC GROUNDING CELL, FOUR ANODE UNITS WITH </v>
          </cell>
          <cell r="C443">
            <v>5</v>
          </cell>
          <cell r="D443" t="str">
            <v>SET</v>
          </cell>
          <cell r="E443">
            <v>14000</v>
          </cell>
          <cell r="F443">
            <v>70000</v>
          </cell>
          <cell r="H443">
            <v>0</v>
          </cell>
          <cell r="I443">
            <v>6</v>
          </cell>
          <cell r="J443">
            <v>30</v>
          </cell>
          <cell r="K443">
            <v>14000</v>
          </cell>
          <cell r="L443">
            <v>70000</v>
          </cell>
          <cell r="M443">
            <v>0</v>
          </cell>
          <cell r="N443">
            <v>0</v>
          </cell>
          <cell r="O443">
            <v>1680</v>
          </cell>
          <cell r="P443">
            <v>8400</v>
          </cell>
        </row>
        <row r="444">
          <cell r="B444" t="str">
            <v xml:space="preserve">10 FT OF #6 AWG HMWPE CATHODIC </v>
          </cell>
          <cell r="F444">
            <v>0</v>
          </cell>
          <cell r="H444">
            <v>0</v>
          </cell>
          <cell r="J444">
            <v>0</v>
          </cell>
          <cell r="K444">
            <v>0</v>
          </cell>
          <cell r="L444">
            <v>0</v>
          </cell>
          <cell r="M444">
            <v>0</v>
          </cell>
          <cell r="N444">
            <v>0</v>
          </cell>
          <cell r="O444">
            <v>0</v>
          </cell>
          <cell r="P444">
            <v>0</v>
          </cell>
        </row>
        <row r="445">
          <cell r="B445" t="str">
            <v xml:space="preserve">PROTECTION COPPER CABLE, 1.4"X1.4"X60" </v>
          </cell>
          <cell r="F445">
            <v>0</v>
          </cell>
          <cell r="H445">
            <v>0</v>
          </cell>
          <cell r="J445">
            <v>0</v>
          </cell>
          <cell r="K445">
            <v>0</v>
          </cell>
          <cell r="L445">
            <v>0</v>
          </cell>
          <cell r="M445">
            <v>0</v>
          </cell>
          <cell r="N445">
            <v>0</v>
          </cell>
          <cell r="O445">
            <v>0</v>
          </cell>
          <cell r="P445">
            <v>0</v>
          </cell>
        </row>
        <row r="446">
          <cell r="B446" t="str">
            <v>ANODE</v>
          </cell>
          <cell r="F446">
            <v>0</v>
          </cell>
          <cell r="H446">
            <v>0</v>
          </cell>
          <cell r="J446">
            <v>0</v>
          </cell>
          <cell r="K446">
            <v>0</v>
          </cell>
          <cell r="L446">
            <v>0</v>
          </cell>
          <cell r="M446">
            <v>0</v>
          </cell>
          <cell r="N446">
            <v>0</v>
          </cell>
          <cell r="O446">
            <v>0</v>
          </cell>
          <cell r="P446">
            <v>0</v>
          </cell>
        </row>
        <row r="447">
          <cell r="A447">
            <v>3</v>
          </cell>
          <cell r="B447" t="str">
            <v>TEST JUNTION BOX</v>
          </cell>
          <cell r="C447">
            <v>7</v>
          </cell>
          <cell r="D447" t="str">
            <v>SET</v>
          </cell>
          <cell r="E447">
            <v>3000</v>
          </cell>
          <cell r="F447">
            <v>21000</v>
          </cell>
          <cell r="H447">
            <v>0</v>
          </cell>
          <cell r="I447">
            <v>6</v>
          </cell>
          <cell r="J447">
            <v>42</v>
          </cell>
          <cell r="K447">
            <v>3000</v>
          </cell>
          <cell r="L447">
            <v>21000</v>
          </cell>
          <cell r="M447">
            <v>0</v>
          </cell>
          <cell r="N447">
            <v>0</v>
          </cell>
          <cell r="O447">
            <v>1680</v>
          </cell>
          <cell r="P447">
            <v>11760</v>
          </cell>
        </row>
        <row r="448">
          <cell r="A448">
            <v>4</v>
          </cell>
          <cell r="B448" t="str">
            <v>Cu-CuS04 REFERENCE ELECTRODE WITH 10 FT OF</v>
          </cell>
          <cell r="C448">
            <v>7</v>
          </cell>
          <cell r="D448" t="str">
            <v>SET</v>
          </cell>
          <cell r="E448">
            <v>4000</v>
          </cell>
          <cell r="F448">
            <v>28000</v>
          </cell>
          <cell r="H448">
            <v>0</v>
          </cell>
          <cell r="I448">
            <v>6</v>
          </cell>
          <cell r="J448">
            <v>42</v>
          </cell>
          <cell r="K448">
            <v>4000</v>
          </cell>
          <cell r="L448">
            <v>28000</v>
          </cell>
          <cell r="M448">
            <v>0</v>
          </cell>
          <cell r="N448">
            <v>0</v>
          </cell>
          <cell r="O448">
            <v>1680</v>
          </cell>
          <cell r="P448">
            <v>11760</v>
          </cell>
        </row>
        <row r="449">
          <cell r="B449" t="str">
            <v xml:space="preserve">#8 AWG HMWPE CATHODIC PROTECTION  </v>
          </cell>
        </row>
        <row r="450">
          <cell r="B450" t="str">
            <v xml:space="preserve">COPPER CABLE &amp; BACKFILL OVER SIZE   </v>
          </cell>
        </row>
        <row r="451">
          <cell r="B451" t="str">
            <v>6" D x 10" L, GLOBAL TYPE OR EQUAL</v>
          </cell>
        </row>
        <row r="452">
          <cell r="A452">
            <v>5</v>
          </cell>
          <cell r="B452" t="str">
            <v>#8AWG 1/C HALAR CABLE</v>
          </cell>
          <cell r="C452">
            <v>475</v>
          </cell>
          <cell r="D452" t="str">
            <v>M</v>
          </cell>
          <cell r="E452">
            <v>120</v>
          </cell>
          <cell r="F452">
            <v>57000</v>
          </cell>
          <cell r="H452">
            <v>0</v>
          </cell>
          <cell r="I452">
            <v>0.12</v>
          </cell>
          <cell r="J452">
            <v>57</v>
          </cell>
          <cell r="K452">
            <v>120</v>
          </cell>
          <cell r="L452">
            <v>57000</v>
          </cell>
          <cell r="M452">
            <v>0</v>
          </cell>
          <cell r="N452">
            <v>0</v>
          </cell>
          <cell r="O452">
            <v>34</v>
          </cell>
          <cell r="P452">
            <v>16150</v>
          </cell>
        </row>
        <row r="453">
          <cell r="A453">
            <v>6</v>
          </cell>
          <cell r="B453" t="str">
            <v>CADWELD POWDER CARTRIDGE, CA-25 TYPE</v>
          </cell>
          <cell r="C453">
            <v>15</v>
          </cell>
          <cell r="D453" t="str">
            <v>PCS</v>
          </cell>
          <cell r="E453">
            <v>125</v>
          </cell>
          <cell r="F453">
            <v>1875</v>
          </cell>
          <cell r="H453">
            <v>0</v>
          </cell>
          <cell r="I453">
            <v>1</v>
          </cell>
          <cell r="J453">
            <v>15</v>
          </cell>
          <cell r="K453">
            <v>125</v>
          </cell>
          <cell r="L453">
            <v>1875</v>
          </cell>
          <cell r="M453">
            <v>0</v>
          </cell>
          <cell r="N453">
            <v>0</v>
          </cell>
          <cell r="O453">
            <v>280</v>
          </cell>
          <cell r="P453">
            <v>4200</v>
          </cell>
        </row>
        <row r="454">
          <cell r="A454">
            <v>7</v>
          </cell>
          <cell r="B454" t="str">
            <v>CADWELD MOLD</v>
          </cell>
          <cell r="C454">
            <v>1</v>
          </cell>
          <cell r="D454" t="str">
            <v>SET</v>
          </cell>
          <cell r="E454">
            <v>1500</v>
          </cell>
          <cell r="F454">
            <v>1500</v>
          </cell>
          <cell r="H454">
            <v>0</v>
          </cell>
          <cell r="J454">
            <v>0</v>
          </cell>
          <cell r="K454">
            <v>1500</v>
          </cell>
          <cell r="L454">
            <v>1500</v>
          </cell>
          <cell r="M454">
            <v>0</v>
          </cell>
          <cell r="N454">
            <v>0</v>
          </cell>
          <cell r="O454">
            <v>0</v>
          </cell>
          <cell r="P454">
            <v>0</v>
          </cell>
        </row>
        <row r="455">
          <cell r="A455">
            <v>8</v>
          </cell>
          <cell r="B455" t="str">
            <v>C TYPE LUG</v>
          </cell>
          <cell r="C455">
            <v>60</v>
          </cell>
          <cell r="D455" t="str">
            <v>PCS</v>
          </cell>
          <cell r="E455">
            <v>50</v>
          </cell>
          <cell r="F455">
            <v>3000</v>
          </cell>
          <cell r="H455">
            <v>0</v>
          </cell>
          <cell r="I455">
            <v>0.5</v>
          </cell>
          <cell r="J455">
            <v>30</v>
          </cell>
          <cell r="K455">
            <v>50</v>
          </cell>
          <cell r="L455">
            <v>3000</v>
          </cell>
          <cell r="M455">
            <v>0</v>
          </cell>
          <cell r="N455">
            <v>0</v>
          </cell>
          <cell r="O455">
            <v>140</v>
          </cell>
          <cell r="P455">
            <v>8400</v>
          </cell>
        </row>
        <row r="456">
          <cell r="A456">
            <v>9</v>
          </cell>
          <cell r="B456" t="str">
            <v>TOOL,MOLD SUPPORT CLAMP CADWELD CAB-320</v>
          </cell>
          <cell r="C456">
            <v>1</v>
          </cell>
          <cell r="D456" t="str">
            <v>PCS</v>
          </cell>
          <cell r="E456">
            <v>2500</v>
          </cell>
          <cell r="F456">
            <v>2500</v>
          </cell>
          <cell r="H456">
            <v>0</v>
          </cell>
          <cell r="J456">
            <v>0</v>
          </cell>
          <cell r="K456">
            <v>2500</v>
          </cell>
          <cell r="L456">
            <v>2500</v>
          </cell>
          <cell r="M456">
            <v>0</v>
          </cell>
          <cell r="N456">
            <v>0</v>
          </cell>
          <cell r="O456">
            <v>0</v>
          </cell>
          <cell r="P456">
            <v>0</v>
          </cell>
        </row>
        <row r="457">
          <cell r="A457">
            <v>10</v>
          </cell>
          <cell r="B457" t="str">
            <v xml:space="preserve">NONMETALLIC CONDUIT, PVC CNS 1302 UPVC </v>
          </cell>
          <cell r="C457">
            <v>285</v>
          </cell>
          <cell r="D457" t="str">
            <v>M</v>
          </cell>
          <cell r="E457">
            <v>16</v>
          </cell>
          <cell r="F457">
            <v>4560</v>
          </cell>
          <cell r="H457">
            <v>0</v>
          </cell>
          <cell r="I457">
            <v>0.5</v>
          </cell>
          <cell r="J457">
            <v>143</v>
          </cell>
          <cell r="K457">
            <v>16</v>
          </cell>
          <cell r="L457">
            <v>4560</v>
          </cell>
          <cell r="M457">
            <v>0</v>
          </cell>
          <cell r="N457">
            <v>0</v>
          </cell>
          <cell r="O457">
            <v>140</v>
          </cell>
          <cell r="P457">
            <v>39900</v>
          </cell>
        </row>
        <row r="458">
          <cell r="B458" t="str">
            <v>TABLE 1, 1"</v>
          </cell>
          <cell r="P458">
            <v>0</v>
          </cell>
        </row>
        <row r="459">
          <cell r="A459">
            <v>11</v>
          </cell>
          <cell r="B459" t="str">
            <v xml:space="preserve">CONCRETE, 3000PSI </v>
          </cell>
          <cell r="C459">
            <v>3</v>
          </cell>
          <cell r="D459" t="str">
            <v>M3</v>
          </cell>
          <cell r="E459" t="str">
            <v>M+L</v>
          </cell>
          <cell r="F459" t="str">
            <v>M+L</v>
          </cell>
          <cell r="H459">
            <v>0</v>
          </cell>
          <cell r="J459">
            <v>0</v>
          </cell>
          <cell r="K459" t="str">
            <v>M+L</v>
          </cell>
          <cell r="L459" t="str">
            <v>M+L</v>
          </cell>
          <cell r="O459">
            <v>2300</v>
          </cell>
          <cell r="P459">
            <v>6900</v>
          </cell>
        </row>
        <row r="460">
          <cell r="A460">
            <v>12</v>
          </cell>
          <cell r="B460" t="str">
            <v>STEEL REINFORCING BAR, 3/8"</v>
          </cell>
          <cell r="C460">
            <v>610</v>
          </cell>
          <cell r="D460" t="str">
            <v>KG</v>
          </cell>
          <cell r="E460" t="str">
            <v>M+L</v>
          </cell>
          <cell r="F460" t="str">
            <v>M+L</v>
          </cell>
          <cell r="H460">
            <v>0</v>
          </cell>
          <cell r="J460">
            <v>0</v>
          </cell>
          <cell r="K460" t="str">
            <v>M+L</v>
          </cell>
          <cell r="L460" t="str">
            <v>M+L</v>
          </cell>
          <cell r="O460">
            <v>16</v>
          </cell>
          <cell r="P460">
            <v>9760</v>
          </cell>
        </row>
        <row r="461">
          <cell r="A461">
            <v>13</v>
          </cell>
          <cell r="B461" t="str">
            <v xml:space="preserve"> EXCAVATION</v>
          </cell>
          <cell r="C461">
            <v>152</v>
          </cell>
          <cell r="D461" t="str">
            <v>M3</v>
          </cell>
          <cell r="E461" t="str">
            <v>M+L</v>
          </cell>
          <cell r="F461" t="str">
            <v>M+L</v>
          </cell>
          <cell r="H461">
            <v>0</v>
          </cell>
          <cell r="J461">
            <v>0</v>
          </cell>
          <cell r="K461" t="str">
            <v>M+L</v>
          </cell>
          <cell r="L461" t="str">
            <v>M+L</v>
          </cell>
          <cell r="O461">
            <v>120</v>
          </cell>
          <cell r="P461">
            <v>18240</v>
          </cell>
        </row>
        <row r="462">
          <cell r="A462">
            <v>14</v>
          </cell>
          <cell r="B462" t="str">
            <v xml:space="preserve"> BACKFILL SAND</v>
          </cell>
          <cell r="C462">
            <v>50</v>
          </cell>
          <cell r="D462" t="str">
            <v>M3</v>
          </cell>
          <cell r="E462" t="str">
            <v>M+L</v>
          </cell>
          <cell r="F462" t="str">
            <v>M+L</v>
          </cell>
          <cell r="H462">
            <v>0</v>
          </cell>
          <cell r="J462">
            <v>0</v>
          </cell>
          <cell r="K462" t="str">
            <v>M+L</v>
          </cell>
          <cell r="L462" t="str">
            <v>M+L</v>
          </cell>
          <cell r="O462">
            <v>550</v>
          </cell>
          <cell r="P462">
            <v>27500</v>
          </cell>
        </row>
        <row r="463">
          <cell r="A463">
            <v>15</v>
          </cell>
          <cell r="B463" t="str">
            <v xml:space="preserve"> BACKFILL STONE</v>
          </cell>
          <cell r="C463">
            <v>31</v>
          </cell>
          <cell r="D463" t="str">
            <v>M3</v>
          </cell>
          <cell r="E463" t="str">
            <v>M+L</v>
          </cell>
          <cell r="F463" t="str">
            <v>M+L</v>
          </cell>
          <cell r="H463">
            <v>0</v>
          </cell>
          <cell r="J463">
            <v>0</v>
          </cell>
          <cell r="K463" t="str">
            <v>M+L</v>
          </cell>
          <cell r="L463" t="str">
            <v>M+L</v>
          </cell>
          <cell r="O463">
            <v>520</v>
          </cell>
          <cell r="P463">
            <v>16120</v>
          </cell>
        </row>
        <row r="464">
          <cell r="A464">
            <v>16</v>
          </cell>
          <cell r="B464" t="str">
            <v xml:space="preserve"> DISPOSAL</v>
          </cell>
          <cell r="C464">
            <v>80</v>
          </cell>
          <cell r="D464" t="str">
            <v>M3</v>
          </cell>
          <cell r="E464" t="str">
            <v>M+L</v>
          </cell>
          <cell r="F464" t="str">
            <v>M+L</v>
          </cell>
          <cell r="H464">
            <v>0</v>
          </cell>
          <cell r="J464">
            <v>0</v>
          </cell>
          <cell r="K464" t="str">
            <v>M+L</v>
          </cell>
          <cell r="L464" t="str">
            <v>M+L</v>
          </cell>
          <cell r="O464">
            <v>220</v>
          </cell>
          <cell r="P464">
            <v>17600</v>
          </cell>
        </row>
        <row r="465">
          <cell r="A465">
            <v>17</v>
          </cell>
          <cell r="B465" t="str">
            <v>熱縮絕緣套管理(含熱溶膠)</v>
          </cell>
          <cell r="C465">
            <v>9</v>
          </cell>
          <cell r="D465" t="str">
            <v>PCS</v>
          </cell>
          <cell r="E465">
            <v>500</v>
          </cell>
          <cell r="F465">
            <v>4500</v>
          </cell>
          <cell r="H465">
            <v>0</v>
          </cell>
          <cell r="I465">
            <v>2</v>
          </cell>
          <cell r="J465">
            <v>18</v>
          </cell>
          <cell r="K465">
            <v>500</v>
          </cell>
          <cell r="L465">
            <v>4500</v>
          </cell>
          <cell r="M465">
            <v>0</v>
          </cell>
          <cell r="N465">
            <v>0</v>
          </cell>
          <cell r="O465">
            <v>560</v>
          </cell>
          <cell r="P465">
            <v>5040</v>
          </cell>
        </row>
        <row r="466">
          <cell r="A466">
            <v>18</v>
          </cell>
          <cell r="B466" t="str">
            <v>自融型絕緣膠帶</v>
          </cell>
          <cell r="C466">
            <v>7</v>
          </cell>
          <cell r="D466" t="str">
            <v>ROLL</v>
          </cell>
          <cell r="E466">
            <v>300</v>
          </cell>
          <cell r="F466">
            <v>2100</v>
          </cell>
          <cell r="H466">
            <v>0</v>
          </cell>
          <cell r="I466">
            <v>1</v>
          </cell>
          <cell r="J466">
            <v>7</v>
          </cell>
          <cell r="K466">
            <v>300</v>
          </cell>
          <cell r="L466">
            <v>2100</v>
          </cell>
          <cell r="M466">
            <v>0</v>
          </cell>
          <cell r="N466">
            <v>0</v>
          </cell>
          <cell r="O466">
            <v>280</v>
          </cell>
          <cell r="P466">
            <v>1960</v>
          </cell>
        </row>
        <row r="467">
          <cell r="A467">
            <v>19</v>
          </cell>
          <cell r="B467" t="str">
            <v>熱融焊點PE包覆蓋</v>
          </cell>
          <cell r="C467">
            <v>8</v>
          </cell>
          <cell r="D467" t="str">
            <v>PCS</v>
          </cell>
          <cell r="E467">
            <v>350</v>
          </cell>
          <cell r="F467">
            <v>2800</v>
          </cell>
          <cell r="H467">
            <v>0</v>
          </cell>
          <cell r="I467">
            <v>1</v>
          </cell>
          <cell r="J467">
            <v>8</v>
          </cell>
          <cell r="K467">
            <v>350</v>
          </cell>
          <cell r="L467">
            <v>2800</v>
          </cell>
          <cell r="M467">
            <v>0</v>
          </cell>
          <cell r="N467">
            <v>0</v>
          </cell>
          <cell r="O467">
            <v>280</v>
          </cell>
          <cell r="P467">
            <v>2240</v>
          </cell>
        </row>
        <row r="468">
          <cell r="A468">
            <v>20</v>
          </cell>
          <cell r="B468" t="str">
            <v>MISCELLANEOUS INCLUDE 防蝕系統測試調整 &amp; 交通安全措施費</v>
          </cell>
          <cell r="C468">
            <v>1</v>
          </cell>
          <cell r="D468" t="str">
            <v>LOT</v>
          </cell>
          <cell r="E468">
            <v>67883.5</v>
          </cell>
          <cell r="F468">
            <v>67884</v>
          </cell>
          <cell r="H468">
            <v>0</v>
          </cell>
          <cell r="I468">
            <v>93.2</v>
          </cell>
          <cell r="J468">
            <v>93</v>
          </cell>
          <cell r="K468">
            <v>67884</v>
          </cell>
          <cell r="L468">
            <v>67884</v>
          </cell>
          <cell r="M468">
            <v>0</v>
          </cell>
          <cell r="N468">
            <v>0</v>
          </cell>
          <cell r="O468">
            <v>26096</v>
          </cell>
          <cell r="P468">
            <v>26096</v>
          </cell>
        </row>
        <row r="469">
          <cell r="B469" t="str">
            <v>SUB-TOTAL : (H)</v>
          </cell>
          <cell r="F469">
            <v>746719</v>
          </cell>
          <cell r="H469">
            <v>0</v>
          </cell>
          <cell r="J469">
            <v>1025</v>
          </cell>
          <cell r="K469">
            <v>0</v>
          </cell>
          <cell r="L469">
            <v>746719</v>
          </cell>
          <cell r="M469">
            <v>0</v>
          </cell>
          <cell r="N469">
            <v>0</v>
          </cell>
          <cell r="O469">
            <v>0</v>
          </cell>
          <cell r="P469">
            <v>383226</v>
          </cell>
        </row>
        <row r="470">
          <cell r="F470">
            <v>0</v>
          </cell>
          <cell r="H470">
            <v>0</v>
          </cell>
          <cell r="J470">
            <v>0</v>
          </cell>
          <cell r="K470">
            <v>0</v>
          </cell>
          <cell r="L470">
            <v>0</v>
          </cell>
          <cell r="M470">
            <v>0</v>
          </cell>
          <cell r="N470">
            <v>0</v>
          </cell>
          <cell r="O470">
            <v>0</v>
          </cell>
          <cell r="P470">
            <v>0</v>
          </cell>
        </row>
        <row r="471">
          <cell r="F471">
            <v>0</v>
          </cell>
          <cell r="H471">
            <v>0</v>
          </cell>
          <cell r="J471">
            <v>0</v>
          </cell>
          <cell r="K471">
            <v>0</v>
          </cell>
          <cell r="L471">
            <v>0</v>
          </cell>
          <cell r="M471">
            <v>0</v>
          </cell>
          <cell r="N471">
            <v>0</v>
          </cell>
          <cell r="O471">
            <v>0</v>
          </cell>
          <cell r="P471">
            <v>0</v>
          </cell>
        </row>
        <row r="472">
          <cell r="F472">
            <v>0</v>
          </cell>
          <cell r="H472">
            <v>0</v>
          </cell>
          <cell r="J472">
            <v>0</v>
          </cell>
          <cell r="K472">
            <v>0</v>
          </cell>
          <cell r="L472">
            <v>0</v>
          </cell>
          <cell r="M472">
            <v>0</v>
          </cell>
          <cell r="N472">
            <v>0</v>
          </cell>
          <cell r="O472">
            <v>0</v>
          </cell>
          <cell r="P472">
            <v>0</v>
          </cell>
        </row>
        <row r="473">
          <cell r="A473" t="str">
            <v>I.</v>
          </cell>
          <cell r="B473" t="str">
            <v>APS SYSTEM</v>
          </cell>
          <cell r="F473">
            <v>0</v>
          </cell>
          <cell r="H473">
            <v>0</v>
          </cell>
          <cell r="J473">
            <v>0</v>
          </cell>
          <cell r="K473">
            <v>0</v>
          </cell>
          <cell r="L473">
            <v>0</v>
          </cell>
          <cell r="M473">
            <v>0</v>
          </cell>
          <cell r="N473">
            <v>0</v>
          </cell>
          <cell r="O473">
            <v>0</v>
          </cell>
          <cell r="P473">
            <v>0</v>
          </cell>
        </row>
        <row r="474">
          <cell r="B474" t="str">
            <v>D&amp;F SYSTEM PANEL, INCLUDING</v>
          </cell>
          <cell r="F474">
            <v>0</v>
          </cell>
          <cell r="H474">
            <v>0</v>
          </cell>
          <cell r="J474">
            <v>0</v>
          </cell>
          <cell r="K474">
            <v>0</v>
          </cell>
          <cell r="L474">
            <v>0</v>
          </cell>
          <cell r="M474">
            <v>0</v>
          </cell>
          <cell r="N474">
            <v>0</v>
          </cell>
          <cell r="O474">
            <v>0</v>
          </cell>
          <cell r="P474">
            <v>0</v>
          </cell>
        </row>
        <row r="475">
          <cell r="A475">
            <v>1</v>
          </cell>
          <cell r="B475" t="str">
            <v>PLC BASE PANEL, INDOOR IP20 ENCLOSURE, W/</v>
          </cell>
          <cell r="C475">
            <v>1</v>
          </cell>
          <cell r="D475" t="str">
            <v>SET</v>
          </cell>
          <cell r="E475">
            <v>1285400</v>
          </cell>
          <cell r="F475">
            <v>1285400</v>
          </cell>
          <cell r="H475">
            <v>0</v>
          </cell>
          <cell r="I475">
            <v>50</v>
          </cell>
          <cell r="J475">
            <v>50</v>
          </cell>
          <cell r="K475">
            <v>1285400</v>
          </cell>
          <cell r="L475">
            <v>1285400</v>
          </cell>
          <cell r="M475">
            <v>0</v>
          </cell>
          <cell r="N475">
            <v>0</v>
          </cell>
          <cell r="O475">
            <v>14000</v>
          </cell>
          <cell r="P475">
            <v>14000</v>
          </cell>
        </row>
        <row r="476">
          <cell r="B476" t="str">
            <v xml:space="preserve">POWER SUPPLY, DIx144, DOx100, </v>
          </cell>
          <cell r="F476">
            <v>0</v>
          </cell>
          <cell r="H476">
            <v>0</v>
          </cell>
          <cell r="J476">
            <v>0</v>
          </cell>
          <cell r="K476">
            <v>0</v>
          </cell>
          <cell r="L476">
            <v>0</v>
          </cell>
          <cell r="M476">
            <v>0</v>
          </cell>
          <cell r="N476">
            <v>0</v>
          </cell>
          <cell r="O476">
            <v>0</v>
          </cell>
          <cell r="P476">
            <v>0</v>
          </cell>
        </row>
        <row r="477">
          <cell r="B477" t="str">
            <v>INTERPOSITION RELAY x50,  WIRING, AND TB.</v>
          </cell>
          <cell r="F477">
            <v>0</v>
          </cell>
          <cell r="H477">
            <v>0</v>
          </cell>
          <cell r="J477">
            <v>0</v>
          </cell>
          <cell r="K477">
            <v>0</v>
          </cell>
          <cell r="L477">
            <v>0</v>
          </cell>
          <cell r="M477">
            <v>0</v>
          </cell>
          <cell r="N477">
            <v>0</v>
          </cell>
          <cell r="O477">
            <v>0</v>
          </cell>
          <cell r="P477">
            <v>0</v>
          </cell>
        </row>
        <row r="478">
          <cell r="B478" t="str">
            <v>SOFTWARE DESIGN PACKAGE</v>
          </cell>
          <cell r="F478">
            <v>0</v>
          </cell>
          <cell r="H478">
            <v>0</v>
          </cell>
          <cell r="J478">
            <v>0</v>
          </cell>
          <cell r="K478">
            <v>0</v>
          </cell>
          <cell r="L478">
            <v>0</v>
          </cell>
          <cell r="M478">
            <v>0</v>
          </cell>
          <cell r="N478">
            <v>0</v>
          </cell>
          <cell r="O478">
            <v>0</v>
          </cell>
          <cell r="P478">
            <v>0</v>
          </cell>
        </row>
        <row r="479">
          <cell r="A479">
            <v>2</v>
          </cell>
          <cell r="B479" t="str">
            <v>OPERATION CONSOLE, INCLUDING</v>
          </cell>
          <cell r="C479">
            <v>1</v>
          </cell>
          <cell r="D479" t="str">
            <v>SET</v>
          </cell>
          <cell r="E479">
            <v>357000</v>
          </cell>
          <cell r="F479">
            <v>357000</v>
          </cell>
          <cell r="H479">
            <v>0</v>
          </cell>
          <cell r="I479">
            <v>20</v>
          </cell>
          <cell r="J479">
            <v>20</v>
          </cell>
          <cell r="K479">
            <v>357000</v>
          </cell>
          <cell r="L479">
            <v>357000</v>
          </cell>
          <cell r="M479">
            <v>0</v>
          </cell>
          <cell r="N479">
            <v>0</v>
          </cell>
          <cell r="O479">
            <v>5600</v>
          </cell>
          <cell r="P479">
            <v>5600</v>
          </cell>
        </row>
        <row r="480">
          <cell r="B480" t="str">
            <v>ANNUNCIATOR PANEL, W/ 50 WINDOWS</v>
          </cell>
          <cell r="F480">
            <v>0</v>
          </cell>
          <cell r="H480">
            <v>0</v>
          </cell>
          <cell r="J480">
            <v>0</v>
          </cell>
          <cell r="K480">
            <v>0</v>
          </cell>
          <cell r="L480">
            <v>0</v>
          </cell>
          <cell r="M480">
            <v>0</v>
          </cell>
          <cell r="N480">
            <v>0</v>
          </cell>
          <cell r="O480">
            <v>0</v>
          </cell>
          <cell r="P480">
            <v>0</v>
          </cell>
        </row>
        <row r="481">
          <cell r="B481" t="str">
            <v xml:space="preserve">COMMAND BOARD, W/ 15 PB SWITCH(SW. W/LIGHT) </v>
          </cell>
          <cell r="F481">
            <v>0</v>
          </cell>
          <cell r="H481">
            <v>0</v>
          </cell>
          <cell r="J481">
            <v>0</v>
          </cell>
          <cell r="K481">
            <v>0</v>
          </cell>
          <cell r="L481">
            <v>0</v>
          </cell>
          <cell r="M481">
            <v>0</v>
          </cell>
          <cell r="N481">
            <v>0</v>
          </cell>
          <cell r="O481">
            <v>0</v>
          </cell>
          <cell r="P481">
            <v>0</v>
          </cell>
        </row>
        <row r="482">
          <cell r="B482" t="str">
            <v>WIRING, AND TB.</v>
          </cell>
          <cell r="F482">
            <v>0</v>
          </cell>
          <cell r="H482">
            <v>0</v>
          </cell>
          <cell r="J482">
            <v>0</v>
          </cell>
          <cell r="K482">
            <v>0</v>
          </cell>
          <cell r="L482">
            <v>0</v>
          </cell>
          <cell r="M482">
            <v>0</v>
          </cell>
          <cell r="N482">
            <v>0</v>
          </cell>
          <cell r="O482">
            <v>0</v>
          </cell>
          <cell r="P482">
            <v>0</v>
          </cell>
        </row>
        <row r="483">
          <cell r="A483">
            <v>3</v>
          </cell>
          <cell r="B483" t="str">
            <v>MIMIC PANEL, ENCLOSURE SIZE 2300Hx1400Wx600D</v>
          </cell>
          <cell r="C483">
            <v>1</v>
          </cell>
          <cell r="D483" t="str">
            <v>SET</v>
          </cell>
          <cell r="E483">
            <v>448000</v>
          </cell>
          <cell r="F483">
            <v>448000</v>
          </cell>
          <cell r="H483">
            <v>0</v>
          </cell>
          <cell r="I483">
            <v>20</v>
          </cell>
          <cell r="J483">
            <v>20</v>
          </cell>
          <cell r="K483">
            <v>448000</v>
          </cell>
          <cell r="L483">
            <v>448000</v>
          </cell>
          <cell r="M483">
            <v>0</v>
          </cell>
          <cell r="N483">
            <v>0</v>
          </cell>
          <cell r="O483">
            <v>5600</v>
          </cell>
          <cell r="P483">
            <v>5600</v>
          </cell>
        </row>
        <row r="484">
          <cell r="B484" t="str">
            <v>MOSAIC PANEL  SIZE 1200Hx1200W, W/</v>
          </cell>
          <cell r="F484">
            <v>0</v>
          </cell>
          <cell r="H484">
            <v>0</v>
          </cell>
          <cell r="J484">
            <v>0</v>
          </cell>
          <cell r="K484">
            <v>0</v>
          </cell>
          <cell r="L484">
            <v>0</v>
          </cell>
          <cell r="M484">
            <v>0</v>
          </cell>
          <cell r="N484">
            <v>0</v>
          </cell>
          <cell r="O484">
            <v>0</v>
          </cell>
          <cell r="P484">
            <v>0</v>
          </cell>
        </row>
        <row r="485">
          <cell r="B485" t="str">
            <v>INDICATION LIGHT x60, POWER SUPPLY, WIRING, AND TB.</v>
          </cell>
          <cell r="F485">
            <v>0</v>
          </cell>
          <cell r="H485">
            <v>0</v>
          </cell>
          <cell r="J485">
            <v>0</v>
          </cell>
          <cell r="K485">
            <v>0</v>
          </cell>
          <cell r="L485">
            <v>0</v>
          </cell>
          <cell r="M485">
            <v>0</v>
          </cell>
          <cell r="N485">
            <v>0</v>
          </cell>
          <cell r="O485">
            <v>0</v>
          </cell>
          <cell r="P485">
            <v>0</v>
          </cell>
        </row>
        <row r="486">
          <cell r="A486">
            <v>4</v>
          </cell>
          <cell r="B486" t="str">
            <v>RECEIVING PANEL, INDOOR IP20 ENCLOSURE, W/</v>
          </cell>
          <cell r="C486">
            <v>1</v>
          </cell>
          <cell r="D486" t="str">
            <v>SET</v>
          </cell>
          <cell r="E486">
            <v>1400000</v>
          </cell>
          <cell r="F486">
            <v>1400000</v>
          </cell>
          <cell r="H486">
            <v>0</v>
          </cell>
          <cell r="I486">
            <v>50</v>
          </cell>
          <cell r="J486">
            <v>50</v>
          </cell>
          <cell r="K486">
            <v>1400000</v>
          </cell>
          <cell r="L486">
            <v>1400000</v>
          </cell>
          <cell r="M486">
            <v>0</v>
          </cell>
          <cell r="N486">
            <v>0</v>
          </cell>
          <cell r="O486">
            <v>14000</v>
          </cell>
          <cell r="P486">
            <v>14000</v>
          </cell>
        </row>
        <row r="487">
          <cell r="B487" t="str">
            <v>UV/IR DETECTOR CONTROLLER, 4-CHANNEL x1</v>
          </cell>
          <cell r="F487">
            <v>0</v>
          </cell>
          <cell r="H487">
            <v>0</v>
          </cell>
          <cell r="J487">
            <v>0</v>
          </cell>
          <cell r="K487">
            <v>0</v>
          </cell>
          <cell r="L487">
            <v>0</v>
          </cell>
          <cell r="M487">
            <v>0</v>
          </cell>
          <cell r="N487">
            <v>0</v>
          </cell>
          <cell r="O487">
            <v>0</v>
          </cell>
          <cell r="P487">
            <v>0</v>
          </cell>
        </row>
        <row r="488">
          <cell r="B488" t="str">
            <v>GAS DETECTOR CONTROLLER, 8-CHANNEL x8</v>
          </cell>
          <cell r="F488">
            <v>0</v>
          </cell>
          <cell r="H488">
            <v>0</v>
          </cell>
          <cell r="J488">
            <v>0</v>
          </cell>
          <cell r="K488">
            <v>0</v>
          </cell>
          <cell r="L488">
            <v>0</v>
          </cell>
          <cell r="M488">
            <v>0</v>
          </cell>
          <cell r="N488">
            <v>0</v>
          </cell>
          <cell r="O488">
            <v>0</v>
          </cell>
          <cell r="P488">
            <v>0</v>
          </cell>
        </row>
        <row r="489">
          <cell r="B489" t="str">
            <v>LOW TEMP. DETECTOR CONTROLLER, 4-CHANNEL x7</v>
          </cell>
          <cell r="F489">
            <v>0</v>
          </cell>
          <cell r="H489">
            <v>0</v>
          </cell>
          <cell r="J489">
            <v>0</v>
          </cell>
          <cell r="K489">
            <v>0</v>
          </cell>
          <cell r="L489">
            <v>0</v>
          </cell>
          <cell r="M489">
            <v>0</v>
          </cell>
          <cell r="N489">
            <v>0</v>
          </cell>
          <cell r="O489">
            <v>0</v>
          </cell>
          <cell r="P489">
            <v>0</v>
          </cell>
        </row>
        <row r="490">
          <cell r="B490" t="str">
            <v>POWER SUPPLY, WIRING, AND TB.</v>
          </cell>
          <cell r="F490">
            <v>0</v>
          </cell>
          <cell r="H490">
            <v>0</v>
          </cell>
          <cell r="J490">
            <v>0</v>
          </cell>
          <cell r="K490">
            <v>0</v>
          </cell>
          <cell r="L490">
            <v>0</v>
          </cell>
          <cell r="M490">
            <v>0</v>
          </cell>
          <cell r="N490">
            <v>0</v>
          </cell>
          <cell r="O490">
            <v>0</v>
          </cell>
          <cell r="P490">
            <v>0</v>
          </cell>
        </row>
        <row r="491">
          <cell r="A491">
            <v>5</v>
          </cell>
          <cell r="B491" t="str">
            <v>MANUAL STATION, 110VAC, CL.1 DIV.2, NEMA-4X</v>
          </cell>
          <cell r="C491">
            <v>16</v>
          </cell>
          <cell r="D491" t="str">
            <v>SET</v>
          </cell>
          <cell r="E491">
            <v>30000</v>
          </cell>
          <cell r="F491">
            <v>480000</v>
          </cell>
          <cell r="H491">
            <v>0</v>
          </cell>
          <cell r="I491">
            <v>5</v>
          </cell>
          <cell r="J491">
            <v>80</v>
          </cell>
          <cell r="K491">
            <v>30000</v>
          </cell>
          <cell r="L491">
            <v>480000</v>
          </cell>
          <cell r="M491">
            <v>0</v>
          </cell>
          <cell r="N491">
            <v>0</v>
          </cell>
          <cell r="O491">
            <v>1400</v>
          </cell>
          <cell r="P491">
            <v>22400</v>
          </cell>
        </row>
        <row r="492">
          <cell r="A492">
            <v>6</v>
          </cell>
          <cell r="B492" t="str">
            <v>SIREN(SPEAKER),, 110VAC, CL.1 DIV.2, NEMA-4X</v>
          </cell>
          <cell r="C492">
            <v>16</v>
          </cell>
          <cell r="D492" t="str">
            <v>SET</v>
          </cell>
          <cell r="E492">
            <v>40000</v>
          </cell>
          <cell r="F492">
            <v>640000</v>
          </cell>
          <cell r="H492">
            <v>0</v>
          </cell>
          <cell r="I492">
            <v>5</v>
          </cell>
          <cell r="J492">
            <v>80</v>
          </cell>
          <cell r="K492">
            <v>40000</v>
          </cell>
          <cell r="L492">
            <v>640000</v>
          </cell>
          <cell r="M492">
            <v>0</v>
          </cell>
          <cell r="N492">
            <v>0</v>
          </cell>
          <cell r="O492">
            <v>1400</v>
          </cell>
          <cell r="P492">
            <v>22400</v>
          </cell>
        </row>
        <row r="493">
          <cell r="A493">
            <v>7</v>
          </cell>
          <cell r="B493" t="str">
            <v>VISUAL ALARM BECON, , 110VAC, CL.1 DIV.2, NEMA-4X</v>
          </cell>
          <cell r="C493">
            <v>16</v>
          </cell>
          <cell r="D493" t="str">
            <v>SET</v>
          </cell>
          <cell r="E493">
            <v>37000</v>
          </cell>
          <cell r="F493">
            <v>592000</v>
          </cell>
          <cell r="H493">
            <v>0</v>
          </cell>
          <cell r="I493">
            <v>5</v>
          </cell>
          <cell r="J493">
            <v>80</v>
          </cell>
          <cell r="K493">
            <v>37000</v>
          </cell>
          <cell r="L493">
            <v>592000</v>
          </cell>
          <cell r="M493">
            <v>0</v>
          </cell>
          <cell r="N493">
            <v>0</v>
          </cell>
          <cell r="O493">
            <v>1400</v>
          </cell>
          <cell r="P493">
            <v>22400</v>
          </cell>
        </row>
        <row r="494">
          <cell r="A494">
            <v>8</v>
          </cell>
          <cell r="B494" t="str">
            <v>UV/IR FLAME DETECTOR, CL.1 DIV.2, NEMA-4X</v>
          </cell>
          <cell r="C494">
            <v>4</v>
          </cell>
          <cell r="D494" t="str">
            <v>SET</v>
          </cell>
          <cell r="E494">
            <v>67000</v>
          </cell>
          <cell r="F494">
            <v>268000</v>
          </cell>
          <cell r="H494">
            <v>0</v>
          </cell>
          <cell r="I494">
            <v>8</v>
          </cell>
          <cell r="J494">
            <v>32</v>
          </cell>
          <cell r="K494">
            <v>67000</v>
          </cell>
          <cell r="L494">
            <v>268000</v>
          </cell>
          <cell r="M494">
            <v>0</v>
          </cell>
          <cell r="N494">
            <v>0</v>
          </cell>
          <cell r="O494">
            <v>2240</v>
          </cell>
          <cell r="P494">
            <v>8960</v>
          </cell>
        </row>
        <row r="495">
          <cell r="A495">
            <v>9</v>
          </cell>
          <cell r="B495" t="str">
            <v>LOW TEMPERATURE DETECTOR, 50FT LG., NEMA-4X</v>
          </cell>
          <cell r="C495">
            <v>4</v>
          </cell>
          <cell r="D495" t="str">
            <v>SET</v>
          </cell>
          <cell r="E495">
            <v>288000</v>
          </cell>
          <cell r="F495">
            <v>1152000</v>
          </cell>
          <cell r="H495">
            <v>0</v>
          </cell>
          <cell r="I495">
            <v>10</v>
          </cell>
          <cell r="J495">
            <v>40</v>
          </cell>
          <cell r="K495">
            <v>288000</v>
          </cell>
          <cell r="L495">
            <v>1152000</v>
          </cell>
          <cell r="M495">
            <v>0</v>
          </cell>
          <cell r="N495">
            <v>0</v>
          </cell>
          <cell r="O495">
            <v>2800</v>
          </cell>
          <cell r="P495">
            <v>11200</v>
          </cell>
        </row>
        <row r="496">
          <cell r="A496">
            <v>10</v>
          </cell>
          <cell r="B496" t="str">
            <v>COMBUSTIBLE GAS DETECTOR,  CATALYTIC TYPE</v>
          </cell>
          <cell r="C496">
            <v>60</v>
          </cell>
          <cell r="D496" t="str">
            <v>EST</v>
          </cell>
          <cell r="E496">
            <v>50000</v>
          </cell>
          <cell r="F496">
            <v>3000000</v>
          </cell>
          <cell r="H496">
            <v>0</v>
          </cell>
          <cell r="I496">
            <v>5</v>
          </cell>
          <cell r="J496">
            <v>300</v>
          </cell>
          <cell r="K496">
            <v>50000</v>
          </cell>
          <cell r="L496">
            <v>3000000</v>
          </cell>
          <cell r="M496">
            <v>0</v>
          </cell>
          <cell r="N496">
            <v>0</v>
          </cell>
          <cell r="O496">
            <v>1400</v>
          </cell>
          <cell r="P496">
            <v>84000</v>
          </cell>
        </row>
        <row r="497">
          <cell r="B497" t="str">
            <v>CL.1, DIV.2, W/ WEATHER HOUSING, FILTER, NEMA-4X</v>
          </cell>
          <cell r="F497">
            <v>0</v>
          </cell>
          <cell r="H497">
            <v>0</v>
          </cell>
          <cell r="J497">
            <v>0</v>
          </cell>
          <cell r="K497">
            <v>0</v>
          </cell>
          <cell r="L497">
            <v>0</v>
          </cell>
          <cell r="M497">
            <v>0</v>
          </cell>
          <cell r="N497">
            <v>0</v>
          </cell>
          <cell r="O497">
            <v>0</v>
          </cell>
          <cell r="P497">
            <v>0</v>
          </cell>
        </row>
        <row r="498">
          <cell r="A498">
            <v>11</v>
          </cell>
          <cell r="B498" t="str">
            <v>GAS DETECTOR TEST KIT FOR 60 DETECTORS &amp; GRAPHIC PANEL</v>
          </cell>
          <cell r="C498">
            <v>1</v>
          </cell>
          <cell r="D498" t="str">
            <v>SET</v>
          </cell>
          <cell r="E498">
            <v>350000</v>
          </cell>
          <cell r="F498">
            <v>350000</v>
          </cell>
          <cell r="H498">
            <v>0</v>
          </cell>
          <cell r="I498">
            <v>10</v>
          </cell>
          <cell r="J498">
            <v>10</v>
          </cell>
          <cell r="K498">
            <v>350000</v>
          </cell>
          <cell r="L498">
            <v>350000</v>
          </cell>
          <cell r="M498">
            <v>0</v>
          </cell>
          <cell r="N498">
            <v>0</v>
          </cell>
          <cell r="O498">
            <v>2800</v>
          </cell>
          <cell r="P498">
            <v>2800</v>
          </cell>
        </row>
        <row r="499">
          <cell r="A499">
            <v>12</v>
          </cell>
          <cell r="B499" t="str">
            <v>R.S.G. CONDUIT/W COUPLING 1"</v>
          </cell>
          <cell r="C499">
            <v>1600</v>
          </cell>
          <cell r="D499" t="str">
            <v>M</v>
          </cell>
          <cell r="E499">
            <v>49</v>
          </cell>
          <cell r="F499">
            <v>78400</v>
          </cell>
          <cell r="H499">
            <v>0</v>
          </cell>
          <cell r="I499">
            <v>0.54</v>
          </cell>
          <cell r="J499">
            <v>864</v>
          </cell>
          <cell r="K499">
            <v>49</v>
          </cell>
          <cell r="L499">
            <v>78400</v>
          </cell>
          <cell r="M499">
            <v>0</v>
          </cell>
          <cell r="N499">
            <v>0</v>
          </cell>
          <cell r="O499">
            <v>151</v>
          </cell>
          <cell r="P499">
            <v>241600</v>
          </cell>
        </row>
        <row r="500">
          <cell r="A500">
            <v>13</v>
          </cell>
          <cell r="B500" t="str">
            <v>R.S.G. CONDUIT/W COUPLING 2"</v>
          </cell>
          <cell r="C500">
            <v>2300</v>
          </cell>
          <cell r="D500" t="str">
            <v>M</v>
          </cell>
          <cell r="E500">
            <v>105</v>
          </cell>
          <cell r="F500">
            <v>241500</v>
          </cell>
          <cell r="H500">
            <v>0</v>
          </cell>
          <cell r="I500">
            <v>0.98</v>
          </cell>
          <cell r="J500">
            <v>2254</v>
          </cell>
          <cell r="K500">
            <v>105</v>
          </cell>
          <cell r="L500">
            <v>241500</v>
          </cell>
          <cell r="M500">
            <v>0</v>
          </cell>
          <cell r="N500">
            <v>0</v>
          </cell>
          <cell r="O500">
            <v>274</v>
          </cell>
          <cell r="P500">
            <v>630200</v>
          </cell>
        </row>
        <row r="501">
          <cell r="A501">
            <v>14</v>
          </cell>
          <cell r="B501" t="str">
            <v>FITTING FOR R.S.G. CONDUIT</v>
          </cell>
          <cell r="C501">
            <v>1</v>
          </cell>
          <cell r="D501" t="str">
            <v>LOT</v>
          </cell>
          <cell r="E501">
            <v>639800</v>
          </cell>
          <cell r="F501">
            <v>639800</v>
          </cell>
          <cell r="H501">
            <v>0</v>
          </cell>
          <cell r="I501">
            <v>935.4</v>
          </cell>
          <cell r="J501">
            <v>935</v>
          </cell>
          <cell r="K501">
            <v>639800</v>
          </cell>
          <cell r="L501">
            <v>639800</v>
          </cell>
          <cell r="M501">
            <v>0</v>
          </cell>
          <cell r="N501">
            <v>0</v>
          </cell>
          <cell r="O501">
            <v>261912</v>
          </cell>
          <cell r="P501">
            <v>261912</v>
          </cell>
        </row>
        <row r="502">
          <cell r="A502">
            <v>15</v>
          </cell>
          <cell r="B502" t="str">
            <v>600V控制電纜,銅導体,PVC絕緣,麥拉遮蔽(OVERALL),</v>
          </cell>
          <cell r="C502">
            <v>650</v>
          </cell>
          <cell r="D502" t="str">
            <v>M</v>
          </cell>
          <cell r="E502">
            <v>37</v>
          </cell>
          <cell r="F502">
            <v>24050</v>
          </cell>
          <cell r="H502">
            <v>0</v>
          </cell>
          <cell r="I502">
            <v>0.11700000000000001</v>
          </cell>
          <cell r="J502">
            <v>76</v>
          </cell>
          <cell r="K502">
            <v>37</v>
          </cell>
          <cell r="L502">
            <v>24050</v>
          </cell>
          <cell r="M502">
            <v>0</v>
          </cell>
          <cell r="N502">
            <v>0</v>
          </cell>
          <cell r="O502">
            <v>33</v>
          </cell>
          <cell r="P502">
            <v>21450</v>
          </cell>
        </row>
        <row r="503">
          <cell r="B503" t="str">
            <v>PVC黑色被覆 7C-2SQ.MM</v>
          </cell>
          <cell r="F503">
            <v>0</v>
          </cell>
          <cell r="H503">
            <v>0</v>
          </cell>
          <cell r="J503">
            <v>0</v>
          </cell>
          <cell r="K503">
            <v>0</v>
          </cell>
          <cell r="L503">
            <v>0</v>
          </cell>
          <cell r="M503">
            <v>0</v>
          </cell>
          <cell r="N503">
            <v>0</v>
          </cell>
          <cell r="O503">
            <v>0</v>
          </cell>
          <cell r="P503">
            <v>0</v>
          </cell>
        </row>
        <row r="504">
          <cell r="A504">
            <v>16</v>
          </cell>
          <cell r="B504" t="str">
            <v>600V控制電纜,銅導体,PVC絕緣,麥拉遮蔽(OVERALL),</v>
          </cell>
          <cell r="C504">
            <v>1500</v>
          </cell>
          <cell r="D504" t="str">
            <v>M</v>
          </cell>
          <cell r="E504">
            <v>41</v>
          </cell>
          <cell r="F504">
            <v>61500</v>
          </cell>
          <cell r="H504">
            <v>0</v>
          </cell>
          <cell r="I504">
            <v>0.13300000000000001</v>
          </cell>
          <cell r="J504">
            <v>200</v>
          </cell>
          <cell r="K504">
            <v>41</v>
          </cell>
          <cell r="L504">
            <v>61500</v>
          </cell>
          <cell r="M504">
            <v>0</v>
          </cell>
          <cell r="N504">
            <v>0</v>
          </cell>
          <cell r="O504">
            <v>37</v>
          </cell>
          <cell r="P504">
            <v>55500</v>
          </cell>
        </row>
        <row r="505">
          <cell r="B505" t="str">
            <v>PVC黑色被覆 9C-2SQ.MM</v>
          </cell>
          <cell r="F505">
            <v>0</v>
          </cell>
          <cell r="H505">
            <v>0</v>
          </cell>
          <cell r="J505">
            <v>0</v>
          </cell>
          <cell r="K505">
            <v>0</v>
          </cell>
          <cell r="L505">
            <v>0</v>
          </cell>
          <cell r="M505">
            <v>0</v>
          </cell>
          <cell r="N505">
            <v>0</v>
          </cell>
          <cell r="O505">
            <v>0</v>
          </cell>
          <cell r="P505">
            <v>0</v>
          </cell>
        </row>
        <row r="506">
          <cell r="A506">
            <v>17</v>
          </cell>
          <cell r="B506" t="str">
            <v>600V控制電纜,銅導体,PVC絕緣,麥拉遮蔽(OVERALL),</v>
          </cell>
          <cell r="C506">
            <v>2600</v>
          </cell>
          <cell r="D506" t="str">
            <v>M</v>
          </cell>
          <cell r="E506">
            <v>53</v>
          </cell>
          <cell r="F506">
            <v>137800</v>
          </cell>
          <cell r="H506">
            <v>0</v>
          </cell>
          <cell r="I506">
            <v>0.153</v>
          </cell>
          <cell r="J506">
            <v>398</v>
          </cell>
          <cell r="K506">
            <v>53</v>
          </cell>
          <cell r="L506">
            <v>137800</v>
          </cell>
          <cell r="M506">
            <v>0</v>
          </cell>
          <cell r="N506">
            <v>0</v>
          </cell>
          <cell r="O506">
            <v>43</v>
          </cell>
          <cell r="P506">
            <v>111800</v>
          </cell>
        </row>
        <row r="507">
          <cell r="B507" t="str">
            <v>PVC黑色被覆 12C-2SQ.MM</v>
          </cell>
          <cell r="F507">
            <v>0</v>
          </cell>
          <cell r="H507">
            <v>0</v>
          </cell>
          <cell r="J507">
            <v>0</v>
          </cell>
          <cell r="K507">
            <v>0</v>
          </cell>
          <cell r="L507">
            <v>0</v>
          </cell>
          <cell r="M507">
            <v>0</v>
          </cell>
          <cell r="N507">
            <v>0</v>
          </cell>
          <cell r="O507">
            <v>0</v>
          </cell>
          <cell r="P507">
            <v>0</v>
          </cell>
        </row>
        <row r="508">
          <cell r="A508">
            <v>18</v>
          </cell>
          <cell r="B508" t="str">
            <v>600V控制電纜,銅導体,PVC絕緣,麥拉遮蔽(OVERALL),</v>
          </cell>
          <cell r="C508">
            <v>10000</v>
          </cell>
          <cell r="D508" t="str">
            <v>M</v>
          </cell>
          <cell r="E508">
            <v>44</v>
          </cell>
          <cell r="F508">
            <v>440000</v>
          </cell>
          <cell r="H508">
            <v>0</v>
          </cell>
          <cell r="I508">
            <v>0.13500000000000001</v>
          </cell>
          <cell r="J508">
            <v>1350</v>
          </cell>
          <cell r="K508">
            <v>44</v>
          </cell>
          <cell r="L508">
            <v>440000</v>
          </cell>
          <cell r="M508">
            <v>0</v>
          </cell>
          <cell r="N508">
            <v>0</v>
          </cell>
          <cell r="O508">
            <v>38</v>
          </cell>
          <cell r="P508">
            <v>380000</v>
          </cell>
        </row>
        <row r="509">
          <cell r="B509" t="str">
            <v>PVC黑色被覆 7C-3.5SQ.MM</v>
          </cell>
          <cell r="F509">
            <v>0</v>
          </cell>
          <cell r="H509">
            <v>0</v>
          </cell>
          <cell r="J509">
            <v>0</v>
          </cell>
          <cell r="K509">
            <v>0</v>
          </cell>
          <cell r="L509">
            <v>0</v>
          </cell>
          <cell r="M509">
            <v>0</v>
          </cell>
          <cell r="N509">
            <v>0</v>
          </cell>
          <cell r="O509">
            <v>0</v>
          </cell>
          <cell r="P509">
            <v>0</v>
          </cell>
        </row>
        <row r="510">
          <cell r="A510">
            <v>19</v>
          </cell>
          <cell r="B510" t="str">
            <v>600V控制電纜,銅導体,PVC絕緣,麥拉遮蔽(OVERALL),</v>
          </cell>
          <cell r="C510">
            <v>3000</v>
          </cell>
          <cell r="D510" t="str">
            <v>M</v>
          </cell>
          <cell r="E510">
            <v>76</v>
          </cell>
          <cell r="F510">
            <v>228000</v>
          </cell>
          <cell r="H510">
            <v>0</v>
          </cell>
          <cell r="I510">
            <v>0.193</v>
          </cell>
          <cell r="J510">
            <v>579</v>
          </cell>
          <cell r="K510">
            <v>76</v>
          </cell>
          <cell r="L510">
            <v>228000</v>
          </cell>
          <cell r="M510">
            <v>0</v>
          </cell>
          <cell r="N510">
            <v>0</v>
          </cell>
          <cell r="O510">
            <v>54</v>
          </cell>
          <cell r="P510">
            <v>162000</v>
          </cell>
        </row>
        <row r="511">
          <cell r="B511" t="str">
            <v>PVC黑色被覆 19C-2SQ.MM</v>
          </cell>
          <cell r="F511">
            <v>0</v>
          </cell>
          <cell r="H511">
            <v>0</v>
          </cell>
          <cell r="J511">
            <v>0</v>
          </cell>
          <cell r="K511">
            <v>0</v>
          </cell>
          <cell r="L511">
            <v>0</v>
          </cell>
          <cell r="M511">
            <v>0</v>
          </cell>
          <cell r="N511">
            <v>0</v>
          </cell>
          <cell r="O511">
            <v>0</v>
          </cell>
          <cell r="P511">
            <v>0</v>
          </cell>
        </row>
        <row r="512">
          <cell r="A512">
            <v>20</v>
          </cell>
          <cell r="B512" t="str">
            <v>600V控制電纜,銅導体,PVC絕緣,麥拉遮蔽(OVERALL),</v>
          </cell>
          <cell r="C512">
            <v>14000</v>
          </cell>
          <cell r="D512" t="str">
            <v>M</v>
          </cell>
          <cell r="E512">
            <v>119</v>
          </cell>
          <cell r="F512">
            <v>1666000</v>
          </cell>
          <cell r="H512">
            <v>0</v>
          </cell>
          <cell r="I512">
            <v>0.23599999999999999</v>
          </cell>
          <cell r="J512">
            <v>3304</v>
          </cell>
          <cell r="K512">
            <v>119</v>
          </cell>
          <cell r="L512">
            <v>1666000</v>
          </cell>
          <cell r="M512">
            <v>0</v>
          </cell>
          <cell r="N512">
            <v>0</v>
          </cell>
          <cell r="O512">
            <v>66</v>
          </cell>
          <cell r="P512">
            <v>924000</v>
          </cell>
        </row>
        <row r="513">
          <cell r="B513" t="str">
            <v>PVC黑色被覆 30C-2SQ.MM</v>
          </cell>
          <cell r="F513">
            <v>0</v>
          </cell>
          <cell r="H513">
            <v>0</v>
          </cell>
          <cell r="J513">
            <v>0</v>
          </cell>
          <cell r="K513">
            <v>0</v>
          </cell>
          <cell r="L513">
            <v>0</v>
          </cell>
          <cell r="M513">
            <v>0</v>
          </cell>
          <cell r="N513">
            <v>0</v>
          </cell>
          <cell r="O513">
            <v>0</v>
          </cell>
          <cell r="P513">
            <v>0</v>
          </cell>
        </row>
        <row r="514">
          <cell r="A514">
            <v>21</v>
          </cell>
          <cell r="B514" t="str">
            <v>300V信號電纜,PVC絕緣,麥拉遮蔽(OVERALL &amp; INDIVID)PVC</v>
          </cell>
          <cell r="C514">
            <v>12000</v>
          </cell>
          <cell r="D514" t="str">
            <v>M</v>
          </cell>
          <cell r="E514">
            <v>17</v>
          </cell>
          <cell r="F514">
            <v>204000</v>
          </cell>
          <cell r="H514">
            <v>0</v>
          </cell>
          <cell r="I514">
            <v>6.4000000000000001E-2</v>
          </cell>
          <cell r="J514">
            <v>768</v>
          </cell>
          <cell r="K514">
            <v>17</v>
          </cell>
          <cell r="L514">
            <v>204000</v>
          </cell>
          <cell r="M514">
            <v>0</v>
          </cell>
          <cell r="N514">
            <v>0</v>
          </cell>
          <cell r="O514">
            <v>18</v>
          </cell>
          <cell r="P514">
            <v>216000</v>
          </cell>
        </row>
        <row r="515">
          <cell r="B515" t="str">
            <v>黑色被覆  1TxAWG#16</v>
          </cell>
          <cell r="F515">
            <v>0</v>
          </cell>
          <cell r="H515">
            <v>0</v>
          </cell>
          <cell r="J515">
            <v>0</v>
          </cell>
          <cell r="K515">
            <v>0</v>
          </cell>
          <cell r="L515">
            <v>0</v>
          </cell>
          <cell r="M515">
            <v>0</v>
          </cell>
          <cell r="N515">
            <v>0</v>
          </cell>
          <cell r="O515">
            <v>0</v>
          </cell>
          <cell r="P515">
            <v>0</v>
          </cell>
        </row>
        <row r="516">
          <cell r="A516">
            <v>22</v>
          </cell>
          <cell r="B516" t="str">
            <v>300V信號電纜,PVC絕緣,麥拉遮蔽(OVERALL &amp; INDIVID)PVC</v>
          </cell>
          <cell r="C516">
            <v>3500</v>
          </cell>
          <cell r="D516" t="str">
            <v>M</v>
          </cell>
          <cell r="E516">
            <v>227</v>
          </cell>
          <cell r="F516">
            <v>794500</v>
          </cell>
          <cell r="H516">
            <v>0</v>
          </cell>
          <cell r="I516">
            <v>0.25</v>
          </cell>
          <cell r="J516">
            <v>875</v>
          </cell>
          <cell r="K516">
            <v>227</v>
          </cell>
          <cell r="L516">
            <v>794500</v>
          </cell>
          <cell r="M516">
            <v>0</v>
          </cell>
          <cell r="N516">
            <v>0</v>
          </cell>
          <cell r="O516">
            <v>70</v>
          </cell>
          <cell r="P516">
            <v>245000</v>
          </cell>
        </row>
        <row r="517">
          <cell r="B517" t="str">
            <v>黑色被覆  12TxAWG#14</v>
          </cell>
          <cell r="F517">
            <v>0</v>
          </cell>
          <cell r="H517">
            <v>0</v>
          </cell>
          <cell r="J517">
            <v>0</v>
          </cell>
          <cell r="K517">
            <v>0</v>
          </cell>
          <cell r="L517">
            <v>0</v>
          </cell>
          <cell r="M517">
            <v>0</v>
          </cell>
          <cell r="N517">
            <v>0</v>
          </cell>
          <cell r="O517">
            <v>0</v>
          </cell>
          <cell r="P517">
            <v>0</v>
          </cell>
        </row>
        <row r="518">
          <cell r="A518">
            <v>23</v>
          </cell>
          <cell r="B518" t="str">
            <v>300V信號電纜,PVC絕緣,麥拉遮蔽(OVERALL &amp; INDIVID)PVC</v>
          </cell>
          <cell r="C518">
            <v>350</v>
          </cell>
          <cell r="D518" t="str">
            <v>M</v>
          </cell>
          <cell r="E518">
            <v>471</v>
          </cell>
          <cell r="F518">
            <v>164850</v>
          </cell>
          <cell r="H518">
            <v>0</v>
          </cell>
          <cell r="I518">
            <v>0.4</v>
          </cell>
          <cell r="J518">
            <v>140</v>
          </cell>
          <cell r="K518">
            <v>471</v>
          </cell>
          <cell r="L518">
            <v>164850</v>
          </cell>
          <cell r="M518">
            <v>0</v>
          </cell>
          <cell r="N518">
            <v>0</v>
          </cell>
          <cell r="O518">
            <v>112</v>
          </cell>
          <cell r="P518">
            <v>39200</v>
          </cell>
        </row>
        <row r="519">
          <cell r="B519" t="str">
            <v>黑色被覆 24TxAWG#14</v>
          </cell>
          <cell r="F519">
            <v>0</v>
          </cell>
          <cell r="H519">
            <v>0</v>
          </cell>
          <cell r="J519">
            <v>0</v>
          </cell>
          <cell r="K519">
            <v>0</v>
          </cell>
          <cell r="L519">
            <v>0</v>
          </cell>
          <cell r="M519">
            <v>0</v>
          </cell>
          <cell r="N519">
            <v>0</v>
          </cell>
          <cell r="O519">
            <v>0</v>
          </cell>
          <cell r="P519">
            <v>0</v>
          </cell>
        </row>
        <row r="520">
          <cell r="A520">
            <v>24</v>
          </cell>
          <cell r="B520" t="str">
            <v>HOT DIPPED GALV, STEEL CHANNEL 100X50X5X7.5</v>
          </cell>
          <cell r="C520">
            <v>50</v>
          </cell>
          <cell r="D520" t="str">
            <v>M</v>
          </cell>
          <cell r="E520">
            <v>200</v>
          </cell>
          <cell r="F520">
            <v>10000</v>
          </cell>
          <cell r="H520">
            <v>0</v>
          </cell>
          <cell r="I520">
            <v>1.5</v>
          </cell>
          <cell r="J520">
            <v>75</v>
          </cell>
          <cell r="K520">
            <v>200</v>
          </cell>
          <cell r="L520">
            <v>10000</v>
          </cell>
          <cell r="M520">
            <v>0</v>
          </cell>
          <cell r="N520">
            <v>0</v>
          </cell>
          <cell r="O520">
            <v>420</v>
          </cell>
          <cell r="P520">
            <v>21000</v>
          </cell>
        </row>
        <row r="521">
          <cell r="A521">
            <v>25</v>
          </cell>
          <cell r="B521" t="str">
            <v>HOT DIPPED GALV, U- CHANNEL 41X41</v>
          </cell>
          <cell r="C521">
            <v>335</v>
          </cell>
          <cell r="D521" t="str">
            <v>M</v>
          </cell>
          <cell r="E521">
            <v>82</v>
          </cell>
          <cell r="F521">
            <v>27470</v>
          </cell>
          <cell r="H521">
            <v>0</v>
          </cell>
          <cell r="I521">
            <v>0.40699999999999997</v>
          </cell>
          <cell r="J521">
            <v>136</v>
          </cell>
          <cell r="K521">
            <v>82</v>
          </cell>
          <cell r="L521">
            <v>27470</v>
          </cell>
          <cell r="M521">
            <v>0</v>
          </cell>
          <cell r="N521">
            <v>0</v>
          </cell>
          <cell r="O521">
            <v>114</v>
          </cell>
          <cell r="P521">
            <v>38190</v>
          </cell>
        </row>
        <row r="522">
          <cell r="A522">
            <v>26</v>
          </cell>
          <cell r="B522" t="str">
            <v>FLEXIBLE CONDUIT 1"</v>
          </cell>
          <cell r="C522">
            <v>40</v>
          </cell>
          <cell r="D522" t="str">
            <v>M</v>
          </cell>
          <cell r="E522">
            <v>252</v>
          </cell>
          <cell r="F522">
            <v>10080</v>
          </cell>
          <cell r="H522">
            <v>0</v>
          </cell>
          <cell r="I522">
            <v>0.64</v>
          </cell>
          <cell r="J522">
            <v>26</v>
          </cell>
          <cell r="K522">
            <v>252</v>
          </cell>
          <cell r="L522">
            <v>10080</v>
          </cell>
          <cell r="M522">
            <v>0</v>
          </cell>
          <cell r="N522">
            <v>0</v>
          </cell>
          <cell r="O522">
            <v>179</v>
          </cell>
          <cell r="P522">
            <v>7160</v>
          </cell>
        </row>
        <row r="523">
          <cell r="A523">
            <v>27</v>
          </cell>
          <cell r="B523" t="str">
            <v>HOT DIPPED GALV. STEEL PLATE 1829X6401X3t</v>
          </cell>
          <cell r="C523">
            <v>2</v>
          </cell>
          <cell r="D523" t="str">
            <v>PCS</v>
          </cell>
          <cell r="E523">
            <v>1000</v>
          </cell>
          <cell r="F523">
            <v>2000</v>
          </cell>
          <cell r="H523">
            <v>0</v>
          </cell>
          <cell r="I523">
            <v>10</v>
          </cell>
          <cell r="J523">
            <v>20</v>
          </cell>
          <cell r="K523">
            <v>1000</v>
          </cell>
          <cell r="L523">
            <v>2000</v>
          </cell>
          <cell r="M523">
            <v>0</v>
          </cell>
          <cell r="N523">
            <v>0</v>
          </cell>
          <cell r="O523">
            <v>2800</v>
          </cell>
          <cell r="P523">
            <v>5600</v>
          </cell>
        </row>
        <row r="524">
          <cell r="A524">
            <v>28</v>
          </cell>
          <cell r="B524" t="str">
            <v>1/4圓(半徑30公分)低溫偵測器之補償器遮蔽板SS316製</v>
          </cell>
          <cell r="C524">
            <v>4</v>
          </cell>
          <cell r="D524" t="str">
            <v>PCS</v>
          </cell>
          <cell r="E524">
            <v>3000</v>
          </cell>
          <cell r="F524">
            <v>12000</v>
          </cell>
          <cell r="H524">
            <v>0</v>
          </cell>
          <cell r="I524">
            <v>4</v>
          </cell>
          <cell r="J524">
            <v>16</v>
          </cell>
          <cell r="K524">
            <v>3000</v>
          </cell>
          <cell r="L524">
            <v>12000</v>
          </cell>
          <cell r="M524">
            <v>0</v>
          </cell>
          <cell r="N524">
            <v>0</v>
          </cell>
          <cell r="O524">
            <v>1120</v>
          </cell>
          <cell r="P524">
            <v>4480</v>
          </cell>
        </row>
        <row r="525">
          <cell r="A525">
            <v>29</v>
          </cell>
          <cell r="B525" t="str">
            <v>接線箱,附端子板20P,FRP外殼,屋外防水型</v>
          </cell>
          <cell r="C525">
            <v>5</v>
          </cell>
          <cell r="D525" t="str">
            <v>SET</v>
          </cell>
          <cell r="E525">
            <v>3500</v>
          </cell>
          <cell r="F525">
            <v>17500</v>
          </cell>
          <cell r="H525">
            <v>0</v>
          </cell>
          <cell r="I525">
            <v>4</v>
          </cell>
          <cell r="J525">
            <v>20</v>
          </cell>
          <cell r="K525">
            <v>3500</v>
          </cell>
          <cell r="L525">
            <v>17500</v>
          </cell>
          <cell r="M525">
            <v>0</v>
          </cell>
          <cell r="N525">
            <v>0</v>
          </cell>
          <cell r="O525">
            <v>1120</v>
          </cell>
          <cell r="P525">
            <v>5600</v>
          </cell>
        </row>
        <row r="526">
          <cell r="A526">
            <v>30</v>
          </cell>
          <cell r="B526" t="str">
            <v>接線箱,附端子板50P,FRP外殼,屋外防水型</v>
          </cell>
          <cell r="C526">
            <v>4</v>
          </cell>
          <cell r="D526" t="str">
            <v>SET</v>
          </cell>
          <cell r="E526">
            <v>5500</v>
          </cell>
          <cell r="F526">
            <v>22000</v>
          </cell>
          <cell r="H526">
            <v>0</v>
          </cell>
          <cell r="I526">
            <v>8</v>
          </cell>
          <cell r="J526">
            <v>32</v>
          </cell>
          <cell r="K526">
            <v>5500</v>
          </cell>
          <cell r="L526">
            <v>22000</v>
          </cell>
          <cell r="M526">
            <v>0</v>
          </cell>
          <cell r="N526">
            <v>0</v>
          </cell>
          <cell r="O526">
            <v>2240</v>
          </cell>
          <cell r="P526">
            <v>8960</v>
          </cell>
        </row>
        <row r="527">
          <cell r="A527">
            <v>31</v>
          </cell>
          <cell r="B527" t="str">
            <v>接線箱,附端子板100P,FRP外殼,屋外防水型</v>
          </cell>
          <cell r="C527">
            <v>1</v>
          </cell>
          <cell r="D527" t="str">
            <v>SET</v>
          </cell>
          <cell r="E527">
            <v>9000</v>
          </cell>
          <cell r="F527">
            <v>9000</v>
          </cell>
          <cell r="H527">
            <v>0</v>
          </cell>
          <cell r="I527">
            <v>12</v>
          </cell>
          <cell r="J527">
            <v>12</v>
          </cell>
          <cell r="K527">
            <v>9000</v>
          </cell>
          <cell r="L527">
            <v>9000</v>
          </cell>
          <cell r="M527">
            <v>0</v>
          </cell>
          <cell r="N527">
            <v>0</v>
          </cell>
          <cell r="O527">
            <v>3360</v>
          </cell>
          <cell r="P527">
            <v>3360</v>
          </cell>
        </row>
        <row r="528">
          <cell r="A528">
            <v>32</v>
          </cell>
          <cell r="B528" t="str">
            <v>HOT DIPPED GALV, STEEL CHANNEL 100X50X5X7.5X2.4高</v>
          </cell>
          <cell r="C528">
            <v>26</v>
          </cell>
          <cell r="D528" t="str">
            <v>SET</v>
          </cell>
          <cell r="E528">
            <v>2400</v>
          </cell>
          <cell r="F528">
            <v>62400</v>
          </cell>
          <cell r="H528">
            <v>0</v>
          </cell>
          <cell r="I528">
            <v>3</v>
          </cell>
          <cell r="J528">
            <v>78</v>
          </cell>
          <cell r="K528">
            <v>2400</v>
          </cell>
          <cell r="L528">
            <v>62400</v>
          </cell>
          <cell r="M528">
            <v>0</v>
          </cell>
          <cell r="N528">
            <v>0</v>
          </cell>
          <cell r="O528">
            <v>840</v>
          </cell>
          <cell r="P528">
            <v>21840</v>
          </cell>
        </row>
        <row r="529">
          <cell r="B529" t="str">
            <v>附基礎</v>
          </cell>
          <cell r="F529">
            <v>0</v>
          </cell>
          <cell r="H529">
            <v>0</v>
          </cell>
          <cell r="J529">
            <v>0</v>
          </cell>
          <cell r="K529">
            <v>0</v>
          </cell>
          <cell r="L529">
            <v>0</v>
          </cell>
          <cell r="M529">
            <v>0</v>
          </cell>
          <cell r="N529">
            <v>0</v>
          </cell>
          <cell r="O529">
            <v>0</v>
          </cell>
          <cell r="P529">
            <v>0</v>
          </cell>
        </row>
        <row r="530">
          <cell r="A530">
            <v>33</v>
          </cell>
          <cell r="B530" t="str">
            <v>DITTO, BUT STEEL CHANNEL 為3.6M高</v>
          </cell>
          <cell r="C530">
            <v>13</v>
          </cell>
          <cell r="D530" t="str">
            <v>SET</v>
          </cell>
          <cell r="E530">
            <v>3600</v>
          </cell>
          <cell r="F530">
            <v>46800</v>
          </cell>
          <cell r="H530">
            <v>0</v>
          </cell>
          <cell r="I530">
            <v>4</v>
          </cell>
          <cell r="J530">
            <v>52</v>
          </cell>
          <cell r="K530">
            <v>3600</v>
          </cell>
          <cell r="L530">
            <v>46800</v>
          </cell>
          <cell r="M530">
            <v>0</v>
          </cell>
          <cell r="N530">
            <v>0</v>
          </cell>
          <cell r="O530">
            <v>1120</v>
          </cell>
          <cell r="P530">
            <v>14560</v>
          </cell>
        </row>
        <row r="531">
          <cell r="A531">
            <v>34</v>
          </cell>
          <cell r="B531" t="str">
            <v>DITTO, BUT STEEL CHANNEL 為1.95M高</v>
          </cell>
          <cell r="C531">
            <v>3</v>
          </cell>
          <cell r="D531" t="str">
            <v>SET</v>
          </cell>
          <cell r="E531">
            <v>2000</v>
          </cell>
          <cell r="F531">
            <v>6000</v>
          </cell>
          <cell r="H531">
            <v>0</v>
          </cell>
          <cell r="I531">
            <v>3</v>
          </cell>
          <cell r="J531">
            <v>9</v>
          </cell>
          <cell r="K531">
            <v>2000</v>
          </cell>
          <cell r="L531">
            <v>6000</v>
          </cell>
          <cell r="M531">
            <v>0</v>
          </cell>
          <cell r="N531">
            <v>0</v>
          </cell>
          <cell r="O531">
            <v>840</v>
          </cell>
          <cell r="P531">
            <v>2520</v>
          </cell>
        </row>
        <row r="532">
          <cell r="A532">
            <v>35</v>
          </cell>
          <cell r="B532" t="str">
            <v xml:space="preserve">MISCELLANEOUS </v>
          </cell>
          <cell r="C532">
            <v>1</v>
          </cell>
          <cell r="D532" t="str">
            <v>LOT</v>
          </cell>
          <cell r="E532">
            <v>743902.5</v>
          </cell>
          <cell r="F532">
            <v>743903</v>
          </cell>
          <cell r="H532">
            <v>0</v>
          </cell>
          <cell r="I532">
            <v>646.55000000000007</v>
          </cell>
          <cell r="J532">
            <v>647</v>
          </cell>
          <cell r="K532">
            <v>743903</v>
          </cell>
          <cell r="L532">
            <v>743903</v>
          </cell>
          <cell r="M532">
            <v>0</v>
          </cell>
          <cell r="N532">
            <v>0</v>
          </cell>
          <cell r="O532">
            <v>181034</v>
          </cell>
          <cell r="P532">
            <v>181034</v>
          </cell>
        </row>
        <row r="533">
          <cell r="B533" t="str">
            <v>SUB-TOTAL : (I)</v>
          </cell>
          <cell r="F533">
            <v>15621953</v>
          </cell>
          <cell r="H533">
            <v>0</v>
          </cell>
          <cell r="J533">
            <v>13628</v>
          </cell>
          <cell r="K533">
            <v>0</v>
          </cell>
          <cell r="L533">
            <v>15621953</v>
          </cell>
          <cell r="M533">
            <v>0</v>
          </cell>
          <cell r="N533">
            <v>0</v>
          </cell>
          <cell r="O533">
            <v>0</v>
          </cell>
          <cell r="P533">
            <v>3816326</v>
          </cell>
        </row>
        <row r="536">
          <cell r="A536" t="str">
            <v>J.</v>
          </cell>
          <cell r="B536" t="str">
            <v>U/G CONDUIT BANK</v>
          </cell>
          <cell r="F536">
            <v>0</v>
          </cell>
          <cell r="H536">
            <v>0</v>
          </cell>
          <cell r="J536">
            <v>0</v>
          </cell>
          <cell r="K536">
            <v>0</v>
          </cell>
          <cell r="L536">
            <v>0</v>
          </cell>
          <cell r="M536">
            <v>0</v>
          </cell>
          <cell r="N536">
            <v>0</v>
          </cell>
          <cell r="O536">
            <v>0</v>
          </cell>
          <cell r="P536">
            <v>0</v>
          </cell>
        </row>
        <row r="538">
          <cell r="A538" t="str">
            <v>J.1</v>
          </cell>
          <cell r="B538" t="str">
            <v>U/G CONDUIT BANK FOR TEL., P/P, CCTV, APS</v>
          </cell>
          <cell r="F538">
            <v>0</v>
          </cell>
          <cell r="H538">
            <v>0</v>
          </cell>
          <cell r="J538">
            <v>0</v>
          </cell>
          <cell r="K538">
            <v>0</v>
          </cell>
          <cell r="L538">
            <v>0</v>
          </cell>
          <cell r="M538">
            <v>0</v>
          </cell>
          <cell r="N538">
            <v>0</v>
          </cell>
          <cell r="O538">
            <v>0</v>
          </cell>
          <cell r="P538">
            <v>0</v>
          </cell>
        </row>
        <row r="539">
          <cell r="A539" t="str">
            <v>J.1.1</v>
          </cell>
          <cell r="B539" t="str">
            <v xml:space="preserve"> PVC CONDUIT, THICK WALL, CNS1302 SCH. B , 1"</v>
          </cell>
          <cell r="C539">
            <v>800</v>
          </cell>
          <cell r="D539" t="str">
            <v>M</v>
          </cell>
          <cell r="E539">
            <v>16</v>
          </cell>
          <cell r="F539">
            <v>12800</v>
          </cell>
          <cell r="H539">
            <v>0</v>
          </cell>
          <cell r="I539">
            <v>0.22</v>
          </cell>
          <cell r="J539">
            <v>176</v>
          </cell>
          <cell r="K539">
            <v>16</v>
          </cell>
          <cell r="L539">
            <v>12800</v>
          </cell>
          <cell r="M539">
            <v>0</v>
          </cell>
          <cell r="N539">
            <v>0</v>
          </cell>
          <cell r="O539">
            <v>62</v>
          </cell>
          <cell r="P539">
            <v>49600</v>
          </cell>
        </row>
        <row r="540">
          <cell r="A540" t="str">
            <v>J.1.2</v>
          </cell>
          <cell r="B540" t="str">
            <v xml:space="preserve"> PVC CONDUIT, THICK WALL, CNS1302 SCH. B , 2"</v>
          </cell>
          <cell r="C540">
            <v>22000</v>
          </cell>
          <cell r="D540" t="str">
            <v>M</v>
          </cell>
          <cell r="E540">
            <v>38</v>
          </cell>
          <cell r="F540">
            <v>836000</v>
          </cell>
          <cell r="H540">
            <v>0</v>
          </cell>
          <cell r="I540">
            <v>0.3</v>
          </cell>
          <cell r="J540">
            <v>6600</v>
          </cell>
          <cell r="K540">
            <v>38</v>
          </cell>
          <cell r="L540">
            <v>836000</v>
          </cell>
          <cell r="M540">
            <v>0</v>
          </cell>
          <cell r="N540">
            <v>0</v>
          </cell>
          <cell r="O540">
            <v>84</v>
          </cell>
          <cell r="P540">
            <v>1848000</v>
          </cell>
        </row>
        <row r="541">
          <cell r="A541" t="str">
            <v>J.1.3</v>
          </cell>
          <cell r="B541" t="str">
            <v xml:space="preserve"> PVC CONDUIT, THICK WALL, CNS1302 SCH. B , 4"</v>
          </cell>
          <cell r="C541">
            <v>16500</v>
          </cell>
          <cell r="D541" t="str">
            <v>M</v>
          </cell>
          <cell r="E541">
            <v>128</v>
          </cell>
          <cell r="F541">
            <v>2112000</v>
          </cell>
          <cell r="H541">
            <v>0</v>
          </cell>
          <cell r="I541">
            <v>0.43</v>
          </cell>
          <cell r="J541">
            <v>7095</v>
          </cell>
          <cell r="K541">
            <v>128</v>
          </cell>
          <cell r="L541">
            <v>2112000</v>
          </cell>
          <cell r="M541">
            <v>0</v>
          </cell>
          <cell r="N541">
            <v>0</v>
          </cell>
          <cell r="O541">
            <v>120</v>
          </cell>
          <cell r="P541">
            <v>1980000</v>
          </cell>
        </row>
        <row r="542">
          <cell r="A542" t="str">
            <v>J.1.4</v>
          </cell>
          <cell r="B542" t="str">
            <v xml:space="preserve"> PVC CONDUIT, THICK WALL, CNS1302 SCH. B , 6"</v>
          </cell>
          <cell r="C542">
            <v>8000</v>
          </cell>
          <cell r="D542" t="str">
            <v>M</v>
          </cell>
          <cell r="E542">
            <v>242</v>
          </cell>
          <cell r="F542">
            <v>1936000</v>
          </cell>
          <cell r="H542">
            <v>0</v>
          </cell>
          <cell r="I542">
            <v>0.68</v>
          </cell>
          <cell r="J542">
            <v>5440</v>
          </cell>
          <cell r="K542">
            <v>242</v>
          </cell>
          <cell r="L542">
            <v>1936000</v>
          </cell>
          <cell r="M542">
            <v>0</v>
          </cell>
          <cell r="N542">
            <v>0</v>
          </cell>
          <cell r="O542">
            <v>190</v>
          </cell>
          <cell r="P542">
            <v>1520000</v>
          </cell>
        </row>
        <row r="543">
          <cell r="A543" t="str">
            <v>J.1.5</v>
          </cell>
          <cell r="B543" t="str">
            <v xml:space="preserve"> EXCAVATION</v>
          </cell>
          <cell r="C543">
            <v>7000</v>
          </cell>
          <cell r="D543" t="str">
            <v>M3</v>
          </cell>
          <cell r="E543" t="str">
            <v>M+L</v>
          </cell>
          <cell r="F543" t="str">
            <v>M+L</v>
          </cell>
          <cell r="H543">
            <v>0</v>
          </cell>
          <cell r="J543">
            <v>0</v>
          </cell>
          <cell r="K543" t="str">
            <v>M+L</v>
          </cell>
          <cell r="L543" t="str">
            <v>M+L</v>
          </cell>
          <cell r="M543">
            <v>0</v>
          </cell>
          <cell r="N543">
            <v>0</v>
          </cell>
          <cell r="O543">
            <v>60</v>
          </cell>
          <cell r="P543">
            <v>420000</v>
          </cell>
        </row>
        <row r="544">
          <cell r="A544" t="str">
            <v>J.1.6</v>
          </cell>
          <cell r="B544" t="str">
            <v xml:space="preserve"> BACKFILL</v>
          </cell>
          <cell r="C544">
            <v>5100</v>
          </cell>
          <cell r="D544" t="str">
            <v>M3</v>
          </cell>
          <cell r="E544" t="str">
            <v>M+L</v>
          </cell>
          <cell r="F544" t="str">
            <v>M+L</v>
          </cell>
          <cell r="H544">
            <v>0</v>
          </cell>
          <cell r="J544">
            <v>0</v>
          </cell>
          <cell r="K544" t="str">
            <v>M+L</v>
          </cell>
          <cell r="L544" t="str">
            <v>M+L</v>
          </cell>
          <cell r="M544">
            <v>0</v>
          </cell>
          <cell r="N544">
            <v>0</v>
          </cell>
          <cell r="O544">
            <v>100</v>
          </cell>
          <cell r="P544">
            <v>510000</v>
          </cell>
        </row>
        <row r="545">
          <cell r="A545" t="str">
            <v>J.1.7</v>
          </cell>
          <cell r="B545" t="str">
            <v xml:space="preserve"> CONCRETE FOR DUCT BANK 2000 PSI</v>
          </cell>
          <cell r="C545">
            <v>1900</v>
          </cell>
          <cell r="D545" t="str">
            <v>M3</v>
          </cell>
          <cell r="E545" t="str">
            <v>M+L</v>
          </cell>
          <cell r="F545" t="str">
            <v>M+L</v>
          </cell>
          <cell r="H545">
            <v>0</v>
          </cell>
          <cell r="J545">
            <v>0</v>
          </cell>
          <cell r="K545" t="str">
            <v>M+L</v>
          </cell>
          <cell r="L545" t="str">
            <v>M+L</v>
          </cell>
          <cell r="M545">
            <v>0</v>
          </cell>
          <cell r="N545">
            <v>0</v>
          </cell>
          <cell r="O545">
            <v>1700</v>
          </cell>
          <cell r="P545">
            <v>3230000</v>
          </cell>
        </row>
        <row r="546">
          <cell r="A546" t="str">
            <v>J.1.8</v>
          </cell>
          <cell r="B546" t="str">
            <v xml:space="preserve"> RED COLORED OXIDE</v>
          </cell>
          <cell r="C546">
            <v>17100</v>
          </cell>
          <cell r="D546" t="str">
            <v>KG</v>
          </cell>
          <cell r="E546" t="str">
            <v>M+L</v>
          </cell>
          <cell r="F546" t="str">
            <v>M+L</v>
          </cell>
          <cell r="H546">
            <v>0</v>
          </cell>
          <cell r="J546">
            <v>0</v>
          </cell>
          <cell r="K546" t="str">
            <v>M+L</v>
          </cell>
          <cell r="L546" t="str">
            <v>M+L</v>
          </cell>
          <cell r="M546">
            <v>0</v>
          </cell>
          <cell r="N546">
            <v>0</v>
          </cell>
          <cell r="O546">
            <v>60</v>
          </cell>
          <cell r="P546">
            <v>1026000</v>
          </cell>
        </row>
        <row r="547">
          <cell r="A547" t="str">
            <v>J.1.9</v>
          </cell>
          <cell r="B547" t="str">
            <v xml:space="preserve"> DISPOSAL</v>
          </cell>
          <cell r="C547">
            <v>1900</v>
          </cell>
          <cell r="D547" t="str">
            <v>M3</v>
          </cell>
          <cell r="E547" t="str">
            <v>M+L</v>
          </cell>
          <cell r="F547" t="str">
            <v>M+L</v>
          </cell>
          <cell r="H547">
            <v>0</v>
          </cell>
          <cell r="J547">
            <v>0</v>
          </cell>
          <cell r="K547" t="str">
            <v>M+L</v>
          </cell>
          <cell r="L547" t="str">
            <v>M+L</v>
          </cell>
          <cell r="M547">
            <v>0</v>
          </cell>
          <cell r="N547">
            <v>0</v>
          </cell>
          <cell r="O547">
            <v>220</v>
          </cell>
          <cell r="P547">
            <v>418000</v>
          </cell>
        </row>
        <row r="548">
          <cell r="A548" t="str">
            <v>J.1.10</v>
          </cell>
          <cell r="B548" t="str">
            <v xml:space="preserve"> FORMWORK</v>
          </cell>
          <cell r="C548">
            <v>5200</v>
          </cell>
          <cell r="D548" t="str">
            <v>M2</v>
          </cell>
          <cell r="E548" t="str">
            <v>M+L</v>
          </cell>
          <cell r="F548" t="str">
            <v>M+L</v>
          </cell>
          <cell r="H548">
            <v>0</v>
          </cell>
          <cell r="J548">
            <v>0</v>
          </cell>
          <cell r="K548" t="str">
            <v>M+L</v>
          </cell>
          <cell r="L548" t="str">
            <v>M+L</v>
          </cell>
          <cell r="M548">
            <v>0</v>
          </cell>
          <cell r="N548">
            <v>0</v>
          </cell>
          <cell r="O548">
            <v>360</v>
          </cell>
          <cell r="P548">
            <v>1872000</v>
          </cell>
        </row>
        <row r="549">
          <cell r="A549" t="str">
            <v>J.1.11</v>
          </cell>
          <cell r="B549" t="str">
            <v xml:space="preserve"> RE-BAR</v>
          </cell>
          <cell r="C549">
            <v>36500</v>
          </cell>
          <cell r="D549" t="str">
            <v>KG</v>
          </cell>
          <cell r="E549" t="str">
            <v>M+L</v>
          </cell>
          <cell r="F549" t="str">
            <v>M+L</v>
          </cell>
          <cell r="H549">
            <v>0</v>
          </cell>
          <cell r="J549">
            <v>0</v>
          </cell>
          <cell r="K549" t="str">
            <v>M+L</v>
          </cell>
          <cell r="L549" t="str">
            <v>M+L</v>
          </cell>
          <cell r="M549">
            <v>0</v>
          </cell>
          <cell r="N549">
            <v>0</v>
          </cell>
          <cell r="O549">
            <v>16</v>
          </cell>
          <cell r="P549">
            <v>584000</v>
          </cell>
        </row>
        <row r="550">
          <cell r="A550" t="str">
            <v>J.1.12</v>
          </cell>
          <cell r="B550" t="str">
            <v xml:space="preserve"> MAN-HOLE, 2,000 L x 2,000 W x 2,000 D</v>
          </cell>
          <cell r="C550">
            <v>24</v>
          </cell>
          <cell r="D550" t="str">
            <v>SET</v>
          </cell>
          <cell r="E550" t="str">
            <v>M+L</v>
          </cell>
          <cell r="F550" t="str">
            <v>M+L</v>
          </cell>
          <cell r="H550">
            <v>0</v>
          </cell>
          <cell r="J550">
            <v>0</v>
          </cell>
          <cell r="K550" t="str">
            <v>M+L</v>
          </cell>
          <cell r="L550" t="str">
            <v>M+L</v>
          </cell>
          <cell r="M550">
            <v>0</v>
          </cell>
          <cell r="N550">
            <v>0</v>
          </cell>
          <cell r="O550">
            <v>65000</v>
          </cell>
          <cell r="P550">
            <v>1560000</v>
          </cell>
        </row>
        <row r="551">
          <cell r="A551" t="str">
            <v>J.1.13</v>
          </cell>
          <cell r="B551" t="str">
            <v xml:space="preserve"> MAN-HOLE, 1,500 L x 1,500 W x 2,000 D</v>
          </cell>
          <cell r="C551">
            <v>0</v>
          </cell>
          <cell r="D551" t="str">
            <v>SET</v>
          </cell>
          <cell r="E551" t="str">
            <v>M+L</v>
          </cell>
          <cell r="F551" t="str">
            <v>M+L</v>
          </cell>
          <cell r="H551">
            <v>0</v>
          </cell>
          <cell r="J551">
            <v>0</v>
          </cell>
          <cell r="K551" t="str">
            <v>M+L</v>
          </cell>
          <cell r="L551" t="str">
            <v>M+L</v>
          </cell>
          <cell r="M551">
            <v>0</v>
          </cell>
          <cell r="N551">
            <v>0</v>
          </cell>
          <cell r="O551">
            <v>52000</v>
          </cell>
          <cell r="P551">
            <v>0</v>
          </cell>
        </row>
        <row r="552">
          <cell r="A552" t="str">
            <v>J.1.14</v>
          </cell>
          <cell r="B552" t="str">
            <v xml:space="preserve"> COMPOND FOR WATER SEALING(IN MH.)</v>
          </cell>
          <cell r="C552">
            <v>2500</v>
          </cell>
          <cell r="D552" t="str">
            <v>KG</v>
          </cell>
          <cell r="E552" t="str">
            <v>M+L</v>
          </cell>
          <cell r="F552" t="str">
            <v>M+L</v>
          </cell>
          <cell r="H552">
            <v>0</v>
          </cell>
          <cell r="J552">
            <v>0</v>
          </cell>
          <cell r="K552" t="str">
            <v>M+L</v>
          </cell>
          <cell r="L552" t="str">
            <v>M+L</v>
          </cell>
          <cell r="M552">
            <v>0</v>
          </cell>
          <cell r="N552">
            <v>0</v>
          </cell>
          <cell r="O552">
            <v>200</v>
          </cell>
          <cell r="P552">
            <v>500000</v>
          </cell>
        </row>
        <row r="553">
          <cell r="B553" t="str">
            <v>SUB-TOTAL : (J.1)</v>
          </cell>
          <cell r="F553">
            <v>4896800</v>
          </cell>
          <cell r="J553">
            <v>19311</v>
          </cell>
          <cell r="L553">
            <v>4896800</v>
          </cell>
          <cell r="P553">
            <v>15517600</v>
          </cell>
        </row>
        <row r="555">
          <cell r="A555" t="str">
            <v>J.2</v>
          </cell>
          <cell r="B555" t="str">
            <v>U/G CONDUIT BANK FOR TEL., P/P, CCTV, APS</v>
          </cell>
          <cell r="F555">
            <v>0</v>
          </cell>
          <cell r="H555">
            <v>0</v>
          </cell>
          <cell r="J555">
            <v>0</v>
          </cell>
          <cell r="K555">
            <v>0</v>
          </cell>
          <cell r="L555">
            <v>0</v>
          </cell>
          <cell r="M555">
            <v>0</v>
          </cell>
          <cell r="N555">
            <v>0</v>
          </cell>
          <cell r="O555">
            <v>0</v>
          </cell>
          <cell r="P555">
            <v>0</v>
          </cell>
        </row>
        <row r="556">
          <cell r="A556" t="str">
            <v>J.2.1</v>
          </cell>
          <cell r="B556" t="str">
            <v xml:space="preserve"> PVC CONDUIT, THICK WALL, CNS1302 SCH. B , 1"</v>
          </cell>
          <cell r="C556">
            <v>1000</v>
          </cell>
          <cell r="D556" t="str">
            <v>M</v>
          </cell>
          <cell r="E556">
            <v>16</v>
          </cell>
          <cell r="F556">
            <v>16000</v>
          </cell>
          <cell r="H556">
            <v>0</v>
          </cell>
          <cell r="I556">
            <v>0.22</v>
          </cell>
          <cell r="J556">
            <v>220</v>
          </cell>
          <cell r="K556">
            <v>16</v>
          </cell>
          <cell r="L556">
            <v>16000</v>
          </cell>
          <cell r="M556">
            <v>0</v>
          </cell>
          <cell r="N556">
            <v>0</v>
          </cell>
          <cell r="O556">
            <v>62</v>
          </cell>
          <cell r="P556">
            <v>62000</v>
          </cell>
        </row>
        <row r="557">
          <cell r="A557" t="str">
            <v>J.2.2</v>
          </cell>
          <cell r="B557" t="str">
            <v xml:space="preserve"> PVC CONDUIT, THICK WALL, CNS1302 SCH. B , 2"</v>
          </cell>
          <cell r="C557">
            <v>26000</v>
          </cell>
          <cell r="D557" t="str">
            <v>M</v>
          </cell>
          <cell r="E557">
            <v>38</v>
          </cell>
          <cell r="F557">
            <v>988000</v>
          </cell>
          <cell r="H557">
            <v>0</v>
          </cell>
          <cell r="I557">
            <v>0.3</v>
          </cell>
          <cell r="J557">
            <v>7800</v>
          </cell>
          <cell r="K557">
            <v>38</v>
          </cell>
          <cell r="L557">
            <v>988000</v>
          </cell>
          <cell r="M557">
            <v>0</v>
          </cell>
          <cell r="N557">
            <v>0</v>
          </cell>
          <cell r="O557">
            <v>84</v>
          </cell>
          <cell r="P557">
            <v>2184000</v>
          </cell>
        </row>
        <row r="558">
          <cell r="A558" t="str">
            <v>J.2.3</v>
          </cell>
          <cell r="B558" t="str">
            <v xml:space="preserve"> EXCAVATION</v>
          </cell>
          <cell r="C558">
            <v>3500</v>
          </cell>
          <cell r="D558" t="str">
            <v>M3</v>
          </cell>
          <cell r="E558" t="str">
            <v>M+L</v>
          </cell>
          <cell r="F558" t="str">
            <v>M+L</v>
          </cell>
          <cell r="H558">
            <v>0</v>
          </cell>
          <cell r="J558">
            <v>0</v>
          </cell>
          <cell r="K558" t="str">
            <v>M+L</v>
          </cell>
          <cell r="L558" t="str">
            <v>M+L</v>
          </cell>
          <cell r="M558">
            <v>0</v>
          </cell>
          <cell r="N558">
            <v>0</v>
          </cell>
          <cell r="O558">
            <v>60</v>
          </cell>
          <cell r="P558">
            <v>210000</v>
          </cell>
        </row>
        <row r="559">
          <cell r="A559" t="str">
            <v>J.2.4</v>
          </cell>
          <cell r="B559" t="str">
            <v xml:space="preserve"> BACKFILL</v>
          </cell>
          <cell r="C559">
            <v>2550</v>
          </cell>
          <cell r="D559" t="str">
            <v>M3</v>
          </cell>
          <cell r="E559" t="str">
            <v>M+L</v>
          </cell>
          <cell r="F559" t="str">
            <v>M+L</v>
          </cell>
          <cell r="H559">
            <v>0</v>
          </cell>
          <cell r="J559">
            <v>0</v>
          </cell>
          <cell r="K559" t="str">
            <v>M+L</v>
          </cell>
          <cell r="L559" t="str">
            <v>M+L</v>
          </cell>
          <cell r="M559">
            <v>0</v>
          </cell>
          <cell r="N559">
            <v>0</v>
          </cell>
          <cell r="O559">
            <v>100</v>
          </cell>
          <cell r="P559">
            <v>255000</v>
          </cell>
        </row>
        <row r="560">
          <cell r="A560" t="str">
            <v>J.2.5</v>
          </cell>
          <cell r="B560" t="str">
            <v xml:space="preserve"> CONCRETE FOR DUCT BANK 2000 PSI</v>
          </cell>
          <cell r="C560">
            <v>950</v>
          </cell>
          <cell r="D560" t="str">
            <v>M3</v>
          </cell>
          <cell r="E560" t="str">
            <v>M+L</v>
          </cell>
          <cell r="F560" t="str">
            <v>M+L</v>
          </cell>
          <cell r="H560">
            <v>0</v>
          </cell>
          <cell r="J560">
            <v>0</v>
          </cell>
          <cell r="K560" t="str">
            <v>M+L</v>
          </cell>
          <cell r="L560" t="str">
            <v>M+L</v>
          </cell>
          <cell r="M560">
            <v>0</v>
          </cell>
          <cell r="N560">
            <v>0</v>
          </cell>
          <cell r="O560">
            <v>1700</v>
          </cell>
          <cell r="P560">
            <v>1615000</v>
          </cell>
        </row>
        <row r="561">
          <cell r="A561" t="str">
            <v>J.2.6</v>
          </cell>
          <cell r="B561" t="str">
            <v xml:space="preserve"> RED COLORED OXIDE</v>
          </cell>
          <cell r="C561">
            <v>8550</v>
          </cell>
          <cell r="D561" t="str">
            <v>KG</v>
          </cell>
          <cell r="E561" t="str">
            <v>M+L</v>
          </cell>
          <cell r="F561" t="str">
            <v>M+L</v>
          </cell>
          <cell r="H561">
            <v>0</v>
          </cell>
          <cell r="J561">
            <v>0</v>
          </cell>
          <cell r="K561" t="str">
            <v>M+L</v>
          </cell>
          <cell r="L561" t="str">
            <v>M+L</v>
          </cell>
          <cell r="M561">
            <v>0</v>
          </cell>
          <cell r="N561">
            <v>0</v>
          </cell>
          <cell r="O561">
            <v>60</v>
          </cell>
          <cell r="P561">
            <v>513000</v>
          </cell>
        </row>
        <row r="562">
          <cell r="A562" t="str">
            <v>J.2.7</v>
          </cell>
          <cell r="B562" t="str">
            <v xml:space="preserve"> DISPOSAL</v>
          </cell>
          <cell r="C562">
            <v>950</v>
          </cell>
          <cell r="D562" t="str">
            <v>M3</v>
          </cell>
          <cell r="E562" t="str">
            <v>M+L</v>
          </cell>
          <cell r="F562" t="str">
            <v>M+L</v>
          </cell>
          <cell r="H562">
            <v>0</v>
          </cell>
          <cell r="J562">
            <v>0</v>
          </cell>
          <cell r="K562" t="str">
            <v>M+L</v>
          </cell>
          <cell r="L562" t="str">
            <v>M+L</v>
          </cell>
          <cell r="M562">
            <v>0</v>
          </cell>
          <cell r="N562">
            <v>0</v>
          </cell>
          <cell r="O562">
            <v>220</v>
          </cell>
          <cell r="P562">
            <v>209000</v>
          </cell>
        </row>
        <row r="563">
          <cell r="A563" t="str">
            <v>J.2.8</v>
          </cell>
          <cell r="B563" t="str">
            <v xml:space="preserve"> FORMWORK</v>
          </cell>
          <cell r="C563">
            <v>2000</v>
          </cell>
          <cell r="D563" t="str">
            <v>M2</v>
          </cell>
          <cell r="E563" t="str">
            <v>M+L</v>
          </cell>
          <cell r="F563" t="str">
            <v>M+L</v>
          </cell>
          <cell r="H563">
            <v>0</v>
          </cell>
          <cell r="J563">
            <v>0</v>
          </cell>
          <cell r="K563" t="str">
            <v>M+L</v>
          </cell>
          <cell r="L563" t="str">
            <v>M+L</v>
          </cell>
          <cell r="M563">
            <v>0</v>
          </cell>
          <cell r="N563">
            <v>0</v>
          </cell>
          <cell r="O563">
            <v>360</v>
          </cell>
          <cell r="P563">
            <v>720000</v>
          </cell>
        </row>
        <row r="564">
          <cell r="A564" t="str">
            <v>J.2.9</v>
          </cell>
          <cell r="B564" t="str">
            <v xml:space="preserve"> RE-BAR</v>
          </cell>
          <cell r="C564">
            <v>18250</v>
          </cell>
          <cell r="D564" t="str">
            <v>KG</v>
          </cell>
          <cell r="E564" t="str">
            <v>M+L</v>
          </cell>
          <cell r="F564" t="str">
            <v>M+L</v>
          </cell>
          <cell r="H564">
            <v>0</v>
          </cell>
          <cell r="J564">
            <v>0</v>
          </cell>
          <cell r="K564" t="str">
            <v>M+L</v>
          </cell>
          <cell r="L564" t="str">
            <v>M+L</v>
          </cell>
          <cell r="M564">
            <v>0</v>
          </cell>
          <cell r="N564">
            <v>0</v>
          </cell>
          <cell r="O564">
            <v>16</v>
          </cell>
          <cell r="P564">
            <v>292000</v>
          </cell>
        </row>
        <row r="565">
          <cell r="A565" t="str">
            <v>J.2.10</v>
          </cell>
          <cell r="B565" t="str">
            <v xml:space="preserve"> MAN-HOLE, (與儀控共用)</v>
          </cell>
          <cell r="C565">
            <v>0</v>
          </cell>
          <cell r="D565" t="str">
            <v>SET</v>
          </cell>
          <cell r="P565">
            <v>0</v>
          </cell>
        </row>
        <row r="566">
          <cell r="A566" t="str">
            <v>J.2.11</v>
          </cell>
          <cell r="B566" t="str">
            <v xml:space="preserve"> HAND HOLE, 1200Lx1000Wx1200D</v>
          </cell>
          <cell r="C566">
            <v>7</v>
          </cell>
          <cell r="D566" t="str">
            <v>SET</v>
          </cell>
          <cell r="E566" t="str">
            <v>M+L</v>
          </cell>
          <cell r="F566" t="str">
            <v>M+L</v>
          </cell>
          <cell r="H566">
            <v>0</v>
          </cell>
          <cell r="J566">
            <v>0</v>
          </cell>
          <cell r="K566" t="str">
            <v>M+L</v>
          </cell>
          <cell r="L566" t="str">
            <v>M+L</v>
          </cell>
          <cell r="M566">
            <v>0</v>
          </cell>
          <cell r="N566">
            <v>0</v>
          </cell>
          <cell r="O566">
            <v>18000</v>
          </cell>
          <cell r="P566">
            <v>126000</v>
          </cell>
        </row>
        <row r="567">
          <cell r="A567" t="str">
            <v>J.2.12</v>
          </cell>
          <cell r="B567" t="str">
            <v xml:space="preserve"> COMPOND FOR WATER SEALING(IN MH.)</v>
          </cell>
          <cell r="C567">
            <v>1250</v>
          </cell>
          <cell r="D567" t="str">
            <v>KG</v>
          </cell>
          <cell r="E567" t="str">
            <v>M+L</v>
          </cell>
          <cell r="F567" t="str">
            <v>M+L</v>
          </cell>
          <cell r="H567">
            <v>0</v>
          </cell>
          <cell r="J567">
            <v>0</v>
          </cell>
          <cell r="K567" t="str">
            <v>M+L</v>
          </cell>
          <cell r="L567" t="str">
            <v>M+L</v>
          </cell>
          <cell r="M567">
            <v>0</v>
          </cell>
          <cell r="N567">
            <v>0</v>
          </cell>
          <cell r="O567">
            <v>200</v>
          </cell>
          <cell r="P567">
            <v>250000</v>
          </cell>
        </row>
        <row r="568">
          <cell r="B568" t="str">
            <v>SUB-TOTAL : (J.2)</v>
          </cell>
          <cell r="F568">
            <v>1004000</v>
          </cell>
          <cell r="J568">
            <v>8020</v>
          </cell>
          <cell r="L568">
            <v>1004000</v>
          </cell>
          <cell r="P568">
            <v>6436000</v>
          </cell>
        </row>
        <row r="569">
          <cell r="F569">
            <v>0</v>
          </cell>
          <cell r="H569">
            <v>0</v>
          </cell>
          <cell r="J569">
            <v>0</v>
          </cell>
          <cell r="K569">
            <v>0</v>
          </cell>
          <cell r="L569">
            <v>0</v>
          </cell>
          <cell r="M569">
            <v>0</v>
          </cell>
          <cell r="N569">
            <v>0</v>
          </cell>
          <cell r="O569">
            <v>0</v>
          </cell>
          <cell r="P569">
            <v>0</v>
          </cell>
        </row>
        <row r="570">
          <cell r="B570" t="str">
            <v>SUB-TOTAL : (J)</v>
          </cell>
          <cell r="F570">
            <v>5900800</v>
          </cell>
          <cell r="H570">
            <v>0</v>
          </cell>
          <cell r="J570">
            <v>27331</v>
          </cell>
          <cell r="K570">
            <v>0</v>
          </cell>
          <cell r="L570">
            <v>5900800</v>
          </cell>
          <cell r="M570">
            <v>0</v>
          </cell>
          <cell r="N570">
            <v>0</v>
          </cell>
          <cell r="O570">
            <v>0</v>
          </cell>
          <cell r="P570">
            <v>21953600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quote"/>
      <sheetName val="Rate"/>
      <sheetName val="1. Qsheet"/>
      <sheetName val="comping"/>
      <sheetName val="price analyse "/>
      <sheetName val="channel rate"/>
      <sheetName val="1__Qsheet"/>
      <sheetName val="price_analyse_"/>
      <sheetName val="channel_rate"/>
    </sheetNames>
    <sheetDataSet>
      <sheetData sheetId="0" refreshError="1">
        <row r="2">
          <cell r="ES2" t="str">
            <v>Arm Chair</v>
          </cell>
        </row>
        <row r="3">
          <cell r="ES3" t="str">
            <v>Armoires</v>
          </cell>
        </row>
        <row r="4">
          <cell r="ES4" t="str">
            <v>Assorted sets</v>
          </cell>
        </row>
        <row r="5">
          <cell r="ES5" t="str">
            <v>Audio Rocker</v>
          </cell>
        </row>
        <row r="6">
          <cell r="ES6" t="str">
            <v>Bar Stools</v>
          </cell>
        </row>
        <row r="7">
          <cell r="ES7" t="str">
            <v>Bar Table</v>
          </cell>
        </row>
        <row r="8">
          <cell r="ES8" t="str">
            <v>Bench</v>
          </cell>
        </row>
        <row r="9">
          <cell r="ES9" t="str">
            <v>BenchStool</v>
          </cell>
        </row>
        <row r="10">
          <cell r="ES10" t="str">
            <v>Book Storage</v>
          </cell>
        </row>
        <row r="11">
          <cell r="ES11" t="str">
            <v>Bookcase</v>
          </cell>
        </row>
        <row r="12">
          <cell r="ES12" t="str">
            <v>Buffet Table</v>
          </cell>
        </row>
        <row r="13">
          <cell r="ES13" t="str">
            <v>Cabinets</v>
          </cell>
        </row>
        <row r="14">
          <cell r="ES14" t="str">
            <v>Counter Stools</v>
          </cell>
        </row>
        <row r="15">
          <cell r="ES15" t="str">
            <v>Chairs</v>
          </cell>
        </row>
        <row r="16">
          <cell r="ES16" t="str">
            <v>Chaise Lounge</v>
          </cell>
        </row>
        <row r="17">
          <cell r="ES17" t="str">
            <v>Chest of Drawers</v>
          </cell>
        </row>
        <row r="18">
          <cell r="ES18" t="str">
            <v>Club Chairs</v>
          </cell>
        </row>
        <row r="19">
          <cell r="ES19" t="str">
            <v>Club Sofas</v>
          </cell>
        </row>
        <row r="20">
          <cell r="ES20" t="str">
            <v>Coffee Table</v>
          </cell>
        </row>
        <row r="21">
          <cell r="ES21" t="str">
            <v>Coffee table</v>
          </cell>
        </row>
        <row r="22">
          <cell r="ES22" t="str">
            <v>Coffee Table</v>
          </cell>
        </row>
        <row r="23">
          <cell r="ES23" t="str">
            <v>Console Table</v>
          </cell>
        </row>
        <row r="24">
          <cell r="ES24" t="str">
            <v>Counter Sofas</v>
          </cell>
        </row>
        <row r="25">
          <cell r="ES25" t="str">
            <v>Dining Chair</v>
          </cell>
        </row>
        <row r="26">
          <cell r="ES26" t="str">
            <v>Dining Table</v>
          </cell>
        </row>
        <row r="27">
          <cell r="ES27" t="str">
            <v>End Table</v>
          </cell>
        </row>
        <row r="28">
          <cell r="ES28" t="str">
            <v>Function Sofa</v>
          </cell>
        </row>
        <row r="29">
          <cell r="ES29" t="str">
            <v>Island tables</v>
          </cell>
        </row>
        <row r="30">
          <cell r="ES30" t="str">
            <v>Loungers Sofas</v>
          </cell>
        </row>
        <row r="31">
          <cell r="ES31" t="str">
            <v>Metal house</v>
          </cell>
        </row>
        <row r="32">
          <cell r="ES32" t="str">
            <v>Nested Tables</v>
          </cell>
        </row>
        <row r="33">
          <cell r="ES33" t="str">
            <v>Ottomans</v>
          </cell>
        </row>
        <row r="34">
          <cell r="ES34" t="str">
            <v>Play Table</v>
          </cell>
        </row>
        <row r="35">
          <cell r="ES35" t="str">
            <v>Rockinghorse</v>
          </cell>
        </row>
        <row r="36">
          <cell r="ES36" t="str">
            <v>Sectional</v>
          </cell>
        </row>
        <row r="37">
          <cell r="ES37" t="str">
            <v>Sectional Group</v>
          </cell>
        </row>
        <row r="38">
          <cell r="ES38" t="str">
            <v>Side Table</v>
          </cell>
        </row>
        <row r="39">
          <cell r="ES39" t="str">
            <v>Single Sofa</v>
          </cell>
        </row>
        <row r="40">
          <cell r="ES40" t="str">
            <v>Sink cabinet</v>
          </cell>
        </row>
        <row r="41">
          <cell r="ES41" t="str">
            <v>Swing</v>
          </cell>
        </row>
        <row r="42">
          <cell r="ES42" t="str">
            <v>Table</v>
          </cell>
        </row>
        <row r="43">
          <cell r="ES43" t="str">
            <v>Trunk</v>
          </cell>
        </row>
        <row r="44">
          <cell r="ES44" t="str">
            <v>TV talbe</v>
          </cell>
        </row>
        <row r="45">
          <cell r="ES45" t="str">
            <v>Wine Storage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h"/>
    </sheetNames>
    <sheetDataSet>
      <sheetData sheetId="0">
        <row r="5">
          <cell r="M5">
            <v>9047741540.4925995</v>
          </cell>
        </row>
        <row r="6">
          <cell r="M6">
            <v>27534215197.918823</v>
          </cell>
        </row>
        <row r="7">
          <cell r="M7">
            <v>14772595127.207962</v>
          </cell>
        </row>
        <row r="8">
          <cell r="M8">
            <v>19751817594.599224</v>
          </cell>
        </row>
        <row r="9">
          <cell r="M9">
            <v>40044513251.092003</v>
          </cell>
        </row>
        <row r="10">
          <cell r="M10">
            <v>3957406532.5</v>
          </cell>
        </row>
        <row r="39">
          <cell r="D39">
            <v>18730001659.707962</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C"/>
      <sheetName val="Dat"/>
    </sheetNames>
    <sheetDataSet>
      <sheetData sheetId="0"/>
      <sheetData sheetId="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sheet+target $"/>
      <sheetName val="Freight"/>
      <sheetName val="excomping details"/>
      <sheetName val="incomping"/>
      <sheetName val="Rate"/>
      <sheetName val="Sheet1"/>
    </sheetNames>
    <sheetDataSet>
      <sheetData sheetId="0"/>
      <sheetData sheetId="1"/>
      <sheetData sheetId="2"/>
      <sheetData sheetId="3"/>
      <sheetData sheetId="4"/>
      <sheetData sheetId="5"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0000000"/>
      <sheetName val="ĐƠN HÀNG VT"/>
      <sheetName val="TH SẮT"/>
      <sheetName val="TH DÂY"/>
      <sheetName val="TH DẦU MÀU"/>
      <sheetName val="2A(B050-12V0)"/>
      <sheetName val="Thuộc tính"/>
      <sheetName val="Năng lực NMGO"/>
      <sheetName val="Định mức"/>
      <sheetName val="Công đoạn"/>
      <sheetName val="Bảng tra CĐ"/>
      <sheetName val="LSX SẮT"/>
      <sheetName val="LSX GỖ"/>
      <sheetName val="THỰC TẾ XK"/>
      <sheetName val="TH GỖ, SẮT"/>
      <sheetName val="1A"/>
      <sheetName val="Format"/>
      <sheetName val="2A"/>
      <sheetName val="2A (2)"/>
      <sheetName val="3A"/>
      <sheetName val="3A (2)"/>
      <sheetName val="4A"/>
      <sheetName val="4A (2)"/>
      <sheetName val="5A"/>
      <sheetName val="6A"/>
      <sheetName val="7A"/>
      <sheetName val="8A"/>
      <sheetName val="9A"/>
      <sheetName val="10A"/>
      <sheetName val="11A"/>
      <sheetName val="12A"/>
      <sheetName val="13A"/>
      <sheetName val="14A"/>
      <sheetName val="15A"/>
      <sheetName val="16A"/>
      <sheetName val="17A"/>
      <sheetName val="18A"/>
      <sheetName val="19A"/>
      <sheetName val="20A"/>
      <sheetName val="21A"/>
      <sheetName val="22A"/>
      <sheetName val="23A"/>
      <sheetName val="24A"/>
      <sheetName val="25A"/>
      <sheetName val="26A"/>
      <sheetName val="27A"/>
      <sheetName val="28A"/>
      <sheetName val="29A"/>
      <sheetName val="30A"/>
    </sheetNames>
    <sheetDataSet>
      <sheetData sheetId="0"/>
      <sheetData sheetId="1"/>
      <sheetData sheetId="2"/>
      <sheetData sheetId="3"/>
      <sheetData sheetId="4"/>
      <sheetData sheetId="5"/>
      <sheetData sheetId="6"/>
      <sheetData sheetId="7"/>
      <sheetData sheetId="8"/>
      <sheetData sheetId="9"/>
      <sheetData sheetId="10">
        <row r="7">
          <cell r="A7" t="str">
            <v>Cắt rong</v>
          </cell>
        </row>
        <row r="8">
          <cell r="A8" t="str">
            <v>Vẽ lọng</v>
          </cell>
        </row>
        <row r="9">
          <cell r="A9" t="str">
            <v>Sấy 2QT</v>
          </cell>
        </row>
        <row r="10">
          <cell r="A10" t="str">
            <v>Bào ghép 2M</v>
          </cell>
        </row>
        <row r="11">
          <cell r="A11" t="str">
            <v>Bào ghép 4M</v>
          </cell>
        </row>
        <row r="12">
          <cell r="A12" t="str">
            <v>Ghép finger</v>
          </cell>
        </row>
        <row r="13">
          <cell r="A13" t="str">
            <v>Ghép cao tầng</v>
          </cell>
        </row>
        <row r="14">
          <cell r="A14" t="str">
            <v>Ghép cảo</v>
          </cell>
        </row>
        <row r="15">
          <cell r="A15" t="str">
            <v>Bào 2M</v>
          </cell>
        </row>
        <row r="16">
          <cell r="A16" t="str">
            <v>Tiện tròn</v>
          </cell>
        </row>
        <row r="17">
          <cell r="A17" t="str">
            <v>Tubi CNC</v>
          </cell>
        </row>
        <row r="18">
          <cell r="A18" t="str">
            <v>Tubi chép hình</v>
          </cell>
        </row>
        <row r="19">
          <cell r="A19" t="str">
            <v>Tubi tay</v>
          </cell>
        </row>
        <row r="20">
          <cell r="A20" t="str">
            <v>Chà láng</v>
          </cell>
        </row>
        <row r="21">
          <cell r="A21" t="str">
            <v>Chuốt chốt</v>
          </cell>
        </row>
        <row r="22">
          <cell r="A22" t="str">
            <v>Bào 4M</v>
          </cell>
        </row>
        <row r="23">
          <cell r="A23" t="str">
            <v>Ép cong (Gỗ)</v>
          </cell>
        </row>
        <row r="24">
          <cell r="A24" t="str">
            <v>XLKT Putty</v>
          </cell>
        </row>
        <row r="25">
          <cell r="A25" t="str">
            <v>XLKT Epoxy</v>
          </cell>
        </row>
        <row r="26">
          <cell r="A26" t="str">
            <v>XLKT Vá gỗ</v>
          </cell>
        </row>
        <row r="27">
          <cell r="A27" t="str">
            <v>3D chống tâm</v>
          </cell>
        </row>
        <row r="28">
          <cell r="A28" t="str">
            <v>3D kẹp lật</v>
          </cell>
        </row>
        <row r="29">
          <cell r="A29" t="str">
            <v>Cắt tay (TC)</v>
          </cell>
        </row>
        <row r="30">
          <cell r="A30" t="str">
            <v>Cắt thẳng</v>
          </cell>
        </row>
        <row r="31">
          <cell r="A31" t="str">
            <v>Cắt xéo</v>
          </cell>
        </row>
        <row r="32">
          <cell r="A32" t="str">
            <v>Cắt router</v>
          </cell>
        </row>
        <row r="33">
          <cell r="A33" t="str">
            <v>Cắt finger</v>
          </cell>
        </row>
        <row r="34">
          <cell r="A34" t="str">
            <v>CNC (+) 6 dao</v>
          </cell>
        </row>
        <row r="35">
          <cell r="A35" t="str">
            <v>CNC (+) 2 dao</v>
          </cell>
        </row>
        <row r="36">
          <cell r="A36" t="str">
            <v>CNC (+) 1 dao</v>
          </cell>
        </row>
        <row r="37">
          <cell r="A37" t="str">
            <v>Đục CNC</v>
          </cell>
        </row>
        <row r="38">
          <cell r="A38" t="str">
            <v>Đục lắc</v>
          </cell>
        </row>
        <row r="39">
          <cell r="A39" t="str">
            <v>Khoan lỗ LR</v>
          </cell>
        </row>
        <row r="40">
          <cell r="A40" t="str">
            <v>Khoan lỗ vít</v>
          </cell>
        </row>
        <row r="41">
          <cell r="A41" t="str">
            <v>Khoan lỗ sò</v>
          </cell>
        </row>
        <row r="42">
          <cell r="A42" t="str">
            <v>Khoan tán bolt</v>
          </cell>
        </row>
        <row r="43">
          <cell r="A43" t="str">
            <v>Khoan tán dù</v>
          </cell>
        </row>
        <row r="44">
          <cell r="A44" t="str">
            <v>Khoan lỗ ngang</v>
          </cell>
        </row>
        <row r="45">
          <cell r="A45" t="str">
            <v>Khoan lỗ dọc</v>
          </cell>
        </row>
        <row r="46">
          <cell r="A46" t="str">
            <v>Bo R</v>
          </cell>
        </row>
        <row r="47">
          <cell r="A47" t="str">
            <v>Vát góc</v>
          </cell>
        </row>
        <row r="48">
          <cell r="A48" t="str">
            <v>Soi rãnh</v>
          </cell>
        </row>
        <row r="49">
          <cell r="A49" t="str">
            <v>Cẩn ngàm</v>
          </cell>
        </row>
        <row r="50">
          <cell r="A50" t="str">
            <v>Khoét lỗ dù</v>
          </cell>
        </row>
        <row r="51">
          <cell r="A51" t="str">
            <v>Quay bọ</v>
          </cell>
        </row>
        <row r="52">
          <cell r="A52" t="str">
            <v>Nhám thùng 1M</v>
          </cell>
        </row>
        <row r="53">
          <cell r="A53" t="str">
            <v>Nhám thùng 2M</v>
          </cell>
        </row>
        <row r="54">
          <cell r="A54" t="str">
            <v>Nhám thùng 3M</v>
          </cell>
        </row>
        <row r="55">
          <cell r="A55" t="str">
            <v>Nhám thùng 4M</v>
          </cell>
        </row>
        <row r="56">
          <cell r="A56" t="str">
            <v>Nhám cong</v>
          </cell>
        </row>
        <row r="57">
          <cell r="A57" t="str">
            <v xml:space="preserve">Ép cước </v>
          </cell>
        </row>
        <row r="58">
          <cell r="A58" t="str">
            <v>Cào xước</v>
          </cell>
        </row>
        <row r="59">
          <cell r="A59" t="str">
            <v>Cào tay</v>
          </cell>
        </row>
        <row r="60">
          <cell r="A60" t="str">
            <v>Bắn cát</v>
          </cell>
        </row>
        <row r="61">
          <cell r="A61" t="str">
            <v>XL màu gỗ</v>
          </cell>
        </row>
        <row r="62">
          <cell r="A62" t="str">
            <v>XL lông gỗ</v>
          </cell>
        </row>
        <row r="63">
          <cell r="A63" t="str">
            <v>Chà Bo</v>
          </cell>
        </row>
        <row r="64">
          <cell r="A64" t="str">
            <v>Nhám chổi</v>
          </cell>
        </row>
        <row r="65">
          <cell r="A65" t="str">
            <v>Bắn sò</v>
          </cell>
        </row>
        <row r="66">
          <cell r="A66" t="str">
            <v>Ráp cụm</v>
          </cell>
        </row>
        <row r="67">
          <cell r="A67" t="str">
            <v>Nhám thùng cụm</v>
          </cell>
        </row>
        <row r="68">
          <cell r="A68" t="str">
            <v>Ráp tổng</v>
          </cell>
        </row>
        <row r="69">
          <cell r="A69" t="str">
            <v>Chạy rãnh</v>
          </cell>
        </row>
        <row r="70">
          <cell r="A70" t="str">
            <v>Mài đĩa</v>
          </cell>
        </row>
        <row r="71">
          <cell r="A71" t="str">
            <v>Nguội (Dầu màu)</v>
          </cell>
        </row>
        <row r="72">
          <cell r="A72" t="str">
            <v>Nguội (Glaze)</v>
          </cell>
        </row>
        <row r="73">
          <cell r="A73" t="str">
            <v>Nguội (Pigment)</v>
          </cell>
        </row>
        <row r="74">
          <cell r="A74" t="str">
            <v>Nguội (Nước)</v>
          </cell>
        </row>
        <row r="75">
          <cell r="A75" t="str">
            <v>Sơn (Dầu màu)</v>
          </cell>
        </row>
        <row r="76">
          <cell r="A76" t="str">
            <v>Sơn (Glaze)</v>
          </cell>
        </row>
        <row r="77">
          <cell r="A77" t="str">
            <v>Sơn (Pigment)</v>
          </cell>
        </row>
        <row r="78">
          <cell r="A78" t="str">
            <v>Sơn (Nước)</v>
          </cell>
        </row>
        <row r="79">
          <cell r="A79" t="str">
            <v>Đan wicker</v>
          </cell>
        </row>
        <row r="80">
          <cell r="A80" t="str">
            <v>Đan dây dù</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hi tiet VL-NC-MTC"/>
    </sheetNames>
    <sheetDataSet>
      <sheetData sheetId="0"/>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h dt dz&amp;tba shoa"/>
      <sheetName val="Qsheet+target $"/>
    </sheetNames>
    <sheetDataSet>
      <sheetData sheetId="0">
        <row r="10">
          <cell r="D10">
            <v>416934906.71946883</v>
          </cell>
        </row>
      </sheetData>
      <sheetData sheetId="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FP003E"/>
      <sheetName val="TOTAL"/>
      <sheetName val="Pivot(Silicate)"/>
      <sheetName val="Pivot(RockWool)"/>
      <sheetName val="Pivot(Form Glass)"/>
      <sheetName val="Pivot(Urethan)"/>
      <sheetName val="Pivot(Glass Wool)"/>
      <sheetName val="ROCK WOOL"/>
      <sheetName val="SILICATE"/>
      <sheetName val="Outlets"/>
      <sheetName val="PGs"/>
      <sheetName val="Sheet1"/>
      <sheetName val="Sheet2"/>
      <sheetName val="Sheet3"/>
      <sheetName val="TAI"/>
      <sheetName val="BANLE"/>
      <sheetName val="t.kho"/>
      <sheetName val="CLB"/>
      <sheetName val="phong"/>
      <sheetName val="hoat"/>
      <sheetName val="tong BH"/>
      <sheetName val="nhapkho"/>
      <sheetName val="XL4Poppy"/>
      <sheetName val="Bang VL"/>
      <sheetName val="VL(No V-c)"/>
      <sheetName val="He so"/>
      <sheetName val="PL Vua"/>
      <sheetName val="Chitieu-dam cac loai"/>
      <sheetName val="DG Dam"/>
      <sheetName val="DG chung"/>
      <sheetName val="DGdg"/>
      <sheetName val="VL-dac chung"/>
      <sheetName val="CocKN1m"/>
      <sheetName val="Coc40x40cm"/>
      <sheetName val="CT 1md &amp; dau cong"/>
      <sheetName val="Tong hop"/>
      <sheetName val="CT cong"/>
      <sheetName val="dg cong"/>
      <sheetName val="00000000"/>
      <sheetName val="KH LDTL"/>
      <sheetName val="T6"/>
      <sheetName val="Mau"/>
      <sheetName val="VV-NTKL MUONG DOT 3"/>
      <sheetName val="CAPTHOAT"/>
      <sheetName val="kl lap nha kho "/>
      <sheetName val="KL LAP TH KHO"/>
      <sheetName val="kl chi tiet kho3"/>
      <sheetName val="kl th kho3"/>
      <sheetName val="VV-NTKL NHA KHO DOT 2"/>
      <sheetName val="kl th sxc3"/>
      <sheetName val="kl ct sxc3"/>
      <sheetName val="klthep"/>
      <sheetName val="hoc han"/>
      <sheetName val=" thoat nuoc nc"/>
      <sheetName val="cap thoat nuoc"/>
      <sheetName val="10000000"/>
      <sheetName val="THANG1"/>
      <sheetName val="THANG2"/>
      <sheetName val="THANG3"/>
      <sheetName val="THANG4"/>
      <sheetName val="THANG5"/>
      <sheetName val="THANG6"/>
      <sheetName val="THANG7"/>
      <sheetName val="THANG 8"/>
      <sheetName val="Sheet9"/>
      <sheetName val="Sheet8"/>
      <sheetName val="Sheet7"/>
      <sheetName val="Sheet6"/>
      <sheetName val="Sheet5"/>
      <sheetName val="Sheet4"/>
      <sheetName val="MTL$-INTER"/>
      <sheetName val="SILICAT_x0003_"/>
      <sheetName val="Q1-02"/>
      <sheetName val="Q2-02"/>
      <sheetName val="Q3-02"/>
      <sheetName val="Tong hopQ48-1"/>
      <sheetName val="Tong hop QL48 - 2"/>
      <sheetName val="Tong hop QL47"/>
      <sheetName val="Tong hop QL48 - 3"/>
      <sheetName val="Chi tiet don gia khoi phuc"/>
      <sheetName val="Du toan chi tiet coc nuoc"/>
      <sheetName val="Du toan chi tiet coc"/>
      <sheetName val="Phan tich don gia chi tiet"/>
      <sheetName val="Nhap don gia VL dia phuong"/>
      <sheetName val="Luong mot ngay cong xay lap"/>
      <sheetName val="Luong mot ngay cong khao sat"/>
      <sheetName val="XXXXXXXX"/>
      <sheetName val="Trinh duyet LNS"/>
      <sheetName val="SN CBCNV"/>
      <sheetName val="tong luong ban"/>
      <sheetName val="DU TRU LUONG 06 THANG"/>
      <sheetName val="DU TRU CP 06 THANG"/>
      <sheetName val="AN CA THANG 08"/>
      <sheetName val="AN CA TH 09"/>
      <sheetName val="AN CA TH 10"/>
      <sheetName val="an ca th 11"/>
      <sheetName val="TAM UNG LNS TH 08"/>
      <sheetName val="PP tinh thue thu nhap"/>
      <sheetName val="Luong TG thang 08"/>
      <sheetName val="bo xung"/>
      <sheetName val="truy thu"/>
      <sheetName val="Luong TG thang 09"/>
      <sheetName val="Luong thoi gian th 10"/>
      <sheetName val="Luong thoi gian th 11"/>
      <sheetName val="QT LUONG NS T 07"/>
      <sheetName val="QT LNS TH 08"/>
      <sheetName val="QT LNS TH 09"/>
      <sheetName val="qt lns th 10"/>
      <sheetName val="TAM UNG LUONG NS TH 10"/>
      <sheetName val="tam ung LNS th 11"/>
      <sheetName val="C45"/>
      <sheetName val="C47A"/>
      <sheetName val="C47B"/>
      <sheetName val="C46"/>
      <sheetName val="DsachYT"/>
      <sheetName val="00"/>
      <sheetName val="Bhxhoi"/>
      <sheetName val="QUY TM 2004 (3)"/>
      <sheetName val="QUY TM 2004 (2)"/>
      <sheetName val="SO CAI 2004 TK 111 (2)"/>
      <sheetName val="CTGS N111 (2)"/>
      <sheetName val="Can doi TK (2)"/>
      <sheetName val="CTGS Co 111"/>
      <sheetName val="Bang "/>
      <sheetName val="So TGNH  (2)"/>
      <sheetName val="N 111"/>
      <sheetName val="Sheet1 (3)"/>
      <sheetName val="C 111"/>
      <sheetName val="Sheet10"/>
      <sheetName val="KD Theo YTo"/>
      <sheetName val="Tang giam TSCD"/>
      <sheetName val="TK Ngoai bang"/>
      <sheetName val="TMinh BC TC"/>
      <sheetName val="Can doi TK"/>
      <sheetName val="BCD KToan"/>
      <sheetName val="So TGNH "/>
      <sheetName val="SO CAI TK 112"/>
      <sheetName val="SO CAI 2004 TK 111"/>
      <sheetName val="Tien Vay 311"/>
      <sheetName val="DTCTiet"/>
      <sheetName val="DT BH"/>
      <sheetName val="So QTM 2005"/>
      <sheetName val="QUY TM 2004"/>
      <sheetName val="Instr'n"/>
      <sheetName val="RFP002"/>
      <sheetName val="RFP003F"/>
      <sheetName val="RFP004"/>
      <sheetName val="RFP005"/>
      <sheetName val="RFP006"/>
      <sheetName val="RFP007"/>
      <sheetName val="RFP008"/>
      <sheetName val="RFP009"/>
      <sheetName val="RFP010"/>
      <sheetName val="RFP011"/>
      <sheetName val="RFP11(1)"/>
      <sheetName val="RFP11(2)"/>
      <sheetName val="RFP11(3)"/>
      <sheetName val="RFP012"/>
      <sheetName val="RFP013"/>
      <sheetName val="RFP014"/>
      <sheetName val="RFP015"/>
      <sheetName val="TH"/>
      <sheetName val="Chia T1"/>
      <sheetName val="Chia T2"/>
      <sheetName val="Chia T3"/>
      <sheetName val="TH11"/>
      <sheetName val="TH T11"/>
      <sheetName val="TH T1"/>
      <sheetName val="XL4Test5"/>
      <sheetName val="Bang chia "/>
      <sheetName val="CN HD"/>
      <sheetName val="VC thg 2"/>
      <sheetName val="BB dcTT"/>
      <sheetName val="TT"/>
      <sheetName val="VC TCao"/>
      <sheetName val="VC o Hien"/>
      <sheetName val="VC oDuong"/>
      <sheetName val=" PHoang"/>
      <sheetName val="TT-PLuc"/>
      <sheetName val="TH thanh toan"/>
      <sheetName val="TH1"/>
      <sheetName val="TH2"/>
      <sheetName val="TH3"/>
      <sheetName val="TH4"/>
      <sheetName val="TH5"/>
      <sheetName val="ChiaT1"/>
      <sheetName val="ChiaT2"/>
      <sheetName val="ChiaT3"/>
      <sheetName val="ChiaT4"/>
      <sheetName val="ChiaT5"/>
      <sheetName val="MauTH"/>
      <sheetName val="1-12"/>
      <sheetName val="Chiet tinh dz22"/>
      <sheetName val="LUONG CHO HUU"/>
      <sheetName val="thu BHXH,YT"/>
      <sheetName val="Phan bo"/>
      <sheetName val="SP-KH"/>
      <sheetName val="Xuatkho"/>
      <sheetName val="PT"/>
      <sheetName val="bcth.Hoang"/>
      <sheetName val="bcth.Nhung"/>
      <sheetName val="bcth.Ngoc"/>
      <sheetName val="bcth.Vu"/>
      <sheetName val="CDQDT"/>
      <sheetName val="XNT"/>
      <sheetName val="01"/>
      <sheetName val="02"/>
      <sheetName val="03"/>
      <sheetName val="04"/>
      <sheetName val="05"/>
      <sheetName val="06"/>
      <sheetName val="07"/>
      <sheetName val="08"/>
      <sheetName val="09"/>
      <sheetName val="10"/>
      <sheetName val=" 10 ngày"/>
      <sheetName val="11"/>
      <sheetName val="12"/>
      <sheetName val="13"/>
      <sheetName val="14"/>
      <sheetName val="15"/>
      <sheetName val="16"/>
      <sheetName val="17"/>
      <sheetName val="18"/>
      <sheetName val="19"/>
      <sheetName val="20"/>
      <sheetName val="20ngay"/>
      <sheetName val="21"/>
      <sheetName val="22"/>
      <sheetName val="23"/>
      <sheetName val="24"/>
      <sheetName val="25"/>
      <sheetName val="26"/>
      <sheetName val="27"/>
      <sheetName val="28"/>
      <sheetName val="29"/>
      <sheetName val="30"/>
      <sheetName val="31"/>
      <sheetName val="31 ngày"/>
      <sheetName val="bcthang"/>
      <sheetName val="báo cáo thang11 mới"/>
      <sheetName val="gVL"/>
      <sheetName val="GDMN.1"/>
      <sheetName val="GDMN.2"/>
      <sheetName val="GDMN.3"/>
      <sheetName val="GDMN.4"/>
      <sheetName val="GDMN.5"/>
      <sheetName val="GDTH.1"/>
      <sheetName val="GDTH.2"/>
      <sheetName val="GDTH.3"/>
      <sheetName val="GDTH.4"/>
      <sheetName val="GDTH.5"/>
      <sheetName val="THCS.1"/>
      <sheetName val="THCS.2"/>
      <sheetName val="THCS.3"/>
      <sheetName val="THCS.4"/>
      <sheetName val="THCS.5"/>
      <sheetName val="THCS.6"/>
      <sheetName val="THPT.1"/>
      <sheetName val="THPT.2"/>
      <sheetName val="THPT.3"/>
      <sheetName val="THPT.4"/>
      <sheetName val="THPT.5"/>
      <sheetName val="THPT.6"/>
      <sheetName val="DH,CD,THCN.1"/>
      <sheetName val="DH,CD,THCN.2"/>
      <sheetName val="DH,CD,THCN.3"/>
      <sheetName val="GDKCQ.1"/>
      <sheetName val="GDKCQ.2"/>
      <sheetName val="TAICHINH"/>
      <sheetName val="thong tin cty"/>
      <sheetName val="TK-in"/>
      <sheetName val="TKTH"/>
      <sheetName val="BR"/>
      <sheetName val="MV"/>
      <sheetName val="mvtt"/>
      <sheetName val="HDKT"/>
      <sheetName val="Linh tinh"/>
      <sheetName val="nk"/>
      <sheetName val="N"/>
      <sheetName val="X"/>
      <sheetName val="PACK"/>
      <sheetName val="INV"/>
      <sheetName val="TK-XUAT"/>
      <sheetName val="TK-NHAP"/>
      <sheetName val="DT 1"/>
      <sheetName val="DT 2"/>
      <sheetName val="DT 3"/>
      <sheetName val="DM"/>
      <sheetName val="SP"/>
      <sheetName val="NPL"/>
      <sheetName val="Summary"/>
      <sheetName val="Design &amp; Applications"/>
      <sheetName val="Building Summary"/>
      <sheetName val="Building"/>
      <sheetName val="External Works"/>
      <sheetName val="Macro1"/>
      <sheetName val="Macro2"/>
      <sheetName val="Macro3"/>
      <sheetName val="TH QT"/>
      <sheetName val="KE QT"/>
      <sheetName val="공통가설"/>
      <sheetName val="Pivot(Silica|e)"/>
      <sheetName val="INSUL"/>
      <sheetName val="ROCK WO_x0003__x0000_"/>
      <sheetName val="??-BLDG"/>
      <sheetName val="Pivot(RckWool)"/>
      <sheetName val="TH VL, NC, DDHT Thanhphuoc"/>
      <sheetName val="Pi6ot(Urethan)"/>
      <sheetName val="DU TRU LUONG 06 TH@NG"/>
      <sheetName val="AN CA DH 10"/>
      <sheetName val="TAM UNG LNC TH 08"/>
      <sheetName val="Leong thoi gian th 10"/>
      <sheetName val="Luong thoa gian th 11"/>
      <sheetName val="at lns th 10"/>
      <sheetName val="tam ung DNS th 11"/>
      <sheetName val="XL4Test4"/>
      <sheetName val="뜃맟뭁돽띿맟?-BLDG"/>
      <sheetName val="CAT_5"/>
      <sheetName val="현장관리비"/>
      <sheetName val="실행내역"/>
      <sheetName val="#REF"/>
      <sheetName val="적용환율"/>
      <sheetName val="合成単価作成表-BLDG"/>
      <sheetName val="Chart2"/>
      <sheetName val="Chart1"/>
      <sheetName val="th«ng tri chuÈn xe"/>
      <sheetName val="vat tu 2001 cuoi nam"/>
      <sheetName val="bang phan bo VL xuat"/>
      <sheetName val="vat tu 2001"/>
      <sheetName val="qt vt­ xe"/>
      <sheetName val="táng QT 245 (14Xe("/>
      <sheetName val="Xe mua ngoµi"/>
      <sheetName val="B¸o c¸o HQ chi tiªu n¨m 2000"/>
      <sheetName val="Piwot(Silicate)"/>
      <sheetName val="S¶_x001d_et2"/>
      <sheetName val="TH T19"/>
      <sheetName val="_x0000__x0000__x0000__x0000__x0000__x0000_"/>
      <sheetName val="Luong moÿÿngay cong khao sat"/>
      <sheetName val="hoat_x0000_࣭_x0000__x0000__x0000__x0000__x0000__x0000__x0000__x0000__x0009__x0000_᭬࣫_x0000__x0004__x0000__x0000__x0000__x0000__x0000__x0000_ᑜ࣭_x0000__x0000__x0000_"/>
      <sheetName val="Sheed4"/>
      <sheetName val="vi_du_n"/>
      <sheetName val="vi_du"/>
      <sheetName val="Bieu 2"/>
      <sheetName val="biªu 3"/>
      <sheetName val="bieu1 CTy"/>
      <sheetName val="b2 cty"/>
      <sheetName val="b 3 cty"/>
      <sheetName val="bieu 7"/>
      <sheetName val="bieu 9"/>
      <sheetName val="b14"/>
      <sheetName val="Sheet12"/>
      <sheetName val="Dieu chinh"/>
      <sheetName val="So -03"/>
      <sheetName val="SoLD"/>
      <sheetName val="So-02"/>
      <sheetName val="báo cáo thang11 m?i"/>
      <sheetName val="???????-BLDG"/>
      <sheetName val="Q2-00"/>
      <sheetName val="NEW-PANEL"/>
      <sheetName val="ፌ_x0000_佄⁎䥇⁁䡃"/>
      <sheetName val="⁁䡃⁉䥔呅"/>
      <sheetName val="呅吠ь_x0000_䑄㔳_x0005_吀䅂㔳_x000c_吀⁈畱敹"/>
      <sheetName val="㔳_x000c_吀⁈畱敹瑴慯ծ_x0000_楢兡͔_x0000_䭔"/>
      <sheetName val="_x0000_楢兡͔_x0000_䭔ͥ_x0000_䅎э_x0000_啈䝎_x0003_䠀䥁_x0003_"/>
      <sheetName val="_x0000_啈䝎_x0003_䠀䥁_x0003_䰀䵁_x0008_䈀湡⁧楧"/>
      <sheetName val="ࡍ_x0000_慂杮朠慩_x000d_䠀乁⁇䥔久䈠佁_x000b_吀⁈"/>
      <sheetName val="䥔久䈠佁_x000b_吀⁈䡎偁"/>
      <sheetName val="⁈䡎偁吠乏_x0006_吀⁈"/>
      <sheetName val="_x0000_䡔䈠乁_x0005_䐀"/>
      <sheetName val="_x0000_敄㍣б_x0000_慊"/>
      <sheetName val="䨀湡в_x0000_慊㍮"/>
      <sheetName val="湡г_x0000_慊㑮_x0004_"/>
      <sheetName val="д_x0000_慊㙮_x0004_䨀"/>
      <sheetName val="_x0000_慊㝮_x0004_䨀湡"/>
      <sheetName val="慊㡮_x0004_䨀湡Թ"/>
      <sheetName val="㥮_x0005_䨀湡〱_x0005_䨀"/>
      <sheetName val="_x0005_䨀湡ㄱ_x0005_䨀"/>
      <sheetName val="_x0000_慊ㅮԳ_x0000_慊"/>
      <sheetName val="䨀湡㐱_x0005_䨀湡"/>
      <sheetName val="慊ㅮԵ_x0000_慊ㅮ"/>
      <sheetName val="ㅮԷ_x0000_慊ㅮԸ"/>
      <sheetName val="㠱_x0005_䨀湡〲_x0005_"/>
      <sheetName val="԰_x0000_慊㉮Ա_x0000_"/>
      <sheetName val="_x0005_䨀湡㈲_x0005_䨀"/>
      <sheetName val="_x0000_慊㉮Գ_x0000_慊㉮Դ"/>
      <sheetName val="湡㐲_x0005_䨀湡㔲_x0005_"/>
      <sheetName val="㔲_x0005_䨀"/>
      <sheetName val="SILICCTE"/>
      <sheetName val="湡㘱_x0005_䨀湡㜱"/>
      <sheetName val="ࡍ_x0000_慂杮朠慩_x000a_䠀乁⁇䥔久䈠佁_x000b_吀⁈"/>
      <sheetName val="Sheev6"/>
      <sheetName val="Nhap fon gia VL dia phuong"/>
      <sheetName val="Giai trinh"/>
      <sheetName val="Pivot(_x0007_lass Wool)"/>
      <sheetName val="bcôhang"/>
      <sheetName val="ctTBA"/>
      <sheetName val="Du_lieu"/>
      <sheetName val="CT Thang Mo"/>
      <sheetName val="CT  PL"/>
      <sheetName val="Chi tiet"/>
      <sheetName val="_x0010_iwot(Silicate)"/>
      <sheetName val="TH_x0001_NG2"/>
      <sheetName val="RDP013"/>
      <sheetName val="??????"/>
      <sheetName val="ROCK WO_x0003_?"/>
      <sheetName val="TT_10KV"/>
      <sheetName val="Tong hop QL4( - 3"/>
      <sheetName val="SN C£GNV"/>
      <sheetName val="PNT-QUOT-#3"/>
      <sheetName val="COAT&amp;WRAP-QIOT-#3"/>
      <sheetName val="EQUIPMENT -2"/>
      <sheetName val="전차선로 물량표"/>
      <sheetName val="PBS"/>
      <sheetName val="간접비내역-1"/>
      <sheetName val="Basic"/>
      <sheetName val="DESIGN CRITERIA"/>
      <sheetName val="용기"/>
      <sheetName val="_x0010_ivot(Glass Wool)"/>
      <sheetName val="She%t1"/>
      <sheetName val="XL4Pop`y"/>
      <sheetName val="Chitieu-dam c!c loai"/>
      <sheetName val="@Gdg"/>
      <sheetName val="CocKJ1m"/>
      <sheetName val="Pivnt(RockWool)"/>
      <sheetName val="@ivot(Form Glass)"/>
      <sheetName val="Pivot(Gl!ss Wool)"/>
      <sheetName val="ROCK WOKL"/>
      <sheetName val="He co"/>
      <sheetName val="Bhitieu-dam cac loai"/>
      <sheetName val="THVT"/>
      <sheetName val="PTDM"/>
      <sheetName val="_x0000_TCTiet"/>
      <sheetName val="POTAL"/>
      <sheetName val="BCDTK"/>
      <sheetName val="soktmay"/>
      <sheetName val="hoat?࣭????????_x0009_?᭬࣫?_x0004_??????ᑜ࣭???"/>
      <sheetName val="?TCTiet"/>
      <sheetName val="100000P0"/>
      <sheetName val="RFP0_x0010_6"/>
      <sheetName val="RFP_x0010_07"/>
      <sheetName val="RFP_x0011_1(2)"/>
      <sheetName val="Q_x0012_-02"/>
      <sheetName val="Q_x0013_-02"/>
      <sheetName val="Du toan chi Tiet coc_x0000_nuoc"/>
      <sheetName val="Nhap_x0000_don gia VL dia phuong"/>
      <sheetName val="Luong mot ngay Cong xay_x0000_lap"/>
      <sheetName val="DU TRU LUONG_x0000_06 THANG"/>
      <sheetName val="PP tinh Thue thu_x0000_nhap"/>
      <sheetName val="Luong TG thang _x0010_9"/>
      <sheetName val="QT LUONG NS_x0000_T 07"/>
      <sheetName val="TAM_x0000_UNG LUONG NS TH 10"/>
      <sheetName val="tong l²_x0000__x0000_ ban"/>
      <sheetName val="MTO REV.0"/>
      <sheetName val="Phan tich don ႀ￸a chi tiet"/>
      <sheetName val="Gia vat tu"/>
      <sheetName val="hoat?࣭?_x0009_᭬࣫?_x0004_?ᑜ࣭?ڬ࣫?"/>
      <sheetName val="Coc$0x40cm"/>
      <sheetName val="&quot;0ngay"/>
      <sheetName val="báo cák thang11 mới"/>
      <sheetName val="THANG'"/>
      <sheetName val="CN"/>
      <sheetName val="BCN"/>
      <sheetName val="Q TOAN"/>
      <sheetName val="NO MUA"/>
      <sheetName val="VO CHAI"/>
      <sheetName val="VC THU HOI"/>
      <sheetName val="_x0000__x0000__x0000__x0000__x0000__x0009__x0000_??_x0000__x0004__x0000__x0000__x0000__x0000__x0000__x0000_??_x0000__x0000__x0000__x0000__x0000__x0000__x0000__x0000_??_x0000__x0000_"/>
      <sheetName val="?????_x0009_????_x0004_????????????????????"/>
      <sheetName val="hoat_x0000_?_x0000__x0009_??_x0000__x0004__x0000_??_x0000_??_x0000_"/>
      <sheetName val="hoat??????????_x0009_????_x0004_???????????"/>
      <sheetName val="hoat???_x0009_???_x0004_???????"/>
      <sheetName val="ፌ?佄⁎䥇⁁䡃"/>
      <sheetName val="呅吠ь?䑄㔳_x0005_吀䅂㔳_x000c_吀⁈畱敹"/>
      <sheetName val="㔳_x000c_吀⁈畱敹瑴慯ծ?楢兡͔?䭔"/>
      <sheetName val="?楢兡͔?䭔ͥ?䅎э?啈䝎_x0003_䠀䥁_x0003_"/>
      <sheetName val="?啈䝎_x0003_䠀䥁_x0003_䰀䵁_x0008_䈀湡⁧楧"/>
      <sheetName val="ࡍ?慂杮朠慩_x000d_䠀乁⁇䥔久䈠佁_x000b_吀⁈"/>
      <sheetName val="?䡔䈠乁_x0005_䐀"/>
      <sheetName val="?敄㍣б?慊"/>
      <sheetName val="䨀湡в?慊㍮"/>
      <sheetName val="湡г?慊㑮_x0004_"/>
      <sheetName val="д?慊㙮_x0004_䨀"/>
      <sheetName val="?慊㝮_x0004_䨀湡"/>
      <sheetName val="?慊ㅮԳ?慊"/>
      <sheetName val="慊ㅮԵ?慊ㅮ"/>
      <sheetName val="ㅮԷ?慊ㅮԸ"/>
      <sheetName val="԰?慊㉮Ա?"/>
      <sheetName val="?慊㉮Գ?慊㉮Դ"/>
      <sheetName val="tong l²?? ban"/>
      <sheetName val="????"/>
      <sheetName val="báo cák thang11 m?i"/>
      <sheetName val="???????"/>
      <sheetName val="?????"/>
      <sheetName val="??????_x0005_???_x000c_????"/>
      <sheetName val="?_x000c_?????????????"/>
      <sheetName val="?????????????_x0003_??_x0003_"/>
      <sheetName val="???_x0003_??_x0003_??_x0008_????"/>
      <sheetName val="??????_x000d_???????_x000b_??"/>
      <sheetName val="????_x000b_????"/>
      <sheetName val="?????_x0006_??"/>
      <sheetName val="????_x0005_?"/>
      <sheetName val="?????_x0004_"/>
      <sheetName val="????_x0004_?"/>
      <sheetName val="???_x0004_??"/>
      <sheetName val="??_x0004_???"/>
      <sheetName val="?_x0005_???_x0005_?"/>
      <sheetName val="_x0005_???_x0005_?"/>
      <sheetName val="???_x0005_??"/>
      <sheetName val="??_x0005_???"/>
      <sheetName val="?_x0005_???_x0005_"/>
      <sheetName val="????????"/>
      <sheetName val="??_x0005_???_x0005_"/>
      <sheetName val="?_x0005_?"/>
      <sheetName val="_x0009_???_x0004_???????"/>
      <sheetName val="[I"/>
      <sheetName val="TK"/>
      <sheetName val="BRCT"/>
      <sheetName val="SDHD"/>
      <sheetName val="SDHD QUY"/>
      <sheetName val="GTGT135"/>
      <sheetName val="BRCN135"/>
      <sheetName val="MV135"/>
      <sheetName val="SDHDCN"/>
      <sheetName val="SDHDCN quy"/>
      <sheetName val="NXT.CN03"/>
      <sheetName val="bl"/>
      <sheetName val="20000000"/>
      <sheetName val="dongia (2)"/>
      <sheetName val="LKVL-CK-HT-GD1"/>
      <sheetName val="giathanh1"/>
      <sheetName val="lam-moi"/>
      <sheetName val="TONG HOP VL-NC"/>
      <sheetName val="thao-go"/>
      <sheetName val="THPDMoi  (2)"/>
      <sheetName val="gtrinh"/>
      <sheetName val="phuluc1"/>
      <sheetName val="chitiet"/>
      <sheetName val="TONGKE3p "/>
      <sheetName val="DONGIA"/>
      <sheetName val="DON GIA"/>
      <sheetName val="TONGKE-HT"/>
      <sheetName val="DG"/>
      <sheetName val="t-h HA THE"/>
      <sheetName val="CHITIET VL-NC-TT -1p"/>
      <sheetName val="TONG HOP VL-NC TT"/>
      <sheetName val="TNHCHINH"/>
      <sheetName val="TH XL"/>
      <sheetName val="CHITIET VL-NC"/>
      <sheetName val="VC"/>
      <sheetName val="Tiepdia"/>
      <sheetName val="CHITIET VL-NC-TT-3p"/>
      <sheetName val="TDTKP"/>
      <sheetName val="TDTKP1"/>
      <sheetName val="KPVC-BD "/>
      <sheetName val="VCV-BE-TONG"/>
      <sheetName val="Chitieu-dam cac_x0000_loai"/>
      <sheetName val="TA²_x0000__x0000_NH"/>
      <sheetName val="THPT&gt;5"/>
      <sheetName val="적용률"/>
      <sheetName val="DTࠠBH"/>
      <sheetName val="TKP"/>
      <sheetName val="__-BLDG"/>
      <sheetName val="hoat_x0000_࣭_x0000__x0009_᭬࣫_x0000__x0004__x0000_ᑜ࣭_x0000_ڬ࣫_x0000_"/>
      <sheetName val="MTO REV.2(ARMOR)"/>
      <sheetName val="truy_x0000_thu"/>
      <sheetName val="TH4_x0000__x0000__x0000__x0000__x0000__x0000__x0000__x0000__x0000__x0000__x0000_ℨʢ_x0000__x0004__x0000__x0000__x0000__x0000__x0000__x0000_崬ʢ_x0000__x0000__x0000__x0000__x0000_"/>
      <sheetName val="LABTOTAL"/>
      <sheetName val="POWER"/>
      <sheetName val="견적조건"/>
      <sheetName val="BQ_Equip_Pipe"/>
      <sheetName val="BLR-S"/>
      <sheetName val="Est-Hotpp"/>
      <sheetName val="PipWT"/>
      <sheetName val="piping"/>
      <sheetName val="BREAKDOWN(철거설치)"/>
      <sheetName val="COA-17"/>
      <sheetName val="C-18"/>
      <sheetName val=" thoau nuoc nc"/>
      <sheetName val="T.Tinh"/>
      <sheetName val=" thoat nuog nc"/>
      <sheetName val="d' cOng"/>
      <sheetName val="CAPTHOAP"/>
      <sheetName val=" t`oat nuoc nc"/>
      <sheetName val="Bia"/>
      <sheetName val="So lieu"/>
      <sheetName val="MTO REV_0"/>
      <sheetName val="Chitieu-dam cac?loai"/>
      <sheetName val="BOQ건축"/>
      <sheetName val="QMCT"/>
      <sheetName val="\uong mot ngay cong xay lap"/>
      <sheetName val="_______-BLDG"/>
      <sheetName val="TSCD"/>
      <sheetName val="???_x0000_??_x0005_???_x000c_????"/>
      <sheetName val="?_x000c_???????_x0000_???_x0000_?"/>
      <sheetName val="_x0000_???_x0000_??_x0000_??_x0000_??_x0003_??_x0003_"/>
      <sheetName val="_x0000_??_x0003_??_x0003_??_x0008_????"/>
      <sheetName val="?_x0000_????_x000d_???????_x000b_??"/>
      <sheetName val="_x0000_???_x0005_?"/>
      <sheetName val="??_x0000_??_x0004_"/>
      <sheetName val="?_x0000_??_x0004_?"/>
      <sheetName val="_x0000_??_x0004_??"/>
      <sheetName val="ࡍ?慂杮朠慩_x000a_䠀乁⁇䥔久䈠佁_x000b_吀⁈"/>
      <sheetName val="??????_x000a_???????_x000b_??"/>
      <sheetName val="hoat_x0000_࣭_x0000__x0000__x0000__x0000__x0000__x0000__x0000__x0000_ _x0000_᭬࣫_x0000__x0004__x0000__x0000__x0000__x0000__x0000__x0000_ᑜ࣭_x0000__x0000__x0000_"/>
      <sheetName val="hoat?࣭???????? ?᭬࣫?_x0004_??????ᑜ࣭???"/>
      <sheetName val="hoat?࣭? ᭬࣫?_x0004_?ᑜ࣭?ڬ࣫?"/>
      <sheetName val="_x0000__x0000__x0000__x0000__x0000_ _x0000_??_x0000__x0004__x0000__x0000__x0000__x0000__x0000__x0000_??_x0000__x0000__x0000__x0000__x0000__x0000__x0000__x0000_??_x0000__x0000_"/>
      <sheetName val="????? ????_x0004_????????????????????"/>
      <sheetName val="hoat_x0000_?_x0000_ ??_x0000__x0004__x0000_??_x0000_??_x0000_"/>
      <sheetName val="hoat?????????? ????_x0004_???????????"/>
      <sheetName val="hoat??? ???_x0004_???????"/>
      <sheetName val=" ???_x0004_???????"/>
      <sheetName val="hoat_x0000_࣭_x0000_ ᭬࣫_x0000__x0004__x0000_ᑜ࣭_x0000_ڬ࣫_x0000_"/>
      <sheetName val="뜃맟뭁돽띿맟_-BLDG"/>
      <sheetName val="báo cáo thang11 m_i"/>
      <sheetName val="ፌ"/>
      <sheetName val="呅吠ь"/>
      <sheetName val="㔳_x000c_吀⁈畱敹瑴慯ծ"/>
      <sheetName val="䨀湡в"/>
      <sheetName val="湡г"/>
      <sheetName val="д"/>
      <sheetName val="慊ㅮԵ"/>
      <sheetName val="ㅮԷ"/>
      <sheetName val="______"/>
      <sheetName val="ROCK WO_x0003__"/>
      <sheetName val="ࡍ"/>
      <sheetName val="Nhap"/>
      <sheetName val="Luong mot ngay Cong xay"/>
      <sheetName val="DU TRU LUONG"/>
      <sheetName val="PP tinh Thue thu"/>
      <sheetName val="QT LUONG NS"/>
      <sheetName val="TAM"/>
      <sheetName val="tong l²"/>
      <sheetName val="Chitieu-dam cac"/>
      <sheetName val="TA²"/>
      <sheetName val="truy"/>
      <sheetName val="???"/>
      <sheetName val="?_x000c_???????"/>
      <sheetName val="?"/>
      <sheetName val="??"/>
      <sheetName val="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efreshError="1"/>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refreshError="1"/>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refreshError="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refreshError="1"/>
      <sheetData sheetId="302"/>
      <sheetData sheetId="303"/>
      <sheetData sheetId="304"/>
      <sheetData sheetId="305" refreshError="1"/>
      <sheetData sheetId="306"/>
      <sheetData sheetId="307" refreshError="1"/>
      <sheetData sheetId="308"/>
      <sheetData sheetId="309"/>
      <sheetData sheetId="310"/>
      <sheetData sheetId="311"/>
      <sheetData sheetId="312"/>
      <sheetData sheetId="313"/>
      <sheetData sheetId="314"/>
      <sheetData sheetId="315"/>
      <sheetData sheetId="316"/>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sheetData sheetId="327"/>
      <sheetData sheetId="328"/>
      <sheetData sheetId="329"/>
      <sheetData sheetId="330"/>
      <sheetData sheetId="331"/>
      <sheetData sheetId="332"/>
      <sheetData sheetId="333"/>
      <sheetData sheetId="334"/>
      <sheetData sheetId="335"/>
      <sheetData sheetId="336"/>
      <sheetData sheetId="337" refreshError="1"/>
      <sheetData sheetId="338"/>
      <sheetData sheetId="339" refreshError="1"/>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refreshError="1"/>
      <sheetData sheetId="357" refreshError="1"/>
      <sheetData sheetId="358"/>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sheetData sheetId="389"/>
      <sheetData sheetId="390" refreshError="1"/>
      <sheetData sheetId="391"/>
      <sheetData sheetId="392"/>
      <sheetData sheetId="393" refreshError="1"/>
      <sheetData sheetId="394"/>
      <sheetData sheetId="395"/>
      <sheetData sheetId="396" refreshError="1"/>
      <sheetData sheetId="397" refreshError="1"/>
      <sheetData sheetId="398" refreshError="1"/>
      <sheetData sheetId="399" refreshError="1"/>
      <sheetData sheetId="400" refreshError="1"/>
      <sheetData sheetId="401"/>
      <sheetData sheetId="402"/>
      <sheetData sheetId="403"/>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sheetData sheetId="557"/>
      <sheetData sheetId="558"/>
      <sheetData sheetId="559" refreshError="1"/>
      <sheetData sheetId="560"/>
      <sheetData sheetId="561" refreshError="1"/>
      <sheetData sheetId="562" refreshError="1"/>
      <sheetData sheetId="563" refreshError="1"/>
      <sheetData sheetId="564" refreshError="1"/>
      <sheetData sheetId="565"/>
      <sheetData sheetId="566"/>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sheetData sheetId="581"/>
      <sheetData sheetId="582"/>
      <sheetData sheetId="583"/>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sheetData sheetId="635"/>
      <sheetData sheetId="636"/>
      <sheetData sheetId="637" refreshError="1"/>
      <sheetData sheetId="638" refreshError="1"/>
      <sheetData sheetId="639" refreshError="1"/>
      <sheetData sheetId="640" refreshError="1"/>
      <sheetData sheetId="64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IPE-03E"/>
      <sheetName val="Sheet1"/>
      <sheetName val="Sheet2"/>
      <sheetName val="Sheet3"/>
      <sheetName val="Sheet4"/>
      <sheetName val="Sheet5"/>
      <sheetName val="Sheet6"/>
      <sheetName val="Sheet7"/>
      <sheetName val="Sheet8"/>
      <sheetName val="Sheet9"/>
      <sheetName val="Sheet10"/>
      <sheetName val="Sheet11"/>
      <sheetName val="Sheet12"/>
      <sheetName val="LUAN CHUYEN"/>
      <sheetName val="KE QUY"/>
      <sheetName val="CPC"/>
      <sheetName val="LUONGGIAN TIEP"/>
      <sheetName val="CLUONG"/>
      <sheetName val="VAY VON"/>
      <sheetName val="O.THAO"/>
      <sheetName val="Q.TRUNG"/>
      <sheetName val="THUY"/>
      <sheetName val="Y.THANH"/>
      <sheetName val="621"/>
      <sheetName val="333"/>
      <sheetName val="627"/>
      <sheetName val="TTLUONG"/>
      <sheetName val="Chart1"/>
      <sheetName val="Interim payment"/>
      <sheetName val="Letter"/>
      <sheetName val="Bid Sum"/>
      <sheetName val="Item B"/>
      <sheetName val="Dg A"/>
      <sheetName val="Dg B&amp;C"/>
      <sheetName val="Rates&amp;Prices"/>
      <sheetName val="Material at site"/>
      <sheetName val="XL4Poppy"/>
      <sheetName val="1"/>
      <sheetName val="BCC (2)"/>
      <sheetName val="Bao cao"/>
      <sheetName val="Bao cao 2"/>
      <sheetName val="BC3"/>
      <sheetName val="THKL"/>
      <sheetName val="Khoi luong"/>
      <sheetName val="Khoi luong mat"/>
      <sheetName val="Bang ke"/>
      <sheetName val="KLCL"/>
      <sheetName val="T.HopKL"/>
      <sheetName val="S.Luong"/>
      <sheetName val="PTCP2"/>
      <sheetName val="CPBVTC2"/>
      <sheetName val="D.Dap"/>
      <sheetName val="Q.Toan"/>
      <sheetName val="NCong"/>
      <sheetName val="Phan tich chi phi"/>
      <sheetName val="Chi phi nen theo BVTC"/>
      <sheetName val="CPTBVTC3"/>
      <sheetName val="nhan cong phu"/>
      <sheetName val="nhan cong Hung"/>
      <sheetName val="Nhan cong"/>
      <sheetName val="CCD2"/>
      <sheetName val="BCC"/>
      <sheetName val="Doi2"/>
      <sheetName val="Khoi luong nen theo BVTC"/>
      <sheetName val="KLHT"/>
      <sheetName val="THKP"/>
      <sheetName val="KL XL2000"/>
      <sheetName val="KLXL2001"/>
      <sheetName val="THKP2001"/>
      <sheetName val="KLphanbo"/>
      <sheetName val="Chiet tinh"/>
      <sheetName val="Van chuyen"/>
      <sheetName val="THKP (2)"/>
      <sheetName val="T.Bi"/>
      <sheetName val="Thiet ke"/>
      <sheetName val="CT"/>
      <sheetName val="K.luong"/>
      <sheetName val="TT L2"/>
      <sheetName val="TT L1"/>
      <sheetName val="Thue Ngoai"/>
      <sheetName val="KH"/>
      <sheetName val="DM"/>
      <sheetName val="DD&amp;TV"/>
      <sheetName val="CDSL"/>
      <sheetName val="PTSL"/>
      <sheetName val="THCP"/>
      <sheetName val="VT"/>
      <sheetName val="NL"/>
      <sheetName val="SoSanh"/>
      <sheetName val="QTVT"/>
      <sheetName val="QTNC"/>
      <sheetName val="116(300)"/>
      <sheetName val="116(200)"/>
      <sheetName val="116(150)"/>
      <sheetName val="00000000"/>
      <sheetName val="Gia VL"/>
      <sheetName val="Bang gia ca may"/>
      <sheetName val="Bang luong CB"/>
      <sheetName val="Bang P.tich CT"/>
      <sheetName val="D.toan chi tiet"/>
      <sheetName val="Bang TH Dtoan"/>
      <sheetName val="XXXXXXXX"/>
      <sheetName val="K249 K98"/>
      <sheetName val="K249 K98 (2)"/>
      <sheetName val="K251 K98"/>
      <sheetName val="K251 SBase"/>
      <sheetName val="K251 AC"/>
      <sheetName val="K252 K98"/>
      <sheetName val="K252 SBase"/>
      <sheetName val="K252 AC"/>
      <sheetName val="K253"/>
      <sheetName val="K253 K98"/>
      <sheetName val="K253 Subbase"/>
      <sheetName val="K253 Base "/>
      <sheetName val="K253 SBase"/>
      <sheetName val="K253 AC"/>
      <sheetName val="K255"/>
      <sheetName val="K255 SBase"/>
      <sheetName val="K259"/>
      <sheetName val="K259 K98"/>
      <sheetName val="K259 Subbase"/>
      <sheetName val="K259 Base "/>
      <sheetName val="K259 AC"/>
      <sheetName val="K260"/>
      <sheetName val="K260 K98"/>
      <sheetName val="K260 Subbase"/>
      <sheetName val="K260 Base"/>
      <sheetName val="K260 AC"/>
      <sheetName val="K261"/>
      <sheetName val="K261 K98"/>
      <sheetName val="K261 Base"/>
      <sheetName val="K261 AC"/>
      <sheetName val="tong hop thanh toan thue"/>
      <sheetName val="bang ke nop thue"/>
      <sheetName val="Tonh hop chi phi"/>
      <sheetName val="BK chi phi"/>
      <sheetName val="KTra DS va thue GTGT"/>
      <sheetName val="Kiãøm tra DS thue GTGT"/>
      <sheetName val="XUAT(gia von)"/>
      <sheetName val="nhap"/>
      <sheetName val="Xuat (gia ban)"/>
      <sheetName val="Dchinh TH N-X-T"/>
      <sheetName val="Tong hop N-X-T"/>
      <sheetName val="thue TH"/>
      <sheetName val="tong hop 2001"/>
      <sheetName val="qUYET TOAN THUE"/>
      <sheetName val="N-X-T=L"/>
      <sheetName val="BC_KKTSCD"/>
      <sheetName val="Chitiet"/>
      <sheetName val="Sheet2 (2)"/>
      <sheetName val="Mau_BC_KKTSCD"/>
      <sheetName val="KH 2003 (moi max)"/>
      <sheetName val="Km0-Km1"/>
      <sheetName val="Km1-Km2"/>
      <sheetName val="TH"/>
      <sheetName val="BU CTPH"/>
      <sheetName val="CTPH"/>
      <sheetName val="BU tran3+360.22"/>
      <sheetName val="Tran3+360.22"/>
      <sheetName val="BU tran2+386.4"/>
      <sheetName val="Tran2+386.4"/>
      <sheetName val="Bu4-5"/>
      <sheetName val="DTcong 4-5"/>
      <sheetName val="BU3-4"/>
      <sheetName val="dtcong3-4"/>
      <sheetName val="bu2-3"/>
      <sheetName val="dtcong2-3"/>
      <sheetName val="Bu 1-2"/>
      <sheetName val="dtcong1-2"/>
      <sheetName val="bu0-1"/>
      <sheetName val="dtcong0-1"/>
      <sheetName val="KLc1"/>
      <sheetName val="klcong"/>
      <sheetName val="Bu 12-13"/>
      <sheetName val="DTcong 12-13"/>
      <sheetName val="BU13-13+"/>
      <sheetName val="DT cong13-13+"/>
      <sheetName val="BU- nhanh"/>
      <sheetName val="Bunh1-2"/>
      <sheetName val="dtcong nh1-2"/>
      <sheetName val="BUnh0-1"/>
      <sheetName val="dtcong nh0-1"/>
      <sheetName val="BU5-6"/>
      <sheetName val="DTcong5-6"/>
      <sheetName val="BU6-7"/>
      <sheetName val="DTcong6-7"/>
      <sheetName val="BU7-8"/>
      <sheetName val="DTcong7-8"/>
      <sheetName val="BU8-9"/>
      <sheetName val="DTcong8-9"/>
      <sheetName val="BU9-10"/>
      <sheetName val="DTcong9-10"/>
      <sheetName val="BU10-11"/>
      <sheetName val="DTcong10-11"/>
      <sheetName val="BU 11-12"/>
      <sheetName val="DTcong 11-12"/>
      <sheetName val="Mnh1-2+80"/>
      <sheetName val="Pr- CC"/>
      <sheetName val="Nnh1-2+80"/>
      <sheetName val="Mnh0-1"/>
      <sheetName val="Nnh0-1"/>
      <sheetName val="MD13-13+334"/>
      <sheetName val="ND13-13+334"/>
      <sheetName val="BU-TK"/>
      <sheetName val="MD12-13"/>
      <sheetName val="ND12-13"/>
      <sheetName val="MD11-12"/>
      <sheetName val="ND11-12"/>
      <sheetName val="MD10-11"/>
      <sheetName val="ND10-11"/>
      <sheetName val="MD9-10"/>
      <sheetName val="ND9-10"/>
      <sheetName val="MD8-9"/>
      <sheetName val="ND8-9"/>
      <sheetName val="MD7-8"/>
      <sheetName val="ND7-8"/>
      <sheetName val="MD6-7"/>
      <sheetName val="ND6-7"/>
      <sheetName val="MD5-6"/>
      <sheetName val="ND5-6"/>
      <sheetName val="MD4-5"/>
      <sheetName val="ND4-5"/>
      <sheetName val="MD 3-4"/>
      <sheetName val="ND 3-4"/>
      <sheetName val="MD2-3"/>
      <sheetName val="ND2-3"/>
      <sheetName val="MD 1-2"/>
      <sheetName val="ND 1-2"/>
      <sheetName val="MD 0-1"/>
      <sheetName val="ND 0-1"/>
      <sheetName val="km11-12"/>
      <sheetName val="km10-11"/>
      <sheetName val="KLN"/>
      <sheetName val="Tong hop"/>
      <sheetName val="KL tong"/>
      <sheetName val="Chi tiet - Dv lap"/>
      <sheetName val="TH KHTC"/>
      <sheetName val="000"/>
      <sheetName val="MD"/>
      <sheetName val="ND"/>
      <sheetName val="CONG"/>
      <sheetName val="DGCT"/>
      <sheetName val="Congty"/>
      <sheetName val="VPPN"/>
      <sheetName val="XN74"/>
      <sheetName val="XN54"/>
      <sheetName val="XN33"/>
      <sheetName val="NK96"/>
      <sheetName val="XL4Test5"/>
      <sheetName val="KH12"/>
      <sheetName val="CN12"/>
      <sheetName val="HD12"/>
      <sheetName val="KH1"/>
      <sheetName val="Bang VL"/>
      <sheetName val="VL(No V-c)"/>
      <sheetName val="He so"/>
      <sheetName val="PL Vua"/>
      <sheetName val="Chitieu-dam cac loai"/>
      <sheetName val="DG Dam"/>
      <sheetName val="DG chung"/>
      <sheetName val="DGdg"/>
      <sheetName val="VL-dac chung"/>
      <sheetName val="CocKN1m"/>
      <sheetName val="Coc40x40cm"/>
      <sheetName val="CT 1md &amp; dau cong"/>
      <sheetName val="CT cong"/>
      <sheetName val="dg cong"/>
      <sheetName val="cd viaK0-T6"/>
      <sheetName val="cdvia T6-Tc24"/>
      <sheetName val="cdvia Tc24-T46"/>
      <sheetName val="cdbtnL2ko-k0+361"/>
      <sheetName val="cd btnL2k0+361-T19"/>
      <sheetName val="372+132-181"/>
      <sheetName val="372+00-025-T"/>
      <sheetName val="371+920-1000-T"/>
      <sheetName val="371-340-386"/>
      <sheetName val="371+036-175"/>
      <sheetName val="371+920-1000-P"/>
      <sheetName val="371+650-800"/>
      <sheetName val="371+340-386"/>
      <sheetName val="371+00-150"/>
      <sheetName val="370+625-720"/>
      <sheetName val="370+402-550"/>
      <sheetName val="370+227-300"/>
      <sheetName val="370+00-10"/>
      <sheetName val="370+933-1000"/>
      <sheetName val="370+421-550"/>
      <sheetName val="370+246-280"/>
      <sheetName val="370+135-160"/>
      <sheetName val="369+700-730"/>
      <sheetName val="369+592-700"/>
      <sheetName val="369+400-542"/>
      <sheetName val="369+940-008"/>
      <sheetName val="369+800-908"/>
      <sheetName val="369+606-722"/>
      <sheetName val="369+411-526"/>
      <sheetName val="368+517-580"/>
      <sheetName val="368+822-900"/>
      <sheetName val="368+530-687"/>
      <sheetName val="368+00-25"/>
      <sheetName val="369+"/>
      <sheetName val="AC PC"/>
      <sheetName val="LT"/>
      <sheetName val="LP"/>
      <sheetName val="Dao-P"/>
      <sheetName val="AC66-436"/>
      <sheetName val="Dao-T"/>
      <sheetName val="Chart2"/>
      <sheetName val="be tong"/>
      <sheetName val="Thep"/>
      <sheetName val="Tong hop thep"/>
      <sheetName val="DTHH"/>
      <sheetName val="Bang1"/>
      <sheetName val="TAI TRONG"/>
      <sheetName val="NOI LUC"/>
      <sheetName val="TINH DUYET THTT CHINH"/>
      <sheetName val="TDUYET THTT PHU"/>
      <sheetName val="TINH DAO DONG VA DO VONG"/>
      <sheetName val="TINH NEO"/>
      <sheetName val="01"/>
      <sheetName val="02"/>
      <sheetName val="03"/>
      <sheetName val="04"/>
      <sheetName val="05"/>
      <sheetName val="Sheet13"/>
      <sheetName val="Sheet14"/>
      <sheetName val="Sheet15"/>
      <sheetName val="Sheet16"/>
      <sheetName val="Sheet17"/>
      <sheetName val="Sheet18"/>
      <sheetName val="Sheet19"/>
      <sheetName val="Sheet20"/>
      <sheetName val="Dong Dau"/>
      <sheetName val="Dong Dau (2)"/>
      <sheetName val="Sau dong"/>
      <sheetName val="Ma xa"/>
      <sheetName val="My dinh"/>
      <sheetName val="Tong cong"/>
      <sheetName val="Phu luc"/>
      <sheetName val="Gia trÞ"/>
      <sheetName val="dutoan1"/>
      <sheetName val="Anhtoan"/>
      <sheetName val="dutoan2"/>
      <sheetName val="vat tu"/>
      <sheetName val="VL"/>
      <sheetName val="CTXD"/>
      <sheetName val=".."/>
      <sheetName val="CTDN"/>
      <sheetName val="san vuon"/>
      <sheetName val="khu phu tro"/>
      <sheetName val="DS them luong qui 4-2002"/>
      <sheetName val="Phuc loi 2-9-02"/>
      <sheetName val="PCLB-2002"/>
      <sheetName val="Thuong nhan dip 21-12-02"/>
      <sheetName val="Thuong dip nhan danh hieu AHL§"/>
      <sheetName val="Thang luong thu 13 nam 2002"/>
      <sheetName val="Luong SX# dip Tet Qui Mui(dong)"/>
      <sheetName val="26+180-400.2"/>
      <sheetName val="26+180.Sub1"/>
      <sheetName val="26+180.Sub4"/>
      <sheetName val="26+180-400.5(k95)"/>
      <sheetName val="26+400-620.3(k95)"/>
      <sheetName val="26+400-640.1(k95)"/>
      <sheetName val="26+960-27+150.9"/>
      <sheetName val="26+960-27+150.10"/>
      <sheetName val="26+960-27+150.11"/>
      <sheetName val="26+960-27+150.12"/>
      <sheetName val="26+960-27+150.5(k95)"/>
      <sheetName val="26+960-27+150.4(k95)"/>
      <sheetName val="26+960-27+150.1(k95)"/>
      <sheetName val="27+500-700.5(k95)"/>
      <sheetName val="27+500-700.4(k95)"/>
      <sheetName val="27+500-700.3(k95)"/>
      <sheetName val="27+500-700.1(k95)"/>
      <sheetName val="27+740-920.3(k95)"/>
      <sheetName val="27+740-920.21"/>
      <sheetName val="27+920-28+040.6,7"/>
      <sheetName val="27+920-28+040,8,9"/>
      <sheetName val="27+920-28+040.10"/>
      <sheetName val="27+920-28+040,11"/>
      <sheetName val="27+920-28+160.Su3"/>
      <sheetName val="28+160-28+420,17Top"/>
      <sheetName val="28+160-28+420.5K95"/>
      <sheetName val="28+430-657.7"/>
      <sheetName val="Km28+430-657.8"/>
      <sheetName val="28+430-657.9"/>
      <sheetName val="28+430-667.10"/>
      <sheetName val="28+430-657.11"/>
      <sheetName val="28+430-657.4k95"/>
      <sheetName val="28+500-657.18"/>
      <sheetName val="28+520-657.19"/>
      <sheetName val="PTCT"/>
      <sheetName val="CDghino"/>
      <sheetName val="Tonghop"/>
      <sheetName val="TH (T1-6)"/>
      <sheetName val="ThueTB"/>
      <sheetName val="SCD5"/>
      <sheetName val=" NL"/>
      <sheetName val="CPVL-CPM"/>
      <sheetName val="PTVL"/>
      <sheetName val="CD1"/>
      <sheetName val=" NL (2)"/>
      <sheetName val="CDTHCT"/>
      <sheetName val="CDTHCT (3)"/>
      <sheetName val="Thuyet minh"/>
      <sheetName val="CQ-HQ"/>
      <sheetName val="00000001"/>
      <sheetName val="00000002"/>
      <sheetName val="00000003"/>
      <sheetName val="00000004"/>
      <sheetName val="Dec31"/>
      <sheetName val="Jan2"/>
      <sheetName val="Jan3"/>
      <sheetName val="Jan4"/>
      <sheetName val="Jan6"/>
      <sheetName val="Jan7"/>
      <sheetName val="Jan8"/>
      <sheetName val="Jan9"/>
      <sheetName val="Jan10"/>
      <sheetName val="Jan11"/>
      <sheetName val="Jan13"/>
      <sheetName val="Jan14"/>
      <sheetName val="Jan15"/>
      <sheetName val="Jan16"/>
      <sheetName val="Jan17"/>
      <sheetName val="Jan18"/>
      <sheetName val="Jan20"/>
      <sheetName val="Jan21"/>
      <sheetName val="Jan22"/>
      <sheetName val="Jan23"/>
      <sheetName val="Jan24"/>
      <sheetName val="Jan25"/>
      <sheetName val="Jan27"/>
      <sheetName val="Jan28"/>
      <sheetName val="9"/>
      <sheetName val="10"/>
      <sheetName val="NRC"/>
      <sheetName val="DG SOC"/>
      <sheetName val="DG HQ"/>
      <sheetName val="ENFALUX"/>
      <sheetName val="NHXP"/>
      <sheetName val="KGIAT"/>
      <sheetName val="KDR"/>
      <sheetName val="JAVEL"/>
      <sheetName val="vita"/>
      <sheetName val="TPXM"/>
      <sheetName val="XM"/>
      <sheetName val="Bot Giat C"/>
      <sheetName val="Bot Giat P "/>
      <sheetName val="TP"/>
      <sheetName val="BRTAICHE"/>
      <sheetName val="THBKEO"/>
      <sheetName val="PBBKEO"/>
      <sheetName val="THAY THUNG H"/>
      <sheetName val="BBKK"/>
      <sheetName val="thi nghiem"/>
      <sheetName val="CBQT"/>
      <sheetName val="thkl (2)"/>
      <sheetName val="kht8"/>
      <sheetName val="long tec"/>
      <sheetName val="nlongt"/>
      <sheetName val="tuanb"/>
      <sheetName val="ntuanb"/>
      <sheetName val="nbinh"/>
      <sheetName val="nque"/>
      <sheetName val="ntien"/>
      <sheetName val="ntuanH"/>
      <sheetName val="nmuoi"/>
      <sheetName val="nnghia"/>
      <sheetName val="ntuanM"/>
      <sheetName val="nthi"/>
      <sheetName val="nchung"/>
      <sheetName val="nanh"/>
      <sheetName val="nthang"/>
      <sheetName val="nnguyen"/>
      <sheetName val="ntuc"/>
      <sheetName val="nngan"/>
      <sheetName val="nloi"/>
      <sheetName val="nphuock"/>
      <sheetName val="nphuoch"/>
      <sheetName val="nsonpd"/>
      <sheetName val="nphuock04"/>
      <sheetName val="nphuoch04"/>
      <sheetName val="nphuocpd04"/>
      <sheetName val="nphuocd04"/>
      <sheetName val="nphuoctr04"/>
      <sheetName val="nphuocb04"/>
      <sheetName val="phong"/>
      <sheetName val="CT Duong"/>
      <sheetName val="Bia"/>
      <sheetName val="D.gia"/>
      <sheetName val="T.hop"/>
      <sheetName val="Khoan"/>
      <sheetName val="CtP.tro"/>
      <sheetName val="Nha moi"/>
      <sheetName val="NamBanThach"/>
      <sheetName val="KhoanDuong"/>
      <sheetName val="DeNghiDuong"/>
      <sheetName val="TT-BDH-B1"/>
      <sheetName val="TT-T.Tron So 2"/>
      <sheetName val="TT-Doi6-Dot-1"/>
      <sheetName val="ChietTinh"/>
      <sheetName val="Ct.Dam "/>
      <sheetName val="Ct.Duoi"/>
      <sheetName val="Ct.Tren"/>
      <sheetName val="CtVKdam"/>
      <sheetName val="asphal"/>
      <sheetName val="Gvua"/>
      <sheetName val="D.giaMay"/>
      <sheetName val="10000000"/>
      <sheetName val="tscd"/>
      <sheetName val="KM"/>
      <sheetName val="KHOANMUC"/>
      <sheetName val="CPQL"/>
      <sheetName val="SANLUONG"/>
      <sheetName val="SSCP-SL"/>
      <sheetName val="CPSX"/>
      <sheetName val="KQKD"/>
      <sheetName val="CDSL (2)"/>
      <sheetName val="Thep "/>
      <sheetName val="Chi tiet Khoi luong"/>
      <sheetName val="TH khoi luong"/>
      <sheetName val="Chiet tinh vat lieu "/>
      <sheetName val="TH KL VL"/>
      <sheetName val="CHIT"/>
      <sheetName val="THXH"/>
      <sheetName val="BHXH"/>
      <sheetName val="THCT"/>
      <sheetName val="cap cho cac DT"/>
      <sheetName val="Ung - hoan"/>
      <sheetName val="CP may"/>
      <sheetName val="SS"/>
      <sheetName val="NVL"/>
      <sheetName val="Quang Tri"/>
      <sheetName val="TTHue"/>
      <sheetName val="Da Nang"/>
      <sheetName val="Quang Nam"/>
      <sheetName val="Quang Ngai"/>
      <sheetName val="TH DH-QN"/>
      <sheetName val="KP HD"/>
      <sheetName val="DB HD"/>
      <sheetName val="DT"/>
      <sheetName val="THND"/>
      <sheetName val="THMD"/>
      <sheetName val="Phtro1"/>
      <sheetName val="DTKS1"/>
      <sheetName val="CT1m"/>
      <sheetName val="CDTHU CHI T1"/>
      <sheetName val="THUCHI 2"/>
      <sheetName val="THU CHI3"/>
      <sheetName val="THU CHI 4"/>
      <sheetName val="THU CHI5"/>
      <sheetName val="THU CHI 6"/>
      <sheetName val="TU CHI 7"/>
      <sheetName val="THU CHI9"/>
      <sheetName val="THU CHI 8"/>
      <sheetName val="THU CHI 10"/>
      <sheetName val="THU CHI 11"/>
      <sheetName val="THU CHI 12"/>
      <sheetName val="sent to"/>
      <sheetName val="C.TIEU"/>
      <sheetName val="CPNLTT"/>
      <sheetName val="T.Luong"/>
      <sheetName val="NCTT"/>
      <sheetName val="QLDN"/>
      <sheetName val="641"/>
      <sheetName val="642"/>
      <sheetName val="T.HAO"/>
      <sheetName val="DT TUYEN"/>
      <sheetName val="DT GIA"/>
      <sheetName val="KHDT"/>
      <sheetName val="KHDT (2)"/>
      <sheetName val="SX-TT"/>
      <sheetName val="CL "/>
      <sheetName val="VTu"/>
      <sheetName val="LDTL"/>
      <sheetName val="KHao"/>
      <sheetName val="LNKD"/>
      <sheetName val="SK"/>
      <sheetName val="TNo"/>
      <sheetName val="CTTH"/>
      <sheetName val="VON"/>
      <sheetName val="VLD"/>
      <sheetName val="KQ (2)"/>
      <sheetName val="Q1-02"/>
      <sheetName val="Q2-02"/>
      <sheetName val="Q3-02"/>
      <sheetName val="Phu luc HD"/>
      <sheetName val="Gia du thau"/>
      <sheetName val="PTDG"/>
      <sheetName val="Ca xe"/>
      <sheetName val="Tong Thu"/>
      <sheetName val="Tong Chi"/>
      <sheetName val="Truong hoc"/>
      <sheetName val="Cty CP"/>
      <sheetName val="G.thau 3B"/>
      <sheetName val="T.Hop Thu-chi"/>
      <sheetName val="phan tich DG"/>
      <sheetName val="gia vat lieu"/>
      <sheetName val="gia xe may"/>
      <sheetName val="gia nhan cong"/>
      <sheetName val="Quyet toan"/>
      <sheetName val="Thu hoi"/>
      <sheetName val="Lai vay"/>
      <sheetName val="Tien vay"/>
      <sheetName val="Cong no"/>
      <sheetName val="Cop pha"/>
      <sheetName val="20000000"/>
      <sheetName val="KL Tram Cty"/>
      <sheetName val="Gam may Cty"/>
      <sheetName val="KL tram KH"/>
      <sheetName val="Gam may KH"/>
      <sheetName val="Cach dien"/>
      <sheetName val="Mang tai"/>
      <sheetName val="KL DDK"/>
      <sheetName val="Mang tai DDK"/>
      <sheetName val="KL DDK0,4"/>
      <sheetName val="TT Ky thuat"/>
      <sheetName val="CT moi"/>
      <sheetName val="Tu dien"/>
      <sheetName val="May cat"/>
      <sheetName val="Dao Cly"/>
      <sheetName val="Dao Ptai"/>
      <sheetName val="Tu RMU"/>
      <sheetName val="C.set"/>
      <sheetName val="SI"/>
      <sheetName val="Sco Cap"/>
      <sheetName val="Sco TB"/>
      <sheetName val="TN tram"/>
      <sheetName val="TN C.set"/>
      <sheetName val="TN TD DDay"/>
      <sheetName val="Phan chung"/>
      <sheetName val="Outlets"/>
      <sheetName val="PGs"/>
      <sheetName val="TK111"/>
      <sheetName val="TK112"/>
      <sheetName val="TK131"/>
      <sheetName val="TK1331"/>
      <sheetName val="TK136"/>
      <sheetName val="TK138"/>
      <sheetName val="TK141"/>
      <sheetName val="TK152"/>
      <sheetName val="TK153"/>
      <sheetName val="TK154"/>
      <sheetName val="TK211"/>
      <sheetName val="TK214"/>
      <sheetName val="TK311"/>
      <sheetName val="TK331"/>
      <sheetName val="TK3331"/>
      <sheetName val="TK3334"/>
      <sheetName val="TK334"/>
      <sheetName val="TK335"/>
      <sheetName val="TK336"/>
      <sheetName val="cong Q2"/>
      <sheetName val="T.U luong Q1"/>
      <sheetName val="T.U luong Q2"/>
      <sheetName val="T.U luong Q3"/>
      <sheetName val="Dc Dau"/>
      <sheetName val=" o to Hien 8"/>
      <sheetName val=" o to Hien9"/>
      <sheetName val=" o to Hien10"/>
      <sheetName val=" o to Hien11"/>
      <sheetName val=" o to Hien12)"/>
      <sheetName val=" o to Hien1"/>
      <sheetName val=" o to Hien2"/>
      <sheetName val=" o to Hien3"/>
      <sheetName val=" o to Hien4"/>
      <sheetName val=" o to Hien5"/>
      <sheetName val=" o to Phong 8"/>
      <sheetName val=" o to Phong9"/>
      <sheetName val=" o to Phong10"/>
      <sheetName val=" o to Phong11"/>
      <sheetName val=" o to Phong12)"/>
      <sheetName val=" o to Phong1"/>
      <sheetName val=" o to Phong2"/>
      <sheetName val=" o to Phong3"/>
      <sheetName val=" o to Phong4"/>
      <sheetName val=" o to Phong5"/>
      <sheetName val=" o to Dung 8 "/>
      <sheetName val=" D tt dau8"/>
      <sheetName val=" o to Dung 9"/>
      <sheetName val=" D9 tt dau"/>
      <sheetName val=" D10 tt dau"/>
      <sheetName val=" o to Dung 10"/>
      <sheetName val=" o to Dung 11"/>
      <sheetName val=" o to Dung 12)"/>
      <sheetName val=" o to Dung 1"/>
      <sheetName val=" o to Dung2"/>
      <sheetName val=" o to Dung3"/>
      <sheetName val=" o to Dung4"/>
      <sheetName val=" o totrongT10-12"/>
      <sheetName val=" o totrongT2"/>
      <sheetName val=" o totrungT10-12"/>
      <sheetName val=" o toMinhT10-12 "/>
      <sheetName val=" o toMinhT2"/>
      <sheetName val=" o toTrieuT10-12  "/>
      <sheetName val="Luong 8 SP"/>
      <sheetName val="Luong 9 SP "/>
      <sheetName val="Luong 10 SP "/>
      <sheetName val="Luong 11 SP "/>
      <sheetName val="Luong 12 SP"/>
      <sheetName val="Luong 1 SP1"/>
      <sheetName val="Luong 2 SP2"/>
      <sheetName val="Luong 3 SP3"/>
      <sheetName val="Luong 4 SP4"/>
      <sheetName val="Luong 4 SP5"/>
      <sheetName val="BTTTLT8"/>
      <sheetName val="BTTTLT9"/>
      <sheetName val="BTTTLT10"/>
      <sheetName val="BTTTLT11"/>
      <sheetName val="BTTTLT12"/>
      <sheetName val="BTTTLT1"/>
      <sheetName val="BTTTLT2"/>
      <sheetName val="BTTTLT3"/>
      <sheetName val="BTTTLT4"/>
      <sheetName val="BTTTLT5"/>
      <sheetName val="KL VL"/>
      <sheetName val="KHCTiet"/>
      <sheetName val="QT 9-6"/>
      <sheetName val="Thuong luu HB"/>
      <sheetName val="QT03"/>
      <sheetName val="QT"/>
      <sheetName val="PTmay"/>
      <sheetName val="KK"/>
      <sheetName val="QT Ky T"/>
      <sheetName val="BCKT"/>
      <sheetName val="C47-QI-2003"/>
      <sheetName val="ytq1"/>
      <sheetName val="bc vt TON BAI"/>
      <sheetName val="XXXXXXX0"/>
      <sheetName val="Ke"/>
      <sheetName val="KLTong hop"/>
      <sheetName val="Lan can"/>
      <sheetName val="Ranh doc (2)"/>
      <sheetName val="Ranh doc"/>
      <sheetName val="Coc tieu"/>
      <sheetName val="Bien bao"/>
      <sheetName val="Nan tuyen"/>
      <sheetName val="Lan 1"/>
      <sheetName val="Lan  2"/>
      <sheetName val="Lan 3"/>
      <sheetName val="Gia tri"/>
      <sheetName val="Lan 5"/>
      <sheetName val="Xep hang 201"/>
      <sheetName val="toan Cty"/>
      <sheetName val="Cong ty"/>
      <sheetName val="XN 2"/>
      <sheetName val="XN ong CHi"/>
      <sheetName val="N XDCT&amp; XKLD"/>
      <sheetName val="CN HCM"/>
      <sheetName val="HITECO"/>
      <sheetName val="TT XKLD(Nhan)"/>
      <sheetName val="Ong Hong"/>
      <sheetName val="CN hung yen"/>
      <sheetName val="Dong nai"/>
      <sheetName val="LUU1704"/>
      <sheetName val="Caodo"/>
      <sheetName val="Dat"/>
      <sheetName val="KL-CTTK"/>
      <sheetName val="BTH"/>
      <sheetName val="TM"/>
      <sheetName val="BU-gian"/>
      <sheetName val="Bu-Ha"/>
      <sheetName val="PTVT"/>
      <sheetName val="Gia DAN"/>
      <sheetName val="Dan"/>
      <sheetName val="Cuoc"/>
      <sheetName val="Bugia"/>
      <sheetName val="KL57"/>
      <sheetName val="C45A-BH"/>
      <sheetName val="C46A-BH"/>
      <sheetName val="C47A-BH"/>
      <sheetName val="C48A-BH"/>
      <sheetName val="S-53-1"/>
      <sheetName val="XN79"/>
      <sheetName val="CTMT"/>
      <sheetName val="N1111"/>
      <sheetName val="C1111"/>
      <sheetName val="1121"/>
      <sheetName val="daura"/>
      <sheetName val="dauvao"/>
      <sheetName val="PXuat"/>
      <sheetName val="THVT.T5"/>
      <sheetName val="XL1.t5"/>
      <sheetName val="XL2.T5"/>
      <sheetName val="XL3.T5"/>
      <sheetName val="XL5.T5"/>
      <sheetName val="THCCDCXN"/>
      <sheetName val="CC.XL1"/>
      <sheetName val="XL2"/>
      <sheetName val="XL3"/>
      <sheetName val="XL5"/>
      <sheetName val="Cpa"/>
      <sheetName val="khXN"/>
      <sheetName val="KKTS.04"/>
      <sheetName val="nha kct"/>
      <sheetName val="BKVT"/>
      <sheetName val="Cau 2(3)"/>
      <sheetName val="binh do"/>
      <sheetName val="cot lieu"/>
      <sheetName val="van khuon"/>
      <sheetName val="CT BT"/>
      <sheetName val="lay mau"/>
      <sheetName val="mat ngoai goi"/>
      <sheetName val="coc tram-bt"/>
      <sheetName val="THDGK"/>
      <sheetName val="THDGTT"/>
      <sheetName val="Cong hop"/>
      <sheetName val="nt+dd+cl"/>
      <sheetName val="kc+conlaiql"/>
      <sheetName val="kc+clai(107)"/>
      <sheetName val="duong(107)"/>
      <sheetName val="qui1"/>
      <sheetName val="1,3-30,4"/>
      <sheetName val="kldukien"/>
      <sheetName val="kldukien (107)"/>
      <sheetName val="thang4"/>
      <sheetName val="qui1 (2)"/>
      <sheetName val="clvl"/>
      <sheetName val="Chenh lech"/>
      <sheetName val="Kinh phí"/>
      <sheetName val="T1(T1)04"/>
      <sheetName val="THDT"/>
      <sheetName val="DM-Goc"/>
      <sheetName val="Gia-CT"/>
      <sheetName val="PTCP"/>
      <sheetName val="cphoi"/>
      <sheetName val="Tien ung"/>
      <sheetName val="phi luong3"/>
      <sheetName val="NAM 2004"/>
      <sheetName val="Dutoan"/>
      <sheetName val="congtac vien-uy"/>
      <sheetName val="Nhan luc2001"/>
      <sheetName val="Vattu2"/>
      <sheetName val="Vattu"/>
      <sheetName val="CT xa"/>
      <sheetName val="TLGC"/>
      <sheetName val="BL"/>
      <sheetName val="Chi tiet VL-NC-MTC"/>
    </sheetNames>
    <definedNames>
      <definedName name="DataFilter"/>
      <definedName name="DataSort"/>
      <definedName name="GoBack" sheetId="1"/>
    </defined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refreshError="1"/>
      <sheetData sheetId="148" refreshError="1"/>
      <sheetData sheetId="149" refreshError="1"/>
      <sheetData sheetId="150" refreshError="1"/>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refreshError="1"/>
      <sheetData sheetId="239" refreshError="1"/>
      <sheetData sheetId="240" refreshError="1"/>
      <sheetData sheetId="241" refreshError="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refreshError="1"/>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ote"/>
      <sheetName val="swatch quote"/>
      <sheetName val="Sheet3"/>
      <sheetName val="Sheet1"/>
      <sheetName val="swatch_quote"/>
      <sheetName val="swatch_quote1"/>
      <sheetName val="Rate"/>
      <sheetName val="Freight"/>
      <sheetName val="Qsheet+target $"/>
      <sheetName val="swatch_quote2"/>
      <sheetName val="Qsheet+target_$"/>
      <sheetName val="Reference"/>
      <sheetName val="SILICATE"/>
    </sheetNames>
    <sheetDataSet>
      <sheetData sheetId="0" refreshError="1">
        <row r="2">
          <cell r="EL2" t="str">
            <v>Regular standard</v>
          </cell>
          <cell r="EN2" t="str">
            <v>PVC</v>
          </cell>
          <cell r="ET2" t="str">
            <v>S/3</v>
          </cell>
          <cell r="EV2" t="str">
            <v>L shape Carton</v>
          </cell>
        </row>
        <row r="3">
          <cell r="EN3" t="str">
            <v>MDF</v>
          </cell>
          <cell r="ET3" t="str">
            <v>S/4</v>
          </cell>
        </row>
        <row r="4">
          <cell r="EN4" t="str">
            <v>PLYWOOD</v>
          </cell>
          <cell r="ET4" t="str">
            <v>S/5</v>
          </cell>
        </row>
        <row r="5">
          <cell r="EN5" t="str">
            <v>WOOD</v>
          </cell>
          <cell r="ET5" t="str">
            <v>S/6</v>
          </cell>
        </row>
        <row r="6">
          <cell r="EN6" t="str">
            <v>BAMBOO</v>
          </cell>
          <cell r="ET6" t="str">
            <v>S/7</v>
          </cell>
        </row>
        <row r="7">
          <cell r="EN7" t="str">
            <v>IRON</v>
          </cell>
          <cell r="ET7" t="str">
            <v>S/8</v>
          </cell>
        </row>
        <row r="8">
          <cell r="EN8" t="str">
            <v>ALUMINIUM</v>
          </cell>
          <cell r="ET8" t="str">
            <v>S/9</v>
          </cell>
        </row>
        <row r="9">
          <cell r="EN9" t="str">
            <v>COPPER</v>
          </cell>
          <cell r="ET9" t="str">
            <v>S/10</v>
          </cell>
        </row>
        <row r="10">
          <cell r="EN10" t="str">
            <v>GLASS</v>
          </cell>
        </row>
        <row r="11">
          <cell r="EN11" t="str">
            <v>RESIN</v>
          </cell>
        </row>
      </sheetData>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PANEL 南區焚化爐"/>
      <sheetName val="NEW-PANEL"/>
      <sheetName val="MV-PANEL"/>
    </sheetNames>
    <sheetDataSet>
      <sheetData sheetId="0"/>
      <sheetData sheetId="1"/>
      <sheetData sheetId="2"/>
      <sheetData sheetId="3"/>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C"/>
      <sheetName val="Dat"/>
      <sheetName val="TN-TBA"/>
      <sheetName val="TN-22"/>
      <sheetName val="TN-0,4"/>
      <sheetName val="TH-tba "/>
      <sheetName val="GIA "/>
      <sheetName val="KP-TBA"/>
      <sheetName val="KP-0,4"/>
      <sheetName val="KS"/>
      <sheetName val="0,4"/>
      <sheetName val="TH-0.4"/>
      <sheetName val="TH-tba"/>
      <sheetName val="KP-22"/>
      <sheetName val="TH-22"/>
      <sheetName val="22"/>
      <sheetName val="TBA"/>
      <sheetName val="DG-VC"/>
      <sheetName val="TH-TBI "/>
      <sheetName val="G.Bt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ia"/>
    </sheetNames>
    <sheetDataSet>
      <sheetData sheetId="0"/>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quote"/>
      <sheetName val="Rate"/>
      <sheetName val="Qsheet+target $"/>
      <sheetName val="Reference"/>
      <sheetName val="Qsheet+target_$"/>
      <sheetName val="NEW-PANEL"/>
    </sheetNames>
    <sheetDataSet>
      <sheetData sheetId="0" refreshError="1">
        <row r="2">
          <cell r="EM2" t="str">
            <v>Leather&amp;Sofa</v>
          </cell>
          <cell r="EY2" t="str">
            <v>Elm</v>
          </cell>
        </row>
        <row r="3">
          <cell r="EM3" t="str">
            <v>Outdoor PE Furniture</v>
          </cell>
          <cell r="EY3" t="str">
            <v>Birch</v>
          </cell>
        </row>
        <row r="4">
          <cell r="EM4" t="str">
            <v>Outdoor Regular Furniture</v>
          </cell>
          <cell r="EY4" t="str">
            <v>Paulownia</v>
          </cell>
        </row>
        <row r="5">
          <cell r="EM5" t="str">
            <v>Regular Products</v>
          </cell>
          <cell r="EY5" t="str">
            <v>Poplar</v>
          </cell>
        </row>
        <row r="6">
          <cell r="EM6" t="str">
            <v>Solidwood Furniture</v>
          </cell>
          <cell r="EY6" t="str">
            <v>Hard wood</v>
          </cell>
        </row>
        <row r="7">
          <cell r="EY7" t="str">
            <v>KuLi wood</v>
          </cell>
        </row>
        <row r="8">
          <cell r="EY8" t="str">
            <v>Fir</v>
          </cell>
        </row>
        <row r="9">
          <cell r="EY9" t="str">
            <v>Northeast Pine</v>
          </cell>
        </row>
        <row r="10">
          <cell r="EY10" t="str">
            <v>Pine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H VL (N)ps"/>
      <sheetName val="TONG HOP VL(b)PS"/>
      <sheetName val="BT V L (N) PS"/>
      <sheetName val="TH VL dien"/>
      <sheetName val="BT VAT LIEU(b)PS"/>
      <sheetName val="BANG  TINH(B)"/>
      <sheetName val="TBIA"/>
      <sheetName val="TH VL (N)"/>
      <sheetName val="BT VAT LIEU (N)"/>
      <sheetName val="BT VAT LIEU(b)"/>
      <sheetName val="BT VAT LIEU (b2)"/>
      <sheetName val="TONG HOP VL(b)"/>
      <sheetName val="KINH PHI"/>
      <sheetName val="BANG  TINH (ps)"/>
      <sheetName val="BANG  TINH(N)"/>
      <sheetName val="BANG  TINH(B)PS"/>
      <sheetName val="BANG  TINH(N)PS"/>
      <sheetName val="BT DIEN"/>
      <sheetName val="DON GIA"/>
      <sheetName val="DM 56"/>
      <sheetName val="TBIA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H VL (N)ps"/>
      <sheetName val="TONG HOP VL(b)PS"/>
      <sheetName val="BT V L (N) PS"/>
      <sheetName val="TH VL dien"/>
      <sheetName val="BT VAT LIEU(b)PS"/>
      <sheetName val="BANG  TINH(B)"/>
      <sheetName val="TBIA"/>
      <sheetName val="TH VL (N)"/>
      <sheetName val="BT VAT LIEU (N)"/>
      <sheetName val="BT VAT LIEU(b)"/>
      <sheetName val="BT VAT LIEU (b2)"/>
      <sheetName val="TONG HOP VL(b)"/>
      <sheetName val="KINH PHI"/>
      <sheetName val="BANG  TINH (ps)"/>
      <sheetName val="BANG  TINH(N)"/>
      <sheetName val="BANG  TINH(B)PS"/>
      <sheetName val="BANG  TINH(N)PS"/>
      <sheetName val="BT DIEN"/>
      <sheetName val="DON GIA"/>
      <sheetName val="DM 56"/>
      <sheetName val="TBIA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BASE"/>
      <sheetName val="KHNH T3-T10"/>
      <sheetName val="KHNH T4-T10"/>
      <sheetName val="Sheet3"/>
      <sheetName val="XXXXXXXX"/>
      <sheetName val="Chart1"/>
      <sheetName val="Phantich"/>
      <sheetName val="Toan_DA"/>
      <sheetName val="2004"/>
      <sheetName val="2005"/>
      <sheetName val="XL4Test5"/>
      <sheetName val="01"/>
      <sheetName val="02"/>
      <sheetName val="03"/>
      <sheetName val="04"/>
      <sheetName val="05"/>
      <sheetName val="06"/>
      <sheetName val="07"/>
      <sheetName val="08"/>
      <sheetName val="0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01-03"/>
      <sheetName val="Tonghop"/>
      <sheetName val="Sheet1"/>
      <sheetName val="00000000"/>
      <sheetName val="10000000"/>
      <sheetName val="Gia Ban"/>
      <sheetName val="GiaCK"/>
      <sheetName val="Gia DSRs"/>
      <sheetName val="Gia NTD"/>
      <sheetName val="GiaVon"/>
      <sheetName val="17_x0000__x0000__x0000__x0000__x0000__x0000__x0000__x0000__x0000__x0000__x0000_㏘ĳ_x0000__x0004__x0000__x0000__x0000__x0000__x0000__x0000_⣬ĳ_x0000__x0000__x0000__x0000__x0000__x0000_"/>
      <sheetName val="q2"/>
      <sheetName val="q3"/>
      <sheetName val="Sheet11"/>
      <sheetName val="Sheet12"/>
      <sheetName val="Sheet13"/>
      <sheetName val="Sheet14"/>
      <sheetName val="Sheet15"/>
      <sheetName val="Sheet16"/>
      <sheetName val="TH"/>
      <sheetName val="bang chuan"/>
      <sheetName val="bien &lt;200 m2"/>
      <sheetName val="&lt;200"/>
      <sheetName val="bang chuan (2)"/>
      <sheetName val="thue (chinh thuc)"/>
      <sheetName val="thue"/>
      <sheetName val="thue (2)"/>
      <sheetName val="bang doi chieu"/>
      <sheetName val="20000000"/>
      <sheetName val="30000000"/>
      <sheetName val="40000000"/>
      <sheetName val="50000000"/>
      <sheetName val="60000000"/>
      <sheetName val="XL4Poppy"/>
      <sheetName val="KE PHI"/>
      <sheetName val="KE THUE"/>
      <sheetName val="KE CHI PHI"/>
      <sheetName val="TINH GIA THANH"/>
      <sheetName val="TONG HOP KHAU HAO"/>
      <sheetName val="TONG HOP CHI PHI"/>
      <sheetName val="DA SAN XUAT TRONG THANG"/>
      <sheetName val="THANH TOAN TIEN UNG"/>
      <sheetName val="KHAU HAO DAY CHUYEN DA"/>
      <sheetName val="Hoan thanh"/>
      <sheetName val="Khoach"/>
      <sheetName val="hoan th 15"/>
      <sheetName val="Khoach 15"/>
      <sheetName val="HT 22"/>
      <sheetName val="KH 22"/>
      <sheetName val="KH29"/>
      <sheetName val="KH T8"/>
      <sheetName val="T8"/>
      <sheetName val="T7"/>
      <sheetName val="Kh48"/>
      <sheetName val="Ht 48"/>
      <sheetName val="Ht128"/>
      <sheetName val="ht12"/>
      <sheetName val="Kh 12"/>
      <sheetName val="ht 20-10"/>
      <sheetName val="kh20-10"/>
      <sheetName val="Kh 6-10"/>
      <sheetName val="06-10"/>
      <sheetName val="29-9"/>
      <sheetName val="22-9"/>
      <sheetName val="16-9"/>
      <sheetName val="8-9"/>
      <sheetName val="1-9"/>
      <sheetName val="26-8"/>
      <sheetName val="n198"/>
      <sheetName val="kh128"/>
      <sheetName val="HT29"/>
      <sheetName val="Cover"/>
      <sheetName val="explain"/>
      <sheetName val="Tong hop"/>
      <sheetName val="kp chi tiet"/>
      <sheetName val="Vat lieu"/>
      <sheetName val="May"/>
      <sheetName val="KHOAN"/>
      <sheetName val="CAPVATU"/>
      <sheetName val="to trinh mua VT"/>
      <sheetName val="Denghi tam ung"/>
      <sheetName val="KTRVATU "/>
      <sheetName val="MAU GNHH"/>
      <sheetName val="T.toan1"/>
      <sheetName val="Data"/>
      <sheetName val="Bang quyet toan VT"/>
      <sheetName val="Summary (USD)"/>
      <sheetName val="Summary (VND)"/>
      <sheetName val="A"/>
      <sheetName val="B"/>
      <sheetName val="C"/>
      <sheetName val="D"/>
      <sheetName val="E"/>
      <sheetName val="F1"/>
      <sheetName val="F2"/>
      <sheetName val="G"/>
      <sheetName val="H"/>
      <sheetName val="3rd party"/>
      <sheetName val="interco "/>
      <sheetName val="Q1-02"/>
      <sheetName val="Q2-02"/>
      <sheetName val="Q3-02"/>
      <sheetName val="dq"/>
      <sheetName val="Outlets"/>
      <sheetName val="PGs"/>
    </sheetNames>
    <sheetDataSet>
      <sheetData sheetId="0" refreshError="1">
        <row r="7">
          <cell r="AH7" t="str">
            <v>SP1</v>
          </cell>
          <cell r="AI7" t="str">
            <v>SOLVENT CLEANING   (SSPC-SP-1)</v>
          </cell>
          <cell r="AJ7">
            <v>60</v>
          </cell>
          <cell r="AK7">
            <v>60</v>
          </cell>
          <cell r="AL7">
            <v>60</v>
          </cell>
        </row>
        <row r="8">
          <cell r="AH8" t="str">
            <v>SP2</v>
          </cell>
          <cell r="AI8" t="str">
            <v>HAND CLEANING   (SSPC-SP-2)</v>
          </cell>
          <cell r="AJ8">
            <v>50</v>
          </cell>
          <cell r="AK8">
            <v>50</v>
          </cell>
          <cell r="AL8">
            <v>50</v>
          </cell>
        </row>
        <row r="9">
          <cell r="AH9" t="str">
            <v>SP3</v>
          </cell>
          <cell r="AI9" t="str">
            <v>POWER CLEANING   (SSPC-SP-3)</v>
          </cell>
          <cell r="AJ9">
            <v>50</v>
          </cell>
          <cell r="AK9">
            <v>50</v>
          </cell>
          <cell r="AL9">
            <v>50</v>
          </cell>
        </row>
        <row r="10">
          <cell r="AH10" t="str">
            <v>SP5</v>
          </cell>
          <cell r="AI10" t="str">
            <v>WHITE METAL BLAST   (SSPC-SP-5)</v>
          </cell>
          <cell r="AJ10">
            <v>90</v>
          </cell>
          <cell r="AK10">
            <v>90</v>
          </cell>
          <cell r="AL10">
            <v>90</v>
          </cell>
        </row>
        <row r="11">
          <cell r="AH11" t="str">
            <v>SP6</v>
          </cell>
          <cell r="AI11" t="str">
            <v>COMMERCIAL BLAST (SSPC-SP-6)</v>
          </cell>
          <cell r="AJ11">
            <v>70</v>
          </cell>
          <cell r="AK11">
            <v>70</v>
          </cell>
          <cell r="AL11">
            <v>70</v>
          </cell>
        </row>
        <row r="12">
          <cell r="AH12" t="str">
            <v>SP7</v>
          </cell>
          <cell r="AI12" t="str">
            <v>BRUSH OFF BLAST CLEANING (SSPC-SP7)</v>
          </cell>
          <cell r="AJ12">
            <v>50</v>
          </cell>
          <cell r="AK12">
            <v>50</v>
          </cell>
          <cell r="AL12">
            <v>50</v>
          </cell>
        </row>
        <row r="13">
          <cell r="AH13" t="str">
            <v>SP8</v>
          </cell>
          <cell r="AI13" t="str">
            <v>PICKLING  (SSPC-SP-8)</v>
          </cell>
          <cell r="AJ13">
            <v>350</v>
          </cell>
          <cell r="AK13">
            <v>350</v>
          </cell>
          <cell r="AL13">
            <v>350</v>
          </cell>
        </row>
        <row r="14">
          <cell r="AH14" t="str">
            <v>SP10</v>
          </cell>
          <cell r="AI14" t="str">
            <v>NEAR WHITE BLAST (SSPC-SP-10)</v>
          </cell>
          <cell r="AJ14">
            <v>80</v>
          </cell>
          <cell r="AK14">
            <v>80</v>
          </cell>
          <cell r="AL14">
            <v>80</v>
          </cell>
        </row>
        <row r="16">
          <cell r="AH16" t="str">
            <v>RLP</v>
          </cell>
          <cell r="AI16" t="str">
            <v>RED LEAD PRIMER</v>
          </cell>
          <cell r="AJ16" t="str">
            <v>0101</v>
          </cell>
          <cell r="AK16" t="str">
            <v>905(OP-91)</v>
          </cell>
          <cell r="AL16" t="str">
            <v>210</v>
          </cell>
          <cell r="AM16">
            <v>1</v>
          </cell>
          <cell r="AN16">
            <v>9.1999999999999993</v>
          </cell>
          <cell r="AO16">
            <v>9.6999999999999993</v>
          </cell>
          <cell r="AP16">
            <v>14.8</v>
          </cell>
          <cell r="AQ16">
            <v>47.83</v>
          </cell>
          <cell r="AR16">
            <v>45.36</v>
          </cell>
          <cell r="AS16">
            <v>38.51</v>
          </cell>
          <cell r="AT16">
            <v>440</v>
          </cell>
          <cell r="AU16">
            <v>440</v>
          </cell>
          <cell r="AV16">
            <v>570</v>
          </cell>
        </row>
        <row r="17">
          <cell r="AI17" t="str">
            <v>RED LEAD PRIMER</v>
          </cell>
          <cell r="AJ17" t="str">
            <v>0102</v>
          </cell>
          <cell r="AK17" t="str">
            <v>906(OP-92)</v>
          </cell>
          <cell r="AL17" t="str">
            <v>220</v>
          </cell>
          <cell r="AM17">
            <v>1</v>
          </cell>
          <cell r="AN17">
            <v>8.7799999999999994</v>
          </cell>
          <cell r="AO17">
            <v>10</v>
          </cell>
          <cell r="AP17">
            <v>12.4</v>
          </cell>
          <cell r="AQ17">
            <v>47.83</v>
          </cell>
          <cell r="AR17">
            <v>42</v>
          </cell>
          <cell r="AS17">
            <v>38.71</v>
          </cell>
          <cell r="AT17">
            <v>420</v>
          </cell>
          <cell r="AU17">
            <v>420</v>
          </cell>
          <cell r="AV17">
            <v>480</v>
          </cell>
        </row>
        <row r="18">
          <cell r="AI18" t="str">
            <v>B P RED LEAD PRIMER</v>
          </cell>
          <cell r="AJ18" t="str">
            <v>0103</v>
          </cell>
          <cell r="AK18" t="str">
            <v>911</v>
          </cell>
          <cell r="AM18">
            <v>1</v>
          </cell>
          <cell r="AN18">
            <v>8.44</v>
          </cell>
          <cell r="AO18">
            <v>9</v>
          </cell>
          <cell r="AQ18">
            <v>45</v>
          </cell>
          <cell r="AR18">
            <v>42.22</v>
          </cell>
          <cell r="AT18">
            <v>380</v>
          </cell>
          <cell r="AU18">
            <v>380</v>
          </cell>
        </row>
        <row r="19">
          <cell r="AH19" t="str">
            <v>ATP</v>
          </cell>
          <cell r="AI19" t="str">
            <v xml:space="preserve">ALUMINUM TRIPOLYPHOSPHATE PRIMER </v>
          </cell>
          <cell r="AJ19" t="str">
            <v>0107</v>
          </cell>
          <cell r="AK19" t="str">
            <v>992</v>
          </cell>
          <cell r="AL19" t="str">
            <v>221</v>
          </cell>
          <cell r="AM19">
            <v>1</v>
          </cell>
          <cell r="AN19">
            <v>12.6</v>
          </cell>
          <cell r="AO19">
            <v>7.09</v>
          </cell>
          <cell r="AP19">
            <v>11.4</v>
          </cell>
          <cell r="AQ19">
            <v>39.68</v>
          </cell>
          <cell r="AR19">
            <v>42.31</v>
          </cell>
          <cell r="AS19">
            <v>38.6</v>
          </cell>
          <cell r="AT19">
            <v>500</v>
          </cell>
          <cell r="AU19">
            <v>300</v>
          </cell>
          <cell r="AV19">
            <v>440</v>
          </cell>
        </row>
        <row r="20">
          <cell r="AH20" t="str">
            <v>AZCP</v>
          </cell>
          <cell r="AI20" t="str">
            <v xml:space="preserve">ALKYD ZINC CHROMATE PRIMER </v>
          </cell>
          <cell r="AJ20" t="str">
            <v>0111</v>
          </cell>
          <cell r="AK20" t="str">
            <v>907(OP-93)</v>
          </cell>
          <cell r="AL20" t="str">
            <v>240</v>
          </cell>
          <cell r="AM20">
            <v>1</v>
          </cell>
          <cell r="AN20">
            <v>10.9</v>
          </cell>
          <cell r="AO20">
            <v>10.6</v>
          </cell>
          <cell r="AP20">
            <v>9</v>
          </cell>
          <cell r="AQ20">
            <v>40.369999999999997</v>
          </cell>
          <cell r="AR20">
            <v>41.51</v>
          </cell>
          <cell r="AS20">
            <v>40.89</v>
          </cell>
          <cell r="AT20">
            <v>440</v>
          </cell>
          <cell r="AU20">
            <v>440</v>
          </cell>
          <cell r="AV20">
            <v>368</v>
          </cell>
        </row>
        <row r="21">
          <cell r="AH21" t="str">
            <v>ROP</v>
          </cell>
          <cell r="AI21" t="str">
            <v xml:space="preserve">RED OXIDE PRIMER </v>
          </cell>
          <cell r="AJ21" t="str">
            <v>0121</v>
          </cell>
          <cell r="AK21" t="str">
            <v>904(OP-95)</v>
          </cell>
          <cell r="AL21" t="str">
            <v>230</v>
          </cell>
          <cell r="AM21">
            <v>1</v>
          </cell>
          <cell r="AN21">
            <v>6.5</v>
          </cell>
          <cell r="AO21">
            <v>8.1999999999999993</v>
          </cell>
          <cell r="AP21">
            <v>5.2</v>
          </cell>
          <cell r="AQ21">
            <v>46.15</v>
          </cell>
          <cell r="AR21">
            <v>41.46</v>
          </cell>
          <cell r="AS21">
            <v>57.12</v>
          </cell>
          <cell r="AT21">
            <v>300</v>
          </cell>
          <cell r="AU21">
            <v>340</v>
          </cell>
          <cell r="AV21">
            <v>297</v>
          </cell>
        </row>
        <row r="22">
          <cell r="AH22" t="str">
            <v>GS</v>
          </cell>
          <cell r="AI22" t="str">
            <v xml:space="preserve">GRAY SURFACE </v>
          </cell>
          <cell r="AJ22" t="str">
            <v>0141</v>
          </cell>
          <cell r="AK22" t="str">
            <v>501</v>
          </cell>
          <cell r="AL22" t="str">
            <v>090</v>
          </cell>
          <cell r="AM22">
            <v>1</v>
          </cell>
          <cell r="AN22">
            <v>8.1</v>
          </cell>
          <cell r="AO22">
            <v>12.1</v>
          </cell>
          <cell r="AP22">
            <v>12.6</v>
          </cell>
          <cell r="AQ22">
            <v>37.04</v>
          </cell>
          <cell r="AR22">
            <v>37.19</v>
          </cell>
          <cell r="AS22">
            <v>37.94</v>
          </cell>
          <cell r="AT22">
            <v>300</v>
          </cell>
          <cell r="AU22">
            <v>450</v>
          </cell>
          <cell r="AV22">
            <v>478</v>
          </cell>
        </row>
        <row r="23">
          <cell r="AH23" t="str">
            <v>RMP</v>
          </cell>
          <cell r="AI23" t="str">
            <v>READY-MIXED PAINT</v>
          </cell>
          <cell r="AJ23" t="str">
            <v>0151</v>
          </cell>
          <cell r="AK23" t="str">
            <v>111</v>
          </cell>
          <cell r="AL23" t="str">
            <v>100</v>
          </cell>
          <cell r="AM23">
            <v>1</v>
          </cell>
          <cell r="AN23">
            <v>10.9</v>
          </cell>
          <cell r="AO23">
            <v>9.6</v>
          </cell>
          <cell r="AP23">
            <v>10</v>
          </cell>
          <cell r="AQ23">
            <v>41.28</v>
          </cell>
          <cell r="AR23">
            <v>41.67</v>
          </cell>
          <cell r="AS23">
            <v>38</v>
          </cell>
          <cell r="AT23">
            <v>450</v>
          </cell>
          <cell r="AU23">
            <v>400</v>
          </cell>
          <cell r="AV23">
            <v>380</v>
          </cell>
        </row>
        <row r="24">
          <cell r="AH24" t="str">
            <v>FRMP</v>
          </cell>
          <cell r="AI24" t="str">
            <v xml:space="preserve">FLAT READY-MIXED PAINT </v>
          </cell>
          <cell r="AJ24" t="str">
            <v>0153</v>
          </cell>
          <cell r="AK24" t="str">
            <v>508</v>
          </cell>
          <cell r="AM24">
            <v>1</v>
          </cell>
          <cell r="AN24">
            <v>11.8</v>
          </cell>
          <cell r="AO24">
            <v>9.4</v>
          </cell>
          <cell r="AQ24">
            <v>36.44</v>
          </cell>
          <cell r="AR24">
            <v>37.229999999999997</v>
          </cell>
          <cell r="AT24">
            <v>430</v>
          </cell>
          <cell r="AU24">
            <v>350</v>
          </cell>
        </row>
        <row r="25">
          <cell r="AH25" t="str">
            <v>AE</v>
          </cell>
          <cell r="AI25" t="str">
            <v xml:space="preserve">ALKYD ENAMEL </v>
          </cell>
          <cell r="AJ25" t="str">
            <v>0162</v>
          </cell>
          <cell r="AK25" t="str">
            <v>502</v>
          </cell>
          <cell r="AL25" t="str">
            <v>110</v>
          </cell>
          <cell r="AM25">
            <v>1</v>
          </cell>
          <cell r="AN25">
            <v>11.9</v>
          </cell>
          <cell r="AO25">
            <v>12.4</v>
          </cell>
          <cell r="AP25">
            <v>12</v>
          </cell>
          <cell r="AQ25">
            <v>35.29</v>
          </cell>
          <cell r="AR25">
            <v>37.1</v>
          </cell>
          <cell r="AS25">
            <v>37.92</v>
          </cell>
          <cell r="AT25">
            <v>420</v>
          </cell>
          <cell r="AU25">
            <v>460</v>
          </cell>
          <cell r="AV25">
            <v>455</v>
          </cell>
        </row>
        <row r="26">
          <cell r="AH26" t="str">
            <v>AP</v>
          </cell>
          <cell r="AI26" t="str">
            <v>ALUMIN PAINT</v>
          </cell>
          <cell r="AJ26" t="str">
            <v>0152</v>
          </cell>
          <cell r="AK26" t="str">
            <v>103</v>
          </cell>
          <cell r="AL26" t="str">
            <v>310</v>
          </cell>
          <cell r="AM26">
            <v>1</v>
          </cell>
          <cell r="AN26">
            <v>10.9</v>
          </cell>
          <cell r="AO26">
            <v>13.5</v>
          </cell>
          <cell r="AP26">
            <v>13.5</v>
          </cell>
          <cell r="AQ26">
            <v>36.700000000000003</v>
          </cell>
          <cell r="AR26">
            <v>34.07</v>
          </cell>
          <cell r="AS26">
            <v>32.44</v>
          </cell>
          <cell r="AT26">
            <v>400</v>
          </cell>
          <cell r="AU26">
            <v>460</v>
          </cell>
          <cell r="AV26">
            <v>438</v>
          </cell>
        </row>
        <row r="27">
          <cell r="AH27" t="str">
            <v>AMF</v>
          </cell>
          <cell r="AI27" t="str">
            <v>PHEN0LIC-MODIFIED ALKYD M.I.O.FINISH</v>
          </cell>
          <cell r="AJ27" t="str">
            <v>4690(Ar-900)</v>
          </cell>
          <cell r="AL27" t="str">
            <v>800</v>
          </cell>
          <cell r="AM27">
            <v>1</v>
          </cell>
          <cell r="AN27">
            <v>19.16</v>
          </cell>
          <cell r="AP27">
            <v>17.8</v>
          </cell>
          <cell r="AQ27">
            <v>26.1</v>
          </cell>
          <cell r="AS27">
            <v>37.869999999999997</v>
          </cell>
          <cell r="AT27">
            <v>500</v>
          </cell>
          <cell r="AV27">
            <v>674</v>
          </cell>
        </row>
        <row r="28">
          <cell r="AH28" t="str">
            <v>GP</v>
          </cell>
          <cell r="AI28" t="str">
            <v xml:space="preserve">GALVAN. STEEL SHEET EHULSION PAINT </v>
          </cell>
          <cell r="AK28" t="str">
            <v>100(OM-12)</v>
          </cell>
          <cell r="AM28">
            <v>1</v>
          </cell>
          <cell r="AO28">
            <v>14.3</v>
          </cell>
          <cell r="AR28">
            <v>47.55</v>
          </cell>
          <cell r="AU28">
            <v>680</v>
          </cell>
        </row>
        <row r="29">
          <cell r="AI29" t="str">
            <v xml:space="preserve">EPOXY RESIN </v>
          </cell>
        </row>
        <row r="30">
          <cell r="AH30" t="str">
            <v>ERLP</v>
          </cell>
          <cell r="AI30" t="str">
            <v xml:space="preserve">EPOXY RED LEAD PRIMER </v>
          </cell>
          <cell r="AJ30" t="str">
            <v>0401</v>
          </cell>
          <cell r="AK30" t="str">
            <v>1007(EP-01)</v>
          </cell>
          <cell r="AM30">
            <v>1</v>
          </cell>
          <cell r="AN30">
            <v>13.7</v>
          </cell>
          <cell r="AO30">
            <v>11.9</v>
          </cell>
          <cell r="AQ30">
            <v>41.61</v>
          </cell>
          <cell r="AR30">
            <v>47.9</v>
          </cell>
          <cell r="AT30">
            <v>570</v>
          </cell>
          <cell r="AU30">
            <v>570</v>
          </cell>
        </row>
        <row r="31">
          <cell r="AH31" t="str">
            <v>EZCP</v>
          </cell>
          <cell r="AI31" t="str">
            <v xml:space="preserve">EPOXY ZINC CHROMATE PRIMER </v>
          </cell>
          <cell r="AJ31" t="str">
            <v>0411</v>
          </cell>
          <cell r="AK31" t="str">
            <v>1008(EP-09)</v>
          </cell>
          <cell r="AL31" t="str">
            <v>56</v>
          </cell>
          <cell r="AM31">
            <v>1</v>
          </cell>
          <cell r="AN31">
            <v>13.7</v>
          </cell>
          <cell r="AO31">
            <v>13.2</v>
          </cell>
          <cell r="AP31">
            <v>15.7</v>
          </cell>
          <cell r="AQ31">
            <v>41.61</v>
          </cell>
          <cell r="AR31">
            <v>43.18</v>
          </cell>
          <cell r="AS31">
            <v>57.32</v>
          </cell>
          <cell r="AT31">
            <v>570</v>
          </cell>
          <cell r="AU31">
            <v>570</v>
          </cell>
          <cell r="AV31">
            <v>900</v>
          </cell>
        </row>
        <row r="32">
          <cell r="AH32" t="str">
            <v>EZRP</v>
          </cell>
          <cell r="AI32" t="str">
            <v xml:space="preserve">EPOXY ZINC RICH PRIMER </v>
          </cell>
          <cell r="AJ32" t="str">
            <v>0416</v>
          </cell>
          <cell r="AK32" t="str">
            <v>1006(EP-03)</v>
          </cell>
          <cell r="AL32" t="str">
            <v>63</v>
          </cell>
          <cell r="AM32">
            <v>1</v>
          </cell>
          <cell r="AN32">
            <v>24.9</v>
          </cell>
          <cell r="AO32">
            <v>18.899999999999999</v>
          </cell>
          <cell r="AP32">
            <v>44.29</v>
          </cell>
          <cell r="AQ32">
            <v>44.18</v>
          </cell>
          <cell r="AR32">
            <v>52.91</v>
          </cell>
          <cell r="AS32">
            <v>29.35</v>
          </cell>
          <cell r="AT32">
            <v>1100</v>
          </cell>
          <cell r="AU32">
            <v>1000</v>
          </cell>
          <cell r="AV32">
            <v>1300</v>
          </cell>
        </row>
        <row r="33">
          <cell r="AH33" t="str">
            <v>EROP</v>
          </cell>
          <cell r="AI33" t="str">
            <v xml:space="preserve">EPOXY RED OXIDE PRIMER </v>
          </cell>
          <cell r="AJ33" t="str">
            <v>0421(Z-500)</v>
          </cell>
          <cell r="AK33" t="str">
            <v>1009(EP-02)</v>
          </cell>
          <cell r="AL33" t="str">
            <v>87</v>
          </cell>
          <cell r="AM33">
            <v>1</v>
          </cell>
          <cell r="AN33">
            <v>11.3</v>
          </cell>
          <cell r="AO33">
            <v>10.9</v>
          </cell>
          <cell r="AP33">
            <v>28.1</v>
          </cell>
          <cell r="AQ33">
            <v>41.59</v>
          </cell>
          <cell r="AR33">
            <v>43.12</v>
          </cell>
          <cell r="AS33">
            <v>39.15</v>
          </cell>
          <cell r="AT33">
            <v>470</v>
          </cell>
          <cell r="AU33">
            <v>470</v>
          </cell>
          <cell r="AV33">
            <v>1100</v>
          </cell>
        </row>
        <row r="34">
          <cell r="AH34" t="str">
            <v>EV</v>
          </cell>
          <cell r="AI34" t="str">
            <v xml:space="preserve">EPOXY VARNISH </v>
          </cell>
          <cell r="AJ34" t="str">
            <v>0450</v>
          </cell>
          <cell r="AK34" t="str">
            <v>1010</v>
          </cell>
          <cell r="AL34" t="str">
            <v>46</v>
          </cell>
          <cell r="AM34">
            <v>1</v>
          </cell>
          <cell r="AN34">
            <v>19</v>
          </cell>
          <cell r="AO34">
            <v>19.399999999999999</v>
          </cell>
          <cell r="AP34">
            <v>21.1</v>
          </cell>
          <cell r="AQ34">
            <v>28.95</v>
          </cell>
          <cell r="AR34">
            <v>28.35</v>
          </cell>
          <cell r="AS34">
            <v>26.07</v>
          </cell>
          <cell r="AT34">
            <v>550</v>
          </cell>
          <cell r="AU34">
            <v>550</v>
          </cell>
          <cell r="AV34">
            <v>550</v>
          </cell>
        </row>
        <row r="35">
          <cell r="AH35" t="str">
            <v>EFC</v>
          </cell>
          <cell r="AI35" t="str">
            <v xml:space="preserve">EPOXY FINISH COATING </v>
          </cell>
          <cell r="AJ35" t="str">
            <v>0451</v>
          </cell>
          <cell r="AK35" t="str">
            <v>1001(EP-04)</v>
          </cell>
          <cell r="AL35" t="str">
            <v>86</v>
          </cell>
          <cell r="AM35">
            <v>1</v>
          </cell>
          <cell r="AN35">
            <v>16.8</v>
          </cell>
          <cell r="AO35">
            <v>18.3</v>
          </cell>
          <cell r="AP35">
            <v>34.9</v>
          </cell>
          <cell r="AQ35">
            <v>41.67</v>
          </cell>
          <cell r="AR35">
            <v>38.25</v>
          </cell>
          <cell r="AS35">
            <v>22.92</v>
          </cell>
          <cell r="AT35">
            <v>700</v>
          </cell>
          <cell r="AU35">
            <v>700</v>
          </cell>
          <cell r="AV35">
            <v>800</v>
          </cell>
        </row>
        <row r="36">
          <cell r="AH36" t="str">
            <v>CTE</v>
          </cell>
          <cell r="AI36" t="str">
            <v xml:space="preserve">COAL TAR EPOXY HB </v>
          </cell>
          <cell r="AJ36" t="str">
            <v>0459</v>
          </cell>
          <cell r="AK36" t="str">
            <v>1004(EP-06)</v>
          </cell>
          <cell r="AL36" t="str">
            <v>58</v>
          </cell>
          <cell r="AM36">
            <v>1</v>
          </cell>
          <cell r="AN36">
            <v>7.9</v>
          </cell>
          <cell r="AO36">
            <v>7.6</v>
          </cell>
          <cell r="AQ36">
            <v>50.63</v>
          </cell>
          <cell r="AR36">
            <v>52.63</v>
          </cell>
          <cell r="AT36">
            <v>400</v>
          </cell>
          <cell r="AU36">
            <v>400</v>
          </cell>
          <cell r="AV36">
            <v>700</v>
          </cell>
        </row>
        <row r="37">
          <cell r="AH37" t="str">
            <v>IZRP</v>
          </cell>
          <cell r="AI37" t="str">
            <v xml:space="preserve">INORGANIC ZINC RICH PRIMER </v>
          </cell>
          <cell r="AJ37" t="str">
            <v>4120(Z-120HB)</v>
          </cell>
          <cell r="AK37" t="str">
            <v>1011(IZ-01)</v>
          </cell>
          <cell r="AL37" t="str">
            <v>33</v>
          </cell>
          <cell r="AM37">
            <v>1</v>
          </cell>
          <cell r="AN37">
            <v>19.399999999999999</v>
          </cell>
          <cell r="AO37">
            <v>15.6</v>
          </cell>
          <cell r="AP37">
            <v>30.3</v>
          </cell>
          <cell r="AQ37">
            <v>56.7</v>
          </cell>
          <cell r="AR37">
            <v>64.099999999999994</v>
          </cell>
          <cell r="AS37">
            <v>42.9</v>
          </cell>
          <cell r="AT37">
            <v>1100</v>
          </cell>
          <cell r="AU37">
            <v>1000</v>
          </cell>
          <cell r="AV37">
            <v>1300</v>
          </cell>
        </row>
        <row r="38">
          <cell r="AH38" t="str">
            <v>EATP</v>
          </cell>
          <cell r="AI38" t="str">
            <v>EPOXY ALUMINUM TRIPOLYPHOSPHATE PRIMER</v>
          </cell>
          <cell r="AJ38" t="str">
            <v>A-536</v>
          </cell>
          <cell r="AK38" t="str">
            <v>1075</v>
          </cell>
          <cell r="AL38" t="str">
            <v>57</v>
          </cell>
          <cell r="AM38">
            <v>1</v>
          </cell>
          <cell r="AN38">
            <v>18.7</v>
          </cell>
          <cell r="AO38">
            <v>14.7</v>
          </cell>
          <cell r="AP38">
            <v>15.5</v>
          </cell>
          <cell r="AQ38">
            <v>42.78</v>
          </cell>
          <cell r="AR38">
            <v>42.86</v>
          </cell>
          <cell r="AS38">
            <v>39.03</v>
          </cell>
          <cell r="AT38">
            <v>800</v>
          </cell>
          <cell r="AU38">
            <v>630</v>
          </cell>
          <cell r="AV38">
            <v>605</v>
          </cell>
        </row>
        <row r="39">
          <cell r="AH39" t="str">
            <v>EBZRP</v>
          </cell>
          <cell r="AI39" t="str">
            <v xml:space="preserve">EPOXY CURED BASED ZINC RICH PRIMER </v>
          </cell>
          <cell r="AJ39" t="str">
            <v>4180(Z-800)</v>
          </cell>
          <cell r="AK39" t="str">
            <v>1002</v>
          </cell>
          <cell r="AM39">
            <v>1</v>
          </cell>
          <cell r="AN39">
            <v>27.3</v>
          </cell>
          <cell r="AO39">
            <v>15.7</v>
          </cell>
          <cell r="AQ39">
            <v>40.29</v>
          </cell>
          <cell r="AR39">
            <v>38.22</v>
          </cell>
          <cell r="AT39">
            <v>1100</v>
          </cell>
          <cell r="AU39">
            <v>600</v>
          </cell>
        </row>
        <row r="40">
          <cell r="AH40" t="str">
            <v>HBEP</v>
          </cell>
          <cell r="AI40" t="str">
            <v>HIGH BUILD EPOXY POLYAMINE CURED</v>
          </cell>
          <cell r="AJ40" t="str">
            <v>4418(A-418)</v>
          </cell>
          <cell r="AK40" t="str">
            <v>1015</v>
          </cell>
          <cell r="AM40">
            <v>1</v>
          </cell>
          <cell r="AN40">
            <v>18.3</v>
          </cell>
          <cell r="AO40">
            <v>13.1</v>
          </cell>
          <cell r="AQ40">
            <v>65.569999999999993</v>
          </cell>
          <cell r="AR40">
            <v>83.97</v>
          </cell>
          <cell r="AT40">
            <v>1200</v>
          </cell>
          <cell r="AU40">
            <v>1100</v>
          </cell>
        </row>
        <row r="41">
          <cell r="AH41" t="str">
            <v>HSCP</v>
          </cell>
          <cell r="AI41" t="str">
            <v>HIGH SOILD EPOXY POLYAMINE CURED PRIMER</v>
          </cell>
          <cell r="AJ41" t="str">
            <v>4418(A-448)</v>
          </cell>
          <cell r="AK41">
            <v>1017</v>
          </cell>
          <cell r="AM41">
            <v>1</v>
          </cell>
          <cell r="AN41">
            <v>20.309999999999999</v>
          </cell>
          <cell r="AO41">
            <v>13.1</v>
          </cell>
          <cell r="AQ41">
            <v>64</v>
          </cell>
          <cell r="AR41">
            <v>83.97</v>
          </cell>
          <cell r="AT41">
            <v>1300</v>
          </cell>
          <cell r="AU41">
            <v>1100</v>
          </cell>
        </row>
        <row r="42">
          <cell r="AH42" t="str">
            <v>EEA</v>
          </cell>
          <cell r="AI42" t="str">
            <v>EPOXY ENAMEL AMINE ADDUCT CURED</v>
          </cell>
          <cell r="AJ42" t="str">
            <v>4450(A-500)</v>
          </cell>
          <cell r="AK42" t="str">
            <v>1014</v>
          </cell>
          <cell r="AM42">
            <v>1</v>
          </cell>
          <cell r="AN42">
            <v>23.8</v>
          </cell>
          <cell r="AO42">
            <v>11.4</v>
          </cell>
          <cell r="AQ42">
            <v>37.82</v>
          </cell>
          <cell r="AR42">
            <v>83.33</v>
          </cell>
          <cell r="AT42">
            <v>900</v>
          </cell>
          <cell r="AU42">
            <v>950</v>
          </cell>
        </row>
        <row r="43">
          <cell r="AH43" t="str">
            <v>NEP</v>
          </cell>
          <cell r="AI43" t="str">
            <v>NON-REACTIVE EPOXY PRIMER</v>
          </cell>
          <cell r="AJ43" t="str">
            <v>4405(A-505)</v>
          </cell>
          <cell r="AM43">
            <v>1</v>
          </cell>
          <cell r="AN43">
            <v>19.2</v>
          </cell>
          <cell r="AQ43">
            <v>41.67</v>
          </cell>
          <cell r="AT43">
            <v>800</v>
          </cell>
        </row>
        <row r="44">
          <cell r="AH44" t="str">
            <v>ZCOP</v>
          </cell>
          <cell r="AI44" t="str">
            <v xml:space="preserve">ZINC CHROMATE-RED OXIDE/EPOXY PRIMER </v>
          </cell>
          <cell r="AJ44" t="str">
            <v>4451(A-510)</v>
          </cell>
          <cell r="AK44" t="str">
            <v>1016</v>
          </cell>
          <cell r="AM44">
            <v>1</v>
          </cell>
          <cell r="AN44">
            <v>18.2</v>
          </cell>
          <cell r="AO44">
            <v>8.1999999999999993</v>
          </cell>
          <cell r="AQ44">
            <v>42.86</v>
          </cell>
          <cell r="AR44">
            <v>85.37</v>
          </cell>
          <cell r="AT44">
            <v>780</v>
          </cell>
          <cell r="AU44">
            <v>700</v>
          </cell>
        </row>
        <row r="45">
          <cell r="AH45" t="str">
            <v>EPC</v>
          </cell>
          <cell r="AI45" t="str">
            <v xml:space="preserve">EPOXY ENAMEL/POLYAMIDE CURED </v>
          </cell>
          <cell r="AJ45" t="str">
            <v>4415(A-515)</v>
          </cell>
          <cell r="AM45">
            <v>1</v>
          </cell>
          <cell r="AN45">
            <v>19.8</v>
          </cell>
          <cell r="AQ45">
            <v>42.93</v>
          </cell>
          <cell r="AT45">
            <v>850</v>
          </cell>
        </row>
        <row r="46">
          <cell r="AI46" t="str">
            <v>EPOXY NON-SKID SURFACING</v>
          </cell>
          <cell r="AJ46" t="str">
            <v>4425(A-525)</v>
          </cell>
          <cell r="AK46" t="str">
            <v>1018</v>
          </cell>
          <cell r="AM46">
            <v>1</v>
          </cell>
          <cell r="AN46">
            <v>18</v>
          </cell>
          <cell r="AO46">
            <v>31.3</v>
          </cell>
          <cell r="AQ46">
            <v>37.78</v>
          </cell>
          <cell r="AR46">
            <v>47.92</v>
          </cell>
          <cell r="AT46">
            <v>680</v>
          </cell>
          <cell r="AU46">
            <v>1500</v>
          </cell>
        </row>
        <row r="47">
          <cell r="AH47" t="str">
            <v>EPAP</v>
          </cell>
          <cell r="AI47" t="str">
            <v>EPOXY-POLYAMIDE,ALLOY PRIMER.</v>
          </cell>
          <cell r="AJ47" t="str">
            <v>4465(A-650)</v>
          </cell>
          <cell r="AK47">
            <v>1020</v>
          </cell>
          <cell r="AM47">
            <v>1</v>
          </cell>
          <cell r="AN47">
            <v>21</v>
          </cell>
          <cell r="AO47">
            <v>26.92</v>
          </cell>
          <cell r="AQ47">
            <v>42.86</v>
          </cell>
          <cell r="AR47">
            <v>13</v>
          </cell>
          <cell r="AT47">
            <v>900</v>
          </cell>
          <cell r="AU47">
            <v>350</v>
          </cell>
        </row>
        <row r="48">
          <cell r="AI48" t="str">
            <v>LEAD SILICO CHROMATE EP.PRI./POLYAMIDE CURED</v>
          </cell>
          <cell r="AJ48" t="str">
            <v>4430(A-530)</v>
          </cell>
          <cell r="AM48">
            <v>1</v>
          </cell>
          <cell r="AN48">
            <v>21.97</v>
          </cell>
          <cell r="AQ48">
            <v>37.78</v>
          </cell>
          <cell r="AT48">
            <v>830</v>
          </cell>
        </row>
        <row r="49">
          <cell r="AH49" t="str">
            <v>ERLP</v>
          </cell>
          <cell r="AI49" t="str">
            <v>EPOXY RED LEAD POLYAMIDE CURED PRIMER</v>
          </cell>
          <cell r="AJ49" t="str">
            <v>4440(A-540)</v>
          </cell>
          <cell r="AK49" t="str">
            <v>1051</v>
          </cell>
          <cell r="AM49">
            <v>1</v>
          </cell>
          <cell r="AN49">
            <v>19.399999999999999</v>
          </cell>
          <cell r="AO49">
            <v>15.8</v>
          </cell>
          <cell r="AQ49">
            <v>42.78</v>
          </cell>
          <cell r="AR49">
            <v>43.04</v>
          </cell>
          <cell r="AT49">
            <v>830</v>
          </cell>
          <cell r="AU49">
            <v>680</v>
          </cell>
        </row>
        <row r="50">
          <cell r="AH50" t="str">
            <v>EROP</v>
          </cell>
          <cell r="AI50" t="str">
            <v>RED LEAD-RED OXIDE EP./POLYAMIDE CURED PRI.</v>
          </cell>
          <cell r="AJ50" t="str">
            <v>4445(A-545)</v>
          </cell>
          <cell r="AK50" t="str">
            <v>1060</v>
          </cell>
          <cell r="AM50">
            <v>1</v>
          </cell>
          <cell r="AN50">
            <v>18.7</v>
          </cell>
          <cell r="AO50">
            <v>20.9</v>
          </cell>
          <cell r="AQ50">
            <v>42.78</v>
          </cell>
          <cell r="AR50">
            <v>28.71</v>
          </cell>
          <cell r="AT50">
            <v>800</v>
          </cell>
          <cell r="AU50">
            <v>600</v>
          </cell>
        </row>
        <row r="51">
          <cell r="AH51" t="str">
            <v>ETC</v>
          </cell>
          <cell r="AI51" t="str">
            <v>TAR EPOXY COATING/AMINE CURED</v>
          </cell>
          <cell r="AJ51" t="str">
            <v>4460(A-560)</v>
          </cell>
          <cell r="AK51" t="str">
            <v>1070(EP-10)</v>
          </cell>
          <cell r="AM51">
            <v>1</v>
          </cell>
          <cell r="AN51">
            <v>11.69</v>
          </cell>
          <cell r="AO51">
            <v>12.2</v>
          </cell>
          <cell r="AQ51">
            <v>42.78</v>
          </cell>
          <cell r="AR51">
            <v>57.38</v>
          </cell>
          <cell r="AT51">
            <v>500</v>
          </cell>
          <cell r="AU51">
            <v>700</v>
          </cell>
        </row>
        <row r="52">
          <cell r="AH52" t="str">
            <v>EWB</v>
          </cell>
          <cell r="AI52" t="str">
            <v>WATER BASE EPOXY ENAMEL/POLTAMINE CURED</v>
          </cell>
          <cell r="AJ52" t="str">
            <v>4458(A-580)</v>
          </cell>
          <cell r="AK52" t="str">
            <v>1017(EP-07)</v>
          </cell>
          <cell r="AL52" t="str">
            <v>96</v>
          </cell>
          <cell r="AM52">
            <v>1</v>
          </cell>
          <cell r="AN52">
            <v>34.4</v>
          </cell>
          <cell r="AO52">
            <v>16</v>
          </cell>
          <cell r="AP52">
            <v>32.700000000000003</v>
          </cell>
          <cell r="AQ52">
            <v>37.79</v>
          </cell>
          <cell r="AR52">
            <v>43.75</v>
          </cell>
          <cell r="AS52">
            <v>45.87</v>
          </cell>
          <cell r="AT52">
            <v>1300</v>
          </cell>
          <cell r="AU52">
            <v>700</v>
          </cell>
          <cell r="AV52">
            <v>1500</v>
          </cell>
        </row>
        <row r="53">
          <cell r="AH53" t="str">
            <v>CCTE</v>
          </cell>
          <cell r="AI53" t="str">
            <v>CATALYZED COAL TAR EPOXY POLYAMINE CURED</v>
          </cell>
          <cell r="AJ53" t="str">
            <v>4459(A-590)</v>
          </cell>
          <cell r="AK53" t="str">
            <v>SP-06</v>
          </cell>
          <cell r="AM53">
            <v>1</v>
          </cell>
          <cell r="AN53">
            <v>12.6</v>
          </cell>
          <cell r="AO53">
            <v>32.1</v>
          </cell>
          <cell r="AQ53">
            <v>55.56</v>
          </cell>
          <cell r="AR53">
            <v>42.37</v>
          </cell>
          <cell r="AT53">
            <v>700</v>
          </cell>
          <cell r="AU53">
            <v>1360</v>
          </cell>
        </row>
        <row r="54">
          <cell r="AH54" t="str">
            <v>EPF</v>
          </cell>
          <cell r="AI54" t="str">
            <v>EPOXY-POLYAMINE,FINISH</v>
          </cell>
          <cell r="AJ54" t="str">
            <v>4465(A-650)</v>
          </cell>
          <cell r="AK54" t="str">
            <v>SP-08</v>
          </cell>
          <cell r="AM54">
            <v>1</v>
          </cell>
          <cell r="AN54">
            <v>21</v>
          </cell>
          <cell r="AO54">
            <v>24.4</v>
          </cell>
          <cell r="AQ54">
            <v>42.86</v>
          </cell>
          <cell r="AR54">
            <v>25</v>
          </cell>
          <cell r="AT54">
            <v>900</v>
          </cell>
          <cell r="AU54">
            <v>610</v>
          </cell>
        </row>
        <row r="55">
          <cell r="AH55" t="str">
            <v>EPRLP</v>
          </cell>
          <cell r="AI55" t="str">
            <v>EPOXY/POLYAMINE,RED LEAD PRIMER</v>
          </cell>
          <cell r="AJ55" t="str">
            <v>4570(A-700)</v>
          </cell>
          <cell r="AK55" t="str">
            <v>SP-09</v>
          </cell>
          <cell r="AM55">
            <v>1</v>
          </cell>
          <cell r="AN55">
            <v>21</v>
          </cell>
          <cell r="AO55">
            <v>32</v>
          </cell>
          <cell r="AQ55">
            <v>42.86</v>
          </cell>
          <cell r="AR55">
            <v>23.75</v>
          </cell>
          <cell r="AT55">
            <v>900</v>
          </cell>
          <cell r="AU55">
            <v>760</v>
          </cell>
        </row>
        <row r="56">
          <cell r="AH56" t="str">
            <v>EMOP</v>
          </cell>
          <cell r="AI56" t="str">
            <v xml:space="preserve">EPOXY MIO PRIMER </v>
          </cell>
          <cell r="AJ56" t="str">
            <v>4691(Ar-910)</v>
          </cell>
          <cell r="AK56" t="str">
            <v>1050(EP-20)</v>
          </cell>
          <cell r="AL56" t="str">
            <v>76</v>
          </cell>
          <cell r="AM56">
            <v>1</v>
          </cell>
          <cell r="AN56">
            <v>17.3</v>
          </cell>
          <cell r="AO56">
            <v>9.2799999999999994</v>
          </cell>
          <cell r="AP56">
            <v>30.9</v>
          </cell>
          <cell r="AQ56">
            <v>43.35</v>
          </cell>
          <cell r="AR56">
            <v>31.25</v>
          </cell>
          <cell r="AS56">
            <v>25.89</v>
          </cell>
          <cell r="AT56">
            <v>750</v>
          </cell>
          <cell r="AU56">
            <v>290</v>
          </cell>
          <cell r="AV56">
            <v>800</v>
          </cell>
        </row>
        <row r="57">
          <cell r="AH57" t="str">
            <v>EPCP</v>
          </cell>
          <cell r="AI57" t="str">
            <v>EPOXY-PHENOLIC CURED PRIMER .</v>
          </cell>
          <cell r="AJ57" t="str">
            <v>4691(Ar-910)</v>
          </cell>
          <cell r="AK57" t="str">
            <v>1060</v>
          </cell>
          <cell r="AL57" t="str">
            <v>76</v>
          </cell>
          <cell r="AM57">
            <v>1</v>
          </cell>
          <cell r="AN57">
            <v>17.3</v>
          </cell>
          <cell r="AO57">
            <v>19.2</v>
          </cell>
          <cell r="AP57">
            <v>30.9</v>
          </cell>
          <cell r="AQ57">
            <v>43.35</v>
          </cell>
          <cell r="AR57">
            <v>31.25</v>
          </cell>
          <cell r="AS57">
            <v>25.89</v>
          </cell>
          <cell r="AT57">
            <v>750</v>
          </cell>
          <cell r="AU57">
            <v>600</v>
          </cell>
          <cell r="AV57">
            <v>800</v>
          </cell>
        </row>
        <row r="59">
          <cell r="AI59" t="str">
            <v xml:space="preserve">CHLORINATED RUBBER RESIN </v>
          </cell>
        </row>
        <row r="60">
          <cell r="AH60" t="str">
            <v>CRRLP</v>
          </cell>
          <cell r="AI60" t="str">
            <v xml:space="preserve">CALORINATED RUBBER RED LEAD PRIMER </v>
          </cell>
          <cell r="AJ60" t="str">
            <v>0201</v>
          </cell>
          <cell r="AK60" t="str">
            <v>1402(RF-63)</v>
          </cell>
          <cell r="AL60" t="str">
            <v>530</v>
          </cell>
          <cell r="AM60">
            <v>1</v>
          </cell>
          <cell r="AN60">
            <v>14.7</v>
          </cell>
          <cell r="AO60">
            <v>12.9</v>
          </cell>
          <cell r="AP60">
            <v>15.5</v>
          </cell>
          <cell r="AQ60">
            <v>32.65</v>
          </cell>
          <cell r="AR60">
            <v>37.979999999999997</v>
          </cell>
          <cell r="AS60">
            <v>36.450000000000003</v>
          </cell>
          <cell r="AT60">
            <v>480</v>
          </cell>
          <cell r="AU60">
            <v>490</v>
          </cell>
          <cell r="AV60">
            <v>565</v>
          </cell>
        </row>
        <row r="61">
          <cell r="AH61" t="str">
            <v>CRZCP</v>
          </cell>
          <cell r="AI61" t="str">
            <v>CHLORINATED RUBBER PRIMER ZINC CHROMATE PR.</v>
          </cell>
          <cell r="AJ61" t="str">
            <v>0211</v>
          </cell>
          <cell r="AK61" t="str">
            <v>1450(RF-67)</v>
          </cell>
          <cell r="AL61" t="str">
            <v>540</v>
          </cell>
          <cell r="AM61">
            <v>1</v>
          </cell>
          <cell r="AN61">
            <v>15.5</v>
          </cell>
          <cell r="AO61">
            <v>11.3</v>
          </cell>
          <cell r="AP61">
            <v>14.1</v>
          </cell>
          <cell r="AQ61">
            <v>30.97</v>
          </cell>
          <cell r="AR61">
            <v>42.48</v>
          </cell>
          <cell r="AS61">
            <v>36.450000000000003</v>
          </cell>
          <cell r="AT61">
            <v>480</v>
          </cell>
          <cell r="AU61">
            <v>480</v>
          </cell>
          <cell r="AV61">
            <v>514</v>
          </cell>
        </row>
        <row r="62">
          <cell r="AH62" t="str">
            <v>CRROP</v>
          </cell>
          <cell r="AI62" t="str">
            <v xml:space="preserve">CHLORINATED RUBBER RED OXIDE PRIMER </v>
          </cell>
          <cell r="AJ62" t="str">
            <v>0221</v>
          </cell>
          <cell r="AK62" t="str">
            <v>1403(RF-65)</v>
          </cell>
          <cell r="AL62" t="str">
            <v>510</v>
          </cell>
          <cell r="AM62">
            <v>1</v>
          </cell>
          <cell r="AN62">
            <v>14.6</v>
          </cell>
          <cell r="AO62">
            <v>12.1</v>
          </cell>
          <cell r="AP62">
            <v>31</v>
          </cell>
          <cell r="AQ62">
            <v>30.82</v>
          </cell>
          <cell r="AR62">
            <v>38.020000000000003</v>
          </cell>
          <cell r="AS62">
            <v>38.549999999999997</v>
          </cell>
          <cell r="AT62">
            <v>450</v>
          </cell>
          <cell r="AU62">
            <v>460</v>
          </cell>
          <cell r="AV62">
            <v>1195</v>
          </cell>
        </row>
        <row r="63">
          <cell r="AH63" t="str">
            <v>CRF</v>
          </cell>
          <cell r="AI63" t="str">
            <v xml:space="preserve">CHLORINATED RUBBER FINISH </v>
          </cell>
          <cell r="AJ63" t="str">
            <v>0251</v>
          </cell>
          <cell r="AK63" t="str">
            <v>1401</v>
          </cell>
          <cell r="AL63" t="str">
            <v>520</v>
          </cell>
          <cell r="AM63">
            <v>1</v>
          </cell>
          <cell r="AN63">
            <v>18.899999999999999</v>
          </cell>
          <cell r="AO63">
            <v>15.8</v>
          </cell>
          <cell r="AP63">
            <v>16.7</v>
          </cell>
          <cell r="AQ63">
            <v>31.75</v>
          </cell>
          <cell r="AR63">
            <v>34.18</v>
          </cell>
          <cell r="AS63">
            <v>33.83</v>
          </cell>
          <cell r="AT63">
            <v>600</v>
          </cell>
          <cell r="AU63">
            <v>540</v>
          </cell>
          <cell r="AV63">
            <v>565</v>
          </cell>
        </row>
        <row r="64">
          <cell r="AH64" t="str">
            <v>CRATP</v>
          </cell>
          <cell r="AI64" t="str">
            <v>C RUBBER ALUMINUM TRIPOLYPHOSPHATE PRIMER</v>
          </cell>
          <cell r="AJ64" t="str">
            <v>0203</v>
          </cell>
          <cell r="AL64" t="str">
            <v>531</v>
          </cell>
          <cell r="AM64">
            <v>1</v>
          </cell>
          <cell r="AN64">
            <v>13.4</v>
          </cell>
          <cell r="AP64">
            <v>14.5</v>
          </cell>
          <cell r="AQ64">
            <v>37.31</v>
          </cell>
          <cell r="AS64">
            <v>36.409999999999997</v>
          </cell>
          <cell r="AT64">
            <v>500</v>
          </cell>
          <cell r="AV64">
            <v>528</v>
          </cell>
        </row>
        <row r="65">
          <cell r="AH65" t="str">
            <v>PCRF</v>
          </cell>
          <cell r="AI65" t="str">
            <v>PIGMENTED CHLORINATED RUBBER FINISH</v>
          </cell>
          <cell r="AJ65" t="str">
            <v>4470(C-700)</v>
          </cell>
          <cell r="AK65" t="str">
            <v>RF-51~56</v>
          </cell>
          <cell r="AL65" t="str">
            <v>560</v>
          </cell>
          <cell r="AM65">
            <v>1</v>
          </cell>
          <cell r="AN65">
            <v>27.1</v>
          </cell>
          <cell r="AO65">
            <v>12.3</v>
          </cell>
          <cell r="AP65">
            <v>13.5</v>
          </cell>
          <cell r="AQ65">
            <v>33.21</v>
          </cell>
          <cell r="AR65">
            <v>38.21</v>
          </cell>
          <cell r="AS65">
            <v>33.78</v>
          </cell>
          <cell r="AT65">
            <v>900</v>
          </cell>
          <cell r="AU65">
            <v>470</v>
          </cell>
          <cell r="AV65">
            <v>456</v>
          </cell>
        </row>
        <row r="66">
          <cell r="AH66" t="str">
            <v>CRRLP</v>
          </cell>
          <cell r="AI66" t="str">
            <v xml:space="preserve">CHLORINATED RUBBER RED LEAD PRIMER </v>
          </cell>
          <cell r="AJ66" t="str">
            <v>4575(C-750)</v>
          </cell>
          <cell r="AL66" t="str">
            <v>500</v>
          </cell>
          <cell r="AM66">
            <v>1</v>
          </cell>
          <cell r="AN66">
            <v>17.2</v>
          </cell>
          <cell r="AP66">
            <v>15</v>
          </cell>
          <cell r="AQ66">
            <v>37.79</v>
          </cell>
          <cell r="AS66">
            <v>30.4</v>
          </cell>
          <cell r="AT66">
            <v>650</v>
          </cell>
          <cell r="AV66">
            <v>456</v>
          </cell>
        </row>
        <row r="67">
          <cell r="AH67" t="str">
            <v>CRROP</v>
          </cell>
          <cell r="AI67" t="str">
            <v xml:space="preserve">CHLORINATED RUBBER RED LEAD-RED OXIDE PRIMER </v>
          </cell>
          <cell r="AJ67" t="str">
            <v>4576(C-760)</v>
          </cell>
          <cell r="AL67" t="str">
            <v>550</v>
          </cell>
          <cell r="AM67">
            <v>1</v>
          </cell>
          <cell r="AN67">
            <v>15.9</v>
          </cell>
          <cell r="AP67">
            <v>14.8</v>
          </cell>
          <cell r="AQ67">
            <v>38.99</v>
          </cell>
          <cell r="AS67">
            <v>33.78</v>
          </cell>
          <cell r="AT67">
            <v>620</v>
          </cell>
          <cell r="AV67">
            <v>500</v>
          </cell>
        </row>
        <row r="68">
          <cell r="AI68" t="str">
            <v>CHLORINATED RUBBER BASE M.I.O.COATING</v>
          </cell>
          <cell r="AJ68" t="str">
            <v>4693(Ar-930)</v>
          </cell>
          <cell r="AK68" t="str">
            <v>1452(RF-68)</v>
          </cell>
          <cell r="AL68" t="str">
            <v>600</v>
          </cell>
          <cell r="AM68">
            <v>1</v>
          </cell>
          <cell r="AN68">
            <v>16.399999999999999</v>
          </cell>
          <cell r="AO68">
            <v>13.2</v>
          </cell>
          <cell r="AP68">
            <v>14.8</v>
          </cell>
          <cell r="AQ68">
            <v>37.799999999999997</v>
          </cell>
          <cell r="AR68">
            <v>37.880000000000003</v>
          </cell>
          <cell r="AS68">
            <v>33.72</v>
          </cell>
          <cell r="AT68">
            <v>620</v>
          </cell>
          <cell r="AU68">
            <v>500</v>
          </cell>
          <cell r="AV68">
            <v>499</v>
          </cell>
        </row>
        <row r="71">
          <cell r="AI71" t="str">
            <v xml:space="preserve">SILICONE RESIN </v>
          </cell>
        </row>
        <row r="72">
          <cell r="AH72" t="str">
            <v>HP200</v>
          </cell>
          <cell r="AI72" t="str">
            <v>HEAT-RESISTING PRIMER 200'C ,SILICONE SERIES.</v>
          </cell>
          <cell r="AJ72" t="str">
            <v>0631</v>
          </cell>
          <cell r="AK72" t="str">
            <v>1512</v>
          </cell>
          <cell r="AM72">
            <v>1</v>
          </cell>
          <cell r="AN72">
            <v>16.5</v>
          </cell>
          <cell r="AO72">
            <v>26.2</v>
          </cell>
          <cell r="AQ72">
            <v>36.36</v>
          </cell>
          <cell r="AR72">
            <v>38.17</v>
          </cell>
          <cell r="AT72">
            <v>600</v>
          </cell>
          <cell r="AU72">
            <v>1000</v>
          </cell>
        </row>
        <row r="73">
          <cell r="AH73" t="str">
            <v>HP300</v>
          </cell>
          <cell r="AI73" t="str">
            <v xml:space="preserve">HEAT-RESISTING PRIMER 300'C </v>
          </cell>
          <cell r="AJ73" t="str">
            <v>0632</v>
          </cell>
          <cell r="AK73" t="str">
            <v>1507</v>
          </cell>
          <cell r="AL73" t="str">
            <v>330-1</v>
          </cell>
          <cell r="AM73">
            <v>1</v>
          </cell>
          <cell r="AN73">
            <v>20.7</v>
          </cell>
          <cell r="AO73">
            <v>20.399999999999999</v>
          </cell>
          <cell r="AP73">
            <v>29</v>
          </cell>
          <cell r="AQ73">
            <v>36.229999999999997</v>
          </cell>
          <cell r="AR73">
            <v>38.24</v>
          </cell>
          <cell r="AS73">
            <v>33.76</v>
          </cell>
          <cell r="AT73">
            <v>750</v>
          </cell>
          <cell r="AU73">
            <v>780</v>
          </cell>
          <cell r="AV73">
            <v>979</v>
          </cell>
        </row>
        <row r="74">
          <cell r="AH74" t="str">
            <v>HP500</v>
          </cell>
          <cell r="AI74" t="str">
            <v>HEAT-RESISTING PRIMER 500'C</v>
          </cell>
          <cell r="AJ74" t="str">
            <v>0634</v>
          </cell>
          <cell r="AK74" t="str">
            <v>1501</v>
          </cell>
          <cell r="AM74">
            <v>1</v>
          </cell>
          <cell r="AN74">
            <v>35.799999999999997</v>
          </cell>
          <cell r="AO74">
            <v>34.1</v>
          </cell>
          <cell r="AQ74">
            <v>36.31</v>
          </cell>
          <cell r="AR74">
            <v>38.119999999999997</v>
          </cell>
          <cell r="AT74">
            <v>1300</v>
          </cell>
          <cell r="AU74">
            <v>1300</v>
          </cell>
        </row>
        <row r="75">
          <cell r="AH75" t="str">
            <v>HP600</v>
          </cell>
          <cell r="AI75" t="str">
            <v>HEAT-RESISTING PRIMER 600'C</v>
          </cell>
          <cell r="AJ75" t="str">
            <v>0635</v>
          </cell>
          <cell r="AK75" t="str">
            <v>1500</v>
          </cell>
          <cell r="AL75" t="str">
            <v>320-1</v>
          </cell>
          <cell r="AM75">
            <v>1</v>
          </cell>
          <cell r="AN75">
            <v>44.09</v>
          </cell>
          <cell r="AO75">
            <v>34.1</v>
          </cell>
          <cell r="AP75">
            <v>44.4</v>
          </cell>
          <cell r="AQ75">
            <v>31.75</v>
          </cell>
          <cell r="AR75">
            <v>38.119999999999997</v>
          </cell>
          <cell r="AS75">
            <v>33.78</v>
          </cell>
          <cell r="AT75">
            <v>1400</v>
          </cell>
          <cell r="AU75">
            <v>1300</v>
          </cell>
          <cell r="AV75">
            <v>1500</v>
          </cell>
        </row>
        <row r="76">
          <cell r="AH76" t="str">
            <v>HF200</v>
          </cell>
          <cell r="AI76" t="str">
            <v>HEAT-RESISTING PAINT 200'C SILICONE SREIES.</v>
          </cell>
          <cell r="AJ76" t="str">
            <v>0651</v>
          </cell>
          <cell r="AK76" t="str">
            <v>1504</v>
          </cell>
          <cell r="AM76">
            <v>1</v>
          </cell>
          <cell r="AN76">
            <v>17.5</v>
          </cell>
          <cell r="AO76">
            <v>27.3</v>
          </cell>
          <cell r="AQ76">
            <v>30.29</v>
          </cell>
          <cell r="AR76">
            <v>28.57</v>
          </cell>
          <cell r="AT76">
            <v>530</v>
          </cell>
          <cell r="AU76">
            <v>780</v>
          </cell>
        </row>
        <row r="77">
          <cell r="AH77" t="str">
            <v>HF300</v>
          </cell>
          <cell r="AI77" t="str">
            <v>HEAT-RESISTING PAINT 300'C</v>
          </cell>
          <cell r="AJ77" t="str">
            <v>0652</v>
          </cell>
          <cell r="AK77" t="str">
            <v>1505</v>
          </cell>
          <cell r="AL77" t="str">
            <v>330</v>
          </cell>
          <cell r="AM77">
            <v>1</v>
          </cell>
          <cell r="AN77">
            <v>27.6</v>
          </cell>
          <cell r="AO77">
            <v>27.3</v>
          </cell>
          <cell r="AP77">
            <v>28.4</v>
          </cell>
          <cell r="AQ77">
            <v>27.17</v>
          </cell>
          <cell r="AR77">
            <v>28.57</v>
          </cell>
          <cell r="AS77">
            <v>32.54</v>
          </cell>
          <cell r="AT77">
            <v>750</v>
          </cell>
          <cell r="AU77">
            <v>780</v>
          </cell>
          <cell r="AV77">
            <v>924</v>
          </cell>
        </row>
        <row r="78">
          <cell r="AH78" t="str">
            <v>HF400</v>
          </cell>
          <cell r="AI78" t="str">
            <v>HEAT-RESISTING PAINT 400'C ALUM. SERIES.</v>
          </cell>
          <cell r="AJ78" t="str">
            <v>0654</v>
          </cell>
          <cell r="AK78" t="str">
            <v>1503</v>
          </cell>
          <cell r="AM78">
            <v>1</v>
          </cell>
          <cell r="AN78">
            <v>51.61</v>
          </cell>
          <cell r="AO78">
            <v>59.4</v>
          </cell>
          <cell r="AQ78">
            <v>25.19</v>
          </cell>
          <cell r="AR78">
            <v>28.62</v>
          </cell>
          <cell r="AT78">
            <v>1300</v>
          </cell>
          <cell r="AU78">
            <v>1700</v>
          </cell>
        </row>
        <row r="79">
          <cell r="AH79" t="str">
            <v>HF600</v>
          </cell>
          <cell r="AI79" t="str">
            <v>HEAT-RESISTING PAINT 600'C</v>
          </cell>
          <cell r="AJ79" t="str">
            <v>0655</v>
          </cell>
          <cell r="AK79" t="str">
            <v>1508</v>
          </cell>
          <cell r="AL79" t="str">
            <v>320</v>
          </cell>
          <cell r="AM79">
            <v>1</v>
          </cell>
          <cell r="AN79">
            <v>74.400000000000006</v>
          </cell>
          <cell r="AO79">
            <v>52.39</v>
          </cell>
          <cell r="AP79">
            <v>43.5</v>
          </cell>
          <cell r="AQ79">
            <v>20.16</v>
          </cell>
          <cell r="AR79">
            <v>28.63</v>
          </cell>
          <cell r="AS79">
            <v>32.479999999999997</v>
          </cell>
          <cell r="AT79">
            <v>1500</v>
          </cell>
          <cell r="AU79">
            <v>1500</v>
          </cell>
          <cell r="AV79">
            <v>1413</v>
          </cell>
        </row>
        <row r="80">
          <cell r="AH80" t="str">
            <v>ITIP</v>
          </cell>
          <cell r="AI80" t="str">
            <v>THERMOINDICATIVE PAINT INTERBOND TEMP. INDICATING PAINT</v>
          </cell>
          <cell r="AJ80" t="str">
            <v>0654</v>
          </cell>
          <cell r="AK80" t="str">
            <v>HAA-705</v>
          </cell>
          <cell r="AM80">
            <v>1</v>
          </cell>
          <cell r="AN80">
            <v>51.61</v>
          </cell>
          <cell r="AO80">
            <v>68</v>
          </cell>
          <cell r="AQ80">
            <v>25.19</v>
          </cell>
          <cell r="AR80">
            <v>10</v>
          </cell>
          <cell r="AT80">
            <v>1300</v>
          </cell>
          <cell r="AU80">
            <v>680</v>
          </cell>
        </row>
        <row r="82">
          <cell r="AI82" t="str">
            <v xml:space="preserve">POLY-VINYL BUTYRAL RESIN (PVB) </v>
          </cell>
        </row>
        <row r="83">
          <cell r="AH83" t="str">
            <v>VRLP</v>
          </cell>
          <cell r="AI83" t="str">
            <v>VINYL RED LEAD PRIMER</v>
          </cell>
          <cell r="AJ83" t="str">
            <v>0301</v>
          </cell>
          <cell r="AK83" t="str">
            <v>SP30(VP-71)</v>
          </cell>
          <cell r="AL83" t="str">
            <v xml:space="preserve"> 21</v>
          </cell>
          <cell r="AM83">
            <v>1</v>
          </cell>
          <cell r="AN83">
            <v>21.8</v>
          </cell>
          <cell r="AO83">
            <v>25.3</v>
          </cell>
          <cell r="AP83">
            <v>64.900000000000006</v>
          </cell>
          <cell r="AQ83">
            <v>25.23</v>
          </cell>
          <cell r="AR83">
            <v>23.72</v>
          </cell>
          <cell r="AS83">
            <v>21.57</v>
          </cell>
          <cell r="AT83">
            <v>550</v>
          </cell>
          <cell r="AU83">
            <v>600</v>
          </cell>
          <cell r="AV83">
            <v>1400</v>
          </cell>
        </row>
        <row r="84">
          <cell r="AH84" t="str">
            <v>VZCP</v>
          </cell>
          <cell r="AI84" t="str">
            <v>VINYL ZINC CHRMATE PRIMER</v>
          </cell>
          <cell r="AJ84" t="str">
            <v>0311</v>
          </cell>
          <cell r="AK84" t="str">
            <v>VP-72</v>
          </cell>
          <cell r="AM84">
            <v>1</v>
          </cell>
          <cell r="AN84">
            <v>24.5</v>
          </cell>
          <cell r="AO84">
            <v>28.8</v>
          </cell>
          <cell r="AQ84">
            <v>22.04</v>
          </cell>
          <cell r="AR84">
            <v>19.79</v>
          </cell>
          <cell r="AT84">
            <v>540</v>
          </cell>
          <cell r="AU84">
            <v>570</v>
          </cell>
        </row>
        <row r="85">
          <cell r="AH85" t="str">
            <v>WP</v>
          </cell>
          <cell r="AI85" t="str">
            <v>WASH PRIMER</v>
          </cell>
          <cell r="AJ85" t="str">
            <v>0345</v>
          </cell>
          <cell r="AK85" t="str">
            <v>908(SP-02)</v>
          </cell>
          <cell r="AL85" t="str">
            <v xml:space="preserve"> 11</v>
          </cell>
          <cell r="AM85">
            <v>1</v>
          </cell>
          <cell r="AN85">
            <v>55.83</v>
          </cell>
          <cell r="AO85">
            <v>37.1</v>
          </cell>
          <cell r="AP85">
            <v>78.3</v>
          </cell>
          <cell r="AQ85">
            <v>8.06</v>
          </cell>
          <cell r="AR85">
            <v>11.86</v>
          </cell>
          <cell r="AS85">
            <v>8.94</v>
          </cell>
          <cell r="AT85">
            <v>450</v>
          </cell>
          <cell r="AU85">
            <v>440</v>
          </cell>
          <cell r="AV85">
            <v>700</v>
          </cell>
        </row>
        <row r="86">
          <cell r="AH86" t="str">
            <v>VE</v>
          </cell>
          <cell r="AI86" t="str">
            <v xml:space="preserve">VINYL ENAMEL </v>
          </cell>
          <cell r="AJ86" t="str">
            <v>0351</v>
          </cell>
          <cell r="AK86" t="str">
            <v>SP32(VA-11)</v>
          </cell>
          <cell r="AM86">
            <v>1</v>
          </cell>
          <cell r="AN86">
            <v>29.1</v>
          </cell>
          <cell r="AO86">
            <v>26.21</v>
          </cell>
          <cell r="AQ86">
            <v>18.899999999999999</v>
          </cell>
          <cell r="AR86">
            <v>19.079999999999998</v>
          </cell>
          <cell r="AT86">
            <v>550</v>
          </cell>
          <cell r="AU86">
            <v>500</v>
          </cell>
        </row>
        <row r="87">
          <cell r="AI87" t="str">
            <v>PIGMENTED PVC VINYL FINISH</v>
          </cell>
          <cell r="AJ87" t="str">
            <v>4340(U-400)</v>
          </cell>
          <cell r="AK87" t="str">
            <v>SP34(VA-51)</v>
          </cell>
          <cell r="AM87">
            <v>1</v>
          </cell>
          <cell r="AN87">
            <v>21.2</v>
          </cell>
          <cell r="AO87">
            <v>27.3</v>
          </cell>
          <cell r="AQ87">
            <v>30.19</v>
          </cell>
          <cell r="AR87">
            <v>19.78</v>
          </cell>
          <cell r="AT87">
            <v>640</v>
          </cell>
          <cell r="AU87">
            <v>540</v>
          </cell>
        </row>
        <row r="89">
          <cell r="AI89" t="str">
            <v xml:space="preserve">POLYOL POLYISOCYANATE </v>
          </cell>
        </row>
        <row r="90">
          <cell r="AH90" t="str">
            <v>PCC</v>
          </cell>
          <cell r="AI90" t="str">
            <v xml:space="preserve">POLYURETHANE COATING CLEAR </v>
          </cell>
          <cell r="AJ90" t="str">
            <v>0550</v>
          </cell>
          <cell r="AK90" t="str">
            <v>722</v>
          </cell>
          <cell r="AL90" t="str">
            <v xml:space="preserve"> 67</v>
          </cell>
          <cell r="AM90">
            <v>1</v>
          </cell>
          <cell r="AN90">
            <v>27.8</v>
          </cell>
          <cell r="AO90">
            <v>29.8</v>
          </cell>
          <cell r="AP90">
            <v>81.790000000000006</v>
          </cell>
          <cell r="AQ90">
            <v>25.18</v>
          </cell>
          <cell r="AR90">
            <v>25.17</v>
          </cell>
          <cell r="AS90">
            <v>18.34</v>
          </cell>
          <cell r="AT90">
            <v>700</v>
          </cell>
          <cell r="AU90">
            <v>750</v>
          </cell>
          <cell r="AV90">
            <v>1500</v>
          </cell>
        </row>
        <row r="91">
          <cell r="AH91" t="str">
            <v>PF</v>
          </cell>
          <cell r="AI91" t="str">
            <v>POLYURETHANE COATING</v>
          </cell>
          <cell r="AJ91" t="str">
            <v>0551</v>
          </cell>
          <cell r="AK91" t="str">
            <v>725</v>
          </cell>
          <cell r="AL91" t="str">
            <v xml:space="preserve"> 66</v>
          </cell>
          <cell r="AM91">
            <v>1</v>
          </cell>
          <cell r="AN91">
            <v>33.1</v>
          </cell>
          <cell r="AO91">
            <v>29.8</v>
          </cell>
          <cell r="AP91">
            <v>92.79</v>
          </cell>
          <cell r="AQ91">
            <v>27.19</v>
          </cell>
          <cell r="AR91">
            <v>30.2</v>
          </cell>
          <cell r="AS91">
            <v>18.32</v>
          </cell>
          <cell r="AT91">
            <v>900</v>
          </cell>
          <cell r="AU91">
            <v>900</v>
          </cell>
          <cell r="AV91">
            <v>1700</v>
          </cell>
        </row>
        <row r="92">
          <cell r="AH92" t="str">
            <v>PFC</v>
          </cell>
          <cell r="AI92" t="str">
            <v>POLYURETHANE COATING</v>
          </cell>
          <cell r="AJ92" t="str">
            <v>0551</v>
          </cell>
          <cell r="AK92" t="str">
            <v>UP-04</v>
          </cell>
          <cell r="AL92" t="str">
            <v xml:space="preserve"> 66</v>
          </cell>
          <cell r="AM92">
            <v>1</v>
          </cell>
          <cell r="AN92">
            <v>36.78</v>
          </cell>
          <cell r="AO92">
            <v>16.059999999999999</v>
          </cell>
          <cell r="AP92">
            <v>92.79</v>
          </cell>
          <cell r="AQ92">
            <v>27.19</v>
          </cell>
          <cell r="AR92">
            <v>30.2</v>
          </cell>
          <cell r="AS92">
            <v>18.32</v>
          </cell>
          <cell r="AT92">
            <v>1000</v>
          </cell>
          <cell r="AU92">
            <v>485</v>
          </cell>
          <cell r="AV92">
            <v>1700</v>
          </cell>
        </row>
        <row r="93">
          <cell r="AH93" t="str">
            <v>AICP</v>
          </cell>
          <cell r="AI93" t="str">
            <v>ALIPHATIC ISCYANATE CURED POLYURETHANE FIN.</v>
          </cell>
          <cell r="AJ93" t="str">
            <v>4231(I-300)</v>
          </cell>
          <cell r="AK93" t="str">
            <v>728</v>
          </cell>
          <cell r="AM93">
            <v>1</v>
          </cell>
          <cell r="AN93">
            <v>46.3</v>
          </cell>
          <cell r="AO93">
            <v>56.2</v>
          </cell>
          <cell r="AQ93">
            <v>30.24</v>
          </cell>
          <cell r="AR93">
            <v>30.25</v>
          </cell>
          <cell r="AT93">
            <v>1400</v>
          </cell>
          <cell r="AU93">
            <v>1700</v>
          </cell>
        </row>
        <row r="94">
          <cell r="AI94" t="str">
            <v>POLYURETHANE TANK LINING</v>
          </cell>
          <cell r="AJ94" t="str">
            <v>4230(I-310)</v>
          </cell>
          <cell r="AK94" t="str">
            <v>733</v>
          </cell>
          <cell r="AM94">
            <v>1</v>
          </cell>
          <cell r="AN94">
            <v>37</v>
          </cell>
          <cell r="AO94">
            <v>19.8</v>
          </cell>
          <cell r="AQ94">
            <v>37.840000000000003</v>
          </cell>
          <cell r="AR94">
            <v>28.79</v>
          </cell>
          <cell r="AT94">
            <v>1400</v>
          </cell>
          <cell r="AU94">
            <v>570</v>
          </cell>
        </row>
        <row r="95">
          <cell r="AI95" t="str">
            <v>NON-REACTIVE POLYURETHANE PRIMER</v>
          </cell>
          <cell r="AJ95" t="str">
            <v>4239(I-350)</v>
          </cell>
          <cell r="AM95">
            <v>1</v>
          </cell>
          <cell r="AN95">
            <v>18</v>
          </cell>
          <cell r="AQ95">
            <v>55.56</v>
          </cell>
          <cell r="AT95">
            <v>1000</v>
          </cell>
        </row>
        <row r="96">
          <cell r="AI96" t="str">
            <v>CLEAR POLYURETHANE FINISH</v>
          </cell>
          <cell r="AJ96" t="str">
            <v>4235(I-390)</v>
          </cell>
          <cell r="AK96" t="str">
            <v>1101</v>
          </cell>
          <cell r="AM96">
            <v>1</v>
          </cell>
          <cell r="AN96">
            <v>31.7</v>
          </cell>
          <cell r="AO96">
            <v>17</v>
          </cell>
          <cell r="AQ96">
            <v>37.85</v>
          </cell>
          <cell r="AR96">
            <v>26.47</v>
          </cell>
          <cell r="AT96">
            <v>1200</v>
          </cell>
          <cell r="AU96">
            <v>450</v>
          </cell>
        </row>
        <row r="97">
          <cell r="AI97" t="str">
            <v>URETHANE CHROMATE PRIMER</v>
          </cell>
          <cell r="AJ97" t="str">
            <v>4420(A-200)</v>
          </cell>
          <cell r="AK97" t="str">
            <v>1106</v>
          </cell>
          <cell r="AM97">
            <v>1</v>
          </cell>
          <cell r="AN97">
            <v>21.6</v>
          </cell>
          <cell r="AO97">
            <v>12.5</v>
          </cell>
          <cell r="AQ97">
            <v>37.04</v>
          </cell>
          <cell r="AR97">
            <v>24</v>
          </cell>
          <cell r="AT97">
            <v>800</v>
          </cell>
          <cell r="AU97">
            <v>300</v>
          </cell>
        </row>
        <row r="98">
          <cell r="AI98" t="str">
            <v>ZINC TETROXYCHROMATE BUTYRAL ETCH PRIMER</v>
          </cell>
          <cell r="AJ98" t="str">
            <v>4322(U-220)</v>
          </cell>
          <cell r="AK98" t="str">
            <v>738</v>
          </cell>
          <cell r="AM98">
            <v>1</v>
          </cell>
          <cell r="AN98">
            <v>58.41</v>
          </cell>
          <cell r="AO98">
            <v>69.59</v>
          </cell>
          <cell r="AQ98">
            <v>8.56</v>
          </cell>
          <cell r="AR98">
            <v>28.74</v>
          </cell>
          <cell r="AT98">
            <v>500</v>
          </cell>
          <cell r="AU98">
            <v>2000</v>
          </cell>
        </row>
        <row r="100">
          <cell r="AI100" t="str">
            <v>MASONRY &amp; ACRYLIC PAINT</v>
          </cell>
        </row>
        <row r="101">
          <cell r="AI101" t="str">
            <v>SOLVENT BASE MASONRY PRIMER</v>
          </cell>
          <cell r="AJ101" t="str">
            <v>1541</v>
          </cell>
          <cell r="AL101" t="str">
            <v>140</v>
          </cell>
          <cell r="AM101">
            <v>1</v>
          </cell>
          <cell r="AN101">
            <v>9.6999999999999993</v>
          </cell>
          <cell r="AP101">
            <v>14</v>
          </cell>
          <cell r="AQ101">
            <v>40.21</v>
          </cell>
          <cell r="AS101">
            <v>30.36</v>
          </cell>
          <cell r="AT101">
            <v>390</v>
          </cell>
          <cell r="AV101">
            <v>425</v>
          </cell>
        </row>
        <row r="102">
          <cell r="AI102" t="str">
            <v>WATER BASE MASONRY PRIMER</v>
          </cell>
          <cell r="AJ102" t="str">
            <v>1546</v>
          </cell>
          <cell r="AL102" t="str">
            <v>140-1</v>
          </cell>
          <cell r="AM102">
            <v>1</v>
          </cell>
          <cell r="AN102">
            <v>8.1999999999999993</v>
          </cell>
          <cell r="AP102">
            <v>12</v>
          </cell>
          <cell r="AQ102">
            <v>40.24</v>
          </cell>
          <cell r="AS102">
            <v>33.83</v>
          </cell>
          <cell r="AT102">
            <v>330</v>
          </cell>
          <cell r="AV102">
            <v>406</v>
          </cell>
        </row>
        <row r="103">
          <cell r="AI103" t="str">
            <v>WATER BASE MASONRY PAINT</v>
          </cell>
          <cell r="AJ103" t="str">
            <v>1556</v>
          </cell>
          <cell r="AM103">
            <v>1</v>
          </cell>
          <cell r="AN103">
            <v>11.9</v>
          </cell>
          <cell r="AP103">
            <v>25.8</v>
          </cell>
          <cell r="AQ103">
            <v>36.97</v>
          </cell>
          <cell r="AT103">
            <v>440</v>
          </cell>
        </row>
        <row r="104">
          <cell r="AI104" t="str">
            <v xml:space="preserve">ACRYLIC EMULSION PAINT </v>
          </cell>
          <cell r="AJ104" t="str">
            <v>1656</v>
          </cell>
          <cell r="AM104">
            <v>1</v>
          </cell>
          <cell r="AN104">
            <v>9.4</v>
          </cell>
          <cell r="AP104">
            <v>25.8</v>
          </cell>
          <cell r="AQ104">
            <v>38.299999999999997</v>
          </cell>
          <cell r="AS104">
            <v>34.880000000000003</v>
          </cell>
          <cell r="AT104">
            <v>360</v>
          </cell>
          <cell r="AV104">
            <v>900</v>
          </cell>
        </row>
        <row r="105">
          <cell r="AI105" t="str">
            <v xml:space="preserve">EMULSION PAINT </v>
          </cell>
          <cell r="AJ105" t="str">
            <v>1657</v>
          </cell>
          <cell r="AL105" t="str">
            <v>130</v>
          </cell>
          <cell r="AM105">
            <v>1</v>
          </cell>
          <cell r="AN105">
            <v>6.4</v>
          </cell>
          <cell r="AP105">
            <v>5.8</v>
          </cell>
          <cell r="AQ105">
            <v>40.630000000000003</v>
          </cell>
          <cell r="AS105">
            <v>34.83</v>
          </cell>
          <cell r="AT105">
            <v>260</v>
          </cell>
          <cell r="AV105">
            <v>202</v>
          </cell>
        </row>
        <row r="107">
          <cell r="AI107" t="str">
            <v>OTHER PAINT</v>
          </cell>
        </row>
        <row r="108">
          <cell r="AH108" t="str">
            <v>AO</v>
          </cell>
          <cell r="AI108" t="str">
            <v>AMERLOCK-400 100,</v>
          </cell>
          <cell r="AM108">
            <v>1</v>
          </cell>
          <cell r="AO108">
            <v>35</v>
          </cell>
          <cell r="AR108">
            <v>21</v>
          </cell>
          <cell r="AU108">
            <v>735</v>
          </cell>
        </row>
        <row r="109">
          <cell r="AI109" t="str">
            <v>BLACK VARNISH</v>
          </cell>
          <cell r="AJ109" t="str">
            <v>1727</v>
          </cell>
          <cell r="AL109" t="str">
            <v>170</v>
          </cell>
          <cell r="AM109">
            <v>1</v>
          </cell>
          <cell r="AN109">
            <v>5.8</v>
          </cell>
          <cell r="AP109">
            <v>6.2</v>
          </cell>
          <cell r="AQ109">
            <v>34.479999999999997</v>
          </cell>
          <cell r="AS109">
            <v>26.94</v>
          </cell>
          <cell r="AT109">
            <v>200</v>
          </cell>
          <cell r="AV109">
            <v>167</v>
          </cell>
        </row>
        <row r="110">
          <cell r="AI110" t="str">
            <v>NEO WATER PROOF COATING</v>
          </cell>
          <cell r="AJ110" t="str">
            <v>1728</v>
          </cell>
          <cell r="AL110" t="str">
            <v>160</v>
          </cell>
          <cell r="AM110">
            <v>1</v>
          </cell>
          <cell r="AN110">
            <v>4.4000000000000004</v>
          </cell>
          <cell r="AP110">
            <v>6.7</v>
          </cell>
          <cell r="AQ110">
            <v>227.27</v>
          </cell>
          <cell r="AS110">
            <v>28.81</v>
          </cell>
          <cell r="AT110">
            <v>1000</v>
          </cell>
          <cell r="AV110">
            <v>193</v>
          </cell>
        </row>
      </sheetData>
      <sheetData sheetId="1"/>
      <sheetData sheetId="2"/>
      <sheetData sheetId="3"/>
      <sheetData sheetId="4"/>
      <sheetData sheetId="5" refreshError="1"/>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切割 MTL"/>
      <sheetName val="切割 DI"/>
      <sheetName val="ESTI."/>
      <sheetName val="DI-ESTI"/>
      <sheetName val="bia"/>
    </sheetNames>
    <sheetDataSet>
      <sheetData sheetId="0" refreshError="1"/>
      <sheetData sheetId="1" refreshError="1"/>
      <sheetData sheetId="2">
        <row r="1">
          <cell r="A1" t="str">
            <v>STATISTICAL ESTIMATION OF FITTINGS AND VALVES FOR PIPING WORK</v>
          </cell>
        </row>
        <row r="2">
          <cell r="A2" t="str">
            <v xml:space="preserve">PROJECT NO : </v>
          </cell>
        </row>
        <row r="3">
          <cell r="A3" t="str">
            <v>Fc =</v>
          </cell>
          <cell r="B3">
            <v>1</v>
          </cell>
          <cell r="C3" t="str">
            <v>Fp =</v>
          </cell>
          <cell r="D3">
            <v>0.1</v>
          </cell>
        </row>
        <row r="4">
          <cell r="F4" t="str">
            <v>FITTING NO</v>
          </cell>
          <cell r="N4" t="str">
            <v>VALVE NO</v>
          </cell>
          <cell r="R4" t="str">
            <v>TOTAL</v>
          </cell>
          <cell r="S4" t="str">
            <v>TOTAL</v>
          </cell>
          <cell r="T4" t="str">
            <v>J/M</v>
          </cell>
          <cell r="U4" t="str">
            <v>J/M</v>
          </cell>
        </row>
        <row r="5">
          <cell r="A5" t="str">
            <v>NO</v>
          </cell>
          <cell r="B5" t="str">
            <v>SIZE</v>
          </cell>
          <cell r="C5" t="str">
            <v>SCH</v>
          </cell>
          <cell r="D5" t="str">
            <v>LG (M)</v>
          </cell>
          <cell r="E5" t="str">
            <v>IN-M</v>
          </cell>
          <cell r="F5" t="str">
            <v>90 ELL</v>
          </cell>
          <cell r="G5" t="str">
            <v>45 ELL</v>
          </cell>
          <cell r="H5" t="str">
            <v>TEE</v>
          </cell>
          <cell r="I5" t="str">
            <v>RED</v>
          </cell>
          <cell r="J5" t="str">
            <v>FLG</v>
          </cell>
          <cell r="K5" t="str">
            <v>CPLG</v>
          </cell>
          <cell r="L5" t="str">
            <v>CAP</v>
          </cell>
          <cell r="M5" t="str">
            <v>TOTAL</v>
          </cell>
          <cell r="N5" t="str">
            <v>BLOCK</v>
          </cell>
          <cell r="O5" t="str">
            <v>CHECK</v>
          </cell>
          <cell r="P5" t="str">
            <v>GLOBE</v>
          </cell>
          <cell r="Q5" t="str">
            <v>TOTAL</v>
          </cell>
          <cell r="R5" t="str">
            <v>JOINT</v>
          </cell>
          <cell r="S5" t="str">
            <v>DI</v>
          </cell>
          <cell r="T5" t="str">
            <v>(JOINT)</v>
          </cell>
          <cell r="U5" t="str">
            <v>(DI)</v>
          </cell>
        </row>
        <row r="6">
          <cell r="A6">
            <v>1</v>
          </cell>
          <cell r="B6">
            <v>0.5</v>
          </cell>
          <cell r="E6" t="str">
            <v xml:space="preserve"> </v>
          </cell>
          <cell r="F6">
            <v>0</v>
          </cell>
          <cell r="G6">
            <v>0</v>
          </cell>
          <cell r="H6">
            <v>0</v>
          </cell>
          <cell r="I6">
            <v>0</v>
          </cell>
          <cell r="J6">
            <v>0</v>
          </cell>
          <cell r="K6">
            <v>0</v>
          </cell>
          <cell r="L6">
            <v>0</v>
          </cell>
          <cell r="M6">
            <v>0</v>
          </cell>
          <cell r="N6">
            <v>0</v>
          </cell>
          <cell r="O6">
            <v>0</v>
          </cell>
          <cell r="P6">
            <v>0</v>
          </cell>
          <cell r="Q6">
            <v>0</v>
          </cell>
          <cell r="R6">
            <v>0</v>
          </cell>
          <cell r="S6">
            <v>0</v>
          </cell>
          <cell r="T6" t="str">
            <v xml:space="preserve"> </v>
          </cell>
          <cell r="U6" t="str">
            <v xml:space="preserve"> </v>
          </cell>
        </row>
        <row r="7">
          <cell r="A7">
            <v>2</v>
          </cell>
          <cell r="B7">
            <v>0.75</v>
          </cell>
          <cell r="E7" t="str">
            <v xml:space="preserve"> </v>
          </cell>
          <cell r="F7">
            <v>0</v>
          </cell>
          <cell r="G7">
            <v>0</v>
          </cell>
          <cell r="H7">
            <v>0</v>
          </cell>
          <cell r="I7">
            <v>0</v>
          </cell>
          <cell r="J7">
            <v>0</v>
          </cell>
          <cell r="K7">
            <v>0</v>
          </cell>
          <cell r="L7">
            <v>0</v>
          </cell>
          <cell r="M7">
            <v>0</v>
          </cell>
          <cell r="N7">
            <v>0</v>
          </cell>
          <cell r="O7">
            <v>0</v>
          </cell>
          <cell r="P7">
            <v>0</v>
          </cell>
          <cell r="Q7">
            <v>0</v>
          </cell>
          <cell r="R7">
            <v>0</v>
          </cell>
          <cell r="S7">
            <v>0</v>
          </cell>
          <cell r="T7" t="str">
            <v xml:space="preserve"> </v>
          </cell>
          <cell r="U7" t="str">
            <v xml:space="preserve"> </v>
          </cell>
        </row>
        <row r="8">
          <cell r="A8">
            <v>3</v>
          </cell>
          <cell r="B8">
            <v>1</v>
          </cell>
          <cell r="E8" t="str">
            <v xml:space="preserve"> </v>
          </cell>
          <cell r="F8">
            <v>0</v>
          </cell>
          <cell r="G8">
            <v>0</v>
          </cell>
          <cell r="H8">
            <v>0</v>
          </cell>
          <cell r="I8">
            <v>0</v>
          </cell>
          <cell r="J8">
            <v>0</v>
          </cell>
          <cell r="K8">
            <v>0</v>
          </cell>
          <cell r="L8">
            <v>0</v>
          </cell>
          <cell r="M8">
            <v>0</v>
          </cell>
          <cell r="N8">
            <v>0</v>
          </cell>
          <cell r="O8">
            <v>0</v>
          </cell>
          <cell r="P8">
            <v>0</v>
          </cell>
          <cell r="Q8">
            <v>0</v>
          </cell>
          <cell r="R8">
            <v>0</v>
          </cell>
          <cell r="S8">
            <v>0</v>
          </cell>
          <cell r="T8" t="str">
            <v xml:space="preserve"> </v>
          </cell>
          <cell r="U8" t="str">
            <v xml:space="preserve"> </v>
          </cell>
        </row>
        <row r="9">
          <cell r="A9">
            <v>4</v>
          </cell>
          <cell r="B9">
            <v>1.5</v>
          </cell>
          <cell r="E9" t="str">
            <v xml:space="preserve"> </v>
          </cell>
          <cell r="F9">
            <v>0</v>
          </cell>
          <cell r="G9">
            <v>0</v>
          </cell>
          <cell r="H9">
            <v>0</v>
          </cell>
          <cell r="I9">
            <v>0</v>
          </cell>
          <cell r="J9">
            <v>0</v>
          </cell>
          <cell r="K9">
            <v>0</v>
          </cell>
          <cell r="L9">
            <v>0</v>
          </cell>
          <cell r="M9">
            <v>0</v>
          </cell>
          <cell r="N9">
            <v>0</v>
          </cell>
          <cell r="O9">
            <v>0</v>
          </cell>
          <cell r="P9">
            <v>0</v>
          </cell>
          <cell r="Q9">
            <v>0</v>
          </cell>
          <cell r="R9">
            <v>0</v>
          </cell>
          <cell r="S9">
            <v>0</v>
          </cell>
          <cell r="T9" t="str">
            <v xml:space="preserve"> </v>
          </cell>
          <cell r="U9" t="str">
            <v xml:space="preserve"> </v>
          </cell>
        </row>
        <row r="10">
          <cell r="A10">
            <v>5</v>
          </cell>
          <cell r="B10">
            <v>2</v>
          </cell>
          <cell r="E10" t="str">
            <v xml:space="preserve"> </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t="str">
            <v xml:space="preserve"> </v>
          </cell>
          <cell r="U10" t="str">
            <v xml:space="preserve"> </v>
          </cell>
        </row>
        <row r="11">
          <cell r="A11">
            <v>6</v>
          </cell>
          <cell r="B11">
            <v>2.5</v>
          </cell>
          <cell r="E11" t="str">
            <v xml:space="preserve"> </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t="str">
            <v xml:space="preserve"> </v>
          </cell>
          <cell r="U11" t="str">
            <v xml:space="preserve"> </v>
          </cell>
        </row>
        <row r="12">
          <cell r="A12">
            <v>7</v>
          </cell>
          <cell r="B12">
            <v>3</v>
          </cell>
          <cell r="E12" t="str">
            <v xml:space="preserve"> </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t="str">
            <v xml:space="preserve"> </v>
          </cell>
          <cell r="U12" t="str">
            <v xml:space="preserve"> </v>
          </cell>
        </row>
        <row r="13">
          <cell r="A13">
            <v>8</v>
          </cell>
          <cell r="B13">
            <v>4</v>
          </cell>
          <cell r="E13" t="str">
            <v xml:space="preserve"> </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t="str">
            <v xml:space="preserve"> </v>
          </cell>
          <cell r="U13" t="str">
            <v xml:space="preserve"> </v>
          </cell>
        </row>
        <row r="14">
          <cell r="A14">
            <v>9</v>
          </cell>
          <cell r="B14">
            <v>5</v>
          </cell>
          <cell r="E14" t="str">
            <v xml:space="preserve"> </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t="str">
            <v xml:space="preserve"> </v>
          </cell>
          <cell r="U14" t="str">
            <v xml:space="preserve"> </v>
          </cell>
        </row>
        <row r="15">
          <cell r="A15">
            <v>10</v>
          </cell>
          <cell r="B15">
            <v>6</v>
          </cell>
          <cell r="E15" t="str">
            <v xml:space="preserve"> </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t="str">
            <v xml:space="preserve"> </v>
          </cell>
          <cell r="U15" t="str">
            <v xml:space="preserve"> </v>
          </cell>
        </row>
        <row r="16">
          <cell r="A16">
            <v>11</v>
          </cell>
          <cell r="B16">
            <v>8</v>
          </cell>
          <cell r="E16" t="str">
            <v xml:space="preserve"> </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t="str">
            <v xml:space="preserve"> </v>
          </cell>
          <cell r="U16" t="str">
            <v xml:space="preserve"> </v>
          </cell>
        </row>
        <row r="17">
          <cell r="A17">
            <v>12</v>
          </cell>
          <cell r="B17">
            <v>10</v>
          </cell>
          <cell r="E17" t="str">
            <v xml:space="preserve"> </v>
          </cell>
          <cell r="F17">
            <v>0</v>
          </cell>
          <cell r="G17">
            <v>0</v>
          </cell>
          <cell r="H17">
            <v>0</v>
          </cell>
          <cell r="I17">
            <v>0</v>
          </cell>
          <cell r="J17">
            <v>0</v>
          </cell>
          <cell r="L17">
            <v>0</v>
          </cell>
          <cell r="M17">
            <v>0</v>
          </cell>
          <cell r="N17">
            <v>0</v>
          </cell>
          <cell r="O17">
            <v>0</v>
          </cell>
          <cell r="P17">
            <v>0</v>
          </cell>
          <cell r="Q17">
            <v>0</v>
          </cell>
          <cell r="R17">
            <v>0</v>
          </cell>
          <cell r="S17">
            <v>0</v>
          </cell>
          <cell r="T17" t="str">
            <v xml:space="preserve"> </v>
          </cell>
          <cell r="U17" t="str">
            <v xml:space="preserve"> </v>
          </cell>
        </row>
        <row r="18">
          <cell r="A18">
            <v>13</v>
          </cell>
          <cell r="B18">
            <v>12</v>
          </cell>
          <cell r="E18" t="str">
            <v xml:space="preserve"> </v>
          </cell>
          <cell r="F18">
            <v>0</v>
          </cell>
          <cell r="G18">
            <v>0</v>
          </cell>
          <cell r="H18">
            <v>0</v>
          </cell>
          <cell r="I18">
            <v>0</v>
          </cell>
          <cell r="J18">
            <v>0</v>
          </cell>
          <cell r="L18">
            <v>0</v>
          </cell>
          <cell r="M18">
            <v>0</v>
          </cell>
          <cell r="N18">
            <v>0</v>
          </cell>
          <cell r="O18">
            <v>0</v>
          </cell>
          <cell r="P18">
            <v>0</v>
          </cell>
          <cell r="Q18">
            <v>0</v>
          </cell>
          <cell r="R18">
            <v>0</v>
          </cell>
          <cell r="S18">
            <v>0</v>
          </cell>
          <cell r="T18" t="str">
            <v xml:space="preserve"> </v>
          </cell>
          <cell r="U18" t="str">
            <v xml:space="preserve"> </v>
          </cell>
        </row>
        <row r="19">
          <cell r="A19">
            <v>14</v>
          </cell>
          <cell r="B19">
            <v>14</v>
          </cell>
          <cell r="E19" t="str">
            <v xml:space="preserve"> </v>
          </cell>
          <cell r="F19">
            <v>0</v>
          </cell>
          <cell r="G19">
            <v>0</v>
          </cell>
          <cell r="H19">
            <v>0</v>
          </cell>
          <cell r="I19">
            <v>0</v>
          </cell>
          <cell r="J19">
            <v>0</v>
          </cell>
          <cell r="L19">
            <v>0</v>
          </cell>
          <cell r="M19">
            <v>0</v>
          </cell>
          <cell r="N19">
            <v>0</v>
          </cell>
          <cell r="O19">
            <v>0</v>
          </cell>
          <cell r="P19">
            <v>0</v>
          </cell>
          <cell r="Q19">
            <v>0</v>
          </cell>
          <cell r="R19">
            <v>0</v>
          </cell>
          <cell r="S19">
            <v>0</v>
          </cell>
          <cell r="T19" t="str">
            <v xml:space="preserve"> </v>
          </cell>
          <cell r="U19" t="str">
            <v xml:space="preserve"> </v>
          </cell>
        </row>
        <row r="20">
          <cell r="A20">
            <v>15</v>
          </cell>
          <cell r="B20">
            <v>16</v>
          </cell>
          <cell r="E20" t="str">
            <v xml:space="preserve"> </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t="str">
            <v xml:space="preserve"> </v>
          </cell>
          <cell r="U20" t="str">
            <v xml:space="preserve"> </v>
          </cell>
        </row>
        <row r="21">
          <cell r="A21">
            <v>16</v>
          </cell>
          <cell r="B21">
            <v>18</v>
          </cell>
          <cell r="E21" t="str">
            <v xml:space="preserve"> </v>
          </cell>
          <cell r="F21">
            <v>0</v>
          </cell>
          <cell r="G21">
            <v>0</v>
          </cell>
          <cell r="H21">
            <v>0</v>
          </cell>
          <cell r="I21">
            <v>0</v>
          </cell>
          <cell r="J21">
            <v>0</v>
          </cell>
          <cell r="L21">
            <v>0</v>
          </cell>
          <cell r="M21">
            <v>0</v>
          </cell>
          <cell r="N21">
            <v>0</v>
          </cell>
          <cell r="O21">
            <v>0</v>
          </cell>
          <cell r="P21">
            <v>0</v>
          </cell>
          <cell r="Q21">
            <v>0</v>
          </cell>
          <cell r="R21">
            <v>0</v>
          </cell>
          <cell r="S21">
            <v>0</v>
          </cell>
          <cell r="T21" t="str">
            <v xml:space="preserve"> </v>
          </cell>
          <cell r="U21" t="str">
            <v xml:space="preserve"> </v>
          </cell>
        </row>
        <row r="22">
          <cell r="A22">
            <v>17</v>
          </cell>
          <cell r="B22">
            <v>20</v>
          </cell>
          <cell r="E22" t="str">
            <v xml:space="preserve"> </v>
          </cell>
          <cell r="F22">
            <v>0</v>
          </cell>
          <cell r="G22">
            <v>0</v>
          </cell>
          <cell r="H22">
            <v>0</v>
          </cell>
          <cell r="I22">
            <v>0</v>
          </cell>
          <cell r="J22">
            <v>0</v>
          </cell>
          <cell r="L22">
            <v>0</v>
          </cell>
          <cell r="M22">
            <v>0</v>
          </cell>
          <cell r="N22">
            <v>0</v>
          </cell>
          <cell r="O22">
            <v>0</v>
          </cell>
          <cell r="P22">
            <v>0</v>
          </cell>
          <cell r="Q22">
            <v>0</v>
          </cell>
          <cell r="R22">
            <v>0</v>
          </cell>
          <cell r="S22">
            <v>0</v>
          </cell>
          <cell r="T22" t="str">
            <v xml:space="preserve"> </v>
          </cell>
          <cell r="U22" t="str">
            <v xml:space="preserve"> </v>
          </cell>
        </row>
        <row r="23">
          <cell r="A23">
            <v>18</v>
          </cell>
          <cell r="B23">
            <v>22</v>
          </cell>
          <cell r="E23" t="str">
            <v xml:space="preserve"> </v>
          </cell>
          <cell r="F23">
            <v>0</v>
          </cell>
          <cell r="G23">
            <v>0</v>
          </cell>
          <cell r="H23">
            <v>0</v>
          </cell>
          <cell r="I23">
            <v>0</v>
          </cell>
          <cell r="J23">
            <v>0</v>
          </cell>
          <cell r="L23">
            <v>0</v>
          </cell>
          <cell r="M23">
            <v>0</v>
          </cell>
          <cell r="N23">
            <v>0</v>
          </cell>
          <cell r="O23">
            <v>0</v>
          </cell>
          <cell r="P23">
            <v>0</v>
          </cell>
          <cell r="Q23">
            <v>0</v>
          </cell>
          <cell r="R23">
            <v>0</v>
          </cell>
          <cell r="S23">
            <v>0</v>
          </cell>
          <cell r="T23" t="str">
            <v xml:space="preserve"> </v>
          </cell>
          <cell r="U23" t="str">
            <v xml:space="preserve"> </v>
          </cell>
        </row>
        <row r="24">
          <cell r="A24">
            <v>19</v>
          </cell>
          <cell r="B24">
            <v>24</v>
          </cell>
          <cell r="E24" t="str">
            <v xml:space="preserve"> </v>
          </cell>
          <cell r="F24">
            <v>0</v>
          </cell>
          <cell r="G24">
            <v>0</v>
          </cell>
          <cell r="H24">
            <v>0</v>
          </cell>
          <cell r="I24">
            <v>0</v>
          </cell>
          <cell r="J24">
            <v>0</v>
          </cell>
          <cell r="L24">
            <v>0</v>
          </cell>
          <cell r="M24">
            <v>0</v>
          </cell>
          <cell r="N24">
            <v>0</v>
          </cell>
          <cell r="O24">
            <v>0</v>
          </cell>
          <cell r="P24">
            <v>0</v>
          </cell>
          <cell r="Q24">
            <v>0</v>
          </cell>
          <cell r="R24">
            <v>0</v>
          </cell>
          <cell r="S24">
            <v>0</v>
          </cell>
          <cell r="T24" t="str">
            <v xml:space="preserve"> </v>
          </cell>
          <cell r="U24" t="str">
            <v xml:space="preserve"> </v>
          </cell>
        </row>
        <row r="25">
          <cell r="A25">
            <v>20</v>
          </cell>
          <cell r="B25">
            <v>26</v>
          </cell>
          <cell r="E25" t="str">
            <v xml:space="preserve"> </v>
          </cell>
          <cell r="F25">
            <v>0</v>
          </cell>
          <cell r="G25">
            <v>0</v>
          </cell>
          <cell r="H25">
            <v>0</v>
          </cell>
          <cell r="I25">
            <v>0</v>
          </cell>
          <cell r="J25">
            <v>0</v>
          </cell>
          <cell r="L25">
            <v>0</v>
          </cell>
          <cell r="M25">
            <v>0</v>
          </cell>
          <cell r="N25">
            <v>0</v>
          </cell>
          <cell r="O25">
            <v>0</v>
          </cell>
          <cell r="P25">
            <v>0</v>
          </cell>
          <cell r="Q25">
            <v>0</v>
          </cell>
          <cell r="R25">
            <v>0</v>
          </cell>
          <cell r="S25">
            <v>0</v>
          </cell>
          <cell r="T25" t="str">
            <v xml:space="preserve"> </v>
          </cell>
          <cell r="U25" t="str">
            <v xml:space="preserve"> </v>
          </cell>
        </row>
        <row r="26">
          <cell r="A26">
            <v>21</v>
          </cell>
          <cell r="B26">
            <v>28</v>
          </cell>
          <cell r="E26" t="str">
            <v xml:space="preserve"> </v>
          </cell>
          <cell r="F26">
            <v>0</v>
          </cell>
          <cell r="G26">
            <v>0</v>
          </cell>
          <cell r="H26">
            <v>0</v>
          </cell>
          <cell r="I26">
            <v>0</v>
          </cell>
          <cell r="J26">
            <v>0</v>
          </cell>
          <cell r="L26">
            <v>0</v>
          </cell>
          <cell r="M26">
            <v>0</v>
          </cell>
          <cell r="N26">
            <v>0</v>
          </cell>
          <cell r="O26">
            <v>0</v>
          </cell>
          <cell r="P26">
            <v>0</v>
          </cell>
          <cell r="Q26">
            <v>0</v>
          </cell>
          <cell r="R26">
            <v>0</v>
          </cell>
          <cell r="S26">
            <v>0</v>
          </cell>
          <cell r="T26" t="str">
            <v xml:space="preserve"> </v>
          </cell>
          <cell r="U26" t="str">
            <v xml:space="preserve"> </v>
          </cell>
        </row>
        <row r="27">
          <cell r="A27">
            <v>22</v>
          </cell>
          <cell r="B27">
            <v>30</v>
          </cell>
          <cell r="E27" t="str">
            <v xml:space="preserve"> </v>
          </cell>
          <cell r="F27">
            <v>0</v>
          </cell>
          <cell r="G27">
            <v>0</v>
          </cell>
          <cell r="H27">
            <v>0</v>
          </cell>
          <cell r="I27">
            <v>0</v>
          </cell>
          <cell r="J27">
            <v>0</v>
          </cell>
          <cell r="L27">
            <v>0</v>
          </cell>
          <cell r="M27">
            <v>0</v>
          </cell>
          <cell r="N27">
            <v>0</v>
          </cell>
          <cell r="O27">
            <v>0</v>
          </cell>
          <cell r="P27">
            <v>0</v>
          </cell>
          <cell r="Q27">
            <v>0</v>
          </cell>
          <cell r="R27">
            <v>0</v>
          </cell>
          <cell r="S27">
            <v>0</v>
          </cell>
          <cell r="T27" t="str">
            <v xml:space="preserve"> </v>
          </cell>
          <cell r="U27" t="str">
            <v xml:space="preserve"> </v>
          </cell>
        </row>
        <row r="28">
          <cell r="A28">
            <v>23</v>
          </cell>
          <cell r="B28">
            <v>32</v>
          </cell>
          <cell r="E28" t="str">
            <v xml:space="preserve"> </v>
          </cell>
          <cell r="F28">
            <v>0</v>
          </cell>
          <cell r="G28">
            <v>0</v>
          </cell>
          <cell r="H28">
            <v>0</v>
          </cell>
          <cell r="I28">
            <v>0</v>
          </cell>
          <cell r="J28">
            <v>0</v>
          </cell>
          <cell r="L28">
            <v>0</v>
          </cell>
          <cell r="M28">
            <v>0</v>
          </cell>
          <cell r="N28">
            <v>0</v>
          </cell>
          <cell r="O28">
            <v>0</v>
          </cell>
          <cell r="P28">
            <v>0</v>
          </cell>
          <cell r="Q28">
            <v>0</v>
          </cell>
          <cell r="R28">
            <v>0</v>
          </cell>
          <cell r="S28">
            <v>0</v>
          </cell>
          <cell r="T28" t="str">
            <v xml:space="preserve"> </v>
          </cell>
          <cell r="U28" t="str">
            <v xml:space="preserve"> </v>
          </cell>
        </row>
        <row r="29">
          <cell r="A29">
            <v>24</v>
          </cell>
          <cell r="B29">
            <v>34</v>
          </cell>
          <cell r="E29" t="str">
            <v xml:space="preserve"> </v>
          </cell>
          <cell r="F29">
            <v>0</v>
          </cell>
          <cell r="G29">
            <v>0</v>
          </cell>
          <cell r="H29">
            <v>0</v>
          </cell>
          <cell r="I29">
            <v>0</v>
          </cell>
          <cell r="J29">
            <v>0</v>
          </cell>
          <cell r="L29">
            <v>0</v>
          </cell>
          <cell r="M29">
            <v>0</v>
          </cell>
          <cell r="N29">
            <v>0</v>
          </cell>
          <cell r="O29">
            <v>0</v>
          </cell>
          <cell r="P29">
            <v>0</v>
          </cell>
          <cell r="Q29">
            <v>0</v>
          </cell>
          <cell r="R29">
            <v>0</v>
          </cell>
          <cell r="S29">
            <v>0</v>
          </cell>
          <cell r="T29" t="str">
            <v xml:space="preserve"> </v>
          </cell>
          <cell r="U29" t="str">
            <v xml:space="preserve"> </v>
          </cell>
        </row>
        <row r="30">
          <cell r="A30">
            <v>25</v>
          </cell>
          <cell r="B30">
            <v>36</v>
          </cell>
          <cell r="E30" t="str">
            <v xml:space="preserve"> </v>
          </cell>
          <cell r="F30">
            <v>0</v>
          </cell>
          <cell r="G30">
            <v>0</v>
          </cell>
          <cell r="H30">
            <v>0</v>
          </cell>
          <cell r="I30">
            <v>0</v>
          </cell>
          <cell r="J30">
            <v>0</v>
          </cell>
          <cell r="L30">
            <v>0</v>
          </cell>
          <cell r="M30">
            <v>0</v>
          </cell>
          <cell r="N30">
            <v>0</v>
          </cell>
          <cell r="O30">
            <v>0</v>
          </cell>
          <cell r="P30">
            <v>0</v>
          </cell>
          <cell r="Q30">
            <v>0</v>
          </cell>
          <cell r="R30">
            <v>0</v>
          </cell>
          <cell r="S30">
            <v>0</v>
          </cell>
          <cell r="T30" t="str">
            <v xml:space="preserve"> </v>
          </cell>
          <cell r="U30" t="str">
            <v xml:space="preserve"> </v>
          </cell>
        </row>
        <row r="31">
          <cell r="A31">
            <v>26</v>
          </cell>
          <cell r="B31">
            <v>38</v>
          </cell>
          <cell r="E31" t="str">
            <v xml:space="preserve"> </v>
          </cell>
          <cell r="F31">
            <v>0</v>
          </cell>
          <cell r="G31">
            <v>0</v>
          </cell>
          <cell r="H31">
            <v>0</v>
          </cell>
          <cell r="I31">
            <v>0</v>
          </cell>
          <cell r="J31">
            <v>0</v>
          </cell>
          <cell r="L31">
            <v>0</v>
          </cell>
          <cell r="M31">
            <v>0</v>
          </cell>
          <cell r="N31">
            <v>0</v>
          </cell>
          <cell r="O31">
            <v>0</v>
          </cell>
          <cell r="P31">
            <v>0</v>
          </cell>
          <cell r="Q31">
            <v>0</v>
          </cell>
          <cell r="R31">
            <v>0</v>
          </cell>
          <cell r="S31">
            <v>0</v>
          </cell>
          <cell r="T31" t="str">
            <v xml:space="preserve"> </v>
          </cell>
          <cell r="U31" t="str">
            <v xml:space="preserve"> </v>
          </cell>
        </row>
        <row r="32">
          <cell r="A32">
            <v>27</v>
          </cell>
          <cell r="B32">
            <v>40</v>
          </cell>
          <cell r="E32" t="str">
            <v xml:space="preserve"> </v>
          </cell>
          <cell r="F32">
            <v>0</v>
          </cell>
          <cell r="G32">
            <v>0</v>
          </cell>
          <cell r="H32">
            <v>0</v>
          </cell>
          <cell r="I32">
            <v>0</v>
          </cell>
          <cell r="J32">
            <v>0</v>
          </cell>
          <cell r="L32">
            <v>0</v>
          </cell>
          <cell r="M32">
            <v>0</v>
          </cell>
          <cell r="N32">
            <v>0</v>
          </cell>
          <cell r="O32">
            <v>0</v>
          </cell>
          <cell r="P32">
            <v>0</v>
          </cell>
          <cell r="Q32">
            <v>0</v>
          </cell>
          <cell r="R32">
            <v>0</v>
          </cell>
          <cell r="S32">
            <v>0</v>
          </cell>
          <cell r="T32" t="str">
            <v xml:space="preserve"> </v>
          </cell>
          <cell r="U32" t="str">
            <v xml:space="preserve"> </v>
          </cell>
        </row>
        <row r="33">
          <cell r="A33">
            <v>28</v>
          </cell>
          <cell r="B33">
            <v>42</v>
          </cell>
          <cell r="E33" t="str">
            <v xml:space="preserve"> </v>
          </cell>
          <cell r="F33">
            <v>0</v>
          </cell>
          <cell r="G33">
            <v>0</v>
          </cell>
          <cell r="H33">
            <v>0</v>
          </cell>
          <cell r="I33">
            <v>0</v>
          </cell>
          <cell r="J33">
            <v>0</v>
          </cell>
          <cell r="L33">
            <v>0</v>
          </cell>
          <cell r="M33">
            <v>0</v>
          </cell>
          <cell r="N33">
            <v>0</v>
          </cell>
          <cell r="O33">
            <v>0</v>
          </cell>
          <cell r="P33">
            <v>0</v>
          </cell>
          <cell r="Q33">
            <v>0</v>
          </cell>
          <cell r="R33">
            <v>0</v>
          </cell>
          <cell r="S33">
            <v>0</v>
          </cell>
          <cell r="T33" t="str">
            <v xml:space="preserve"> </v>
          </cell>
          <cell r="U33" t="str">
            <v xml:space="preserve"> </v>
          </cell>
        </row>
        <row r="34">
          <cell r="A34">
            <v>29</v>
          </cell>
          <cell r="B34">
            <v>44</v>
          </cell>
          <cell r="E34" t="str">
            <v xml:space="preserve"> </v>
          </cell>
          <cell r="F34">
            <v>0</v>
          </cell>
          <cell r="G34">
            <v>0</v>
          </cell>
          <cell r="H34">
            <v>0</v>
          </cell>
          <cell r="I34">
            <v>0</v>
          </cell>
          <cell r="J34">
            <v>0</v>
          </cell>
          <cell r="L34">
            <v>0</v>
          </cell>
          <cell r="M34">
            <v>0</v>
          </cell>
          <cell r="N34">
            <v>0</v>
          </cell>
          <cell r="O34">
            <v>0</v>
          </cell>
          <cell r="P34">
            <v>0</v>
          </cell>
          <cell r="Q34">
            <v>0</v>
          </cell>
          <cell r="R34">
            <v>0</v>
          </cell>
          <cell r="S34">
            <v>0</v>
          </cell>
          <cell r="T34" t="str">
            <v xml:space="preserve"> </v>
          </cell>
          <cell r="U34" t="str">
            <v xml:space="preserve"> </v>
          </cell>
        </row>
        <row r="35">
          <cell r="A35">
            <v>30</v>
          </cell>
          <cell r="B35">
            <v>46</v>
          </cell>
          <cell r="E35" t="str">
            <v xml:space="preserve"> </v>
          </cell>
          <cell r="F35">
            <v>0</v>
          </cell>
          <cell r="G35">
            <v>0</v>
          </cell>
          <cell r="H35">
            <v>0</v>
          </cell>
          <cell r="I35">
            <v>0</v>
          </cell>
          <cell r="J35">
            <v>0</v>
          </cell>
          <cell r="L35">
            <v>0</v>
          </cell>
          <cell r="M35">
            <v>0</v>
          </cell>
          <cell r="N35">
            <v>0</v>
          </cell>
          <cell r="O35">
            <v>0</v>
          </cell>
          <cell r="P35">
            <v>0</v>
          </cell>
          <cell r="Q35">
            <v>0</v>
          </cell>
          <cell r="R35">
            <v>0</v>
          </cell>
          <cell r="S35">
            <v>0</v>
          </cell>
          <cell r="T35" t="str">
            <v xml:space="preserve"> </v>
          </cell>
          <cell r="U35" t="str">
            <v xml:space="preserve"> </v>
          </cell>
        </row>
        <row r="36">
          <cell r="A36">
            <v>31</v>
          </cell>
          <cell r="B36">
            <v>48</v>
          </cell>
          <cell r="E36" t="str">
            <v xml:space="preserve"> </v>
          </cell>
          <cell r="F36">
            <v>0</v>
          </cell>
          <cell r="G36">
            <v>0</v>
          </cell>
          <cell r="H36">
            <v>0</v>
          </cell>
          <cell r="I36">
            <v>0</v>
          </cell>
          <cell r="J36">
            <v>0</v>
          </cell>
          <cell r="L36">
            <v>0</v>
          </cell>
          <cell r="M36">
            <v>0</v>
          </cell>
          <cell r="N36">
            <v>0</v>
          </cell>
          <cell r="O36">
            <v>0</v>
          </cell>
          <cell r="P36">
            <v>0</v>
          </cell>
          <cell r="Q36">
            <v>0</v>
          </cell>
          <cell r="R36">
            <v>0</v>
          </cell>
          <cell r="S36">
            <v>0</v>
          </cell>
          <cell r="T36" t="str">
            <v xml:space="preserve"> </v>
          </cell>
          <cell r="U36" t="str">
            <v xml:space="preserve"> </v>
          </cell>
        </row>
        <row r="37">
          <cell r="A37">
            <v>32</v>
          </cell>
          <cell r="B37">
            <v>52</v>
          </cell>
          <cell r="E37" t="str">
            <v xml:space="preserve"> </v>
          </cell>
          <cell r="F37">
            <v>0</v>
          </cell>
          <cell r="G37">
            <v>0</v>
          </cell>
          <cell r="H37">
            <v>0</v>
          </cell>
          <cell r="I37">
            <v>0</v>
          </cell>
          <cell r="J37">
            <v>0</v>
          </cell>
          <cell r="L37">
            <v>0</v>
          </cell>
          <cell r="M37">
            <v>0</v>
          </cell>
          <cell r="N37">
            <v>0</v>
          </cell>
          <cell r="O37">
            <v>0</v>
          </cell>
          <cell r="P37">
            <v>0</v>
          </cell>
          <cell r="Q37">
            <v>0</v>
          </cell>
          <cell r="R37">
            <v>0</v>
          </cell>
          <cell r="S37">
            <v>0</v>
          </cell>
          <cell r="T37" t="str">
            <v xml:space="preserve"> </v>
          </cell>
          <cell r="U37" t="str">
            <v xml:space="preserve"> </v>
          </cell>
        </row>
        <row r="38">
          <cell r="A38">
            <v>33</v>
          </cell>
          <cell r="B38">
            <v>56</v>
          </cell>
          <cell r="E38" t="str">
            <v xml:space="preserve"> </v>
          </cell>
          <cell r="F38">
            <v>0</v>
          </cell>
          <cell r="G38">
            <v>0</v>
          </cell>
          <cell r="H38">
            <v>0</v>
          </cell>
          <cell r="I38">
            <v>0</v>
          </cell>
          <cell r="J38">
            <v>0</v>
          </cell>
          <cell r="L38">
            <v>0</v>
          </cell>
          <cell r="M38">
            <v>0</v>
          </cell>
          <cell r="N38">
            <v>0</v>
          </cell>
          <cell r="O38">
            <v>0</v>
          </cell>
          <cell r="P38">
            <v>0</v>
          </cell>
          <cell r="Q38">
            <v>0</v>
          </cell>
          <cell r="R38">
            <v>0</v>
          </cell>
          <cell r="S38">
            <v>0</v>
          </cell>
          <cell r="T38" t="str">
            <v xml:space="preserve"> </v>
          </cell>
          <cell r="U38" t="str">
            <v xml:space="preserve"> </v>
          </cell>
        </row>
        <row r="39">
          <cell r="A39">
            <v>34</v>
          </cell>
          <cell r="B39">
            <v>60</v>
          </cell>
          <cell r="E39" t="str">
            <v xml:space="preserve"> </v>
          </cell>
          <cell r="F39">
            <v>0</v>
          </cell>
          <cell r="G39">
            <v>0</v>
          </cell>
          <cell r="H39">
            <v>0</v>
          </cell>
          <cell r="I39">
            <v>0</v>
          </cell>
          <cell r="J39">
            <v>0</v>
          </cell>
          <cell r="L39">
            <v>0</v>
          </cell>
          <cell r="M39">
            <v>0</v>
          </cell>
          <cell r="N39">
            <v>0</v>
          </cell>
          <cell r="O39">
            <v>0</v>
          </cell>
          <cell r="P39">
            <v>0</v>
          </cell>
          <cell r="Q39">
            <v>0</v>
          </cell>
          <cell r="R39">
            <v>0</v>
          </cell>
          <cell r="S39">
            <v>0</v>
          </cell>
          <cell r="T39" t="str">
            <v xml:space="preserve"> </v>
          </cell>
          <cell r="U39" t="str">
            <v xml:space="preserve"> </v>
          </cell>
        </row>
        <row r="40">
          <cell r="A40">
            <v>35</v>
          </cell>
          <cell r="B40">
            <v>64</v>
          </cell>
          <cell r="E40" t="str">
            <v xml:space="preserve"> </v>
          </cell>
          <cell r="F40">
            <v>0</v>
          </cell>
          <cell r="G40">
            <v>0</v>
          </cell>
          <cell r="H40">
            <v>0</v>
          </cell>
          <cell r="I40">
            <v>0</v>
          </cell>
          <cell r="J40">
            <v>0</v>
          </cell>
          <cell r="L40">
            <v>0</v>
          </cell>
          <cell r="M40">
            <v>0</v>
          </cell>
          <cell r="N40">
            <v>0</v>
          </cell>
          <cell r="O40">
            <v>0</v>
          </cell>
          <cell r="P40">
            <v>0</v>
          </cell>
          <cell r="Q40">
            <v>0</v>
          </cell>
          <cell r="R40">
            <v>0</v>
          </cell>
          <cell r="S40">
            <v>0</v>
          </cell>
          <cell r="T40" t="str">
            <v xml:space="preserve"> </v>
          </cell>
          <cell r="U40" t="str">
            <v xml:space="preserve"> </v>
          </cell>
        </row>
        <row r="41">
          <cell r="A41">
            <v>36</v>
          </cell>
          <cell r="B41">
            <v>68</v>
          </cell>
          <cell r="E41" t="str">
            <v xml:space="preserve"> </v>
          </cell>
          <cell r="F41">
            <v>0</v>
          </cell>
          <cell r="G41">
            <v>0</v>
          </cell>
          <cell r="H41">
            <v>0</v>
          </cell>
          <cell r="I41">
            <v>0</v>
          </cell>
          <cell r="J41">
            <v>0</v>
          </cell>
          <cell r="L41">
            <v>0</v>
          </cell>
          <cell r="M41">
            <v>0</v>
          </cell>
          <cell r="N41">
            <v>0</v>
          </cell>
          <cell r="O41">
            <v>0</v>
          </cell>
          <cell r="P41">
            <v>0</v>
          </cell>
          <cell r="Q41">
            <v>0</v>
          </cell>
          <cell r="R41">
            <v>0</v>
          </cell>
          <cell r="S41">
            <v>0</v>
          </cell>
          <cell r="T41" t="str">
            <v xml:space="preserve"> </v>
          </cell>
          <cell r="U41" t="str">
            <v xml:space="preserve"> </v>
          </cell>
        </row>
        <row r="42">
          <cell r="A42">
            <v>37</v>
          </cell>
          <cell r="B42">
            <v>72</v>
          </cell>
          <cell r="E42" t="str">
            <v xml:space="preserve"> </v>
          </cell>
          <cell r="F42">
            <v>0</v>
          </cell>
          <cell r="G42">
            <v>0</v>
          </cell>
          <cell r="H42">
            <v>0</v>
          </cell>
          <cell r="I42">
            <v>0</v>
          </cell>
          <cell r="J42">
            <v>0</v>
          </cell>
          <cell r="L42">
            <v>0</v>
          </cell>
          <cell r="M42">
            <v>0</v>
          </cell>
          <cell r="N42">
            <v>0</v>
          </cell>
          <cell r="O42">
            <v>0</v>
          </cell>
          <cell r="P42">
            <v>0</v>
          </cell>
          <cell r="Q42">
            <v>0</v>
          </cell>
          <cell r="R42">
            <v>0</v>
          </cell>
          <cell r="S42">
            <v>0</v>
          </cell>
          <cell r="T42" t="str">
            <v xml:space="preserve"> </v>
          </cell>
          <cell r="U42" t="str">
            <v xml:space="preserve"> </v>
          </cell>
        </row>
        <row r="43">
          <cell r="A43">
            <v>38</v>
          </cell>
          <cell r="B43">
            <v>76</v>
          </cell>
          <cell r="E43" t="str">
            <v xml:space="preserve"> </v>
          </cell>
          <cell r="F43">
            <v>0</v>
          </cell>
          <cell r="G43">
            <v>0</v>
          </cell>
          <cell r="H43">
            <v>0</v>
          </cell>
          <cell r="I43">
            <v>0</v>
          </cell>
          <cell r="J43">
            <v>0</v>
          </cell>
          <cell r="L43">
            <v>0</v>
          </cell>
          <cell r="M43">
            <v>0</v>
          </cell>
          <cell r="N43">
            <v>0</v>
          </cell>
          <cell r="O43">
            <v>0</v>
          </cell>
          <cell r="P43">
            <v>0</v>
          </cell>
          <cell r="Q43">
            <v>0</v>
          </cell>
          <cell r="R43">
            <v>0</v>
          </cell>
          <cell r="S43">
            <v>0</v>
          </cell>
          <cell r="T43" t="str">
            <v xml:space="preserve"> </v>
          </cell>
          <cell r="U43" t="str">
            <v xml:space="preserve"> </v>
          </cell>
        </row>
        <row r="44">
          <cell r="A44">
            <v>39</v>
          </cell>
          <cell r="B44">
            <v>80</v>
          </cell>
          <cell r="E44" t="str">
            <v xml:space="preserve"> </v>
          </cell>
          <cell r="F44">
            <v>0</v>
          </cell>
          <cell r="G44">
            <v>0</v>
          </cell>
          <cell r="H44">
            <v>0</v>
          </cell>
          <cell r="I44">
            <v>0</v>
          </cell>
          <cell r="J44">
            <v>0</v>
          </cell>
          <cell r="L44">
            <v>0</v>
          </cell>
          <cell r="M44">
            <v>0</v>
          </cell>
          <cell r="N44">
            <v>0</v>
          </cell>
          <cell r="O44">
            <v>0</v>
          </cell>
          <cell r="P44">
            <v>0</v>
          </cell>
          <cell r="Q44">
            <v>0</v>
          </cell>
          <cell r="R44">
            <v>0</v>
          </cell>
          <cell r="S44">
            <v>0</v>
          </cell>
          <cell r="T44" t="str">
            <v xml:space="preserve"> </v>
          </cell>
          <cell r="U44" t="str">
            <v xml:space="preserve"> </v>
          </cell>
        </row>
        <row r="45">
          <cell r="A45" t="str">
            <v>AVE.</v>
          </cell>
          <cell r="B45" t="str">
            <v xml:space="preserve"> </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t="str">
            <v xml:space="preserve"> </v>
          </cell>
          <cell r="U45" t="str">
            <v xml:space="preserve"> </v>
          </cell>
        </row>
        <row r="47">
          <cell r="A47" t="str">
            <v>*** Reference Paper : Predict Fittings For Piping Systems ***</v>
          </cell>
          <cell r="K47" t="str">
            <v>Fc = 0.25  Utility Supply Lines, OSBL</v>
          </cell>
          <cell r="R47" t="str">
            <v>Fc = 2.00  Manifold Type Piping</v>
          </cell>
        </row>
        <row r="48">
          <cell r="D48" t="str">
            <v xml:space="preserve">   By William B. Hooper , Monsanto Co.</v>
          </cell>
          <cell r="K48" t="str">
            <v xml:space="preserve">        (PIPE JOINT FACTOR Fp = 100%)</v>
          </cell>
          <cell r="R48" t="str">
            <v xml:space="preserve">        (PIPE JOINT FACTOR Fp = 0%)</v>
          </cell>
        </row>
        <row r="49">
          <cell r="K49" t="str">
            <v>Fc = 0.50  Long, Straight Piping Run</v>
          </cell>
          <cell r="R49" t="str">
            <v>Fc = 4.00  Very Complex Manifolds</v>
          </cell>
        </row>
        <row r="50">
          <cell r="A50" t="str">
            <v>The number and types of pipe fittings can be estimated by this method</v>
          </cell>
          <cell r="K50" t="str">
            <v xml:space="preserve">        (PIPE JOINT FACTOR Fp = 100%)</v>
          </cell>
          <cell r="R50" t="str">
            <v xml:space="preserve">        (PIPE JOINT FACTOR Fp = 0%)</v>
          </cell>
        </row>
        <row r="51">
          <cell r="A51" t="str">
            <v>long before the piping isometrics are done. Pipe size and a general idea</v>
          </cell>
          <cell r="K51" t="str">
            <v>Fc = 1.00  Normal Piping</v>
          </cell>
        </row>
        <row r="52">
          <cell r="A52" t="str">
            <v>of the system's complexity are all that is needed.</v>
          </cell>
          <cell r="K52" t="str">
            <v xml:space="preserve">        (PIPE JOINT FACTOR Fp = 10%)</v>
          </cell>
        </row>
      </sheetData>
      <sheetData sheetId="3">
        <row r="8">
          <cell r="B8" t="str">
            <v>5S</v>
          </cell>
          <cell r="C8">
            <v>0.5</v>
          </cell>
          <cell r="D8">
            <v>1.65</v>
          </cell>
          <cell r="E8">
            <v>1</v>
          </cell>
          <cell r="I8">
            <v>7.0000000000000007E-2</v>
          </cell>
          <cell r="J8">
            <v>0</v>
          </cell>
          <cell r="K8">
            <v>7.0000000000000007E-2</v>
          </cell>
          <cell r="P8">
            <v>2</v>
          </cell>
        </row>
        <row r="9">
          <cell r="B9" t="str">
            <v>5S</v>
          </cell>
          <cell r="C9">
            <v>0.5</v>
          </cell>
          <cell r="D9">
            <v>1.65</v>
          </cell>
          <cell r="E9">
            <v>1</v>
          </cell>
          <cell r="I9">
            <v>7.0000000000000007E-2</v>
          </cell>
          <cell r="J9">
            <v>0</v>
          </cell>
          <cell r="K9">
            <v>7.0000000000000007E-2</v>
          </cell>
          <cell r="P9">
            <v>2</v>
          </cell>
        </row>
        <row r="10">
          <cell r="B10" t="str">
            <v>5S</v>
          </cell>
          <cell r="C10">
            <v>0.5</v>
          </cell>
          <cell r="D10">
            <v>1.65</v>
          </cell>
          <cell r="E10">
            <v>1</v>
          </cell>
          <cell r="I10">
            <v>7.0000000000000007E-2</v>
          </cell>
          <cell r="J10">
            <v>0</v>
          </cell>
          <cell r="K10">
            <v>7.0000000000000007E-2</v>
          </cell>
          <cell r="P10">
            <v>2</v>
          </cell>
        </row>
        <row r="11">
          <cell r="B11" t="str">
            <v>5S</v>
          </cell>
          <cell r="C11">
            <v>0.75</v>
          </cell>
          <cell r="D11">
            <v>1.65</v>
          </cell>
          <cell r="E11">
            <v>1</v>
          </cell>
          <cell r="I11">
            <v>7.0000000000000007E-2</v>
          </cell>
          <cell r="J11">
            <v>0</v>
          </cell>
          <cell r="K11">
            <v>7.0000000000000007E-2</v>
          </cell>
          <cell r="P11">
            <v>2</v>
          </cell>
        </row>
        <row r="12">
          <cell r="B12" t="str">
            <v>5S</v>
          </cell>
          <cell r="C12">
            <v>0.75</v>
          </cell>
          <cell r="D12">
            <v>1.65</v>
          </cell>
          <cell r="E12">
            <v>1</v>
          </cell>
          <cell r="I12">
            <v>7.0000000000000007E-2</v>
          </cell>
          <cell r="J12">
            <v>0</v>
          </cell>
          <cell r="K12">
            <v>7.0000000000000007E-2</v>
          </cell>
          <cell r="P12">
            <v>2</v>
          </cell>
        </row>
        <row r="13">
          <cell r="B13" t="str">
            <v>5S</v>
          </cell>
          <cell r="C13">
            <v>0.75</v>
          </cell>
          <cell r="D13">
            <v>1.65</v>
          </cell>
          <cell r="E13">
            <v>1</v>
          </cell>
          <cell r="I13">
            <v>7.0000000000000007E-2</v>
          </cell>
          <cell r="J13">
            <v>0</v>
          </cell>
          <cell r="K13">
            <v>7.0000000000000007E-2</v>
          </cell>
          <cell r="P13">
            <v>2</v>
          </cell>
        </row>
        <row r="14">
          <cell r="B14" t="str">
            <v>5S</v>
          </cell>
          <cell r="C14">
            <v>1</v>
          </cell>
          <cell r="D14">
            <v>1.65</v>
          </cell>
          <cell r="E14">
            <v>1</v>
          </cell>
          <cell r="I14">
            <v>0.12</v>
          </cell>
          <cell r="J14">
            <v>0</v>
          </cell>
          <cell r="K14">
            <v>0.12</v>
          </cell>
          <cell r="P14">
            <v>2</v>
          </cell>
        </row>
        <row r="15">
          <cell r="B15" t="str">
            <v>5S</v>
          </cell>
          <cell r="C15">
            <v>1</v>
          </cell>
          <cell r="D15">
            <v>1.65</v>
          </cell>
          <cell r="E15">
            <v>1</v>
          </cell>
          <cell r="I15">
            <v>0.12</v>
          </cell>
          <cell r="J15">
            <v>0</v>
          </cell>
          <cell r="K15">
            <v>0.12</v>
          </cell>
          <cell r="P15">
            <v>2</v>
          </cell>
        </row>
        <row r="16">
          <cell r="B16" t="str">
            <v>5S</v>
          </cell>
          <cell r="C16">
            <v>1</v>
          </cell>
          <cell r="D16">
            <v>1.65</v>
          </cell>
          <cell r="E16">
            <v>1</v>
          </cell>
          <cell r="I16">
            <v>0.12</v>
          </cell>
          <cell r="J16">
            <v>0</v>
          </cell>
          <cell r="K16">
            <v>0.12</v>
          </cell>
          <cell r="P16">
            <v>2</v>
          </cell>
        </row>
        <row r="17">
          <cell r="B17" t="str">
            <v>5S</v>
          </cell>
          <cell r="C17">
            <v>1.25</v>
          </cell>
          <cell r="D17">
            <v>1.65</v>
          </cell>
          <cell r="E17">
            <v>1</v>
          </cell>
          <cell r="I17">
            <v>0.15</v>
          </cell>
          <cell r="K17">
            <v>0.15</v>
          </cell>
          <cell r="P17">
            <v>2</v>
          </cell>
        </row>
        <row r="18">
          <cell r="B18" t="str">
            <v>5S</v>
          </cell>
          <cell r="C18">
            <v>1.25</v>
          </cell>
          <cell r="D18">
            <v>1.65</v>
          </cell>
          <cell r="E18">
            <v>1</v>
          </cell>
          <cell r="I18">
            <v>0.15</v>
          </cell>
          <cell r="K18">
            <v>0.15</v>
          </cell>
          <cell r="P18">
            <v>2</v>
          </cell>
        </row>
        <row r="19">
          <cell r="B19" t="str">
            <v>5S</v>
          </cell>
          <cell r="C19">
            <v>1.25</v>
          </cell>
          <cell r="D19">
            <v>1.65</v>
          </cell>
          <cell r="E19">
            <v>1</v>
          </cell>
          <cell r="I19">
            <v>0.15</v>
          </cell>
          <cell r="K19">
            <v>0.15</v>
          </cell>
          <cell r="P19">
            <v>2</v>
          </cell>
        </row>
        <row r="20">
          <cell r="B20" t="str">
            <v>5S</v>
          </cell>
          <cell r="C20">
            <v>1.5</v>
          </cell>
          <cell r="D20">
            <v>1.65</v>
          </cell>
          <cell r="E20">
            <v>1</v>
          </cell>
          <cell r="I20">
            <v>0.15</v>
          </cell>
          <cell r="J20">
            <v>0</v>
          </cell>
          <cell r="K20">
            <v>0.15</v>
          </cell>
          <cell r="P20">
            <v>2</v>
          </cell>
        </row>
        <row r="21">
          <cell r="B21" t="str">
            <v>5S</v>
          </cell>
          <cell r="C21">
            <v>1.5</v>
          </cell>
          <cell r="D21">
            <v>1.65</v>
          </cell>
          <cell r="E21">
            <v>1</v>
          </cell>
          <cell r="I21">
            <v>0.15</v>
          </cell>
          <cell r="J21">
            <v>0</v>
          </cell>
          <cell r="K21">
            <v>0.15</v>
          </cell>
          <cell r="P21">
            <v>2</v>
          </cell>
        </row>
        <row r="22">
          <cell r="B22" t="str">
            <v>5S</v>
          </cell>
          <cell r="C22">
            <v>1.5</v>
          </cell>
          <cell r="D22">
            <v>1.65</v>
          </cell>
          <cell r="E22">
            <v>1</v>
          </cell>
          <cell r="I22">
            <v>0.15</v>
          </cell>
          <cell r="J22">
            <v>0</v>
          </cell>
          <cell r="K22">
            <v>0.15</v>
          </cell>
          <cell r="P22">
            <v>2</v>
          </cell>
        </row>
        <row r="23">
          <cell r="B23" t="str">
            <v>5S</v>
          </cell>
          <cell r="C23">
            <v>2</v>
          </cell>
          <cell r="D23">
            <v>1.65</v>
          </cell>
          <cell r="E23">
            <v>1</v>
          </cell>
          <cell r="I23">
            <v>0.15</v>
          </cell>
          <cell r="J23">
            <v>0</v>
          </cell>
          <cell r="K23">
            <v>0.15</v>
          </cell>
          <cell r="P23">
            <v>2</v>
          </cell>
        </row>
        <row r="24">
          <cell r="B24" t="str">
            <v>5S</v>
          </cell>
          <cell r="C24">
            <v>2</v>
          </cell>
          <cell r="D24">
            <v>1.65</v>
          </cell>
          <cell r="E24">
            <v>1</v>
          </cell>
          <cell r="I24">
            <v>0.15</v>
          </cell>
          <cell r="J24">
            <v>0</v>
          </cell>
          <cell r="K24">
            <v>0.15</v>
          </cell>
          <cell r="P24">
            <v>2</v>
          </cell>
        </row>
        <row r="25">
          <cell r="B25" t="str">
            <v>5S</v>
          </cell>
          <cell r="C25">
            <v>2</v>
          </cell>
          <cell r="D25">
            <v>1.65</v>
          </cell>
          <cell r="E25">
            <v>1</v>
          </cell>
          <cell r="I25">
            <v>0.15</v>
          </cell>
          <cell r="J25">
            <v>0</v>
          </cell>
          <cell r="K25">
            <v>0.15</v>
          </cell>
          <cell r="P25">
            <v>2</v>
          </cell>
        </row>
        <row r="26">
          <cell r="B26" t="str">
            <v>5S</v>
          </cell>
          <cell r="C26">
            <v>2.5</v>
          </cell>
          <cell r="D26">
            <v>2.11</v>
          </cell>
          <cell r="E26">
            <v>1</v>
          </cell>
          <cell r="I26">
            <v>0.15</v>
          </cell>
          <cell r="J26">
            <v>0</v>
          </cell>
          <cell r="K26">
            <v>0.15</v>
          </cell>
          <cell r="P26">
            <v>2</v>
          </cell>
        </row>
        <row r="27">
          <cell r="B27" t="str">
            <v>5S</v>
          </cell>
          <cell r="C27">
            <v>3</v>
          </cell>
          <cell r="D27">
            <v>2.11</v>
          </cell>
          <cell r="E27">
            <v>1</v>
          </cell>
          <cell r="I27">
            <v>0.3</v>
          </cell>
          <cell r="J27">
            <v>0</v>
          </cell>
          <cell r="K27">
            <v>0.3</v>
          </cell>
          <cell r="P27">
            <v>2</v>
          </cell>
        </row>
        <row r="28">
          <cell r="B28" t="str">
            <v>5S</v>
          </cell>
          <cell r="C28">
            <v>3.5</v>
          </cell>
          <cell r="D28">
            <v>2.11</v>
          </cell>
          <cell r="E28">
            <v>1</v>
          </cell>
          <cell r="I28">
            <v>0.3</v>
          </cell>
          <cell r="K28">
            <v>0.3</v>
          </cell>
          <cell r="P28">
            <v>3</v>
          </cell>
        </row>
        <row r="29">
          <cell r="B29" t="str">
            <v>5S</v>
          </cell>
          <cell r="C29">
            <v>4</v>
          </cell>
          <cell r="D29">
            <v>2.11</v>
          </cell>
          <cell r="E29">
            <v>1</v>
          </cell>
          <cell r="I29">
            <v>0.3</v>
          </cell>
          <cell r="J29">
            <v>0</v>
          </cell>
          <cell r="K29">
            <v>0.3</v>
          </cell>
          <cell r="P29">
            <v>3</v>
          </cell>
        </row>
        <row r="30">
          <cell r="B30" t="str">
            <v>5S</v>
          </cell>
          <cell r="C30">
            <v>5</v>
          </cell>
          <cell r="D30">
            <v>2.77</v>
          </cell>
          <cell r="E30">
            <v>1</v>
          </cell>
          <cell r="I30">
            <v>0.3</v>
          </cell>
          <cell r="K30">
            <v>0.3</v>
          </cell>
          <cell r="P30">
            <v>4</v>
          </cell>
        </row>
        <row r="31">
          <cell r="B31" t="str">
            <v>5S</v>
          </cell>
          <cell r="C31">
            <v>6</v>
          </cell>
          <cell r="D31">
            <v>2.77</v>
          </cell>
          <cell r="E31">
            <v>1</v>
          </cell>
          <cell r="I31">
            <v>0.45</v>
          </cell>
          <cell r="J31">
            <v>0</v>
          </cell>
          <cell r="K31">
            <v>0.45</v>
          </cell>
          <cell r="P31">
            <v>4</v>
          </cell>
        </row>
        <row r="32">
          <cell r="B32" t="str">
            <v>5S</v>
          </cell>
          <cell r="C32">
            <v>8</v>
          </cell>
          <cell r="D32">
            <v>2.77</v>
          </cell>
          <cell r="E32">
            <v>1</v>
          </cell>
          <cell r="I32">
            <v>0.45</v>
          </cell>
          <cell r="J32">
            <v>0</v>
          </cell>
          <cell r="K32">
            <v>0.45</v>
          </cell>
          <cell r="P32">
            <v>4</v>
          </cell>
        </row>
        <row r="33">
          <cell r="B33" t="str">
            <v>5S</v>
          </cell>
          <cell r="C33">
            <v>10</v>
          </cell>
          <cell r="D33">
            <v>3.4</v>
          </cell>
          <cell r="E33">
            <v>1</v>
          </cell>
          <cell r="I33">
            <v>0.9</v>
          </cell>
          <cell r="J33">
            <v>0</v>
          </cell>
          <cell r="K33">
            <v>0.9</v>
          </cell>
          <cell r="P33">
            <v>4</v>
          </cell>
        </row>
        <row r="34">
          <cell r="B34" t="str">
            <v>5S</v>
          </cell>
          <cell r="C34">
            <v>12</v>
          </cell>
          <cell r="D34">
            <v>3.96</v>
          </cell>
          <cell r="E34">
            <v>1</v>
          </cell>
          <cell r="I34">
            <v>1.2</v>
          </cell>
          <cell r="J34">
            <v>0</v>
          </cell>
          <cell r="K34">
            <v>1.2</v>
          </cell>
          <cell r="P34">
            <v>6</v>
          </cell>
        </row>
        <row r="35">
          <cell r="B35" t="str">
            <v>5S</v>
          </cell>
          <cell r="C35">
            <v>14</v>
          </cell>
          <cell r="D35">
            <v>3.96</v>
          </cell>
          <cell r="E35">
            <v>1</v>
          </cell>
          <cell r="I35">
            <v>1.34</v>
          </cell>
          <cell r="J35">
            <v>0</v>
          </cell>
          <cell r="K35">
            <v>1.34</v>
          </cell>
          <cell r="P35">
            <v>6</v>
          </cell>
        </row>
        <row r="36">
          <cell r="B36" t="str">
            <v>5S</v>
          </cell>
          <cell r="C36">
            <v>16</v>
          </cell>
          <cell r="D36">
            <v>4.1900000000000004</v>
          </cell>
          <cell r="E36">
            <v>1</v>
          </cell>
          <cell r="I36">
            <v>1.65</v>
          </cell>
          <cell r="J36">
            <v>0</v>
          </cell>
          <cell r="K36">
            <v>1.65</v>
          </cell>
          <cell r="P36">
            <v>6</v>
          </cell>
        </row>
        <row r="37">
          <cell r="B37" t="str">
            <v>5S</v>
          </cell>
          <cell r="C37">
            <v>18</v>
          </cell>
          <cell r="D37">
            <v>4.1900000000000004</v>
          </cell>
          <cell r="E37">
            <v>1</v>
          </cell>
          <cell r="I37">
            <v>1.8</v>
          </cell>
          <cell r="J37">
            <v>0</v>
          </cell>
          <cell r="K37">
            <v>1.8</v>
          </cell>
          <cell r="P37">
            <v>6</v>
          </cell>
        </row>
        <row r="38">
          <cell r="B38" t="str">
            <v>5S</v>
          </cell>
          <cell r="C38">
            <v>20</v>
          </cell>
          <cell r="D38">
            <v>4.78</v>
          </cell>
          <cell r="E38">
            <v>1</v>
          </cell>
          <cell r="I38">
            <v>2.54</v>
          </cell>
          <cell r="J38">
            <v>0</v>
          </cell>
          <cell r="K38">
            <v>2.54</v>
          </cell>
          <cell r="P38">
            <v>7</v>
          </cell>
        </row>
        <row r="39">
          <cell r="B39" t="str">
            <v>5S</v>
          </cell>
          <cell r="C39">
            <v>22</v>
          </cell>
          <cell r="D39">
            <v>4.78</v>
          </cell>
          <cell r="E39">
            <v>1</v>
          </cell>
          <cell r="I39">
            <v>2.69</v>
          </cell>
          <cell r="J39">
            <v>0</v>
          </cell>
          <cell r="K39">
            <v>2.69</v>
          </cell>
          <cell r="P39">
            <v>8</v>
          </cell>
        </row>
        <row r="40">
          <cell r="B40" t="str">
            <v>5S</v>
          </cell>
          <cell r="C40">
            <v>24</v>
          </cell>
          <cell r="D40">
            <v>5.54</v>
          </cell>
          <cell r="E40">
            <v>1</v>
          </cell>
          <cell r="I40">
            <v>2.4300000000000002</v>
          </cell>
          <cell r="J40">
            <v>1.47</v>
          </cell>
          <cell r="K40">
            <v>3.9000000000000004</v>
          </cell>
          <cell r="P40">
            <v>8</v>
          </cell>
        </row>
        <row r="41">
          <cell r="B41" t="str">
            <v>5S</v>
          </cell>
          <cell r="C41">
            <v>30</v>
          </cell>
          <cell r="D41">
            <v>6.35</v>
          </cell>
          <cell r="E41">
            <v>1</v>
          </cell>
          <cell r="I41">
            <v>3.04</v>
          </cell>
          <cell r="J41">
            <v>3.11</v>
          </cell>
          <cell r="K41">
            <v>6.15</v>
          </cell>
          <cell r="P41">
            <v>10</v>
          </cell>
        </row>
        <row r="42">
          <cell r="B42">
            <v>10</v>
          </cell>
          <cell r="C42">
            <v>14</v>
          </cell>
          <cell r="D42">
            <v>6.35</v>
          </cell>
          <cell r="E42">
            <v>1</v>
          </cell>
          <cell r="I42">
            <v>1.42</v>
          </cell>
          <cell r="J42">
            <v>1.27</v>
          </cell>
          <cell r="K42">
            <v>2.69</v>
          </cell>
          <cell r="P42">
            <v>6</v>
          </cell>
        </row>
        <row r="43">
          <cell r="B43">
            <v>10</v>
          </cell>
          <cell r="C43">
            <v>16</v>
          </cell>
          <cell r="D43">
            <v>6.35</v>
          </cell>
          <cell r="E43">
            <v>1</v>
          </cell>
          <cell r="I43">
            <v>1.62</v>
          </cell>
          <cell r="J43">
            <v>1.38</v>
          </cell>
          <cell r="K43">
            <v>3</v>
          </cell>
          <cell r="P43">
            <v>6</v>
          </cell>
        </row>
        <row r="44">
          <cell r="B44">
            <v>10</v>
          </cell>
          <cell r="C44">
            <v>18</v>
          </cell>
          <cell r="D44">
            <v>6.35</v>
          </cell>
          <cell r="E44">
            <v>1</v>
          </cell>
          <cell r="I44">
            <v>1.82</v>
          </cell>
          <cell r="J44">
            <v>1.48</v>
          </cell>
          <cell r="K44">
            <v>3.3</v>
          </cell>
          <cell r="P44">
            <v>6</v>
          </cell>
        </row>
        <row r="45">
          <cell r="B45">
            <v>10</v>
          </cell>
          <cell r="C45">
            <v>20</v>
          </cell>
          <cell r="D45">
            <v>6.35</v>
          </cell>
          <cell r="E45">
            <v>1</v>
          </cell>
          <cell r="I45">
            <v>2.0299999999999998</v>
          </cell>
          <cell r="J45">
            <v>1.72</v>
          </cell>
          <cell r="K45">
            <v>3.75</v>
          </cell>
          <cell r="P45">
            <v>7</v>
          </cell>
        </row>
        <row r="46">
          <cell r="B46">
            <v>10</v>
          </cell>
          <cell r="C46">
            <v>22</v>
          </cell>
          <cell r="D46">
            <v>6.35</v>
          </cell>
          <cell r="E46">
            <v>1</v>
          </cell>
          <cell r="I46">
            <v>2.23</v>
          </cell>
          <cell r="J46">
            <v>2.27</v>
          </cell>
          <cell r="K46">
            <v>4.5</v>
          </cell>
          <cell r="P46">
            <v>8</v>
          </cell>
        </row>
        <row r="47">
          <cell r="B47">
            <v>10</v>
          </cell>
          <cell r="C47">
            <v>24</v>
          </cell>
          <cell r="D47">
            <v>6.35</v>
          </cell>
          <cell r="E47">
            <v>1</v>
          </cell>
          <cell r="I47">
            <v>2.4300000000000002</v>
          </cell>
          <cell r="J47">
            <v>2.0699999999999998</v>
          </cell>
          <cell r="K47">
            <v>4.5</v>
          </cell>
          <cell r="P47">
            <v>8</v>
          </cell>
        </row>
        <row r="48">
          <cell r="B48">
            <v>10</v>
          </cell>
          <cell r="C48">
            <v>26</v>
          </cell>
          <cell r="D48">
            <v>7.92</v>
          </cell>
          <cell r="E48">
            <v>1</v>
          </cell>
          <cell r="I48">
            <v>2.64</v>
          </cell>
          <cell r="J48">
            <v>4.8600000000000003</v>
          </cell>
          <cell r="K48">
            <v>7.5</v>
          </cell>
          <cell r="P48">
            <v>9</v>
          </cell>
        </row>
        <row r="49">
          <cell r="B49">
            <v>10</v>
          </cell>
          <cell r="C49">
            <v>28</v>
          </cell>
          <cell r="D49">
            <v>7.92</v>
          </cell>
          <cell r="E49">
            <v>1</v>
          </cell>
          <cell r="I49">
            <v>2.84</v>
          </cell>
          <cell r="J49">
            <v>5.26</v>
          </cell>
          <cell r="K49">
            <v>8.1</v>
          </cell>
          <cell r="P49">
            <v>9</v>
          </cell>
        </row>
        <row r="50">
          <cell r="B50">
            <v>10</v>
          </cell>
          <cell r="C50">
            <v>30</v>
          </cell>
          <cell r="D50">
            <v>7.92</v>
          </cell>
          <cell r="E50">
            <v>1</v>
          </cell>
          <cell r="I50">
            <v>3.04</v>
          </cell>
          <cell r="J50">
            <v>5.66</v>
          </cell>
          <cell r="K50">
            <v>8.6999999999999993</v>
          </cell>
          <cell r="P50">
            <v>10</v>
          </cell>
        </row>
        <row r="51">
          <cell r="B51">
            <v>10</v>
          </cell>
          <cell r="C51">
            <v>32</v>
          </cell>
          <cell r="D51">
            <v>7.92</v>
          </cell>
          <cell r="E51">
            <v>1</v>
          </cell>
          <cell r="I51">
            <v>3.24</v>
          </cell>
          <cell r="J51">
            <v>6.06</v>
          </cell>
          <cell r="K51">
            <v>9.3000000000000007</v>
          </cell>
          <cell r="P51">
            <v>11</v>
          </cell>
        </row>
        <row r="52">
          <cell r="B52">
            <v>10</v>
          </cell>
          <cell r="C52">
            <v>34</v>
          </cell>
          <cell r="D52">
            <v>7.92</v>
          </cell>
          <cell r="E52">
            <v>1</v>
          </cell>
          <cell r="I52">
            <v>3.45</v>
          </cell>
          <cell r="J52">
            <v>6.44</v>
          </cell>
          <cell r="K52">
            <v>9.89</v>
          </cell>
          <cell r="P52">
            <v>12</v>
          </cell>
        </row>
        <row r="53">
          <cell r="B53">
            <v>10</v>
          </cell>
          <cell r="C53">
            <v>36</v>
          </cell>
          <cell r="D53">
            <v>7.92</v>
          </cell>
          <cell r="E53">
            <v>1</v>
          </cell>
          <cell r="I53">
            <v>3.65</v>
          </cell>
          <cell r="J53">
            <v>6.84</v>
          </cell>
          <cell r="K53">
            <v>10.49</v>
          </cell>
          <cell r="P53">
            <v>12</v>
          </cell>
        </row>
        <row r="54">
          <cell r="B54" t="str">
            <v>10S</v>
          </cell>
          <cell r="C54">
            <v>0.125</v>
          </cell>
          <cell r="D54">
            <v>1.24</v>
          </cell>
          <cell r="E54">
            <v>1</v>
          </cell>
          <cell r="I54">
            <v>7.0000000000000007E-2</v>
          </cell>
          <cell r="K54">
            <v>7.0000000000000007E-2</v>
          </cell>
          <cell r="P54">
            <v>2</v>
          </cell>
        </row>
        <row r="55">
          <cell r="B55" t="str">
            <v>10S</v>
          </cell>
          <cell r="C55">
            <v>0.125</v>
          </cell>
          <cell r="D55">
            <v>1.24</v>
          </cell>
          <cell r="E55">
            <v>1</v>
          </cell>
          <cell r="I55">
            <v>7.0000000000000007E-2</v>
          </cell>
          <cell r="K55">
            <v>7.0000000000000007E-2</v>
          </cell>
          <cell r="P55">
            <v>2</v>
          </cell>
        </row>
        <row r="56">
          <cell r="B56" t="str">
            <v>10S</v>
          </cell>
          <cell r="C56">
            <v>0.125</v>
          </cell>
          <cell r="D56">
            <v>1.24</v>
          </cell>
          <cell r="E56">
            <v>1</v>
          </cell>
          <cell r="I56">
            <v>7.0000000000000007E-2</v>
          </cell>
          <cell r="K56">
            <v>7.0000000000000007E-2</v>
          </cell>
          <cell r="P56">
            <v>2</v>
          </cell>
        </row>
        <row r="57">
          <cell r="B57" t="str">
            <v>10S</v>
          </cell>
          <cell r="C57">
            <v>0.25</v>
          </cell>
          <cell r="D57">
            <v>1.65</v>
          </cell>
          <cell r="E57">
            <v>1</v>
          </cell>
          <cell r="I57">
            <v>7.0000000000000007E-2</v>
          </cell>
          <cell r="K57">
            <v>7.0000000000000007E-2</v>
          </cell>
          <cell r="P57">
            <v>2</v>
          </cell>
        </row>
        <row r="58">
          <cell r="B58" t="str">
            <v>10S</v>
          </cell>
          <cell r="C58">
            <v>0.25</v>
          </cell>
          <cell r="D58">
            <v>1.65</v>
          </cell>
          <cell r="E58">
            <v>1</v>
          </cell>
          <cell r="I58">
            <v>7.0000000000000007E-2</v>
          </cell>
          <cell r="K58">
            <v>7.0000000000000007E-2</v>
          </cell>
          <cell r="P58">
            <v>2</v>
          </cell>
        </row>
        <row r="59">
          <cell r="B59" t="str">
            <v>10S</v>
          </cell>
          <cell r="C59">
            <v>0.25</v>
          </cell>
          <cell r="D59">
            <v>1.65</v>
          </cell>
          <cell r="E59">
            <v>1</v>
          </cell>
          <cell r="I59">
            <v>7.0000000000000007E-2</v>
          </cell>
          <cell r="K59">
            <v>7.0000000000000007E-2</v>
          </cell>
          <cell r="P59">
            <v>2</v>
          </cell>
        </row>
        <row r="60">
          <cell r="B60" t="str">
            <v>10S</v>
          </cell>
          <cell r="C60">
            <v>0.375</v>
          </cell>
          <cell r="D60">
            <v>1.65</v>
          </cell>
          <cell r="E60">
            <v>1</v>
          </cell>
          <cell r="I60">
            <v>7.0000000000000007E-2</v>
          </cell>
          <cell r="J60">
            <v>0</v>
          </cell>
          <cell r="K60">
            <v>7.0000000000000007E-2</v>
          </cell>
          <cell r="P60">
            <v>2</v>
          </cell>
        </row>
        <row r="61">
          <cell r="B61" t="str">
            <v>10S</v>
          </cell>
          <cell r="C61">
            <v>0.375</v>
          </cell>
          <cell r="D61">
            <v>1.65</v>
          </cell>
          <cell r="E61">
            <v>1</v>
          </cell>
          <cell r="I61">
            <v>7.0000000000000007E-2</v>
          </cell>
          <cell r="J61">
            <v>0</v>
          </cell>
          <cell r="K61">
            <v>7.0000000000000007E-2</v>
          </cell>
          <cell r="P61">
            <v>2</v>
          </cell>
        </row>
        <row r="62">
          <cell r="B62" t="str">
            <v>10S</v>
          </cell>
          <cell r="C62">
            <v>0.375</v>
          </cell>
          <cell r="D62">
            <v>1.65</v>
          </cell>
          <cell r="E62">
            <v>1</v>
          </cell>
          <cell r="I62">
            <v>7.0000000000000007E-2</v>
          </cell>
          <cell r="J62">
            <v>0</v>
          </cell>
          <cell r="K62">
            <v>7.0000000000000007E-2</v>
          </cell>
          <cell r="P62">
            <v>2</v>
          </cell>
        </row>
        <row r="63">
          <cell r="B63" t="str">
            <v>10S</v>
          </cell>
          <cell r="C63">
            <v>0.5</v>
          </cell>
          <cell r="D63">
            <v>2.11</v>
          </cell>
          <cell r="E63">
            <v>1</v>
          </cell>
          <cell r="I63">
            <v>7.0000000000000007E-2</v>
          </cell>
          <cell r="J63">
            <v>0</v>
          </cell>
          <cell r="K63">
            <v>7.0000000000000007E-2</v>
          </cell>
          <cell r="P63">
            <v>2</v>
          </cell>
        </row>
        <row r="64">
          <cell r="B64" t="str">
            <v>10S</v>
          </cell>
          <cell r="C64">
            <v>0.5</v>
          </cell>
          <cell r="D64">
            <v>2.11</v>
          </cell>
          <cell r="E64">
            <v>1</v>
          </cell>
          <cell r="I64">
            <v>7.0000000000000007E-2</v>
          </cell>
          <cell r="J64">
            <v>0</v>
          </cell>
          <cell r="K64">
            <v>7.0000000000000007E-2</v>
          </cell>
          <cell r="P64">
            <v>2</v>
          </cell>
        </row>
        <row r="65">
          <cell r="B65" t="str">
            <v>10S</v>
          </cell>
          <cell r="C65">
            <v>0.5</v>
          </cell>
          <cell r="D65">
            <v>2.11</v>
          </cell>
          <cell r="E65">
            <v>1</v>
          </cell>
          <cell r="I65">
            <v>7.0000000000000007E-2</v>
          </cell>
          <cell r="J65">
            <v>0</v>
          </cell>
          <cell r="K65">
            <v>7.0000000000000007E-2</v>
          </cell>
          <cell r="P65">
            <v>2</v>
          </cell>
        </row>
        <row r="66">
          <cell r="B66" t="str">
            <v>10S</v>
          </cell>
          <cell r="C66">
            <v>0.75</v>
          </cell>
          <cell r="D66">
            <v>2.11</v>
          </cell>
          <cell r="E66">
            <v>1</v>
          </cell>
          <cell r="I66">
            <v>7.0000000000000007E-2</v>
          </cell>
          <cell r="J66">
            <v>0</v>
          </cell>
          <cell r="K66">
            <v>7.0000000000000007E-2</v>
          </cell>
          <cell r="P66">
            <v>2</v>
          </cell>
        </row>
        <row r="67">
          <cell r="B67" t="str">
            <v>10S</v>
          </cell>
          <cell r="C67">
            <v>0.75</v>
          </cell>
          <cell r="D67">
            <v>2.11</v>
          </cell>
          <cell r="E67">
            <v>1</v>
          </cell>
          <cell r="I67">
            <v>7.0000000000000007E-2</v>
          </cell>
          <cell r="J67">
            <v>0</v>
          </cell>
          <cell r="K67">
            <v>7.0000000000000007E-2</v>
          </cell>
          <cell r="P67">
            <v>2</v>
          </cell>
        </row>
        <row r="68">
          <cell r="B68" t="str">
            <v>10S</v>
          </cell>
          <cell r="C68">
            <v>0.75</v>
          </cell>
          <cell r="D68">
            <v>2.11</v>
          </cell>
          <cell r="E68">
            <v>1</v>
          </cell>
          <cell r="I68">
            <v>7.0000000000000007E-2</v>
          </cell>
          <cell r="J68">
            <v>0</v>
          </cell>
          <cell r="K68">
            <v>7.0000000000000007E-2</v>
          </cell>
          <cell r="P68">
            <v>2</v>
          </cell>
        </row>
        <row r="69">
          <cell r="B69" t="str">
            <v>10S</v>
          </cell>
          <cell r="C69">
            <v>1</v>
          </cell>
          <cell r="D69">
            <v>2.77</v>
          </cell>
          <cell r="E69">
            <v>1</v>
          </cell>
          <cell r="I69">
            <v>0.12</v>
          </cell>
          <cell r="J69">
            <v>0</v>
          </cell>
          <cell r="K69">
            <v>0.12</v>
          </cell>
          <cell r="P69">
            <v>2</v>
          </cell>
        </row>
        <row r="70">
          <cell r="B70" t="str">
            <v>10S</v>
          </cell>
          <cell r="C70">
            <v>1</v>
          </cell>
          <cell r="D70">
            <v>2.77</v>
          </cell>
          <cell r="E70">
            <v>1</v>
          </cell>
          <cell r="I70">
            <v>0.12</v>
          </cell>
          <cell r="J70">
            <v>0</v>
          </cell>
          <cell r="K70">
            <v>0.12</v>
          </cell>
          <cell r="P70">
            <v>2</v>
          </cell>
        </row>
        <row r="71">
          <cell r="B71" t="str">
            <v>10S</v>
          </cell>
          <cell r="C71">
            <v>1</v>
          </cell>
          <cell r="D71">
            <v>2.77</v>
          </cell>
          <cell r="E71">
            <v>1</v>
          </cell>
          <cell r="I71">
            <v>0.12</v>
          </cell>
          <cell r="J71">
            <v>0</v>
          </cell>
          <cell r="K71">
            <v>0.12</v>
          </cell>
          <cell r="P71">
            <v>2</v>
          </cell>
        </row>
        <row r="72">
          <cell r="B72" t="str">
            <v>10S</v>
          </cell>
          <cell r="C72">
            <v>1.25</v>
          </cell>
          <cell r="D72">
            <v>2.77</v>
          </cell>
          <cell r="E72">
            <v>1</v>
          </cell>
          <cell r="I72">
            <v>0.15</v>
          </cell>
          <cell r="K72">
            <v>0.15</v>
          </cell>
          <cell r="P72">
            <v>2</v>
          </cell>
        </row>
        <row r="73">
          <cell r="B73" t="str">
            <v>10S</v>
          </cell>
          <cell r="C73">
            <v>1.25</v>
          </cell>
          <cell r="D73">
            <v>2.77</v>
          </cell>
          <cell r="E73">
            <v>1</v>
          </cell>
          <cell r="I73">
            <v>0.15</v>
          </cell>
          <cell r="K73">
            <v>0.15</v>
          </cell>
          <cell r="P73">
            <v>2</v>
          </cell>
        </row>
        <row r="74">
          <cell r="B74" t="str">
            <v>10S</v>
          </cell>
          <cell r="C74">
            <v>1.25</v>
          </cell>
          <cell r="D74">
            <v>2.77</v>
          </cell>
          <cell r="E74">
            <v>1</v>
          </cell>
          <cell r="I74">
            <v>0.15</v>
          </cell>
          <cell r="K74">
            <v>0.15</v>
          </cell>
          <cell r="P74">
            <v>2</v>
          </cell>
        </row>
        <row r="75">
          <cell r="B75" t="str">
            <v>10S</v>
          </cell>
          <cell r="C75">
            <v>1.5</v>
          </cell>
          <cell r="D75">
            <v>2.77</v>
          </cell>
          <cell r="E75">
            <v>1</v>
          </cell>
          <cell r="I75">
            <v>0.15</v>
          </cell>
          <cell r="J75">
            <v>0</v>
          </cell>
          <cell r="K75">
            <v>0.15</v>
          </cell>
          <cell r="P75">
            <v>2</v>
          </cell>
        </row>
        <row r="76">
          <cell r="B76" t="str">
            <v>10S</v>
          </cell>
          <cell r="C76">
            <v>1.5</v>
          </cell>
          <cell r="D76">
            <v>2.77</v>
          </cell>
          <cell r="E76">
            <v>1</v>
          </cell>
          <cell r="I76">
            <v>0.15</v>
          </cell>
          <cell r="J76">
            <v>0</v>
          </cell>
          <cell r="K76">
            <v>0.15</v>
          </cell>
          <cell r="P76">
            <v>2</v>
          </cell>
        </row>
        <row r="77">
          <cell r="B77" t="str">
            <v>10S</v>
          </cell>
          <cell r="C77">
            <v>1.5</v>
          </cell>
          <cell r="D77">
            <v>2.77</v>
          </cell>
          <cell r="E77">
            <v>1</v>
          </cell>
          <cell r="I77">
            <v>0.15</v>
          </cell>
          <cell r="J77">
            <v>0</v>
          </cell>
          <cell r="K77">
            <v>0.15</v>
          </cell>
          <cell r="P77">
            <v>2</v>
          </cell>
        </row>
        <row r="78">
          <cell r="B78" t="str">
            <v>10S</v>
          </cell>
          <cell r="C78">
            <v>2</v>
          </cell>
          <cell r="D78">
            <v>2.77</v>
          </cell>
          <cell r="E78">
            <v>1</v>
          </cell>
          <cell r="I78">
            <v>0.15</v>
          </cell>
          <cell r="J78">
            <v>0</v>
          </cell>
          <cell r="K78">
            <v>0.15</v>
          </cell>
          <cell r="P78">
            <v>2</v>
          </cell>
        </row>
        <row r="79">
          <cell r="B79" t="str">
            <v>10S</v>
          </cell>
          <cell r="C79">
            <v>2</v>
          </cell>
          <cell r="D79">
            <v>2.77</v>
          </cell>
          <cell r="E79">
            <v>1</v>
          </cell>
          <cell r="I79">
            <v>0.15</v>
          </cell>
          <cell r="J79">
            <v>0</v>
          </cell>
          <cell r="K79">
            <v>0.15</v>
          </cell>
          <cell r="P79">
            <v>2</v>
          </cell>
        </row>
        <row r="80">
          <cell r="B80" t="str">
            <v>10S</v>
          </cell>
          <cell r="C80">
            <v>2</v>
          </cell>
          <cell r="D80">
            <v>2.77</v>
          </cell>
          <cell r="E80">
            <v>1</v>
          </cell>
          <cell r="I80">
            <v>0.15</v>
          </cell>
          <cell r="J80">
            <v>0</v>
          </cell>
          <cell r="K80">
            <v>0.15</v>
          </cell>
          <cell r="P80">
            <v>2</v>
          </cell>
        </row>
        <row r="81">
          <cell r="B81" t="str">
            <v>10S</v>
          </cell>
          <cell r="C81">
            <v>2.5</v>
          </cell>
          <cell r="D81">
            <v>3.05</v>
          </cell>
          <cell r="E81">
            <v>1</v>
          </cell>
          <cell r="I81">
            <v>0.15</v>
          </cell>
          <cell r="J81">
            <v>0</v>
          </cell>
          <cell r="K81">
            <v>0.15</v>
          </cell>
          <cell r="P81">
            <v>2</v>
          </cell>
        </row>
        <row r="82">
          <cell r="B82" t="str">
            <v>10S</v>
          </cell>
          <cell r="C82">
            <v>3</v>
          </cell>
          <cell r="D82">
            <v>3.05</v>
          </cell>
          <cell r="E82">
            <v>1</v>
          </cell>
          <cell r="I82">
            <v>0.3</v>
          </cell>
          <cell r="J82">
            <v>0</v>
          </cell>
          <cell r="K82">
            <v>0.3</v>
          </cell>
          <cell r="P82">
            <v>2</v>
          </cell>
        </row>
        <row r="83">
          <cell r="B83" t="str">
            <v>10S</v>
          </cell>
          <cell r="C83">
            <v>3.5</v>
          </cell>
          <cell r="D83">
            <v>3.05</v>
          </cell>
          <cell r="E83">
            <v>1</v>
          </cell>
          <cell r="I83">
            <v>0.3</v>
          </cell>
          <cell r="K83">
            <v>0.3</v>
          </cell>
          <cell r="P83">
            <v>3</v>
          </cell>
        </row>
        <row r="84">
          <cell r="B84" t="str">
            <v>10S</v>
          </cell>
          <cell r="C84">
            <v>4</v>
          </cell>
          <cell r="D84">
            <v>3.05</v>
          </cell>
          <cell r="E84">
            <v>1</v>
          </cell>
          <cell r="I84">
            <v>0.45</v>
          </cell>
          <cell r="J84">
            <v>0</v>
          </cell>
          <cell r="K84">
            <v>0.45</v>
          </cell>
          <cell r="P84">
            <v>3</v>
          </cell>
        </row>
        <row r="85">
          <cell r="B85" t="str">
            <v>10S</v>
          </cell>
          <cell r="C85">
            <v>5</v>
          </cell>
          <cell r="D85">
            <v>3.4</v>
          </cell>
          <cell r="E85">
            <v>1</v>
          </cell>
          <cell r="I85">
            <v>0.45</v>
          </cell>
          <cell r="K85">
            <v>0.45</v>
          </cell>
          <cell r="P85">
            <v>4</v>
          </cell>
        </row>
        <row r="86">
          <cell r="B86" t="str">
            <v>10S</v>
          </cell>
          <cell r="C86">
            <v>6</v>
          </cell>
          <cell r="D86">
            <v>3.4</v>
          </cell>
          <cell r="E86">
            <v>1</v>
          </cell>
          <cell r="I86">
            <v>0.6</v>
          </cell>
          <cell r="J86">
            <v>0</v>
          </cell>
          <cell r="K86">
            <v>0.6</v>
          </cell>
          <cell r="P86">
            <v>4</v>
          </cell>
        </row>
        <row r="87">
          <cell r="B87" t="str">
            <v>10S</v>
          </cell>
          <cell r="C87">
            <v>8</v>
          </cell>
          <cell r="D87">
            <v>3.76</v>
          </cell>
          <cell r="E87">
            <v>1</v>
          </cell>
          <cell r="I87">
            <v>0.6</v>
          </cell>
          <cell r="J87">
            <v>0</v>
          </cell>
          <cell r="K87">
            <v>0.6</v>
          </cell>
          <cell r="P87">
            <v>4</v>
          </cell>
        </row>
        <row r="88">
          <cell r="B88" t="str">
            <v>10S</v>
          </cell>
          <cell r="C88">
            <v>10</v>
          </cell>
          <cell r="D88">
            <v>4.1900000000000004</v>
          </cell>
          <cell r="E88">
            <v>1</v>
          </cell>
          <cell r="I88">
            <v>1.2</v>
          </cell>
          <cell r="J88">
            <v>0</v>
          </cell>
          <cell r="K88">
            <v>1.2</v>
          </cell>
          <cell r="P88">
            <v>4</v>
          </cell>
        </row>
        <row r="89">
          <cell r="B89" t="str">
            <v>10S</v>
          </cell>
          <cell r="C89">
            <v>12</v>
          </cell>
          <cell r="D89">
            <v>4.57</v>
          </cell>
          <cell r="E89">
            <v>1</v>
          </cell>
          <cell r="I89">
            <v>1.5</v>
          </cell>
          <cell r="J89">
            <v>0</v>
          </cell>
          <cell r="K89">
            <v>1.5</v>
          </cell>
          <cell r="P89">
            <v>6</v>
          </cell>
        </row>
        <row r="90">
          <cell r="B90" t="str">
            <v>10S</v>
          </cell>
          <cell r="C90">
            <v>14</v>
          </cell>
          <cell r="D90">
            <v>4.78</v>
          </cell>
          <cell r="E90">
            <v>1</v>
          </cell>
          <cell r="I90">
            <v>1.65</v>
          </cell>
          <cell r="J90">
            <v>0</v>
          </cell>
          <cell r="K90">
            <v>1.65</v>
          </cell>
          <cell r="P90">
            <v>6</v>
          </cell>
        </row>
        <row r="91">
          <cell r="B91" t="str">
            <v>10S</v>
          </cell>
          <cell r="C91">
            <v>16</v>
          </cell>
          <cell r="D91">
            <v>4.78</v>
          </cell>
          <cell r="E91">
            <v>1</v>
          </cell>
          <cell r="I91">
            <v>1.95</v>
          </cell>
          <cell r="J91">
            <v>0</v>
          </cell>
          <cell r="K91">
            <v>1.95</v>
          </cell>
          <cell r="P91">
            <v>6</v>
          </cell>
        </row>
        <row r="92">
          <cell r="B92" t="str">
            <v>10S</v>
          </cell>
          <cell r="C92">
            <v>18</v>
          </cell>
          <cell r="D92">
            <v>4.78</v>
          </cell>
          <cell r="E92">
            <v>1</v>
          </cell>
          <cell r="I92">
            <v>2.25</v>
          </cell>
          <cell r="J92">
            <v>0</v>
          </cell>
          <cell r="K92">
            <v>2.25</v>
          </cell>
          <cell r="P92">
            <v>6</v>
          </cell>
        </row>
        <row r="93">
          <cell r="B93" t="str">
            <v>10S</v>
          </cell>
          <cell r="C93">
            <v>20</v>
          </cell>
          <cell r="D93">
            <v>5.54</v>
          </cell>
          <cell r="E93">
            <v>1</v>
          </cell>
          <cell r="I93">
            <v>2.0299999999999998</v>
          </cell>
          <cell r="J93">
            <v>1.1200000000000001</v>
          </cell>
          <cell r="K93">
            <v>3.15</v>
          </cell>
          <cell r="P93">
            <v>7</v>
          </cell>
        </row>
        <row r="94">
          <cell r="B94" t="str">
            <v>10S</v>
          </cell>
          <cell r="C94">
            <v>22</v>
          </cell>
          <cell r="D94">
            <v>5.54</v>
          </cell>
          <cell r="E94">
            <v>1</v>
          </cell>
          <cell r="I94">
            <v>2.23</v>
          </cell>
          <cell r="J94">
            <v>1.37</v>
          </cell>
          <cell r="K94">
            <v>3.6</v>
          </cell>
          <cell r="P94">
            <v>8</v>
          </cell>
        </row>
        <row r="95">
          <cell r="B95" t="str">
            <v>10S</v>
          </cell>
          <cell r="C95">
            <v>24</v>
          </cell>
          <cell r="D95">
            <v>6.35</v>
          </cell>
          <cell r="E95">
            <v>1</v>
          </cell>
          <cell r="I95">
            <v>2.4300000000000002</v>
          </cell>
          <cell r="J95">
            <v>2.0699999999999998</v>
          </cell>
          <cell r="K95">
            <v>4.5</v>
          </cell>
          <cell r="P95">
            <v>8</v>
          </cell>
        </row>
        <row r="96">
          <cell r="B96" t="str">
            <v>10S</v>
          </cell>
          <cell r="C96">
            <v>30</v>
          </cell>
          <cell r="D96">
            <v>7.92</v>
          </cell>
          <cell r="E96">
            <v>1</v>
          </cell>
          <cell r="I96">
            <v>3.04</v>
          </cell>
          <cell r="J96">
            <v>5.66</v>
          </cell>
          <cell r="K96">
            <v>8.6999999999999993</v>
          </cell>
          <cell r="P96">
            <v>10</v>
          </cell>
        </row>
        <row r="97">
          <cell r="B97">
            <v>20</v>
          </cell>
          <cell r="C97">
            <v>8</v>
          </cell>
          <cell r="D97">
            <v>6.35</v>
          </cell>
          <cell r="E97">
            <v>1</v>
          </cell>
          <cell r="I97">
            <v>0.81</v>
          </cell>
          <cell r="J97">
            <v>0.99</v>
          </cell>
          <cell r="K97">
            <v>1.8</v>
          </cell>
          <cell r="P97">
            <v>4</v>
          </cell>
        </row>
        <row r="98">
          <cell r="B98">
            <v>20</v>
          </cell>
          <cell r="C98">
            <v>10</v>
          </cell>
          <cell r="D98">
            <v>6.35</v>
          </cell>
          <cell r="E98">
            <v>1</v>
          </cell>
          <cell r="I98">
            <v>1.01</v>
          </cell>
          <cell r="J98">
            <v>1.0900000000000001</v>
          </cell>
          <cell r="K98">
            <v>2.1</v>
          </cell>
          <cell r="P98">
            <v>4</v>
          </cell>
        </row>
        <row r="99">
          <cell r="B99">
            <v>20</v>
          </cell>
          <cell r="C99">
            <v>12</v>
          </cell>
          <cell r="D99">
            <v>6.35</v>
          </cell>
          <cell r="E99">
            <v>1</v>
          </cell>
          <cell r="I99">
            <v>1.22</v>
          </cell>
          <cell r="J99">
            <v>1.32</v>
          </cell>
          <cell r="K99">
            <v>2.54</v>
          </cell>
          <cell r="P99">
            <v>6</v>
          </cell>
        </row>
        <row r="100">
          <cell r="B100">
            <v>20</v>
          </cell>
          <cell r="C100">
            <v>14</v>
          </cell>
          <cell r="D100">
            <v>7.92</v>
          </cell>
          <cell r="E100">
            <v>1</v>
          </cell>
          <cell r="I100">
            <v>1.42</v>
          </cell>
          <cell r="J100">
            <v>2.48</v>
          </cell>
          <cell r="K100">
            <v>3.9</v>
          </cell>
          <cell r="P100">
            <v>6</v>
          </cell>
        </row>
        <row r="101">
          <cell r="B101">
            <v>20</v>
          </cell>
          <cell r="C101">
            <v>16</v>
          </cell>
          <cell r="D101">
            <v>7.92</v>
          </cell>
          <cell r="E101">
            <v>1</v>
          </cell>
          <cell r="I101">
            <v>1.62</v>
          </cell>
          <cell r="J101">
            <v>2.73</v>
          </cell>
          <cell r="K101">
            <v>4.3499999999999996</v>
          </cell>
          <cell r="P101">
            <v>6</v>
          </cell>
        </row>
        <row r="102">
          <cell r="B102">
            <v>20</v>
          </cell>
          <cell r="C102">
            <v>18</v>
          </cell>
          <cell r="D102">
            <v>7.92</v>
          </cell>
          <cell r="E102">
            <v>1</v>
          </cell>
          <cell r="I102">
            <v>1.82</v>
          </cell>
          <cell r="J102">
            <v>3.12</v>
          </cell>
          <cell r="K102">
            <v>4.9400000000000004</v>
          </cell>
          <cell r="P102">
            <v>6</v>
          </cell>
        </row>
        <row r="103">
          <cell r="B103">
            <v>20</v>
          </cell>
          <cell r="C103">
            <v>20</v>
          </cell>
          <cell r="D103">
            <v>9.5299999999999994</v>
          </cell>
          <cell r="E103">
            <v>1</v>
          </cell>
          <cell r="I103">
            <v>2.0299999999999998</v>
          </cell>
          <cell r="J103">
            <v>5.47</v>
          </cell>
          <cell r="K103">
            <v>7.5</v>
          </cell>
          <cell r="P103">
            <v>7</v>
          </cell>
        </row>
        <row r="104">
          <cell r="B104">
            <v>20</v>
          </cell>
          <cell r="C104">
            <v>22</v>
          </cell>
          <cell r="D104">
            <v>9.5299999999999994</v>
          </cell>
          <cell r="E104">
            <v>1</v>
          </cell>
          <cell r="I104">
            <v>2.23</v>
          </cell>
          <cell r="J104">
            <v>6.47</v>
          </cell>
          <cell r="K104">
            <v>8.6999999999999993</v>
          </cell>
          <cell r="P104">
            <v>8</v>
          </cell>
        </row>
        <row r="105">
          <cell r="B105">
            <v>20</v>
          </cell>
          <cell r="C105">
            <v>24</v>
          </cell>
          <cell r="D105">
            <v>9.5299999999999994</v>
          </cell>
          <cell r="E105">
            <v>1</v>
          </cell>
          <cell r="I105">
            <v>2.4300000000000002</v>
          </cell>
          <cell r="J105">
            <v>6.57</v>
          </cell>
          <cell r="K105">
            <v>9</v>
          </cell>
          <cell r="P105">
            <v>8</v>
          </cell>
        </row>
        <row r="106">
          <cell r="B106">
            <v>20</v>
          </cell>
          <cell r="C106">
            <v>26</v>
          </cell>
          <cell r="D106">
            <v>12.7</v>
          </cell>
          <cell r="E106">
            <v>1.25</v>
          </cell>
          <cell r="I106">
            <v>2.64</v>
          </cell>
          <cell r="J106">
            <v>13.86</v>
          </cell>
          <cell r="K106">
            <v>16.5</v>
          </cell>
          <cell r="P106">
            <v>9</v>
          </cell>
        </row>
        <row r="107">
          <cell r="B107">
            <v>20</v>
          </cell>
          <cell r="C107">
            <v>28</v>
          </cell>
          <cell r="D107">
            <v>12.7</v>
          </cell>
          <cell r="E107">
            <v>1.25</v>
          </cell>
          <cell r="I107">
            <v>2.84</v>
          </cell>
          <cell r="J107">
            <v>15.16</v>
          </cell>
          <cell r="K107">
            <v>18</v>
          </cell>
          <cell r="P107">
            <v>9</v>
          </cell>
        </row>
        <row r="108">
          <cell r="B108">
            <v>20</v>
          </cell>
          <cell r="C108">
            <v>30</v>
          </cell>
          <cell r="D108">
            <v>12.7</v>
          </cell>
          <cell r="E108">
            <v>1.25</v>
          </cell>
          <cell r="I108">
            <v>3.04</v>
          </cell>
          <cell r="J108">
            <v>16.45</v>
          </cell>
          <cell r="K108">
            <v>19.489999999999998</v>
          </cell>
          <cell r="P108">
            <v>10</v>
          </cell>
        </row>
        <row r="109">
          <cell r="B109">
            <v>20</v>
          </cell>
          <cell r="C109">
            <v>32</v>
          </cell>
          <cell r="D109">
            <v>12.7</v>
          </cell>
          <cell r="E109">
            <v>1.25</v>
          </cell>
          <cell r="I109">
            <v>3.24</v>
          </cell>
          <cell r="J109">
            <v>17.75</v>
          </cell>
          <cell r="K109">
            <v>20.990000000000002</v>
          </cell>
          <cell r="P109">
            <v>11</v>
          </cell>
        </row>
        <row r="110">
          <cell r="B110">
            <v>20</v>
          </cell>
          <cell r="C110">
            <v>34</v>
          </cell>
          <cell r="D110">
            <v>12.7</v>
          </cell>
          <cell r="E110">
            <v>1.25</v>
          </cell>
          <cell r="I110">
            <v>3.45</v>
          </cell>
          <cell r="J110">
            <v>18.54</v>
          </cell>
          <cell r="K110">
            <v>21.99</v>
          </cell>
          <cell r="P110">
            <v>12</v>
          </cell>
        </row>
        <row r="111">
          <cell r="B111">
            <v>20</v>
          </cell>
          <cell r="C111">
            <v>36</v>
          </cell>
          <cell r="D111">
            <v>12.7</v>
          </cell>
          <cell r="E111">
            <v>1.25</v>
          </cell>
          <cell r="I111">
            <v>3.65</v>
          </cell>
          <cell r="J111">
            <v>18.84</v>
          </cell>
          <cell r="K111">
            <v>22.49</v>
          </cell>
          <cell r="P111">
            <v>12</v>
          </cell>
        </row>
        <row r="112">
          <cell r="B112">
            <v>30</v>
          </cell>
          <cell r="C112">
            <v>8</v>
          </cell>
          <cell r="D112">
            <v>7.04</v>
          </cell>
          <cell r="E112">
            <v>1</v>
          </cell>
          <cell r="I112">
            <v>0.81</v>
          </cell>
          <cell r="J112">
            <v>1.1399999999999999</v>
          </cell>
          <cell r="K112">
            <v>1.95</v>
          </cell>
          <cell r="P112">
            <v>4</v>
          </cell>
        </row>
        <row r="113">
          <cell r="B113">
            <v>30</v>
          </cell>
          <cell r="C113">
            <v>10</v>
          </cell>
          <cell r="D113">
            <v>7.8</v>
          </cell>
          <cell r="E113">
            <v>1</v>
          </cell>
          <cell r="I113">
            <v>1.01</v>
          </cell>
          <cell r="J113">
            <v>1.99</v>
          </cell>
          <cell r="K113">
            <v>3</v>
          </cell>
          <cell r="P113">
            <v>4</v>
          </cell>
        </row>
        <row r="114">
          <cell r="B114">
            <v>30</v>
          </cell>
          <cell r="C114">
            <v>12</v>
          </cell>
          <cell r="D114">
            <v>8.3800000000000008</v>
          </cell>
          <cell r="E114">
            <v>1</v>
          </cell>
          <cell r="I114">
            <v>1.22</v>
          </cell>
          <cell r="J114">
            <v>2.68</v>
          </cell>
          <cell r="K114">
            <v>3.9000000000000004</v>
          </cell>
          <cell r="P114">
            <v>6</v>
          </cell>
        </row>
        <row r="115">
          <cell r="B115">
            <v>30</v>
          </cell>
          <cell r="C115">
            <v>14</v>
          </cell>
          <cell r="D115">
            <v>9.5299999999999994</v>
          </cell>
          <cell r="E115">
            <v>1</v>
          </cell>
          <cell r="I115">
            <v>1.42</v>
          </cell>
          <cell r="J115">
            <v>3.97</v>
          </cell>
          <cell r="K115">
            <v>5.3900000000000006</v>
          </cell>
          <cell r="P115">
            <v>6</v>
          </cell>
        </row>
        <row r="116">
          <cell r="B116">
            <v>30</v>
          </cell>
          <cell r="C116">
            <v>16</v>
          </cell>
          <cell r="D116">
            <v>9.5299999999999994</v>
          </cell>
          <cell r="E116">
            <v>1</v>
          </cell>
          <cell r="I116">
            <v>1.62</v>
          </cell>
          <cell r="J116">
            <v>4.68</v>
          </cell>
          <cell r="K116">
            <v>6.3</v>
          </cell>
          <cell r="P116">
            <v>6</v>
          </cell>
        </row>
        <row r="117">
          <cell r="B117">
            <v>30</v>
          </cell>
          <cell r="C117">
            <v>18</v>
          </cell>
          <cell r="D117">
            <v>11.13</v>
          </cell>
          <cell r="E117">
            <v>1.25</v>
          </cell>
          <cell r="I117">
            <v>1.82</v>
          </cell>
          <cell r="J117">
            <v>6.88</v>
          </cell>
          <cell r="K117">
            <v>8.6999999999999993</v>
          </cell>
          <cell r="P117">
            <v>6</v>
          </cell>
        </row>
        <row r="118">
          <cell r="B118">
            <v>30</v>
          </cell>
          <cell r="C118">
            <v>20</v>
          </cell>
          <cell r="D118">
            <v>12.7</v>
          </cell>
          <cell r="E118">
            <v>1.25</v>
          </cell>
          <cell r="I118">
            <v>2.0299999999999998</v>
          </cell>
          <cell r="J118">
            <v>10.42</v>
          </cell>
          <cell r="K118">
            <v>12.45</v>
          </cell>
          <cell r="P118">
            <v>7</v>
          </cell>
        </row>
        <row r="119">
          <cell r="B119">
            <v>30</v>
          </cell>
          <cell r="C119">
            <v>22</v>
          </cell>
          <cell r="D119">
            <v>12.7</v>
          </cell>
          <cell r="E119">
            <v>1.25</v>
          </cell>
          <cell r="I119">
            <v>2.23</v>
          </cell>
          <cell r="J119">
            <v>11.72</v>
          </cell>
          <cell r="K119">
            <v>13.950000000000001</v>
          </cell>
          <cell r="P119">
            <v>8</v>
          </cell>
        </row>
        <row r="120">
          <cell r="B120">
            <v>30</v>
          </cell>
          <cell r="C120">
            <v>24</v>
          </cell>
          <cell r="D120">
            <v>14.27</v>
          </cell>
          <cell r="E120">
            <v>1.25</v>
          </cell>
          <cell r="I120">
            <v>2.4300000000000002</v>
          </cell>
          <cell r="J120">
            <v>15.57</v>
          </cell>
          <cell r="K120">
            <v>18</v>
          </cell>
          <cell r="P120">
            <v>8</v>
          </cell>
        </row>
        <row r="121">
          <cell r="B121">
            <v>30</v>
          </cell>
          <cell r="C121">
            <v>28</v>
          </cell>
          <cell r="D121">
            <v>15.88</v>
          </cell>
          <cell r="E121">
            <v>1.5</v>
          </cell>
          <cell r="I121">
            <v>2.84</v>
          </cell>
          <cell r="J121">
            <v>22.65</v>
          </cell>
          <cell r="K121">
            <v>25.49</v>
          </cell>
          <cell r="P121">
            <v>9</v>
          </cell>
        </row>
        <row r="122">
          <cell r="B122">
            <v>30</v>
          </cell>
          <cell r="C122">
            <v>30</v>
          </cell>
          <cell r="D122">
            <v>15.88</v>
          </cell>
          <cell r="E122">
            <v>1.5</v>
          </cell>
          <cell r="I122">
            <v>3.04</v>
          </cell>
          <cell r="J122">
            <v>23.96</v>
          </cell>
          <cell r="K122">
            <v>27</v>
          </cell>
          <cell r="P122">
            <v>10</v>
          </cell>
        </row>
        <row r="123">
          <cell r="B123">
            <v>30</v>
          </cell>
          <cell r="C123">
            <v>32</v>
          </cell>
          <cell r="D123">
            <v>15.88</v>
          </cell>
          <cell r="E123">
            <v>1.5</v>
          </cell>
          <cell r="I123">
            <v>3.24</v>
          </cell>
          <cell r="J123">
            <v>26.76</v>
          </cell>
          <cell r="K123">
            <v>30</v>
          </cell>
          <cell r="P123">
            <v>11</v>
          </cell>
        </row>
        <row r="124">
          <cell r="B124">
            <v>30</v>
          </cell>
          <cell r="C124">
            <v>34</v>
          </cell>
          <cell r="D124">
            <v>15.88</v>
          </cell>
          <cell r="E124">
            <v>1.5</v>
          </cell>
          <cell r="I124">
            <v>3.45</v>
          </cell>
          <cell r="J124">
            <v>28.05</v>
          </cell>
          <cell r="K124">
            <v>31.5</v>
          </cell>
          <cell r="P124">
            <v>12</v>
          </cell>
        </row>
        <row r="125">
          <cell r="B125">
            <v>30</v>
          </cell>
          <cell r="C125">
            <v>36</v>
          </cell>
          <cell r="D125">
            <v>15.88</v>
          </cell>
          <cell r="E125">
            <v>1.5</v>
          </cell>
          <cell r="I125">
            <v>3.65</v>
          </cell>
          <cell r="J125">
            <v>29.35</v>
          </cell>
          <cell r="K125">
            <v>33</v>
          </cell>
          <cell r="P125">
            <v>12</v>
          </cell>
        </row>
        <row r="126">
          <cell r="B126">
            <v>40</v>
          </cell>
          <cell r="C126">
            <v>0.125</v>
          </cell>
          <cell r="D126">
            <v>1.73</v>
          </cell>
          <cell r="E126">
            <v>1</v>
          </cell>
          <cell r="I126">
            <v>7.0000000000000007E-2</v>
          </cell>
          <cell r="K126">
            <v>7.0000000000000007E-2</v>
          </cell>
          <cell r="P126">
            <v>2</v>
          </cell>
        </row>
        <row r="127">
          <cell r="B127">
            <v>40</v>
          </cell>
          <cell r="C127">
            <v>0.125</v>
          </cell>
          <cell r="D127">
            <v>1.73</v>
          </cell>
          <cell r="E127">
            <v>1</v>
          </cell>
          <cell r="I127">
            <v>7.0000000000000007E-2</v>
          </cell>
          <cell r="K127">
            <v>7.0000000000000007E-2</v>
          </cell>
          <cell r="P127">
            <v>2</v>
          </cell>
        </row>
        <row r="128">
          <cell r="B128">
            <v>40</v>
          </cell>
          <cell r="C128">
            <v>0.125</v>
          </cell>
          <cell r="D128">
            <v>1.73</v>
          </cell>
          <cell r="E128">
            <v>1</v>
          </cell>
          <cell r="I128">
            <v>7.0000000000000007E-2</v>
          </cell>
          <cell r="K128">
            <v>7.0000000000000007E-2</v>
          </cell>
          <cell r="P128">
            <v>2</v>
          </cell>
        </row>
        <row r="129">
          <cell r="B129">
            <v>40</v>
          </cell>
          <cell r="C129">
            <v>0.25</v>
          </cell>
          <cell r="D129">
            <v>2.2400000000000002</v>
          </cell>
          <cell r="E129">
            <v>1</v>
          </cell>
          <cell r="I129">
            <v>7.0000000000000007E-2</v>
          </cell>
          <cell r="K129">
            <v>7.0000000000000007E-2</v>
          </cell>
          <cell r="P129">
            <v>2</v>
          </cell>
        </row>
        <row r="130">
          <cell r="B130">
            <v>40</v>
          </cell>
          <cell r="C130">
            <v>0.25</v>
          </cell>
          <cell r="D130">
            <v>2.2400000000000002</v>
          </cell>
          <cell r="E130">
            <v>1</v>
          </cell>
          <cell r="I130">
            <v>7.0000000000000007E-2</v>
          </cell>
          <cell r="K130">
            <v>7.0000000000000007E-2</v>
          </cell>
          <cell r="P130">
            <v>2</v>
          </cell>
        </row>
        <row r="131">
          <cell r="B131">
            <v>40</v>
          </cell>
          <cell r="C131">
            <v>0.25</v>
          </cell>
          <cell r="D131">
            <v>2.2400000000000002</v>
          </cell>
          <cell r="E131">
            <v>1</v>
          </cell>
          <cell r="I131">
            <v>7.0000000000000007E-2</v>
          </cell>
          <cell r="K131">
            <v>7.0000000000000007E-2</v>
          </cell>
          <cell r="P131">
            <v>2</v>
          </cell>
        </row>
        <row r="132">
          <cell r="B132">
            <v>40</v>
          </cell>
          <cell r="C132">
            <v>0.375</v>
          </cell>
          <cell r="D132">
            <v>2.31</v>
          </cell>
          <cell r="E132">
            <v>1</v>
          </cell>
          <cell r="I132">
            <v>7.0000000000000007E-2</v>
          </cell>
          <cell r="J132">
            <v>0</v>
          </cell>
          <cell r="K132">
            <v>7.0000000000000007E-2</v>
          </cell>
          <cell r="P132">
            <v>2</v>
          </cell>
        </row>
        <row r="133">
          <cell r="B133">
            <v>40</v>
          </cell>
          <cell r="C133">
            <v>0.375</v>
          </cell>
          <cell r="D133">
            <v>2.31</v>
          </cell>
          <cell r="E133">
            <v>1</v>
          </cell>
          <cell r="I133">
            <v>7.0000000000000007E-2</v>
          </cell>
          <cell r="J133">
            <v>0</v>
          </cell>
          <cell r="K133">
            <v>7.0000000000000007E-2</v>
          </cell>
          <cell r="P133">
            <v>2</v>
          </cell>
        </row>
        <row r="134">
          <cell r="B134">
            <v>40</v>
          </cell>
          <cell r="C134">
            <v>0.375</v>
          </cell>
          <cell r="D134">
            <v>2.31</v>
          </cell>
          <cell r="E134">
            <v>1</v>
          </cell>
          <cell r="I134">
            <v>7.0000000000000007E-2</v>
          </cell>
          <cell r="J134">
            <v>0</v>
          </cell>
          <cell r="K134">
            <v>7.0000000000000007E-2</v>
          </cell>
          <cell r="P134">
            <v>2</v>
          </cell>
        </row>
        <row r="135">
          <cell r="B135">
            <v>40</v>
          </cell>
          <cell r="C135">
            <v>0.5</v>
          </cell>
          <cell r="D135">
            <v>2.77</v>
          </cell>
          <cell r="E135">
            <v>1</v>
          </cell>
          <cell r="I135">
            <v>7.0000000000000007E-2</v>
          </cell>
          <cell r="J135">
            <v>0</v>
          </cell>
          <cell r="K135">
            <v>7.0000000000000007E-2</v>
          </cell>
          <cell r="P135">
            <v>2</v>
          </cell>
        </row>
        <row r="136">
          <cell r="B136">
            <v>40</v>
          </cell>
          <cell r="C136">
            <v>0.5</v>
          </cell>
          <cell r="D136">
            <v>2.77</v>
          </cell>
          <cell r="E136">
            <v>1</v>
          </cell>
          <cell r="I136">
            <v>7.0000000000000007E-2</v>
          </cell>
          <cell r="J136">
            <v>0</v>
          </cell>
          <cell r="K136">
            <v>7.0000000000000007E-2</v>
          </cell>
          <cell r="P136">
            <v>2</v>
          </cell>
        </row>
        <row r="137">
          <cell r="B137">
            <v>40</v>
          </cell>
          <cell r="C137">
            <v>0.5</v>
          </cell>
          <cell r="D137">
            <v>2.77</v>
          </cell>
          <cell r="E137">
            <v>1</v>
          </cell>
          <cell r="I137">
            <v>7.0000000000000007E-2</v>
          </cell>
          <cell r="J137">
            <v>0</v>
          </cell>
          <cell r="K137">
            <v>7.0000000000000007E-2</v>
          </cell>
          <cell r="P137">
            <v>2</v>
          </cell>
        </row>
        <row r="138">
          <cell r="B138">
            <v>40</v>
          </cell>
          <cell r="C138">
            <v>0.75</v>
          </cell>
          <cell r="D138">
            <v>2.87</v>
          </cell>
          <cell r="E138">
            <v>1</v>
          </cell>
          <cell r="I138">
            <v>7.0000000000000007E-2</v>
          </cell>
          <cell r="J138">
            <v>0</v>
          </cell>
          <cell r="K138">
            <v>7.0000000000000007E-2</v>
          </cell>
          <cell r="P138">
            <v>2</v>
          </cell>
        </row>
        <row r="139">
          <cell r="B139">
            <v>40</v>
          </cell>
          <cell r="C139">
            <v>0.75</v>
          </cell>
          <cell r="D139">
            <v>2.87</v>
          </cell>
          <cell r="E139">
            <v>1</v>
          </cell>
          <cell r="I139">
            <v>7.0000000000000007E-2</v>
          </cell>
          <cell r="J139">
            <v>0</v>
          </cell>
          <cell r="K139">
            <v>7.0000000000000007E-2</v>
          </cell>
          <cell r="P139">
            <v>2</v>
          </cell>
        </row>
        <row r="140">
          <cell r="B140">
            <v>40</v>
          </cell>
          <cell r="C140">
            <v>0.75</v>
          </cell>
          <cell r="D140">
            <v>2.87</v>
          </cell>
          <cell r="E140">
            <v>1</v>
          </cell>
          <cell r="I140">
            <v>7.0000000000000007E-2</v>
          </cell>
          <cell r="J140">
            <v>0</v>
          </cell>
          <cell r="K140">
            <v>7.0000000000000007E-2</v>
          </cell>
          <cell r="P140">
            <v>2</v>
          </cell>
        </row>
        <row r="141">
          <cell r="B141">
            <v>40</v>
          </cell>
          <cell r="C141">
            <v>1</v>
          </cell>
          <cell r="D141">
            <v>3.38</v>
          </cell>
          <cell r="E141">
            <v>1</v>
          </cell>
          <cell r="I141">
            <v>0.12</v>
          </cell>
          <cell r="J141">
            <v>0</v>
          </cell>
          <cell r="K141">
            <v>0.12</v>
          </cell>
          <cell r="P141">
            <v>2</v>
          </cell>
        </row>
        <row r="142">
          <cell r="B142">
            <v>40</v>
          </cell>
          <cell r="C142">
            <v>1</v>
          </cell>
          <cell r="D142">
            <v>3.38</v>
          </cell>
          <cell r="E142">
            <v>1</v>
          </cell>
          <cell r="I142">
            <v>0.12</v>
          </cell>
          <cell r="J142">
            <v>0</v>
          </cell>
          <cell r="K142">
            <v>0.12</v>
          </cell>
          <cell r="P142">
            <v>2</v>
          </cell>
        </row>
        <row r="143">
          <cell r="B143">
            <v>40</v>
          </cell>
          <cell r="C143">
            <v>1</v>
          </cell>
          <cell r="D143">
            <v>3.38</v>
          </cell>
          <cell r="E143">
            <v>1</v>
          </cell>
          <cell r="I143">
            <v>0.12</v>
          </cell>
          <cell r="J143">
            <v>0</v>
          </cell>
          <cell r="K143">
            <v>0.12</v>
          </cell>
          <cell r="P143">
            <v>2</v>
          </cell>
        </row>
        <row r="144">
          <cell r="B144">
            <v>40</v>
          </cell>
          <cell r="C144">
            <v>1.25</v>
          </cell>
          <cell r="D144">
            <v>3.56</v>
          </cell>
          <cell r="E144">
            <v>1</v>
          </cell>
          <cell r="I144">
            <v>0.15</v>
          </cell>
          <cell r="K144">
            <v>0.15</v>
          </cell>
          <cell r="P144">
            <v>2</v>
          </cell>
        </row>
        <row r="145">
          <cell r="B145">
            <v>40</v>
          </cell>
          <cell r="C145">
            <v>1.25</v>
          </cell>
          <cell r="D145">
            <v>3.56</v>
          </cell>
          <cell r="E145">
            <v>1</v>
          </cell>
          <cell r="I145">
            <v>0.15</v>
          </cell>
          <cell r="K145">
            <v>0.15</v>
          </cell>
          <cell r="P145">
            <v>2</v>
          </cell>
        </row>
        <row r="146">
          <cell r="B146">
            <v>40</v>
          </cell>
          <cell r="C146">
            <v>1.25</v>
          </cell>
          <cell r="D146">
            <v>3.56</v>
          </cell>
          <cell r="E146">
            <v>1</v>
          </cell>
          <cell r="I146">
            <v>0.15</v>
          </cell>
          <cell r="K146">
            <v>0.15</v>
          </cell>
          <cell r="P146">
            <v>2</v>
          </cell>
        </row>
        <row r="147">
          <cell r="B147">
            <v>40</v>
          </cell>
          <cell r="C147">
            <v>1.5</v>
          </cell>
          <cell r="D147">
            <v>3.68</v>
          </cell>
          <cell r="E147">
            <v>1</v>
          </cell>
          <cell r="I147">
            <v>0.15</v>
          </cell>
          <cell r="J147">
            <v>0</v>
          </cell>
          <cell r="K147">
            <v>0.15</v>
          </cell>
          <cell r="P147">
            <v>2</v>
          </cell>
        </row>
        <row r="148">
          <cell r="B148">
            <v>40</v>
          </cell>
          <cell r="C148">
            <v>1.5</v>
          </cell>
          <cell r="D148">
            <v>3.68</v>
          </cell>
          <cell r="E148">
            <v>1</v>
          </cell>
          <cell r="I148">
            <v>0.15</v>
          </cell>
          <cell r="J148">
            <v>0</v>
          </cell>
          <cell r="K148">
            <v>0.15</v>
          </cell>
          <cell r="P148">
            <v>2</v>
          </cell>
        </row>
        <row r="149">
          <cell r="B149">
            <v>40</v>
          </cell>
          <cell r="C149">
            <v>1.5</v>
          </cell>
          <cell r="D149">
            <v>3.68</v>
          </cell>
          <cell r="E149">
            <v>1</v>
          </cell>
          <cell r="I149">
            <v>0.15</v>
          </cell>
          <cell r="J149">
            <v>0</v>
          </cell>
          <cell r="K149">
            <v>0.15</v>
          </cell>
          <cell r="P149">
            <v>2</v>
          </cell>
        </row>
        <row r="150">
          <cell r="B150">
            <v>40</v>
          </cell>
          <cell r="C150">
            <v>2</v>
          </cell>
          <cell r="D150">
            <v>3.91</v>
          </cell>
          <cell r="E150">
            <v>1</v>
          </cell>
          <cell r="I150">
            <v>0.3</v>
          </cell>
          <cell r="J150">
            <v>0</v>
          </cell>
          <cell r="K150">
            <v>0.3</v>
          </cell>
          <cell r="P150">
            <v>2</v>
          </cell>
        </row>
        <row r="151">
          <cell r="B151">
            <v>40</v>
          </cell>
          <cell r="C151">
            <v>2</v>
          </cell>
          <cell r="D151">
            <v>3.91</v>
          </cell>
          <cell r="E151">
            <v>1</v>
          </cell>
          <cell r="I151">
            <v>0.3</v>
          </cell>
          <cell r="J151">
            <v>0</v>
          </cell>
          <cell r="K151">
            <v>0.3</v>
          </cell>
          <cell r="P151">
            <v>2</v>
          </cell>
        </row>
        <row r="152">
          <cell r="B152">
            <v>40</v>
          </cell>
          <cell r="C152">
            <v>2</v>
          </cell>
          <cell r="D152">
            <v>3.91</v>
          </cell>
          <cell r="E152">
            <v>1</v>
          </cell>
          <cell r="I152">
            <v>0.3</v>
          </cell>
          <cell r="J152">
            <v>0</v>
          </cell>
          <cell r="K152">
            <v>0.3</v>
          </cell>
          <cell r="P152">
            <v>2</v>
          </cell>
        </row>
        <row r="153">
          <cell r="B153">
            <v>40</v>
          </cell>
          <cell r="C153">
            <v>2.5</v>
          </cell>
          <cell r="D153">
            <v>5.16</v>
          </cell>
          <cell r="E153">
            <v>1</v>
          </cell>
          <cell r="I153">
            <v>0.25</v>
          </cell>
          <cell r="J153">
            <v>0.2</v>
          </cell>
          <cell r="K153">
            <v>0.45</v>
          </cell>
          <cell r="P153">
            <v>2</v>
          </cell>
        </row>
        <row r="154">
          <cell r="B154">
            <v>40</v>
          </cell>
          <cell r="C154">
            <v>3</v>
          </cell>
          <cell r="D154">
            <v>5.49</v>
          </cell>
          <cell r="E154">
            <v>1</v>
          </cell>
          <cell r="I154">
            <v>0.3</v>
          </cell>
          <cell r="J154">
            <v>0.3</v>
          </cell>
          <cell r="K154">
            <v>0.6</v>
          </cell>
          <cell r="P154">
            <v>2</v>
          </cell>
        </row>
        <row r="155">
          <cell r="B155">
            <v>40</v>
          </cell>
          <cell r="C155">
            <v>3.5</v>
          </cell>
          <cell r="D155">
            <v>5.74</v>
          </cell>
          <cell r="E155">
            <v>1</v>
          </cell>
          <cell r="I155">
            <v>0.35</v>
          </cell>
          <cell r="J155">
            <v>0.4</v>
          </cell>
          <cell r="K155">
            <v>0.75</v>
          </cell>
          <cell r="P155">
            <v>3</v>
          </cell>
        </row>
        <row r="156">
          <cell r="B156">
            <v>40</v>
          </cell>
          <cell r="C156">
            <v>4</v>
          </cell>
          <cell r="D156">
            <v>6.02</v>
          </cell>
          <cell r="E156">
            <v>1</v>
          </cell>
          <cell r="I156">
            <v>0.41</v>
          </cell>
          <cell r="J156">
            <v>0.49</v>
          </cell>
          <cell r="K156">
            <v>0.89999999999999991</v>
          </cell>
          <cell r="P156">
            <v>3</v>
          </cell>
        </row>
        <row r="157">
          <cell r="B157">
            <v>40</v>
          </cell>
          <cell r="C157">
            <v>5</v>
          </cell>
          <cell r="D157">
            <v>6.55</v>
          </cell>
          <cell r="E157">
            <v>1</v>
          </cell>
          <cell r="I157">
            <v>0.51</v>
          </cell>
          <cell r="J157">
            <v>0.54</v>
          </cell>
          <cell r="K157">
            <v>1.05</v>
          </cell>
          <cell r="P157">
            <v>4</v>
          </cell>
        </row>
        <row r="158">
          <cell r="B158">
            <v>40</v>
          </cell>
          <cell r="C158">
            <v>6</v>
          </cell>
          <cell r="D158">
            <v>7.11</v>
          </cell>
          <cell r="E158">
            <v>1</v>
          </cell>
          <cell r="I158">
            <v>0.61</v>
          </cell>
          <cell r="J158">
            <v>1.04</v>
          </cell>
          <cell r="K158">
            <v>1.65</v>
          </cell>
          <cell r="P158">
            <v>4</v>
          </cell>
        </row>
        <row r="159">
          <cell r="B159">
            <v>40</v>
          </cell>
          <cell r="C159">
            <v>8</v>
          </cell>
          <cell r="D159">
            <v>8.18</v>
          </cell>
          <cell r="E159">
            <v>1</v>
          </cell>
          <cell r="I159">
            <v>0.81</v>
          </cell>
          <cell r="J159">
            <v>1.73</v>
          </cell>
          <cell r="K159">
            <v>2.54</v>
          </cell>
          <cell r="P159">
            <v>4</v>
          </cell>
        </row>
        <row r="160">
          <cell r="B160">
            <v>40</v>
          </cell>
          <cell r="C160">
            <v>10</v>
          </cell>
          <cell r="D160">
            <v>9.27</v>
          </cell>
          <cell r="E160">
            <v>1</v>
          </cell>
          <cell r="I160">
            <v>1.01</v>
          </cell>
          <cell r="J160">
            <v>3.04</v>
          </cell>
          <cell r="K160">
            <v>4.05</v>
          </cell>
          <cell r="P160">
            <v>4</v>
          </cell>
        </row>
        <row r="161">
          <cell r="B161">
            <v>40</v>
          </cell>
          <cell r="C161">
            <v>12</v>
          </cell>
          <cell r="D161">
            <v>10.31</v>
          </cell>
          <cell r="E161">
            <v>1.25</v>
          </cell>
          <cell r="I161">
            <v>1.22</v>
          </cell>
          <cell r="J161">
            <v>4.0199999999999996</v>
          </cell>
          <cell r="K161">
            <v>5.2399999999999993</v>
          </cell>
          <cell r="P161">
            <v>6</v>
          </cell>
        </row>
        <row r="162">
          <cell r="B162">
            <v>40</v>
          </cell>
          <cell r="C162">
            <v>14</v>
          </cell>
          <cell r="D162">
            <v>11.13</v>
          </cell>
          <cell r="E162">
            <v>1.25</v>
          </cell>
          <cell r="I162">
            <v>1.42</v>
          </cell>
          <cell r="J162">
            <v>5.33</v>
          </cell>
          <cell r="K162">
            <v>6.75</v>
          </cell>
          <cell r="P162">
            <v>6</v>
          </cell>
        </row>
        <row r="163">
          <cell r="B163">
            <v>40</v>
          </cell>
          <cell r="C163">
            <v>16</v>
          </cell>
          <cell r="D163">
            <v>12.7</v>
          </cell>
          <cell r="E163">
            <v>1.25</v>
          </cell>
          <cell r="I163">
            <v>1.62</v>
          </cell>
          <cell r="J163">
            <v>8.42</v>
          </cell>
          <cell r="K163">
            <v>10.039999999999999</v>
          </cell>
          <cell r="P163">
            <v>6</v>
          </cell>
        </row>
        <row r="164">
          <cell r="B164">
            <v>40</v>
          </cell>
          <cell r="C164">
            <v>18</v>
          </cell>
          <cell r="D164">
            <v>14.27</v>
          </cell>
          <cell r="E164">
            <v>1.25</v>
          </cell>
          <cell r="I164">
            <v>1.82</v>
          </cell>
          <cell r="J164">
            <v>11.53</v>
          </cell>
          <cell r="K164">
            <v>13.35</v>
          </cell>
          <cell r="P164">
            <v>6</v>
          </cell>
        </row>
        <row r="165">
          <cell r="B165">
            <v>40</v>
          </cell>
          <cell r="C165">
            <v>20</v>
          </cell>
          <cell r="D165">
            <v>15.09</v>
          </cell>
          <cell r="E165">
            <v>1.5</v>
          </cell>
          <cell r="I165">
            <v>2.0299999999999998</v>
          </cell>
          <cell r="J165">
            <v>14.47</v>
          </cell>
          <cell r="K165">
            <v>16.5</v>
          </cell>
          <cell r="P165">
            <v>7</v>
          </cell>
        </row>
        <row r="166">
          <cell r="B166">
            <v>40</v>
          </cell>
          <cell r="C166">
            <v>24</v>
          </cell>
          <cell r="D166">
            <v>17.48</v>
          </cell>
          <cell r="E166">
            <v>1.5</v>
          </cell>
          <cell r="I166">
            <v>2.4300000000000002</v>
          </cell>
          <cell r="J166">
            <v>24.57</v>
          </cell>
          <cell r="K166">
            <v>27</v>
          </cell>
          <cell r="P166">
            <v>8</v>
          </cell>
        </row>
        <row r="167">
          <cell r="B167">
            <v>40</v>
          </cell>
          <cell r="C167">
            <v>32</v>
          </cell>
          <cell r="D167">
            <v>17.48</v>
          </cell>
          <cell r="E167">
            <v>1.5</v>
          </cell>
          <cell r="I167">
            <v>3.24</v>
          </cell>
          <cell r="J167">
            <v>31.26</v>
          </cell>
          <cell r="K167">
            <v>34.5</v>
          </cell>
          <cell r="P167">
            <v>11</v>
          </cell>
        </row>
        <row r="168">
          <cell r="B168">
            <v>40</v>
          </cell>
          <cell r="C168">
            <v>34</v>
          </cell>
          <cell r="D168">
            <v>17.48</v>
          </cell>
          <cell r="E168">
            <v>1.5</v>
          </cell>
          <cell r="I168">
            <v>3.45</v>
          </cell>
          <cell r="J168">
            <v>34.049999999999997</v>
          </cell>
          <cell r="K168">
            <v>37.5</v>
          </cell>
          <cell r="P168">
            <v>12</v>
          </cell>
        </row>
        <row r="169">
          <cell r="B169">
            <v>40</v>
          </cell>
          <cell r="C169">
            <v>36</v>
          </cell>
          <cell r="D169">
            <v>19.05</v>
          </cell>
          <cell r="E169">
            <v>2</v>
          </cell>
          <cell r="I169">
            <v>3.65</v>
          </cell>
          <cell r="J169">
            <v>41.34</v>
          </cell>
          <cell r="K169">
            <v>44.99</v>
          </cell>
          <cell r="P169">
            <v>12</v>
          </cell>
        </row>
        <row r="170">
          <cell r="B170" t="str">
            <v>40S</v>
          </cell>
          <cell r="C170">
            <v>0.125</v>
          </cell>
          <cell r="D170">
            <v>1.73</v>
          </cell>
          <cell r="E170">
            <v>1</v>
          </cell>
          <cell r="I170">
            <v>7.0000000000000007E-2</v>
          </cell>
          <cell r="K170">
            <v>7.0000000000000007E-2</v>
          </cell>
          <cell r="P170">
            <v>2</v>
          </cell>
        </row>
        <row r="171">
          <cell r="B171" t="str">
            <v>40S</v>
          </cell>
          <cell r="C171">
            <v>0.125</v>
          </cell>
          <cell r="D171">
            <v>1.73</v>
          </cell>
          <cell r="E171">
            <v>1</v>
          </cell>
          <cell r="I171">
            <v>7.0000000000000007E-2</v>
          </cell>
          <cell r="K171">
            <v>7.0000000000000007E-2</v>
          </cell>
          <cell r="P171">
            <v>2</v>
          </cell>
        </row>
        <row r="172">
          <cell r="B172" t="str">
            <v>40S</v>
          </cell>
          <cell r="C172">
            <v>0.125</v>
          </cell>
          <cell r="D172">
            <v>1.73</v>
          </cell>
          <cell r="E172">
            <v>1</v>
          </cell>
          <cell r="I172">
            <v>7.0000000000000007E-2</v>
          </cell>
          <cell r="K172">
            <v>7.0000000000000007E-2</v>
          </cell>
          <cell r="P172">
            <v>2</v>
          </cell>
        </row>
        <row r="173">
          <cell r="B173" t="str">
            <v>40S</v>
          </cell>
          <cell r="C173">
            <v>0.25</v>
          </cell>
          <cell r="D173">
            <v>2.2400000000000002</v>
          </cell>
          <cell r="E173">
            <v>1</v>
          </cell>
          <cell r="I173">
            <v>7.0000000000000007E-2</v>
          </cell>
          <cell r="K173">
            <v>7.0000000000000007E-2</v>
          </cell>
          <cell r="P173">
            <v>2</v>
          </cell>
        </row>
        <row r="174">
          <cell r="B174" t="str">
            <v>40S</v>
          </cell>
          <cell r="C174">
            <v>0.25</v>
          </cell>
          <cell r="D174">
            <v>2.2400000000000002</v>
          </cell>
          <cell r="E174">
            <v>1</v>
          </cell>
          <cell r="I174">
            <v>7.0000000000000007E-2</v>
          </cell>
          <cell r="K174">
            <v>7.0000000000000007E-2</v>
          </cell>
          <cell r="P174">
            <v>2</v>
          </cell>
        </row>
        <row r="175">
          <cell r="B175" t="str">
            <v>40S</v>
          </cell>
          <cell r="C175">
            <v>0.25</v>
          </cell>
          <cell r="D175">
            <v>2.2400000000000002</v>
          </cell>
          <cell r="E175">
            <v>1</v>
          </cell>
          <cell r="I175">
            <v>7.0000000000000007E-2</v>
          </cell>
          <cell r="K175">
            <v>7.0000000000000007E-2</v>
          </cell>
          <cell r="P175">
            <v>2</v>
          </cell>
        </row>
        <row r="176">
          <cell r="B176" t="str">
            <v>40S</v>
          </cell>
          <cell r="C176">
            <v>0.375</v>
          </cell>
          <cell r="D176">
            <v>2.31</v>
          </cell>
          <cell r="E176">
            <v>1</v>
          </cell>
          <cell r="I176">
            <v>7.0000000000000007E-2</v>
          </cell>
          <cell r="K176">
            <v>7.0000000000000007E-2</v>
          </cell>
          <cell r="P176">
            <v>2</v>
          </cell>
        </row>
        <row r="177">
          <cell r="B177" t="str">
            <v>40S</v>
          </cell>
          <cell r="C177">
            <v>0.375</v>
          </cell>
          <cell r="D177">
            <v>2.31</v>
          </cell>
          <cell r="E177">
            <v>1</v>
          </cell>
          <cell r="I177">
            <v>7.0000000000000007E-2</v>
          </cell>
          <cell r="K177">
            <v>7.0000000000000007E-2</v>
          </cell>
          <cell r="P177">
            <v>2</v>
          </cell>
        </row>
        <row r="178">
          <cell r="B178" t="str">
            <v>40S</v>
          </cell>
          <cell r="C178">
            <v>0.375</v>
          </cell>
          <cell r="D178">
            <v>2.31</v>
          </cell>
          <cell r="E178">
            <v>1</v>
          </cell>
          <cell r="I178">
            <v>7.0000000000000007E-2</v>
          </cell>
          <cell r="K178">
            <v>7.0000000000000007E-2</v>
          </cell>
          <cell r="P178">
            <v>2</v>
          </cell>
        </row>
        <row r="179">
          <cell r="B179" t="str">
            <v>40S</v>
          </cell>
          <cell r="C179">
            <v>0.5</v>
          </cell>
          <cell r="D179">
            <v>2.77</v>
          </cell>
          <cell r="E179">
            <v>1</v>
          </cell>
          <cell r="I179">
            <v>7.0000000000000007E-2</v>
          </cell>
          <cell r="J179">
            <v>0</v>
          </cell>
          <cell r="K179">
            <v>7.0000000000000007E-2</v>
          </cell>
          <cell r="P179">
            <v>2</v>
          </cell>
        </row>
        <row r="180">
          <cell r="B180" t="str">
            <v>40S</v>
          </cell>
          <cell r="C180">
            <v>0.5</v>
          </cell>
          <cell r="D180">
            <v>2.77</v>
          </cell>
          <cell r="E180">
            <v>1</v>
          </cell>
          <cell r="I180">
            <v>7.0000000000000007E-2</v>
          </cell>
          <cell r="J180">
            <v>0</v>
          </cell>
          <cell r="K180">
            <v>7.0000000000000007E-2</v>
          </cell>
          <cell r="P180">
            <v>2</v>
          </cell>
        </row>
        <row r="181">
          <cell r="B181" t="str">
            <v>40S</v>
          </cell>
          <cell r="C181">
            <v>0.5</v>
          </cell>
          <cell r="D181">
            <v>2.77</v>
          </cell>
          <cell r="E181">
            <v>1</v>
          </cell>
          <cell r="I181">
            <v>7.0000000000000007E-2</v>
          </cell>
          <cell r="J181">
            <v>0</v>
          </cell>
          <cell r="K181">
            <v>7.0000000000000007E-2</v>
          </cell>
          <cell r="P181">
            <v>2</v>
          </cell>
        </row>
        <row r="182">
          <cell r="B182" t="str">
            <v>40S</v>
          </cell>
          <cell r="C182">
            <v>0.75</v>
          </cell>
          <cell r="D182">
            <v>2.87</v>
          </cell>
          <cell r="E182">
            <v>1</v>
          </cell>
          <cell r="I182">
            <v>7.0000000000000007E-2</v>
          </cell>
          <cell r="J182">
            <v>0</v>
          </cell>
          <cell r="K182">
            <v>7.0000000000000007E-2</v>
          </cell>
          <cell r="P182">
            <v>2</v>
          </cell>
        </row>
        <row r="183">
          <cell r="B183" t="str">
            <v>40S</v>
          </cell>
          <cell r="C183">
            <v>0.75</v>
          </cell>
          <cell r="D183">
            <v>2.87</v>
          </cell>
          <cell r="E183">
            <v>1</v>
          </cell>
          <cell r="I183">
            <v>7.0000000000000007E-2</v>
          </cell>
          <cell r="J183">
            <v>0</v>
          </cell>
          <cell r="K183">
            <v>7.0000000000000007E-2</v>
          </cell>
          <cell r="P183">
            <v>2</v>
          </cell>
        </row>
        <row r="184">
          <cell r="B184" t="str">
            <v>40S</v>
          </cell>
          <cell r="C184">
            <v>0.75</v>
          </cell>
          <cell r="D184">
            <v>2.87</v>
          </cell>
          <cell r="E184">
            <v>1</v>
          </cell>
          <cell r="I184">
            <v>7.0000000000000007E-2</v>
          </cell>
          <cell r="J184">
            <v>0</v>
          </cell>
          <cell r="K184">
            <v>7.0000000000000007E-2</v>
          </cell>
          <cell r="P184">
            <v>2</v>
          </cell>
        </row>
        <row r="185">
          <cell r="B185" t="str">
            <v>40S</v>
          </cell>
          <cell r="C185">
            <v>1</v>
          </cell>
          <cell r="D185">
            <v>3.38</v>
          </cell>
          <cell r="E185">
            <v>1</v>
          </cell>
          <cell r="I185">
            <v>0.12</v>
          </cell>
          <cell r="J185">
            <v>0</v>
          </cell>
          <cell r="K185">
            <v>0.12</v>
          </cell>
          <cell r="P185">
            <v>2</v>
          </cell>
        </row>
        <row r="186">
          <cell r="B186" t="str">
            <v>40S</v>
          </cell>
          <cell r="C186">
            <v>1</v>
          </cell>
          <cell r="D186">
            <v>3.38</v>
          </cell>
          <cell r="E186">
            <v>1</v>
          </cell>
          <cell r="I186">
            <v>0.12</v>
          </cell>
          <cell r="J186">
            <v>0</v>
          </cell>
          <cell r="K186">
            <v>0.12</v>
          </cell>
          <cell r="P186">
            <v>2</v>
          </cell>
        </row>
        <row r="187">
          <cell r="B187" t="str">
            <v>40S</v>
          </cell>
          <cell r="C187">
            <v>1</v>
          </cell>
          <cell r="D187">
            <v>3.38</v>
          </cell>
          <cell r="E187">
            <v>1</v>
          </cell>
          <cell r="I187">
            <v>0.12</v>
          </cell>
          <cell r="J187">
            <v>0</v>
          </cell>
          <cell r="K187">
            <v>0.12</v>
          </cell>
          <cell r="P187">
            <v>2</v>
          </cell>
        </row>
        <row r="188">
          <cell r="B188" t="str">
            <v>40S</v>
          </cell>
          <cell r="C188">
            <v>1.25</v>
          </cell>
          <cell r="D188">
            <v>3.56</v>
          </cell>
          <cell r="E188">
            <v>1</v>
          </cell>
          <cell r="I188">
            <v>0.15</v>
          </cell>
          <cell r="K188">
            <v>0.15</v>
          </cell>
          <cell r="P188">
            <v>2</v>
          </cell>
        </row>
        <row r="189">
          <cell r="B189" t="str">
            <v>40S</v>
          </cell>
          <cell r="C189">
            <v>1.25</v>
          </cell>
          <cell r="D189">
            <v>3.56</v>
          </cell>
          <cell r="E189">
            <v>1</v>
          </cell>
          <cell r="I189">
            <v>0.15</v>
          </cell>
          <cell r="K189">
            <v>0.15</v>
          </cell>
          <cell r="P189">
            <v>2</v>
          </cell>
        </row>
        <row r="190">
          <cell r="B190" t="str">
            <v>40S</v>
          </cell>
          <cell r="C190">
            <v>1.25</v>
          </cell>
          <cell r="D190">
            <v>3.56</v>
          </cell>
          <cell r="E190">
            <v>1</v>
          </cell>
          <cell r="I190">
            <v>0.15</v>
          </cell>
          <cell r="K190">
            <v>0.15</v>
          </cell>
          <cell r="P190">
            <v>2</v>
          </cell>
        </row>
        <row r="191">
          <cell r="B191" t="str">
            <v>40S</v>
          </cell>
          <cell r="C191">
            <v>1.5</v>
          </cell>
          <cell r="D191">
            <v>3.68</v>
          </cell>
          <cell r="E191">
            <v>1</v>
          </cell>
          <cell r="I191">
            <v>0.15</v>
          </cell>
          <cell r="J191">
            <v>0</v>
          </cell>
          <cell r="K191">
            <v>0.15</v>
          </cell>
          <cell r="P191">
            <v>2</v>
          </cell>
        </row>
        <row r="192">
          <cell r="B192" t="str">
            <v>40S</v>
          </cell>
          <cell r="C192">
            <v>1.5</v>
          </cell>
          <cell r="D192">
            <v>3.68</v>
          </cell>
          <cell r="E192">
            <v>1</v>
          </cell>
          <cell r="I192">
            <v>0.15</v>
          </cell>
          <cell r="J192">
            <v>0</v>
          </cell>
          <cell r="K192">
            <v>0.15</v>
          </cell>
          <cell r="P192">
            <v>2</v>
          </cell>
        </row>
        <row r="193">
          <cell r="B193" t="str">
            <v>40S</v>
          </cell>
          <cell r="C193">
            <v>1.5</v>
          </cell>
          <cell r="D193">
            <v>3.68</v>
          </cell>
          <cell r="E193">
            <v>1</v>
          </cell>
          <cell r="I193">
            <v>0.15</v>
          </cell>
          <cell r="J193">
            <v>0</v>
          </cell>
          <cell r="K193">
            <v>0.15</v>
          </cell>
          <cell r="P193">
            <v>2</v>
          </cell>
        </row>
        <row r="194">
          <cell r="B194" t="str">
            <v>40S</v>
          </cell>
          <cell r="C194">
            <v>2</v>
          </cell>
          <cell r="D194">
            <v>3.91</v>
          </cell>
          <cell r="E194">
            <v>1</v>
          </cell>
          <cell r="I194">
            <v>0.3</v>
          </cell>
          <cell r="J194">
            <v>0</v>
          </cell>
          <cell r="K194">
            <v>0.3</v>
          </cell>
          <cell r="P194">
            <v>2</v>
          </cell>
        </row>
        <row r="195">
          <cell r="B195" t="str">
            <v>40S</v>
          </cell>
          <cell r="C195">
            <v>2</v>
          </cell>
          <cell r="D195">
            <v>3.91</v>
          </cell>
          <cell r="E195">
            <v>1</v>
          </cell>
          <cell r="I195">
            <v>0.3</v>
          </cell>
          <cell r="J195">
            <v>0</v>
          </cell>
          <cell r="K195">
            <v>0.3</v>
          </cell>
          <cell r="P195">
            <v>2</v>
          </cell>
        </row>
        <row r="196">
          <cell r="B196" t="str">
            <v>40S</v>
          </cell>
          <cell r="C196">
            <v>2</v>
          </cell>
          <cell r="D196">
            <v>3.91</v>
          </cell>
          <cell r="E196">
            <v>1</v>
          </cell>
          <cell r="I196">
            <v>0.3</v>
          </cell>
          <cell r="J196">
            <v>0</v>
          </cell>
          <cell r="K196">
            <v>0.3</v>
          </cell>
          <cell r="P196">
            <v>2</v>
          </cell>
        </row>
        <row r="197">
          <cell r="B197" t="str">
            <v>40S</v>
          </cell>
          <cell r="C197">
            <v>2.5</v>
          </cell>
          <cell r="D197">
            <v>5.16</v>
          </cell>
          <cell r="E197">
            <v>1</v>
          </cell>
          <cell r="I197">
            <v>0.25</v>
          </cell>
          <cell r="J197">
            <v>0.2</v>
          </cell>
          <cell r="K197">
            <v>0.45</v>
          </cell>
          <cell r="P197">
            <v>2</v>
          </cell>
        </row>
        <row r="198">
          <cell r="B198" t="str">
            <v>40S</v>
          </cell>
          <cell r="C198">
            <v>3</v>
          </cell>
          <cell r="D198">
            <v>5.49</v>
          </cell>
          <cell r="E198">
            <v>1</v>
          </cell>
          <cell r="I198">
            <v>0.3</v>
          </cell>
          <cell r="J198">
            <v>0.3</v>
          </cell>
          <cell r="K198">
            <v>0.6</v>
          </cell>
          <cell r="P198">
            <v>2</v>
          </cell>
        </row>
        <row r="199">
          <cell r="B199" t="str">
            <v>40S</v>
          </cell>
          <cell r="C199">
            <v>3.5</v>
          </cell>
          <cell r="D199">
            <v>5.74</v>
          </cell>
          <cell r="E199">
            <v>1</v>
          </cell>
          <cell r="I199">
            <v>0.35</v>
          </cell>
          <cell r="J199">
            <v>0.4</v>
          </cell>
          <cell r="K199">
            <v>0.75</v>
          </cell>
          <cell r="P199">
            <v>3</v>
          </cell>
        </row>
        <row r="200">
          <cell r="B200" t="str">
            <v>40S</v>
          </cell>
          <cell r="C200">
            <v>4</v>
          </cell>
          <cell r="D200">
            <v>6.02</v>
          </cell>
          <cell r="E200">
            <v>1</v>
          </cell>
          <cell r="I200">
            <v>0.41</v>
          </cell>
          <cell r="J200">
            <v>0.49</v>
          </cell>
          <cell r="K200">
            <v>0.89999999999999991</v>
          </cell>
          <cell r="P200">
            <v>3</v>
          </cell>
        </row>
        <row r="201">
          <cell r="B201" t="str">
            <v>40S</v>
          </cell>
          <cell r="C201">
            <v>5</v>
          </cell>
          <cell r="D201">
            <v>6.55</v>
          </cell>
          <cell r="E201">
            <v>1</v>
          </cell>
          <cell r="I201">
            <v>0.51</v>
          </cell>
          <cell r="J201">
            <v>0.54</v>
          </cell>
          <cell r="K201">
            <v>1.05</v>
          </cell>
          <cell r="P201">
            <v>4</v>
          </cell>
        </row>
        <row r="202">
          <cell r="B202" t="str">
            <v>40S</v>
          </cell>
          <cell r="C202">
            <v>6</v>
          </cell>
          <cell r="D202">
            <v>7.11</v>
          </cell>
          <cell r="E202">
            <v>1</v>
          </cell>
          <cell r="I202">
            <v>0.61</v>
          </cell>
          <cell r="J202">
            <v>1.04</v>
          </cell>
          <cell r="K202">
            <v>1.65</v>
          </cell>
          <cell r="P202">
            <v>4</v>
          </cell>
        </row>
        <row r="203">
          <cell r="B203" t="str">
            <v>40S</v>
          </cell>
          <cell r="C203">
            <v>8</v>
          </cell>
          <cell r="D203">
            <v>8.18</v>
          </cell>
          <cell r="E203">
            <v>1</v>
          </cell>
          <cell r="I203">
            <v>0.81</v>
          </cell>
          <cell r="J203">
            <v>1.73</v>
          </cell>
          <cell r="K203">
            <v>2.54</v>
          </cell>
          <cell r="P203">
            <v>4</v>
          </cell>
        </row>
        <row r="204">
          <cell r="B204" t="str">
            <v>40S</v>
          </cell>
          <cell r="C204">
            <v>10</v>
          </cell>
          <cell r="D204">
            <v>9.27</v>
          </cell>
          <cell r="E204">
            <v>1</v>
          </cell>
          <cell r="I204">
            <v>1.01</v>
          </cell>
          <cell r="J204">
            <v>3.04</v>
          </cell>
          <cell r="K204">
            <v>4.05</v>
          </cell>
          <cell r="P204">
            <v>4</v>
          </cell>
        </row>
        <row r="205">
          <cell r="B205" t="str">
            <v>40S</v>
          </cell>
          <cell r="C205">
            <v>12</v>
          </cell>
          <cell r="D205">
            <v>9.5299999999999994</v>
          </cell>
          <cell r="E205">
            <v>1</v>
          </cell>
          <cell r="I205">
            <v>1.22</v>
          </cell>
          <cell r="J205">
            <v>3.28</v>
          </cell>
          <cell r="K205">
            <v>4.5</v>
          </cell>
          <cell r="P205">
            <v>6</v>
          </cell>
        </row>
        <row r="206">
          <cell r="B206">
            <v>60</v>
          </cell>
          <cell r="C206">
            <v>8</v>
          </cell>
          <cell r="D206">
            <v>10.31</v>
          </cell>
          <cell r="E206">
            <v>1.25</v>
          </cell>
          <cell r="I206">
            <v>0.81</v>
          </cell>
          <cell r="J206">
            <v>2.64</v>
          </cell>
          <cell r="K206">
            <v>3.45</v>
          </cell>
          <cell r="P206">
            <v>4</v>
          </cell>
        </row>
        <row r="207">
          <cell r="B207">
            <v>60</v>
          </cell>
          <cell r="C207">
            <v>10</v>
          </cell>
          <cell r="D207">
            <v>12.7</v>
          </cell>
          <cell r="E207">
            <v>1.25</v>
          </cell>
          <cell r="I207">
            <v>1.01</v>
          </cell>
          <cell r="J207">
            <v>5.74</v>
          </cell>
          <cell r="K207">
            <v>6.75</v>
          </cell>
          <cell r="P207">
            <v>4</v>
          </cell>
        </row>
        <row r="208">
          <cell r="B208">
            <v>60</v>
          </cell>
          <cell r="C208">
            <v>12</v>
          </cell>
          <cell r="D208">
            <v>14.27</v>
          </cell>
          <cell r="E208">
            <v>1.25</v>
          </cell>
          <cell r="I208">
            <v>1.22</v>
          </cell>
          <cell r="J208">
            <v>8.3800000000000008</v>
          </cell>
          <cell r="K208">
            <v>9.6000000000000014</v>
          </cell>
          <cell r="P208">
            <v>6</v>
          </cell>
        </row>
        <row r="209">
          <cell r="B209">
            <v>60</v>
          </cell>
          <cell r="C209">
            <v>14</v>
          </cell>
          <cell r="D209">
            <v>15.09</v>
          </cell>
          <cell r="E209">
            <v>1.5</v>
          </cell>
          <cell r="I209">
            <v>1.42</v>
          </cell>
          <cell r="J209">
            <v>9.9700000000000006</v>
          </cell>
          <cell r="K209">
            <v>11.39</v>
          </cell>
          <cell r="P209">
            <v>6</v>
          </cell>
        </row>
        <row r="210">
          <cell r="B210">
            <v>60</v>
          </cell>
          <cell r="C210">
            <v>16</v>
          </cell>
          <cell r="D210">
            <v>16.66</v>
          </cell>
          <cell r="E210">
            <v>1.5</v>
          </cell>
          <cell r="I210">
            <v>1.62</v>
          </cell>
          <cell r="J210">
            <v>14.88</v>
          </cell>
          <cell r="K210">
            <v>16.5</v>
          </cell>
          <cell r="P210">
            <v>6</v>
          </cell>
        </row>
        <row r="211">
          <cell r="B211">
            <v>60</v>
          </cell>
          <cell r="C211">
            <v>18</v>
          </cell>
          <cell r="D211">
            <v>19.05</v>
          </cell>
          <cell r="E211">
            <v>2</v>
          </cell>
          <cell r="I211">
            <v>1.82</v>
          </cell>
          <cell r="J211">
            <v>20.67</v>
          </cell>
          <cell r="K211">
            <v>22.490000000000002</v>
          </cell>
          <cell r="P211">
            <v>6</v>
          </cell>
        </row>
        <row r="212">
          <cell r="B212">
            <v>60</v>
          </cell>
          <cell r="C212">
            <v>20</v>
          </cell>
          <cell r="D212">
            <v>20.62</v>
          </cell>
          <cell r="E212">
            <v>2</v>
          </cell>
          <cell r="I212">
            <v>2.0299999999999998</v>
          </cell>
          <cell r="J212">
            <v>23.47</v>
          </cell>
          <cell r="K212">
            <v>25.5</v>
          </cell>
          <cell r="P212">
            <v>7</v>
          </cell>
        </row>
        <row r="213">
          <cell r="B213">
            <v>60</v>
          </cell>
          <cell r="C213">
            <v>22</v>
          </cell>
          <cell r="D213">
            <v>22.23</v>
          </cell>
          <cell r="E213">
            <v>2</v>
          </cell>
          <cell r="I213">
            <v>2.23</v>
          </cell>
          <cell r="J213">
            <v>29.27</v>
          </cell>
          <cell r="K213">
            <v>31.5</v>
          </cell>
          <cell r="P213">
            <v>8</v>
          </cell>
        </row>
        <row r="214">
          <cell r="B214">
            <v>60</v>
          </cell>
          <cell r="C214">
            <v>24</v>
          </cell>
          <cell r="D214">
            <v>24.61</v>
          </cell>
          <cell r="E214">
            <v>2</v>
          </cell>
          <cell r="I214">
            <v>2.4300000000000002</v>
          </cell>
          <cell r="J214">
            <v>35.07</v>
          </cell>
          <cell r="K214">
            <v>37.5</v>
          </cell>
          <cell r="P214">
            <v>8</v>
          </cell>
        </row>
        <row r="215">
          <cell r="B215">
            <v>80</v>
          </cell>
          <cell r="C215">
            <v>0.125</v>
          </cell>
          <cell r="D215">
            <v>2.41</v>
          </cell>
          <cell r="E215">
            <v>1</v>
          </cell>
          <cell r="I215">
            <v>7.0000000000000007E-2</v>
          </cell>
          <cell r="K215">
            <v>7.0000000000000007E-2</v>
          </cell>
          <cell r="P215">
            <v>2</v>
          </cell>
        </row>
        <row r="216">
          <cell r="B216">
            <v>80</v>
          </cell>
          <cell r="C216">
            <v>0.125</v>
          </cell>
          <cell r="D216">
            <v>2.41</v>
          </cell>
          <cell r="E216">
            <v>1</v>
          </cell>
          <cell r="I216">
            <v>7.0000000000000007E-2</v>
          </cell>
          <cell r="K216">
            <v>7.0000000000000007E-2</v>
          </cell>
          <cell r="P216">
            <v>2</v>
          </cell>
        </row>
        <row r="217">
          <cell r="B217">
            <v>80</v>
          </cell>
          <cell r="C217">
            <v>0.125</v>
          </cell>
          <cell r="D217">
            <v>2.41</v>
          </cell>
          <cell r="E217">
            <v>1</v>
          </cell>
          <cell r="I217">
            <v>7.0000000000000007E-2</v>
          </cell>
          <cell r="K217">
            <v>7.0000000000000007E-2</v>
          </cell>
          <cell r="P217">
            <v>2</v>
          </cell>
        </row>
        <row r="218">
          <cell r="B218">
            <v>80</v>
          </cell>
          <cell r="C218">
            <v>0.25</v>
          </cell>
          <cell r="D218">
            <v>3.02</v>
          </cell>
          <cell r="E218">
            <v>1</v>
          </cell>
          <cell r="I218">
            <v>7.0000000000000007E-2</v>
          </cell>
          <cell r="K218">
            <v>7.0000000000000007E-2</v>
          </cell>
          <cell r="P218">
            <v>2</v>
          </cell>
        </row>
        <row r="219">
          <cell r="B219">
            <v>80</v>
          </cell>
          <cell r="C219">
            <v>0.25</v>
          </cell>
          <cell r="D219">
            <v>3.02</v>
          </cell>
          <cell r="E219">
            <v>1</v>
          </cell>
          <cell r="I219">
            <v>7.0000000000000007E-2</v>
          </cell>
          <cell r="K219">
            <v>7.0000000000000007E-2</v>
          </cell>
          <cell r="P219">
            <v>2</v>
          </cell>
        </row>
        <row r="220">
          <cell r="B220">
            <v>80</v>
          </cell>
          <cell r="C220">
            <v>0.25</v>
          </cell>
          <cell r="D220">
            <v>3.02</v>
          </cell>
          <cell r="E220">
            <v>1</v>
          </cell>
          <cell r="I220">
            <v>7.0000000000000007E-2</v>
          </cell>
          <cell r="K220">
            <v>7.0000000000000007E-2</v>
          </cell>
          <cell r="P220">
            <v>2</v>
          </cell>
        </row>
        <row r="221">
          <cell r="B221">
            <v>80</v>
          </cell>
          <cell r="C221">
            <v>0.375</v>
          </cell>
          <cell r="D221">
            <v>3.2</v>
          </cell>
          <cell r="E221">
            <v>1</v>
          </cell>
          <cell r="I221">
            <v>7.0000000000000007E-2</v>
          </cell>
          <cell r="J221">
            <v>0</v>
          </cell>
          <cell r="K221">
            <v>7.0000000000000007E-2</v>
          </cell>
          <cell r="P221">
            <v>2</v>
          </cell>
        </row>
        <row r="222">
          <cell r="B222">
            <v>80</v>
          </cell>
          <cell r="C222">
            <v>0.375</v>
          </cell>
          <cell r="D222">
            <v>3.2</v>
          </cell>
          <cell r="E222">
            <v>1</v>
          </cell>
          <cell r="I222">
            <v>7.0000000000000007E-2</v>
          </cell>
          <cell r="J222">
            <v>0</v>
          </cell>
          <cell r="K222">
            <v>7.0000000000000007E-2</v>
          </cell>
          <cell r="P222">
            <v>2</v>
          </cell>
        </row>
        <row r="223">
          <cell r="B223">
            <v>80</v>
          </cell>
          <cell r="C223">
            <v>0.375</v>
          </cell>
          <cell r="D223">
            <v>3.2</v>
          </cell>
          <cell r="E223">
            <v>1</v>
          </cell>
          <cell r="I223">
            <v>7.0000000000000007E-2</v>
          </cell>
          <cell r="J223">
            <v>0</v>
          </cell>
          <cell r="K223">
            <v>7.0000000000000007E-2</v>
          </cell>
          <cell r="P223">
            <v>2</v>
          </cell>
        </row>
        <row r="224">
          <cell r="B224">
            <v>80</v>
          </cell>
          <cell r="C224">
            <v>0.5</v>
          </cell>
          <cell r="D224">
            <v>3.73</v>
          </cell>
          <cell r="E224">
            <v>1</v>
          </cell>
          <cell r="I224">
            <v>7.0000000000000007E-2</v>
          </cell>
          <cell r="J224">
            <v>0</v>
          </cell>
          <cell r="K224">
            <v>7.0000000000000007E-2</v>
          </cell>
          <cell r="P224">
            <v>2</v>
          </cell>
        </row>
        <row r="225">
          <cell r="B225">
            <v>80</v>
          </cell>
          <cell r="C225">
            <v>0.5</v>
          </cell>
          <cell r="D225">
            <v>3.73</v>
          </cell>
          <cell r="E225">
            <v>1</v>
          </cell>
          <cell r="I225">
            <v>7.0000000000000007E-2</v>
          </cell>
          <cell r="J225">
            <v>0</v>
          </cell>
          <cell r="K225">
            <v>7.0000000000000007E-2</v>
          </cell>
          <cell r="P225">
            <v>2</v>
          </cell>
        </row>
        <row r="226">
          <cell r="B226">
            <v>80</v>
          </cell>
          <cell r="C226">
            <v>0.5</v>
          </cell>
          <cell r="D226">
            <v>3.73</v>
          </cell>
          <cell r="E226">
            <v>1</v>
          </cell>
          <cell r="I226">
            <v>7.0000000000000007E-2</v>
          </cell>
          <cell r="J226">
            <v>0</v>
          </cell>
          <cell r="K226">
            <v>7.0000000000000007E-2</v>
          </cell>
          <cell r="P226">
            <v>2</v>
          </cell>
        </row>
        <row r="227">
          <cell r="B227">
            <v>80</v>
          </cell>
          <cell r="C227">
            <v>0.75</v>
          </cell>
          <cell r="D227">
            <v>3.91</v>
          </cell>
          <cell r="E227">
            <v>1</v>
          </cell>
          <cell r="I227">
            <v>7.0000000000000007E-2</v>
          </cell>
          <cell r="J227">
            <v>0</v>
          </cell>
          <cell r="K227">
            <v>7.0000000000000007E-2</v>
          </cell>
          <cell r="P227">
            <v>2</v>
          </cell>
        </row>
        <row r="228">
          <cell r="B228">
            <v>80</v>
          </cell>
          <cell r="C228">
            <v>0.75</v>
          </cell>
          <cell r="D228">
            <v>3.91</v>
          </cell>
          <cell r="E228">
            <v>1</v>
          </cell>
          <cell r="I228">
            <v>7.0000000000000007E-2</v>
          </cell>
          <cell r="J228">
            <v>0</v>
          </cell>
          <cell r="K228">
            <v>7.0000000000000007E-2</v>
          </cell>
          <cell r="P228">
            <v>2</v>
          </cell>
        </row>
        <row r="229">
          <cell r="B229">
            <v>80</v>
          </cell>
          <cell r="C229">
            <v>0.75</v>
          </cell>
          <cell r="D229">
            <v>3.91</v>
          </cell>
          <cell r="E229">
            <v>1</v>
          </cell>
          <cell r="I229">
            <v>7.0000000000000007E-2</v>
          </cell>
          <cell r="J229">
            <v>0</v>
          </cell>
          <cell r="K229">
            <v>7.0000000000000007E-2</v>
          </cell>
          <cell r="P229">
            <v>2</v>
          </cell>
        </row>
        <row r="230">
          <cell r="B230">
            <v>80</v>
          </cell>
          <cell r="C230">
            <v>1</v>
          </cell>
          <cell r="D230">
            <v>4.55</v>
          </cell>
          <cell r="E230">
            <v>1</v>
          </cell>
          <cell r="I230">
            <v>0.15</v>
          </cell>
          <cell r="J230">
            <v>0</v>
          </cell>
          <cell r="K230">
            <v>0.15</v>
          </cell>
          <cell r="P230">
            <v>2</v>
          </cell>
        </row>
        <row r="231">
          <cell r="B231">
            <v>80</v>
          </cell>
          <cell r="C231">
            <v>1</v>
          </cell>
          <cell r="D231">
            <v>4.55</v>
          </cell>
          <cell r="E231">
            <v>1</v>
          </cell>
          <cell r="I231">
            <v>0.15</v>
          </cell>
          <cell r="J231">
            <v>0</v>
          </cell>
          <cell r="K231">
            <v>0.15</v>
          </cell>
          <cell r="P231">
            <v>2</v>
          </cell>
        </row>
        <row r="232">
          <cell r="B232">
            <v>80</v>
          </cell>
          <cell r="C232">
            <v>1</v>
          </cell>
          <cell r="D232">
            <v>4.55</v>
          </cell>
          <cell r="E232">
            <v>1</v>
          </cell>
          <cell r="I232">
            <v>0.15</v>
          </cell>
          <cell r="J232">
            <v>0</v>
          </cell>
          <cell r="K232">
            <v>0.15</v>
          </cell>
          <cell r="P232">
            <v>2</v>
          </cell>
        </row>
        <row r="233">
          <cell r="B233">
            <v>80</v>
          </cell>
          <cell r="C233">
            <v>1.25</v>
          </cell>
          <cell r="D233">
            <v>4.8499999999999996</v>
          </cell>
          <cell r="E233">
            <v>1</v>
          </cell>
          <cell r="I233">
            <v>0.13</v>
          </cell>
          <cell r="J233">
            <v>0.17</v>
          </cell>
          <cell r="K233">
            <v>0.30000000000000004</v>
          </cell>
          <cell r="P233">
            <v>2</v>
          </cell>
        </row>
        <row r="234">
          <cell r="B234">
            <v>80</v>
          </cell>
          <cell r="C234">
            <v>1.25</v>
          </cell>
          <cell r="D234">
            <v>4.8499999999999996</v>
          </cell>
          <cell r="E234">
            <v>1</v>
          </cell>
          <cell r="I234">
            <v>0.13</v>
          </cell>
          <cell r="J234">
            <v>0.17</v>
          </cell>
          <cell r="K234">
            <v>0.30000000000000004</v>
          </cell>
          <cell r="P234">
            <v>2</v>
          </cell>
        </row>
        <row r="235">
          <cell r="B235">
            <v>80</v>
          </cell>
          <cell r="C235">
            <v>1.25</v>
          </cell>
          <cell r="D235">
            <v>4.8499999999999996</v>
          </cell>
          <cell r="E235">
            <v>1</v>
          </cell>
          <cell r="I235">
            <v>0.13</v>
          </cell>
          <cell r="J235">
            <v>0.17</v>
          </cell>
          <cell r="K235">
            <v>0.30000000000000004</v>
          </cell>
          <cell r="P235">
            <v>2</v>
          </cell>
        </row>
        <row r="236">
          <cell r="B236">
            <v>80</v>
          </cell>
          <cell r="C236">
            <v>1.5</v>
          </cell>
          <cell r="D236">
            <v>5.08</v>
          </cell>
          <cell r="E236">
            <v>1</v>
          </cell>
          <cell r="I236">
            <v>0.15</v>
          </cell>
          <cell r="J236">
            <v>0.15</v>
          </cell>
          <cell r="K236">
            <v>0.3</v>
          </cell>
          <cell r="P236">
            <v>2</v>
          </cell>
        </row>
        <row r="237">
          <cell r="B237">
            <v>80</v>
          </cell>
          <cell r="C237">
            <v>1.5</v>
          </cell>
          <cell r="D237">
            <v>5.08</v>
          </cell>
          <cell r="E237">
            <v>1</v>
          </cell>
          <cell r="I237">
            <v>0.15</v>
          </cell>
          <cell r="J237">
            <v>0.15</v>
          </cell>
          <cell r="K237">
            <v>0.3</v>
          </cell>
          <cell r="P237">
            <v>2</v>
          </cell>
        </row>
        <row r="238">
          <cell r="B238">
            <v>80</v>
          </cell>
          <cell r="C238">
            <v>1.5</v>
          </cell>
          <cell r="D238">
            <v>5.08</v>
          </cell>
          <cell r="E238">
            <v>1</v>
          </cell>
          <cell r="I238">
            <v>0.15</v>
          </cell>
          <cell r="J238">
            <v>0.15</v>
          </cell>
          <cell r="K238">
            <v>0.3</v>
          </cell>
          <cell r="P238">
            <v>2</v>
          </cell>
        </row>
        <row r="239">
          <cell r="B239">
            <v>80</v>
          </cell>
          <cell r="C239">
            <v>2</v>
          </cell>
          <cell r="D239">
            <v>5.54</v>
          </cell>
          <cell r="E239">
            <v>1</v>
          </cell>
          <cell r="I239">
            <v>0.2</v>
          </cell>
          <cell r="J239">
            <v>0.25</v>
          </cell>
          <cell r="K239">
            <v>0.45</v>
          </cell>
          <cell r="P239">
            <v>2</v>
          </cell>
        </row>
        <row r="240">
          <cell r="B240">
            <v>80</v>
          </cell>
          <cell r="C240">
            <v>2</v>
          </cell>
          <cell r="D240">
            <v>5.54</v>
          </cell>
          <cell r="E240">
            <v>1</v>
          </cell>
          <cell r="I240">
            <v>0.2</v>
          </cell>
          <cell r="J240">
            <v>0.25</v>
          </cell>
          <cell r="K240">
            <v>0.45</v>
          </cell>
          <cell r="P240">
            <v>2</v>
          </cell>
        </row>
        <row r="241">
          <cell r="B241">
            <v>80</v>
          </cell>
          <cell r="C241">
            <v>2</v>
          </cell>
          <cell r="D241">
            <v>5.54</v>
          </cell>
          <cell r="E241">
            <v>1</v>
          </cell>
          <cell r="I241">
            <v>0.2</v>
          </cell>
          <cell r="J241">
            <v>0.25</v>
          </cell>
          <cell r="K241">
            <v>0.45</v>
          </cell>
          <cell r="P241">
            <v>2</v>
          </cell>
        </row>
        <row r="242">
          <cell r="B242">
            <v>80</v>
          </cell>
          <cell r="C242">
            <v>2.5</v>
          </cell>
          <cell r="D242">
            <v>7.01</v>
          </cell>
          <cell r="E242">
            <v>1</v>
          </cell>
          <cell r="I242">
            <v>0.25</v>
          </cell>
          <cell r="J242">
            <v>0.5</v>
          </cell>
          <cell r="K242">
            <v>0.75</v>
          </cell>
          <cell r="P242">
            <v>2</v>
          </cell>
        </row>
        <row r="243">
          <cell r="B243">
            <v>80</v>
          </cell>
          <cell r="C243">
            <v>3</v>
          </cell>
          <cell r="D243">
            <v>7.62</v>
          </cell>
          <cell r="E243">
            <v>1</v>
          </cell>
          <cell r="I243">
            <v>0.3</v>
          </cell>
          <cell r="J243">
            <v>0.6</v>
          </cell>
          <cell r="K243">
            <v>0.89999999999999991</v>
          </cell>
          <cell r="P243">
            <v>2</v>
          </cell>
        </row>
        <row r="244">
          <cell r="B244">
            <v>80</v>
          </cell>
          <cell r="C244">
            <v>3.5</v>
          </cell>
          <cell r="D244">
            <v>8.08</v>
          </cell>
          <cell r="E244">
            <v>1</v>
          </cell>
          <cell r="I244">
            <v>0.35</v>
          </cell>
          <cell r="J244">
            <v>0.85</v>
          </cell>
          <cell r="K244">
            <v>1.2</v>
          </cell>
          <cell r="P244">
            <v>3</v>
          </cell>
        </row>
        <row r="245">
          <cell r="B245">
            <v>80</v>
          </cell>
          <cell r="C245">
            <v>4</v>
          </cell>
          <cell r="D245">
            <v>8.56</v>
          </cell>
          <cell r="E245">
            <v>1</v>
          </cell>
          <cell r="I245">
            <v>0.41</v>
          </cell>
          <cell r="J245">
            <v>0.93</v>
          </cell>
          <cell r="K245">
            <v>1.34</v>
          </cell>
          <cell r="P245">
            <v>3</v>
          </cell>
        </row>
        <row r="246">
          <cell r="B246">
            <v>80</v>
          </cell>
          <cell r="C246">
            <v>5</v>
          </cell>
          <cell r="D246">
            <v>9.5299999999999994</v>
          </cell>
          <cell r="E246">
            <v>1</v>
          </cell>
          <cell r="I246">
            <v>0.51</v>
          </cell>
          <cell r="J246">
            <v>1.59</v>
          </cell>
          <cell r="K246">
            <v>2.1</v>
          </cell>
          <cell r="P246">
            <v>4</v>
          </cell>
        </row>
        <row r="247">
          <cell r="B247">
            <v>80</v>
          </cell>
          <cell r="C247">
            <v>6</v>
          </cell>
          <cell r="D247">
            <v>10.97</v>
          </cell>
          <cell r="E247">
            <v>1.25</v>
          </cell>
          <cell r="I247">
            <v>0.61</v>
          </cell>
          <cell r="J247">
            <v>2.69</v>
          </cell>
          <cell r="K247">
            <v>3.3</v>
          </cell>
          <cell r="P247">
            <v>4</v>
          </cell>
        </row>
        <row r="248">
          <cell r="B248">
            <v>80</v>
          </cell>
          <cell r="C248">
            <v>8</v>
          </cell>
          <cell r="D248">
            <v>12.7</v>
          </cell>
          <cell r="E248">
            <v>1.25</v>
          </cell>
          <cell r="I248">
            <v>0.81</v>
          </cell>
          <cell r="J248">
            <v>4.58</v>
          </cell>
          <cell r="K248">
            <v>5.3900000000000006</v>
          </cell>
          <cell r="P248">
            <v>4</v>
          </cell>
        </row>
        <row r="249">
          <cell r="B249">
            <v>80</v>
          </cell>
          <cell r="C249">
            <v>10</v>
          </cell>
          <cell r="D249">
            <v>15.09</v>
          </cell>
          <cell r="E249">
            <v>1.5</v>
          </cell>
          <cell r="I249">
            <v>1.01</v>
          </cell>
          <cell r="J249">
            <v>7.99</v>
          </cell>
          <cell r="K249">
            <v>9</v>
          </cell>
          <cell r="P249">
            <v>4</v>
          </cell>
        </row>
        <row r="250">
          <cell r="B250">
            <v>80</v>
          </cell>
          <cell r="C250">
            <v>12</v>
          </cell>
          <cell r="D250">
            <v>17.48</v>
          </cell>
          <cell r="E250">
            <v>1.5</v>
          </cell>
          <cell r="I250">
            <v>1.22</v>
          </cell>
          <cell r="J250">
            <v>11.68</v>
          </cell>
          <cell r="K250">
            <v>12.9</v>
          </cell>
          <cell r="P250">
            <v>6</v>
          </cell>
        </row>
        <row r="251">
          <cell r="B251">
            <v>80</v>
          </cell>
          <cell r="C251">
            <v>14</v>
          </cell>
          <cell r="D251">
            <v>19.05</v>
          </cell>
          <cell r="E251">
            <v>2</v>
          </cell>
          <cell r="I251">
            <v>1.42</v>
          </cell>
          <cell r="J251">
            <v>12.68</v>
          </cell>
          <cell r="K251">
            <v>14.1</v>
          </cell>
          <cell r="P251">
            <v>6</v>
          </cell>
        </row>
        <row r="252">
          <cell r="B252">
            <v>80</v>
          </cell>
          <cell r="C252">
            <v>16</v>
          </cell>
          <cell r="D252">
            <v>21.44</v>
          </cell>
          <cell r="E252">
            <v>2</v>
          </cell>
          <cell r="I252">
            <v>1.62</v>
          </cell>
          <cell r="J252">
            <v>19.37</v>
          </cell>
          <cell r="K252">
            <v>20.990000000000002</v>
          </cell>
          <cell r="P252">
            <v>6</v>
          </cell>
        </row>
        <row r="253">
          <cell r="B253">
            <v>80</v>
          </cell>
          <cell r="C253">
            <v>18</v>
          </cell>
          <cell r="D253">
            <v>23.83</v>
          </cell>
          <cell r="E253">
            <v>2</v>
          </cell>
          <cell r="I253">
            <v>1.82</v>
          </cell>
          <cell r="J253">
            <v>26.68</v>
          </cell>
          <cell r="K253">
            <v>28.5</v>
          </cell>
          <cell r="P253">
            <v>6</v>
          </cell>
        </row>
        <row r="254">
          <cell r="B254">
            <v>80</v>
          </cell>
          <cell r="C254">
            <v>20</v>
          </cell>
          <cell r="D254">
            <v>26.19</v>
          </cell>
          <cell r="E254" t="str">
            <v>N</v>
          </cell>
          <cell r="I254">
            <v>2.0299999999999998</v>
          </cell>
          <cell r="J254">
            <v>36.96</v>
          </cell>
          <cell r="K254">
            <v>38.99</v>
          </cell>
          <cell r="P254">
            <v>7</v>
          </cell>
        </row>
        <row r="255">
          <cell r="B255">
            <v>80</v>
          </cell>
          <cell r="C255">
            <v>22</v>
          </cell>
          <cell r="D255">
            <v>28.58</v>
          </cell>
          <cell r="E255" t="str">
            <v>N</v>
          </cell>
          <cell r="I255">
            <v>2.23</v>
          </cell>
          <cell r="J255">
            <v>45.77</v>
          </cell>
          <cell r="K255">
            <v>48</v>
          </cell>
          <cell r="P255">
            <v>8</v>
          </cell>
        </row>
        <row r="256">
          <cell r="B256">
            <v>80</v>
          </cell>
          <cell r="C256">
            <v>24</v>
          </cell>
          <cell r="D256">
            <v>30.96</v>
          </cell>
          <cell r="E256" t="str">
            <v>N</v>
          </cell>
          <cell r="I256">
            <v>2.4300000000000002</v>
          </cell>
          <cell r="J256">
            <v>53.07</v>
          </cell>
          <cell r="K256">
            <v>55.5</v>
          </cell>
          <cell r="P256">
            <v>8</v>
          </cell>
        </row>
        <row r="257">
          <cell r="B257" t="str">
            <v>80S</v>
          </cell>
          <cell r="C257">
            <v>0.125</v>
          </cell>
          <cell r="D257">
            <v>2.41</v>
          </cell>
          <cell r="E257">
            <v>1</v>
          </cell>
          <cell r="I257">
            <v>7.0000000000000007E-2</v>
          </cell>
          <cell r="K257">
            <v>7.0000000000000007E-2</v>
          </cell>
          <cell r="P257">
            <v>2</v>
          </cell>
        </row>
        <row r="258">
          <cell r="B258" t="str">
            <v>80S</v>
          </cell>
          <cell r="C258">
            <v>0.125</v>
          </cell>
          <cell r="D258">
            <v>2.41</v>
          </cell>
          <cell r="E258">
            <v>1</v>
          </cell>
          <cell r="I258">
            <v>7.0000000000000007E-2</v>
          </cell>
          <cell r="K258">
            <v>7.0000000000000007E-2</v>
          </cell>
          <cell r="P258">
            <v>2</v>
          </cell>
        </row>
        <row r="259">
          <cell r="B259" t="str">
            <v>80S</v>
          </cell>
          <cell r="C259">
            <v>0.125</v>
          </cell>
          <cell r="D259">
            <v>2.41</v>
          </cell>
          <cell r="E259">
            <v>1</v>
          </cell>
          <cell r="I259">
            <v>7.0000000000000007E-2</v>
          </cell>
          <cell r="K259">
            <v>7.0000000000000007E-2</v>
          </cell>
          <cell r="P259">
            <v>2</v>
          </cell>
        </row>
        <row r="260">
          <cell r="B260" t="str">
            <v>80S</v>
          </cell>
          <cell r="C260">
            <v>0.25</v>
          </cell>
          <cell r="D260">
            <v>3.02</v>
          </cell>
          <cell r="E260">
            <v>1</v>
          </cell>
          <cell r="I260">
            <v>7.0000000000000007E-2</v>
          </cell>
          <cell r="K260">
            <v>7.0000000000000007E-2</v>
          </cell>
          <cell r="P260">
            <v>2</v>
          </cell>
        </row>
        <row r="261">
          <cell r="B261" t="str">
            <v>80S</v>
          </cell>
          <cell r="C261">
            <v>0.25</v>
          </cell>
          <cell r="D261">
            <v>3.02</v>
          </cell>
          <cell r="E261">
            <v>1</v>
          </cell>
          <cell r="I261">
            <v>7.0000000000000007E-2</v>
          </cell>
          <cell r="K261">
            <v>7.0000000000000007E-2</v>
          </cell>
          <cell r="P261">
            <v>2</v>
          </cell>
        </row>
        <row r="262">
          <cell r="B262" t="str">
            <v>80S</v>
          </cell>
          <cell r="C262">
            <v>0.25</v>
          </cell>
          <cell r="D262">
            <v>3.02</v>
          </cell>
          <cell r="E262">
            <v>1</v>
          </cell>
          <cell r="I262">
            <v>7.0000000000000007E-2</v>
          </cell>
          <cell r="K262">
            <v>7.0000000000000007E-2</v>
          </cell>
          <cell r="P262">
            <v>2</v>
          </cell>
        </row>
        <row r="263">
          <cell r="B263" t="str">
            <v>80S</v>
          </cell>
          <cell r="C263">
            <v>0.375</v>
          </cell>
          <cell r="D263">
            <v>3.2</v>
          </cell>
          <cell r="E263">
            <v>1</v>
          </cell>
          <cell r="I263">
            <v>7.0000000000000007E-2</v>
          </cell>
          <cell r="J263">
            <v>0</v>
          </cell>
          <cell r="K263">
            <v>7.0000000000000007E-2</v>
          </cell>
          <cell r="P263">
            <v>2</v>
          </cell>
        </row>
        <row r="264">
          <cell r="B264" t="str">
            <v>80S</v>
          </cell>
          <cell r="C264">
            <v>0.375</v>
          </cell>
          <cell r="D264">
            <v>3.2</v>
          </cell>
          <cell r="E264">
            <v>1</v>
          </cell>
          <cell r="I264">
            <v>7.0000000000000007E-2</v>
          </cell>
          <cell r="J264">
            <v>0</v>
          </cell>
          <cell r="K264">
            <v>7.0000000000000007E-2</v>
          </cell>
          <cell r="P264">
            <v>2</v>
          </cell>
        </row>
        <row r="265">
          <cell r="B265" t="str">
            <v>80S</v>
          </cell>
          <cell r="C265">
            <v>0.375</v>
          </cell>
          <cell r="D265">
            <v>3.2</v>
          </cell>
          <cell r="E265">
            <v>1</v>
          </cell>
          <cell r="I265">
            <v>7.0000000000000007E-2</v>
          </cell>
          <cell r="J265">
            <v>0</v>
          </cell>
          <cell r="K265">
            <v>7.0000000000000007E-2</v>
          </cell>
          <cell r="P265">
            <v>2</v>
          </cell>
        </row>
        <row r="266">
          <cell r="B266" t="str">
            <v>80S</v>
          </cell>
          <cell r="C266">
            <v>0.5</v>
          </cell>
          <cell r="D266">
            <v>3.73</v>
          </cell>
          <cell r="E266">
            <v>1</v>
          </cell>
          <cell r="I266">
            <v>7.0000000000000007E-2</v>
          </cell>
          <cell r="J266">
            <v>0</v>
          </cell>
          <cell r="K266">
            <v>7.0000000000000007E-2</v>
          </cell>
          <cell r="P266">
            <v>2</v>
          </cell>
        </row>
        <row r="267">
          <cell r="B267" t="str">
            <v>80S</v>
          </cell>
          <cell r="C267">
            <v>0.5</v>
          </cell>
          <cell r="D267">
            <v>3.73</v>
          </cell>
          <cell r="E267">
            <v>1</v>
          </cell>
          <cell r="I267">
            <v>7.0000000000000007E-2</v>
          </cell>
          <cell r="J267">
            <v>0</v>
          </cell>
          <cell r="K267">
            <v>7.0000000000000007E-2</v>
          </cell>
          <cell r="P267">
            <v>2</v>
          </cell>
        </row>
        <row r="268">
          <cell r="B268" t="str">
            <v>80S</v>
          </cell>
          <cell r="C268">
            <v>0.5</v>
          </cell>
          <cell r="D268">
            <v>3.73</v>
          </cell>
          <cell r="E268">
            <v>1</v>
          </cell>
          <cell r="I268">
            <v>7.0000000000000007E-2</v>
          </cell>
          <cell r="J268">
            <v>0</v>
          </cell>
          <cell r="K268">
            <v>7.0000000000000007E-2</v>
          </cell>
          <cell r="P268">
            <v>2</v>
          </cell>
        </row>
        <row r="269">
          <cell r="B269" t="str">
            <v>80S</v>
          </cell>
          <cell r="C269">
            <v>0.75</v>
          </cell>
          <cell r="D269">
            <v>3.91</v>
          </cell>
          <cell r="E269">
            <v>1</v>
          </cell>
          <cell r="I269">
            <v>7.0000000000000007E-2</v>
          </cell>
          <cell r="J269">
            <v>0</v>
          </cell>
          <cell r="K269">
            <v>7.0000000000000007E-2</v>
          </cell>
          <cell r="P269">
            <v>2</v>
          </cell>
        </row>
        <row r="270">
          <cell r="B270" t="str">
            <v>80S</v>
          </cell>
          <cell r="C270">
            <v>0.75</v>
          </cell>
          <cell r="D270">
            <v>3.91</v>
          </cell>
          <cell r="E270">
            <v>1</v>
          </cell>
          <cell r="I270">
            <v>7.0000000000000007E-2</v>
          </cell>
          <cell r="J270">
            <v>0</v>
          </cell>
          <cell r="K270">
            <v>7.0000000000000007E-2</v>
          </cell>
          <cell r="P270">
            <v>2</v>
          </cell>
        </row>
        <row r="271">
          <cell r="B271" t="str">
            <v>80S</v>
          </cell>
          <cell r="C271">
            <v>0.75</v>
          </cell>
          <cell r="D271">
            <v>3.91</v>
          </cell>
          <cell r="E271">
            <v>1</v>
          </cell>
          <cell r="I271">
            <v>7.0000000000000007E-2</v>
          </cell>
          <cell r="J271">
            <v>0</v>
          </cell>
          <cell r="K271">
            <v>7.0000000000000007E-2</v>
          </cell>
          <cell r="P271">
            <v>2</v>
          </cell>
        </row>
        <row r="272">
          <cell r="B272" t="str">
            <v>80S</v>
          </cell>
          <cell r="C272">
            <v>1</v>
          </cell>
          <cell r="D272">
            <v>4.55</v>
          </cell>
          <cell r="E272">
            <v>1</v>
          </cell>
          <cell r="I272">
            <v>0.15</v>
          </cell>
          <cell r="J272">
            <v>0</v>
          </cell>
          <cell r="K272">
            <v>0.15</v>
          </cell>
          <cell r="P272">
            <v>2</v>
          </cell>
        </row>
        <row r="273">
          <cell r="B273" t="str">
            <v>80S</v>
          </cell>
          <cell r="C273">
            <v>1</v>
          </cell>
          <cell r="D273">
            <v>4.55</v>
          </cell>
          <cell r="E273">
            <v>1</v>
          </cell>
          <cell r="I273">
            <v>0.15</v>
          </cell>
          <cell r="J273">
            <v>0</v>
          </cell>
          <cell r="K273">
            <v>0.15</v>
          </cell>
          <cell r="P273">
            <v>2</v>
          </cell>
        </row>
        <row r="274">
          <cell r="B274" t="str">
            <v>80S</v>
          </cell>
          <cell r="C274">
            <v>1</v>
          </cell>
          <cell r="D274">
            <v>4.55</v>
          </cell>
          <cell r="E274">
            <v>1</v>
          </cell>
          <cell r="I274">
            <v>0.15</v>
          </cell>
          <cell r="J274">
            <v>0</v>
          </cell>
          <cell r="K274">
            <v>0.15</v>
          </cell>
          <cell r="P274">
            <v>2</v>
          </cell>
        </row>
        <row r="275">
          <cell r="B275" t="str">
            <v>80S</v>
          </cell>
          <cell r="C275">
            <v>1.25</v>
          </cell>
          <cell r="D275">
            <v>4.8499999999999996</v>
          </cell>
          <cell r="E275">
            <v>1</v>
          </cell>
          <cell r="I275">
            <v>0.13</v>
          </cell>
          <cell r="J275">
            <v>0.17</v>
          </cell>
          <cell r="K275">
            <v>0.30000000000000004</v>
          </cell>
          <cell r="P275">
            <v>2</v>
          </cell>
        </row>
        <row r="276">
          <cell r="B276" t="str">
            <v>80S</v>
          </cell>
          <cell r="C276">
            <v>1.25</v>
          </cell>
          <cell r="D276">
            <v>4.8499999999999996</v>
          </cell>
          <cell r="E276">
            <v>1</v>
          </cell>
          <cell r="I276">
            <v>0.13</v>
          </cell>
          <cell r="J276">
            <v>0.17</v>
          </cell>
          <cell r="K276">
            <v>0.30000000000000004</v>
          </cell>
          <cell r="P276">
            <v>2</v>
          </cell>
        </row>
        <row r="277">
          <cell r="B277" t="str">
            <v>80S</v>
          </cell>
          <cell r="C277">
            <v>1.25</v>
          </cell>
          <cell r="D277">
            <v>4.8499999999999996</v>
          </cell>
          <cell r="E277">
            <v>1</v>
          </cell>
          <cell r="I277">
            <v>0.13</v>
          </cell>
          <cell r="J277">
            <v>0.17</v>
          </cell>
          <cell r="K277">
            <v>0.30000000000000004</v>
          </cell>
          <cell r="P277">
            <v>2</v>
          </cell>
        </row>
        <row r="278">
          <cell r="B278" t="str">
            <v>80S</v>
          </cell>
          <cell r="C278">
            <v>1.5</v>
          </cell>
          <cell r="D278">
            <v>5.08</v>
          </cell>
          <cell r="E278">
            <v>1</v>
          </cell>
          <cell r="I278">
            <v>0.15</v>
          </cell>
          <cell r="J278">
            <v>0.15</v>
          </cell>
          <cell r="K278">
            <v>0.3</v>
          </cell>
          <cell r="P278">
            <v>2</v>
          </cell>
        </row>
        <row r="279">
          <cell r="B279" t="str">
            <v>80S</v>
          </cell>
          <cell r="C279">
            <v>1.5</v>
          </cell>
          <cell r="D279">
            <v>5.08</v>
          </cell>
          <cell r="E279">
            <v>1</v>
          </cell>
          <cell r="I279">
            <v>0.15</v>
          </cell>
          <cell r="J279">
            <v>0.15</v>
          </cell>
          <cell r="K279">
            <v>0.3</v>
          </cell>
          <cell r="P279">
            <v>2</v>
          </cell>
        </row>
        <row r="280">
          <cell r="B280" t="str">
            <v>80S</v>
          </cell>
          <cell r="C280">
            <v>1.5</v>
          </cell>
          <cell r="D280">
            <v>5.08</v>
          </cell>
          <cell r="E280">
            <v>1</v>
          </cell>
          <cell r="I280">
            <v>0.15</v>
          </cell>
          <cell r="J280">
            <v>0.15</v>
          </cell>
          <cell r="K280">
            <v>0.3</v>
          </cell>
          <cell r="P280">
            <v>2</v>
          </cell>
        </row>
        <row r="281">
          <cell r="B281" t="str">
            <v>80S</v>
          </cell>
          <cell r="C281">
            <v>2</v>
          </cell>
          <cell r="D281">
            <v>5.54</v>
          </cell>
          <cell r="E281">
            <v>1</v>
          </cell>
          <cell r="I281">
            <v>0.2</v>
          </cell>
          <cell r="J281">
            <v>0.25</v>
          </cell>
          <cell r="K281">
            <v>0.45</v>
          </cell>
          <cell r="P281">
            <v>2</v>
          </cell>
        </row>
        <row r="282">
          <cell r="B282" t="str">
            <v>80S</v>
          </cell>
          <cell r="C282">
            <v>2</v>
          </cell>
          <cell r="D282">
            <v>5.54</v>
          </cell>
          <cell r="E282">
            <v>1</v>
          </cell>
          <cell r="I282">
            <v>0.2</v>
          </cell>
          <cell r="J282">
            <v>0.25</v>
          </cell>
          <cell r="K282">
            <v>0.45</v>
          </cell>
          <cell r="P282">
            <v>2</v>
          </cell>
        </row>
        <row r="283">
          <cell r="B283" t="str">
            <v>80S</v>
          </cell>
          <cell r="C283">
            <v>2</v>
          </cell>
          <cell r="D283">
            <v>5.54</v>
          </cell>
          <cell r="E283">
            <v>1</v>
          </cell>
          <cell r="I283">
            <v>0.2</v>
          </cell>
          <cell r="J283">
            <v>0.25</v>
          </cell>
          <cell r="K283">
            <v>0.45</v>
          </cell>
          <cell r="P283">
            <v>2</v>
          </cell>
        </row>
        <row r="284">
          <cell r="B284" t="str">
            <v>80S</v>
          </cell>
          <cell r="C284">
            <v>2.5</v>
          </cell>
          <cell r="D284">
            <v>7.01</v>
          </cell>
          <cell r="E284">
            <v>1</v>
          </cell>
          <cell r="I284">
            <v>0.25</v>
          </cell>
          <cell r="J284">
            <v>0.5</v>
          </cell>
          <cell r="K284">
            <v>0.75</v>
          </cell>
          <cell r="P284">
            <v>2</v>
          </cell>
        </row>
        <row r="285">
          <cell r="B285" t="str">
            <v>80S</v>
          </cell>
          <cell r="C285">
            <v>3</v>
          </cell>
          <cell r="D285">
            <v>7.62</v>
          </cell>
          <cell r="E285">
            <v>1</v>
          </cell>
          <cell r="I285">
            <v>0.3</v>
          </cell>
          <cell r="J285">
            <v>0.6</v>
          </cell>
          <cell r="K285">
            <v>0.89999999999999991</v>
          </cell>
          <cell r="P285">
            <v>2</v>
          </cell>
        </row>
        <row r="286">
          <cell r="B286" t="str">
            <v>80S</v>
          </cell>
          <cell r="C286">
            <v>3.5</v>
          </cell>
          <cell r="D286">
            <v>8.08</v>
          </cell>
          <cell r="E286">
            <v>1</v>
          </cell>
          <cell r="I286">
            <v>0.35</v>
          </cell>
          <cell r="J286">
            <v>0.85</v>
          </cell>
          <cell r="K286">
            <v>1.2</v>
          </cell>
          <cell r="P286">
            <v>3</v>
          </cell>
        </row>
        <row r="287">
          <cell r="B287" t="str">
            <v>80S</v>
          </cell>
          <cell r="C287">
            <v>4</v>
          </cell>
          <cell r="D287">
            <v>8.56</v>
          </cell>
          <cell r="E287">
            <v>1</v>
          </cell>
          <cell r="I287">
            <v>0.41</v>
          </cell>
          <cell r="J287">
            <v>0.93</v>
          </cell>
          <cell r="K287">
            <v>1.34</v>
          </cell>
          <cell r="P287">
            <v>3</v>
          </cell>
        </row>
        <row r="288">
          <cell r="B288" t="str">
            <v>80S</v>
          </cell>
          <cell r="C288">
            <v>5</v>
          </cell>
          <cell r="D288">
            <v>9.5299999999999994</v>
          </cell>
          <cell r="E288">
            <v>1</v>
          </cell>
          <cell r="I288">
            <v>0.51</v>
          </cell>
          <cell r="J288">
            <v>1.59</v>
          </cell>
          <cell r="K288">
            <v>2.1</v>
          </cell>
          <cell r="P288">
            <v>4</v>
          </cell>
        </row>
        <row r="289">
          <cell r="B289" t="str">
            <v>80S</v>
          </cell>
          <cell r="C289">
            <v>6</v>
          </cell>
          <cell r="D289">
            <v>10.97</v>
          </cell>
          <cell r="E289">
            <v>1.25</v>
          </cell>
          <cell r="I289">
            <v>0.61</v>
          </cell>
          <cell r="J289">
            <v>2.69</v>
          </cell>
          <cell r="K289">
            <v>3.3</v>
          </cell>
          <cell r="P289">
            <v>4</v>
          </cell>
        </row>
        <row r="290">
          <cell r="B290" t="str">
            <v>80S</v>
          </cell>
          <cell r="C290">
            <v>8</v>
          </cell>
          <cell r="D290">
            <v>12.7</v>
          </cell>
          <cell r="E290">
            <v>1.25</v>
          </cell>
          <cell r="I290">
            <v>0.81</v>
          </cell>
          <cell r="J290">
            <v>4.58</v>
          </cell>
          <cell r="K290">
            <v>5.3900000000000006</v>
          </cell>
          <cell r="P290">
            <v>4</v>
          </cell>
        </row>
        <row r="291">
          <cell r="B291" t="str">
            <v>80S</v>
          </cell>
          <cell r="C291">
            <v>10</v>
          </cell>
          <cell r="D291">
            <v>12.7</v>
          </cell>
          <cell r="E291">
            <v>1.25</v>
          </cell>
          <cell r="I291">
            <v>1.01</v>
          </cell>
          <cell r="J291">
            <v>5.74</v>
          </cell>
          <cell r="K291">
            <v>6.75</v>
          </cell>
          <cell r="P291">
            <v>4</v>
          </cell>
        </row>
        <row r="292">
          <cell r="B292" t="str">
            <v>80S</v>
          </cell>
          <cell r="C292">
            <v>12</v>
          </cell>
          <cell r="D292">
            <v>12.7</v>
          </cell>
          <cell r="E292">
            <v>1.25</v>
          </cell>
          <cell r="I292">
            <v>1.22</v>
          </cell>
          <cell r="J292">
            <v>6.73</v>
          </cell>
          <cell r="K292">
            <v>7.95</v>
          </cell>
          <cell r="P292">
            <v>6</v>
          </cell>
        </row>
        <row r="293">
          <cell r="B293">
            <v>100</v>
          </cell>
          <cell r="C293">
            <v>8</v>
          </cell>
          <cell r="D293">
            <v>15.09</v>
          </cell>
          <cell r="E293">
            <v>1.5</v>
          </cell>
          <cell r="I293">
            <v>0.81</v>
          </cell>
          <cell r="J293">
            <v>6.09</v>
          </cell>
          <cell r="K293">
            <v>6.9</v>
          </cell>
          <cell r="P293">
            <v>4</v>
          </cell>
        </row>
        <row r="294">
          <cell r="B294">
            <v>100</v>
          </cell>
          <cell r="C294">
            <v>10</v>
          </cell>
          <cell r="D294">
            <v>18.260000000000002</v>
          </cell>
          <cell r="E294">
            <v>1.5</v>
          </cell>
          <cell r="I294">
            <v>1.01</v>
          </cell>
          <cell r="J294">
            <v>11.44</v>
          </cell>
          <cell r="K294">
            <v>12.45</v>
          </cell>
          <cell r="P294">
            <v>4</v>
          </cell>
        </row>
        <row r="295">
          <cell r="B295">
            <v>100</v>
          </cell>
          <cell r="C295">
            <v>12</v>
          </cell>
          <cell r="D295">
            <v>21.44</v>
          </cell>
          <cell r="E295">
            <v>2</v>
          </cell>
          <cell r="I295">
            <v>1.22</v>
          </cell>
          <cell r="J295">
            <v>15.28</v>
          </cell>
          <cell r="K295">
            <v>16.5</v>
          </cell>
          <cell r="P295">
            <v>6</v>
          </cell>
        </row>
        <row r="296">
          <cell r="B296">
            <v>100</v>
          </cell>
          <cell r="C296">
            <v>14</v>
          </cell>
          <cell r="D296">
            <v>23.83</v>
          </cell>
          <cell r="E296">
            <v>2</v>
          </cell>
          <cell r="I296">
            <v>1.42</v>
          </cell>
          <cell r="J296">
            <v>21.07</v>
          </cell>
          <cell r="K296">
            <v>22.490000000000002</v>
          </cell>
          <cell r="P296">
            <v>6</v>
          </cell>
        </row>
        <row r="297">
          <cell r="B297">
            <v>100</v>
          </cell>
          <cell r="C297">
            <v>16</v>
          </cell>
          <cell r="D297">
            <v>26.19</v>
          </cell>
          <cell r="E297" t="str">
            <v>N</v>
          </cell>
          <cell r="I297">
            <v>1.62</v>
          </cell>
          <cell r="J297">
            <v>28.38</v>
          </cell>
          <cell r="K297">
            <v>30</v>
          </cell>
          <cell r="P297">
            <v>6</v>
          </cell>
        </row>
        <row r="298">
          <cell r="B298">
            <v>100</v>
          </cell>
          <cell r="C298">
            <v>18</v>
          </cell>
          <cell r="D298">
            <v>29.36</v>
          </cell>
          <cell r="E298" t="str">
            <v>N</v>
          </cell>
          <cell r="I298">
            <v>1.82</v>
          </cell>
          <cell r="J298">
            <v>37.17</v>
          </cell>
          <cell r="K298">
            <v>38.99</v>
          </cell>
          <cell r="P298">
            <v>6</v>
          </cell>
        </row>
        <row r="299">
          <cell r="B299">
            <v>100</v>
          </cell>
          <cell r="C299">
            <v>20</v>
          </cell>
          <cell r="D299">
            <v>32.54</v>
          </cell>
          <cell r="E299" t="str">
            <v>N</v>
          </cell>
          <cell r="I299">
            <v>2.0299999999999998</v>
          </cell>
          <cell r="J299">
            <v>45.97</v>
          </cell>
          <cell r="K299">
            <v>48</v>
          </cell>
          <cell r="P299">
            <v>7</v>
          </cell>
        </row>
        <row r="300">
          <cell r="B300">
            <v>100</v>
          </cell>
          <cell r="C300">
            <v>22</v>
          </cell>
          <cell r="D300">
            <v>34.93</v>
          </cell>
          <cell r="E300" t="str">
            <v>N</v>
          </cell>
          <cell r="I300">
            <v>2.23</v>
          </cell>
          <cell r="J300">
            <v>65.27</v>
          </cell>
          <cell r="K300">
            <v>67.5</v>
          </cell>
          <cell r="P300">
            <v>8</v>
          </cell>
        </row>
        <row r="301">
          <cell r="B301">
            <v>100</v>
          </cell>
          <cell r="C301">
            <v>24</v>
          </cell>
          <cell r="D301">
            <v>38.89</v>
          </cell>
          <cell r="E301" t="str">
            <v>N</v>
          </cell>
          <cell r="I301">
            <v>2.4300000000000002</v>
          </cell>
          <cell r="J301">
            <v>75.56</v>
          </cell>
          <cell r="K301">
            <v>77.990000000000009</v>
          </cell>
          <cell r="P301">
            <v>8</v>
          </cell>
        </row>
        <row r="302">
          <cell r="B302">
            <v>120</v>
          </cell>
          <cell r="C302">
            <v>4</v>
          </cell>
          <cell r="D302">
            <v>11.13</v>
          </cell>
          <cell r="E302">
            <v>1.25</v>
          </cell>
          <cell r="I302">
            <v>0.41</v>
          </cell>
          <cell r="J302">
            <v>1.84</v>
          </cell>
          <cell r="K302">
            <v>2.25</v>
          </cell>
          <cell r="P302">
            <v>4</v>
          </cell>
        </row>
        <row r="303">
          <cell r="B303">
            <v>120</v>
          </cell>
          <cell r="C303">
            <v>5</v>
          </cell>
          <cell r="D303">
            <v>12.7</v>
          </cell>
          <cell r="E303">
            <v>1.25</v>
          </cell>
          <cell r="I303">
            <v>0.51</v>
          </cell>
          <cell r="J303">
            <v>2.94</v>
          </cell>
          <cell r="K303">
            <v>3.45</v>
          </cell>
          <cell r="P303">
            <v>4</v>
          </cell>
        </row>
        <row r="304">
          <cell r="B304">
            <v>120</v>
          </cell>
          <cell r="C304">
            <v>6</v>
          </cell>
          <cell r="D304">
            <v>14.27</v>
          </cell>
          <cell r="E304">
            <v>1.25</v>
          </cell>
          <cell r="I304">
            <v>0.61</v>
          </cell>
          <cell r="J304">
            <v>4.1900000000000004</v>
          </cell>
          <cell r="K304">
            <v>4.8000000000000007</v>
          </cell>
          <cell r="P304">
            <v>4</v>
          </cell>
        </row>
        <row r="305">
          <cell r="B305">
            <v>120</v>
          </cell>
          <cell r="C305">
            <v>8</v>
          </cell>
          <cell r="D305">
            <v>18.260000000000002</v>
          </cell>
          <cell r="E305">
            <v>1.5</v>
          </cell>
          <cell r="I305">
            <v>0.81</v>
          </cell>
          <cell r="J305">
            <v>9.23</v>
          </cell>
          <cell r="K305">
            <v>10.040000000000001</v>
          </cell>
          <cell r="P305">
            <v>4</v>
          </cell>
        </row>
        <row r="306">
          <cell r="B306">
            <v>120</v>
          </cell>
          <cell r="C306">
            <v>10</v>
          </cell>
          <cell r="D306">
            <v>21.44</v>
          </cell>
          <cell r="E306">
            <v>2</v>
          </cell>
          <cell r="I306">
            <v>1.01</v>
          </cell>
          <cell r="J306">
            <v>12.49</v>
          </cell>
          <cell r="K306">
            <v>13.5</v>
          </cell>
          <cell r="P306">
            <v>4</v>
          </cell>
        </row>
        <row r="307">
          <cell r="B307">
            <v>120</v>
          </cell>
          <cell r="C307">
            <v>12</v>
          </cell>
          <cell r="D307">
            <v>25.4</v>
          </cell>
          <cell r="E307" t="str">
            <v>N</v>
          </cell>
          <cell r="I307">
            <v>1.22</v>
          </cell>
          <cell r="J307">
            <v>21.27</v>
          </cell>
          <cell r="K307">
            <v>22.49</v>
          </cell>
          <cell r="P307">
            <v>6</v>
          </cell>
        </row>
        <row r="308">
          <cell r="B308">
            <v>120</v>
          </cell>
          <cell r="C308">
            <v>14</v>
          </cell>
          <cell r="D308">
            <v>27.79</v>
          </cell>
          <cell r="E308" t="str">
            <v>N</v>
          </cell>
          <cell r="I308">
            <v>1.42</v>
          </cell>
          <cell r="J308">
            <v>25.58</v>
          </cell>
          <cell r="K308">
            <v>27</v>
          </cell>
          <cell r="P308">
            <v>6</v>
          </cell>
        </row>
        <row r="309">
          <cell r="B309">
            <v>120</v>
          </cell>
          <cell r="C309">
            <v>16</v>
          </cell>
          <cell r="D309">
            <v>30.96</v>
          </cell>
          <cell r="E309" t="str">
            <v>N</v>
          </cell>
          <cell r="I309">
            <v>1.62</v>
          </cell>
          <cell r="J309">
            <v>35.880000000000003</v>
          </cell>
          <cell r="K309">
            <v>37.5</v>
          </cell>
          <cell r="P309">
            <v>6</v>
          </cell>
        </row>
        <row r="310">
          <cell r="B310">
            <v>120</v>
          </cell>
          <cell r="C310">
            <v>18</v>
          </cell>
          <cell r="D310">
            <v>34.93</v>
          </cell>
          <cell r="E310" t="str">
            <v>N</v>
          </cell>
          <cell r="I310">
            <v>1.82</v>
          </cell>
          <cell r="J310">
            <v>47.68</v>
          </cell>
          <cell r="K310">
            <v>49.5</v>
          </cell>
          <cell r="P310">
            <v>6</v>
          </cell>
        </row>
        <row r="311">
          <cell r="B311">
            <v>120</v>
          </cell>
          <cell r="C311">
            <v>20</v>
          </cell>
          <cell r="D311">
            <v>38.1</v>
          </cell>
          <cell r="E311" t="str">
            <v>N</v>
          </cell>
          <cell r="I311">
            <v>2.0299999999999998</v>
          </cell>
          <cell r="J311">
            <v>62.47</v>
          </cell>
          <cell r="K311">
            <v>64.5</v>
          </cell>
          <cell r="P311">
            <v>7</v>
          </cell>
        </row>
        <row r="312">
          <cell r="B312">
            <v>120</v>
          </cell>
          <cell r="C312">
            <v>22</v>
          </cell>
          <cell r="D312">
            <v>41.28</v>
          </cell>
          <cell r="E312" t="str">
            <v>N</v>
          </cell>
          <cell r="I312">
            <v>2.23</v>
          </cell>
          <cell r="J312">
            <v>84.76</v>
          </cell>
          <cell r="K312">
            <v>86.990000000000009</v>
          </cell>
          <cell r="P312">
            <v>8</v>
          </cell>
        </row>
        <row r="313">
          <cell r="B313">
            <v>120</v>
          </cell>
          <cell r="C313">
            <v>24</v>
          </cell>
          <cell r="D313">
            <v>46.02</v>
          </cell>
          <cell r="E313" t="str">
            <v>N</v>
          </cell>
          <cell r="I313">
            <v>2.4300000000000002</v>
          </cell>
          <cell r="J313">
            <v>98.07</v>
          </cell>
          <cell r="K313">
            <v>100.5</v>
          </cell>
          <cell r="P313">
            <v>8</v>
          </cell>
        </row>
        <row r="314">
          <cell r="B314">
            <v>140</v>
          </cell>
          <cell r="C314">
            <v>8</v>
          </cell>
          <cell r="D314">
            <v>20.62</v>
          </cell>
          <cell r="E314">
            <v>2</v>
          </cell>
          <cell r="I314">
            <v>0.81</v>
          </cell>
          <cell r="J314">
            <v>10.130000000000001</v>
          </cell>
          <cell r="K314">
            <v>10.940000000000001</v>
          </cell>
          <cell r="P314">
            <v>4</v>
          </cell>
        </row>
        <row r="315">
          <cell r="B315">
            <v>140</v>
          </cell>
          <cell r="C315">
            <v>10</v>
          </cell>
          <cell r="D315">
            <v>25.4</v>
          </cell>
          <cell r="E315" t="str">
            <v>N</v>
          </cell>
          <cell r="I315">
            <v>1.01</v>
          </cell>
          <cell r="J315">
            <v>18.48</v>
          </cell>
          <cell r="K315">
            <v>19.490000000000002</v>
          </cell>
          <cell r="P315">
            <v>4</v>
          </cell>
        </row>
        <row r="316">
          <cell r="B316">
            <v>140</v>
          </cell>
          <cell r="C316">
            <v>12</v>
          </cell>
          <cell r="D316">
            <v>28.58</v>
          </cell>
          <cell r="E316" t="str">
            <v>N</v>
          </cell>
          <cell r="I316">
            <v>1.22</v>
          </cell>
          <cell r="J316">
            <v>25.78</v>
          </cell>
          <cell r="K316">
            <v>27</v>
          </cell>
          <cell r="P316">
            <v>6</v>
          </cell>
        </row>
        <row r="317">
          <cell r="B317">
            <v>140</v>
          </cell>
          <cell r="C317">
            <v>14</v>
          </cell>
          <cell r="D317">
            <v>31.75</v>
          </cell>
          <cell r="E317" t="str">
            <v>N</v>
          </cell>
          <cell r="I317">
            <v>1.42</v>
          </cell>
          <cell r="J317">
            <v>31.58</v>
          </cell>
          <cell r="K317">
            <v>33</v>
          </cell>
          <cell r="P317">
            <v>6</v>
          </cell>
        </row>
        <row r="318">
          <cell r="B318">
            <v>140</v>
          </cell>
          <cell r="C318">
            <v>16</v>
          </cell>
          <cell r="D318">
            <v>36.53</v>
          </cell>
          <cell r="E318" t="str">
            <v>N</v>
          </cell>
          <cell r="I318">
            <v>1.62</v>
          </cell>
          <cell r="J318">
            <v>44.87</v>
          </cell>
          <cell r="K318">
            <v>46.489999999999995</v>
          </cell>
          <cell r="P318">
            <v>6</v>
          </cell>
        </row>
        <row r="319">
          <cell r="B319">
            <v>140</v>
          </cell>
          <cell r="C319">
            <v>18</v>
          </cell>
          <cell r="D319">
            <v>39.67</v>
          </cell>
          <cell r="E319" t="str">
            <v>N</v>
          </cell>
          <cell r="I319">
            <v>1.82</v>
          </cell>
          <cell r="J319">
            <v>59.68</v>
          </cell>
          <cell r="K319">
            <v>61.5</v>
          </cell>
          <cell r="P319">
            <v>6</v>
          </cell>
        </row>
        <row r="320">
          <cell r="B320">
            <v>140</v>
          </cell>
          <cell r="C320">
            <v>20</v>
          </cell>
          <cell r="D320">
            <v>44.45</v>
          </cell>
          <cell r="E320" t="str">
            <v>N</v>
          </cell>
          <cell r="I320">
            <v>2.0299999999999998</v>
          </cell>
          <cell r="J320">
            <v>78.959999999999994</v>
          </cell>
          <cell r="K320">
            <v>80.989999999999995</v>
          </cell>
          <cell r="P320">
            <v>7</v>
          </cell>
        </row>
        <row r="321">
          <cell r="B321">
            <v>140</v>
          </cell>
          <cell r="C321">
            <v>22</v>
          </cell>
          <cell r="D321">
            <v>47.63</v>
          </cell>
          <cell r="E321" t="str">
            <v>N</v>
          </cell>
          <cell r="I321">
            <v>2.23</v>
          </cell>
          <cell r="J321">
            <v>108.77</v>
          </cell>
          <cell r="K321">
            <v>111</v>
          </cell>
          <cell r="P321">
            <v>8</v>
          </cell>
        </row>
        <row r="322">
          <cell r="B322">
            <v>140</v>
          </cell>
          <cell r="C322">
            <v>24</v>
          </cell>
          <cell r="D322">
            <v>52.37</v>
          </cell>
          <cell r="E322" t="str">
            <v>N</v>
          </cell>
          <cell r="I322">
            <v>2.4300000000000002</v>
          </cell>
          <cell r="J322">
            <v>126.57</v>
          </cell>
          <cell r="K322">
            <v>129</v>
          </cell>
          <cell r="P322">
            <v>8</v>
          </cell>
        </row>
        <row r="323">
          <cell r="B323">
            <v>160</v>
          </cell>
          <cell r="C323">
            <v>0.5</v>
          </cell>
          <cell r="D323">
            <v>4.78</v>
          </cell>
          <cell r="E323">
            <v>1</v>
          </cell>
          <cell r="I323">
            <v>7.0000000000000007E-2</v>
          </cell>
          <cell r="J323">
            <v>0.08</v>
          </cell>
          <cell r="K323">
            <v>0.15000000000000002</v>
          </cell>
          <cell r="P323">
            <v>2</v>
          </cell>
        </row>
        <row r="324">
          <cell r="B324">
            <v>160</v>
          </cell>
          <cell r="C324">
            <v>0.5</v>
          </cell>
          <cell r="D324">
            <v>4.78</v>
          </cell>
          <cell r="E324">
            <v>1</v>
          </cell>
          <cell r="I324">
            <v>7.0000000000000007E-2</v>
          </cell>
          <cell r="J324">
            <v>0.08</v>
          </cell>
          <cell r="K324">
            <v>0.15000000000000002</v>
          </cell>
          <cell r="P324">
            <v>2</v>
          </cell>
        </row>
        <row r="325">
          <cell r="B325">
            <v>160</v>
          </cell>
          <cell r="C325">
            <v>0.5</v>
          </cell>
          <cell r="D325">
            <v>4.78</v>
          </cell>
          <cell r="E325">
            <v>1</v>
          </cell>
          <cell r="I325">
            <v>7.0000000000000007E-2</v>
          </cell>
          <cell r="J325">
            <v>0.08</v>
          </cell>
          <cell r="K325">
            <v>0.15000000000000002</v>
          </cell>
          <cell r="P325">
            <v>2</v>
          </cell>
        </row>
        <row r="326">
          <cell r="B326">
            <v>160</v>
          </cell>
          <cell r="C326">
            <v>0.75</v>
          </cell>
          <cell r="D326">
            <v>5.56</v>
          </cell>
          <cell r="E326">
            <v>1</v>
          </cell>
          <cell r="I326">
            <v>0.08</v>
          </cell>
          <cell r="J326">
            <v>7.0000000000000007E-2</v>
          </cell>
          <cell r="K326">
            <v>0.15000000000000002</v>
          </cell>
          <cell r="P326">
            <v>2</v>
          </cell>
        </row>
        <row r="327">
          <cell r="B327">
            <v>160</v>
          </cell>
          <cell r="C327">
            <v>0.75</v>
          </cell>
          <cell r="D327">
            <v>5.56</v>
          </cell>
          <cell r="E327">
            <v>1</v>
          </cell>
          <cell r="I327">
            <v>0.08</v>
          </cell>
          <cell r="J327">
            <v>7.0000000000000007E-2</v>
          </cell>
          <cell r="K327">
            <v>0.15000000000000002</v>
          </cell>
          <cell r="P327">
            <v>2</v>
          </cell>
        </row>
        <row r="328">
          <cell r="B328">
            <v>160</v>
          </cell>
          <cell r="C328">
            <v>0.75</v>
          </cell>
          <cell r="D328">
            <v>5.56</v>
          </cell>
          <cell r="E328">
            <v>1</v>
          </cell>
          <cell r="I328">
            <v>0.08</v>
          </cell>
          <cell r="J328">
            <v>7.0000000000000007E-2</v>
          </cell>
          <cell r="K328">
            <v>0.15000000000000002</v>
          </cell>
          <cell r="P328">
            <v>2</v>
          </cell>
        </row>
        <row r="329">
          <cell r="B329">
            <v>160</v>
          </cell>
          <cell r="C329">
            <v>1</v>
          </cell>
          <cell r="D329">
            <v>6.35</v>
          </cell>
          <cell r="E329">
            <v>1</v>
          </cell>
          <cell r="I329">
            <v>0.1</v>
          </cell>
          <cell r="J329">
            <v>0.35</v>
          </cell>
          <cell r="K329">
            <v>0.44999999999999996</v>
          </cell>
          <cell r="P329">
            <v>2</v>
          </cell>
        </row>
        <row r="330">
          <cell r="B330">
            <v>160</v>
          </cell>
          <cell r="C330">
            <v>1</v>
          </cell>
          <cell r="D330">
            <v>6.35</v>
          </cell>
          <cell r="E330">
            <v>1</v>
          </cell>
          <cell r="I330">
            <v>0.1</v>
          </cell>
          <cell r="J330">
            <v>0.35</v>
          </cell>
          <cell r="K330">
            <v>0.44999999999999996</v>
          </cell>
          <cell r="P330">
            <v>2</v>
          </cell>
        </row>
        <row r="331">
          <cell r="B331">
            <v>160</v>
          </cell>
          <cell r="C331">
            <v>1</v>
          </cell>
          <cell r="D331">
            <v>6.35</v>
          </cell>
          <cell r="E331">
            <v>1</v>
          </cell>
          <cell r="I331">
            <v>0.1</v>
          </cell>
          <cell r="J331">
            <v>0.35</v>
          </cell>
          <cell r="K331">
            <v>0.44999999999999996</v>
          </cell>
          <cell r="P331">
            <v>2</v>
          </cell>
        </row>
        <row r="332">
          <cell r="B332">
            <v>160</v>
          </cell>
          <cell r="C332">
            <v>1.25</v>
          </cell>
          <cell r="D332">
            <v>6.35</v>
          </cell>
          <cell r="E332">
            <v>1</v>
          </cell>
          <cell r="I332">
            <v>0.13</v>
          </cell>
          <cell r="J332">
            <v>0.32</v>
          </cell>
          <cell r="K332">
            <v>0.45</v>
          </cell>
          <cell r="P332">
            <v>2</v>
          </cell>
        </row>
        <row r="333">
          <cell r="B333">
            <v>160</v>
          </cell>
          <cell r="C333">
            <v>1.25</v>
          </cell>
          <cell r="D333">
            <v>6.35</v>
          </cell>
          <cell r="E333">
            <v>1</v>
          </cell>
          <cell r="I333">
            <v>0.13</v>
          </cell>
          <cell r="J333">
            <v>0.32</v>
          </cell>
          <cell r="K333">
            <v>0.45</v>
          </cell>
          <cell r="P333">
            <v>2</v>
          </cell>
        </row>
        <row r="334">
          <cell r="B334">
            <v>160</v>
          </cell>
          <cell r="C334">
            <v>1.25</v>
          </cell>
          <cell r="D334">
            <v>6.35</v>
          </cell>
          <cell r="E334">
            <v>1</v>
          </cell>
          <cell r="I334">
            <v>0.13</v>
          </cell>
          <cell r="J334">
            <v>0.32</v>
          </cell>
          <cell r="K334">
            <v>0.45</v>
          </cell>
          <cell r="P334">
            <v>2</v>
          </cell>
        </row>
        <row r="335">
          <cell r="B335">
            <v>160</v>
          </cell>
          <cell r="C335">
            <v>1.5</v>
          </cell>
          <cell r="D335">
            <v>7.14</v>
          </cell>
          <cell r="E335">
            <v>1</v>
          </cell>
          <cell r="I335">
            <v>0.15</v>
          </cell>
          <cell r="J335">
            <v>0.45</v>
          </cell>
          <cell r="K335">
            <v>0.6</v>
          </cell>
          <cell r="P335">
            <v>2</v>
          </cell>
        </row>
        <row r="336">
          <cell r="B336">
            <v>160</v>
          </cell>
          <cell r="C336">
            <v>1.5</v>
          </cell>
          <cell r="D336">
            <v>7.14</v>
          </cell>
          <cell r="E336">
            <v>1</v>
          </cell>
          <cell r="I336">
            <v>0.15</v>
          </cell>
          <cell r="J336">
            <v>0.45</v>
          </cell>
          <cell r="K336">
            <v>0.6</v>
          </cell>
          <cell r="P336">
            <v>2</v>
          </cell>
        </row>
        <row r="337">
          <cell r="B337">
            <v>160</v>
          </cell>
          <cell r="C337">
            <v>1.5</v>
          </cell>
          <cell r="D337">
            <v>7.14</v>
          </cell>
          <cell r="E337">
            <v>1</v>
          </cell>
          <cell r="I337">
            <v>0.15</v>
          </cell>
          <cell r="J337">
            <v>0.45</v>
          </cell>
          <cell r="K337">
            <v>0.6</v>
          </cell>
          <cell r="P337">
            <v>2</v>
          </cell>
        </row>
        <row r="338">
          <cell r="B338">
            <v>160</v>
          </cell>
          <cell r="C338">
            <v>2</v>
          </cell>
          <cell r="D338">
            <v>8.74</v>
          </cell>
          <cell r="E338">
            <v>1</v>
          </cell>
          <cell r="I338">
            <v>0.2</v>
          </cell>
          <cell r="J338">
            <v>0.7</v>
          </cell>
          <cell r="K338">
            <v>0.89999999999999991</v>
          </cell>
          <cell r="P338">
            <v>4</v>
          </cell>
        </row>
        <row r="339">
          <cell r="B339">
            <v>160</v>
          </cell>
          <cell r="C339">
            <v>2</v>
          </cell>
          <cell r="D339">
            <v>8.74</v>
          </cell>
          <cell r="E339">
            <v>1</v>
          </cell>
          <cell r="I339">
            <v>0.2</v>
          </cell>
          <cell r="J339">
            <v>0.7</v>
          </cell>
          <cell r="K339">
            <v>0.89999999999999991</v>
          </cell>
          <cell r="P339">
            <v>4</v>
          </cell>
        </row>
        <row r="340">
          <cell r="B340">
            <v>160</v>
          </cell>
          <cell r="C340">
            <v>2</v>
          </cell>
          <cell r="D340">
            <v>8.74</v>
          </cell>
          <cell r="E340">
            <v>1</v>
          </cell>
          <cell r="I340">
            <v>0.2</v>
          </cell>
          <cell r="J340">
            <v>0.7</v>
          </cell>
          <cell r="K340">
            <v>0.89999999999999991</v>
          </cell>
          <cell r="P340">
            <v>4</v>
          </cell>
        </row>
        <row r="341">
          <cell r="B341">
            <v>160</v>
          </cell>
          <cell r="C341">
            <v>2.5</v>
          </cell>
          <cell r="D341">
            <v>9.5299999999999994</v>
          </cell>
          <cell r="E341">
            <v>1</v>
          </cell>
          <cell r="I341">
            <v>0.25</v>
          </cell>
          <cell r="J341">
            <v>0.8</v>
          </cell>
          <cell r="K341">
            <v>1.05</v>
          </cell>
          <cell r="P341">
            <v>4</v>
          </cell>
        </row>
        <row r="342">
          <cell r="B342">
            <v>160</v>
          </cell>
          <cell r="C342">
            <v>3</v>
          </cell>
          <cell r="D342">
            <v>11.13</v>
          </cell>
          <cell r="E342">
            <v>1.25</v>
          </cell>
          <cell r="I342">
            <v>0.3</v>
          </cell>
          <cell r="J342">
            <v>1.5</v>
          </cell>
          <cell r="K342">
            <v>1.8</v>
          </cell>
          <cell r="P342">
            <v>4</v>
          </cell>
        </row>
        <row r="343">
          <cell r="B343">
            <v>160</v>
          </cell>
          <cell r="C343">
            <v>4</v>
          </cell>
          <cell r="D343">
            <v>13.49</v>
          </cell>
          <cell r="E343">
            <v>1.25</v>
          </cell>
          <cell r="I343">
            <v>0.41</v>
          </cell>
          <cell r="J343">
            <v>2.59</v>
          </cell>
          <cell r="K343">
            <v>3</v>
          </cell>
          <cell r="P343">
            <v>4</v>
          </cell>
        </row>
        <row r="344">
          <cell r="B344">
            <v>160</v>
          </cell>
          <cell r="C344">
            <v>5</v>
          </cell>
          <cell r="D344">
            <v>15.88</v>
          </cell>
          <cell r="E344">
            <v>1.5</v>
          </cell>
          <cell r="I344">
            <v>0.51</v>
          </cell>
          <cell r="J344">
            <v>4.29</v>
          </cell>
          <cell r="K344">
            <v>4.8</v>
          </cell>
          <cell r="P344">
            <v>4</v>
          </cell>
        </row>
        <row r="345">
          <cell r="B345">
            <v>160</v>
          </cell>
          <cell r="C345">
            <v>6</v>
          </cell>
          <cell r="D345">
            <v>18.260000000000002</v>
          </cell>
          <cell r="E345">
            <v>1.5</v>
          </cell>
          <cell r="I345">
            <v>0.61</v>
          </cell>
          <cell r="J345">
            <v>7.04</v>
          </cell>
          <cell r="K345">
            <v>7.65</v>
          </cell>
          <cell r="P345">
            <v>4</v>
          </cell>
        </row>
        <row r="346">
          <cell r="B346">
            <v>160</v>
          </cell>
          <cell r="C346">
            <v>8</v>
          </cell>
          <cell r="D346">
            <v>23.01</v>
          </cell>
          <cell r="E346">
            <v>2</v>
          </cell>
          <cell r="I346">
            <v>0.81</v>
          </cell>
          <cell r="J346">
            <v>11.19</v>
          </cell>
          <cell r="K346">
            <v>12</v>
          </cell>
          <cell r="P346">
            <v>4</v>
          </cell>
        </row>
        <row r="347">
          <cell r="B347">
            <v>160</v>
          </cell>
          <cell r="C347">
            <v>10</v>
          </cell>
          <cell r="D347">
            <v>28.58</v>
          </cell>
          <cell r="E347" t="str">
            <v>N</v>
          </cell>
          <cell r="I347">
            <v>1.01</v>
          </cell>
          <cell r="J347">
            <v>21.48</v>
          </cell>
          <cell r="K347">
            <v>22.490000000000002</v>
          </cell>
          <cell r="P347">
            <v>4</v>
          </cell>
        </row>
        <row r="348">
          <cell r="B348">
            <v>160</v>
          </cell>
          <cell r="C348">
            <v>12</v>
          </cell>
          <cell r="D348">
            <v>33.32</v>
          </cell>
          <cell r="E348" t="str">
            <v>N</v>
          </cell>
          <cell r="I348">
            <v>1.22</v>
          </cell>
          <cell r="J348">
            <v>31.78</v>
          </cell>
          <cell r="K348">
            <v>33</v>
          </cell>
          <cell r="P348">
            <v>6</v>
          </cell>
        </row>
        <row r="349">
          <cell r="B349">
            <v>160</v>
          </cell>
          <cell r="C349">
            <v>14</v>
          </cell>
          <cell r="D349">
            <v>35.71</v>
          </cell>
          <cell r="E349" t="str">
            <v>N</v>
          </cell>
          <cell r="I349">
            <v>1.42</v>
          </cell>
          <cell r="J349">
            <v>39.07</v>
          </cell>
          <cell r="K349">
            <v>40.49</v>
          </cell>
          <cell r="P349">
            <v>6</v>
          </cell>
        </row>
        <row r="350">
          <cell r="B350">
            <v>160</v>
          </cell>
          <cell r="C350">
            <v>16</v>
          </cell>
          <cell r="D350">
            <v>40.49</v>
          </cell>
          <cell r="E350" t="str">
            <v>N</v>
          </cell>
          <cell r="I350">
            <v>1.62</v>
          </cell>
          <cell r="J350">
            <v>53.88</v>
          </cell>
          <cell r="K350">
            <v>55.5</v>
          </cell>
          <cell r="P350">
            <v>6</v>
          </cell>
        </row>
        <row r="351">
          <cell r="B351">
            <v>160</v>
          </cell>
          <cell r="C351">
            <v>18</v>
          </cell>
          <cell r="D351">
            <v>45.24</v>
          </cell>
          <cell r="E351" t="str">
            <v>N</v>
          </cell>
          <cell r="I351">
            <v>1.82</v>
          </cell>
          <cell r="J351">
            <v>71.680000000000007</v>
          </cell>
          <cell r="K351">
            <v>73.5</v>
          </cell>
          <cell r="P351">
            <v>6</v>
          </cell>
        </row>
        <row r="352">
          <cell r="B352">
            <v>160</v>
          </cell>
          <cell r="C352">
            <v>20</v>
          </cell>
          <cell r="D352">
            <v>50.01</v>
          </cell>
          <cell r="E352" t="str">
            <v>N</v>
          </cell>
          <cell r="I352">
            <v>2.0299999999999998</v>
          </cell>
          <cell r="J352">
            <v>93.97</v>
          </cell>
          <cell r="K352">
            <v>96</v>
          </cell>
          <cell r="P352">
            <v>7</v>
          </cell>
        </row>
        <row r="353">
          <cell r="B353">
            <v>160</v>
          </cell>
          <cell r="C353">
            <v>22</v>
          </cell>
          <cell r="D353">
            <v>53.98</v>
          </cell>
          <cell r="E353" t="str">
            <v>N</v>
          </cell>
          <cell r="I353">
            <v>2.23</v>
          </cell>
          <cell r="J353">
            <v>132.77000000000001</v>
          </cell>
          <cell r="K353">
            <v>135</v>
          </cell>
          <cell r="P353">
            <v>8</v>
          </cell>
        </row>
        <row r="354">
          <cell r="B354">
            <v>160</v>
          </cell>
          <cell r="C354">
            <v>24</v>
          </cell>
          <cell r="D354">
            <v>59.54</v>
          </cell>
          <cell r="E354" t="str">
            <v>N</v>
          </cell>
          <cell r="I354">
            <v>2.4300000000000002</v>
          </cell>
          <cell r="J354">
            <v>162.56</v>
          </cell>
          <cell r="K354">
            <v>164.99</v>
          </cell>
          <cell r="P354">
            <v>8</v>
          </cell>
        </row>
        <row r="355">
          <cell r="B355" t="str">
            <v>STD</v>
          </cell>
          <cell r="C355">
            <v>0.125</v>
          </cell>
          <cell r="D355">
            <v>1.73</v>
          </cell>
          <cell r="E355">
            <v>1</v>
          </cell>
          <cell r="I355">
            <v>7.0000000000000007E-2</v>
          </cell>
          <cell r="K355">
            <v>7.0000000000000007E-2</v>
          </cell>
          <cell r="P355">
            <v>2</v>
          </cell>
        </row>
        <row r="356">
          <cell r="B356" t="str">
            <v>STD</v>
          </cell>
          <cell r="C356">
            <v>0.125</v>
          </cell>
          <cell r="D356">
            <v>1.73</v>
          </cell>
          <cell r="E356">
            <v>1</v>
          </cell>
          <cell r="I356">
            <v>7.0000000000000007E-2</v>
          </cell>
          <cell r="K356">
            <v>7.0000000000000007E-2</v>
          </cell>
          <cell r="P356">
            <v>2</v>
          </cell>
        </row>
        <row r="357">
          <cell r="B357" t="str">
            <v>STD</v>
          </cell>
          <cell r="C357">
            <v>0.125</v>
          </cell>
          <cell r="D357">
            <v>1.73</v>
          </cell>
          <cell r="E357">
            <v>1</v>
          </cell>
          <cell r="I357">
            <v>7.0000000000000007E-2</v>
          </cell>
          <cell r="K357">
            <v>7.0000000000000007E-2</v>
          </cell>
          <cell r="P357">
            <v>2</v>
          </cell>
        </row>
        <row r="358">
          <cell r="B358" t="str">
            <v>STD</v>
          </cell>
          <cell r="C358">
            <v>0.25</v>
          </cell>
          <cell r="D358">
            <v>2.2400000000000002</v>
          </cell>
          <cell r="E358">
            <v>1</v>
          </cell>
          <cell r="I358">
            <v>7.0000000000000007E-2</v>
          </cell>
          <cell r="K358">
            <v>7.0000000000000007E-2</v>
          </cell>
          <cell r="P358">
            <v>2</v>
          </cell>
        </row>
        <row r="359">
          <cell r="B359" t="str">
            <v>STD</v>
          </cell>
          <cell r="C359">
            <v>0.25</v>
          </cell>
          <cell r="D359">
            <v>2.2400000000000002</v>
          </cell>
          <cell r="E359">
            <v>1</v>
          </cell>
          <cell r="I359">
            <v>7.0000000000000007E-2</v>
          </cell>
          <cell r="K359">
            <v>7.0000000000000007E-2</v>
          </cell>
          <cell r="P359">
            <v>2</v>
          </cell>
        </row>
        <row r="360">
          <cell r="B360" t="str">
            <v>STD</v>
          </cell>
          <cell r="C360">
            <v>0.25</v>
          </cell>
          <cell r="D360">
            <v>2.2400000000000002</v>
          </cell>
          <cell r="E360">
            <v>1</v>
          </cell>
          <cell r="I360">
            <v>7.0000000000000007E-2</v>
          </cell>
          <cell r="K360">
            <v>7.0000000000000007E-2</v>
          </cell>
          <cell r="P360">
            <v>2</v>
          </cell>
        </row>
        <row r="361">
          <cell r="B361" t="str">
            <v>STD</v>
          </cell>
          <cell r="C361">
            <v>0.375</v>
          </cell>
          <cell r="D361">
            <v>2.31</v>
          </cell>
          <cell r="E361">
            <v>1</v>
          </cell>
          <cell r="I361">
            <v>7.0000000000000007E-2</v>
          </cell>
          <cell r="J361">
            <v>0</v>
          </cell>
          <cell r="K361">
            <v>7.0000000000000007E-2</v>
          </cell>
          <cell r="P361">
            <v>2</v>
          </cell>
        </row>
        <row r="362">
          <cell r="B362" t="str">
            <v>STD</v>
          </cell>
          <cell r="C362">
            <v>0.375</v>
          </cell>
          <cell r="D362">
            <v>2.31</v>
          </cell>
          <cell r="E362">
            <v>1</v>
          </cell>
          <cell r="I362">
            <v>7.0000000000000007E-2</v>
          </cell>
          <cell r="J362">
            <v>0</v>
          </cell>
          <cell r="K362">
            <v>7.0000000000000007E-2</v>
          </cell>
          <cell r="P362">
            <v>2</v>
          </cell>
        </row>
        <row r="363">
          <cell r="B363" t="str">
            <v>STD</v>
          </cell>
          <cell r="C363">
            <v>0.375</v>
          </cell>
          <cell r="D363">
            <v>2.31</v>
          </cell>
          <cell r="E363">
            <v>1</v>
          </cell>
          <cell r="I363">
            <v>7.0000000000000007E-2</v>
          </cell>
          <cell r="J363">
            <v>0</v>
          </cell>
          <cell r="K363">
            <v>7.0000000000000007E-2</v>
          </cell>
          <cell r="P363">
            <v>2</v>
          </cell>
        </row>
        <row r="364">
          <cell r="B364" t="str">
            <v>STD</v>
          </cell>
          <cell r="C364">
            <v>0.5</v>
          </cell>
          <cell r="D364">
            <v>2.77</v>
          </cell>
          <cell r="E364">
            <v>1</v>
          </cell>
          <cell r="I364">
            <v>7.0000000000000007E-2</v>
          </cell>
          <cell r="J364">
            <v>0</v>
          </cell>
          <cell r="K364">
            <v>7.0000000000000007E-2</v>
          </cell>
          <cell r="P364">
            <v>2</v>
          </cell>
        </row>
        <row r="365">
          <cell r="B365" t="str">
            <v>STD</v>
          </cell>
          <cell r="C365">
            <v>0.5</v>
          </cell>
          <cell r="D365">
            <v>2.77</v>
          </cell>
          <cell r="E365">
            <v>1</v>
          </cell>
          <cell r="I365">
            <v>7.0000000000000007E-2</v>
          </cell>
          <cell r="J365">
            <v>0</v>
          </cell>
          <cell r="K365">
            <v>7.0000000000000007E-2</v>
          </cell>
          <cell r="P365">
            <v>2</v>
          </cell>
        </row>
        <row r="366">
          <cell r="B366" t="str">
            <v>STD</v>
          </cell>
          <cell r="C366">
            <v>0.5</v>
          </cell>
          <cell r="D366">
            <v>2.77</v>
          </cell>
          <cell r="E366">
            <v>1</v>
          </cell>
          <cell r="I366">
            <v>7.0000000000000007E-2</v>
          </cell>
          <cell r="J366">
            <v>0</v>
          </cell>
          <cell r="K366">
            <v>7.0000000000000007E-2</v>
          </cell>
          <cell r="P366">
            <v>2</v>
          </cell>
        </row>
        <row r="367">
          <cell r="B367" t="str">
            <v>STD</v>
          </cell>
          <cell r="C367">
            <v>0.75</v>
          </cell>
          <cell r="D367">
            <v>2.87</v>
          </cell>
          <cell r="E367">
            <v>1</v>
          </cell>
          <cell r="I367">
            <v>7.0000000000000007E-2</v>
          </cell>
          <cell r="J367">
            <v>0</v>
          </cell>
          <cell r="K367">
            <v>7.0000000000000007E-2</v>
          </cell>
          <cell r="P367">
            <v>2</v>
          </cell>
        </row>
        <row r="368">
          <cell r="B368" t="str">
            <v>STD</v>
          </cell>
          <cell r="C368">
            <v>0.75</v>
          </cell>
          <cell r="D368">
            <v>2.87</v>
          </cell>
          <cell r="E368">
            <v>1</v>
          </cell>
          <cell r="I368">
            <v>7.0000000000000007E-2</v>
          </cell>
          <cell r="J368">
            <v>0</v>
          </cell>
          <cell r="K368">
            <v>7.0000000000000007E-2</v>
          </cell>
          <cell r="P368">
            <v>2</v>
          </cell>
        </row>
        <row r="369">
          <cell r="B369" t="str">
            <v>STD</v>
          </cell>
          <cell r="C369">
            <v>0.75</v>
          </cell>
          <cell r="D369">
            <v>2.87</v>
          </cell>
          <cell r="E369">
            <v>1</v>
          </cell>
          <cell r="I369">
            <v>7.0000000000000007E-2</v>
          </cell>
          <cell r="J369">
            <v>0</v>
          </cell>
          <cell r="K369">
            <v>7.0000000000000007E-2</v>
          </cell>
          <cell r="P369">
            <v>2</v>
          </cell>
        </row>
        <row r="370">
          <cell r="B370" t="str">
            <v>STD</v>
          </cell>
          <cell r="C370">
            <v>1</v>
          </cell>
          <cell r="D370">
            <v>3.38</v>
          </cell>
          <cell r="E370">
            <v>1</v>
          </cell>
          <cell r="I370">
            <v>0.12</v>
          </cell>
          <cell r="J370">
            <v>0</v>
          </cell>
          <cell r="K370">
            <v>0.12</v>
          </cell>
          <cell r="P370">
            <v>2</v>
          </cell>
        </row>
        <row r="371">
          <cell r="B371" t="str">
            <v>STD</v>
          </cell>
          <cell r="C371">
            <v>1</v>
          </cell>
          <cell r="D371">
            <v>3.38</v>
          </cell>
          <cell r="E371">
            <v>1</v>
          </cell>
          <cell r="I371">
            <v>0.12</v>
          </cell>
          <cell r="J371">
            <v>0</v>
          </cell>
          <cell r="K371">
            <v>0.12</v>
          </cell>
          <cell r="P371">
            <v>2</v>
          </cell>
        </row>
        <row r="372">
          <cell r="B372" t="str">
            <v>STD</v>
          </cell>
          <cell r="C372">
            <v>1</v>
          </cell>
          <cell r="D372">
            <v>3.38</v>
          </cell>
          <cell r="E372">
            <v>1</v>
          </cell>
          <cell r="I372">
            <v>0.12</v>
          </cell>
          <cell r="J372">
            <v>0</v>
          </cell>
          <cell r="K372">
            <v>0.12</v>
          </cell>
          <cell r="P372">
            <v>2</v>
          </cell>
        </row>
        <row r="373">
          <cell r="B373" t="str">
            <v>STD</v>
          </cell>
          <cell r="C373">
            <v>1.25</v>
          </cell>
          <cell r="D373">
            <v>3.56</v>
          </cell>
          <cell r="E373">
            <v>1</v>
          </cell>
          <cell r="I373">
            <v>0.15</v>
          </cell>
          <cell r="K373">
            <v>0.15</v>
          </cell>
          <cell r="P373">
            <v>2</v>
          </cell>
        </row>
        <row r="374">
          <cell r="B374" t="str">
            <v>STD</v>
          </cell>
          <cell r="C374">
            <v>1.25</v>
          </cell>
          <cell r="D374">
            <v>3.56</v>
          </cell>
          <cell r="E374">
            <v>1</v>
          </cell>
          <cell r="I374">
            <v>0.15</v>
          </cell>
          <cell r="K374">
            <v>0.15</v>
          </cell>
          <cell r="P374">
            <v>2</v>
          </cell>
        </row>
        <row r="375">
          <cell r="B375" t="str">
            <v>STD</v>
          </cell>
          <cell r="C375">
            <v>1.25</v>
          </cell>
          <cell r="D375">
            <v>3.56</v>
          </cell>
          <cell r="E375">
            <v>1</v>
          </cell>
          <cell r="I375">
            <v>0.15</v>
          </cell>
          <cell r="K375">
            <v>0.15</v>
          </cell>
          <cell r="P375">
            <v>2</v>
          </cell>
        </row>
        <row r="376">
          <cell r="B376" t="str">
            <v>STD</v>
          </cell>
          <cell r="C376">
            <v>1.5</v>
          </cell>
          <cell r="D376">
            <v>3.68</v>
          </cell>
          <cell r="E376">
            <v>1</v>
          </cell>
          <cell r="I376">
            <v>0.15</v>
          </cell>
          <cell r="J376">
            <v>0</v>
          </cell>
          <cell r="K376">
            <v>0.15</v>
          </cell>
          <cell r="P376">
            <v>2</v>
          </cell>
        </row>
        <row r="377">
          <cell r="B377" t="str">
            <v>STD</v>
          </cell>
          <cell r="C377">
            <v>1.5</v>
          </cell>
          <cell r="D377">
            <v>3.68</v>
          </cell>
          <cell r="E377">
            <v>1</v>
          </cell>
          <cell r="I377">
            <v>0.15</v>
          </cell>
          <cell r="J377">
            <v>0</v>
          </cell>
          <cell r="K377">
            <v>0.15</v>
          </cell>
          <cell r="P377">
            <v>2</v>
          </cell>
        </row>
        <row r="378">
          <cell r="B378" t="str">
            <v>STD</v>
          </cell>
          <cell r="C378">
            <v>1.5</v>
          </cell>
          <cell r="D378">
            <v>3.68</v>
          </cell>
          <cell r="E378">
            <v>1</v>
          </cell>
          <cell r="I378">
            <v>0.15</v>
          </cell>
          <cell r="J378">
            <v>0</v>
          </cell>
          <cell r="K378">
            <v>0.15</v>
          </cell>
          <cell r="P378">
            <v>2</v>
          </cell>
        </row>
        <row r="379">
          <cell r="B379" t="str">
            <v>STD</v>
          </cell>
          <cell r="C379">
            <v>2</v>
          </cell>
          <cell r="D379">
            <v>3.91</v>
          </cell>
          <cell r="E379">
            <v>1</v>
          </cell>
          <cell r="I379">
            <v>0.3</v>
          </cell>
          <cell r="J379">
            <v>0</v>
          </cell>
          <cell r="K379">
            <v>0.3</v>
          </cell>
          <cell r="P379">
            <v>2</v>
          </cell>
        </row>
        <row r="380">
          <cell r="B380" t="str">
            <v>STD</v>
          </cell>
          <cell r="C380">
            <v>2</v>
          </cell>
          <cell r="D380">
            <v>3.91</v>
          </cell>
          <cell r="E380">
            <v>1</v>
          </cell>
          <cell r="I380">
            <v>0.3</v>
          </cell>
          <cell r="J380">
            <v>0</v>
          </cell>
          <cell r="K380">
            <v>0.3</v>
          </cell>
          <cell r="P380">
            <v>2</v>
          </cell>
        </row>
        <row r="381">
          <cell r="B381" t="str">
            <v>STD</v>
          </cell>
          <cell r="C381">
            <v>2</v>
          </cell>
          <cell r="D381">
            <v>3.91</v>
          </cell>
          <cell r="E381">
            <v>1</v>
          </cell>
          <cell r="I381">
            <v>0.3</v>
          </cell>
          <cell r="J381">
            <v>0</v>
          </cell>
          <cell r="K381">
            <v>0.3</v>
          </cell>
          <cell r="P381">
            <v>2</v>
          </cell>
        </row>
        <row r="382">
          <cell r="B382" t="str">
            <v>STD</v>
          </cell>
          <cell r="C382">
            <v>2.5</v>
          </cell>
          <cell r="D382">
            <v>5.16</v>
          </cell>
          <cell r="E382">
            <v>1</v>
          </cell>
          <cell r="I382">
            <v>0.25</v>
          </cell>
          <cell r="J382">
            <v>0.2</v>
          </cell>
          <cell r="K382">
            <v>0.45</v>
          </cell>
          <cell r="P382">
            <v>2</v>
          </cell>
        </row>
        <row r="383">
          <cell r="B383" t="str">
            <v>STD</v>
          </cell>
          <cell r="C383">
            <v>3</v>
          </cell>
          <cell r="D383">
            <v>5.49</v>
          </cell>
          <cell r="E383">
            <v>1</v>
          </cell>
          <cell r="I383">
            <v>0.3</v>
          </cell>
          <cell r="J383">
            <v>0.3</v>
          </cell>
          <cell r="K383">
            <v>0.6</v>
          </cell>
          <cell r="P383">
            <v>2</v>
          </cell>
        </row>
        <row r="384">
          <cell r="B384" t="str">
            <v>STD</v>
          </cell>
          <cell r="C384">
            <v>3.5</v>
          </cell>
          <cell r="D384">
            <v>5.74</v>
          </cell>
          <cell r="E384">
            <v>1</v>
          </cell>
          <cell r="I384">
            <v>0.35</v>
          </cell>
          <cell r="J384">
            <v>0.4</v>
          </cell>
          <cell r="K384">
            <v>0.75</v>
          </cell>
          <cell r="P384">
            <v>3</v>
          </cell>
        </row>
        <row r="385">
          <cell r="B385" t="str">
            <v>STD</v>
          </cell>
          <cell r="C385">
            <v>4</v>
          </cell>
          <cell r="D385">
            <v>6.02</v>
          </cell>
          <cell r="E385">
            <v>1</v>
          </cell>
          <cell r="I385">
            <v>0.41</v>
          </cell>
          <cell r="J385">
            <v>0.49</v>
          </cell>
          <cell r="K385">
            <v>0.89999999999999991</v>
          </cell>
          <cell r="P385">
            <v>3</v>
          </cell>
        </row>
        <row r="386">
          <cell r="B386" t="str">
            <v>STD</v>
          </cell>
          <cell r="C386">
            <v>5</v>
          </cell>
          <cell r="D386">
            <v>6.55</v>
          </cell>
          <cell r="E386">
            <v>1</v>
          </cell>
          <cell r="I386">
            <v>0.51</v>
          </cell>
          <cell r="J386">
            <v>0.54</v>
          </cell>
          <cell r="K386">
            <v>1.05</v>
          </cell>
          <cell r="P386">
            <v>4</v>
          </cell>
        </row>
        <row r="387">
          <cell r="B387" t="str">
            <v>STD</v>
          </cell>
          <cell r="C387">
            <v>6</v>
          </cell>
          <cell r="D387">
            <v>7.11</v>
          </cell>
          <cell r="E387">
            <v>1</v>
          </cell>
          <cell r="I387">
            <v>0.61</v>
          </cell>
          <cell r="J387">
            <v>1.04</v>
          </cell>
          <cell r="K387">
            <v>1.65</v>
          </cell>
          <cell r="P387">
            <v>4</v>
          </cell>
        </row>
        <row r="388">
          <cell r="B388" t="str">
            <v>STD</v>
          </cell>
          <cell r="C388">
            <v>8</v>
          </cell>
          <cell r="D388">
            <v>8.18</v>
          </cell>
          <cell r="E388">
            <v>1</v>
          </cell>
          <cell r="I388">
            <v>0.81</v>
          </cell>
          <cell r="J388">
            <v>1.73</v>
          </cell>
          <cell r="K388">
            <v>2.54</v>
          </cell>
          <cell r="P388">
            <v>4</v>
          </cell>
        </row>
        <row r="389">
          <cell r="B389" t="str">
            <v>STD</v>
          </cell>
          <cell r="C389">
            <v>10</v>
          </cell>
          <cell r="D389">
            <v>9.27</v>
          </cell>
          <cell r="E389">
            <v>1</v>
          </cell>
          <cell r="I389">
            <v>1.01</v>
          </cell>
          <cell r="J389">
            <v>3.04</v>
          </cell>
          <cell r="K389">
            <v>4.05</v>
          </cell>
          <cell r="P389">
            <v>4</v>
          </cell>
        </row>
        <row r="390">
          <cell r="B390" t="str">
            <v>STD</v>
          </cell>
          <cell r="C390">
            <v>12</v>
          </cell>
          <cell r="D390">
            <v>9.5299999999999994</v>
          </cell>
          <cell r="E390">
            <v>1</v>
          </cell>
          <cell r="I390">
            <v>1.22</v>
          </cell>
          <cell r="J390">
            <v>3.28</v>
          </cell>
          <cell r="K390">
            <v>4.5</v>
          </cell>
          <cell r="P390">
            <v>6</v>
          </cell>
        </row>
        <row r="391">
          <cell r="B391" t="str">
            <v>STD</v>
          </cell>
          <cell r="C391">
            <v>14</v>
          </cell>
          <cell r="D391">
            <v>9.5299999999999994</v>
          </cell>
          <cell r="E391">
            <v>1</v>
          </cell>
          <cell r="I391">
            <v>1.42</v>
          </cell>
          <cell r="J391">
            <v>3.97</v>
          </cell>
          <cell r="K391">
            <v>5.3900000000000006</v>
          </cell>
          <cell r="P391">
            <v>6</v>
          </cell>
        </row>
        <row r="392">
          <cell r="B392" t="str">
            <v>STD</v>
          </cell>
          <cell r="C392">
            <v>16</v>
          </cell>
          <cell r="D392">
            <v>9.5299999999999994</v>
          </cell>
          <cell r="E392">
            <v>1</v>
          </cell>
          <cell r="I392">
            <v>1.62</v>
          </cell>
          <cell r="J392">
            <v>4.68</v>
          </cell>
          <cell r="K392">
            <v>6.3</v>
          </cell>
          <cell r="P392">
            <v>6</v>
          </cell>
        </row>
        <row r="393">
          <cell r="B393" t="str">
            <v>STD</v>
          </cell>
          <cell r="C393">
            <v>18</v>
          </cell>
          <cell r="D393">
            <v>9.5299999999999994</v>
          </cell>
          <cell r="E393">
            <v>1</v>
          </cell>
          <cell r="I393">
            <v>1.82</v>
          </cell>
          <cell r="J393">
            <v>5.38</v>
          </cell>
          <cell r="K393">
            <v>7.2</v>
          </cell>
          <cell r="P393">
            <v>6</v>
          </cell>
        </row>
        <row r="394">
          <cell r="B394" t="str">
            <v>STD</v>
          </cell>
          <cell r="C394">
            <v>20</v>
          </cell>
          <cell r="D394">
            <v>9.5299999999999994</v>
          </cell>
          <cell r="E394">
            <v>1</v>
          </cell>
          <cell r="I394">
            <v>2.0299999999999998</v>
          </cell>
          <cell r="J394">
            <v>5.47</v>
          </cell>
          <cell r="K394">
            <v>7.5</v>
          </cell>
          <cell r="P394">
            <v>7</v>
          </cell>
        </row>
        <row r="395">
          <cell r="B395" t="str">
            <v>STD</v>
          </cell>
          <cell r="C395">
            <v>22</v>
          </cell>
          <cell r="D395">
            <v>9.5299999999999994</v>
          </cell>
          <cell r="E395">
            <v>1</v>
          </cell>
          <cell r="I395">
            <v>2.23</v>
          </cell>
          <cell r="J395">
            <v>6.47</v>
          </cell>
          <cell r="K395">
            <v>8.6999999999999993</v>
          </cell>
          <cell r="P395">
            <v>8</v>
          </cell>
        </row>
        <row r="396">
          <cell r="B396" t="str">
            <v>STD</v>
          </cell>
          <cell r="C396">
            <v>24</v>
          </cell>
          <cell r="D396">
            <v>9.5299999999999994</v>
          </cell>
          <cell r="E396">
            <v>1</v>
          </cell>
          <cell r="I396">
            <v>2.4300000000000002</v>
          </cell>
          <cell r="J396">
            <v>6.57</v>
          </cell>
          <cell r="K396">
            <v>9</v>
          </cell>
          <cell r="P396">
            <v>8</v>
          </cell>
        </row>
        <row r="397">
          <cell r="B397" t="str">
            <v>STD</v>
          </cell>
          <cell r="C397">
            <v>26</v>
          </cell>
          <cell r="D397">
            <v>9.5299999999999994</v>
          </cell>
          <cell r="E397">
            <v>1</v>
          </cell>
          <cell r="I397">
            <v>2.64</v>
          </cell>
          <cell r="J397">
            <v>7.7</v>
          </cell>
          <cell r="K397">
            <v>10.34</v>
          </cell>
          <cell r="P397">
            <v>9</v>
          </cell>
        </row>
        <row r="398">
          <cell r="B398" t="str">
            <v>STD</v>
          </cell>
          <cell r="C398">
            <v>28</v>
          </cell>
          <cell r="D398">
            <v>9.5299999999999994</v>
          </cell>
          <cell r="E398">
            <v>1</v>
          </cell>
          <cell r="I398">
            <v>2.84</v>
          </cell>
          <cell r="J398">
            <v>8.25</v>
          </cell>
          <cell r="K398">
            <v>11.09</v>
          </cell>
          <cell r="P398">
            <v>9</v>
          </cell>
        </row>
        <row r="399">
          <cell r="B399" t="str">
            <v>STD</v>
          </cell>
          <cell r="C399">
            <v>30</v>
          </cell>
          <cell r="D399">
            <v>9.5299999999999994</v>
          </cell>
          <cell r="E399">
            <v>1</v>
          </cell>
          <cell r="I399">
            <v>3.04</v>
          </cell>
          <cell r="J399">
            <v>8.9600000000000009</v>
          </cell>
          <cell r="K399">
            <v>12</v>
          </cell>
          <cell r="P399">
            <v>10</v>
          </cell>
        </row>
        <row r="400">
          <cell r="B400" t="str">
            <v>STD</v>
          </cell>
          <cell r="C400">
            <v>32</v>
          </cell>
          <cell r="D400">
            <v>9.5299999999999994</v>
          </cell>
          <cell r="E400">
            <v>1</v>
          </cell>
          <cell r="I400">
            <v>3.24</v>
          </cell>
          <cell r="J400">
            <v>9.51</v>
          </cell>
          <cell r="K400">
            <v>12.75</v>
          </cell>
          <cell r="P400">
            <v>11</v>
          </cell>
        </row>
        <row r="401">
          <cell r="B401" t="str">
            <v>STD</v>
          </cell>
          <cell r="C401">
            <v>34</v>
          </cell>
          <cell r="D401">
            <v>9.5299999999999994</v>
          </cell>
          <cell r="E401">
            <v>1</v>
          </cell>
          <cell r="I401">
            <v>3.45</v>
          </cell>
          <cell r="J401">
            <v>10.050000000000001</v>
          </cell>
          <cell r="K401">
            <v>13.5</v>
          </cell>
          <cell r="P401">
            <v>12</v>
          </cell>
        </row>
        <row r="402">
          <cell r="B402" t="str">
            <v>STD</v>
          </cell>
          <cell r="C402">
            <v>36</v>
          </cell>
          <cell r="D402">
            <v>9.5299999999999994</v>
          </cell>
          <cell r="E402">
            <v>1</v>
          </cell>
          <cell r="I402">
            <v>3.65</v>
          </cell>
          <cell r="J402">
            <v>10.6</v>
          </cell>
          <cell r="K402">
            <v>14.25</v>
          </cell>
          <cell r="P402">
            <v>12</v>
          </cell>
        </row>
        <row r="403">
          <cell r="B403" t="str">
            <v>STD</v>
          </cell>
          <cell r="C403">
            <v>38</v>
          </cell>
          <cell r="D403">
            <v>9.5299999999999994</v>
          </cell>
          <cell r="E403">
            <v>1</v>
          </cell>
          <cell r="I403">
            <v>3.85</v>
          </cell>
          <cell r="J403">
            <v>11.23</v>
          </cell>
          <cell r="K403">
            <v>15.08</v>
          </cell>
          <cell r="P403">
            <v>13</v>
          </cell>
        </row>
        <row r="404">
          <cell r="B404" t="str">
            <v>STD</v>
          </cell>
          <cell r="C404">
            <v>40</v>
          </cell>
          <cell r="D404">
            <v>9.5299999999999994</v>
          </cell>
          <cell r="E404">
            <v>1</v>
          </cell>
          <cell r="I404">
            <v>4.0599999999999996</v>
          </cell>
          <cell r="J404">
            <v>11.66</v>
          </cell>
          <cell r="K404">
            <v>15.719999999999999</v>
          </cell>
          <cell r="P404">
            <v>14</v>
          </cell>
        </row>
        <row r="405">
          <cell r="B405" t="str">
            <v>STD</v>
          </cell>
          <cell r="C405">
            <v>42</v>
          </cell>
          <cell r="D405">
            <v>9.5299999999999994</v>
          </cell>
          <cell r="E405">
            <v>1</v>
          </cell>
          <cell r="I405">
            <v>4.26</v>
          </cell>
          <cell r="J405">
            <v>12.24</v>
          </cell>
          <cell r="K405">
            <v>16.5</v>
          </cell>
          <cell r="P405">
            <v>14</v>
          </cell>
        </row>
        <row r="406">
          <cell r="B406" t="str">
            <v>STD</v>
          </cell>
          <cell r="C406">
            <v>44</v>
          </cell>
          <cell r="D406">
            <v>9.5299999999999994</v>
          </cell>
          <cell r="E406">
            <v>1</v>
          </cell>
          <cell r="I406">
            <v>4.47</v>
          </cell>
          <cell r="J406">
            <v>17.54</v>
          </cell>
          <cell r="K406">
            <v>22.009999999999998</v>
          </cell>
          <cell r="P406">
            <v>15</v>
          </cell>
        </row>
        <row r="407">
          <cell r="B407" t="str">
            <v>STD</v>
          </cell>
          <cell r="C407">
            <v>46</v>
          </cell>
          <cell r="D407">
            <v>9.5299999999999994</v>
          </cell>
          <cell r="E407">
            <v>1</v>
          </cell>
          <cell r="I407">
            <v>4.67</v>
          </cell>
          <cell r="J407">
            <v>18.329999999999998</v>
          </cell>
          <cell r="K407">
            <v>23</v>
          </cell>
          <cell r="P407">
            <v>16</v>
          </cell>
        </row>
        <row r="408">
          <cell r="B408" t="str">
            <v>STD</v>
          </cell>
          <cell r="C408">
            <v>48</v>
          </cell>
          <cell r="D408">
            <v>9.5299999999999994</v>
          </cell>
          <cell r="E408">
            <v>1</v>
          </cell>
          <cell r="I408">
            <v>4.87</v>
          </cell>
          <cell r="J408">
            <v>19.13</v>
          </cell>
          <cell r="K408">
            <v>24</v>
          </cell>
          <cell r="P408">
            <v>16</v>
          </cell>
        </row>
        <row r="409">
          <cell r="B409" t="str">
            <v xml:space="preserve">XS </v>
          </cell>
          <cell r="C409">
            <v>0.125</v>
          </cell>
          <cell r="D409">
            <v>2.41</v>
          </cell>
          <cell r="E409">
            <v>1</v>
          </cell>
          <cell r="I409">
            <v>7.0000000000000007E-2</v>
          </cell>
          <cell r="K409">
            <v>7.0000000000000007E-2</v>
          </cell>
          <cell r="P409">
            <v>2</v>
          </cell>
        </row>
        <row r="410">
          <cell r="B410" t="str">
            <v xml:space="preserve">XS </v>
          </cell>
          <cell r="C410">
            <v>0.125</v>
          </cell>
          <cell r="D410">
            <v>2.41</v>
          </cell>
          <cell r="E410">
            <v>1</v>
          </cell>
          <cell r="I410">
            <v>7.0000000000000007E-2</v>
          </cell>
          <cell r="K410">
            <v>7.0000000000000007E-2</v>
          </cell>
          <cell r="P410">
            <v>2</v>
          </cell>
        </row>
        <row r="411">
          <cell r="B411" t="str">
            <v xml:space="preserve">XS </v>
          </cell>
          <cell r="C411">
            <v>0.125</v>
          </cell>
          <cell r="D411">
            <v>2.41</v>
          </cell>
          <cell r="E411">
            <v>1</v>
          </cell>
          <cell r="I411">
            <v>7.0000000000000007E-2</v>
          </cell>
          <cell r="K411">
            <v>7.0000000000000007E-2</v>
          </cell>
          <cell r="P411">
            <v>2</v>
          </cell>
        </row>
        <row r="412">
          <cell r="B412" t="str">
            <v xml:space="preserve">XS </v>
          </cell>
          <cell r="C412">
            <v>0.25</v>
          </cell>
          <cell r="D412">
            <v>3.02</v>
          </cell>
          <cell r="E412">
            <v>1</v>
          </cell>
          <cell r="I412">
            <v>7.0000000000000007E-2</v>
          </cell>
          <cell r="K412">
            <v>7.0000000000000007E-2</v>
          </cell>
          <cell r="P412">
            <v>2</v>
          </cell>
        </row>
        <row r="413">
          <cell r="B413" t="str">
            <v xml:space="preserve">XS </v>
          </cell>
          <cell r="C413">
            <v>0.25</v>
          </cell>
          <cell r="D413">
            <v>3.02</v>
          </cell>
          <cell r="E413">
            <v>1</v>
          </cell>
          <cell r="I413">
            <v>7.0000000000000007E-2</v>
          </cell>
          <cell r="K413">
            <v>7.0000000000000007E-2</v>
          </cell>
          <cell r="P413">
            <v>2</v>
          </cell>
        </row>
        <row r="414">
          <cell r="B414" t="str">
            <v xml:space="preserve">XS </v>
          </cell>
          <cell r="C414">
            <v>0.25</v>
          </cell>
          <cell r="D414">
            <v>3.02</v>
          </cell>
          <cell r="E414">
            <v>1</v>
          </cell>
          <cell r="I414">
            <v>7.0000000000000007E-2</v>
          </cell>
          <cell r="K414">
            <v>7.0000000000000007E-2</v>
          </cell>
          <cell r="P414">
            <v>2</v>
          </cell>
        </row>
        <row r="415">
          <cell r="B415" t="str">
            <v xml:space="preserve">XS </v>
          </cell>
          <cell r="C415">
            <v>0.375</v>
          </cell>
          <cell r="D415">
            <v>3.2</v>
          </cell>
          <cell r="E415">
            <v>1</v>
          </cell>
          <cell r="I415">
            <v>7.0000000000000007E-2</v>
          </cell>
          <cell r="J415">
            <v>0</v>
          </cell>
          <cell r="K415">
            <v>7.0000000000000007E-2</v>
          </cell>
          <cell r="P415">
            <v>2</v>
          </cell>
        </row>
        <row r="416">
          <cell r="B416" t="str">
            <v xml:space="preserve">XS </v>
          </cell>
          <cell r="C416">
            <v>0.375</v>
          </cell>
          <cell r="D416">
            <v>3.2</v>
          </cell>
          <cell r="E416">
            <v>1</v>
          </cell>
          <cell r="I416">
            <v>7.0000000000000007E-2</v>
          </cell>
          <cell r="J416">
            <v>0</v>
          </cell>
          <cell r="K416">
            <v>7.0000000000000007E-2</v>
          </cell>
          <cell r="P416">
            <v>2</v>
          </cell>
        </row>
        <row r="417">
          <cell r="B417" t="str">
            <v xml:space="preserve">XS </v>
          </cell>
          <cell r="C417">
            <v>0.375</v>
          </cell>
          <cell r="D417">
            <v>3.2</v>
          </cell>
          <cell r="E417">
            <v>1</v>
          </cell>
          <cell r="I417">
            <v>7.0000000000000007E-2</v>
          </cell>
          <cell r="J417">
            <v>0</v>
          </cell>
          <cell r="K417">
            <v>7.0000000000000007E-2</v>
          </cell>
          <cell r="P417">
            <v>2</v>
          </cell>
        </row>
        <row r="418">
          <cell r="B418" t="str">
            <v xml:space="preserve">XS </v>
          </cell>
          <cell r="C418">
            <v>0.5</v>
          </cell>
          <cell r="D418">
            <v>3.73</v>
          </cell>
          <cell r="E418">
            <v>1</v>
          </cell>
          <cell r="I418">
            <v>7.0000000000000007E-2</v>
          </cell>
          <cell r="J418">
            <v>0</v>
          </cell>
          <cell r="K418">
            <v>7.0000000000000007E-2</v>
          </cell>
          <cell r="P418">
            <v>2</v>
          </cell>
        </row>
        <row r="419">
          <cell r="B419" t="str">
            <v xml:space="preserve">XS </v>
          </cell>
          <cell r="C419">
            <v>0.5</v>
          </cell>
          <cell r="D419">
            <v>3.73</v>
          </cell>
          <cell r="E419">
            <v>1</v>
          </cell>
          <cell r="I419">
            <v>7.0000000000000007E-2</v>
          </cell>
          <cell r="J419">
            <v>0</v>
          </cell>
          <cell r="K419">
            <v>7.0000000000000007E-2</v>
          </cell>
          <cell r="P419">
            <v>2</v>
          </cell>
        </row>
        <row r="420">
          <cell r="B420" t="str">
            <v xml:space="preserve">XS </v>
          </cell>
          <cell r="C420">
            <v>0.5</v>
          </cell>
          <cell r="D420">
            <v>3.73</v>
          </cell>
          <cell r="E420">
            <v>1</v>
          </cell>
          <cell r="I420">
            <v>7.0000000000000007E-2</v>
          </cell>
          <cell r="J420">
            <v>0</v>
          </cell>
          <cell r="K420">
            <v>7.0000000000000007E-2</v>
          </cell>
          <cell r="P420">
            <v>2</v>
          </cell>
        </row>
        <row r="421">
          <cell r="B421" t="str">
            <v xml:space="preserve">XS </v>
          </cell>
          <cell r="C421">
            <v>0.75</v>
          </cell>
          <cell r="D421">
            <v>3.91</v>
          </cell>
          <cell r="E421">
            <v>1</v>
          </cell>
          <cell r="I421">
            <v>7.0000000000000007E-2</v>
          </cell>
          <cell r="J421">
            <v>0</v>
          </cell>
          <cell r="K421">
            <v>7.0000000000000007E-2</v>
          </cell>
          <cell r="P421">
            <v>2</v>
          </cell>
        </row>
        <row r="422">
          <cell r="B422" t="str">
            <v xml:space="preserve">XS </v>
          </cell>
          <cell r="C422">
            <v>0.75</v>
          </cell>
          <cell r="D422">
            <v>3.91</v>
          </cell>
          <cell r="E422">
            <v>1</v>
          </cell>
          <cell r="I422">
            <v>7.0000000000000007E-2</v>
          </cell>
          <cell r="J422">
            <v>0</v>
          </cell>
          <cell r="K422">
            <v>7.0000000000000007E-2</v>
          </cell>
          <cell r="P422">
            <v>2</v>
          </cell>
        </row>
        <row r="423">
          <cell r="B423" t="str">
            <v xml:space="preserve">XS </v>
          </cell>
          <cell r="C423">
            <v>0.75</v>
          </cell>
          <cell r="D423">
            <v>3.91</v>
          </cell>
          <cell r="E423">
            <v>1</v>
          </cell>
          <cell r="I423">
            <v>7.0000000000000007E-2</v>
          </cell>
          <cell r="J423">
            <v>0</v>
          </cell>
          <cell r="K423">
            <v>7.0000000000000007E-2</v>
          </cell>
          <cell r="P423">
            <v>2</v>
          </cell>
        </row>
        <row r="424">
          <cell r="B424" t="str">
            <v xml:space="preserve">XS </v>
          </cell>
          <cell r="C424">
            <v>1</v>
          </cell>
          <cell r="D424">
            <v>4.55</v>
          </cell>
          <cell r="E424">
            <v>1</v>
          </cell>
          <cell r="I424">
            <v>0.15</v>
          </cell>
          <cell r="J424">
            <v>0</v>
          </cell>
          <cell r="K424">
            <v>0.15</v>
          </cell>
          <cell r="P424">
            <v>2</v>
          </cell>
        </row>
        <row r="425">
          <cell r="B425" t="str">
            <v xml:space="preserve">XS </v>
          </cell>
          <cell r="C425">
            <v>1</v>
          </cell>
          <cell r="D425">
            <v>4.55</v>
          </cell>
          <cell r="E425">
            <v>1</v>
          </cell>
          <cell r="I425">
            <v>0.15</v>
          </cell>
          <cell r="J425">
            <v>0</v>
          </cell>
          <cell r="K425">
            <v>0.15</v>
          </cell>
          <cell r="P425">
            <v>2</v>
          </cell>
        </row>
        <row r="426">
          <cell r="B426" t="str">
            <v xml:space="preserve">XS </v>
          </cell>
          <cell r="C426">
            <v>1</v>
          </cell>
          <cell r="D426">
            <v>4.55</v>
          </cell>
          <cell r="E426">
            <v>1</v>
          </cell>
          <cell r="I426">
            <v>0.15</v>
          </cell>
          <cell r="J426">
            <v>0</v>
          </cell>
          <cell r="K426">
            <v>0.15</v>
          </cell>
          <cell r="P426">
            <v>2</v>
          </cell>
        </row>
        <row r="427">
          <cell r="B427" t="str">
            <v xml:space="preserve">XS </v>
          </cell>
          <cell r="C427">
            <v>1.25</v>
          </cell>
          <cell r="D427">
            <v>4.8499999999999996</v>
          </cell>
          <cell r="E427">
            <v>1</v>
          </cell>
          <cell r="I427">
            <v>0.13</v>
          </cell>
          <cell r="J427">
            <v>0.17</v>
          </cell>
          <cell r="K427">
            <v>0.30000000000000004</v>
          </cell>
          <cell r="P427">
            <v>2</v>
          </cell>
        </row>
        <row r="428">
          <cell r="B428" t="str">
            <v xml:space="preserve">XS </v>
          </cell>
          <cell r="C428">
            <v>1.25</v>
          </cell>
          <cell r="D428">
            <v>4.8499999999999996</v>
          </cell>
          <cell r="E428">
            <v>1</v>
          </cell>
          <cell r="I428">
            <v>0.13</v>
          </cell>
          <cell r="J428">
            <v>0.17</v>
          </cell>
          <cell r="K428">
            <v>0.30000000000000004</v>
          </cell>
          <cell r="P428">
            <v>2</v>
          </cell>
        </row>
        <row r="429">
          <cell r="B429" t="str">
            <v xml:space="preserve">XS </v>
          </cell>
          <cell r="C429">
            <v>1.25</v>
          </cell>
          <cell r="D429">
            <v>4.8499999999999996</v>
          </cell>
          <cell r="E429">
            <v>1</v>
          </cell>
          <cell r="I429">
            <v>0.13</v>
          </cell>
          <cell r="J429">
            <v>0.17</v>
          </cell>
          <cell r="K429">
            <v>0.30000000000000004</v>
          </cell>
          <cell r="P429">
            <v>2</v>
          </cell>
        </row>
        <row r="430">
          <cell r="B430" t="str">
            <v xml:space="preserve">XS </v>
          </cell>
          <cell r="C430">
            <v>1.5</v>
          </cell>
          <cell r="D430">
            <v>5.08</v>
          </cell>
          <cell r="E430">
            <v>1</v>
          </cell>
          <cell r="I430">
            <v>0.15</v>
          </cell>
          <cell r="J430">
            <v>0.15</v>
          </cell>
          <cell r="K430">
            <v>0.3</v>
          </cell>
          <cell r="P430">
            <v>2</v>
          </cell>
        </row>
        <row r="431">
          <cell r="B431" t="str">
            <v xml:space="preserve">XS </v>
          </cell>
          <cell r="C431">
            <v>1.5</v>
          </cell>
          <cell r="D431">
            <v>5.08</v>
          </cell>
          <cell r="E431">
            <v>1</v>
          </cell>
          <cell r="I431">
            <v>0.15</v>
          </cell>
          <cell r="J431">
            <v>0.15</v>
          </cell>
          <cell r="K431">
            <v>0.3</v>
          </cell>
          <cell r="P431">
            <v>2</v>
          </cell>
        </row>
        <row r="432">
          <cell r="B432" t="str">
            <v xml:space="preserve">XS </v>
          </cell>
          <cell r="C432">
            <v>1.5</v>
          </cell>
          <cell r="D432">
            <v>5.08</v>
          </cell>
          <cell r="E432">
            <v>1</v>
          </cell>
          <cell r="I432">
            <v>0.15</v>
          </cell>
          <cell r="J432">
            <v>0.15</v>
          </cell>
          <cell r="K432">
            <v>0.3</v>
          </cell>
          <cell r="P432">
            <v>2</v>
          </cell>
        </row>
        <row r="433">
          <cell r="B433" t="str">
            <v xml:space="preserve">XS </v>
          </cell>
          <cell r="C433">
            <v>2</v>
          </cell>
          <cell r="D433">
            <v>5.54</v>
          </cell>
          <cell r="E433">
            <v>1</v>
          </cell>
          <cell r="I433">
            <v>0.2</v>
          </cell>
          <cell r="J433">
            <v>0.25</v>
          </cell>
          <cell r="K433">
            <v>0.45</v>
          </cell>
          <cell r="P433">
            <v>2</v>
          </cell>
        </row>
        <row r="434">
          <cell r="B434" t="str">
            <v xml:space="preserve">XS </v>
          </cell>
          <cell r="C434">
            <v>2</v>
          </cell>
          <cell r="D434">
            <v>5.54</v>
          </cell>
          <cell r="E434">
            <v>1</v>
          </cell>
          <cell r="I434">
            <v>0.2</v>
          </cell>
          <cell r="J434">
            <v>0.25</v>
          </cell>
          <cell r="K434">
            <v>0.45</v>
          </cell>
          <cell r="P434">
            <v>2</v>
          </cell>
        </row>
        <row r="435">
          <cell r="B435" t="str">
            <v xml:space="preserve">XS </v>
          </cell>
          <cell r="C435">
            <v>2</v>
          </cell>
          <cell r="D435">
            <v>5.54</v>
          </cell>
          <cell r="E435">
            <v>1</v>
          </cell>
          <cell r="I435">
            <v>0.2</v>
          </cell>
          <cell r="J435">
            <v>0.25</v>
          </cell>
          <cell r="K435">
            <v>0.45</v>
          </cell>
          <cell r="P435">
            <v>2</v>
          </cell>
        </row>
        <row r="436">
          <cell r="B436" t="str">
            <v xml:space="preserve">XS </v>
          </cell>
          <cell r="C436">
            <v>2.5</v>
          </cell>
          <cell r="D436">
            <v>7.01</v>
          </cell>
          <cell r="E436">
            <v>1</v>
          </cell>
          <cell r="I436">
            <v>0.25</v>
          </cell>
          <cell r="J436">
            <v>0.5</v>
          </cell>
          <cell r="K436">
            <v>0.75</v>
          </cell>
          <cell r="P436">
            <v>2</v>
          </cell>
        </row>
        <row r="437">
          <cell r="B437" t="str">
            <v xml:space="preserve">XS </v>
          </cell>
          <cell r="C437">
            <v>3</v>
          </cell>
          <cell r="D437">
            <v>7.62</v>
          </cell>
          <cell r="E437">
            <v>1</v>
          </cell>
          <cell r="I437">
            <v>0.3</v>
          </cell>
          <cell r="J437">
            <v>0.6</v>
          </cell>
          <cell r="K437">
            <v>0.89999999999999991</v>
          </cell>
          <cell r="P437">
            <v>2</v>
          </cell>
        </row>
        <row r="438">
          <cell r="B438" t="str">
            <v xml:space="preserve">XS </v>
          </cell>
          <cell r="C438">
            <v>3.5</v>
          </cell>
          <cell r="D438">
            <v>8.08</v>
          </cell>
          <cell r="E438">
            <v>1</v>
          </cell>
          <cell r="I438">
            <v>0.35</v>
          </cell>
          <cell r="J438">
            <v>0.85</v>
          </cell>
          <cell r="K438">
            <v>1.2</v>
          </cell>
          <cell r="P438">
            <v>3</v>
          </cell>
        </row>
        <row r="439">
          <cell r="B439" t="str">
            <v xml:space="preserve">XS </v>
          </cell>
          <cell r="C439">
            <v>4</v>
          </cell>
          <cell r="D439">
            <v>8.56</v>
          </cell>
          <cell r="E439">
            <v>1</v>
          </cell>
          <cell r="I439">
            <v>0.41</v>
          </cell>
          <cell r="J439">
            <v>0.93</v>
          </cell>
          <cell r="K439">
            <v>1.34</v>
          </cell>
          <cell r="P439">
            <v>3</v>
          </cell>
        </row>
        <row r="440">
          <cell r="B440" t="str">
            <v xml:space="preserve">XS </v>
          </cell>
          <cell r="C440">
            <v>5</v>
          </cell>
          <cell r="D440">
            <v>9.5299999999999994</v>
          </cell>
          <cell r="E440">
            <v>1</v>
          </cell>
          <cell r="I440">
            <v>0.51</v>
          </cell>
          <cell r="J440">
            <v>1.59</v>
          </cell>
          <cell r="K440">
            <v>2.1</v>
          </cell>
          <cell r="P440">
            <v>4</v>
          </cell>
        </row>
        <row r="441">
          <cell r="B441" t="str">
            <v xml:space="preserve">XS </v>
          </cell>
          <cell r="C441">
            <v>6</v>
          </cell>
          <cell r="D441">
            <v>10.97</v>
          </cell>
          <cell r="E441">
            <v>1.25</v>
          </cell>
          <cell r="I441">
            <v>0.61</v>
          </cell>
          <cell r="J441">
            <v>2.69</v>
          </cell>
          <cell r="K441">
            <v>3.3</v>
          </cell>
          <cell r="P441">
            <v>4</v>
          </cell>
        </row>
        <row r="442">
          <cell r="B442" t="str">
            <v xml:space="preserve">XS </v>
          </cell>
          <cell r="C442">
            <v>8</v>
          </cell>
          <cell r="D442">
            <v>12.7</v>
          </cell>
          <cell r="E442">
            <v>1.25</v>
          </cell>
          <cell r="I442">
            <v>0.81</v>
          </cell>
          <cell r="J442">
            <v>4.58</v>
          </cell>
          <cell r="K442">
            <v>5.3900000000000006</v>
          </cell>
          <cell r="P442">
            <v>4</v>
          </cell>
        </row>
        <row r="443">
          <cell r="B443" t="str">
            <v xml:space="preserve">XS </v>
          </cell>
          <cell r="C443">
            <v>10</v>
          </cell>
          <cell r="D443">
            <v>12.7</v>
          </cell>
          <cell r="E443">
            <v>1.25</v>
          </cell>
          <cell r="I443">
            <v>1.01</v>
          </cell>
          <cell r="J443">
            <v>5.74</v>
          </cell>
          <cell r="K443">
            <v>6.75</v>
          </cell>
          <cell r="P443">
            <v>4</v>
          </cell>
        </row>
        <row r="444">
          <cell r="B444" t="str">
            <v xml:space="preserve">XS </v>
          </cell>
          <cell r="C444">
            <v>12</v>
          </cell>
          <cell r="D444">
            <v>12.7</v>
          </cell>
          <cell r="E444">
            <v>1.25</v>
          </cell>
          <cell r="I444">
            <v>1.22</v>
          </cell>
          <cell r="J444">
            <v>6.73</v>
          </cell>
          <cell r="K444">
            <v>7.95</v>
          </cell>
          <cell r="P444">
            <v>6</v>
          </cell>
        </row>
        <row r="445">
          <cell r="B445" t="str">
            <v xml:space="preserve">XS </v>
          </cell>
          <cell r="C445">
            <v>14</v>
          </cell>
          <cell r="D445">
            <v>12.7</v>
          </cell>
          <cell r="E445">
            <v>1.25</v>
          </cell>
          <cell r="I445">
            <v>1.42</v>
          </cell>
          <cell r="J445">
            <v>7.28</v>
          </cell>
          <cell r="K445">
            <v>8.6999999999999993</v>
          </cell>
          <cell r="P445">
            <v>6</v>
          </cell>
        </row>
        <row r="446">
          <cell r="B446" t="str">
            <v xml:space="preserve">XS </v>
          </cell>
          <cell r="C446">
            <v>16</v>
          </cell>
          <cell r="D446">
            <v>12.7</v>
          </cell>
          <cell r="E446">
            <v>1.25</v>
          </cell>
          <cell r="I446">
            <v>1.62</v>
          </cell>
          <cell r="J446">
            <v>8.42</v>
          </cell>
          <cell r="K446">
            <v>10.039999999999999</v>
          </cell>
          <cell r="P446">
            <v>6</v>
          </cell>
        </row>
        <row r="447">
          <cell r="B447" t="str">
            <v xml:space="preserve">XS </v>
          </cell>
          <cell r="C447">
            <v>18</v>
          </cell>
          <cell r="D447">
            <v>12.7</v>
          </cell>
          <cell r="E447">
            <v>1.25</v>
          </cell>
          <cell r="I447">
            <v>1.82</v>
          </cell>
          <cell r="J447">
            <v>9.42</v>
          </cell>
          <cell r="K447">
            <v>11.24</v>
          </cell>
          <cell r="P447">
            <v>6</v>
          </cell>
        </row>
        <row r="448">
          <cell r="B448" t="str">
            <v xml:space="preserve">XS </v>
          </cell>
          <cell r="C448">
            <v>20</v>
          </cell>
          <cell r="D448">
            <v>12.7</v>
          </cell>
          <cell r="E448">
            <v>1.25</v>
          </cell>
          <cell r="I448">
            <v>2.0299999999999998</v>
          </cell>
          <cell r="J448">
            <v>10.42</v>
          </cell>
          <cell r="K448">
            <v>12.45</v>
          </cell>
          <cell r="P448">
            <v>7</v>
          </cell>
        </row>
        <row r="449">
          <cell r="B449" t="str">
            <v xml:space="preserve">XS </v>
          </cell>
          <cell r="C449">
            <v>22</v>
          </cell>
          <cell r="D449">
            <v>12.7</v>
          </cell>
          <cell r="E449">
            <v>1.25</v>
          </cell>
          <cell r="I449">
            <v>2.23</v>
          </cell>
          <cell r="J449">
            <v>11.72</v>
          </cell>
          <cell r="K449">
            <v>13.950000000000001</v>
          </cell>
          <cell r="P449">
            <v>8</v>
          </cell>
        </row>
        <row r="450">
          <cell r="B450" t="str">
            <v xml:space="preserve">XS </v>
          </cell>
          <cell r="C450">
            <v>24</v>
          </cell>
          <cell r="D450">
            <v>12.7</v>
          </cell>
          <cell r="E450">
            <v>1.25</v>
          </cell>
          <cell r="I450">
            <v>2.4300000000000002</v>
          </cell>
          <cell r="J450">
            <v>12.57</v>
          </cell>
          <cell r="K450">
            <v>15</v>
          </cell>
          <cell r="P450">
            <v>8</v>
          </cell>
        </row>
        <row r="451">
          <cell r="B451" t="str">
            <v xml:space="preserve">XS </v>
          </cell>
          <cell r="C451">
            <v>26</v>
          </cell>
          <cell r="D451">
            <v>12.7</v>
          </cell>
          <cell r="E451">
            <v>1.25</v>
          </cell>
          <cell r="I451">
            <v>2.64</v>
          </cell>
          <cell r="J451">
            <v>13.86</v>
          </cell>
          <cell r="K451">
            <v>16.5</v>
          </cell>
          <cell r="P451">
            <v>9</v>
          </cell>
        </row>
        <row r="452">
          <cell r="B452" t="str">
            <v xml:space="preserve">XS </v>
          </cell>
          <cell r="C452">
            <v>28</v>
          </cell>
          <cell r="D452">
            <v>12.7</v>
          </cell>
          <cell r="E452">
            <v>1.25</v>
          </cell>
          <cell r="I452">
            <v>2.84</v>
          </cell>
          <cell r="J452">
            <v>15.16</v>
          </cell>
          <cell r="K452">
            <v>18</v>
          </cell>
          <cell r="P452">
            <v>9</v>
          </cell>
        </row>
        <row r="453">
          <cell r="B453" t="str">
            <v xml:space="preserve">XS </v>
          </cell>
          <cell r="C453">
            <v>30</v>
          </cell>
          <cell r="D453">
            <v>12.7</v>
          </cell>
          <cell r="E453">
            <v>1.25</v>
          </cell>
          <cell r="I453">
            <v>3.04</v>
          </cell>
          <cell r="J453">
            <v>16.45</v>
          </cell>
          <cell r="K453">
            <v>19.489999999999998</v>
          </cell>
          <cell r="P453">
            <v>10</v>
          </cell>
        </row>
        <row r="454">
          <cell r="B454" t="str">
            <v xml:space="preserve">XS </v>
          </cell>
          <cell r="C454">
            <v>32</v>
          </cell>
          <cell r="D454">
            <v>12.7</v>
          </cell>
          <cell r="E454">
            <v>1.25</v>
          </cell>
          <cell r="I454">
            <v>3.24</v>
          </cell>
          <cell r="J454">
            <v>17.75</v>
          </cell>
          <cell r="K454">
            <v>20.990000000000002</v>
          </cell>
          <cell r="P454">
            <v>11</v>
          </cell>
        </row>
        <row r="455">
          <cell r="B455" t="str">
            <v xml:space="preserve">XS </v>
          </cell>
          <cell r="C455">
            <v>34</v>
          </cell>
          <cell r="D455">
            <v>12.7</v>
          </cell>
          <cell r="E455">
            <v>1.25</v>
          </cell>
          <cell r="I455">
            <v>3.45</v>
          </cell>
          <cell r="J455">
            <v>18.54</v>
          </cell>
          <cell r="K455">
            <v>21.99</v>
          </cell>
          <cell r="P455">
            <v>12</v>
          </cell>
        </row>
        <row r="456">
          <cell r="B456" t="str">
            <v xml:space="preserve">XS </v>
          </cell>
          <cell r="C456">
            <v>36</v>
          </cell>
          <cell r="D456">
            <v>12.7</v>
          </cell>
          <cell r="E456">
            <v>1.25</v>
          </cell>
          <cell r="I456">
            <v>3.65</v>
          </cell>
          <cell r="J456">
            <v>18.84</v>
          </cell>
          <cell r="K456">
            <v>22.49</v>
          </cell>
          <cell r="P456">
            <v>12</v>
          </cell>
        </row>
        <row r="457">
          <cell r="B457" t="str">
            <v xml:space="preserve">XS </v>
          </cell>
          <cell r="C457">
            <v>38</v>
          </cell>
          <cell r="D457">
            <v>12.7</v>
          </cell>
          <cell r="E457">
            <v>1.25</v>
          </cell>
          <cell r="I457">
            <v>3.85</v>
          </cell>
          <cell r="J457">
            <v>19.89</v>
          </cell>
          <cell r="K457">
            <v>23.740000000000002</v>
          </cell>
          <cell r="P457">
            <v>13</v>
          </cell>
        </row>
        <row r="458">
          <cell r="B458" t="str">
            <v xml:space="preserve">XS </v>
          </cell>
          <cell r="C458">
            <v>40</v>
          </cell>
          <cell r="D458">
            <v>12.7</v>
          </cell>
          <cell r="E458">
            <v>1.25</v>
          </cell>
          <cell r="I458">
            <v>4.0599999999999996</v>
          </cell>
          <cell r="J458">
            <v>21.66</v>
          </cell>
          <cell r="K458">
            <v>25.72</v>
          </cell>
          <cell r="P458">
            <v>14</v>
          </cell>
        </row>
        <row r="459">
          <cell r="B459" t="str">
            <v xml:space="preserve">XS </v>
          </cell>
          <cell r="C459">
            <v>42</v>
          </cell>
          <cell r="D459">
            <v>12.7</v>
          </cell>
          <cell r="E459">
            <v>1.25</v>
          </cell>
          <cell r="I459">
            <v>4.26</v>
          </cell>
          <cell r="J459">
            <v>22.74</v>
          </cell>
          <cell r="K459">
            <v>27</v>
          </cell>
          <cell r="P459">
            <v>14</v>
          </cell>
        </row>
        <row r="460">
          <cell r="B460" t="str">
            <v xml:space="preserve">XS </v>
          </cell>
          <cell r="C460">
            <v>44</v>
          </cell>
          <cell r="D460">
            <v>12.7</v>
          </cell>
          <cell r="E460">
            <v>1.25</v>
          </cell>
          <cell r="I460">
            <v>4.47</v>
          </cell>
          <cell r="J460">
            <v>27.16</v>
          </cell>
          <cell r="K460">
            <v>31.63</v>
          </cell>
          <cell r="P460">
            <v>15</v>
          </cell>
        </row>
        <row r="461">
          <cell r="B461" t="str">
            <v xml:space="preserve">XS </v>
          </cell>
          <cell r="C461">
            <v>46</v>
          </cell>
          <cell r="D461">
            <v>12.7</v>
          </cell>
          <cell r="E461">
            <v>1.25</v>
          </cell>
          <cell r="I461">
            <v>4.67</v>
          </cell>
          <cell r="J461">
            <v>28.4</v>
          </cell>
          <cell r="K461">
            <v>33.07</v>
          </cell>
          <cell r="P461">
            <v>16</v>
          </cell>
        </row>
        <row r="462">
          <cell r="B462" t="str">
            <v xml:space="preserve">XS </v>
          </cell>
          <cell r="C462">
            <v>48</v>
          </cell>
          <cell r="D462">
            <v>12.7</v>
          </cell>
          <cell r="E462">
            <v>1.25</v>
          </cell>
          <cell r="I462">
            <v>4.87</v>
          </cell>
          <cell r="J462">
            <v>29.63</v>
          </cell>
          <cell r="K462">
            <v>34.5</v>
          </cell>
          <cell r="P462">
            <v>16</v>
          </cell>
        </row>
        <row r="463">
          <cell r="B463" t="str">
            <v>XXS</v>
          </cell>
          <cell r="C463">
            <v>0.5</v>
          </cell>
          <cell r="D463">
            <v>7.47</v>
          </cell>
          <cell r="E463">
            <v>1</v>
          </cell>
          <cell r="I463">
            <v>7.0000000000000007E-2</v>
          </cell>
          <cell r="J463">
            <v>0.23</v>
          </cell>
          <cell r="K463">
            <v>0.30000000000000004</v>
          </cell>
          <cell r="P463">
            <v>2</v>
          </cell>
        </row>
        <row r="464">
          <cell r="B464" t="str">
            <v>XXS</v>
          </cell>
          <cell r="C464">
            <v>0.5</v>
          </cell>
          <cell r="D464">
            <v>7.47</v>
          </cell>
          <cell r="E464">
            <v>1</v>
          </cell>
          <cell r="I464">
            <v>7.0000000000000007E-2</v>
          </cell>
          <cell r="J464">
            <v>0.23</v>
          </cell>
          <cell r="K464">
            <v>0.30000000000000004</v>
          </cell>
          <cell r="P464">
            <v>2</v>
          </cell>
        </row>
        <row r="465">
          <cell r="B465" t="str">
            <v>XXS</v>
          </cell>
          <cell r="C465">
            <v>0.5</v>
          </cell>
          <cell r="D465">
            <v>7.47</v>
          </cell>
          <cell r="E465">
            <v>1</v>
          </cell>
          <cell r="I465">
            <v>7.0000000000000007E-2</v>
          </cell>
          <cell r="J465">
            <v>0.23</v>
          </cell>
          <cell r="K465">
            <v>0.30000000000000004</v>
          </cell>
          <cell r="P465">
            <v>2</v>
          </cell>
        </row>
        <row r="466">
          <cell r="B466" t="str">
            <v>XXS</v>
          </cell>
          <cell r="C466">
            <v>0.75</v>
          </cell>
          <cell r="D466">
            <v>7.82</v>
          </cell>
          <cell r="E466">
            <v>1</v>
          </cell>
          <cell r="I466">
            <v>0.08</v>
          </cell>
          <cell r="J466">
            <v>0.22</v>
          </cell>
          <cell r="K466">
            <v>0.3</v>
          </cell>
          <cell r="P466">
            <v>2</v>
          </cell>
        </row>
        <row r="467">
          <cell r="B467" t="str">
            <v>XXS</v>
          </cell>
          <cell r="C467">
            <v>0.75</v>
          </cell>
          <cell r="D467">
            <v>7.82</v>
          </cell>
          <cell r="E467">
            <v>1</v>
          </cell>
          <cell r="I467">
            <v>0.08</v>
          </cell>
          <cell r="J467">
            <v>0.22</v>
          </cell>
          <cell r="K467">
            <v>0.3</v>
          </cell>
          <cell r="P467">
            <v>2</v>
          </cell>
        </row>
        <row r="468">
          <cell r="B468" t="str">
            <v>XXS</v>
          </cell>
          <cell r="C468">
            <v>0.75</v>
          </cell>
          <cell r="D468">
            <v>7.82</v>
          </cell>
          <cell r="E468">
            <v>1</v>
          </cell>
          <cell r="I468">
            <v>0.08</v>
          </cell>
          <cell r="J468">
            <v>0.22</v>
          </cell>
          <cell r="K468">
            <v>0.3</v>
          </cell>
          <cell r="P468">
            <v>2</v>
          </cell>
        </row>
        <row r="469">
          <cell r="B469" t="str">
            <v>XXS</v>
          </cell>
          <cell r="C469">
            <v>1</v>
          </cell>
          <cell r="D469">
            <v>9.09</v>
          </cell>
          <cell r="E469">
            <v>1</v>
          </cell>
          <cell r="I469">
            <v>0.1</v>
          </cell>
          <cell r="J469">
            <v>0.5</v>
          </cell>
          <cell r="K469">
            <v>0.6</v>
          </cell>
          <cell r="P469">
            <v>2</v>
          </cell>
        </row>
        <row r="470">
          <cell r="B470" t="str">
            <v>XXS</v>
          </cell>
          <cell r="C470">
            <v>1</v>
          </cell>
          <cell r="D470">
            <v>9.09</v>
          </cell>
          <cell r="E470">
            <v>1</v>
          </cell>
          <cell r="I470">
            <v>0.1</v>
          </cell>
          <cell r="J470">
            <v>0.5</v>
          </cell>
          <cell r="K470">
            <v>0.6</v>
          </cell>
          <cell r="P470">
            <v>2</v>
          </cell>
        </row>
        <row r="471">
          <cell r="B471" t="str">
            <v>XXS</v>
          </cell>
          <cell r="C471">
            <v>1</v>
          </cell>
          <cell r="D471">
            <v>9.09</v>
          </cell>
          <cell r="E471">
            <v>1</v>
          </cell>
          <cell r="I471">
            <v>0.1</v>
          </cell>
          <cell r="J471">
            <v>0.5</v>
          </cell>
          <cell r="K471">
            <v>0.6</v>
          </cell>
          <cell r="P471">
            <v>2</v>
          </cell>
        </row>
        <row r="472">
          <cell r="B472" t="str">
            <v>XXS</v>
          </cell>
          <cell r="C472">
            <v>1.25</v>
          </cell>
          <cell r="D472">
            <v>9.6999999999999993</v>
          </cell>
          <cell r="E472">
            <v>1</v>
          </cell>
          <cell r="I472">
            <v>0.13</v>
          </cell>
          <cell r="J472">
            <v>0.67</v>
          </cell>
          <cell r="K472">
            <v>0.8</v>
          </cell>
          <cell r="P472">
            <v>2</v>
          </cell>
        </row>
        <row r="473">
          <cell r="B473" t="str">
            <v>XXS</v>
          </cell>
          <cell r="C473">
            <v>1.25</v>
          </cell>
          <cell r="D473">
            <v>9.6999999999999993</v>
          </cell>
          <cell r="E473">
            <v>1</v>
          </cell>
          <cell r="I473">
            <v>0.13</v>
          </cell>
          <cell r="J473">
            <v>0.67</v>
          </cell>
          <cell r="K473">
            <v>0.8</v>
          </cell>
          <cell r="P473">
            <v>2</v>
          </cell>
        </row>
        <row r="474">
          <cell r="B474" t="str">
            <v>XXS</v>
          </cell>
          <cell r="C474">
            <v>1.25</v>
          </cell>
          <cell r="D474">
            <v>9.6999999999999993</v>
          </cell>
          <cell r="E474">
            <v>1</v>
          </cell>
          <cell r="I474">
            <v>0.13</v>
          </cell>
          <cell r="J474">
            <v>0.67</v>
          </cell>
          <cell r="K474">
            <v>0.8</v>
          </cell>
          <cell r="P474">
            <v>2</v>
          </cell>
        </row>
        <row r="475">
          <cell r="B475" t="str">
            <v>XXS</v>
          </cell>
          <cell r="C475">
            <v>1.5</v>
          </cell>
          <cell r="D475">
            <v>10.15</v>
          </cell>
          <cell r="E475">
            <v>1.25</v>
          </cell>
          <cell r="I475">
            <v>0.15</v>
          </cell>
          <cell r="J475">
            <v>0.75</v>
          </cell>
          <cell r="K475">
            <v>0.9</v>
          </cell>
          <cell r="P475">
            <v>2</v>
          </cell>
        </row>
        <row r="476">
          <cell r="B476" t="str">
            <v>XXS</v>
          </cell>
          <cell r="C476">
            <v>1.5</v>
          </cell>
          <cell r="D476">
            <v>10.15</v>
          </cell>
          <cell r="E476">
            <v>1.25</v>
          </cell>
          <cell r="I476">
            <v>0.15</v>
          </cell>
          <cell r="J476">
            <v>0.75</v>
          </cell>
          <cell r="K476">
            <v>0.9</v>
          </cell>
          <cell r="P476">
            <v>2</v>
          </cell>
        </row>
        <row r="477">
          <cell r="B477" t="str">
            <v>XXS</v>
          </cell>
          <cell r="C477">
            <v>1.5</v>
          </cell>
          <cell r="D477">
            <v>10.15</v>
          </cell>
          <cell r="E477">
            <v>1.25</v>
          </cell>
          <cell r="I477">
            <v>0.15</v>
          </cell>
          <cell r="J477">
            <v>0.75</v>
          </cell>
          <cell r="K477">
            <v>0.9</v>
          </cell>
          <cell r="P477">
            <v>2</v>
          </cell>
        </row>
        <row r="478">
          <cell r="B478" t="str">
            <v>XXS</v>
          </cell>
          <cell r="C478">
            <v>2</v>
          </cell>
          <cell r="D478">
            <v>11.07</v>
          </cell>
          <cell r="E478">
            <v>1.25</v>
          </cell>
          <cell r="I478">
            <v>0.2</v>
          </cell>
          <cell r="J478">
            <v>1</v>
          </cell>
          <cell r="K478">
            <v>1.2</v>
          </cell>
          <cell r="P478">
            <v>4</v>
          </cell>
        </row>
        <row r="479">
          <cell r="B479" t="str">
            <v>XXS</v>
          </cell>
          <cell r="C479">
            <v>2</v>
          </cell>
          <cell r="D479">
            <v>11.07</v>
          </cell>
          <cell r="E479">
            <v>1.25</v>
          </cell>
          <cell r="I479">
            <v>0.2</v>
          </cell>
          <cell r="J479">
            <v>1</v>
          </cell>
          <cell r="K479">
            <v>1.2</v>
          </cell>
          <cell r="P479">
            <v>4</v>
          </cell>
        </row>
        <row r="480">
          <cell r="B480" t="str">
            <v>XXS</v>
          </cell>
          <cell r="C480">
            <v>2</v>
          </cell>
          <cell r="D480">
            <v>11.07</v>
          </cell>
          <cell r="E480">
            <v>1.25</v>
          </cell>
          <cell r="I480">
            <v>0.2</v>
          </cell>
          <cell r="J480">
            <v>1</v>
          </cell>
          <cell r="K480">
            <v>1.2</v>
          </cell>
          <cell r="P480">
            <v>4</v>
          </cell>
        </row>
        <row r="481">
          <cell r="B481" t="str">
            <v>XXS</v>
          </cell>
          <cell r="C481">
            <v>2.5</v>
          </cell>
          <cell r="D481">
            <v>14.02</v>
          </cell>
          <cell r="E481">
            <v>1.25</v>
          </cell>
          <cell r="I481">
            <v>0.25</v>
          </cell>
          <cell r="J481">
            <v>1.7</v>
          </cell>
          <cell r="K481">
            <v>1.95</v>
          </cell>
          <cell r="P481">
            <v>4</v>
          </cell>
        </row>
        <row r="482">
          <cell r="B482" t="str">
            <v>XXS</v>
          </cell>
          <cell r="C482">
            <v>3</v>
          </cell>
          <cell r="D482">
            <v>15.24</v>
          </cell>
          <cell r="E482">
            <v>1.5</v>
          </cell>
          <cell r="I482">
            <v>0.3</v>
          </cell>
          <cell r="J482">
            <v>2.39</v>
          </cell>
          <cell r="K482">
            <v>2.69</v>
          </cell>
          <cell r="P482">
            <v>4</v>
          </cell>
        </row>
        <row r="483">
          <cell r="B483" t="str">
            <v>XXS</v>
          </cell>
          <cell r="C483">
            <v>4</v>
          </cell>
          <cell r="D483">
            <v>17.12</v>
          </cell>
          <cell r="E483">
            <v>1.5</v>
          </cell>
          <cell r="I483">
            <v>0.41</v>
          </cell>
          <cell r="J483">
            <v>4.09</v>
          </cell>
          <cell r="K483">
            <v>4.5</v>
          </cell>
          <cell r="P483">
            <v>4</v>
          </cell>
        </row>
        <row r="484">
          <cell r="B484" t="str">
            <v>XXS</v>
          </cell>
          <cell r="C484">
            <v>5</v>
          </cell>
          <cell r="D484">
            <v>19.05</v>
          </cell>
          <cell r="E484">
            <v>2</v>
          </cell>
          <cell r="I484">
            <v>0.51</v>
          </cell>
          <cell r="J484">
            <v>4.43</v>
          </cell>
          <cell r="K484">
            <v>4.9399999999999995</v>
          </cell>
          <cell r="P484">
            <v>4</v>
          </cell>
        </row>
        <row r="485">
          <cell r="B485" t="str">
            <v>XXS</v>
          </cell>
          <cell r="C485">
            <v>6</v>
          </cell>
          <cell r="D485">
            <v>21.95</v>
          </cell>
          <cell r="E485">
            <v>2</v>
          </cell>
          <cell r="I485">
            <v>0.61</v>
          </cell>
          <cell r="J485">
            <v>8.09</v>
          </cell>
          <cell r="K485">
            <v>8.6999999999999993</v>
          </cell>
          <cell r="P485">
            <v>4</v>
          </cell>
        </row>
        <row r="486">
          <cell r="B486" t="str">
            <v>XXS</v>
          </cell>
          <cell r="C486">
            <v>8</v>
          </cell>
          <cell r="D486">
            <v>22.23</v>
          </cell>
          <cell r="E486">
            <v>2</v>
          </cell>
          <cell r="I486">
            <v>0.81</v>
          </cell>
          <cell r="J486">
            <v>11.49</v>
          </cell>
          <cell r="K486">
            <v>12.3</v>
          </cell>
          <cell r="P486">
            <v>4</v>
          </cell>
        </row>
        <row r="487">
          <cell r="B487" t="str">
            <v>XXS</v>
          </cell>
          <cell r="C487">
            <v>10</v>
          </cell>
          <cell r="D487">
            <v>25.4</v>
          </cell>
          <cell r="E487" t="str">
            <v>N</v>
          </cell>
          <cell r="I487">
            <v>1.01</v>
          </cell>
          <cell r="J487">
            <v>18.489999999999998</v>
          </cell>
          <cell r="K487">
            <v>19.5</v>
          </cell>
          <cell r="P487">
            <v>4</v>
          </cell>
        </row>
        <row r="488">
          <cell r="B488" t="str">
            <v>XXS</v>
          </cell>
          <cell r="C488">
            <v>12</v>
          </cell>
          <cell r="D488">
            <v>25.4</v>
          </cell>
          <cell r="E488" t="str">
            <v>N</v>
          </cell>
          <cell r="I488">
            <v>1.22</v>
          </cell>
          <cell r="J488">
            <v>21.27</v>
          </cell>
          <cell r="K488">
            <v>22.49</v>
          </cell>
          <cell r="P488">
            <v>6</v>
          </cell>
        </row>
        <row r="489">
          <cell r="B489">
            <v>8.73</v>
          </cell>
          <cell r="C489">
            <v>64</v>
          </cell>
          <cell r="D489">
            <v>8.73</v>
          </cell>
          <cell r="E489">
            <v>1</v>
          </cell>
          <cell r="I489">
            <v>6.49</v>
          </cell>
          <cell r="J489">
            <v>20.29</v>
          </cell>
          <cell r="K489">
            <v>26.78</v>
          </cell>
          <cell r="P489">
            <v>21</v>
          </cell>
        </row>
      </sheetData>
      <sheetData sheetId="4"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ONGQT"/>
      <sheetName val="DT-chi tiet"/>
    </sheetNames>
    <sheetDataSet>
      <sheetData sheetId="0" refreshError="1"/>
      <sheetData sheetId="1"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TH"/>
      <sheetName val="CTC"/>
      <sheetName val="451"/>
      <sheetName val="452"/>
      <sheetName val="452 LZ"/>
      <sheetName val="453"/>
      <sheetName val="454"/>
      <sheetName val="455"/>
      <sheetName val="455 LZ"/>
      <sheetName val="456"/>
      <sheetName val="457"/>
      <sheetName val="458"/>
      <sheetName val="459"/>
      <sheetName val="460"/>
      <sheetName val="461"/>
      <sheetName val="462"/>
      <sheetName val="463"/>
      <sheetName val="464"/>
      <sheetName val="465"/>
      <sheetName val="323"/>
      <sheetName val="466"/>
      <sheetName val="467"/>
      <sheetName val="468"/>
      <sheetName val="469"/>
      <sheetName val="469 (2)"/>
      <sheetName val="470"/>
      <sheetName val="471"/>
      <sheetName val="471 (nan lớn nhỏ)"/>
      <sheetName val="472"/>
      <sheetName val="473"/>
      <sheetName val="BOM THAY NỘI DUNG"/>
      <sheetName val="474"/>
      <sheetName val="474 yes4"/>
      <sheetName val="475"/>
      <sheetName val="475 yes4"/>
      <sheetName val="474 dining 1"/>
      <sheetName val="474 dining 2"/>
      <sheetName val="Sheet2"/>
      <sheetName val="476"/>
      <sheetName val="476 CẮT LZ"/>
      <sheetName val="477 (giảm)"/>
      <sheetName val="478 (giảm)"/>
      <sheetName val="477"/>
      <sheetName val="478"/>
      <sheetName val="477A"/>
      <sheetName val="478A"/>
      <sheetName val="480"/>
      <sheetName val="479"/>
      <sheetName val="481"/>
      <sheetName val="480 (olea tay 7)"/>
      <sheetName val="479 (olea tay 7)"/>
      <sheetName val="481 (olea tay 7)"/>
      <sheetName val="482 HARM"/>
      <sheetName val="482 GPL"/>
      <sheetName val="482 OC"/>
      <sheetName val="483"/>
      <sheetName val="484"/>
      <sheetName val="485"/>
      <sheetName val="486 thay đổi"/>
      <sheetName val="486"/>
      <sheetName val="485A"/>
      <sheetName val="487"/>
      <sheetName val="488"/>
      <sheetName val="489"/>
      <sheetName val="490"/>
      <sheetName val="490 GPL"/>
      <sheetName val="491"/>
      <sheetName val="Sheet1"/>
      <sheetName val="Quang Dung"/>
      <sheetName val="492"/>
      <sheetName val="493"/>
      <sheetName val="492 LZ"/>
      <sheetName val="493 LZ"/>
      <sheetName val="494"/>
      <sheetName val="495"/>
      <sheetName val="496"/>
      <sheetName val="497"/>
      <sheetName val="498"/>
      <sheetName val="499"/>
      <sheetName val="1A"/>
      <sheetName val="2A"/>
      <sheetName val="Sheet3"/>
      <sheetName val="482"/>
      <sheetName val="Sheet4"/>
      <sheetName val="474 yes4 (khung MN uốn 1 lần)"/>
      <sheetName val="475 yes4 (khung MN uốn 1 lần)"/>
      <sheetName val="498 (LZ)"/>
      <sheetName val="500"/>
      <sheetName val="500A"/>
      <sheetName val="480 (2)"/>
      <sheetName val="479 (2)"/>
      <sheetName val="481 (2)"/>
    </sheetNames>
    <sheetDataSet>
      <sheetData sheetId="0"/>
      <sheetData sheetId="1"/>
      <sheetData sheetId="2"/>
      <sheetData sheetId="3">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row r="519">
          <cell r="B519"/>
        </row>
        <row r="520">
          <cell r="B520"/>
        </row>
        <row r="521">
          <cell r="B521"/>
        </row>
        <row r="522">
          <cell r="B522"/>
        </row>
        <row r="523">
          <cell r="B523"/>
        </row>
        <row r="524">
          <cell r="B524"/>
        </row>
        <row r="525">
          <cell r="B525"/>
        </row>
        <row r="526">
          <cell r="B526"/>
        </row>
        <row r="527">
          <cell r="B527"/>
        </row>
        <row r="528">
          <cell r="B528"/>
        </row>
        <row r="529">
          <cell r="B529"/>
        </row>
        <row r="530">
          <cell r="B530"/>
        </row>
        <row r="531">
          <cell r="B531"/>
        </row>
        <row r="532">
          <cell r="B532"/>
        </row>
        <row r="533">
          <cell r="B533"/>
        </row>
        <row r="534">
          <cell r="B534"/>
        </row>
        <row r="535">
          <cell r="B535"/>
        </row>
        <row r="536">
          <cell r="B536"/>
        </row>
        <row r="537">
          <cell r="B537"/>
        </row>
        <row r="538">
          <cell r="B538"/>
        </row>
        <row r="539">
          <cell r="B539"/>
        </row>
        <row r="540">
          <cell r="B540"/>
        </row>
        <row r="541">
          <cell r="B541"/>
        </row>
        <row r="542">
          <cell r="B542"/>
        </row>
        <row r="543">
          <cell r="B543"/>
        </row>
        <row r="544">
          <cell r="B544"/>
        </row>
        <row r="545">
          <cell r="B545"/>
        </row>
        <row r="546">
          <cell r="B546"/>
        </row>
        <row r="547">
          <cell r="B547"/>
        </row>
        <row r="548">
          <cell r="B548"/>
        </row>
        <row r="549">
          <cell r="B549"/>
        </row>
        <row r="550">
          <cell r="B550"/>
        </row>
        <row r="551">
          <cell r="B551"/>
        </row>
        <row r="552">
          <cell r="B552"/>
        </row>
        <row r="553">
          <cell r="B553"/>
        </row>
        <row r="554">
          <cell r="B554"/>
        </row>
        <row r="555">
          <cell r="B555"/>
        </row>
        <row r="556">
          <cell r="B556"/>
        </row>
        <row r="557">
          <cell r="B557"/>
        </row>
        <row r="558">
          <cell r="B558"/>
        </row>
        <row r="559">
          <cell r="B559"/>
        </row>
        <row r="560">
          <cell r="B560"/>
        </row>
        <row r="561">
          <cell r="B561"/>
        </row>
        <row r="562">
          <cell r="B562"/>
        </row>
        <row r="563">
          <cell r="B563"/>
        </row>
        <row r="564">
          <cell r="B564"/>
        </row>
        <row r="565">
          <cell r="B565"/>
        </row>
        <row r="566">
          <cell r="B566"/>
        </row>
        <row r="567">
          <cell r="B567"/>
        </row>
        <row r="568">
          <cell r="B568"/>
        </row>
        <row r="569">
          <cell r="B569"/>
        </row>
        <row r="570">
          <cell r="B570"/>
        </row>
        <row r="571">
          <cell r="B571"/>
        </row>
        <row r="572">
          <cell r="B572"/>
        </row>
        <row r="573">
          <cell r="B573"/>
        </row>
        <row r="574">
          <cell r="B574"/>
        </row>
        <row r="575">
          <cell r="B575"/>
        </row>
        <row r="576">
          <cell r="B576"/>
        </row>
        <row r="577">
          <cell r="B577"/>
        </row>
        <row r="578">
          <cell r="B578"/>
        </row>
        <row r="579">
          <cell r="B579"/>
        </row>
        <row r="580">
          <cell r="B580"/>
        </row>
        <row r="581">
          <cell r="B581"/>
        </row>
        <row r="582">
          <cell r="B582"/>
        </row>
        <row r="583">
          <cell r="B583"/>
        </row>
        <row r="584">
          <cell r="B584"/>
        </row>
        <row r="585">
          <cell r="B585"/>
        </row>
        <row r="586">
          <cell r="B586"/>
        </row>
        <row r="587">
          <cell r="B587"/>
        </row>
        <row r="588">
          <cell r="B588"/>
        </row>
        <row r="589">
          <cell r="B589"/>
        </row>
        <row r="590">
          <cell r="B590"/>
        </row>
        <row r="591">
          <cell r="B591"/>
        </row>
      </sheetData>
      <sheetData sheetId="4"/>
      <sheetData sheetId="5"/>
      <sheetData sheetId="6"/>
      <sheetData sheetId="7">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row r="519">
          <cell r="B519"/>
        </row>
        <row r="520">
          <cell r="B520"/>
        </row>
        <row r="521">
          <cell r="B521"/>
        </row>
        <row r="522">
          <cell r="B522"/>
        </row>
        <row r="523">
          <cell r="B523"/>
        </row>
        <row r="524">
          <cell r="B524"/>
        </row>
        <row r="525">
          <cell r="B525"/>
        </row>
        <row r="526">
          <cell r="B526"/>
        </row>
        <row r="527">
          <cell r="B527"/>
        </row>
        <row r="528">
          <cell r="B528"/>
        </row>
        <row r="529">
          <cell r="B529"/>
        </row>
        <row r="530">
          <cell r="B530"/>
        </row>
        <row r="531">
          <cell r="B531"/>
        </row>
        <row r="532">
          <cell r="B532"/>
        </row>
        <row r="533">
          <cell r="B533"/>
        </row>
        <row r="534">
          <cell r="B534"/>
        </row>
        <row r="535">
          <cell r="B535"/>
        </row>
        <row r="536">
          <cell r="B536"/>
        </row>
        <row r="537">
          <cell r="B537"/>
        </row>
        <row r="538">
          <cell r="B538"/>
        </row>
        <row r="539">
          <cell r="B539"/>
        </row>
        <row r="540">
          <cell r="B540"/>
        </row>
        <row r="541">
          <cell r="B541"/>
        </row>
        <row r="542">
          <cell r="B542"/>
        </row>
        <row r="543">
          <cell r="B543"/>
        </row>
        <row r="544">
          <cell r="B544"/>
        </row>
        <row r="545">
          <cell r="B545"/>
        </row>
        <row r="546">
          <cell r="B546"/>
        </row>
        <row r="547">
          <cell r="B547"/>
        </row>
        <row r="548">
          <cell r="B548"/>
        </row>
        <row r="549">
          <cell r="B549"/>
        </row>
        <row r="550">
          <cell r="B550"/>
        </row>
        <row r="551">
          <cell r="B551"/>
        </row>
        <row r="552">
          <cell r="B552"/>
        </row>
        <row r="553">
          <cell r="B553"/>
        </row>
        <row r="554">
          <cell r="B554"/>
        </row>
        <row r="555">
          <cell r="B555"/>
        </row>
        <row r="556">
          <cell r="B556"/>
        </row>
        <row r="557">
          <cell r="B557"/>
        </row>
        <row r="558">
          <cell r="B558"/>
        </row>
        <row r="559">
          <cell r="B559"/>
        </row>
        <row r="560">
          <cell r="B560"/>
        </row>
        <row r="561">
          <cell r="B561"/>
        </row>
        <row r="562">
          <cell r="B562"/>
        </row>
        <row r="563">
          <cell r="B563"/>
        </row>
        <row r="564">
          <cell r="B564"/>
        </row>
        <row r="565">
          <cell r="B565"/>
        </row>
        <row r="566">
          <cell r="B566"/>
        </row>
        <row r="567">
          <cell r="B567"/>
        </row>
        <row r="568">
          <cell r="B568"/>
        </row>
        <row r="569">
          <cell r="B569"/>
        </row>
        <row r="570">
          <cell r="B570"/>
        </row>
        <row r="571">
          <cell r="B571"/>
        </row>
        <row r="572">
          <cell r="B572"/>
        </row>
        <row r="573">
          <cell r="B573"/>
        </row>
        <row r="574">
          <cell r="B574"/>
        </row>
        <row r="575">
          <cell r="B575"/>
        </row>
        <row r="576">
          <cell r="B576"/>
        </row>
        <row r="577">
          <cell r="B577"/>
        </row>
        <row r="578">
          <cell r="B578"/>
        </row>
        <row r="579">
          <cell r="B579"/>
        </row>
        <row r="580">
          <cell r="B580"/>
        </row>
        <row r="581">
          <cell r="B581"/>
        </row>
        <row r="582">
          <cell r="B582"/>
        </row>
        <row r="583">
          <cell r="B583"/>
        </row>
        <row r="584">
          <cell r="B584"/>
        </row>
        <row r="585">
          <cell r="B585"/>
        </row>
        <row r="586">
          <cell r="B586"/>
        </row>
        <row r="587">
          <cell r="B587"/>
        </row>
        <row r="588">
          <cell r="B588"/>
        </row>
        <row r="589">
          <cell r="B589"/>
        </row>
        <row r="590">
          <cell r="B590"/>
        </row>
        <row r="591">
          <cell r="B591"/>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44">
          <cell r="B244" t="str">
            <v>Vít BKĐC M4x10</v>
          </cell>
        </row>
      </sheetData>
      <sheetData sheetId="23"/>
      <sheetData sheetId="24"/>
      <sheetData sheetId="25">
        <row r="244">
          <cell r="B244" t="str">
            <v>Vít BKĐC M4x10</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ĐLGC M6x20</v>
          </cell>
        </row>
        <row r="277">
          <cell r="B277" t="str">
            <v>Vít ĐLGC M6x25</v>
          </cell>
        </row>
        <row r="278">
          <cell r="B278" t="str">
            <v>Vít ĐLGC M6x30</v>
          </cell>
        </row>
        <row r="279">
          <cell r="B279" t="str">
            <v>Vít ĐLGC M6x35</v>
          </cell>
        </row>
        <row r="280">
          <cell r="B280" t="str">
            <v>Vít ĐLGC M6x40</v>
          </cell>
        </row>
        <row r="281">
          <cell r="B281" t="str">
            <v>Vít ĐLGC M6x45</v>
          </cell>
        </row>
        <row r="282">
          <cell r="B282" t="str">
            <v>Vít ĐLGC M6x50</v>
          </cell>
        </row>
        <row r="283">
          <cell r="B283" t="str">
            <v>Vít ĐLGC M6x55</v>
          </cell>
        </row>
        <row r="284">
          <cell r="B284" t="str">
            <v>Vít ĐLGC M6x60</v>
          </cell>
        </row>
        <row r="285">
          <cell r="B285" t="str">
            <v>Vít ĐLGC M6x65</v>
          </cell>
        </row>
        <row r="286">
          <cell r="B286" t="str">
            <v>Vít ĐLGC M6x70</v>
          </cell>
        </row>
        <row r="287">
          <cell r="B287" t="str">
            <v>Vít ĐLGC M6x75</v>
          </cell>
        </row>
        <row r="288">
          <cell r="B288" t="str">
            <v>Vít ĐLGC M6x80</v>
          </cell>
        </row>
        <row r="289">
          <cell r="B289" t="str">
            <v>Vít ĐLGC M7x50</v>
          </cell>
        </row>
        <row r="290">
          <cell r="B290" t="str">
            <v>Vít ĐLGC M7x60</v>
          </cell>
        </row>
        <row r="291">
          <cell r="B291" t="str">
            <v>Vít ĐLGC M7x70</v>
          </cell>
        </row>
        <row r="292">
          <cell r="B292" t="str">
            <v>Vít ĐLGC M7x90</v>
          </cell>
        </row>
        <row r="293">
          <cell r="B293" t="str">
            <v>Vít ĐLGC M7x100</v>
          </cell>
        </row>
        <row r="294">
          <cell r="B294" t="str">
            <v>Vít ĐLGC M7x110</v>
          </cell>
        </row>
        <row r="295">
          <cell r="B295" t="str">
            <v>Bu long ĐLGC M6x15</v>
          </cell>
        </row>
        <row r="296">
          <cell r="B296" t="str">
            <v>Bu long ĐLGC M6x20</v>
          </cell>
        </row>
        <row r="297">
          <cell r="B297" t="str">
            <v>Bu long ĐLGC M6x25</v>
          </cell>
        </row>
        <row r="298">
          <cell r="B298" t="str">
            <v>Bu long ĐLGC M6x30</v>
          </cell>
        </row>
        <row r="299">
          <cell r="B299" t="str">
            <v>Bu long ĐLGC M6x35</v>
          </cell>
        </row>
        <row r="300">
          <cell r="B300" t="str">
            <v>Bu long ĐLGC M6x40</v>
          </cell>
        </row>
        <row r="301">
          <cell r="B301" t="str">
            <v>Bu long ĐLGC M6x45</v>
          </cell>
        </row>
        <row r="302">
          <cell r="B302" t="str">
            <v>Bu long ĐLGC M6x50</v>
          </cell>
        </row>
        <row r="303">
          <cell r="B303" t="str">
            <v>Bu long ĐLGC M6x55</v>
          </cell>
        </row>
        <row r="304">
          <cell r="B304" t="str">
            <v>Bu long ĐLGC M6x60</v>
          </cell>
        </row>
        <row r="305">
          <cell r="B305" t="str">
            <v>Bu long ĐLGC M6x65</v>
          </cell>
        </row>
        <row r="306">
          <cell r="B306" t="str">
            <v>Bu long ĐLGC M6x70</v>
          </cell>
        </row>
        <row r="307">
          <cell r="B307" t="str">
            <v>Bu long ĐLGC M6x75</v>
          </cell>
        </row>
        <row r="308">
          <cell r="B308" t="str">
            <v>Bu long ĐLGC M6x80</v>
          </cell>
        </row>
        <row r="309">
          <cell r="B309" t="str">
            <v>Bu long ĐLGC M6x85</v>
          </cell>
        </row>
        <row r="310">
          <cell r="B310" t="str">
            <v>Bu long ĐLGC M6x90</v>
          </cell>
        </row>
        <row r="311">
          <cell r="B311" t="str">
            <v>Bu long ĐLGC M6x95</v>
          </cell>
        </row>
        <row r="312">
          <cell r="B312" t="str">
            <v>Bu long ĐLGC M6x100</v>
          </cell>
        </row>
        <row r="313">
          <cell r="B313" t="str">
            <v>Bu long ĐLGC M6x110</v>
          </cell>
        </row>
        <row r="314">
          <cell r="B314" t="str">
            <v>Bu long ĐLGC M8x20</v>
          </cell>
        </row>
        <row r="315">
          <cell r="B315" t="str">
            <v>Bu long ĐLGC M8x25</v>
          </cell>
        </row>
        <row r="316">
          <cell r="B316" t="str">
            <v>Bu long ĐLGC M8x30</v>
          </cell>
        </row>
        <row r="317">
          <cell r="B317" t="str">
            <v>Bu long ĐLGC M8x35</v>
          </cell>
        </row>
        <row r="318">
          <cell r="B318" t="str">
            <v>Bu long ĐLGC M8x40</v>
          </cell>
        </row>
        <row r="319">
          <cell r="B319" t="str">
            <v>Bu long ĐLGC M8x45</v>
          </cell>
        </row>
        <row r="320">
          <cell r="B320" t="str">
            <v>Bu long ĐLGC M8x50</v>
          </cell>
        </row>
        <row r="321">
          <cell r="B321" t="str">
            <v>Bu long ĐLGC M8x55</v>
          </cell>
        </row>
        <row r="322">
          <cell r="B322" t="str">
            <v>Bu long ĐLGC M8x60</v>
          </cell>
        </row>
        <row r="323">
          <cell r="B323" t="str">
            <v>Bu long ĐLGC M8x65</v>
          </cell>
        </row>
        <row r="324">
          <cell r="B324" t="str">
            <v>Bu long ĐLGC M8x70</v>
          </cell>
        </row>
        <row r="325">
          <cell r="B325" t="str">
            <v>Bu long ĐLGC M8x75</v>
          </cell>
        </row>
        <row r="326">
          <cell r="B326" t="str">
            <v>Bu long ĐLGC M8x80</v>
          </cell>
        </row>
        <row r="327">
          <cell r="B327" t="str">
            <v>Bu long ĐLGC M8x85</v>
          </cell>
        </row>
        <row r="328">
          <cell r="B328" t="str">
            <v>Bu long ĐLGC M8x90</v>
          </cell>
        </row>
        <row r="329">
          <cell r="B329" t="str">
            <v>Bu long ĐLGC M8x95</v>
          </cell>
        </row>
        <row r="330">
          <cell r="B330" t="str">
            <v>Bu long ĐLGC M8x100</v>
          </cell>
        </row>
        <row r="331">
          <cell r="B331" t="str">
            <v>Bu long ĐLGC M8x110</v>
          </cell>
        </row>
        <row r="332">
          <cell r="B332" t="str">
            <v>Bu long 2 đầu gai M8x50</v>
          </cell>
        </row>
        <row r="333">
          <cell r="B333" t="str">
            <v>Bu long 2 đầu gai M8x55</v>
          </cell>
        </row>
        <row r="334">
          <cell r="B334" t="str">
            <v>Bu long 2 đầu gai M8x60</v>
          </cell>
        </row>
        <row r="335">
          <cell r="B335" t="str">
            <v>Bu long 2 đầu gai M8x65</v>
          </cell>
        </row>
        <row r="336">
          <cell r="B336" t="str">
            <v>Bu long 2 đầu gai M8x70</v>
          </cell>
        </row>
        <row r="337">
          <cell r="B337" t="str">
            <v>Bu long 2 đầu gai M8x75</v>
          </cell>
        </row>
        <row r="338">
          <cell r="B338" t="str">
            <v>Bu long 2 đầu gai M8x80</v>
          </cell>
        </row>
        <row r="339">
          <cell r="B339" t="str">
            <v>Bu long 2 đầu gai M8x85</v>
          </cell>
        </row>
        <row r="340">
          <cell r="B340" t="str">
            <v>Bu long 2 đầu gai M8x90</v>
          </cell>
        </row>
        <row r="341">
          <cell r="B341" t="str">
            <v>Bu long 2 đầu gai M8x95</v>
          </cell>
        </row>
        <row r="342">
          <cell r="B342" t="str">
            <v>Bu long 2 đầu gai M8x100</v>
          </cell>
        </row>
        <row r="343">
          <cell r="B343" t="str">
            <v>Bu long 2 đầu gai M8x110</v>
          </cell>
        </row>
        <row r="344">
          <cell r="B344" t="str">
            <v>Tán Dù M6x13</v>
          </cell>
        </row>
        <row r="345">
          <cell r="B345" t="str">
            <v>Tán Dù M6x15</v>
          </cell>
        </row>
        <row r="346">
          <cell r="B346" t="str">
            <v>Tán Dù M8x15</v>
          </cell>
        </row>
        <row r="347">
          <cell r="B347" t="str">
            <v xml:space="preserve">Tán cấy Không Tai M6x10 </v>
          </cell>
        </row>
        <row r="348">
          <cell r="B348" t="str">
            <v xml:space="preserve">Tán cấy Có Tai M6x10 </v>
          </cell>
        </row>
        <row r="349">
          <cell r="B349" t="str">
            <v>Tán cấy  Không Tai M6x13</v>
          </cell>
        </row>
        <row r="350">
          <cell r="B350" t="str">
            <v xml:space="preserve">Tán cấy Có Tai M6x13 </v>
          </cell>
        </row>
        <row r="351">
          <cell r="B351" t="str">
            <v xml:space="preserve">Tán cấy Không Tai M6x15 </v>
          </cell>
        </row>
        <row r="352">
          <cell r="B352" t="str">
            <v>Tán cấy  Có Tai M6x15</v>
          </cell>
        </row>
        <row r="353">
          <cell r="B353" t="str">
            <v xml:space="preserve">Tán cấy Không Tai M6x20 </v>
          </cell>
        </row>
        <row r="354">
          <cell r="B354" t="str">
            <v xml:space="preserve">Tán cấy Có Tai M6x20 </v>
          </cell>
        </row>
        <row r="355">
          <cell r="B355" t="str">
            <v xml:space="preserve">Tán cấy Không Tai M6x30 </v>
          </cell>
        </row>
        <row r="356">
          <cell r="B356" t="str">
            <v xml:space="preserve">Tán cấy Có Tai M6x30 </v>
          </cell>
        </row>
        <row r="357">
          <cell r="B357" t="str">
            <v xml:space="preserve">Tán cấy Không Tai M8x20 </v>
          </cell>
        </row>
        <row r="358">
          <cell r="B358" t="str">
            <v xml:space="preserve">Tán cấy Có Tai M8x20 </v>
          </cell>
        </row>
        <row r="359">
          <cell r="B359" t="str">
            <v xml:space="preserve">Tán cấy Không Tai M8x30 </v>
          </cell>
        </row>
        <row r="360">
          <cell r="B360" t="str">
            <v xml:space="preserve">Tán cấy Có Tai M8x30 </v>
          </cell>
        </row>
        <row r="361">
          <cell r="B361" t="str">
            <v>Tán Ngang M6x15</v>
          </cell>
        </row>
        <row r="362">
          <cell r="B362" t="str">
            <v>Tán Ngang M6x20</v>
          </cell>
        </row>
        <row r="363">
          <cell r="B363" t="str">
            <v>Tán Ngang M6x30</v>
          </cell>
        </row>
        <row r="364">
          <cell r="B364" t="str">
            <v>Tán Ngang M8x15</v>
          </cell>
        </row>
        <row r="365">
          <cell r="B365" t="str">
            <v>Tán Ngang M8x20</v>
          </cell>
        </row>
        <row r="366">
          <cell r="B366" t="str">
            <v>Tán Ngang M8x30</v>
          </cell>
        </row>
        <row r="367">
          <cell r="B367" t="str">
            <v>Tán Vành M6</v>
          </cell>
        </row>
        <row r="368">
          <cell r="B368" t="str">
            <v>Tán Vành M8</v>
          </cell>
        </row>
        <row r="369">
          <cell r="B369" t="str">
            <v xml:space="preserve">Sò Không Tai M6x10 </v>
          </cell>
        </row>
        <row r="370">
          <cell r="B370" t="str">
            <v xml:space="preserve">Sò Có Tai M6x10 </v>
          </cell>
        </row>
        <row r="371">
          <cell r="B371" t="str">
            <v>Sò  Không Tai M6x13</v>
          </cell>
        </row>
        <row r="372">
          <cell r="B372" t="str">
            <v xml:space="preserve">Sò Có Tai M6x13 </v>
          </cell>
        </row>
        <row r="373">
          <cell r="B373" t="str">
            <v xml:space="preserve">Sò Không Tai M6x15 </v>
          </cell>
        </row>
        <row r="374">
          <cell r="B374" t="str">
            <v>Sò  Có Tai M6x15</v>
          </cell>
        </row>
        <row r="375">
          <cell r="B375" t="str">
            <v xml:space="preserve">Sò Không Tai M6x20 </v>
          </cell>
        </row>
        <row r="376">
          <cell r="B376" t="str">
            <v xml:space="preserve">Sò Có Tai M6x20 </v>
          </cell>
        </row>
        <row r="377">
          <cell r="B377" t="str">
            <v xml:space="preserve">Sò Không Tai M6x30 </v>
          </cell>
        </row>
        <row r="378">
          <cell r="B378" t="str">
            <v xml:space="preserve">Sò Có Tai M6x30 </v>
          </cell>
        </row>
        <row r="379">
          <cell r="B379" t="str">
            <v xml:space="preserve">Sò Không Tai M8x20 </v>
          </cell>
        </row>
        <row r="380">
          <cell r="B380" t="str">
            <v xml:space="preserve">Sò Có Tai M8x20 </v>
          </cell>
        </row>
        <row r="381">
          <cell r="B381" t="str">
            <v xml:space="preserve">Sò Không Tai M8x30 </v>
          </cell>
        </row>
        <row r="382">
          <cell r="B382" t="str">
            <v xml:space="preserve">Sò Có Tai M8x30 </v>
          </cell>
        </row>
        <row r="383">
          <cell r="B383" t="str">
            <v>Long Đền Nhựa M6x18x1</v>
          </cell>
        </row>
        <row r="384">
          <cell r="B384" t="str">
            <v>Long Đền Nhựa M6x18x2</v>
          </cell>
        </row>
        <row r="385">
          <cell r="B385" t="str">
            <v>Long Đền Nhựa M6x18x3</v>
          </cell>
        </row>
        <row r="386">
          <cell r="B386" t="str">
            <v>Long Đền Nhựa M6x18x4</v>
          </cell>
        </row>
        <row r="387">
          <cell r="B387" t="str">
            <v>Long Đền Nhựa M6x18x5</v>
          </cell>
        </row>
        <row r="388">
          <cell r="B388" t="str">
            <v>Long Đền Nhựa M6x18x6</v>
          </cell>
        </row>
        <row r="389">
          <cell r="B389" t="str">
            <v>Long Đền Nhựa M6x18x7</v>
          </cell>
        </row>
        <row r="390">
          <cell r="B390" t="str">
            <v>Long Đền Nhựa M6x18x8</v>
          </cell>
        </row>
        <row r="391">
          <cell r="B391" t="str">
            <v>Long Đền Nhựa M6x18x9</v>
          </cell>
        </row>
        <row r="392">
          <cell r="B392" t="str">
            <v>Long Đền Nhựa M6x18x10</v>
          </cell>
        </row>
        <row r="393">
          <cell r="B393" t="str">
            <v>Long Đền Nhựa M6x20x2</v>
          </cell>
        </row>
        <row r="394">
          <cell r="B394" t="str">
            <v>Long Đền Nhựa M6x20x13</v>
          </cell>
        </row>
        <row r="395">
          <cell r="B395" t="str">
            <v>Long Đền Nhựa M8x20x13</v>
          </cell>
        </row>
        <row r="396">
          <cell r="B396" t="str">
            <v>Long Đền Nhựa M8x20x2</v>
          </cell>
        </row>
        <row r="397">
          <cell r="B397" t="str">
            <v>Long Đền Nhựa M8x20x3</v>
          </cell>
        </row>
        <row r="398">
          <cell r="B398" t="str">
            <v>Long Đền Nhựa M8x20x4</v>
          </cell>
        </row>
        <row r="399">
          <cell r="B399" t="str">
            <v>Long Đền Nhựa M8x20x5</v>
          </cell>
        </row>
        <row r="400">
          <cell r="B400" t="str">
            <v>Long Đền Nhựa M8x20x6</v>
          </cell>
        </row>
        <row r="401">
          <cell r="B401" t="str">
            <v>Long Đền Nhựa M8x20x7</v>
          </cell>
        </row>
        <row r="402">
          <cell r="B402" t="str">
            <v>Long Đền Nhựa M8x20x8</v>
          </cell>
        </row>
        <row r="403">
          <cell r="B403" t="str">
            <v>Long Đền Nhựa M8x20x9</v>
          </cell>
        </row>
        <row r="404">
          <cell r="B404" t="str">
            <v>Long Đền Nhựa M8x20x10</v>
          </cell>
        </row>
        <row r="405">
          <cell r="B405" t="str">
            <v>Long Đền Nhựa M10x18x2</v>
          </cell>
        </row>
        <row r="406">
          <cell r="B406" t="str">
            <v>Long Đền Sắt M4x14x1</v>
          </cell>
        </row>
        <row r="407">
          <cell r="B407" t="str">
            <v>Long Đền Sắt M5x16x1</v>
          </cell>
        </row>
        <row r="408">
          <cell r="B408" t="str">
            <v>Long Đền Sắt M6x14x1</v>
          </cell>
        </row>
        <row r="409">
          <cell r="B409" t="str">
            <v>Long Đền Sắt M6x13x2</v>
          </cell>
        </row>
        <row r="410">
          <cell r="B410" t="str">
            <v>Long Đền Sắt M6x18x1</v>
          </cell>
        </row>
        <row r="411">
          <cell r="B411" t="str">
            <v>Long Đền Sắt M6x18x2</v>
          </cell>
        </row>
        <row r="412">
          <cell r="B412" t="str">
            <v>Long Đền Sắt M6x20x2</v>
          </cell>
        </row>
        <row r="413">
          <cell r="B413" t="str">
            <v>Long Đền Sắt M8x18x1</v>
          </cell>
        </row>
        <row r="414">
          <cell r="B414" t="str">
            <v>Long Đền Sắt M8x18x2</v>
          </cell>
        </row>
        <row r="415">
          <cell r="B415" t="str">
            <v>Long Đền Sắt M8x20x2</v>
          </cell>
        </row>
        <row r="416">
          <cell r="B416" t="str">
            <v>Long Đền Sắt M8x40x2.5</v>
          </cell>
        </row>
        <row r="417">
          <cell r="B417" t="str">
            <v>Long Đền Sắt M10x20x2</v>
          </cell>
        </row>
        <row r="418">
          <cell r="B418" t="str">
            <v>Long Đền Sắt M24x40x5</v>
          </cell>
        </row>
        <row r="419">
          <cell r="B419" t="str">
            <v>Long Đền Vênh M6x1</v>
          </cell>
        </row>
        <row r="420">
          <cell r="B420" t="str">
            <v>Long Đền Vênh M6x2</v>
          </cell>
        </row>
        <row r="421">
          <cell r="B421" t="str">
            <v>Long Đền Vênh M8x1</v>
          </cell>
        </row>
        <row r="422">
          <cell r="B422" t="str">
            <v>Long Đền Vênh M8x2</v>
          </cell>
        </row>
        <row r="423">
          <cell r="B423" t="str">
            <v>Eru M6x10</v>
          </cell>
        </row>
        <row r="424">
          <cell r="B424" t="str">
            <v>Eru M6x15</v>
          </cell>
        </row>
        <row r="425">
          <cell r="B425" t="str">
            <v>Eru M6x20</v>
          </cell>
        </row>
        <row r="426">
          <cell r="B426" t="str">
            <v>Eru M6x25</v>
          </cell>
        </row>
        <row r="427">
          <cell r="B427" t="str">
            <v>Eru M6x30</v>
          </cell>
        </row>
        <row r="428">
          <cell r="B428" t="str">
            <v>Eru có Siêu M6x6</v>
          </cell>
        </row>
        <row r="429">
          <cell r="B429" t="str">
            <v>Eru có Siêu M6x10</v>
          </cell>
        </row>
        <row r="430">
          <cell r="B430" t="str">
            <v>Eru có Siêu M6x15</v>
          </cell>
        </row>
        <row r="431">
          <cell r="B431" t="str">
            <v>Eru có Siêu M6x20</v>
          </cell>
        </row>
        <row r="432">
          <cell r="B432" t="str">
            <v>Eru có Siêu M6x25</v>
          </cell>
        </row>
        <row r="433">
          <cell r="B433" t="str">
            <v>Eru có Siêu M6x30</v>
          </cell>
        </row>
        <row r="434">
          <cell r="B434" t="str">
            <v>Eru M8x10</v>
          </cell>
        </row>
        <row r="435">
          <cell r="B435" t="str">
            <v>Eru M8x15</v>
          </cell>
        </row>
        <row r="436">
          <cell r="B436" t="str">
            <v>Eru M8x20</v>
          </cell>
        </row>
        <row r="437">
          <cell r="B437" t="str">
            <v>Eru M8x25</v>
          </cell>
        </row>
        <row r="438">
          <cell r="B438" t="str">
            <v>Eru M8x30</v>
          </cell>
        </row>
        <row r="439">
          <cell r="B439" t="str">
            <v>Eru có Siêu M8x10</v>
          </cell>
        </row>
        <row r="440">
          <cell r="B440" t="str">
            <v>Eru có Siêu M8x15</v>
          </cell>
        </row>
        <row r="441">
          <cell r="B441" t="str">
            <v>Eru có Siêu M8x20</v>
          </cell>
        </row>
        <row r="442">
          <cell r="B442" t="str">
            <v>Eru có Siêu M8x25</v>
          </cell>
        </row>
        <row r="443">
          <cell r="B443" t="str">
            <v>Eru có Siêu M8x30</v>
          </cell>
        </row>
        <row r="444">
          <cell r="B444" t="str">
            <v>Chốt Định Vị M8x20</v>
          </cell>
        </row>
        <row r="445">
          <cell r="B445" t="str">
            <v>Chốt Định Vị M8x25</v>
          </cell>
        </row>
        <row r="446">
          <cell r="B446" t="str">
            <v>Chốt Định Vị M8x30</v>
          </cell>
        </row>
        <row r="447">
          <cell r="B447" t="str">
            <v>Chốt Định Vị M6x20</v>
          </cell>
        </row>
        <row r="448">
          <cell r="B448" t="str">
            <v>Chốt Định Vị M6x30</v>
          </cell>
        </row>
        <row r="449">
          <cell r="B449" t="str">
            <v>Thanh sắt trơn M8x300</v>
          </cell>
        </row>
        <row r="450">
          <cell r="B450" t="str">
            <v>Thanh sắt trơn M10x300</v>
          </cell>
        </row>
        <row r="451">
          <cell r="B451" t="str">
            <v>Thanh sắt tiren M10x300</v>
          </cell>
        </row>
        <row r="452">
          <cell r="B452" t="str">
            <v xml:space="preserve">Móc Nhựa  </v>
          </cell>
        </row>
        <row r="453">
          <cell r="B453" t="str">
            <v>Trâm Cài Xích</v>
          </cell>
        </row>
        <row r="454">
          <cell r="B454" t="str">
            <v>Khóa Mỏ Vịt</v>
          </cell>
        </row>
        <row r="455">
          <cell r="B455" t="str">
            <v>Pas trượt sắt  5 bậc</v>
          </cell>
        </row>
        <row r="456">
          <cell r="B456" t="str">
            <v>Pas trượt nhựa  5 bậc</v>
          </cell>
        </row>
        <row r="457">
          <cell r="B457" t="str">
            <v>Pas trượt sắt  7 bậc</v>
          </cell>
        </row>
        <row r="458">
          <cell r="B458" t="str">
            <v>Pas nhựa 1 bậc</v>
          </cell>
        </row>
        <row r="459">
          <cell r="B459" t="str">
            <v>Bản lề chữ thập</v>
          </cell>
        </row>
        <row r="460">
          <cell r="B460" t="str">
            <v>Bản Lề Lá 38x63</v>
          </cell>
        </row>
        <row r="461">
          <cell r="B461" t="str">
            <v>Bản lề lá 60x40x2</v>
          </cell>
        </row>
        <row r="462">
          <cell r="B462" t="str">
            <v>Bản lề lá 50x40x2</v>
          </cell>
        </row>
        <row r="463">
          <cell r="B463" t="str">
            <v>Bản Lề Lá 75x45x1.4</v>
          </cell>
        </row>
        <row r="464">
          <cell r="B464" t="str">
            <v>Bản Lề Lá 75x40x1.4</v>
          </cell>
        </row>
        <row r="465">
          <cell r="B465" t="str">
            <v>Bản Lề Lá 110x20x2</v>
          </cell>
        </row>
        <row r="466">
          <cell r="B466" t="str">
            <v>Bản Lề Lá 110x20x2.8</v>
          </cell>
        </row>
        <row r="467">
          <cell r="B467" t="str">
            <v>Bản lề lá dài 50mm</v>
          </cell>
        </row>
        <row r="468">
          <cell r="B468" t="str">
            <v>Bản lề lá dài 60mm</v>
          </cell>
        </row>
        <row r="469">
          <cell r="B469" t="str">
            <v>Bản Lề Ô van</v>
          </cell>
        </row>
        <row r="470">
          <cell r="B470" t="str">
            <v>Pas Góc 20/20x20x2</v>
          </cell>
        </row>
        <row r="471">
          <cell r="B471" t="str">
            <v>Pas Góc 20/30X20x2</v>
          </cell>
        </row>
        <row r="472">
          <cell r="B472" t="str">
            <v>Pas Góc 30/30X20x2</v>
          </cell>
        </row>
        <row r="473">
          <cell r="B473" t="str">
            <v>Pas Góc 15x15x2</v>
          </cell>
        </row>
        <row r="474">
          <cell r="B474" t="str">
            <v>Pas Góc 30/30x30x2</v>
          </cell>
        </row>
        <row r="475">
          <cell r="B475" t="str">
            <v>Pas Góc 35/35x30x2</v>
          </cell>
        </row>
        <row r="476">
          <cell r="B476" t="str">
            <v>Pas U</v>
          </cell>
        </row>
        <row r="477">
          <cell r="B477" t="str">
            <v>Pas Tay</v>
          </cell>
        </row>
        <row r="478">
          <cell r="B478" t="str">
            <v>Pas I</v>
          </cell>
        </row>
        <row r="479">
          <cell r="B479" t="str">
            <v>Pas Quai</v>
          </cell>
        </row>
        <row r="480">
          <cell r="B480" t="str">
            <v>Pas Khóa</v>
          </cell>
        </row>
        <row r="481">
          <cell r="B481" t="str">
            <v>Pas 20x20x4 ly</v>
          </cell>
        </row>
        <row r="482">
          <cell r="B482" t="str">
            <v>Pas 20x30x4 ly</v>
          </cell>
        </row>
        <row r="483">
          <cell r="B483" t="str">
            <v>Pas 20x30x4 ly (1 lỗ taro)</v>
          </cell>
        </row>
        <row r="484">
          <cell r="B484" t="str">
            <v>Pas 20x50x2 ( 1 lỗ )</v>
          </cell>
        </row>
        <row r="485">
          <cell r="B485" t="str">
            <v>Pas 35x20x3 (1 lỗ)</v>
          </cell>
        </row>
        <row r="486">
          <cell r="B486" t="str">
            <v>Pas 50x20x2 (2 lỗ)</v>
          </cell>
        </row>
        <row r="487">
          <cell r="B487" t="str">
            <v>Pas 50x70 (2 lỗ )</v>
          </cell>
        </row>
        <row r="488">
          <cell r="B488" t="str">
            <v>Pas 60x20x2 ( 2 lỗ )</v>
          </cell>
        </row>
        <row r="489">
          <cell r="B489" t="str">
            <v>Pas 60x20x2 (2 lỗ)</v>
          </cell>
        </row>
        <row r="490">
          <cell r="B490" t="str">
            <v>Pas kính 20x30x2 (1 lỗ tròn)</v>
          </cell>
        </row>
        <row r="491">
          <cell r="B491" t="str">
            <v>Pas dao lam</v>
          </cell>
        </row>
        <row r="492">
          <cell r="B492" t="str">
            <v>Nút chân 20X20 bằng</v>
          </cell>
        </row>
        <row r="493">
          <cell r="B493" t="str">
            <v>Nút chân nhựa gai 20x40 bằng</v>
          </cell>
        </row>
        <row r="494">
          <cell r="B494" t="str">
            <v>Nút chân nhựa gai 20x40 xéo</v>
          </cell>
        </row>
        <row r="495">
          <cell r="B495" t="str">
            <v>Nút chân nhựa phi 19</v>
          </cell>
        </row>
        <row r="496">
          <cell r="B496" t="str">
            <v>Nút chân nhựa phi 21</v>
          </cell>
        </row>
        <row r="497">
          <cell r="B497" t="str">
            <v>Nút kính lớn</v>
          </cell>
        </row>
        <row r="498">
          <cell r="B498" t="str">
            <v>Nút kính nhỏ</v>
          </cell>
        </row>
        <row r="499">
          <cell r="B499" t="str">
            <v>Nút Nhựa Bịt Đầu Bulong</v>
          </cell>
        </row>
        <row r="500">
          <cell r="B500" t="str">
            <v>Nút su phi 19</v>
          </cell>
        </row>
        <row r="501">
          <cell r="B501" t="str">
            <v>Tăng đơ nhựa 2 tầng mẫu (xám)</v>
          </cell>
        </row>
        <row r="502">
          <cell r="B502" t="str">
            <v>Tăng đơ nhựa đen (Theo mẫu)</v>
          </cell>
        </row>
        <row r="503">
          <cell r="B503" t="str">
            <v>Tăng đơ nhựa nâu (Theo mẫu)</v>
          </cell>
        </row>
        <row r="504">
          <cell r="B504" t="str">
            <v>Tăng đơ theo mẫu</v>
          </cell>
        </row>
        <row r="505">
          <cell r="B505" t="str">
            <v>Đinh Nhựa Phi 18</v>
          </cell>
        </row>
        <row r="506">
          <cell r="B506" t="str">
            <v>Ống Sắt Bánh Xe M8.5x22x1</v>
          </cell>
        </row>
        <row r="507">
          <cell r="B507" t="str">
            <v>Chốt Gỗ 6</v>
          </cell>
        </row>
        <row r="508">
          <cell r="B508" t="str">
            <v>Chốt Gỗ 8</v>
          </cell>
        </row>
        <row r="509">
          <cell r="B509" t="str">
            <v>Chốt Gỗ 10</v>
          </cell>
        </row>
        <row r="510">
          <cell r="B510" t="str">
            <v>Lục Giác</v>
          </cell>
        </row>
        <row r="511">
          <cell r="B511" t="str">
            <v>Dây Dù Rộng 30x300</v>
          </cell>
        </row>
        <row r="512">
          <cell r="B512"/>
        </row>
        <row r="513">
          <cell r="B513"/>
        </row>
        <row r="514">
          <cell r="B514"/>
        </row>
        <row r="515">
          <cell r="B515"/>
        </row>
        <row r="516">
          <cell r="B516"/>
        </row>
        <row r="517">
          <cell r="B517"/>
        </row>
        <row r="518">
          <cell r="B518"/>
        </row>
        <row r="519">
          <cell r="B519"/>
        </row>
        <row r="520">
          <cell r="B520"/>
        </row>
        <row r="521">
          <cell r="B521"/>
        </row>
        <row r="522">
          <cell r="B522"/>
        </row>
        <row r="523">
          <cell r="B523"/>
        </row>
        <row r="524">
          <cell r="B524"/>
        </row>
        <row r="525">
          <cell r="B525"/>
        </row>
        <row r="526">
          <cell r="B526"/>
        </row>
        <row r="527">
          <cell r="B527"/>
        </row>
        <row r="528">
          <cell r="B528"/>
        </row>
        <row r="529">
          <cell r="B529"/>
        </row>
        <row r="530">
          <cell r="B530"/>
        </row>
        <row r="531">
          <cell r="B531"/>
        </row>
        <row r="532">
          <cell r="B532"/>
        </row>
        <row r="533">
          <cell r="B533"/>
        </row>
        <row r="534">
          <cell r="B534"/>
        </row>
        <row r="535">
          <cell r="B535"/>
        </row>
        <row r="536">
          <cell r="B536"/>
        </row>
        <row r="537">
          <cell r="B537"/>
        </row>
        <row r="538">
          <cell r="B538"/>
        </row>
        <row r="539">
          <cell r="B539"/>
        </row>
        <row r="540">
          <cell r="B540"/>
        </row>
        <row r="541">
          <cell r="B541"/>
        </row>
        <row r="542">
          <cell r="B542"/>
        </row>
        <row r="543">
          <cell r="B543"/>
        </row>
        <row r="544">
          <cell r="B544"/>
        </row>
        <row r="545">
          <cell r="B545"/>
        </row>
        <row r="546">
          <cell r="B546"/>
        </row>
        <row r="547">
          <cell r="B547"/>
        </row>
        <row r="548">
          <cell r="B548"/>
        </row>
        <row r="549">
          <cell r="B549"/>
        </row>
        <row r="550">
          <cell r="B550"/>
        </row>
        <row r="551">
          <cell r="B551"/>
        </row>
        <row r="552">
          <cell r="B552"/>
        </row>
        <row r="553">
          <cell r="B553"/>
        </row>
        <row r="554">
          <cell r="B554"/>
        </row>
        <row r="555">
          <cell r="B555"/>
        </row>
        <row r="556">
          <cell r="B556"/>
        </row>
        <row r="557">
          <cell r="B557"/>
        </row>
        <row r="558">
          <cell r="B558"/>
        </row>
        <row r="559">
          <cell r="B559"/>
        </row>
        <row r="560">
          <cell r="B560"/>
        </row>
        <row r="561">
          <cell r="B561"/>
        </row>
        <row r="562">
          <cell r="B562"/>
        </row>
        <row r="563">
          <cell r="B563"/>
        </row>
        <row r="564">
          <cell r="B564"/>
        </row>
        <row r="565">
          <cell r="B565"/>
        </row>
        <row r="566">
          <cell r="B566"/>
        </row>
        <row r="567">
          <cell r="B567"/>
        </row>
        <row r="568">
          <cell r="B568"/>
        </row>
        <row r="569">
          <cell r="B569"/>
        </row>
        <row r="570">
          <cell r="B570"/>
        </row>
        <row r="571">
          <cell r="B571"/>
        </row>
        <row r="572">
          <cell r="B572"/>
        </row>
        <row r="573">
          <cell r="B573"/>
        </row>
        <row r="574">
          <cell r="B574"/>
        </row>
        <row r="575">
          <cell r="B575"/>
        </row>
        <row r="576">
          <cell r="B576"/>
        </row>
        <row r="577">
          <cell r="B577"/>
        </row>
        <row r="578">
          <cell r="B578"/>
        </row>
        <row r="579">
          <cell r="B579"/>
        </row>
        <row r="580">
          <cell r="B580"/>
        </row>
        <row r="581">
          <cell r="B581"/>
        </row>
        <row r="582">
          <cell r="B582"/>
        </row>
        <row r="583">
          <cell r="B583"/>
        </row>
        <row r="584">
          <cell r="B584"/>
        </row>
      </sheetData>
      <sheetData sheetId="40"/>
      <sheetData sheetId="41"/>
      <sheetData sheetId="42"/>
      <sheetData sheetId="43"/>
      <sheetData sheetId="44"/>
      <sheetData sheetId="45">
        <row r="15">
          <cell r="I15">
            <v>6.8000000000000005E-3</v>
          </cell>
        </row>
      </sheetData>
      <sheetData sheetId="46"/>
      <sheetData sheetId="47"/>
      <sheetData sheetId="48"/>
      <sheetData sheetId="49"/>
      <sheetData sheetId="50"/>
      <sheetData sheetId="51"/>
      <sheetData sheetId="52"/>
      <sheetData sheetId="53"/>
      <sheetData sheetId="54"/>
      <sheetData sheetId="55"/>
      <sheetData sheetId="56"/>
      <sheetData sheetId="57">
        <row r="15">
          <cell r="I15">
            <v>2.7030000000000002E-2</v>
          </cell>
        </row>
      </sheetData>
      <sheetData sheetId="58"/>
      <sheetData sheetId="59">
        <row r="15">
          <cell r="I15">
            <v>3.1150000000000001E-2</v>
          </cell>
        </row>
      </sheetData>
      <sheetData sheetId="60"/>
      <sheetData sheetId="61"/>
      <sheetData sheetId="62"/>
      <sheetData sheetId="63"/>
      <sheetData sheetId="64" refreshError="1"/>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efreshError="1"/>
      <sheetData sheetId="80" refreshError="1"/>
      <sheetData sheetId="81"/>
      <sheetData sheetId="82"/>
      <sheetData sheetId="83"/>
      <sheetData sheetId="84"/>
      <sheetData sheetId="85"/>
      <sheetData sheetId="86"/>
      <sheetData sheetId="87"/>
      <sheetData sheetId="88"/>
      <sheetData sheetId="89" refreshError="1"/>
      <sheetData sheetId="90" refreshError="1"/>
      <sheetData sheetId="9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H"/>
      <sheetName val="CTC"/>
      <sheetName val="400"/>
      <sheetName val="401"/>
      <sheetName val="402"/>
      <sheetName val="403"/>
      <sheetName val="404"/>
      <sheetName val="405"/>
      <sheetName val="406"/>
      <sheetName val="407"/>
      <sheetName val="408"/>
      <sheetName val="409"/>
      <sheetName val="410"/>
      <sheetName val="411"/>
      <sheetName val="412"/>
      <sheetName val="413"/>
      <sheetName val="414"/>
      <sheetName val="415"/>
      <sheetName val="417"/>
      <sheetName val="422"/>
      <sheetName val="422 cắt lz"/>
      <sheetName val="423 "/>
      <sheetName val="424 "/>
      <sheetName val="425 A"/>
      <sheetName val="425"/>
      <sheetName val="426"/>
      <sheetName val="427"/>
      <sheetName val="428"/>
      <sheetName val="429 A"/>
      <sheetName val="430"/>
      <sheetName val="431"/>
      <sheetName val="432"/>
      <sheetName val="433"/>
      <sheetName val="433A"/>
      <sheetName val="434"/>
      <sheetName val="435"/>
      <sheetName val="436"/>
      <sheetName val="437"/>
      <sheetName val="438"/>
      <sheetName val="439 (2)"/>
      <sheetName val="439"/>
      <sheetName val="439 chân ghép"/>
      <sheetName val="440 chân ghép"/>
      <sheetName val="440"/>
      <sheetName val="441"/>
      <sheetName val="442"/>
      <sheetName val="443"/>
      <sheetName val="444"/>
      <sheetName val="446"/>
      <sheetName val="447"/>
      <sheetName val="448"/>
      <sheetName val="449"/>
      <sheetName val="ĐÔN"/>
      <sheetName val="Tủ"/>
      <sheetName val="45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row r="519">
          <cell r="B519"/>
        </row>
        <row r="520">
          <cell r="B520"/>
        </row>
        <row r="521">
          <cell r="B521"/>
        </row>
        <row r="522">
          <cell r="B522" t="str">
            <v>TÊN SẢN PHẨM</v>
          </cell>
        </row>
        <row r="523">
          <cell r="B523" t="str">
            <v>Chèn Hông Chân</v>
          </cell>
        </row>
        <row r="524">
          <cell r="B524"/>
        </row>
        <row r="525">
          <cell r="B525"/>
        </row>
        <row r="526">
          <cell r="B526"/>
        </row>
        <row r="527">
          <cell r="B527"/>
        </row>
        <row r="528">
          <cell r="B528"/>
        </row>
        <row r="529">
          <cell r="B529"/>
        </row>
        <row r="530">
          <cell r="B530"/>
        </row>
        <row r="531">
          <cell r="B531"/>
        </row>
        <row r="532">
          <cell r="B532"/>
        </row>
        <row r="533">
          <cell r="B533"/>
        </row>
        <row r="534">
          <cell r="B534"/>
        </row>
        <row r="535">
          <cell r="B535"/>
        </row>
        <row r="536">
          <cell r="B536" t="str">
            <v>TÊN SẢN PHẨM</v>
          </cell>
        </row>
        <row r="537">
          <cell r="B537" t="str">
            <v>CARTON GÓC</v>
          </cell>
        </row>
        <row r="538">
          <cell r="B538"/>
        </row>
        <row r="539">
          <cell r="B539"/>
        </row>
        <row r="540">
          <cell r="B540"/>
        </row>
        <row r="541">
          <cell r="B541"/>
        </row>
        <row r="542">
          <cell r="B542"/>
        </row>
        <row r="543">
          <cell r="B543"/>
        </row>
        <row r="544">
          <cell r="B544"/>
        </row>
        <row r="545">
          <cell r="B545"/>
        </row>
        <row r="546">
          <cell r="B546"/>
        </row>
        <row r="547">
          <cell r="B547"/>
        </row>
        <row r="548">
          <cell r="B548"/>
        </row>
        <row r="549">
          <cell r="B549"/>
        </row>
        <row r="550">
          <cell r="B550"/>
        </row>
        <row r="551">
          <cell r="B551" t="str">
            <v>TÊN SẢN PHẨM</v>
          </cell>
        </row>
        <row r="552">
          <cell r="B552"/>
        </row>
        <row r="553">
          <cell r="B553"/>
        </row>
        <row r="554">
          <cell r="B554"/>
        </row>
        <row r="555">
          <cell r="B555"/>
        </row>
        <row r="556">
          <cell r="B556"/>
        </row>
        <row r="557">
          <cell r="B557"/>
        </row>
        <row r="558">
          <cell r="B558"/>
        </row>
        <row r="559">
          <cell r="B559"/>
        </row>
        <row r="560">
          <cell r="B560"/>
        </row>
        <row r="561">
          <cell r="B561"/>
        </row>
        <row r="562">
          <cell r="B562"/>
        </row>
        <row r="563">
          <cell r="B563"/>
        </row>
        <row r="564">
          <cell r="B564"/>
        </row>
        <row r="565">
          <cell r="B565"/>
        </row>
        <row r="566">
          <cell r="B566"/>
        </row>
        <row r="567">
          <cell r="B567"/>
        </row>
        <row r="568">
          <cell r="B568"/>
        </row>
        <row r="569">
          <cell r="B569"/>
        </row>
        <row r="570">
          <cell r="B570"/>
        </row>
        <row r="571">
          <cell r="B571"/>
        </row>
        <row r="572">
          <cell r="B572"/>
        </row>
        <row r="573">
          <cell r="B573"/>
        </row>
        <row r="574">
          <cell r="B574"/>
        </row>
        <row r="575">
          <cell r="B575"/>
        </row>
        <row r="576">
          <cell r="B576"/>
        </row>
        <row r="577">
          <cell r="B577"/>
        </row>
        <row r="578">
          <cell r="B578"/>
        </row>
        <row r="579">
          <cell r="B579"/>
        </row>
        <row r="580">
          <cell r="B580"/>
        </row>
        <row r="581">
          <cell r="B581"/>
        </row>
        <row r="582">
          <cell r="B582"/>
        </row>
        <row r="583">
          <cell r="B583"/>
        </row>
        <row r="584">
          <cell r="B584"/>
        </row>
        <row r="585">
          <cell r="B585"/>
        </row>
        <row r="586">
          <cell r="B586"/>
        </row>
        <row r="587">
          <cell r="B587"/>
        </row>
        <row r="588">
          <cell r="B588"/>
        </row>
        <row r="589">
          <cell r="B589"/>
        </row>
        <row r="590">
          <cell r="B590"/>
        </row>
        <row r="591">
          <cell r="B591"/>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H"/>
      <sheetName val="CTC"/>
      <sheetName val="501"/>
      <sheetName val="502"/>
      <sheetName val="503"/>
      <sheetName val="504"/>
      <sheetName val="505"/>
      <sheetName val="506"/>
      <sheetName val="503 THD"/>
      <sheetName val="504 (2)"/>
      <sheetName val="504 A "/>
      <sheetName val="505 (2)"/>
      <sheetName val="506 (2)"/>
      <sheetName val="507"/>
      <sheetName val="508"/>
      <sheetName val="509"/>
      <sheetName val="510"/>
      <sheetName val="511"/>
      <sheetName val="512"/>
      <sheetName val="513"/>
      <sheetName val="514"/>
      <sheetName val="515"/>
      <sheetName val="516"/>
      <sheetName val="517"/>
      <sheetName val="518"/>
      <sheetName val="519"/>
      <sheetName val="520"/>
      <sheetName val="521"/>
      <sheetName val="522"/>
      <sheetName val="523"/>
      <sheetName val="524"/>
      <sheetName val="525"/>
      <sheetName val="526"/>
      <sheetName val="527"/>
      <sheetName val="528"/>
      <sheetName val="529"/>
      <sheetName val="530"/>
      <sheetName val="531"/>
      <sheetName val="532"/>
      <sheetName val="533"/>
      <sheetName val="534"/>
      <sheetName val="GHẾ TRỨNG"/>
      <sheetName val="GHẾ TRỨNG DÂY RỐI"/>
      <sheetName val="501 LAZER"/>
      <sheetName val="502 LAZER"/>
      <sheetName val="521 LAZER"/>
      <sheetName val="536"/>
      <sheetName val="535"/>
      <sheetName val="537ghế liền bàn"/>
      <sheetName val="537ghế liền bàn (mặt liền)"/>
      <sheetName val="538"/>
      <sheetName val="539"/>
      <sheetName val="SOFA 1 CHỖ"/>
      <sheetName val="SOFA 2 CHỖ"/>
      <sheetName val="BÀN CN"/>
      <sheetName val="băng 1"/>
      <sheetName val="băng 2"/>
      <sheetName val="bàn"/>
      <sheetName val="Ghế tựa lật (2)"/>
      <sheetName val="Ghế tựa lật (LZ)"/>
      <sheetName val="bàn tròn (2)"/>
      <sheetName val="535ghế liền bàn"/>
      <sheetName val="BÀN TRÒN GỖ"/>
      <sheetName val="BÀN VUÔNG 90"/>
      <sheetName val="GHẾ  DINNING HÔNG GỖ"/>
      <sheetName val="GHẾ  DINNING TAY GỖ GIẢM"/>
      <sheetName val="537ghế liền bàn (2)"/>
      <sheetName val="Ghế tựa lật"/>
      <sheetName val="bàn tròn"/>
      <sheetName val="TH phôi"/>
      <sheetName val="528 (2)"/>
      <sheetName val="501 LAZER (v1)"/>
      <sheetName val="501 LAZER (v2)"/>
      <sheetName val="540 (LZ)"/>
      <sheetName val="541"/>
      <sheetName val="542"/>
      <sheetName val="543"/>
      <sheetName val="MẶT BÀN OC"/>
      <sheetName val="TAY VỊN OC"/>
    </sheetNames>
    <sheetDataSet>
      <sheetData sheetId="0"/>
      <sheetData sheetId="1"/>
      <sheetData sheetId="2"/>
      <sheetData sheetId="3">
        <row r="15">
          <cell r="I15">
            <v>2.6700000000000001E-3</v>
          </cell>
        </row>
      </sheetData>
      <sheetData sheetId="4"/>
      <sheetData sheetId="5"/>
      <sheetData sheetId="6"/>
      <sheetData sheetId="7"/>
      <sheetData sheetId="8"/>
      <sheetData sheetId="9"/>
      <sheetData sheetId="10"/>
      <sheetData sheetId="11">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row r="519">
          <cell r="B519">
            <v>0</v>
          </cell>
        </row>
        <row r="520">
          <cell r="B520">
            <v>0</v>
          </cell>
        </row>
        <row r="521">
          <cell r="B521">
            <v>0</v>
          </cell>
        </row>
        <row r="522">
          <cell r="B522">
            <v>0</v>
          </cell>
        </row>
        <row r="523">
          <cell r="B523">
            <v>0</v>
          </cell>
        </row>
        <row r="524">
          <cell r="B524">
            <v>0</v>
          </cell>
        </row>
        <row r="525">
          <cell r="B525">
            <v>0</v>
          </cell>
        </row>
        <row r="526">
          <cell r="B526">
            <v>0</v>
          </cell>
        </row>
        <row r="527">
          <cell r="B527">
            <v>0</v>
          </cell>
        </row>
        <row r="528">
          <cell r="B528">
            <v>0</v>
          </cell>
        </row>
        <row r="529">
          <cell r="B529">
            <v>0</v>
          </cell>
        </row>
        <row r="530">
          <cell r="B530">
            <v>0</v>
          </cell>
        </row>
        <row r="531">
          <cell r="B531">
            <v>0</v>
          </cell>
        </row>
        <row r="532">
          <cell r="B532">
            <v>0</v>
          </cell>
        </row>
        <row r="533">
          <cell r="B533">
            <v>0</v>
          </cell>
        </row>
        <row r="534">
          <cell r="B534">
            <v>0</v>
          </cell>
        </row>
        <row r="535">
          <cell r="B535">
            <v>0</v>
          </cell>
        </row>
        <row r="536">
          <cell r="B536">
            <v>0</v>
          </cell>
        </row>
        <row r="537">
          <cell r="B537">
            <v>0</v>
          </cell>
        </row>
        <row r="538">
          <cell r="B538">
            <v>0</v>
          </cell>
        </row>
        <row r="539">
          <cell r="B539">
            <v>0</v>
          </cell>
        </row>
        <row r="540">
          <cell r="B540">
            <v>0</v>
          </cell>
        </row>
        <row r="541">
          <cell r="B541">
            <v>0</v>
          </cell>
        </row>
        <row r="542">
          <cell r="B542">
            <v>0</v>
          </cell>
        </row>
        <row r="543">
          <cell r="B543">
            <v>0</v>
          </cell>
        </row>
        <row r="544">
          <cell r="B544">
            <v>0</v>
          </cell>
        </row>
        <row r="545">
          <cell r="B545">
            <v>0</v>
          </cell>
        </row>
        <row r="546">
          <cell r="B546">
            <v>0</v>
          </cell>
        </row>
        <row r="547">
          <cell r="B547">
            <v>0</v>
          </cell>
        </row>
        <row r="548">
          <cell r="B548">
            <v>0</v>
          </cell>
        </row>
        <row r="549">
          <cell r="B549">
            <v>0</v>
          </cell>
        </row>
        <row r="550">
          <cell r="B550">
            <v>0</v>
          </cell>
        </row>
        <row r="551">
          <cell r="B551">
            <v>0</v>
          </cell>
        </row>
        <row r="552">
          <cell r="B552">
            <v>0</v>
          </cell>
        </row>
        <row r="553">
          <cell r="B553">
            <v>0</v>
          </cell>
        </row>
        <row r="554">
          <cell r="B554">
            <v>0</v>
          </cell>
        </row>
        <row r="555">
          <cell r="B555">
            <v>0</v>
          </cell>
        </row>
        <row r="556">
          <cell r="B556">
            <v>0</v>
          </cell>
        </row>
        <row r="557">
          <cell r="B557">
            <v>0</v>
          </cell>
        </row>
        <row r="558">
          <cell r="B558">
            <v>0</v>
          </cell>
        </row>
        <row r="559">
          <cell r="B559">
            <v>0</v>
          </cell>
        </row>
        <row r="560">
          <cell r="B560">
            <v>0</v>
          </cell>
        </row>
        <row r="561">
          <cell r="B561">
            <v>0</v>
          </cell>
        </row>
        <row r="562">
          <cell r="B562">
            <v>0</v>
          </cell>
        </row>
        <row r="563">
          <cell r="B563">
            <v>0</v>
          </cell>
        </row>
        <row r="564">
          <cell r="B564">
            <v>0</v>
          </cell>
        </row>
        <row r="565">
          <cell r="B565">
            <v>0</v>
          </cell>
        </row>
        <row r="566">
          <cell r="B566">
            <v>0</v>
          </cell>
        </row>
        <row r="567">
          <cell r="B567">
            <v>0</v>
          </cell>
        </row>
        <row r="568">
          <cell r="B568">
            <v>0</v>
          </cell>
        </row>
        <row r="569">
          <cell r="B569">
            <v>0</v>
          </cell>
        </row>
        <row r="570">
          <cell r="B570">
            <v>0</v>
          </cell>
        </row>
        <row r="571">
          <cell r="B571">
            <v>0</v>
          </cell>
        </row>
        <row r="572">
          <cell r="B572">
            <v>0</v>
          </cell>
        </row>
        <row r="573">
          <cell r="B573">
            <v>0</v>
          </cell>
        </row>
        <row r="574">
          <cell r="B574">
            <v>0</v>
          </cell>
        </row>
        <row r="575">
          <cell r="B575">
            <v>0</v>
          </cell>
        </row>
        <row r="576">
          <cell r="B576">
            <v>0</v>
          </cell>
        </row>
        <row r="577">
          <cell r="B577">
            <v>0</v>
          </cell>
        </row>
        <row r="578">
          <cell r="B578">
            <v>0</v>
          </cell>
        </row>
        <row r="579">
          <cell r="B579">
            <v>0</v>
          </cell>
        </row>
        <row r="580">
          <cell r="B580">
            <v>0</v>
          </cell>
        </row>
        <row r="581">
          <cell r="B581">
            <v>0</v>
          </cell>
        </row>
        <row r="582">
          <cell r="B582">
            <v>0</v>
          </cell>
        </row>
        <row r="583">
          <cell r="B583">
            <v>0</v>
          </cell>
        </row>
        <row r="584">
          <cell r="B584">
            <v>0</v>
          </cell>
        </row>
        <row r="585">
          <cell r="B585">
            <v>0</v>
          </cell>
        </row>
        <row r="586">
          <cell r="B586">
            <v>0</v>
          </cell>
        </row>
        <row r="587">
          <cell r="B587">
            <v>0</v>
          </cell>
        </row>
        <row r="588">
          <cell r="B588">
            <v>0</v>
          </cell>
        </row>
        <row r="589">
          <cell r="B589">
            <v>0</v>
          </cell>
        </row>
        <row r="590">
          <cell r="B590">
            <v>0</v>
          </cell>
        </row>
        <row r="591">
          <cell r="B591">
            <v>0</v>
          </cell>
        </row>
      </sheetData>
      <sheetData sheetId="12">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row r="519">
          <cell r="B519">
            <v>0</v>
          </cell>
        </row>
        <row r="520">
          <cell r="B520">
            <v>0</v>
          </cell>
        </row>
        <row r="521">
          <cell r="B521">
            <v>0</v>
          </cell>
        </row>
        <row r="522">
          <cell r="B522">
            <v>0</v>
          </cell>
        </row>
        <row r="523">
          <cell r="B523">
            <v>0</v>
          </cell>
        </row>
        <row r="524">
          <cell r="B524">
            <v>0</v>
          </cell>
        </row>
        <row r="525">
          <cell r="B525">
            <v>0</v>
          </cell>
        </row>
        <row r="526">
          <cell r="B526">
            <v>0</v>
          </cell>
        </row>
        <row r="527">
          <cell r="B527">
            <v>0</v>
          </cell>
        </row>
        <row r="528">
          <cell r="B528">
            <v>0</v>
          </cell>
        </row>
        <row r="529">
          <cell r="B529">
            <v>0</v>
          </cell>
        </row>
        <row r="530">
          <cell r="B530">
            <v>0</v>
          </cell>
        </row>
        <row r="531">
          <cell r="B531">
            <v>0</v>
          </cell>
        </row>
        <row r="532">
          <cell r="B532">
            <v>0</v>
          </cell>
        </row>
        <row r="533">
          <cell r="B533">
            <v>0</v>
          </cell>
        </row>
        <row r="534">
          <cell r="B534">
            <v>0</v>
          </cell>
        </row>
        <row r="535">
          <cell r="B535">
            <v>0</v>
          </cell>
        </row>
        <row r="536">
          <cell r="B536">
            <v>0</v>
          </cell>
        </row>
        <row r="537">
          <cell r="B537">
            <v>0</v>
          </cell>
        </row>
        <row r="538">
          <cell r="B538">
            <v>0</v>
          </cell>
        </row>
        <row r="539">
          <cell r="B539">
            <v>0</v>
          </cell>
        </row>
        <row r="540">
          <cell r="B540">
            <v>0</v>
          </cell>
        </row>
        <row r="541">
          <cell r="B541">
            <v>0</v>
          </cell>
        </row>
        <row r="542">
          <cell r="B542">
            <v>0</v>
          </cell>
        </row>
        <row r="543">
          <cell r="B543">
            <v>0</v>
          </cell>
        </row>
        <row r="544">
          <cell r="B544">
            <v>0</v>
          </cell>
        </row>
        <row r="545">
          <cell r="B545">
            <v>0</v>
          </cell>
        </row>
        <row r="546">
          <cell r="B546">
            <v>0</v>
          </cell>
        </row>
        <row r="547">
          <cell r="B547">
            <v>0</v>
          </cell>
        </row>
        <row r="548">
          <cell r="B548">
            <v>0</v>
          </cell>
        </row>
        <row r="549">
          <cell r="B549">
            <v>0</v>
          </cell>
        </row>
        <row r="550">
          <cell r="B550">
            <v>0</v>
          </cell>
        </row>
        <row r="551">
          <cell r="B551">
            <v>0</v>
          </cell>
        </row>
        <row r="552">
          <cell r="B552">
            <v>0</v>
          </cell>
        </row>
        <row r="553">
          <cell r="B553">
            <v>0</v>
          </cell>
        </row>
        <row r="554">
          <cell r="B554">
            <v>0</v>
          </cell>
        </row>
        <row r="555">
          <cell r="B555">
            <v>0</v>
          </cell>
        </row>
        <row r="556">
          <cell r="B556">
            <v>0</v>
          </cell>
        </row>
        <row r="557">
          <cell r="B557">
            <v>0</v>
          </cell>
        </row>
        <row r="558">
          <cell r="B558">
            <v>0</v>
          </cell>
        </row>
        <row r="559">
          <cell r="B559">
            <v>0</v>
          </cell>
        </row>
        <row r="560">
          <cell r="B560">
            <v>0</v>
          </cell>
        </row>
        <row r="561">
          <cell r="B561">
            <v>0</v>
          </cell>
        </row>
        <row r="562">
          <cell r="B562">
            <v>0</v>
          </cell>
        </row>
        <row r="563">
          <cell r="B563">
            <v>0</v>
          </cell>
        </row>
        <row r="564">
          <cell r="B564">
            <v>0</v>
          </cell>
        </row>
        <row r="565">
          <cell r="B565">
            <v>0</v>
          </cell>
        </row>
        <row r="566">
          <cell r="B566">
            <v>0</v>
          </cell>
        </row>
        <row r="567">
          <cell r="B567">
            <v>0</v>
          </cell>
        </row>
        <row r="568">
          <cell r="B568">
            <v>0</v>
          </cell>
        </row>
        <row r="569">
          <cell r="B569">
            <v>0</v>
          </cell>
        </row>
        <row r="570">
          <cell r="B570">
            <v>0</v>
          </cell>
        </row>
        <row r="571">
          <cell r="B571">
            <v>0</v>
          </cell>
        </row>
        <row r="572">
          <cell r="B572">
            <v>0</v>
          </cell>
        </row>
        <row r="573">
          <cell r="B573">
            <v>0</v>
          </cell>
        </row>
        <row r="574">
          <cell r="B574">
            <v>0</v>
          </cell>
        </row>
        <row r="575">
          <cell r="B575">
            <v>0</v>
          </cell>
        </row>
        <row r="576">
          <cell r="B576">
            <v>0</v>
          </cell>
        </row>
        <row r="577">
          <cell r="B577">
            <v>0</v>
          </cell>
        </row>
        <row r="578">
          <cell r="B578">
            <v>0</v>
          </cell>
        </row>
        <row r="579">
          <cell r="B579">
            <v>0</v>
          </cell>
        </row>
        <row r="580">
          <cell r="B580">
            <v>0</v>
          </cell>
        </row>
        <row r="581">
          <cell r="B581">
            <v>0</v>
          </cell>
        </row>
        <row r="582">
          <cell r="B582">
            <v>0</v>
          </cell>
        </row>
        <row r="583">
          <cell r="B583">
            <v>0</v>
          </cell>
        </row>
        <row r="584">
          <cell r="B584">
            <v>0</v>
          </cell>
        </row>
        <row r="585">
          <cell r="B585">
            <v>0</v>
          </cell>
        </row>
        <row r="586">
          <cell r="B586">
            <v>0</v>
          </cell>
        </row>
        <row r="587">
          <cell r="B587">
            <v>0</v>
          </cell>
        </row>
        <row r="588">
          <cell r="B588">
            <v>0</v>
          </cell>
        </row>
        <row r="589">
          <cell r="B589">
            <v>0</v>
          </cell>
        </row>
        <row r="590">
          <cell r="B590">
            <v>0</v>
          </cell>
        </row>
        <row r="591">
          <cell r="B591">
            <v>0</v>
          </cell>
        </row>
      </sheetData>
      <sheetData sheetId="13"/>
      <sheetData sheetId="14"/>
      <sheetData sheetId="15"/>
      <sheetData sheetId="16"/>
      <sheetData sheetId="17"/>
      <sheetData sheetId="18"/>
      <sheetData sheetId="19"/>
      <sheetData sheetId="20"/>
      <sheetData sheetId="21"/>
      <sheetData sheetId="22"/>
      <sheetData sheetId="23">
        <row r="244">
          <cell r="B244" t="str">
            <v>Vít BKĐC M4x10</v>
          </cell>
        </row>
      </sheetData>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ow r="15">
          <cell r="I15">
            <v>2.6700000000000001E-3</v>
          </cell>
        </row>
      </sheetData>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refreshError="1"/>
      <sheetData sheetId="62"/>
      <sheetData sheetId="63"/>
      <sheetData sheetId="64"/>
      <sheetData sheetId="65"/>
      <sheetData sheetId="66"/>
      <sheetData sheetId="67"/>
      <sheetData sheetId="68"/>
      <sheetData sheetId="69"/>
      <sheetData sheetId="70"/>
      <sheetData sheetId="71" refreshError="1"/>
      <sheetData sheetId="72" refreshError="1"/>
      <sheetData sheetId="73" refreshError="1"/>
      <sheetData sheetId="74" refreshError="1"/>
      <sheetData sheetId="75" refreshError="1"/>
      <sheetData sheetId="76" refreshError="1"/>
      <sheetData sheetId="77"/>
      <sheetData sheetId="78"/>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OM GỐC"/>
      <sheetName val="TH VẬT TƯ"/>
      <sheetName val="in ghi thông tin"/>
      <sheetName val="Sheet1"/>
      <sheetName val="BOM GỐC (2)"/>
    </sheetNames>
    <sheetDataSet>
      <sheetData sheetId="0">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row r="519">
          <cell r="B519"/>
        </row>
        <row r="520">
          <cell r="B520"/>
        </row>
        <row r="521">
          <cell r="B521"/>
        </row>
        <row r="522">
          <cell r="B522" t="str">
            <v>TÊN SẢN PHẨM</v>
          </cell>
        </row>
        <row r="523">
          <cell r="B523" t="str">
            <v>XỐP HÔNG NGẮN</v>
          </cell>
        </row>
        <row r="524">
          <cell r="B524" t="str">
            <v>XỐP CHÈN GÓC</v>
          </cell>
        </row>
        <row r="525">
          <cell r="B525"/>
        </row>
        <row r="526">
          <cell r="B526"/>
        </row>
        <row r="527">
          <cell r="B527"/>
        </row>
        <row r="528">
          <cell r="B528"/>
        </row>
        <row r="529">
          <cell r="B529"/>
        </row>
        <row r="530">
          <cell r="B530"/>
        </row>
        <row r="531">
          <cell r="B531"/>
        </row>
        <row r="532">
          <cell r="B532"/>
        </row>
        <row r="533">
          <cell r="B533"/>
        </row>
        <row r="534">
          <cell r="B534"/>
        </row>
        <row r="535">
          <cell r="B535"/>
        </row>
        <row r="536">
          <cell r="B536" t="str">
            <v>TÊN SẢN PHẨM</v>
          </cell>
        </row>
        <row r="537">
          <cell r="B537" t="str">
            <v>CARTON GÓC</v>
          </cell>
        </row>
        <row r="538">
          <cell r="B538"/>
        </row>
        <row r="539">
          <cell r="B539"/>
        </row>
        <row r="540">
          <cell r="B540"/>
        </row>
        <row r="541">
          <cell r="B541"/>
        </row>
        <row r="542">
          <cell r="B542"/>
        </row>
        <row r="543">
          <cell r="B543"/>
        </row>
        <row r="544">
          <cell r="B544"/>
        </row>
        <row r="545">
          <cell r="B545"/>
        </row>
        <row r="546">
          <cell r="B546"/>
        </row>
        <row r="547">
          <cell r="B547"/>
        </row>
        <row r="548">
          <cell r="B548"/>
        </row>
        <row r="549">
          <cell r="B549"/>
        </row>
        <row r="550">
          <cell r="B550"/>
        </row>
        <row r="551">
          <cell r="B551" t="str">
            <v>TÊN SẢN PHẨM</v>
          </cell>
        </row>
        <row r="552">
          <cell r="B552"/>
        </row>
        <row r="553">
          <cell r="B553"/>
        </row>
        <row r="554">
          <cell r="B554"/>
        </row>
        <row r="555">
          <cell r="B555"/>
        </row>
        <row r="556">
          <cell r="B556"/>
        </row>
        <row r="557">
          <cell r="B557"/>
        </row>
        <row r="558">
          <cell r="B558"/>
        </row>
        <row r="559">
          <cell r="B559"/>
        </row>
        <row r="560">
          <cell r="B560"/>
        </row>
        <row r="561">
          <cell r="B561"/>
        </row>
        <row r="562">
          <cell r="B562"/>
        </row>
        <row r="563">
          <cell r="B563"/>
        </row>
        <row r="564">
          <cell r="B564"/>
        </row>
        <row r="565">
          <cell r="B565"/>
        </row>
        <row r="566">
          <cell r="B566"/>
        </row>
        <row r="567">
          <cell r="B567"/>
        </row>
        <row r="568">
          <cell r="B568"/>
        </row>
        <row r="569">
          <cell r="B569"/>
        </row>
        <row r="570">
          <cell r="B570"/>
        </row>
        <row r="571">
          <cell r="B571"/>
        </row>
        <row r="572">
          <cell r="B572"/>
        </row>
        <row r="573">
          <cell r="B573"/>
        </row>
        <row r="574">
          <cell r="B574"/>
        </row>
        <row r="575">
          <cell r="B575"/>
        </row>
        <row r="576">
          <cell r="B576"/>
        </row>
        <row r="577">
          <cell r="B577"/>
        </row>
        <row r="578">
          <cell r="B578"/>
        </row>
        <row r="579">
          <cell r="B579"/>
        </row>
        <row r="580">
          <cell r="B580"/>
        </row>
        <row r="581">
          <cell r="B581"/>
        </row>
        <row r="582">
          <cell r="B582"/>
        </row>
        <row r="583">
          <cell r="B583"/>
        </row>
        <row r="584">
          <cell r="B584"/>
        </row>
      </sheetData>
      <sheetData sheetId="1"/>
      <sheetData sheetId="2"/>
      <sheetData sheetId="3" refreshError="1"/>
      <sheetData sheetId="4"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TH"/>
      <sheetName val="Coffee Table 1  (chỉnh)"/>
      <sheetName val="vòng 2"/>
      <sheetName val="Adirondack 2"/>
      <sheetName val="Coffee Table 1 "/>
      <sheetName val="Lounge Chair 3"/>
      <sheetName val="Sofa 4"/>
      <sheetName val="Ottoman 5"/>
      <sheetName val="Right Sectional 6"/>
      <sheetName val="Left Sectional 7"/>
      <sheetName val="Storage Coffee NAN"/>
      <sheetName val="Storage Coffee TẤM"/>
      <sheetName val="Storage mới KO dùng ty"/>
      <sheetName val="Storage mới dùng ty "/>
      <sheetName val="Storage Coffee 2 mặt "/>
      <sheetName val="Extendable Dining Tabl 9"/>
      <sheetName val="Storage Coffee NAN (mới)"/>
      <sheetName val="Extendable Dining Tabl 9 (2)"/>
      <sheetName val="Dining Chair 10"/>
      <sheetName val="Dining arm chair 11"/>
      <sheetName val="Dining arm chair (12)"/>
      <sheetName val="Ghế dining tăng sâu 2.5"/>
      <sheetName val="Xếp chồng tăng sâu 2.5  "/>
      <sheetName val="Dining Table ( tròn13)"/>
      <sheetName val="BÀN KÉO GIÃN (OVAN 14)"/>
      <sheetName val="BÀN CN KÉO GIÃN 15"/>
      <sheetName val="BÀN CN KÉO GIÃN 2(16) "/>
      <sheetName val="Dining Chair (17)"/>
    </sheetNames>
    <sheetDataSet>
      <sheetData sheetId="0" refreshError="1"/>
      <sheetData sheetId="1" refreshError="1"/>
      <sheetData sheetId="2" refreshError="1"/>
      <sheetData sheetId="3"/>
      <sheetData sheetId="4">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sheetData>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refreshError="1"/>
      <sheetData sheetId="21" refreshError="1"/>
      <sheetData sheetId="22" refreshError="1"/>
      <sheetData sheetId="23" refreshError="1"/>
      <sheetData sheetId="24" refreshError="1"/>
      <sheetData sheetId="25"/>
      <sheetData sheetId="26"/>
      <sheetData sheetId="27"/>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GDT huu Lung - LS"/>
      <sheetName val="THDT Yen Son"/>
      <sheetName val="D.lg Yen Son"/>
      <sheetName val="THDT Huu Lien"/>
      <sheetName val="D.lg Huu Lien"/>
      <sheetName val="THDT Yen Thinh"/>
      <sheetName val="D.lg Yen Thinh"/>
      <sheetName val="Chi tiet"/>
      <sheetName val="CTBT"/>
      <sheetName val="XL4Poppy"/>
      <sheetName val="Sheet1"/>
      <sheetName val="DUONG"/>
      <sheetName val="KHANH"/>
      <sheetName val="PHONG"/>
      <sheetName val="XXXXXXXX"/>
      <sheetName val="Sheet2"/>
      <sheetName val="Sheet3"/>
      <sheetName val="Sheet4"/>
      <sheetName val="Sheet5"/>
      <sheetName val="00000000"/>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0000000"/>
      <sheetName val="ĐƠN HÀNG VT"/>
      <sheetName val="TH SẮT"/>
      <sheetName val="TH DÂY"/>
      <sheetName val="TH DẦU MÀU"/>
      <sheetName val="Công đoạn"/>
      <sheetName val="THỰC TẾ XK"/>
      <sheetName val="TH GỖ, SẮT"/>
      <sheetName val="Format"/>
      <sheetName val="4A"/>
      <sheetName val="4A CĐ"/>
      <sheetName val="BOM_lay_cong_doan"/>
      <sheetName val="5A"/>
      <sheetName val="6A"/>
      <sheetName val="7A"/>
      <sheetName val="8A"/>
      <sheetName val="9A"/>
      <sheetName val="10A"/>
      <sheetName val="11A"/>
      <sheetName val="12A"/>
      <sheetName val="13A"/>
      <sheetName val="14A"/>
      <sheetName val="15A"/>
      <sheetName val="16A"/>
      <sheetName val="17A"/>
      <sheetName val="18A"/>
      <sheetName val="19A"/>
      <sheetName val="20A"/>
      <sheetName val="21A"/>
      <sheetName val="22A"/>
      <sheetName val="23A"/>
      <sheetName val="24A"/>
      <sheetName val="25A"/>
      <sheetName val="26A"/>
      <sheetName val="27A"/>
      <sheetName val="28A"/>
      <sheetName val="29A"/>
      <sheetName val="30A"/>
    </sheetNames>
    <sheetDataSet>
      <sheetData sheetId="0" refreshError="1"/>
      <sheetData sheetId="1" refreshError="1"/>
      <sheetData sheetId="2" refreshError="1"/>
      <sheetData sheetId="3" refreshError="1"/>
      <sheetData sheetId="4" refreshError="1"/>
      <sheetData sheetId="5" refreshError="1">
        <row r="2">
          <cell r="F2" t="str">
            <v>CÔNG ĐOẠN</v>
          </cell>
          <cell r="G2" t="str">
            <v>ĐỊNH MỨC</v>
          </cell>
        </row>
        <row r="3">
          <cell r="F3">
            <v>75</v>
          </cell>
          <cell r="G3"/>
        </row>
        <row r="4">
          <cell r="F4">
            <v>21</v>
          </cell>
          <cell r="G4"/>
        </row>
        <row r="5">
          <cell r="F5"/>
          <cell r="G5"/>
        </row>
        <row r="6">
          <cell r="F6" t="str">
            <v>Cắt ngang</v>
          </cell>
          <cell r="G6">
            <v>25</v>
          </cell>
        </row>
        <row r="7">
          <cell r="F7"/>
          <cell r="G7"/>
        </row>
        <row r="8">
          <cell r="F8" t="str">
            <v>Rong dọc</v>
          </cell>
          <cell r="G8">
            <v>280</v>
          </cell>
        </row>
        <row r="9">
          <cell r="F9" t="str">
            <v>Vẽ rập</v>
          </cell>
          <cell r="G9">
            <v>50</v>
          </cell>
        </row>
        <row r="10">
          <cell r="F10" t="str">
            <v>Lọng cong</v>
          </cell>
          <cell r="G10">
            <v>21</v>
          </cell>
        </row>
        <row r="11">
          <cell r="F11" t="str">
            <v>Sấy 2QT</v>
          </cell>
          <cell r="G11">
            <v>1</v>
          </cell>
        </row>
        <row r="12">
          <cell r="F12"/>
          <cell r="G12"/>
        </row>
        <row r="13">
          <cell r="F13"/>
          <cell r="G13"/>
        </row>
        <row r="14">
          <cell r="F14" t="str">
            <v>Bào ghép 2M</v>
          </cell>
          <cell r="G14">
            <v>47</v>
          </cell>
        </row>
        <row r="15">
          <cell r="F15" t="str">
            <v>Bào ghép 4M</v>
          </cell>
          <cell r="G15">
            <v>30</v>
          </cell>
        </row>
        <row r="16">
          <cell r="F16" t="str">
            <v>Ghép finger</v>
          </cell>
          <cell r="G16">
            <v>250</v>
          </cell>
        </row>
        <row r="17">
          <cell r="F17"/>
          <cell r="G17"/>
        </row>
        <row r="18">
          <cell r="F18" t="str">
            <v>Ghép cao tầng</v>
          </cell>
          <cell r="G18">
            <v>400</v>
          </cell>
        </row>
        <row r="19">
          <cell r="F19" t="str">
            <v>Ghép cảo</v>
          </cell>
          <cell r="G19">
            <v>200</v>
          </cell>
        </row>
        <row r="20">
          <cell r="F20"/>
          <cell r="G20"/>
        </row>
        <row r="21">
          <cell r="F21" t="str">
            <v>Bào 2M</v>
          </cell>
          <cell r="G21">
            <v>47</v>
          </cell>
        </row>
        <row r="22">
          <cell r="F22" t="str">
            <v>Tiện tròn</v>
          </cell>
          <cell r="G22">
            <v>311.11111111111109</v>
          </cell>
        </row>
        <row r="23">
          <cell r="F23" t="str">
            <v>Tubi CNC</v>
          </cell>
          <cell r="G23">
            <v>435.55555555555554</v>
          </cell>
        </row>
        <row r="24">
          <cell r="F24" t="str">
            <v>Tubi chép hình</v>
          </cell>
          <cell r="G24">
            <v>497.77777777777777</v>
          </cell>
        </row>
        <row r="25">
          <cell r="F25" t="str">
            <v>Tubi tay</v>
          </cell>
          <cell r="G25">
            <v>560</v>
          </cell>
        </row>
        <row r="26">
          <cell r="F26" t="str">
            <v>Chà láng</v>
          </cell>
          <cell r="G26">
            <v>933.33333333333326</v>
          </cell>
        </row>
        <row r="27">
          <cell r="F27" t="str">
            <v>Chuốt chốt</v>
          </cell>
          <cell r="G27">
            <v>10</v>
          </cell>
        </row>
        <row r="28">
          <cell r="F28"/>
          <cell r="G28"/>
        </row>
        <row r="29">
          <cell r="F29" t="str">
            <v>Bào 4M</v>
          </cell>
          <cell r="G29">
            <v>30</v>
          </cell>
        </row>
        <row r="30">
          <cell r="F30"/>
          <cell r="G30"/>
        </row>
        <row r="31">
          <cell r="F31"/>
          <cell r="G31"/>
        </row>
        <row r="32">
          <cell r="F32"/>
          <cell r="G32"/>
        </row>
        <row r="33">
          <cell r="F33" t="str">
            <v>XLKT Putty</v>
          </cell>
          <cell r="G33">
            <v>23</v>
          </cell>
        </row>
        <row r="34">
          <cell r="F34" t="str">
            <v>XLKT Epoxy</v>
          </cell>
          <cell r="G34">
            <v>23</v>
          </cell>
        </row>
        <row r="35">
          <cell r="F35" t="str">
            <v>XLKT Vá gỗ</v>
          </cell>
          <cell r="G35">
            <v>23</v>
          </cell>
        </row>
        <row r="36">
          <cell r="F36"/>
          <cell r="G36"/>
        </row>
        <row r="37">
          <cell r="F37">
            <v>39</v>
          </cell>
          <cell r="G37"/>
        </row>
        <row r="38">
          <cell r="F38"/>
          <cell r="G38"/>
        </row>
        <row r="39">
          <cell r="F39" t="str">
            <v>3D chống tâm</v>
          </cell>
          <cell r="G39"/>
        </row>
        <row r="40">
          <cell r="F40" t="str">
            <v>3D kẹp lật</v>
          </cell>
          <cell r="G40"/>
        </row>
        <row r="41">
          <cell r="F41"/>
          <cell r="G41"/>
        </row>
        <row r="42">
          <cell r="F42" t="str">
            <v>Cắt tay (TC)</v>
          </cell>
          <cell r="G42">
            <v>41</v>
          </cell>
        </row>
        <row r="43">
          <cell r="F43" t="str">
            <v>Cắt thẳng</v>
          </cell>
          <cell r="G43">
            <v>29.285714285714288</v>
          </cell>
        </row>
        <row r="44">
          <cell r="F44" t="str">
            <v>Cắt xéo</v>
          </cell>
          <cell r="G44">
            <v>25.625</v>
          </cell>
        </row>
        <row r="45">
          <cell r="F45" t="str">
            <v>Cắt router</v>
          </cell>
          <cell r="G45">
            <v>13.666666666666666</v>
          </cell>
        </row>
        <row r="46">
          <cell r="F46" t="str">
            <v>Cắt finger</v>
          </cell>
          <cell r="G46">
            <v>3</v>
          </cell>
        </row>
        <row r="47">
          <cell r="F47" t="str">
            <v>CNC (+) 6 dao</v>
          </cell>
          <cell r="G47">
            <v>1</v>
          </cell>
        </row>
        <row r="48">
          <cell r="F48" t="str">
            <v>CNC (+) 2 dao</v>
          </cell>
          <cell r="G48">
            <v>0.5</v>
          </cell>
        </row>
        <row r="49">
          <cell r="F49" t="str">
            <v>CNC (+) 1 dao</v>
          </cell>
          <cell r="G49">
            <v>0.1</v>
          </cell>
        </row>
        <row r="50">
          <cell r="F50"/>
          <cell r="G50"/>
        </row>
        <row r="51">
          <cell r="F51"/>
          <cell r="G51"/>
        </row>
        <row r="52">
          <cell r="F52" t="str">
            <v>Đục CNC</v>
          </cell>
          <cell r="G52">
            <v>0.1</v>
          </cell>
        </row>
        <row r="53">
          <cell r="F53" t="str">
            <v>Đục lắc</v>
          </cell>
          <cell r="G53">
            <v>0.05</v>
          </cell>
        </row>
        <row r="54">
          <cell r="F54" t="str">
            <v>Khoan lỗ LR</v>
          </cell>
          <cell r="G54">
            <v>0.2</v>
          </cell>
        </row>
        <row r="55">
          <cell r="F55" t="str">
            <v>Khoan lỗ vít</v>
          </cell>
          <cell r="G55">
            <v>0.5</v>
          </cell>
        </row>
        <row r="56">
          <cell r="F56" t="str">
            <v>Khoan lỗ sò</v>
          </cell>
          <cell r="G56">
            <v>0.3</v>
          </cell>
        </row>
        <row r="57">
          <cell r="F57" t="str">
            <v>Khoan tán bolt</v>
          </cell>
          <cell r="G57">
            <v>0.1</v>
          </cell>
        </row>
        <row r="58">
          <cell r="F58" t="str">
            <v>Khoan tán dù</v>
          </cell>
          <cell r="G58">
            <v>0.1</v>
          </cell>
        </row>
        <row r="59">
          <cell r="F59" t="str">
            <v>Khoan lỗ ngang</v>
          </cell>
          <cell r="G59">
            <v>0.3</v>
          </cell>
        </row>
        <row r="60">
          <cell r="F60" t="str">
            <v>Khoan lỗ dọc</v>
          </cell>
          <cell r="G60">
            <v>0.3</v>
          </cell>
        </row>
        <row r="61">
          <cell r="F61"/>
          <cell r="G61"/>
        </row>
        <row r="62">
          <cell r="F62" t="str">
            <v>Bo R</v>
          </cell>
          <cell r="G62">
            <v>100</v>
          </cell>
        </row>
        <row r="63">
          <cell r="F63" t="str">
            <v>Vát góc</v>
          </cell>
          <cell r="G63">
            <v>100</v>
          </cell>
        </row>
        <row r="64">
          <cell r="F64" t="str">
            <v>Soi rãnh</v>
          </cell>
          <cell r="G64">
            <v>100</v>
          </cell>
        </row>
        <row r="65">
          <cell r="F65" t="str">
            <v>Cẩn ngàm</v>
          </cell>
          <cell r="G65">
            <v>100</v>
          </cell>
        </row>
        <row r="66">
          <cell r="F66" t="str">
            <v>Khoét lỗ dù</v>
          </cell>
          <cell r="G66">
            <v>100</v>
          </cell>
        </row>
        <row r="67">
          <cell r="F67"/>
          <cell r="G67"/>
        </row>
        <row r="68">
          <cell r="F68" t="str">
            <v>XLKT Putty</v>
          </cell>
          <cell r="G68">
            <v>23</v>
          </cell>
        </row>
        <row r="69">
          <cell r="F69" t="str">
            <v>XLKT Epoxy</v>
          </cell>
          <cell r="G69">
            <v>23</v>
          </cell>
        </row>
        <row r="70">
          <cell r="F70" t="str">
            <v>XLKT Vá gỗ</v>
          </cell>
          <cell r="G70">
            <v>23</v>
          </cell>
        </row>
        <row r="71">
          <cell r="F71" t="str">
            <v>Quay bọ</v>
          </cell>
          <cell r="G71">
            <v>23</v>
          </cell>
        </row>
        <row r="72">
          <cell r="F72" t="str">
            <v>Nhám thùng 1M</v>
          </cell>
          <cell r="G72">
            <v>40</v>
          </cell>
        </row>
        <row r="73">
          <cell r="F73" t="str">
            <v>Nhám thùng 2M</v>
          </cell>
          <cell r="G73">
            <v>30</v>
          </cell>
        </row>
        <row r="74">
          <cell r="F74" t="str">
            <v>Nhám thùng 3M</v>
          </cell>
          <cell r="G74">
            <v>20</v>
          </cell>
        </row>
        <row r="75">
          <cell r="F75" t="str">
            <v>Nhám thùng 4M</v>
          </cell>
          <cell r="G75">
            <v>10</v>
          </cell>
        </row>
        <row r="76">
          <cell r="F76" t="str">
            <v>Nhám cong</v>
          </cell>
          <cell r="G76">
            <v>20</v>
          </cell>
        </row>
        <row r="77">
          <cell r="F77" t="str">
            <v xml:space="preserve">Ép cước </v>
          </cell>
          <cell r="G77">
            <v>1000</v>
          </cell>
        </row>
        <row r="78">
          <cell r="F78" t="str">
            <v>Cào xước</v>
          </cell>
          <cell r="G78">
            <v>1000</v>
          </cell>
        </row>
        <row r="79">
          <cell r="F79" t="str">
            <v>Cào tay</v>
          </cell>
          <cell r="G79">
            <v>1000</v>
          </cell>
        </row>
        <row r="80">
          <cell r="F80" t="str">
            <v>Bắn cát</v>
          </cell>
          <cell r="G80">
            <v>1000</v>
          </cell>
        </row>
        <row r="81">
          <cell r="F81" t="str">
            <v>XL màu gỗ</v>
          </cell>
          <cell r="G81">
            <v>1000</v>
          </cell>
        </row>
        <row r="82">
          <cell r="F82" t="str">
            <v>XL lông gỗ</v>
          </cell>
          <cell r="G82">
            <v>1000</v>
          </cell>
        </row>
        <row r="83">
          <cell r="F83" t="str">
            <v>Chà Bo</v>
          </cell>
          <cell r="G83">
            <v>100</v>
          </cell>
        </row>
        <row r="84">
          <cell r="F84" t="str">
            <v>Nhám chổi</v>
          </cell>
          <cell r="G84">
            <v>1000</v>
          </cell>
        </row>
        <row r="85">
          <cell r="F85"/>
          <cell r="G85"/>
        </row>
        <row r="86">
          <cell r="F86">
            <v>9</v>
          </cell>
          <cell r="G86"/>
        </row>
        <row r="87">
          <cell r="F87"/>
          <cell r="G87"/>
        </row>
        <row r="88">
          <cell r="F88" t="str">
            <v>Bắn sò</v>
          </cell>
          <cell r="G88">
            <v>0.1</v>
          </cell>
        </row>
        <row r="89">
          <cell r="F89" t="str">
            <v>Ráp cụm</v>
          </cell>
          <cell r="G89">
            <v>0.03</v>
          </cell>
        </row>
        <row r="90">
          <cell r="F90" t="str">
            <v>Nhám thùng cụm</v>
          </cell>
          <cell r="G90">
            <v>20</v>
          </cell>
        </row>
        <row r="91">
          <cell r="F91" t="str">
            <v>Ráp tổng</v>
          </cell>
          <cell r="G91">
            <v>0.03</v>
          </cell>
        </row>
        <row r="92">
          <cell r="F92" t="str">
            <v>Chạy rãnh</v>
          </cell>
          <cell r="G92">
            <v>20</v>
          </cell>
        </row>
        <row r="93">
          <cell r="F93" t="str">
            <v>Mài đĩa</v>
          </cell>
          <cell r="G93">
            <v>40</v>
          </cell>
        </row>
        <row r="94">
          <cell r="F94"/>
          <cell r="G94"/>
        </row>
        <row r="95">
          <cell r="F95" t="str">
            <v>Nguội (Dầu màu)</v>
          </cell>
          <cell r="G95">
            <v>10</v>
          </cell>
        </row>
        <row r="96">
          <cell r="F96" t="str">
            <v>Nguội (Glaze)</v>
          </cell>
          <cell r="G96">
            <v>8</v>
          </cell>
        </row>
        <row r="97">
          <cell r="F97" t="str">
            <v>Nguội (Pigment)</v>
          </cell>
          <cell r="G97">
            <v>7</v>
          </cell>
        </row>
        <row r="98">
          <cell r="F98" t="str">
            <v>Nguội (Nước)</v>
          </cell>
          <cell r="G98">
            <v>9</v>
          </cell>
        </row>
        <row r="99">
          <cell r="F99"/>
          <cell r="G99"/>
        </row>
        <row r="100">
          <cell r="F100">
            <v>4</v>
          </cell>
          <cell r="G100"/>
        </row>
        <row r="101">
          <cell r="F101"/>
          <cell r="G101"/>
        </row>
        <row r="102">
          <cell r="F102" t="str">
            <v>Sơn (Dầu màu)</v>
          </cell>
          <cell r="G102">
            <v>5</v>
          </cell>
        </row>
        <row r="103">
          <cell r="F103" t="str">
            <v>Sơn (Glaze)</v>
          </cell>
          <cell r="G103">
            <v>4</v>
          </cell>
        </row>
        <row r="104">
          <cell r="F104" t="str">
            <v>Sơn (Pigment)</v>
          </cell>
          <cell r="G104">
            <v>3.5</v>
          </cell>
        </row>
        <row r="105">
          <cell r="F105" t="str">
            <v>Sơn (Nước)</v>
          </cell>
          <cell r="G105">
            <v>4.5</v>
          </cell>
        </row>
        <row r="106">
          <cell r="F106"/>
          <cell r="G106"/>
        </row>
        <row r="107">
          <cell r="F107">
            <v>2</v>
          </cell>
          <cell r="G107"/>
        </row>
        <row r="108">
          <cell r="F108"/>
          <cell r="G108"/>
        </row>
        <row r="109">
          <cell r="F109" t="str">
            <v>Đan wicker</v>
          </cell>
          <cell r="G109"/>
        </row>
        <row r="110">
          <cell r="F110" t="str">
            <v>Đan dây dù</v>
          </cell>
          <cell r="G110"/>
        </row>
        <row r="111">
          <cell r="F111"/>
          <cell r="G111"/>
        </row>
        <row r="112">
          <cell r="F112"/>
          <cell r="G112"/>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0000000"/>
      <sheetName val="ĐƠN HÀNG VT"/>
      <sheetName val="TH SẮT"/>
      <sheetName val="TH DÂY"/>
      <sheetName val="TH DẦU MÀU"/>
      <sheetName val="Thuộc tính"/>
      <sheetName val="Năng lực NMGO"/>
      <sheetName val="Định mức"/>
      <sheetName val="Công đoạn"/>
      <sheetName val="Format"/>
      <sheetName val="Bảng tra CĐ"/>
      <sheetName val="LSX SẮT"/>
      <sheetName val="LSX GỖ"/>
      <sheetName val="THỰC TẾ XK"/>
      <sheetName val="TH GỖ, SẮT"/>
      <sheetName val="1A"/>
      <sheetName val="1A (2)"/>
      <sheetName val="2A"/>
      <sheetName val="2A (2)"/>
      <sheetName val="3A"/>
      <sheetName val="3A (2)"/>
      <sheetName val="4A"/>
      <sheetName val="4A (2)"/>
      <sheetName val="5A"/>
      <sheetName val="6A"/>
      <sheetName val="7A"/>
      <sheetName val="8A"/>
      <sheetName val="9A"/>
      <sheetName val="10A"/>
      <sheetName val="11A"/>
      <sheetName val="12A"/>
      <sheetName val="13A"/>
      <sheetName val="14A"/>
      <sheetName val="15A"/>
      <sheetName val="16A"/>
      <sheetName val="17A"/>
      <sheetName val="18A"/>
      <sheetName val="19A"/>
      <sheetName val="20A"/>
      <sheetName val="21A"/>
      <sheetName val="22A"/>
      <sheetName val="23A"/>
      <sheetName val="24A"/>
      <sheetName val="25A"/>
      <sheetName val="26A"/>
      <sheetName val="27A"/>
      <sheetName val="28A"/>
      <sheetName val="29A"/>
      <sheetName val="30A"/>
    </sheetNames>
    <sheetDataSet>
      <sheetData sheetId="0"/>
      <sheetData sheetId="1"/>
      <sheetData sheetId="2"/>
      <sheetData sheetId="3"/>
      <sheetData sheetId="4"/>
      <sheetData sheetId="5"/>
      <sheetData sheetId="6"/>
      <sheetData sheetId="7"/>
      <sheetData sheetId="8"/>
      <sheetData sheetId="9"/>
      <sheetData sheetId="10">
        <row r="5">
          <cell r="A5" t="str">
            <v>Gia công chi tiết</v>
          </cell>
          <cell r="B5">
            <v>0.01</v>
          </cell>
          <cell r="C5" t="str">
            <v>m3/h</v>
          </cell>
          <cell r="E5" t="str">
            <v>$K*3600</v>
          </cell>
        </row>
        <row r="6">
          <cell r="A6" t="str">
            <v>Gia công hàng trắng</v>
          </cell>
          <cell r="B6">
            <v>0.01</v>
          </cell>
          <cell r="C6" t="str">
            <v>m3/h</v>
          </cell>
          <cell r="E6" t="str">
            <v>$K*3600</v>
          </cell>
        </row>
        <row r="7">
          <cell r="A7" t="str">
            <v>Cắt rong</v>
          </cell>
          <cell r="B7">
            <v>100</v>
          </cell>
          <cell r="C7" t="str">
            <v>mm/s</v>
          </cell>
          <cell r="E7" t="str">
            <v>$C*2*($H+$I)</v>
          </cell>
        </row>
        <row r="8">
          <cell r="A8" t="str">
            <v>Vẽ lọng</v>
          </cell>
          <cell r="B8">
            <v>20</v>
          </cell>
          <cell r="C8" t="str">
            <v>mm/s</v>
          </cell>
          <cell r="E8" t="str">
            <v>$C*2*($H+$I)</v>
          </cell>
        </row>
        <row r="9">
          <cell r="A9" t="str">
            <v>Sấy 2QT</v>
          </cell>
          <cell r="B9"/>
          <cell r="C9" t="str">
            <v>mm/ngày</v>
          </cell>
          <cell r="E9" t="str">
            <v>Trả về ô trống + tô ô màu cam</v>
          </cell>
        </row>
        <row r="10">
          <cell r="A10" t="str">
            <v>Bào ghép 2M</v>
          </cell>
          <cell r="B10">
            <v>47</v>
          </cell>
          <cell r="C10" t="str">
            <v>m2/h</v>
          </cell>
          <cell r="E10" t="str">
            <v>$L*3600</v>
          </cell>
        </row>
        <row r="11">
          <cell r="A11" t="str">
            <v>Bào ghép 4M</v>
          </cell>
          <cell r="B11">
            <v>30</v>
          </cell>
          <cell r="C11" t="str">
            <v>m2/h</v>
          </cell>
          <cell r="E11" t="str">
            <v>$L*3600</v>
          </cell>
        </row>
        <row r="12">
          <cell r="A12" t="str">
            <v>Ghép finger</v>
          </cell>
          <cell r="B12">
            <v>0.03</v>
          </cell>
          <cell r="C12" t="str">
            <v>m3/h</v>
          </cell>
          <cell r="E12" t="str">
            <v>$K*3600</v>
          </cell>
        </row>
        <row r="13">
          <cell r="A13" t="str">
            <v>Ghép cao tầng</v>
          </cell>
          <cell r="B13">
            <v>0.03</v>
          </cell>
          <cell r="C13" t="str">
            <v>m3/h</v>
          </cell>
          <cell r="E13" t="str">
            <v>$K*3600</v>
          </cell>
        </row>
        <row r="14">
          <cell r="A14" t="str">
            <v>Ghép cảo</v>
          </cell>
          <cell r="B14">
            <v>0.03</v>
          </cell>
          <cell r="C14" t="str">
            <v>m3/h</v>
          </cell>
          <cell r="E14" t="str">
            <v>$K*3600</v>
          </cell>
        </row>
        <row r="15">
          <cell r="A15" t="str">
            <v>Bào 2M</v>
          </cell>
          <cell r="B15">
            <v>47</v>
          </cell>
          <cell r="C15" t="str">
            <v>m2/h</v>
          </cell>
          <cell r="E15" t="str">
            <v>$L*3600</v>
          </cell>
        </row>
        <row r="16">
          <cell r="A16" t="str">
            <v>Tiện tròn</v>
          </cell>
          <cell r="B16">
            <v>311.11111111111109</v>
          </cell>
          <cell r="C16" t="str">
            <v>mm2/s</v>
          </cell>
          <cell r="E16" t="str">
            <v>Trả về ô trống + tô ô màu cam</v>
          </cell>
        </row>
        <row r="17">
          <cell r="A17" t="str">
            <v>Tubi CNC</v>
          </cell>
          <cell r="B17">
            <v>435.55555555555554</v>
          </cell>
          <cell r="C17" t="str">
            <v>mm2/s</v>
          </cell>
          <cell r="E17" t="str">
            <v>Trả về ô trống + tô ô màu cam</v>
          </cell>
        </row>
        <row r="18">
          <cell r="A18" t="str">
            <v>Tubi chép hình</v>
          </cell>
          <cell r="B18">
            <v>497.77777777777777</v>
          </cell>
          <cell r="C18" t="str">
            <v>mm2/s</v>
          </cell>
          <cell r="E18" t="str">
            <v>Trả về ô trống + tô ô màu cam</v>
          </cell>
        </row>
        <row r="19">
          <cell r="A19" t="str">
            <v>Tubi tay</v>
          </cell>
          <cell r="B19">
            <v>560</v>
          </cell>
          <cell r="C19" t="str">
            <v>mm2/s</v>
          </cell>
          <cell r="E19" t="str">
            <v>Trả về ô trống + tô ô màu cam</v>
          </cell>
        </row>
        <row r="20">
          <cell r="A20" t="str">
            <v>Chà láng</v>
          </cell>
          <cell r="B20">
            <v>933.33333333333326</v>
          </cell>
          <cell r="C20" t="str">
            <v>mm2/s</v>
          </cell>
          <cell r="E20" t="str">
            <v>Trả về ô trống + tô ô màu cam</v>
          </cell>
        </row>
        <row r="21">
          <cell r="A21" t="str">
            <v>Chuốt chốt</v>
          </cell>
          <cell r="B21">
            <v>10</v>
          </cell>
          <cell r="C21" t="str">
            <v>cái/s</v>
          </cell>
          <cell r="E21" t="str">
            <v>$C</v>
          </cell>
        </row>
        <row r="22">
          <cell r="A22" t="str">
            <v>Bào 4M</v>
          </cell>
          <cell r="B22">
            <v>30</v>
          </cell>
          <cell r="C22" t="str">
            <v>m2/h</v>
          </cell>
          <cell r="E22" t="str">
            <v>$L*3600</v>
          </cell>
        </row>
        <row r="23">
          <cell r="A23" t="str">
            <v>Ép cong (Gỗ)</v>
          </cell>
          <cell r="B23">
            <v>0.03</v>
          </cell>
          <cell r="C23" t="str">
            <v>m3/h</v>
          </cell>
          <cell r="E23" t="str">
            <v>$K*3600</v>
          </cell>
        </row>
        <row r="24">
          <cell r="A24" t="str">
            <v>XLKT Putty</v>
          </cell>
          <cell r="B24">
            <v>23</v>
          </cell>
          <cell r="C24" t="str">
            <v>m2/h</v>
          </cell>
          <cell r="E24" t="str">
            <v>$L*3600</v>
          </cell>
        </row>
        <row r="25">
          <cell r="A25" t="str">
            <v>XLKT Epoxy</v>
          </cell>
          <cell r="B25">
            <v>23</v>
          </cell>
          <cell r="C25" t="str">
            <v>m2/h</v>
          </cell>
          <cell r="E25" t="str">
            <v>$L*3600</v>
          </cell>
        </row>
        <row r="26">
          <cell r="A26" t="str">
            <v>XLKT Vá gỗ</v>
          </cell>
          <cell r="B26">
            <v>23</v>
          </cell>
          <cell r="C26" t="str">
            <v>m2/h</v>
          </cell>
          <cell r="E26" t="str">
            <v>$L*3600</v>
          </cell>
        </row>
        <row r="27">
          <cell r="A27" t="str">
            <v>3D chống tâm</v>
          </cell>
          <cell r="B27"/>
          <cell r="C27"/>
          <cell r="E27" t="str">
            <v>Trả về ô trống + tô ô màu cam</v>
          </cell>
        </row>
        <row r="28">
          <cell r="A28" t="str">
            <v>3D kẹp lật</v>
          </cell>
          <cell r="B28"/>
          <cell r="C28"/>
          <cell r="E28" t="str">
            <v>Trả về ô trống + tô ô màu cam</v>
          </cell>
        </row>
        <row r="29">
          <cell r="A29" t="str">
            <v>Cắt tay (TC)</v>
          </cell>
          <cell r="B29">
            <v>41</v>
          </cell>
          <cell r="C29" t="str">
            <v>mm/s</v>
          </cell>
          <cell r="E29" t="str">
            <v>$C*$H</v>
          </cell>
        </row>
        <row r="30">
          <cell r="A30" t="str">
            <v>Cắt thẳng</v>
          </cell>
          <cell r="B30">
            <v>29.285714285714288</v>
          </cell>
          <cell r="C30" t="str">
            <v>mm/s</v>
          </cell>
          <cell r="E30" t="str">
            <v>$C*$H</v>
          </cell>
        </row>
        <row r="31">
          <cell r="A31" t="str">
            <v>Cắt xéo</v>
          </cell>
          <cell r="B31">
            <v>25.625</v>
          </cell>
          <cell r="C31" t="str">
            <v>mm/s</v>
          </cell>
          <cell r="E31" t="str">
            <v>$C*$H</v>
          </cell>
        </row>
        <row r="32">
          <cell r="A32" t="str">
            <v>Cắt router</v>
          </cell>
          <cell r="B32">
            <v>13.666666666666666</v>
          </cell>
          <cell r="C32" t="str">
            <v>mm/s</v>
          </cell>
          <cell r="E32" t="str">
            <v>$C*$H</v>
          </cell>
        </row>
        <row r="33">
          <cell r="A33" t="str">
            <v>Cắt finger</v>
          </cell>
          <cell r="B33">
            <v>3</v>
          </cell>
          <cell r="C33" t="str">
            <v>mm/s</v>
          </cell>
          <cell r="E33" t="str">
            <v>$C*$H</v>
          </cell>
        </row>
        <row r="34">
          <cell r="A34" t="str">
            <v>CNC (+) 6 dao</v>
          </cell>
          <cell r="B34">
            <v>5</v>
          </cell>
          <cell r="C34" t="str">
            <v>mm/s</v>
          </cell>
          <cell r="E34" t="str">
            <v>$C*$J</v>
          </cell>
        </row>
        <row r="35">
          <cell r="A35" t="str">
            <v>CNC (+) 2 dao</v>
          </cell>
          <cell r="B35">
            <v>5</v>
          </cell>
          <cell r="C35" t="str">
            <v>mm/s</v>
          </cell>
          <cell r="E35" t="str">
            <v>$C*$J</v>
          </cell>
        </row>
        <row r="36">
          <cell r="A36" t="str">
            <v>CNC (+) 1 dao</v>
          </cell>
          <cell r="B36">
            <v>5</v>
          </cell>
          <cell r="C36" t="str">
            <v>mm/s</v>
          </cell>
          <cell r="E36" t="str">
            <v>$C*$J</v>
          </cell>
        </row>
        <row r="37">
          <cell r="A37" t="str">
            <v>Đục CNC</v>
          </cell>
          <cell r="B37">
            <v>0.1</v>
          </cell>
          <cell r="C37" t="str">
            <v>lỗ/s</v>
          </cell>
          <cell r="E37" t="str">
            <v>Trả về ô trống + tô ô màu cam</v>
          </cell>
        </row>
        <row r="38">
          <cell r="A38" t="str">
            <v>Đục lắc</v>
          </cell>
          <cell r="B38">
            <v>0.05</v>
          </cell>
          <cell r="C38" t="str">
            <v>lỗ/s</v>
          </cell>
          <cell r="E38" t="str">
            <v>Trả về ô trống + tô ô màu cam</v>
          </cell>
        </row>
        <row r="39">
          <cell r="A39" t="str">
            <v>Khoan lỗ LR</v>
          </cell>
          <cell r="B39">
            <v>0.2</v>
          </cell>
          <cell r="C39" t="str">
            <v>lỗ/s</v>
          </cell>
          <cell r="E39" t="str">
            <v>Trả về ô trống + tô ô màu cam</v>
          </cell>
        </row>
        <row r="40">
          <cell r="A40" t="str">
            <v>Khoan lỗ vít</v>
          </cell>
          <cell r="B40">
            <v>0.5</v>
          </cell>
          <cell r="C40" t="str">
            <v>lỗ/s</v>
          </cell>
          <cell r="E40" t="str">
            <v>Trả về ô trống + tô ô màu cam</v>
          </cell>
        </row>
        <row r="41">
          <cell r="A41" t="str">
            <v>Khoan lỗ sò</v>
          </cell>
          <cell r="B41">
            <v>0.3</v>
          </cell>
          <cell r="C41" t="str">
            <v>lỗ/s</v>
          </cell>
          <cell r="E41" t="str">
            <v>Trả về ô trống + tô ô màu cam</v>
          </cell>
        </row>
        <row r="42">
          <cell r="A42" t="str">
            <v>Khoan tán bolt</v>
          </cell>
          <cell r="B42">
            <v>0.1</v>
          </cell>
          <cell r="C42" t="str">
            <v>lỗ/s</v>
          </cell>
          <cell r="E42" t="str">
            <v>Trả về ô trống + tô ô màu cam</v>
          </cell>
        </row>
        <row r="43">
          <cell r="A43" t="str">
            <v>Khoan tán dù</v>
          </cell>
          <cell r="B43">
            <v>0.1</v>
          </cell>
          <cell r="C43" t="str">
            <v>lỗ/s</v>
          </cell>
          <cell r="E43" t="str">
            <v>Trả về ô trống + tô ô màu cam</v>
          </cell>
        </row>
        <row r="44">
          <cell r="A44" t="str">
            <v>Khoan lỗ ngang</v>
          </cell>
          <cell r="B44">
            <v>0.3</v>
          </cell>
          <cell r="C44" t="str">
            <v>lỗ/s</v>
          </cell>
          <cell r="E44" t="str">
            <v>Trả về ô trống + tô ô màu cam</v>
          </cell>
        </row>
        <row r="45">
          <cell r="A45" t="str">
            <v>Khoan lỗ dọc</v>
          </cell>
          <cell r="B45">
            <v>0.3</v>
          </cell>
          <cell r="C45" t="str">
            <v>lỗ/s</v>
          </cell>
          <cell r="E45" t="str">
            <v>Trả về ô trống + tô ô màu cam</v>
          </cell>
        </row>
        <row r="46">
          <cell r="A46" t="str">
            <v>Bo R</v>
          </cell>
          <cell r="B46">
            <v>100</v>
          </cell>
          <cell r="C46" t="str">
            <v>mm2/s</v>
          </cell>
          <cell r="E46" t="str">
            <v>Trả về ô trống + tô ô màu cam</v>
          </cell>
        </row>
        <row r="47">
          <cell r="A47" t="str">
            <v>Vát góc</v>
          </cell>
          <cell r="B47">
            <v>100</v>
          </cell>
          <cell r="C47" t="str">
            <v>mm2/s</v>
          </cell>
          <cell r="E47" t="str">
            <v>Trả về ô trống + tô ô màu cam</v>
          </cell>
        </row>
        <row r="48">
          <cell r="A48" t="str">
            <v>Soi rãnh</v>
          </cell>
          <cell r="B48">
            <v>100</v>
          </cell>
          <cell r="C48" t="str">
            <v>mm2/s</v>
          </cell>
          <cell r="E48" t="str">
            <v>Trả về ô trống + tô ô màu cam</v>
          </cell>
        </row>
        <row r="49">
          <cell r="A49" t="str">
            <v>Cẩn ngàm</v>
          </cell>
          <cell r="B49">
            <v>100</v>
          </cell>
          <cell r="C49" t="str">
            <v>mm2/s</v>
          </cell>
          <cell r="E49" t="str">
            <v>Trả về ô trống + tô ô màu cam</v>
          </cell>
        </row>
        <row r="50">
          <cell r="A50" t="str">
            <v>Khoét lỗ dù</v>
          </cell>
          <cell r="B50">
            <v>100</v>
          </cell>
          <cell r="C50" t="str">
            <v>mm2/s</v>
          </cell>
          <cell r="E50" t="str">
            <v>Trả về ô trống + tô ô màu cam</v>
          </cell>
        </row>
        <row r="51">
          <cell r="A51" t="str">
            <v>Quay bọ</v>
          </cell>
          <cell r="B51">
            <v>23</v>
          </cell>
          <cell r="C51" t="str">
            <v>m2/h</v>
          </cell>
          <cell r="E51" t="str">
            <v>$L*3600</v>
          </cell>
        </row>
        <row r="52">
          <cell r="A52" t="str">
            <v>Nhám thùng 1M</v>
          </cell>
          <cell r="B52">
            <v>40</v>
          </cell>
          <cell r="C52" t="str">
            <v>m2/h</v>
          </cell>
          <cell r="E52" t="str">
            <v>$L*3600</v>
          </cell>
        </row>
        <row r="53">
          <cell r="A53" t="str">
            <v>Nhám thùng 2M</v>
          </cell>
          <cell r="B53">
            <v>30</v>
          </cell>
          <cell r="C53" t="str">
            <v>m2/h</v>
          </cell>
          <cell r="E53" t="str">
            <v>$L*3600</v>
          </cell>
        </row>
        <row r="54">
          <cell r="A54" t="str">
            <v>Nhám thùng 3M</v>
          </cell>
          <cell r="B54">
            <v>20</v>
          </cell>
          <cell r="C54" t="str">
            <v>m2/h</v>
          </cell>
          <cell r="E54" t="str">
            <v>$L*3600</v>
          </cell>
        </row>
        <row r="55">
          <cell r="A55" t="str">
            <v>Nhám thùng 4M</v>
          </cell>
          <cell r="B55">
            <v>10</v>
          </cell>
          <cell r="C55" t="str">
            <v>m2/h</v>
          </cell>
          <cell r="E55" t="str">
            <v>$L*3600</v>
          </cell>
        </row>
        <row r="56">
          <cell r="A56" t="str">
            <v>Nhám cong</v>
          </cell>
          <cell r="B56">
            <v>20</v>
          </cell>
          <cell r="C56" t="str">
            <v>m2/h</v>
          </cell>
          <cell r="E56" t="str">
            <v>$L*3600</v>
          </cell>
        </row>
        <row r="57">
          <cell r="A57" t="str">
            <v xml:space="preserve">Ép cước </v>
          </cell>
          <cell r="B57">
            <v>1000</v>
          </cell>
          <cell r="C57" t="str">
            <v>mm2/s</v>
          </cell>
          <cell r="E57" t="str">
            <v>Trả về ô trống + tô ô màu cam</v>
          </cell>
        </row>
        <row r="58">
          <cell r="A58" t="str">
            <v>Cào xước</v>
          </cell>
          <cell r="B58">
            <v>1000</v>
          </cell>
          <cell r="C58" t="str">
            <v>mm2/s</v>
          </cell>
          <cell r="E58" t="str">
            <v>Trả về ô trống + tô ô màu cam</v>
          </cell>
        </row>
        <row r="59">
          <cell r="A59" t="str">
            <v>Cào tay</v>
          </cell>
          <cell r="B59">
            <v>1000</v>
          </cell>
          <cell r="C59" t="str">
            <v>mm2/s</v>
          </cell>
          <cell r="E59" t="str">
            <v>Trả về ô trống + tô ô màu cam</v>
          </cell>
        </row>
        <row r="60">
          <cell r="A60" t="str">
            <v>Bắn cát</v>
          </cell>
          <cell r="B60">
            <v>1000</v>
          </cell>
          <cell r="C60" t="str">
            <v>mm2/s</v>
          </cell>
          <cell r="E60" t="str">
            <v>Trả về ô trống + tô ô màu cam</v>
          </cell>
        </row>
        <row r="61">
          <cell r="A61" t="str">
            <v>XL màu gỗ</v>
          </cell>
          <cell r="B61">
            <v>1000</v>
          </cell>
          <cell r="C61" t="str">
            <v>mm2/s</v>
          </cell>
          <cell r="E61" t="str">
            <v>Trả về ô trống + tô ô màu cam</v>
          </cell>
        </row>
        <row r="62">
          <cell r="A62" t="str">
            <v>XL lông gỗ</v>
          </cell>
          <cell r="B62">
            <v>1000</v>
          </cell>
          <cell r="C62" t="str">
            <v>mm2/s</v>
          </cell>
          <cell r="E62" t="str">
            <v>Trả về ô trống + tô ô màu cam</v>
          </cell>
        </row>
        <row r="63">
          <cell r="A63" t="str">
            <v>Chà Bo</v>
          </cell>
          <cell r="B63">
            <v>100</v>
          </cell>
          <cell r="C63" t="str">
            <v>mm/s</v>
          </cell>
          <cell r="E63" t="str">
            <v>Trả về ô trống + tô ô màu cam</v>
          </cell>
        </row>
        <row r="64">
          <cell r="A64" t="str">
            <v>Nhám chổi</v>
          </cell>
          <cell r="B64">
            <v>1000</v>
          </cell>
          <cell r="C64" t="str">
            <v>mm2/s</v>
          </cell>
          <cell r="E64" t="str">
            <v>Trả về ô trống + tô ô màu cam</v>
          </cell>
        </row>
        <row r="65">
          <cell r="A65" t="str">
            <v>Bắn sò</v>
          </cell>
          <cell r="B65">
            <v>0.1</v>
          </cell>
          <cell r="C65" t="str">
            <v>sò/s</v>
          </cell>
          <cell r="E65" t="str">
            <v>Trả về ô trống + tô ô màu cam</v>
          </cell>
        </row>
        <row r="66">
          <cell r="A66" t="str">
            <v>Ráp cụm</v>
          </cell>
          <cell r="B66">
            <v>0.03</v>
          </cell>
          <cell r="C66" t="str">
            <v>m3/h</v>
          </cell>
          <cell r="E66" t="str">
            <v>$K*3600</v>
          </cell>
        </row>
        <row r="67">
          <cell r="A67" t="str">
            <v>Nhám thùng cụm</v>
          </cell>
          <cell r="B67">
            <v>20</v>
          </cell>
          <cell r="C67" t="str">
            <v>m2/h</v>
          </cell>
          <cell r="E67" t="str">
            <v>$K*3600</v>
          </cell>
        </row>
        <row r="68">
          <cell r="A68" t="str">
            <v>Ráp tổng</v>
          </cell>
          <cell r="B68">
            <v>0.03</v>
          </cell>
          <cell r="C68" t="str">
            <v>m3/h</v>
          </cell>
          <cell r="E68" t="str">
            <v>$K*3600</v>
          </cell>
        </row>
        <row r="69">
          <cell r="A69" t="str">
            <v>Chạy rãnh</v>
          </cell>
          <cell r="B69">
            <v>20</v>
          </cell>
          <cell r="C69" t="str">
            <v>mm/s</v>
          </cell>
          <cell r="E69" t="str">
            <v>Trả về ô trống + tô ô màu cam</v>
          </cell>
        </row>
        <row r="70">
          <cell r="A70" t="str">
            <v>Mài đĩa</v>
          </cell>
          <cell r="B70">
            <v>40</v>
          </cell>
          <cell r="C70" t="str">
            <v>mm/s</v>
          </cell>
          <cell r="E70" t="str">
            <v>Trả về ô trống + tô ô màu cam</v>
          </cell>
        </row>
        <row r="71">
          <cell r="A71" t="str">
            <v>Nguội (Dầu màu)</v>
          </cell>
          <cell r="B71">
            <v>10</v>
          </cell>
          <cell r="C71" t="str">
            <v>m2/h</v>
          </cell>
          <cell r="E71" t="str">
            <v>$L*3600</v>
          </cell>
        </row>
        <row r="72">
          <cell r="A72" t="str">
            <v>Nguội (Glaze)</v>
          </cell>
          <cell r="B72">
            <v>8</v>
          </cell>
          <cell r="C72" t="str">
            <v>m2/h</v>
          </cell>
          <cell r="E72" t="str">
            <v>$L*3600</v>
          </cell>
        </row>
        <row r="73">
          <cell r="A73" t="str">
            <v>Nguội (Pigment)</v>
          </cell>
          <cell r="B73">
            <v>7</v>
          </cell>
          <cell r="C73" t="str">
            <v>m2/h</v>
          </cell>
          <cell r="E73" t="str">
            <v>$L*3600</v>
          </cell>
        </row>
        <row r="74">
          <cell r="A74" t="str">
            <v>Nguội (Nước)</v>
          </cell>
          <cell r="B74">
            <v>9</v>
          </cell>
          <cell r="C74" t="str">
            <v>m2/h</v>
          </cell>
          <cell r="E74" t="str">
            <v>$L*3600</v>
          </cell>
        </row>
        <row r="75">
          <cell r="A75" t="str">
            <v>Sơn (Dầu màu)</v>
          </cell>
          <cell r="B75">
            <v>5</v>
          </cell>
          <cell r="C75" t="str">
            <v>m2/h</v>
          </cell>
          <cell r="E75" t="str">
            <v>$L*3600</v>
          </cell>
        </row>
        <row r="76">
          <cell r="A76" t="str">
            <v>Sơn (Glaze)</v>
          </cell>
          <cell r="B76">
            <v>4</v>
          </cell>
          <cell r="C76" t="str">
            <v>m2/h</v>
          </cell>
          <cell r="E76" t="str">
            <v>$L*3600</v>
          </cell>
        </row>
        <row r="77">
          <cell r="A77" t="str">
            <v>Sơn (Pigment)</v>
          </cell>
          <cell r="B77">
            <v>3.5</v>
          </cell>
          <cell r="C77" t="str">
            <v>m2/h</v>
          </cell>
          <cell r="E77" t="str">
            <v>$L*3600</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TH"/>
      <sheetName val="101"/>
      <sheetName val="102"/>
      <sheetName val="103"/>
      <sheetName val="104A"/>
      <sheetName val="104B"/>
      <sheetName val="104C"/>
      <sheetName val="105"/>
      <sheetName val="106"/>
      <sheetName val="106 dinning"/>
      <sheetName val="107"/>
      <sheetName val="109 cũ"/>
      <sheetName val="109 MỚI "/>
      <sheetName val="110"/>
      <sheetName val="111"/>
      <sheetName val="112A"/>
      <sheetName val="112"/>
      <sheetName val="113"/>
      <sheetName val="114"/>
      <sheetName val="116"/>
      <sheetName val="117"/>
      <sheetName val="118"/>
      <sheetName val="119"/>
      <sheetName val="120"/>
      <sheetName val="121"/>
      <sheetName val="128"/>
      <sheetName val="134"/>
      <sheetName val="135"/>
      <sheetName val="136"/>
      <sheetName val="137"/>
      <sheetName val="137vt"/>
      <sheetName val="138vt"/>
      <sheetName val="138"/>
      <sheetName val="139vt"/>
      <sheetName val="139"/>
      <sheetName val="140"/>
      <sheetName val="141"/>
      <sheetName val="141tk"/>
      <sheetName val="142"/>
      <sheetName val="143"/>
      <sheetName val="144"/>
      <sheetName val="144 (3 CHỖ)"/>
      <sheetName val="145"/>
      <sheetName val="146"/>
      <sheetName val="147"/>
      <sheetName val="148"/>
      <sheetName val="149"/>
      <sheetName val="149 BÀN CN"/>
      <sheetName val="15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row r="15">
          <cell r="I15">
            <v>1.4419999999999999E-2</v>
          </cell>
        </row>
      </sheetData>
      <sheetData sheetId="39" refreshError="1">
        <row r="15">
          <cell r="I15">
            <v>2.3500000000000007E-2</v>
          </cell>
        </row>
      </sheetData>
      <sheetData sheetId="40" refreshError="1">
        <row r="15">
          <cell r="I15">
            <v>1.1930000000000001E-2</v>
          </cell>
        </row>
      </sheetData>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76D8991-0EF7-45F0-A83E-869FF874575A}">
  <we:reference id="wa200009404" version="1.0.0.8" store="en-US" storeType="OMEX"/>
  <we:alternateReferences>
    <we:reference id="WA200009404" version="1.0.0.8" store="" storeType="OMEX"/>
  </we:alternateReferences>
  <we:properties>
    <we:property name="claude.fileId" value="&quot;4cc7a06f-2edb-4070-bb37-e1bb65c3fa52&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10.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2.xml"/><Relationship Id="rId5" Type="http://schemas.openxmlformats.org/officeDocument/2006/relationships/image" Target="../media/image9.emf"/><Relationship Id="rId4" Type="http://schemas.openxmlformats.org/officeDocument/2006/relationships/control" Target="../activeX/activeX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6.bin"/></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41"/>
  <sheetViews>
    <sheetView workbookViewId="0">
      <selection activeCell="C1" sqref="C1"/>
    </sheetView>
  </sheetViews>
  <sheetFormatPr defaultColWidth="7.08984375" defaultRowHeight="13.2"/>
  <cols>
    <col min="1" max="1" width="23.1796875" style="1" customWidth="1"/>
    <col min="2" max="2" width="1" style="1" customWidth="1"/>
    <col min="3" max="3" width="25" style="1" customWidth="1"/>
    <col min="4" max="16384" width="7.08984375" style="1"/>
  </cols>
  <sheetData>
    <row r="1" spans="1:3" ht="15">
      <c r="A1" s="2"/>
      <c r="C1" s="2"/>
    </row>
    <row r="2" spans="1:3" ht="15.6" thickBot="1">
      <c r="A2" s="2"/>
    </row>
    <row r="3" spans="1:3" ht="15.6" thickBot="1">
      <c r="A3"/>
      <c r="C3"/>
    </row>
    <row r="4" spans="1:3" ht="15">
      <c r="A4"/>
      <c r="C4"/>
    </row>
    <row r="5" spans="1:3" ht="15">
      <c r="C5"/>
    </row>
    <row r="6" spans="1:3" ht="15.6" thickBot="1">
      <c r="C6"/>
    </row>
    <row r="7" spans="1:3" ht="15">
      <c r="A7"/>
      <c r="C7"/>
    </row>
    <row r="8" spans="1:3" ht="15">
      <c r="A8"/>
      <c r="C8"/>
    </row>
    <row r="9" spans="1:3" ht="15">
      <c r="A9"/>
      <c r="C9"/>
    </row>
    <row r="10" spans="1:3" ht="15">
      <c r="A10"/>
      <c r="C10"/>
    </row>
    <row r="11" spans="1:3" ht="15.6" thickBot="1">
      <c r="A11"/>
      <c r="C11"/>
    </row>
    <row r="12" spans="1:3" ht="15">
      <c r="C12"/>
    </row>
    <row r="13" spans="1:3" ht="15.6" thickBot="1">
      <c r="C13"/>
    </row>
    <row r="14" spans="1:3" ht="15.6" thickBot="1">
      <c r="A14"/>
      <c r="C14"/>
    </row>
    <row r="15" spans="1:3" ht="15">
      <c r="A15"/>
    </row>
    <row r="16" spans="1:3" ht="15.6" thickBot="1">
      <c r="A16"/>
    </row>
    <row r="17" spans="1:3" ht="15.6" thickBot="1">
      <c r="A17"/>
      <c r="C17"/>
    </row>
    <row r="18" spans="1:3" ht="15">
      <c r="C18"/>
    </row>
    <row r="19" spans="1:3" ht="15">
      <c r="C19"/>
    </row>
    <row r="20" spans="1:3" ht="15">
      <c r="A20"/>
      <c r="C20"/>
    </row>
    <row r="21" spans="1:3" ht="15">
      <c r="A21"/>
      <c r="C21"/>
    </row>
    <row r="22" spans="1:3" ht="15">
      <c r="A22"/>
      <c r="C22"/>
    </row>
    <row r="23" spans="1:3" ht="15">
      <c r="A23"/>
      <c r="C23"/>
    </row>
    <row r="24" spans="1:3" ht="15">
      <c r="A24"/>
    </row>
    <row r="25" spans="1:3" ht="15">
      <c r="A25"/>
    </row>
    <row r="26" spans="1:3" ht="15.6" thickBot="1">
      <c r="A26"/>
      <c r="C26"/>
    </row>
    <row r="27" spans="1:3" ht="15">
      <c r="A27"/>
      <c r="C27"/>
    </row>
    <row r="28" spans="1:3" ht="15">
      <c r="A28"/>
      <c r="C28"/>
    </row>
    <row r="29" spans="1:3" ht="15">
      <c r="A29"/>
      <c r="C29"/>
    </row>
    <row r="30" spans="1:3" ht="15">
      <c r="A30"/>
      <c r="C30"/>
    </row>
    <row r="31" spans="1:3" ht="15">
      <c r="A31"/>
      <c r="C31"/>
    </row>
    <row r="32" spans="1:3" ht="15">
      <c r="A32"/>
      <c r="C32"/>
    </row>
    <row r="33" spans="1:3" ht="15">
      <c r="A33"/>
      <c r="C33"/>
    </row>
    <row r="34" spans="1:3" ht="15">
      <c r="A34"/>
      <c r="C34"/>
    </row>
    <row r="35" spans="1:3" ht="15">
      <c r="A35"/>
      <c r="C35"/>
    </row>
    <row r="36" spans="1:3" ht="15">
      <c r="A36"/>
      <c r="C36"/>
    </row>
    <row r="37" spans="1:3" ht="15">
      <c r="A37"/>
    </row>
    <row r="38" spans="1:3" ht="15">
      <c r="A38"/>
    </row>
    <row r="39" spans="1:3" ht="15">
      <c r="A39"/>
      <c r="C39"/>
    </row>
    <row r="40" spans="1:3" ht="15">
      <c r="A40"/>
      <c r="C40"/>
    </row>
    <row r="41" spans="1:3" ht="15">
      <c r="A41"/>
      <c r="C41"/>
    </row>
  </sheetData>
  <sheetProtection password="8863" sheet="1" objects="1"/>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filterMode="1"/>
  <dimension ref="A1:AI309"/>
  <sheetViews>
    <sheetView zoomScale="55" zoomScaleNormal="55" workbookViewId="0">
      <selection activeCell="G321" sqref="G321"/>
    </sheetView>
  </sheetViews>
  <sheetFormatPr defaultColWidth="6.90625" defaultRowHeight="13.2"/>
  <cols>
    <col min="1" max="1" width="5.6328125" style="308" customWidth="1"/>
    <col min="2" max="2" width="10.36328125" style="308" customWidth="1"/>
    <col min="3" max="3" width="30.81640625" style="308" customWidth="1"/>
    <col min="4" max="4" width="8.81640625" style="308" customWidth="1"/>
    <col min="5" max="5" width="11.08984375" style="308" customWidth="1"/>
    <col min="6" max="35" width="8.81640625" style="308" customWidth="1"/>
    <col min="36" max="246" width="6.90625" style="308"/>
    <col min="247" max="247" width="3.54296875" style="308" bestFit="1" customWidth="1"/>
    <col min="248" max="248" width="9.6328125" style="308" bestFit="1" customWidth="1"/>
    <col min="249" max="249" width="21.6328125" style="308" customWidth="1"/>
    <col min="250" max="250" width="8.81640625" style="308" customWidth="1"/>
    <col min="251" max="251" width="11.08984375" style="308" customWidth="1"/>
    <col min="252" max="252" width="8.08984375" style="308" customWidth="1"/>
    <col min="253" max="253" width="8" style="308" customWidth="1"/>
    <col min="254" max="254" width="8.81640625" style="308" customWidth="1"/>
    <col min="255" max="255" width="13.08984375" style="308" customWidth="1"/>
    <col min="256" max="256" width="11.08984375" style="308" customWidth="1"/>
    <col min="257" max="257" width="16.54296875" style="308" customWidth="1"/>
    <col min="258" max="502" width="6.90625" style="308"/>
    <col min="503" max="503" width="3.54296875" style="308" bestFit="1" customWidth="1"/>
    <col min="504" max="504" width="9.6328125" style="308" bestFit="1" customWidth="1"/>
    <col min="505" max="505" width="21.6328125" style="308" customWidth="1"/>
    <col min="506" max="506" width="8.81640625" style="308" customWidth="1"/>
    <col min="507" max="507" width="11.08984375" style="308" customWidth="1"/>
    <col min="508" max="508" width="8.08984375" style="308" customWidth="1"/>
    <col min="509" max="509" width="8" style="308" customWidth="1"/>
    <col min="510" max="510" width="8.81640625" style="308" customWidth="1"/>
    <col min="511" max="511" width="13.08984375" style="308" customWidth="1"/>
    <col min="512" max="512" width="11.08984375" style="308" customWidth="1"/>
    <col min="513" max="513" width="16.54296875" style="308" customWidth="1"/>
    <col min="514" max="758" width="6.90625" style="308"/>
    <col min="759" max="759" width="3.54296875" style="308" bestFit="1" customWidth="1"/>
    <col min="760" max="760" width="9.6328125" style="308" bestFit="1" customWidth="1"/>
    <col min="761" max="761" width="21.6328125" style="308" customWidth="1"/>
    <col min="762" max="762" width="8.81640625" style="308" customWidth="1"/>
    <col min="763" max="763" width="11.08984375" style="308" customWidth="1"/>
    <col min="764" max="764" width="8.08984375" style="308" customWidth="1"/>
    <col min="765" max="765" width="8" style="308" customWidth="1"/>
    <col min="766" max="766" width="8.81640625" style="308" customWidth="1"/>
    <col min="767" max="767" width="13.08984375" style="308" customWidth="1"/>
    <col min="768" max="768" width="11.08984375" style="308" customWidth="1"/>
    <col min="769" max="769" width="16.54296875" style="308" customWidth="1"/>
    <col min="770" max="1014" width="6.90625" style="308"/>
    <col min="1015" max="1015" width="3.54296875" style="308" bestFit="1" customWidth="1"/>
    <col min="1016" max="1016" width="9.6328125" style="308" bestFit="1" customWidth="1"/>
    <col min="1017" max="1017" width="21.6328125" style="308" customWidth="1"/>
    <col min="1018" max="1018" width="8.81640625" style="308" customWidth="1"/>
    <col min="1019" max="1019" width="11.08984375" style="308" customWidth="1"/>
    <col min="1020" max="1020" width="8.08984375" style="308" customWidth="1"/>
    <col min="1021" max="1021" width="8" style="308" customWidth="1"/>
    <col min="1022" max="1022" width="8.81640625" style="308" customWidth="1"/>
    <col min="1023" max="1023" width="13.08984375" style="308" customWidth="1"/>
    <col min="1024" max="1024" width="11.08984375" style="308" customWidth="1"/>
    <col min="1025" max="1025" width="16.54296875" style="308" customWidth="1"/>
    <col min="1026" max="1270" width="6.90625" style="308"/>
    <col min="1271" max="1271" width="3.54296875" style="308" bestFit="1" customWidth="1"/>
    <col min="1272" max="1272" width="9.6328125" style="308" bestFit="1" customWidth="1"/>
    <col min="1273" max="1273" width="21.6328125" style="308" customWidth="1"/>
    <col min="1274" max="1274" width="8.81640625" style="308" customWidth="1"/>
    <col min="1275" max="1275" width="11.08984375" style="308" customWidth="1"/>
    <col min="1276" max="1276" width="8.08984375" style="308" customWidth="1"/>
    <col min="1277" max="1277" width="8" style="308" customWidth="1"/>
    <col min="1278" max="1278" width="8.81640625" style="308" customWidth="1"/>
    <col min="1279" max="1279" width="13.08984375" style="308" customWidth="1"/>
    <col min="1280" max="1280" width="11.08984375" style="308" customWidth="1"/>
    <col min="1281" max="1281" width="16.54296875" style="308" customWidth="1"/>
    <col min="1282" max="1526" width="6.90625" style="308"/>
    <col min="1527" max="1527" width="3.54296875" style="308" bestFit="1" customWidth="1"/>
    <col min="1528" max="1528" width="9.6328125" style="308" bestFit="1" customWidth="1"/>
    <col min="1529" max="1529" width="21.6328125" style="308" customWidth="1"/>
    <col min="1530" max="1530" width="8.81640625" style="308" customWidth="1"/>
    <col min="1531" max="1531" width="11.08984375" style="308" customWidth="1"/>
    <col min="1532" max="1532" width="8.08984375" style="308" customWidth="1"/>
    <col min="1533" max="1533" width="8" style="308" customWidth="1"/>
    <col min="1534" max="1534" width="8.81640625" style="308" customWidth="1"/>
    <col min="1535" max="1535" width="13.08984375" style="308" customWidth="1"/>
    <col min="1536" max="1536" width="11.08984375" style="308" customWidth="1"/>
    <col min="1537" max="1537" width="16.54296875" style="308" customWidth="1"/>
    <col min="1538" max="1782" width="6.90625" style="308"/>
    <col min="1783" max="1783" width="3.54296875" style="308" bestFit="1" customWidth="1"/>
    <col min="1784" max="1784" width="9.6328125" style="308" bestFit="1" customWidth="1"/>
    <col min="1785" max="1785" width="21.6328125" style="308" customWidth="1"/>
    <col min="1786" max="1786" width="8.81640625" style="308" customWidth="1"/>
    <col min="1787" max="1787" width="11.08984375" style="308" customWidth="1"/>
    <col min="1788" max="1788" width="8.08984375" style="308" customWidth="1"/>
    <col min="1789" max="1789" width="8" style="308" customWidth="1"/>
    <col min="1790" max="1790" width="8.81640625" style="308" customWidth="1"/>
    <col min="1791" max="1791" width="13.08984375" style="308" customWidth="1"/>
    <col min="1792" max="1792" width="11.08984375" style="308" customWidth="1"/>
    <col min="1793" max="1793" width="16.54296875" style="308" customWidth="1"/>
    <col min="1794" max="2038" width="6.90625" style="308"/>
    <col min="2039" max="2039" width="3.54296875" style="308" bestFit="1" customWidth="1"/>
    <col min="2040" max="2040" width="9.6328125" style="308" bestFit="1" customWidth="1"/>
    <col min="2041" max="2041" width="21.6328125" style="308" customWidth="1"/>
    <col min="2042" max="2042" width="8.81640625" style="308" customWidth="1"/>
    <col min="2043" max="2043" width="11.08984375" style="308" customWidth="1"/>
    <col min="2044" max="2044" width="8.08984375" style="308" customWidth="1"/>
    <col min="2045" max="2045" width="8" style="308" customWidth="1"/>
    <col min="2046" max="2046" width="8.81640625" style="308" customWidth="1"/>
    <col min="2047" max="2047" width="13.08984375" style="308" customWidth="1"/>
    <col min="2048" max="2048" width="11.08984375" style="308" customWidth="1"/>
    <col min="2049" max="2049" width="16.54296875" style="308" customWidth="1"/>
    <col min="2050" max="2294" width="6.90625" style="308"/>
    <col min="2295" max="2295" width="3.54296875" style="308" bestFit="1" customWidth="1"/>
    <col min="2296" max="2296" width="9.6328125" style="308" bestFit="1" customWidth="1"/>
    <col min="2297" max="2297" width="21.6328125" style="308" customWidth="1"/>
    <col min="2298" max="2298" width="8.81640625" style="308" customWidth="1"/>
    <col min="2299" max="2299" width="11.08984375" style="308" customWidth="1"/>
    <col min="2300" max="2300" width="8.08984375" style="308" customWidth="1"/>
    <col min="2301" max="2301" width="8" style="308" customWidth="1"/>
    <col min="2302" max="2302" width="8.81640625" style="308" customWidth="1"/>
    <col min="2303" max="2303" width="13.08984375" style="308" customWidth="1"/>
    <col min="2304" max="2304" width="11.08984375" style="308" customWidth="1"/>
    <col min="2305" max="2305" width="16.54296875" style="308" customWidth="1"/>
    <col min="2306" max="2550" width="6.90625" style="308"/>
    <col min="2551" max="2551" width="3.54296875" style="308" bestFit="1" customWidth="1"/>
    <col min="2552" max="2552" width="9.6328125" style="308" bestFit="1" customWidth="1"/>
    <col min="2553" max="2553" width="21.6328125" style="308" customWidth="1"/>
    <col min="2554" max="2554" width="8.81640625" style="308" customWidth="1"/>
    <col min="2555" max="2555" width="11.08984375" style="308" customWidth="1"/>
    <col min="2556" max="2556" width="8.08984375" style="308" customWidth="1"/>
    <col min="2557" max="2557" width="8" style="308" customWidth="1"/>
    <col min="2558" max="2558" width="8.81640625" style="308" customWidth="1"/>
    <col min="2559" max="2559" width="13.08984375" style="308" customWidth="1"/>
    <col min="2560" max="2560" width="11.08984375" style="308" customWidth="1"/>
    <col min="2561" max="2561" width="16.54296875" style="308" customWidth="1"/>
    <col min="2562" max="2806" width="6.90625" style="308"/>
    <col min="2807" max="2807" width="3.54296875" style="308" bestFit="1" customWidth="1"/>
    <col min="2808" max="2808" width="9.6328125" style="308" bestFit="1" customWidth="1"/>
    <col min="2809" max="2809" width="21.6328125" style="308" customWidth="1"/>
    <col min="2810" max="2810" width="8.81640625" style="308" customWidth="1"/>
    <col min="2811" max="2811" width="11.08984375" style="308" customWidth="1"/>
    <col min="2812" max="2812" width="8.08984375" style="308" customWidth="1"/>
    <col min="2813" max="2813" width="8" style="308" customWidth="1"/>
    <col min="2814" max="2814" width="8.81640625" style="308" customWidth="1"/>
    <col min="2815" max="2815" width="13.08984375" style="308" customWidth="1"/>
    <col min="2816" max="2816" width="11.08984375" style="308" customWidth="1"/>
    <col min="2817" max="2817" width="16.54296875" style="308" customWidth="1"/>
    <col min="2818" max="3062" width="6.90625" style="308"/>
    <col min="3063" max="3063" width="3.54296875" style="308" bestFit="1" customWidth="1"/>
    <col min="3064" max="3064" width="9.6328125" style="308" bestFit="1" customWidth="1"/>
    <col min="3065" max="3065" width="21.6328125" style="308" customWidth="1"/>
    <col min="3066" max="3066" width="8.81640625" style="308" customWidth="1"/>
    <col min="3067" max="3067" width="11.08984375" style="308" customWidth="1"/>
    <col min="3068" max="3068" width="8.08984375" style="308" customWidth="1"/>
    <col min="3069" max="3069" width="8" style="308" customWidth="1"/>
    <col min="3070" max="3070" width="8.81640625" style="308" customWidth="1"/>
    <col min="3071" max="3071" width="13.08984375" style="308" customWidth="1"/>
    <col min="3072" max="3072" width="11.08984375" style="308" customWidth="1"/>
    <col min="3073" max="3073" width="16.54296875" style="308" customWidth="1"/>
    <col min="3074" max="3318" width="6.90625" style="308"/>
    <col min="3319" max="3319" width="3.54296875" style="308" bestFit="1" customWidth="1"/>
    <col min="3320" max="3320" width="9.6328125" style="308" bestFit="1" customWidth="1"/>
    <col min="3321" max="3321" width="21.6328125" style="308" customWidth="1"/>
    <col min="3322" max="3322" width="8.81640625" style="308" customWidth="1"/>
    <col min="3323" max="3323" width="11.08984375" style="308" customWidth="1"/>
    <col min="3324" max="3324" width="8.08984375" style="308" customWidth="1"/>
    <col min="3325" max="3325" width="8" style="308" customWidth="1"/>
    <col min="3326" max="3326" width="8.81640625" style="308" customWidth="1"/>
    <col min="3327" max="3327" width="13.08984375" style="308" customWidth="1"/>
    <col min="3328" max="3328" width="11.08984375" style="308" customWidth="1"/>
    <col min="3329" max="3329" width="16.54296875" style="308" customWidth="1"/>
    <col min="3330" max="3574" width="6.90625" style="308"/>
    <col min="3575" max="3575" width="3.54296875" style="308" bestFit="1" customWidth="1"/>
    <col min="3576" max="3576" width="9.6328125" style="308" bestFit="1" customWidth="1"/>
    <col min="3577" max="3577" width="21.6328125" style="308" customWidth="1"/>
    <col min="3578" max="3578" width="8.81640625" style="308" customWidth="1"/>
    <col min="3579" max="3579" width="11.08984375" style="308" customWidth="1"/>
    <col min="3580" max="3580" width="8.08984375" style="308" customWidth="1"/>
    <col min="3581" max="3581" width="8" style="308" customWidth="1"/>
    <col min="3582" max="3582" width="8.81640625" style="308" customWidth="1"/>
    <col min="3583" max="3583" width="13.08984375" style="308" customWidth="1"/>
    <col min="3584" max="3584" width="11.08984375" style="308" customWidth="1"/>
    <col min="3585" max="3585" width="16.54296875" style="308" customWidth="1"/>
    <col min="3586" max="3830" width="6.90625" style="308"/>
    <col min="3831" max="3831" width="3.54296875" style="308" bestFit="1" customWidth="1"/>
    <col min="3832" max="3832" width="9.6328125" style="308" bestFit="1" customWidth="1"/>
    <col min="3833" max="3833" width="21.6328125" style="308" customWidth="1"/>
    <col min="3834" max="3834" width="8.81640625" style="308" customWidth="1"/>
    <col min="3835" max="3835" width="11.08984375" style="308" customWidth="1"/>
    <col min="3836" max="3836" width="8.08984375" style="308" customWidth="1"/>
    <col min="3837" max="3837" width="8" style="308" customWidth="1"/>
    <col min="3838" max="3838" width="8.81640625" style="308" customWidth="1"/>
    <col min="3839" max="3839" width="13.08984375" style="308" customWidth="1"/>
    <col min="3840" max="3840" width="11.08984375" style="308" customWidth="1"/>
    <col min="3841" max="3841" width="16.54296875" style="308" customWidth="1"/>
    <col min="3842" max="4086" width="6.90625" style="308"/>
    <col min="4087" max="4087" width="3.54296875" style="308" bestFit="1" customWidth="1"/>
    <col min="4088" max="4088" width="9.6328125" style="308" bestFit="1" customWidth="1"/>
    <col min="4089" max="4089" width="21.6328125" style="308" customWidth="1"/>
    <col min="4090" max="4090" width="8.81640625" style="308" customWidth="1"/>
    <col min="4091" max="4091" width="11.08984375" style="308" customWidth="1"/>
    <col min="4092" max="4092" width="8.08984375" style="308" customWidth="1"/>
    <col min="4093" max="4093" width="8" style="308" customWidth="1"/>
    <col min="4094" max="4094" width="8.81640625" style="308" customWidth="1"/>
    <col min="4095" max="4095" width="13.08984375" style="308" customWidth="1"/>
    <col min="4096" max="4096" width="11.08984375" style="308" customWidth="1"/>
    <col min="4097" max="4097" width="16.54296875" style="308" customWidth="1"/>
    <col min="4098" max="4342" width="6.90625" style="308"/>
    <col min="4343" max="4343" width="3.54296875" style="308" bestFit="1" customWidth="1"/>
    <col min="4344" max="4344" width="9.6328125" style="308" bestFit="1" customWidth="1"/>
    <col min="4345" max="4345" width="21.6328125" style="308" customWidth="1"/>
    <col min="4346" max="4346" width="8.81640625" style="308" customWidth="1"/>
    <col min="4347" max="4347" width="11.08984375" style="308" customWidth="1"/>
    <col min="4348" max="4348" width="8.08984375" style="308" customWidth="1"/>
    <col min="4349" max="4349" width="8" style="308" customWidth="1"/>
    <col min="4350" max="4350" width="8.81640625" style="308" customWidth="1"/>
    <col min="4351" max="4351" width="13.08984375" style="308" customWidth="1"/>
    <col min="4352" max="4352" width="11.08984375" style="308" customWidth="1"/>
    <col min="4353" max="4353" width="16.54296875" style="308" customWidth="1"/>
    <col min="4354" max="4598" width="6.90625" style="308"/>
    <col min="4599" max="4599" width="3.54296875" style="308" bestFit="1" customWidth="1"/>
    <col min="4600" max="4600" width="9.6328125" style="308" bestFit="1" customWidth="1"/>
    <col min="4601" max="4601" width="21.6328125" style="308" customWidth="1"/>
    <col min="4602" max="4602" width="8.81640625" style="308" customWidth="1"/>
    <col min="4603" max="4603" width="11.08984375" style="308" customWidth="1"/>
    <col min="4604" max="4604" width="8.08984375" style="308" customWidth="1"/>
    <col min="4605" max="4605" width="8" style="308" customWidth="1"/>
    <col min="4606" max="4606" width="8.81640625" style="308" customWidth="1"/>
    <col min="4607" max="4607" width="13.08984375" style="308" customWidth="1"/>
    <col min="4608" max="4608" width="11.08984375" style="308" customWidth="1"/>
    <col min="4609" max="4609" width="16.54296875" style="308" customWidth="1"/>
    <col min="4610" max="4854" width="6.90625" style="308"/>
    <col min="4855" max="4855" width="3.54296875" style="308" bestFit="1" customWidth="1"/>
    <col min="4856" max="4856" width="9.6328125" style="308" bestFit="1" customWidth="1"/>
    <col min="4857" max="4857" width="21.6328125" style="308" customWidth="1"/>
    <col min="4858" max="4858" width="8.81640625" style="308" customWidth="1"/>
    <col min="4859" max="4859" width="11.08984375" style="308" customWidth="1"/>
    <col min="4860" max="4860" width="8.08984375" style="308" customWidth="1"/>
    <col min="4861" max="4861" width="8" style="308" customWidth="1"/>
    <col min="4862" max="4862" width="8.81640625" style="308" customWidth="1"/>
    <col min="4863" max="4863" width="13.08984375" style="308" customWidth="1"/>
    <col min="4864" max="4864" width="11.08984375" style="308" customWidth="1"/>
    <col min="4865" max="4865" width="16.54296875" style="308" customWidth="1"/>
    <col min="4866" max="5110" width="6.90625" style="308"/>
    <col min="5111" max="5111" width="3.54296875" style="308" bestFit="1" customWidth="1"/>
    <col min="5112" max="5112" width="9.6328125" style="308" bestFit="1" customWidth="1"/>
    <col min="5113" max="5113" width="21.6328125" style="308" customWidth="1"/>
    <col min="5114" max="5114" width="8.81640625" style="308" customWidth="1"/>
    <col min="5115" max="5115" width="11.08984375" style="308" customWidth="1"/>
    <col min="5116" max="5116" width="8.08984375" style="308" customWidth="1"/>
    <col min="5117" max="5117" width="8" style="308" customWidth="1"/>
    <col min="5118" max="5118" width="8.81640625" style="308" customWidth="1"/>
    <col min="5119" max="5119" width="13.08984375" style="308" customWidth="1"/>
    <col min="5120" max="5120" width="11.08984375" style="308" customWidth="1"/>
    <col min="5121" max="5121" width="16.54296875" style="308" customWidth="1"/>
    <col min="5122" max="5366" width="6.90625" style="308"/>
    <col min="5367" max="5367" width="3.54296875" style="308" bestFit="1" customWidth="1"/>
    <col min="5368" max="5368" width="9.6328125" style="308" bestFit="1" customWidth="1"/>
    <col min="5369" max="5369" width="21.6328125" style="308" customWidth="1"/>
    <col min="5370" max="5370" width="8.81640625" style="308" customWidth="1"/>
    <col min="5371" max="5371" width="11.08984375" style="308" customWidth="1"/>
    <col min="5372" max="5372" width="8.08984375" style="308" customWidth="1"/>
    <col min="5373" max="5373" width="8" style="308" customWidth="1"/>
    <col min="5374" max="5374" width="8.81640625" style="308" customWidth="1"/>
    <col min="5375" max="5375" width="13.08984375" style="308" customWidth="1"/>
    <col min="5376" max="5376" width="11.08984375" style="308" customWidth="1"/>
    <col min="5377" max="5377" width="16.54296875" style="308" customWidth="1"/>
    <col min="5378" max="5622" width="6.90625" style="308"/>
    <col min="5623" max="5623" width="3.54296875" style="308" bestFit="1" customWidth="1"/>
    <col min="5624" max="5624" width="9.6328125" style="308" bestFit="1" customWidth="1"/>
    <col min="5625" max="5625" width="21.6328125" style="308" customWidth="1"/>
    <col min="5626" max="5626" width="8.81640625" style="308" customWidth="1"/>
    <col min="5627" max="5627" width="11.08984375" style="308" customWidth="1"/>
    <col min="5628" max="5628" width="8.08984375" style="308" customWidth="1"/>
    <col min="5629" max="5629" width="8" style="308" customWidth="1"/>
    <col min="5630" max="5630" width="8.81640625" style="308" customWidth="1"/>
    <col min="5631" max="5631" width="13.08984375" style="308" customWidth="1"/>
    <col min="5632" max="5632" width="11.08984375" style="308" customWidth="1"/>
    <col min="5633" max="5633" width="16.54296875" style="308" customWidth="1"/>
    <col min="5634" max="5878" width="6.90625" style="308"/>
    <col min="5879" max="5879" width="3.54296875" style="308" bestFit="1" customWidth="1"/>
    <col min="5880" max="5880" width="9.6328125" style="308" bestFit="1" customWidth="1"/>
    <col min="5881" max="5881" width="21.6328125" style="308" customWidth="1"/>
    <col min="5882" max="5882" width="8.81640625" style="308" customWidth="1"/>
    <col min="5883" max="5883" width="11.08984375" style="308" customWidth="1"/>
    <col min="5884" max="5884" width="8.08984375" style="308" customWidth="1"/>
    <col min="5885" max="5885" width="8" style="308" customWidth="1"/>
    <col min="5886" max="5886" width="8.81640625" style="308" customWidth="1"/>
    <col min="5887" max="5887" width="13.08984375" style="308" customWidth="1"/>
    <col min="5888" max="5888" width="11.08984375" style="308" customWidth="1"/>
    <col min="5889" max="5889" width="16.54296875" style="308" customWidth="1"/>
    <col min="5890" max="6134" width="6.90625" style="308"/>
    <col min="6135" max="6135" width="3.54296875" style="308" bestFit="1" customWidth="1"/>
    <col min="6136" max="6136" width="9.6328125" style="308" bestFit="1" customWidth="1"/>
    <col min="6137" max="6137" width="21.6328125" style="308" customWidth="1"/>
    <col min="6138" max="6138" width="8.81640625" style="308" customWidth="1"/>
    <col min="6139" max="6139" width="11.08984375" style="308" customWidth="1"/>
    <col min="6140" max="6140" width="8.08984375" style="308" customWidth="1"/>
    <col min="6141" max="6141" width="8" style="308" customWidth="1"/>
    <col min="6142" max="6142" width="8.81640625" style="308" customWidth="1"/>
    <col min="6143" max="6143" width="13.08984375" style="308" customWidth="1"/>
    <col min="6144" max="6144" width="11.08984375" style="308" customWidth="1"/>
    <col min="6145" max="6145" width="16.54296875" style="308" customWidth="1"/>
    <col min="6146" max="6390" width="6.90625" style="308"/>
    <col min="6391" max="6391" width="3.54296875" style="308" bestFit="1" customWidth="1"/>
    <col min="6392" max="6392" width="9.6328125" style="308" bestFit="1" customWidth="1"/>
    <col min="6393" max="6393" width="21.6328125" style="308" customWidth="1"/>
    <col min="6394" max="6394" width="8.81640625" style="308" customWidth="1"/>
    <col min="6395" max="6395" width="11.08984375" style="308" customWidth="1"/>
    <col min="6396" max="6396" width="8.08984375" style="308" customWidth="1"/>
    <col min="6397" max="6397" width="8" style="308" customWidth="1"/>
    <col min="6398" max="6398" width="8.81640625" style="308" customWidth="1"/>
    <col min="6399" max="6399" width="13.08984375" style="308" customWidth="1"/>
    <col min="6400" max="6400" width="11.08984375" style="308" customWidth="1"/>
    <col min="6401" max="6401" width="16.54296875" style="308" customWidth="1"/>
    <col min="6402" max="6646" width="6.90625" style="308"/>
    <col min="6647" max="6647" width="3.54296875" style="308" bestFit="1" customWidth="1"/>
    <col min="6648" max="6648" width="9.6328125" style="308" bestFit="1" customWidth="1"/>
    <col min="6649" max="6649" width="21.6328125" style="308" customWidth="1"/>
    <col min="6650" max="6650" width="8.81640625" style="308" customWidth="1"/>
    <col min="6651" max="6651" width="11.08984375" style="308" customWidth="1"/>
    <col min="6652" max="6652" width="8.08984375" style="308" customWidth="1"/>
    <col min="6653" max="6653" width="8" style="308" customWidth="1"/>
    <col min="6654" max="6654" width="8.81640625" style="308" customWidth="1"/>
    <col min="6655" max="6655" width="13.08984375" style="308" customWidth="1"/>
    <col min="6656" max="6656" width="11.08984375" style="308" customWidth="1"/>
    <col min="6657" max="6657" width="16.54296875" style="308" customWidth="1"/>
    <col min="6658" max="6902" width="6.90625" style="308"/>
    <col min="6903" max="6903" width="3.54296875" style="308" bestFit="1" customWidth="1"/>
    <col min="6904" max="6904" width="9.6328125" style="308" bestFit="1" customWidth="1"/>
    <col min="6905" max="6905" width="21.6328125" style="308" customWidth="1"/>
    <col min="6906" max="6906" width="8.81640625" style="308" customWidth="1"/>
    <col min="6907" max="6907" width="11.08984375" style="308" customWidth="1"/>
    <col min="6908" max="6908" width="8.08984375" style="308" customWidth="1"/>
    <col min="6909" max="6909" width="8" style="308" customWidth="1"/>
    <col min="6910" max="6910" width="8.81640625" style="308" customWidth="1"/>
    <col min="6911" max="6911" width="13.08984375" style="308" customWidth="1"/>
    <col min="6912" max="6912" width="11.08984375" style="308" customWidth="1"/>
    <col min="6913" max="6913" width="16.54296875" style="308" customWidth="1"/>
    <col min="6914" max="7158" width="6.90625" style="308"/>
    <col min="7159" max="7159" width="3.54296875" style="308" bestFit="1" customWidth="1"/>
    <col min="7160" max="7160" width="9.6328125" style="308" bestFit="1" customWidth="1"/>
    <col min="7161" max="7161" width="21.6328125" style="308" customWidth="1"/>
    <col min="7162" max="7162" width="8.81640625" style="308" customWidth="1"/>
    <col min="7163" max="7163" width="11.08984375" style="308" customWidth="1"/>
    <col min="7164" max="7164" width="8.08984375" style="308" customWidth="1"/>
    <col min="7165" max="7165" width="8" style="308" customWidth="1"/>
    <col min="7166" max="7166" width="8.81640625" style="308" customWidth="1"/>
    <col min="7167" max="7167" width="13.08984375" style="308" customWidth="1"/>
    <col min="7168" max="7168" width="11.08984375" style="308" customWidth="1"/>
    <col min="7169" max="7169" width="16.54296875" style="308" customWidth="1"/>
    <col min="7170" max="7414" width="6.90625" style="308"/>
    <col min="7415" max="7415" width="3.54296875" style="308" bestFit="1" customWidth="1"/>
    <col min="7416" max="7416" width="9.6328125" style="308" bestFit="1" customWidth="1"/>
    <col min="7417" max="7417" width="21.6328125" style="308" customWidth="1"/>
    <col min="7418" max="7418" width="8.81640625" style="308" customWidth="1"/>
    <col min="7419" max="7419" width="11.08984375" style="308" customWidth="1"/>
    <col min="7420" max="7420" width="8.08984375" style="308" customWidth="1"/>
    <col min="7421" max="7421" width="8" style="308" customWidth="1"/>
    <col min="7422" max="7422" width="8.81640625" style="308" customWidth="1"/>
    <col min="7423" max="7423" width="13.08984375" style="308" customWidth="1"/>
    <col min="7424" max="7424" width="11.08984375" style="308" customWidth="1"/>
    <col min="7425" max="7425" width="16.54296875" style="308" customWidth="1"/>
    <col min="7426" max="7670" width="6.90625" style="308"/>
    <col min="7671" max="7671" width="3.54296875" style="308" bestFit="1" customWidth="1"/>
    <col min="7672" max="7672" width="9.6328125" style="308" bestFit="1" customWidth="1"/>
    <col min="7673" max="7673" width="21.6328125" style="308" customWidth="1"/>
    <col min="7674" max="7674" width="8.81640625" style="308" customWidth="1"/>
    <col min="7675" max="7675" width="11.08984375" style="308" customWidth="1"/>
    <col min="7676" max="7676" width="8.08984375" style="308" customWidth="1"/>
    <col min="7677" max="7677" width="8" style="308" customWidth="1"/>
    <col min="7678" max="7678" width="8.81640625" style="308" customWidth="1"/>
    <col min="7679" max="7679" width="13.08984375" style="308" customWidth="1"/>
    <col min="7680" max="7680" width="11.08984375" style="308" customWidth="1"/>
    <col min="7681" max="7681" width="16.54296875" style="308" customWidth="1"/>
    <col min="7682" max="7926" width="6.90625" style="308"/>
    <col min="7927" max="7927" width="3.54296875" style="308" bestFit="1" customWidth="1"/>
    <col min="7928" max="7928" width="9.6328125" style="308" bestFit="1" customWidth="1"/>
    <col min="7929" max="7929" width="21.6328125" style="308" customWidth="1"/>
    <col min="7930" max="7930" width="8.81640625" style="308" customWidth="1"/>
    <col min="7931" max="7931" width="11.08984375" style="308" customWidth="1"/>
    <col min="7932" max="7932" width="8.08984375" style="308" customWidth="1"/>
    <col min="7933" max="7933" width="8" style="308" customWidth="1"/>
    <col min="7934" max="7934" width="8.81640625" style="308" customWidth="1"/>
    <col min="7935" max="7935" width="13.08984375" style="308" customWidth="1"/>
    <col min="7936" max="7936" width="11.08984375" style="308" customWidth="1"/>
    <col min="7937" max="7937" width="16.54296875" style="308" customWidth="1"/>
    <col min="7938" max="8182" width="6.90625" style="308"/>
    <col min="8183" max="8183" width="3.54296875" style="308" bestFit="1" customWidth="1"/>
    <col min="8184" max="8184" width="9.6328125" style="308" bestFit="1" customWidth="1"/>
    <col min="8185" max="8185" width="21.6328125" style="308" customWidth="1"/>
    <col min="8186" max="8186" width="8.81640625" style="308" customWidth="1"/>
    <col min="8187" max="8187" width="11.08984375" style="308" customWidth="1"/>
    <col min="8188" max="8188" width="8.08984375" style="308" customWidth="1"/>
    <col min="8189" max="8189" width="8" style="308" customWidth="1"/>
    <col min="8190" max="8190" width="8.81640625" style="308" customWidth="1"/>
    <col min="8191" max="8191" width="13.08984375" style="308" customWidth="1"/>
    <col min="8192" max="8192" width="11.08984375" style="308" customWidth="1"/>
    <col min="8193" max="8193" width="16.54296875" style="308" customWidth="1"/>
    <col min="8194" max="8438" width="6.90625" style="308"/>
    <col min="8439" max="8439" width="3.54296875" style="308" bestFit="1" customWidth="1"/>
    <col min="8440" max="8440" width="9.6328125" style="308" bestFit="1" customWidth="1"/>
    <col min="8441" max="8441" width="21.6328125" style="308" customWidth="1"/>
    <col min="8442" max="8442" width="8.81640625" style="308" customWidth="1"/>
    <col min="8443" max="8443" width="11.08984375" style="308" customWidth="1"/>
    <col min="8444" max="8444" width="8.08984375" style="308" customWidth="1"/>
    <col min="8445" max="8445" width="8" style="308" customWidth="1"/>
    <col min="8446" max="8446" width="8.81640625" style="308" customWidth="1"/>
    <col min="8447" max="8447" width="13.08984375" style="308" customWidth="1"/>
    <col min="8448" max="8448" width="11.08984375" style="308" customWidth="1"/>
    <col min="8449" max="8449" width="16.54296875" style="308" customWidth="1"/>
    <col min="8450" max="8694" width="6.90625" style="308"/>
    <col min="8695" max="8695" width="3.54296875" style="308" bestFit="1" customWidth="1"/>
    <col min="8696" max="8696" width="9.6328125" style="308" bestFit="1" customWidth="1"/>
    <col min="8697" max="8697" width="21.6328125" style="308" customWidth="1"/>
    <col min="8698" max="8698" width="8.81640625" style="308" customWidth="1"/>
    <col min="8699" max="8699" width="11.08984375" style="308" customWidth="1"/>
    <col min="8700" max="8700" width="8.08984375" style="308" customWidth="1"/>
    <col min="8701" max="8701" width="8" style="308" customWidth="1"/>
    <col min="8702" max="8702" width="8.81640625" style="308" customWidth="1"/>
    <col min="8703" max="8703" width="13.08984375" style="308" customWidth="1"/>
    <col min="8704" max="8704" width="11.08984375" style="308" customWidth="1"/>
    <col min="8705" max="8705" width="16.54296875" style="308" customWidth="1"/>
    <col min="8706" max="8950" width="6.90625" style="308"/>
    <col min="8951" max="8951" width="3.54296875" style="308" bestFit="1" customWidth="1"/>
    <col min="8952" max="8952" width="9.6328125" style="308" bestFit="1" customWidth="1"/>
    <col min="8953" max="8953" width="21.6328125" style="308" customWidth="1"/>
    <col min="8954" max="8954" width="8.81640625" style="308" customWidth="1"/>
    <col min="8955" max="8955" width="11.08984375" style="308" customWidth="1"/>
    <col min="8956" max="8956" width="8.08984375" style="308" customWidth="1"/>
    <col min="8957" max="8957" width="8" style="308" customWidth="1"/>
    <col min="8958" max="8958" width="8.81640625" style="308" customWidth="1"/>
    <col min="8959" max="8959" width="13.08984375" style="308" customWidth="1"/>
    <col min="8960" max="8960" width="11.08984375" style="308" customWidth="1"/>
    <col min="8961" max="8961" width="16.54296875" style="308" customWidth="1"/>
    <col min="8962" max="9206" width="6.90625" style="308"/>
    <col min="9207" max="9207" width="3.54296875" style="308" bestFit="1" customWidth="1"/>
    <col min="9208" max="9208" width="9.6328125" style="308" bestFit="1" customWidth="1"/>
    <col min="9209" max="9209" width="21.6328125" style="308" customWidth="1"/>
    <col min="9210" max="9210" width="8.81640625" style="308" customWidth="1"/>
    <col min="9211" max="9211" width="11.08984375" style="308" customWidth="1"/>
    <col min="9212" max="9212" width="8.08984375" style="308" customWidth="1"/>
    <col min="9213" max="9213" width="8" style="308" customWidth="1"/>
    <col min="9214" max="9214" width="8.81640625" style="308" customWidth="1"/>
    <col min="9215" max="9215" width="13.08984375" style="308" customWidth="1"/>
    <col min="9216" max="9216" width="11.08984375" style="308" customWidth="1"/>
    <col min="9217" max="9217" width="16.54296875" style="308" customWidth="1"/>
    <col min="9218" max="9462" width="6.90625" style="308"/>
    <col min="9463" max="9463" width="3.54296875" style="308" bestFit="1" customWidth="1"/>
    <col min="9464" max="9464" width="9.6328125" style="308" bestFit="1" customWidth="1"/>
    <col min="9465" max="9465" width="21.6328125" style="308" customWidth="1"/>
    <col min="9466" max="9466" width="8.81640625" style="308" customWidth="1"/>
    <col min="9467" max="9467" width="11.08984375" style="308" customWidth="1"/>
    <col min="9468" max="9468" width="8.08984375" style="308" customWidth="1"/>
    <col min="9469" max="9469" width="8" style="308" customWidth="1"/>
    <col min="9470" max="9470" width="8.81640625" style="308" customWidth="1"/>
    <col min="9471" max="9471" width="13.08984375" style="308" customWidth="1"/>
    <col min="9472" max="9472" width="11.08984375" style="308" customWidth="1"/>
    <col min="9473" max="9473" width="16.54296875" style="308" customWidth="1"/>
    <col min="9474" max="9718" width="6.90625" style="308"/>
    <col min="9719" max="9719" width="3.54296875" style="308" bestFit="1" customWidth="1"/>
    <col min="9720" max="9720" width="9.6328125" style="308" bestFit="1" customWidth="1"/>
    <col min="9721" max="9721" width="21.6328125" style="308" customWidth="1"/>
    <col min="9722" max="9722" width="8.81640625" style="308" customWidth="1"/>
    <col min="9723" max="9723" width="11.08984375" style="308" customWidth="1"/>
    <col min="9724" max="9724" width="8.08984375" style="308" customWidth="1"/>
    <col min="9725" max="9725" width="8" style="308" customWidth="1"/>
    <col min="9726" max="9726" width="8.81640625" style="308" customWidth="1"/>
    <col min="9727" max="9727" width="13.08984375" style="308" customWidth="1"/>
    <col min="9728" max="9728" width="11.08984375" style="308" customWidth="1"/>
    <col min="9729" max="9729" width="16.54296875" style="308" customWidth="1"/>
    <col min="9730" max="9974" width="6.90625" style="308"/>
    <col min="9975" max="9975" width="3.54296875" style="308" bestFit="1" customWidth="1"/>
    <col min="9976" max="9976" width="9.6328125" style="308" bestFit="1" customWidth="1"/>
    <col min="9977" max="9977" width="21.6328125" style="308" customWidth="1"/>
    <col min="9978" max="9978" width="8.81640625" style="308" customWidth="1"/>
    <col min="9979" max="9979" width="11.08984375" style="308" customWidth="1"/>
    <col min="9980" max="9980" width="8.08984375" style="308" customWidth="1"/>
    <col min="9981" max="9981" width="8" style="308" customWidth="1"/>
    <col min="9982" max="9982" width="8.81640625" style="308" customWidth="1"/>
    <col min="9983" max="9983" width="13.08984375" style="308" customWidth="1"/>
    <col min="9984" max="9984" width="11.08984375" style="308" customWidth="1"/>
    <col min="9985" max="9985" width="16.54296875" style="308" customWidth="1"/>
    <col min="9986" max="10230" width="6.90625" style="308"/>
    <col min="10231" max="10231" width="3.54296875" style="308" bestFit="1" customWidth="1"/>
    <col min="10232" max="10232" width="9.6328125" style="308" bestFit="1" customWidth="1"/>
    <col min="10233" max="10233" width="21.6328125" style="308" customWidth="1"/>
    <col min="10234" max="10234" width="8.81640625" style="308" customWidth="1"/>
    <col min="10235" max="10235" width="11.08984375" style="308" customWidth="1"/>
    <col min="10236" max="10236" width="8.08984375" style="308" customWidth="1"/>
    <col min="10237" max="10237" width="8" style="308" customWidth="1"/>
    <col min="10238" max="10238" width="8.81640625" style="308" customWidth="1"/>
    <col min="10239" max="10239" width="13.08984375" style="308" customWidth="1"/>
    <col min="10240" max="10240" width="11.08984375" style="308" customWidth="1"/>
    <col min="10241" max="10241" width="16.54296875" style="308" customWidth="1"/>
    <col min="10242" max="10486" width="6.90625" style="308"/>
    <col min="10487" max="10487" width="3.54296875" style="308" bestFit="1" customWidth="1"/>
    <col min="10488" max="10488" width="9.6328125" style="308" bestFit="1" customWidth="1"/>
    <col min="10489" max="10489" width="21.6328125" style="308" customWidth="1"/>
    <col min="10490" max="10490" width="8.81640625" style="308" customWidth="1"/>
    <col min="10491" max="10491" width="11.08984375" style="308" customWidth="1"/>
    <col min="10492" max="10492" width="8.08984375" style="308" customWidth="1"/>
    <col min="10493" max="10493" width="8" style="308" customWidth="1"/>
    <col min="10494" max="10494" width="8.81640625" style="308" customWidth="1"/>
    <col min="10495" max="10495" width="13.08984375" style="308" customWidth="1"/>
    <col min="10496" max="10496" width="11.08984375" style="308" customWidth="1"/>
    <col min="10497" max="10497" width="16.54296875" style="308" customWidth="1"/>
    <col min="10498" max="10742" width="6.90625" style="308"/>
    <col min="10743" max="10743" width="3.54296875" style="308" bestFit="1" customWidth="1"/>
    <col min="10744" max="10744" width="9.6328125" style="308" bestFit="1" customWidth="1"/>
    <col min="10745" max="10745" width="21.6328125" style="308" customWidth="1"/>
    <col min="10746" max="10746" width="8.81640625" style="308" customWidth="1"/>
    <col min="10747" max="10747" width="11.08984375" style="308" customWidth="1"/>
    <col min="10748" max="10748" width="8.08984375" style="308" customWidth="1"/>
    <col min="10749" max="10749" width="8" style="308" customWidth="1"/>
    <col min="10750" max="10750" width="8.81640625" style="308" customWidth="1"/>
    <col min="10751" max="10751" width="13.08984375" style="308" customWidth="1"/>
    <col min="10752" max="10752" width="11.08984375" style="308" customWidth="1"/>
    <col min="10753" max="10753" width="16.54296875" style="308" customWidth="1"/>
    <col min="10754" max="10998" width="6.90625" style="308"/>
    <col min="10999" max="10999" width="3.54296875" style="308" bestFit="1" customWidth="1"/>
    <col min="11000" max="11000" width="9.6328125" style="308" bestFit="1" customWidth="1"/>
    <col min="11001" max="11001" width="21.6328125" style="308" customWidth="1"/>
    <col min="11002" max="11002" width="8.81640625" style="308" customWidth="1"/>
    <col min="11003" max="11003" width="11.08984375" style="308" customWidth="1"/>
    <col min="11004" max="11004" width="8.08984375" style="308" customWidth="1"/>
    <col min="11005" max="11005" width="8" style="308" customWidth="1"/>
    <col min="11006" max="11006" width="8.81640625" style="308" customWidth="1"/>
    <col min="11007" max="11007" width="13.08984375" style="308" customWidth="1"/>
    <col min="11008" max="11008" width="11.08984375" style="308" customWidth="1"/>
    <col min="11009" max="11009" width="16.54296875" style="308" customWidth="1"/>
    <col min="11010" max="11254" width="6.90625" style="308"/>
    <col min="11255" max="11255" width="3.54296875" style="308" bestFit="1" customWidth="1"/>
    <col min="11256" max="11256" width="9.6328125" style="308" bestFit="1" customWidth="1"/>
    <col min="11257" max="11257" width="21.6328125" style="308" customWidth="1"/>
    <col min="11258" max="11258" width="8.81640625" style="308" customWidth="1"/>
    <col min="11259" max="11259" width="11.08984375" style="308" customWidth="1"/>
    <col min="11260" max="11260" width="8.08984375" style="308" customWidth="1"/>
    <col min="11261" max="11261" width="8" style="308" customWidth="1"/>
    <col min="11262" max="11262" width="8.81640625" style="308" customWidth="1"/>
    <col min="11263" max="11263" width="13.08984375" style="308" customWidth="1"/>
    <col min="11264" max="11264" width="11.08984375" style="308" customWidth="1"/>
    <col min="11265" max="11265" width="16.54296875" style="308" customWidth="1"/>
    <col min="11266" max="11510" width="6.90625" style="308"/>
    <col min="11511" max="11511" width="3.54296875" style="308" bestFit="1" customWidth="1"/>
    <col min="11512" max="11512" width="9.6328125" style="308" bestFit="1" customWidth="1"/>
    <col min="11513" max="11513" width="21.6328125" style="308" customWidth="1"/>
    <col min="11514" max="11514" width="8.81640625" style="308" customWidth="1"/>
    <col min="11515" max="11515" width="11.08984375" style="308" customWidth="1"/>
    <col min="11516" max="11516" width="8.08984375" style="308" customWidth="1"/>
    <col min="11517" max="11517" width="8" style="308" customWidth="1"/>
    <col min="11518" max="11518" width="8.81640625" style="308" customWidth="1"/>
    <col min="11519" max="11519" width="13.08984375" style="308" customWidth="1"/>
    <col min="11520" max="11520" width="11.08984375" style="308" customWidth="1"/>
    <col min="11521" max="11521" width="16.54296875" style="308" customWidth="1"/>
    <col min="11522" max="11766" width="6.90625" style="308"/>
    <col min="11767" max="11767" width="3.54296875" style="308" bestFit="1" customWidth="1"/>
    <col min="11768" max="11768" width="9.6328125" style="308" bestFit="1" customWidth="1"/>
    <col min="11769" max="11769" width="21.6328125" style="308" customWidth="1"/>
    <col min="11770" max="11770" width="8.81640625" style="308" customWidth="1"/>
    <col min="11771" max="11771" width="11.08984375" style="308" customWidth="1"/>
    <col min="11772" max="11772" width="8.08984375" style="308" customWidth="1"/>
    <col min="11773" max="11773" width="8" style="308" customWidth="1"/>
    <col min="11774" max="11774" width="8.81640625" style="308" customWidth="1"/>
    <col min="11775" max="11775" width="13.08984375" style="308" customWidth="1"/>
    <col min="11776" max="11776" width="11.08984375" style="308" customWidth="1"/>
    <col min="11777" max="11777" width="16.54296875" style="308" customWidth="1"/>
    <col min="11778" max="12022" width="6.90625" style="308"/>
    <col min="12023" max="12023" width="3.54296875" style="308" bestFit="1" customWidth="1"/>
    <col min="12024" max="12024" width="9.6328125" style="308" bestFit="1" customWidth="1"/>
    <col min="12025" max="12025" width="21.6328125" style="308" customWidth="1"/>
    <col min="12026" max="12026" width="8.81640625" style="308" customWidth="1"/>
    <col min="12027" max="12027" width="11.08984375" style="308" customWidth="1"/>
    <col min="12028" max="12028" width="8.08984375" style="308" customWidth="1"/>
    <col min="12029" max="12029" width="8" style="308" customWidth="1"/>
    <col min="12030" max="12030" width="8.81640625" style="308" customWidth="1"/>
    <col min="12031" max="12031" width="13.08984375" style="308" customWidth="1"/>
    <col min="12032" max="12032" width="11.08984375" style="308" customWidth="1"/>
    <col min="12033" max="12033" width="16.54296875" style="308" customWidth="1"/>
    <col min="12034" max="12278" width="6.90625" style="308"/>
    <col min="12279" max="12279" width="3.54296875" style="308" bestFit="1" customWidth="1"/>
    <col min="12280" max="12280" width="9.6328125" style="308" bestFit="1" customWidth="1"/>
    <col min="12281" max="12281" width="21.6328125" style="308" customWidth="1"/>
    <col min="12282" max="12282" width="8.81640625" style="308" customWidth="1"/>
    <col min="12283" max="12283" width="11.08984375" style="308" customWidth="1"/>
    <col min="12284" max="12284" width="8.08984375" style="308" customWidth="1"/>
    <col min="12285" max="12285" width="8" style="308" customWidth="1"/>
    <col min="12286" max="12286" width="8.81640625" style="308" customWidth="1"/>
    <col min="12287" max="12287" width="13.08984375" style="308" customWidth="1"/>
    <col min="12288" max="12288" width="11.08984375" style="308" customWidth="1"/>
    <col min="12289" max="12289" width="16.54296875" style="308" customWidth="1"/>
    <col min="12290" max="12534" width="6.90625" style="308"/>
    <col min="12535" max="12535" width="3.54296875" style="308" bestFit="1" customWidth="1"/>
    <col min="12536" max="12536" width="9.6328125" style="308" bestFit="1" customWidth="1"/>
    <col min="12537" max="12537" width="21.6328125" style="308" customWidth="1"/>
    <col min="12538" max="12538" width="8.81640625" style="308" customWidth="1"/>
    <col min="12539" max="12539" width="11.08984375" style="308" customWidth="1"/>
    <col min="12540" max="12540" width="8.08984375" style="308" customWidth="1"/>
    <col min="12541" max="12541" width="8" style="308" customWidth="1"/>
    <col min="12542" max="12542" width="8.81640625" style="308" customWidth="1"/>
    <col min="12543" max="12543" width="13.08984375" style="308" customWidth="1"/>
    <col min="12544" max="12544" width="11.08984375" style="308" customWidth="1"/>
    <col min="12545" max="12545" width="16.54296875" style="308" customWidth="1"/>
    <col min="12546" max="12790" width="6.90625" style="308"/>
    <col min="12791" max="12791" width="3.54296875" style="308" bestFit="1" customWidth="1"/>
    <col min="12792" max="12792" width="9.6328125" style="308" bestFit="1" customWidth="1"/>
    <col min="12793" max="12793" width="21.6328125" style="308" customWidth="1"/>
    <col min="12794" max="12794" width="8.81640625" style="308" customWidth="1"/>
    <col min="12795" max="12795" width="11.08984375" style="308" customWidth="1"/>
    <col min="12796" max="12796" width="8.08984375" style="308" customWidth="1"/>
    <col min="12797" max="12797" width="8" style="308" customWidth="1"/>
    <col min="12798" max="12798" width="8.81640625" style="308" customWidth="1"/>
    <col min="12799" max="12799" width="13.08984375" style="308" customWidth="1"/>
    <col min="12800" max="12800" width="11.08984375" style="308" customWidth="1"/>
    <col min="12801" max="12801" width="16.54296875" style="308" customWidth="1"/>
    <col min="12802" max="13046" width="6.90625" style="308"/>
    <col min="13047" max="13047" width="3.54296875" style="308" bestFit="1" customWidth="1"/>
    <col min="13048" max="13048" width="9.6328125" style="308" bestFit="1" customWidth="1"/>
    <col min="13049" max="13049" width="21.6328125" style="308" customWidth="1"/>
    <col min="13050" max="13050" width="8.81640625" style="308" customWidth="1"/>
    <col min="13051" max="13051" width="11.08984375" style="308" customWidth="1"/>
    <col min="13052" max="13052" width="8.08984375" style="308" customWidth="1"/>
    <col min="13053" max="13053" width="8" style="308" customWidth="1"/>
    <col min="13054" max="13054" width="8.81640625" style="308" customWidth="1"/>
    <col min="13055" max="13055" width="13.08984375" style="308" customWidth="1"/>
    <col min="13056" max="13056" width="11.08984375" style="308" customWidth="1"/>
    <col min="13057" max="13057" width="16.54296875" style="308" customWidth="1"/>
    <col min="13058" max="13302" width="6.90625" style="308"/>
    <col min="13303" max="13303" width="3.54296875" style="308" bestFit="1" customWidth="1"/>
    <col min="13304" max="13304" width="9.6328125" style="308" bestFit="1" customWidth="1"/>
    <col min="13305" max="13305" width="21.6328125" style="308" customWidth="1"/>
    <col min="13306" max="13306" width="8.81640625" style="308" customWidth="1"/>
    <col min="13307" max="13307" width="11.08984375" style="308" customWidth="1"/>
    <col min="13308" max="13308" width="8.08984375" style="308" customWidth="1"/>
    <col min="13309" max="13309" width="8" style="308" customWidth="1"/>
    <col min="13310" max="13310" width="8.81640625" style="308" customWidth="1"/>
    <col min="13311" max="13311" width="13.08984375" style="308" customWidth="1"/>
    <col min="13312" max="13312" width="11.08984375" style="308" customWidth="1"/>
    <col min="13313" max="13313" width="16.54296875" style="308" customWidth="1"/>
    <col min="13314" max="13558" width="6.90625" style="308"/>
    <col min="13559" max="13559" width="3.54296875" style="308" bestFit="1" customWidth="1"/>
    <col min="13560" max="13560" width="9.6328125" style="308" bestFit="1" customWidth="1"/>
    <col min="13561" max="13561" width="21.6328125" style="308" customWidth="1"/>
    <col min="13562" max="13562" width="8.81640625" style="308" customWidth="1"/>
    <col min="13563" max="13563" width="11.08984375" style="308" customWidth="1"/>
    <col min="13564" max="13564" width="8.08984375" style="308" customWidth="1"/>
    <col min="13565" max="13565" width="8" style="308" customWidth="1"/>
    <col min="13566" max="13566" width="8.81640625" style="308" customWidth="1"/>
    <col min="13567" max="13567" width="13.08984375" style="308" customWidth="1"/>
    <col min="13568" max="13568" width="11.08984375" style="308" customWidth="1"/>
    <col min="13569" max="13569" width="16.54296875" style="308" customWidth="1"/>
    <col min="13570" max="13814" width="6.90625" style="308"/>
    <col min="13815" max="13815" width="3.54296875" style="308" bestFit="1" customWidth="1"/>
    <col min="13816" max="13816" width="9.6328125" style="308" bestFit="1" customWidth="1"/>
    <col min="13817" max="13817" width="21.6328125" style="308" customWidth="1"/>
    <col min="13818" max="13818" width="8.81640625" style="308" customWidth="1"/>
    <col min="13819" max="13819" width="11.08984375" style="308" customWidth="1"/>
    <col min="13820" max="13820" width="8.08984375" style="308" customWidth="1"/>
    <col min="13821" max="13821" width="8" style="308" customWidth="1"/>
    <col min="13822" max="13822" width="8.81640625" style="308" customWidth="1"/>
    <col min="13823" max="13823" width="13.08984375" style="308" customWidth="1"/>
    <col min="13824" max="13824" width="11.08984375" style="308" customWidth="1"/>
    <col min="13825" max="13825" width="16.54296875" style="308" customWidth="1"/>
    <col min="13826" max="14070" width="6.90625" style="308"/>
    <col min="14071" max="14071" width="3.54296875" style="308" bestFit="1" customWidth="1"/>
    <col min="14072" max="14072" width="9.6328125" style="308" bestFit="1" customWidth="1"/>
    <col min="14073" max="14073" width="21.6328125" style="308" customWidth="1"/>
    <col min="14074" max="14074" width="8.81640625" style="308" customWidth="1"/>
    <col min="14075" max="14075" width="11.08984375" style="308" customWidth="1"/>
    <col min="14076" max="14076" width="8.08984375" style="308" customWidth="1"/>
    <col min="14077" max="14077" width="8" style="308" customWidth="1"/>
    <col min="14078" max="14078" width="8.81640625" style="308" customWidth="1"/>
    <col min="14079" max="14079" width="13.08984375" style="308" customWidth="1"/>
    <col min="14080" max="14080" width="11.08984375" style="308" customWidth="1"/>
    <col min="14081" max="14081" width="16.54296875" style="308" customWidth="1"/>
    <col min="14082" max="14326" width="6.90625" style="308"/>
    <col min="14327" max="14327" width="3.54296875" style="308" bestFit="1" customWidth="1"/>
    <col min="14328" max="14328" width="9.6328125" style="308" bestFit="1" customWidth="1"/>
    <col min="14329" max="14329" width="21.6328125" style="308" customWidth="1"/>
    <col min="14330" max="14330" width="8.81640625" style="308" customWidth="1"/>
    <col min="14331" max="14331" width="11.08984375" style="308" customWidth="1"/>
    <col min="14332" max="14332" width="8.08984375" style="308" customWidth="1"/>
    <col min="14333" max="14333" width="8" style="308" customWidth="1"/>
    <col min="14334" max="14334" width="8.81640625" style="308" customWidth="1"/>
    <col min="14335" max="14335" width="13.08984375" style="308" customWidth="1"/>
    <col min="14336" max="14336" width="11.08984375" style="308" customWidth="1"/>
    <col min="14337" max="14337" width="16.54296875" style="308" customWidth="1"/>
    <col min="14338" max="14582" width="6.90625" style="308"/>
    <col min="14583" max="14583" width="3.54296875" style="308" bestFit="1" customWidth="1"/>
    <col min="14584" max="14584" width="9.6328125" style="308" bestFit="1" customWidth="1"/>
    <col min="14585" max="14585" width="21.6328125" style="308" customWidth="1"/>
    <col min="14586" max="14586" width="8.81640625" style="308" customWidth="1"/>
    <col min="14587" max="14587" width="11.08984375" style="308" customWidth="1"/>
    <col min="14588" max="14588" width="8.08984375" style="308" customWidth="1"/>
    <col min="14589" max="14589" width="8" style="308" customWidth="1"/>
    <col min="14590" max="14590" width="8.81640625" style="308" customWidth="1"/>
    <col min="14591" max="14591" width="13.08984375" style="308" customWidth="1"/>
    <col min="14592" max="14592" width="11.08984375" style="308" customWidth="1"/>
    <col min="14593" max="14593" width="16.54296875" style="308" customWidth="1"/>
    <col min="14594" max="14838" width="6.90625" style="308"/>
    <col min="14839" max="14839" width="3.54296875" style="308" bestFit="1" customWidth="1"/>
    <col min="14840" max="14840" width="9.6328125" style="308" bestFit="1" customWidth="1"/>
    <col min="14841" max="14841" width="21.6328125" style="308" customWidth="1"/>
    <col min="14842" max="14842" width="8.81640625" style="308" customWidth="1"/>
    <col min="14843" max="14843" width="11.08984375" style="308" customWidth="1"/>
    <col min="14844" max="14844" width="8.08984375" style="308" customWidth="1"/>
    <col min="14845" max="14845" width="8" style="308" customWidth="1"/>
    <col min="14846" max="14846" width="8.81640625" style="308" customWidth="1"/>
    <col min="14847" max="14847" width="13.08984375" style="308" customWidth="1"/>
    <col min="14848" max="14848" width="11.08984375" style="308" customWidth="1"/>
    <col min="14849" max="14849" width="16.54296875" style="308" customWidth="1"/>
    <col min="14850" max="15094" width="6.90625" style="308"/>
    <col min="15095" max="15095" width="3.54296875" style="308" bestFit="1" customWidth="1"/>
    <col min="15096" max="15096" width="9.6328125" style="308" bestFit="1" customWidth="1"/>
    <col min="15097" max="15097" width="21.6328125" style="308" customWidth="1"/>
    <col min="15098" max="15098" width="8.81640625" style="308" customWidth="1"/>
    <col min="15099" max="15099" width="11.08984375" style="308" customWidth="1"/>
    <col min="15100" max="15100" width="8.08984375" style="308" customWidth="1"/>
    <col min="15101" max="15101" width="8" style="308" customWidth="1"/>
    <col min="15102" max="15102" width="8.81640625" style="308" customWidth="1"/>
    <col min="15103" max="15103" width="13.08984375" style="308" customWidth="1"/>
    <col min="15104" max="15104" width="11.08984375" style="308" customWidth="1"/>
    <col min="15105" max="15105" width="16.54296875" style="308" customWidth="1"/>
    <col min="15106" max="15350" width="6.90625" style="308"/>
    <col min="15351" max="15351" width="3.54296875" style="308" bestFit="1" customWidth="1"/>
    <col min="15352" max="15352" width="9.6328125" style="308" bestFit="1" customWidth="1"/>
    <col min="15353" max="15353" width="21.6328125" style="308" customWidth="1"/>
    <col min="15354" max="15354" width="8.81640625" style="308" customWidth="1"/>
    <col min="15355" max="15355" width="11.08984375" style="308" customWidth="1"/>
    <col min="15356" max="15356" width="8.08984375" style="308" customWidth="1"/>
    <col min="15357" max="15357" width="8" style="308" customWidth="1"/>
    <col min="15358" max="15358" width="8.81640625" style="308" customWidth="1"/>
    <col min="15359" max="15359" width="13.08984375" style="308" customWidth="1"/>
    <col min="15360" max="15360" width="11.08984375" style="308" customWidth="1"/>
    <col min="15361" max="15361" width="16.54296875" style="308" customWidth="1"/>
    <col min="15362" max="15606" width="6.90625" style="308"/>
    <col min="15607" max="15607" width="3.54296875" style="308" bestFit="1" customWidth="1"/>
    <col min="15608" max="15608" width="9.6328125" style="308" bestFit="1" customWidth="1"/>
    <col min="15609" max="15609" width="21.6328125" style="308" customWidth="1"/>
    <col min="15610" max="15610" width="8.81640625" style="308" customWidth="1"/>
    <col min="15611" max="15611" width="11.08984375" style="308" customWidth="1"/>
    <col min="15612" max="15612" width="8.08984375" style="308" customWidth="1"/>
    <col min="15613" max="15613" width="8" style="308" customWidth="1"/>
    <col min="15614" max="15614" width="8.81640625" style="308" customWidth="1"/>
    <col min="15615" max="15615" width="13.08984375" style="308" customWidth="1"/>
    <col min="15616" max="15616" width="11.08984375" style="308" customWidth="1"/>
    <col min="15617" max="15617" width="16.54296875" style="308" customWidth="1"/>
    <col min="15618" max="15862" width="6.90625" style="308"/>
    <col min="15863" max="15863" width="3.54296875" style="308" bestFit="1" customWidth="1"/>
    <col min="15864" max="15864" width="9.6328125" style="308" bestFit="1" customWidth="1"/>
    <col min="15865" max="15865" width="21.6328125" style="308" customWidth="1"/>
    <col min="15866" max="15866" width="8.81640625" style="308" customWidth="1"/>
    <col min="15867" max="15867" width="11.08984375" style="308" customWidth="1"/>
    <col min="15868" max="15868" width="8.08984375" style="308" customWidth="1"/>
    <col min="15869" max="15869" width="8" style="308" customWidth="1"/>
    <col min="15870" max="15870" width="8.81640625" style="308" customWidth="1"/>
    <col min="15871" max="15871" width="13.08984375" style="308" customWidth="1"/>
    <col min="15872" max="15872" width="11.08984375" style="308" customWidth="1"/>
    <col min="15873" max="15873" width="16.54296875" style="308" customWidth="1"/>
    <col min="15874" max="16118" width="6.90625" style="308"/>
    <col min="16119" max="16119" width="3.54296875" style="308" bestFit="1" customWidth="1"/>
    <col min="16120" max="16120" width="9.6328125" style="308" bestFit="1" customWidth="1"/>
    <col min="16121" max="16121" width="21.6328125" style="308" customWidth="1"/>
    <col min="16122" max="16122" width="8.81640625" style="308" customWidth="1"/>
    <col min="16123" max="16123" width="11.08984375" style="308" customWidth="1"/>
    <col min="16124" max="16124" width="8.08984375" style="308" customWidth="1"/>
    <col min="16125" max="16125" width="8" style="308" customWidth="1"/>
    <col min="16126" max="16126" width="8.81640625" style="308" customWidth="1"/>
    <col min="16127" max="16127" width="13.08984375" style="308" customWidth="1"/>
    <col min="16128" max="16128" width="11.08984375" style="308" customWidth="1"/>
    <col min="16129" max="16129" width="16.54296875" style="308" customWidth="1"/>
    <col min="16130" max="16384" width="6.90625" style="308"/>
  </cols>
  <sheetData>
    <row r="1" spans="1:35" s="296" customFormat="1" ht="21">
      <c r="C1" s="297"/>
      <c r="D1" s="297"/>
      <c r="E1" s="298"/>
      <c r="F1" s="298" t="s">
        <v>210</v>
      </c>
    </row>
    <row r="2" spans="1:35" s="296" customFormat="1"/>
    <row r="3" spans="1:35" s="296" customFormat="1" ht="20.25" customHeight="1">
      <c r="H3" s="315" t="s">
        <v>74</v>
      </c>
      <c r="I3" s="316" t="str">
        <f>'LSX GỖ'!I7</f>
        <v>39/2026/KT-GPL</v>
      </c>
    </row>
    <row r="4" spans="1:35" s="296" customFormat="1" ht="20.25" customHeight="1">
      <c r="H4" s="315" t="s">
        <v>75</v>
      </c>
      <c r="I4" s="316">
        <f>'LSX GỖ'!O7</f>
        <v>0</v>
      </c>
    </row>
    <row r="5" spans="1:35" s="296" customFormat="1" ht="20.25" customHeight="1">
      <c r="H5" s="315" t="s">
        <v>143</v>
      </c>
      <c r="I5" s="316">
        <f>'LSX GỖ'!O9</f>
        <v>0</v>
      </c>
    </row>
    <row r="6" spans="1:35" s="296" customFormat="1" ht="20.25" customHeight="1">
      <c r="H6" s="315"/>
      <c r="I6" s="316"/>
    </row>
    <row r="7" spans="1:35" s="296" customFormat="1" ht="14.25" customHeight="1">
      <c r="H7" s="315"/>
      <c r="I7" s="316"/>
    </row>
    <row r="8" spans="1:35" s="300" customFormat="1" ht="22.95" customHeight="1">
      <c r="A8" s="1311"/>
      <c r="B8" s="1312"/>
      <c r="C8" s="1312"/>
      <c r="D8" s="1312"/>
      <c r="E8" s="1313"/>
      <c r="F8" s="711">
        <v>1</v>
      </c>
      <c r="G8" s="711">
        <v>2</v>
      </c>
      <c r="H8" s="711">
        <v>3</v>
      </c>
      <c r="I8" s="711">
        <v>4</v>
      </c>
      <c r="J8" s="711">
        <v>5</v>
      </c>
      <c r="K8" s="711">
        <v>6</v>
      </c>
      <c r="L8" s="295">
        <v>7</v>
      </c>
      <c r="M8" s="295">
        <v>8</v>
      </c>
      <c r="N8" s="295">
        <v>9</v>
      </c>
      <c r="O8" s="295">
        <v>10</v>
      </c>
      <c r="P8" s="295">
        <v>11</v>
      </c>
      <c r="Q8" s="295">
        <v>12</v>
      </c>
      <c r="R8" s="295">
        <v>13</v>
      </c>
      <c r="S8" s="295">
        <v>14</v>
      </c>
      <c r="T8" s="295">
        <v>15</v>
      </c>
      <c r="U8" s="295">
        <v>16</v>
      </c>
      <c r="V8" s="295">
        <v>17</v>
      </c>
      <c r="W8" s="295">
        <v>18</v>
      </c>
      <c r="X8" s="295">
        <v>19</v>
      </c>
      <c r="Y8" s="295">
        <v>20</v>
      </c>
      <c r="Z8" s="295">
        <v>21</v>
      </c>
      <c r="AA8" s="295">
        <v>22</v>
      </c>
      <c r="AB8" s="295">
        <v>23</v>
      </c>
      <c r="AC8" s="295">
        <v>24</v>
      </c>
      <c r="AD8" s="295">
        <v>25</v>
      </c>
      <c r="AE8" s="295">
        <v>26</v>
      </c>
      <c r="AF8" s="295">
        <v>27</v>
      </c>
      <c r="AG8" s="295">
        <v>28</v>
      </c>
      <c r="AH8" s="295">
        <v>29</v>
      </c>
      <c r="AI8" s="295">
        <v>30</v>
      </c>
    </row>
    <row r="9" spans="1:35" s="304" customFormat="1" ht="33.9" customHeight="1">
      <c r="A9" s="299" t="s">
        <v>82</v>
      </c>
      <c r="B9" s="299" t="s">
        <v>206</v>
      </c>
      <c r="C9" s="299" t="s">
        <v>207</v>
      </c>
      <c r="D9" s="299" t="s">
        <v>85</v>
      </c>
      <c r="E9" s="299" t="s">
        <v>208</v>
      </c>
      <c r="F9" s="694" t="str">
        <f>'1A'!$G$6</f>
        <v>Ghế Hà Nội 1 chỗ</v>
      </c>
      <c r="G9" s="295" t="str">
        <f>'2A'!$G$6</f>
        <v>Ghế Hà Nội 2 chỗ</v>
      </c>
      <c r="H9" s="295" t="str">
        <f>'3A'!$G$6</f>
        <v xml:space="preserve">Bàn caffe Hà Nội </v>
      </c>
      <c r="I9" s="295">
        <f>'4A'!$G$6</f>
        <v>0</v>
      </c>
      <c r="J9" s="295">
        <f>'5A'!$G$6</f>
        <v>0</v>
      </c>
      <c r="K9" s="295">
        <f>'6A'!$G$6</f>
        <v>0</v>
      </c>
      <c r="L9" s="295">
        <f>'7A'!$G$6</f>
        <v>0</v>
      </c>
      <c r="M9" s="295">
        <f>'8A'!$G$6</f>
        <v>0</v>
      </c>
      <c r="N9" s="295">
        <f>'9A'!$G$6</f>
        <v>0</v>
      </c>
      <c r="O9" s="295">
        <f>'10A'!$G$6</f>
        <v>0</v>
      </c>
      <c r="P9" s="295">
        <f>'11A'!$G$6</f>
        <v>0</v>
      </c>
      <c r="Q9" s="295">
        <f>'12A'!$G$6</f>
        <v>0</v>
      </c>
      <c r="R9" s="295">
        <f>'13A'!$G$6</f>
        <v>0</v>
      </c>
      <c r="S9" s="295">
        <f>'14A'!$G$6</f>
        <v>0</v>
      </c>
      <c r="T9" s="295">
        <f>'15A'!$G$6</f>
        <v>0</v>
      </c>
      <c r="U9" s="295">
        <f>'16A'!$G$6</f>
        <v>0</v>
      </c>
      <c r="V9" s="295">
        <f>'17A'!$G$6</f>
        <v>0</v>
      </c>
      <c r="W9" s="295">
        <f>'18A'!$G$6</f>
        <v>0</v>
      </c>
      <c r="X9" s="295">
        <f>'19A'!$G$6</f>
        <v>0</v>
      </c>
      <c r="Y9" s="295">
        <f>'20A'!$G$6</f>
        <v>0</v>
      </c>
      <c r="Z9" s="295">
        <f>'21A'!$G$6</f>
        <v>0</v>
      </c>
      <c r="AA9" s="295">
        <f>'22A'!$G$6</f>
        <v>0</v>
      </c>
      <c r="AB9" s="295">
        <f>'23A'!$G$6</f>
        <v>0</v>
      </c>
      <c r="AC9" s="295">
        <f>'24A'!$G$6</f>
        <v>0</v>
      </c>
      <c r="AD9" s="295">
        <f>'25A'!$G$6</f>
        <v>0</v>
      </c>
      <c r="AE9" s="295">
        <f>'26A'!$G$6</f>
        <v>0</v>
      </c>
      <c r="AF9" s="295">
        <f>'27A'!$G$6</f>
        <v>0</v>
      </c>
      <c r="AG9" s="295">
        <f>'28A'!$G$6</f>
        <v>0</v>
      </c>
      <c r="AH9" s="295">
        <f>'29A'!$G$6</f>
        <v>0</v>
      </c>
      <c r="AI9" s="295">
        <f>'30A'!$G$6</f>
        <v>0</v>
      </c>
    </row>
    <row r="10" spans="1:35" s="304" customFormat="1" ht="19.95" hidden="1" customHeight="1">
      <c r="A10" s="301"/>
      <c r="B10" s="301"/>
      <c r="C10" s="302" t="s">
        <v>37</v>
      </c>
      <c r="D10" s="301" t="s">
        <v>209</v>
      </c>
      <c r="E10" s="303">
        <f>SUM(F10:T10)</f>
        <v>0</v>
      </c>
      <c r="F10" s="432">
        <f>IFERROR(INDEX('1A'!$G$192:$G$227,MATCH(C10,'1A'!$B$192:$B$227,0)),0)</f>
        <v>0</v>
      </c>
      <c r="G10" s="432">
        <f>IFERROR(INDEX('2A'!$G$192:$G$227,MATCH(C10,'2A'!$B$192:$B$227,0)),0)</f>
        <v>0</v>
      </c>
      <c r="H10" s="432">
        <f>IFERROR(INDEX('3A'!$G$192:$G$227,MATCH(C10,'3A'!$B$192:$B$227,0)),0)</f>
        <v>0</v>
      </c>
      <c r="I10" s="432">
        <f>IFERROR(INDEX('4A'!$G$192:$G$227,MATCH(C10,'4A'!$B$192:$B$227,0)),0)</f>
        <v>0</v>
      </c>
      <c r="J10" s="432">
        <f>IFERROR(INDEX('5A'!$G$192:$G$227,MATCH(C10,'5A'!$B$192:$B$227,0)),0)</f>
        <v>0</v>
      </c>
      <c r="K10" s="432">
        <f>IFERROR(INDEX('6A'!$G$192:$G$227,MATCH(C10,'6A'!$B$192:$B$227,0)),0)</f>
        <v>0</v>
      </c>
      <c r="L10" s="432">
        <f>IFERROR(INDEX('7A'!$G$192:$G$227,MATCH(C10,'7A'!$B$192:$B$227,0)),0)</f>
        <v>0</v>
      </c>
      <c r="M10" s="432">
        <f>IFERROR(INDEX('8A'!$G$192:$G$227,MATCH(C10,'8A'!$B$192:$B$227,0)),0)</f>
        <v>0</v>
      </c>
      <c r="N10" s="432">
        <f>IFERROR(INDEX('9A'!$G$192:$G$227,MATCH(C10,'9A'!$B$192:$B$227,0)),0)</f>
        <v>0</v>
      </c>
      <c r="O10" s="432">
        <f>IFERROR(INDEX('10A'!$G$192:$G$227,MATCH(C10,'10A'!$B$192:$B$227,0)),0)</f>
        <v>0</v>
      </c>
      <c r="P10" s="432">
        <f>IFERROR(INDEX('11A'!$G$192:$G$227,MATCH(C10,'11A'!$B$192:$B$227,0)),0)</f>
        <v>0</v>
      </c>
      <c r="Q10" s="432">
        <f>IFERROR(INDEX('12A'!$G$192:$G$227,MATCH(C10,'12A'!$B$192:$B$227,0)),0)</f>
        <v>0</v>
      </c>
      <c r="R10" s="432">
        <f>IFERROR(INDEX('13A'!$G$192:$G$227,MATCH(C10,'13A'!$B$192:$B$227,0)),0)</f>
        <v>0</v>
      </c>
      <c r="S10" s="432">
        <f>IFERROR(INDEX('14A'!$G$192:$G$227,MATCH(C10,'14A'!$B$192:$B$227,0)),0)</f>
        <v>0</v>
      </c>
      <c r="T10" s="432">
        <f>IFERROR(INDEX('15A'!$G$192:$G$227,MATCH($C$10,'15A'!$B$192:$B$227,0)),0)</f>
        <v>0</v>
      </c>
      <c r="U10" s="432">
        <f>IFERROR(INDEX('16A'!$G$192:$G$227,MATCH($C10,'16A'!$B$192:$B$227,0)),0)</f>
        <v>0</v>
      </c>
      <c r="V10" s="432">
        <f>IFERROR(INDEX('17A'!$G$192:$G$227,MATCH($C10,'17A'!$B$192:$B$227,0)),0)</f>
        <v>0</v>
      </c>
      <c r="W10" s="432">
        <f>IFERROR(INDEX('18A'!$G$192:$G$227,MATCH($C10,'18A'!$B$192:$B$227,0)),0)</f>
        <v>0</v>
      </c>
      <c r="X10" s="432">
        <f>IFERROR(INDEX('19A'!$G$192:$G$227,MATCH($C10,'19A'!$B$192:$B$227,0)),0)</f>
        <v>0</v>
      </c>
      <c r="Y10" s="432">
        <f>IFERROR(INDEX('20A'!$G$192:$G$227,MATCH($C10,'20A'!$B$192:$B$227,0)),0)</f>
        <v>0</v>
      </c>
      <c r="Z10" s="432">
        <f>IFERROR(INDEX('21A'!$G$192:$G$227,MATCH($C10,'21A'!$B$192:$B$227,0)),0)</f>
        <v>0</v>
      </c>
      <c r="AA10" s="432">
        <f>IFERROR(INDEX('22A'!$G$192:$G$227,MATCH($C10,'22A'!$B$192:$B$227,0)),0)</f>
        <v>0</v>
      </c>
      <c r="AB10" s="432">
        <f>IFERROR(INDEX('23A'!$G$192:$G$227,MATCH($C10,'23A'!$B$192:$B$227,0)),0)</f>
        <v>0</v>
      </c>
      <c r="AC10" s="432">
        <f>IFERROR(INDEX('24A'!$G$192:$G$227,MATCH($C10,'24A'!$B$192:$B$227,0)),0)</f>
        <v>0</v>
      </c>
      <c r="AD10" s="432">
        <f>IFERROR(INDEX('25A'!$G$192:$G$227,MATCH($C10,'25A'!$B$192:$B$227,0)),0)</f>
        <v>0</v>
      </c>
      <c r="AE10" s="432">
        <f>IFERROR(INDEX('26A'!$G$192:$G$227,MATCH($C10,'26A'!$B$192:$B$227,0)),0)</f>
        <v>0</v>
      </c>
      <c r="AF10" s="432">
        <f>IFERROR(INDEX('27A'!$G$192:$G$227,MATCH($C10,'27A'!$B$192:$B$227,0)),0)</f>
        <v>0</v>
      </c>
      <c r="AG10" s="432">
        <f>IFERROR(INDEX('28A'!$G$192:$G$227,MATCH($C10,'28A'!$B$192:$B$227,0)),0)</f>
        <v>0</v>
      </c>
      <c r="AH10" s="432">
        <f>IFERROR(INDEX('29A'!$G$192:$G$227,MATCH($C10,'29A'!$B$192:$B$227,0)),0)</f>
        <v>0</v>
      </c>
      <c r="AI10" s="432">
        <f>IFERROR(INDEX('30A'!$G$192:$G$227,MATCH($C10,'30A'!$B$192:$B$227,0)),0)</f>
        <v>0</v>
      </c>
    </row>
    <row r="11" spans="1:35" s="304" customFormat="1" ht="19.95" hidden="1" customHeight="1">
      <c r="A11" s="301"/>
      <c r="B11" s="301"/>
      <c r="C11" s="302" t="s">
        <v>4</v>
      </c>
      <c r="D11" s="301" t="s">
        <v>209</v>
      </c>
      <c r="E11" s="303">
        <f t="shared" ref="E11:E75" si="0">SUM(F11:T11)</f>
        <v>26760</v>
      </c>
      <c r="F11" s="433">
        <f>IFERROR(INDEX('1A'!$G$192:$G$227,MATCH(C11,'1A'!$B$192:$B$227,0)),0)</f>
        <v>0</v>
      </c>
      <c r="G11" s="433">
        <f>IFERROR(INDEX('2A'!$G$192:$G$227,MATCH(C11,'2A'!$B$192:$B$227,0)),0)</f>
        <v>0</v>
      </c>
      <c r="H11" s="433">
        <f>IFERROR(INDEX('3A'!$G$192:$G$227,MATCH(C11,'3A'!$B$192:$B$227,0)),0)</f>
        <v>26760</v>
      </c>
      <c r="I11" s="433">
        <f>IFERROR(INDEX('4A'!$G$192:$G$227,MATCH(C11,'4A'!$B$192:$B$227,0)),0)</f>
        <v>0</v>
      </c>
      <c r="J11" s="433">
        <f>IFERROR(INDEX('5A'!$G$192:$G$227,MATCH(C11,'5A'!$B$192:$B$227,0)),0)</f>
        <v>0</v>
      </c>
      <c r="K11" s="433">
        <f>IFERROR(INDEX('6A'!$G$192:$G$227,MATCH(C11,'6A'!$B$192:$B$227,0)),0)</f>
        <v>0</v>
      </c>
      <c r="L11" s="433">
        <f>IFERROR(INDEX('7A'!$G$192:$G$227,MATCH(C11,'7A'!$B$192:$B$227,0)),0)</f>
        <v>0</v>
      </c>
      <c r="M11" s="433">
        <f>IFERROR(INDEX('8A'!$G$192:$G$227,MATCH(C11,'8A'!$B$192:$B$227,0)),0)</f>
        <v>0</v>
      </c>
      <c r="N11" s="433">
        <f>IFERROR(INDEX('9A'!$G$192:$G$227,MATCH(C11,'9A'!$B$192:$B$227,0)),0)</f>
        <v>0</v>
      </c>
      <c r="O11" s="433">
        <f>IFERROR(INDEX('10A'!$G$192:$G$227,MATCH(C11,'10A'!$B$192:$B$227,0)),0)</f>
        <v>0</v>
      </c>
      <c r="P11" s="433">
        <f>IFERROR(INDEX('11A'!$G$192:$G$227,MATCH(C11,'11A'!$B$192:$B$227,0)),0)</f>
        <v>0</v>
      </c>
      <c r="Q11" s="433">
        <f>IFERROR(INDEX('12A'!$G$192:$G$227,MATCH(C11,'12A'!$B$192:$B$227,0)),0)</f>
        <v>0</v>
      </c>
      <c r="R11" s="433">
        <f>IFERROR(INDEX('13A'!$G$192:$G$227,MATCH(C11,'13A'!$B$192:$B$227,0)),0)</f>
        <v>0</v>
      </c>
      <c r="S11" s="433">
        <f>IFERROR(INDEX('14A'!$G$192:$G$227,MATCH(C11,'14A'!$B$192:$B$227,0)),0)</f>
        <v>0</v>
      </c>
      <c r="T11" s="433">
        <f>IFERROR(INDEX('15A'!$G$192:$G$227,MATCH(C11,'15A'!$B$192:$B$227,0)),0)</f>
        <v>0</v>
      </c>
      <c r="U11" s="433">
        <f>IFERROR(INDEX('16A'!$G$192:$G$227,MATCH($C11,'16A'!$B$192:$B$227,0)),0)</f>
        <v>0</v>
      </c>
      <c r="V11" s="433">
        <f>IFERROR(INDEX('17A'!$G$192:$G$227,MATCH($C11,'17A'!$B$192:$B$227,0)),0)</f>
        <v>0</v>
      </c>
      <c r="W11" s="433">
        <f>IFERROR(INDEX('18A'!$G$192:$G$227,MATCH($C11,'18A'!$B$192:$B$227,0)),0)</f>
        <v>0</v>
      </c>
      <c r="X11" s="433">
        <f>IFERROR(INDEX('19A'!$G$192:$G$227,MATCH($C11,'19A'!$B$192:$B$227,0)),0)</f>
        <v>0</v>
      </c>
      <c r="Y11" s="433">
        <f>IFERROR(INDEX('20A'!$G$192:$G$227,MATCH($C11,'20A'!$B$192:$B$227,0)),0)</f>
        <v>0</v>
      </c>
      <c r="Z11" s="433">
        <f>IFERROR(INDEX('21A'!$G$192:$G$227,MATCH($C11,'21A'!$B$192:$B$227,0)),0)</f>
        <v>0</v>
      </c>
      <c r="AA11" s="433">
        <f>IFERROR(INDEX('22A'!$G$192:$G$227,MATCH($C11,'22A'!$B$192:$B$227,0)),0)</f>
        <v>0</v>
      </c>
      <c r="AB11" s="433">
        <f>IFERROR(INDEX('23A'!$G$192:$G$227,MATCH($C11,'23A'!$B$192:$B$227,0)),0)</f>
        <v>0</v>
      </c>
      <c r="AC11" s="433">
        <f>IFERROR(INDEX('24A'!$G$192:$G$227,MATCH($C11,'24A'!$B$192:$B$227,0)),0)</f>
        <v>0</v>
      </c>
      <c r="AD11" s="433">
        <f>IFERROR(INDEX('25A'!$G$192:$G$227,MATCH($C11,'25A'!$B$192:$B$227,0)),0)</f>
        <v>0</v>
      </c>
      <c r="AE11" s="433">
        <f>IFERROR(INDEX('26A'!$G$192:$G$227,MATCH($C11,'26A'!$B$192:$B$227,0)),0)</f>
        <v>0</v>
      </c>
      <c r="AF11" s="433">
        <f>IFERROR(INDEX('27A'!$G$192:$G$227,MATCH($C11,'27A'!$B$192:$B$227,0)),0)</f>
        <v>0</v>
      </c>
      <c r="AG11" s="433">
        <f>IFERROR(INDEX('28A'!$G$192:$G$227,MATCH($C11,'28A'!$B$192:$B$227,0)),0)</f>
        <v>0</v>
      </c>
      <c r="AH11" s="433">
        <f>IFERROR(INDEX('29A'!$G$192:$G$227,MATCH($C11,'29A'!$B$192:$B$227,0)),0)</f>
        <v>0</v>
      </c>
      <c r="AI11" s="433">
        <f>IFERROR(INDEX('30A'!$G$192:$G$227,MATCH($C11,'30A'!$B$192:$B$227,0)),0)</f>
        <v>0</v>
      </c>
    </row>
    <row r="12" spans="1:35" s="304" customFormat="1" ht="19.95" hidden="1" customHeight="1">
      <c r="A12" s="301"/>
      <c r="B12" s="301"/>
      <c r="C12" s="302" t="s">
        <v>35</v>
      </c>
      <c r="D12" s="301" t="s">
        <v>209</v>
      </c>
      <c r="E12" s="303">
        <f t="shared" si="0"/>
        <v>45492</v>
      </c>
      <c r="F12" s="433">
        <f>IFERROR(INDEX('1A'!$G$192:$G$227,MATCH(C12,'1A'!$B$192:$B$227,0)),0)</f>
        <v>19624</v>
      </c>
      <c r="G12" s="433">
        <f>IFERROR(INDEX('2A'!$G$192:$G$227,MATCH(C12,'2A'!$B$192:$B$227,0)),0)</f>
        <v>25868</v>
      </c>
      <c r="H12" s="433">
        <f>IFERROR(INDEX('3A'!$G$192:$G$227,MATCH(C12,'3A'!$B$192:$B$227,0)),0)</f>
        <v>0</v>
      </c>
      <c r="I12" s="433">
        <f>IFERROR(INDEX('4A'!$G$192:$G$227,MATCH(C12,'4A'!$B$192:$B$227,0)),0)</f>
        <v>0</v>
      </c>
      <c r="J12" s="433">
        <f>IFERROR(INDEX('5A'!$G$192:$G$227,MATCH(C12,'5A'!$B$192:$B$227,0)),0)</f>
        <v>0</v>
      </c>
      <c r="K12" s="433">
        <f>IFERROR(INDEX('6A'!$G$192:$G$227,MATCH(C12,'6A'!$B$192:$B$227,0)),0)</f>
        <v>0</v>
      </c>
      <c r="L12" s="433">
        <f>IFERROR(INDEX('7A'!$G$192:$G$227,MATCH(C12,'7A'!$B$192:$B$227,0)),0)</f>
        <v>0</v>
      </c>
      <c r="M12" s="433">
        <f>IFERROR(INDEX('8A'!$G$192:$G$227,MATCH(C12,'8A'!$B$192:$B$227,0)),0)</f>
        <v>0</v>
      </c>
      <c r="N12" s="433">
        <f>IFERROR(INDEX('9A'!$G$192:$G$227,MATCH(C12,'9A'!$B$192:$B$227,0)),0)</f>
        <v>0</v>
      </c>
      <c r="O12" s="433">
        <f>IFERROR(INDEX('10A'!$G$192:$G$227,MATCH(C12,'10A'!$B$192:$B$227,0)),0)</f>
        <v>0</v>
      </c>
      <c r="P12" s="433">
        <f>IFERROR(INDEX('11A'!$G$192:$G$227,MATCH(C12,'11A'!$B$192:$B$227,0)),0)</f>
        <v>0</v>
      </c>
      <c r="Q12" s="433">
        <f>IFERROR(INDEX('12A'!$G$192:$G$227,MATCH(C12,'12A'!$B$192:$B$227,0)),0)</f>
        <v>0</v>
      </c>
      <c r="R12" s="433">
        <f>IFERROR(INDEX('13A'!$G$192:$G$227,MATCH(C12,'13A'!$B$192:$B$227,0)),0)</f>
        <v>0</v>
      </c>
      <c r="S12" s="433">
        <f>IFERROR(INDEX('14A'!$G$192:$G$227,MATCH(C12,'14A'!$B$192:$B$227,0)),0)</f>
        <v>0</v>
      </c>
      <c r="T12" s="433">
        <f>IFERROR(INDEX('15A'!$G$192:$G$227,MATCH(C12,'15A'!$B$192:$B$227,0)),0)</f>
        <v>0</v>
      </c>
      <c r="U12" s="433">
        <f>IFERROR(INDEX('16A'!$G$192:$G$227,MATCH($C12,'16A'!$B$192:$B$227,0)),0)</f>
        <v>0</v>
      </c>
      <c r="V12" s="433">
        <f>IFERROR(INDEX('17A'!$G$192:$G$227,MATCH($C12,'17A'!$B$192:$B$227,0)),0)</f>
        <v>0</v>
      </c>
      <c r="W12" s="433">
        <f>IFERROR(INDEX('18A'!$G$192:$G$227,MATCH($C12,'18A'!$B$192:$B$227,0)),0)</f>
        <v>0</v>
      </c>
      <c r="X12" s="433">
        <f>IFERROR(INDEX('19A'!$G$192:$G$227,MATCH($C12,'19A'!$B$192:$B$227,0)),0)</f>
        <v>0</v>
      </c>
      <c r="Y12" s="433">
        <f>IFERROR(INDEX('20A'!$G$192:$G$227,MATCH($C12,'20A'!$B$192:$B$227,0)),0)</f>
        <v>0</v>
      </c>
      <c r="Z12" s="433">
        <f>IFERROR(INDEX('21A'!$G$192:$G$227,MATCH($C12,'21A'!$B$192:$B$227,0)),0)</f>
        <v>0</v>
      </c>
      <c r="AA12" s="433">
        <f>IFERROR(INDEX('22A'!$G$192:$G$227,MATCH($C12,'22A'!$B$192:$B$227,0)),0)</f>
        <v>0</v>
      </c>
      <c r="AB12" s="433">
        <f>IFERROR(INDEX('23A'!$G$192:$G$227,MATCH($C12,'23A'!$B$192:$B$227,0)),0)</f>
        <v>0</v>
      </c>
      <c r="AC12" s="433">
        <f>IFERROR(INDEX('24A'!$G$192:$G$227,MATCH($C12,'24A'!$B$192:$B$227,0)),0)</f>
        <v>0</v>
      </c>
      <c r="AD12" s="433">
        <f>IFERROR(INDEX('25A'!$G$192:$G$227,MATCH($C12,'25A'!$B$192:$B$227,0)),0)</f>
        <v>0</v>
      </c>
      <c r="AE12" s="433">
        <f>IFERROR(INDEX('26A'!$G$192:$G$227,MATCH($C12,'26A'!$B$192:$B$227,0)),0)</f>
        <v>0</v>
      </c>
      <c r="AF12" s="433">
        <f>IFERROR(INDEX('27A'!$G$192:$G$227,MATCH($C12,'27A'!$B$192:$B$227,0)),0)</f>
        <v>0</v>
      </c>
      <c r="AG12" s="433">
        <f>IFERROR(INDEX('28A'!$G$192:$G$227,MATCH($C12,'28A'!$B$192:$B$227,0)),0)</f>
        <v>0</v>
      </c>
      <c r="AH12" s="433">
        <f>IFERROR(INDEX('29A'!$G$192:$G$227,MATCH($C12,'29A'!$B$192:$B$227,0)),0)</f>
        <v>0</v>
      </c>
      <c r="AI12" s="433">
        <f>IFERROR(INDEX('30A'!$G$192:$G$227,MATCH($C12,'30A'!$B$192:$B$227,0)),0)</f>
        <v>0</v>
      </c>
    </row>
    <row r="13" spans="1:35" s="304" customFormat="1" ht="19.95" hidden="1" customHeight="1">
      <c r="A13" s="301"/>
      <c r="B13" s="301"/>
      <c r="C13" s="302" t="s">
        <v>36</v>
      </c>
      <c r="D13" s="301" t="s">
        <v>209</v>
      </c>
      <c r="E13" s="303">
        <f t="shared" si="0"/>
        <v>50844</v>
      </c>
      <c r="F13" s="433">
        <f>IFERROR(INDEX('1A'!$G$192:$G$227,MATCH(C13,'1A'!$B$192:$B$227,0)),0)</f>
        <v>23192</v>
      </c>
      <c r="G13" s="433">
        <f>IFERROR(INDEX('2A'!$G$192:$G$227,MATCH(C13,'2A'!$B$192:$B$227,0)),0)</f>
        <v>27652</v>
      </c>
      <c r="H13" s="433">
        <f>IFERROR(INDEX('3A'!$G$192:$G$227,MATCH(C13,'3A'!$B$192:$B$227,0)),0)</f>
        <v>0</v>
      </c>
      <c r="I13" s="433">
        <f>IFERROR(INDEX('4A'!$G$192:$G$227,MATCH(C13,'4A'!$B$192:$B$227,0)),0)</f>
        <v>0</v>
      </c>
      <c r="J13" s="433">
        <f>IFERROR(INDEX('5A'!$G$192:$G$227,MATCH(C13,'5A'!$B$192:$B$227,0)),0)</f>
        <v>0</v>
      </c>
      <c r="K13" s="433">
        <f>IFERROR(INDEX('6A'!$G$192:$G$227,MATCH(C13,'6A'!$B$192:$B$227,0)),0)</f>
        <v>0</v>
      </c>
      <c r="L13" s="433">
        <f>IFERROR(INDEX('7A'!$G$192:$G$227,MATCH(C13,'7A'!$B$192:$B$227,0)),0)</f>
        <v>0</v>
      </c>
      <c r="M13" s="433">
        <f>IFERROR(INDEX('8A'!$G$192:$G$227,MATCH(C13,'8A'!$B$192:$B$227,0)),0)</f>
        <v>0</v>
      </c>
      <c r="N13" s="433">
        <f>IFERROR(INDEX('9A'!$G$192:$G$227,MATCH(C13,'9A'!$B$192:$B$227,0)),0)</f>
        <v>0</v>
      </c>
      <c r="O13" s="433">
        <f>IFERROR(INDEX('10A'!$G$192:$G$227,MATCH(C13,'10A'!$B$192:$B$227,0)),0)</f>
        <v>0</v>
      </c>
      <c r="P13" s="433">
        <f>IFERROR(INDEX('11A'!$G$192:$G$227,MATCH(C13,'11A'!$B$192:$B$227,0)),0)</f>
        <v>0</v>
      </c>
      <c r="Q13" s="433">
        <f>IFERROR(INDEX('12A'!$G$192:$G$227,MATCH(C13,'12A'!$B$192:$B$227,0)),0)</f>
        <v>0</v>
      </c>
      <c r="R13" s="433">
        <f>IFERROR(INDEX('13A'!$G$192:$G$227,MATCH(C13,'13A'!$B$192:$B$227,0)),0)</f>
        <v>0</v>
      </c>
      <c r="S13" s="433">
        <f>IFERROR(INDEX('14A'!$G$192:$G$227,MATCH(C13,'14A'!$B$192:$B$227,0)),0)</f>
        <v>0</v>
      </c>
      <c r="T13" s="433">
        <f>IFERROR(INDEX('15A'!$G$192:$G$227,MATCH(C13,'15A'!$B$192:$B$227,0)),0)</f>
        <v>0</v>
      </c>
      <c r="U13" s="433">
        <f>IFERROR(INDEX('16A'!$G$192:$G$227,MATCH($C13,'16A'!$B$192:$B$227,0)),0)</f>
        <v>0</v>
      </c>
      <c r="V13" s="433">
        <f>IFERROR(INDEX('17A'!$G$192:$G$227,MATCH($C13,'17A'!$B$192:$B$227,0)),0)</f>
        <v>0</v>
      </c>
      <c r="W13" s="433">
        <f>IFERROR(INDEX('18A'!$G$192:$G$227,MATCH($C13,'18A'!$B$192:$B$227,0)),0)</f>
        <v>0</v>
      </c>
      <c r="X13" s="433">
        <f>IFERROR(INDEX('19A'!$G$192:$G$227,MATCH($C13,'19A'!$B$192:$B$227,0)),0)</f>
        <v>0</v>
      </c>
      <c r="Y13" s="433">
        <f>IFERROR(INDEX('20A'!$G$192:$G$227,MATCH($C13,'20A'!$B$192:$B$227,0)),0)</f>
        <v>0</v>
      </c>
      <c r="Z13" s="433">
        <f>IFERROR(INDEX('21A'!$G$192:$G$227,MATCH($C13,'21A'!$B$192:$B$227,0)),0)</f>
        <v>0</v>
      </c>
      <c r="AA13" s="433">
        <f>IFERROR(INDEX('22A'!$G$192:$G$227,MATCH($C13,'22A'!$B$192:$B$227,0)),0)</f>
        <v>0</v>
      </c>
      <c r="AB13" s="433">
        <f>IFERROR(INDEX('23A'!$G$192:$G$227,MATCH($C13,'23A'!$B$192:$B$227,0)),0)</f>
        <v>0</v>
      </c>
      <c r="AC13" s="433">
        <f>IFERROR(INDEX('24A'!$G$192:$G$227,MATCH($C13,'24A'!$B$192:$B$227,0)),0)</f>
        <v>0</v>
      </c>
      <c r="AD13" s="433">
        <f>IFERROR(INDEX('25A'!$G$192:$G$227,MATCH($C13,'25A'!$B$192:$B$227,0)),0)</f>
        <v>0</v>
      </c>
      <c r="AE13" s="433">
        <f>IFERROR(INDEX('26A'!$G$192:$G$227,MATCH($C13,'26A'!$B$192:$B$227,0)),0)</f>
        <v>0</v>
      </c>
      <c r="AF13" s="433">
        <f>IFERROR(INDEX('27A'!$G$192:$G$227,MATCH($C13,'27A'!$B$192:$B$227,0)),0)</f>
        <v>0</v>
      </c>
      <c r="AG13" s="433">
        <f>IFERROR(INDEX('28A'!$G$192:$G$227,MATCH($C13,'28A'!$B$192:$B$227,0)),0)</f>
        <v>0</v>
      </c>
      <c r="AH13" s="433">
        <f>IFERROR(INDEX('29A'!$G$192:$G$227,MATCH($C13,'29A'!$B$192:$B$227,0)),0)</f>
        <v>0</v>
      </c>
      <c r="AI13" s="433">
        <f>IFERROR(INDEX('30A'!$G$192:$G$227,MATCH($C13,'30A'!$B$192:$B$227,0)),0)</f>
        <v>0</v>
      </c>
    </row>
    <row r="14" spans="1:35" s="304" customFormat="1" ht="19.95" hidden="1" customHeight="1">
      <c r="A14" s="301"/>
      <c r="B14" s="301"/>
      <c r="C14" s="302" t="s">
        <v>38</v>
      </c>
      <c r="D14" s="301" t="s">
        <v>209</v>
      </c>
      <c r="E14" s="303">
        <f t="shared" si="0"/>
        <v>21408</v>
      </c>
      <c r="F14" s="433">
        <f>IFERROR(INDEX('1A'!$G$192:$G$227,MATCH(C14,'1A'!$B$192:$B$227,0)),0)</f>
        <v>7136</v>
      </c>
      <c r="G14" s="433">
        <f>IFERROR(INDEX('2A'!$G$192:$G$227,MATCH(C14,'2A'!$B$192:$B$227,0)),0)</f>
        <v>14272</v>
      </c>
      <c r="H14" s="433">
        <f>IFERROR(INDEX('3A'!$G$192:$G$227,MATCH(C14,'3A'!$B$192:$B$227,0)),0)</f>
        <v>0</v>
      </c>
      <c r="I14" s="433">
        <f>IFERROR(INDEX('4A'!$G$192:$G$227,MATCH(C14,'4A'!$B$192:$B$227,0)),0)</f>
        <v>0</v>
      </c>
      <c r="J14" s="433">
        <f>IFERROR(INDEX('5A'!$G$192:$G$227,MATCH(C14,'5A'!$B$192:$B$227,0)),0)</f>
        <v>0</v>
      </c>
      <c r="K14" s="433">
        <f>IFERROR(INDEX('6A'!$G$192:$G$227,MATCH(C14,'6A'!$B$192:$B$227,0)),0)</f>
        <v>0</v>
      </c>
      <c r="L14" s="433">
        <f>IFERROR(INDEX('7A'!$G$192:$G$227,MATCH(C14,'7A'!$B$192:$B$227,0)),0)</f>
        <v>0</v>
      </c>
      <c r="M14" s="433">
        <f>IFERROR(INDEX('8A'!$G$192:$G$227,MATCH(C14,'8A'!$B$192:$B$227,0)),0)</f>
        <v>0</v>
      </c>
      <c r="N14" s="433">
        <f>IFERROR(INDEX('9A'!$G$192:$G$227,MATCH(C14,'9A'!$B$192:$B$227,0)),0)</f>
        <v>0</v>
      </c>
      <c r="O14" s="433">
        <f>IFERROR(INDEX('10A'!$G$192:$G$227,MATCH(C14,'10A'!$B$192:$B$227,0)),0)</f>
        <v>0</v>
      </c>
      <c r="P14" s="433">
        <f>IFERROR(INDEX('11A'!$G$192:$G$227,MATCH(C14,'11A'!$B$192:$B$227,0)),0)</f>
        <v>0</v>
      </c>
      <c r="Q14" s="433">
        <f>IFERROR(INDEX('12A'!$G$192:$G$227,MATCH(C14,'12A'!$B$192:$B$227,0)),0)</f>
        <v>0</v>
      </c>
      <c r="R14" s="433">
        <f>IFERROR(INDEX('13A'!$G$192:$G$227,MATCH(C14,'13A'!$B$192:$B$227,0)),0)</f>
        <v>0</v>
      </c>
      <c r="S14" s="433">
        <f>IFERROR(INDEX('14A'!$G$192:$G$227,MATCH(C14,'14A'!$B$192:$B$227,0)),0)</f>
        <v>0</v>
      </c>
      <c r="T14" s="433">
        <f>IFERROR(INDEX('15A'!$G$192:$G$227,MATCH(C14,'15A'!$B$192:$B$227,0)),0)</f>
        <v>0</v>
      </c>
      <c r="U14" s="433">
        <f>IFERROR(INDEX('16A'!$G$192:$G$227,MATCH($C14,'16A'!$B$192:$B$227,0)),0)</f>
        <v>0</v>
      </c>
      <c r="V14" s="433">
        <f>IFERROR(INDEX('17A'!$G$192:$G$227,MATCH($C14,'17A'!$B$192:$B$227,0)),0)</f>
        <v>0</v>
      </c>
      <c r="W14" s="433">
        <f>IFERROR(INDEX('18A'!$G$192:$G$227,MATCH($C14,'18A'!$B$192:$B$227,0)),0)</f>
        <v>0</v>
      </c>
      <c r="X14" s="433">
        <f>IFERROR(INDEX('19A'!$G$192:$G$227,MATCH($C14,'19A'!$B$192:$B$227,0)),0)</f>
        <v>0</v>
      </c>
      <c r="Y14" s="433">
        <f>IFERROR(INDEX('20A'!$G$192:$G$227,MATCH($C14,'20A'!$B$192:$B$227,0)),0)</f>
        <v>0</v>
      </c>
      <c r="Z14" s="433">
        <f>IFERROR(INDEX('21A'!$G$192:$G$227,MATCH($C14,'21A'!$B$192:$B$227,0)),0)</f>
        <v>0</v>
      </c>
      <c r="AA14" s="433">
        <f>IFERROR(INDEX('22A'!$G$192:$G$227,MATCH($C14,'22A'!$B$192:$B$227,0)),0)</f>
        <v>0</v>
      </c>
      <c r="AB14" s="433">
        <f>IFERROR(INDEX('23A'!$G$192:$G$227,MATCH($C14,'23A'!$B$192:$B$227,0)),0)</f>
        <v>0</v>
      </c>
      <c r="AC14" s="433">
        <f>IFERROR(INDEX('24A'!$G$192:$G$227,MATCH($C14,'24A'!$B$192:$B$227,0)),0)</f>
        <v>0</v>
      </c>
      <c r="AD14" s="433">
        <f>IFERROR(INDEX('25A'!$G$192:$G$227,MATCH($C14,'25A'!$B$192:$B$227,0)),0)</f>
        <v>0</v>
      </c>
      <c r="AE14" s="433">
        <f>IFERROR(INDEX('26A'!$G$192:$G$227,MATCH($C14,'26A'!$B$192:$B$227,0)),0)</f>
        <v>0</v>
      </c>
      <c r="AF14" s="433">
        <f>IFERROR(INDEX('27A'!$G$192:$G$227,MATCH($C14,'27A'!$B$192:$B$227,0)),0)</f>
        <v>0</v>
      </c>
      <c r="AG14" s="433">
        <f>IFERROR(INDEX('28A'!$G$192:$G$227,MATCH($C14,'28A'!$B$192:$B$227,0)),0)</f>
        <v>0</v>
      </c>
      <c r="AH14" s="433">
        <f>IFERROR(INDEX('29A'!$G$192:$G$227,MATCH($C14,'29A'!$B$192:$B$227,0)),0)</f>
        <v>0</v>
      </c>
      <c r="AI14" s="433">
        <f>IFERROR(INDEX('30A'!$G$192:$G$227,MATCH($C14,'30A'!$B$192:$B$227,0)),0)</f>
        <v>0</v>
      </c>
    </row>
    <row r="15" spans="1:35" s="304" customFormat="1" ht="19.95" hidden="1" customHeight="1">
      <c r="A15" s="301"/>
      <c r="B15" s="301"/>
      <c r="C15" s="302" t="s">
        <v>39</v>
      </c>
      <c r="D15" s="301" t="s">
        <v>209</v>
      </c>
      <c r="E15" s="303">
        <f t="shared" si="0"/>
        <v>0</v>
      </c>
      <c r="F15" s="433">
        <f>IFERROR(INDEX('1A'!$G$192:$G$227,MATCH(C15,'1A'!$B$192:$B$227,0)),0)</f>
        <v>0</v>
      </c>
      <c r="G15" s="433">
        <f>IFERROR(INDEX('2A'!$G$192:$G$227,MATCH(C15,'2A'!$B$192:$B$227,0)),0)</f>
        <v>0</v>
      </c>
      <c r="H15" s="433">
        <f>IFERROR(INDEX('3A'!$G$192:$G$227,MATCH(C15,'3A'!$B$192:$B$227,0)),0)</f>
        <v>0</v>
      </c>
      <c r="I15" s="433">
        <f>IFERROR(INDEX('4A'!$G$192:$G$227,MATCH(C15,'4A'!$B$192:$B$227,0)),0)</f>
        <v>0</v>
      </c>
      <c r="J15" s="433">
        <f>IFERROR(INDEX('5A'!$G$192:$G$227,MATCH(C15,'5A'!$B$192:$B$227,0)),0)</f>
        <v>0</v>
      </c>
      <c r="K15" s="433">
        <f>IFERROR(INDEX('6A'!$G$192:$G$227,MATCH(C15,'6A'!$B$192:$B$227,0)),0)</f>
        <v>0</v>
      </c>
      <c r="L15" s="433">
        <f>IFERROR(INDEX('7A'!$G$192:$G$227,MATCH(C15,'7A'!$B$192:$B$227,0)),0)</f>
        <v>0</v>
      </c>
      <c r="M15" s="433">
        <f>IFERROR(INDEX('8A'!$G$192:$G$227,MATCH(C15,'8A'!$B$192:$B$227,0)),0)</f>
        <v>0</v>
      </c>
      <c r="N15" s="433">
        <f>IFERROR(INDEX('9A'!$G$192:$G$227,MATCH(C15,'9A'!$B$192:$B$227,0)),0)</f>
        <v>0</v>
      </c>
      <c r="O15" s="433">
        <f>IFERROR(INDEX('10A'!$G$192:$G$227,MATCH(C15,'10A'!$B$192:$B$227,0)),0)</f>
        <v>0</v>
      </c>
      <c r="P15" s="433">
        <f>IFERROR(INDEX('11A'!$G$192:$G$227,MATCH(C15,'11A'!$B$192:$B$227,0)),0)</f>
        <v>0</v>
      </c>
      <c r="Q15" s="433">
        <f>IFERROR(INDEX('12A'!$G$192:$G$227,MATCH(C15,'12A'!$B$192:$B$227,0)),0)</f>
        <v>0</v>
      </c>
      <c r="R15" s="433">
        <f>IFERROR(INDEX('13A'!$G$192:$G$227,MATCH(C15,'13A'!$B$192:$B$227,0)),0)</f>
        <v>0</v>
      </c>
      <c r="S15" s="433">
        <f>IFERROR(INDEX('14A'!$G$192:$G$227,MATCH(C15,'14A'!$B$192:$B$227,0)),0)</f>
        <v>0</v>
      </c>
      <c r="T15" s="433">
        <f>IFERROR(INDEX('15A'!$G$192:$G$227,MATCH(C15,'15A'!$B$192:$B$227,0)),0)</f>
        <v>0</v>
      </c>
      <c r="U15" s="433">
        <f>IFERROR(INDEX('16A'!$G$192:$G$227,MATCH($C15,'16A'!$B$192:$B$227,0)),0)</f>
        <v>0</v>
      </c>
      <c r="V15" s="433">
        <f>IFERROR(INDEX('17A'!$G$192:$G$227,MATCH($C15,'17A'!$B$192:$B$227,0)),0)</f>
        <v>0</v>
      </c>
      <c r="W15" s="433">
        <f>IFERROR(INDEX('18A'!$G$192:$G$227,MATCH($C15,'18A'!$B$192:$B$227,0)),0)</f>
        <v>0</v>
      </c>
      <c r="X15" s="433">
        <f>IFERROR(INDEX('19A'!$G$192:$G$227,MATCH($C15,'19A'!$B$192:$B$227,0)),0)</f>
        <v>0</v>
      </c>
      <c r="Y15" s="433">
        <f>IFERROR(INDEX('20A'!$G$192:$G$227,MATCH($C15,'20A'!$B$192:$B$227,0)),0)</f>
        <v>0</v>
      </c>
      <c r="Z15" s="433">
        <f>IFERROR(INDEX('21A'!$G$192:$G$227,MATCH($C15,'21A'!$B$192:$B$227,0)),0)</f>
        <v>0</v>
      </c>
      <c r="AA15" s="433">
        <f>IFERROR(INDEX('22A'!$G$192:$G$227,MATCH($C15,'22A'!$B$192:$B$227,0)),0)</f>
        <v>0</v>
      </c>
      <c r="AB15" s="433">
        <f>IFERROR(INDEX('23A'!$G$192:$G$227,MATCH($C15,'23A'!$B$192:$B$227,0)),0)</f>
        <v>0</v>
      </c>
      <c r="AC15" s="433">
        <f>IFERROR(INDEX('24A'!$G$192:$G$227,MATCH($C15,'24A'!$B$192:$B$227,0)),0)</f>
        <v>0</v>
      </c>
      <c r="AD15" s="433">
        <f>IFERROR(INDEX('25A'!$G$192:$G$227,MATCH($C15,'25A'!$B$192:$B$227,0)),0)</f>
        <v>0</v>
      </c>
      <c r="AE15" s="433">
        <f>IFERROR(INDEX('26A'!$G$192:$G$227,MATCH($C15,'26A'!$B$192:$B$227,0)),0)</f>
        <v>0</v>
      </c>
      <c r="AF15" s="433">
        <f>IFERROR(INDEX('27A'!$G$192:$G$227,MATCH($C15,'27A'!$B$192:$B$227,0)),0)</f>
        <v>0</v>
      </c>
      <c r="AG15" s="433">
        <f>IFERROR(INDEX('28A'!$G$192:$G$227,MATCH($C15,'28A'!$B$192:$B$227,0)),0)</f>
        <v>0</v>
      </c>
      <c r="AH15" s="433">
        <f>IFERROR(INDEX('29A'!$G$192:$G$227,MATCH($C15,'29A'!$B$192:$B$227,0)),0)</f>
        <v>0</v>
      </c>
      <c r="AI15" s="433">
        <f>IFERROR(INDEX('30A'!$G$192:$G$227,MATCH($C15,'30A'!$B$192:$B$227,0)),0)</f>
        <v>0</v>
      </c>
    </row>
    <row r="16" spans="1:35" s="304" customFormat="1" ht="19.95" customHeight="1">
      <c r="A16" s="301"/>
      <c r="B16" s="301"/>
      <c r="C16" s="302" t="s">
        <v>40</v>
      </c>
      <c r="D16" s="301" t="s">
        <v>209</v>
      </c>
      <c r="E16" s="303">
        <f t="shared" si="0"/>
        <v>0</v>
      </c>
      <c r="F16" s="433">
        <f>IFERROR(INDEX('1A'!$G$192:$G$227,MATCH(C16,'1A'!$B$192:$B$227,0)),0)</f>
        <v>0</v>
      </c>
      <c r="G16" s="433">
        <f>IFERROR(INDEX('2A'!$G$192:$G$227,MATCH(C16,'2A'!$B$192:$B$227,0)),0)</f>
        <v>0</v>
      </c>
      <c r="H16" s="433">
        <f>IFERROR(INDEX('3A'!$G$192:$G$227,MATCH(C16,'3A'!$B$192:$B$227,0)),0)</f>
        <v>0</v>
      </c>
      <c r="I16" s="433">
        <f>IFERROR(INDEX('4A'!$G$192:$G$227,MATCH(C16,'4A'!$B$192:$B$227,0)),0)</f>
        <v>0</v>
      </c>
      <c r="J16" s="433">
        <f>IFERROR(INDEX('5A'!$G$192:$G$227,MATCH(C16,'5A'!$B$192:$B$227,0)),0)</f>
        <v>0</v>
      </c>
      <c r="K16" s="433">
        <f>IFERROR(INDEX('6A'!$G$192:$G$227,MATCH(C16,'6A'!$B$192:$B$227,0)),0)</f>
        <v>0</v>
      </c>
      <c r="L16" s="433">
        <f>IFERROR(INDEX('7A'!$G$192:$G$227,MATCH(C16,'7A'!$B$192:$B$227,0)),0)</f>
        <v>0</v>
      </c>
      <c r="M16" s="433">
        <f>IFERROR(INDEX('8A'!$G$192:$G$227,MATCH(C16,'8A'!$B$192:$B$227,0)),0)</f>
        <v>0</v>
      </c>
      <c r="N16" s="433">
        <f>IFERROR(INDEX('9A'!$G$192:$G$227,MATCH(C16,'9A'!$B$192:$B$227,0)),0)</f>
        <v>0</v>
      </c>
      <c r="O16" s="433">
        <f>IFERROR(INDEX('10A'!$G$192:$G$227,MATCH(C16,'10A'!$B$192:$B$227,0)),0)</f>
        <v>0</v>
      </c>
      <c r="P16" s="433">
        <f>IFERROR(INDEX('11A'!$G$192:$G$227,MATCH(C16,'11A'!$B$192:$B$227,0)),0)</f>
        <v>0</v>
      </c>
      <c r="Q16" s="433">
        <f>IFERROR(INDEX('12A'!$G$192:$G$227,MATCH(C16,'12A'!$B$192:$B$227,0)),0)</f>
        <v>0</v>
      </c>
      <c r="R16" s="433">
        <f>IFERROR(INDEX('13A'!$G$192:$G$227,MATCH(C16,'13A'!$B$192:$B$227,0)),0)</f>
        <v>0</v>
      </c>
      <c r="S16" s="433">
        <f>IFERROR(INDEX('14A'!$G$192:$G$227,MATCH(C16,'14A'!$B$192:$B$227,0)),0)</f>
        <v>0</v>
      </c>
      <c r="T16" s="433">
        <f>IFERROR(INDEX('15A'!$G$192:$G$227,MATCH(C16,'15A'!$B$192:$B$227,0)),0)</f>
        <v>0</v>
      </c>
      <c r="U16" s="433">
        <f>IFERROR(INDEX('16A'!$G$192:$G$227,MATCH($C16,'16A'!$B$192:$B$227,0)),0)</f>
        <v>0</v>
      </c>
      <c r="V16" s="433">
        <f>IFERROR(INDEX('17A'!$G$192:$G$227,MATCH($C16,'17A'!$B$192:$B$227,0)),0)</f>
        <v>0</v>
      </c>
      <c r="W16" s="433">
        <f>IFERROR(INDEX('18A'!$G$192:$G$227,MATCH($C16,'18A'!$B$192:$B$227,0)),0)</f>
        <v>0</v>
      </c>
      <c r="X16" s="433">
        <f>IFERROR(INDEX('19A'!$G$192:$G$227,MATCH($C16,'19A'!$B$192:$B$227,0)),0)</f>
        <v>0</v>
      </c>
      <c r="Y16" s="433">
        <f>IFERROR(INDEX('20A'!$G$192:$G$227,MATCH($C16,'20A'!$B$192:$B$227,0)),0)</f>
        <v>0</v>
      </c>
      <c r="Z16" s="433">
        <f>IFERROR(INDEX('21A'!$G$192:$G$227,MATCH($C16,'21A'!$B$192:$B$227,0)),0)</f>
        <v>0</v>
      </c>
      <c r="AA16" s="433">
        <f>IFERROR(INDEX('22A'!$G$192:$G$227,MATCH($C16,'22A'!$B$192:$B$227,0)),0)</f>
        <v>0</v>
      </c>
      <c r="AB16" s="433">
        <f>IFERROR(INDEX('23A'!$G$192:$G$227,MATCH($C16,'23A'!$B$192:$B$227,0)),0)</f>
        <v>0</v>
      </c>
      <c r="AC16" s="433">
        <f>IFERROR(INDEX('24A'!$G$192:$G$227,MATCH($C16,'24A'!$B$192:$B$227,0)),0)</f>
        <v>0</v>
      </c>
      <c r="AD16" s="433">
        <f>IFERROR(INDEX('25A'!$G$192:$G$227,MATCH($C16,'25A'!$B$192:$B$227,0)),0)</f>
        <v>0</v>
      </c>
      <c r="AE16" s="433">
        <f>IFERROR(INDEX('26A'!$G$192:$G$227,MATCH($C16,'26A'!$B$192:$B$227,0)),0)</f>
        <v>0</v>
      </c>
      <c r="AF16" s="433">
        <f>IFERROR(INDEX('27A'!$G$192:$G$227,MATCH($C16,'27A'!$B$192:$B$227,0)),0)</f>
        <v>0</v>
      </c>
      <c r="AG16" s="433">
        <f>IFERROR(INDEX('28A'!$G$192:$G$227,MATCH($C16,'28A'!$B$192:$B$227,0)),0)</f>
        <v>0</v>
      </c>
      <c r="AH16" s="433">
        <f>IFERROR(INDEX('29A'!$G$192:$G$227,MATCH($C16,'29A'!$B$192:$B$227,0)),0)</f>
        <v>0</v>
      </c>
      <c r="AI16" s="433">
        <f>IFERROR(INDEX('30A'!$G$192:$G$227,MATCH($C16,'30A'!$B$192:$B$227,0)),0)</f>
        <v>0</v>
      </c>
    </row>
    <row r="17" spans="1:35" s="304" customFormat="1" ht="19.95" hidden="1" customHeight="1">
      <c r="A17" s="301"/>
      <c r="B17" s="301"/>
      <c r="C17" s="302" t="s">
        <v>41</v>
      </c>
      <c r="D17" s="301" t="s">
        <v>209</v>
      </c>
      <c r="E17" s="303">
        <f t="shared" si="0"/>
        <v>0</v>
      </c>
      <c r="F17" s="433">
        <f>IFERROR(INDEX('1A'!$G$192:$G$227,MATCH(C17,'1A'!$B$192:$B$227,0)),0)</f>
        <v>0</v>
      </c>
      <c r="G17" s="433">
        <f>IFERROR(INDEX('2A'!$G$192:$G$227,MATCH(C17,'2A'!$B$192:$B$227,0)),0)</f>
        <v>0</v>
      </c>
      <c r="H17" s="433">
        <f>IFERROR(INDEX('3A'!$G$192:$G$227,MATCH(C17,'3A'!$B$192:$B$227,0)),0)</f>
        <v>0</v>
      </c>
      <c r="I17" s="433">
        <f>IFERROR(INDEX('4A'!$G$192:$G$227,MATCH(C17,'4A'!$B$192:$B$227,0)),0)</f>
        <v>0</v>
      </c>
      <c r="J17" s="433">
        <f>IFERROR(INDEX('5A'!$G$192:$G$227,MATCH(C17,'5A'!$B$192:$B$227,0)),0)</f>
        <v>0</v>
      </c>
      <c r="K17" s="433">
        <f>IFERROR(INDEX('6A'!$G$192:$G$227,MATCH(C17,'6A'!$B$192:$B$227,0)),0)</f>
        <v>0</v>
      </c>
      <c r="L17" s="433">
        <f>IFERROR(INDEX('7A'!$G$192:$G$227,MATCH(C17,'7A'!$B$192:$B$227,0)),0)</f>
        <v>0</v>
      </c>
      <c r="M17" s="433">
        <f>IFERROR(INDEX('8A'!$G$192:$G$227,MATCH(C17,'8A'!$B$192:$B$227,0)),0)</f>
        <v>0</v>
      </c>
      <c r="N17" s="433">
        <f>IFERROR(INDEX('9A'!$G$192:$G$227,MATCH(C17,'9A'!$B$192:$B$227,0)),0)</f>
        <v>0</v>
      </c>
      <c r="O17" s="433">
        <f>IFERROR(INDEX('10A'!$G$192:$G$227,MATCH(C17,'10A'!$B$192:$B$227,0)),0)</f>
        <v>0</v>
      </c>
      <c r="P17" s="433">
        <f>IFERROR(INDEX('11A'!$G$192:$G$227,MATCH(C17,'11A'!$B$192:$B$227,0)),0)</f>
        <v>0</v>
      </c>
      <c r="Q17" s="433">
        <f>IFERROR(INDEX('12A'!$G$192:$G$227,MATCH(C17,'12A'!$B$192:$B$227,0)),0)</f>
        <v>0</v>
      </c>
      <c r="R17" s="433">
        <f>IFERROR(INDEX('13A'!$G$192:$G$227,MATCH(C17,'13A'!$B$192:$B$227,0)),0)</f>
        <v>0</v>
      </c>
      <c r="S17" s="433">
        <f>IFERROR(INDEX('14A'!$G$192:$G$227,MATCH(C17,'14A'!$B$192:$B$227,0)),0)</f>
        <v>0</v>
      </c>
      <c r="T17" s="433">
        <f>IFERROR(INDEX('15A'!$G$192:$G$227,MATCH(C17,'15A'!$B$192:$B$227,0)),0)</f>
        <v>0</v>
      </c>
      <c r="U17" s="433">
        <f>IFERROR(INDEX('16A'!$G$192:$G$227,MATCH($C17,'16A'!$B$192:$B$227,0)),0)</f>
        <v>0</v>
      </c>
      <c r="V17" s="433">
        <f>IFERROR(INDEX('17A'!$G$192:$G$227,MATCH($C17,'17A'!$B$192:$B$227,0)),0)</f>
        <v>0</v>
      </c>
      <c r="W17" s="433">
        <f>IFERROR(INDEX('18A'!$G$192:$G$227,MATCH($C17,'18A'!$B$192:$B$227,0)),0)</f>
        <v>0</v>
      </c>
      <c r="X17" s="433">
        <f>IFERROR(INDEX('19A'!$G$192:$G$227,MATCH($C17,'19A'!$B$192:$B$227,0)),0)</f>
        <v>0</v>
      </c>
      <c r="Y17" s="433">
        <f>IFERROR(INDEX('20A'!$G$192:$G$227,MATCH($C17,'20A'!$B$192:$B$227,0)),0)</f>
        <v>0</v>
      </c>
      <c r="Z17" s="433">
        <f>IFERROR(INDEX('21A'!$G$192:$G$227,MATCH($C17,'21A'!$B$192:$B$227,0)),0)</f>
        <v>0</v>
      </c>
      <c r="AA17" s="433">
        <f>IFERROR(INDEX('22A'!$G$192:$G$227,MATCH($C17,'22A'!$B$192:$B$227,0)),0)</f>
        <v>0</v>
      </c>
      <c r="AB17" s="433">
        <f>IFERROR(INDEX('23A'!$G$192:$G$227,MATCH($C17,'23A'!$B$192:$B$227,0)),0)</f>
        <v>0</v>
      </c>
      <c r="AC17" s="433">
        <f>IFERROR(INDEX('24A'!$G$192:$G$227,MATCH($C17,'24A'!$B$192:$B$227,0)),0)</f>
        <v>0</v>
      </c>
      <c r="AD17" s="433">
        <f>IFERROR(INDEX('25A'!$G$192:$G$227,MATCH($C17,'25A'!$B$192:$B$227,0)),0)</f>
        <v>0</v>
      </c>
      <c r="AE17" s="433">
        <f>IFERROR(INDEX('26A'!$G$192:$G$227,MATCH($C17,'26A'!$B$192:$B$227,0)),0)</f>
        <v>0</v>
      </c>
      <c r="AF17" s="433">
        <f>IFERROR(INDEX('27A'!$G$192:$G$227,MATCH($C17,'27A'!$B$192:$B$227,0)),0)</f>
        <v>0</v>
      </c>
      <c r="AG17" s="433">
        <f>IFERROR(INDEX('28A'!$G$192:$G$227,MATCH($C17,'28A'!$B$192:$B$227,0)),0)</f>
        <v>0</v>
      </c>
      <c r="AH17" s="433">
        <f>IFERROR(INDEX('29A'!$G$192:$G$227,MATCH($C17,'29A'!$B$192:$B$227,0)),0)</f>
        <v>0</v>
      </c>
      <c r="AI17" s="433">
        <f>IFERROR(INDEX('30A'!$G$192:$G$227,MATCH($C17,'30A'!$B$192:$B$227,0)),0)</f>
        <v>0</v>
      </c>
    </row>
    <row r="18" spans="1:35" s="304" customFormat="1" ht="19.95" hidden="1" customHeight="1">
      <c r="A18" s="301"/>
      <c r="B18" s="301"/>
      <c r="C18" s="302" t="s">
        <v>5</v>
      </c>
      <c r="D18" s="301" t="s">
        <v>209</v>
      </c>
      <c r="E18" s="303">
        <f t="shared" si="0"/>
        <v>0</v>
      </c>
      <c r="F18" s="433">
        <f>IFERROR(INDEX('1A'!$G$192:$G$227,MATCH(C18,'1A'!$B$192:$B$227,0)),0)</f>
        <v>0</v>
      </c>
      <c r="G18" s="433">
        <f>IFERROR(INDEX('2A'!$G$192:$G$227,MATCH(C18,'2A'!$B$192:$B$227,0)),0)</f>
        <v>0</v>
      </c>
      <c r="H18" s="433">
        <f>IFERROR(INDEX('3A'!$G$192:$G$227,MATCH(C18,'3A'!$B$192:$B$227,0)),0)</f>
        <v>0</v>
      </c>
      <c r="I18" s="433">
        <f>IFERROR(INDEX('4A'!$G$192:$G$227,MATCH(C18,'4A'!$B$192:$B$227,0)),0)</f>
        <v>0</v>
      </c>
      <c r="J18" s="433">
        <f>IFERROR(INDEX('5A'!$G$192:$G$227,MATCH(C18,'5A'!$B$192:$B$227,0)),0)</f>
        <v>0</v>
      </c>
      <c r="K18" s="433">
        <f>IFERROR(INDEX('6A'!$G$192:$G$227,MATCH(C18,'6A'!$B$192:$B$227,0)),0)</f>
        <v>0</v>
      </c>
      <c r="L18" s="433">
        <f>IFERROR(INDEX('7A'!$G$192:$G$227,MATCH(C18,'7A'!$B$192:$B$227,0)),0)</f>
        <v>0</v>
      </c>
      <c r="M18" s="433">
        <f>IFERROR(INDEX('8A'!$G$192:$G$227,MATCH(C18,'8A'!$B$192:$B$227,0)),0)</f>
        <v>0</v>
      </c>
      <c r="N18" s="433">
        <f>IFERROR(INDEX('9A'!$G$192:$G$227,MATCH(C18,'9A'!$B$192:$B$227,0)),0)</f>
        <v>0</v>
      </c>
      <c r="O18" s="433">
        <f>IFERROR(INDEX('10A'!$G$192:$G$227,MATCH(C18,'10A'!$B$192:$B$227,0)),0)</f>
        <v>0</v>
      </c>
      <c r="P18" s="433">
        <f>IFERROR(INDEX('11A'!$G$192:$G$227,MATCH(C18,'11A'!$B$192:$B$227,0)),0)</f>
        <v>0</v>
      </c>
      <c r="Q18" s="433">
        <f>IFERROR(INDEX('12A'!$G$192:$G$227,MATCH(C18,'12A'!$B$192:$B$227,0)),0)</f>
        <v>0</v>
      </c>
      <c r="R18" s="433">
        <f>IFERROR(INDEX('13A'!$G$192:$G$227,MATCH(C18,'13A'!$B$192:$B$227,0)),0)</f>
        <v>0</v>
      </c>
      <c r="S18" s="433">
        <f>IFERROR(INDEX('14A'!$G$192:$G$227,MATCH(C18,'14A'!$B$192:$B$227,0)),0)</f>
        <v>0</v>
      </c>
      <c r="T18" s="433">
        <f>IFERROR(INDEX('15A'!$G$192:$G$227,MATCH(C18,'15A'!$B$192:$B$227,0)),0)</f>
        <v>0</v>
      </c>
      <c r="U18" s="433">
        <f>IFERROR(INDEX('16A'!$G$192:$G$227,MATCH($C18,'16A'!$B$192:$B$227,0)),0)</f>
        <v>0</v>
      </c>
      <c r="V18" s="433">
        <f>IFERROR(INDEX('17A'!$G$192:$G$227,MATCH($C18,'17A'!$B$192:$B$227,0)),0)</f>
        <v>0</v>
      </c>
      <c r="W18" s="433">
        <f>IFERROR(INDEX('18A'!$G$192:$G$227,MATCH($C18,'18A'!$B$192:$B$227,0)),0)</f>
        <v>0</v>
      </c>
      <c r="X18" s="433">
        <f>IFERROR(INDEX('19A'!$G$192:$G$227,MATCH($C18,'19A'!$B$192:$B$227,0)),0)</f>
        <v>0</v>
      </c>
      <c r="Y18" s="433">
        <f>IFERROR(INDEX('20A'!$G$192:$G$227,MATCH($C18,'20A'!$B$192:$B$227,0)),0)</f>
        <v>0</v>
      </c>
      <c r="Z18" s="433">
        <f>IFERROR(INDEX('21A'!$G$192:$G$227,MATCH($C18,'21A'!$B$192:$B$227,0)),0)</f>
        <v>0</v>
      </c>
      <c r="AA18" s="433">
        <f>IFERROR(INDEX('22A'!$G$192:$G$227,MATCH($C18,'22A'!$B$192:$B$227,0)),0)</f>
        <v>0</v>
      </c>
      <c r="AB18" s="433">
        <f>IFERROR(INDEX('23A'!$G$192:$G$227,MATCH($C18,'23A'!$B$192:$B$227,0)),0)</f>
        <v>0</v>
      </c>
      <c r="AC18" s="433">
        <f>IFERROR(INDEX('24A'!$G$192:$G$227,MATCH($C18,'24A'!$B$192:$B$227,0)),0)</f>
        <v>0</v>
      </c>
      <c r="AD18" s="433">
        <f>IFERROR(INDEX('25A'!$G$192:$G$227,MATCH($C18,'25A'!$B$192:$B$227,0)),0)</f>
        <v>0</v>
      </c>
      <c r="AE18" s="433">
        <f>IFERROR(INDEX('26A'!$G$192:$G$227,MATCH($C18,'26A'!$B$192:$B$227,0)),0)</f>
        <v>0</v>
      </c>
      <c r="AF18" s="433">
        <f>IFERROR(INDEX('27A'!$G$192:$G$227,MATCH($C18,'27A'!$B$192:$B$227,0)),0)</f>
        <v>0</v>
      </c>
      <c r="AG18" s="433">
        <f>IFERROR(INDEX('28A'!$G$192:$G$227,MATCH($C18,'28A'!$B$192:$B$227,0)),0)</f>
        <v>0</v>
      </c>
      <c r="AH18" s="433">
        <f>IFERROR(INDEX('29A'!$G$192:$G$227,MATCH($C18,'29A'!$B$192:$B$227,0)),0)</f>
        <v>0</v>
      </c>
      <c r="AI18" s="433">
        <f>IFERROR(INDEX('30A'!$G$192:$G$227,MATCH($C18,'30A'!$B$192:$B$227,0)),0)</f>
        <v>0</v>
      </c>
    </row>
    <row r="19" spans="1:35" s="304" customFormat="1" ht="19.95" hidden="1" customHeight="1">
      <c r="A19" s="301"/>
      <c r="B19" s="301"/>
      <c r="C19" s="302" t="s">
        <v>241</v>
      </c>
      <c r="D19" s="301" t="s">
        <v>209</v>
      </c>
      <c r="E19" s="303">
        <f t="shared" si="0"/>
        <v>0</v>
      </c>
      <c r="F19" s="433">
        <f>IFERROR(INDEX('1A'!$G$192:$G$227,MATCH(C19,'1A'!$B$192:$B$227,0)),0)</f>
        <v>0</v>
      </c>
      <c r="G19" s="433">
        <f>IFERROR(INDEX('2A'!$G$192:$G$227,MATCH(C19,'2A'!$B$192:$B$227,0)),0)</f>
        <v>0</v>
      </c>
      <c r="H19" s="433">
        <f>IFERROR(INDEX('3A'!$G$192:$G$227,MATCH(C19,'3A'!$B$192:$B$227,0)),0)</f>
        <v>0</v>
      </c>
      <c r="I19" s="433">
        <f>IFERROR(INDEX('4A'!$G$192:$G$227,MATCH(C19,'4A'!$B$192:$B$227,0)),0)</f>
        <v>0</v>
      </c>
      <c r="J19" s="433">
        <f>IFERROR(INDEX('5A'!$G$192:$G$227,MATCH(C19,'5A'!$B$192:$B$227,0)),0)</f>
        <v>0</v>
      </c>
      <c r="K19" s="433">
        <f>IFERROR(INDEX('6A'!$G$192:$G$227,MATCH(C19,'6A'!$B$192:$B$227,0)),0)</f>
        <v>0</v>
      </c>
      <c r="L19" s="433">
        <f>IFERROR(INDEX('7A'!$G$192:$G$227,MATCH(C19,'7A'!$B$192:$B$227,0)),0)</f>
        <v>0</v>
      </c>
      <c r="M19" s="433">
        <f>IFERROR(INDEX('8A'!$G$192:$G$227,MATCH(C19,'8A'!$B$192:$B$227,0)),0)</f>
        <v>0</v>
      </c>
      <c r="N19" s="433">
        <f>IFERROR(INDEX('9A'!$G$192:$G$227,MATCH(C19,'9A'!$B$192:$B$227,0)),0)</f>
        <v>0</v>
      </c>
      <c r="O19" s="433">
        <f>IFERROR(INDEX('10A'!$G$192:$G$227,MATCH(C19,'10A'!$B$192:$B$227,0)),0)</f>
        <v>0</v>
      </c>
      <c r="P19" s="433">
        <f>IFERROR(INDEX('11A'!$G$192:$G$227,MATCH(C19,'11A'!$B$192:$B$227,0)),0)</f>
        <v>0</v>
      </c>
      <c r="Q19" s="433">
        <f>IFERROR(INDEX('12A'!$G$192:$G$227,MATCH(C19,'12A'!$B$192:$B$227,0)),0)</f>
        <v>0</v>
      </c>
      <c r="R19" s="433">
        <f>IFERROR(INDEX('13A'!$G$192:$G$227,MATCH(C19,'13A'!$B$192:$B$227,0)),0)</f>
        <v>0</v>
      </c>
      <c r="S19" s="433">
        <f>IFERROR(INDEX('14A'!$G$192:$G$227,MATCH(C19,'14A'!$B$192:$B$227,0)),0)</f>
        <v>0</v>
      </c>
      <c r="T19" s="433">
        <f>IFERROR(INDEX('15A'!$G$192:$G$227,MATCH(C19,'15A'!$B$192:$B$227,0)),0)</f>
        <v>0</v>
      </c>
      <c r="U19" s="433">
        <f>IFERROR(INDEX('16A'!$G$192:$G$227,MATCH($C19,'16A'!$B$192:$B$227,0)),0)</f>
        <v>0</v>
      </c>
      <c r="V19" s="433">
        <f>IFERROR(INDEX('17A'!$G$192:$G$227,MATCH($C19,'17A'!$B$192:$B$227,0)),0)</f>
        <v>0</v>
      </c>
      <c r="W19" s="433">
        <f>IFERROR(INDEX('18A'!$G$192:$G$227,MATCH($C19,'18A'!$B$192:$B$227,0)),0)</f>
        <v>0</v>
      </c>
      <c r="X19" s="433">
        <f>IFERROR(INDEX('19A'!$G$192:$G$227,MATCH($C19,'19A'!$B$192:$B$227,0)),0)</f>
        <v>0</v>
      </c>
      <c r="Y19" s="433">
        <f>IFERROR(INDEX('20A'!$G$192:$G$227,MATCH($C19,'20A'!$B$192:$B$227,0)),0)</f>
        <v>0</v>
      </c>
      <c r="Z19" s="433">
        <f>IFERROR(INDEX('21A'!$G$192:$G$227,MATCH($C19,'21A'!$B$192:$B$227,0)),0)</f>
        <v>0</v>
      </c>
      <c r="AA19" s="433">
        <f>IFERROR(INDEX('22A'!$G$192:$G$227,MATCH($C19,'22A'!$B$192:$B$227,0)),0)</f>
        <v>0</v>
      </c>
      <c r="AB19" s="433">
        <f>IFERROR(INDEX('23A'!$G$192:$G$227,MATCH($C19,'23A'!$B$192:$B$227,0)),0)</f>
        <v>0</v>
      </c>
      <c r="AC19" s="433">
        <f>IFERROR(INDEX('24A'!$G$192:$G$227,MATCH($C19,'24A'!$B$192:$B$227,0)),0)</f>
        <v>0</v>
      </c>
      <c r="AD19" s="433">
        <f>IFERROR(INDEX('25A'!$G$192:$G$227,MATCH($C19,'25A'!$B$192:$B$227,0)),0)</f>
        <v>0</v>
      </c>
      <c r="AE19" s="433">
        <f>IFERROR(INDEX('26A'!$G$192:$G$227,MATCH($C19,'26A'!$B$192:$B$227,0)),0)</f>
        <v>0</v>
      </c>
      <c r="AF19" s="433">
        <f>IFERROR(INDEX('27A'!$G$192:$G$227,MATCH($C19,'27A'!$B$192:$B$227,0)),0)</f>
        <v>0</v>
      </c>
      <c r="AG19" s="433">
        <f>IFERROR(INDEX('28A'!$G$192:$G$227,MATCH($C19,'28A'!$B$192:$B$227,0)),0)</f>
        <v>0</v>
      </c>
      <c r="AH19" s="433">
        <f>IFERROR(INDEX('29A'!$G$192:$G$227,MATCH($C19,'29A'!$B$192:$B$227,0)),0)</f>
        <v>0</v>
      </c>
      <c r="AI19" s="433">
        <f>IFERROR(INDEX('30A'!$G$192:$G$227,MATCH($C19,'30A'!$B$192:$B$227,0)),0)</f>
        <v>0</v>
      </c>
    </row>
    <row r="20" spans="1:35" s="304" customFormat="1" ht="19.95" hidden="1" customHeight="1">
      <c r="A20" s="301"/>
      <c r="B20" s="301"/>
      <c r="C20" s="302" t="s">
        <v>242</v>
      </c>
      <c r="D20" s="301" t="s">
        <v>209</v>
      </c>
      <c r="E20" s="303">
        <f t="shared" si="0"/>
        <v>0</v>
      </c>
      <c r="F20" s="433">
        <f>IFERROR(INDEX('1A'!$G$192:$G$227,MATCH(C20,'1A'!$B$192:$B$227,0)),0)</f>
        <v>0</v>
      </c>
      <c r="G20" s="433">
        <f>IFERROR(INDEX('2A'!$G$192:$G$227,MATCH(C20,'2A'!$B$192:$B$227,0)),0)</f>
        <v>0</v>
      </c>
      <c r="H20" s="433">
        <f>IFERROR(INDEX('3A'!$G$192:$G$227,MATCH(C20,'3A'!$B$192:$B$227,0)),0)</f>
        <v>0</v>
      </c>
      <c r="I20" s="433">
        <f>IFERROR(INDEX('4A'!$G$192:$G$227,MATCH(C20,'4A'!$B$192:$B$227,0)),0)</f>
        <v>0</v>
      </c>
      <c r="J20" s="433">
        <f>IFERROR(INDEX('5A'!$G$192:$G$227,MATCH(C20,'5A'!$B$192:$B$227,0)),0)</f>
        <v>0</v>
      </c>
      <c r="K20" s="433">
        <f>IFERROR(INDEX('6A'!$G$192:$G$227,MATCH(C20,'6A'!$B$192:$B$227,0)),0)</f>
        <v>0</v>
      </c>
      <c r="L20" s="433">
        <f>IFERROR(INDEX('7A'!$G$192:$G$227,MATCH(C20,'7A'!$B$192:$B$227,0)),0)</f>
        <v>0</v>
      </c>
      <c r="M20" s="433">
        <f>IFERROR(INDEX('8A'!$G$192:$G$227,MATCH(C20,'8A'!$B$192:$B$227,0)),0)</f>
        <v>0</v>
      </c>
      <c r="N20" s="433">
        <f>IFERROR(INDEX('9A'!$G$192:$G$227,MATCH(C20,'9A'!$B$192:$B$227,0)),0)</f>
        <v>0</v>
      </c>
      <c r="O20" s="433">
        <f>IFERROR(INDEX('10A'!$G$192:$G$227,MATCH(C20,'10A'!$B$192:$B$227,0)),0)</f>
        <v>0</v>
      </c>
      <c r="P20" s="433">
        <f>IFERROR(INDEX('11A'!$G$192:$G$227,MATCH(C20,'11A'!$B$192:$B$227,0)),0)</f>
        <v>0</v>
      </c>
      <c r="Q20" s="433">
        <f>IFERROR(INDEX('12A'!$G$192:$G$227,MATCH(C20,'12A'!$B$192:$B$227,0)),0)</f>
        <v>0</v>
      </c>
      <c r="R20" s="433">
        <f>IFERROR(INDEX('13A'!$G$192:$G$227,MATCH(C20,'13A'!$B$192:$B$227,0)),0)</f>
        <v>0</v>
      </c>
      <c r="S20" s="433">
        <f>IFERROR(INDEX('14A'!$G$192:$G$227,MATCH(C20,'14A'!$B$192:$B$227,0)),0)</f>
        <v>0</v>
      </c>
      <c r="T20" s="433">
        <f>IFERROR(INDEX('15A'!$G$192:$G$227,MATCH(C20,'15A'!$B$192:$B$227,0)),0)</f>
        <v>0</v>
      </c>
      <c r="U20" s="433">
        <f>IFERROR(INDEX('16A'!$G$192:$G$227,MATCH($C20,'16A'!$B$192:$B$227,0)),0)</f>
        <v>0</v>
      </c>
      <c r="V20" s="433">
        <f>IFERROR(INDEX('17A'!$G$192:$G$227,MATCH($C20,'17A'!$B$192:$B$227,0)),0)</f>
        <v>0</v>
      </c>
      <c r="W20" s="433">
        <f>IFERROR(INDEX('18A'!$G$192:$G$227,MATCH($C20,'18A'!$B$192:$B$227,0)),0)</f>
        <v>0</v>
      </c>
      <c r="X20" s="433">
        <f>IFERROR(INDEX('19A'!$G$192:$G$227,MATCH($C20,'19A'!$B$192:$B$227,0)),0)</f>
        <v>0</v>
      </c>
      <c r="Y20" s="433">
        <f>IFERROR(INDEX('20A'!$G$192:$G$227,MATCH($C20,'20A'!$B$192:$B$227,0)),0)</f>
        <v>0</v>
      </c>
      <c r="Z20" s="433">
        <f>IFERROR(INDEX('21A'!$G$192:$G$227,MATCH($C20,'21A'!$B$192:$B$227,0)),0)</f>
        <v>0</v>
      </c>
      <c r="AA20" s="433">
        <f>IFERROR(INDEX('22A'!$G$192:$G$227,MATCH($C20,'22A'!$B$192:$B$227,0)),0)</f>
        <v>0</v>
      </c>
      <c r="AB20" s="433">
        <f>IFERROR(INDEX('23A'!$G$192:$G$227,MATCH($C20,'23A'!$B$192:$B$227,0)),0)</f>
        <v>0</v>
      </c>
      <c r="AC20" s="433">
        <f>IFERROR(INDEX('24A'!$G$192:$G$227,MATCH($C20,'24A'!$B$192:$B$227,0)),0)</f>
        <v>0</v>
      </c>
      <c r="AD20" s="433">
        <f>IFERROR(INDEX('25A'!$G$192:$G$227,MATCH($C20,'25A'!$B$192:$B$227,0)),0)</f>
        <v>0</v>
      </c>
      <c r="AE20" s="433">
        <f>IFERROR(INDEX('26A'!$G$192:$G$227,MATCH($C20,'26A'!$B$192:$B$227,0)),0)</f>
        <v>0</v>
      </c>
      <c r="AF20" s="433">
        <f>IFERROR(INDEX('27A'!$G$192:$G$227,MATCH($C20,'27A'!$B$192:$B$227,0)),0)</f>
        <v>0</v>
      </c>
      <c r="AG20" s="433">
        <f>IFERROR(INDEX('28A'!$G$192:$G$227,MATCH($C20,'28A'!$B$192:$B$227,0)),0)</f>
        <v>0</v>
      </c>
      <c r="AH20" s="433">
        <f>IFERROR(INDEX('29A'!$G$192:$G$227,MATCH($C20,'29A'!$B$192:$B$227,0)),0)</f>
        <v>0</v>
      </c>
      <c r="AI20" s="433">
        <f>IFERROR(INDEX('30A'!$G$192:$G$227,MATCH($C20,'30A'!$B$192:$B$227,0)),0)</f>
        <v>0</v>
      </c>
    </row>
    <row r="21" spans="1:35" s="304" customFormat="1" ht="19.95" hidden="1" customHeight="1">
      <c r="A21" s="301"/>
      <c r="B21" s="301"/>
      <c r="C21" s="302" t="s">
        <v>243</v>
      </c>
      <c r="D21" s="301" t="s">
        <v>209</v>
      </c>
      <c r="E21" s="303">
        <f t="shared" si="0"/>
        <v>0</v>
      </c>
      <c r="F21" s="433">
        <f>IFERROR(INDEX('1A'!$G$192:$G$227,MATCH(C21,'1A'!$B$192:$B$227,0)),0)</f>
        <v>0</v>
      </c>
      <c r="G21" s="433">
        <f>IFERROR(INDEX('2A'!$G$192:$G$227,MATCH(C21,'2A'!$B$192:$B$227,0)),0)</f>
        <v>0</v>
      </c>
      <c r="H21" s="433">
        <f>IFERROR(INDEX('3A'!$G$192:$G$227,MATCH(C21,'3A'!$B$192:$B$227,0)),0)</f>
        <v>0</v>
      </c>
      <c r="I21" s="433">
        <f>IFERROR(INDEX('4A'!$G$192:$G$227,MATCH(C21,'4A'!$B$192:$B$227,0)),0)</f>
        <v>0</v>
      </c>
      <c r="J21" s="433">
        <f>IFERROR(INDEX('5A'!$G$192:$G$227,MATCH(C21,'5A'!$B$192:$B$227,0)),0)</f>
        <v>0</v>
      </c>
      <c r="K21" s="433">
        <f>IFERROR(INDEX('6A'!$G$192:$G$227,MATCH(C21,'6A'!$B$192:$B$227,0)),0)</f>
        <v>0</v>
      </c>
      <c r="L21" s="433">
        <f>IFERROR(INDEX('7A'!$G$192:$G$227,MATCH(C21,'7A'!$B$192:$B$227,0)),0)</f>
        <v>0</v>
      </c>
      <c r="M21" s="433">
        <f>IFERROR(INDEX('8A'!$G$192:$G$227,MATCH(C21,'8A'!$B$192:$B$227,0)),0)</f>
        <v>0</v>
      </c>
      <c r="N21" s="433">
        <f>IFERROR(INDEX('9A'!$G$192:$G$227,MATCH(C21,'9A'!$B$192:$B$227,0)),0)</f>
        <v>0</v>
      </c>
      <c r="O21" s="433">
        <f>IFERROR(INDEX('10A'!$G$192:$G$227,MATCH(C21,'10A'!$B$192:$B$227,0)),0)</f>
        <v>0</v>
      </c>
      <c r="P21" s="433">
        <f>IFERROR(INDEX('11A'!$G$192:$G$227,MATCH(C21,'11A'!$B$192:$B$227,0)),0)</f>
        <v>0</v>
      </c>
      <c r="Q21" s="433">
        <f>IFERROR(INDEX('12A'!$G$192:$G$227,MATCH(C21,'12A'!$B$192:$B$227,0)),0)</f>
        <v>0</v>
      </c>
      <c r="R21" s="433">
        <f>IFERROR(INDEX('13A'!$G$192:$G$227,MATCH(C21,'13A'!$B$192:$B$227,0)),0)</f>
        <v>0</v>
      </c>
      <c r="S21" s="433">
        <f>IFERROR(INDEX('14A'!$G$192:$G$227,MATCH(C21,'14A'!$B$192:$B$227,0)),0)</f>
        <v>0</v>
      </c>
      <c r="T21" s="433">
        <f>IFERROR(INDEX('15A'!$G$192:$G$227,MATCH(C21,'15A'!$B$192:$B$227,0)),0)</f>
        <v>0</v>
      </c>
      <c r="U21" s="433">
        <f>IFERROR(INDEX('16A'!$G$192:$G$227,MATCH($C21,'16A'!$B$192:$B$227,0)),0)</f>
        <v>0</v>
      </c>
      <c r="V21" s="433">
        <f>IFERROR(INDEX('17A'!$G$192:$G$227,MATCH($C21,'17A'!$B$192:$B$227,0)),0)</f>
        <v>0</v>
      </c>
      <c r="W21" s="433">
        <f>IFERROR(INDEX('18A'!$G$192:$G$227,MATCH($C21,'18A'!$B$192:$B$227,0)),0)</f>
        <v>0</v>
      </c>
      <c r="X21" s="433">
        <f>IFERROR(INDEX('19A'!$G$192:$G$227,MATCH($C21,'19A'!$B$192:$B$227,0)),0)</f>
        <v>0</v>
      </c>
      <c r="Y21" s="433">
        <f>IFERROR(INDEX('20A'!$G$192:$G$227,MATCH($C21,'20A'!$B$192:$B$227,0)),0)</f>
        <v>0</v>
      </c>
      <c r="Z21" s="433">
        <f>IFERROR(INDEX('21A'!$G$192:$G$227,MATCH($C21,'21A'!$B$192:$B$227,0)),0)</f>
        <v>0</v>
      </c>
      <c r="AA21" s="433">
        <f>IFERROR(INDEX('22A'!$G$192:$G$227,MATCH($C21,'22A'!$B$192:$B$227,0)),0)</f>
        <v>0</v>
      </c>
      <c r="AB21" s="433">
        <f>IFERROR(INDEX('23A'!$G$192:$G$227,MATCH($C21,'23A'!$B$192:$B$227,0)),0)</f>
        <v>0</v>
      </c>
      <c r="AC21" s="433">
        <f>IFERROR(INDEX('24A'!$G$192:$G$227,MATCH($C21,'24A'!$B$192:$B$227,0)),0)</f>
        <v>0</v>
      </c>
      <c r="AD21" s="433">
        <f>IFERROR(INDEX('25A'!$G$192:$G$227,MATCH($C21,'25A'!$B$192:$B$227,0)),0)</f>
        <v>0</v>
      </c>
      <c r="AE21" s="433">
        <f>IFERROR(INDEX('26A'!$G$192:$G$227,MATCH($C21,'26A'!$B$192:$B$227,0)),0)</f>
        <v>0</v>
      </c>
      <c r="AF21" s="433">
        <f>IFERROR(INDEX('27A'!$G$192:$G$227,MATCH($C21,'27A'!$B$192:$B$227,0)),0)</f>
        <v>0</v>
      </c>
      <c r="AG21" s="433">
        <f>IFERROR(INDEX('28A'!$G$192:$G$227,MATCH($C21,'28A'!$B$192:$B$227,0)),0)</f>
        <v>0</v>
      </c>
      <c r="AH21" s="433">
        <f>IFERROR(INDEX('29A'!$G$192:$G$227,MATCH($C21,'29A'!$B$192:$B$227,0)),0)</f>
        <v>0</v>
      </c>
      <c r="AI21" s="433">
        <f>IFERROR(INDEX('30A'!$G$192:$G$227,MATCH($C21,'30A'!$B$192:$B$227,0)),0)</f>
        <v>0</v>
      </c>
    </row>
    <row r="22" spans="1:35" s="304" customFormat="1" ht="19.95" hidden="1" customHeight="1">
      <c r="A22" s="301"/>
      <c r="B22" s="301"/>
      <c r="C22" s="302" t="s">
        <v>244</v>
      </c>
      <c r="D22" s="301" t="s">
        <v>209</v>
      </c>
      <c r="E22" s="303">
        <f t="shared" si="0"/>
        <v>0</v>
      </c>
      <c r="F22" s="433">
        <f>IFERROR(INDEX('1A'!$G$192:$G$227,MATCH(C22,'1A'!$B$192:$B$227,0)),0)</f>
        <v>0</v>
      </c>
      <c r="G22" s="433">
        <f>IFERROR(INDEX('2A'!$G$192:$G$227,MATCH(C22,'2A'!$B$192:$B$227,0)),0)</f>
        <v>0</v>
      </c>
      <c r="H22" s="433">
        <f>IFERROR(INDEX('3A'!$G$192:$G$227,MATCH(C22,'3A'!$B$192:$B$227,0)),0)</f>
        <v>0</v>
      </c>
      <c r="I22" s="433">
        <f>IFERROR(INDEX('4A'!$G$192:$G$227,MATCH(C22,'4A'!$B$192:$B$227,0)),0)</f>
        <v>0</v>
      </c>
      <c r="J22" s="433">
        <f>IFERROR(INDEX('5A'!$G$192:$G$227,MATCH(C22,'5A'!$B$192:$B$227,0)),0)</f>
        <v>0</v>
      </c>
      <c r="K22" s="433">
        <f>IFERROR(INDEX('6A'!$G$192:$G$227,MATCH(C22,'6A'!$B$192:$B$227,0)),0)</f>
        <v>0</v>
      </c>
      <c r="L22" s="433">
        <f>IFERROR(INDEX('7A'!$G$192:$G$227,MATCH(C22,'7A'!$B$192:$B$227,0)),0)</f>
        <v>0</v>
      </c>
      <c r="M22" s="433">
        <f>IFERROR(INDEX('8A'!$G$192:$G$227,MATCH(C22,'8A'!$B$192:$B$227,0)),0)</f>
        <v>0</v>
      </c>
      <c r="N22" s="433">
        <f>IFERROR(INDEX('9A'!$G$192:$G$227,MATCH(C22,'9A'!$B$192:$B$227,0)),0)</f>
        <v>0</v>
      </c>
      <c r="O22" s="433">
        <f>IFERROR(INDEX('10A'!$G$192:$G$227,MATCH(C22,'10A'!$B$192:$B$227,0)),0)</f>
        <v>0</v>
      </c>
      <c r="P22" s="433">
        <f>IFERROR(INDEX('11A'!$G$192:$G$227,MATCH(C22,'11A'!$B$192:$B$227,0)),0)</f>
        <v>0</v>
      </c>
      <c r="Q22" s="433">
        <f>IFERROR(INDEX('12A'!$G$192:$G$227,MATCH(C22,'12A'!$B$192:$B$227,0)),0)</f>
        <v>0</v>
      </c>
      <c r="R22" s="433">
        <f>IFERROR(INDEX('13A'!$G$192:$G$227,MATCH(C22,'13A'!$B$192:$B$227,0)),0)</f>
        <v>0</v>
      </c>
      <c r="S22" s="433">
        <f>IFERROR(INDEX('14A'!$G$192:$G$227,MATCH(C22,'14A'!$B$192:$B$227,0)),0)</f>
        <v>0</v>
      </c>
      <c r="T22" s="433">
        <f>IFERROR(INDEX('15A'!$G$192:$G$227,MATCH(C22,'15A'!$B$192:$B$227,0)),0)</f>
        <v>0</v>
      </c>
      <c r="U22" s="433">
        <f>IFERROR(INDEX('16A'!$G$192:$G$227,MATCH($C22,'16A'!$B$192:$B$227,0)),0)</f>
        <v>0</v>
      </c>
      <c r="V22" s="433">
        <f>IFERROR(INDEX('17A'!$G$192:$G$227,MATCH($C22,'17A'!$B$192:$B$227,0)),0)</f>
        <v>0</v>
      </c>
      <c r="W22" s="433">
        <f>IFERROR(INDEX('18A'!$G$192:$G$227,MATCH($C22,'18A'!$B$192:$B$227,0)),0)</f>
        <v>0</v>
      </c>
      <c r="X22" s="433">
        <f>IFERROR(INDEX('19A'!$G$192:$G$227,MATCH($C22,'19A'!$B$192:$B$227,0)),0)</f>
        <v>0</v>
      </c>
      <c r="Y22" s="433">
        <f>IFERROR(INDEX('20A'!$G$192:$G$227,MATCH($C22,'20A'!$B$192:$B$227,0)),0)</f>
        <v>0</v>
      </c>
      <c r="Z22" s="433">
        <f>IFERROR(INDEX('21A'!$G$192:$G$227,MATCH($C22,'21A'!$B$192:$B$227,0)),0)</f>
        <v>0</v>
      </c>
      <c r="AA22" s="433">
        <f>IFERROR(INDEX('22A'!$G$192:$G$227,MATCH($C22,'22A'!$B$192:$B$227,0)),0)</f>
        <v>0</v>
      </c>
      <c r="AB22" s="433">
        <f>IFERROR(INDEX('23A'!$G$192:$G$227,MATCH($C22,'23A'!$B$192:$B$227,0)),0)</f>
        <v>0</v>
      </c>
      <c r="AC22" s="433">
        <f>IFERROR(INDEX('24A'!$G$192:$G$227,MATCH($C22,'24A'!$B$192:$B$227,0)),0)</f>
        <v>0</v>
      </c>
      <c r="AD22" s="433">
        <f>IFERROR(INDEX('25A'!$G$192:$G$227,MATCH($C22,'25A'!$B$192:$B$227,0)),0)</f>
        <v>0</v>
      </c>
      <c r="AE22" s="433">
        <f>IFERROR(INDEX('26A'!$G$192:$G$227,MATCH($C22,'26A'!$B$192:$B$227,0)),0)</f>
        <v>0</v>
      </c>
      <c r="AF22" s="433">
        <f>IFERROR(INDEX('27A'!$G$192:$G$227,MATCH($C22,'27A'!$B$192:$B$227,0)),0)</f>
        <v>0</v>
      </c>
      <c r="AG22" s="433">
        <f>IFERROR(INDEX('28A'!$G$192:$G$227,MATCH($C22,'28A'!$B$192:$B$227,0)),0)</f>
        <v>0</v>
      </c>
      <c r="AH22" s="433">
        <f>IFERROR(INDEX('29A'!$G$192:$G$227,MATCH($C22,'29A'!$B$192:$B$227,0)),0)</f>
        <v>0</v>
      </c>
      <c r="AI22" s="433">
        <f>IFERROR(INDEX('30A'!$G$192:$G$227,MATCH($C22,'30A'!$B$192:$B$227,0)),0)</f>
        <v>0</v>
      </c>
    </row>
    <row r="23" spans="1:35" s="305" customFormat="1" ht="19.95" hidden="1" customHeight="1">
      <c r="A23" s="309"/>
      <c r="B23" s="309"/>
      <c r="C23" s="302" t="s">
        <v>245</v>
      </c>
      <c r="D23" s="309" t="s">
        <v>209</v>
      </c>
      <c r="E23" s="303">
        <f t="shared" si="0"/>
        <v>0</v>
      </c>
      <c r="F23" s="433">
        <f>IFERROR(INDEX('1A'!$G$192:$G$227,MATCH(C23,'1A'!$B$192:$B$227,0)),0)</f>
        <v>0</v>
      </c>
      <c r="G23" s="433">
        <f>IFERROR(INDEX('2A'!$G$192:$G$227,MATCH(C23,'2A'!$B$192:$B$227,0)),0)</f>
        <v>0</v>
      </c>
      <c r="H23" s="433">
        <f>IFERROR(INDEX('3A'!$G$192:$G$227,MATCH(C23,'3A'!$B$192:$B$227,0)),0)</f>
        <v>0</v>
      </c>
      <c r="I23" s="433">
        <f>IFERROR(INDEX('4A'!$G$192:$G$227,MATCH(C23,'4A'!$B$192:$B$227,0)),0)</f>
        <v>0</v>
      </c>
      <c r="J23" s="433">
        <f>IFERROR(INDEX('5A'!$G$192:$G$227,MATCH(C23,'5A'!$B$192:$B$227,0)),0)</f>
        <v>0</v>
      </c>
      <c r="K23" s="433">
        <f>IFERROR(INDEX('6A'!$G$192:$G$227,MATCH(C23,'6A'!$B$192:$B$227,0)),0)</f>
        <v>0</v>
      </c>
      <c r="L23" s="433">
        <f>IFERROR(INDEX('7A'!$G$192:$G$227,MATCH(C23,'7A'!$B$192:$B$227,0)),0)</f>
        <v>0</v>
      </c>
      <c r="M23" s="433">
        <f>IFERROR(INDEX('8A'!$G$192:$G$227,MATCH(C23,'8A'!$B$192:$B$227,0)),0)</f>
        <v>0</v>
      </c>
      <c r="N23" s="433">
        <f>IFERROR(INDEX('9A'!$G$192:$G$227,MATCH(C23,'9A'!$B$192:$B$227,0)),0)</f>
        <v>0</v>
      </c>
      <c r="O23" s="433">
        <f>IFERROR(INDEX('10A'!$G$192:$G$227,MATCH(C23,'10A'!$B$192:$B$227,0)),0)</f>
        <v>0</v>
      </c>
      <c r="P23" s="433">
        <f>IFERROR(INDEX('11A'!$G$192:$G$227,MATCH(C23,'11A'!$B$192:$B$227,0)),0)</f>
        <v>0</v>
      </c>
      <c r="Q23" s="433">
        <f>IFERROR(INDEX('12A'!$G$192:$G$227,MATCH(C23,'12A'!$B$192:$B$227,0)),0)</f>
        <v>0</v>
      </c>
      <c r="R23" s="433">
        <f>IFERROR(INDEX('13A'!$G$192:$G$227,MATCH(C23,'13A'!$B$192:$B$227,0)),0)</f>
        <v>0</v>
      </c>
      <c r="S23" s="433">
        <f>IFERROR(INDEX('14A'!$G$192:$G$227,MATCH(C23,'14A'!$B$192:$B$227,0)),0)</f>
        <v>0</v>
      </c>
      <c r="T23" s="433">
        <f>IFERROR(INDEX('15A'!$G$192:$G$227,MATCH(C23,'15A'!$B$192:$B$227,0)),0)</f>
        <v>0</v>
      </c>
      <c r="U23" s="433">
        <f>IFERROR(INDEX('16A'!$G$192:$G$227,MATCH($C23,'16A'!$B$192:$B$227,0)),0)</f>
        <v>0</v>
      </c>
      <c r="V23" s="433">
        <f>IFERROR(INDEX('17A'!$G$192:$G$227,MATCH($C23,'17A'!$B$192:$B$227,0)),0)</f>
        <v>0</v>
      </c>
      <c r="W23" s="433">
        <f>IFERROR(INDEX('18A'!$G$192:$G$227,MATCH($C23,'18A'!$B$192:$B$227,0)),0)</f>
        <v>0</v>
      </c>
      <c r="X23" s="433">
        <f>IFERROR(INDEX('19A'!$G$192:$G$227,MATCH($C23,'19A'!$B$192:$B$227,0)),0)</f>
        <v>0</v>
      </c>
      <c r="Y23" s="433">
        <f>IFERROR(INDEX('20A'!$G$192:$G$227,MATCH($C23,'20A'!$B$192:$B$227,0)),0)</f>
        <v>0</v>
      </c>
      <c r="Z23" s="433">
        <f>IFERROR(INDEX('21A'!$G$192:$G$227,MATCH($C23,'21A'!$B$192:$B$227,0)),0)</f>
        <v>0</v>
      </c>
      <c r="AA23" s="433">
        <f>IFERROR(INDEX('22A'!$G$192:$G$227,MATCH($C23,'22A'!$B$192:$B$227,0)),0)</f>
        <v>0</v>
      </c>
      <c r="AB23" s="433">
        <f>IFERROR(INDEX('23A'!$G$192:$G$227,MATCH($C23,'23A'!$B$192:$B$227,0)),0)</f>
        <v>0</v>
      </c>
      <c r="AC23" s="433">
        <f>IFERROR(INDEX('24A'!$G$192:$G$227,MATCH($C23,'24A'!$B$192:$B$227,0)),0)</f>
        <v>0</v>
      </c>
      <c r="AD23" s="433">
        <f>IFERROR(INDEX('25A'!$G$192:$G$227,MATCH($C23,'25A'!$B$192:$B$227,0)),0)</f>
        <v>0</v>
      </c>
      <c r="AE23" s="433">
        <f>IFERROR(INDEX('26A'!$G$192:$G$227,MATCH($C23,'26A'!$B$192:$B$227,0)),0)</f>
        <v>0</v>
      </c>
      <c r="AF23" s="433">
        <f>IFERROR(INDEX('27A'!$G$192:$G$227,MATCH($C23,'27A'!$B$192:$B$227,0)),0)</f>
        <v>0</v>
      </c>
      <c r="AG23" s="433">
        <f>IFERROR(INDEX('28A'!$G$192:$G$227,MATCH($C23,'28A'!$B$192:$B$227,0)),0)</f>
        <v>0</v>
      </c>
      <c r="AH23" s="433">
        <f>IFERROR(INDEX('29A'!$G$192:$G$227,MATCH($C23,'29A'!$B$192:$B$227,0)),0)</f>
        <v>0</v>
      </c>
      <c r="AI23" s="433">
        <f>IFERROR(INDEX('30A'!$G$192:$G$227,MATCH($C23,'30A'!$B$192:$B$227,0)),0)</f>
        <v>0</v>
      </c>
    </row>
    <row r="24" spans="1:35" s="296" customFormat="1" ht="17.399999999999999" hidden="1">
      <c r="A24" s="310"/>
      <c r="B24" s="310"/>
      <c r="C24" s="302" t="s">
        <v>246</v>
      </c>
      <c r="D24" s="309" t="s">
        <v>209</v>
      </c>
      <c r="E24" s="303">
        <f t="shared" si="0"/>
        <v>0</v>
      </c>
      <c r="F24" s="433">
        <f>IFERROR(INDEX('1A'!$G$192:$G$227,MATCH(C24,'1A'!$B$192:$B$227,0)),0)</f>
        <v>0</v>
      </c>
      <c r="G24" s="433">
        <f>IFERROR(INDEX('2A'!$G$192:$G$227,MATCH(C24,'2A'!$B$192:$B$227,0)),0)</f>
        <v>0</v>
      </c>
      <c r="H24" s="433">
        <f>IFERROR(INDEX('3A'!$G$192:$G$227,MATCH(C24,'3A'!$B$192:$B$227,0)),0)</f>
        <v>0</v>
      </c>
      <c r="I24" s="433">
        <f>IFERROR(INDEX('4A'!$G$192:$G$227,MATCH(C24,'4A'!$B$192:$B$227,0)),0)</f>
        <v>0</v>
      </c>
      <c r="J24" s="433">
        <f>IFERROR(INDEX('5A'!$G$192:$G$227,MATCH(C24,'5A'!$B$192:$B$227,0)),0)</f>
        <v>0</v>
      </c>
      <c r="K24" s="433">
        <f>IFERROR(INDEX('6A'!$G$192:$G$227,MATCH(C24,'6A'!$B$192:$B$227,0)),0)</f>
        <v>0</v>
      </c>
      <c r="L24" s="433">
        <f>IFERROR(INDEX('7A'!$G$192:$G$227,MATCH(C24,'7A'!$B$192:$B$227,0)),0)</f>
        <v>0</v>
      </c>
      <c r="M24" s="433">
        <f>IFERROR(INDEX('8A'!$G$192:$G$227,MATCH(C24,'8A'!$B$192:$B$227,0)),0)</f>
        <v>0</v>
      </c>
      <c r="N24" s="433">
        <f>IFERROR(INDEX('9A'!$G$192:$G$227,MATCH(C24,'9A'!$B$192:$B$227,0)),0)</f>
        <v>0</v>
      </c>
      <c r="O24" s="433">
        <f>IFERROR(INDEX('10A'!$G$192:$G$227,MATCH(C24,'10A'!$B$192:$B$227,0)),0)</f>
        <v>0</v>
      </c>
      <c r="P24" s="433">
        <f>IFERROR(INDEX('11A'!$G$192:$G$227,MATCH(C24,'11A'!$B$192:$B$227,0)),0)</f>
        <v>0</v>
      </c>
      <c r="Q24" s="433">
        <f>IFERROR(INDEX('12A'!$G$192:$G$227,MATCH(C24,'12A'!$B$192:$B$227,0)),0)</f>
        <v>0</v>
      </c>
      <c r="R24" s="433">
        <f>IFERROR(INDEX('13A'!$G$192:$G$227,MATCH(C24,'13A'!$B$192:$B$227,0)),0)</f>
        <v>0</v>
      </c>
      <c r="S24" s="433">
        <f>IFERROR(INDEX('14A'!$G$192:$G$227,MATCH(C24,'14A'!$B$192:$B$227,0)),0)</f>
        <v>0</v>
      </c>
      <c r="T24" s="433">
        <f>IFERROR(INDEX('15A'!$G$192:$G$227,MATCH(C24,'15A'!$B$192:$B$227,0)),0)</f>
        <v>0</v>
      </c>
      <c r="U24" s="433">
        <f>IFERROR(INDEX('16A'!$G$192:$G$227,MATCH($C24,'16A'!$B$192:$B$227,0)),0)</f>
        <v>0</v>
      </c>
      <c r="V24" s="433">
        <f>IFERROR(INDEX('17A'!$G$192:$G$227,MATCH($C24,'17A'!$B$192:$B$227,0)),0)</f>
        <v>0</v>
      </c>
      <c r="W24" s="433">
        <f>IFERROR(INDEX('18A'!$G$192:$G$227,MATCH($C24,'18A'!$B$192:$B$227,0)),0)</f>
        <v>0</v>
      </c>
      <c r="X24" s="433">
        <f>IFERROR(INDEX('19A'!$G$192:$G$227,MATCH($C24,'19A'!$B$192:$B$227,0)),0)</f>
        <v>0</v>
      </c>
      <c r="Y24" s="433">
        <f>IFERROR(INDEX('20A'!$G$192:$G$227,MATCH($C24,'20A'!$B$192:$B$227,0)),0)</f>
        <v>0</v>
      </c>
      <c r="Z24" s="433">
        <f>IFERROR(INDEX('21A'!$G$192:$G$227,MATCH($C24,'21A'!$B$192:$B$227,0)),0)</f>
        <v>0</v>
      </c>
      <c r="AA24" s="433">
        <f>IFERROR(INDEX('22A'!$G$192:$G$227,MATCH($C24,'22A'!$B$192:$B$227,0)),0)</f>
        <v>0</v>
      </c>
      <c r="AB24" s="433">
        <f>IFERROR(INDEX('23A'!$G$192:$G$227,MATCH($C24,'23A'!$B$192:$B$227,0)),0)</f>
        <v>0</v>
      </c>
      <c r="AC24" s="433">
        <f>IFERROR(INDEX('24A'!$G$192:$G$227,MATCH($C24,'24A'!$B$192:$B$227,0)),0)</f>
        <v>0</v>
      </c>
      <c r="AD24" s="433">
        <f>IFERROR(INDEX('25A'!$G$192:$G$227,MATCH($C24,'25A'!$B$192:$B$227,0)),0)</f>
        <v>0</v>
      </c>
      <c r="AE24" s="433">
        <f>IFERROR(INDEX('26A'!$G$192:$G$227,MATCH($C24,'26A'!$B$192:$B$227,0)),0)</f>
        <v>0</v>
      </c>
      <c r="AF24" s="433">
        <f>IFERROR(INDEX('27A'!$G$192:$G$227,MATCH($C24,'27A'!$B$192:$B$227,0)),0)</f>
        <v>0</v>
      </c>
      <c r="AG24" s="433">
        <f>IFERROR(INDEX('28A'!$G$192:$G$227,MATCH($C24,'28A'!$B$192:$B$227,0)),0)</f>
        <v>0</v>
      </c>
      <c r="AH24" s="433">
        <f>IFERROR(INDEX('29A'!$G$192:$G$227,MATCH($C24,'29A'!$B$192:$B$227,0)),0)</f>
        <v>0</v>
      </c>
      <c r="AI24" s="433">
        <f>IFERROR(INDEX('30A'!$G$192:$G$227,MATCH($C24,'30A'!$B$192:$B$227,0)),0)</f>
        <v>0</v>
      </c>
    </row>
    <row r="25" spans="1:35" s="306" customFormat="1" ht="17.399999999999999" hidden="1">
      <c r="A25" s="311"/>
      <c r="B25" s="311"/>
      <c r="C25" s="302" t="s">
        <v>247</v>
      </c>
      <c r="D25" s="309" t="s">
        <v>209</v>
      </c>
      <c r="E25" s="303">
        <f t="shared" si="0"/>
        <v>0</v>
      </c>
      <c r="F25" s="433">
        <f>IFERROR(INDEX('1A'!$G$192:$G$227,MATCH(C25,'1A'!$B$192:$B$227,0)),0)</f>
        <v>0</v>
      </c>
      <c r="G25" s="433">
        <f>IFERROR(INDEX('2A'!$G$192:$G$227,MATCH(C25,'2A'!$B$192:$B$227,0)),0)</f>
        <v>0</v>
      </c>
      <c r="H25" s="433">
        <f>IFERROR(INDEX('3A'!$G$192:$G$227,MATCH(C25,'3A'!$B$192:$B$227,0)),0)</f>
        <v>0</v>
      </c>
      <c r="I25" s="433">
        <f>IFERROR(INDEX('4A'!$G$192:$G$227,MATCH(C25,'4A'!$B$192:$B$227,0)),0)</f>
        <v>0</v>
      </c>
      <c r="J25" s="433">
        <f>IFERROR(INDEX('5A'!$G$192:$G$227,MATCH(C25,'5A'!$B$192:$B$227,0)),0)</f>
        <v>0</v>
      </c>
      <c r="K25" s="433">
        <f>IFERROR(INDEX('6A'!$G$192:$G$227,MATCH(C25,'6A'!$B$192:$B$227,0)),0)</f>
        <v>0</v>
      </c>
      <c r="L25" s="433">
        <f>IFERROR(INDEX('7A'!$G$192:$G$227,MATCH(C25,'7A'!$B$192:$B$227,0)),0)</f>
        <v>0</v>
      </c>
      <c r="M25" s="433">
        <f>IFERROR(INDEX('8A'!$G$192:$G$227,MATCH(C25,'8A'!$B$192:$B$227,0)),0)</f>
        <v>0</v>
      </c>
      <c r="N25" s="433">
        <f>IFERROR(INDEX('9A'!$G$192:$G$227,MATCH(C25,'9A'!$B$192:$B$227,0)),0)</f>
        <v>0</v>
      </c>
      <c r="O25" s="433">
        <f>IFERROR(INDEX('10A'!$G$192:$G$227,MATCH(C25,'10A'!$B$192:$B$227,0)),0)</f>
        <v>0</v>
      </c>
      <c r="P25" s="433">
        <f>IFERROR(INDEX('11A'!$G$192:$G$227,MATCH(C25,'11A'!$B$192:$B$227,0)),0)</f>
        <v>0</v>
      </c>
      <c r="Q25" s="433">
        <f>IFERROR(INDEX('12A'!$G$192:$G$227,MATCH(C25,'12A'!$B$192:$B$227,0)),0)</f>
        <v>0</v>
      </c>
      <c r="R25" s="433">
        <f>IFERROR(INDEX('13A'!$G$192:$G$227,MATCH(C25,'13A'!$B$192:$B$227,0)),0)</f>
        <v>0</v>
      </c>
      <c r="S25" s="433">
        <f>IFERROR(INDEX('14A'!$G$192:$G$227,MATCH(C25,'14A'!$B$192:$B$227,0)),0)</f>
        <v>0</v>
      </c>
      <c r="T25" s="433">
        <f>IFERROR(INDEX('15A'!$G$192:$G$227,MATCH(C25,'15A'!$B$192:$B$227,0)),0)</f>
        <v>0</v>
      </c>
      <c r="U25" s="433">
        <f>IFERROR(INDEX('16A'!$G$192:$G$227,MATCH($C25,'16A'!$B$192:$B$227,0)),0)</f>
        <v>0</v>
      </c>
      <c r="V25" s="433">
        <f>IFERROR(INDEX('17A'!$G$192:$G$227,MATCH($C25,'17A'!$B$192:$B$227,0)),0)</f>
        <v>0</v>
      </c>
      <c r="W25" s="433">
        <f>IFERROR(INDEX('18A'!$G$192:$G$227,MATCH($C25,'18A'!$B$192:$B$227,0)),0)</f>
        <v>0</v>
      </c>
      <c r="X25" s="433">
        <f>IFERROR(INDEX('19A'!$G$192:$G$227,MATCH($C25,'19A'!$B$192:$B$227,0)),0)</f>
        <v>0</v>
      </c>
      <c r="Y25" s="433">
        <f>IFERROR(INDEX('20A'!$G$192:$G$227,MATCH($C25,'20A'!$B$192:$B$227,0)),0)</f>
        <v>0</v>
      </c>
      <c r="Z25" s="433">
        <f>IFERROR(INDEX('21A'!$G$192:$G$227,MATCH($C25,'21A'!$B$192:$B$227,0)),0)</f>
        <v>0</v>
      </c>
      <c r="AA25" s="433">
        <f>IFERROR(INDEX('22A'!$G$192:$G$227,MATCH($C25,'22A'!$B$192:$B$227,0)),0)</f>
        <v>0</v>
      </c>
      <c r="AB25" s="433">
        <f>IFERROR(INDEX('23A'!$G$192:$G$227,MATCH($C25,'23A'!$B$192:$B$227,0)),0)</f>
        <v>0</v>
      </c>
      <c r="AC25" s="433">
        <f>IFERROR(INDEX('24A'!$G$192:$G$227,MATCH($C25,'24A'!$B$192:$B$227,0)),0)</f>
        <v>0</v>
      </c>
      <c r="AD25" s="433">
        <f>IFERROR(INDEX('25A'!$G$192:$G$227,MATCH($C25,'25A'!$B$192:$B$227,0)),0)</f>
        <v>0</v>
      </c>
      <c r="AE25" s="433">
        <f>IFERROR(INDEX('26A'!$G$192:$G$227,MATCH($C25,'26A'!$B$192:$B$227,0)),0)</f>
        <v>0</v>
      </c>
      <c r="AF25" s="433">
        <f>IFERROR(INDEX('27A'!$G$192:$G$227,MATCH($C25,'27A'!$B$192:$B$227,0)),0)</f>
        <v>0</v>
      </c>
      <c r="AG25" s="433">
        <f>IFERROR(INDEX('28A'!$G$192:$G$227,MATCH($C25,'28A'!$B$192:$B$227,0)),0)</f>
        <v>0</v>
      </c>
      <c r="AH25" s="433">
        <f>IFERROR(INDEX('29A'!$G$192:$G$227,MATCH($C25,'29A'!$B$192:$B$227,0)),0)</f>
        <v>0</v>
      </c>
      <c r="AI25" s="433">
        <f>IFERROR(INDEX('30A'!$G$192:$G$227,MATCH($C25,'30A'!$B$192:$B$227,0)),0)</f>
        <v>0</v>
      </c>
    </row>
    <row r="26" spans="1:35" s="306" customFormat="1" ht="17.399999999999999" hidden="1">
      <c r="A26" s="312"/>
      <c r="B26" s="312"/>
      <c r="C26" s="302" t="s">
        <v>248</v>
      </c>
      <c r="D26" s="309" t="s">
        <v>209</v>
      </c>
      <c r="E26" s="303">
        <f t="shared" si="0"/>
        <v>0</v>
      </c>
      <c r="F26" s="433">
        <f>IFERROR(INDEX('1A'!$G$192:$G$227,MATCH(C26,'1A'!$B$192:$B$227,0)),0)</f>
        <v>0</v>
      </c>
      <c r="G26" s="433">
        <f>IFERROR(INDEX('2A'!$G$192:$G$227,MATCH(C26,'2A'!$B$192:$B$227,0)),0)</f>
        <v>0</v>
      </c>
      <c r="H26" s="433">
        <f>IFERROR(INDEX('3A'!$G$192:$G$227,MATCH(C26,'3A'!$B$192:$B$227,0)),0)</f>
        <v>0</v>
      </c>
      <c r="I26" s="433">
        <f>IFERROR(INDEX('4A'!$G$192:$G$227,MATCH(C26,'4A'!$B$192:$B$227,0)),0)</f>
        <v>0</v>
      </c>
      <c r="J26" s="433">
        <f>IFERROR(INDEX('5A'!$G$192:$G$227,MATCH(C26,'5A'!$B$192:$B$227,0)),0)</f>
        <v>0</v>
      </c>
      <c r="K26" s="433">
        <f>IFERROR(INDEX('6A'!$G$192:$G$227,MATCH(C26,'6A'!$B$192:$B$227,0)),0)</f>
        <v>0</v>
      </c>
      <c r="L26" s="433">
        <f>IFERROR(INDEX('7A'!$G$192:$G$227,MATCH(C26,'7A'!$B$192:$B$227,0)),0)</f>
        <v>0</v>
      </c>
      <c r="M26" s="433">
        <f>IFERROR(INDEX('8A'!$G$192:$G$227,MATCH(C26,'8A'!$B$192:$B$227,0)),0)</f>
        <v>0</v>
      </c>
      <c r="N26" s="433">
        <f>IFERROR(INDEX('9A'!$G$192:$G$227,MATCH(C26,'9A'!$B$192:$B$227,0)),0)</f>
        <v>0</v>
      </c>
      <c r="O26" s="433">
        <f>IFERROR(INDEX('10A'!$G$192:$G$227,MATCH(C26,'10A'!$B$192:$B$227,0)),0)</f>
        <v>0</v>
      </c>
      <c r="P26" s="433">
        <f>IFERROR(INDEX('11A'!$G$192:$G$227,MATCH(C26,'11A'!$B$192:$B$227,0)),0)</f>
        <v>0</v>
      </c>
      <c r="Q26" s="433">
        <f>IFERROR(INDEX('12A'!$G$192:$G$227,MATCH(C26,'12A'!$B$192:$B$227,0)),0)</f>
        <v>0</v>
      </c>
      <c r="R26" s="433">
        <f>IFERROR(INDEX('13A'!$G$192:$G$227,MATCH(C26,'13A'!$B$192:$B$227,0)),0)</f>
        <v>0</v>
      </c>
      <c r="S26" s="433">
        <f>IFERROR(INDEX('14A'!$G$192:$G$227,MATCH(C26,'14A'!$B$192:$B$227,0)),0)</f>
        <v>0</v>
      </c>
      <c r="T26" s="433">
        <f>IFERROR(INDEX('15A'!$G$192:$G$227,MATCH(C26,'15A'!$B$192:$B$227,0)),0)</f>
        <v>0</v>
      </c>
      <c r="U26" s="433">
        <f>IFERROR(INDEX('16A'!$G$192:$G$227,MATCH($C26,'16A'!$B$192:$B$227,0)),0)</f>
        <v>0</v>
      </c>
      <c r="V26" s="433">
        <f>IFERROR(INDEX('17A'!$G$192:$G$227,MATCH($C26,'17A'!$B$192:$B$227,0)),0)</f>
        <v>0</v>
      </c>
      <c r="W26" s="433">
        <f>IFERROR(INDEX('18A'!$G$192:$G$227,MATCH($C26,'18A'!$B$192:$B$227,0)),0)</f>
        <v>0</v>
      </c>
      <c r="X26" s="433">
        <f>IFERROR(INDEX('19A'!$G$192:$G$227,MATCH($C26,'19A'!$B$192:$B$227,0)),0)</f>
        <v>0</v>
      </c>
      <c r="Y26" s="433">
        <f>IFERROR(INDEX('20A'!$G$192:$G$227,MATCH($C26,'20A'!$B$192:$B$227,0)),0)</f>
        <v>0</v>
      </c>
      <c r="Z26" s="433">
        <f>IFERROR(INDEX('21A'!$G$192:$G$227,MATCH($C26,'21A'!$B$192:$B$227,0)),0)</f>
        <v>0</v>
      </c>
      <c r="AA26" s="433">
        <f>IFERROR(INDEX('22A'!$G$192:$G$227,MATCH($C26,'22A'!$B$192:$B$227,0)),0)</f>
        <v>0</v>
      </c>
      <c r="AB26" s="433">
        <f>IFERROR(INDEX('23A'!$G$192:$G$227,MATCH($C26,'23A'!$B$192:$B$227,0)),0)</f>
        <v>0</v>
      </c>
      <c r="AC26" s="433">
        <f>IFERROR(INDEX('24A'!$G$192:$G$227,MATCH($C26,'24A'!$B$192:$B$227,0)),0)</f>
        <v>0</v>
      </c>
      <c r="AD26" s="433">
        <f>IFERROR(INDEX('25A'!$G$192:$G$227,MATCH($C26,'25A'!$B$192:$B$227,0)),0)</f>
        <v>0</v>
      </c>
      <c r="AE26" s="433">
        <f>IFERROR(INDEX('26A'!$G$192:$G$227,MATCH($C26,'26A'!$B$192:$B$227,0)),0)</f>
        <v>0</v>
      </c>
      <c r="AF26" s="433">
        <f>IFERROR(INDEX('27A'!$G$192:$G$227,MATCH($C26,'27A'!$B$192:$B$227,0)),0)</f>
        <v>0</v>
      </c>
      <c r="AG26" s="433">
        <f>IFERROR(INDEX('28A'!$G$192:$G$227,MATCH($C26,'28A'!$B$192:$B$227,0)),0)</f>
        <v>0</v>
      </c>
      <c r="AH26" s="433">
        <f>IFERROR(INDEX('29A'!$G$192:$G$227,MATCH($C26,'29A'!$B$192:$B$227,0)),0)</f>
        <v>0</v>
      </c>
      <c r="AI26" s="433">
        <f>IFERROR(INDEX('30A'!$G$192:$G$227,MATCH($C26,'30A'!$B$192:$B$227,0)),0)</f>
        <v>0</v>
      </c>
    </row>
    <row r="27" spans="1:35" s="307" customFormat="1" ht="17.399999999999999" hidden="1">
      <c r="A27" s="312"/>
      <c r="B27" s="312"/>
      <c r="C27" s="302" t="s">
        <v>249</v>
      </c>
      <c r="D27" s="309" t="s">
        <v>209</v>
      </c>
      <c r="E27" s="303">
        <f t="shared" si="0"/>
        <v>0</v>
      </c>
      <c r="F27" s="433">
        <f>IFERROR(INDEX('1A'!$G$192:$G$227,MATCH(C27,'1A'!$B$192:$B$227,0)),0)</f>
        <v>0</v>
      </c>
      <c r="G27" s="433">
        <f>IFERROR(INDEX('2A'!$G$192:$G$227,MATCH(C27,'2A'!$B$192:$B$227,0)),0)</f>
        <v>0</v>
      </c>
      <c r="H27" s="433">
        <f>IFERROR(INDEX('3A'!$G$192:$G$227,MATCH(C27,'3A'!$B$192:$B$227,0)),0)</f>
        <v>0</v>
      </c>
      <c r="I27" s="433">
        <f>IFERROR(INDEX('4A'!$G$192:$G$227,MATCH(C27,'4A'!$B$192:$B$227,0)),0)</f>
        <v>0</v>
      </c>
      <c r="J27" s="433">
        <f>IFERROR(INDEX('5A'!$G$192:$G$227,MATCH(C27,'5A'!$B$192:$B$227,0)),0)</f>
        <v>0</v>
      </c>
      <c r="K27" s="433">
        <f>IFERROR(INDEX('6A'!$G$192:$G$227,MATCH(C27,'6A'!$B$192:$B$227,0)),0)</f>
        <v>0</v>
      </c>
      <c r="L27" s="433">
        <f>IFERROR(INDEX('7A'!$G$192:$G$227,MATCH(C27,'7A'!$B$192:$B$227,0)),0)</f>
        <v>0</v>
      </c>
      <c r="M27" s="433">
        <f>IFERROR(INDEX('8A'!$G$192:$G$227,MATCH(C27,'8A'!$B$192:$B$227,0)),0)</f>
        <v>0</v>
      </c>
      <c r="N27" s="433">
        <f>IFERROR(INDEX('9A'!$G$192:$G$227,MATCH(C27,'9A'!$B$192:$B$227,0)),0)</f>
        <v>0</v>
      </c>
      <c r="O27" s="433">
        <f>IFERROR(INDEX('10A'!$G$192:$G$227,MATCH(C27,'10A'!$B$192:$B$227,0)),0)</f>
        <v>0</v>
      </c>
      <c r="P27" s="433">
        <f>IFERROR(INDEX('11A'!$G$192:$G$227,MATCH(C27,'11A'!$B$192:$B$227,0)),0)</f>
        <v>0</v>
      </c>
      <c r="Q27" s="433">
        <f>IFERROR(INDEX('12A'!$G$192:$G$227,MATCH(C27,'12A'!$B$192:$B$227,0)),0)</f>
        <v>0</v>
      </c>
      <c r="R27" s="433">
        <f>IFERROR(INDEX('13A'!$G$192:$G$227,MATCH(C27,'13A'!$B$192:$B$227,0)),0)</f>
        <v>0</v>
      </c>
      <c r="S27" s="433">
        <f>IFERROR(INDEX('14A'!$G$192:$G$227,MATCH(C27,'14A'!$B$192:$B$227,0)),0)</f>
        <v>0</v>
      </c>
      <c r="T27" s="433">
        <f>IFERROR(INDEX('15A'!$G$192:$G$227,MATCH(C27,'15A'!$B$192:$B$227,0)),0)</f>
        <v>0</v>
      </c>
      <c r="U27" s="433">
        <f>IFERROR(INDEX('16A'!$G$192:$G$227,MATCH($C27,'16A'!$B$192:$B$227,0)),0)</f>
        <v>0</v>
      </c>
      <c r="V27" s="433">
        <f>IFERROR(INDEX('17A'!$G$192:$G$227,MATCH($C27,'17A'!$B$192:$B$227,0)),0)</f>
        <v>0</v>
      </c>
      <c r="W27" s="433">
        <f>IFERROR(INDEX('18A'!$G$192:$G$227,MATCH($C27,'18A'!$B$192:$B$227,0)),0)</f>
        <v>0</v>
      </c>
      <c r="X27" s="433">
        <f>IFERROR(INDEX('19A'!$G$192:$G$227,MATCH($C27,'19A'!$B$192:$B$227,0)),0)</f>
        <v>0</v>
      </c>
      <c r="Y27" s="433">
        <f>IFERROR(INDEX('20A'!$G$192:$G$227,MATCH($C27,'20A'!$B$192:$B$227,0)),0)</f>
        <v>0</v>
      </c>
      <c r="Z27" s="433">
        <f>IFERROR(INDEX('21A'!$G$192:$G$227,MATCH($C27,'21A'!$B$192:$B$227,0)),0)</f>
        <v>0</v>
      </c>
      <c r="AA27" s="433">
        <f>IFERROR(INDEX('22A'!$G$192:$G$227,MATCH($C27,'22A'!$B$192:$B$227,0)),0)</f>
        <v>0</v>
      </c>
      <c r="AB27" s="433">
        <f>IFERROR(INDEX('23A'!$G$192:$G$227,MATCH($C27,'23A'!$B$192:$B$227,0)),0)</f>
        <v>0</v>
      </c>
      <c r="AC27" s="433">
        <f>IFERROR(INDEX('24A'!$G$192:$G$227,MATCH($C27,'24A'!$B$192:$B$227,0)),0)</f>
        <v>0</v>
      </c>
      <c r="AD27" s="433">
        <f>IFERROR(INDEX('25A'!$G$192:$G$227,MATCH($C27,'25A'!$B$192:$B$227,0)),0)</f>
        <v>0</v>
      </c>
      <c r="AE27" s="433">
        <f>IFERROR(INDEX('26A'!$G$192:$G$227,MATCH($C27,'26A'!$B$192:$B$227,0)),0)</f>
        <v>0</v>
      </c>
      <c r="AF27" s="433">
        <f>IFERROR(INDEX('27A'!$G$192:$G$227,MATCH($C27,'27A'!$B$192:$B$227,0)),0)</f>
        <v>0</v>
      </c>
      <c r="AG27" s="433">
        <f>IFERROR(INDEX('28A'!$G$192:$G$227,MATCH($C27,'28A'!$B$192:$B$227,0)),0)</f>
        <v>0</v>
      </c>
      <c r="AH27" s="433">
        <f>IFERROR(INDEX('29A'!$G$192:$G$227,MATCH($C27,'29A'!$B$192:$B$227,0)),0)</f>
        <v>0</v>
      </c>
      <c r="AI27" s="433">
        <f>IFERROR(INDEX('30A'!$G$192:$G$227,MATCH($C27,'30A'!$B$192:$B$227,0)),0)</f>
        <v>0</v>
      </c>
    </row>
    <row r="28" spans="1:35" ht="17.399999999999999" hidden="1">
      <c r="A28" s="313"/>
      <c r="B28" s="313"/>
      <c r="C28" s="302" t="s">
        <v>64</v>
      </c>
      <c r="D28" s="309" t="s">
        <v>209</v>
      </c>
      <c r="E28" s="303">
        <f t="shared" si="0"/>
        <v>0</v>
      </c>
      <c r="F28" s="433">
        <f>IFERROR(INDEX('1A'!$G$192:$G$227,MATCH(C28,'1A'!$B$192:$B$227,0)),0)</f>
        <v>0</v>
      </c>
      <c r="G28" s="433">
        <f>IFERROR(INDEX('2A'!$G$192:$G$227,MATCH(C28,'2A'!$B$192:$B$227,0)),0)</f>
        <v>0</v>
      </c>
      <c r="H28" s="433">
        <f>IFERROR(INDEX('3A'!$G$192:$G$227,MATCH(C28,'3A'!$B$192:$B$227,0)),0)</f>
        <v>0</v>
      </c>
      <c r="I28" s="433">
        <f>IFERROR(INDEX('4A'!$G$192:$G$227,MATCH(C28,'4A'!$B$192:$B$227,0)),0)</f>
        <v>0</v>
      </c>
      <c r="J28" s="433">
        <f>IFERROR(INDEX('5A'!$G$192:$G$227,MATCH(C28,'5A'!$B$192:$B$227,0)),0)</f>
        <v>0</v>
      </c>
      <c r="K28" s="433">
        <f>IFERROR(INDEX('6A'!$G$192:$G$227,MATCH(C28,'6A'!$B$192:$B$227,0)),0)</f>
        <v>0</v>
      </c>
      <c r="L28" s="433">
        <f>IFERROR(INDEX('7A'!$G$192:$G$227,MATCH(C28,'7A'!$B$192:$B$227,0)),0)</f>
        <v>0</v>
      </c>
      <c r="M28" s="433">
        <f>IFERROR(INDEX('8A'!$G$192:$G$227,MATCH(C28,'8A'!$B$192:$B$227,0)),0)</f>
        <v>0</v>
      </c>
      <c r="N28" s="433">
        <f>IFERROR(INDEX('9A'!$G$192:$G$227,MATCH(C28,'9A'!$B$192:$B$227,0)),0)</f>
        <v>0</v>
      </c>
      <c r="O28" s="433">
        <f>IFERROR(INDEX('10A'!$G$192:$G$227,MATCH(C28,'10A'!$B$192:$B$227,0)),0)</f>
        <v>0</v>
      </c>
      <c r="P28" s="433">
        <f>IFERROR(INDEX('11A'!$G$192:$G$227,MATCH(C28,'11A'!$B$192:$B$227,0)),0)</f>
        <v>0</v>
      </c>
      <c r="Q28" s="433">
        <f>IFERROR(INDEX('12A'!$G$192:$G$227,MATCH(C28,'12A'!$B$192:$B$227,0)),0)</f>
        <v>0</v>
      </c>
      <c r="R28" s="433">
        <f>IFERROR(INDEX('13A'!$G$192:$G$227,MATCH(C28,'13A'!$B$192:$B$227,0)),0)</f>
        <v>0</v>
      </c>
      <c r="S28" s="433">
        <f>IFERROR(INDEX('14A'!$G$192:$G$227,MATCH(C28,'14A'!$B$192:$B$227,0)),0)</f>
        <v>0</v>
      </c>
      <c r="T28" s="433">
        <f>IFERROR(INDEX('15A'!$G$192:$G$227,MATCH(C28,'15A'!$B$192:$B$227,0)),0)</f>
        <v>0</v>
      </c>
      <c r="U28" s="433">
        <f>IFERROR(INDEX('16A'!$G$192:$G$227,MATCH($C28,'16A'!$B$192:$B$227,0)),0)</f>
        <v>0</v>
      </c>
      <c r="V28" s="433">
        <f>IFERROR(INDEX('17A'!$G$192:$G$227,MATCH($C28,'17A'!$B$192:$B$227,0)),0)</f>
        <v>0</v>
      </c>
      <c r="W28" s="433">
        <f>IFERROR(INDEX('18A'!$G$192:$G$227,MATCH($C28,'18A'!$B$192:$B$227,0)),0)</f>
        <v>0</v>
      </c>
      <c r="X28" s="433">
        <f>IFERROR(INDEX('19A'!$G$192:$G$227,MATCH($C28,'19A'!$B$192:$B$227,0)),0)</f>
        <v>0</v>
      </c>
      <c r="Y28" s="433">
        <f>IFERROR(INDEX('20A'!$G$192:$G$227,MATCH($C28,'20A'!$B$192:$B$227,0)),0)</f>
        <v>0</v>
      </c>
      <c r="Z28" s="433">
        <f>IFERROR(INDEX('21A'!$G$192:$G$227,MATCH($C28,'21A'!$B$192:$B$227,0)),0)</f>
        <v>0</v>
      </c>
      <c r="AA28" s="433">
        <f>IFERROR(INDEX('22A'!$G$192:$G$227,MATCH($C28,'22A'!$B$192:$B$227,0)),0)</f>
        <v>0</v>
      </c>
      <c r="AB28" s="433">
        <f>IFERROR(INDEX('23A'!$G$192:$G$227,MATCH($C28,'23A'!$B$192:$B$227,0)),0)</f>
        <v>0</v>
      </c>
      <c r="AC28" s="433">
        <f>IFERROR(INDEX('24A'!$G$192:$G$227,MATCH($C28,'24A'!$B$192:$B$227,0)),0)</f>
        <v>0</v>
      </c>
      <c r="AD28" s="433">
        <f>IFERROR(INDEX('25A'!$G$192:$G$227,MATCH($C28,'25A'!$B$192:$B$227,0)),0)</f>
        <v>0</v>
      </c>
      <c r="AE28" s="433">
        <f>IFERROR(INDEX('26A'!$G$192:$G$227,MATCH($C28,'26A'!$B$192:$B$227,0)),0)</f>
        <v>0</v>
      </c>
      <c r="AF28" s="433">
        <f>IFERROR(INDEX('27A'!$G$192:$G$227,MATCH($C28,'27A'!$B$192:$B$227,0)),0)</f>
        <v>0</v>
      </c>
      <c r="AG28" s="433">
        <f>IFERROR(INDEX('28A'!$G$192:$G$227,MATCH($C28,'28A'!$B$192:$B$227,0)),0)</f>
        <v>0</v>
      </c>
      <c r="AH28" s="433">
        <f>IFERROR(INDEX('29A'!$G$192:$G$227,MATCH($C28,'29A'!$B$192:$B$227,0)),0)</f>
        <v>0</v>
      </c>
      <c r="AI28" s="433">
        <f>IFERROR(INDEX('30A'!$G$192:$G$227,MATCH($C28,'30A'!$B$192:$B$227,0)),0)</f>
        <v>0</v>
      </c>
    </row>
    <row r="29" spans="1:35" ht="17.399999999999999" hidden="1">
      <c r="A29" s="314"/>
      <c r="B29" s="314"/>
      <c r="C29" s="302" t="s">
        <v>65</v>
      </c>
      <c r="D29" s="309" t="s">
        <v>209</v>
      </c>
      <c r="E29" s="303">
        <f t="shared" si="0"/>
        <v>0</v>
      </c>
      <c r="F29" s="433">
        <f>IFERROR(INDEX('1A'!$G$192:$G$227,MATCH(C29,'1A'!$B$192:$B$227,0)),0)</f>
        <v>0</v>
      </c>
      <c r="G29" s="433">
        <f>IFERROR(INDEX('2A'!$G$192:$G$227,MATCH(C29,'2A'!$B$192:$B$227,0)),0)</f>
        <v>0</v>
      </c>
      <c r="H29" s="433">
        <f>IFERROR(INDEX('3A'!$G$192:$G$227,MATCH(C29,'3A'!$B$192:$B$227,0)),0)</f>
        <v>0</v>
      </c>
      <c r="I29" s="433">
        <f>IFERROR(INDEX('4A'!$G$192:$G$227,MATCH(C29,'4A'!$B$192:$B$227,0)),0)</f>
        <v>0</v>
      </c>
      <c r="J29" s="433">
        <f>IFERROR(INDEX('5A'!$G$192:$G$227,MATCH(C29,'5A'!$B$192:$B$227,0)),0)</f>
        <v>0</v>
      </c>
      <c r="K29" s="433">
        <f>IFERROR(INDEX('6A'!$G$192:$G$227,MATCH(C29,'6A'!$B$192:$B$227,0)),0)</f>
        <v>0</v>
      </c>
      <c r="L29" s="433">
        <f>IFERROR(INDEX('7A'!$G$192:$G$227,MATCH(C29,'7A'!$B$192:$B$227,0)),0)</f>
        <v>0</v>
      </c>
      <c r="M29" s="433">
        <f>IFERROR(INDEX('8A'!$G$192:$G$227,MATCH(C29,'8A'!$B$192:$B$227,0)),0)</f>
        <v>0</v>
      </c>
      <c r="N29" s="433">
        <f>IFERROR(INDEX('9A'!$G$192:$G$227,MATCH(C29,'9A'!$B$192:$B$227,0)),0)</f>
        <v>0</v>
      </c>
      <c r="O29" s="433">
        <f>IFERROR(INDEX('10A'!$G$192:$G$227,MATCH(C29,'10A'!$B$192:$B$227,0)),0)</f>
        <v>0</v>
      </c>
      <c r="P29" s="433">
        <f>IFERROR(INDEX('11A'!$G$192:$G$227,MATCH(C29,'11A'!$B$192:$B$227,0)),0)</f>
        <v>0</v>
      </c>
      <c r="Q29" s="433">
        <f>IFERROR(INDEX('12A'!$G$192:$G$227,MATCH(C29,'12A'!$B$192:$B$227,0)),0)</f>
        <v>0</v>
      </c>
      <c r="R29" s="433">
        <f>IFERROR(INDEX('13A'!$G$192:$G$227,MATCH(C29,'13A'!$B$192:$B$227,0)),0)</f>
        <v>0</v>
      </c>
      <c r="S29" s="433">
        <f>IFERROR(INDEX('14A'!$G$192:$G$227,MATCH(C29,'14A'!$B$192:$B$227,0)),0)</f>
        <v>0</v>
      </c>
      <c r="T29" s="433">
        <f>IFERROR(INDEX('15A'!$G$192:$G$227,MATCH(C29,'15A'!$B$192:$B$227,0)),0)</f>
        <v>0</v>
      </c>
      <c r="U29" s="433">
        <f>IFERROR(INDEX('16A'!$G$192:$G$227,MATCH($C29,'16A'!$B$192:$B$227,0)),0)</f>
        <v>0</v>
      </c>
      <c r="V29" s="433">
        <f>IFERROR(INDEX('17A'!$G$192:$G$227,MATCH($C29,'17A'!$B$192:$B$227,0)),0)</f>
        <v>0</v>
      </c>
      <c r="W29" s="433">
        <f>IFERROR(INDEX('18A'!$G$192:$G$227,MATCH($C29,'18A'!$B$192:$B$227,0)),0)</f>
        <v>0</v>
      </c>
      <c r="X29" s="433">
        <f>IFERROR(INDEX('19A'!$G$192:$G$227,MATCH($C29,'19A'!$B$192:$B$227,0)),0)</f>
        <v>0</v>
      </c>
      <c r="Y29" s="433">
        <f>IFERROR(INDEX('20A'!$G$192:$G$227,MATCH($C29,'20A'!$B$192:$B$227,0)),0)</f>
        <v>0</v>
      </c>
      <c r="Z29" s="433">
        <f>IFERROR(INDEX('21A'!$G$192:$G$227,MATCH($C29,'21A'!$B$192:$B$227,0)),0)</f>
        <v>0</v>
      </c>
      <c r="AA29" s="433">
        <f>IFERROR(INDEX('22A'!$G$192:$G$227,MATCH($C29,'22A'!$B$192:$B$227,0)),0)</f>
        <v>0</v>
      </c>
      <c r="AB29" s="433">
        <f>IFERROR(INDEX('23A'!$G$192:$G$227,MATCH($C29,'23A'!$B$192:$B$227,0)),0)</f>
        <v>0</v>
      </c>
      <c r="AC29" s="433">
        <f>IFERROR(INDEX('24A'!$G$192:$G$227,MATCH($C29,'24A'!$B$192:$B$227,0)),0)</f>
        <v>0</v>
      </c>
      <c r="AD29" s="433">
        <f>IFERROR(INDEX('25A'!$G$192:$G$227,MATCH($C29,'25A'!$B$192:$B$227,0)),0)</f>
        <v>0</v>
      </c>
      <c r="AE29" s="433">
        <f>IFERROR(INDEX('26A'!$G$192:$G$227,MATCH($C29,'26A'!$B$192:$B$227,0)),0)</f>
        <v>0</v>
      </c>
      <c r="AF29" s="433">
        <f>IFERROR(INDEX('27A'!$G$192:$G$227,MATCH($C29,'27A'!$B$192:$B$227,0)),0)</f>
        <v>0</v>
      </c>
      <c r="AG29" s="433">
        <f>IFERROR(INDEX('28A'!$G$192:$G$227,MATCH($C29,'28A'!$B$192:$B$227,0)),0)</f>
        <v>0</v>
      </c>
      <c r="AH29" s="433">
        <f>IFERROR(INDEX('29A'!$G$192:$G$227,MATCH($C29,'29A'!$B$192:$B$227,0)),0)</f>
        <v>0</v>
      </c>
      <c r="AI29" s="433">
        <f>IFERROR(INDEX('30A'!$G$192:$G$227,MATCH($C29,'30A'!$B$192:$B$227,0)),0)</f>
        <v>0</v>
      </c>
    </row>
    <row r="30" spans="1:35" ht="17.399999999999999">
      <c r="A30" s="314"/>
      <c r="B30" s="314"/>
      <c r="C30" s="302" t="s">
        <v>63</v>
      </c>
      <c r="D30" s="309" t="s">
        <v>209</v>
      </c>
      <c r="E30" s="303">
        <f t="shared" si="0"/>
        <v>0</v>
      </c>
      <c r="F30" s="433">
        <f>IFERROR(INDEX('1A'!$G$192:$G$227,MATCH(C30,'1A'!$B$192:$B$227,0)),0)</f>
        <v>0</v>
      </c>
      <c r="G30" s="433">
        <f>IFERROR(INDEX('2A'!$G$192:$G$227,MATCH(C30,'2A'!$B$192:$B$227,0)),0)</f>
        <v>0</v>
      </c>
      <c r="H30" s="433">
        <f>IFERROR(INDEX('3A'!$G$192:$G$227,MATCH(C30,'3A'!$B$192:$B$227,0)),0)</f>
        <v>0</v>
      </c>
      <c r="I30" s="433">
        <f>IFERROR(INDEX('4A'!$G$192:$G$227,MATCH(C30,'4A'!$B$192:$B$227,0)),0)</f>
        <v>0</v>
      </c>
      <c r="J30" s="433">
        <f>IFERROR(INDEX('5A'!$G$192:$G$227,MATCH(C30,'5A'!$B$192:$B$227,0)),0)</f>
        <v>0</v>
      </c>
      <c r="K30" s="433">
        <f>IFERROR(INDEX('6A'!$G$192:$G$227,MATCH(C30,'6A'!$B$192:$B$227,0)),0)</f>
        <v>0</v>
      </c>
      <c r="L30" s="433">
        <f>IFERROR(INDEX('7A'!$G$192:$G$227,MATCH(C30,'7A'!$B$192:$B$227,0)),0)</f>
        <v>0</v>
      </c>
      <c r="M30" s="433">
        <f>IFERROR(INDEX('8A'!$G$192:$G$227,MATCH(C30,'8A'!$B$192:$B$227,0)),0)</f>
        <v>0</v>
      </c>
      <c r="N30" s="433">
        <f>IFERROR(INDEX('9A'!$G$192:$G$227,MATCH(C30,'9A'!$B$192:$B$227,0)),0)</f>
        <v>0</v>
      </c>
      <c r="O30" s="433">
        <f>IFERROR(INDEX('10A'!$G$192:$G$227,MATCH(C30,'10A'!$B$192:$B$227,0)),0)</f>
        <v>0</v>
      </c>
      <c r="P30" s="433">
        <f>IFERROR(INDEX('11A'!$G$192:$G$227,MATCH(C30,'11A'!$B$192:$B$227,0)),0)</f>
        <v>0</v>
      </c>
      <c r="Q30" s="433">
        <f>IFERROR(INDEX('12A'!$G$192:$G$227,MATCH(C30,'12A'!$B$192:$B$227,0)),0)</f>
        <v>0</v>
      </c>
      <c r="R30" s="433">
        <f>IFERROR(INDEX('13A'!$G$192:$G$227,MATCH(C30,'13A'!$B$192:$B$227,0)),0)</f>
        <v>0</v>
      </c>
      <c r="S30" s="433">
        <f>IFERROR(INDEX('14A'!$G$192:$G$227,MATCH(C30,'14A'!$B$192:$B$227,0)),0)</f>
        <v>0</v>
      </c>
      <c r="T30" s="433">
        <f>IFERROR(INDEX('15A'!$G$192:$G$227,MATCH(C30,'15A'!$B$192:$B$227,0)),0)</f>
        <v>0</v>
      </c>
      <c r="U30" s="433">
        <f>IFERROR(INDEX('16A'!$G$192:$G$227,MATCH($C30,'16A'!$B$192:$B$227,0)),0)</f>
        <v>0</v>
      </c>
      <c r="V30" s="433">
        <f>IFERROR(INDEX('17A'!$G$192:$G$227,MATCH($C30,'17A'!$B$192:$B$227,0)),0)</f>
        <v>0</v>
      </c>
      <c r="W30" s="433">
        <f>IFERROR(INDEX('18A'!$G$192:$G$227,MATCH($C30,'18A'!$B$192:$B$227,0)),0)</f>
        <v>0</v>
      </c>
      <c r="X30" s="433">
        <f>IFERROR(INDEX('19A'!$G$192:$G$227,MATCH($C30,'19A'!$B$192:$B$227,0)),0)</f>
        <v>0</v>
      </c>
      <c r="Y30" s="433">
        <f>IFERROR(INDEX('20A'!$G$192:$G$227,MATCH($C30,'20A'!$B$192:$B$227,0)),0)</f>
        <v>0</v>
      </c>
      <c r="Z30" s="433">
        <f>IFERROR(INDEX('21A'!$G$192:$G$227,MATCH($C30,'21A'!$B$192:$B$227,0)),0)</f>
        <v>0</v>
      </c>
      <c r="AA30" s="433">
        <f>IFERROR(INDEX('22A'!$G$192:$G$227,MATCH($C30,'22A'!$B$192:$B$227,0)),0)</f>
        <v>0</v>
      </c>
      <c r="AB30" s="433">
        <f>IFERROR(INDEX('23A'!$G$192:$G$227,MATCH($C30,'23A'!$B$192:$B$227,0)),0)</f>
        <v>0</v>
      </c>
      <c r="AC30" s="433">
        <f>IFERROR(INDEX('24A'!$G$192:$G$227,MATCH($C30,'24A'!$B$192:$B$227,0)),0)</f>
        <v>0</v>
      </c>
      <c r="AD30" s="433">
        <f>IFERROR(INDEX('25A'!$G$192:$G$227,MATCH($C30,'25A'!$B$192:$B$227,0)),0)</f>
        <v>0</v>
      </c>
      <c r="AE30" s="433">
        <f>IFERROR(INDEX('26A'!$G$192:$G$227,MATCH($C30,'26A'!$B$192:$B$227,0)),0)</f>
        <v>0</v>
      </c>
      <c r="AF30" s="433">
        <f>IFERROR(INDEX('27A'!$G$192:$G$227,MATCH($C30,'27A'!$B$192:$B$227,0)),0)</f>
        <v>0</v>
      </c>
      <c r="AG30" s="433">
        <f>IFERROR(INDEX('28A'!$G$192:$G$227,MATCH($C30,'28A'!$B$192:$B$227,0)),0)</f>
        <v>0</v>
      </c>
      <c r="AH30" s="433">
        <f>IFERROR(INDEX('29A'!$G$192:$G$227,MATCH($C30,'29A'!$B$192:$B$227,0)),0)</f>
        <v>0</v>
      </c>
      <c r="AI30" s="433">
        <f>IFERROR(INDEX('30A'!$G$192:$G$227,MATCH($C30,'30A'!$B$192:$B$227,0)),0)</f>
        <v>0</v>
      </c>
    </row>
    <row r="31" spans="1:35" ht="17.399999999999999" hidden="1">
      <c r="A31" s="314"/>
      <c r="B31" s="314"/>
      <c r="C31" s="302" t="s">
        <v>66</v>
      </c>
      <c r="D31" s="309" t="s">
        <v>209</v>
      </c>
      <c r="E31" s="303">
        <f t="shared" si="0"/>
        <v>0</v>
      </c>
      <c r="F31" s="433">
        <f>IFERROR(INDEX('1A'!$G$192:$G$227,MATCH(C31,'1A'!$B$192:$B$227,0)),0)</f>
        <v>0</v>
      </c>
      <c r="G31" s="433">
        <f>IFERROR(INDEX('2A'!$G$192:$G$227,MATCH(C31,'2A'!$B$192:$B$227,0)),0)</f>
        <v>0</v>
      </c>
      <c r="H31" s="433">
        <f>IFERROR(INDEX('3A'!$G$192:$G$227,MATCH(C31,'3A'!$B$192:$B$227,0)),0)</f>
        <v>0</v>
      </c>
      <c r="I31" s="433">
        <f>IFERROR(INDEX('4A'!$G$192:$G$227,MATCH(C31,'4A'!$B$192:$B$227,0)),0)</f>
        <v>0</v>
      </c>
      <c r="J31" s="433">
        <f>IFERROR(INDEX('5A'!$G$192:$G$227,MATCH(C31,'5A'!$B$192:$B$227,0)),0)</f>
        <v>0</v>
      </c>
      <c r="K31" s="433">
        <f>IFERROR(INDEX('6A'!$G$192:$G$227,MATCH(C31,'6A'!$B$192:$B$227,0)),0)</f>
        <v>0</v>
      </c>
      <c r="L31" s="433">
        <f>IFERROR(INDEX('7A'!$G$192:$G$227,MATCH(C31,'7A'!$B$192:$B$227,0)),0)</f>
        <v>0</v>
      </c>
      <c r="M31" s="433">
        <f>IFERROR(INDEX('8A'!$G$192:$G$227,MATCH(C31,'8A'!$B$192:$B$227,0)),0)</f>
        <v>0</v>
      </c>
      <c r="N31" s="433">
        <f>IFERROR(INDEX('9A'!$G$192:$G$227,MATCH(C31,'9A'!$B$192:$B$227,0)),0)</f>
        <v>0</v>
      </c>
      <c r="O31" s="433">
        <f>IFERROR(INDEX('10A'!$G$192:$G$227,MATCH(C31,'10A'!$B$192:$B$227,0)),0)</f>
        <v>0</v>
      </c>
      <c r="P31" s="433">
        <f>IFERROR(INDEX('11A'!$G$192:$G$227,MATCH(C31,'11A'!$B$192:$B$227,0)),0)</f>
        <v>0</v>
      </c>
      <c r="Q31" s="433">
        <f>IFERROR(INDEX('12A'!$G$192:$G$227,MATCH(C31,'12A'!$B$192:$B$227,0)),0)</f>
        <v>0</v>
      </c>
      <c r="R31" s="433">
        <f>IFERROR(INDEX('13A'!$G$192:$G$227,MATCH(C31,'13A'!$B$192:$B$227,0)),0)</f>
        <v>0</v>
      </c>
      <c r="S31" s="433">
        <f>IFERROR(INDEX('14A'!$G$192:$G$227,MATCH(C31,'14A'!$B$192:$B$227,0)),0)</f>
        <v>0</v>
      </c>
      <c r="T31" s="433">
        <f>IFERROR(INDEX('15A'!$G$192:$G$227,MATCH(C31,'15A'!$B$192:$B$227,0)),0)</f>
        <v>0</v>
      </c>
      <c r="U31" s="433">
        <f>IFERROR(INDEX('16A'!$G$192:$G$227,MATCH($C31,'16A'!$B$192:$B$227,0)),0)</f>
        <v>0</v>
      </c>
      <c r="V31" s="433">
        <f>IFERROR(INDEX('17A'!$G$192:$G$227,MATCH($C31,'17A'!$B$192:$B$227,0)),0)</f>
        <v>0</v>
      </c>
      <c r="W31" s="433">
        <f>IFERROR(INDEX('18A'!$G$192:$G$227,MATCH($C31,'18A'!$B$192:$B$227,0)),0)</f>
        <v>0</v>
      </c>
      <c r="X31" s="433">
        <f>IFERROR(INDEX('19A'!$G$192:$G$227,MATCH($C31,'19A'!$B$192:$B$227,0)),0)</f>
        <v>0</v>
      </c>
      <c r="Y31" s="433">
        <f>IFERROR(INDEX('20A'!$G$192:$G$227,MATCH($C31,'20A'!$B$192:$B$227,0)),0)</f>
        <v>0</v>
      </c>
      <c r="Z31" s="433">
        <f>IFERROR(INDEX('21A'!$G$192:$G$227,MATCH($C31,'21A'!$B$192:$B$227,0)),0)</f>
        <v>0</v>
      </c>
      <c r="AA31" s="433">
        <f>IFERROR(INDEX('22A'!$G$192:$G$227,MATCH($C31,'22A'!$B$192:$B$227,0)),0)</f>
        <v>0</v>
      </c>
      <c r="AB31" s="433">
        <f>IFERROR(INDEX('23A'!$G$192:$G$227,MATCH($C31,'23A'!$B$192:$B$227,0)),0)</f>
        <v>0</v>
      </c>
      <c r="AC31" s="433">
        <f>IFERROR(INDEX('24A'!$G$192:$G$227,MATCH($C31,'24A'!$B$192:$B$227,0)),0)</f>
        <v>0</v>
      </c>
      <c r="AD31" s="433">
        <f>IFERROR(INDEX('25A'!$G$192:$G$227,MATCH($C31,'25A'!$B$192:$B$227,0)),0)</f>
        <v>0</v>
      </c>
      <c r="AE31" s="433">
        <f>IFERROR(INDEX('26A'!$G$192:$G$227,MATCH($C31,'26A'!$B$192:$B$227,0)),0)</f>
        <v>0</v>
      </c>
      <c r="AF31" s="433">
        <f>IFERROR(INDEX('27A'!$G$192:$G$227,MATCH($C31,'27A'!$B$192:$B$227,0)),0)</f>
        <v>0</v>
      </c>
      <c r="AG31" s="433">
        <f>IFERROR(INDEX('28A'!$G$192:$G$227,MATCH($C31,'28A'!$B$192:$B$227,0)),0)</f>
        <v>0</v>
      </c>
      <c r="AH31" s="433">
        <f>IFERROR(INDEX('29A'!$G$192:$G$227,MATCH($C31,'29A'!$B$192:$B$227,0)),0)</f>
        <v>0</v>
      </c>
      <c r="AI31" s="433">
        <f>IFERROR(INDEX('30A'!$G$192:$G$227,MATCH($C31,'30A'!$B$192:$B$227,0)),0)</f>
        <v>0</v>
      </c>
    </row>
    <row r="32" spans="1:35" ht="17.399999999999999" hidden="1">
      <c r="A32" s="314"/>
      <c r="B32" s="314"/>
      <c r="C32" s="302" t="s">
        <v>67</v>
      </c>
      <c r="D32" s="309" t="s">
        <v>209</v>
      </c>
      <c r="E32" s="303">
        <f t="shared" si="0"/>
        <v>0</v>
      </c>
      <c r="F32" s="433">
        <f>IFERROR(INDEX('1A'!$G$192:$G$227,MATCH(C32,'1A'!$B$192:$B$227,0)),0)</f>
        <v>0</v>
      </c>
      <c r="G32" s="433">
        <f>IFERROR(INDEX('2A'!$G$192:$G$227,MATCH(C32,'2A'!$B$192:$B$227,0)),0)</f>
        <v>0</v>
      </c>
      <c r="H32" s="433">
        <f>IFERROR(INDEX('3A'!$G$192:$G$227,MATCH(C32,'3A'!$B$192:$B$227,0)),0)</f>
        <v>0</v>
      </c>
      <c r="I32" s="433">
        <f>IFERROR(INDEX('4A'!$G$192:$G$227,MATCH(C32,'4A'!$B$192:$B$227,0)),0)</f>
        <v>0</v>
      </c>
      <c r="J32" s="433">
        <f>IFERROR(INDEX('5A'!$G$192:$G$227,MATCH(C32,'5A'!$B$192:$B$227,0)),0)</f>
        <v>0</v>
      </c>
      <c r="K32" s="433">
        <f>IFERROR(INDEX('6A'!$G$192:$G$227,MATCH(C32,'6A'!$B$192:$B$227,0)),0)</f>
        <v>0</v>
      </c>
      <c r="L32" s="433">
        <f>IFERROR(INDEX('7A'!$G$192:$G$227,MATCH(C32,'7A'!$B$192:$B$227,0)),0)</f>
        <v>0</v>
      </c>
      <c r="M32" s="433">
        <f>IFERROR(INDEX('8A'!$G$192:$G$227,MATCH(C32,'8A'!$B$192:$B$227,0)),0)</f>
        <v>0</v>
      </c>
      <c r="N32" s="433">
        <f>IFERROR(INDEX('9A'!$G$192:$G$227,MATCH(C32,'9A'!$B$192:$B$227,0)),0)</f>
        <v>0</v>
      </c>
      <c r="O32" s="433">
        <f>IFERROR(INDEX('10A'!$G$192:$G$227,MATCH(C32,'10A'!$B$192:$B$227,0)),0)</f>
        <v>0</v>
      </c>
      <c r="P32" s="433">
        <f>IFERROR(INDEX('11A'!$G$192:$G$227,MATCH(C32,'11A'!$B$192:$B$227,0)),0)</f>
        <v>0</v>
      </c>
      <c r="Q32" s="433">
        <f>IFERROR(INDEX('12A'!$G$192:$G$227,MATCH(C32,'12A'!$B$192:$B$227,0)),0)</f>
        <v>0</v>
      </c>
      <c r="R32" s="433">
        <f>IFERROR(INDEX('13A'!$G$192:$G$227,MATCH(C32,'13A'!$B$192:$B$227,0)),0)</f>
        <v>0</v>
      </c>
      <c r="S32" s="433">
        <f>IFERROR(INDEX('14A'!$G$192:$G$227,MATCH(C32,'14A'!$B$192:$B$227,0)),0)</f>
        <v>0</v>
      </c>
      <c r="T32" s="433">
        <f>IFERROR(INDEX('15A'!$G$192:$G$227,MATCH(C32,'15A'!$B$192:$B$227,0)),0)</f>
        <v>0</v>
      </c>
      <c r="U32" s="433">
        <f>IFERROR(INDEX('16A'!$G$192:$G$227,MATCH($C32,'16A'!$B$192:$B$227,0)),0)</f>
        <v>0</v>
      </c>
      <c r="V32" s="433">
        <f>IFERROR(INDEX('17A'!$G$192:$G$227,MATCH($C32,'17A'!$B$192:$B$227,0)),0)</f>
        <v>0</v>
      </c>
      <c r="W32" s="433">
        <f>IFERROR(INDEX('18A'!$G$192:$G$227,MATCH($C32,'18A'!$B$192:$B$227,0)),0)</f>
        <v>0</v>
      </c>
      <c r="X32" s="433">
        <f>IFERROR(INDEX('19A'!$G$192:$G$227,MATCH($C32,'19A'!$B$192:$B$227,0)),0)</f>
        <v>0</v>
      </c>
      <c r="Y32" s="433">
        <f>IFERROR(INDEX('20A'!$G$192:$G$227,MATCH($C32,'20A'!$B$192:$B$227,0)),0)</f>
        <v>0</v>
      </c>
      <c r="Z32" s="433">
        <f>IFERROR(INDEX('21A'!$G$192:$G$227,MATCH($C32,'21A'!$B$192:$B$227,0)),0)</f>
        <v>0</v>
      </c>
      <c r="AA32" s="433">
        <f>IFERROR(INDEX('22A'!$G$192:$G$227,MATCH($C32,'22A'!$B$192:$B$227,0)),0)</f>
        <v>0</v>
      </c>
      <c r="AB32" s="433">
        <f>IFERROR(INDEX('23A'!$G$192:$G$227,MATCH($C32,'23A'!$B$192:$B$227,0)),0)</f>
        <v>0</v>
      </c>
      <c r="AC32" s="433">
        <f>IFERROR(INDEX('24A'!$G$192:$G$227,MATCH($C32,'24A'!$B$192:$B$227,0)),0)</f>
        <v>0</v>
      </c>
      <c r="AD32" s="433">
        <f>IFERROR(INDEX('25A'!$G$192:$G$227,MATCH($C32,'25A'!$B$192:$B$227,0)),0)</f>
        <v>0</v>
      </c>
      <c r="AE32" s="433">
        <f>IFERROR(INDEX('26A'!$G$192:$G$227,MATCH($C32,'26A'!$B$192:$B$227,0)),0)</f>
        <v>0</v>
      </c>
      <c r="AF32" s="433">
        <f>IFERROR(INDEX('27A'!$G$192:$G$227,MATCH($C32,'27A'!$B$192:$B$227,0)),0)</f>
        <v>0</v>
      </c>
      <c r="AG32" s="433">
        <f>IFERROR(INDEX('28A'!$G$192:$G$227,MATCH($C32,'28A'!$B$192:$B$227,0)),0)</f>
        <v>0</v>
      </c>
      <c r="AH32" s="433">
        <f>IFERROR(INDEX('29A'!$G$192:$G$227,MATCH($C32,'29A'!$B$192:$B$227,0)),0)</f>
        <v>0</v>
      </c>
      <c r="AI32" s="433">
        <f>IFERROR(INDEX('30A'!$G$192:$G$227,MATCH($C32,'30A'!$B$192:$B$227,0)),0)</f>
        <v>0</v>
      </c>
    </row>
    <row r="33" spans="1:35" ht="17.399999999999999" hidden="1">
      <c r="A33" s="314"/>
      <c r="B33" s="314"/>
      <c r="C33" s="302" t="s">
        <v>68</v>
      </c>
      <c r="D33" s="309" t="s">
        <v>209</v>
      </c>
      <c r="E33" s="303">
        <f t="shared" si="0"/>
        <v>0</v>
      </c>
      <c r="F33" s="433">
        <f>IFERROR(INDEX('1A'!$G$192:$G$227,MATCH(C33,'1A'!$B$192:$B$227,0)),0)</f>
        <v>0</v>
      </c>
      <c r="G33" s="433">
        <f>IFERROR(INDEX('2A'!$G$192:$G$227,MATCH(C33,'2A'!$B$192:$B$227,0)),0)</f>
        <v>0</v>
      </c>
      <c r="H33" s="433">
        <f>IFERROR(INDEX('3A'!$G$192:$G$227,MATCH(C33,'3A'!$B$192:$B$227,0)),0)</f>
        <v>0</v>
      </c>
      <c r="I33" s="433">
        <f>IFERROR(INDEX('4A'!$G$192:$G$227,MATCH(C33,'4A'!$B$192:$B$227,0)),0)</f>
        <v>0</v>
      </c>
      <c r="J33" s="433">
        <f>IFERROR(INDEX('5A'!$G$192:$G$227,MATCH(C33,'5A'!$B$192:$B$227,0)),0)</f>
        <v>0</v>
      </c>
      <c r="K33" s="433">
        <f>IFERROR(INDEX('6A'!$G$192:$G$227,MATCH(C33,'6A'!$B$192:$B$227,0)),0)</f>
        <v>0</v>
      </c>
      <c r="L33" s="433">
        <f>IFERROR(INDEX('7A'!$G$192:$G$227,MATCH(C33,'7A'!$B$192:$B$227,0)),0)</f>
        <v>0</v>
      </c>
      <c r="M33" s="433">
        <f>IFERROR(INDEX('8A'!$G$192:$G$227,MATCH(C33,'8A'!$B$192:$B$227,0)),0)</f>
        <v>0</v>
      </c>
      <c r="N33" s="433">
        <f>IFERROR(INDEX('9A'!$G$192:$G$227,MATCH(C33,'9A'!$B$192:$B$227,0)),0)</f>
        <v>0</v>
      </c>
      <c r="O33" s="433">
        <f>IFERROR(INDEX('10A'!$G$192:$G$227,MATCH(C33,'10A'!$B$192:$B$227,0)),0)</f>
        <v>0</v>
      </c>
      <c r="P33" s="433">
        <f>IFERROR(INDEX('11A'!$G$192:$G$227,MATCH(C33,'11A'!$B$192:$B$227,0)),0)</f>
        <v>0</v>
      </c>
      <c r="Q33" s="433">
        <f>IFERROR(INDEX('12A'!$G$192:$G$227,MATCH(C33,'12A'!$B$192:$B$227,0)),0)</f>
        <v>0</v>
      </c>
      <c r="R33" s="433">
        <f>IFERROR(INDEX('13A'!$G$192:$G$227,MATCH(C33,'13A'!$B$192:$B$227,0)),0)</f>
        <v>0</v>
      </c>
      <c r="S33" s="433">
        <f>IFERROR(INDEX('14A'!$G$192:$G$227,MATCH(C33,'14A'!$B$192:$B$227,0)),0)</f>
        <v>0</v>
      </c>
      <c r="T33" s="433">
        <f>IFERROR(INDEX('15A'!$G$192:$G$227,MATCH(C33,'15A'!$B$192:$B$227,0)),0)</f>
        <v>0</v>
      </c>
      <c r="U33" s="433">
        <f>IFERROR(INDEX('16A'!$G$192:$G$227,MATCH($C33,'16A'!$B$192:$B$227,0)),0)</f>
        <v>0</v>
      </c>
      <c r="V33" s="433">
        <f>IFERROR(INDEX('17A'!$G$192:$G$227,MATCH($C33,'17A'!$B$192:$B$227,0)),0)</f>
        <v>0</v>
      </c>
      <c r="W33" s="433">
        <f>IFERROR(INDEX('18A'!$G$192:$G$227,MATCH($C33,'18A'!$B$192:$B$227,0)),0)</f>
        <v>0</v>
      </c>
      <c r="X33" s="433">
        <f>IFERROR(INDEX('19A'!$G$192:$G$227,MATCH($C33,'19A'!$B$192:$B$227,0)),0)</f>
        <v>0</v>
      </c>
      <c r="Y33" s="433">
        <f>IFERROR(INDEX('20A'!$G$192:$G$227,MATCH($C33,'20A'!$B$192:$B$227,0)),0)</f>
        <v>0</v>
      </c>
      <c r="Z33" s="433">
        <f>IFERROR(INDEX('21A'!$G$192:$G$227,MATCH($C33,'21A'!$B$192:$B$227,0)),0)</f>
        <v>0</v>
      </c>
      <c r="AA33" s="433">
        <f>IFERROR(INDEX('22A'!$G$192:$G$227,MATCH($C33,'22A'!$B$192:$B$227,0)),0)</f>
        <v>0</v>
      </c>
      <c r="AB33" s="433">
        <f>IFERROR(INDEX('23A'!$G$192:$G$227,MATCH($C33,'23A'!$B$192:$B$227,0)),0)</f>
        <v>0</v>
      </c>
      <c r="AC33" s="433">
        <f>IFERROR(INDEX('24A'!$G$192:$G$227,MATCH($C33,'24A'!$B$192:$B$227,0)),0)</f>
        <v>0</v>
      </c>
      <c r="AD33" s="433">
        <f>IFERROR(INDEX('25A'!$G$192:$G$227,MATCH($C33,'25A'!$B$192:$B$227,0)),0)</f>
        <v>0</v>
      </c>
      <c r="AE33" s="433">
        <f>IFERROR(INDEX('26A'!$G$192:$G$227,MATCH($C33,'26A'!$B$192:$B$227,0)),0)</f>
        <v>0</v>
      </c>
      <c r="AF33" s="433">
        <f>IFERROR(INDEX('27A'!$G$192:$G$227,MATCH($C33,'27A'!$B$192:$B$227,0)),0)</f>
        <v>0</v>
      </c>
      <c r="AG33" s="433">
        <f>IFERROR(INDEX('28A'!$G$192:$G$227,MATCH($C33,'28A'!$B$192:$B$227,0)),0)</f>
        <v>0</v>
      </c>
      <c r="AH33" s="433">
        <f>IFERROR(INDEX('29A'!$G$192:$G$227,MATCH($C33,'29A'!$B$192:$B$227,0)),0)</f>
        <v>0</v>
      </c>
      <c r="AI33" s="433">
        <f>IFERROR(INDEX('30A'!$G$192:$G$227,MATCH($C33,'30A'!$B$192:$B$227,0)),0)</f>
        <v>0</v>
      </c>
    </row>
    <row r="34" spans="1:35" ht="17.399999999999999">
      <c r="A34" s="314"/>
      <c r="B34" s="314"/>
      <c r="C34" s="302" t="s">
        <v>69</v>
      </c>
      <c r="D34" s="309" t="s">
        <v>209</v>
      </c>
      <c r="E34" s="303">
        <f t="shared" si="0"/>
        <v>0</v>
      </c>
      <c r="F34" s="433">
        <f>IFERROR(INDEX('1A'!$G$192:$G$227,MATCH(C34,'1A'!$B$192:$B$227,0)),0)</f>
        <v>0</v>
      </c>
      <c r="G34" s="433">
        <f>IFERROR(INDEX('2A'!$G$192:$G$227,MATCH(C34,'2A'!$B$192:$B$227,0)),0)</f>
        <v>0</v>
      </c>
      <c r="H34" s="433">
        <f>IFERROR(INDEX('3A'!$G$192:$G$227,MATCH(C34,'3A'!$B$192:$B$227,0)),0)</f>
        <v>0</v>
      </c>
      <c r="I34" s="433">
        <f>IFERROR(INDEX('4A'!$G$192:$G$227,MATCH(C34,'4A'!$B$192:$B$227,0)),0)</f>
        <v>0</v>
      </c>
      <c r="J34" s="433">
        <f>IFERROR(INDEX('5A'!$G$192:$G$227,MATCH(C34,'5A'!$B$192:$B$227,0)),0)</f>
        <v>0</v>
      </c>
      <c r="K34" s="433">
        <f>IFERROR(INDEX('6A'!$G$192:$G$227,MATCH(C34,'6A'!$B$192:$B$227,0)),0)</f>
        <v>0</v>
      </c>
      <c r="L34" s="433">
        <f>IFERROR(INDEX('7A'!$G$192:$G$227,MATCH(C34,'7A'!$B$192:$B$227,0)),0)</f>
        <v>0</v>
      </c>
      <c r="M34" s="433">
        <f>IFERROR(INDEX('8A'!$G$192:$G$227,MATCH(C34,'8A'!$B$192:$B$227,0)),0)</f>
        <v>0</v>
      </c>
      <c r="N34" s="433">
        <f>IFERROR(INDEX('9A'!$G$192:$G$227,MATCH(C34,'9A'!$B$192:$B$227,0)),0)</f>
        <v>0</v>
      </c>
      <c r="O34" s="433">
        <f>IFERROR(INDEX('10A'!$G$192:$G$227,MATCH(C34,'10A'!$B$192:$B$227,0)),0)</f>
        <v>0</v>
      </c>
      <c r="P34" s="433">
        <f>IFERROR(INDEX('11A'!$G$192:$G$227,MATCH(C34,'11A'!$B$192:$B$227,0)),0)</f>
        <v>0</v>
      </c>
      <c r="Q34" s="433">
        <f>IFERROR(INDEX('12A'!$G$192:$G$227,MATCH(C34,'12A'!$B$192:$B$227,0)),0)</f>
        <v>0</v>
      </c>
      <c r="R34" s="433">
        <f>IFERROR(INDEX('13A'!$G$192:$G$227,MATCH(C34,'13A'!$B$192:$B$227,0)),0)</f>
        <v>0</v>
      </c>
      <c r="S34" s="433">
        <f>IFERROR(INDEX('14A'!$G$192:$G$227,MATCH(C34,'14A'!$B$192:$B$227,0)),0)</f>
        <v>0</v>
      </c>
      <c r="T34" s="433">
        <f>IFERROR(INDEX('15A'!$G$192:$G$227,MATCH(C34,'15A'!$B$192:$B$227,0)),0)</f>
        <v>0</v>
      </c>
      <c r="U34" s="433">
        <f>IFERROR(INDEX('16A'!$G$192:$G$227,MATCH($C34,'16A'!$B$192:$B$227,0)),0)</f>
        <v>0</v>
      </c>
      <c r="V34" s="433">
        <f>IFERROR(INDEX('17A'!$G$192:$G$227,MATCH($C34,'17A'!$B$192:$B$227,0)),0)</f>
        <v>0</v>
      </c>
      <c r="W34" s="433">
        <f>IFERROR(INDEX('18A'!$G$192:$G$227,MATCH($C34,'18A'!$B$192:$B$227,0)),0)</f>
        <v>0</v>
      </c>
      <c r="X34" s="433">
        <f>IFERROR(INDEX('19A'!$G$192:$G$227,MATCH($C34,'19A'!$B$192:$B$227,0)),0)</f>
        <v>0</v>
      </c>
      <c r="Y34" s="433">
        <f>IFERROR(INDEX('20A'!$G$192:$G$227,MATCH($C34,'20A'!$B$192:$B$227,0)),0)</f>
        <v>0</v>
      </c>
      <c r="Z34" s="433">
        <f>IFERROR(INDEX('21A'!$G$192:$G$227,MATCH($C34,'21A'!$B$192:$B$227,0)),0)</f>
        <v>0</v>
      </c>
      <c r="AA34" s="433">
        <f>IFERROR(INDEX('22A'!$G$192:$G$227,MATCH($C34,'22A'!$B$192:$B$227,0)),0)</f>
        <v>0</v>
      </c>
      <c r="AB34" s="433">
        <f>IFERROR(INDEX('23A'!$G$192:$G$227,MATCH($C34,'23A'!$B$192:$B$227,0)),0)</f>
        <v>0</v>
      </c>
      <c r="AC34" s="433">
        <f>IFERROR(INDEX('24A'!$G$192:$G$227,MATCH($C34,'24A'!$B$192:$B$227,0)),0)</f>
        <v>0</v>
      </c>
      <c r="AD34" s="433">
        <f>IFERROR(INDEX('25A'!$G$192:$G$227,MATCH($C34,'25A'!$B$192:$B$227,0)),0)</f>
        <v>0</v>
      </c>
      <c r="AE34" s="433">
        <f>IFERROR(INDEX('26A'!$G$192:$G$227,MATCH($C34,'26A'!$B$192:$B$227,0)),0)</f>
        <v>0</v>
      </c>
      <c r="AF34" s="433">
        <f>IFERROR(INDEX('27A'!$G$192:$G$227,MATCH($C34,'27A'!$B$192:$B$227,0)),0)</f>
        <v>0</v>
      </c>
      <c r="AG34" s="433">
        <f>IFERROR(INDEX('28A'!$G$192:$G$227,MATCH($C34,'28A'!$B$192:$B$227,0)),0)</f>
        <v>0</v>
      </c>
      <c r="AH34" s="433">
        <f>IFERROR(INDEX('29A'!$G$192:$G$227,MATCH($C34,'29A'!$B$192:$B$227,0)),0)</f>
        <v>0</v>
      </c>
      <c r="AI34" s="433">
        <f>IFERROR(INDEX('30A'!$G$192:$G$227,MATCH($C34,'30A'!$B$192:$B$227,0)),0)</f>
        <v>0</v>
      </c>
    </row>
    <row r="35" spans="1:35" ht="17.399999999999999" hidden="1">
      <c r="A35" s="314"/>
      <c r="B35" s="314"/>
      <c r="C35" s="302" t="s">
        <v>70</v>
      </c>
      <c r="D35" s="309" t="s">
        <v>209</v>
      </c>
      <c r="E35" s="303">
        <f t="shared" si="0"/>
        <v>0</v>
      </c>
      <c r="F35" s="433">
        <f>IFERROR(INDEX('1A'!$G$192:$G$227,MATCH(C35,'1A'!$B$192:$B$227,0)),0)</f>
        <v>0</v>
      </c>
      <c r="G35" s="433">
        <f>IFERROR(INDEX('2A'!$G$192:$G$227,MATCH(C35,'2A'!$B$192:$B$227,0)),0)</f>
        <v>0</v>
      </c>
      <c r="H35" s="433">
        <f>IFERROR(INDEX('3A'!$G$192:$G$227,MATCH(C35,'3A'!$B$192:$B$227,0)),0)</f>
        <v>0</v>
      </c>
      <c r="I35" s="433">
        <f>IFERROR(INDEX('4A'!$G$192:$G$227,MATCH(C35,'4A'!$B$192:$B$227,0)),0)</f>
        <v>0</v>
      </c>
      <c r="J35" s="433">
        <f>IFERROR(INDEX('5A'!$G$192:$G$227,MATCH(C35,'5A'!$B$192:$B$227,0)),0)</f>
        <v>0</v>
      </c>
      <c r="K35" s="433">
        <f>IFERROR(INDEX('6A'!$G$192:$G$227,MATCH(C35,'6A'!$B$192:$B$227,0)),0)</f>
        <v>0</v>
      </c>
      <c r="L35" s="433">
        <f>IFERROR(INDEX('7A'!$G$192:$G$227,MATCH(C35,'7A'!$B$192:$B$227,0)),0)</f>
        <v>0</v>
      </c>
      <c r="M35" s="433">
        <f>IFERROR(INDEX('8A'!$G$192:$G$227,MATCH(C35,'8A'!$B$192:$B$227,0)),0)</f>
        <v>0</v>
      </c>
      <c r="N35" s="433">
        <f>IFERROR(INDEX('9A'!$G$192:$G$227,MATCH(C35,'9A'!$B$192:$B$227,0)),0)</f>
        <v>0</v>
      </c>
      <c r="O35" s="433">
        <f>IFERROR(INDEX('10A'!$G$192:$G$227,MATCH(C35,'10A'!$B$192:$B$227,0)),0)</f>
        <v>0</v>
      </c>
      <c r="P35" s="433">
        <f>IFERROR(INDEX('11A'!$G$192:$G$227,MATCH(C35,'11A'!$B$192:$B$227,0)),0)</f>
        <v>0</v>
      </c>
      <c r="Q35" s="433">
        <f>IFERROR(INDEX('12A'!$G$192:$G$227,MATCH(C35,'12A'!$B$192:$B$227,0)),0)</f>
        <v>0</v>
      </c>
      <c r="R35" s="433">
        <f>IFERROR(INDEX('13A'!$G$192:$G$227,MATCH(C35,'13A'!$B$192:$B$227,0)),0)</f>
        <v>0</v>
      </c>
      <c r="S35" s="433">
        <f>IFERROR(INDEX('14A'!$G$192:$G$227,MATCH(C35,'14A'!$B$192:$B$227,0)),0)</f>
        <v>0</v>
      </c>
      <c r="T35" s="433">
        <f>IFERROR(INDEX('15A'!$G$192:$G$227,MATCH(C35,'15A'!$B$192:$B$227,0)),0)</f>
        <v>0</v>
      </c>
      <c r="U35" s="433">
        <f>IFERROR(INDEX('16A'!$G$192:$G$227,MATCH($C35,'16A'!$B$192:$B$227,0)),0)</f>
        <v>0</v>
      </c>
      <c r="V35" s="433">
        <f>IFERROR(INDEX('17A'!$G$192:$G$227,MATCH($C35,'17A'!$B$192:$B$227,0)),0)</f>
        <v>0</v>
      </c>
      <c r="W35" s="433">
        <f>IFERROR(INDEX('18A'!$G$192:$G$227,MATCH($C35,'18A'!$B$192:$B$227,0)),0)</f>
        <v>0</v>
      </c>
      <c r="X35" s="433">
        <f>IFERROR(INDEX('19A'!$G$192:$G$227,MATCH($C35,'19A'!$B$192:$B$227,0)),0)</f>
        <v>0</v>
      </c>
      <c r="Y35" s="433">
        <f>IFERROR(INDEX('20A'!$G$192:$G$227,MATCH($C35,'20A'!$B$192:$B$227,0)),0)</f>
        <v>0</v>
      </c>
      <c r="Z35" s="433">
        <f>IFERROR(INDEX('21A'!$G$192:$G$227,MATCH($C35,'21A'!$B$192:$B$227,0)),0)</f>
        <v>0</v>
      </c>
      <c r="AA35" s="433">
        <f>IFERROR(INDEX('22A'!$G$192:$G$227,MATCH($C35,'22A'!$B$192:$B$227,0)),0)</f>
        <v>0</v>
      </c>
      <c r="AB35" s="433">
        <f>IFERROR(INDEX('23A'!$G$192:$G$227,MATCH($C35,'23A'!$B$192:$B$227,0)),0)</f>
        <v>0</v>
      </c>
      <c r="AC35" s="433">
        <f>IFERROR(INDEX('24A'!$G$192:$G$227,MATCH($C35,'24A'!$B$192:$B$227,0)),0)</f>
        <v>0</v>
      </c>
      <c r="AD35" s="433">
        <f>IFERROR(INDEX('25A'!$G$192:$G$227,MATCH($C35,'25A'!$B$192:$B$227,0)),0)</f>
        <v>0</v>
      </c>
      <c r="AE35" s="433">
        <f>IFERROR(INDEX('26A'!$G$192:$G$227,MATCH($C35,'26A'!$B$192:$B$227,0)),0)</f>
        <v>0</v>
      </c>
      <c r="AF35" s="433">
        <f>IFERROR(INDEX('27A'!$G$192:$G$227,MATCH($C35,'27A'!$B$192:$B$227,0)),0)</f>
        <v>0</v>
      </c>
      <c r="AG35" s="433">
        <f>IFERROR(INDEX('28A'!$G$192:$G$227,MATCH($C35,'28A'!$B$192:$B$227,0)),0)</f>
        <v>0</v>
      </c>
      <c r="AH35" s="433">
        <f>IFERROR(INDEX('29A'!$G$192:$G$227,MATCH($C35,'29A'!$B$192:$B$227,0)),0)</f>
        <v>0</v>
      </c>
      <c r="AI35" s="433">
        <f>IFERROR(INDEX('30A'!$G$192:$G$227,MATCH($C35,'30A'!$B$192:$B$227,0)),0)</f>
        <v>0</v>
      </c>
    </row>
    <row r="36" spans="1:35" ht="17.399999999999999" hidden="1">
      <c r="A36" s="314"/>
      <c r="B36" s="314"/>
      <c r="C36" s="302" t="s">
        <v>71</v>
      </c>
      <c r="D36" s="309" t="s">
        <v>209</v>
      </c>
      <c r="E36" s="303">
        <f t="shared" si="0"/>
        <v>0</v>
      </c>
      <c r="F36" s="433">
        <f>IFERROR(INDEX('1A'!$G$192:$G$227,MATCH(C36,'1A'!$B$192:$B$227,0)),0)</f>
        <v>0</v>
      </c>
      <c r="G36" s="433">
        <f>IFERROR(INDEX('2A'!$G$192:$G$227,MATCH(C36,'2A'!$B$192:$B$227,0)),0)</f>
        <v>0</v>
      </c>
      <c r="H36" s="433">
        <f>IFERROR(INDEX('3A'!$G$192:$G$227,MATCH(C36,'3A'!$B$192:$B$227,0)),0)</f>
        <v>0</v>
      </c>
      <c r="I36" s="433">
        <f>IFERROR(INDEX('4A'!$G$192:$G$227,MATCH(C36,'4A'!$B$192:$B$227,0)),0)</f>
        <v>0</v>
      </c>
      <c r="J36" s="433">
        <f>IFERROR(INDEX('5A'!$G$192:$G$227,MATCH(C36,'5A'!$B$192:$B$227,0)),0)</f>
        <v>0</v>
      </c>
      <c r="K36" s="433">
        <f>IFERROR(INDEX('6A'!$G$192:$G$227,MATCH(C36,'6A'!$B$192:$B$227,0)),0)</f>
        <v>0</v>
      </c>
      <c r="L36" s="433">
        <f>IFERROR(INDEX('7A'!$G$192:$G$227,MATCH(C36,'7A'!$B$192:$B$227,0)),0)</f>
        <v>0</v>
      </c>
      <c r="M36" s="433">
        <f>IFERROR(INDEX('8A'!$G$192:$G$227,MATCH(C36,'8A'!$B$192:$B$227,0)),0)</f>
        <v>0</v>
      </c>
      <c r="N36" s="433">
        <f>IFERROR(INDEX('9A'!$G$192:$G$227,MATCH(C36,'9A'!$B$192:$B$227,0)),0)</f>
        <v>0</v>
      </c>
      <c r="O36" s="433">
        <f>IFERROR(INDEX('10A'!$G$192:$G$227,MATCH(C36,'10A'!$B$192:$B$227,0)),0)</f>
        <v>0</v>
      </c>
      <c r="P36" s="433">
        <f>IFERROR(INDEX('11A'!$G$192:$G$227,MATCH(C36,'11A'!$B$192:$B$227,0)),0)</f>
        <v>0</v>
      </c>
      <c r="Q36" s="433">
        <f>IFERROR(INDEX('12A'!$G$192:$G$227,MATCH(C36,'12A'!$B$192:$B$227,0)),0)</f>
        <v>0</v>
      </c>
      <c r="R36" s="433">
        <f>IFERROR(INDEX('13A'!$G$192:$G$227,MATCH(C36,'13A'!$B$192:$B$227,0)),0)</f>
        <v>0</v>
      </c>
      <c r="S36" s="433">
        <f>IFERROR(INDEX('14A'!$G$192:$G$227,MATCH(C36,'14A'!$B$192:$B$227,0)),0)</f>
        <v>0</v>
      </c>
      <c r="T36" s="433">
        <f>IFERROR(INDEX('15A'!$G$192:$G$227,MATCH(C36,'15A'!$B$192:$B$227,0)),0)</f>
        <v>0</v>
      </c>
      <c r="U36" s="433">
        <f>IFERROR(INDEX('16A'!$G$192:$G$227,MATCH($C36,'16A'!$B$192:$B$227,0)),0)</f>
        <v>0</v>
      </c>
      <c r="V36" s="433">
        <f>IFERROR(INDEX('17A'!$G$192:$G$227,MATCH($C36,'17A'!$B$192:$B$227,0)),0)</f>
        <v>0</v>
      </c>
      <c r="W36" s="433">
        <f>IFERROR(INDEX('18A'!$G$192:$G$227,MATCH($C36,'18A'!$B$192:$B$227,0)),0)</f>
        <v>0</v>
      </c>
      <c r="X36" s="433">
        <f>IFERROR(INDEX('19A'!$G$192:$G$227,MATCH($C36,'19A'!$B$192:$B$227,0)),0)</f>
        <v>0</v>
      </c>
      <c r="Y36" s="433">
        <f>IFERROR(INDEX('20A'!$G$192:$G$227,MATCH($C36,'20A'!$B$192:$B$227,0)),0)</f>
        <v>0</v>
      </c>
      <c r="Z36" s="433">
        <f>IFERROR(INDEX('21A'!$G$192:$G$227,MATCH($C36,'21A'!$B$192:$B$227,0)),0)</f>
        <v>0</v>
      </c>
      <c r="AA36" s="433">
        <f>IFERROR(INDEX('22A'!$G$192:$G$227,MATCH($C36,'22A'!$B$192:$B$227,0)),0)</f>
        <v>0</v>
      </c>
      <c r="AB36" s="433">
        <f>IFERROR(INDEX('23A'!$G$192:$G$227,MATCH($C36,'23A'!$B$192:$B$227,0)),0)</f>
        <v>0</v>
      </c>
      <c r="AC36" s="433">
        <f>IFERROR(INDEX('24A'!$G$192:$G$227,MATCH($C36,'24A'!$B$192:$B$227,0)),0)</f>
        <v>0</v>
      </c>
      <c r="AD36" s="433">
        <f>IFERROR(INDEX('25A'!$G$192:$G$227,MATCH($C36,'25A'!$B$192:$B$227,0)),0)</f>
        <v>0</v>
      </c>
      <c r="AE36" s="433">
        <f>IFERROR(INDEX('26A'!$G$192:$G$227,MATCH($C36,'26A'!$B$192:$B$227,0)),0)</f>
        <v>0</v>
      </c>
      <c r="AF36" s="433">
        <f>IFERROR(INDEX('27A'!$G$192:$G$227,MATCH($C36,'27A'!$B$192:$B$227,0)),0)</f>
        <v>0</v>
      </c>
      <c r="AG36" s="433">
        <f>IFERROR(INDEX('28A'!$G$192:$G$227,MATCH($C36,'28A'!$B$192:$B$227,0)),0)</f>
        <v>0</v>
      </c>
      <c r="AH36" s="433">
        <f>IFERROR(INDEX('29A'!$G$192:$G$227,MATCH($C36,'29A'!$B$192:$B$227,0)),0)</f>
        <v>0</v>
      </c>
      <c r="AI36" s="433">
        <f>IFERROR(INDEX('30A'!$G$192:$G$227,MATCH($C36,'30A'!$B$192:$B$227,0)),0)</f>
        <v>0</v>
      </c>
    </row>
    <row r="37" spans="1:35" ht="17.399999999999999" hidden="1">
      <c r="A37" s="314"/>
      <c r="B37" s="314"/>
      <c r="C37" s="302" t="s">
        <v>687</v>
      </c>
      <c r="D37" s="309" t="s">
        <v>209</v>
      </c>
      <c r="E37" s="303">
        <f>SUM(F37:T37)</f>
        <v>0</v>
      </c>
      <c r="F37" s="433">
        <f>IFERROR(INDEX('1A'!$G$192:$G$227,MATCH(C37,'1A'!$B$192:$B$227,0)),0)</f>
        <v>0</v>
      </c>
      <c r="G37" s="433">
        <f>IFERROR(INDEX('2A'!$G$192:$G$227,MATCH(C37,'2A'!$B$192:$B$227,0)),0)</f>
        <v>0</v>
      </c>
      <c r="H37" s="433">
        <f>IFERROR(INDEX('3A'!$G$192:$G$227,MATCH(C37,'3A'!$B$192:$B$227,0)),0)</f>
        <v>0</v>
      </c>
      <c r="I37" s="433">
        <f>IFERROR(INDEX('4A'!$G$192:$G$227,MATCH(C37,'4A'!$B$192:$B$227,0)),0)</f>
        <v>0</v>
      </c>
      <c r="J37" s="433">
        <f>IFERROR(INDEX('5A'!$G$192:$G$227,MATCH(C37,'5A'!$B$192:$B$227,0)),0)</f>
        <v>0</v>
      </c>
      <c r="K37" s="433">
        <f>IFERROR(INDEX('6A'!$G$192:$G$227,MATCH(C37,'6A'!$B$192:$B$227,0)),0)</f>
        <v>0</v>
      </c>
      <c r="L37" s="433">
        <f>IFERROR(INDEX('7A'!$G$192:$G$227,MATCH(C37,'7A'!$B$192:$B$227,0)),0)</f>
        <v>0</v>
      </c>
      <c r="M37" s="433">
        <f>IFERROR(INDEX('8A'!$G$192:$G$227,MATCH(C37,'8A'!$B$192:$B$227,0)),0)</f>
        <v>0</v>
      </c>
      <c r="N37" s="433">
        <f>IFERROR(INDEX('9A'!$G$192:$G$227,MATCH(C37,'9A'!$B$192:$B$227,0)),0)</f>
        <v>0</v>
      </c>
      <c r="O37" s="433">
        <f>IFERROR(INDEX('10A'!$G$192:$G$227,MATCH(C37,'10A'!$B$192:$B$227,0)),0)</f>
        <v>0</v>
      </c>
      <c r="P37" s="433">
        <f>IFERROR(INDEX('11A'!$G$192:$G$227,MATCH(C37,'11A'!$B$192:$B$227,0)),0)</f>
        <v>0</v>
      </c>
      <c r="Q37" s="433">
        <f>IFERROR(INDEX('12A'!$G$192:$G$227,MATCH(C37,'12A'!$B$192:$B$227,0)),0)</f>
        <v>0</v>
      </c>
      <c r="R37" s="433">
        <f>IFERROR(INDEX('13A'!$G$192:$G$227,MATCH(C37,'13A'!$B$192:$B$227,0)),0)</f>
        <v>0</v>
      </c>
      <c r="S37" s="433">
        <f>IFERROR(INDEX('14A'!$G$192:$G$227,MATCH(C37,'14A'!$B$192:$B$227,0)),0)</f>
        <v>0</v>
      </c>
      <c r="T37" s="433">
        <f>IFERROR(INDEX('15A'!$G$192:$G$227,MATCH(C37,'15A'!$B$192:$B$227,0)),0)</f>
        <v>0</v>
      </c>
      <c r="U37" s="433">
        <f>IFERROR(INDEX('16A'!$G$192:$G$227,MATCH($C37,'16A'!$B$192:$B$227,0)),0)</f>
        <v>0</v>
      </c>
      <c r="V37" s="433">
        <f>IFERROR(INDEX('17A'!$G$192:$G$227,MATCH($C37,'17A'!$B$192:$B$227,0)),0)</f>
        <v>0</v>
      </c>
      <c r="W37" s="433">
        <f>IFERROR(INDEX('18A'!$G$192:$G$227,MATCH($C37,'18A'!$B$192:$B$227,0)),0)</f>
        <v>0</v>
      </c>
      <c r="X37" s="433">
        <f>IFERROR(INDEX('19A'!$G$192:$G$227,MATCH($C37,'19A'!$B$192:$B$227,0)),0)</f>
        <v>0</v>
      </c>
      <c r="Y37" s="433">
        <f>IFERROR(INDEX('20A'!$G$192:$G$227,MATCH($C37,'20A'!$B$192:$B$227,0)),0)</f>
        <v>0</v>
      </c>
      <c r="Z37" s="433">
        <f>IFERROR(INDEX('21A'!$G$192:$G$227,MATCH($C37,'21A'!$B$192:$B$227,0)),0)</f>
        <v>0</v>
      </c>
      <c r="AA37" s="433">
        <f>IFERROR(INDEX('22A'!$G$192:$G$227,MATCH($C37,'22A'!$B$192:$B$227,0)),0)</f>
        <v>0</v>
      </c>
      <c r="AB37" s="433">
        <f>IFERROR(INDEX('23A'!$G$192:$G$227,MATCH($C37,'23A'!$B$192:$B$227,0)),0)</f>
        <v>0</v>
      </c>
      <c r="AC37" s="433">
        <f>IFERROR(INDEX('24A'!$G$192:$G$227,MATCH($C37,'24A'!$B$192:$B$227,0)),0)</f>
        <v>0</v>
      </c>
      <c r="AD37" s="433">
        <f>IFERROR(INDEX('25A'!$G$192:$G$227,MATCH($C37,'25A'!$B$192:$B$227,0)),0)</f>
        <v>0</v>
      </c>
      <c r="AE37" s="433">
        <f>IFERROR(INDEX('26A'!$G$192:$G$227,MATCH($C37,'26A'!$B$192:$B$227,0)),0)</f>
        <v>0</v>
      </c>
      <c r="AF37" s="433">
        <f>IFERROR(INDEX('27A'!$G$192:$G$227,MATCH($C37,'27A'!$B$192:$B$227,0)),0)</f>
        <v>0</v>
      </c>
      <c r="AG37" s="433">
        <f>IFERROR(INDEX('28A'!$G$192:$G$227,MATCH($C37,'28A'!$B$192:$B$227,0)),0)</f>
        <v>0</v>
      </c>
      <c r="AH37" s="433">
        <f>IFERROR(INDEX('29A'!$G$192:$G$227,MATCH($C37,'29A'!$B$192:$B$227,0)),0)</f>
        <v>0</v>
      </c>
      <c r="AI37" s="433">
        <f>IFERROR(INDEX('30A'!$G$192:$G$227,MATCH($C37,'30A'!$B$192:$B$227,0)),0)</f>
        <v>0</v>
      </c>
    </row>
    <row r="38" spans="1:35" ht="17.399999999999999" hidden="1">
      <c r="A38" s="314"/>
      <c r="B38" s="314"/>
      <c r="C38" s="302" t="s">
        <v>688</v>
      </c>
      <c r="D38" s="309" t="s">
        <v>209</v>
      </c>
      <c r="E38" s="303">
        <f t="shared" si="0"/>
        <v>0</v>
      </c>
      <c r="F38" s="433">
        <f>IFERROR(INDEX('1A'!$G$192:$G$227,MATCH(C38,'1A'!$B$192:$B$227,0)),0)</f>
        <v>0</v>
      </c>
      <c r="G38" s="433">
        <f>IFERROR(INDEX('2A'!$G$192:$G$227,MATCH(C38,'2A'!$B$192:$B$227,0)),0)</f>
        <v>0</v>
      </c>
      <c r="H38" s="433">
        <f>IFERROR(INDEX('3A'!$G$192:$G$227,MATCH(C38,'3A'!$B$192:$B$227,0)),0)</f>
        <v>0</v>
      </c>
      <c r="I38" s="433">
        <f>IFERROR(INDEX('4A'!$G$192:$G$227,MATCH(C38,'4A'!$B$192:$B$227,0)),0)</f>
        <v>0</v>
      </c>
      <c r="J38" s="433">
        <f>IFERROR(INDEX('5A'!$G$192:$G$227,MATCH(C38,'5A'!$B$192:$B$227,0)),0)</f>
        <v>0</v>
      </c>
      <c r="K38" s="433">
        <f>IFERROR(INDEX('6A'!$G$192:$G$227,MATCH(C38,'6A'!$B$192:$B$227,0)),0)</f>
        <v>0</v>
      </c>
      <c r="L38" s="433">
        <f>IFERROR(INDEX('7A'!$G$192:$G$227,MATCH(C38,'7A'!$B$192:$B$227,0)),0)</f>
        <v>0</v>
      </c>
      <c r="M38" s="433">
        <f>IFERROR(INDEX('8A'!$G$192:$G$227,MATCH(C38,'8A'!$B$192:$B$227,0)),0)</f>
        <v>0</v>
      </c>
      <c r="N38" s="433">
        <f>IFERROR(INDEX('9A'!$G$192:$G$227,MATCH(C38,'9A'!$B$192:$B$227,0)),0)</f>
        <v>0</v>
      </c>
      <c r="O38" s="433">
        <f>IFERROR(INDEX('10A'!$G$192:$G$227,MATCH(C38,'10A'!$B$192:$B$227,0)),0)</f>
        <v>0</v>
      </c>
      <c r="P38" s="433">
        <f>IFERROR(INDEX('11A'!$G$192:$G$227,MATCH(C38,'11A'!$B$192:$B$227,0)),0)</f>
        <v>0</v>
      </c>
      <c r="Q38" s="433">
        <f>IFERROR(INDEX('12A'!$G$192:$G$227,MATCH(C38,'12A'!$B$192:$B$227,0)),0)</f>
        <v>0</v>
      </c>
      <c r="R38" s="433">
        <f>IFERROR(INDEX('13A'!$G$192:$G$227,MATCH(C38,'13A'!$B$192:$B$227,0)),0)</f>
        <v>0</v>
      </c>
      <c r="S38" s="433">
        <f>IFERROR(INDEX('14A'!$G$192:$G$227,MATCH(C38,'14A'!$B$192:$B$227,0)),0)</f>
        <v>0</v>
      </c>
      <c r="T38" s="433">
        <f>IFERROR(INDEX('15A'!$G$192:$G$227,MATCH(C38,'15A'!$B$192:$B$227,0)),0)</f>
        <v>0</v>
      </c>
      <c r="U38" s="433">
        <f>IFERROR(INDEX('16A'!$G$192:$G$227,MATCH($C38,'16A'!$B$192:$B$227,0)),0)</f>
        <v>0</v>
      </c>
      <c r="V38" s="433">
        <f>IFERROR(INDEX('17A'!$G$192:$G$227,MATCH($C38,'17A'!$B$192:$B$227,0)),0)</f>
        <v>0</v>
      </c>
      <c r="W38" s="433">
        <f>IFERROR(INDEX('18A'!$G$192:$G$227,MATCH($C38,'18A'!$B$192:$B$227,0)),0)</f>
        <v>0</v>
      </c>
      <c r="X38" s="433">
        <f>IFERROR(INDEX('19A'!$G$192:$G$227,MATCH($C38,'19A'!$B$192:$B$227,0)),0)</f>
        <v>0</v>
      </c>
      <c r="Y38" s="433">
        <f>IFERROR(INDEX('20A'!$G$192:$G$227,MATCH($C38,'20A'!$B$192:$B$227,0)),0)</f>
        <v>0</v>
      </c>
      <c r="Z38" s="433">
        <f>IFERROR(INDEX('21A'!$G$192:$G$227,MATCH($C38,'21A'!$B$192:$B$227,0)),0)</f>
        <v>0</v>
      </c>
      <c r="AA38" s="433">
        <f>IFERROR(INDEX('22A'!$G$192:$G$227,MATCH($C38,'22A'!$B$192:$B$227,0)),0)</f>
        <v>0</v>
      </c>
      <c r="AB38" s="433">
        <f>IFERROR(INDEX('23A'!$G$192:$G$227,MATCH($C38,'23A'!$B$192:$B$227,0)),0)</f>
        <v>0</v>
      </c>
      <c r="AC38" s="433">
        <f>IFERROR(INDEX('24A'!$G$192:$G$227,MATCH($C38,'24A'!$B$192:$B$227,0)),0)</f>
        <v>0</v>
      </c>
      <c r="AD38" s="433">
        <f>IFERROR(INDEX('25A'!$G$192:$G$227,MATCH($C38,'25A'!$B$192:$B$227,0)),0)</f>
        <v>0</v>
      </c>
      <c r="AE38" s="433">
        <f>IFERROR(INDEX('26A'!$G$192:$G$227,MATCH($C38,'26A'!$B$192:$B$227,0)),0)</f>
        <v>0</v>
      </c>
      <c r="AF38" s="433">
        <f>IFERROR(INDEX('27A'!$G$192:$G$227,MATCH($C38,'27A'!$B$192:$B$227,0)),0)</f>
        <v>0</v>
      </c>
      <c r="AG38" s="433">
        <f>IFERROR(INDEX('28A'!$G$192:$G$227,MATCH($C38,'28A'!$B$192:$B$227,0)),0)</f>
        <v>0</v>
      </c>
      <c r="AH38" s="433">
        <f>IFERROR(INDEX('29A'!$G$192:$G$227,MATCH($C38,'29A'!$B$192:$B$227,0)),0)</f>
        <v>0</v>
      </c>
      <c r="AI38" s="433">
        <f>IFERROR(INDEX('30A'!$G$192:$G$227,MATCH($C38,'30A'!$B$192:$B$227,0)),0)</f>
        <v>0</v>
      </c>
    </row>
    <row r="39" spans="1:35" ht="17.399999999999999" hidden="1">
      <c r="A39" s="314"/>
      <c r="B39" s="314"/>
      <c r="C39" s="302" t="s">
        <v>689</v>
      </c>
      <c r="D39" s="309" t="s">
        <v>209</v>
      </c>
      <c r="E39" s="303">
        <f t="shared" si="0"/>
        <v>0</v>
      </c>
      <c r="F39" s="433">
        <f>IFERROR(INDEX('1A'!$G$192:$G$227,MATCH(C39,'1A'!$B$192:$B$227,0)),0)</f>
        <v>0</v>
      </c>
      <c r="G39" s="433">
        <f>IFERROR(INDEX('2A'!$G$192:$G$227,MATCH(C39,'2A'!$B$192:$B$227,0)),0)</f>
        <v>0</v>
      </c>
      <c r="H39" s="433">
        <f>IFERROR(INDEX('3A'!$G$192:$G$227,MATCH(C39,'3A'!$B$192:$B$227,0)),0)</f>
        <v>0</v>
      </c>
      <c r="I39" s="433">
        <f>IFERROR(INDEX('4A'!$G$192:$G$227,MATCH(C39,'4A'!$B$192:$B$227,0)),0)</f>
        <v>0</v>
      </c>
      <c r="J39" s="433">
        <f>IFERROR(INDEX('5A'!$G$192:$G$227,MATCH(C39,'5A'!$B$192:$B$227,0)),0)</f>
        <v>0</v>
      </c>
      <c r="K39" s="433">
        <f>IFERROR(INDEX('6A'!$G$192:$G$227,MATCH(C39,'6A'!$B$192:$B$227,0)),0)</f>
        <v>0</v>
      </c>
      <c r="L39" s="433">
        <f>IFERROR(INDEX('7A'!$G$192:$G$227,MATCH(C39,'7A'!$B$192:$B$227,0)),0)</f>
        <v>0</v>
      </c>
      <c r="M39" s="433">
        <f>IFERROR(INDEX('8A'!$G$192:$G$227,MATCH(C39,'8A'!$B$192:$B$227,0)),0)</f>
        <v>0</v>
      </c>
      <c r="N39" s="433">
        <f>IFERROR(INDEX('9A'!$G$192:$G$227,MATCH(C39,'9A'!$B$192:$B$227,0)),0)</f>
        <v>0</v>
      </c>
      <c r="O39" s="433">
        <f>IFERROR(INDEX('10A'!$G$192:$G$227,MATCH(C39,'10A'!$B$192:$B$227,0)),0)</f>
        <v>0</v>
      </c>
      <c r="P39" s="433">
        <f>IFERROR(INDEX('11A'!$G$192:$G$227,MATCH(C39,'11A'!$B$192:$B$227,0)),0)</f>
        <v>0</v>
      </c>
      <c r="Q39" s="433">
        <f>IFERROR(INDEX('12A'!$G$192:$G$227,MATCH(C39,'12A'!$B$192:$B$227,0)),0)</f>
        <v>0</v>
      </c>
      <c r="R39" s="433">
        <f>IFERROR(INDEX('13A'!$G$192:$G$227,MATCH(C39,'13A'!$B$192:$B$227,0)),0)</f>
        <v>0</v>
      </c>
      <c r="S39" s="433">
        <f>IFERROR(INDEX('14A'!$G$192:$G$227,MATCH(C39,'14A'!$B$192:$B$227,0)),0)</f>
        <v>0</v>
      </c>
      <c r="T39" s="433">
        <f>IFERROR(INDEX('15A'!$G$192:$G$227,MATCH(C39,'15A'!$B$192:$B$227,0)),0)</f>
        <v>0</v>
      </c>
      <c r="U39" s="433">
        <f>IFERROR(INDEX('16A'!$G$192:$G$227,MATCH($C39,'16A'!$B$192:$B$227,0)),0)</f>
        <v>0</v>
      </c>
      <c r="V39" s="433">
        <f>IFERROR(INDEX('17A'!$G$192:$G$227,MATCH($C39,'17A'!$B$192:$B$227,0)),0)</f>
        <v>0</v>
      </c>
      <c r="W39" s="433">
        <f>IFERROR(INDEX('18A'!$G$192:$G$227,MATCH($C39,'18A'!$B$192:$B$227,0)),0)</f>
        <v>0</v>
      </c>
      <c r="X39" s="433">
        <f>IFERROR(INDEX('19A'!$G$192:$G$227,MATCH($C39,'19A'!$B$192:$B$227,0)),0)</f>
        <v>0</v>
      </c>
      <c r="Y39" s="433">
        <f>IFERROR(INDEX('20A'!$G$192:$G$227,MATCH($C39,'20A'!$B$192:$B$227,0)),0)</f>
        <v>0</v>
      </c>
      <c r="Z39" s="433">
        <f>IFERROR(INDEX('21A'!$G$192:$G$227,MATCH($C39,'21A'!$B$192:$B$227,0)),0)</f>
        <v>0</v>
      </c>
      <c r="AA39" s="433">
        <f>IFERROR(INDEX('22A'!$G$192:$G$227,MATCH($C39,'22A'!$B$192:$B$227,0)),0)</f>
        <v>0</v>
      </c>
      <c r="AB39" s="433">
        <f>IFERROR(INDEX('23A'!$G$192:$G$227,MATCH($C39,'23A'!$B$192:$B$227,0)),0)</f>
        <v>0</v>
      </c>
      <c r="AC39" s="433">
        <f>IFERROR(INDEX('24A'!$G$192:$G$227,MATCH($C39,'24A'!$B$192:$B$227,0)),0)</f>
        <v>0</v>
      </c>
      <c r="AD39" s="433">
        <f>IFERROR(INDEX('25A'!$G$192:$G$227,MATCH($C39,'25A'!$B$192:$B$227,0)),0)</f>
        <v>0</v>
      </c>
      <c r="AE39" s="433">
        <f>IFERROR(INDEX('26A'!$G$192:$G$227,MATCH($C39,'26A'!$B$192:$B$227,0)),0)</f>
        <v>0</v>
      </c>
      <c r="AF39" s="433">
        <f>IFERROR(INDEX('27A'!$G$192:$G$227,MATCH($C39,'27A'!$B$192:$B$227,0)),0)</f>
        <v>0</v>
      </c>
      <c r="AG39" s="433">
        <f>IFERROR(INDEX('28A'!$G$192:$G$227,MATCH($C39,'28A'!$B$192:$B$227,0)),0)</f>
        <v>0</v>
      </c>
      <c r="AH39" s="433">
        <f>IFERROR(INDEX('29A'!$G$192:$G$227,MATCH($C39,'29A'!$B$192:$B$227,0)),0)</f>
        <v>0</v>
      </c>
      <c r="AI39" s="433">
        <f>IFERROR(INDEX('30A'!$G$192:$G$227,MATCH($C39,'30A'!$B$192:$B$227,0)),0)</f>
        <v>0</v>
      </c>
    </row>
    <row r="40" spans="1:35" ht="17.399999999999999" hidden="1">
      <c r="A40" s="314"/>
      <c r="B40" s="314"/>
      <c r="C40" s="302" t="s">
        <v>690</v>
      </c>
      <c r="D40" s="309" t="s">
        <v>209</v>
      </c>
      <c r="E40" s="303">
        <f t="shared" si="0"/>
        <v>0</v>
      </c>
      <c r="F40" s="433">
        <f>IFERROR(INDEX('1A'!$G$192:$G$227,MATCH(C40,'1A'!$B$192:$B$227,0)),0)</f>
        <v>0</v>
      </c>
      <c r="G40" s="433">
        <f>IFERROR(INDEX('2A'!$G$192:$G$227,MATCH(C40,'2A'!$B$192:$B$227,0)),0)</f>
        <v>0</v>
      </c>
      <c r="H40" s="433">
        <f>IFERROR(INDEX('3A'!$G$192:$G$227,MATCH(C40,'3A'!$B$192:$B$227,0)),0)</f>
        <v>0</v>
      </c>
      <c r="I40" s="433">
        <f>IFERROR(INDEX('4A'!$G$192:$G$227,MATCH(C40,'4A'!$B$192:$B$227,0)),0)</f>
        <v>0</v>
      </c>
      <c r="J40" s="433">
        <f>IFERROR(INDEX('5A'!$G$192:$G$227,MATCH(C40,'5A'!$B$192:$B$227,0)),0)</f>
        <v>0</v>
      </c>
      <c r="K40" s="433">
        <f>IFERROR(INDEX('6A'!$G$192:$G$227,MATCH(C40,'6A'!$B$192:$B$227,0)),0)</f>
        <v>0</v>
      </c>
      <c r="L40" s="433">
        <f>IFERROR(INDEX('7A'!$G$192:$G$227,MATCH(C40,'7A'!$B$192:$B$227,0)),0)</f>
        <v>0</v>
      </c>
      <c r="M40" s="433">
        <f>IFERROR(INDEX('8A'!$G$192:$G$227,MATCH(C40,'8A'!$B$192:$B$227,0)),0)</f>
        <v>0</v>
      </c>
      <c r="N40" s="433">
        <f>IFERROR(INDEX('9A'!$G$192:$G$227,MATCH(C40,'9A'!$B$192:$B$227,0)),0)</f>
        <v>0</v>
      </c>
      <c r="O40" s="433">
        <f>IFERROR(INDEX('10A'!$G$192:$G$227,MATCH(C40,'10A'!$B$192:$B$227,0)),0)</f>
        <v>0</v>
      </c>
      <c r="P40" s="433">
        <f>IFERROR(INDEX('11A'!$G$192:$G$227,MATCH(C40,'11A'!$B$192:$B$227,0)),0)</f>
        <v>0</v>
      </c>
      <c r="Q40" s="433">
        <f>IFERROR(INDEX('12A'!$G$192:$G$227,MATCH(C40,'12A'!$B$192:$B$227,0)),0)</f>
        <v>0</v>
      </c>
      <c r="R40" s="433">
        <f>IFERROR(INDEX('13A'!$G$192:$G$227,MATCH(C40,'13A'!$B$192:$B$227,0)),0)</f>
        <v>0</v>
      </c>
      <c r="S40" s="433">
        <f>IFERROR(INDEX('14A'!$G$192:$G$227,MATCH(C40,'14A'!$B$192:$B$227,0)),0)</f>
        <v>0</v>
      </c>
      <c r="T40" s="433">
        <f>IFERROR(INDEX('15A'!$G$192:$G$227,MATCH(C40,'15A'!$B$192:$B$227,0)),0)</f>
        <v>0</v>
      </c>
      <c r="U40" s="433">
        <f>IFERROR(INDEX('16A'!$G$192:$G$227,MATCH($C40,'16A'!$B$192:$B$227,0)),0)</f>
        <v>0</v>
      </c>
      <c r="V40" s="433">
        <f>IFERROR(INDEX('17A'!$G$192:$G$227,MATCH($C40,'17A'!$B$192:$B$227,0)),0)</f>
        <v>0</v>
      </c>
      <c r="W40" s="433">
        <f>IFERROR(INDEX('18A'!$G$192:$G$227,MATCH($C40,'18A'!$B$192:$B$227,0)),0)</f>
        <v>0</v>
      </c>
      <c r="X40" s="433">
        <f>IFERROR(INDEX('19A'!$G$192:$G$227,MATCH($C40,'19A'!$B$192:$B$227,0)),0)</f>
        <v>0</v>
      </c>
      <c r="Y40" s="433">
        <f>IFERROR(INDEX('20A'!$G$192:$G$227,MATCH($C40,'20A'!$B$192:$B$227,0)),0)</f>
        <v>0</v>
      </c>
      <c r="Z40" s="433">
        <f>IFERROR(INDEX('21A'!$G$192:$G$227,MATCH($C40,'21A'!$B$192:$B$227,0)),0)</f>
        <v>0</v>
      </c>
      <c r="AA40" s="433">
        <f>IFERROR(INDEX('22A'!$G$192:$G$227,MATCH($C40,'22A'!$B$192:$B$227,0)),0)</f>
        <v>0</v>
      </c>
      <c r="AB40" s="433">
        <f>IFERROR(INDEX('23A'!$G$192:$G$227,MATCH($C40,'23A'!$B$192:$B$227,0)),0)</f>
        <v>0</v>
      </c>
      <c r="AC40" s="433">
        <f>IFERROR(INDEX('24A'!$G$192:$G$227,MATCH($C40,'24A'!$B$192:$B$227,0)),0)</f>
        <v>0</v>
      </c>
      <c r="AD40" s="433">
        <f>IFERROR(INDEX('25A'!$G$192:$G$227,MATCH($C40,'25A'!$B$192:$B$227,0)),0)</f>
        <v>0</v>
      </c>
      <c r="AE40" s="433">
        <f>IFERROR(INDEX('26A'!$G$192:$G$227,MATCH($C40,'26A'!$B$192:$B$227,0)),0)</f>
        <v>0</v>
      </c>
      <c r="AF40" s="433">
        <f>IFERROR(INDEX('27A'!$G$192:$G$227,MATCH($C40,'27A'!$B$192:$B$227,0)),0)</f>
        <v>0</v>
      </c>
      <c r="AG40" s="433">
        <f>IFERROR(INDEX('28A'!$G$192:$G$227,MATCH($C40,'28A'!$B$192:$B$227,0)),0)</f>
        <v>0</v>
      </c>
      <c r="AH40" s="433">
        <f>IFERROR(INDEX('29A'!$G$192:$G$227,MATCH($C40,'29A'!$B$192:$B$227,0)),0)</f>
        <v>0</v>
      </c>
      <c r="AI40" s="433">
        <f>IFERROR(INDEX('30A'!$G$192:$G$227,MATCH($C40,'30A'!$B$192:$B$227,0)),0)</f>
        <v>0</v>
      </c>
    </row>
    <row r="41" spans="1:35" ht="17.399999999999999" hidden="1">
      <c r="A41" s="314"/>
      <c r="B41" s="314"/>
      <c r="C41" s="302" t="s">
        <v>691</v>
      </c>
      <c r="D41" s="309" t="s">
        <v>209</v>
      </c>
      <c r="E41" s="303">
        <f t="shared" si="0"/>
        <v>0</v>
      </c>
      <c r="F41" s="433">
        <f>IFERROR(INDEX('1A'!$G$192:$G$227,MATCH(C41,'1A'!$B$192:$B$227,0)),0)</f>
        <v>0</v>
      </c>
      <c r="G41" s="433">
        <f>IFERROR(INDEX('2A'!$G$192:$G$227,MATCH(C41,'2A'!$B$192:$B$227,0)),0)</f>
        <v>0</v>
      </c>
      <c r="H41" s="433">
        <f>IFERROR(INDEX('3A'!$G$192:$G$227,MATCH(C41,'3A'!$B$192:$B$227,0)),0)</f>
        <v>0</v>
      </c>
      <c r="I41" s="433">
        <f>IFERROR(INDEX('4A'!$G$192:$G$227,MATCH(C41,'4A'!$B$192:$B$227,0)),0)</f>
        <v>0</v>
      </c>
      <c r="J41" s="433">
        <f>IFERROR(INDEX('5A'!$G$192:$G$227,MATCH(C41,'5A'!$B$192:$B$227,0)),0)</f>
        <v>0</v>
      </c>
      <c r="K41" s="433">
        <f>IFERROR(INDEX('6A'!$G$192:$G$227,MATCH(C41,'6A'!$B$192:$B$227,0)),0)</f>
        <v>0</v>
      </c>
      <c r="L41" s="433">
        <f>IFERROR(INDEX('7A'!$G$192:$G$227,MATCH(C41,'7A'!$B$192:$B$227,0)),0)</f>
        <v>0</v>
      </c>
      <c r="M41" s="433">
        <f>IFERROR(INDEX('8A'!$G$192:$G$227,MATCH(C41,'8A'!$B$192:$B$227,0)),0)</f>
        <v>0</v>
      </c>
      <c r="N41" s="433">
        <f>IFERROR(INDEX('9A'!$G$192:$G$227,MATCH(C41,'9A'!$B$192:$B$227,0)),0)</f>
        <v>0</v>
      </c>
      <c r="O41" s="433">
        <f>IFERROR(INDEX('10A'!$G$192:$G$227,MATCH(C41,'10A'!$B$192:$B$227,0)),0)</f>
        <v>0</v>
      </c>
      <c r="P41" s="433">
        <f>IFERROR(INDEX('11A'!$G$192:$G$227,MATCH(C41,'11A'!$B$192:$B$227,0)),0)</f>
        <v>0</v>
      </c>
      <c r="Q41" s="433">
        <f>IFERROR(INDEX('12A'!$G$192:$G$227,MATCH(C41,'12A'!$B$192:$B$227,0)),0)</f>
        <v>0</v>
      </c>
      <c r="R41" s="433">
        <f>IFERROR(INDEX('13A'!$G$192:$G$227,MATCH(C41,'13A'!$B$192:$B$227,0)),0)</f>
        <v>0</v>
      </c>
      <c r="S41" s="433">
        <f>IFERROR(INDEX('14A'!$G$192:$G$227,MATCH(C41,'14A'!$B$192:$B$227,0)),0)</f>
        <v>0</v>
      </c>
      <c r="T41" s="433">
        <f>IFERROR(INDEX('15A'!$G$192:$G$227,MATCH(C41,'15A'!$B$192:$B$227,0)),0)</f>
        <v>0</v>
      </c>
      <c r="U41" s="433">
        <f>IFERROR(INDEX('16A'!$G$192:$G$227,MATCH($C41,'16A'!$B$192:$B$227,0)),0)</f>
        <v>0</v>
      </c>
      <c r="V41" s="433">
        <f>IFERROR(INDEX('17A'!$G$192:$G$227,MATCH($C41,'17A'!$B$192:$B$227,0)),0)</f>
        <v>0</v>
      </c>
      <c r="W41" s="433">
        <f>IFERROR(INDEX('18A'!$G$192:$G$227,MATCH($C41,'18A'!$B$192:$B$227,0)),0)</f>
        <v>0</v>
      </c>
      <c r="X41" s="433">
        <f>IFERROR(INDEX('19A'!$G$192:$G$227,MATCH($C41,'19A'!$B$192:$B$227,0)),0)</f>
        <v>0</v>
      </c>
      <c r="Y41" s="433">
        <f>IFERROR(INDEX('20A'!$G$192:$G$227,MATCH($C41,'20A'!$B$192:$B$227,0)),0)</f>
        <v>0</v>
      </c>
      <c r="Z41" s="433">
        <f>IFERROR(INDEX('21A'!$G$192:$G$227,MATCH($C41,'21A'!$B$192:$B$227,0)),0)</f>
        <v>0</v>
      </c>
      <c r="AA41" s="433">
        <f>IFERROR(INDEX('22A'!$G$192:$G$227,MATCH($C41,'22A'!$B$192:$B$227,0)),0)</f>
        <v>0</v>
      </c>
      <c r="AB41" s="433">
        <f>IFERROR(INDEX('23A'!$G$192:$G$227,MATCH($C41,'23A'!$B$192:$B$227,0)),0)</f>
        <v>0</v>
      </c>
      <c r="AC41" s="433">
        <f>IFERROR(INDEX('24A'!$G$192:$G$227,MATCH($C41,'24A'!$B$192:$B$227,0)),0)</f>
        <v>0</v>
      </c>
      <c r="AD41" s="433">
        <f>IFERROR(INDEX('25A'!$G$192:$G$227,MATCH($C41,'25A'!$B$192:$B$227,0)),0)</f>
        <v>0</v>
      </c>
      <c r="AE41" s="433">
        <f>IFERROR(INDEX('26A'!$G$192:$G$227,MATCH($C41,'26A'!$B$192:$B$227,0)),0)</f>
        <v>0</v>
      </c>
      <c r="AF41" s="433">
        <f>IFERROR(INDEX('27A'!$G$192:$G$227,MATCH($C41,'27A'!$B$192:$B$227,0)),0)</f>
        <v>0</v>
      </c>
      <c r="AG41" s="433">
        <f>IFERROR(INDEX('28A'!$G$192:$G$227,MATCH($C41,'28A'!$B$192:$B$227,0)),0)</f>
        <v>0</v>
      </c>
      <c r="AH41" s="433">
        <f>IFERROR(INDEX('29A'!$G$192:$G$227,MATCH($C41,'29A'!$B$192:$B$227,0)),0)</f>
        <v>0</v>
      </c>
      <c r="AI41" s="433">
        <f>IFERROR(INDEX('30A'!$G$192:$G$227,MATCH($C41,'30A'!$B$192:$B$227,0)),0)</f>
        <v>0</v>
      </c>
    </row>
    <row r="42" spans="1:35" ht="17.399999999999999" hidden="1">
      <c r="A42" s="314"/>
      <c r="B42" s="314"/>
      <c r="C42" s="302" t="s">
        <v>741</v>
      </c>
      <c r="D42" s="309" t="s">
        <v>209</v>
      </c>
      <c r="E42" s="303">
        <f t="shared" si="0"/>
        <v>0</v>
      </c>
      <c r="F42" s="433">
        <f>IFERROR(INDEX('1A'!$G$192:$G$227,MATCH(C42,'1A'!$B$192:$B$227,0)),0)</f>
        <v>0</v>
      </c>
      <c r="G42" s="433">
        <f>IFERROR(INDEX('2A'!$G$192:$G$227,MATCH(C42,'2A'!$B$192:$B$227,0)),0)</f>
        <v>0</v>
      </c>
      <c r="H42" s="433">
        <f>IFERROR(INDEX('3A'!$G$192:$G$227,MATCH(C42,'3A'!$B$192:$B$227,0)),0)</f>
        <v>0</v>
      </c>
      <c r="I42" s="433">
        <f>IFERROR(INDEX('4A'!$G$192:$G$227,MATCH(C42,'4A'!$B$192:$B$227,0)),0)</f>
        <v>0</v>
      </c>
      <c r="J42" s="433">
        <f>IFERROR(INDEX('5A'!$G$192:$G$227,MATCH(C42,'5A'!$B$192:$B$227,0)),0)</f>
        <v>0</v>
      </c>
      <c r="K42" s="433">
        <f>IFERROR(INDEX('6A'!$G$192:$G$227,MATCH(C42,'6A'!$B$192:$B$227,0)),0)</f>
        <v>0</v>
      </c>
      <c r="L42" s="433">
        <f>IFERROR(INDEX('7A'!$G$192:$G$227,MATCH(C42,'7A'!$B$192:$B$227,0)),0)</f>
        <v>0</v>
      </c>
      <c r="M42" s="433">
        <f>IFERROR(INDEX('8A'!$G$192:$G$227,MATCH(C42,'8A'!$B$192:$B$227,0)),0)</f>
        <v>0</v>
      </c>
      <c r="N42" s="433">
        <f>IFERROR(INDEX('9A'!$G$192:$G$227,MATCH(C42,'9A'!$B$192:$B$227,0)),0)</f>
        <v>0</v>
      </c>
      <c r="O42" s="433">
        <f>IFERROR(INDEX('10A'!$G$192:$G$227,MATCH(C42,'10A'!$B$192:$B$227,0)),0)</f>
        <v>0</v>
      </c>
      <c r="P42" s="433">
        <f>IFERROR(INDEX('11A'!$G$192:$G$227,MATCH(C42,'11A'!$B$192:$B$227,0)),0)</f>
        <v>0</v>
      </c>
      <c r="Q42" s="433">
        <f>IFERROR(INDEX('12A'!$G$192:$G$227,MATCH(C42,'12A'!$B$192:$B$227,0)),0)</f>
        <v>0</v>
      </c>
      <c r="R42" s="433">
        <f>IFERROR(INDEX('13A'!$G$192:$G$227,MATCH(C42,'13A'!$B$192:$B$227,0)),0)</f>
        <v>0</v>
      </c>
      <c r="S42" s="433">
        <f>IFERROR(INDEX('14A'!$G$192:$G$227,MATCH(C42,'14A'!$B$192:$B$227,0)),0)</f>
        <v>0</v>
      </c>
      <c r="T42" s="433">
        <f>IFERROR(INDEX('15A'!$G$192:$G$227,MATCH(C42,'15A'!$B$192:$B$227,0)),0)</f>
        <v>0</v>
      </c>
      <c r="U42" s="433">
        <f>IFERROR(INDEX('16A'!$G$192:$G$227,MATCH($C42,'16A'!$B$192:$B$227,0)),0)</f>
        <v>0</v>
      </c>
      <c r="V42" s="433">
        <f>IFERROR(INDEX('17A'!$G$192:$G$227,MATCH($C42,'17A'!$B$192:$B$227,0)),0)</f>
        <v>0</v>
      </c>
      <c r="W42" s="433">
        <f>IFERROR(INDEX('18A'!$G$192:$G$227,MATCH($C42,'18A'!$B$192:$B$227,0)),0)</f>
        <v>0</v>
      </c>
      <c r="X42" s="433">
        <f>IFERROR(INDEX('19A'!$G$192:$G$227,MATCH($C42,'19A'!$B$192:$B$227,0)),0)</f>
        <v>0</v>
      </c>
      <c r="Y42" s="433">
        <f>IFERROR(INDEX('20A'!$G$192:$G$227,MATCH($C42,'20A'!$B$192:$B$227,0)),0)</f>
        <v>0</v>
      </c>
      <c r="Z42" s="433">
        <f>IFERROR(INDEX('21A'!$G$192:$G$227,MATCH($C42,'21A'!$B$192:$B$227,0)),0)</f>
        <v>0</v>
      </c>
      <c r="AA42" s="433">
        <f>IFERROR(INDEX('22A'!$G$192:$G$227,MATCH($C42,'22A'!$B$192:$B$227,0)),0)</f>
        <v>0</v>
      </c>
      <c r="AB42" s="433">
        <f>IFERROR(INDEX('23A'!$G$192:$G$227,MATCH($C42,'23A'!$B$192:$B$227,0)),0)</f>
        <v>0</v>
      </c>
      <c r="AC42" s="433">
        <f>IFERROR(INDEX('24A'!$G$192:$G$227,MATCH($C42,'24A'!$B$192:$B$227,0)),0)</f>
        <v>0</v>
      </c>
      <c r="AD42" s="433">
        <f>IFERROR(INDEX('25A'!$G$192:$G$227,MATCH($C42,'25A'!$B$192:$B$227,0)),0)</f>
        <v>0</v>
      </c>
      <c r="AE42" s="433">
        <f>IFERROR(INDEX('26A'!$G$192:$G$227,MATCH($C42,'26A'!$B$192:$B$227,0)),0)</f>
        <v>0</v>
      </c>
      <c r="AF42" s="433">
        <f>IFERROR(INDEX('27A'!$G$192:$G$227,MATCH($C42,'27A'!$B$192:$B$227,0)),0)</f>
        <v>0</v>
      </c>
      <c r="AG42" s="433">
        <f>IFERROR(INDEX('28A'!$G$192:$G$227,MATCH($C42,'28A'!$B$192:$B$227,0)),0)</f>
        <v>0</v>
      </c>
      <c r="AH42" s="433">
        <f>IFERROR(INDEX('29A'!$G$192:$G$227,MATCH($C42,'29A'!$B$192:$B$227,0)),0)</f>
        <v>0</v>
      </c>
      <c r="AI42" s="433">
        <f>IFERROR(INDEX('30A'!$G$192:$G$227,MATCH($C42,'30A'!$B$192:$B$227,0)),0)</f>
        <v>0</v>
      </c>
    </row>
    <row r="43" spans="1:35" ht="17.399999999999999" hidden="1">
      <c r="A43" s="314"/>
      <c r="B43" s="314"/>
      <c r="C43" s="302" t="s">
        <v>742</v>
      </c>
      <c r="D43" s="309" t="s">
        <v>209</v>
      </c>
      <c r="E43" s="303">
        <f t="shared" si="0"/>
        <v>0</v>
      </c>
      <c r="F43" s="433">
        <f>IFERROR(INDEX('1A'!$G$192:$G$227,MATCH(C43,'1A'!$B$192:$B$227,0)),0)</f>
        <v>0</v>
      </c>
      <c r="G43" s="433">
        <f>IFERROR(INDEX('2A'!$G$192:$G$227,MATCH(C43,'2A'!$B$192:$B$227,0)),0)</f>
        <v>0</v>
      </c>
      <c r="H43" s="433">
        <f>IFERROR(INDEX('3A'!$G$192:$G$227,MATCH(C43,'3A'!$B$192:$B$227,0)),0)</f>
        <v>0</v>
      </c>
      <c r="I43" s="433">
        <f>IFERROR(INDEX('4A'!$G$192:$G$227,MATCH(C43,'4A'!$B$192:$B$227,0)),0)</f>
        <v>0</v>
      </c>
      <c r="J43" s="433">
        <f>IFERROR(INDEX('5A'!$G$192:$G$227,MATCH(C43,'5A'!$B$192:$B$227,0)),0)</f>
        <v>0</v>
      </c>
      <c r="K43" s="433">
        <f>IFERROR(INDEX('6A'!$G$192:$G$227,MATCH(C43,'6A'!$B$192:$B$227,0)),0)</f>
        <v>0</v>
      </c>
      <c r="L43" s="433">
        <f>IFERROR(INDEX('7A'!$G$192:$G$227,MATCH(C43,'7A'!$B$192:$B$227,0)),0)</f>
        <v>0</v>
      </c>
      <c r="M43" s="433">
        <f>IFERROR(INDEX('8A'!$G$192:$G$227,MATCH(C43,'8A'!$B$192:$B$227,0)),0)</f>
        <v>0</v>
      </c>
      <c r="N43" s="433">
        <f>IFERROR(INDEX('9A'!$G$192:$G$227,MATCH(C43,'9A'!$B$192:$B$227,0)),0)</f>
        <v>0</v>
      </c>
      <c r="O43" s="433">
        <f>IFERROR(INDEX('10A'!$G$192:$G$227,MATCH(C43,'10A'!$B$192:$B$227,0)),0)</f>
        <v>0</v>
      </c>
      <c r="P43" s="433">
        <f>IFERROR(INDEX('11A'!$G$192:$G$227,MATCH(C43,'11A'!$B$192:$B$227,0)),0)</f>
        <v>0</v>
      </c>
      <c r="Q43" s="433">
        <f>IFERROR(INDEX('12A'!$G$192:$G$227,MATCH(C43,'12A'!$B$192:$B$227,0)),0)</f>
        <v>0</v>
      </c>
      <c r="R43" s="433">
        <f>IFERROR(INDEX('13A'!$G$192:$G$227,MATCH(C43,'13A'!$B$192:$B$227,0)),0)</f>
        <v>0</v>
      </c>
      <c r="S43" s="433">
        <f>IFERROR(INDEX('14A'!$G$192:$G$227,MATCH(C43,'14A'!$B$192:$B$227,0)),0)</f>
        <v>0</v>
      </c>
      <c r="T43" s="433">
        <f>IFERROR(INDEX('15A'!$G$192:$G$227,MATCH(C43,'15A'!$B$192:$B$227,0)),0)</f>
        <v>0</v>
      </c>
      <c r="U43" s="433">
        <f>IFERROR(INDEX('16A'!$G$192:$G$227,MATCH($C43,'16A'!$B$192:$B$227,0)),0)</f>
        <v>0</v>
      </c>
      <c r="V43" s="433">
        <f>IFERROR(INDEX('17A'!$G$192:$G$227,MATCH($C43,'17A'!$B$192:$B$227,0)),0)</f>
        <v>0</v>
      </c>
      <c r="W43" s="433">
        <f>IFERROR(INDEX('18A'!$G$192:$G$227,MATCH($C43,'18A'!$B$192:$B$227,0)),0)</f>
        <v>0</v>
      </c>
      <c r="X43" s="433">
        <f>IFERROR(INDEX('19A'!$G$192:$G$227,MATCH($C43,'19A'!$B$192:$B$227,0)),0)</f>
        <v>0</v>
      </c>
      <c r="Y43" s="433">
        <f>IFERROR(INDEX('20A'!$G$192:$G$227,MATCH($C43,'20A'!$B$192:$B$227,0)),0)</f>
        <v>0</v>
      </c>
      <c r="Z43" s="433">
        <f>IFERROR(INDEX('21A'!$G$192:$G$227,MATCH($C43,'21A'!$B$192:$B$227,0)),0)</f>
        <v>0</v>
      </c>
      <c r="AA43" s="433">
        <f>IFERROR(INDEX('22A'!$G$192:$G$227,MATCH($C43,'22A'!$B$192:$B$227,0)),0)</f>
        <v>0</v>
      </c>
      <c r="AB43" s="433">
        <f>IFERROR(INDEX('23A'!$G$192:$G$227,MATCH($C43,'23A'!$B$192:$B$227,0)),0)</f>
        <v>0</v>
      </c>
      <c r="AC43" s="433">
        <f>IFERROR(INDEX('24A'!$G$192:$G$227,MATCH($C43,'24A'!$B$192:$B$227,0)),0)</f>
        <v>0</v>
      </c>
      <c r="AD43" s="433">
        <f>IFERROR(INDEX('25A'!$G$192:$G$227,MATCH($C43,'25A'!$B$192:$B$227,0)),0)</f>
        <v>0</v>
      </c>
      <c r="AE43" s="433">
        <f>IFERROR(INDEX('26A'!$G$192:$G$227,MATCH($C43,'26A'!$B$192:$B$227,0)),0)</f>
        <v>0</v>
      </c>
      <c r="AF43" s="433">
        <f>IFERROR(INDEX('27A'!$G$192:$G$227,MATCH($C43,'27A'!$B$192:$B$227,0)),0)</f>
        <v>0</v>
      </c>
      <c r="AG43" s="433">
        <f>IFERROR(INDEX('28A'!$G$192:$G$227,MATCH($C43,'28A'!$B$192:$B$227,0)),0)</f>
        <v>0</v>
      </c>
      <c r="AH43" s="433">
        <f>IFERROR(INDEX('29A'!$G$192:$G$227,MATCH($C43,'29A'!$B$192:$B$227,0)),0)</f>
        <v>0</v>
      </c>
      <c r="AI43" s="433">
        <f>IFERROR(INDEX('30A'!$G$192:$G$227,MATCH($C43,'30A'!$B$192:$B$227,0)),0)</f>
        <v>0</v>
      </c>
    </row>
    <row r="44" spans="1:35" ht="17.399999999999999" hidden="1">
      <c r="A44" s="314"/>
      <c r="B44" s="314"/>
      <c r="C44" s="302" t="s">
        <v>743</v>
      </c>
      <c r="D44" s="309" t="s">
        <v>209</v>
      </c>
      <c r="E44" s="303">
        <f t="shared" si="0"/>
        <v>0</v>
      </c>
      <c r="F44" s="433">
        <f>IFERROR(INDEX('1A'!$G$192:$G$227,MATCH(C44,'1A'!$B$192:$B$227,0)),0)</f>
        <v>0</v>
      </c>
      <c r="G44" s="433">
        <f>IFERROR(INDEX('2A'!$G$192:$G$227,MATCH(C44,'2A'!$B$192:$B$227,0)),0)</f>
        <v>0</v>
      </c>
      <c r="H44" s="433">
        <f>IFERROR(INDEX('3A'!$G$192:$G$227,MATCH(C44,'3A'!$B$192:$B$227,0)),0)</f>
        <v>0</v>
      </c>
      <c r="I44" s="433">
        <f>IFERROR(INDEX('4A'!$G$192:$G$227,MATCH(C44,'4A'!$B$192:$B$227,0)),0)</f>
        <v>0</v>
      </c>
      <c r="J44" s="433">
        <f>IFERROR(INDEX('5A'!$G$192:$G$227,MATCH(C44,'5A'!$B$192:$B$227,0)),0)</f>
        <v>0</v>
      </c>
      <c r="K44" s="433">
        <f>IFERROR(INDEX('6A'!$G$192:$G$227,MATCH(C44,'6A'!$B$192:$B$227,0)),0)</f>
        <v>0</v>
      </c>
      <c r="L44" s="433">
        <f>IFERROR(INDEX('7A'!$G$192:$G$227,MATCH(C44,'7A'!$B$192:$B$227,0)),0)</f>
        <v>0</v>
      </c>
      <c r="M44" s="433">
        <f>IFERROR(INDEX('8A'!$G$192:$G$227,MATCH(C44,'8A'!$B$192:$B$227,0)),0)</f>
        <v>0</v>
      </c>
      <c r="N44" s="433">
        <f>IFERROR(INDEX('9A'!$G$192:$G$227,MATCH(C44,'9A'!$B$192:$B$227,0)),0)</f>
        <v>0</v>
      </c>
      <c r="O44" s="433">
        <f>IFERROR(INDEX('10A'!$G$192:$G$227,MATCH(C44,'10A'!$B$192:$B$227,0)),0)</f>
        <v>0</v>
      </c>
      <c r="P44" s="433">
        <f>IFERROR(INDEX('11A'!$G$192:$G$227,MATCH(C44,'11A'!$B$192:$B$227,0)),0)</f>
        <v>0</v>
      </c>
      <c r="Q44" s="433">
        <f>IFERROR(INDEX('12A'!$G$192:$G$227,MATCH(C44,'12A'!$B$192:$B$227,0)),0)</f>
        <v>0</v>
      </c>
      <c r="R44" s="433">
        <f>IFERROR(INDEX('13A'!$G$192:$G$227,MATCH(C44,'13A'!$B$192:$B$227,0)),0)</f>
        <v>0</v>
      </c>
      <c r="S44" s="433">
        <f>IFERROR(INDEX('14A'!$G$192:$G$227,MATCH(C44,'14A'!$B$192:$B$227,0)),0)</f>
        <v>0</v>
      </c>
      <c r="T44" s="433">
        <f>IFERROR(INDEX('15A'!$G$192:$G$227,MATCH(C44,'15A'!$B$192:$B$227,0)),0)</f>
        <v>0</v>
      </c>
      <c r="U44" s="433">
        <f>IFERROR(INDEX('16A'!$G$192:$G$227,MATCH($C44,'16A'!$B$192:$B$227,0)),0)</f>
        <v>0</v>
      </c>
      <c r="V44" s="433">
        <f>IFERROR(INDEX('17A'!$G$192:$G$227,MATCH($C44,'17A'!$B$192:$B$227,0)),0)</f>
        <v>0</v>
      </c>
      <c r="W44" s="433">
        <f>IFERROR(INDEX('18A'!$G$192:$G$227,MATCH($C44,'18A'!$B$192:$B$227,0)),0)</f>
        <v>0</v>
      </c>
      <c r="X44" s="433">
        <f>IFERROR(INDEX('19A'!$G$192:$G$227,MATCH($C44,'19A'!$B$192:$B$227,0)),0)</f>
        <v>0</v>
      </c>
      <c r="Y44" s="433">
        <f>IFERROR(INDEX('20A'!$G$192:$G$227,MATCH($C44,'20A'!$B$192:$B$227,0)),0)</f>
        <v>0</v>
      </c>
      <c r="Z44" s="433">
        <f>IFERROR(INDEX('21A'!$G$192:$G$227,MATCH($C44,'21A'!$B$192:$B$227,0)),0)</f>
        <v>0</v>
      </c>
      <c r="AA44" s="433">
        <f>IFERROR(INDEX('22A'!$G$192:$G$227,MATCH($C44,'22A'!$B$192:$B$227,0)),0)</f>
        <v>0</v>
      </c>
      <c r="AB44" s="433">
        <f>IFERROR(INDEX('23A'!$G$192:$G$227,MATCH($C44,'23A'!$B$192:$B$227,0)),0)</f>
        <v>0</v>
      </c>
      <c r="AC44" s="433">
        <f>IFERROR(INDEX('24A'!$G$192:$G$227,MATCH($C44,'24A'!$B$192:$B$227,0)),0)</f>
        <v>0</v>
      </c>
      <c r="AD44" s="433">
        <f>IFERROR(INDEX('25A'!$G$192:$G$227,MATCH($C44,'25A'!$B$192:$B$227,0)),0)</f>
        <v>0</v>
      </c>
      <c r="AE44" s="433">
        <f>IFERROR(INDEX('26A'!$G$192:$G$227,MATCH($C44,'26A'!$B$192:$B$227,0)),0)</f>
        <v>0</v>
      </c>
      <c r="AF44" s="433">
        <f>IFERROR(INDEX('27A'!$G$192:$G$227,MATCH($C44,'27A'!$B$192:$B$227,0)),0)</f>
        <v>0</v>
      </c>
      <c r="AG44" s="433">
        <f>IFERROR(INDEX('28A'!$G$192:$G$227,MATCH($C44,'28A'!$B$192:$B$227,0)),0)</f>
        <v>0</v>
      </c>
      <c r="AH44" s="433">
        <f>IFERROR(INDEX('29A'!$G$192:$G$227,MATCH($C44,'29A'!$B$192:$B$227,0)),0)</f>
        <v>0</v>
      </c>
      <c r="AI44" s="433">
        <f>IFERROR(INDEX('30A'!$G$192:$G$227,MATCH($C44,'30A'!$B$192:$B$227,0)),0)</f>
        <v>0</v>
      </c>
    </row>
    <row r="45" spans="1:35" ht="17.399999999999999" hidden="1">
      <c r="A45" s="314"/>
      <c r="B45" s="314"/>
      <c r="C45" s="302" t="s">
        <v>6</v>
      </c>
      <c r="D45" s="309" t="s">
        <v>209</v>
      </c>
      <c r="E45" s="303">
        <f t="shared" si="0"/>
        <v>0</v>
      </c>
      <c r="F45" s="433">
        <f>IFERROR(INDEX('1A'!$G$192:$G$227,MATCH(C45,'1A'!$B$192:$B$227,0)),0)</f>
        <v>0</v>
      </c>
      <c r="G45" s="433">
        <f>IFERROR(INDEX('2A'!$G$192:$G$227,MATCH(C45,'2A'!$B$192:$B$227,0)),0)</f>
        <v>0</v>
      </c>
      <c r="H45" s="433">
        <f>IFERROR(INDEX('3A'!$G$192:$G$227,MATCH(C45,'3A'!$B$192:$B$227,0)),0)</f>
        <v>0</v>
      </c>
      <c r="I45" s="433">
        <f>IFERROR(INDEX('4A'!$G$192:$G$227,MATCH(C45,'4A'!$B$192:$B$227,0)),0)</f>
        <v>0</v>
      </c>
      <c r="J45" s="433">
        <f>IFERROR(INDEX('5A'!$G$192:$G$227,MATCH(C45,'5A'!$B$192:$B$227,0)),0)</f>
        <v>0</v>
      </c>
      <c r="K45" s="433">
        <f>IFERROR(INDEX('6A'!$G$192:$G$227,MATCH(C45,'6A'!$B$192:$B$227,0)),0)</f>
        <v>0</v>
      </c>
      <c r="L45" s="433">
        <f>IFERROR(INDEX('7A'!$G$192:$G$227,MATCH(C45,'7A'!$B$192:$B$227,0)),0)</f>
        <v>0</v>
      </c>
      <c r="M45" s="433">
        <f>IFERROR(INDEX('8A'!$G$192:$G$227,MATCH(C45,'8A'!$B$192:$B$227,0)),0)</f>
        <v>0</v>
      </c>
      <c r="N45" s="433">
        <f>IFERROR(INDEX('9A'!$G$192:$G$227,MATCH(C45,'9A'!$B$192:$B$227,0)),0)</f>
        <v>0</v>
      </c>
      <c r="O45" s="433">
        <f>IFERROR(INDEX('10A'!$G$192:$G$227,MATCH(C45,'10A'!$B$192:$B$227,0)),0)</f>
        <v>0</v>
      </c>
      <c r="P45" s="433">
        <f>IFERROR(INDEX('11A'!$G$192:$G$227,MATCH(C45,'11A'!$B$192:$B$227,0)),0)</f>
        <v>0</v>
      </c>
      <c r="Q45" s="433">
        <f>IFERROR(INDEX('12A'!$G$192:$G$227,MATCH(C45,'12A'!$B$192:$B$227,0)),0)</f>
        <v>0</v>
      </c>
      <c r="R45" s="433">
        <f>IFERROR(INDEX('13A'!$G$192:$G$227,MATCH(C45,'13A'!$B$192:$B$227,0)),0)</f>
        <v>0</v>
      </c>
      <c r="S45" s="433">
        <f>IFERROR(INDEX('14A'!$G$192:$G$227,MATCH(C45,'14A'!$B$192:$B$227,0)),0)</f>
        <v>0</v>
      </c>
      <c r="T45" s="433">
        <f>IFERROR(INDEX('15A'!$G$192:$G$227,MATCH(C45,'15A'!$B$192:$B$227,0)),0)</f>
        <v>0</v>
      </c>
      <c r="U45" s="433">
        <f>IFERROR(INDEX('16A'!$G$192:$G$227,MATCH($C45,'16A'!$B$192:$B$227,0)),0)</f>
        <v>0</v>
      </c>
      <c r="V45" s="433">
        <f>IFERROR(INDEX('17A'!$G$192:$G$227,MATCH($C45,'17A'!$B$192:$B$227,0)),0)</f>
        <v>0</v>
      </c>
      <c r="W45" s="433">
        <f>IFERROR(INDEX('18A'!$G$192:$G$227,MATCH($C45,'18A'!$B$192:$B$227,0)),0)</f>
        <v>0</v>
      </c>
      <c r="X45" s="433">
        <f>IFERROR(INDEX('19A'!$G$192:$G$227,MATCH($C45,'19A'!$B$192:$B$227,0)),0)</f>
        <v>0</v>
      </c>
      <c r="Y45" s="433">
        <f>IFERROR(INDEX('20A'!$G$192:$G$227,MATCH($C45,'20A'!$B$192:$B$227,0)),0)</f>
        <v>0</v>
      </c>
      <c r="Z45" s="433">
        <f>IFERROR(INDEX('21A'!$G$192:$G$227,MATCH($C45,'21A'!$B$192:$B$227,0)),0)</f>
        <v>0</v>
      </c>
      <c r="AA45" s="433">
        <f>IFERROR(INDEX('22A'!$G$192:$G$227,MATCH($C45,'22A'!$B$192:$B$227,0)),0)</f>
        <v>0</v>
      </c>
      <c r="AB45" s="433">
        <f>IFERROR(INDEX('23A'!$G$192:$G$227,MATCH($C45,'23A'!$B$192:$B$227,0)),0)</f>
        <v>0</v>
      </c>
      <c r="AC45" s="433">
        <f>IFERROR(INDEX('24A'!$G$192:$G$227,MATCH($C45,'24A'!$B$192:$B$227,0)),0)</f>
        <v>0</v>
      </c>
      <c r="AD45" s="433">
        <f>IFERROR(INDEX('25A'!$G$192:$G$227,MATCH($C45,'25A'!$B$192:$B$227,0)),0)</f>
        <v>0</v>
      </c>
      <c r="AE45" s="433">
        <f>IFERROR(INDEX('26A'!$G$192:$G$227,MATCH($C45,'26A'!$B$192:$B$227,0)),0)</f>
        <v>0</v>
      </c>
      <c r="AF45" s="433">
        <f>IFERROR(INDEX('27A'!$G$192:$G$227,MATCH($C45,'27A'!$B$192:$B$227,0)),0)</f>
        <v>0</v>
      </c>
      <c r="AG45" s="433">
        <f>IFERROR(INDEX('28A'!$G$192:$G$227,MATCH($C45,'28A'!$B$192:$B$227,0)),0)</f>
        <v>0</v>
      </c>
      <c r="AH45" s="433">
        <f>IFERROR(INDEX('29A'!$G$192:$G$227,MATCH($C45,'29A'!$B$192:$B$227,0)),0)</f>
        <v>0</v>
      </c>
      <c r="AI45" s="433">
        <f>IFERROR(INDEX('30A'!$G$192:$G$227,MATCH($C45,'30A'!$B$192:$B$227,0)),0)</f>
        <v>0</v>
      </c>
    </row>
    <row r="46" spans="1:35" ht="17.399999999999999" hidden="1">
      <c r="A46" s="314"/>
      <c r="B46" s="314"/>
      <c r="C46" s="302" t="s">
        <v>7</v>
      </c>
      <c r="D46" s="309" t="s">
        <v>209</v>
      </c>
      <c r="E46" s="303">
        <f t="shared" si="0"/>
        <v>0</v>
      </c>
      <c r="F46" s="433">
        <f>IFERROR(INDEX('1A'!$G$192:$G$227,MATCH(C46,'1A'!$B$192:$B$227,0)),0)</f>
        <v>0</v>
      </c>
      <c r="G46" s="433">
        <f>IFERROR(INDEX('2A'!$G$192:$G$227,MATCH(C46,'2A'!$B$192:$B$227,0)),0)</f>
        <v>0</v>
      </c>
      <c r="H46" s="433">
        <f>IFERROR(INDEX('3A'!$G$192:$G$227,MATCH(C46,'3A'!$B$192:$B$227,0)),0)</f>
        <v>0</v>
      </c>
      <c r="I46" s="433">
        <f>IFERROR(INDEX('4A'!$G$192:$G$227,MATCH(C46,'4A'!$B$192:$B$227,0)),0)</f>
        <v>0</v>
      </c>
      <c r="J46" s="433">
        <f>IFERROR(INDEX('5A'!$G$192:$G$227,MATCH(C46,'5A'!$B$192:$B$227,0)),0)</f>
        <v>0</v>
      </c>
      <c r="K46" s="433">
        <f>IFERROR(INDEX('6A'!$G$192:$G$227,MATCH(C46,'6A'!$B$192:$B$227,0)),0)</f>
        <v>0</v>
      </c>
      <c r="L46" s="433">
        <f>IFERROR(INDEX('7A'!$G$192:$G$227,MATCH(C46,'7A'!$B$192:$B$227,0)),0)</f>
        <v>0</v>
      </c>
      <c r="M46" s="433">
        <f>IFERROR(INDEX('8A'!$G$192:$G$227,MATCH(C46,'8A'!$B$192:$B$227,0)),0)</f>
        <v>0</v>
      </c>
      <c r="N46" s="433">
        <f>IFERROR(INDEX('9A'!$G$192:$G$227,MATCH(C46,'9A'!$B$192:$B$227,0)),0)</f>
        <v>0</v>
      </c>
      <c r="O46" s="433">
        <f>IFERROR(INDEX('10A'!$G$192:$G$227,MATCH(C46,'10A'!$B$192:$B$227,0)),0)</f>
        <v>0</v>
      </c>
      <c r="P46" s="433">
        <f>IFERROR(INDEX('11A'!$G$192:$G$227,MATCH(C46,'11A'!$B$192:$B$227,0)),0)</f>
        <v>0</v>
      </c>
      <c r="Q46" s="433">
        <f>IFERROR(INDEX('12A'!$G$192:$G$227,MATCH(C46,'12A'!$B$192:$B$227,0)),0)</f>
        <v>0</v>
      </c>
      <c r="R46" s="433">
        <f>IFERROR(INDEX('13A'!$G$192:$G$227,MATCH(C46,'13A'!$B$192:$B$227,0)),0)</f>
        <v>0</v>
      </c>
      <c r="S46" s="433">
        <f>IFERROR(INDEX('14A'!$G$192:$G$227,MATCH(C46,'14A'!$B$192:$B$227,0)),0)</f>
        <v>0</v>
      </c>
      <c r="T46" s="433">
        <f>IFERROR(INDEX('15A'!$G$192:$G$227,MATCH(C46,'15A'!$B$192:$B$227,0)),0)</f>
        <v>0</v>
      </c>
      <c r="U46" s="433">
        <f>IFERROR(INDEX('16A'!$G$192:$G$227,MATCH($C46,'16A'!$B$192:$B$227,0)),0)</f>
        <v>0</v>
      </c>
      <c r="V46" s="433">
        <f>IFERROR(INDEX('17A'!$G$192:$G$227,MATCH($C46,'17A'!$B$192:$B$227,0)),0)</f>
        <v>0</v>
      </c>
      <c r="W46" s="433">
        <f>IFERROR(INDEX('18A'!$G$192:$G$227,MATCH($C46,'18A'!$B$192:$B$227,0)),0)</f>
        <v>0</v>
      </c>
      <c r="X46" s="433">
        <f>IFERROR(INDEX('19A'!$G$192:$G$227,MATCH($C46,'19A'!$B$192:$B$227,0)),0)</f>
        <v>0</v>
      </c>
      <c r="Y46" s="433">
        <f>IFERROR(INDEX('20A'!$G$192:$G$227,MATCH($C46,'20A'!$B$192:$B$227,0)),0)</f>
        <v>0</v>
      </c>
      <c r="Z46" s="433">
        <f>IFERROR(INDEX('21A'!$G$192:$G$227,MATCH($C46,'21A'!$B$192:$B$227,0)),0)</f>
        <v>0</v>
      </c>
      <c r="AA46" s="433">
        <f>IFERROR(INDEX('22A'!$G$192:$G$227,MATCH($C46,'22A'!$B$192:$B$227,0)),0)</f>
        <v>0</v>
      </c>
      <c r="AB46" s="433">
        <f>IFERROR(INDEX('23A'!$G$192:$G$227,MATCH($C46,'23A'!$B$192:$B$227,0)),0)</f>
        <v>0</v>
      </c>
      <c r="AC46" s="433">
        <f>IFERROR(INDEX('24A'!$G$192:$G$227,MATCH($C46,'24A'!$B$192:$B$227,0)),0)</f>
        <v>0</v>
      </c>
      <c r="AD46" s="433">
        <f>IFERROR(INDEX('25A'!$G$192:$G$227,MATCH($C46,'25A'!$B$192:$B$227,0)),0)</f>
        <v>0</v>
      </c>
      <c r="AE46" s="433">
        <f>IFERROR(INDEX('26A'!$G$192:$G$227,MATCH($C46,'26A'!$B$192:$B$227,0)),0)</f>
        <v>0</v>
      </c>
      <c r="AF46" s="433">
        <f>IFERROR(INDEX('27A'!$G$192:$G$227,MATCH($C46,'27A'!$B$192:$B$227,0)),0)</f>
        <v>0</v>
      </c>
      <c r="AG46" s="433">
        <f>IFERROR(INDEX('28A'!$G$192:$G$227,MATCH($C46,'28A'!$B$192:$B$227,0)),0)</f>
        <v>0</v>
      </c>
      <c r="AH46" s="433">
        <f>IFERROR(INDEX('29A'!$G$192:$G$227,MATCH($C46,'29A'!$B$192:$B$227,0)),0)</f>
        <v>0</v>
      </c>
      <c r="AI46" s="433">
        <f>IFERROR(INDEX('30A'!$G$192:$G$227,MATCH($C46,'30A'!$B$192:$B$227,0)),0)</f>
        <v>0</v>
      </c>
    </row>
    <row r="47" spans="1:35" ht="17.399999999999999" hidden="1">
      <c r="A47" s="314"/>
      <c r="B47" s="314"/>
      <c r="C47" s="302" t="s">
        <v>8</v>
      </c>
      <c r="D47" s="309" t="s">
        <v>209</v>
      </c>
      <c r="E47" s="303">
        <f t="shared" si="0"/>
        <v>0</v>
      </c>
      <c r="F47" s="433">
        <f>IFERROR(INDEX('1A'!$G$192:$G$227,MATCH(C47,'1A'!$B$192:$B$227,0)),0)</f>
        <v>0</v>
      </c>
      <c r="G47" s="433">
        <f>IFERROR(INDEX('2A'!$G$192:$G$227,MATCH(C47,'2A'!$B$192:$B$227,0)),0)</f>
        <v>0</v>
      </c>
      <c r="H47" s="433">
        <f>IFERROR(INDEX('3A'!$G$192:$G$227,MATCH(C47,'3A'!$B$192:$B$227,0)),0)</f>
        <v>0</v>
      </c>
      <c r="I47" s="433">
        <f>IFERROR(INDEX('4A'!$G$192:$G$227,MATCH(C47,'4A'!$B$192:$B$227,0)),0)</f>
        <v>0</v>
      </c>
      <c r="J47" s="433">
        <f>IFERROR(INDEX('5A'!$G$192:$G$227,MATCH(C47,'5A'!$B$192:$B$227,0)),0)</f>
        <v>0</v>
      </c>
      <c r="K47" s="433">
        <f>IFERROR(INDEX('6A'!$G$192:$G$227,MATCH(C47,'6A'!$B$192:$B$227,0)),0)</f>
        <v>0</v>
      </c>
      <c r="L47" s="433">
        <f>IFERROR(INDEX('7A'!$G$192:$G$227,MATCH(C47,'7A'!$B$192:$B$227,0)),0)</f>
        <v>0</v>
      </c>
      <c r="M47" s="433">
        <f>IFERROR(INDEX('8A'!$G$192:$G$227,MATCH(C47,'8A'!$B$192:$B$227,0)),0)</f>
        <v>0</v>
      </c>
      <c r="N47" s="433">
        <f>IFERROR(INDEX('9A'!$G$192:$G$227,MATCH(C47,'9A'!$B$192:$B$227,0)),0)</f>
        <v>0</v>
      </c>
      <c r="O47" s="433">
        <f>IFERROR(INDEX('10A'!$G$192:$G$227,MATCH(C47,'10A'!$B$192:$B$227,0)),0)</f>
        <v>0</v>
      </c>
      <c r="P47" s="433">
        <f>IFERROR(INDEX('11A'!$G$192:$G$227,MATCH(C47,'11A'!$B$192:$B$227,0)),0)</f>
        <v>0</v>
      </c>
      <c r="Q47" s="433">
        <f>IFERROR(INDEX('12A'!$G$192:$G$227,MATCH(C47,'12A'!$B$192:$B$227,0)),0)</f>
        <v>0</v>
      </c>
      <c r="R47" s="433">
        <f>IFERROR(INDEX('13A'!$G$192:$G$227,MATCH(C47,'13A'!$B$192:$B$227,0)),0)</f>
        <v>0</v>
      </c>
      <c r="S47" s="433">
        <f>IFERROR(INDEX('14A'!$G$192:$G$227,MATCH(C47,'14A'!$B$192:$B$227,0)),0)</f>
        <v>0</v>
      </c>
      <c r="T47" s="433">
        <f>IFERROR(INDEX('15A'!$G$192:$G$227,MATCH(C47,'15A'!$B$192:$B$227,0)),0)</f>
        <v>0</v>
      </c>
      <c r="U47" s="433">
        <f>IFERROR(INDEX('16A'!$G$192:$G$227,MATCH($C47,'16A'!$B$192:$B$227,0)),0)</f>
        <v>0</v>
      </c>
      <c r="V47" s="433">
        <f>IFERROR(INDEX('17A'!$G$192:$G$227,MATCH($C47,'17A'!$B$192:$B$227,0)),0)</f>
        <v>0</v>
      </c>
      <c r="W47" s="433">
        <f>IFERROR(INDEX('18A'!$G$192:$G$227,MATCH($C47,'18A'!$B$192:$B$227,0)),0)</f>
        <v>0</v>
      </c>
      <c r="X47" s="433">
        <f>IFERROR(INDEX('19A'!$G$192:$G$227,MATCH($C47,'19A'!$B$192:$B$227,0)),0)</f>
        <v>0</v>
      </c>
      <c r="Y47" s="433">
        <f>IFERROR(INDEX('20A'!$G$192:$G$227,MATCH($C47,'20A'!$B$192:$B$227,0)),0)</f>
        <v>0</v>
      </c>
      <c r="Z47" s="433">
        <f>IFERROR(INDEX('21A'!$G$192:$G$227,MATCH($C47,'21A'!$B$192:$B$227,0)),0)</f>
        <v>0</v>
      </c>
      <c r="AA47" s="433">
        <f>IFERROR(INDEX('22A'!$G$192:$G$227,MATCH($C47,'22A'!$B$192:$B$227,0)),0)</f>
        <v>0</v>
      </c>
      <c r="AB47" s="433">
        <f>IFERROR(INDEX('23A'!$G$192:$G$227,MATCH($C47,'23A'!$B$192:$B$227,0)),0)</f>
        <v>0</v>
      </c>
      <c r="AC47" s="433">
        <f>IFERROR(INDEX('24A'!$G$192:$G$227,MATCH($C47,'24A'!$B$192:$B$227,0)),0)</f>
        <v>0</v>
      </c>
      <c r="AD47" s="433">
        <f>IFERROR(INDEX('25A'!$G$192:$G$227,MATCH($C47,'25A'!$B$192:$B$227,0)),0)</f>
        <v>0</v>
      </c>
      <c r="AE47" s="433">
        <f>IFERROR(INDEX('26A'!$G$192:$G$227,MATCH($C47,'26A'!$B$192:$B$227,0)),0)</f>
        <v>0</v>
      </c>
      <c r="AF47" s="433">
        <f>IFERROR(INDEX('27A'!$G$192:$G$227,MATCH($C47,'27A'!$B$192:$B$227,0)),0)</f>
        <v>0</v>
      </c>
      <c r="AG47" s="433">
        <f>IFERROR(INDEX('28A'!$G$192:$G$227,MATCH($C47,'28A'!$B$192:$B$227,0)),0)</f>
        <v>0</v>
      </c>
      <c r="AH47" s="433">
        <f>IFERROR(INDEX('29A'!$G$192:$G$227,MATCH($C47,'29A'!$B$192:$B$227,0)),0)</f>
        <v>0</v>
      </c>
      <c r="AI47" s="433">
        <f>IFERROR(INDEX('30A'!$G$192:$G$227,MATCH($C47,'30A'!$B$192:$B$227,0)),0)</f>
        <v>0</v>
      </c>
    </row>
    <row r="48" spans="1:35" ht="17.399999999999999" hidden="1">
      <c r="A48" s="314"/>
      <c r="B48" s="314"/>
      <c r="C48" s="302" t="s">
        <v>9</v>
      </c>
      <c r="D48" s="309" t="s">
        <v>209</v>
      </c>
      <c r="E48" s="303">
        <f t="shared" si="0"/>
        <v>892</v>
      </c>
      <c r="F48" s="433">
        <f>IFERROR(INDEX('1A'!$G$192:$G$227,MATCH(C48,'1A'!$B$192:$B$227,0)),0)</f>
        <v>0</v>
      </c>
      <c r="G48" s="433">
        <f>IFERROR(INDEX('2A'!$G$192:$G$227,MATCH(C48,'2A'!$B$192:$B$227,0)),0)</f>
        <v>892</v>
      </c>
      <c r="H48" s="433">
        <f>IFERROR(INDEX('3A'!$G$192:$G$227,MATCH(C48,'3A'!$B$192:$B$227,0)),0)</f>
        <v>0</v>
      </c>
      <c r="I48" s="433">
        <f>IFERROR(INDEX('4A'!$G$192:$G$227,MATCH(C48,'4A'!$B$192:$B$227,0)),0)</f>
        <v>0</v>
      </c>
      <c r="J48" s="433">
        <f>IFERROR(INDEX('5A'!$G$192:$G$227,MATCH(C48,'5A'!$B$192:$B$227,0)),0)</f>
        <v>0</v>
      </c>
      <c r="K48" s="433">
        <f>IFERROR(INDEX('6A'!$G$192:$G$227,MATCH(C48,'6A'!$B$192:$B$227,0)),0)</f>
        <v>0</v>
      </c>
      <c r="L48" s="433">
        <f>IFERROR(INDEX('7A'!$G$192:$G$227,MATCH(C48,'7A'!$B$192:$B$227,0)),0)</f>
        <v>0</v>
      </c>
      <c r="M48" s="433">
        <f>IFERROR(INDEX('8A'!$G$192:$G$227,MATCH(C48,'8A'!$B$192:$B$227,0)),0)</f>
        <v>0</v>
      </c>
      <c r="N48" s="433">
        <f>IFERROR(INDEX('9A'!$G$192:$G$227,MATCH(C48,'9A'!$B$192:$B$227,0)),0)</f>
        <v>0</v>
      </c>
      <c r="O48" s="433">
        <f>IFERROR(INDEX('10A'!$G$192:$G$227,MATCH(C48,'10A'!$B$192:$B$227,0)),0)</f>
        <v>0</v>
      </c>
      <c r="P48" s="433">
        <f>IFERROR(INDEX('11A'!$G$192:$G$227,MATCH(C48,'11A'!$B$192:$B$227,0)),0)</f>
        <v>0</v>
      </c>
      <c r="Q48" s="433">
        <f>IFERROR(INDEX('12A'!$G$192:$G$227,MATCH(C48,'12A'!$B$192:$B$227,0)),0)</f>
        <v>0</v>
      </c>
      <c r="R48" s="433">
        <f>IFERROR(INDEX('13A'!$G$192:$G$227,MATCH(C48,'13A'!$B$192:$B$227,0)),0)</f>
        <v>0</v>
      </c>
      <c r="S48" s="433">
        <f>IFERROR(INDEX('14A'!$G$192:$G$227,MATCH(C48,'14A'!$B$192:$B$227,0)),0)</f>
        <v>0</v>
      </c>
      <c r="T48" s="433">
        <f>IFERROR(INDEX('15A'!$G$192:$G$227,MATCH(C48,'15A'!$B$192:$B$227,0)),0)</f>
        <v>0</v>
      </c>
      <c r="U48" s="433">
        <f>IFERROR(INDEX('16A'!$G$192:$G$227,MATCH($C48,'16A'!$B$192:$B$227,0)),0)</f>
        <v>0</v>
      </c>
      <c r="V48" s="433">
        <f>IFERROR(INDEX('17A'!$G$192:$G$227,MATCH($C48,'17A'!$B$192:$B$227,0)),0)</f>
        <v>0</v>
      </c>
      <c r="W48" s="433">
        <f>IFERROR(INDEX('18A'!$G$192:$G$227,MATCH($C48,'18A'!$B$192:$B$227,0)),0)</f>
        <v>0</v>
      </c>
      <c r="X48" s="433">
        <f>IFERROR(INDEX('19A'!$G$192:$G$227,MATCH($C48,'19A'!$B$192:$B$227,0)),0)</f>
        <v>0</v>
      </c>
      <c r="Y48" s="433">
        <f>IFERROR(INDEX('20A'!$G$192:$G$227,MATCH($C48,'20A'!$B$192:$B$227,0)),0)</f>
        <v>0</v>
      </c>
      <c r="Z48" s="433">
        <f>IFERROR(INDEX('21A'!$G$192:$G$227,MATCH($C48,'21A'!$B$192:$B$227,0)),0)</f>
        <v>0</v>
      </c>
      <c r="AA48" s="433">
        <f>IFERROR(INDEX('22A'!$G$192:$G$227,MATCH($C48,'22A'!$B$192:$B$227,0)),0)</f>
        <v>0</v>
      </c>
      <c r="AB48" s="433">
        <f>IFERROR(INDEX('23A'!$G$192:$G$227,MATCH($C48,'23A'!$B$192:$B$227,0)),0)</f>
        <v>0</v>
      </c>
      <c r="AC48" s="433">
        <f>IFERROR(INDEX('24A'!$G$192:$G$227,MATCH($C48,'24A'!$B$192:$B$227,0)),0)</f>
        <v>0</v>
      </c>
      <c r="AD48" s="433">
        <f>IFERROR(INDEX('25A'!$G$192:$G$227,MATCH($C48,'25A'!$B$192:$B$227,0)),0)</f>
        <v>0</v>
      </c>
      <c r="AE48" s="433">
        <f>IFERROR(INDEX('26A'!$G$192:$G$227,MATCH($C48,'26A'!$B$192:$B$227,0)),0)</f>
        <v>0</v>
      </c>
      <c r="AF48" s="433">
        <f>IFERROR(INDEX('27A'!$G$192:$G$227,MATCH($C48,'27A'!$B$192:$B$227,0)),0)</f>
        <v>0</v>
      </c>
      <c r="AG48" s="433">
        <f>IFERROR(INDEX('28A'!$G$192:$G$227,MATCH($C48,'28A'!$B$192:$B$227,0)),0)</f>
        <v>0</v>
      </c>
      <c r="AH48" s="433">
        <f>IFERROR(INDEX('29A'!$G$192:$G$227,MATCH($C48,'29A'!$B$192:$B$227,0)),0)</f>
        <v>0</v>
      </c>
      <c r="AI48" s="433">
        <f>IFERROR(INDEX('30A'!$G$192:$G$227,MATCH($C48,'30A'!$B$192:$B$227,0)),0)</f>
        <v>0</v>
      </c>
    </row>
    <row r="49" spans="1:35" ht="17.399999999999999" hidden="1">
      <c r="A49" s="314"/>
      <c r="B49" s="314"/>
      <c r="C49" s="302" t="s">
        <v>10</v>
      </c>
      <c r="D49" s="309" t="s">
        <v>209</v>
      </c>
      <c r="E49" s="303">
        <f t="shared" si="0"/>
        <v>0</v>
      </c>
      <c r="F49" s="433">
        <f>IFERROR(INDEX('1A'!$G$192:$G$227,MATCH(C49,'1A'!$B$192:$B$227,0)),0)</f>
        <v>0</v>
      </c>
      <c r="G49" s="433">
        <f>IFERROR(INDEX('2A'!$G$192:$G$227,MATCH(C49,'2A'!$B$192:$B$227,0)),0)</f>
        <v>0</v>
      </c>
      <c r="H49" s="433">
        <f>IFERROR(INDEX('3A'!$G$192:$G$227,MATCH(C49,'3A'!$B$192:$B$227,0)),0)</f>
        <v>0</v>
      </c>
      <c r="I49" s="433">
        <f>IFERROR(INDEX('4A'!$G$192:$G$227,MATCH(C49,'4A'!$B$192:$B$227,0)),0)</f>
        <v>0</v>
      </c>
      <c r="J49" s="433">
        <f>IFERROR(INDEX('5A'!$G$192:$G$227,MATCH(C49,'5A'!$B$192:$B$227,0)),0)</f>
        <v>0</v>
      </c>
      <c r="K49" s="433">
        <f>IFERROR(INDEX('6A'!$G$192:$G$227,MATCH(C49,'6A'!$B$192:$B$227,0)),0)</f>
        <v>0</v>
      </c>
      <c r="L49" s="433">
        <f>IFERROR(INDEX('7A'!$G$192:$G$227,MATCH(C49,'7A'!$B$192:$B$227,0)),0)</f>
        <v>0</v>
      </c>
      <c r="M49" s="433">
        <f>IFERROR(INDEX('8A'!$G$192:$G$227,MATCH(C49,'8A'!$B$192:$B$227,0)),0)</f>
        <v>0</v>
      </c>
      <c r="N49" s="433">
        <f>IFERROR(INDEX('9A'!$G$192:$G$227,MATCH(C49,'9A'!$B$192:$B$227,0)),0)</f>
        <v>0</v>
      </c>
      <c r="O49" s="433">
        <f>IFERROR(INDEX('10A'!$G$192:$G$227,MATCH(C49,'10A'!$B$192:$B$227,0)),0)</f>
        <v>0</v>
      </c>
      <c r="P49" s="433">
        <f>IFERROR(INDEX('11A'!$G$192:$G$227,MATCH(C49,'11A'!$B$192:$B$227,0)),0)</f>
        <v>0</v>
      </c>
      <c r="Q49" s="433">
        <f>IFERROR(INDEX('12A'!$G$192:$G$227,MATCH(C49,'12A'!$B$192:$B$227,0)),0)</f>
        <v>0</v>
      </c>
      <c r="R49" s="433">
        <f>IFERROR(INDEX('13A'!$G$192:$G$227,MATCH(C49,'13A'!$B$192:$B$227,0)),0)</f>
        <v>0</v>
      </c>
      <c r="S49" s="433">
        <f>IFERROR(INDEX('14A'!$G$192:$G$227,MATCH(C49,'14A'!$B$192:$B$227,0)),0)</f>
        <v>0</v>
      </c>
      <c r="T49" s="433">
        <f>IFERROR(INDEX('15A'!$G$192:$G$227,MATCH(C49,'15A'!$B$192:$B$227,0)),0)</f>
        <v>0</v>
      </c>
      <c r="U49" s="433">
        <f>IFERROR(INDEX('16A'!$G$192:$G$227,MATCH($C49,'16A'!$B$192:$B$227,0)),0)</f>
        <v>0</v>
      </c>
      <c r="V49" s="433">
        <f>IFERROR(INDEX('17A'!$G$192:$G$227,MATCH($C49,'17A'!$B$192:$B$227,0)),0)</f>
        <v>0</v>
      </c>
      <c r="W49" s="433">
        <f>IFERROR(INDEX('18A'!$G$192:$G$227,MATCH($C49,'18A'!$B$192:$B$227,0)),0)</f>
        <v>0</v>
      </c>
      <c r="X49" s="433">
        <f>IFERROR(INDEX('19A'!$G$192:$G$227,MATCH($C49,'19A'!$B$192:$B$227,0)),0)</f>
        <v>0</v>
      </c>
      <c r="Y49" s="433">
        <f>IFERROR(INDEX('20A'!$G$192:$G$227,MATCH($C49,'20A'!$B$192:$B$227,0)),0)</f>
        <v>0</v>
      </c>
      <c r="Z49" s="433">
        <f>IFERROR(INDEX('21A'!$G$192:$G$227,MATCH($C49,'21A'!$B$192:$B$227,0)),0)</f>
        <v>0</v>
      </c>
      <c r="AA49" s="433">
        <f>IFERROR(INDEX('22A'!$G$192:$G$227,MATCH($C49,'22A'!$B$192:$B$227,0)),0)</f>
        <v>0</v>
      </c>
      <c r="AB49" s="433">
        <f>IFERROR(INDEX('23A'!$G$192:$G$227,MATCH($C49,'23A'!$B$192:$B$227,0)),0)</f>
        <v>0</v>
      </c>
      <c r="AC49" s="433">
        <f>IFERROR(INDEX('24A'!$G$192:$G$227,MATCH($C49,'24A'!$B$192:$B$227,0)),0)</f>
        <v>0</v>
      </c>
      <c r="AD49" s="433">
        <f>IFERROR(INDEX('25A'!$G$192:$G$227,MATCH($C49,'25A'!$B$192:$B$227,0)),0)</f>
        <v>0</v>
      </c>
      <c r="AE49" s="433">
        <f>IFERROR(INDEX('26A'!$G$192:$G$227,MATCH($C49,'26A'!$B$192:$B$227,0)),0)</f>
        <v>0</v>
      </c>
      <c r="AF49" s="433">
        <f>IFERROR(INDEX('27A'!$G$192:$G$227,MATCH($C49,'27A'!$B$192:$B$227,0)),0)</f>
        <v>0</v>
      </c>
      <c r="AG49" s="433">
        <f>IFERROR(INDEX('28A'!$G$192:$G$227,MATCH($C49,'28A'!$B$192:$B$227,0)),0)</f>
        <v>0</v>
      </c>
      <c r="AH49" s="433">
        <f>IFERROR(INDEX('29A'!$G$192:$G$227,MATCH($C49,'29A'!$B$192:$B$227,0)),0)</f>
        <v>0</v>
      </c>
      <c r="AI49" s="433">
        <f>IFERROR(INDEX('30A'!$G$192:$G$227,MATCH($C49,'30A'!$B$192:$B$227,0)),0)</f>
        <v>0</v>
      </c>
    </row>
    <row r="50" spans="1:35" ht="17.399999999999999" hidden="1">
      <c r="A50" s="314"/>
      <c r="B50" s="314"/>
      <c r="C50" s="302" t="s">
        <v>180</v>
      </c>
      <c r="D50" s="309" t="s">
        <v>209</v>
      </c>
      <c r="E50" s="303">
        <f t="shared" si="0"/>
        <v>0</v>
      </c>
      <c r="F50" s="433">
        <f>IFERROR(INDEX('1A'!$G$192:$G$227,MATCH(C50,'1A'!$B$192:$B$227,0)),0)</f>
        <v>0</v>
      </c>
      <c r="G50" s="433">
        <f>IFERROR(INDEX('2A'!$G$192:$G$227,MATCH(C50,'2A'!$B$192:$B$227,0)),0)</f>
        <v>0</v>
      </c>
      <c r="H50" s="433">
        <f>IFERROR(INDEX('3A'!$G$192:$G$227,MATCH(C50,'3A'!$B$192:$B$227,0)),0)</f>
        <v>0</v>
      </c>
      <c r="I50" s="433">
        <f>IFERROR(INDEX('4A'!$G$192:$G$227,MATCH(C50,'4A'!$B$192:$B$227,0)),0)</f>
        <v>0</v>
      </c>
      <c r="J50" s="433">
        <f>IFERROR(INDEX('5A'!$G$192:$G$227,MATCH(C50,'5A'!$B$192:$B$227,0)),0)</f>
        <v>0</v>
      </c>
      <c r="K50" s="433">
        <f>IFERROR(INDEX('6A'!$G$192:$G$227,MATCH(C50,'6A'!$B$192:$B$227,0)),0)</f>
        <v>0</v>
      </c>
      <c r="L50" s="433">
        <f>IFERROR(INDEX('7A'!$G$192:$G$227,MATCH(C50,'7A'!$B$192:$B$227,0)),0)</f>
        <v>0</v>
      </c>
      <c r="M50" s="433">
        <f>IFERROR(INDEX('8A'!$G$192:$G$227,MATCH(C50,'8A'!$B$192:$B$227,0)),0)</f>
        <v>0</v>
      </c>
      <c r="N50" s="433">
        <f>IFERROR(INDEX('9A'!$G$192:$G$227,MATCH(C50,'9A'!$B$192:$B$227,0)),0)</f>
        <v>0</v>
      </c>
      <c r="O50" s="433">
        <f>IFERROR(INDEX('10A'!$G$192:$G$227,MATCH(C50,'10A'!$B$192:$B$227,0)),0)</f>
        <v>0</v>
      </c>
      <c r="P50" s="433">
        <f>IFERROR(INDEX('11A'!$G$192:$G$227,MATCH(C50,'11A'!$B$192:$B$227,0)),0)</f>
        <v>0</v>
      </c>
      <c r="Q50" s="433">
        <f>IFERROR(INDEX('12A'!$G$192:$G$227,MATCH(C50,'12A'!$B$192:$B$227,0)),0)</f>
        <v>0</v>
      </c>
      <c r="R50" s="433">
        <f>IFERROR(INDEX('13A'!$G$192:$G$227,MATCH(C50,'13A'!$B$192:$B$227,0)),0)</f>
        <v>0</v>
      </c>
      <c r="S50" s="433">
        <f>IFERROR(INDEX('14A'!$G$192:$G$227,MATCH(C50,'14A'!$B$192:$B$227,0)),0)</f>
        <v>0</v>
      </c>
      <c r="T50" s="433">
        <f>IFERROR(INDEX('15A'!$G$192:$G$227,MATCH(C50,'15A'!$B$192:$B$227,0)),0)</f>
        <v>0</v>
      </c>
      <c r="U50" s="433">
        <f>IFERROR(INDEX('16A'!$G$192:$G$227,MATCH($C50,'16A'!$B$192:$B$227,0)),0)</f>
        <v>0</v>
      </c>
      <c r="V50" s="433">
        <f>IFERROR(INDEX('17A'!$G$192:$G$227,MATCH($C50,'17A'!$B$192:$B$227,0)),0)</f>
        <v>0</v>
      </c>
      <c r="W50" s="433">
        <f>IFERROR(INDEX('18A'!$G$192:$G$227,MATCH($C50,'18A'!$B$192:$B$227,0)),0)</f>
        <v>0</v>
      </c>
      <c r="X50" s="433">
        <f>IFERROR(INDEX('19A'!$G$192:$G$227,MATCH($C50,'19A'!$B$192:$B$227,0)),0)</f>
        <v>0</v>
      </c>
      <c r="Y50" s="433">
        <f>IFERROR(INDEX('20A'!$G$192:$G$227,MATCH($C50,'20A'!$B$192:$B$227,0)),0)</f>
        <v>0</v>
      </c>
      <c r="Z50" s="433">
        <f>IFERROR(INDEX('21A'!$G$192:$G$227,MATCH($C50,'21A'!$B$192:$B$227,0)),0)</f>
        <v>0</v>
      </c>
      <c r="AA50" s="433">
        <f>IFERROR(INDEX('22A'!$G$192:$G$227,MATCH($C50,'22A'!$B$192:$B$227,0)),0)</f>
        <v>0</v>
      </c>
      <c r="AB50" s="433">
        <f>IFERROR(INDEX('23A'!$G$192:$G$227,MATCH($C50,'23A'!$B$192:$B$227,0)),0)</f>
        <v>0</v>
      </c>
      <c r="AC50" s="433">
        <f>IFERROR(INDEX('24A'!$G$192:$G$227,MATCH($C50,'24A'!$B$192:$B$227,0)),0)</f>
        <v>0</v>
      </c>
      <c r="AD50" s="433">
        <f>IFERROR(INDEX('25A'!$G$192:$G$227,MATCH($C50,'25A'!$B$192:$B$227,0)),0)</f>
        <v>0</v>
      </c>
      <c r="AE50" s="433">
        <f>IFERROR(INDEX('26A'!$G$192:$G$227,MATCH($C50,'26A'!$B$192:$B$227,0)),0)</f>
        <v>0</v>
      </c>
      <c r="AF50" s="433">
        <f>IFERROR(INDEX('27A'!$G$192:$G$227,MATCH($C50,'27A'!$B$192:$B$227,0)),0)</f>
        <v>0</v>
      </c>
      <c r="AG50" s="433">
        <f>IFERROR(INDEX('28A'!$G$192:$G$227,MATCH($C50,'28A'!$B$192:$B$227,0)),0)</f>
        <v>0</v>
      </c>
      <c r="AH50" s="433">
        <f>IFERROR(INDEX('29A'!$G$192:$G$227,MATCH($C50,'29A'!$B$192:$B$227,0)),0)</f>
        <v>0</v>
      </c>
      <c r="AI50" s="433">
        <f>IFERROR(INDEX('30A'!$G$192:$G$227,MATCH($C50,'30A'!$B$192:$B$227,0)),0)</f>
        <v>0</v>
      </c>
    </row>
    <row r="51" spans="1:35" ht="17.399999999999999" hidden="1">
      <c r="A51" s="314"/>
      <c r="B51" s="314"/>
      <c r="C51" s="302" t="s">
        <v>181</v>
      </c>
      <c r="D51" s="309" t="s">
        <v>209</v>
      </c>
      <c r="E51" s="303">
        <f t="shared" si="0"/>
        <v>0</v>
      </c>
      <c r="F51" s="433">
        <f>IFERROR(INDEX('1A'!$G$192:$G$227,MATCH(C51,'1A'!$B$192:$B$227,0)),0)</f>
        <v>0</v>
      </c>
      <c r="G51" s="433">
        <f>IFERROR(INDEX('2A'!$G$192:$G$227,MATCH(C51,'2A'!$B$192:$B$227,0)),0)</f>
        <v>0</v>
      </c>
      <c r="H51" s="433">
        <f>IFERROR(INDEX('3A'!$G$192:$G$227,MATCH(C51,'3A'!$B$192:$B$227,0)),0)</f>
        <v>0</v>
      </c>
      <c r="I51" s="433">
        <f>IFERROR(INDEX('4A'!$G$192:$G$227,MATCH(C51,'4A'!$B$192:$B$227,0)),0)</f>
        <v>0</v>
      </c>
      <c r="J51" s="433">
        <f>IFERROR(INDEX('5A'!$G$192:$G$227,MATCH(C51,'5A'!$B$192:$B$227,0)),0)</f>
        <v>0</v>
      </c>
      <c r="K51" s="433">
        <f>IFERROR(INDEX('6A'!$G$192:$G$227,MATCH(C51,'6A'!$B$192:$B$227,0)),0)</f>
        <v>0</v>
      </c>
      <c r="L51" s="433">
        <f>IFERROR(INDEX('7A'!$G$192:$G$227,MATCH(C51,'7A'!$B$192:$B$227,0)),0)</f>
        <v>0</v>
      </c>
      <c r="M51" s="433">
        <f>IFERROR(INDEX('8A'!$G$192:$G$227,MATCH(C51,'8A'!$B$192:$B$227,0)),0)</f>
        <v>0</v>
      </c>
      <c r="N51" s="433">
        <f>IFERROR(INDEX('9A'!$G$192:$G$227,MATCH(C51,'9A'!$B$192:$B$227,0)),0)</f>
        <v>0</v>
      </c>
      <c r="O51" s="433">
        <f>IFERROR(INDEX('10A'!$G$192:$G$227,MATCH(C51,'10A'!$B$192:$B$227,0)),0)</f>
        <v>0</v>
      </c>
      <c r="P51" s="433">
        <f>IFERROR(INDEX('11A'!$G$192:$G$227,MATCH(C51,'11A'!$B$192:$B$227,0)),0)</f>
        <v>0</v>
      </c>
      <c r="Q51" s="433">
        <f>IFERROR(INDEX('12A'!$G$192:$G$227,MATCH(C51,'12A'!$B$192:$B$227,0)),0)</f>
        <v>0</v>
      </c>
      <c r="R51" s="433">
        <f>IFERROR(INDEX('13A'!$G$192:$G$227,MATCH(C51,'13A'!$B$192:$B$227,0)),0)</f>
        <v>0</v>
      </c>
      <c r="S51" s="433">
        <f>IFERROR(INDEX('14A'!$G$192:$G$227,MATCH(C51,'14A'!$B$192:$B$227,0)),0)</f>
        <v>0</v>
      </c>
      <c r="T51" s="433">
        <f>IFERROR(INDEX('15A'!$G$192:$G$227,MATCH(C51,'15A'!$B$192:$B$227,0)),0)</f>
        <v>0</v>
      </c>
      <c r="U51" s="433">
        <f>IFERROR(INDEX('16A'!$G$192:$G$227,MATCH($C51,'16A'!$B$192:$B$227,0)),0)</f>
        <v>0</v>
      </c>
      <c r="V51" s="433">
        <f>IFERROR(INDEX('17A'!$G$192:$G$227,MATCH($C51,'17A'!$B$192:$B$227,0)),0)</f>
        <v>0</v>
      </c>
      <c r="W51" s="433">
        <f>IFERROR(INDEX('18A'!$G$192:$G$227,MATCH($C51,'18A'!$B$192:$B$227,0)),0)</f>
        <v>0</v>
      </c>
      <c r="X51" s="433">
        <f>IFERROR(INDEX('19A'!$G$192:$G$227,MATCH($C51,'19A'!$B$192:$B$227,0)),0)</f>
        <v>0</v>
      </c>
      <c r="Y51" s="433">
        <f>IFERROR(INDEX('20A'!$G$192:$G$227,MATCH($C51,'20A'!$B$192:$B$227,0)),0)</f>
        <v>0</v>
      </c>
      <c r="Z51" s="433">
        <f>IFERROR(INDEX('21A'!$G$192:$G$227,MATCH($C51,'21A'!$B$192:$B$227,0)),0)</f>
        <v>0</v>
      </c>
      <c r="AA51" s="433">
        <f>IFERROR(INDEX('22A'!$G$192:$G$227,MATCH($C51,'22A'!$B$192:$B$227,0)),0)</f>
        <v>0</v>
      </c>
      <c r="AB51" s="433">
        <f>IFERROR(INDEX('23A'!$G$192:$G$227,MATCH($C51,'23A'!$B$192:$B$227,0)),0)</f>
        <v>0</v>
      </c>
      <c r="AC51" s="433">
        <f>IFERROR(INDEX('24A'!$G$192:$G$227,MATCH($C51,'24A'!$B$192:$B$227,0)),0)</f>
        <v>0</v>
      </c>
      <c r="AD51" s="433">
        <f>IFERROR(INDEX('25A'!$G$192:$G$227,MATCH($C51,'25A'!$B$192:$B$227,0)),0)</f>
        <v>0</v>
      </c>
      <c r="AE51" s="433">
        <f>IFERROR(INDEX('26A'!$G$192:$G$227,MATCH($C51,'26A'!$B$192:$B$227,0)),0)</f>
        <v>0</v>
      </c>
      <c r="AF51" s="433">
        <f>IFERROR(INDEX('27A'!$G$192:$G$227,MATCH($C51,'27A'!$B$192:$B$227,0)),0)</f>
        <v>0</v>
      </c>
      <c r="AG51" s="433">
        <f>IFERROR(INDEX('28A'!$G$192:$G$227,MATCH($C51,'28A'!$B$192:$B$227,0)),0)</f>
        <v>0</v>
      </c>
      <c r="AH51" s="433">
        <f>IFERROR(INDEX('29A'!$G$192:$G$227,MATCH($C51,'29A'!$B$192:$B$227,0)),0)</f>
        <v>0</v>
      </c>
      <c r="AI51" s="433">
        <f>IFERROR(INDEX('30A'!$G$192:$G$227,MATCH($C51,'30A'!$B$192:$B$227,0)),0)</f>
        <v>0</v>
      </c>
    </row>
    <row r="52" spans="1:35" ht="17.399999999999999" hidden="1">
      <c r="A52" s="314"/>
      <c r="B52" s="314"/>
      <c r="C52" s="302" t="s">
        <v>182</v>
      </c>
      <c r="D52" s="309" t="s">
        <v>209</v>
      </c>
      <c r="E52" s="303">
        <f t="shared" si="0"/>
        <v>0</v>
      </c>
      <c r="F52" s="433">
        <f>IFERROR(INDEX('1A'!$G$192:$G$227,MATCH(C52,'1A'!$B$192:$B$227,0)),0)</f>
        <v>0</v>
      </c>
      <c r="G52" s="433">
        <f>IFERROR(INDEX('2A'!$G$192:$G$227,MATCH(C52,'2A'!$B$192:$B$227,0)),0)</f>
        <v>0</v>
      </c>
      <c r="H52" s="433">
        <f>IFERROR(INDEX('3A'!$G$192:$G$227,MATCH(C52,'3A'!$B$192:$B$227,0)),0)</f>
        <v>0</v>
      </c>
      <c r="I52" s="433">
        <f>IFERROR(INDEX('4A'!$G$192:$G$227,MATCH(C52,'4A'!$B$192:$B$227,0)),0)</f>
        <v>0</v>
      </c>
      <c r="J52" s="433">
        <f>IFERROR(INDEX('5A'!$G$192:$G$227,MATCH(C52,'5A'!$B$192:$B$227,0)),0)</f>
        <v>0</v>
      </c>
      <c r="K52" s="433">
        <f>IFERROR(INDEX('6A'!$G$192:$G$227,MATCH(C52,'6A'!$B$192:$B$227,0)),0)</f>
        <v>0</v>
      </c>
      <c r="L52" s="433">
        <f>IFERROR(INDEX('7A'!$G$192:$G$227,MATCH(C52,'7A'!$B$192:$B$227,0)),0)</f>
        <v>0</v>
      </c>
      <c r="M52" s="433">
        <f>IFERROR(INDEX('8A'!$G$192:$G$227,MATCH(C52,'8A'!$B$192:$B$227,0)),0)</f>
        <v>0</v>
      </c>
      <c r="N52" s="433">
        <f>IFERROR(INDEX('9A'!$G$192:$G$227,MATCH(C52,'9A'!$B$192:$B$227,0)),0)</f>
        <v>0</v>
      </c>
      <c r="O52" s="433">
        <f>IFERROR(INDEX('10A'!$G$192:$G$227,MATCH(C52,'10A'!$B$192:$B$227,0)),0)</f>
        <v>0</v>
      </c>
      <c r="P52" s="433">
        <f>IFERROR(INDEX('11A'!$G$192:$G$227,MATCH(C52,'11A'!$B$192:$B$227,0)),0)</f>
        <v>0</v>
      </c>
      <c r="Q52" s="433">
        <f>IFERROR(INDEX('12A'!$G$192:$G$227,MATCH(C52,'12A'!$B$192:$B$227,0)),0)</f>
        <v>0</v>
      </c>
      <c r="R52" s="433">
        <f>IFERROR(INDEX('13A'!$G$192:$G$227,MATCH(C52,'13A'!$B$192:$B$227,0)),0)</f>
        <v>0</v>
      </c>
      <c r="S52" s="433">
        <f>IFERROR(INDEX('14A'!$G$192:$G$227,MATCH(C52,'14A'!$B$192:$B$227,0)),0)</f>
        <v>0</v>
      </c>
      <c r="T52" s="433">
        <f>IFERROR(INDEX('15A'!$G$192:$G$227,MATCH(C52,'15A'!$B$192:$B$227,0)),0)</f>
        <v>0</v>
      </c>
      <c r="U52" s="433">
        <f>IFERROR(INDEX('16A'!$G$192:$G$227,MATCH($C52,'16A'!$B$192:$B$227,0)),0)</f>
        <v>0</v>
      </c>
      <c r="V52" s="433">
        <f>IFERROR(INDEX('17A'!$G$192:$G$227,MATCH($C52,'17A'!$B$192:$B$227,0)),0)</f>
        <v>0</v>
      </c>
      <c r="W52" s="433">
        <f>IFERROR(INDEX('18A'!$G$192:$G$227,MATCH($C52,'18A'!$B$192:$B$227,0)),0)</f>
        <v>0</v>
      </c>
      <c r="X52" s="433">
        <f>IFERROR(INDEX('19A'!$G$192:$G$227,MATCH($C52,'19A'!$B$192:$B$227,0)),0)</f>
        <v>0</v>
      </c>
      <c r="Y52" s="433">
        <f>IFERROR(INDEX('20A'!$G$192:$G$227,MATCH($C52,'20A'!$B$192:$B$227,0)),0)</f>
        <v>0</v>
      </c>
      <c r="Z52" s="433">
        <f>IFERROR(INDEX('21A'!$G$192:$G$227,MATCH($C52,'21A'!$B$192:$B$227,0)),0)</f>
        <v>0</v>
      </c>
      <c r="AA52" s="433">
        <f>IFERROR(INDEX('22A'!$G$192:$G$227,MATCH($C52,'22A'!$B$192:$B$227,0)),0)</f>
        <v>0</v>
      </c>
      <c r="AB52" s="433">
        <f>IFERROR(INDEX('23A'!$G$192:$G$227,MATCH($C52,'23A'!$B$192:$B$227,0)),0)</f>
        <v>0</v>
      </c>
      <c r="AC52" s="433">
        <f>IFERROR(INDEX('24A'!$G$192:$G$227,MATCH($C52,'24A'!$B$192:$B$227,0)),0)</f>
        <v>0</v>
      </c>
      <c r="AD52" s="433">
        <f>IFERROR(INDEX('25A'!$G$192:$G$227,MATCH($C52,'25A'!$B$192:$B$227,0)),0)</f>
        <v>0</v>
      </c>
      <c r="AE52" s="433">
        <f>IFERROR(INDEX('26A'!$G$192:$G$227,MATCH($C52,'26A'!$B$192:$B$227,0)),0)</f>
        <v>0</v>
      </c>
      <c r="AF52" s="433">
        <f>IFERROR(INDEX('27A'!$G$192:$G$227,MATCH($C52,'27A'!$B$192:$B$227,0)),0)</f>
        <v>0</v>
      </c>
      <c r="AG52" s="433">
        <f>IFERROR(INDEX('28A'!$G$192:$G$227,MATCH($C52,'28A'!$B$192:$B$227,0)),0)</f>
        <v>0</v>
      </c>
      <c r="AH52" s="433">
        <f>IFERROR(INDEX('29A'!$G$192:$G$227,MATCH($C52,'29A'!$B$192:$B$227,0)),0)</f>
        <v>0</v>
      </c>
      <c r="AI52" s="433">
        <f>IFERROR(INDEX('30A'!$G$192:$G$227,MATCH($C52,'30A'!$B$192:$B$227,0)),0)</f>
        <v>0</v>
      </c>
    </row>
    <row r="53" spans="1:35" ht="17.399999999999999" hidden="1">
      <c r="A53" s="314"/>
      <c r="B53" s="314"/>
      <c r="C53" s="302" t="s">
        <v>183</v>
      </c>
      <c r="D53" s="309" t="s">
        <v>209</v>
      </c>
      <c r="E53" s="303">
        <f t="shared" si="0"/>
        <v>6244</v>
      </c>
      <c r="F53" s="433">
        <f>IFERROR(INDEX('1A'!$G$192:$G$227,MATCH(C53,'1A'!$B$192:$B$227,0)),0)</f>
        <v>3568</v>
      </c>
      <c r="G53" s="433">
        <f>IFERROR(INDEX('2A'!$G$192:$G$227,MATCH(C53,'2A'!$B$192:$B$227,0)),0)</f>
        <v>2676</v>
      </c>
      <c r="H53" s="433">
        <f>IFERROR(INDEX('3A'!$G$192:$G$227,MATCH(C53,'3A'!$B$192:$B$227,0)),0)</f>
        <v>0</v>
      </c>
      <c r="I53" s="433">
        <f>IFERROR(INDEX('4A'!$G$192:$G$227,MATCH(C53,'4A'!$B$192:$B$227,0)),0)</f>
        <v>0</v>
      </c>
      <c r="J53" s="433">
        <f>IFERROR(INDEX('5A'!$G$192:$G$227,MATCH(C53,'5A'!$B$192:$B$227,0)),0)</f>
        <v>0</v>
      </c>
      <c r="K53" s="433">
        <f>IFERROR(INDEX('6A'!$G$192:$G$227,MATCH(C53,'6A'!$B$192:$B$227,0)),0)</f>
        <v>0</v>
      </c>
      <c r="L53" s="433">
        <f>IFERROR(INDEX('7A'!$G$192:$G$227,MATCH(C53,'7A'!$B$192:$B$227,0)),0)</f>
        <v>0</v>
      </c>
      <c r="M53" s="433">
        <f>IFERROR(INDEX('8A'!$G$192:$G$227,MATCH(C53,'8A'!$B$192:$B$227,0)),0)</f>
        <v>0</v>
      </c>
      <c r="N53" s="433">
        <f>IFERROR(INDEX('9A'!$G$192:$G$227,MATCH(C53,'9A'!$B$192:$B$227,0)),0)</f>
        <v>0</v>
      </c>
      <c r="O53" s="433">
        <f>IFERROR(INDEX('10A'!$G$192:$G$227,MATCH(C53,'10A'!$B$192:$B$227,0)),0)</f>
        <v>0</v>
      </c>
      <c r="P53" s="433">
        <f>IFERROR(INDEX('11A'!$G$192:$G$227,MATCH(C53,'11A'!$B$192:$B$227,0)),0)</f>
        <v>0</v>
      </c>
      <c r="Q53" s="433">
        <f>IFERROR(INDEX('12A'!$G$192:$G$227,MATCH(C53,'12A'!$B$192:$B$227,0)),0)</f>
        <v>0</v>
      </c>
      <c r="R53" s="433">
        <f>IFERROR(INDEX('13A'!$G$192:$G$227,MATCH(C53,'13A'!$B$192:$B$227,0)),0)</f>
        <v>0</v>
      </c>
      <c r="S53" s="433">
        <f>IFERROR(INDEX('14A'!$G$192:$G$227,MATCH(C53,'14A'!$B$192:$B$227,0)),0)</f>
        <v>0</v>
      </c>
      <c r="T53" s="433">
        <f>IFERROR(INDEX('15A'!$G$192:$G$227,MATCH(C53,'15A'!$B$192:$B$227,0)),0)</f>
        <v>0</v>
      </c>
      <c r="U53" s="433">
        <f>IFERROR(INDEX('16A'!$G$192:$G$227,MATCH($C53,'16A'!$B$192:$B$227,0)),0)</f>
        <v>0</v>
      </c>
      <c r="V53" s="433">
        <f>IFERROR(INDEX('17A'!$G$192:$G$227,MATCH($C53,'17A'!$B$192:$B$227,0)),0)</f>
        <v>0</v>
      </c>
      <c r="W53" s="433">
        <f>IFERROR(INDEX('18A'!$G$192:$G$227,MATCH($C53,'18A'!$B$192:$B$227,0)),0)</f>
        <v>0</v>
      </c>
      <c r="X53" s="433">
        <f>IFERROR(INDEX('19A'!$G$192:$G$227,MATCH($C53,'19A'!$B$192:$B$227,0)),0)</f>
        <v>0</v>
      </c>
      <c r="Y53" s="433">
        <f>IFERROR(INDEX('20A'!$G$192:$G$227,MATCH($C53,'20A'!$B$192:$B$227,0)),0)</f>
        <v>0</v>
      </c>
      <c r="Z53" s="433">
        <f>IFERROR(INDEX('21A'!$G$192:$G$227,MATCH($C53,'21A'!$B$192:$B$227,0)),0)</f>
        <v>0</v>
      </c>
      <c r="AA53" s="433">
        <f>IFERROR(INDEX('22A'!$G$192:$G$227,MATCH($C53,'22A'!$B$192:$B$227,0)),0)</f>
        <v>0</v>
      </c>
      <c r="AB53" s="433">
        <f>IFERROR(INDEX('23A'!$G$192:$G$227,MATCH($C53,'23A'!$B$192:$B$227,0)),0)</f>
        <v>0</v>
      </c>
      <c r="AC53" s="433">
        <f>IFERROR(INDEX('24A'!$G$192:$G$227,MATCH($C53,'24A'!$B$192:$B$227,0)),0)</f>
        <v>0</v>
      </c>
      <c r="AD53" s="433">
        <f>IFERROR(INDEX('25A'!$G$192:$G$227,MATCH($C53,'25A'!$B$192:$B$227,0)),0)</f>
        <v>0</v>
      </c>
      <c r="AE53" s="433">
        <f>IFERROR(INDEX('26A'!$G$192:$G$227,MATCH($C53,'26A'!$B$192:$B$227,0)),0)</f>
        <v>0</v>
      </c>
      <c r="AF53" s="433">
        <f>IFERROR(INDEX('27A'!$G$192:$G$227,MATCH($C53,'27A'!$B$192:$B$227,0)),0)</f>
        <v>0</v>
      </c>
      <c r="AG53" s="433">
        <f>IFERROR(INDEX('28A'!$G$192:$G$227,MATCH($C53,'28A'!$B$192:$B$227,0)),0)</f>
        <v>0</v>
      </c>
      <c r="AH53" s="433">
        <f>IFERROR(INDEX('29A'!$G$192:$G$227,MATCH($C53,'29A'!$B$192:$B$227,0)),0)</f>
        <v>0</v>
      </c>
      <c r="AI53" s="433">
        <f>IFERROR(INDEX('30A'!$G$192:$G$227,MATCH($C53,'30A'!$B$192:$B$227,0)),0)</f>
        <v>0</v>
      </c>
    </row>
    <row r="54" spans="1:35" ht="17.399999999999999" hidden="1">
      <c r="A54" s="314"/>
      <c r="B54" s="314"/>
      <c r="C54" s="302" t="s">
        <v>184</v>
      </c>
      <c r="D54" s="309" t="s">
        <v>209</v>
      </c>
      <c r="E54" s="303">
        <f t="shared" si="0"/>
        <v>0</v>
      </c>
      <c r="F54" s="433">
        <f>IFERROR(INDEX('1A'!$G$192:$G$227,MATCH(C54,'1A'!$B$192:$B$227,0)),0)</f>
        <v>0</v>
      </c>
      <c r="G54" s="433">
        <f>IFERROR(INDEX('2A'!$G$192:$G$227,MATCH(C54,'2A'!$B$192:$B$227,0)),0)</f>
        <v>0</v>
      </c>
      <c r="H54" s="433">
        <f>IFERROR(INDEX('3A'!$G$192:$G$227,MATCH(C54,'3A'!$B$192:$B$227,0)),0)</f>
        <v>0</v>
      </c>
      <c r="I54" s="433">
        <f>IFERROR(INDEX('4A'!$G$192:$G$227,MATCH(C54,'4A'!$B$192:$B$227,0)),0)</f>
        <v>0</v>
      </c>
      <c r="J54" s="433">
        <f>IFERROR(INDEX('5A'!$G$192:$G$227,MATCH(C54,'5A'!$B$192:$B$227,0)),0)</f>
        <v>0</v>
      </c>
      <c r="K54" s="433">
        <f>IFERROR(INDEX('6A'!$G$192:$G$227,MATCH(C54,'6A'!$B$192:$B$227,0)),0)</f>
        <v>0</v>
      </c>
      <c r="L54" s="433">
        <f>IFERROR(INDEX('7A'!$G$192:$G$227,MATCH(C54,'7A'!$B$192:$B$227,0)),0)</f>
        <v>0</v>
      </c>
      <c r="M54" s="433">
        <f>IFERROR(INDEX('8A'!$G$192:$G$227,MATCH(C54,'8A'!$B$192:$B$227,0)),0)</f>
        <v>0</v>
      </c>
      <c r="N54" s="433">
        <f>IFERROR(INDEX('9A'!$G$192:$G$227,MATCH(C54,'9A'!$B$192:$B$227,0)),0)</f>
        <v>0</v>
      </c>
      <c r="O54" s="433">
        <f>IFERROR(INDEX('10A'!$G$192:$G$227,MATCH(C54,'10A'!$B$192:$B$227,0)),0)</f>
        <v>0</v>
      </c>
      <c r="P54" s="433">
        <f>IFERROR(INDEX('11A'!$G$192:$G$227,MATCH(C54,'11A'!$B$192:$B$227,0)),0)</f>
        <v>0</v>
      </c>
      <c r="Q54" s="433">
        <f>IFERROR(INDEX('12A'!$G$192:$G$227,MATCH(C54,'12A'!$B$192:$B$227,0)),0)</f>
        <v>0</v>
      </c>
      <c r="R54" s="433">
        <f>IFERROR(INDEX('13A'!$G$192:$G$227,MATCH(C54,'13A'!$B$192:$B$227,0)),0)</f>
        <v>0</v>
      </c>
      <c r="S54" s="433">
        <f>IFERROR(INDEX('14A'!$G$192:$G$227,MATCH(C54,'14A'!$B$192:$B$227,0)),0)</f>
        <v>0</v>
      </c>
      <c r="T54" s="433">
        <f>IFERROR(INDEX('15A'!$G$192:$G$227,MATCH(C54,'15A'!$B$192:$B$227,0)),0)</f>
        <v>0</v>
      </c>
      <c r="U54" s="433">
        <f>IFERROR(INDEX('16A'!$G$192:$G$227,MATCH($C54,'16A'!$B$192:$B$227,0)),0)</f>
        <v>0</v>
      </c>
      <c r="V54" s="433">
        <f>IFERROR(INDEX('17A'!$G$192:$G$227,MATCH($C54,'17A'!$B$192:$B$227,0)),0)</f>
        <v>0</v>
      </c>
      <c r="W54" s="433">
        <f>IFERROR(INDEX('18A'!$G$192:$G$227,MATCH($C54,'18A'!$B$192:$B$227,0)),0)</f>
        <v>0</v>
      </c>
      <c r="X54" s="433">
        <f>IFERROR(INDEX('19A'!$G$192:$G$227,MATCH($C54,'19A'!$B$192:$B$227,0)),0)</f>
        <v>0</v>
      </c>
      <c r="Y54" s="433">
        <f>IFERROR(INDEX('20A'!$G$192:$G$227,MATCH($C54,'20A'!$B$192:$B$227,0)),0)</f>
        <v>0</v>
      </c>
      <c r="Z54" s="433">
        <f>IFERROR(INDEX('21A'!$G$192:$G$227,MATCH($C54,'21A'!$B$192:$B$227,0)),0)</f>
        <v>0</v>
      </c>
      <c r="AA54" s="433">
        <f>IFERROR(INDEX('22A'!$G$192:$G$227,MATCH($C54,'22A'!$B$192:$B$227,0)),0)</f>
        <v>0</v>
      </c>
      <c r="AB54" s="433">
        <f>IFERROR(INDEX('23A'!$G$192:$G$227,MATCH($C54,'23A'!$B$192:$B$227,0)),0)</f>
        <v>0</v>
      </c>
      <c r="AC54" s="433">
        <f>IFERROR(INDEX('24A'!$G$192:$G$227,MATCH($C54,'24A'!$B$192:$B$227,0)),0)</f>
        <v>0</v>
      </c>
      <c r="AD54" s="433">
        <f>IFERROR(INDEX('25A'!$G$192:$G$227,MATCH($C54,'25A'!$B$192:$B$227,0)),0)</f>
        <v>0</v>
      </c>
      <c r="AE54" s="433">
        <f>IFERROR(INDEX('26A'!$G$192:$G$227,MATCH($C54,'26A'!$B$192:$B$227,0)),0)</f>
        <v>0</v>
      </c>
      <c r="AF54" s="433">
        <f>IFERROR(INDEX('27A'!$G$192:$G$227,MATCH($C54,'27A'!$B$192:$B$227,0)),0)</f>
        <v>0</v>
      </c>
      <c r="AG54" s="433">
        <f>IFERROR(INDEX('28A'!$G$192:$G$227,MATCH($C54,'28A'!$B$192:$B$227,0)),0)</f>
        <v>0</v>
      </c>
      <c r="AH54" s="433">
        <f>IFERROR(INDEX('29A'!$G$192:$G$227,MATCH($C54,'29A'!$B$192:$B$227,0)),0)</f>
        <v>0</v>
      </c>
      <c r="AI54" s="433">
        <f>IFERROR(INDEX('30A'!$G$192:$G$227,MATCH($C54,'30A'!$B$192:$B$227,0)),0)</f>
        <v>0</v>
      </c>
    </row>
    <row r="55" spans="1:35" ht="17.399999999999999" hidden="1">
      <c r="A55" s="314"/>
      <c r="B55" s="314"/>
      <c r="C55" s="302" t="s">
        <v>185</v>
      </c>
      <c r="D55" s="309" t="s">
        <v>209</v>
      </c>
      <c r="E55" s="303">
        <f t="shared" si="0"/>
        <v>0</v>
      </c>
      <c r="F55" s="433">
        <f>IFERROR(INDEX('1A'!$G$192:$G$227,MATCH(C55,'1A'!$B$192:$B$227,0)),0)</f>
        <v>0</v>
      </c>
      <c r="G55" s="433">
        <f>IFERROR(INDEX('2A'!$G$192:$G$227,MATCH(C55,'2A'!$B$192:$B$227,0)),0)</f>
        <v>0</v>
      </c>
      <c r="H55" s="433">
        <f>IFERROR(INDEX('3A'!$G$192:$G$227,MATCH(C55,'3A'!$B$192:$B$227,0)),0)</f>
        <v>0</v>
      </c>
      <c r="I55" s="433">
        <f>IFERROR(INDEX('4A'!$G$192:$G$227,MATCH(C55,'4A'!$B$192:$B$227,0)),0)</f>
        <v>0</v>
      </c>
      <c r="J55" s="433">
        <f>IFERROR(INDEX('5A'!$G$192:$G$227,MATCH(C55,'5A'!$B$192:$B$227,0)),0)</f>
        <v>0</v>
      </c>
      <c r="K55" s="433">
        <f>IFERROR(INDEX('6A'!$G$192:$G$227,MATCH(C55,'6A'!$B$192:$B$227,0)),0)</f>
        <v>0</v>
      </c>
      <c r="L55" s="433">
        <f>IFERROR(INDEX('7A'!$G$192:$G$227,MATCH(C55,'7A'!$B$192:$B$227,0)),0)</f>
        <v>0</v>
      </c>
      <c r="M55" s="433">
        <f>IFERROR(INDEX('8A'!$G$192:$G$227,MATCH(C55,'8A'!$B$192:$B$227,0)),0)</f>
        <v>0</v>
      </c>
      <c r="N55" s="433">
        <f>IFERROR(INDEX('9A'!$G$192:$G$227,MATCH(C55,'9A'!$B$192:$B$227,0)),0)</f>
        <v>0</v>
      </c>
      <c r="O55" s="433">
        <f>IFERROR(INDEX('10A'!$G$192:$G$227,MATCH(C55,'10A'!$B$192:$B$227,0)),0)</f>
        <v>0</v>
      </c>
      <c r="P55" s="433">
        <f>IFERROR(INDEX('11A'!$G$192:$G$227,MATCH(C55,'11A'!$B$192:$B$227,0)),0)</f>
        <v>0</v>
      </c>
      <c r="Q55" s="433">
        <f>IFERROR(INDEX('12A'!$G$192:$G$227,MATCH(C55,'12A'!$B$192:$B$227,0)),0)</f>
        <v>0</v>
      </c>
      <c r="R55" s="433">
        <f>IFERROR(INDEX('13A'!$G$192:$G$227,MATCH(C55,'13A'!$B$192:$B$227,0)),0)</f>
        <v>0</v>
      </c>
      <c r="S55" s="433">
        <f>IFERROR(INDEX('14A'!$G$192:$G$227,MATCH(C55,'14A'!$B$192:$B$227,0)),0)</f>
        <v>0</v>
      </c>
      <c r="T55" s="433">
        <f>IFERROR(INDEX('15A'!$G$192:$G$227,MATCH(C55,'15A'!$B$192:$B$227,0)),0)</f>
        <v>0</v>
      </c>
      <c r="U55" s="433">
        <f>IFERROR(INDEX('16A'!$G$192:$G$227,MATCH($C55,'16A'!$B$192:$B$227,0)),0)</f>
        <v>0</v>
      </c>
      <c r="V55" s="433">
        <f>IFERROR(INDEX('17A'!$G$192:$G$227,MATCH($C55,'17A'!$B$192:$B$227,0)),0)</f>
        <v>0</v>
      </c>
      <c r="W55" s="433">
        <f>IFERROR(INDEX('18A'!$G$192:$G$227,MATCH($C55,'18A'!$B$192:$B$227,0)),0)</f>
        <v>0</v>
      </c>
      <c r="X55" s="433">
        <f>IFERROR(INDEX('19A'!$G$192:$G$227,MATCH($C55,'19A'!$B$192:$B$227,0)),0)</f>
        <v>0</v>
      </c>
      <c r="Y55" s="433">
        <f>IFERROR(INDEX('20A'!$G$192:$G$227,MATCH($C55,'20A'!$B$192:$B$227,0)),0)</f>
        <v>0</v>
      </c>
      <c r="Z55" s="433">
        <f>IFERROR(INDEX('21A'!$G$192:$G$227,MATCH($C55,'21A'!$B$192:$B$227,0)),0)</f>
        <v>0</v>
      </c>
      <c r="AA55" s="433">
        <f>IFERROR(INDEX('22A'!$G$192:$G$227,MATCH($C55,'22A'!$B$192:$B$227,0)),0)</f>
        <v>0</v>
      </c>
      <c r="AB55" s="433">
        <f>IFERROR(INDEX('23A'!$G$192:$G$227,MATCH($C55,'23A'!$B$192:$B$227,0)),0)</f>
        <v>0</v>
      </c>
      <c r="AC55" s="433">
        <f>IFERROR(INDEX('24A'!$G$192:$G$227,MATCH($C55,'24A'!$B$192:$B$227,0)),0)</f>
        <v>0</v>
      </c>
      <c r="AD55" s="433">
        <f>IFERROR(INDEX('25A'!$G$192:$G$227,MATCH($C55,'25A'!$B$192:$B$227,0)),0)</f>
        <v>0</v>
      </c>
      <c r="AE55" s="433">
        <f>IFERROR(INDEX('26A'!$G$192:$G$227,MATCH($C55,'26A'!$B$192:$B$227,0)),0)</f>
        <v>0</v>
      </c>
      <c r="AF55" s="433">
        <f>IFERROR(INDEX('27A'!$G$192:$G$227,MATCH($C55,'27A'!$B$192:$B$227,0)),0)</f>
        <v>0</v>
      </c>
      <c r="AG55" s="433">
        <f>IFERROR(INDEX('28A'!$G$192:$G$227,MATCH($C55,'28A'!$B$192:$B$227,0)),0)</f>
        <v>0</v>
      </c>
      <c r="AH55" s="433">
        <f>IFERROR(INDEX('29A'!$G$192:$G$227,MATCH($C55,'29A'!$B$192:$B$227,0)),0)</f>
        <v>0</v>
      </c>
      <c r="AI55" s="433">
        <f>IFERROR(INDEX('30A'!$G$192:$G$227,MATCH($C55,'30A'!$B$192:$B$227,0)),0)</f>
        <v>0</v>
      </c>
    </row>
    <row r="56" spans="1:35" ht="17.399999999999999" hidden="1">
      <c r="A56" s="314"/>
      <c r="B56" s="314"/>
      <c r="C56" s="302" t="s">
        <v>186</v>
      </c>
      <c r="D56" s="309" t="s">
        <v>209</v>
      </c>
      <c r="E56" s="303">
        <f t="shared" si="0"/>
        <v>0</v>
      </c>
      <c r="F56" s="433">
        <f>IFERROR(INDEX('1A'!$G$192:$G$227,MATCH(C56,'1A'!$B$192:$B$227,0)),0)</f>
        <v>0</v>
      </c>
      <c r="G56" s="433">
        <f>IFERROR(INDEX('2A'!$G$192:$G$227,MATCH(C56,'2A'!$B$192:$B$227,0)),0)</f>
        <v>0</v>
      </c>
      <c r="H56" s="433">
        <f>IFERROR(INDEX('3A'!$G$192:$G$227,MATCH(C56,'3A'!$B$192:$B$227,0)),0)</f>
        <v>0</v>
      </c>
      <c r="I56" s="433">
        <f>IFERROR(INDEX('4A'!$G$192:$G$227,MATCH(C56,'4A'!$B$192:$B$227,0)),0)</f>
        <v>0</v>
      </c>
      <c r="J56" s="433">
        <f>IFERROR(INDEX('5A'!$G$192:$G$227,MATCH(C56,'5A'!$B$192:$B$227,0)),0)</f>
        <v>0</v>
      </c>
      <c r="K56" s="433">
        <f>IFERROR(INDEX('6A'!$G$192:$G$227,MATCH(C56,'6A'!$B$192:$B$227,0)),0)</f>
        <v>0</v>
      </c>
      <c r="L56" s="433">
        <f>IFERROR(INDEX('7A'!$G$192:$G$227,MATCH(C56,'7A'!$B$192:$B$227,0)),0)</f>
        <v>0</v>
      </c>
      <c r="M56" s="433">
        <f>IFERROR(INDEX('8A'!$G$192:$G$227,MATCH(C56,'8A'!$B$192:$B$227,0)),0)</f>
        <v>0</v>
      </c>
      <c r="N56" s="433">
        <f>IFERROR(INDEX('9A'!$G$192:$G$227,MATCH(C56,'9A'!$B$192:$B$227,0)),0)</f>
        <v>0</v>
      </c>
      <c r="O56" s="433">
        <f>IFERROR(INDEX('10A'!$G$192:$G$227,MATCH(C56,'10A'!$B$192:$B$227,0)),0)</f>
        <v>0</v>
      </c>
      <c r="P56" s="433">
        <f>IFERROR(INDEX('11A'!$G$192:$G$227,MATCH(C56,'11A'!$B$192:$B$227,0)),0)</f>
        <v>0</v>
      </c>
      <c r="Q56" s="433">
        <f>IFERROR(INDEX('12A'!$G$192:$G$227,MATCH(C56,'12A'!$B$192:$B$227,0)),0)</f>
        <v>0</v>
      </c>
      <c r="R56" s="433">
        <f>IFERROR(INDEX('13A'!$G$192:$G$227,MATCH(C56,'13A'!$B$192:$B$227,0)),0)</f>
        <v>0</v>
      </c>
      <c r="S56" s="433">
        <f>IFERROR(INDEX('14A'!$G$192:$G$227,MATCH(C56,'14A'!$B$192:$B$227,0)),0)</f>
        <v>0</v>
      </c>
      <c r="T56" s="433">
        <f>IFERROR(INDEX('15A'!$G$192:$G$227,MATCH(C56,'15A'!$B$192:$B$227,0)),0)</f>
        <v>0</v>
      </c>
      <c r="U56" s="433">
        <f>IFERROR(INDEX('16A'!$G$192:$G$227,MATCH($C56,'16A'!$B$192:$B$227,0)),0)</f>
        <v>0</v>
      </c>
      <c r="V56" s="433">
        <f>IFERROR(INDEX('17A'!$G$192:$G$227,MATCH($C56,'17A'!$B$192:$B$227,0)),0)</f>
        <v>0</v>
      </c>
      <c r="W56" s="433">
        <f>IFERROR(INDEX('18A'!$G$192:$G$227,MATCH($C56,'18A'!$B$192:$B$227,0)),0)</f>
        <v>0</v>
      </c>
      <c r="X56" s="433">
        <f>IFERROR(INDEX('19A'!$G$192:$G$227,MATCH($C56,'19A'!$B$192:$B$227,0)),0)</f>
        <v>0</v>
      </c>
      <c r="Y56" s="433">
        <f>IFERROR(INDEX('20A'!$G$192:$G$227,MATCH($C56,'20A'!$B$192:$B$227,0)),0)</f>
        <v>0</v>
      </c>
      <c r="Z56" s="433">
        <f>IFERROR(INDEX('21A'!$G$192:$G$227,MATCH($C56,'21A'!$B$192:$B$227,0)),0)</f>
        <v>0</v>
      </c>
      <c r="AA56" s="433">
        <f>IFERROR(INDEX('22A'!$G$192:$G$227,MATCH($C56,'22A'!$B$192:$B$227,0)),0)</f>
        <v>0</v>
      </c>
      <c r="AB56" s="433">
        <f>IFERROR(INDEX('23A'!$G$192:$G$227,MATCH($C56,'23A'!$B$192:$B$227,0)),0)</f>
        <v>0</v>
      </c>
      <c r="AC56" s="433">
        <f>IFERROR(INDEX('24A'!$G$192:$G$227,MATCH($C56,'24A'!$B$192:$B$227,0)),0)</f>
        <v>0</v>
      </c>
      <c r="AD56" s="433">
        <f>IFERROR(INDEX('25A'!$G$192:$G$227,MATCH($C56,'25A'!$B$192:$B$227,0)),0)</f>
        <v>0</v>
      </c>
      <c r="AE56" s="433">
        <f>IFERROR(INDEX('26A'!$G$192:$G$227,MATCH($C56,'26A'!$B$192:$B$227,0)),0)</f>
        <v>0</v>
      </c>
      <c r="AF56" s="433">
        <f>IFERROR(INDEX('27A'!$G$192:$G$227,MATCH($C56,'27A'!$B$192:$B$227,0)),0)</f>
        <v>0</v>
      </c>
      <c r="AG56" s="433">
        <f>IFERROR(INDEX('28A'!$G$192:$G$227,MATCH($C56,'28A'!$B$192:$B$227,0)),0)</f>
        <v>0</v>
      </c>
      <c r="AH56" s="433">
        <f>IFERROR(INDEX('29A'!$G$192:$G$227,MATCH($C56,'29A'!$B$192:$B$227,0)),0)</f>
        <v>0</v>
      </c>
      <c r="AI56" s="433">
        <f>IFERROR(INDEX('30A'!$G$192:$G$227,MATCH($C56,'30A'!$B$192:$B$227,0)),0)</f>
        <v>0</v>
      </c>
    </row>
    <row r="57" spans="1:35" ht="17.399999999999999" hidden="1">
      <c r="A57" s="314"/>
      <c r="B57" s="314"/>
      <c r="C57" s="302" t="s">
        <v>187</v>
      </c>
      <c r="D57" s="309" t="s">
        <v>209</v>
      </c>
      <c r="E57" s="303">
        <f t="shared" si="0"/>
        <v>0</v>
      </c>
      <c r="F57" s="433">
        <f>IFERROR(INDEX('1A'!$G$192:$G$227,MATCH(C57,'1A'!$B$192:$B$227,0)),0)</f>
        <v>0</v>
      </c>
      <c r="G57" s="433">
        <f>IFERROR(INDEX('2A'!$G$192:$G$227,MATCH(C57,'2A'!$B$192:$B$227,0)),0)</f>
        <v>0</v>
      </c>
      <c r="H57" s="433">
        <f>IFERROR(INDEX('3A'!$G$192:$G$227,MATCH(C57,'3A'!$B$192:$B$227,0)),0)</f>
        <v>0</v>
      </c>
      <c r="I57" s="433">
        <f>IFERROR(INDEX('4A'!$G$192:$G$227,MATCH(C57,'4A'!$B$192:$B$227,0)),0)</f>
        <v>0</v>
      </c>
      <c r="J57" s="433">
        <f>IFERROR(INDEX('5A'!$G$192:$G$227,MATCH(C57,'5A'!$B$192:$B$227,0)),0)</f>
        <v>0</v>
      </c>
      <c r="K57" s="433">
        <f>IFERROR(INDEX('6A'!$G$192:$G$227,MATCH(C57,'6A'!$B$192:$B$227,0)),0)</f>
        <v>0</v>
      </c>
      <c r="L57" s="433">
        <f>IFERROR(INDEX('7A'!$G$192:$G$227,MATCH(C57,'7A'!$B$192:$B$227,0)),0)</f>
        <v>0</v>
      </c>
      <c r="M57" s="433">
        <f>IFERROR(INDEX('8A'!$G$192:$G$227,MATCH(C57,'8A'!$B$192:$B$227,0)),0)</f>
        <v>0</v>
      </c>
      <c r="N57" s="433">
        <f>IFERROR(INDEX('9A'!$G$192:$G$227,MATCH(C57,'9A'!$B$192:$B$227,0)),0)</f>
        <v>0</v>
      </c>
      <c r="O57" s="433">
        <f>IFERROR(INDEX('10A'!$G$192:$G$227,MATCH(C57,'10A'!$B$192:$B$227,0)),0)</f>
        <v>0</v>
      </c>
      <c r="P57" s="433">
        <f>IFERROR(INDEX('11A'!$G$192:$G$227,MATCH(C57,'11A'!$B$192:$B$227,0)),0)</f>
        <v>0</v>
      </c>
      <c r="Q57" s="433">
        <f>IFERROR(INDEX('12A'!$G$192:$G$227,MATCH(C57,'12A'!$B$192:$B$227,0)),0)</f>
        <v>0</v>
      </c>
      <c r="R57" s="433">
        <f>IFERROR(INDEX('13A'!$G$192:$G$227,MATCH(C57,'13A'!$B$192:$B$227,0)),0)</f>
        <v>0</v>
      </c>
      <c r="S57" s="433">
        <f>IFERROR(INDEX('14A'!$G$192:$G$227,MATCH(C57,'14A'!$B$192:$B$227,0)),0)</f>
        <v>0</v>
      </c>
      <c r="T57" s="433">
        <f>IFERROR(INDEX('15A'!$G$192:$G$227,MATCH(C57,'15A'!$B$192:$B$227,0)),0)</f>
        <v>0</v>
      </c>
      <c r="U57" s="433">
        <f>IFERROR(INDEX('16A'!$G$192:$G$227,MATCH($C57,'16A'!$B$192:$B$227,0)),0)</f>
        <v>0</v>
      </c>
      <c r="V57" s="433">
        <f>IFERROR(INDEX('17A'!$G$192:$G$227,MATCH($C57,'17A'!$B$192:$B$227,0)),0)</f>
        <v>0</v>
      </c>
      <c r="W57" s="433">
        <f>IFERROR(INDEX('18A'!$G$192:$G$227,MATCH($C57,'18A'!$B$192:$B$227,0)),0)</f>
        <v>0</v>
      </c>
      <c r="X57" s="433">
        <f>IFERROR(INDEX('19A'!$G$192:$G$227,MATCH($C57,'19A'!$B$192:$B$227,0)),0)</f>
        <v>0</v>
      </c>
      <c r="Y57" s="433">
        <f>IFERROR(INDEX('20A'!$G$192:$G$227,MATCH($C57,'20A'!$B$192:$B$227,0)),0)</f>
        <v>0</v>
      </c>
      <c r="Z57" s="433">
        <f>IFERROR(INDEX('21A'!$G$192:$G$227,MATCH($C57,'21A'!$B$192:$B$227,0)),0)</f>
        <v>0</v>
      </c>
      <c r="AA57" s="433">
        <f>IFERROR(INDEX('22A'!$G$192:$G$227,MATCH($C57,'22A'!$B$192:$B$227,0)),0)</f>
        <v>0</v>
      </c>
      <c r="AB57" s="433">
        <f>IFERROR(INDEX('23A'!$G$192:$G$227,MATCH($C57,'23A'!$B$192:$B$227,0)),0)</f>
        <v>0</v>
      </c>
      <c r="AC57" s="433">
        <f>IFERROR(INDEX('24A'!$G$192:$G$227,MATCH($C57,'24A'!$B$192:$B$227,0)),0)</f>
        <v>0</v>
      </c>
      <c r="AD57" s="433">
        <f>IFERROR(INDEX('25A'!$G$192:$G$227,MATCH($C57,'25A'!$B$192:$B$227,0)),0)</f>
        <v>0</v>
      </c>
      <c r="AE57" s="433">
        <f>IFERROR(INDEX('26A'!$G$192:$G$227,MATCH($C57,'26A'!$B$192:$B$227,0)),0)</f>
        <v>0</v>
      </c>
      <c r="AF57" s="433">
        <f>IFERROR(INDEX('27A'!$G$192:$G$227,MATCH($C57,'27A'!$B$192:$B$227,0)),0)</f>
        <v>0</v>
      </c>
      <c r="AG57" s="433">
        <f>IFERROR(INDEX('28A'!$G$192:$G$227,MATCH($C57,'28A'!$B$192:$B$227,0)),0)</f>
        <v>0</v>
      </c>
      <c r="AH57" s="433">
        <f>IFERROR(INDEX('29A'!$G$192:$G$227,MATCH($C57,'29A'!$B$192:$B$227,0)),0)</f>
        <v>0</v>
      </c>
      <c r="AI57" s="433">
        <f>IFERROR(INDEX('30A'!$G$192:$G$227,MATCH($C57,'30A'!$B$192:$B$227,0)),0)</f>
        <v>0</v>
      </c>
    </row>
    <row r="58" spans="1:35" ht="17.399999999999999" hidden="1">
      <c r="A58" s="314"/>
      <c r="B58" s="314"/>
      <c r="C58" s="302" t="s">
        <v>11</v>
      </c>
      <c r="D58" s="309" t="s">
        <v>209</v>
      </c>
      <c r="E58" s="303">
        <f t="shared" si="0"/>
        <v>0</v>
      </c>
      <c r="F58" s="433">
        <f>IFERROR(INDEX('1A'!$G$192:$G$227,MATCH(C58,'1A'!$B$192:$B$227,0)),0)</f>
        <v>0</v>
      </c>
      <c r="G58" s="433">
        <f>IFERROR(INDEX('2A'!$G$192:$G$227,MATCH(C58,'2A'!$B$192:$B$227,0)),0)</f>
        <v>0</v>
      </c>
      <c r="H58" s="433">
        <f>IFERROR(INDEX('3A'!$G$192:$G$227,MATCH(C58,'3A'!$B$192:$B$227,0)),0)</f>
        <v>0</v>
      </c>
      <c r="I58" s="433">
        <f>IFERROR(INDEX('4A'!$G$192:$G$227,MATCH(C58,'4A'!$B$192:$B$227,0)),0)</f>
        <v>0</v>
      </c>
      <c r="J58" s="433">
        <f>IFERROR(INDEX('5A'!$G$192:$G$227,MATCH(C58,'5A'!$B$192:$B$227,0)),0)</f>
        <v>0</v>
      </c>
      <c r="K58" s="433">
        <f>IFERROR(INDEX('6A'!$G$192:$G$227,MATCH(C58,'6A'!$B$192:$B$227,0)),0)</f>
        <v>0</v>
      </c>
      <c r="L58" s="433">
        <f>IFERROR(INDEX('7A'!$G$192:$G$227,MATCH(C58,'7A'!$B$192:$B$227,0)),0)</f>
        <v>0</v>
      </c>
      <c r="M58" s="433">
        <f>IFERROR(INDEX('8A'!$G$192:$G$227,MATCH(C58,'8A'!$B$192:$B$227,0)),0)</f>
        <v>0</v>
      </c>
      <c r="N58" s="433">
        <f>IFERROR(INDEX('9A'!$G$192:$G$227,MATCH(C58,'9A'!$B$192:$B$227,0)),0)</f>
        <v>0</v>
      </c>
      <c r="O58" s="433">
        <f>IFERROR(INDEX('10A'!$G$192:$G$227,MATCH(C58,'10A'!$B$192:$B$227,0)),0)</f>
        <v>0</v>
      </c>
      <c r="P58" s="433">
        <f>IFERROR(INDEX('11A'!$G$192:$G$227,MATCH(C58,'11A'!$B$192:$B$227,0)),0)</f>
        <v>0</v>
      </c>
      <c r="Q58" s="433">
        <f>IFERROR(INDEX('12A'!$G$192:$G$227,MATCH(C58,'12A'!$B$192:$B$227,0)),0)</f>
        <v>0</v>
      </c>
      <c r="R58" s="433">
        <f>IFERROR(INDEX('13A'!$G$192:$G$227,MATCH(C58,'13A'!$B$192:$B$227,0)),0)</f>
        <v>0</v>
      </c>
      <c r="S58" s="433">
        <f>IFERROR(INDEX('14A'!$G$192:$G$227,MATCH(C58,'14A'!$B$192:$B$227,0)),0)</f>
        <v>0</v>
      </c>
      <c r="T58" s="433">
        <f>IFERROR(INDEX('15A'!$G$192:$G$227,MATCH(C58,'15A'!$B$192:$B$227,0)),0)</f>
        <v>0</v>
      </c>
      <c r="U58" s="433">
        <f>IFERROR(INDEX('16A'!$G$192:$G$227,MATCH($C58,'16A'!$B$192:$B$227,0)),0)</f>
        <v>0</v>
      </c>
      <c r="V58" s="433">
        <f>IFERROR(INDEX('17A'!$G$192:$G$227,MATCH($C58,'17A'!$B$192:$B$227,0)),0)</f>
        <v>0</v>
      </c>
      <c r="W58" s="433">
        <f>IFERROR(INDEX('18A'!$G$192:$G$227,MATCH($C58,'18A'!$B$192:$B$227,0)),0)</f>
        <v>0</v>
      </c>
      <c r="X58" s="433">
        <f>IFERROR(INDEX('19A'!$G$192:$G$227,MATCH($C58,'19A'!$B$192:$B$227,0)),0)</f>
        <v>0</v>
      </c>
      <c r="Y58" s="433">
        <f>IFERROR(INDEX('20A'!$G$192:$G$227,MATCH($C58,'20A'!$B$192:$B$227,0)),0)</f>
        <v>0</v>
      </c>
      <c r="Z58" s="433">
        <f>IFERROR(INDEX('21A'!$G$192:$G$227,MATCH($C58,'21A'!$B$192:$B$227,0)),0)</f>
        <v>0</v>
      </c>
      <c r="AA58" s="433">
        <f>IFERROR(INDEX('22A'!$G$192:$G$227,MATCH($C58,'22A'!$B$192:$B$227,0)),0)</f>
        <v>0</v>
      </c>
      <c r="AB58" s="433">
        <f>IFERROR(INDEX('23A'!$G$192:$G$227,MATCH($C58,'23A'!$B$192:$B$227,0)),0)</f>
        <v>0</v>
      </c>
      <c r="AC58" s="433">
        <f>IFERROR(INDEX('24A'!$G$192:$G$227,MATCH($C58,'24A'!$B$192:$B$227,0)),0)</f>
        <v>0</v>
      </c>
      <c r="AD58" s="433">
        <f>IFERROR(INDEX('25A'!$G$192:$G$227,MATCH($C58,'25A'!$B$192:$B$227,0)),0)</f>
        <v>0</v>
      </c>
      <c r="AE58" s="433">
        <f>IFERROR(INDEX('26A'!$G$192:$G$227,MATCH($C58,'26A'!$B$192:$B$227,0)),0)</f>
        <v>0</v>
      </c>
      <c r="AF58" s="433">
        <f>IFERROR(INDEX('27A'!$G$192:$G$227,MATCH($C58,'27A'!$B$192:$B$227,0)),0)</f>
        <v>0</v>
      </c>
      <c r="AG58" s="433">
        <f>IFERROR(INDEX('28A'!$G$192:$G$227,MATCH($C58,'28A'!$B$192:$B$227,0)),0)</f>
        <v>0</v>
      </c>
      <c r="AH58" s="433">
        <f>IFERROR(INDEX('29A'!$G$192:$G$227,MATCH($C58,'29A'!$B$192:$B$227,0)),0)</f>
        <v>0</v>
      </c>
      <c r="AI58" s="433">
        <f>IFERROR(INDEX('30A'!$G$192:$G$227,MATCH($C58,'30A'!$B$192:$B$227,0)),0)</f>
        <v>0</v>
      </c>
    </row>
    <row r="59" spans="1:35" ht="17.399999999999999" hidden="1">
      <c r="A59" s="314"/>
      <c r="B59" s="314"/>
      <c r="C59" s="302" t="s">
        <v>12</v>
      </c>
      <c r="D59" s="309" t="s">
        <v>209</v>
      </c>
      <c r="E59" s="303">
        <f t="shared" si="0"/>
        <v>0</v>
      </c>
      <c r="F59" s="433">
        <f>IFERROR(INDEX('1A'!$G$192:$G$227,MATCH(C59,'1A'!$B$192:$B$227,0)),0)</f>
        <v>0</v>
      </c>
      <c r="G59" s="433">
        <f>IFERROR(INDEX('2A'!$G$192:$G$227,MATCH(C59,'2A'!$B$192:$B$227,0)),0)</f>
        <v>0</v>
      </c>
      <c r="H59" s="433">
        <f>IFERROR(INDEX('3A'!$G$192:$G$227,MATCH(C59,'3A'!$B$192:$B$227,0)),0)</f>
        <v>0</v>
      </c>
      <c r="I59" s="433">
        <f>IFERROR(INDEX('4A'!$G$192:$G$227,MATCH(C59,'4A'!$B$192:$B$227,0)),0)</f>
        <v>0</v>
      </c>
      <c r="J59" s="433">
        <f>IFERROR(INDEX('5A'!$G$192:$G$227,MATCH(C59,'5A'!$B$192:$B$227,0)),0)</f>
        <v>0</v>
      </c>
      <c r="K59" s="433">
        <f>IFERROR(INDEX('6A'!$G$192:$G$227,MATCH(C59,'6A'!$B$192:$B$227,0)),0)</f>
        <v>0</v>
      </c>
      <c r="L59" s="433">
        <f>IFERROR(INDEX('7A'!$G$192:$G$227,MATCH(C59,'7A'!$B$192:$B$227,0)),0)</f>
        <v>0</v>
      </c>
      <c r="M59" s="433">
        <f>IFERROR(INDEX('8A'!$G$192:$G$227,MATCH(C59,'8A'!$B$192:$B$227,0)),0)</f>
        <v>0</v>
      </c>
      <c r="N59" s="433">
        <f>IFERROR(INDEX('9A'!$G$192:$G$227,MATCH(C59,'9A'!$B$192:$B$227,0)),0)</f>
        <v>0</v>
      </c>
      <c r="O59" s="433">
        <f>IFERROR(INDEX('10A'!$G$192:$G$227,MATCH(C59,'10A'!$B$192:$B$227,0)),0)</f>
        <v>0</v>
      </c>
      <c r="P59" s="433">
        <f>IFERROR(INDEX('11A'!$G$192:$G$227,MATCH(C59,'11A'!$B$192:$B$227,0)),0)</f>
        <v>0</v>
      </c>
      <c r="Q59" s="433">
        <f>IFERROR(INDEX('12A'!$G$192:$G$227,MATCH(C59,'12A'!$B$192:$B$227,0)),0)</f>
        <v>0</v>
      </c>
      <c r="R59" s="433">
        <f>IFERROR(INDEX('13A'!$G$192:$G$227,MATCH(C59,'13A'!$B$192:$B$227,0)),0)</f>
        <v>0</v>
      </c>
      <c r="S59" s="433">
        <f>IFERROR(INDEX('14A'!$G$192:$G$227,MATCH(C59,'14A'!$B$192:$B$227,0)),0)</f>
        <v>0</v>
      </c>
      <c r="T59" s="433">
        <f>IFERROR(INDEX('15A'!$G$192:$G$227,MATCH(C59,'15A'!$B$192:$B$227,0)),0)</f>
        <v>0</v>
      </c>
      <c r="U59" s="433">
        <f>IFERROR(INDEX('16A'!$G$192:$G$227,MATCH($C59,'16A'!$B$192:$B$227,0)),0)</f>
        <v>0</v>
      </c>
      <c r="V59" s="433">
        <f>IFERROR(INDEX('17A'!$G$192:$G$227,MATCH($C59,'17A'!$B$192:$B$227,0)),0)</f>
        <v>0</v>
      </c>
      <c r="W59" s="433">
        <f>IFERROR(INDEX('18A'!$G$192:$G$227,MATCH($C59,'18A'!$B$192:$B$227,0)),0)</f>
        <v>0</v>
      </c>
      <c r="X59" s="433">
        <f>IFERROR(INDEX('19A'!$G$192:$G$227,MATCH($C59,'19A'!$B$192:$B$227,0)),0)</f>
        <v>0</v>
      </c>
      <c r="Y59" s="433">
        <f>IFERROR(INDEX('20A'!$G$192:$G$227,MATCH($C59,'20A'!$B$192:$B$227,0)),0)</f>
        <v>0</v>
      </c>
      <c r="Z59" s="433">
        <f>IFERROR(INDEX('21A'!$G$192:$G$227,MATCH($C59,'21A'!$B$192:$B$227,0)),0)</f>
        <v>0</v>
      </c>
      <c r="AA59" s="433">
        <f>IFERROR(INDEX('22A'!$G$192:$G$227,MATCH($C59,'22A'!$B$192:$B$227,0)),0)</f>
        <v>0</v>
      </c>
      <c r="AB59" s="433">
        <f>IFERROR(INDEX('23A'!$G$192:$G$227,MATCH($C59,'23A'!$B$192:$B$227,0)),0)</f>
        <v>0</v>
      </c>
      <c r="AC59" s="433">
        <f>IFERROR(INDEX('24A'!$G$192:$G$227,MATCH($C59,'24A'!$B$192:$B$227,0)),0)</f>
        <v>0</v>
      </c>
      <c r="AD59" s="433">
        <f>IFERROR(INDEX('25A'!$G$192:$G$227,MATCH($C59,'25A'!$B$192:$B$227,0)),0)</f>
        <v>0</v>
      </c>
      <c r="AE59" s="433">
        <f>IFERROR(INDEX('26A'!$G$192:$G$227,MATCH($C59,'26A'!$B$192:$B$227,0)),0)</f>
        <v>0</v>
      </c>
      <c r="AF59" s="433">
        <f>IFERROR(INDEX('27A'!$G$192:$G$227,MATCH($C59,'27A'!$B$192:$B$227,0)),0)</f>
        <v>0</v>
      </c>
      <c r="AG59" s="433">
        <f>IFERROR(INDEX('28A'!$G$192:$G$227,MATCH($C59,'28A'!$B$192:$B$227,0)),0)</f>
        <v>0</v>
      </c>
      <c r="AH59" s="433">
        <f>IFERROR(INDEX('29A'!$G$192:$G$227,MATCH($C59,'29A'!$B$192:$B$227,0)),0)</f>
        <v>0</v>
      </c>
      <c r="AI59" s="433">
        <f>IFERROR(INDEX('30A'!$G$192:$G$227,MATCH($C59,'30A'!$B$192:$B$227,0)),0)</f>
        <v>0</v>
      </c>
    </row>
    <row r="60" spans="1:35" ht="17.399999999999999">
      <c r="A60" s="314"/>
      <c r="B60" s="314"/>
      <c r="C60" s="302" t="s">
        <v>13</v>
      </c>
      <c r="D60" s="309" t="s">
        <v>209</v>
      </c>
      <c r="E60" s="303">
        <f t="shared" si="0"/>
        <v>0</v>
      </c>
      <c r="F60" s="433">
        <f>IFERROR(INDEX('1A'!$G$192:$G$227,MATCH(C60,'1A'!$B$192:$B$227,0)),0)</f>
        <v>0</v>
      </c>
      <c r="G60" s="433">
        <f>IFERROR(INDEX('2A'!$G$192:$G$227,MATCH(C60,'2A'!$B$192:$B$227,0)),0)</f>
        <v>0</v>
      </c>
      <c r="H60" s="433">
        <f>IFERROR(INDEX('3A'!$G$192:$G$227,MATCH(C60,'3A'!$B$192:$B$227,0)),0)</f>
        <v>0</v>
      </c>
      <c r="I60" s="433">
        <f>IFERROR(INDEX('4A'!$G$192:$G$227,MATCH(C60,'4A'!$B$192:$B$227,0)),0)</f>
        <v>0</v>
      </c>
      <c r="J60" s="433">
        <f>IFERROR(INDEX('5A'!$G$192:$G$227,MATCH(C60,'5A'!$B$192:$B$227,0)),0)</f>
        <v>0</v>
      </c>
      <c r="K60" s="433">
        <f>IFERROR(INDEX('6A'!$G$192:$G$227,MATCH(C60,'6A'!$B$192:$B$227,0)),0)</f>
        <v>0</v>
      </c>
      <c r="L60" s="433">
        <f>IFERROR(INDEX('7A'!$G$192:$G$227,MATCH(C60,'7A'!$B$192:$B$227,0)),0)</f>
        <v>0</v>
      </c>
      <c r="M60" s="433">
        <f>IFERROR(INDEX('8A'!$G$192:$G$227,MATCH(C60,'8A'!$B$192:$B$227,0)),0)</f>
        <v>0</v>
      </c>
      <c r="N60" s="433">
        <f>IFERROR(INDEX('9A'!$G$192:$G$227,MATCH(C60,'9A'!$B$192:$B$227,0)),0)</f>
        <v>0</v>
      </c>
      <c r="O60" s="433">
        <f>IFERROR(INDEX('10A'!$G$192:$G$227,MATCH(C60,'10A'!$B$192:$B$227,0)),0)</f>
        <v>0</v>
      </c>
      <c r="P60" s="433">
        <f>IFERROR(INDEX('11A'!$G$192:$G$227,MATCH(C60,'11A'!$B$192:$B$227,0)),0)</f>
        <v>0</v>
      </c>
      <c r="Q60" s="433">
        <f>IFERROR(INDEX('12A'!$G$192:$G$227,MATCH(C60,'12A'!$B$192:$B$227,0)),0)</f>
        <v>0</v>
      </c>
      <c r="R60" s="433">
        <f>IFERROR(INDEX('13A'!$G$192:$G$227,MATCH(C60,'13A'!$B$192:$B$227,0)),0)</f>
        <v>0</v>
      </c>
      <c r="S60" s="433">
        <f>IFERROR(INDEX('14A'!$G$192:$G$227,MATCH(C60,'14A'!$B$192:$B$227,0)),0)</f>
        <v>0</v>
      </c>
      <c r="T60" s="433">
        <f>IFERROR(INDEX('15A'!$G$192:$G$227,MATCH(C60,'15A'!$B$192:$B$227,0)),0)</f>
        <v>0</v>
      </c>
      <c r="U60" s="433">
        <f>IFERROR(INDEX('16A'!$G$192:$G$227,MATCH($C60,'16A'!$B$192:$B$227,0)),0)</f>
        <v>0</v>
      </c>
      <c r="V60" s="433">
        <f>IFERROR(INDEX('17A'!$G$192:$G$227,MATCH($C60,'17A'!$B$192:$B$227,0)),0)</f>
        <v>0</v>
      </c>
      <c r="W60" s="433">
        <f>IFERROR(INDEX('18A'!$G$192:$G$227,MATCH($C60,'18A'!$B$192:$B$227,0)),0)</f>
        <v>0</v>
      </c>
      <c r="X60" s="433">
        <f>IFERROR(INDEX('19A'!$G$192:$G$227,MATCH($C60,'19A'!$B$192:$B$227,0)),0)</f>
        <v>0</v>
      </c>
      <c r="Y60" s="433">
        <f>IFERROR(INDEX('20A'!$G$192:$G$227,MATCH($C60,'20A'!$B$192:$B$227,0)),0)</f>
        <v>0</v>
      </c>
      <c r="Z60" s="433">
        <f>IFERROR(INDEX('21A'!$G$192:$G$227,MATCH($C60,'21A'!$B$192:$B$227,0)),0)</f>
        <v>0</v>
      </c>
      <c r="AA60" s="433">
        <f>IFERROR(INDEX('22A'!$G$192:$G$227,MATCH($C60,'22A'!$B$192:$B$227,0)),0)</f>
        <v>0</v>
      </c>
      <c r="AB60" s="433">
        <f>IFERROR(INDEX('23A'!$G$192:$G$227,MATCH($C60,'23A'!$B$192:$B$227,0)),0)</f>
        <v>0</v>
      </c>
      <c r="AC60" s="433">
        <f>IFERROR(INDEX('24A'!$G$192:$G$227,MATCH($C60,'24A'!$B$192:$B$227,0)),0)</f>
        <v>0</v>
      </c>
      <c r="AD60" s="433">
        <f>IFERROR(INDEX('25A'!$G$192:$G$227,MATCH($C60,'25A'!$B$192:$B$227,0)),0)</f>
        <v>0</v>
      </c>
      <c r="AE60" s="433">
        <f>IFERROR(INDEX('26A'!$G$192:$G$227,MATCH($C60,'26A'!$B$192:$B$227,0)),0)</f>
        <v>0</v>
      </c>
      <c r="AF60" s="433">
        <f>IFERROR(INDEX('27A'!$G$192:$G$227,MATCH($C60,'27A'!$B$192:$B$227,0)),0)</f>
        <v>0</v>
      </c>
      <c r="AG60" s="433">
        <f>IFERROR(INDEX('28A'!$G$192:$G$227,MATCH($C60,'28A'!$B$192:$B$227,0)),0)</f>
        <v>0</v>
      </c>
      <c r="AH60" s="433">
        <f>IFERROR(INDEX('29A'!$G$192:$G$227,MATCH($C60,'29A'!$B$192:$B$227,0)),0)</f>
        <v>0</v>
      </c>
      <c r="AI60" s="433">
        <f>IFERROR(INDEX('30A'!$G$192:$G$227,MATCH($C60,'30A'!$B$192:$B$227,0)),0)</f>
        <v>0</v>
      </c>
    </row>
    <row r="61" spans="1:35" ht="17.399999999999999">
      <c r="A61" s="314"/>
      <c r="B61" s="314"/>
      <c r="C61" s="302" t="s">
        <v>14</v>
      </c>
      <c r="D61" s="309" t="s">
        <v>209</v>
      </c>
      <c r="E61" s="303">
        <f t="shared" si="0"/>
        <v>0</v>
      </c>
      <c r="F61" s="433">
        <f>IFERROR(INDEX('1A'!$G$192:$G$227,MATCH(C61,'1A'!$B$192:$B$227,0)),0)</f>
        <v>0</v>
      </c>
      <c r="G61" s="433">
        <f>IFERROR(INDEX('2A'!$G$192:$G$227,MATCH(C61,'2A'!$B$192:$B$227,0)),0)</f>
        <v>0</v>
      </c>
      <c r="H61" s="433">
        <f>IFERROR(INDEX('3A'!$G$192:$G$227,MATCH(C61,'3A'!$B$192:$B$227,0)),0)</f>
        <v>0</v>
      </c>
      <c r="I61" s="433">
        <f>IFERROR(INDEX('4A'!$G$192:$G$227,MATCH(C61,'4A'!$B$192:$B$227,0)),0)</f>
        <v>0</v>
      </c>
      <c r="J61" s="433">
        <f>IFERROR(INDEX('5A'!$G$192:$G$227,MATCH(C61,'5A'!$B$192:$B$227,0)),0)</f>
        <v>0</v>
      </c>
      <c r="K61" s="433">
        <f>IFERROR(INDEX('6A'!$G$192:$G$227,MATCH(C61,'6A'!$B$192:$B$227,0)),0)</f>
        <v>0</v>
      </c>
      <c r="L61" s="433">
        <f>IFERROR(INDEX('7A'!$G$192:$G$227,MATCH(C61,'7A'!$B$192:$B$227,0)),0)</f>
        <v>0</v>
      </c>
      <c r="M61" s="433">
        <f>IFERROR(INDEX('8A'!$G$192:$G$227,MATCH(C61,'8A'!$B$192:$B$227,0)),0)</f>
        <v>0</v>
      </c>
      <c r="N61" s="433">
        <f>IFERROR(INDEX('9A'!$G$192:$G$227,MATCH(C61,'9A'!$B$192:$B$227,0)),0)</f>
        <v>0</v>
      </c>
      <c r="O61" s="433">
        <f>IFERROR(INDEX('10A'!$G$192:$G$227,MATCH(C61,'10A'!$B$192:$B$227,0)),0)</f>
        <v>0</v>
      </c>
      <c r="P61" s="433">
        <f>IFERROR(INDEX('11A'!$G$192:$G$227,MATCH(C61,'11A'!$B$192:$B$227,0)),0)</f>
        <v>0</v>
      </c>
      <c r="Q61" s="433">
        <f>IFERROR(INDEX('12A'!$G$192:$G$227,MATCH(C61,'12A'!$B$192:$B$227,0)),0)</f>
        <v>0</v>
      </c>
      <c r="R61" s="433">
        <f>IFERROR(INDEX('13A'!$G$192:$G$227,MATCH(C61,'13A'!$B$192:$B$227,0)),0)</f>
        <v>0</v>
      </c>
      <c r="S61" s="433">
        <f>IFERROR(INDEX('14A'!$G$192:$G$227,MATCH(C61,'14A'!$B$192:$B$227,0)),0)</f>
        <v>0</v>
      </c>
      <c r="T61" s="433">
        <f>IFERROR(INDEX('15A'!$G$192:$G$227,MATCH(C61,'15A'!$B$192:$B$227,0)),0)</f>
        <v>0</v>
      </c>
      <c r="U61" s="433">
        <f>IFERROR(INDEX('16A'!$G$192:$G$227,MATCH($C61,'16A'!$B$192:$B$227,0)),0)</f>
        <v>0</v>
      </c>
      <c r="V61" s="433">
        <f>IFERROR(INDEX('17A'!$G$192:$G$227,MATCH($C61,'17A'!$B$192:$B$227,0)),0)</f>
        <v>0</v>
      </c>
      <c r="W61" s="433">
        <f>IFERROR(INDEX('18A'!$G$192:$G$227,MATCH($C61,'18A'!$B$192:$B$227,0)),0)</f>
        <v>0</v>
      </c>
      <c r="X61" s="433">
        <f>IFERROR(INDEX('19A'!$G$192:$G$227,MATCH($C61,'19A'!$B$192:$B$227,0)),0)</f>
        <v>0</v>
      </c>
      <c r="Y61" s="433">
        <f>IFERROR(INDEX('20A'!$G$192:$G$227,MATCH($C61,'20A'!$B$192:$B$227,0)),0)</f>
        <v>0</v>
      </c>
      <c r="Z61" s="433">
        <f>IFERROR(INDEX('21A'!$G$192:$G$227,MATCH($C61,'21A'!$B$192:$B$227,0)),0)</f>
        <v>0</v>
      </c>
      <c r="AA61" s="433">
        <f>IFERROR(INDEX('22A'!$G$192:$G$227,MATCH($C61,'22A'!$B$192:$B$227,0)),0)</f>
        <v>0</v>
      </c>
      <c r="AB61" s="433">
        <f>IFERROR(INDEX('23A'!$G$192:$G$227,MATCH($C61,'23A'!$B$192:$B$227,0)),0)</f>
        <v>0</v>
      </c>
      <c r="AC61" s="433">
        <f>IFERROR(INDEX('24A'!$G$192:$G$227,MATCH($C61,'24A'!$B$192:$B$227,0)),0)</f>
        <v>0</v>
      </c>
      <c r="AD61" s="433">
        <f>IFERROR(INDEX('25A'!$G$192:$G$227,MATCH($C61,'25A'!$B$192:$B$227,0)),0)</f>
        <v>0</v>
      </c>
      <c r="AE61" s="433">
        <f>IFERROR(INDEX('26A'!$G$192:$G$227,MATCH($C61,'26A'!$B$192:$B$227,0)),0)</f>
        <v>0</v>
      </c>
      <c r="AF61" s="433">
        <f>IFERROR(INDEX('27A'!$G$192:$G$227,MATCH($C61,'27A'!$B$192:$B$227,0)),0)</f>
        <v>0</v>
      </c>
      <c r="AG61" s="433">
        <f>IFERROR(INDEX('28A'!$G$192:$G$227,MATCH($C61,'28A'!$B$192:$B$227,0)),0)</f>
        <v>0</v>
      </c>
      <c r="AH61" s="433">
        <f>IFERROR(INDEX('29A'!$G$192:$G$227,MATCH($C61,'29A'!$B$192:$B$227,0)),0)</f>
        <v>0</v>
      </c>
      <c r="AI61" s="433">
        <f>IFERROR(INDEX('30A'!$G$192:$G$227,MATCH($C61,'30A'!$B$192:$B$227,0)),0)</f>
        <v>0</v>
      </c>
    </row>
    <row r="62" spans="1:35" ht="17.399999999999999" hidden="1">
      <c r="A62" s="314"/>
      <c r="B62" s="314"/>
      <c r="C62" s="302" t="s">
        <v>204</v>
      </c>
      <c r="D62" s="309" t="s">
        <v>209</v>
      </c>
      <c r="E62" s="303">
        <f t="shared" si="0"/>
        <v>0</v>
      </c>
      <c r="F62" s="433">
        <f>IFERROR(INDEX('1A'!$G$192:$G$227,MATCH(C62,'1A'!$B$192:$B$227,0)),0)</f>
        <v>0</v>
      </c>
      <c r="G62" s="433">
        <f>IFERROR(INDEX('2A'!$G$192:$G$227,MATCH(C62,'2A'!$B$192:$B$227,0)),0)</f>
        <v>0</v>
      </c>
      <c r="H62" s="433">
        <f>IFERROR(INDEX('3A'!$G$192:$G$227,MATCH(C62,'3A'!$B$192:$B$227,0)),0)</f>
        <v>0</v>
      </c>
      <c r="I62" s="433">
        <f>IFERROR(INDEX('4A'!$G$192:$G$227,MATCH(C62,'4A'!$B$192:$B$227,0)),0)</f>
        <v>0</v>
      </c>
      <c r="J62" s="433">
        <f>IFERROR(INDEX('5A'!$G$192:$G$227,MATCH(C62,'5A'!$B$192:$B$227,0)),0)</f>
        <v>0</v>
      </c>
      <c r="K62" s="433">
        <f>IFERROR(INDEX('6A'!$G$192:$G$227,MATCH(C62,'6A'!$B$192:$B$227,0)),0)</f>
        <v>0</v>
      </c>
      <c r="L62" s="433">
        <f>IFERROR(INDEX('7A'!$G$192:$G$227,MATCH(C62,'7A'!$B$192:$B$227,0)),0)</f>
        <v>0</v>
      </c>
      <c r="M62" s="433">
        <f>IFERROR(INDEX('8A'!$G$192:$G$227,MATCH(C62,'8A'!$B$192:$B$227,0)),0)</f>
        <v>0</v>
      </c>
      <c r="N62" s="433">
        <f>IFERROR(INDEX('9A'!$G$192:$G$227,MATCH(C62,'9A'!$B$192:$B$227,0)),0)</f>
        <v>0</v>
      </c>
      <c r="O62" s="433">
        <f>IFERROR(INDEX('10A'!$G$192:$G$227,MATCH(C62,'10A'!$B$192:$B$227,0)),0)</f>
        <v>0</v>
      </c>
      <c r="P62" s="433">
        <f>IFERROR(INDEX('11A'!$G$192:$G$227,MATCH(C62,'11A'!$B$192:$B$227,0)),0)</f>
        <v>0</v>
      </c>
      <c r="Q62" s="433">
        <f>IFERROR(INDEX('12A'!$G$192:$G$227,MATCH(C62,'12A'!$B$192:$B$227,0)),0)</f>
        <v>0</v>
      </c>
      <c r="R62" s="433">
        <f>IFERROR(INDEX('13A'!$G$192:$G$227,MATCH(C62,'13A'!$B$192:$B$227,0)),0)</f>
        <v>0</v>
      </c>
      <c r="S62" s="433">
        <f>IFERROR(INDEX('14A'!$G$192:$G$227,MATCH(C62,'14A'!$B$192:$B$227,0)),0)</f>
        <v>0</v>
      </c>
      <c r="T62" s="433">
        <f>IFERROR(INDEX('15A'!$G$192:$G$227,MATCH(C62,'15A'!$B$192:$B$227,0)),0)</f>
        <v>0</v>
      </c>
      <c r="U62" s="433">
        <f>IFERROR(INDEX('16A'!$G$192:$G$227,MATCH($C62,'16A'!$B$192:$B$227,0)),0)</f>
        <v>0</v>
      </c>
      <c r="V62" s="433">
        <f>IFERROR(INDEX('17A'!$G$192:$G$227,MATCH($C62,'17A'!$B$192:$B$227,0)),0)</f>
        <v>0</v>
      </c>
      <c r="W62" s="433">
        <f>IFERROR(INDEX('18A'!$G$192:$G$227,MATCH($C62,'18A'!$B$192:$B$227,0)),0)</f>
        <v>0</v>
      </c>
      <c r="X62" s="433">
        <f>IFERROR(INDEX('19A'!$G$192:$G$227,MATCH($C62,'19A'!$B$192:$B$227,0)),0)</f>
        <v>0</v>
      </c>
      <c r="Y62" s="433">
        <f>IFERROR(INDEX('20A'!$G$192:$G$227,MATCH($C62,'20A'!$B$192:$B$227,0)),0)</f>
        <v>0</v>
      </c>
      <c r="Z62" s="433">
        <f>IFERROR(INDEX('21A'!$G$192:$G$227,MATCH($C62,'21A'!$B$192:$B$227,0)),0)</f>
        <v>0</v>
      </c>
      <c r="AA62" s="433">
        <f>IFERROR(INDEX('22A'!$G$192:$G$227,MATCH($C62,'22A'!$B$192:$B$227,0)),0)</f>
        <v>0</v>
      </c>
      <c r="AB62" s="433">
        <f>IFERROR(INDEX('23A'!$G$192:$G$227,MATCH($C62,'23A'!$B$192:$B$227,0)),0)</f>
        <v>0</v>
      </c>
      <c r="AC62" s="433">
        <f>IFERROR(INDEX('24A'!$G$192:$G$227,MATCH($C62,'24A'!$B$192:$B$227,0)),0)</f>
        <v>0</v>
      </c>
      <c r="AD62" s="433">
        <f>IFERROR(INDEX('25A'!$G$192:$G$227,MATCH($C62,'25A'!$B$192:$B$227,0)),0)</f>
        <v>0</v>
      </c>
      <c r="AE62" s="433">
        <f>IFERROR(INDEX('26A'!$G$192:$G$227,MATCH($C62,'26A'!$B$192:$B$227,0)),0)</f>
        <v>0</v>
      </c>
      <c r="AF62" s="433">
        <f>IFERROR(INDEX('27A'!$G$192:$G$227,MATCH($C62,'27A'!$B$192:$B$227,0)),0)</f>
        <v>0</v>
      </c>
      <c r="AG62" s="433">
        <f>IFERROR(INDEX('28A'!$G$192:$G$227,MATCH($C62,'28A'!$B$192:$B$227,0)),0)</f>
        <v>0</v>
      </c>
      <c r="AH62" s="433">
        <f>IFERROR(INDEX('29A'!$G$192:$G$227,MATCH($C62,'29A'!$B$192:$B$227,0)),0)</f>
        <v>0</v>
      </c>
      <c r="AI62" s="433">
        <f>IFERROR(INDEX('30A'!$G$192:$G$227,MATCH($C62,'30A'!$B$192:$B$227,0)),0)</f>
        <v>0</v>
      </c>
    </row>
    <row r="63" spans="1:35" ht="17.399999999999999" hidden="1">
      <c r="A63" s="314"/>
      <c r="B63" s="314"/>
      <c r="C63" s="302" t="s">
        <v>205</v>
      </c>
      <c r="D63" s="309" t="s">
        <v>209</v>
      </c>
      <c r="E63" s="303">
        <f t="shared" si="0"/>
        <v>0</v>
      </c>
      <c r="F63" s="433">
        <f>IFERROR(INDEX('1A'!$G$192:$G$227,MATCH(C63,'1A'!$B$192:$B$227,0)),0)</f>
        <v>0</v>
      </c>
      <c r="G63" s="433">
        <f>IFERROR(INDEX('2A'!$G$192:$G$227,MATCH(C63,'2A'!$B$192:$B$227,0)),0)</f>
        <v>0</v>
      </c>
      <c r="H63" s="433">
        <f>IFERROR(INDEX('3A'!$G$192:$G$227,MATCH(C63,'3A'!$B$192:$B$227,0)),0)</f>
        <v>0</v>
      </c>
      <c r="I63" s="433">
        <f>IFERROR(INDEX('4A'!$G$192:$G$227,MATCH(C63,'4A'!$B$192:$B$227,0)),0)</f>
        <v>0</v>
      </c>
      <c r="J63" s="433">
        <f>IFERROR(INDEX('5A'!$G$192:$G$227,MATCH(C63,'5A'!$B$192:$B$227,0)),0)</f>
        <v>0</v>
      </c>
      <c r="K63" s="433">
        <f>IFERROR(INDEX('6A'!$G$192:$G$227,MATCH(C63,'6A'!$B$192:$B$227,0)),0)</f>
        <v>0</v>
      </c>
      <c r="L63" s="433">
        <f>IFERROR(INDEX('7A'!$G$192:$G$227,MATCH(C63,'7A'!$B$192:$B$227,0)),0)</f>
        <v>0</v>
      </c>
      <c r="M63" s="433">
        <f>IFERROR(INDEX('8A'!$G$192:$G$227,MATCH(C63,'8A'!$B$192:$B$227,0)),0)</f>
        <v>0</v>
      </c>
      <c r="N63" s="433">
        <f>IFERROR(INDEX('9A'!$G$192:$G$227,MATCH(C63,'9A'!$B$192:$B$227,0)),0)</f>
        <v>0</v>
      </c>
      <c r="O63" s="433">
        <f>IFERROR(INDEX('10A'!$G$192:$G$227,MATCH(C63,'10A'!$B$192:$B$227,0)),0)</f>
        <v>0</v>
      </c>
      <c r="P63" s="433">
        <f>IFERROR(INDEX('11A'!$G$192:$G$227,MATCH(C63,'11A'!$B$192:$B$227,0)),0)</f>
        <v>0</v>
      </c>
      <c r="Q63" s="433">
        <f>IFERROR(INDEX('12A'!$G$192:$G$227,MATCH(C63,'12A'!$B$192:$B$227,0)),0)</f>
        <v>0</v>
      </c>
      <c r="R63" s="433">
        <f>IFERROR(INDEX('13A'!$G$192:$G$227,MATCH(C63,'13A'!$B$192:$B$227,0)),0)</f>
        <v>0</v>
      </c>
      <c r="S63" s="433">
        <f>IFERROR(INDEX('14A'!$G$192:$G$227,MATCH(C63,'14A'!$B$192:$B$227,0)),0)</f>
        <v>0</v>
      </c>
      <c r="T63" s="433">
        <f>IFERROR(INDEX('15A'!$G$192:$G$227,MATCH(C63,'15A'!$B$192:$B$227,0)),0)</f>
        <v>0</v>
      </c>
      <c r="U63" s="433">
        <f>IFERROR(INDEX('16A'!$G$192:$G$227,MATCH($C63,'16A'!$B$192:$B$227,0)),0)</f>
        <v>0</v>
      </c>
      <c r="V63" s="433">
        <f>IFERROR(INDEX('17A'!$G$192:$G$227,MATCH($C63,'17A'!$B$192:$B$227,0)),0)</f>
        <v>0</v>
      </c>
      <c r="W63" s="433">
        <f>IFERROR(INDEX('18A'!$G$192:$G$227,MATCH($C63,'18A'!$B$192:$B$227,0)),0)</f>
        <v>0</v>
      </c>
      <c r="X63" s="433">
        <f>IFERROR(INDEX('19A'!$G$192:$G$227,MATCH($C63,'19A'!$B$192:$B$227,0)),0)</f>
        <v>0</v>
      </c>
      <c r="Y63" s="433">
        <f>IFERROR(INDEX('20A'!$G$192:$G$227,MATCH($C63,'20A'!$B$192:$B$227,0)),0)</f>
        <v>0</v>
      </c>
      <c r="Z63" s="433">
        <f>IFERROR(INDEX('21A'!$G$192:$G$227,MATCH($C63,'21A'!$B$192:$B$227,0)),0)</f>
        <v>0</v>
      </c>
      <c r="AA63" s="433">
        <f>IFERROR(INDEX('22A'!$G$192:$G$227,MATCH($C63,'22A'!$B$192:$B$227,0)),0)</f>
        <v>0</v>
      </c>
      <c r="AB63" s="433">
        <f>IFERROR(INDEX('23A'!$G$192:$G$227,MATCH($C63,'23A'!$B$192:$B$227,0)),0)</f>
        <v>0</v>
      </c>
      <c r="AC63" s="433">
        <f>IFERROR(INDEX('24A'!$G$192:$G$227,MATCH($C63,'24A'!$B$192:$B$227,0)),0)</f>
        <v>0</v>
      </c>
      <c r="AD63" s="433">
        <f>IFERROR(INDEX('25A'!$G$192:$G$227,MATCH($C63,'25A'!$B$192:$B$227,0)),0)</f>
        <v>0</v>
      </c>
      <c r="AE63" s="433">
        <f>IFERROR(INDEX('26A'!$G$192:$G$227,MATCH($C63,'26A'!$B$192:$B$227,0)),0)</f>
        <v>0</v>
      </c>
      <c r="AF63" s="433">
        <f>IFERROR(INDEX('27A'!$G$192:$G$227,MATCH($C63,'27A'!$B$192:$B$227,0)),0)</f>
        <v>0</v>
      </c>
      <c r="AG63" s="433">
        <f>IFERROR(INDEX('28A'!$G$192:$G$227,MATCH($C63,'28A'!$B$192:$B$227,0)),0)</f>
        <v>0</v>
      </c>
      <c r="AH63" s="433">
        <f>IFERROR(INDEX('29A'!$G$192:$G$227,MATCH($C63,'29A'!$B$192:$B$227,0)),0)</f>
        <v>0</v>
      </c>
      <c r="AI63" s="433">
        <f>IFERROR(INDEX('30A'!$G$192:$G$227,MATCH($C63,'30A'!$B$192:$B$227,0)),0)</f>
        <v>0</v>
      </c>
    </row>
    <row r="64" spans="1:35" ht="17.399999999999999" hidden="1">
      <c r="A64" s="314"/>
      <c r="B64" s="314"/>
      <c r="C64" s="302" t="s">
        <v>158</v>
      </c>
      <c r="D64" s="309" t="s">
        <v>209</v>
      </c>
      <c r="E64" s="303">
        <f t="shared" si="0"/>
        <v>0</v>
      </c>
      <c r="F64" s="433">
        <f>IFERROR(INDEX('1A'!$G$192:$G$227,MATCH(C64,'1A'!$B$192:$B$227,0)),0)</f>
        <v>0</v>
      </c>
      <c r="G64" s="433">
        <f>IFERROR(INDEX('2A'!$G$192:$G$227,MATCH(C64,'2A'!$B$192:$B$227,0)),0)</f>
        <v>0</v>
      </c>
      <c r="H64" s="433">
        <f>IFERROR(INDEX('3A'!$G$192:$G$227,MATCH(C64,'3A'!$B$192:$B$227,0)),0)</f>
        <v>0</v>
      </c>
      <c r="I64" s="433">
        <f>IFERROR(INDEX('4A'!$G$192:$G$227,MATCH(C64,'4A'!$B$192:$B$227,0)),0)</f>
        <v>0</v>
      </c>
      <c r="J64" s="433">
        <f>IFERROR(INDEX('5A'!$G$192:$G$227,MATCH(C64,'5A'!$B$192:$B$227,0)),0)</f>
        <v>0</v>
      </c>
      <c r="K64" s="433">
        <f>IFERROR(INDEX('6A'!$G$192:$G$227,MATCH(C64,'6A'!$B$192:$B$227,0)),0)</f>
        <v>0</v>
      </c>
      <c r="L64" s="433">
        <f>IFERROR(INDEX('7A'!$G$192:$G$227,MATCH(C64,'7A'!$B$192:$B$227,0)),0)</f>
        <v>0</v>
      </c>
      <c r="M64" s="433">
        <f>IFERROR(INDEX('8A'!$G$192:$G$227,MATCH(C64,'8A'!$B$192:$B$227,0)),0)</f>
        <v>0</v>
      </c>
      <c r="N64" s="433">
        <f>IFERROR(INDEX('9A'!$G$192:$G$227,MATCH(C64,'9A'!$B$192:$B$227,0)),0)</f>
        <v>0</v>
      </c>
      <c r="O64" s="433">
        <f>IFERROR(INDEX('10A'!$G$192:$G$227,MATCH(C64,'10A'!$B$192:$B$227,0)),0)</f>
        <v>0</v>
      </c>
      <c r="P64" s="433">
        <f>IFERROR(INDEX('11A'!$G$192:$G$227,MATCH(C64,'11A'!$B$192:$B$227,0)),0)</f>
        <v>0</v>
      </c>
      <c r="Q64" s="433">
        <f>IFERROR(INDEX('12A'!$G$192:$G$227,MATCH(C64,'12A'!$B$192:$B$227,0)),0)</f>
        <v>0</v>
      </c>
      <c r="R64" s="433">
        <f>IFERROR(INDEX('13A'!$G$192:$G$227,MATCH(C64,'13A'!$B$192:$B$227,0)),0)</f>
        <v>0</v>
      </c>
      <c r="S64" s="433">
        <f>IFERROR(INDEX('14A'!$G$192:$G$227,MATCH(C64,'14A'!$B$192:$B$227,0)),0)</f>
        <v>0</v>
      </c>
      <c r="T64" s="433">
        <f>IFERROR(INDEX('15A'!$G$192:$G$227,MATCH(C64,'15A'!$B$192:$B$227,0)),0)</f>
        <v>0</v>
      </c>
      <c r="U64" s="433">
        <f>IFERROR(INDEX('16A'!$G$192:$G$227,MATCH($C64,'16A'!$B$192:$B$227,0)),0)</f>
        <v>0</v>
      </c>
      <c r="V64" s="433">
        <f>IFERROR(INDEX('17A'!$G$192:$G$227,MATCH($C64,'17A'!$B$192:$B$227,0)),0)</f>
        <v>0</v>
      </c>
      <c r="W64" s="433">
        <f>IFERROR(INDEX('18A'!$G$192:$G$227,MATCH($C64,'18A'!$B$192:$B$227,0)),0)</f>
        <v>0</v>
      </c>
      <c r="X64" s="433">
        <f>IFERROR(INDEX('19A'!$G$192:$G$227,MATCH($C64,'19A'!$B$192:$B$227,0)),0)</f>
        <v>0</v>
      </c>
      <c r="Y64" s="433">
        <f>IFERROR(INDEX('20A'!$G$192:$G$227,MATCH($C64,'20A'!$B$192:$B$227,0)),0)</f>
        <v>0</v>
      </c>
      <c r="Z64" s="433">
        <f>IFERROR(INDEX('21A'!$G$192:$G$227,MATCH($C64,'21A'!$B$192:$B$227,0)),0)</f>
        <v>0</v>
      </c>
      <c r="AA64" s="433">
        <f>IFERROR(INDEX('22A'!$G$192:$G$227,MATCH($C64,'22A'!$B$192:$B$227,0)),0)</f>
        <v>0</v>
      </c>
      <c r="AB64" s="433">
        <f>IFERROR(INDEX('23A'!$G$192:$G$227,MATCH($C64,'23A'!$B$192:$B$227,0)),0)</f>
        <v>0</v>
      </c>
      <c r="AC64" s="433">
        <f>IFERROR(INDEX('24A'!$G$192:$G$227,MATCH($C64,'24A'!$B$192:$B$227,0)),0)</f>
        <v>0</v>
      </c>
      <c r="AD64" s="433">
        <f>IFERROR(INDEX('25A'!$G$192:$G$227,MATCH($C64,'25A'!$B$192:$B$227,0)),0)</f>
        <v>0</v>
      </c>
      <c r="AE64" s="433">
        <f>IFERROR(INDEX('26A'!$G$192:$G$227,MATCH($C64,'26A'!$B$192:$B$227,0)),0)</f>
        <v>0</v>
      </c>
      <c r="AF64" s="433">
        <f>IFERROR(INDEX('27A'!$G$192:$G$227,MATCH($C64,'27A'!$B$192:$B$227,0)),0)</f>
        <v>0</v>
      </c>
      <c r="AG64" s="433">
        <f>IFERROR(INDEX('28A'!$G$192:$G$227,MATCH($C64,'28A'!$B$192:$B$227,0)),0)</f>
        <v>0</v>
      </c>
      <c r="AH64" s="433">
        <f>IFERROR(INDEX('29A'!$G$192:$G$227,MATCH($C64,'29A'!$B$192:$B$227,0)),0)</f>
        <v>0</v>
      </c>
      <c r="AI64" s="433">
        <f>IFERROR(INDEX('30A'!$G$192:$G$227,MATCH($C64,'30A'!$B$192:$B$227,0)),0)</f>
        <v>0</v>
      </c>
    </row>
    <row r="65" spans="1:35" ht="17.399999999999999" hidden="1">
      <c r="A65" s="314"/>
      <c r="B65" s="314"/>
      <c r="C65" s="302" t="s">
        <v>15</v>
      </c>
      <c r="D65" s="309" t="s">
        <v>209</v>
      </c>
      <c r="E65" s="303">
        <f t="shared" si="0"/>
        <v>0</v>
      </c>
      <c r="F65" s="433">
        <f>IFERROR(INDEX('1A'!$G$192:$G$227,MATCH(C65,'1A'!$B$192:$B$227,0)),0)</f>
        <v>0</v>
      </c>
      <c r="G65" s="433">
        <f>IFERROR(INDEX('2A'!$G$192:$G$227,MATCH(C65,'2A'!$B$192:$B$227,0)),0)</f>
        <v>0</v>
      </c>
      <c r="H65" s="433">
        <f>IFERROR(INDEX('3A'!$G$192:$G$227,MATCH(C65,'3A'!$B$192:$B$227,0)),0)</f>
        <v>0</v>
      </c>
      <c r="I65" s="433">
        <f>IFERROR(INDEX('4A'!$G$192:$G$227,MATCH(C65,'4A'!$B$192:$B$227,0)),0)</f>
        <v>0</v>
      </c>
      <c r="J65" s="433">
        <f>IFERROR(INDEX('5A'!$G$192:$G$227,MATCH(C65,'5A'!$B$192:$B$227,0)),0)</f>
        <v>0</v>
      </c>
      <c r="K65" s="433">
        <f>IFERROR(INDEX('6A'!$G$192:$G$227,MATCH(C65,'6A'!$B$192:$B$227,0)),0)</f>
        <v>0</v>
      </c>
      <c r="L65" s="433">
        <f>IFERROR(INDEX('7A'!$G$192:$G$227,MATCH(C65,'7A'!$B$192:$B$227,0)),0)</f>
        <v>0</v>
      </c>
      <c r="M65" s="433">
        <f>IFERROR(INDEX('8A'!$G$192:$G$227,MATCH(C65,'8A'!$B$192:$B$227,0)),0)</f>
        <v>0</v>
      </c>
      <c r="N65" s="433">
        <f>IFERROR(INDEX('9A'!$G$192:$G$227,MATCH(C65,'9A'!$B$192:$B$227,0)),0)</f>
        <v>0</v>
      </c>
      <c r="O65" s="433">
        <f>IFERROR(INDEX('10A'!$G$192:$G$227,MATCH(C65,'10A'!$B$192:$B$227,0)),0)</f>
        <v>0</v>
      </c>
      <c r="P65" s="433">
        <f>IFERROR(INDEX('11A'!$G$192:$G$227,MATCH(C65,'11A'!$B$192:$B$227,0)),0)</f>
        <v>0</v>
      </c>
      <c r="Q65" s="433">
        <f>IFERROR(INDEX('12A'!$G$192:$G$227,MATCH(C65,'12A'!$B$192:$B$227,0)),0)</f>
        <v>0</v>
      </c>
      <c r="R65" s="433">
        <f>IFERROR(INDEX('13A'!$G$192:$G$227,MATCH(C65,'13A'!$B$192:$B$227,0)),0)</f>
        <v>0</v>
      </c>
      <c r="S65" s="433">
        <f>IFERROR(INDEX('14A'!$G$192:$G$227,MATCH(C65,'14A'!$B$192:$B$227,0)),0)</f>
        <v>0</v>
      </c>
      <c r="T65" s="433">
        <f>IFERROR(INDEX('15A'!$G$192:$G$227,MATCH(C65,'15A'!$B$192:$B$227,0)),0)</f>
        <v>0</v>
      </c>
      <c r="U65" s="433">
        <f>IFERROR(INDEX('16A'!$G$192:$G$227,MATCH($C65,'16A'!$B$192:$B$227,0)),0)</f>
        <v>0</v>
      </c>
      <c r="V65" s="433">
        <f>IFERROR(INDEX('17A'!$G$192:$G$227,MATCH($C65,'17A'!$B$192:$B$227,0)),0)</f>
        <v>0</v>
      </c>
      <c r="W65" s="433">
        <f>IFERROR(INDEX('18A'!$G$192:$G$227,MATCH($C65,'18A'!$B$192:$B$227,0)),0)</f>
        <v>0</v>
      </c>
      <c r="X65" s="433">
        <f>IFERROR(INDEX('19A'!$G$192:$G$227,MATCH($C65,'19A'!$B$192:$B$227,0)),0)</f>
        <v>0</v>
      </c>
      <c r="Y65" s="433">
        <f>IFERROR(INDEX('20A'!$G$192:$G$227,MATCH($C65,'20A'!$B$192:$B$227,0)),0)</f>
        <v>0</v>
      </c>
      <c r="Z65" s="433">
        <f>IFERROR(INDEX('21A'!$G$192:$G$227,MATCH($C65,'21A'!$B$192:$B$227,0)),0)</f>
        <v>0</v>
      </c>
      <c r="AA65" s="433">
        <f>IFERROR(INDEX('22A'!$G$192:$G$227,MATCH($C65,'22A'!$B$192:$B$227,0)),0)</f>
        <v>0</v>
      </c>
      <c r="AB65" s="433">
        <f>IFERROR(INDEX('23A'!$G$192:$G$227,MATCH($C65,'23A'!$B$192:$B$227,0)),0)</f>
        <v>0</v>
      </c>
      <c r="AC65" s="433">
        <f>IFERROR(INDEX('24A'!$G$192:$G$227,MATCH($C65,'24A'!$B$192:$B$227,0)),0)</f>
        <v>0</v>
      </c>
      <c r="AD65" s="433">
        <f>IFERROR(INDEX('25A'!$G$192:$G$227,MATCH($C65,'25A'!$B$192:$B$227,0)),0)</f>
        <v>0</v>
      </c>
      <c r="AE65" s="433">
        <f>IFERROR(INDEX('26A'!$G$192:$G$227,MATCH($C65,'26A'!$B$192:$B$227,0)),0)</f>
        <v>0</v>
      </c>
      <c r="AF65" s="433">
        <f>IFERROR(INDEX('27A'!$G$192:$G$227,MATCH($C65,'27A'!$B$192:$B$227,0)),0)</f>
        <v>0</v>
      </c>
      <c r="AG65" s="433">
        <f>IFERROR(INDEX('28A'!$G$192:$G$227,MATCH($C65,'28A'!$B$192:$B$227,0)),0)</f>
        <v>0</v>
      </c>
      <c r="AH65" s="433">
        <f>IFERROR(INDEX('29A'!$G$192:$G$227,MATCH($C65,'29A'!$B$192:$B$227,0)),0)</f>
        <v>0</v>
      </c>
      <c r="AI65" s="433">
        <f>IFERROR(INDEX('30A'!$G$192:$G$227,MATCH($C65,'30A'!$B$192:$B$227,0)),0)</f>
        <v>0</v>
      </c>
    </row>
    <row r="66" spans="1:35" ht="17.399999999999999" hidden="1">
      <c r="A66" s="314"/>
      <c r="B66" s="314"/>
      <c r="C66" s="302" t="s">
        <v>16</v>
      </c>
      <c r="D66" s="309" t="s">
        <v>209</v>
      </c>
      <c r="E66" s="303">
        <f t="shared" si="0"/>
        <v>0</v>
      </c>
      <c r="F66" s="433">
        <f>IFERROR(INDEX('1A'!$G$192:$G$227,MATCH(C66,'1A'!$B$192:$B$227,0)),0)</f>
        <v>0</v>
      </c>
      <c r="G66" s="433">
        <f>IFERROR(INDEX('2A'!$G$192:$G$227,MATCH(C66,'2A'!$B$192:$B$227,0)),0)</f>
        <v>0</v>
      </c>
      <c r="H66" s="433">
        <f>IFERROR(INDEX('3A'!$G$192:$G$227,MATCH(C66,'3A'!$B$192:$B$227,0)),0)</f>
        <v>0</v>
      </c>
      <c r="I66" s="433">
        <f>IFERROR(INDEX('4A'!$G$192:$G$227,MATCH(C66,'4A'!$B$192:$B$227,0)),0)</f>
        <v>0</v>
      </c>
      <c r="J66" s="433">
        <f>IFERROR(INDEX('5A'!$G$192:$G$227,MATCH(C66,'5A'!$B$192:$B$227,0)),0)</f>
        <v>0</v>
      </c>
      <c r="K66" s="433">
        <f>IFERROR(INDEX('6A'!$G$192:$G$227,MATCH(C66,'6A'!$B$192:$B$227,0)),0)</f>
        <v>0</v>
      </c>
      <c r="L66" s="433">
        <f>IFERROR(INDEX('7A'!$G$192:$G$227,MATCH(C66,'7A'!$B$192:$B$227,0)),0)</f>
        <v>0</v>
      </c>
      <c r="M66" s="433">
        <f>IFERROR(INDEX('8A'!$G$192:$G$227,MATCH(C66,'8A'!$B$192:$B$227,0)),0)</f>
        <v>0</v>
      </c>
      <c r="N66" s="433">
        <f>IFERROR(INDEX('9A'!$G$192:$G$227,MATCH(C66,'9A'!$B$192:$B$227,0)),0)</f>
        <v>0</v>
      </c>
      <c r="O66" s="433">
        <f>IFERROR(INDEX('10A'!$G$192:$G$227,MATCH(C66,'10A'!$B$192:$B$227,0)),0)</f>
        <v>0</v>
      </c>
      <c r="P66" s="433">
        <f>IFERROR(INDEX('11A'!$G$192:$G$227,MATCH(C66,'11A'!$B$192:$B$227,0)),0)</f>
        <v>0</v>
      </c>
      <c r="Q66" s="433">
        <f>IFERROR(INDEX('12A'!$G$192:$G$227,MATCH(C66,'12A'!$B$192:$B$227,0)),0)</f>
        <v>0</v>
      </c>
      <c r="R66" s="433">
        <f>IFERROR(INDEX('13A'!$G$192:$G$227,MATCH(C66,'13A'!$B$192:$B$227,0)),0)</f>
        <v>0</v>
      </c>
      <c r="S66" s="433">
        <f>IFERROR(INDEX('14A'!$G$192:$G$227,MATCH(C66,'14A'!$B$192:$B$227,0)),0)</f>
        <v>0</v>
      </c>
      <c r="T66" s="433">
        <f>IFERROR(INDEX('15A'!$G$192:$G$227,MATCH(C66,'15A'!$B$192:$B$227,0)),0)</f>
        <v>0</v>
      </c>
      <c r="U66" s="433">
        <f>IFERROR(INDEX('16A'!$G$192:$G$227,MATCH($C66,'16A'!$B$192:$B$227,0)),0)</f>
        <v>0</v>
      </c>
      <c r="V66" s="433">
        <f>IFERROR(INDEX('17A'!$G$192:$G$227,MATCH($C66,'17A'!$B$192:$B$227,0)),0)</f>
        <v>0</v>
      </c>
      <c r="W66" s="433">
        <f>IFERROR(INDEX('18A'!$G$192:$G$227,MATCH($C66,'18A'!$B$192:$B$227,0)),0)</f>
        <v>0</v>
      </c>
      <c r="X66" s="433">
        <f>IFERROR(INDEX('19A'!$G$192:$G$227,MATCH($C66,'19A'!$B$192:$B$227,0)),0)</f>
        <v>0</v>
      </c>
      <c r="Y66" s="433">
        <f>IFERROR(INDEX('20A'!$G$192:$G$227,MATCH($C66,'20A'!$B$192:$B$227,0)),0)</f>
        <v>0</v>
      </c>
      <c r="Z66" s="433">
        <f>IFERROR(INDEX('21A'!$G$192:$G$227,MATCH($C66,'21A'!$B$192:$B$227,0)),0)</f>
        <v>0</v>
      </c>
      <c r="AA66" s="433">
        <f>IFERROR(INDEX('22A'!$G$192:$G$227,MATCH($C66,'22A'!$B$192:$B$227,0)),0)</f>
        <v>0</v>
      </c>
      <c r="AB66" s="433">
        <f>IFERROR(INDEX('23A'!$G$192:$G$227,MATCH($C66,'23A'!$B$192:$B$227,0)),0)</f>
        <v>0</v>
      </c>
      <c r="AC66" s="433">
        <f>IFERROR(INDEX('24A'!$G$192:$G$227,MATCH($C66,'24A'!$B$192:$B$227,0)),0)</f>
        <v>0</v>
      </c>
      <c r="AD66" s="433">
        <f>IFERROR(INDEX('25A'!$G$192:$G$227,MATCH($C66,'25A'!$B$192:$B$227,0)),0)</f>
        <v>0</v>
      </c>
      <c r="AE66" s="433">
        <f>IFERROR(INDEX('26A'!$G$192:$G$227,MATCH($C66,'26A'!$B$192:$B$227,0)),0)</f>
        <v>0</v>
      </c>
      <c r="AF66" s="433">
        <f>IFERROR(INDEX('27A'!$G$192:$G$227,MATCH($C66,'27A'!$B$192:$B$227,0)),0)</f>
        <v>0</v>
      </c>
      <c r="AG66" s="433">
        <f>IFERROR(INDEX('28A'!$G$192:$G$227,MATCH($C66,'28A'!$B$192:$B$227,0)),0)</f>
        <v>0</v>
      </c>
      <c r="AH66" s="433">
        <f>IFERROR(INDEX('29A'!$G$192:$G$227,MATCH($C66,'29A'!$B$192:$B$227,0)),0)</f>
        <v>0</v>
      </c>
      <c r="AI66" s="433">
        <f>IFERROR(INDEX('30A'!$G$192:$G$227,MATCH($C66,'30A'!$B$192:$B$227,0)),0)</f>
        <v>0</v>
      </c>
    </row>
    <row r="67" spans="1:35" ht="17.399999999999999" hidden="1">
      <c r="A67" s="314"/>
      <c r="B67" s="314"/>
      <c r="C67" s="302" t="s">
        <v>17</v>
      </c>
      <c r="D67" s="309" t="s">
        <v>209</v>
      </c>
      <c r="E67" s="303">
        <f t="shared" si="0"/>
        <v>0</v>
      </c>
      <c r="F67" s="433">
        <f>IFERROR(INDEX('1A'!$G$192:$G$227,MATCH(C67,'1A'!$B$192:$B$227,0)),0)</f>
        <v>0</v>
      </c>
      <c r="G67" s="433">
        <f>IFERROR(INDEX('2A'!$G$192:$G$227,MATCH(C67,'2A'!$B$192:$B$227,0)),0)</f>
        <v>0</v>
      </c>
      <c r="H67" s="433">
        <f>IFERROR(INDEX('3A'!$G$192:$G$227,MATCH(C67,'3A'!$B$192:$B$227,0)),0)</f>
        <v>0</v>
      </c>
      <c r="I67" s="433">
        <f>IFERROR(INDEX('4A'!$G$192:$G$227,MATCH(C67,'4A'!$B$192:$B$227,0)),0)</f>
        <v>0</v>
      </c>
      <c r="J67" s="433">
        <f>IFERROR(INDEX('5A'!$G$192:$G$227,MATCH(C67,'5A'!$B$192:$B$227,0)),0)</f>
        <v>0</v>
      </c>
      <c r="K67" s="433">
        <f>IFERROR(INDEX('6A'!$G$192:$G$227,MATCH(C67,'6A'!$B$192:$B$227,0)),0)</f>
        <v>0</v>
      </c>
      <c r="L67" s="433">
        <f>IFERROR(INDEX('7A'!$G$192:$G$227,MATCH(C67,'7A'!$B$192:$B$227,0)),0)</f>
        <v>0</v>
      </c>
      <c r="M67" s="433">
        <f>IFERROR(INDEX('8A'!$G$192:$G$227,MATCH(C67,'8A'!$B$192:$B$227,0)),0)</f>
        <v>0</v>
      </c>
      <c r="N67" s="433">
        <f>IFERROR(INDEX('9A'!$G$192:$G$227,MATCH(C67,'9A'!$B$192:$B$227,0)),0)</f>
        <v>0</v>
      </c>
      <c r="O67" s="433">
        <f>IFERROR(INDEX('10A'!$G$192:$G$227,MATCH(C67,'10A'!$B$192:$B$227,0)),0)</f>
        <v>0</v>
      </c>
      <c r="P67" s="433">
        <f>IFERROR(INDEX('11A'!$G$192:$G$227,MATCH(C67,'11A'!$B$192:$B$227,0)),0)</f>
        <v>0</v>
      </c>
      <c r="Q67" s="433">
        <f>IFERROR(INDEX('12A'!$G$192:$G$227,MATCH(C67,'12A'!$B$192:$B$227,0)),0)</f>
        <v>0</v>
      </c>
      <c r="R67" s="433">
        <f>IFERROR(INDEX('13A'!$G$192:$G$227,MATCH(C67,'13A'!$B$192:$B$227,0)),0)</f>
        <v>0</v>
      </c>
      <c r="S67" s="433">
        <f>IFERROR(INDEX('14A'!$G$192:$G$227,MATCH(C67,'14A'!$B$192:$B$227,0)),0)</f>
        <v>0</v>
      </c>
      <c r="T67" s="433">
        <f>IFERROR(INDEX('15A'!$G$192:$G$227,MATCH(C67,'15A'!$B$192:$B$227,0)),0)</f>
        <v>0</v>
      </c>
      <c r="U67" s="433">
        <f>IFERROR(INDEX('16A'!$G$192:$G$227,MATCH($C67,'16A'!$B$192:$B$227,0)),0)</f>
        <v>0</v>
      </c>
      <c r="V67" s="433">
        <f>IFERROR(INDEX('17A'!$G$192:$G$227,MATCH($C67,'17A'!$B$192:$B$227,0)),0)</f>
        <v>0</v>
      </c>
      <c r="W67" s="433">
        <f>IFERROR(INDEX('18A'!$G$192:$G$227,MATCH($C67,'18A'!$B$192:$B$227,0)),0)</f>
        <v>0</v>
      </c>
      <c r="X67" s="433">
        <f>IFERROR(INDEX('19A'!$G$192:$G$227,MATCH($C67,'19A'!$B$192:$B$227,0)),0)</f>
        <v>0</v>
      </c>
      <c r="Y67" s="433">
        <f>IFERROR(INDEX('20A'!$G$192:$G$227,MATCH($C67,'20A'!$B$192:$B$227,0)),0)</f>
        <v>0</v>
      </c>
      <c r="Z67" s="433">
        <f>IFERROR(INDEX('21A'!$G$192:$G$227,MATCH($C67,'21A'!$B$192:$B$227,0)),0)</f>
        <v>0</v>
      </c>
      <c r="AA67" s="433">
        <f>IFERROR(INDEX('22A'!$G$192:$G$227,MATCH($C67,'22A'!$B$192:$B$227,0)),0)</f>
        <v>0</v>
      </c>
      <c r="AB67" s="433">
        <f>IFERROR(INDEX('23A'!$G$192:$G$227,MATCH($C67,'23A'!$B$192:$B$227,0)),0)</f>
        <v>0</v>
      </c>
      <c r="AC67" s="433">
        <f>IFERROR(INDEX('24A'!$G$192:$G$227,MATCH($C67,'24A'!$B$192:$B$227,0)),0)</f>
        <v>0</v>
      </c>
      <c r="AD67" s="433">
        <f>IFERROR(INDEX('25A'!$G$192:$G$227,MATCH($C67,'25A'!$B$192:$B$227,0)),0)</f>
        <v>0</v>
      </c>
      <c r="AE67" s="433">
        <f>IFERROR(INDEX('26A'!$G$192:$G$227,MATCH($C67,'26A'!$B$192:$B$227,0)),0)</f>
        <v>0</v>
      </c>
      <c r="AF67" s="433">
        <f>IFERROR(INDEX('27A'!$G$192:$G$227,MATCH($C67,'27A'!$B$192:$B$227,0)),0)</f>
        <v>0</v>
      </c>
      <c r="AG67" s="433">
        <f>IFERROR(INDEX('28A'!$G$192:$G$227,MATCH($C67,'28A'!$B$192:$B$227,0)),0)</f>
        <v>0</v>
      </c>
      <c r="AH67" s="433">
        <f>IFERROR(INDEX('29A'!$G$192:$G$227,MATCH($C67,'29A'!$B$192:$B$227,0)),0)</f>
        <v>0</v>
      </c>
      <c r="AI67" s="433">
        <f>IFERROR(INDEX('30A'!$G$192:$G$227,MATCH($C67,'30A'!$B$192:$B$227,0)),0)</f>
        <v>0</v>
      </c>
    </row>
    <row r="68" spans="1:35" ht="17.399999999999999" hidden="1">
      <c r="A68" s="314"/>
      <c r="B68" s="314"/>
      <c r="C68" s="302" t="s">
        <v>18</v>
      </c>
      <c r="D68" s="309" t="s">
        <v>209</v>
      </c>
      <c r="E68" s="303">
        <f t="shared" si="0"/>
        <v>0</v>
      </c>
      <c r="F68" s="433">
        <f>IFERROR(INDEX('1A'!$G$192:$G$227,MATCH(C68,'1A'!$B$192:$B$227,0)),0)</f>
        <v>0</v>
      </c>
      <c r="G68" s="433">
        <f>IFERROR(INDEX('2A'!$G$192:$G$227,MATCH(C68,'2A'!$B$192:$B$227,0)),0)</f>
        <v>0</v>
      </c>
      <c r="H68" s="433">
        <f>IFERROR(INDEX('3A'!$G$192:$G$227,MATCH(C68,'3A'!$B$192:$B$227,0)),0)</f>
        <v>0</v>
      </c>
      <c r="I68" s="433">
        <f>IFERROR(INDEX('4A'!$G$192:$G$227,MATCH(C68,'4A'!$B$192:$B$227,0)),0)</f>
        <v>0</v>
      </c>
      <c r="J68" s="433">
        <f>IFERROR(INDEX('5A'!$G$192:$G$227,MATCH(C68,'5A'!$B$192:$B$227,0)),0)</f>
        <v>0</v>
      </c>
      <c r="K68" s="433">
        <f>IFERROR(INDEX('6A'!$G$192:$G$227,MATCH(C68,'6A'!$B$192:$B$227,0)),0)</f>
        <v>0</v>
      </c>
      <c r="L68" s="433">
        <f>IFERROR(INDEX('7A'!$G$192:$G$227,MATCH(C68,'7A'!$B$192:$B$227,0)),0)</f>
        <v>0</v>
      </c>
      <c r="M68" s="433">
        <f>IFERROR(INDEX('8A'!$G$192:$G$227,MATCH(C68,'8A'!$B$192:$B$227,0)),0)</f>
        <v>0</v>
      </c>
      <c r="N68" s="433">
        <f>IFERROR(INDEX('9A'!$G$192:$G$227,MATCH(C68,'9A'!$B$192:$B$227,0)),0)</f>
        <v>0</v>
      </c>
      <c r="O68" s="433">
        <f>IFERROR(INDEX('10A'!$G$192:$G$227,MATCH(C68,'10A'!$B$192:$B$227,0)),0)</f>
        <v>0</v>
      </c>
      <c r="P68" s="433">
        <f>IFERROR(INDEX('11A'!$G$192:$G$227,MATCH(C68,'11A'!$B$192:$B$227,0)),0)</f>
        <v>0</v>
      </c>
      <c r="Q68" s="433">
        <f>IFERROR(INDEX('12A'!$G$192:$G$227,MATCH(C68,'12A'!$B$192:$B$227,0)),0)</f>
        <v>0</v>
      </c>
      <c r="R68" s="433">
        <f>IFERROR(INDEX('13A'!$G$192:$G$227,MATCH(C68,'13A'!$B$192:$B$227,0)),0)</f>
        <v>0</v>
      </c>
      <c r="S68" s="433">
        <f>IFERROR(INDEX('14A'!$G$192:$G$227,MATCH(C68,'14A'!$B$192:$B$227,0)),0)</f>
        <v>0</v>
      </c>
      <c r="T68" s="433">
        <f>IFERROR(INDEX('15A'!$G$192:$G$227,MATCH(C68,'15A'!$B$192:$B$227,0)),0)</f>
        <v>0</v>
      </c>
      <c r="U68" s="433">
        <f>IFERROR(INDEX('16A'!$G$192:$G$227,MATCH($C68,'16A'!$B$192:$B$227,0)),0)</f>
        <v>0</v>
      </c>
      <c r="V68" s="433">
        <f>IFERROR(INDEX('17A'!$G$192:$G$227,MATCH($C68,'17A'!$B$192:$B$227,0)),0)</f>
        <v>0</v>
      </c>
      <c r="W68" s="433">
        <f>IFERROR(INDEX('18A'!$G$192:$G$227,MATCH($C68,'18A'!$B$192:$B$227,0)),0)</f>
        <v>0</v>
      </c>
      <c r="X68" s="433">
        <f>IFERROR(INDEX('19A'!$G$192:$G$227,MATCH($C68,'19A'!$B$192:$B$227,0)),0)</f>
        <v>0</v>
      </c>
      <c r="Y68" s="433">
        <f>IFERROR(INDEX('20A'!$G$192:$G$227,MATCH($C68,'20A'!$B$192:$B$227,0)),0)</f>
        <v>0</v>
      </c>
      <c r="Z68" s="433">
        <f>IFERROR(INDEX('21A'!$G$192:$G$227,MATCH($C68,'21A'!$B$192:$B$227,0)),0)</f>
        <v>0</v>
      </c>
      <c r="AA68" s="433">
        <f>IFERROR(INDEX('22A'!$G$192:$G$227,MATCH($C68,'22A'!$B$192:$B$227,0)),0)</f>
        <v>0</v>
      </c>
      <c r="AB68" s="433">
        <f>IFERROR(INDEX('23A'!$G$192:$G$227,MATCH($C68,'23A'!$B$192:$B$227,0)),0)</f>
        <v>0</v>
      </c>
      <c r="AC68" s="433">
        <f>IFERROR(INDEX('24A'!$G$192:$G$227,MATCH($C68,'24A'!$B$192:$B$227,0)),0)</f>
        <v>0</v>
      </c>
      <c r="AD68" s="433">
        <f>IFERROR(INDEX('25A'!$G$192:$G$227,MATCH($C68,'25A'!$B$192:$B$227,0)),0)</f>
        <v>0</v>
      </c>
      <c r="AE68" s="433">
        <f>IFERROR(INDEX('26A'!$G$192:$G$227,MATCH($C68,'26A'!$B$192:$B$227,0)),0)</f>
        <v>0</v>
      </c>
      <c r="AF68" s="433">
        <f>IFERROR(INDEX('27A'!$G$192:$G$227,MATCH($C68,'27A'!$B$192:$B$227,0)),0)</f>
        <v>0</v>
      </c>
      <c r="AG68" s="433">
        <f>IFERROR(INDEX('28A'!$G$192:$G$227,MATCH($C68,'28A'!$B$192:$B$227,0)),0)</f>
        <v>0</v>
      </c>
      <c r="AH68" s="433">
        <f>IFERROR(INDEX('29A'!$G$192:$G$227,MATCH($C68,'29A'!$B$192:$B$227,0)),0)</f>
        <v>0</v>
      </c>
      <c r="AI68" s="433">
        <f>IFERROR(INDEX('30A'!$G$192:$G$227,MATCH($C68,'30A'!$B$192:$B$227,0)),0)</f>
        <v>0</v>
      </c>
    </row>
    <row r="69" spans="1:35" ht="17.399999999999999" hidden="1">
      <c r="A69" s="314"/>
      <c r="B69" s="314"/>
      <c r="C69" s="302" t="s">
        <v>19</v>
      </c>
      <c r="D69" s="309" t="s">
        <v>209</v>
      </c>
      <c r="E69" s="303">
        <f t="shared" si="0"/>
        <v>0</v>
      </c>
      <c r="F69" s="433">
        <f>IFERROR(INDEX('1A'!$G$192:$G$227,MATCH(C69,'1A'!$B$192:$B$227,0)),0)</f>
        <v>0</v>
      </c>
      <c r="G69" s="433">
        <f>IFERROR(INDEX('2A'!$G$192:$G$227,MATCH(C69,'2A'!$B$192:$B$227,0)),0)</f>
        <v>0</v>
      </c>
      <c r="H69" s="433">
        <f>IFERROR(INDEX('3A'!$G$192:$G$227,MATCH(C69,'3A'!$B$192:$B$227,0)),0)</f>
        <v>0</v>
      </c>
      <c r="I69" s="433">
        <f>IFERROR(INDEX('4A'!$G$192:$G$227,MATCH(C69,'4A'!$B$192:$B$227,0)),0)</f>
        <v>0</v>
      </c>
      <c r="J69" s="433">
        <f>IFERROR(INDEX('5A'!$G$192:$G$227,MATCH(C69,'5A'!$B$192:$B$227,0)),0)</f>
        <v>0</v>
      </c>
      <c r="K69" s="433">
        <f>IFERROR(INDEX('6A'!$G$192:$G$227,MATCH(C69,'6A'!$B$192:$B$227,0)),0)</f>
        <v>0</v>
      </c>
      <c r="L69" s="433">
        <f>IFERROR(INDEX('7A'!$G$192:$G$227,MATCH(C69,'7A'!$B$192:$B$227,0)),0)</f>
        <v>0</v>
      </c>
      <c r="M69" s="433">
        <f>IFERROR(INDEX('8A'!$G$192:$G$227,MATCH(C69,'8A'!$B$192:$B$227,0)),0)</f>
        <v>0</v>
      </c>
      <c r="N69" s="433">
        <f>IFERROR(INDEX('9A'!$G$192:$G$227,MATCH(C69,'9A'!$B$192:$B$227,0)),0)</f>
        <v>0</v>
      </c>
      <c r="O69" s="433">
        <f>IFERROR(INDEX('10A'!$G$192:$G$227,MATCH(C69,'10A'!$B$192:$B$227,0)),0)</f>
        <v>0</v>
      </c>
      <c r="P69" s="433">
        <f>IFERROR(INDEX('11A'!$G$192:$G$227,MATCH(C69,'11A'!$B$192:$B$227,0)),0)</f>
        <v>0</v>
      </c>
      <c r="Q69" s="433">
        <f>IFERROR(INDEX('12A'!$G$192:$G$227,MATCH(C69,'12A'!$B$192:$B$227,0)),0)</f>
        <v>0</v>
      </c>
      <c r="R69" s="433">
        <f>IFERROR(INDEX('13A'!$G$192:$G$227,MATCH(C69,'13A'!$B$192:$B$227,0)),0)</f>
        <v>0</v>
      </c>
      <c r="S69" s="433">
        <f>IFERROR(INDEX('14A'!$G$192:$G$227,MATCH(C69,'14A'!$B$192:$B$227,0)),0)</f>
        <v>0</v>
      </c>
      <c r="T69" s="433">
        <f>IFERROR(INDEX('15A'!$G$192:$G$227,MATCH(C69,'15A'!$B$192:$B$227,0)),0)</f>
        <v>0</v>
      </c>
      <c r="U69" s="433">
        <f>IFERROR(INDEX('16A'!$G$192:$G$227,MATCH($C69,'16A'!$B$192:$B$227,0)),0)</f>
        <v>0</v>
      </c>
      <c r="V69" s="433">
        <f>IFERROR(INDEX('17A'!$G$192:$G$227,MATCH($C69,'17A'!$B$192:$B$227,0)),0)</f>
        <v>0</v>
      </c>
      <c r="W69" s="433">
        <f>IFERROR(INDEX('18A'!$G$192:$G$227,MATCH($C69,'18A'!$B$192:$B$227,0)),0)</f>
        <v>0</v>
      </c>
      <c r="X69" s="433">
        <f>IFERROR(INDEX('19A'!$G$192:$G$227,MATCH($C69,'19A'!$B$192:$B$227,0)),0)</f>
        <v>0</v>
      </c>
      <c r="Y69" s="433">
        <f>IFERROR(INDEX('20A'!$G$192:$G$227,MATCH($C69,'20A'!$B$192:$B$227,0)),0)</f>
        <v>0</v>
      </c>
      <c r="Z69" s="433">
        <f>IFERROR(INDEX('21A'!$G$192:$G$227,MATCH($C69,'21A'!$B$192:$B$227,0)),0)</f>
        <v>0</v>
      </c>
      <c r="AA69" s="433">
        <f>IFERROR(INDEX('22A'!$G$192:$G$227,MATCH($C69,'22A'!$B$192:$B$227,0)),0)</f>
        <v>0</v>
      </c>
      <c r="AB69" s="433">
        <f>IFERROR(INDEX('23A'!$G$192:$G$227,MATCH($C69,'23A'!$B$192:$B$227,0)),0)</f>
        <v>0</v>
      </c>
      <c r="AC69" s="433">
        <f>IFERROR(INDEX('24A'!$G$192:$G$227,MATCH($C69,'24A'!$B$192:$B$227,0)),0)</f>
        <v>0</v>
      </c>
      <c r="AD69" s="433">
        <f>IFERROR(INDEX('25A'!$G$192:$G$227,MATCH($C69,'25A'!$B$192:$B$227,0)),0)</f>
        <v>0</v>
      </c>
      <c r="AE69" s="433">
        <f>IFERROR(INDEX('26A'!$G$192:$G$227,MATCH($C69,'26A'!$B$192:$B$227,0)),0)</f>
        <v>0</v>
      </c>
      <c r="AF69" s="433">
        <f>IFERROR(INDEX('27A'!$G$192:$G$227,MATCH($C69,'27A'!$B$192:$B$227,0)),0)</f>
        <v>0</v>
      </c>
      <c r="AG69" s="433">
        <f>IFERROR(INDEX('28A'!$G$192:$G$227,MATCH($C69,'28A'!$B$192:$B$227,0)),0)</f>
        <v>0</v>
      </c>
      <c r="AH69" s="433">
        <f>IFERROR(INDEX('29A'!$G$192:$G$227,MATCH($C69,'29A'!$B$192:$B$227,0)),0)</f>
        <v>0</v>
      </c>
      <c r="AI69" s="433">
        <f>IFERROR(INDEX('30A'!$G$192:$G$227,MATCH($C69,'30A'!$B$192:$B$227,0)),0)</f>
        <v>0</v>
      </c>
    </row>
    <row r="70" spans="1:35" ht="17.399999999999999" hidden="1">
      <c r="A70" s="314"/>
      <c r="B70" s="314"/>
      <c r="C70" s="302" t="s">
        <v>20</v>
      </c>
      <c r="D70" s="309" t="s">
        <v>209</v>
      </c>
      <c r="E70" s="303">
        <f t="shared" si="0"/>
        <v>0</v>
      </c>
      <c r="F70" s="433">
        <f>IFERROR(INDEX('1A'!$G$192:$G$227,MATCH(C70,'1A'!$B$192:$B$227,0)),0)</f>
        <v>0</v>
      </c>
      <c r="G70" s="433">
        <f>IFERROR(INDEX('2A'!$G$192:$G$227,MATCH(C70,'2A'!$B$192:$B$227,0)),0)</f>
        <v>0</v>
      </c>
      <c r="H70" s="433">
        <f>IFERROR(INDEX('3A'!$G$192:$G$227,MATCH(C70,'3A'!$B$192:$B$227,0)),0)</f>
        <v>0</v>
      </c>
      <c r="I70" s="433">
        <f>IFERROR(INDEX('4A'!$G$192:$G$227,MATCH(C70,'4A'!$B$192:$B$227,0)),0)</f>
        <v>0</v>
      </c>
      <c r="J70" s="433">
        <f>IFERROR(INDEX('5A'!$G$192:$G$227,MATCH(C70,'5A'!$B$192:$B$227,0)),0)</f>
        <v>0</v>
      </c>
      <c r="K70" s="433">
        <f>IFERROR(INDEX('6A'!$G$192:$G$227,MATCH(C70,'6A'!$B$192:$B$227,0)),0)</f>
        <v>0</v>
      </c>
      <c r="L70" s="433">
        <f>IFERROR(INDEX('7A'!$G$192:$G$227,MATCH(C70,'7A'!$B$192:$B$227,0)),0)</f>
        <v>0</v>
      </c>
      <c r="M70" s="433">
        <f>IFERROR(INDEX('8A'!$G$192:$G$227,MATCH(C70,'8A'!$B$192:$B$227,0)),0)</f>
        <v>0</v>
      </c>
      <c r="N70" s="433">
        <f>IFERROR(INDEX('9A'!$G$192:$G$227,MATCH(C70,'9A'!$B$192:$B$227,0)),0)</f>
        <v>0</v>
      </c>
      <c r="O70" s="433">
        <f>IFERROR(INDEX('10A'!$G$192:$G$227,MATCH(C70,'10A'!$B$192:$B$227,0)),0)</f>
        <v>0</v>
      </c>
      <c r="P70" s="433">
        <f>IFERROR(INDEX('11A'!$G$192:$G$227,MATCH(C70,'11A'!$B$192:$B$227,0)),0)</f>
        <v>0</v>
      </c>
      <c r="Q70" s="433">
        <f>IFERROR(INDEX('12A'!$G$192:$G$227,MATCH(C70,'12A'!$B$192:$B$227,0)),0)</f>
        <v>0</v>
      </c>
      <c r="R70" s="433">
        <f>IFERROR(INDEX('13A'!$G$192:$G$227,MATCH(C70,'13A'!$B$192:$B$227,0)),0)</f>
        <v>0</v>
      </c>
      <c r="S70" s="433">
        <f>IFERROR(INDEX('14A'!$G$192:$G$227,MATCH(C70,'14A'!$B$192:$B$227,0)),0)</f>
        <v>0</v>
      </c>
      <c r="T70" s="433">
        <f>IFERROR(INDEX('15A'!$G$192:$G$227,MATCH(C70,'15A'!$B$192:$B$227,0)),0)</f>
        <v>0</v>
      </c>
      <c r="U70" s="433">
        <f>IFERROR(INDEX('16A'!$G$192:$G$227,MATCH($C70,'16A'!$B$192:$B$227,0)),0)</f>
        <v>0</v>
      </c>
      <c r="V70" s="433">
        <f>IFERROR(INDEX('17A'!$G$192:$G$227,MATCH($C70,'17A'!$B$192:$B$227,0)),0)</f>
        <v>0</v>
      </c>
      <c r="W70" s="433">
        <f>IFERROR(INDEX('18A'!$G$192:$G$227,MATCH($C70,'18A'!$B$192:$B$227,0)),0)</f>
        <v>0</v>
      </c>
      <c r="X70" s="433">
        <f>IFERROR(INDEX('19A'!$G$192:$G$227,MATCH($C70,'19A'!$B$192:$B$227,0)),0)</f>
        <v>0</v>
      </c>
      <c r="Y70" s="433">
        <f>IFERROR(INDEX('20A'!$G$192:$G$227,MATCH($C70,'20A'!$B$192:$B$227,0)),0)</f>
        <v>0</v>
      </c>
      <c r="Z70" s="433">
        <f>IFERROR(INDEX('21A'!$G$192:$G$227,MATCH($C70,'21A'!$B$192:$B$227,0)),0)</f>
        <v>0</v>
      </c>
      <c r="AA70" s="433">
        <f>IFERROR(INDEX('22A'!$G$192:$G$227,MATCH($C70,'22A'!$B$192:$B$227,0)),0)</f>
        <v>0</v>
      </c>
      <c r="AB70" s="433">
        <f>IFERROR(INDEX('23A'!$G$192:$G$227,MATCH($C70,'23A'!$B$192:$B$227,0)),0)</f>
        <v>0</v>
      </c>
      <c r="AC70" s="433">
        <f>IFERROR(INDEX('24A'!$G$192:$G$227,MATCH($C70,'24A'!$B$192:$B$227,0)),0)</f>
        <v>0</v>
      </c>
      <c r="AD70" s="433">
        <f>IFERROR(INDEX('25A'!$G$192:$G$227,MATCH($C70,'25A'!$B$192:$B$227,0)),0)</f>
        <v>0</v>
      </c>
      <c r="AE70" s="433">
        <f>IFERROR(INDEX('26A'!$G$192:$G$227,MATCH($C70,'26A'!$B$192:$B$227,0)),0)</f>
        <v>0</v>
      </c>
      <c r="AF70" s="433">
        <f>IFERROR(INDEX('27A'!$G$192:$G$227,MATCH($C70,'27A'!$B$192:$B$227,0)),0)</f>
        <v>0</v>
      </c>
      <c r="AG70" s="433">
        <f>IFERROR(INDEX('28A'!$G$192:$G$227,MATCH($C70,'28A'!$B$192:$B$227,0)),0)</f>
        <v>0</v>
      </c>
      <c r="AH70" s="433">
        <f>IFERROR(INDEX('29A'!$G$192:$G$227,MATCH($C70,'29A'!$B$192:$B$227,0)),0)</f>
        <v>0</v>
      </c>
      <c r="AI70" s="433">
        <f>IFERROR(INDEX('30A'!$G$192:$G$227,MATCH($C70,'30A'!$B$192:$B$227,0)),0)</f>
        <v>0</v>
      </c>
    </row>
    <row r="71" spans="1:35" ht="17.399999999999999" hidden="1">
      <c r="A71" s="314"/>
      <c r="B71" s="314"/>
      <c r="C71" s="302" t="s">
        <v>21</v>
      </c>
      <c r="D71" s="309" t="s">
        <v>209</v>
      </c>
      <c r="E71" s="303">
        <f t="shared" si="0"/>
        <v>0</v>
      </c>
      <c r="F71" s="433">
        <f>IFERROR(INDEX('1A'!$G$192:$G$227,MATCH(C71,'1A'!$B$192:$B$227,0)),0)</f>
        <v>0</v>
      </c>
      <c r="G71" s="433">
        <f>IFERROR(INDEX('2A'!$G$192:$G$227,MATCH(C71,'2A'!$B$192:$B$227,0)),0)</f>
        <v>0</v>
      </c>
      <c r="H71" s="433">
        <f>IFERROR(INDEX('3A'!$G$192:$G$227,MATCH(C71,'3A'!$B$192:$B$227,0)),0)</f>
        <v>0</v>
      </c>
      <c r="I71" s="433">
        <f>IFERROR(INDEX('4A'!$G$192:$G$227,MATCH(C71,'4A'!$B$192:$B$227,0)),0)</f>
        <v>0</v>
      </c>
      <c r="J71" s="433">
        <f>IFERROR(INDEX('5A'!$G$192:$G$227,MATCH(C71,'5A'!$B$192:$B$227,0)),0)</f>
        <v>0</v>
      </c>
      <c r="K71" s="433">
        <f>IFERROR(INDEX('6A'!$G$192:$G$227,MATCH(C71,'6A'!$B$192:$B$227,0)),0)</f>
        <v>0</v>
      </c>
      <c r="L71" s="433">
        <f>IFERROR(INDEX('7A'!$G$192:$G$227,MATCH(C71,'7A'!$B$192:$B$227,0)),0)</f>
        <v>0</v>
      </c>
      <c r="M71" s="433">
        <f>IFERROR(INDEX('8A'!$G$192:$G$227,MATCH(C71,'8A'!$B$192:$B$227,0)),0)</f>
        <v>0</v>
      </c>
      <c r="N71" s="433">
        <f>IFERROR(INDEX('9A'!$G$192:$G$227,MATCH(C71,'9A'!$B$192:$B$227,0)),0)</f>
        <v>0</v>
      </c>
      <c r="O71" s="433">
        <f>IFERROR(INDEX('10A'!$G$192:$G$227,MATCH(C71,'10A'!$B$192:$B$227,0)),0)</f>
        <v>0</v>
      </c>
      <c r="P71" s="433">
        <f>IFERROR(INDEX('11A'!$G$192:$G$227,MATCH(C71,'11A'!$B$192:$B$227,0)),0)</f>
        <v>0</v>
      </c>
      <c r="Q71" s="433">
        <f>IFERROR(INDEX('12A'!$G$192:$G$227,MATCH(C71,'12A'!$B$192:$B$227,0)),0)</f>
        <v>0</v>
      </c>
      <c r="R71" s="433">
        <f>IFERROR(INDEX('13A'!$G$192:$G$227,MATCH(C71,'13A'!$B$192:$B$227,0)),0)</f>
        <v>0</v>
      </c>
      <c r="S71" s="433">
        <f>IFERROR(INDEX('14A'!$G$192:$G$227,MATCH(C71,'14A'!$B$192:$B$227,0)),0)</f>
        <v>0</v>
      </c>
      <c r="T71" s="433">
        <f>IFERROR(INDEX('15A'!$G$192:$G$227,MATCH(C71,'15A'!$B$192:$B$227,0)),0)</f>
        <v>0</v>
      </c>
      <c r="U71" s="433">
        <f>IFERROR(INDEX('16A'!$G$192:$G$227,MATCH($C71,'16A'!$B$192:$B$227,0)),0)</f>
        <v>0</v>
      </c>
      <c r="V71" s="433">
        <f>IFERROR(INDEX('17A'!$G$192:$G$227,MATCH($C71,'17A'!$B$192:$B$227,0)),0)</f>
        <v>0</v>
      </c>
      <c r="W71" s="433">
        <f>IFERROR(INDEX('18A'!$G$192:$G$227,MATCH($C71,'18A'!$B$192:$B$227,0)),0)</f>
        <v>0</v>
      </c>
      <c r="X71" s="433">
        <f>IFERROR(INDEX('19A'!$G$192:$G$227,MATCH($C71,'19A'!$B$192:$B$227,0)),0)</f>
        <v>0</v>
      </c>
      <c r="Y71" s="433">
        <f>IFERROR(INDEX('20A'!$G$192:$G$227,MATCH($C71,'20A'!$B$192:$B$227,0)),0)</f>
        <v>0</v>
      </c>
      <c r="Z71" s="433">
        <f>IFERROR(INDEX('21A'!$G$192:$G$227,MATCH($C71,'21A'!$B$192:$B$227,0)),0)</f>
        <v>0</v>
      </c>
      <c r="AA71" s="433">
        <f>IFERROR(INDEX('22A'!$G$192:$G$227,MATCH($C71,'22A'!$B$192:$B$227,0)),0)</f>
        <v>0</v>
      </c>
      <c r="AB71" s="433">
        <f>IFERROR(INDEX('23A'!$G$192:$G$227,MATCH($C71,'23A'!$B$192:$B$227,0)),0)</f>
        <v>0</v>
      </c>
      <c r="AC71" s="433">
        <f>IFERROR(INDEX('24A'!$G$192:$G$227,MATCH($C71,'24A'!$B$192:$B$227,0)),0)</f>
        <v>0</v>
      </c>
      <c r="AD71" s="433">
        <f>IFERROR(INDEX('25A'!$G$192:$G$227,MATCH($C71,'25A'!$B$192:$B$227,0)),0)</f>
        <v>0</v>
      </c>
      <c r="AE71" s="433">
        <f>IFERROR(INDEX('26A'!$G$192:$G$227,MATCH($C71,'26A'!$B$192:$B$227,0)),0)</f>
        <v>0</v>
      </c>
      <c r="AF71" s="433">
        <f>IFERROR(INDEX('27A'!$G$192:$G$227,MATCH($C71,'27A'!$B$192:$B$227,0)),0)</f>
        <v>0</v>
      </c>
      <c r="AG71" s="433">
        <f>IFERROR(INDEX('28A'!$G$192:$G$227,MATCH($C71,'28A'!$B$192:$B$227,0)),0)</f>
        <v>0</v>
      </c>
      <c r="AH71" s="433">
        <f>IFERROR(INDEX('29A'!$G$192:$G$227,MATCH($C71,'29A'!$B$192:$B$227,0)),0)</f>
        <v>0</v>
      </c>
      <c r="AI71" s="433">
        <f>IFERROR(INDEX('30A'!$G$192:$G$227,MATCH($C71,'30A'!$B$192:$B$227,0)),0)</f>
        <v>0</v>
      </c>
    </row>
    <row r="72" spans="1:35" ht="17.399999999999999" hidden="1">
      <c r="A72" s="314"/>
      <c r="B72" s="314"/>
      <c r="C72" s="302" t="s">
        <v>22</v>
      </c>
      <c r="D72" s="309" t="s">
        <v>209</v>
      </c>
      <c r="E72" s="303">
        <f t="shared" si="0"/>
        <v>0</v>
      </c>
      <c r="F72" s="433">
        <f>IFERROR(INDEX('1A'!$G$192:$G$227,MATCH(C72,'1A'!$B$192:$B$227,0)),0)</f>
        <v>0</v>
      </c>
      <c r="G72" s="433">
        <f>IFERROR(INDEX('2A'!$G$192:$G$227,MATCH(C72,'2A'!$B$192:$B$227,0)),0)</f>
        <v>0</v>
      </c>
      <c r="H72" s="433">
        <f>IFERROR(INDEX('3A'!$G$192:$G$227,MATCH(C72,'3A'!$B$192:$B$227,0)),0)</f>
        <v>0</v>
      </c>
      <c r="I72" s="433">
        <f>IFERROR(INDEX('4A'!$G$192:$G$227,MATCH(C72,'4A'!$B$192:$B$227,0)),0)</f>
        <v>0</v>
      </c>
      <c r="J72" s="433">
        <f>IFERROR(INDEX('5A'!$G$192:$G$227,MATCH(C72,'5A'!$B$192:$B$227,0)),0)</f>
        <v>0</v>
      </c>
      <c r="K72" s="433">
        <f>IFERROR(INDEX('6A'!$G$192:$G$227,MATCH(C72,'6A'!$B$192:$B$227,0)),0)</f>
        <v>0</v>
      </c>
      <c r="L72" s="433">
        <f>IFERROR(INDEX('7A'!$G$192:$G$227,MATCH(C72,'7A'!$B$192:$B$227,0)),0)</f>
        <v>0</v>
      </c>
      <c r="M72" s="433">
        <f>IFERROR(INDEX('8A'!$G$192:$G$227,MATCH(C72,'8A'!$B$192:$B$227,0)),0)</f>
        <v>0</v>
      </c>
      <c r="N72" s="433">
        <f>IFERROR(INDEX('9A'!$G$192:$G$227,MATCH(C72,'9A'!$B$192:$B$227,0)),0)</f>
        <v>0</v>
      </c>
      <c r="O72" s="433">
        <f>IFERROR(INDEX('10A'!$G$192:$G$227,MATCH(C72,'10A'!$B$192:$B$227,0)),0)</f>
        <v>0</v>
      </c>
      <c r="P72" s="433">
        <f>IFERROR(INDEX('11A'!$G$192:$G$227,MATCH(C72,'11A'!$B$192:$B$227,0)),0)</f>
        <v>0</v>
      </c>
      <c r="Q72" s="433">
        <f>IFERROR(INDEX('12A'!$G$192:$G$227,MATCH(C72,'12A'!$B$192:$B$227,0)),0)</f>
        <v>0</v>
      </c>
      <c r="R72" s="433">
        <f>IFERROR(INDEX('13A'!$G$192:$G$227,MATCH(C72,'13A'!$B$192:$B$227,0)),0)</f>
        <v>0</v>
      </c>
      <c r="S72" s="433">
        <f>IFERROR(INDEX('14A'!$G$192:$G$227,MATCH(C72,'14A'!$B$192:$B$227,0)),0)</f>
        <v>0</v>
      </c>
      <c r="T72" s="433">
        <f>IFERROR(INDEX('15A'!$G$192:$G$227,MATCH(C72,'15A'!$B$192:$B$227,0)),0)</f>
        <v>0</v>
      </c>
      <c r="U72" s="433">
        <f>IFERROR(INDEX('16A'!$G$192:$G$227,MATCH($C72,'16A'!$B$192:$B$227,0)),0)</f>
        <v>0</v>
      </c>
      <c r="V72" s="433">
        <f>IFERROR(INDEX('17A'!$G$192:$G$227,MATCH($C72,'17A'!$B$192:$B$227,0)),0)</f>
        <v>0</v>
      </c>
      <c r="W72" s="433">
        <f>IFERROR(INDEX('18A'!$G$192:$G$227,MATCH($C72,'18A'!$B$192:$B$227,0)),0)</f>
        <v>0</v>
      </c>
      <c r="X72" s="433">
        <f>IFERROR(INDEX('19A'!$G$192:$G$227,MATCH($C72,'19A'!$B$192:$B$227,0)),0)</f>
        <v>0</v>
      </c>
      <c r="Y72" s="433">
        <f>IFERROR(INDEX('20A'!$G$192:$G$227,MATCH($C72,'20A'!$B$192:$B$227,0)),0)</f>
        <v>0</v>
      </c>
      <c r="Z72" s="433">
        <f>IFERROR(INDEX('21A'!$G$192:$G$227,MATCH($C72,'21A'!$B$192:$B$227,0)),0)</f>
        <v>0</v>
      </c>
      <c r="AA72" s="433">
        <f>IFERROR(INDEX('22A'!$G$192:$G$227,MATCH($C72,'22A'!$B$192:$B$227,0)),0)</f>
        <v>0</v>
      </c>
      <c r="AB72" s="433">
        <f>IFERROR(INDEX('23A'!$G$192:$G$227,MATCH($C72,'23A'!$B$192:$B$227,0)),0)</f>
        <v>0</v>
      </c>
      <c r="AC72" s="433">
        <f>IFERROR(INDEX('24A'!$G$192:$G$227,MATCH($C72,'24A'!$B$192:$B$227,0)),0)</f>
        <v>0</v>
      </c>
      <c r="AD72" s="433">
        <f>IFERROR(INDEX('25A'!$G$192:$G$227,MATCH($C72,'25A'!$B$192:$B$227,0)),0)</f>
        <v>0</v>
      </c>
      <c r="AE72" s="433">
        <f>IFERROR(INDEX('26A'!$G$192:$G$227,MATCH($C72,'26A'!$B$192:$B$227,0)),0)</f>
        <v>0</v>
      </c>
      <c r="AF72" s="433">
        <f>IFERROR(INDEX('27A'!$G$192:$G$227,MATCH($C72,'27A'!$B$192:$B$227,0)),0)</f>
        <v>0</v>
      </c>
      <c r="AG72" s="433">
        <f>IFERROR(INDEX('28A'!$G$192:$G$227,MATCH($C72,'28A'!$B$192:$B$227,0)),0)</f>
        <v>0</v>
      </c>
      <c r="AH72" s="433">
        <f>IFERROR(INDEX('29A'!$G$192:$G$227,MATCH($C72,'29A'!$B$192:$B$227,0)),0)</f>
        <v>0</v>
      </c>
      <c r="AI72" s="433">
        <f>IFERROR(INDEX('30A'!$G$192:$G$227,MATCH($C72,'30A'!$B$192:$B$227,0)),0)</f>
        <v>0</v>
      </c>
    </row>
    <row r="73" spans="1:35" ht="17.399999999999999" hidden="1">
      <c r="A73" s="314"/>
      <c r="B73" s="314"/>
      <c r="C73" s="302" t="s">
        <v>23</v>
      </c>
      <c r="D73" s="309" t="s">
        <v>209</v>
      </c>
      <c r="E73" s="303">
        <f t="shared" si="0"/>
        <v>0</v>
      </c>
      <c r="F73" s="433">
        <f>IFERROR(INDEX('1A'!$G$192:$G$227,MATCH(C73,'1A'!$B$192:$B$227,0)),0)</f>
        <v>0</v>
      </c>
      <c r="G73" s="433">
        <f>IFERROR(INDEX('2A'!$G$192:$G$227,MATCH(C73,'2A'!$B$192:$B$227,0)),0)</f>
        <v>0</v>
      </c>
      <c r="H73" s="433">
        <f>IFERROR(INDEX('3A'!$G$192:$G$227,MATCH(C73,'3A'!$B$192:$B$227,0)),0)</f>
        <v>0</v>
      </c>
      <c r="I73" s="433">
        <f>IFERROR(INDEX('4A'!$G$192:$G$227,MATCH(C73,'4A'!$B$192:$B$227,0)),0)</f>
        <v>0</v>
      </c>
      <c r="J73" s="433">
        <f>IFERROR(INDEX('5A'!$G$192:$G$227,MATCH(C73,'5A'!$B$192:$B$227,0)),0)</f>
        <v>0</v>
      </c>
      <c r="K73" s="433">
        <f>IFERROR(INDEX('6A'!$G$192:$G$227,MATCH(C73,'6A'!$B$192:$B$227,0)),0)</f>
        <v>0</v>
      </c>
      <c r="L73" s="433">
        <f>IFERROR(INDEX('7A'!$G$192:$G$227,MATCH(C73,'7A'!$B$192:$B$227,0)),0)</f>
        <v>0</v>
      </c>
      <c r="M73" s="433">
        <f>IFERROR(INDEX('8A'!$G$192:$G$227,MATCH(C73,'8A'!$B$192:$B$227,0)),0)</f>
        <v>0</v>
      </c>
      <c r="N73" s="433">
        <f>IFERROR(INDEX('9A'!$G$192:$G$227,MATCH(C73,'9A'!$B$192:$B$227,0)),0)</f>
        <v>0</v>
      </c>
      <c r="O73" s="433">
        <f>IFERROR(INDEX('10A'!$G$192:$G$227,MATCH(C73,'10A'!$B$192:$B$227,0)),0)</f>
        <v>0</v>
      </c>
      <c r="P73" s="433">
        <f>IFERROR(INDEX('11A'!$G$192:$G$227,MATCH(C73,'11A'!$B$192:$B$227,0)),0)</f>
        <v>0</v>
      </c>
      <c r="Q73" s="433">
        <f>IFERROR(INDEX('12A'!$G$192:$G$227,MATCH(C73,'12A'!$B$192:$B$227,0)),0)</f>
        <v>0</v>
      </c>
      <c r="R73" s="433">
        <f>IFERROR(INDEX('13A'!$G$192:$G$227,MATCH(C73,'13A'!$B$192:$B$227,0)),0)</f>
        <v>0</v>
      </c>
      <c r="S73" s="433">
        <f>IFERROR(INDEX('14A'!$G$192:$G$227,MATCH(C73,'14A'!$B$192:$B$227,0)),0)</f>
        <v>0</v>
      </c>
      <c r="T73" s="433">
        <f>IFERROR(INDEX('15A'!$G$192:$G$227,MATCH(C73,'15A'!$B$192:$B$227,0)),0)</f>
        <v>0</v>
      </c>
      <c r="U73" s="433">
        <f>IFERROR(INDEX('16A'!$G$192:$G$227,MATCH($C73,'16A'!$B$192:$B$227,0)),0)</f>
        <v>0</v>
      </c>
      <c r="V73" s="433">
        <f>IFERROR(INDEX('17A'!$G$192:$G$227,MATCH($C73,'17A'!$B$192:$B$227,0)),0)</f>
        <v>0</v>
      </c>
      <c r="W73" s="433">
        <f>IFERROR(INDEX('18A'!$G$192:$G$227,MATCH($C73,'18A'!$B$192:$B$227,0)),0)</f>
        <v>0</v>
      </c>
      <c r="X73" s="433">
        <f>IFERROR(INDEX('19A'!$G$192:$G$227,MATCH($C73,'19A'!$B$192:$B$227,0)),0)</f>
        <v>0</v>
      </c>
      <c r="Y73" s="433">
        <f>IFERROR(INDEX('20A'!$G$192:$G$227,MATCH($C73,'20A'!$B$192:$B$227,0)),0)</f>
        <v>0</v>
      </c>
      <c r="Z73" s="433">
        <f>IFERROR(INDEX('21A'!$G$192:$G$227,MATCH($C73,'21A'!$B$192:$B$227,0)),0)</f>
        <v>0</v>
      </c>
      <c r="AA73" s="433">
        <f>IFERROR(INDEX('22A'!$G$192:$G$227,MATCH($C73,'22A'!$B$192:$B$227,0)),0)</f>
        <v>0</v>
      </c>
      <c r="AB73" s="433">
        <f>IFERROR(INDEX('23A'!$G$192:$G$227,MATCH($C73,'23A'!$B$192:$B$227,0)),0)</f>
        <v>0</v>
      </c>
      <c r="AC73" s="433">
        <f>IFERROR(INDEX('24A'!$G$192:$G$227,MATCH($C73,'24A'!$B$192:$B$227,0)),0)</f>
        <v>0</v>
      </c>
      <c r="AD73" s="433">
        <f>IFERROR(INDEX('25A'!$G$192:$G$227,MATCH($C73,'25A'!$B$192:$B$227,0)),0)</f>
        <v>0</v>
      </c>
      <c r="AE73" s="433">
        <f>IFERROR(INDEX('26A'!$G$192:$G$227,MATCH($C73,'26A'!$B$192:$B$227,0)),0)</f>
        <v>0</v>
      </c>
      <c r="AF73" s="433">
        <f>IFERROR(INDEX('27A'!$G$192:$G$227,MATCH($C73,'27A'!$B$192:$B$227,0)),0)</f>
        <v>0</v>
      </c>
      <c r="AG73" s="433">
        <f>IFERROR(INDEX('28A'!$G$192:$G$227,MATCH($C73,'28A'!$B$192:$B$227,0)),0)</f>
        <v>0</v>
      </c>
      <c r="AH73" s="433">
        <f>IFERROR(INDEX('29A'!$G$192:$G$227,MATCH($C73,'29A'!$B$192:$B$227,0)),0)</f>
        <v>0</v>
      </c>
      <c r="AI73" s="433">
        <f>IFERROR(INDEX('30A'!$G$192:$G$227,MATCH($C73,'30A'!$B$192:$B$227,0)),0)</f>
        <v>0</v>
      </c>
    </row>
    <row r="74" spans="1:35" ht="17.399999999999999" hidden="1">
      <c r="A74" s="314"/>
      <c r="B74" s="314"/>
      <c r="C74" s="302" t="s">
        <v>188</v>
      </c>
      <c r="D74" s="309" t="s">
        <v>209</v>
      </c>
      <c r="E74" s="303">
        <f t="shared" si="0"/>
        <v>0</v>
      </c>
      <c r="F74" s="433">
        <f>IFERROR(INDEX('1A'!$G$192:$G$227,MATCH(C74,'1A'!$B$192:$B$227,0)),0)</f>
        <v>0</v>
      </c>
      <c r="G74" s="433">
        <f>IFERROR(INDEX('2A'!$G$192:$G$227,MATCH(C74,'2A'!$B$192:$B$227,0)),0)</f>
        <v>0</v>
      </c>
      <c r="H74" s="433">
        <f>IFERROR(INDEX('3A'!$G$192:$G$227,MATCH(C74,'3A'!$B$192:$B$227,0)),0)</f>
        <v>0</v>
      </c>
      <c r="I74" s="433">
        <f>IFERROR(INDEX('4A'!$G$192:$G$227,MATCH(C74,'4A'!$B$192:$B$227,0)),0)</f>
        <v>0</v>
      </c>
      <c r="J74" s="433">
        <f>IFERROR(INDEX('5A'!$G$192:$G$227,MATCH(C74,'5A'!$B$192:$B$227,0)),0)</f>
        <v>0</v>
      </c>
      <c r="K74" s="433">
        <f>IFERROR(INDEX('6A'!$G$192:$G$227,MATCH(C74,'6A'!$B$192:$B$227,0)),0)</f>
        <v>0</v>
      </c>
      <c r="L74" s="433">
        <f>IFERROR(INDEX('7A'!$G$192:$G$227,MATCH(C74,'7A'!$B$192:$B$227,0)),0)</f>
        <v>0</v>
      </c>
      <c r="M74" s="433">
        <f>IFERROR(INDEX('8A'!$G$192:$G$227,MATCH(C74,'8A'!$B$192:$B$227,0)),0)</f>
        <v>0</v>
      </c>
      <c r="N74" s="433">
        <f>IFERROR(INDEX('9A'!$G$192:$G$227,MATCH(C74,'9A'!$B$192:$B$227,0)),0)</f>
        <v>0</v>
      </c>
      <c r="O74" s="433">
        <f>IFERROR(INDEX('10A'!$G$192:$G$227,MATCH(C74,'10A'!$B$192:$B$227,0)),0)</f>
        <v>0</v>
      </c>
      <c r="P74" s="433">
        <f>IFERROR(INDEX('11A'!$G$192:$G$227,MATCH(C74,'11A'!$B$192:$B$227,0)),0)</f>
        <v>0</v>
      </c>
      <c r="Q74" s="433">
        <f>IFERROR(INDEX('12A'!$G$192:$G$227,MATCH(C74,'12A'!$B$192:$B$227,0)),0)</f>
        <v>0</v>
      </c>
      <c r="R74" s="433">
        <f>IFERROR(INDEX('13A'!$G$192:$G$227,MATCH(C74,'13A'!$B$192:$B$227,0)),0)</f>
        <v>0</v>
      </c>
      <c r="S74" s="433">
        <f>IFERROR(INDEX('14A'!$G$192:$G$227,MATCH(C74,'14A'!$B$192:$B$227,0)),0)</f>
        <v>0</v>
      </c>
      <c r="T74" s="433">
        <f>IFERROR(INDEX('15A'!$G$192:$G$227,MATCH(C74,'15A'!$B$192:$B$227,0)),0)</f>
        <v>0</v>
      </c>
      <c r="U74" s="433">
        <f>IFERROR(INDEX('16A'!$G$192:$G$227,MATCH($C74,'16A'!$B$192:$B$227,0)),0)</f>
        <v>0</v>
      </c>
      <c r="V74" s="433">
        <f>IFERROR(INDEX('17A'!$G$192:$G$227,MATCH($C74,'17A'!$B$192:$B$227,0)),0)</f>
        <v>0</v>
      </c>
      <c r="W74" s="433">
        <f>IFERROR(INDEX('18A'!$G$192:$G$227,MATCH($C74,'18A'!$B$192:$B$227,0)),0)</f>
        <v>0</v>
      </c>
      <c r="X74" s="433">
        <f>IFERROR(INDEX('19A'!$G$192:$G$227,MATCH($C74,'19A'!$B$192:$B$227,0)),0)</f>
        <v>0</v>
      </c>
      <c r="Y74" s="433">
        <f>IFERROR(INDEX('20A'!$G$192:$G$227,MATCH($C74,'20A'!$B$192:$B$227,0)),0)</f>
        <v>0</v>
      </c>
      <c r="Z74" s="433">
        <f>IFERROR(INDEX('21A'!$G$192:$G$227,MATCH($C74,'21A'!$B$192:$B$227,0)),0)</f>
        <v>0</v>
      </c>
      <c r="AA74" s="433">
        <f>IFERROR(INDEX('22A'!$G$192:$G$227,MATCH($C74,'22A'!$B$192:$B$227,0)),0)</f>
        <v>0</v>
      </c>
      <c r="AB74" s="433">
        <f>IFERROR(INDEX('23A'!$G$192:$G$227,MATCH($C74,'23A'!$B$192:$B$227,0)),0)</f>
        <v>0</v>
      </c>
      <c r="AC74" s="433">
        <f>IFERROR(INDEX('24A'!$G$192:$G$227,MATCH($C74,'24A'!$B$192:$B$227,0)),0)</f>
        <v>0</v>
      </c>
      <c r="AD74" s="433">
        <f>IFERROR(INDEX('25A'!$G$192:$G$227,MATCH($C74,'25A'!$B$192:$B$227,0)),0)</f>
        <v>0</v>
      </c>
      <c r="AE74" s="433">
        <f>IFERROR(INDEX('26A'!$G$192:$G$227,MATCH($C74,'26A'!$B$192:$B$227,0)),0)</f>
        <v>0</v>
      </c>
      <c r="AF74" s="433">
        <f>IFERROR(INDEX('27A'!$G$192:$G$227,MATCH($C74,'27A'!$B$192:$B$227,0)),0)</f>
        <v>0</v>
      </c>
      <c r="AG74" s="433">
        <f>IFERROR(INDEX('28A'!$G$192:$G$227,MATCH($C74,'28A'!$B$192:$B$227,0)),0)</f>
        <v>0</v>
      </c>
      <c r="AH74" s="433">
        <f>IFERROR(INDEX('29A'!$G$192:$G$227,MATCH($C74,'29A'!$B$192:$B$227,0)),0)</f>
        <v>0</v>
      </c>
      <c r="AI74" s="433">
        <f>IFERROR(INDEX('30A'!$G$192:$G$227,MATCH($C74,'30A'!$B$192:$B$227,0)),0)</f>
        <v>0</v>
      </c>
    </row>
    <row r="75" spans="1:35" ht="17.399999999999999" hidden="1">
      <c r="A75" s="314"/>
      <c r="B75" s="314"/>
      <c r="C75" s="302" t="s">
        <v>189</v>
      </c>
      <c r="D75" s="309" t="s">
        <v>209</v>
      </c>
      <c r="E75" s="303">
        <f t="shared" si="0"/>
        <v>0</v>
      </c>
      <c r="F75" s="433">
        <f>IFERROR(INDEX('1A'!$G$192:$G$227,MATCH(C75,'1A'!$B$192:$B$227,0)),0)</f>
        <v>0</v>
      </c>
      <c r="G75" s="433">
        <f>IFERROR(INDEX('2A'!$G$192:$G$227,MATCH(C75,'2A'!$B$192:$B$227,0)),0)</f>
        <v>0</v>
      </c>
      <c r="H75" s="433">
        <f>IFERROR(INDEX('3A'!$G$192:$G$227,MATCH(C75,'3A'!$B$192:$B$227,0)),0)</f>
        <v>0</v>
      </c>
      <c r="I75" s="433">
        <f>IFERROR(INDEX('4A'!$G$192:$G$227,MATCH(C75,'4A'!$B$192:$B$227,0)),0)</f>
        <v>0</v>
      </c>
      <c r="J75" s="433">
        <f>IFERROR(INDEX('5A'!$G$192:$G$227,MATCH(C75,'5A'!$B$192:$B$227,0)),0)</f>
        <v>0</v>
      </c>
      <c r="K75" s="433">
        <f>IFERROR(INDEX('6A'!$G$192:$G$227,MATCH(C75,'6A'!$B$192:$B$227,0)),0)</f>
        <v>0</v>
      </c>
      <c r="L75" s="433">
        <f>IFERROR(INDEX('7A'!$G$192:$G$227,MATCH(C75,'7A'!$B$192:$B$227,0)),0)</f>
        <v>0</v>
      </c>
      <c r="M75" s="433">
        <f>IFERROR(INDEX('8A'!$G$192:$G$227,MATCH(C75,'8A'!$B$192:$B$227,0)),0)</f>
        <v>0</v>
      </c>
      <c r="N75" s="433">
        <f>IFERROR(INDEX('9A'!$G$192:$G$227,MATCH(C75,'9A'!$B$192:$B$227,0)),0)</f>
        <v>0</v>
      </c>
      <c r="O75" s="433">
        <f>IFERROR(INDEX('10A'!$G$192:$G$227,MATCH(C75,'10A'!$B$192:$B$227,0)),0)</f>
        <v>0</v>
      </c>
      <c r="P75" s="433">
        <f>IFERROR(INDEX('11A'!$G$192:$G$227,MATCH(C75,'11A'!$B$192:$B$227,0)),0)</f>
        <v>0</v>
      </c>
      <c r="Q75" s="433">
        <f>IFERROR(INDEX('12A'!$G$192:$G$227,MATCH(C75,'12A'!$B$192:$B$227,0)),0)</f>
        <v>0</v>
      </c>
      <c r="R75" s="433">
        <f>IFERROR(INDEX('13A'!$G$192:$G$227,MATCH(C75,'13A'!$B$192:$B$227,0)),0)</f>
        <v>0</v>
      </c>
      <c r="S75" s="433">
        <f>IFERROR(INDEX('14A'!$G$192:$G$227,MATCH(C75,'14A'!$B$192:$B$227,0)),0)</f>
        <v>0</v>
      </c>
      <c r="T75" s="433">
        <f>IFERROR(INDEX('15A'!$G$192:$G$227,MATCH(C75,'15A'!$B$192:$B$227,0)),0)</f>
        <v>0</v>
      </c>
      <c r="U75" s="433">
        <f>IFERROR(INDEX('16A'!$G$192:$G$227,MATCH($C75,'16A'!$B$192:$B$227,0)),0)</f>
        <v>0</v>
      </c>
      <c r="V75" s="433">
        <f>IFERROR(INDEX('17A'!$G$192:$G$227,MATCH($C75,'17A'!$B$192:$B$227,0)),0)</f>
        <v>0</v>
      </c>
      <c r="W75" s="433">
        <f>IFERROR(INDEX('18A'!$G$192:$G$227,MATCH($C75,'18A'!$B$192:$B$227,0)),0)</f>
        <v>0</v>
      </c>
      <c r="X75" s="433">
        <f>IFERROR(INDEX('19A'!$G$192:$G$227,MATCH($C75,'19A'!$B$192:$B$227,0)),0)</f>
        <v>0</v>
      </c>
      <c r="Y75" s="433">
        <f>IFERROR(INDEX('20A'!$G$192:$G$227,MATCH($C75,'20A'!$B$192:$B$227,0)),0)</f>
        <v>0</v>
      </c>
      <c r="Z75" s="433">
        <f>IFERROR(INDEX('21A'!$G$192:$G$227,MATCH($C75,'21A'!$B$192:$B$227,0)),0)</f>
        <v>0</v>
      </c>
      <c r="AA75" s="433">
        <f>IFERROR(INDEX('22A'!$G$192:$G$227,MATCH($C75,'22A'!$B$192:$B$227,0)),0)</f>
        <v>0</v>
      </c>
      <c r="AB75" s="433">
        <f>IFERROR(INDEX('23A'!$G$192:$G$227,MATCH($C75,'23A'!$B$192:$B$227,0)),0)</f>
        <v>0</v>
      </c>
      <c r="AC75" s="433">
        <f>IFERROR(INDEX('24A'!$G$192:$G$227,MATCH($C75,'24A'!$B$192:$B$227,0)),0)</f>
        <v>0</v>
      </c>
      <c r="AD75" s="433">
        <f>IFERROR(INDEX('25A'!$G$192:$G$227,MATCH($C75,'25A'!$B$192:$B$227,0)),0)</f>
        <v>0</v>
      </c>
      <c r="AE75" s="433">
        <f>IFERROR(INDEX('26A'!$G$192:$G$227,MATCH($C75,'26A'!$B$192:$B$227,0)),0)</f>
        <v>0</v>
      </c>
      <c r="AF75" s="433">
        <f>IFERROR(INDEX('27A'!$G$192:$G$227,MATCH($C75,'27A'!$B$192:$B$227,0)),0)</f>
        <v>0</v>
      </c>
      <c r="AG75" s="433">
        <f>IFERROR(INDEX('28A'!$G$192:$G$227,MATCH($C75,'28A'!$B$192:$B$227,0)),0)</f>
        <v>0</v>
      </c>
      <c r="AH75" s="433">
        <f>IFERROR(INDEX('29A'!$G$192:$G$227,MATCH($C75,'29A'!$B$192:$B$227,0)),0)</f>
        <v>0</v>
      </c>
      <c r="AI75" s="433">
        <f>IFERROR(INDEX('30A'!$G$192:$G$227,MATCH($C75,'30A'!$B$192:$B$227,0)),0)</f>
        <v>0</v>
      </c>
    </row>
    <row r="76" spans="1:35" ht="17.399999999999999" hidden="1">
      <c r="A76" s="314"/>
      <c r="B76" s="314"/>
      <c r="C76" s="302" t="s">
        <v>190</v>
      </c>
      <c r="D76" s="309" t="s">
        <v>209</v>
      </c>
      <c r="E76" s="303">
        <f t="shared" ref="E76:E139" si="1">SUM(F76:T76)</f>
        <v>0</v>
      </c>
      <c r="F76" s="433">
        <f>IFERROR(INDEX('1A'!$G$192:$G$227,MATCH(C76,'1A'!$B$192:$B$227,0)),0)</f>
        <v>0</v>
      </c>
      <c r="G76" s="433">
        <f>IFERROR(INDEX('2A'!$G$192:$G$227,MATCH(C76,'2A'!$B$192:$B$227,0)),0)</f>
        <v>0</v>
      </c>
      <c r="H76" s="433">
        <f>IFERROR(INDEX('3A'!$G$192:$G$227,MATCH(C76,'3A'!$B$192:$B$227,0)),0)</f>
        <v>0</v>
      </c>
      <c r="I76" s="433">
        <f>IFERROR(INDEX('4A'!$G$192:$G$227,MATCH(C76,'4A'!$B$192:$B$227,0)),0)</f>
        <v>0</v>
      </c>
      <c r="J76" s="433">
        <f>IFERROR(INDEX('5A'!$G$192:$G$227,MATCH(C76,'5A'!$B$192:$B$227,0)),0)</f>
        <v>0</v>
      </c>
      <c r="K76" s="433">
        <f>IFERROR(INDEX('6A'!$G$192:$G$227,MATCH(C76,'6A'!$B$192:$B$227,0)),0)</f>
        <v>0</v>
      </c>
      <c r="L76" s="433">
        <f>IFERROR(INDEX('7A'!$G$192:$G$227,MATCH(C76,'7A'!$B$192:$B$227,0)),0)</f>
        <v>0</v>
      </c>
      <c r="M76" s="433">
        <f>IFERROR(INDEX('8A'!$G$192:$G$227,MATCH(C76,'8A'!$B$192:$B$227,0)),0)</f>
        <v>0</v>
      </c>
      <c r="N76" s="433">
        <f>IFERROR(INDEX('9A'!$G$192:$G$227,MATCH(C76,'9A'!$B$192:$B$227,0)),0)</f>
        <v>0</v>
      </c>
      <c r="O76" s="433">
        <f>IFERROR(INDEX('10A'!$G$192:$G$227,MATCH(C76,'10A'!$B$192:$B$227,0)),0)</f>
        <v>0</v>
      </c>
      <c r="P76" s="433">
        <f>IFERROR(INDEX('11A'!$G$192:$G$227,MATCH(C76,'11A'!$B$192:$B$227,0)),0)</f>
        <v>0</v>
      </c>
      <c r="Q76" s="433">
        <f>IFERROR(INDEX('12A'!$G$192:$G$227,MATCH(C76,'12A'!$B$192:$B$227,0)),0)</f>
        <v>0</v>
      </c>
      <c r="R76" s="433">
        <f>IFERROR(INDEX('13A'!$G$192:$G$227,MATCH(C76,'13A'!$B$192:$B$227,0)),0)</f>
        <v>0</v>
      </c>
      <c r="S76" s="433">
        <f>IFERROR(INDEX('14A'!$G$192:$G$227,MATCH(C76,'14A'!$B$192:$B$227,0)),0)</f>
        <v>0</v>
      </c>
      <c r="T76" s="433">
        <f>IFERROR(INDEX('15A'!$G$192:$G$227,MATCH(C76,'15A'!$B$192:$B$227,0)),0)</f>
        <v>0</v>
      </c>
      <c r="U76" s="433">
        <f>IFERROR(INDEX('16A'!$G$192:$G$227,MATCH($C76,'16A'!$B$192:$B$227,0)),0)</f>
        <v>0</v>
      </c>
      <c r="V76" s="433">
        <f>IFERROR(INDEX('17A'!$G$192:$G$227,MATCH($C76,'17A'!$B$192:$B$227,0)),0)</f>
        <v>0</v>
      </c>
      <c r="W76" s="433">
        <f>IFERROR(INDEX('18A'!$G$192:$G$227,MATCH($C76,'18A'!$B$192:$B$227,0)),0)</f>
        <v>0</v>
      </c>
      <c r="X76" s="433">
        <f>IFERROR(INDEX('19A'!$G$192:$G$227,MATCH($C76,'19A'!$B$192:$B$227,0)),0)</f>
        <v>0</v>
      </c>
      <c r="Y76" s="433">
        <f>IFERROR(INDEX('20A'!$G$192:$G$227,MATCH($C76,'20A'!$B$192:$B$227,0)),0)</f>
        <v>0</v>
      </c>
      <c r="Z76" s="433">
        <f>IFERROR(INDEX('21A'!$G$192:$G$227,MATCH($C76,'21A'!$B$192:$B$227,0)),0)</f>
        <v>0</v>
      </c>
      <c r="AA76" s="433">
        <f>IFERROR(INDEX('22A'!$G$192:$G$227,MATCH($C76,'22A'!$B$192:$B$227,0)),0)</f>
        <v>0</v>
      </c>
      <c r="AB76" s="433">
        <f>IFERROR(INDEX('23A'!$G$192:$G$227,MATCH($C76,'23A'!$B$192:$B$227,0)),0)</f>
        <v>0</v>
      </c>
      <c r="AC76" s="433">
        <f>IFERROR(INDEX('24A'!$G$192:$G$227,MATCH($C76,'24A'!$B$192:$B$227,0)),0)</f>
        <v>0</v>
      </c>
      <c r="AD76" s="433">
        <f>IFERROR(INDEX('25A'!$G$192:$G$227,MATCH($C76,'25A'!$B$192:$B$227,0)),0)</f>
        <v>0</v>
      </c>
      <c r="AE76" s="433">
        <f>IFERROR(INDEX('26A'!$G$192:$G$227,MATCH($C76,'26A'!$B$192:$B$227,0)),0)</f>
        <v>0</v>
      </c>
      <c r="AF76" s="433">
        <f>IFERROR(INDEX('27A'!$G$192:$G$227,MATCH($C76,'27A'!$B$192:$B$227,0)),0)</f>
        <v>0</v>
      </c>
      <c r="AG76" s="433">
        <f>IFERROR(INDEX('28A'!$G$192:$G$227,MATCH($C76,'28A'!$B$192:$B$227,0)),0)</f>
        <v>0</v>
      </c>
      <c r="AH76" s="433">
        <f>IFERROR(INDEX('29A'!$G$192:$G$227,MATCH($C76,'29A'!$B$192:$B$227,0)),0)</f>
        <v>0</v>
      </c>
      <c r="AI76" s="433">
        <f>IFERROR(INDEX('30A'!$G$192:$G$227,MATCH($C76,'30A'!$B$192:$B$227,0)),0)</f>
        <v>0</v>
      </c>
    </row>
    <row r="77" spans="1:35" ht="17.399999999999999" hidden="1">
      <c r="A77" s="314"/>
      <c r="B77" s="314"/>
      <c r="C77" s="302" t="s">
        <v>191</v>
      </c>
      <c r="D77" s="309" t="s">
        <v>209</v>
      </c>
      <c r="E77" s="303">
        <f t="shared" si="1"/>
        <v>0</v>
      </c>
      <c r="F77" s="433">
        <f>IFERROR(INDEX('1A'!$G$192:$G$227,MATCH(C77,'1A'!$B$192:$B$227,0)),0)</f>
        <v>0</v>
      </c>
      <c r="G77" s="433">
        <f>IFERROR(INDEX('2A'!$G$192:$G$227,MATCH(C77,'2A'!$B$192:$B$227,0)),0)</f>
        <v>0</v>
      </c>
      <c r="H77" s="433">
        <f>IFERROR(INDEX('3A'!$G$192:$G$227,MATCH(C77,'3A'!$B$192:$B$227,0)),0)</f>
        <v>0</v>
      </c>
      <c r="I77" s="433">
        <f>IFERROR(INDEX('4A'!$G$192:$G$227,MATCH(C77,'4A'!$B$192:$B$227,0)),0)</f>
        <v>0</v>
      </c>
      <c r="J77" s="433">
        <f>IFERROR(INDEX('5A'!$G$192:$G$227,MATCH(C77,'5A'!$B$192:$B$227,0)),0)</f>
        <v>0</v>
      </c>
      <c r="K77" s="433">
        <f>IFERROR(INDEX('6A'!$G$192:$G$227,MATCH(C77,'6A'!$B$192:$B$227,0)),0)</f>
        <v>0</v>
      </c>
      <c r="L77" s="433">
        <f>IFERROR(INDEX('7A'!$G$192:$G$227,MATCH(C77,'7A'!$B$192:$B$227,0)),0)</f>
        <v>0</v>
      </c>
      <c r="M77" s="433">
        <f>IFERROR(INDEX('8A'!$G$192:$G$227,MATCH(C77,'8A'!$B$192:$B$227,0)),0)</f>
        <v>0</v>
      </c>
      <c r="N77" s="433">
        <f>IFERROR(INDEX('9A'!$G$192:$G$227,MATCH(C77,'9A'!$B$192:$B$227,0)),0)</f>
        <v>0</v>
      </c>
      <c r="O77" s="433">
        <f>IFERROR(INDEX('10A'!$G$192:$G$227,MATCH(C77,'10A'!$B$192:$B$227,0)),0)</f>
        <v>0</v>
      </c>
      <c r="P77" s="433">
        <f>IFERROR(INDEX('11A'!$G$192:$G$227,MATCH(C77,'11A'!$B$192:$B$227,0)),0)</f>
        <v>0</v>
      </c>
      <c r="Q77" s="433">
        <f>IFERROR(INDEX('12A'!$G$192:$G$227,MATCH(C77,'12A'!$B$192:$B$227,0)),0)</f>
        <v>0</v>
      </c>
      <c r="R77" s="433">
        <f>IFERROR(INDEX('13A'!$G$192:$G$227,MATCH(C77,'13A'!$B$192:$B$227,0)),0)</f>
        <v>0</v>
      </c>
      <c r="S77" s="433">
        <f>IFERROR(INDEX('14A'!$G$192:$G$227,MATCH(C77,'14A'!$B$192:$B$227,0)),0)</f>
        <v>0</v>
      </c>
      <c r="T77" s="433">
        <f>IFERROR(INDEX('15A'!$G$192:$G$227,MATCH(C77,'15A'!$B$192:$B$227,0)),0)</f>
        <v>0</v>
      </c>
      <c r="U77" s="433">
        <f>IFERROR(INDEX('16A'!$G$192:$G$227,MATCH($C77,'16A'!$B$192:$B$227,0)),0)</f>
        <v>0</v>
      </c>
      <c r="V77" s="433">
        <f>IFERROR(INDEX('17A'!$G$192:$G$227,MATCH($C77,'17A'!$B$192:$B$227,0)),0)</f>
        <v>0</v>
      </c>
      <c r="W77" s="433">
        <f>IFERROR(INDEX('18A'!$G$192:$G$227,MATCH($C77,'18A'!$B$192:$B$227,0)),0)</f>
        <v>0</v>
      </c>
      <c r="X77" s="433">
        <f>IFERROR(INDEX('19A'!$G$192:$G$227,MATCH($C77,'19A'!$B$192:$B$227,0)),0)</f>
        <v>0</v>
      </c>
      <c r="Y77" s="433">
        <f>IFERROR(INDEX('20A'!$G$192:$G$227,MATCH($C77,'20A'!$B$192:$B$227,0)),0)</f>
        <v>0</v>
      </c>
      <c r="Z77" s="433">
        <f>IFERROR(INDEX('21A'!$G$192:$G$227,MATCH($C77,'21A'!$B$192:$B$227,0)),0)</f>
        <v>0</v>
      </c>
      <c r="AA77" s="433">
        <f>IFERROR(INDEX('22A'!$G$192:$G$227,MATCH($C77,'22A'!$B$192:$B$227,0)),0)</f>
        <v>0</v>
      </c>
      <c r="AB77" s="433">
        <f>IFERROR(INDEX('23A'!$G$192:$G$227,MATCH($C77,'23A'!$B$192:$B$227,0)),0)</f>
        <v>0</v>
      </c>
      <c r="AC77" s="433">
        <f>IFERROR(INDEX('24A'!$G$192:$G$227,MATCH($C77,'24A'!$B$192:$B$227,0)),0)</f>
        <v>0</v>
      </c>
      <c r="AD77" s="433">
        <f>IFERROR(INDEX('25A'!$G$192:$G$227,MATCH($C77,'25A'!$B$192:$B$227,0)),0)</f>
        <v>0</v>
      </c>
      <c r="AE77" s="433">
        <f>IFERROR(INDEX('26A'!$G$192:$G$227,MATCH($C77,'26A'!$B$192:$B$227,0)),0)</f>
        <v>0</v>
      </c>
      <c r="AF77" s="433">
        <f>IFERROR(INDEX('27A'!$G$192:$G$227,MATCH($C77,'27A'!$B$192:$B$227,0)),0)</f>
        <v>0</v>
      </c>
      <c r="AG77" s="433">
        <f>IFERROR(INDEX('28A'!$G$192:$G$227,MATCH($C77,'28A'!$B$192:$B$227,0)),0)</f>
        <v>0</v>
      </c>
      <c r="AH77" s="433">
        <f>IFERROR(INDEX('29A'!$G$192:$G$227,MATCH($C77,'29A'!$B$192:$B$227,0)),0)</f>
        <v>0</v>
      </c>
      <c r="AI77" s="433">
        <f>IFERROR(INDEX('30A'!$G$192:$G$227,MATCH($C77,'30A'!$B$192:$B$227,0)),0)</f>
        <v>0</v>
      </c>
    </row>
    <row r="78" spans="1:35" ht="17.399999999999999" hidden="1">
      <c r="A78" s="314"/>
      <c r="B78" s="314"/>
      <c r="C78" s="302" t="s">
        <v>192</v>
      </c>
      <c r="D78" s="309" t="s">
        <v>209</v>
      </c>
      <c r="E78" s="303">
        <f t="shared" si="1"/>
        <v>0</v>
      </c>
      <c r="F78" s="433">
        <f>IFERROR(INDEX('1A'!$G$192:$G$227,MATCH(C78,'1A'!$B$192:$B$227,0)),0)</f>
        <v>0</v>
      </c>
      <c r="G78" s="433">
        <f>IFERROR(INDEX('2A'!$G$192:$G$227,MATCH(C78,'2A'!$B$192:$B$227,0)),0)</f>
        <v>0</v>
      </c>
      <c r="H78" s="433">
        <f>IFERROR(INDEX('3A'!$G$192:$G$227,MATCH(C78,'3A'!$B$192:$B$227,0)),0)</f>
        <v>0</v>
      </c>
      <c r="I78" s="433">
        <f>IFERROR(INDEX('4A'!$G$192:$G$227,MATCH(C78,'4A'!$B$192:$B$227,0)),0)</f>
        <v>0</v>
      </c>
      <c r="J78" s="433">
        <f>IFERROR(INDEX('5A'!$G$192:$G$227,MATCH(C78,'5A'!$B$192:$B$227,0)),0)</f>
        <v>0</v>
      </c>
      <c r="K78" s="433">
        <f>IFERROR(INDEX('6A'!$G$192:$G$227,MATCH(C78,'6A'!$B$192:$B$227,0)),0)</f>
        <v>0</v>
      </c>
      <c r="L78" s="433">
        <f>IFERROR(INDEX('7A'!$G$192:$G$227,MATCH(C78,'7A'!$B$192:$B$227,0)),0)</f>
        <v>0</v>
      </c>
      <c r="M78" s="433">
        <f>IFERROR(INDEX('8A'!$G$192:$G$227,MATCH(C78,'8A'!$B$192:$B$227,0)),0)</f>
        <v>0</v>
      </c>
      <c r="N78" s="433">
        <f>IFERROR(INDEX('9A'!$G$192:$G$227,MATCH(C78,'9A'!$B$192:$B$227,0)),0)</f>
        <v>0</v>
      </c>
      <c r="O78" s="433">
        <f>IFERROR(INDEX('10A'!$G$192:$G$227,MATCH(C78,'10A'!$B$192:$B$227,0)),0)</f>
        <v>0</v>
      </c>
      <c r="P78" s="433">
        <f>IFERROR(INDEX('11A'!$G$192:$G$227,MATCH(C78,'11A'!$B$192:$B$227,0)),0)</f>
        <v>0</v>
      </c>
      <c r="Q78" s="433">
        <f>IFERROR(INDEX('12A'!$G$192:$G$227,MATCH(C78,'12A'!$B$192:$B$227,0)),0)</f>
        <v>0</v>
      </c>
      <c r="R78" s="433">
        <f>IFERROR(INDEX('13A'!$G$192:$G$227,MATCH(C78,'13A'!$B$192:$B$227,0)),0)</f>
        <v>0</v>
      </c>
      <c r="S78" s="433">
        <f>IFERROR(INDEX('14A'!$G$192:$G$227,MATCH(C78,'14A'!$B$192:$B$227,0)),0)</f>
        <v>0</v>
      </c>
      <c r="T78" s="433">
        <f>IFERROR(INDEX('15A'!$G$192:$G$227,MATCH(C78,'15A'!$B$192:$B$227,0)),0)</f>
        <v>0</v>
      </c>
      <c r="U78" s="433">
        <f>IFERROR(INDEX('16A'!$G$192:$G$227,MATCH($C78,'16A'!$B$192:$B$227,0)),0)</f>
        <v>0</v>
      </c>
      <c r="V78" s="433">
        <f>IFERROR(INDEX('17A'!$G$192:$G$227,MATCH($C78,'17A'!$B$192:$B$227,0)),0)</f>
        <v>0</v>
      </c>
      <c r="W78" s="433">
        <f>IFERROR(INDEX('18A'!$G$192:$G$227,MATCH($C78,'18A'!$B$192:$B$227,0)),0)</f>
        <v>0</v>
      </c>
      <c r="X78" s="433">
        <f>IFERROR(INDEX('19A'!$G$192:$G$227,MATCH($C78,'19A'!$B$192:$B$227,0)),0)</f>
        <v>0</v>
      </c>
      <c r="Y78" s="433">
        <f>IFERROR(INDEX('20A'!$G$192:$G$227,MATCH($C78,'20A'!$B$192:$B$227,0)),0)</f>
        <v>0</v>
      </c>
      <c r="Z78" s="433">
        <f>IFERROR(INDEX('21A'!$G$192:$G$227,MATCH($C78,'21A'!$B$192:$B$227,0)),0)</f>
        <v>0</v>
      </c>
      <c r="AA78" s="433">
        <f>IFERROR(INDEX('22A'!$G$192:$G$227,MATCH($C78,'22A'!$B$192:$B$227,0)),0)</f>
        <v>0</v>
      </c>
      <c r="AB78" s="433">
        <f>IFERROR(INDEX('23A'!$G$192:$G$227,MATCH($C78,'23A'!$B$192:$B$227,0)),0)</f>
        <v>0</v>
      </c>
      <c r="AC78" s="433">
        <f>IFERROR(INDEX('24A'!$G$192:$G$227,MATCH($C78,'24A'!$B$192:$B$227,0)),0)</f>
        <v>0</v>
      </c>
      <c r="AD78" s="433">
        <f>IFERROR(INDEX('25A'!$G$192:$G$227,MATCH($C78,'25A'!$B$192:$B$227,0)),0)</f>
        <v>0</v>
      </c>
      <c r="AE78" s="433">
        <f>IFERROR(INDEX('26A'!$G$192:$G$227,MATCH($C78,'26A'!$B$192:$B$227,0)),0)</f>
        <v>0</v>
      </c>
      <c r="AF78" s="433">
        <f>IFERROR(INDEX('27A'!$G$192:$G$227,MATCH($C78,'27A'!$B$192:$B$227,0)),0)</f>
        <v>0</v>
      </c>
      <c r="AG78" s="433">
        <f>IFERROR(INDEX('28A'!$G$192:$G$227,MATCH($C78,'28A'!$B$192:$B$227,0)),0)</f>
        <v>0</v>
      </c>
      <c r="AH78" s="433">
        <f>IFERROR(INDEX('29A'!$G$192:$G$227,MATCH($C78,'29A'!$B$192:$B$227,0)),0)</f>
        <v>0</v>
      </c>
      <c r="AI78" s="433">
        <f>IFERROR(INDEX('30A'!$G$192:$G$227,MATCH($C78,'30A'!$B$192:$B$227,0)),0)</f>
        <v>0</v>
      </c>
    </row>
    <row r="79" spans="1:35" ht="17.399999999999999" hidden="1">
      <c r="A79" s="314"/>
      <c r="B79" s="314"/>
      <c r="C79" s="302" t="s">
        <v>193</v>
      </c>
      <c r="D79" s="309" t="s">
        <v>209</v>
      </c>
      <c r="E79" s="303">
        <f t="shared" si="1"/>
        <v>0</v>
      </c>
      <c r="F79" s="433">
        <f>IFERROR(INDEX('1A'!$G$192:$G$227,MATCH(C79,'1A'!$B$192:$B$227,0)),0)</f>
        <v>0</v>
      </c>
      <c r="G79" s="433">
        <f>IFERROR(INDEX('2A'!$G$192:$G$227,MATCH(C79,'2A'!$B$192:$B$227,0)),0)</f>
        <v>0</v>
      </c>
      <c r="H79" s="433">
        <f>IFERROR(INDEX('3A'!$G$192:$G$227,MATCH(C79,'3A'!$B$192:$B$227,0)),0)</f>
        <v>0</v>
      </c>
      <c r="I79" s="433">
        <f>IFERROR(INDEX('4A'!$G$192:$G$227,MATCH(C79,'4A'!$B$192:$B$227,0)),0)</f>
        <v>0</v>
      </c>
      <c r="J79" s="433">
        <f>IFERROR(INDEX('5A'!$G$192:$G$227,MATCH(C79,'5A'!$B$192:$B$227,0)),0)</f>
        <v>0</v>
      </c>
      <c r="K79" s="433">
        <f>IFERROR(INDEX('6A'!$G$192:$G$227,MATCH(C79,'6A'!$B$192:$B$227,0)),0)</f>
        <v>0</v>
      </c>
      <c r="L79" s="433">
        <f>IFERROR(INDEX('7A'!$G$192:$G$227,MATCH(C79,'7A'!$B$192:$B$227,0)),0)</f>
        <v>0</v>
      </c>
      <c r="M79" s="433">
        <f>IFERROR(INDEX('8A'!$G$192:$G$227,MATCH(C79,'8A'!$B$192:$B$227,0)),0)</f>
        <v>0</v>
      </c>
      <c r="N79" s="433">
        <f>IFERROR(INDEX('9A'!$G$192:$G$227,MATCH(C79,'9A'!$B$192:$B$227,0)),0)</f>
        <v>0</v>
      </c>
      <c r="O79" s="433">
        <f>IFERROR(INDEX('10A'!$G$192:$G$227,MATCH(C79,'10A'!$B$192:$B$227,0)),0)</f>
        <v>0</v>
      </c>
      <c r="P79" s="433">
        <f>IFERROR(INDEX('11A'!$G$192:$G$227,MATCH(C79,'11A'!$B$192:$B$227,0)),0)</f>
        <v>0</v>
      </c>
      <c r="Q79" s="433">
        <f>IFERROR(INDEX('12A'!$G$192:$G$227,MATCH(C79,'12A'!$B$192:$B$227,0)),0)</f>
        <v>0</v>
      </c>
      <c r="R79" s="433">
        <f>IFERROR(INDEX('13A'!$G$192:$G$227,MATCH(C79,'13A'!$B$192:$B$227,0)),0)</f>
        <v>0</v>
      </c>
      <c r="S79" s="433">
        <f>IFERROR(INDEX('14A'!$G$192:$G$227,MATCH(C79,'14A'!$B$192:$B$227,0)),0)</f>
        <v>0</v>
      </c>
      <c r="T79" s="433">
        <f>IFERROR(INDEX('15A'!$G$192:$G$227,MATCH(C79,'15A'!$B$192:$B$227,0)),0)</f>
        <v>0</v>
      </c>
      <c r="U79" s="433">
        <f>IFERROR(INDEX('16A'!$G$192:$G$227,MATCH($C79,'16A'!$B$192:$B$227,0)),0)</f>
        <v>0</v>
      </c>
      <c r="V79" s="433">
        <f>IFERROR(INDEX('17A'!$G$192:$G$227,MATCH($C79,'17A'!$B$192:$B$227,0)),0)</f>
        <v>0</v>
      </c>
      <c r="W79" s="433">
        <f>IFERROR(INDEX('18A'!$G$192:$G$227,MATCH($C79,'18A'!$B$192:$B$227,0)),0)</f>
        <v>0</v>
      </c>
      <c r="X79" s="433">
        <f>IFERROR(INDEX('19A'!$G$192:$G$227,MATCH($C79,'19A'!$B$192:$B$227,0)),0)</f>
        <v>0</v>
      </c>
      <c r="Y79" s="433">
        <f>IFERROR(INDEX('20A'!$G$192:$G$227,MATCH($C79,'20A'!$B$192:$B$227,0)),0)</f>
        <v>0</v>
      </c>
      <c r="Z79" s="433">
        <f>IFERROR(INDEX('21A'!$G$192:$G$227,MATCH($C79,'21A'!$B$192:$B$227,0)),0)</f>
        <v>0</v>
      </c>
      <c r="AA79" s="433">
        <f>IFERROR(INDEX('22A'!$G$192:$G$227,MATCH($C79,'22A'!$B$192:$B$227,0)),0)</f>
        <v>0</v>
      </c>
      <c r="AB79" s="433">
        <f>IFERROR(INDEX('23A'!$G$192:$G$227,MATCH($C79,'23A'!$B$192:$B$227,0)),0)</f>
        <v>0</v>
      </c>
      <c r="AC79" s="433">
        <f>IFERROR(INDEX('24A'!$G$192:$G$227,MATCH($C79,'24A'!$B$192:$B$227,0)),0)</f>
        <v>0</v>
      </c>
      <c r="AD79" s="433">
        <f>IFERROR(INDEX('25A'!$G$192:$G$227,MATCH($C79,'25A'!$B$192:$B$227,0)),0)</f>
        <v>0</v>
      </c>
      <c r="AE79" s="433">
        <f>IFERROR(INDEX('26A'!$G$192:$G$227,MATCH($C79,'26A'!$B$192:$B$227,0)),0)</f>
        <v>0</v>
      </c>
      <c r="AF79" s="433">
        <f>IFERROR(INDEX('27A'!$G$192:$G$227,MATCH($C79,'27A'!$B$192:$B$227,0)),0)</f>
        <v>0</v>
      </c>
      <c r="AG79" s="433">
        <f>IFERROR(INDEX('28A'!$G$192:$G$227,MATCH($C79,'28A'!$B$192:$B$227,0)),0)</f>
        <v>0</v>
      </c>
      <c r="AH79" s="433">
        <f>IFERROR(INDEX('29A'!$G$192:$G$227,MATCH($C79,'29A'!$B$192:$B$227,0)),0)</f>
        <v>0</v>
      </c>
      <c r="AI79" s="433">
        <f>IFERROR(INDEX('30A'!$G$192:$G$227,MATCH($C79,'30A'!$B$192:$B$227,0)),0)</f>
        <v>0</v>
      </c>
    </row>
    <row r="80" spans="1:35" ht="17.399999999999999" hidden="1">
      <c r="A80" s="314"/>
      <c r="B80" s="314"/>
      <c r="C80" s="302" t="s">
        <v>194</v>
      </c>
      <c r="D80" s="309" t="s">
        <v>209</v>
      </c>
      <c r="E80" s="303">
        <f t="shared" si="1"/>
        <v>0</v>
      </c>
      <c r="F80" s="433">
        <f>IFERROR(INDEX('1A'!$G$192:$G$227,MATCH(C80,'1A'!$B$192:$B$227,0)),0)</f>
        <v>0</v>
      </c>
      <c r="G80" s="433">
        <f>IFERROR(INDEX('2A'!$G$192:$G$227,MATCH(C80,'2A'!$B$192:$B$227,0)),0)</f>
        <v>0</v>
      </c>
      <c r="H80" s="433">
        <f>IFERROR(INDEX('3A'!$G$192:$G$227,MATCH(C80,'3A'!$B$192:$B$227,0)),0)</f>
        <v>0</v>
      </c>
      <c r="I80" s="433">
        <f>IFERROR(INDEX('4A'!$G$192:$G$227,MATCH(C80,'4A'!$B$192:$B$227,0)),0)</f>
        <v>0</v>
      </c>
      <c r="J80" s="433">
        <f>IFERROR(INDEX('5A'!$G$192:$G$227,MATCH(C80,'5A'!$B$192:$B$227,0)),0)</f>
        <v>0</v>
      </c>
      <c r="K80" s="433">
        <f>IFERROR(INDEX('6A'!$G$192:$G$227,MATCH(C80,'6A'!$B$192:$B$227,0)),0)</f>
        <v>0</v>
      </c>
      <c r="L80" s="433">
        <f>IFERROR(INDEX('7A'!$G$192:$G$227,MATCH(C80,'7A'!$B$192:$B$227,0)),0)</f>
        <v>0</v>
      </c>
      <c r="M80" s="433">
        <f>IFERROR(INDEX('8A'!$G$192:$G$227,MATCH(C80,'8A'!$B$192:$B$227,0)),0)</f>
        <v>0</v>
      </c>
      <c r="N80" s="433">
        <f>IFERROR(INDEX('9A'!$G$192:$G$227,MATCH(C80,'9A'!$B$192:$B$227,0)),0)</f>
        <v>0</v>
      </c>
      <c r="O80" s="433">
        <f>IFERROR(INDEX('10A'!$G$192:$G$227,MATCH(C80,'10A'!$B$192:$B$227,0)),0)</f>
        <v>0</v>
      </c>
      <c r="P80" s="433">
        <f>IFERROR(INDEX('11A'!$G$192:$G$227,MATCH(C80,'11A'!$B$192:$B$227,0)),0)</f>
        <v>0</v>
      </c>
      <c r="Q80" s="433">
        <f>IFERROR(INDEX('12A'!$G$192:$G$227,MATCH(C80,'12A'!$B$192:$B$227,0)),0)</f>
        <v>0</v>
      </c>
      <c r="R80" s="433">
        <f>IFERROR(INDEX('13A'!$G$192:$G$227,MATCH(C80,'13A'!$B$192:$B$227,0)),0)</f>
        <v>0</v>
      </c>
      <c r="S80" s="433">
        <f>IFERROR(INDEX('14A'!$G$192:$G$227,MATCH(C80,'14A'!$B$192:$B$227,0)),0)</f>
        <v>0</v>
      </c>
      <c r="T80" s="433">
        <f>IFERROR(INDEX('15A'!$G$192:$G$227,MATCH(C80,'15A'!$B$192:$B$227,0)),0)</f>
        <v>0</v>
      </c>
      <c r="U80" s="433">
        <f>IFERROR(INDEX('16A'!$G$192:$G$227,MATCH($C80,'16A'!$B$192:$B$227,0)),0)</f>
        <v>0</v>
      </c>
      <c r="V80" s="433">
        <f>IFERROR(INDEX('17A'!$G$192:$G$227,MATCH($C80,'17A'!$B$192:$B$227,0)),0)</f>
        <v>0</v>
      </c>
      <c r="W80" s="433">
        <f>IFERROR(INDEX('18A'!$G$192:$G$227,MATCH($C80,'18A'!$B$192:$B$227,0)),0)</f>
        <v>0</v>
      </c>
      <c r="X80" s="433">
        <f>IFERROR(INDEX('19A'!$G$192:$G$227,MATCH($C80,'19A'!$B$192:$B$227,0)),0)</f>
        <v>0</v>
      </c>
      <c r="Y80" s="433">
        <f>IFERROR(INDEX('20A'!$G$192:$G$227,MATCH($C80,'20A'!$B$192:$B$227,0)),0)</f>
        <v>0</v>
      </c>
      <c r="Z80" s="433">
        <f>IFERROR(INDEX('21A'!$G$192:$G$227,MATCH($C80,'21A'!$B$192:$B$227,0)),0)</f>
        <v>0</v>
      </c>
      <c r="AA80" s="433">
        <f>IFERROR(INDEX('22A'!$G$192:$G$227,MATCH($C80,'22A'!$B$192:$B$227,0)),0)</f>
        <v>0</v>
      </c>
      <c r="AB80" s="433">
        <f>IFERROR(INDEX('23A'!$G$192:$G$227,MATCH($C80,'23A'!$B$192:$B$227,0)),0)</f>
        <v>0</v>
      </c>
      <c r="AC80" s="433">
        <f>IFERROR(INDEX('24A'!$G$192:$G$227,MATCH($C80,'24A'!$B$192:$B$227,0)),0)</f>
        <v>0</v>
      </c>
      <c r="AD80" s="433">
        <f>IFERROR(INDEX('25A'!$G$192:$G$227,MATCH($C80,'25A'!$B$192:$B$227,0)),0)</f>
        <v>0</v>
      </c>
      <c r="AE80" s="433">
        <f>IFERROR(INDEX('26A'!$G$192:$G$227,MATCH($C80,'26A'!$B$192:$B$227,0)),0)</f>
        <v>0</v>
      </c>
      <c r="AF80" s="433">
        <f>IFERROR(INDEX('27A'!$G$192:$G$227,MATCH($C80,'27A'!$B$192:$B$227,0)),0)</f>
        <v>0</v>
      </c>
      <c r="AG80" s="433">
        <f>IFERROR(INDEX('28A'!$G$192:$G$227,MATCH($C80,'28A'!$B$192:$B$227,0)),0)</f>
        <v>0</v>
      </c>
      <c r="AH80" s="433">
        <f>IFERROR(INDEX('29A'!$G$192:$G$227,MATCH($C80,'29A'!$B$192:$B$227,0)),0)</f>
        <v>0</v>
      </c>
      <c r="AI80" s="433">
        <f>IFERROR(INDEX('30A'!$G$192:$G$227,MATCH($C80,'30A'!$B$192:$B$227,0)),0)</f>
        <v>0</v>
      </c>
    </row>
    <row r="81" spans="1:35" ht="17.399999999999999" hidden="1">
      <c r="A81" s="314"/>
      <c r="B81" s="314"/>
      <c r="C81" s="302" t="s">
        <v>195</v>
      </c>
      <c r="D81" s="309" t="s">
        <v>209</v>
      </c>
      <c r="E81" s="303">
        <f t="shared" si="1"/>
        <v>0</v>
      </c>
      <c r="F81" s="433">
        <f>IFERROR(INDEX('1A'!$G$192:$G$227,MATCH(C81,'1A'!$B$192:$B$227,0)),0)</f>
        <v>0</v>
      </c>
      <c r="G81" s="433">
        <f>IFERROR(INDEX('2A'!$G$192:$G$227,MATCH(C81,'2A'!$B$192:$B$227,0)),0)</f>
        <v>0</v>
      </c>
      <c r="H81" s="433">
        <f>IFERROR(INDEX('3A'!$G$192:$G$227,MATCH(C81,'3A'!$B$192:$B$227,0)),0)</f>
        <v>0</v>
      </c>
      <c r="I81" s="433">
        <f>IFERROR(INDEX('4A'!$G$192:$G$227,MATCH(C81,'4A'!$B$192:$B$227,0)),0)</f>
        <v>0</v>
      </c>
      <c r="J81" s="433">
        <f>IFERROR(INDEX('5A'!$G$192:$G$227,MATCH(C81,'5A'!$B$192:$B$227,0)),0)</f>
        <v>0</v>
      </c>
      <c r="K81" s="433">
        <f>IFERROR(INDEX('6A'!$G$192:$G$227,MATCH(C81,'6A'!$B$192:$B$227,0)),0)</f>
        <v>0</v>
      </c>
      <c r="L81" s="433">
        <f>IFERROR(INDEX('7A'!$G$192:$G$227,MATCH(C81,'7A'!$B$192:$B$227,0)),0)</f>
        <v>0</v>
      </c>
      <c r="M81" s="433">
        <f>IFERROR(INDEX('8A'!$G$192:$G$227,MATCH(C81,'8A'!$B$192:$B$227,0)),0)</f>
        <v>0</v>
      </c>
      <c r="N81" s="433">
        <f>IFERROR(INDEX('9A'!$G$192:$G$227,MATCH(C81,'9A'!$B$192:$B$227,0)),0)</f>
        <v>0</v>
      </c>
      <c r="O81" s="433">
        <f>IFERROR(INDEX('10A'!$G$192:$G$227,MATCH(C81,'10A'!$B$192:$B$227,0)),0)</f>
        <v>0</v>
      </c>
      <c r="P81" s="433">
        <f>IFERROR(INDEX('11A'!$G$192:$G$227,MATCH(C81,'11A'!$B$192:$B$227,0)),0)</f>
        <v>0</v>
      </c>
      <c r="Q81" s="433">
        <f>IFERROR(INDEX('12A'!$G$192:$G$227,MATCH(C81,'12A'!$B$192:$B$227,0)),0)</f>
        <v>0</v>
      </c>
      <c r="R81" s="433">
        <f>IFERROR(INDEX('13A'!$G$192:$G$227,MATCH(C81,'13A'!$B$192:$B$227,0)),0)</f>
        <v>0</v>
      </c>
      <c r="S81" s="433">
        <f>IFERROR(INDEX('14A'!$G$192:$G$227,MATCH(C81,'14A'!$B$192:$B$227,0)),0)</f>
        <v>0</v>
      </c>
      <c r="T81" s="433">
        <f>IFERROR(INDEX('15A'!$G$192:$G$227,MATCH(C81,'15A'!$B$192:$B$227,0)),0)</f>
        <v>0</v>
      </c>
      <c r="U81" s="433">
        <f>IFERROR(INDEX('16A'!$G$192:$G$227,MATCH($C81,'16A'!$B$192:$B$227,0)),0)</f>
        <v>0</v>
      </c>
      <c r="V81" s="433">
        <f>IFERROR(INDEX('17A'!$G$192:$G$227,MATCH($C81,'17A'!$B$192:$B$227,0)),0)</f>
        <v>0</v>
      </c>
      <c r="W81" s="433">
        <f>IFERROR(INDEX('18A'!$G$192:$G$227,MATCH($C81,'18A'!$B$192:$B$227,0)),0)</f>
        <v>0</v>
      </c>
      <c r="X81" s="433">
        <f>IFERROR(INDEX('19A'!$G$192:$G$227,MATCH($C81,'19A'!$B$192:$B$227,0)),0)</f>
        <v>0</v>
      </c>
      <c r="Y81" s="433">
        <f>IFERROR(INDEX('20A'!$G$192:$G$227,MATCH($C81,'20A'!$B$192:$B$227,0)),0)</f>
        <v>0</v>
      </c>
      <c r="Z81" s="433">
        <f>IFERROR(INDEX('21A'!$G$192:$G$227,MATCH($C81,'21A'!$B$192:$B$227,0)),0)</f>
        <v>0</v>
      </c>
      <c r="AA81" s="433">
        <f>IFERROR(INDEX('22A'!$G$192:$G$227,MATCH($C81,'22A'!$B$192:$B$227,0)),0)</f>
        <v>0</v>
      </c>
      <c r="AB81" s="433">
        <f>IFERROR(INDEX('23A'!$G$192:$G$227,MATCH($C81,'23A'!$B$192:$B$227,0)),0)</f>
        <v>0</v>
      </c>
      <c r="AC81" s="433">
        <f>IFERROR(INDEX('24A'!$G$192:$G$227,MATCH($C81,'24A'!$B$192:$B$227,0)),0)</f>
        <v>0</v>
      </c>
      <c r="AD81" s="433">
        <f>IFERROR(INDEX('25A'!$G$192:$G$227,MATCH($C81,'25A'!$B$192:$B$227,0)),0)</f>
        <v>0</v>
      </c>
      <c r="AE81" s="433">
        <f>IFERROR(INDEX('26A'!$G$192:$G$227,MATCH($C81,'26A'!$B$192:$B$227,0)),0)</f>
        <v>0</v>
      </c>
      <c r="AF81" s="433">
        <f>IFERROR(INDEX('27A'!$G$192:$G$227,MATCH($C81,'27A'!$B$192:$B$227,0)),0)</f>
        <v>0</v>
      </c>
      <c r="AG81" s="433">
        <f>IFERROR(INDEX('28A'!$G$192:$G$227,MATCH($C81,'28A'!$B$192:$B$227,0)),0)</f>
        <v>0</v>
      </c>
      <c r="AH81" s="433">
        <f>IFERROR(INDEX('29A'!$G$192:$G$227,MATCH($C81,'29A'!$B$192:$B$227,0)),0)</f>
        <v>0</v>
      </c>
      <c r="AI81" s="433">
        <f>IFERROR(INDEX('30A'!$G$192:$G$227,MATCH($C81,'30A'!$B$192:$B$227,0)),0)</f>
        <v>0</v>
      </c>
    </row>
    <row r="82" spans="1:35" ht="17.399999999999999" hidden="1">
      <c r="A82" s="314"/>
      <c r="B82" s="314"/>
      <c r="C82" s="302" t="s">
        <v>196</v>
      </c>
      <c r="D82" s="309" t="s">
        <v>209</v>
      </c>
      <c r="E82" s="303">
        <f t="shared" si="1"/>
        <v>0</v>
      </c>
      <c r="F82" s="433">
        <f>IFERROR(INDEX('1A'!$G$192:$G$227,MATCH(C82,'1A'!$B$192:$B$227,0)),0)</f>
        <v>0</v>
      </c>
      <c r="G82" s="433">
        <f>IFERROR(INDEX('2A'!$G$192:$G$227,MATCH(C82,'2A'!$B$192:$B$227,0)),0)</f>
        <v>0</v>
      </c>
      <c r="H82" s="433">
        <f>IFERROR(INDEX('3A'!$G$192:$G$227,MATCH(C82,'3A'!$B$192:$B$227,0)),0)</f>
        <v>0</v>
      </c>
      <c r="I82" s="433">
        <f>IFERROR(INDEX('4A'!$G$192:$G$227,MATCH(C82,'4A'!$B$192:$B$227,0)),0)</f>
        <v>0</v>
      </c>
      <c r="J82" s="433">
        <f>IFERROR(INDEX('5A'!$G$192:$G$227,MATCH(C82,'5A'!$B$192:$B$227,0)),0)</f>
        <v>0</v>
      </c>
      <c r="K82" s="433">
        <f>IFERROR(INDEX('6A'!$G$192:$G$227,MATCH(C82,'6A'!$B$192:$B$227,0)),0)</f>
        <v>0</v>
      </c>
      <c r="L82" s="433">
        <f>IFERROR(INDEX('7A'!$G$192:$G$227,MATCH(C82,'7A'!$B$192:$B$227,0)),0)</f>
        <v>0</v>
      </c>
      <c r="M82" s="433">
        <f>IFERROR(INDEX('8A'!$G$192:$G$227,MATCH(C82,'8A'!$B$192:$B$227,0)),0)</f>
        <v>0</v>
      </c>
      <c r="N82" s="433">
        <f>IFERROR(INDEX('9A'!$G$192:$G$227,MATCH(C82,'9A'!$B$192:$B$227,0)),0)</f>
        <v>0</v>
      </c>
      <c r="O82" s="433">
        <f>IFERROR(INDEX('10A'!$G$192:$G$227,MATCH(C82,'10A'!$B$192:$B$227,0)),0)</f>
        <v>0</v>
      </c>
      <c r="P82" s="433">
        <f>IFERROR(INDEX('11A'!$G$192:$G$227,MATCH(C82,'11A'!$B$192:$B$227,0)),0)</f>
        <v>0</v>
      </c>
      <c r="Q82" s="433">
        <f>IFERROR(INDEX('12A'!$G$192:$G$227,MATCH(C82,'12A'!$B$192:$B$227,0)),0)</f>
        <v>0</v>
      </c>
      <c r="R82" s="433">
        <f>IFERROR(INDEX('13A'!$G$192:$G$227,MATCH(C82,'13A'!$B$192:$B$227,0)),0)</f>
        <v>0</v>
      </c>
      <c r="S82" s="433">
        <f>IFERROR(INDEX('14A'!$G$192:$G$227,MATCH(C82,'14A'!$B$192:$B$227,0)),0)</f>
        <v>0</v>
      </c>
      <c r="T82" s="433">
        <f>IFERROR(INDEX('15A'!$G$192:$G$227,MATCH(C82,'15A'!$B$192:$B$227,0)),0)</f>
        <v>0</v>
      </c>
      <c r="U82" s="433">
        <f>IFERROR(INDEX('16A'!$G$192:$G$227,MATCH($C82,'16A'!$B$192:$B$227,0)),0)</f>
        <v>0</v>
      </c>
      <c r="V82" s="433">
        <f>IFERROR(INDEX('17A'!$G$192:$G$227,MATCH($C82,'17A'!$B$192:$B$227,0)),0)</f>
        <v>0</v>
      </c>
      <c r="W82" s="433">
        <f>IFERROR(INDEX('18A'!$G$192:$G$227,MATCH($C82,'18A'!$B$192:$B$227,0)),0)</f>
        <v>0</v>
      </c>
      <c r="X82" s="433">
        <f>IFERROR(INDEX('19A'!$G$192:$G$227,MATCH($C82,'19A'!$B$192:$B$227,0)),0)</f>
        <v>0</v>
      </c>
      <c r="Y82" s="433">
        <f>IFERROR(INDEX('20A'!$G$192:$G$227,MATCH($C82,'20A'!$B$192:$B$227,0)),0)</f>
        <v>0</v>
      </c>
      <c r="Z82" s="433">
        <f>IFERROR(INDEX('21A'!$G$192:$G$227,MATCH($C82,'21A'!$B$192:$B$227,0)),0)</f>
        <v>0</v>
      </c>
      <c r="AA82" s="433">
        <f>IFERROR(INDEX('22A'!$G$192:$G$227,MATCH($C82,'22A'!$B$192:$B$227,0)),0)</f>
        <v>0</v>
      </c>
      <c r="AB82" s="433">
        <f>IFERROR(INDEX('23A'!$G$192:$G$227,MATCH($C82,'23A'!$B$192:$B$227,0)),0)</f>
        <v>0</v>
      </c>
      <c r="AC82" s="433">
        <f>IFERROR(INDEX('24A'!$G$192:$G$227,MATCH($C82,'24A'!$B$192:$B$227,0)),0)</f>
        <v>0</v>
      </c>
      <c r="AD82" s="433">
        <f>IFERROR(INDEX('25A'!$G$192:$G$227,MATCH($C82,'25A'!$B$192:$B$227,0)),0)</f>
        <v>0</v>
      </c>
      <c r="AE82" s="433">
        <f>IFERROR(INDEX('26A'!$G$192:$G$227,MATCH($C82,'26A'!$B$192:$B$227,0)),0)</f>
        <v>0</v>
      </c>
      <c r="AF82" s="433">
        <f>IFERROR(INDEX('27A'!$G$192:$G$227,MATCH($C82,'27A'!$B$192:$B$227,0)),0)</f>
        <v>0</v>
      </c>
      <c r="AG82" s="433">
        <f>IFERROR(INDEX('28A'!$G$192:$G$227,MATCH($C82,'28A'!$B$192:$B$227,0)),0)</f>
        <v>0</v>
      </c>
      <c r="AH82" s="433">
        <f>IFERROR(INDEX('29A'!$G$192:$G$227,MATCH($C82,'29A'!$B$192:$B$227,0)),0)</f>
        <v>0</v>
      </c>
      <c r="AI82" s="433">
        <f>IFERROR(INDEX('30A'!$G$192:$G$227,MATCH($C82,'30A'!$B$192:$B$227,0)),0)</f>
        <v>0</v>
      </c>
    </row>
    <row r="83" spans="1:35" ht="17.399999999999999" hidden="1">
      <c r="A83" s="314"/>
      <c r="B83" s="314"/>
      <c r="C83" s="302" t="s">
        <v>24</v>
      </c>
      <c r="D83" s="309" t="s">
        <v>209</v>
      </c>
      <c r="E83" s="303">
        <f t="shared" si="1"/>
        <v>0</v>
      </c>
      <c r="F83" s="433">
        <f>IFERROR(INDEX('1A'!$G$192:$G$227,MATCH(C83,'1A'!$B$192:$B$227,0)),0)</f>
        <v>0</v>
      </c>
      <c r="G83" s="433">
        <f>IFERROR(INDEX('2A'!$G$192:$G$227,MATCH(C83,'2A'!$B$192:$B$227,0)),0)</f>
        <v>0</v>
      </c>
      <c r="H83" s="433">
        <f>IFERROR(INDEX('3A'!$G$192:$G$227,MATCH(C83,'3A'!$B$192:$B$227,0)),0)</f>
        <v>0</v>
      </c>
      <c r="I83" s="433">
        <f>IFERROR(INDEX('4A'!$G$192:$G$227,MATCH(C83,'4A'!$B$192:$B$227,0)),0)</f>
        <v>0</v>
      </c>
      <c r="J83" s="433">
        <f>IFERROR(INDEX('5A'!$G$192:$G$227,MATCH(C83,'5A'!$B$192:$B$227,0)),0)</f>
        <v>0</v>
      </c>
      <c r="K83" s="433">
        <f>IFERROR(INDEX('6A'!$G$192:$G$227,MATCH(C83,'6A'!$B$192:$B$227,0)),0)</f>
        <v>0</v>
      </c>
      <c r="L83" s="433">
        <f>IFERROR(INDEX('7A'!$G$192:$G$227,MATCH(C83,'7A'!$B$192:$B$227,0)),0)</f>
        <v>0</v>
      </c>
      <c r="M83" s="433">
        <f>IFERROR(INDEX('8A'!$G$192:$G$227,MATCH(C83,'8A'!$B$192:$B$227,0)),0)</f>
        <v>0</v>
      </c>
      <c r="N83" s="433">
        <f>IFERROR(INDEX('9A'!$G$192:$G$227,MATCH(C83,'9A'!$B$192:$B$227,0)),0)</f>
        <v>0</v>
      </c>
      <c r="O83" s="433">
        <f>IFERROR(INDEX('10A'!$G$192:$G$227,MATCH(C83,'10A'!$B$192:$B$227,0)),0)</f>
        <v>0</v>
      </c>
      <c r="P83" s="433">
        <f>IFERROR(INDEX('11A'!$G$192:$G$227,MATCH(C83,'11A'!$B$192:$B$227,0)),0)</f>
        <v>0</v>
      </c>
      <c r="Q83" s="433">
        <f>IFERROR(INDEX('12A'!$G$192:$G$227,MATCH(C83,'12A'!$B$192:$B$227,0)),0)</f>
        <v>0</v>
      </c>
      <c r="R83" s="433">
        <f>IFERROR(INDEX('13A'!$G$192:$G$227,MATCH(C83,'13A'!$B$192:$B$227,0)),0)</f>
        <v>0</v>
      </c>
      <c r="S83" s="433">
        <f>IFERROR(INDEX('14A'!$G$192:$G$227,MATCH(C83,'14A'!$B$192:$B$227,0)),0)</f>
        <v>0</v>
      </c>
      <c r="T83" s="433">
        <f>IFERROR(INDEX('15A'!$G$192:$G$227,MATCH(C83,'15A'!$B$192:$B$227,0)),0)</f>
        <v>0</v>
      </c>
      <c r="U83" s="433">
        <f>IFERROR(INDEX('16A'!$G$192:$G$227,MATCH($C83,'16A'!$B$192:$B$227,0)),0)</f>
        <v>0</v>
      </c>
      <c r="V83" s="433">
        <f>IFERROR(INDEX('17A'!$G$192:$G$227,MATCH($C83,'17A'!$B$192:$B$227,0)),0)</f>
        <v>0</v>
      </c>
      <c r="W83" s="433">
        <f>IFERROR(INDEX('18A'!$G$192:$G$227,MATCH($C83,'18A'!$B$192:$B$227,0)),0)</f>
        <v>0</v>
      </c>
      <c r="X83" s="433">
        <f>IFERROR(INDEX('19A'!$G$192:$G$227,MATCH($C83,'19A'!$B$192:$B$227,0)),0)</f>
        <v>0</v>
      </c>
      <c r="Y83" s="433">
        <f>IFERROR(INDEX('20A'!$G$192:$G$227,MATCH($C83,'20A'!$B$192:$B$227,0)),0)</f>
        <v>0</v>
      </c>
      <c r="Z83" s="433">
        <f>IFERROR(INDEX('21A'!$G$192:$G$227,MATCH($C83,'21A'!$B$192:$B$227,0)),0)</f>
        <v>0</v>
      </c>
      <c r="AA83" s="433">
        <f>IFERROR(INDEX('22A'!$G$192:$G$227,MATCH($C83,'22A'!$B$192:$B$227,0)),0)</f>
        <v>0</v>
      </c>
      <c r="AB83" s="433">
        <f>IFERROR(INDEX('23A'!$G$192:$G$227,MATCH($C83,'23A'!$B$192:$B$227,0)),0)</f>
        <v>0</v>
      </c>
      <c r="AC83" s="433">
        <f>IFERROR(INDEX('24A'!$G$192:$G$227,MATCH($C83,'24A'!$B$192:$B$227,0)),0)</f>
        <v>0</v>
      </c>
      <c r="AD83" s="433">
        <f>IFERROR(INDEX('25A'!$G$192:$G$227,MATCH($C83,'25A'!$B$192:$B$227,0)),0)</f>
        <v>0</v>
      </c>
      <c r="AE83" s="433">
        <f>IFERROR(INDEX('26A'!$G$192:$G$227,MATCH($C83,'26A'!$B$192:$B$227,0)),0)</f>
        <v>0</v>
      </c>
      <c r="AF83" s="433">
        <f>IFERROR(INDEX('27A'!$G$192:$G$227,MATCH($C83,'27A'!$B$192:$B$227,0)),0)</f>
        <v>0</v>
      </c>
      <c r="AG83" s="433">
        <f>IFERROR(INDEX('28A'!$G$192:$G$227,MATCH($C83,'28A'!$B$192:$B$227,0)),0)</f>
        <v>0</v>
      </c>
      <c r="AH83" s="433">
        <f>IFERROR(INDEX('29A'!$G$192:$G$227,MATCH($C83,'29A'!$B$192:$B$227,0)),0)</f>
        <v>0</v>
      </c>
      <c r="AI83" s="433">
        <f>IFERROR(INDEX('30A'!$G$192:$G$227,MATCH($C83,'30A'!$B$192:$B$227,0)),0)</f>
        <v>0</v>
      </c>
    </row>
    <row r="84" spans="1:35" ht="17.399999999999999" hidden="1">
      <c r="A84" s="314"/>
      <c r="B84" s="314"/>
      <c r="C84" s="302" t="s">
        <v>25</v>
      </c>
      <c r="D84" s="309" t="s">
        <v>209</v>
      </c>
      <c r="E84" s="303">
        <f t="shared" si="1"/>
        <v>0</v>
      </c>
      <c r="F84" s="433">
        <f>IFERROR(INDEX('1A'!$G$192:$G$227,MATCH(C84,'1A'!$B$192:$B$227,0)),0)</f>
        <v>0</v>
      </c>
      <c r="G84" s="433">
        <f>IFERROR(INDEX('2A'!$G$192:$G$227,MATCH(C84,'2A'!$B$192:$B$227,0)),0)</f>
        <v>0</v>
      </c>
      <c r="H84" s="433">
        <f>IFERROR(INDEX('3A'!$G$192:$G$227,MATCH(C84,'3A'!$B$192:$B$227,0)),0)</f>
        <v>0</v>
      </c>
      <c r="I84" s="433">
        <f>IFERROR(INDEX('4A'!$G$192:$G$227,MATCH(C84,'4A'!$B$192:$B$227,0)),0)</f>
        <v>0</v>
      </c>
      <c r="J84" s="433">
        <f>IFERROR(INDEX('5A'!$G$192:$G$227,MATCH(C84,'5A'!$B$192:$B$227,0)),0)</f>
        <v>0</v>
      </c>
      <c r="K84" s="433">
        <f>IFERROR(INDEX('6A'!$G$192:$G$227,MATCH(C84,'6A'!$B$192:$B$227,0)),0)</f>
        <v>0</v>
      </c>
      <c r="L84" s="433">
        <f>IFERROR(INDEX('7A'!$G$192:$G$227,MATCH(C84,'7A'!$B$192:$B$227,0)),0)</f>
        <v>0</v>
      </c>
      <c r="M84" s="433">
        <f>IFERROR(INDEX('8A'!$G$192:$G$227,MATCH(C84,'8A'!$B$192:$B$227,0)),0)</f>
        <v>0</v>
      </c>
      <c r="N84" s="433">
        <f>IFERROR(INDEX('9A'!$G$192:$G$227,MATCH(C84,'9A'!$B$192:$B$227,0)),0)</f>
        <v>0</v>
      </c>
      <c r="O84" s="433">
        <f>IFERROR(INDEX('10A'!$G$192:$G$227,MATCH(C84,'10A'!$B$192:$B$227,0)),0)</f>
        <v>0</v>
      </c>
      <c r="P84" s="433">
        <f>IFERROR(INDEX('11A'!$G$192:$G$227,MATCH(C84,'11A'!$B$192:$B$227,0)),0)</f>
        <v>0</v>
      </c>
      <c r="Q84" s="433">
        <f>IFERROR(INDEX('12A'!$G$192:$G$227,MATCH(C84,'12A'!$B$192:$B$227,0)),0)</f>
        <v>0</v>
      </c>
      <c r="R84" s="433">
        <f>IFERROR(INDEX('13A'!$G$192:$G$227,MATCH(C84,'13A'!$B$192:$B$227,0)),0)</f>
        <v>0</v>
      </c>
      <c r="S84" s="433">
        <f>IFERROR(INDEX('14A'!$G$192:$G$227,MATCH(C84,'14A'!$B$192:$B$227,0)),0)</f>
        <v>0</v>
      </c>
      <c r="T84" s="433">
        <f>IFERROR(INDEX('15A'!$G$192:$G$227,MATCH(C84,'15A'!$B$192:$B$227,0)),0)</f>
        <v>0</v>
      </c>
      <c r="U84" s="433">
        <f>IFERROR(INDEX('16A'!$G$192:$G$227,MATCH($C84,'16A'!$B$192:$B$227,0)),0)</f>
        <v>0</v>
      </c>
      <c r="V84" s="433">
        <f>IFERROR(INDEX('17A'!$G$192:$G$227,MATCH($C84,'17A'!$B$192:$B$227,0)),0)</f>
        <v>0</v>
      </c>
      <c r="W84" s="433">
        <f>IFERROR(INDEX('18A'!$G$192:$G$227,MATCH($C84,'18A'!$B$192:$B$227,0)),0)</f>
        <v>0</v>
      </c>
      <c r="X84" s="433">
        <f>IFERROR(INDEX('19A'!$G$192:$G$227,MATCH($C84,'19A'!$B$192:$B$227,0)),0)</f>
        <v>0</v>
      </c>
      <c r="Y84" s="433">
        <f>IFERROR(INDEX('20A'!$G$192:$G$227,MATCH($C84,'20A'!$B$192:$B$227,0)),0)</f>
        <v>0</v>
      </c>
      <c r="Z84" s="433">
        <f>IFERROR(INDEX('21A'!$G$192:$G$227,MATCH($C84,'21A'!$B$192:$B$227,0)),0)</f>
        <v>0</v>
      </c>
      <c r="AA84" s="433">
        <f>IFERROR(INDEX('22A'!$G$192:$G$227,MATCH($C84,'22A'!$B$192:$B$227,0)),0)</f>
        <v>0</v>
      </c>
      <c r="AB84" s="433">
        <f>IFERROR(INDEX('23A'!$G$192:$G$227,MATCH($C84,'23A'!$B$192:$B$227,0)),0)</f>
        <v>0</v>
      </c>
      <c r="AC84" s="433">
        <f>IFERROR(INDEX('24A'!$G$192:$G$227,MATCH($C84,'24A'!$B$192:$B$227,0)),0)</f>
        <v>0</v>
      </c>
      <c r="AD84" s="433">
        <f>IFERROR(INDEX('25A'!$G$192:$G$227,MATCH($C84,'25A'!$B$192:$B$227,0)),0)</f>
        <v>0</v>
      </c>
      <c r="AE84" s="433">
        <f>IFERROR(INDEX('26A'!$G$192:$G$227,MATCH($C84,'26A'!$B$192:$B$227,0)),0)</f>
        <v>0</v>
      </c>
      <c r="AF84" s="433">
        <f>IFERROR(INDEX('27A'!$G$192:$G$227,MATCH($C84,'27A'!$B$192:$B$227,0)),0)</f>
        <v>0</v>
      </c>
      <c r="AG84" s="433">
        <f>IFERROR(INDEX('28A'!$G$192:$G$227,MATCH($C84,'28A'!$B$192:$B$227,0)),0)</f>
        <v>0</v>
      </c>
      <c r="AH84" s="433">
        <f>IFERROR(INDEX('29A'!$G$192:$G$227,MATCH($C84,'29A'!$B$192:$B$227,0)),0)</f>
        <v>0</v>
      </c>
      <c r="AI84" s="433">
        <f>IFERROR(INDEX('30A'!$G$192:$G$227,MATCH($C84,'30A'!$B$192:$B$227,0)),0)</f>
        <v>0</v>
      </c>
    </row>
    <row r="85" spans="1:35" ht="17.399999999999999" hidden="1">
      <c r="A85" s="314"/>
      <c r="B85" s="314"/>
      <c r="C85" s="302" t="s">
        <v>26</v>
      </c>
      <c r="D85" s="309" t="s">
        <v>209</v>
      </c>
      <c r="E85" s="303">
        <f t="shared" si="1"/>
        <v>0</v>
      </c>
      <c r="F85" s="433">
        <f>IFERROR(INDEX('1A'!$G$192:$G$227,MATCH(C85,'1A'!$B$192:$B$227,0)),0)</f>
        <v>0</v>
      </c>
      <c r="G85" s="433">
        <f>IFERROR(INDEX('2A'!$G$192:$G$227,MATCH(C85,'2A'!$B$192:$B$227,0)),0)</f>
        <v>0</v>
      </c>
      <c r="H85" s="433">
        <f>IFERROR(INDEX('3A'!$G$192:$G$227,MATCH(C85,'3A'!$B$192:$B$227,0)),0)</f>
        <v>0</v>
      </c>
      <c r="I85" s="433">
        <f>IFERROR(INDEX('4A'!$G$192:$G$227,MATCH(C85,'4A'!$B$192:$B$227,0)),0)</f>
        <v>0</v>
      </c>
      <c r="J85" s="433">
        <f>IFERROR(INDEX('5A'!$G$192:$G$227,MATCH(C85,'5A'!$B$192:$B$227,0)),0)</f>
        <v>0</v>
      </c>
      <c r="K85" s="433">
        <f>IFERROR(INDEX('6A'!$G$192:$G$227,MATCH(C85,'6A'!$B$192:$B$227,0)),0)</f>
        <v>0</v>
      </c>
      <c r="L85" s="433">
        <f>IFERROR(INDEX('7A'!$G$192:$G$227,MATCH(C85,'7A'!$B$192:$B$227,0)),0)</f>
        <v>0</v>
      </c>
      <c r="M85" s="433">
        <f>IFERROR(INDEX('8A'!$G$192:$G$227,MATCH(C85,'8A'!$B$192:$B$227,0)),0)</f>
        <v>0</v>
      </c>
      <c r="N85" s="433">
        <f>IFERROR(INDEX('9A'!$G$192:$G$227,MATCH(C85,'9A'!$B$192:$B$227,0)),0)</f>
        <v>0</v>
      </c>
      <c r="O85" s="433">
        <f>IFERROR(INDEX('10A'!$G$192:$G$227,MATCH(C85,'10A'!$B$192:$B$227,0)),0)</f>
        <v>0</v>
      </c>
      <c r="P85" s="433">
        <f>IFERROR(INDEX('11A'!$G$192:$G$227,MATCH(C85,'11A'!$B$192:$B$227,0)),0)</f>
        <v>0</v>
      </c>
      <c r="Q85" s="433">
        <f>IFERROR(INDEX('12A'!$G$192:$G$227,MATCH(C85,'12A'!$B$192:$B$227,0)),0)</f>
        <v>0</v>
      </c>
      <c r="R85" s="433">
        <f>IFERROR(INDEX('13A'!$G$192:$G$227,MATCH(C85,'13A'!$B$192:$B$227,0)),0)</f>
        <v>0</v>
      </c>
      <c r="S85" s="433">
        <f>IFERROR(INDEX('14A'!$G$192:$G$227,MATCH(C85,'14A'!$B$192:$B$227,0)),0)</f>
        <v>0</v>
      </c>
      <c r="T85" s="433">
        <f>IFERROR(INDEX('15A'!$G$192:$G$227,MATCH(C85,'15A'!$B$192:$B$227,0)),0)</f>
        <v>0</v>
      </c>
      <c r="U85" s="433">
        <f>IFERROR(INDEX('16A'!$G$192:$G$227,MATCH($C85,'16A'!$B$192:$B$227,0)),0)</f>
        <v>0</v>
      </c>
      <c r="V85" s="433">
        <f>IFERROR(INDEX('17A'!$G$192:$G$227,MATCH($C85,'17A'!$B$192:$B$227,0)),0)</f>
        <v>0</v>
      </c>
      <c r="W85" s="433">
        <f>IFERROR(INDEX('18A'!$G$192:$G$227,MATCH($C85,'18A'!$B$192:$B$227,0)),0)</f>
        <v>0</v>
      </c>
      <c r="X85" s="433">
        <f>IFERROR(INDEX('19A'!$G$192:$G$227,MATCH($C85,'19A'!$B$192:$B$227,0)),0)</f>
        <v>0</v>
      </c>
      <c r="Y85" s="433">
        <f>IFERROR(INDEX('20A'!$G$192:$G$227,MATCH($C85,'20A'!$B$192:$B$227,0)),0)</f>
        <v>0</v>
      </c>
      <c r="Z85" s="433">
        <f>IFERROR(INDEX('21A'!$G$192:$G$227,MATCH($C85,'21A'!$B$192:$B$227,0)),0)</f>
        <v>0</v>
      </c>
      <c r="AA85" s="433">
        <f>IFERROR(INDEX('22A'!$G$192:$G$227,MATCH($C85,'22A'!$B$192:$B$227,0)),0)</f>
        <v>0</v>
      </c>
      <c r="AB85" s="433">
        <f>IFERROR(INDEX('23A'!$G$192:$G$227,MATCH($C85,'23A'!$B$192:$B$227,0)),0)</f>
        <v>0</v>
      </c>
      <c r="AC85" s="433">
        <f>IFERROR(INDEX('24A'!$G$192:$G$227,MATCH($C85,'24A'!$B$192:$B$227,0)),0)</f>
        <v>0</v>
      </c>
      <c r="AD85" s="433">
        <f>IFERROR(INDEX('25A'!$G$192:$G$227,MATCH($C85,'25A'!$B$192:$B$227,0)),0)</f>
        <v>0</v>
      </c>
      <c r="AE85" s="433">
        <f>IFERROR(INDEX('26A'!$G$192:$G$227,MATCH($C85,'26A'!$B$192:$B$227,0)),0)</f>
        <v>0</v>
      </c>
      <c r="AF85" s="433">
        <f>IFERROR(INDEX('27A'!$G$192:$G$227,MATCH($C85,'27A'!$B$192:$B$227,0)),0)</f>
        <v>0</v>
      </c>
      <c r="AG85" s="433">
        <f>IFERROR(INDEX('28A'!$G$192:$G$227,MATCH($C85,'28A'!$B$192:$B$227,0)),0)</f>
        <v>0</v>
      </c>
      <c r="AH85" s="433">
        <f>IFERROR(INDEX('29A'!$G$192:$G$227,MATCH($C85,'29A'!$B$192:$B$227,0)),0)</f>
        <v>0</v>
      </c>
      <c r="AI85" s="433">
        <f>IFERROR(INDEX('30A'!$G$192:$G$227,MATCH($C85,'30A'!$B$192:$B$227,0)),0)</f>
        <v>0</v>
      </c>
    </row>
    <row r="86" spans="1:35" ht="17.399999999999999" hidden="1">
      <c r="A86" s="314"/>
      <c r="B86" s="314"/>
      <c r="C86" s="302" t="s">
        <v>27</v>
      </c>
      <c r="D86" s="309" t="s">
        <v>209</v>
      </c>
      <c r="E86" s="303">
        <f t="shared" si="1"/>
        <v>0</v>
      </c>
      <c r="F86" s="433">
        <f>IFERROR(INDEX('1A'!$G$192:$G$227,MATCH(C86,'1A'!$B$192:$B$227,0)),0)</f>
        <v>0</v>
      </c>
      <c r="G86" s="433">
        <f>IFERROR(INDEX('2A'!$G$192:$G$227,MATCH(C86,'2A'!$B$192:$B$227,0)),0)</f>
        <v>0</v>
      </c>
      <c r="H86" s="433">
        <f>IFERROR(INDEX('3A'!$G$192:$G$227,MATCH(C86,'3A'!$B$192:$B$227,0)),0)</f>
        <v>0</v>
      </c>
      <c r="I86" s="433">
        <f>IFERROR(INDEX('4A'!$G$192:$G$227,MATCH(C86,'4A'!$B$192:$B$227,0)),0)</f>
        <v>0</v>
      </c>
      <c r="J86" s="433">
        <f>IFERROR(INDEX('5A'!$G$192:$G$227,MATCH(C86,'5A'!$B$192:$B$227,0)),0)</f>
        <v>0</v>
      </c>
      <c r="K86" s="433">
        <f>IFERROR(INDEX('6A'!$G$192:$G$227,MATCH(C86,'6A'!$B$192:$B$227,0)),0)</f>
        <v>0</v>
      </c>
      <c r="L86" s="433">
        <f>IFERROR(INDEX('7A'!$G$192:$G$227,MATCH(C86,'7A'!$B$192:$B$227,0)),0)</f>
        <v>0</v>
      </c>
      <c r="M86" s="433">
        <f>IFERROR(INDEX('8A'!$G$192:$G$227,MATCH(C86,'8A'!$B$192:$B$227,0)),0)</f>
        <v>0</v>
      </c>
      <c r="N86" s="433">
        <f>IFERROR(INDEX('9A'!$G$192:$G$227,MATCH(C86,'9A'!$B$192:$B$227,0)),0)</f>
        <v>0</v>
      </c>
      <c r="O86" s="433">
        <f>IFERROR(INDEX('10A'!$G$192:$G$227,MATCH(C86,'10A'!$B$192:$B$227,0)),0)</f>
        <v>0</v>
      </c>
      <c r="P86" s="433">
        <f>IFERROR(INDEX('11A'!$G$192:$G$227,MATCH(C86,'11A'!$B$192:$B$227,0)),0)</f>
        <v>0</v>
      </c>
      <c r="Q86" s="433">
        <f>IFERROR(INDEX('12A'!$G$192:$G$227,MATCH(C86,'12A'!$B$192:$B$227,0)),0)</f>
        <v>0</v>
      </c>
      <c r="R86" s="433">
        <f>IFERROR(INDEX('13A'!$G$192:$G$227,MATCH(C86,'13A'!$B$192:$B$227,0)),0)</f>
        <v>0</v>
      </c>
      <c r="S86" s="433">
        <f>IFERROR(INDEX('14A'!$G$192:$G$227,MATCH(C86,'14A'!$B$192:$B$227,0)),0)</f>
        <v>0</v>
      </c>
      <c r="T86" s="433">
        <f>IFERROR(INDEX('15A'!$G$192:$G$227,MATCH(C86,'15A'!$B$192:$B$227,0)),0)</f>
        <v>0</v>
      </c>
      <c r="U86" s="433">
        <f>IFERROR(INDEX('16A'!$G$192:$G$227,MATCH($C86,'16A'!$B$192:$B$227,0)),0)</f>
        <v>0</v>
      </c>
      <c r="V86" s="433">
        <f>IFERROR(INDEX('17A'!$G$192:$G$227,MATCH($C86,'17A'!$B$192:$B$227,0)),0)</f>
        <v>0</v>
      </c>
      <c r="W86" s="433">
        <f>IFERROR(INDEX('18A'!$G$192:$G$227,MATCH($C86,'18A'!$B$192:$B$227,0)),0)</f>
        <v>0</v>
      </c>
      <c r="X86" s="433">
        <f>IFERROR(INDEX('19A'!$G$192:$G$227,MATCH($C86,'19A'!$B$192:$B$227,0)),0)</f>
        <v>0</v>
      </c>
      <c r="Y86" s="433">
        <f>IFERROR(INDEX('20A'!$G$192:$G$227,MATCH($C86,'20A'!$B$192:$B$227,0)),0)</f>
        <v>0</v>
      </c>
      <c r="Z86" s="433">
        <f>IFERROR(INDEX('21A'!$G$192:$G$227,MATCH($C86,'21A'!$B$192:$B$227,0)),0)</f>
        <v>0</v>
      </c>
      <c r="AA86" s="433">
        <f>IFERROR(INDEX('22A'!$G$192:$G$227,MATCH($C86,'22A'!$B$192:$B$227,0)),0)</f>
        <v>0</v>
      </c>
      <c r="AB86" s="433">
        <f>IFERROR(INDEX('23A'!$G$192:$G$227,MATCH($C86,'23A'!$B$192:$B$227,0)),0)</f>
        <v>0</v>
      </c>
      <c r="AC86" s="433">
        <f>IFERROR(INDEX('24A'!$G$192:$G$227,MATCH($C86,'24A'!$B$192:$B$227,0)),0)</f>
        <v>0</v>
      </c>
      <c r="AD86" s="433">
        <f>IFERROR(INDEX('25A'!$G$192:$G$227,MATCH($C86,'25A'!$B$192:$B$227,0)),0)</f>
        <v>0</v>
      </c>
      <c r="AE86" s="433">
        <f>IFERROR(INDEX('26A'!$G$192:$G$227,MATCH($C86,'26A'!$B$192:$B$227,0)),0)</f>
        <v>0</v>
      </c>
      <c r="AF86" s="433">
        <f>IFERROR(INDEX('27A'!$G$192:$G$227,MATCH($C86,'27A'!$B$192:$B$227,0)),0)</f>
        <v>0</v>
      </c>
      <c r="AG86" s="433">
        <f>IFERROR(INDEX('28A'!$G$192:$G$227,MATCH($C86,'28A'!$B$192:$B$227,0)),0)</f>
        <v>0</v>
      </c>
      <c r="AH86" s="433">
        <f>IFERROR(INDEX('29A'!$G$192:$G$227,MATCH($C86,'29A'!$B$192:$B$227,0)),0)</f>
        <v>0</v>
      </c>
      <c r="AI86" s="433">
        <f>IFERROR(INDEX('30A'!$G$192:$G$227,MATCH($C86,'30A'!$B$192:$B$227,0)),0)</f>
        <v>0</v>
      </c>
    </row>
    <row r="87" spans="1:35" ht="17.399999999999999" hidden="1">
      <c r="A87" s="314"/>
      <c r="B87" s="314"/>
      <c r="C87" s="302" t="s">
        <v>28</v>
      </c>
      <c r="D87" s="309" t="s">
        <v>209</v>
      </c>
      <c r="E87" s="303">
        <f t="shared" si="1"/>
        <v>0</v>
      </c>
      <c r="F87" s="433">
        <f>IFERROR(INDEX('1A'!$G$192:$G$227,MATCH(C87,'1A'!$B$192:$B$227,0)),0)</f>
        <v>0</v>
      </c>
      <c r="G87" s="433">
        <f>IFERROR(INDEX('2A'!$G$192:$G$227,MATCH(C87,'2A'!$B$192:$B$227,0)),0)</f>
        <v>0</v>
      </c>
      <c r="H87" s="433">
        <f>IFERROR(INDEX('3A'!$G$192:$G$227,MATCH(C87,'3A'!$B$192:$B$227,0)),0)</f>
        <v>0</v>
      </c>
      <c r="I87" s="433">
        <f>IFERROR(INDEX('4A'!$G$192:$G$227,MATCH(C87,'4A'!$B$192:$B$227,0)),0)</f>
        <v>0</v>
      </c>
      <c r="J87" s="433">
        <f>IFERROR(INDEX('5A'!$G$192:$G$227,MATCH(C87,'5A'!$B$192:$B$227,0)),0)</f>
        <v>0</v>
      </c>
      <c r="K87" s="433">
        <f>IFERROR(INDEX('6A'!$G$192:$G$227,MATCH(C87,'6A'!$B$192:$B$227,0)),0)</f>
        <v>0</v>
      </c>
      <c r="L87" s="433">
        <f>IFERROR(INDEX('7A'!$G$192:$G$227,MATCH(C87,'7A'!$B$192:$B$227,0)),0)</f>
        <v>0</v>
      </c>
      <c r="M87" s="433">
        <f>IFERROR(INDEX('8A'!$G$192:$G$227,MATCH(C87,'8A'!$B$192:$B$227,0)),0)</f>
        <v>0</v>
      </c>
      <c r="N87" s="433">
        <f>IFERROR(INDEX('9A'!$G$192:$G$227,MATCH(C87,'9A'!$B$192:$B$227,0)),0)</f>
        <v>0</v>
      </c>
      <c r="O87" s="433">
        <f>IFERROR(INDEX('10A'!$G$192:$G$227,MATCH(C87,'10A'!$B$192:$B$227,0)),0)</f>
        <v>0</v>
      </c>
      <c r="P87" s="433">
        <f>IFERROR(INDEX('11A'!$G$192:$G$227,MATCH(C87,'11A'!$B$192:$B$227,0)),0)</f>
        <v>0</v>
      </c>
      <c r="Q87" s="433">
        <f>IFERROR(INDEX('12A'!$G$192:$G$227,MATCH(C87,'12A'!$B$192:$B$227,0)),0)</f>
        <v>0</v>
      </c>
      <c r="R87" s="433">
        <f>IFERROR(INDEX('13A'!$G$192:$G$227,MATCH(C87,'13A'!$B$192:$B$227,0)),0)</f>
        <v>0</v>
      </c>
      <c r="S87" s="433">
        <f>IFERROR(INDEX('14A'!$G$192:$G$227,MATCH(C87,'14A'!$B$192:$B$227,0)),0)</f>
        <v>0</v>
      </c>
      <c r="T87" s="433">
        <f>IFERROR(INDEX('15A'!$G$192:$G$227,MATCH(C87,'15A'!$B$192:$B$227,0)),0)</f>
        <v>0</v>
      </c>
      <c r="U87" s="433">
        <f>IFERROR(INDEX('16A'!$G$192:$G$227,MATCH($C87,'16A'!$B$192:$B$227,0)),0)</f>
        <v>0</v>
      </c>
      <c r="V87" s="433">
        <f>IFERROR(INDEX('17A'!$G$192:$G$227,MATCH($C87,'17A'!$B$192:$B$227,0)),0)</f>
        <v>0</v>
      </c>
      <c r="W87" s="433">
        <f>IFERROR(INDEX('18A'!$G$192:$G$227,MATCH($C87,'18A'!$B$192:$B$227,0)),0)</f>
        <v>0</v>
      </c>
      <c r="X87" s="433">
        <f>IFERROR(INDEX('19A'!$G$192:$G$227,MATCH($C87,'19A'!$B$192:$B$227,0)),0)</f>
        <v>0</v>
      </c>
      <c r="Y87" s="433">
        <f>IFERROR(INDEX('20A'!$G$192:$G$227,MATCH($C87,'20A'!$B$192:$B$227,0)),0)</f>
        <v>0</v>
      </c>
      <c r="Z87" s="433">
        <f>IFERROR(INDEX('21A'!$G$192:$G$227,MATCH($C87,'21A'!$B$192:$B$227,0)),0)</f>
        <v>0</v>
      </c>
      <c r="AA87" s="433">
        <f>IFERROR(INDEX('22A'!$G$192:$G$227,MATCH($C87,'22A'!$B$192:$B$227,0)),0)</f>
        <v>0</v>
      </c>
      <c r="AB87" s="433">
        <f>IFERROR(INDEX('23A'!$G$192:$G$227,MATCH($C87,'23A'!$B$192:$B$227,0)),0)</f>
        <v>0</v>
      </c>
      <c r="AC87" s="433">
        <f>IFERROR(INDEX('24A'!$G$192:$G$227,MATCH($C87,'24A'!$B$192:$B$227,0)),0)</f>
        <v>0</v>
      </c>
      <c r="AD87" s="433">
        <f>IFERROR(INDEX('25A'!$G$192:$G$227,MATCH($C87,'25A'!$B$192:$B$227,0)),0)</f>
        <v>0</v>
      </c>
      <c r="AE87" s="433">
        <f>IFERROR(INDEX('26A'!$G$192:$G$227,MATCH($C87,'26A'!$B$192:$B$227,0)),0)</f>
        <v>0</v>
      </c>
      <c r="AF87" s="433">
        <f>IFERROR(INDEX('27A'!$G$192:$G$227,MATCH($C87,'27A'!$B$192:$B$227,0)),0)</f>
        <v>0</v>
      </c>
      <c r="AG87" s="433">
        <f>IFERROR(INDEX('28A'!$G$192:$G$227,MATCH($C87,'28A'!$B$192:$B$227,0)),0)</f>
        <v>0</v>
      </c>
      <c r="AH87" s="433">
        <f>IFERROR(INDEX('29A'!$G$192:$G$227,MATCH($C87,'29A'!$B$192:$B$227,0)),0)</f>
        <v>0</v>
      </c>
      <c r="AI87" s="433">
        <f>IFERROR(INDEX('30A'!$G$192:$G$227,MATCH($C87,'30A'!$B$192:$B$227,0)),0)</f>
        <v>0</v>
      </c>
    </row>
    <row r="88" spans="1:35" ht="17.399999999999999" hidden="1">
      <c r="A88" s="314"/>
      <c r="B88" s="314"/>
      <c r="C88" s="302" t="s">
        <v>29</v>
      </c>
      <c r="D88" s="309" t="s">
        <v>209</v>
      </c>
      <c r="E88" s="303">
        <f t="shared" si="1"/>
        <v>0</v>
      </c>
      <c r="F88" s="433">
        <f>IFERROR(INDEX('1A'!$G$192:$G$227,MATCH(C88,'1A'!$B$192:$B$227,0)),0)</f>
        <v>0</v>
      </c>
      <c r="G88" s="433">
        <f>IFERROR(INDEX('2A'!$G$192:$G$227,MATCH(C88,'2A'!$B$192:$B$227,0)),0)</f>
        <v>0</v>
      </c>
      <c r="H88" s="433">
        <f>IFERROR(INDEX('3A'!$G$192:$G$227,MATCH(C88,'3A'!$B$192:$B$227,0)),0)</f>
        <v>0</v>
      </c>
      <c r="I88" s="433">
        <f>IFERROR(INDEX('4A'!$G$192:$G$227,MATCH(C88,'4A'!$B$192:$B$227,0)),0)</f>
        <v>0</v>
      </c>
      <c r="J88" s="433">
        <f>IFERROR(INDEX('5A'!$G$192:$G$227,MATCH(C88,'5A'!$B$192:$B$227,0)),0)</f>
        <v>0</v>
      </c>
      <c r="K88" s="433">
        <f>IFERROR(INDEX('6A'!$G$192:$G$227,MATCH(C88,'6A'!$B$192:$B$227,0)),0)</f>
        <v>0</v>
      </c>
      <c r="L88" s="433">
        <f>IFERROR(INDEX('7A'!$G$192:$G$227,MATCH(C88,'7A'!$B$192:$B$227,0)),0)</f>
        <v>0</v>
      </c>
      <c r="M88" s="433">
        <f>IFERROR(INDEX('8A'!$G$192:$G$227,MATCH(C88,'8A'!$B$192:$B$227,0)),0)</f>
        <v>0</v>
      </c>
      <c r="N88" s="433">
        <f>IFERROR(INDEX('9A'!$G$192:$G$227,MATCH(C88,'9A'!$B$192:$B$227,0)),0)</f>
        <v>0</v>
      </c>
      <c r="O88" s="433">
        <f>IFERROR(INDEX('10A'!$G$192:$G$227,MATCH(C88,'10A'!$B$192:$B$227,0)),0)</f>
        <v>0</v>
      </c>
      <c r="P88" s="433">
        <f>IFERROR(INDEX('11A'!$G$192:$G$227,MATCH(C88,'11A'!$B$192:$B$227,0)),0)</f>
        <v>0</v>
      </c>
      <c r="Q88" s="433">
        <f>IFERROR(INDEX('12A'!$G$192:$G$227,MATCH(C88,'12A'!$B$192:$B$227,0)),0)</f>
        <v>0</v>
      </c>
      <c r="R88" s="433">
        <f>IFERROR(INDEX('13A'!$G$192:$G$227,MATCH(C88,'13A'!$B$192:$B$227,0)),0)</f>
        <v>0</v>
      </c>
      <c r="S88" s="433">
        <f>IFERROR(INDEX('14A'!$G$192:$G$227,MATCH(C88,'14A'!$B$192:$B$227,0)),0)</f>
        <v>0</v>
      </c>
      <c r="T88" s="433">
        <f>IFERROR(INDEX('15A'!$G$192:$G$227,MATCH(C88,'15A'!$B$192:$B$227,0)),0)</f>
        <v>0</v>
      </c>
      <c r="U88" s="433">
        <f>IFERROR(INDEX('16A'!$G$192:$G$227,MATCH($C88,'16A'!$B$192:$B$227,0)),0)</f>
        <v>0</v>
      </c>
      <c r="V88" s="433">
        <f>IFERROR(INDEX('17A'!$G$192:$G$227,MATCH($C88,'17A'!$B$192:$B$227,0)),0)</f>
        <v>0</v>
      </c>
      <c r="W88" s="433">
        <f>IFERROR(INDEX('18A'!$G$192:$G$227,MATCH($C88,'18A'!$B$192:$B$227,0)),0)</f>
        <v>0</v>
      </c>
      <c r="X88" s="433">
        <f>IFERROR(INDEX('19A'!$G$192:$G$227,MATCH($C88,'19A'!$B$192:$B$227,0)),0)</f>
        <v>0</v>
      </c>
      <c r="Y88" s="433">
        <f>IFERROR(INDEX('20A'!$G$192:$G$227,MATCH($C88,'20A'!$B$192:$B$227,0)),0)</f>
        <v>0</v>
      </c>
      <c r="Z88" s="433">
        <f>IFERROR(INDEX('21A'!$G$192:$G$227,MATCH($C88,'21A'!$B$192:$B$227,0)),0)</f>
        <v>0</v>
      </c>
      <c r="AA88" s="433">
        <f>IFERROR(INDEX('22A'!$G$192:$G$227,MATCH($C88,'22A'!$B$192:$B$227,0)),0)</f>
        <v>0</v>
      </c>
      <c r="AB88" s="433">
        <f>IFERROR(INDEX('23A'!$G$192:$G$227,MATCH($C88,'23A'!$B$192:$B$227,0)),0)</f>
        <v>0</v>
      </c>
      <c r="AC88" s="433">
        <f>IFERROR(INDEX('24A'!$G$192:$G$227,MATCH($C88,'24A'!$B$192:$B$227,0)),0)</f>
        <v>0</v>
      </c>
      <c r="AD88" s="433">
        <f>IFERROR(INDEX('25A'!$G$192:$G$227,MATCH($C88,'25A'!$B$192:$B$227,0)),0)</f>
        <v>0</v>
      </c>
      <c r="AE88" s="433">
        <f>IFERROR(INDEX('26A'!$G$192:$G$227,MATCH($C88,'26A'!$B$192:$B$227,0)),0)</f>
        <v>0</v>
      </c>
      <c r="AF88" s="433">
        <f>IFERROR(INDEX('27A'!$G$192:$G$227,MATCH($C88,'27A'!$B$192:$B$227,0)),0)</f>
        <v>0</v>
      </c>
      <c r="AG88" s="433">
        <f>IFERROR(INDEX('28A'!$G$192:$G$227,MATCH($C88,'28A'!$B$192:$B$227,0)),0)</f>
        <v>0</v>
      </c>
      <c r="AH88" s="433">
        <f>IFERROR(INDEX('29A'!$G$192:$G$227,MATCH($C88,'29A'!$B$192:$B$227,0)),0)</f>
        <v>0</v>
      </c>
      <c r="AI88" s="433">
        <f>IFERROR(INDEX('30A'!$G$192:$G$227,MATCH($C88,'30A'!$B$192:$B$227,0)),0)</f>
        <v>0</v>
      </c>
    </row>
    <row r="89" spans="1:35" ht="17.399999999999999" hidden="1">
      <c r="A89" s="314"/>
      <c r="B89" s="314"/>
      <c r="C89" s="302" t="s">
        <v>30</v>
      </c>
      <c r="D89" s="309" t="s">
        <v>209</v>
      </c>
      <c r="E89" s="303">
        <f t="shared" si="1"/>
        <v>0</v>
      </c>
      <c r="F89" s="433">
        <f>IFERROR(INDEX('1A'!$G$192:$G$227,MATCH(C89,'1A'!$B$192:$B$227,0)),0)</f>
        <v>0</v>
      </c>
      <c r="G89" s="433">
        <f>IFERROR(INDEX('2A'!$G$192:$G$227,MATCH(C89,'2A'!$B$192:$B$227,0)),0)</f>
        <v>0</v>
      </c>
      <c r="H89" s="433">
        <f>IFERROR(INDEX('3A'!$G$192:$G$227,MATCH(C89,'3A'!$B$192:$B$227,0)),0)</f>
        <v>0</v>
      </c>
      <c r="I89" s="433">
        <f>IFERROR(INDEX('4A'!$G$192:$G$227,MATCH(C89,'4A'!$B$192:$B$227,0)),0)</f>
        <v>0</v>
      </c>
      <c r="J89" s="433">
        <f>IFERROR(INDEX('5A'!$G$192:$G$227,MATCH(C89,'5A'!$B$192:$B$227,0)),0)</f>
        <v>0</v>
      </c>
      <c r="K89" s="433">
        <f>IFERROR(INDEX('6A'!$G$192:$G$227,MATCH(C89,'6A'!$B$192:$B$227,0)),0)</f>
        <v>0</v>
      </c>
      <c r="L89" s="433">
        <f>IFERROR(INDEX('7A'!$G$192:$G$227,MATCH(C89,'7A'!$B$192:$B$227,0)),0)</f>
        <v>0</v>
      </c>
      <c r="M89" s="433">
        <f>IFERROR(INDEX('8A'!$G$192:$G$227,MATCH(C89,'8A'!$B$192:$B$227,0)),0)</f>
        <v>0</v>
      </c>
      <c r="N89" s="433">
        <f>IFERROR(INDEX('9A'!$G$192:$G$227,MATCH(C89,'9A'!$B$192:$B$227,0)),0)</f>
        <v>0</v>
      </c>
      <c r="O89" s="433">
        <f>IFERROR(INDEX('10A'!$G$192:$G$227,MATCH(C89,'10A'!$B$192:$B$227,0)),0)</f>
        <v>0</v>
      </c>
      <c r="P89" s="433">
        <f>IFERROR(INDEX('11A'!$G$192:$G$227,MATCH(C89,'11A'!$B$192:$B$227,0)),0)</f>
        <v>0</v>
      </c>
      <c r="Q89" s="433">
        <f>IFERROR(INDEX('12A'!$G$192:$G$227,MATCH(C89,'12A'!$B$192:$B$227,0)),0)</f>
        <v>0</v>
      </c>
      <c r="R89" s="433">
        <f>IFERROR(INDEX('13A'!$G$192:$G$227,MATCH(C89,'13A'!$B$192:$B$227,0)),0)</f>
        <v>0</v>
      </c>
      <c r="S89" s="433">
        <f>IFERROR(INDEX('14A'!$G$192:$G$227,MATCH(C89,'14A'!$B$192:$B$227,0)),0)</f>
        <v>0</v>
      </c>
      <c r="T89" s="433">
        <f>IFERROR(INDEX('15A'!$G$192:$G$227,MATCH(C89,'15A'!$B$192:$B$227,0)),0)</f>
        <v>0</v>
      </c>
      <c r="U89" s="433">
        <f>IFERROR(INDEX('16A'!$G$192:$G$227,MATCH($C89,'16A'!$B$192:$B$227,0)),0)</f>
        <v>0</v>
      </c>
      <c r="V89" s="433">
        <f>IFERROR(INDEX('17A'!$G$192:$G$227,MATCH($C89,'17A'!$B$192:$B$227,0)),0)</f>
        <v>0</v>
      </c>
      <c r="W89" s="433">
        <f>IFERROR(INDEX('18A'!$G$192:$G$227,MATCH($C89,'18A'!$B$192:$B$227,0)),0)</f>
        <v>0</v>
      </c>
      <c r="X89" s="433">
        <f>IFERROR(INDEX('19A'!$G$192:$G$227,MATCH($C89,'19A'!$B$192:$B$227,0)),0)</f>
        <v>0</v>
      </c>
      <c r="Y89" s="433">
        <f>IFERROR(INDEX('20A'!$G$192:$G$227,MATCH($C89,'20A'!$B$192:$B$227,0)),0)</f>
        <v>0</v>
      </c>
      <c r="Z89" s="433">
        <f>IFERROR(INDEX('21A'!$G$192:$G$227,MATCH($C89,'21A'!$B$192:$B$227,0)),0)</f>
        <v>0</v>
      </c>
      <c r="AA89" s="433">
        <f>IFERROR(INDEX('22A'!$G$192:$G$227,MATCH($C89,'22A'!$B$192:$B$227,0)),0)</f>
        <v>0</v>
      </c>
      <c r="AB89" s="433">
        <f>IFERROR(INDEX('23A'!$G$192:$G$227,MATCH($C89,'23A'!$B$192:$B$227,0)),0)</f>
        <v>0</v>
      </c>
      <c r="AC89" s="433">
        <f>IFERROR(INDEX('24A'!$G$192:$G$227,MATCH($C89,'24A'!$B$192:$B$227,0)),0)</f>
        <v>0</v>
      </c>
      <c r="AD89" s="433">
        <f>IFERROR(INDEX('25A'!$G$192:$G$227,MATCH($C89,'25A'!$B$192:$B$227,0)),0)</f>
        <v>0</v>
      </c>
      <c r="AE89" s="433">
        <f>IFERROR(INDEX('26A'!$G$192:$G$227,MATCH($C89,'26A'!$B$192:$B$227,0)),0)</f>
        <v>0</v>
      </c>
      <c r="AF89" s="433">
        <f>IFERROR(INDEX('27A'!$G$192:$G$227,MATCH($C89,'27A'!$B$192:$B$227,0)),0)</f>
        <v>0</v>
      </c>
      <c r="AG89" s="433">
        <f>IFERROR(INDEX('28A'!$G$192:$G$227,MATCH($C89,'28A'!$B$192:$B$227,0)),0)</f>
        <v>0</v>
      </c>
      <c r="AH89" s="433">
        <f>IFERROR(INDEX('29A'!$G$192:$G$227,MATCH($C89,'29A'!$B$192:$B$227,0)),0)</f>
        <v>0</v>
      </c>
      <c r="AI89" s="433">
        <f>IFERROR(INDEX('30A'!$G$192:$G$227,MATCH($C89,'30A'!$B$192:$B$227,0)),0)</f>
        <v>0</v>
      </c>
    </row>
    <row r="90" spans="1:35" ht="17.399999999999999" hidden="1">
      <c r="A90" s="314"/>
      <c r="B90" s="314"/>
      <c r="C90" s="302" t="s">
        <v>31</v>
      </c>
      <c r="D90" s="309" t="s">
        <v>209</v>
      </c>
      <c r="E90" s="303">
        <f t="shared" si="1"/>
        <v>0</v>
      </c>
      <c r="F90" s="433">
        <f>IFERROR(INDEX('1A'!$G$192:$G$227,MATCH(C90,'1A'!$B$192:$B$227,0)),0)</f>
        <v>0</v>
      </c>
      <c r="G90" s="433">
        <f>IFERROR(INDEX('2A'!$G$192:$G$227,MATCH(C90,'2A'!$B$192:$B$227,0)),0)</f>
        <v>0</v>
      </c>
      <c r="H90" s="433">
        <f>IFERROR(INDEX('3A'!$G$192:$G$227,MATCH(C90,'3A'!$B$192:$B$227,0)),0)</f>
        <v>0</v>
      </c>
      <c r="I90" s="433">
        <f>IFERROR(INDEX('4A'!$G$192:$G$227,MATCH(C90,'4A'!$B$192:$B$227,0)),0)</f>
        <v>0</v>
      </c>
      <c r="J90" s="433">
        <f>IFERROR(INDEX('5A'!$G$192:$G$227,MATCH(C90,'5A'!$B$192:$B$227,0)),0)</f>
        <v>0</v>
      </c>
      <c r="K90" s="433">
        <f>IFERROR(INDEX('6A'!$G$192:$G$227,MATCH(C90,'6A'!$B$192:$B$227,0)),0)</f>
        <v>0</v>
      </c>
      <c r="L90" s="433">
        <f>IFERROR(INDEX('7A'!$G$192:$G$227,MATCH(C90,'7A'!$B$192:$B$227,0)),0)</f>
        <v>0</v>
      </c>
      <c r="M90" s="433">
        <f>IFERROR(INDEX('8A'!$G$192:$G$227,MATCH(C90,'8A'!$B$192:$B$227,0)),0)</f>
        <v>0</v>
      </c>
      <c r="N90" s="433">
        <f>IFERROR(INDEX('9A'!$G$192:$G$227,MATCH(C90,'9A'!$B$192:$B$227,0)),0)</f>
        <v>0</v>
      </c>
      <c r="O90" s="433">
        <f>IFERROR(INDEX('10A'!$G$192:$G$227,MATCH(C90,'10A'!$B$192:$B$227,0)),0)</f>
        <v>0</v>
      </c>
      <c r="P90" s="433">
        <f>IFERROR(INDEX('11A'!$G$192:$G$227,MATCH(C90,'11A'!$B$192:$B$227,0)),0)</f>
        <v>0</v>
      </c>
      <c r="Q90" s="433">
        <f>IFERROR(INDEX('12A'!$G$192:$G$227,MATCH(C90,'12A'!$B$192:$B$227,0)),0)</f>
        <v>0</v>
      </c>
      <c r="R90" s="433">
        <f>IFERROR(INDEX('13A'!$G$192:$G$227,MATCH(C90,'13A'!$B$192:$B$227,0)),0)</f>
        <v>0</v>
      </c>
      <c r="S90" s="433">
        <f>IFERROR(INDEX('14A'!$G$192:$G$227,MATCH(C90,'14A'!$B$192:$B$227,0)),0)</f>
        <v>0</v>
      </c>
      <c r="T90" s="433">
        <f>IFERROR(INDEX('15A'!$G$192:$G$227,MATCH(C90,'15A'!$B$192:$B$227,0)),0)</f>
        <v>0</v>
      </c>
      <c r="U90" s="433">
        <f>IFERROR(INDEX('16A'!$G$192:$G$227,MATCH($C90,'16A'!$B$192:$B$227,0)),0)</f>
        <v>0</v>
      </c>
      <c r="V90" s="433">
        <f>IFERROR(INDEX('17A'!$G$192:$G$227,MATCH($C90,'17A'!$B$192:$B$227,0)),0)</f>
        <v>0</v>
      </c>
      <c r="W90" s="433">
        <f>IFERROR(INDEX('18A'!$G$192:$G$227,MATCH($C90,'18A'!$B$192:$B$227,0)),0)</f>
        <v>0</v>
      </c>
      <c r="X90" s="433">
        <f>IFERROR(INDEX('19A'!$G$192:$G$227,MATCH($C90,'19A'!$B$192:$B$227,0)),0)</f>
        <v>0</v>
      </c>
      <c r="Y90" s="433">
        <f>IFERROR(INDEX('20A'!$G$192:$G$227,MATCH($C90,'20A'!$B$192:$B$227,0)),0)</f>
        <v>0</v>
      </c>
      <c r="Z90" s="433">
        <f>IFERROR(INDEX('21A'!$G$192:$G$227,MATCH($C90,'21A'!$B$192:$B$227,0)),0)</f>
        <v>0</v>
      </c>
      <c r="AA90" s="433">
        <f>IFERROR(INDEX('22A'!$G$192:$G$227,MATCH($C90,'22A'!$B$192:$B$227,0)),0)</f>
        <v>0</v>
      </c>
      <c r="AB90" s="433">
        <f>IFERROR(INDEX('23A'!$G$192:$G$227,MATCH($C90,'23A'!$B$192:$B$227,0)),0)</f>
        <v>0</v>
      </c>
      <c r="AC90" s="433">
        <f>IFERROR(INDEX('24A'!$G$192:$G$227,MATCH($C90,'24A'!$B$192:$B$227,0)),0)</f>
        <v>0</v>
      </c>
      <c r="AD90" s="433">
        <f>IFERROR(INDEX('25A'!$G$192:$G$227,MATCH($C90,'25A'!$B$192:$B$227,0)),0)</f>
        <v>0</v>
      </c>
      <c r="AE90" s="433">
        <f>IFERROR(INDEX('26A'!$G$192:$G$227,MATCH($C90,'26A'!$B$192:$B$227,0)),0)</f>
        <v>0</v>
      </c>
      <c r="AF90" s="433">
        <f>IFERROR(INDEX('27A'!$G$192:$G$227,MATCH($C90,'27A'!$B$192:$B$227,0)),0)</f>
        <v>0</v>
      </c>
      <c r="AG90" s="433">
        <f>IFERROR(INDEX('28A'!$G$192:$G$227,MATCH($C90,'28A'!$B$192:$B$227,0)),0)</f>
        <v>0</v>
      </c>
      <c r="AH90" s="433">
        <f>IFERROR(INDEX('29A'!$G$192:$G$227,MATCH($C90,'29A'!$B$192:$B$227,0)),0)</f>
        <v>0</v>
      </c>
      <c r="AI90" s="433">
        <f>IFERROR(INDEX('30A'!$G$192:$G$227,MATCH($C90,'30A'!$B$192:$B$227,0)),0)</f>
        <v>0</v>
      </c>
    </row>
    <row r="91" spans="1:35" ht="17.399999999999999" hidden="1">
      <c r="A91" s="314"/>
      <c r="B91" s="314"/>
      <c r="C91" s="302" t="s">
        <v>32</v>
      </c>
      <c r="D91" s="309" t="s">
        <v>209</v>
      </c>
      <c r="E91" s="303">
        <f t="shared" si="1"/>
        <v>0</v>
      </c>
      <c r="F91" s="433">
        <f>IFERROR(INDEX('1A'!$G$192:$G$227,MATCH(C91,'1A'!$B$192:$B$227,0)),0)</f>
        <v>0</v>
      </c>
      <c r="G91" s="433">
        <f>IFERROR(INDEX('2A'!$G$192:$G$227,MATCH(C91,'2A'!$B$192:$B$227,0)),0)</f>
        <v>0</v>
      </c>
      <c r="H91" s="433">
        <f>IFERROR(INDEX('3A'!$G$192:$G$227,MATCH(C91,'3A'!$B$192:$B$227,0)),0)</f>
        <v>0</v>
      </c>
      <c r="I91" s="433">
        <f>IFERROR(INDEX('4A'!$G$192:$G$227,MATCH(C91,'4A'!$B$192:$B$227,0)),0)</f>
        <v>0</v>
      </c>
      <c r="J91" s="433">
        <f>IFERROR(INDEX('5A'!$G$192:$G$227,MATCH(C91,'5A'!$B$192:$B$227,0)),0)</f>
        <v>0</v>
      </c>
      <c r="K91" s="433">
        <f>IFERROR(INDEX('6A'!$G$192:$G$227,MATCH(C91,'6A'!$B$192:$B$227,0)),0)</f>
        <v>0</v>
      </c>
      <c r="L91" s="433">
        <f>IFERROR(INDEX('7A'!$G$192:$G$227,MATCH(C91,'7A'!$B$192:$B$227,0)),0)</f>
        <v>0</v>
      </c>
      <c r="M91" s="433">
        <f>IFERROR(INDEX('8A'!$G$192:$G$227,MATCH(C91,'8A'!$B$192:$B$227,0)),0)</f>
        <v>0</v>
      </c>
      <c r="N91" s="433">
        <f>IFERROR(INDEX('9A'!$G$192:$G$227,MATCH(C91,'9A'!$B$192:$B$227,0)),0)</f>
        <v>0</v>
      </c>
      <c r="O91" s="433">
        <f>IFERROR(INDEX('10A'!$G$192:$G$227,MATCH(C91,'10A'!$B$192:$B$227,0)),0)</f>
        <v>0</v>
      </c>
      <c r="P91" s="433">
        <f>IFERROR(INDEX('11A'!$G$192:$G$227,MATCH(C91,'11A'!$B$192:$B$227,0)),0)</f>
        <v>0</v>
      </c>
      <c r="Q91" s="433">
        <f>IFERROR(INDEX('12A'!$G$192:$G$227,MATCH(C91,'12A'!$B$192:$B$227,0)),0)</f>
        <v>0</v>
      </c>
      <c r="R91" s="433">
        <f>IFERROR(INDEX('13A'!$G$192:$G$227,MATCH(C91,'13A'!$B$192:$B$227,0)),0)</f>
        <v>0</v>
      </c>
      <c r="S91" s="433">
        <f>IFERROR(INDEX('14A'!$G$192:$G$227,MATCH(C91,'14A'!$B$192:$B$227,0)),0)</f>
        <v>0</v>
      </c>
      <c r="T91" s="433">
        <f>IFERROR(INDEX('15A'!$G$192:$G$227,MATCH(C91,'15A'!$B$192:$B$227,0)),0)</f>
        <v>0</v>
      </c>
      <c r="U91" s="433">
        <f>IFERROR(INDEX('16A'!$G$192:$G$227,MATCH($C91,'16A'!$B$192:$B$227,0)),0)</f>
        <v>0</v>
      </c>
      <c r="V91" s="433">
        <f>IFERROR(INDEX('17A'!$G$192:$G$227,MATCH($C91,'17A'!$B$192:$B$227,0)),0)</f>
        <v>0</v>
      </c>
      <c r="W91" s="433">
        <f>IFERROR(INDEX('18A'!$G$192:$G$227,MATCH($C91,'18A'!$B$192:$B$227,0)),0)</f>
        <v>0</v>
      </c>
      <c r="X91" s="433">
        <f>IFERROR(INDEX('19A'!$G$192:$G$227,MATCH($C91,'19A'!$B$192:$B$227,0)),0)</f>
        <v>0</v>
      </c>
      <c r="Y91" s="433">
        <f>IFERROR(INDEX('20A'!$G$192:$G$227,MATCH($C91,'20A'!$B$192:$B$227,0)),0)</f>
        <v>0</v>
      </c>
      <c r="Z91" s="433">
        <f>IFERROR(INDEX('21A'!$G$192:$G$227,MATCH($C91,'21A'!$B$192:$B$227,0)),0)</f>
        <v>0</v>
      </c>
      <c r="AA91" s="433">
        <f>IFERROR(INDEX('22A'!$G$192:$G$227,MATCH($C91,'22A'!$B$192:$B$227,0)),0)</f>
        <v>0</v>
      </c>
      <c r="AB91" s="433">
        <f>IFERROR(INDEX('23A'!$G$192:$G$227,MATCH($C91,'23A'!$B$192:$B$227,0)),0)</f>
        <v>0</v>
      </c>
      <c r="AC91" s="433">
        <f>IFERROR(INDEX('24A'!$G$192:$G$227,MATCH($C91,'24A'!$B$192:$B$227,0)),0)</f>
        <v>0</v>
      </c>
      <c r="AD91" s="433">
        <f>IFERROR(INDEX('25A'!$G$192:$G$227,MATCH($C91,'25A'!$B$192:$B$227,0)),0)</f>
        <v>0</v>
      </c>
      <c r="AE91" s="433">
        <f>IFERROR(INDEX('26A'!$G$192:$G$227,MATCH($C91,'26A'!$B$192:$B$227,0)),0)</f>
        <v>0</v>
      </c>
      <c r="AF91" s="433">
        <f>IFERROR(INDEX('27A'!$G$192:$G$227,MATCH($C91,'27A'!$B$192:$B$227,0)),0)</f>
        <v>0</v>
      </c>
      <c r="AG91" s="433">
        <f>IFERROR(INDEX('28A'!$G$192:$G$227,MATCH($C91,'28A'!$B$192:$B$227,0)),0)</f>
        <v>0</v>
      </c>
      <c r="AH91" s="433">
        <f>IFERROR(INDEX('29A'!$G$192:$G$227,MATCH($C91,'29A'!$B$192:$B$227,0)),0)</f>
        <v>0</v>
      </c>
      <c r="AI91" s="433">
        <f>IFERROR(INDEX('30A'!$G$192:$G$227,MATCH($C91,'30A'!$B$192:$B$227,0)),0)</f>
        <v>0</v>
      </c>
    </row>
    <row r="92" spans="1:35" ht="17.399999999999999" hidden="1">
      <c r="A92" s="314"/>
      <c r="B92" s="314"/>
      <c r="C92" s="302" t="s">
        <v>33</v>
      </c>
      <c r="D92" s="309" t="s">
        <v>209</v>
      </c>
      <c r="E92" s="303">
        <f t="shared" si="1"/>
        <v>0</v>
      </c>
      <c r="F92" s="433">
        <f>IFERROR(INDEX('1A'!$G$192:$G$227,MATCH(C92,'1A'!$B$192:$B$227,0)),0)</f>
        <v>0</v>
      </c>
      <c r="G92" s="433">
        <f>IFERROR(INDEX('2A'!$G$192:$G$227,MATCH(C92,'2A'!$B$192:$B$227,0)),0)</f>
        <v>0</v>
      </c>
      <c r="H92" s="433">
        <f>IFERROR(INDEX('3A'!$G$192:$G$227,MATCH(C92,'3A'!$B$192:$B$227,0)),0)</f>
        <v>0</v>
      </c>
      <c r="I92" s="433">
        <f>IFERROR(INDEX('4A'!$G$192:$G$227,MATCH(C92,'4A'!$B$192:$B$227,0)),0)</f>
        <v>0</v>
      </c>
      <c r="J92" s="433">
        <f>IFERROR(INDEX('5A'!$G$192:$G$227,MATCH(C92,'5A'!$B$192:$B$227,0)),0)</f>
        <v>0</v>
      </c>
      <c r="K92" s="433">
        <f>IFERROR(INDEX('6A'!$G$192:$G$227,MATCH(C92,'6A'!$B$192:$B$227,0)),0)</f>
        <v>0</v>
      </c>
      <c r="L92" s="433">
        <f>IFERROR(INDEX('7A'!$G$192:$G$227,MATCH(C92,'7A'!$B$192:$B$227,0)),0)</f>
        <v>0</v>
      </c>
      <c r="M92" s="433">
        <f>IFERROR(INDEX('8A'!$G$192:$G$227,MATCH(C92,'8A'!$B$192:$B$227,0)),0)</f>
        <v>0</v>
      </c>
      <c r="N92" s="433">
        <f>IFERROR(INDEX('9A'!$G$192:$G$227,MATCH(C92,'9A'!$B$192:$B$227,0)),0)</f>
        <v>0</v>
      </c>
      <c r="O92" s="433">
        <f>IFERROR(INDEX('10A'!$G$192:$G$227,MATCH(C92,'10A'!$B$192:$B$227,0)),0)</f>
        <v>0</v>
      </c>
      <c r="P92" s="433">
        <f>IFERROR(INDEX('11A'!$G$192:$G$227,MATCH(C92,'11A'!$B$192:$B$227,0)),0)</f>
        <v>0</v>
      </c>
      <c r="Q92" s="433">
        <f>IFERROR(INDEX('12A'!$G$192:$G$227,MATCH(C92,'12A'!$B$192:$B$227,0)),0)</f>
        <v>0</v>
      </c>
      <c r="R92" s="433">
        <f>IFERROR(INDEX('13A'!$G$192:$G$227,MATCH(C92,'13A'!$B$192:$B$227,0)),0)</f>
        <v>0</v>
      </c>
      <c r="S92" s="433">
        <f>IFERROR(INDEX('14A'!$G$192:$G$227,MATCH(C92,'14A'!$B$192:$B$227,0)),0)</f>
        <v>0</v>
      </c>
      <c r="T92" s="433">
        <f>IFERROR(INDEX('15A'!$G$192:$G$227,MATCH(C92,'15A'!$B$192:$B$227,0)),0)</f>
        <v>0</v>
      </c>
      <c r="U92" s="433">
        <f>IFERROR(INDEX('16A'!$G$192:$G$227,MATCH($C92,'16A'!$B$192:$B$227,0)),0)</f>
        <v>0</v>
      </c>
      <c r="V92" s="433">
        <f>IFERROR(INDEX('17A'!$G$192:$G$227,MATCH($C92,'17A'!$B$192:$B$227,0)),0)</f>
        <v>0</v>
      </c>
      <c r="W92" s="433">
        <f>IFERROR(INDEX('18A'!$G$192:$G$227,MATCH($C92,'18A'!$B$192:$B$227,0)),0)</f>
        <v>0</v>
      </c>
      <c r="X92" s="433">
        <f>IFERROR(INDEX('19A'!$G$192:$G$227,MATCH($C92,'19A'!$B$192:$B$227,0)),0)</f>
        <v>0</v>
      </c>
      <c r="Y92" s="433">
        <f>IFERROR(INDEX('20A'!$G$192:$G$227,MATCH($C92,'20A'!$B$192:$B$227,0)),0)</f>
        <v>0</v>
      </c>
      <c r="Z92" s="433">
        <f>IFERROR(INDEX('21A'!$G$192:$G$227,MATCH($C92,'21A'!$B$192:$B$227,0)),0)</f>
        <v>0</v>
      </c>
      <c r="AA92" s="433">
        <f>IFERROR(INDEX('22A'!$G$192:$G$227,MATCH($C92,'22A'!$B$192:$B$227,0)),0)</f>
        <v>0</v>
      </c>
      <c r="AB92" s="433">
        <f>IFERROR(INDEX('23A'!$G$192:$G$227,MATCH($C92,'23A'!$B$192:$B$227,0)),0)</f>
        <v>0</v>
      </c>
      <c r="AC92" s="433">
        <f>IFERROR(INDEX('24A'!$G$192:$G$227,MATCH($C92,'24A'!$B$192:$B$227,0)),0)</f>
        <v>0</v>
      </c>
      <c r="AD92" s="433">
        <f>IFERROR(INDEX('25A'!$G$192:$G$227,MATCH($C92,'25A'!$B$192:$B$227,0)),0)</f>
        <v>0</v>
      </c>
      <c r="AE92" s="433">
        <f>IFERROR(INDEX('26A'!$G$192:$G$227,MATCH($C92,'26A'!$B$192:$B$227,0)),0)</f>
        <v>0</v>
      </c>
      <c r="AF92" s="433">
        <f>IFERROR(INDEX('27A'!$G$192:$G$227,MATCH($C92,'27A'!$B$192:$B$227,0)),0)</f>
        <v>0</v>
      </c>
      <c r="AG92" s="433">
        <f>IFERROR(INDEX('28A'!$G$192:$G$227,MATCH($C92,'28A'!$B$192:$B$227,0)),0)</f>
        <v>0</v>
      </c>
      <c r="AH92" s="433">
        <f>IFERROR(INDEX('29A'!$G$192:$G$227,MATCH($C92,'29A'!$B$192:$B$227,0)),0)</f>
        <v>0</v>
      </c>
      <c r="AI92" s="433">
        <f>IFERROR(INDEX('30A'!$G$192:$G$227,MATCH($C92,'30A'!$B$192:$B$227,0)),0)</f>
        <v>0</v>
      </c>
    </row>
    <row r="93" spans="1:35" ht="17.399999999999999" hidden="1">
      <c r="A93" s="314"/>
      <c r="B93" s="314"/>
      <c r="C93" s="302" t="s">
        <v>34</v>
      </c>
      <c r="D93" s="309" t="s">
        <v>209</v>
      </c>
      <c r="E93" s="303">
        <f t="shared" si="1"/>
        <v>0</v>
      </c>
      <c r="F93" s="433">
        <f>IFERROR(INDEX('1A'!$G$192:$G$227,MATCH(C93,'1A'!$B$192:$B$227,0)),0)</f>
        <v>0</v>
      </c>
      <c r="G93" s="433">
        <f>IFERROR(INDEX('2A'!$G$192:$G$227,MATCH(C93,'2A'!$B$192:$B$227,0)),0)</f>
        <v>0</v>
      </c>
      <c r="H93" s="433">
        <f>IFERROR(INDEX('3A'!$G$192:$G$227,MATCH(C93,'3A'!$B$192:$B$227,0)),0)</f>
        <v>0</v>
      </c>
      <c r="I93" s="433">
        <f>IFERROR(INDEX('4A'!$G$192:$G$227,MATCH(C93,'4A'!$B$192:$B$227,0)),0)</f>
        <v>0</v>
      </c>
      <c r="J93" s="433">
        <f>IFERROR(INDEX('5A'!$G$192:$G$227,MATCH(C93,'5A'!$B$192:$B$227,0)),0)</f>
        <v>0</v>
      </c>
      <c r="K93" s="433">
        <f>IFERROR(INDEX('6A'!$G$192:$G$227,MATCH(C93,'6A'!$B$192:$B$227,0)),0)</f>
        <v>0</v>
      </c>
      <c r="L93" s="433">
        <f>IFERROR(INDEX('7A'!$G$192:$G$227,MATCH(C93,'7A'!$B$192:$B$227,0)),0)</f>
        <v>0</v>
      </c>
      <c r="M93" s="433">
        <f>IFERROR(INDEX('8A'!$G$192:$G$227,MATCH(C93,'8A'!$B$192:$B$227,0)),0)</f>
        <v>0</v>
      </c>
      <c r="N93" s="433">
        <f>IFERROR(INDEX('9A'!$G$192:$G$227,MATCH(C93,'9A'!$B$192:$B$227,0)),0)</f>
        <v>0</v>
      </c>
      <c r="O93" s="433">
        <f>IFERROR(INDEX('10A'!$G$192:$G$227,MATCH(C93,'10A'!$B$192:$B$227,0)),0)</f>
        <v>0</v>
      </c>
      <c r="P93" s="433">
        <f>IFERROR(INDEX('11A'!$G$192:$G$227,MATCH(C93,'11A'!$B$192:$B$227,0)),0)</f>
        <v>0</v>
      </c>
      <c r="Q93" s="433">
        <f>IFERROR(INDEX('12A'!$G$192:$G$227,MATCH(C93,'12A'!$B$192:$B$227,0)),0)</f>
        <v>0</v>
      </c>
      <c r="R93" s="433">
        <f>IFERROR(INDEX('13A'!$G$192:$G$227,MATCH(C93,'13A'!$B$192:$B$227,0)),0)</f>
        <v>0</v>
      </c>
      <c r="S93" s="433">
        <f>IFERROR(INDEX('14A'!$G$192:$G$227,MATCH(C93,'14A'!$B$192:$B$227,0)),0)</f>
        <v>0</v>
      </c>
      <c r="T93" s="433">
        <f>IFERROR(INDEX('15A'!$G$192:$G$227,MATCH(C93,'15A'!$B$192:$B$227,0)),0)</f>
        <v>0</v>
      </c>
      <c r="U93" s="433">
        <f>IFERROR(INDEX('16A'!$G$192:$G$227,MATCH($C93,'16A'!$B$192:$B$227,0)),0)</f>
        <v>0</v>
      </c>
      <c r="V93" s="433">
        <f>IFERROR(INDEX('17A'!$G$192:$G$227,MATCH($C93,'17A'!$B$192:$B$227,0)),0)</f>
        <v>0</v>
      </c>
      <c r="W93" s="433">
        <f>IFERROR(INDEX('18A'!$G$192:$G$227,MATCH($C93,'18A'!$B$192:$B$227,0)),0)</f>
        <v>0</v>
      </c>
      <c r="X93" s="433">
        <f>IFERROR(INDEX('19A'!$G$192:$G$227,MATCH($C93,'19A'!$B$192:$B$227,0)),0)</f>
        <v>0</v>
      </c>
      <c r="Y93" s="433">
        <f>IFERROR(INDEX('20A'!$G$192:$G$227,MATCH($C93,'20A'!$B$192:$B$227,0)),0)</f>
        <v>0</v>
      </c>
      <c r="Z93" s="433">
        <f>IFERROR(INDEX('21A'!$G$192:$G$227,MATCH($C93,'21A'!$B$192:$B$227,0)),0)</f>
        <v>0</v>
      </c>
      <c r="AA93" s="433">
        <f>IFERROR(INDEX('22A'!$G$192:$G$227,MATCH($C93,'22A'!$B$192:$B$227,0)),0)</f>
        <v>0</v>
      </c>
      <c r="AB93" s="433">
        <f>IFERROR(INDEX('23A'!$G$192:$G$227,MATCH($C93,'23A'!$B$192:$B$227,0)),0)</f>
        <v>0</v>
      </c>
      <c r="AC93" s="433">
        <f>IFERROR(INDEX('24A'!$G$192:$G$227,MATCH($C93,'24A'!$B$192:$B$227,0)),0)</f>
        <v>0</v>
      </c>
      <c r="AD93" s="433">
        <f>IFERROR(INDEX('25A'!$G$192:$G$227,MATCH($C93,'25A'!$B$192:$B$227,0)),0)</f>
        <v>0</v>
      </c>
      <c r="AE93" s="433">
        <f>IFERROR(INDEX('26A'!$G$192:$G$227,MATCH($C93,'26A'!$B$192:$B$227,0)),0)</f>
        <v>0</v>
      </c>
      <c r="AF93" s="433">
        <f>IFERROR(INDEX('27A'!$G$192:$G$227,MATCH($C93,'27A'!$B$192:$B$227,0)),0)</f>
        <v>0</v>
      </c>
      <c r="AG93" s="433">
        <f>IFERROR(INDEX('28A'!$G$192:$G$227,MATCH($C93,'28A'!$B$192:$B$227,0)),0)</f>
        <v>0</v>
      </c>
      <c r="AH93" s="433">
        <f>IFERROR(INDEX('29A'!$G$192:$G$227,MATCH($C93,'29A'!$B$192:$B$227,0)),0)</f>
        <v>0</v>
      </c>
      <c r="AI93" s="433">
        <f>IFERROR(INDEX('30A'!$G$192:$G$227,MATCH($C93,'30A'!$B$192:$B$227,0)),0)</f>
        <v>0</v>
      </c>
    </row>
    <row r="94" spans="1:35" ht="17.399999999999999" hidden="1">
      <c r="A94" s="314"/>
      <c r="B94" s="314"/>
      <c r="C94" s="302" t="s">
        <v>197</v>
      </c>
      <c r="D94" s="309" t="s">
        <v>209</v>
      </c>
      <c r="E94" s="303">
        <f t="shared" si="1"/>
        <v>0</v>
      </c>
      <c r="F94" s="433">
        <f>IFERROR(INDEX('1A'!$G$192:$G$227,MATCH(C94,'1A'!$B$192:$B$227,0)),0)</f>
        <v>0</v>
      </c>
      <c r="G94" s="433">
        <f>IFERROR(INDEX('2A'!$G$192:$G$227,MATCH(C94,'2A'!$B$192:$B$227,0)),0)</f>
        <v>0</v>
      </c>
      <c r="H94" s="433">
        <f>IFERROR(INDEX('3A'!$G$192:$G$227,MATCH(C94,'3A'!$B$192:$B$227,0)),0)</f>
        <v>0</v>
      </c>
      <c r="I94" s="433">
        <f>IFERROR(INDEX('4A'!$G$192:$G$227,MATCH(C94,'4A'!$B$192:$B$227,0)),0)</f>
        <v>0</v>
      </c>
      <c r="J94" s="433">
        <f>IFERROR(INDEX('5A'!$G$192:$G$227,MATCH(C94,'5A'!$B$192:$B$227,0)),0)</f>
        <v>0</v>
      </c>
      <c r="K94" s="433">
        <f>IFERROR(INDEX('6A'!$G$192:$G$227,MATCH(C94,'6A'!$B$192:$B$227,0)),0)</f>
        <v>0</v>
      </c>
      <c r="L94" s="433">
        <f>IFERROR(INDEX('7A'!$G$192:$G$227,MATCH(C94,'7A'!$B$192:$B$227,0)),0)</f>
        <v>0</v>
      </c>
      <c r="M94" s="433">
        <f>IFERROR(INDEX('8A'!$G$192:$G$227,MATCH(C94,'8A'!$B$192:$B$227,0)),0)</f>
        <v>0</v>
      </c>
      <c r="N94" s="433">
        <f>IFERROR(INDEX('9A'!$G$192:$G$227,MATCH(C94,'9A'!$B$192:$B$227,0)),0)</f>
        <v>0</v>
      </c>
      <c r="O94" s="433">
        <f>IFERROR(INDEX('10A'!$G$192:$G$227,MATCH(C94,'10A'!$B$192:$B$227,0)),0)</f>
        <v>0</v>
      </c>
      <c r="P94" s="433">
        <f>IFERROR(INDEX('11A'!$G$192:$G$227,MATCH(C94,'11A'!$B$192:$B$227,0)),0)</f>
        <v>0</v>
      </c>
      <c r="Q94" s="433">
        <f>IFERROR(INDEX('12A'!$G$192:$G$227,MATCH(C94,'12A'!$B$192:$B$227,0)),0)</f>
        <v>0</v>
      </c>
      <c r="R94" s="433">
        <f>IFERROR(INDEX('13A'!$G$192:$G$227,MATCH(C94,'13A'!$B$192:$B$227,0)),0)</f>
        <v>0</v>
      </c>
      <c r="S94" s="433">
        <f>IFERROR(INDEX('14A'!$G$192:$G$227,MATCH(C94,'14A'!$B$192:$B$227,0)),0)</f>
        <v>0</v>
      </c>
      <c r="T94" s="433">
        <f>IFERROR(INDEX('15A'!$G$192:$G$227,MATCH(C94,'15A'!$B$192:$B$227,0)),0)</f>
        <v>0</v>
      </c>
      <c r="U94" s="433">
        <f>IFERROR(INDEX('16A'!$G$192:$G$227,MATCH($C94,'16A'!$B$192:$B$227,0)),0)</f>
        <v>0</v>
      </c>
      <c r="V94" s="433">
        <f>IFERROR(INDEX('17A'!$G$192:$G$227,MATCH($C94,'17A'!$B$192:$B$227,0)),0)</f>
        <v>0</v>
      </c>
      <c r="W94" s="433">
        <f>IFERROR(INDEX('18A'!$G$192:$G$227,MATCH($C94,'18A'!$B$192:$B$227,0)),0)</f>
        <v>0</v>
      </c>
      <c r="X94" s="433">
        <f>IFERROR(INDEX('19A'!$G$192:$G$227,MATCH($C94,'19A'!$B$192:$B$227,0)),0)</f>
        <v>0</v>
      </c>
      <c r="Y94" s="433">
        <f>IFERROR(INDEX('20A'!$G$192:$G$227,MATCH($C94,'20A'!$B$192:$B$227,0)),0)</f>
        <v>0</v>
      </c>
      <c r="Z94" s="433">
        <f>IFERROR(INDEX('21A'!$G$192:$G$227,MATCH($C94,'21A'!$B$192:$B$227,0)),0)</f>
        <v>0</v>
      </c>
      <c r="AA94" s="433">
        <f>IFERROR(INDEX('22A'!$G$192:$G$227,MATCH($C94,'22A'!$B$192:$B$227,0)),0)</f>
        <v>0</v>
      </c>
      <c r="AB94" s="433">
        <f>IFERROR(INDEX('23A'!$G$192:$G$227,MATCH($C94,'23A'!$B$192:$B$227,0)),0)</f>
        <v>0</v>
      </c>
      <c r="AC94" s="433">
        <f>IFERROR(INDEX('24A'!$G$192:$G$227,MATCH($C94,'24A'!$B$192:$B$227,0)),0)</f>
        <v>0</v>
      </c>
      <c r="AD94" s="433">
        <f>IFERROR(INDEX('25A'!$G$192:$G$227,MATCH($C94,'25A'!$B$192:$B$227,0)),0)</f>
        <v>0</v>
      </c>
      <c r="AE94" s="433">
        <f>IFERROR(INDEX('26A'!$G$192:$G$227,MATCH($C94,'26A'!$B$192:$B$227,0)),0)</f>
        <v>0</v>
      </c>
      <c r="AF94" s="433">
        <f>IFERROR(INDEX('27A'!$G$192:$G$227,MATCH($C94,'27A'!$B$192:$B$227,0)),0)</f>
        <v>0</v>
      </c>
      <c r="AG94" s="433">
        <f>IFERROR(INDEX('28A'!$G$192:$G$227,MATCH($C94,'28A'!$B$192:$B$227,0)),0)</f>
        <v>0</v>
      </c>
      <c r="AH94" s="433">
        <f>IFERROR(INDEX('29A'!$G$192:$G$227,MATCH($C94,'29A'!$B$192:$B$227,0)),0)</f>
        <v>0</v>
      </c>
      <c r="AI94" s="433">
        <f>IFERROR(INDEX('30A'!$G$192:$G$227,MATCH($C94,'30A'!$B$192:$B$227,0)),0)</f>
        <v>0</v>
      </c>
    </row>
    <row r="95" spans="1:35" ht="17.399999999999999" hidden="1">
      <c r="A95" s="314"/>
      <c r="B95" s="314"/>
      <c r="C95" s="302" t="s">
        <v>198</v>
      </c>
      <c r="D95" s="309" t="s">
        <v>209</v>
      </c>
      <c r="E95" s="303">
        <f t="shared" si="1"/>
        <v>0</v>
      </c>
      <c r="F95" s="433">
        <f>IFERROR(INDEX('1A'!$G$192:$G$227,MATCH(C95,'1A'!$B$192:$B$227,0)),0)</f>
        <v>0</v>
      </c>
      <c r="G95" s="433">
        <f>IFERROR(INDEX('2A'!$G$192:$G$227,MATCH(C95,'2A'!$B$192:$B$227,0)),0)</f>
        <v>0</v>
      </c>
      <c r="H95" s="433">
        <f>IFERROR(INDEX('3A'!$G$192:$G$227,MATCH(C95,'3A'!$B$192:$B$227,0)),0)</f>
        <v>0</v>
      </c>
      <c r="I95" s="433">
        <f>IFERROR(INDEX('4A'!$G$192:$G$227,MATCH(C95,'4A'!$B$192:$B$227,0)),0)</f>
        <v>0</v>
      </c>
      <c r="J95" s="433">
        <f>IFERROR(INDEX('5A'!$G$192:$G$227,MATCH(C95,'5A'!$B$192:$B$227,0)),0)</f>
        <v>0</v>
      </c>
      <c r="K95" s="433">
        <f>IFERROR(INDEX('6A'!$G$192:$G$227,MATCH(C95,'6A'!$B$192:$B$227,0)),0)</f>
        <v>0</v>
      </c>
      <c r="L95" s="433">
        <f>IFERROR(INDEX('7A'!$G$192:$G$227,MATCH(C95,'7A'!$B$192:$B$227,0)),0)</f>
        <v>0</v>
      </c>
      <c r="M95" s="433">
        <f>IFERROR(INDEX('8A'!$G$192:$G$227,MATCH(C95,'8A'!$B$192:$B$227,0)),0)</f>
        <v>0</v>
      </c>
      <c r="N95" s="433">
        <f>IFERROR(INDEX('9A'!$G$192:$G$227,MATCH(C95,'9A'!$B$192:$B$227,0)),0)</f>
        <v>0</v>
      </c>
      <c r="O95" s="433">
        <f>IFERROR(INDEX('10A'!$G$192:$G$227,MATCH(C95,'10A'!$B$192:$B$227,0)),0)</f>
        <v>0</v>
      </c>
      <c r="P95" s="433">
        <f>IFERROR(INDEX('11A'!$G$192:$G$227,MATCH(C95,'11A'!$B$192:$B$227,0)),0)</f>
        <v>0</v>
      </c>
      <c r="Q95" s="433">
        <f>IFERROR(INDEX('12A'!$G$192:$G$227,MATCH(C95,'12A'!$B$192:$B$227,0)),0)</f>
        <v>0</v>
      </c>
      <c r="R95" s="433">
        <f>IFERROR(INDEX('13A'!$G$192:$G$227,MATCH(C95,'13A'!$B$192:$B$227,0)),0)</f>
        <v>0</v>
      </c>
      <c r="S95" s="433">
        <f>IFERROR(INDEX('14A'!$G$192:$G$227,MATCH(C95,'14A'!$B$192:$B$227,0)),0)</f>
        <v>0</v>
      </c>
      <c r="T95" s="433">
        <f>IFERROR(INDEX('15A'!$G$192:$G$227,MATCH(C95,'15A'!$B$192:$B$227,0)),0)</f>
        <v>0</v>
      </c>
      <c r="U95" s="433">
        <f>IFERROR(INDEX('16A'!$G$192:$G$227,MATCH($C95,'16A'!$B$192:$B$227,0)),0)</f>
        <v>0</v>
      </c>
      <c r="V95" s="433">
        <f>IFERROR(INDEX('17A'!$G$192:$G$227,MATCH($C95,'17A'!$B$192:$B$227,0)),0)</f>
        <v>0</v>
      </c>
      <c r="W95" s="433">
        <f>IFERROR(INDEX('18A'!$G$192:$G$227,MATCH($C95,'18A'!$B$192:$B$227,0)),0)</f>
        <v>0</v>
      </c>
      <c r="X95" s="433">
        <f>IFERROR(INDEX('19A'!$G$192:$G$227,MATCH($C95,'19A'!$B$192:$B$227,0)),0)</f>
        <v>0</v>
      </c>
      <c r="Y95" s="433">
        <f>IFERROR(INDEX('20A'!$G$192:$G$227,MATCH($C95,'20A'!$B$192:$B$227,0)),0)</f>
        <v>0</v>
      </c>
      <c r="Z95" s="433">
        <f>IFERROR(INDEX('21A'!$G$192:$G$227,MATCH($C95,'21A'!$B$192:$B$227,0)),0)</f>
        <v>0</v>
      </c>
      <c r="AA95" s="433">
        <f>IFERROR(INDEX('22A'!$G$192:$G$227,MATCH($C95,'22A'!$B$192:$B$227,0)),0)</f>
        <v>0</v>
      </c>
      <c r="AB95" s="433">
        <f>IFERROR(INDEX('23A'!$G$192:$G$227,MATCH($C95,'23A'!$B$192:$B$227,0)),0)</f>
        <v>0</v>
      </c>
      <c r="AC95" s="433">
        <f>IFERROR(INDEX('24A'!$G$192:$G$227,MATCH($C95,'24A'!$B$192:$B$227,0)),0)</f>
        <v>0</v>
      </c>
      <c r="AD95" s="433">
        <f>IFERROR(INDEX('25A'!$G$192:$G$227,MATCH($C95,'25A'!$B$192:$B$227,0)),0)</f>
        <v>0</v>
      </c>
      <c r="AE95" s="433">
        <f>IFERROR(INDEX('26A'!$G$192:$G$227,MATCH($C95,'26A'!$B$192:$B$227,0)),0)</f>
        <v>0</v>
      </c>
      <c r="AF95" s="433">
        <f>IFERROR(INDEX('27A'!$G$192:$G$227,MATCH($C95,'27A'!$B$192:$B$227,0)),0)</f>
        <v>0</v>
      </c>
      <c r="AG95" s="433">
        <f>IFERROR(INDEX('28A'!$G$192:$G$227,MATCH($C95,'28A'!$B$192:$B$227,0)),0)</f>
        <v>0</v>
      </c>
      <c r="AH95" s="433">
        <f>IFERROR(INDEX('29A'!$G$192:$G$227,MATCH($C95,'29A'!$B$192:$B$227,0)),0)</f>
        <v>0</v>
      </c>
      <c r="AI95" s="433">
        <f>IFERROR(INDEX('30A'!$G$192:$G$227,MATCH($C95,'30A'!$B$192:$B$227,0)),0)</f>
        <v>0</v>
      </c>
    </row>
    <row r="96" spans="1:35" ht="17.399999999999999" hidden="1">
      <c r="A96" s="314"/>
      <c r="B96" s="314"/>
      <c r="C96" s="302" t="s">
        <v>202</v>
      </c>
      <c r="D96" s="309" t="s">
        <v>209</v>
      </c>
      <c r="E96" s="303">
        <f t="shared" si="1"/>
        <v>0</v>
      </c>
      <c r="F96" s="433">
        <f>IFERROR(INDEX('1A'!$G$192:$G$227,MATCH(C96,'1A'!$B$192:$B$227,0)),0)</f>
        <v>0</v>
      </c>
      <c r="G96" s="433">
        <f>IFERROR(INDEX('2A'!$G$192:$G$227,MATCH(C96,'2A'!$B$192:$B$227,0)),0)</f>
        <v>0</v>
      </c>
      <c r="H96" s="433">
        <f>IFERROR(INDEX('3A'!$G$192:$G$227,MATCH(C96,'3A'!$B$192:$B$227,0)),0)</f>
        <v>0</v>
      </c>
      <c r="I96" s="433">
        <f>IFERROR(INDEX('4A'!$G$192:$G$227,MATCH(C96,'4A'!$B$192:$B$227,0)),0)</f>
        <v>0</v>
      </c>
      <c r="J96" s="433">
        <f>IFERROR(INDEX('5A'!$G$192:$G$227,MATCH(C96,'5A'!$B$192:$B$227,0)),0)</f>
        <v>0</v>
      </c>
      <c r="K96" s="433">
        <f>IFERROR(INDEX('6A'!$G$192:$G$227,MATCH(C96,'6A'!$B$192:$B$227,0)),0)</f>
        <v>0</v>
      </c>
      <c r="L96" s="433">
        <f>IFERROR(INDEX('7A'!$G$192:$G$227,MATCH(C96,'7A'!$B$192:$B$227,0)),0)</f>
        <v>0</v>
      </c>
      <c r="M96" s="433">
        <f>IFERROR(INDEX('8A'!$G$192:$G$227,MATCH(C96,'8A'!$B$192:$B$227,0)),0)</f>
        <v>0</v>
      </c>
      <c r="N96" s="433">
        <f>IFERROR(INDEX('9A'!$G$192:$G$227,MATCH(C96,'9A'!$B$192:$B$227,0)),0)</f>
        <v>0</v>
      </c>
      <c r="O96" s="433">
        <f>IFERROR(INDEX('10A'!$G$192:$G$227,MATCH(C96,'10A'!$B$192:$B$227,0)),0)</f>
        <v>0</v>
      </c>
      <c r="P96" s="433">
        <f>IFERROR(INDEX('11A'!$G$192:$G$227,MATCH(C96,'11A'!$B$192:$B$227,0)),0)</f>
        <v>0</v>
      </c>
      <c r="Q96" s="433">
        <f>IFERROR(INDEX('12A'!$G$192:$G$227,MATCH(C96,'12A'!$B$192:$B$227,0)),0)</f>
        <v>0</v>
      </c>
      <c r="R96" s="433">
        <f>IFERROR(INDEX('13A'!$G$192:$G$227,MATCH(C96,'13A'!$B$192:$B$227,0)),0)</f>
        <v>0</v>
      </c>
      <c r="S96" s="433">
        <f>IFERROR(INDEX('14A'!$G$192:$G$227,MATCH(C96,'14A'!$B$192:$B$227,0)),0)</f>
        <v>0</v>
      </c>
      <c r="T96" s="433">
        <f>IFERROR(INDEX('15A'!$G$192:$G$227,MATCH(C96,'15A'!$B$192:$B$227,0)),0)</f>
        <v>0</v>
      </c>
      <c r="U96" s="433">
        <f>IFERROR(INDEX('16A'!$G$192:$G$227,MATCH($C96,'16A'!$B$192:$B$227,0)),0)</f>
        <v>0</v>
      </c>
      <c r="V96" s="433">
        <f>IFERROR(INDEX('17A'!$G$192:$G$227,MATCH($C96,'17A'!$B$192:$B$227,0)),0)</f>
        <v>0</v>
      </c>
      <c r="W96" s="433">
        <f>IFERROR(INDEX('18A'!$G$192:$G$227,MATCH($C96,'18A'!$B$192:$B$227,0)),0)</f>
        <v>0</v>
      </c>
      <c r="X96" s="433">
        <f>IFERROR(INDEX('19A'!$G$192:$G$227,MATCH($C96,'19A'!$B$192:$B$227,0)),0)</f>
        <v>0</v>
      </c>
      <c r="Y96" s="433">
        <f>IFERROR(INDEX('20A'!$G$192:$G$227,MATCH($C96,'20A'!$B$192:$B$227,0)),0)</f>
        <v>0</v>
      </c>
      <c r="Z96" s="433">
        <f>IFERROR(INDEX('21A'!$G$192:$G$227,MATCH($C96,'21A'!$B$192:$B$227,0)),0)</f>
        <v>0</v>
      </c>
      <c r="AA96" s="433">
        <f>IFERROR(INDEX('22A'!$G$192:$G$227,MATCH($C96,'22A'!$B$192:$B$227,0)),0)</f>
        <v>0</v>
      </c>
      <c r="AB96" s="433">
        <f>IFERROR(INDEX('23A'!$G$192:$G$227,MATCH($C96,'23A'!$B$192:$B$227,0)),0)</f>
        <v>0</v>
      </c>
      <c r="AC96" s="433">
        <f>IFERROR(INDEX('24A'!$G$192:$G$227,MATCH($C96,'24A'!$B$192:$B$227,0)),0)</f>
        <v>0</v>
      </c>
      <c r="AD96" s="433">
        <f>IFERROR(INDEX('25A'!$G$192:$G$227,MATCH($C96,'25A'!$B$192:$B$227,0)),0)</f>
        <v>0</v>
      </c>
      <c r="AE96" s="433">
        <f>IFERROR(INDEX('26A'!$G$192:$G$227,MATCH($C96,'26A'!$B$192:$B$227,0)),0)</f>
        <v>0</v>
      </c>
      <c r="AF96" s="433">
        <f>IFERROR(INDEX('27A'!$G$192:$G$227,MATCH($C96,'27A'!$B$192:$B$227,0)),0)</f>
        <v>0</v>
      </c>
      <c r="AG96" s="433">
        <f>IFERROR(INDEX('28A'!$G$192:$G$227,MATCH($C96,'28A'!$B$192:$B$227,0)),0)</f>
        <v>0</v>
      </c>
      <c r="AH96" s="433">
        <f>IFERROR(INDEX('29A'!$G$192:$G$227,MATCH($C96,'29A'!$B$192:$B$227,0)),0)</f>
        <v>0</v>
      </c>
      <c r="AI96" s="433">
        <f>IFERROR(INDEX('30A'!$G$192:$G$227,MATCH($C96,'30A'!$B$192:$B$227,0)),0)</f>
        <v>0</v>
      </c>
    </row>
    <row r="97" spans="1:35" ht="17.399999999999999" hidden="1">
      <c r="A97" s="314"/>
      <c r="B97" s="314"/>
      <c r="C97" s="302" t="s">
        <v>199</v>
      </c>
      <c r="D97" s="309" t="s">
        <v>209</v>
      </c>
      <c r="E97" s="303">
        <f t="shared" si="1"/>
        <v>0</v>
      </c>
      <c r="F97" s="433">
        <f>IFERROR(INDEX('1A'!$G$192:$G$227,MATCH(C97,'1A'!$B$192:$B$227,0)),0)</f>
        <v>0</v>
      </c>
      <c r="G97" s="433">
        <f>IFERROR(INDEX('2A'!$G$192:$G$227,MATCH(C97,'2A'!$B$192:$B$227,0)),0)</f>
        <v>0</v>
      </c>
      <c r="H97" s="433">
        <f>IFERROR(INDEX('3A'!$G$192:$G$227,MATCH(C97,'3A'!$B$192:$B$227,0)),0)</f>
        <v>0</v>
      </c>
      <c r="I97" s="433">
        <f>IFERROR(INDEX('4A'!$G$192:$G$227,MATCH(C97,'4A'!$B$192:$B$227,0)),0)</f>
        <v>0</v>
      </c>
      <c r="J97" s="433">
        <f>IFERROR(INDEX('5A'!$G$192:$G$227,MATCH(C97,'5A'!$B$192:$B$227,0)),0)</f>
        <v>0</v>
      </c>
      <c r="K97" s="433">
        <f>IFERROR(INDEX('6A'!$G$192:$G$227,MATCH(C97,'6A'!$B$192:$B$227,0)),0)</f>
        <v>0</v>
      </c>
      <c r="L97" s="433">
        <f>IFERROR(INDEX('7A'!$G$192:$G$227,MATCH(C97,'7A'!$B$192:$B$227,0)),0)</f>
        <v>0</v>
      </c>
      <c r="M97" s="433">
        <f>IFERROR(INDEX('8A'!$G$192:$G$227,MATCH(C97,'8A'!$B$192:$B$227,0)),0)</f>
        <v>0</v>
      </c>
      <c r="N97" s="433">
        <f>IFERROR(INDEX('9A'!$G$192:$G$227,MATCH(C97,'9A'!$B$192:$B$227,0)),0)</f>
        <v>0</v>
      </c>
      <c r="O97" s="433">
        <f>IFERROR(INDEX('10A'!$G$192:$G$227,MATCH(C97,'10A'!$B$192:$B$227,0)),0)</f>
        <v>0</v>
      </c>
      <c r="P97" s="433">
        <f>IFERROR(INDEX('11A'!$G$192:$G$227,MATCH(C97,'11A'!$B$192:$B$227,0)),0)</f>
        <v>0</v>
      </c>
      <c r="Q97" s="433">
        <f>IFERROR(INDEX('12A'!$G$192:$G$227,MATCH(C97,'12A'!$B$192:$B$227,0)),0)</f>
        <v>0</v>
      </c>
      <c r="R97" s="433">
        <f>IFERROR(INDEX('13A'!$G$192:$G$227,MATCH(C97,'13A'!$B$192:$B$227,0)),0)</f>
        <v>0</v>
      </c>
      <c r="S97" s="433">
        <f>IFERROR(INDEX('14A'!$G$192:$G$227,MATCH(C97,'14A'!$B$192:$B$227,0)),0)</f>
        <v>0</v>
      </c>
      <c r="T97" s="433">
        <f>IFERROR(INDEX('15A'!$G$192:$G$227,MATCH(C97,'15A'!$B$192:$B$227,0)),0)</f>
        <v>0</v>
      </c>
      <c r="U97" s="433">
        <f>IFERROR(INDEX('16A'!$G$192:$G$227,MATCH($C97,'16A'!$B$192:$B$227,0)),0)</f>
        <v>0</v>
      </c>
      <c r="V97" s="433">
        <f>IFERROR(INDEX('17A'!$G$192:$G$227,MATCH($C97,'17A'!$B$192:$B$227,0)),0)</f>
        <v>0</v>
      </c>
      <c r="W97" s="433">
        <f>IFERROR(INDEX('18A'!$G$192:$G$227,MATCH($C97,'18A'!$B$192:$B$227,0)),0)</f>
        <v>0</v>
      </c>
      <c r="X97" s="433">
        <f>IFERROR(INDEX('19A'!$G$192:$G$227,MATCH($C97,'19A'!$B$192:$B$227,0)),0)</f>
        <v>0</v>
      </c>
      <c r="Y97" s="433">
        <f>IFERROR(INDEX('20A'!$G$192:$G$227,MATCH($C97,'20A'!$B$192:$B$227,0)),0)</f>
        <v>0</v>
      </c>
      <c r="Z97" s="433">
        <f>IFERROR(INDEX('21A'!$G$192:$G$227,MATCH($C97,'21A'!$B$192:$B$227,0)),0)</f>
        <v>0</v>
      </c>
      <c r="AA97" s="433">
        <f>IFERROR(INDEX('22A'!$G$192:$G$227,MATCH($C97,'22A'!$B$192:$B$227,0)),0)</f>
        <v>0</v>
      </c>
      <c r="AB97" s="433">
        <f>IFERROR(INDEX('23A'!$G$192:$G$227,MATCH($C97,'23A'!$B$192:$B$227,0)),0)</f>
        <v>0</v>
      </c>
      <c r="AC97" s="433">
        <f>IFERROR(INDEX('24A'!$G$192:$G$227,MATCH($C97,'24A'!$B$192:$B$227,0)),0)</f>
        <v>0</v>
      </c>
      <c r="AD97" s="433">
        <f>IFERROR(INDEX('25A'!$G$192:$G$227,MATCH($C97,'25A'!$B$192:$B$227,0)),0)</f>
        <v>0</v>
      </c>
      <c r="AE97" s="433">
        <f>IFERROR(INDEX('26A'!$G$192:$G$227,MATCH($C97,'26A'!$B$192:$B$227,0)),0)</f>
        <v>0</v>
      </c>
      <c r="AF97" s="433">
        <f>IFERROR(INDEX('27A'!$G$192:$G$227,MATCH($C97,'27A'!$B$192:$B$227,0)),0)</f>
        <v>0</v>
      </c>
      <c r="AG97" s="433">
        <f>IFERROR(INDEX('28A'!$G$192:$G$227,MATCH($C97,'28A'!$B$192:$B$227,0)),0)</f>
        <v>0</v>
      </c>
      <c r="AH97" s="433">
        <f>IFERROR(INDEX('29A'!$G$192:$G$227,MATCH($C97,'29A'!$B$192:$B$227,0)),0)</f>
        <v>0</v>
      </c>
      <c r="AI97" s="433">
        <f>IFERROR(INDEX('30A'!$G$192:$G$227,MATCH($C97,'30A'!$B$192:$B$227,0)),0)</f>
        <v>0</v>
      </c>
    </row>
    <row r="98" spans="1:35" ht="17.399999999999999" hidden="1">
      <c r="A98" s="314"/>
      <c r="B98" s="314"/>
      <c r="C98" s="302" t="s">
        <v>203</v>
      </c>
      <c r="D98" s="309" t="s">
        <v>209</v>
      </c>
      <c r="E98" s="303">
        <f t="shared" si="1"/>
        <v>0</v>
      </c>
      <c r="F98" s="433">
        <f>IFERROR(INDEX('1A'!$G$192:$G$227,MATCH(C98,'1A'!$B$192:$B$227,0)),0)</f>
        <v>0</v>
      </c>
      <c r="G98" s="433">
        <f>IFERROR(INDEX('2A'!$G$192:$G$227,MATCH(C98,'2A'!$B$192:$B$227,0)),0)</f>
        <v>0</v>
      </c>
      <c r="H98" s="433">
        <f>IFERROR(INDEX('3A'!$G$192:$G$227,MATCH(C98,'3A'!$B$192:$B$227,0)),0)</f>
        <v>0</v>
      </c>
      <c r="I98" s="433">
        <f>IFERROR(INDEX('4A'!$G$192:$G$227,MATCH(C98,'4A'!$B$192:$B$227,0)),0)</f>
        <v>0</v>
      </c>
      <c r="J98" s="433">
        <f>IFERROR(INDEX('5A'!$G$192:$G$227,MATCH(C98,'5A'!$B$192:$B$227,0)),0)</f>
        <v>0</v>
      </c>
      <c r="K98" s="433">
        <f>IFERROR(INDEX('6A'!$G$192:$G$227,MATCH(C98,'6A'!$B$192:$B$227,0)),0)</f>
        <v>0</v>
      </c>
      <c r="L98" s="433">
        <f>IFERROR(INDEX('7A'!$G$192:$G$227,MATCH(C98,'7A'!$B$192:$B$227,0)),0)</f>
        <v>0</v>
      </c>
      <c r="M98" s="433">
        <f>IFERROR(INDEX('8A'!$G$192:$G$227,MATCH(C98,'8A'!$B$192:$B$227,0)),0)</f>
        <v>0</v>
      </c>
      <c r="N98" s="433">
        <f>IFERROR(INDEX('9A'!$G$192:$G$227,MATCH(C98,'9A'!$B$192:$B$227,0)),0)</f>
        <v>0</v>
      </c>
      <c r="O98" s="433">
        <f>IFERROR(INDEX('10A'!$G$192:$G$227,MATCH(C98,'10A'!$B$192:$B$227,0)),0)</f>
        <v>0</v>
      </c>
      <c r="P98" s="433">
        <f>IFERROR(INDEX('11A'!$G$192:$G$227,MATCH(C98,'11A'!$B$192:$B$227,0)),0)</f>
        <v>0</v>
      </c>
      <c r="Q98" s="433">
        <f>IFERROR(INDEX('12A'!$G$192:$G$227,MATCH(C98,'12A'!$B$192:$B$227,0)),0)</f>
        <v>0</v>
      </c>
      <c r="R98" s="433">
        <f>IFERROR(INDEX('13A'!$G$192:$G$227,MATCH(C98,'13A'!$B$192:$B$227,0)),0)</f>
        <v>0</v>
      </c>
      <c r="S98" s="433">
        <f>IFERROR(INDEX('14A'!$G$192:$G$227,MATCH(C98,'14A'!$B$192:$B$227,0)),0)</f>
        <v>0</v>
      </c>
      <c r="T98" s="433">
        <f>IFERROR(INDEX('15A'!$G$192:$G$227,MATCH(C98,'15A'!$B$192:$B$227,0)),0)</f>
        <v>0</v>
      </c>
      <c r="U98" s="433">
        <f>IFERROR(INDEX('16A'!$G$192:$G$227,MATCH($C98,'16A'!$B$192:$B$227,0)),0)</f>
        <v>0</v>
      </c>
      <c r="V98" s="433">
        <f>IFERROR(INDEX('17A'!$G$192:$G$227,MATCH($C98,'17A'!$B$192:$B$227,0)),0)</f>
        <v>0</v>
      </c>
      <c r="W98" s="433">
        <f>IFERROR(INDEX('18A'!$G$192:$G$227,MATCH($C98,'18A'!$B$192:$B$227,0)),0)</f>
        <v>0</v>
      </c>
      <c r="X98" s="433">
        <f>IFERROR(INDEX('19A'!$G$192:$G$227,MATCH($C98,'19A'!$B$192:$B$227,0)),0)</f>
        <v>0</v>
      </c>
      <c r="Y98" s="433">
        <f>IFERROR(INDEX('20A'!$G$192:$G$227,MATCH($C98,'20A'!$B$192:$B$227,0)),0)</f>
        <v>0</v>
      </c>
      <c r="Z98" s="433">
        <f>IFERROR(INDEX('21A'!$G$192:$G$227,MATCH($C98,'21A'!$B$192:$B$227,0)),0)</f>
        <v>0</v>
      </c>
      <c r="AA98" s="433">
        <f>IFERROR(INDEX('22A'!$G$192:$G$227,MATCH($C98,'22A'!$B$192:$B$227,0)),0)</f>
        <v>0</v>
      </c>
      <c r="AB98" s="433">
        <f>IFERROR(INDEX('23A'!$G$192:$G$227,MATCH($C98,'23A'!$B$192:$B$227,0)),0)</f>
        <v>0</v>
      </c>
      <c r="AC98" s="433">
        <f>IFERROR(INDEX('24A'!$G$192:$G$227,MATCH($C98,'24A'!$B$192:$B$227,0)),0)</f>
        <v>0</v>
      </c>
      <c r="AD98" s="433">
        <f>IFERROR(INDEX('25A'!$G$192:$G$227,MATCH($C98,'25A'!$B$192:$B$227,0)),0)</f>
        <v>0</v>
      </c>
      <c r="AE98" s="433">
        <f>IFERROR(INDEX('26A'!$G$192:$G$227,MATCH($C98,'26A'!$B$192:$B$227,0)),0)</f>
        <v>0</v>
      </c>
      <c r="AF98" s="433">
        <f>IFERROR(INDEX('27A'!$G$192:$G$227,MATCH($C98,'27A'!$B$192:$B$227,0)),0)</f>
        <v>0</v>
      </c>
      <c r="AG98" s="433">
        <f>IFERROR(INDEX('28A'!$G$192:$G$227,MATCH($C98,'28A'!$B$192:$B$227,0)),0)</f>
        <v>0</v>
      </c>
      <c r="AH98" s="433">
        <f>IFERROR(INDEX('29A'!$G$192:$G$227,MATCH($C98,'29A'!$B$192:$B$227,0)),0)</f>
        <v>0</v>
      </c>
      <c r="AI98" s="433">
        <f>IFERROR(INDEX('30A'!$G$192:$G$227,MATCH($C98,'30A'!$B$192:$B$227,0)),0)</f>
        <v>0</v>
      </c>
    </row>
    <row r="99" spans="1:35" ht="17.399999999999999" hidden="1">
      <c r="A99" s="314"/>
      <c r="B99" s="314"/>
      <c r="C99" s="302" t="s">
        <v>200</v>
      </c>
      <c r="D99" s="309" t="s">
        <v>209</v>
      </c>
      <c r="E99" s="303">
        <f t="shared" si="1"/>
        <v>0</v>
      </c>
      <c r="F99" s="433">
        <f>IFERROR(INDEX('1A'!$G$192:$G$227,MATCH(C99,'1A'!$B$192:$B$227,0)),0)</f>
        <v>0</v>
      </c>
      <c r="G99" s="433">
        <f>IFERROR(INDEX('2A'!$G$192:$G$227,MATCH(C99,'2A'!$B$192:$B$227,0)),0)</f>
        <v>0</v>
      </c>
      <c r="H99" s="433">
        <f>IFERROR(INDEX('3A'!$G$192:$G$227,MATCH(C99,'3A'!$B$192:$B$227,0)),0)</f>
        <v>0</v>
      </c>
      <c r="I99" s="433">
        <f>IFERROR(INDEX('4A'!$G$192:$G$227,MATCH(C99,'4A'!$B$192:$B$227,0)),0)</f>
        <v>0</v>
      </c>
      <c r="J99" s="433">
        <f>IFERROR(INDEX('5A'!$G$192:$G$227,MATCH(C99,'5A'!$B$192:$B$227,0)),0)</f>
        <v>0</v>
      </c>
      <c r="K99" s="433">
        <f>IFERROR(INDEX('6A'!$G$192:$G$227,MATCH(C99,'6A'!$B$192:$B$227,0)),0)</f>
        <v>0</v>
      </c>
      <c r="L99" s="433">
        <f>IFERROR(INDEX('7A'!$G$192:$G$227,MATCH(C99,'7A'!$B$192:$B$227,0)),0)</f>
        <v>0</v>
      </c>
      <c r="M99" s="433">
        <f>IFERROR(INDEX('8A'!$G$192:$G$227,MATCH(C99,'8A'!$B$192:$B$227,0)),0)</f>
        <v>0</v>
      </c>
      <c r="N99" s="433">
        <f>IFERROR(INDEX('9A'!$G$192:$G$227,MATCH(C99,'9A'!$B$192:$B$227,0)),0)</f>
        <v>0</v>
      </c>
      <c r="O99" s="433">
        <f>IFERROR(INDEX('10A'!$G$192:$G$227,MATCH(C99,'10A'!$B$192:$B$227,0)),0)</f>
        <v>0</v>
      </c>
      <c r="P99" s="433">
        <f>IFERROR(INDEX('11A'!$G$192:$G$227,MATCH(C99,'11A'!$B$192:$B$227,0)),0)</f>
        <v>0</v>
      </c>
      <c r="Q99" s="433">
        <f>IFERROR(INDEX('12A'!$G$192:$G$227,MATCH(C99,'12A'!$B$192:$B$227,0)),0)</f>
        <v>0</v>
      </c>
      <c r="R99" s="433">
        <f>IFERROR(INDEX('13A'!$G$192:$G$227,MATCH(C99,'13A'!$B$192:$B$227,0)),0)</f>
        <v>0</v>
      </c>
      <c r="S99" s="433">
        <f>IFERROR(INDEX('14A'!$G$192:$G$227,MATCH(C99,'14A'!$B$192:$B$227,0)),0)</f>
        <v>0</v>
      </c>
      <c r="T99" s="433">
        <f>IFERROR(INDEX('15A'!$G$192:$G$227,MATCH(C99,'15A'!$B$192:$B$227,0)),0)</f>
        <v>0</v>
      </c>
      <c r="U99" s="433">
        <f>IFERROR(INDEX('16A'!$G$192:$G$227,MATCH($C99,'16A'!$B$192:$B$227,0)),0)</f>
        <v>0</v>
      </c>
      <c r="V99" s="433">
        <f>IFERROR(INDEX('17A'!$G$192:$G$227,MATCH($C99,'17A'!$B$192:$B$227,0)),0)</f>
        <v>0</v>
      </c>
      <c r="W99" s="433">
        <f>IFERROR(INDEX('18A'!$G$192:$G$227,MATCH($C99,'18A'!$B$192:$B$227,0)),0)</f>
        <v>0</v>
      </c>
      <c r="X99" s="433">
        <f>IFERROR(INDEX('19A'!$G$192:$G$227,MATCH($C99,'19A'!$B$192:$B$227,0)),0)</f>
        <v>0</v>
      </c>
      <c r="Y99" s="433">
        <f>IFERROR(INDEX('20A'!$G$192:$G$227,MATCH($C99,'20A'!$B$192:$B$227,0)),0)</f>
        <v>0</v>
      </c>
      <c r="Z99" s="433">
        <f>IFERROR(INDEX('21A'!$G$192:$G$227,MATCH($C99,'21A'!$B$192:$B$227,0)),0)</f>
        <v>0</v>
      </c>
      <c r="AA99" s="433">
        <f>IFERROR(INDEX('22A'!$G$192:$G$227,MATCH($C99,'22A'!$B$192:$B$227,0)),0)</f>
        <v>0</v>
      </c>
      <c r="AB99" s="433">
        <f>IFERROR(INDEX('23A'!$G$192:$G$227,MATCH($C99,'23A'!$B$192:$B$227,0)),0)</f>
        <v>0</v>
      </c>
      <c r="AC99" s="433">
        <f>IFERROR(INDEX('24A'!$G$192:$G$227,MATCH($C99,'24A'!$B$192:$B$227,0)),0)</f>
        <v>0</v>
      </c>
      <c r="AD99" s="433">
        <f>IFERROR(INDEX('25A'!$G$192:$G$227,MATCH($C99,'25A'!$B$192:$B$227,0)),0)</f>
        <v>0</v>
      </c>
      <c r="AE99" s="433">
        <f>IFERROR(INDEX('26A'!$G$192:$G$227,MATCH($C99,'26A'!$B$192:$B$227,0)),0)</f>
        <v>0</v>
      </c>
      <c r="AF99" s="433">
        <f>IFERROR(INDEX('27A'!$G$192:$G$227,MATCH($C99,'27A'!$B$192:$B$227,0)),0)</f>
        <v>0</v>
      </c>
      <c r="AG99" s="433">
        <f>IFERROR(INDEX('28A'!$G$192:$G$227,MATCH($C99,'28A'!$B$192:$B$227,0)),0)</f>
        <v>0</v>
      </c>
      <c r="AH99" s="433">
        <f>IFERROR(INDEX('29A'!$G$192:$G$227,MATCH($C99,'29A'!$B$192:$B$227,0)),0)</f>
        <v>0</v>
      </c>
      <c r="AI99" s="433">
        <f>IFERROR(INDEX('30A'!$G$192:$G$227,MATCH($C99,'30A'!$B$192:$B$227,0)),0)</f>
        <v>0</v>
      </c>
    </row>
    <row r="100" spans="1:35" ht="17.399999999999999" hidden="1">
      <c r="A100" s="314"/>
      <c r="B100" s="314"/>
      <c r="C100" s="302" t="s">
        <v>201</v>
      </c>
      <c r="D100" s="309" t="s">
        <v>209</v>
      </c>
      <c r="E100" s="303">
        <f t="shared" si="1"/>
        <v>0</v>
      </c>
      <c r="F100" s="433">
        <f>IFERROR(INDEX('1A'!$G$192:$G$227,MATCH(C100,'1A'!$B$192:$B$227,0)),0)</f>
        <v>0</v>
      </c>
      <c r="G100" s="433">
        <f>IFERROR(INDEX('2A'!$G$192:$G$227,MATCH(C100,'2A'!$B$192:$B$227,0)),0)</f>
        <v>0</v>
      </c>
      <c r="H100" s="433">
        <f>IFERROR(INDEX('3A'!$G$192:$G$227,MATCH(C100,'3A'!$B$192:$B$227,0)),0)</f>
        <v>0</v>
      </c>
      <c r="I100" s="433">
        <f>IFERROR(INDEX('4A'!$G$192:$G$227,MATCH(C100,'4A'!$B$192:$B$227,0)),0)</f>
        <v>0</v>
      </c>
      <c r="J100" s="433">
        <f>IFERROR(INDEX('5A'!$G$192:$G$227,MATCH(C100,'5A'!$B$192:$B$227,0)),0)</f>
        <v>0</v>
      </c>
      <c r="K100" s="433">
        <f>IFERROR(INDEX('6A'!$G$192:$G$227,MATCH(C100,'6A'!$B$192:$B$227,0)),0)</f>
        <v>0</v>
      </c>
      <c r="L100" s="433">
        <f>IFERROR(INDEX('7A'!$G$192:$G$227,MATCH(C100,'7A'!$B$192:$B$227,0)),0)</f>
        <v>0</v>
      </c>
      <c r="M100" s="433">
        <f>IFERROR(INDEX('8A'!$G$192:$G$227,MATCH(C100,'8A'!$B$192:$B$227,0)),0)</f>
        <v>0</v>
      </c>
      <c r="N100" s="433">
        <f>IFERROR(INDEX('9A'!$G$192:$G$227,MATCH(C100,'9A'!$B$192:$B$227,0)),0)</f>
        <v>0</v>
      </c>
      <c r="O100" s="433">
        <f>IFERROR(INDEX('10A'!$G$192:$G$227,MATCH(C100,'10A'!$B$192:$B$227,0)),0)</f>
        <v>0</v>
      </c>
      <c r="P100" s="433">
        <f>IFERROR(INDEX('11A'!$G$192:$G$227,MATCH(C100,'11A'!$B$192:$B$227,0)),0)</f>
        <v>0</v>
      </c>
      <c r="Q100" s="433">
        <f>IFERROR(INDEX('12A'!$G$192:$G$227,MATCH(C100,'12A'!$B$192:$B$227,0)),0)</f>
        <v>0</v>
      </c>
      <c r="R100" s="433">
        <f>IFERROR(INDEX('13A'!$G$192:$G$227,MATCH(C100,'13A'!$B$192:$B$227,0)),0)</f>
        <v>0</v>
      </c>
      <c r="S100" s="433">
        <f>IFERROR(INDEX('14A'!$G$192:$G$227,MATCH(C100,'14A'!$B$192:$B$227,0)),0)</f>
        <v>0</v>
      </c>
      <c r="T100" s="433">
        <f>IFERROR(INDEX('15A'!$G$192:$G$227,MATCH(C100,'15A'!$B$192:$B$227,0)),0)</f>
        <v>0</v>
      </c>
      <c r="U100" s="433">
        <f>IFERROR(INDEX('16A'!$G$192:$G$227,MATCH($C100,'16A'!$B$192:$B$227,0)),0)</f>
        <v>0</v>
      </c>
      <c r="V100" s="433">
        <f>IFERROR(INDEX('17A'!$G$192:$G$227,MATCH($C100,'17A'!$B$192:$B$227,0)),0)</f>
        <v>0</v>
      </c>
      <c r="W100" s="433">
        <f>IFERROR(INDEX('18A'!$G$192:$G$227,MATCH($C100,'18A'!$B$192:$B$227,0)),0)</f>
        <v>0</v>
      </c>
      <c r="X100" s="433">
        <f>IFERROR(INDEX('19A'!$G$192:$G$227,MATCH($C100,'19A'!$B$192:$B$227,0)),0)</f>
        <v>0</v>
      </c>
      <c r="Y100" s="433">
        <f>IFERROR(INDEX('20A'!$G$192:$G$227,MATCH($C100,'20A'!$B$192:$B$227,0)),0)</f>
        <v>0</v>
      </c>
      <c r="Z100" s="433">
        <f>IFERROR(INDEX('21A'!$G$192:$G$227,MATCH($C100,'21A'!$B$192:$B$227,0)),0)</f>
        <v>0</v>
      </c>
      <c r="AA100" s="433">
        <f>IFERROR(INDEX('22A'!$G$192:$G$227,MATCH($C100,'22A'!$B$192:$B$227,0)),0)</f>
        <v>0</v>
      </c>
      <c r="AB100" s="433">
        <f>IFERROR(INDEX('23A'!$G$192:$G$227,MATCH($C100,'23A'!$B$192:$B$227,0)),0)</f>
        <v>0</v>
      </c>
      <c r="AC100" s="433">
        <f>IFERROR(INDEX('24A'!$G$192:$G$227,MATCH($C100,'24A'!$B$192:$B$227,0)),0)</f>
        <v>0</v>
      </c>
      <c r="AD100" s="433">
        <f>IFERROR(INDEX('25A'!$G$192:$G$227,MATCH($C100,'25A'!$B$192:$B$227,0)),0)</f>
        <v>0</v>
      </c>
      <c r="AE100" s="433">
        <f>IFERROR(INDEX('26A'!$G$192:$G$227,MATCH($C100,'26A'!$B$192:$B$227,0)),0)</f>
        <v>0</v>
      </c>
      <c r="AF100" s="433">
        <f>IFERROR(INDEX('27A'!$G$192:$G$227,MATCH($C100,'27A'!$B$192:$B$227,0)),0)</f>
        <v>0</v>
      </c>
      <c r="AG100" s="433">
        <f>IFERROR(INDEX('28A'!$G$192:$G$227,MATCH($C100,'28A'!$B$192:$B$227,0)),0)</f>
        <v>0</v>
      </c>
      <c r="AH100" s="433">
        <f>IFERROR(INDEX('29A'!$G$192:$G$227,MATCH($C100,'29A'!$B$192:$B$227,0)),0)</f>
        <v>0</v>
      </c>
      <c r="AI100" s="433">
        <f>IFERROR(INDEX('30A'!$G$192:$G$227,MATCH($C100,'30A'!$B$192:$B$227,0)),0)</f>
        <v>0</v>
      </c>
    </row>
    <row r="101" spans="1:35" ht="17.399999999999999" hidden="1">
      <c r="A101" s="314"/>
      <c r="B101" s="314"/>
      <c r="C101" s="302" t="s">
        <v>314</v>
      </c>
      <c r="D101" s="309" t="s">
        <v>209</v>
      </c>
      <c r="E101" s="303">
        <f t="shared" si="1"/>
        <v>0</v>
      </c>
      <c r="F101" s="433">
        <f>IFERROR(INDEX('1A'!$G$192:$G$227,MATCH(C101,'1A'!$B$192:$B$227,0)),0)</f>
        <v>0</v>
      </c>
      <c r="G101" s="433">
        <f>IFERROR(INDEX('2A'!$G$192:$G$227,MATCH(C101,'2A'!$B$192:$B$227,0)),0)</f>
        <v>0</v>
      </c>
      <c r="H101" s="433">
        <f>IFERROR(INDEX('3A'!$G$192:$G$227,MATCH(C101,'3A'!$B$192:$B$227,0)),0)</f>
        <v>0</v>
      </c>
      <c r="I101" s="433">
        <f>IFERROR(INDEX('4A'!$G$192:$G$227,MATCH(C101,'4A'!$B$192:$B$227,0)),0)</f>
        <v>0</v>
      </c>
      <c r="J101" s="433">
        <f>IFERROR(INDEX('5A'!$G$192:$G$227,MATCH(C101,'5A'!$B$192:$B$227,0)),0)</f>
        <v>0</v>
      </c>
      <c r="K101" s="433">
        <f>IFERROR(INDEX('6A'!$G$192:$G$227,MATCH(C101,'6A'!$B$192:$B$227,0)),0)</f>
        <v>0</v>
      </c>
      <c r="L101" s="433">
        <f>IFERROR(INDEX('7A'!$G$192:$G$227,MATCH(C101,'7A'!$B$192:$B$227,0)),0)</f>
        <v>0</v>
      </c>
      <c r="M101" s="433">
        <f>IFERROR(INDEX('8A'!$G$192:$G$227,MATCH(C101,'8A'!$B$192:$B$227,0)),0)</f>
        <v>0</v>
      </c>
      <c r="N101" s="433">
        <f>IFERROR(INDEX('9A'!$G$192:$G$227,MATCH(C101,'9A'!$B$192:$B$227,0)),0)</f>
        <v>0</v>
      </c>
      <c r="O101" s="433">
        <f>IFERROR(INDEX('10A'!$G$192:$G$227,MATCH(C101,'10A'!$B$192:$B$227,0)),0)</f>
        <v>0</v>
      </c>
      <c r="P101" s="433">
        <f>IFERROR(INDEX('11A'!$G$192:$G$227,MATCH(C101,'11A'!$B$192:$B$227,0)),0)</f>
        <v>0</v>
      </c>
      <c r="Q101" s="433">
        <f>IFERROR(INDEX('12A'!$G$192:$G$227,MATCH(C101,'12A'!$B$192:$B$227,0)),0)</f>
        <v>0</v>
      </c>
      <c r="R101" s="433">
        <f>IFERROR(INDEX('13A'!$G$192:$G$227,MATCH(C101,'13A'!$B$192:$B$227,0)),0)</f>
        <v>0</v>
      </c>
      <c r="S101" s="433">
        <f>IFERROR(INDEX('14A'!$G$192:$G$227,MATCH(C101,'14A'!$B$192:$B$227,0)),0)</f>
        <v>0</v>
      </c>
      <c r="T101" s="433">
        <f>IFERROR(INDEX('15A'!$G$192:$G$227,MATCH($C$101,'15A'!$B$192:$B$227,0)),0)</f>
        <v>0</v>
      </c>
      <c r="U101" s="433">
        <f>IFERROR(INDEX('16A'!$G$192:$G$227,MATCH($C101,'16A'!$B$192:$B$227,0)),0)</f>
        <v>0</v>
      </c>
      <c r="V101" s="433">
        <f>IFERROR(INDEX('17A'!$G$192:$G$227,MATCH($C101,'17A'!$B$192:$B$227,0)),0)</f>
        <v>0</v>
      </c>
      <c r="W101" s="433">
        <f>IFERROR(INDEX('18A'!$G$192:$G$227,MATCH($C101,'18A'!$B$192:$B$227,0)),0)</f>
        <v>0</v>
      </c>
      <c r="X101" s="433">
        <f>IFERROR(INDEX('19A'!$G$192:$G$227,MATCH($C101,'19A'!$B$192:$B$227,0)),0)</f>
        <v>0</v>
      </c>
      <c r="Y101" s="433">
        <f>IFERROR(INDEX('20A'!$G$192:$G$227,MATCH($C101,'20A'!$B$192:$B$227,0)),0)</f>
        <v>0</v>
      </c>
      <c r="Z101" s="433">
        <f>IFERROR(INDEX('21A'!$G$192:$G$227,MATCH($C101,'21A'!$B$192:$B$227,0)),0)</f>
        <v>0</v>
      </c>
      <c r="AA101" s="433">
        <f>IFERROR(INDEX('22A'!$G$192:$G$227,MATCH($C101,'22A'!$B$192:$B$227,0)),0)</f>
        <v>0</v>
      </c>
      <c r="AB101" s="433">
        <f>IFERROR(INDEX('23A'!$G$192:$G$227,MATCH($C101,'23A'!$B$192:$B$227,0)),0)</f>
        <v>0</v>
      </c>
      <c r="AC101" s="433">
        <f>IFERROR(INDEX('24A'!$G$192:$G$227,MATCH($C101,'24A'!$B$192:$B$227,0)),0)</f>
        <v>0</v>
      </c>
      <c r="AD101" s="433">
        <f>IFERROR(INDEX('25A'!$G$192:$G$227,MATCH($C101,'25A'!$B$192:$B$227,0)),0)</f>
        <v>0</v>
      </c>
      <c r="AE101" s="433">
        <f>IFERROR(INDEX('26A'!$G$192:$G$227,MATCH($C101,'26A'!$B$192:$B$227,0)),0)</f>
        <v>0</v>
      </c>
      <c r="AF101" s="433">
        <f>IFERROR(INDEX('27A'!$G$192:$G$227,MATCH($C101,'27A'!$B$192:$B$227,0)),0)</f>
        <v>0</v>
      </c>
      <c r="AG101" s="433">
        <f>IFERROR(INDEX('28A'!$G$192:$G$227,MATCH($C101,'28A'!$B$192:$B$227,0)),0)</f>
        <v>0</v>
      </c>
      <c r="AH101" s="433">
        <f>IFERROR(INDEX('29A'!$G$192:$G$227,MATCH($C101,'29A'!$B$192:$B$227,0)),0)</f>
        <v>0</v>
      </c>
      <c r="AI101" s="433">
        <f>IFERROR(INDEX('30A'!$G$192:$G$227,MATCH($C101,'30A'!$B$192:$B$227,0)),0)</f>
        <v>0</v>
      </c>
    </row>
    <row r="102" spans="1:35" ht="17.399999999999999" hidden="1">
      <c r="A102" s="314"/>
      <c r="B102" s="314"/>
      <c r="C102" s="302" t="s">
        <v>315</v>
      </c>
      <c r="D102" s="309" t="s">
        <v>209</v>
      </c>
      <c r="E102" s="303">
        <f t="shared" si="1"/>
        <v>0</v>
      </c>
      <c r="F102" s="433">
        <f>IFERROR(INDEX('1A'!$G$192:$G$227,MATCH(C102,'1A'!$B$192:$B$227,0)),0)</f>
        <v>0</v>
      </c>
      <c r="G102" s="433">
        <f>IFERROR(INDEX('2A'!$G$192:$G$227,MATCH(C102,'2A'!$B$192:$B$227,0)),0)</f>
        <v>0</v>
      </c>
      <c r="H102" s="433">
        <f>IFERROR(INDEX('3A'!$G$192:$G$227,MATCH(C102,'3A'!$B$192:$B$227,0)),0)</f>
        <v>0</v>
      </c>
      <c r="I102" s="433">
        <f>IFERROR(INDEX('4A'!$G$192:$G$227,MATCH(C102,'4A'!$B$192:$B$227,0)),0)</f>
        <v>0</v>
      </c>
      <c r="J102" s="433">
        <f>IFERROR(INDEX('5A'!$G$192:$G$227,MATCH(C102,'5A'!$B$192:$B$227,0)),0)</f>
        <v>0</v>
      </c>
      <c r="K102" s="433">
        <f>IFERROR(INDEX('6A'!$G$192:$G$227,MATCH(C102,'6A'!$B$192:$B$227,0)),0)</f>
        <v>0</v>
      </c>
      <c r="L102" s="433">
        <f>IFERROR(INDEX('7A'!$G$192:$G$227,MATCH(C102,'7A'!$B$192:$B$227,0)),0)</f>
        <v>0</v>
      </c>
      <c r="M102" s="433">
        <f>IFERROR(INDEX('8A'!$G$192:$G$227,MATCH(C102,'8A'!$B$192:$B$227,0)),0)</f>
        <v>0</v>
      </c>
      <c r="N102" s="433">
        <f>IFERROR(INDEX('9A'!$G$192:$G$227,MATCH(C102,'9A'!$B$192:$B$227,0)),0)</f>
        <v>0</v>
      </c>
      <c r="O102" s="433">
        <f>IFERROR(INDEX('10A'!$G$192:$G$227,MATCH(C102,'10A'!$B$192:$B$227,0)),0)</f>
        <v>0</v>
      </c>
      <c r="P102" s="433">
        <f>IFERROR(INDEX('11A'!$G$192:$G$227,MATCH(C102,'11A'!$B$192:$B$227,0)),0)</f>
        <v>0</v>
      </c>
      <c r="Q102" s="433">
        <f>IFERROR(INDEX('12A'!$G$192:$G$227,MATCH(C102,'12A'!$B$192:$B$227,0)),0)</f>
        <v>0</v>
      </c>
      <c r="R102" s="433">
        <f>IFERROR(INDEX('13A'!$G$192:$G$227,MATCH(C102,'13A'!$B$192:$B$227,0)),0)</f>
        <v>0</v>
      </c>
      <c r="S102" s="433">
        <f>IFERROR(INDEX('14A'!$G$192:$G$227,MATCH(C102,'14A'!$B$192:$B$227,0)),0)</f>
        <v>0</v>
      </c>
      <c r="T102" s="433">
        <f>IFERROR(INDEX('15A'!$G$192:$G$227,MATCH($C$102,'15A'!$B$192:$B$227,0)),0)</f>
        <v>0</v>
      </c>
      <c r="U102" s="433">
        <f>IFERROR(INDEX('16A'!$G$192:$G$227,MATCH($C102,'16A'!$B$192:$B$227,0)),0)</f>
        <v>0</v>
      </c>
      <c r="V102" s="433">
        <f>IFERROR(INDEX('17A'!$G$192:$G$227,MATCH($C102,'17A'!$B$192:$B$227,0)),0)</f>
        <v>0</v>
      </c>
      <c r="W102" s="433">
        <f>IFERROR(INDEX('18A'!$G$192:$G$227,MATCH($C102,'18A'!$B$192:$B$227,0)),0)</f>
        <v>0</v>
      </c>
      <c r="X102" s="433">
        <f>IFERROR(INDEX('19A'!$G$192:$G$227,MATCH($C102,'19A'!$B$192:$B$227,0)),0)</f>
        <v>0</v>
      </c>
      <c r="Y102" s="433">
        <f>IFERROR(INDEX('20A'!$G$192:$G$227,MATCH($C102,'20A'!$B$192:$B$227,0)),0)</f>
        <v>0</v>
      </c>
      <c r="Z102" s="433">
        <f>IFERROR(INDEX('21A'!$G$192:$G$227,MATCH($C102,'21A'!$B$192:$B$227,0)),0)</f>
        <v>0</v>
      </c>
      <c r="AA102" s="433">
        <f>IFERROR(INDEX('22A'!$G$192:$G$227,MATCH($C102,'22A'!$B$192:$B$227,0)),0)</f>
        <v>0</v>
      </c>
      <c r="AB102" s="433">
        <f>IFERROR(INDEX('23A'!$G$192:$G$227,MATCH($C102,'23A'!$B$192:$B$227,0)),0)</f>
        <v>0</v>
      </c>
      <c r="AC102" s="433">
        <f>IFERROR(INDEX('24A'!$G$192:$G$227,MATCH($C102,'24A'!$B$192:$B$227,0)),0)</f>
        <v>0</v>
      </c>
      <c r="AD102" s="433">
        <f>IFERROR(INDEX('25A'!$G$192:$G$227,MATCH($C102,'25A'!$B$192:$B$227,0)),0)</f>
        <v>0</v>
      </c>
      <c r="AE102" s="433">
        <f>IFERROR(INDEX('26A'!$G$192:$G$227,MATCH($C102,'26A'!$B$192:$B$227,0)),0)</f>
        <v>0</v>
      </c>
      <c r="AF102" s="433">
        <f>IFERROR(INDEX('27A'!$G$192:$G$227,MATCH($C102,'27A'!$B$192:$B$227,0)),0)</f>
        <v>0</v>
      </c>
      <c r="AG102" s="433">
        <f>IFERROR(INDEX('28A'!$G$192:$G$227,MATCH($C102,'28A'!$B$192:$B$227,0)),0)</f>
        <v>0</v>
      </c>
      <c r="AH102" s="433">
        <f>IFERROR(INDEX('29A'!$G$192:$G$227,MATCH($C102,'29A'!$B$192:$B$227,0)),0)</f>
        <v>0</v>
      </c>
      <c r="AI102" s="433">
        <f>IFERROR(INDEX('30A'!$G$192:$G$227,MATCH($C102,'30A'!$B$192:$B$227,0)),0)</f>
        <v>0</v>
      </c>
    </row>
    <row r="103" spans="1:35" ht="17.399999999999999" hidden="1">
      <c r="A103" s="314"/>
      <c r="B103" s="314"/>
      <c r="C103" s="302" t="s">
        <v>316</v>
      </c>
      <c r="D103" s="309" t="s">
        <v>209</v>
      </c>
      <c r="E103" s="303">
        <f t="shared" si="1"/>
        <v>0</v>
      </c>
      <c r="F103" s="433">
        <f>IFERROR(INDEX('1A'!$G$192:$G$227,MATCH(C103,'1A'!$B$192:$B$227,0)),0)</f>
        <v>0</v>
      </c>
      <c r="G103" s="433">
        <f>IFERROR(INDEX('2A'!$G$192:$G$227,MATCH(C103,'2A'!$B$192:$B$227,0)),0)</f>
        <v>0</v>
      </c>
      <c r="H103" s="433">
        <f>IFERROR(INDEX('3A'!$G$192:$G$227,MATCH(C103,'3A'!$B$192:$B$227,0)),0)</f>
        <v>0</v>
      </c>
      <c r="I103" s="433">
        <f>IFERROR(INDEX('4A'!$G$192:$G$227,MATCH(C103,'4A'!$B$192:$B$227,0)),0)</f>
        <v>0</v>
      </c>
      <c r="J103" s="433">
        <f>IFERROR(INDEX('5A'!$G$192:$G$227,MATCH(C103,'5A'!$B$192:$B$227,0)),0)</f>
        <v>0</v>
      </c>
      <c r="K103" s="433">
        <f>IFERROR(INDEX('6A'!$G$192:$G$227,MATCH(C103,'6A'!$B$192:$B$227,0)),0)</f>
        <v>0</v>
      </c>
      <c r="L103" s="433">
        <f>IFERROR(INDEX('7A'!$G$192:$G$227,MATCH(C103,'7A'!$B$192:$B$227,0)),0)</f>
        <v>0</v>
      </c>
      <c r="M103" s="433">
        <f>IFERROR(INDEX('8A'!$G$192:$G$227,MATCH(C103,'8A'!$B$192:$B$227,0)),0)</f>
        <v>0</v>
      </c>
      <c r="N103" s="433">
        <f>IFERROR(INDEX('9A'!$G$192:$G$227,MATCH(C103,'9A'!$B$192:$B$227,0)),0)</f>
        <v>0</v>
      </c>
      <c r="O103" s="433">
        <f>IFERROR(INDEX('10A'!$G$192:$G$227,MATCH(C103,'10A'!$B$192:$B$227,0)),0)</f>
        <v>0</v>
      </c>
      <c r="P103" s="433">
        <f>IFERROR(INDEX('11A'!$G$192:$G$227,MATCH(C103,'11A'!$B$192:$B$227,0)),0)</f>
        <v>0</v>
      </c>
      <c r="Q103" s="433">
        <f>IFERROR(INDEX('12A'!$G$192:$G$227,MATCH(C103,'12A'!$B$192:$B$227,0)),0)</f>
        <v>0</v>
      </c>
      <c r="R103" s="433">
        <f>IFERROR(INDEX('13A'!$G$192:$G$227,MATCH(C103,'13A'!$B$192:$B$227,0)),0)</f>
        <v>0</v>
      </c>
      <c r="S103" s="433">
        <f>IFERROR(INDEX('14A'!$G$192:$G$227,MATCH(C103,'14A'!$B$192:$B$227,0)),0)</f>
        <v>0</v>
      </c>
      <c r="T103" s="433">
        <f>IFERROR(INDEX('15A'!$G$192:$G$227,MATCH($C$103,'15A'!$B$192:$B$227,0)),0)</f>
        <v>0</v>
      </c>
      <c r="U103" s="433">
        <f>IFERROR(INDEX('16A'!$G$192:$G$227,MATCH($C103,'16A'!$B$192:$B$227,0)),0)</f>
        <v>0</v>
      </c>
      <c r="V103" s="433">
        <f>IFERROR(INDEX('17A'!$G$192:$G$227,MATCH($C103,'17A'!$B$192:$B$227,0)),0)</f>
        <v>0</v>
      </c>
      <c r="W103" s="433">
        <f>IFERROR(INDEX('18A'!$G$192:$G$227,MATCH($C103,'18A'!$B$192:$B$227,0)),0)</f>
        <v>0</v>
      </c>
      <c r="X103" s="433">
        <f>IFERROR(INDEX('19A'!$G$192:$G$227,MATCH($C103,'19A'!$B$192:$B$227,0)),0)</f>
        <v>0</v>
      </c>
      <c r="Y103" s="433">
        <f>IFERROR(INDEX('20A'!$G$192:$G$227,MATCH($C103,'20A'!$B$192:$B$227,0)),0)</f>
        <v>0</v>
      </c>
      <c r="Z103" s="433">
        <f>IFERROR(INDEX('21A'!$G$192:$G$227,MATCH($C103,'21A'!$B$192:$B$227,0)),0)</f>
        <v>0</v>
      </c>
      <c r="AA103" s="433">
        <f>IFERROR(INDEX('22A'!$G$192:$G$227,MATCH($C103,'22A'!$B$192:$B$227,0)),0)</f>
        <v>0</v>
      </c>
      <c r="AB103" s="433">
        <f>IFERROR(INDEX('23A'!$G$192:$G$227,MATCH($C103,'23A'!$B$192:$B$227,0)),0)</f>
        <v>0</v>
      </c>
      <c r="AC103" s="433">
        <f>IFERROR(INDEX('24A'!$G$192:$G$227,MATCH($C103,'24A'!$B$192:$B$227,0)),0)</f>
        <v>0</v>
      </c>
      <c r="AD103" s="433">
        <f>IFERROR(INDEX('25A'!$G$192:$G$227,MATCH($C103,'25A'!$B$192:$B$227,0)),0)</f>
        <v>0</v>
      </c>
      <c r="AE103" s="433">
        <f>IFERROR(INDEX('26A'!$G$192:$G$227,MATCH($C103,'26A'!$B$192:$B$227,0)),0)</f>
        <v>0</v>
      </c>
      <c r="AF103" s="433">
        <f>IFERROR(INDEX('27A'!$G$192:$G$227,MATCH($C103,'27A'!$B$192:$B$227,0)),0)</f>
        <v>0</v>
      </c>
      <c r="AG103" s="433">
        <f>IFERROR(INDEX('28A'!$G$192:$G$227,MATCH($C103,'28A'!$B$192:$B$227,0)),0)</f>
        <v>0</v>
      </c>
      <c r="AH103" s="433">
        <f>IFERROR(INDEX('29A'!$G$192:$G$227,MATCH($C103,'29A'!$B$192:$B$227,0)),0)</f>
        <v>0</v>
      </c>
      <c r="AI103" s="433">
        <f>IFERROR(INDEX('30A'!$G$192:$G$227,MATCH($C103,'30A'!$B$192:$B$227,0)),0)</f>
        <v>0</v>
      </c>
    </row>
    <row r="104" spans="1:35" ht="17.399999999999999" hidden="1">
      <c r="A104" s="314"/>
      <c r="B104" s="314"/>
      <c r="C104" s="302" t="s">
        <v>317</v>
      </c>
      <c r="D104" s="309" t="s">
        <v>209</v>
      </c>
      <c r="E104" s="303">
        <f t="shared" si="1"/>
        <v>0</v>
      </c>
      <c r="F104" s="433">
        <f>IFERROR(INDEX('1A'!$G$192:$G$227,MATCH(C104,'1A'!$B$192:$B$227,0)),0)</f>
        <v>0</v>
      </c>
      <c r="G104" s="433">
        <f>IFERROR(INDEX('2A'!$G$192:$G$227,MATCH(C104,'2A'!$B$192:$B$227,0)),0)</f>
        <v>0</v>
      </c>
      <c r="H104" s="433">
        <f>IFERROR(INDEX('3A'!$G$192:$G$227,MATCH(C104,'3A'!$B$192:$B$227,0)),0)</f>
        <v>0</v>
      </c>
      <c r="I104" s="433">
        <f>IFERROR(INDEX('4A'!$G$192:$G$227,MATCH(C104,'4A'!$B$192:$B$227,0)),0)</f>
        <v>0</v>
      </c>
      <c r="J104" s="433">
        <f>IFERROR(INDEX('5A'!$G$192:$G$227,MATCH(C104,'5A'!$B$192:$B$227,0)),0)</f>
        <v>0</v>
      </c>
      <c r="K104" s="433">
        <f>IFERROR(INDEX('6A'!$G$192:$G$227,MATCH(C104,'6A'!$B$192:$B$227,0)),0)</f>
        <v>0</v>
      </c>
      <c r="L104" s="433">
        <f>IFERROR(INDEX('7A'!$G$192:$G$227,MATCH(C104,'7A'!$B$192:$B$227,0)),0)</f>
        <v>0</v>
      </c>
      <c r="M104" s="433">
        <f>IFERROR(INDEX('8A'!$G$192:$G$227,MATCH(C104,'8A'!$B$192:$B$227,0)),0)</f>
        <v>0</v>
      </c>
      <c r="N104" s="433">
        <f>IFERROR(INDEX('9A'!$G$192:$G$227,MATCH(C104,'9A'!$B$192:$B$227,0)),0)</f>
        <v>0</v>
      </c>
      <c r="O104" s="433">
        <f>IFERROR(INDEX('10A'!$G$192:$G$227,MATCH(C104,'10A'!$B$192:$B$227,0)),0)</f>
        <v>0</v>
      </c>
      <c r="P104" s="433">
        <f>IFERROR(INDEX('11A'!$G$192:$G$227,MATCH(C104,'11A'!$B$192:$B$227,0)),0)</f>
        <v>0</v>
      </c>
      <c r="Q104" s="433">
        <f>IFERROR(INDEX('12A'!$G$192:$G$227,MATCH(C104,'12A'!$B$192:$B$227,0)),0)</f>
        <v>0</v>
      </c>
      <c r="R104" s="433">
        <f>IFERROR(INDEX('13A'!$G$192:$G$227,MATCH(C104,'13A'!$B$192:$B$227,0)),0)</f>
        <v>0</v>
      </c>
      <c r="S104" s="433">
        <f>IFERROR(INDEX('14A'!$G$192:$G$227,MATCH(C104,'14A'!$B$192:$B$227,0)),0)</f>
        <v>0</v>
      </c>
      <c r="T104" s="433">
        <f>IFERROR(INDEX('15A'!$G$192:$G$227,MATCH($C$104,'15A'!$B$192:$B$227,0)),0)</f>
        <v>0</v>
      </c>
      <c r="U104" s="433">
        <f>IFERROR(INDEX('16A'!$G$192:$G$227,MATCH($C104,'16A'!$B$192:$B$227,0)),0)</f>
        <v>0</v>
      </c>
      <c r="V104" s="433">
        <f>IFERROR(INDEX('17A'!$G$192:$G$227,MATCH($C104,'17A'!$B$192:$B$227,0)),0)</f>
        <v>0</v>
      </c>
      <c r="W104" s="433">
        <f>IFERROR(INDEX('18A'!$G$192:$G$227,MATCH($C104,'18A'!$B$192:$B$227,0)),0)</f>
        <v>0</v>
      </c>
      <c r="X104" s="433">
        <f>IFERROR(INDEX('19A'!$G$192:$G$227,MATCH($C104,'19A'!$B$192:$B$227,0)),0)</f>
        <v>0</v>
      </c>
      <c r="Y104" s="433">
        <f>IFERROR(INDEX('20A'!$G$192:$G$227,MATCH($C104,'20A'!$B$192:$B$227,0)),0)</f>
        <v>0</v>
      </c>
      <c r="Z104" s="433">
        <f>IFERROR(INDEX('21A'!$G$192:$G$227,MATCH($C104,'21A'!$B$192:$B$227,0)),0)</f>
        <v>0</v>
      </c>
      <c r="AA104" s="433">
        <f>IFERROR(INDEX('22A'!$G$192:$G$227,MATCH($C104,'22A'!$B$192:$B$227,0)),0)</f>
        <v>0</v>
      </c>
      <c r="AB104" s="433">
        <f>IFERROR(INDEX('23A'!$G$192:$G$227,MATCH($C104,'23A'!$B$192:$B$227,0)),0)</f>
        <v>0</v>
      </c>
      <c r="AC104" s="433">
        <f>IFERROR(INDEX('24A'!$G$192:$G$227,MATCH($C104,'24A'!$B$192:$B$227,0)),0)</f>
        <v>0</v>
      </c>
      <c r="AD104" s="433">
        <f>IFERROR(INDEX('25A'!$G$192:$G$227,MATCH($C104,'25A'!$B$192:$B$227,0)),0)</f>
        <v>0</v>
      </c>
      <c r="AE104" s="433">
        <f>IFERROR(INDEX('26A'!$G$192:$G$227,MATCH($C104,'26A'!$B$192:$B$227,0)),0)</f>
        <v>0</v>
      </c>
      <c r="AF104" s="433">
        <f>IFERROR(INDEX('27A'!$G$192:$G$227,MATCH($C104,'27A'!$B$192:$B$227,0)),0)</f>
        <v>0</v>
      </c>
      <c r="AG104" s="433">
        <f>IFERROR(INDEX('28A'!$G$192:$G$227,MATCH($C104,'28A'!$B$192:$B$227,0)),0)</f>
        <v>0</v>
      </c>
      <c r="AH104" s="433">
        <f>IFERROR(INDEX('29A'!$G$192:$G$227,MATCH($C104,'29A'!$B$192:$B$227,0)),0)</f>
        <v>0</v>
      </c>
      <c r="AI104" s="433">
        <f>IFERROR(INDEX('30A'!$G$192:$G$227,MATCH($C104,'30A'!$B$192:$B$227,0)),0)</f>
        <v>0</v>
      </c>
    </row>
    <row r="105" spans="1:35" ht="17.399999999999999" hidden="1">
      <c r="A105" s="314"/>
      <c r="B105" s="314"/>
      <c r="C105" s="302" t="s">
        <v>318</v>
      </c>
      <c r="D105" s="309" t="s">
        <v>209</v>
      </c>
      <c r="E105" s="303">
        <f t="shared" si="1"/>
        <v>0</v>
      </c>
      <c r="F105" s="433">
        <f>IFERROR(INDEX('1A'!$G$192:$G$227,MATCH(C105,'1A'!$B$192:$B$227,0)),0)</f>
        <v>0</v>
      </c>
      <c r="G105" s="433">
        <f>IFERROR(INDEX('2A'!$G$192:$G$227,MATCH(C105,'2A'!$B$192:$B$227,0)),0)</f>
        <v>0</v>
      </c>
      <c r="H105" s="433">
        <f>IFERROR(INDEX('3A'!$G$192:$G$227,MATCH(C105,'3A'!$B$192:$B$227,0)),0)</f>
        <v>0</v>
      </c>
      <c r="I105" s="433">
        <f>IFERROR(INDEX('4A'!$G$192:$G$227,MATCH(C105,'4A'!$B$192:$B$227,0)),0)</f>
        <v>0</v>
      </c>
      <c r="J105" s="433">
        <f>IFERROR(INDEX('5A'!$G$192:$G$227,MATCH(C105,'5A'!$B$192:$B$227,0)),0)</f>
        <v>0</v>
      </c>
      <c r="K105" s="433">
        <f>IFERROR(INDEX('6A'!$G$192:$G$227,MATCH(C105,'6A'!$B$192:$B$227,0)),0)</f>
        <v>0</v>
      </c>
      <c r="L105" s="433">
        <f>IFERROR(INDEX('7A'!$G$192:$G$227,MATCH(C105,'7A'!$B$192:$B$227,0)),0)</f>
        <v>0</v>
      </c>
      <c r="M105" s="433">
        <f>IFERROR(INDEX('8A'!$G$192:$G$227,MATCH(C105,'8A'!$B$192:$B$227,0)),0)</f>
        <v>0</v>
      </c>
      <c r="N105" s="433">
        <f>IFERROR(INDEX('9A'!$G$192:$G$227,MATCH(C105,'9A'!$B$192:$B$227,0)),0)</f>
        <v>0</v>
      </c>
      <c r="O105" s="433">
        <f>IFERROR(INDEX('10A'!$G$192:$G$227,MATCH(C105,'10A'!$B$192:$B$227,0)),0)</f>
        <v>0</v>
      </c>
      <c r="P105" s="433">
        <f>IFERROR(INDEX('11A'!$G$192:$G$227,MATCH(C105,'11A'!$B$192:$B$227,0)),0)</f>
        <v>0</v>
      </c>
      <c r="Q105" s="433">
        <f>IFERROR(INDEX('12A'!$G$192:$G$227,MATCH(C105,'12A'!$B$192:$B$227,0)),0)</f>
        <v>0</v>
      </c>
      <c r="R105" s="433">
        <f>IFERROR(INDEX('13A'!$G$192:$G$227,MATCH(C105,'13A'!$B$192:$B$227,0)),0)</f>
        <v>0</v>
      </c>
      <c r="S105" s="433">
        <f>IFERROR(INDEX('14A'!$G$192:$G$227,MATCH(C105,'14A'!$B$192:$B$227,0)),0)</f>
        <v>0</v>
      </c>
      <c r="T105" s="433">
        <f>IFERROR(INDEX('15A'!$G$192:$G$227,MATCH($C$105,'15A'!$B$192:$B$227,0)),0)</f>
        <v>0</v>
      </c>
      <c r="U105" s="433">
        <f>IFERROR(INDEX('16A'!$G$192:$G$227,MATCH($C105,'16A'!$B$192:$B$227,0)),0)</f>
        <v>0</v>
      </c>
      <c r="V105" s="433">
        <f>IFERROR(INDEX('17A'!$G$192:$G$227,MATCH($C105,'17A'!$B$192:$B$227,0)),0)</f>
        <v>0</v>
      </c>
      <c r="W105" s="433">
        <f>IFERROR(INDEX('18A'!$G$192:$G$227,MATCH($C105,'18A'!$B$192:$B$227,0)),0)</f>
        <v>0</v>
      </c>
      <c r="X105" s="433">
        <f>IFERROR(INDEX('19A'!$G$192:$G$227,MATCH($C105,'19A'!$B$192:$B$227,0)),0)</f>
        <v>0</v>
      </c>
      <c r="Y105" s="433">
        <f>IFERROR(INDEX('20A'!$G$192:$G$227,MATCH($C105,'20A'!$B$192:$B$227,0)),0)</f>
        <v>0</v>
      </c>
      <c r="Z105" s="433">
        <f>IFERROR(INDEX('21A'!$G$192:$G$227,MATCH($C105,'21A'!$B$192:$B$227,0)),0)</f>
        <v>0</v>
      </c>
      <c r="AA105" s="433">
        <f>IFERROR(INDEX('22A'!$G$192:$G$227,MATCH($C105,'22A'!$B$192:$B$227,0)),0)</f>
        <v>0</v>
      </c>
      <c r="AB105" s="433">
        <f>IFERROR(INDEX('23A'!$G$192:$G$227,MATCH($C105,'23A'!$B$192:$B$227,0)),0)</f>
        <v>0</v>
      </c>
      <c r="AC105" s="433">
        <f>IFERROR(INDEX('24A'!$G$192:$G$227,MATCH($C105,'24A'!$B$192:$B$227,0)),0)</f>
        <v>0</v>
      </c>
      <c r="AD105" s="433">
        <f>IFERROR(INDEX('25A'!$G$192:$G$227,MATCH($C105,'25A'!$B$192:$B$227,0)),0)</f>
        <v>0</v>
      </c>
      <c r="AE105" s="433">
        <f>IFERROR(INDEX('26A'!$G$192:$G$227,MATCH($C105,'26A'!$B$192:$B$227,0)),0)</f>
        <v>0</v>
      </c>
      <c r="AF105" s="433">
        <f>IFERROR(INDEX('27A'!$G$192:$G$227,MATCH($C105,'27A'!$B$192:$B$227,0)),0)</f>
        <v>0</v>
      </c>
      <c r="AG105" s="433">
        <f>IFERROR(INDEX('28A'!$G$192:$G$227,MATCH($C105,'28A'!$B$192:$B$227,0)),0)</f>
        <v>0</v>
      </c>
      <c r="AH105" s="433">
        <f>IFERROR(INDEX('29A'!$G$192:$G$227,MATCH($C105,'29A'!$B$192:$B$227,0)),0)</f>
        <v>0</v>
      </c>
      <c r="AI105" s="433">
        <f>IFERROR(INDEX('30A'!$G$192:$G$227,MATCH($C105,'30A'!$B$192:$B$227,0)),0)</f>
        <v>0</v>
      </c>
    </row>
    <row r="106" spans="1:35" ht="17.399999999999999" hidden="1">
      <c r="A106" s="314"/>
      <c r="B106" s="314"/>
      <c r="C106" s="302" t="s">
        <v>319</v>
      </c>
      <c r="D106" s="309" t="s">
        <v>209</v>
      </c>
      <c r="E106" s="303">
        <f t="shared" si="1"/>
        <v>0</v>
      </c>
      <c r="F106" s="433">
        <f>IFERROR(INDEX('1A'!$G$192:$G$227,MATCH(C106,'1A'!$B$192:$B$227,0)),0)</f>
        <v>0</v>
      </c>
      <c r="G106" s="433">
        <f>IFERROR(INDEX('2A'!$G$192:$G$227,MATCH(C106,'2A'!$B$192:$B$227,0)),0)</f>
        <v>0</v>
      </c>
      <c r="H106" s="433">
        <f>IFERROR(INDEX('3A'!$G$192:$G$227,MATCH(C106,'3A'!$B$192:$B$227,0)),0)</f>
        <v>0</v>
      </c>
      <c r="I106" s="433">
        <f>IFERROR(INDEX('4A'!$G$192:$G$227,MATCH(C106,'4A'!$B$192:$B$227,0)),0)</f>
        <v>0</v>
      </c>
      <c r="J106" s="433">
        <f>IFERROR(INDEX('5A'!$G$192:$G$227,MATCH(C106,'5A'!$B$192:$B$227,0)),0)</f>
        <v>0</v>
      </c>
      <c r="K106" s="433">
        <f>IFERROR(INDEX('6A'!$G$192:$G$227,MATCH(C106,'6A'!$B$192:$B$227,0)),0)</f>
        <v>0</v>
      </c>
      <c r="L106" s="433">
        <f>IFERROR(INDEX('7A'!$G$192:$G$227,MATCH(C106,'7A'!$B$192:$B$227,0)),0)</f>
        <v>0</v>
      </c>
      <c r="M106" s="433">
        <f>IFERROR(INDEX('8A'!$G$192:$G$227,MATCH(C106,'8A'!$B$192:$B$227,0)),0)</f>
        <v>0</v>
      </c>
      <c r="N106" s="433">
        <f>IFERROR(INDEX('9A'!$G$192:$G$227,MATCH(C106,'9A'!$B$192:$B$227,0)),0)</f>
        <v>0</v>
      </c>
      <c r="O106" s="433">
        <f>IFERROR(INDEX('10A'!$G$192:$G$227,MATCH(C106,'10A'!$B$192:$B$227,0)),0)</f>
        <v>0</v>
      </c>
      <c r="P106" s="433">
        <f>IFERROR(INDEX('11A'!$G$192:$G$227,MATCH(C106,'11A'!$B$192:$B$227,0)),0)</f>
        <v>0</v>
      </c>
      <c r="Q106" s="433">
        <f>IFERROR(INDEX('12A'!$G$192:$G$227,MATCH(C106,'12A'!$B$192:$B$227,0)),0)</f>
        <v>0</v>
      </c>
      <c r="R106" s="433">
        <f>IFERROR(INDEX('13A'!$G$192:$G$227,MATCH(C106,'13A'!$B$192:$B$227,0)),0)</f>
        <v>0</v>
      </c>
      <c r="S106" s="433">
        <f>IFERROR(INDEX('14A'!$G$192:$G$227,MATCH(C106,'14A'!$B$192:$B$227,0)),0)</f>
        <v>0</v>
      </c>
      <c r="T106" s="433">
        <f>IFERROR(INDEX('15A'!$G$192:$G$227,MATCH($C$106,'15A'!$B$192:$B$227,0)),0)</f>
        <v>0</v>
      </c>
      <c r="U106" s="433">
        <f>IFERROR(INDEX('16A'!$G$192:$G$227,MATCH($C106,'16A'!$B$192:$B$227,0)),0)</f>
        <v>0</v>
      </c>
      <c r="V106" s="433">
        <f>IFERROR(INDEX('17A'!$G$192:$G$227,MATCH($C106,'17A'!$B$192:$B$227,0)),0)</f>
        <v>0</v>
      </c>
      <c r="W106" s="433">
        <f>IFERROR(INDEX('18A'!$G$192:$G$227,MATCH($C106,'18A'!$B$192:$B$227,0)),0)</f>
        <v>0</v>
      </c>
      <c r="X106" s="433">
        <f>IFERROR(INDEX('19A'!$G$192:$G$227,MATCH($C106,'19A'!$B$192:$B$227,0)),0)</f>
        <v>0</v>
      </c>
      <c r="Y106" s="433">
        <f>IFERROR(INDEX('20A'!$G$192:$G$227,MATCH($C106,'20A'!$B$192:$B$227,0)),0)</f>
        <v>0</v>
      </c>
      <c r="Z106" s="433">
        <f>IFERROR(INDEX('21A'!$G$192:$G$227,MATCH($C106,'21A'!$B$192:$B$227,0)),0)</f>
        <v>0</v>
      </c>
      <c r="AA106" s="433">
        <f>IFERROR(INDEX('22A'!$G$192:$G$227,MATCH($C106,'22A'!$B$192:$B$227,0)),0)</f>
        <v>0</v>
      </c>
      <c r="AB106" s="433">
        <f>IFERROR(INDEX('23A'!$G$192:$G$227,MATCH($C106,'23A'!$B$192:$B$227,0)),0)</f>
        <v>0</v>
      </c>
      <c r="AC106" s="433">
        <f>IFERROR(INDEX('24A'!$G$192:$G$227,MATCH($C106,'24A'!$B$192:$B$227,0)),0)</f>
        <v>0</v>
      </c>
      <c r="AD106" s="433">
        <f>IFERROR(INDEX('25A'!$G$192:$G$227,MATCH($C106,'25A'!$B$192:$B$227,0)),0)</f>
        <v>0</v>
      </c>
      <c r="AE106" s="433">
        <f>IFERROR(INDEX('26A'!$G$192:$G$227,MATCH($C106,'26A'!$B$192:$B$227,0)),0)</f>
        <v>0</v>
      </c>
      <c r="AF106" s="433">
        <f>IFERROR(INDEX('27A'!$G$192:$G$227,MATCH($C106,'27A'!$B$192:$B$227,0)),0)</f>
        <v>0</v>
      </c>
      <c r="AG106" s="433">
        <f>IFERROR(INDEX('28A'!$G$192:$G$227,MATCH($C106,'28A'!$B$192:$B$227,0)),0)</f>
        <v>0</v>
      </c>
      <c r="AH106" s="433">
        <f>IFERROR(INDEX('29A'!$G$192:$G$227,MATCH($C106,'29A'!$B$192:$B$227,0)),0)</f>
        <v>0</v>
      </c>
      <c r="AI106" s="433">
        <f>IFERROR(INDEX('30A'!$G$192:$G$227,MATCH($C106,'30A'!$B$192:$B$227,0)),0)</f>
        <v>0</v>
      </c>
    </row>
    <row r="107" spans="1:35" ht="17.399999999999999" hidden="1">
      <c r="A107" s="314"/>
      <c r="B107" s="314"/>
      <c r="C107" s="302" t="s">
        <v>320</v>
      </c>
      <c r="D107" s="309" t="s">
        <v>209</v>
      </c>
      <c r="E107" s="303">
        <f t="shared" si="1"/>
        <v>0</v>
      </c>
      <c r="F107" s="433">
        <f>IFERROR(INDEX('1A'!$G$192:$G$227,MATCH(C107,'1A'!$B$192:$B$227,0)),0)</f>
        <v>0</v>
      </c>
      <c r="G107" s="433">
        <f>IFERROR(INDEX('2A'!$G$192:$G$227,MATCH(C107,'2A'!$B$192:$B$227,0)),0)</f>
        <v>0</v>
      </c>
      <c r="H107" s="433">
        <f>IFERROR(INDEX('3A'!$G$192:$G$227,MATCH(C107,'3A'!$B$192:$B$227,0)),0)</f>
        <v>0</v>
      </c>
      <c r="I107" s="433">
        <f>IFERROR(INDEX('4A'!$G$192:$G$227,MATCH(C107,'4A'!$B$192:$B$227,0)),0)</f>
        <v>0</v>
      </c>
      <c r="J107" s="433">
        <f>IFERROR(INDEX('5A'!$G$192:$G$227,MATCH(C107,'5A'!$B$192:$B$227,0)),0)</f>
        <v>0</v>
      </c>
      <c r="K107" s="433">
        <f>IFERROR(INDEX('6A'!$G$192:$G$227,MATCH(C107,'6A'!$B$192:$B$227,0)),0)</f>
        <v>0</v>
      </c>
      <c r="L107" s="433">
        <f>IFERROR(INDEX('7A'!$G$192:$G$227,MATCH(C107,'7A'!$B$192:$B$227,0)),0)</f>
        <v>0</v>
      </c>
      <c r="M107" s="433">
        <f>IFERROR(INDEX('8A'!$G$192:$G$227,MATCH(C107,'8A'!$B$192:$B$227,0)),0)</f>
        <v>0</v>
      </c>
      <c r="N107" s="433">
        <f>IFERROR(INDEX('9A'!$G$192:$G$227,MATCH(C107,'9A'!$B$192:$B$227,0)),0)</f>
        <v>0</v>
      </c>
      <c r="O107" s="433">
        <f>IFERROR(INDEX('10A'!$G$192:$G$227,MATCH(C107,'10A'!$B$192:$B$227,0)),0)</f>
        <v>0</v>
      </c>
      <c r="P107" s="433">
        <f>IFERROR(INDEX('11A'!$G$192:$G$227,MATCH(C107,'11A'!$B$192:$B$227,0)),0)</f>
        <v>0</v>
      </c>
      <c r="Q107" s="433">
        <f>IFERROR(INDEX('12A'!$G$192:$G$227,MATCH(C107,'12A'!$B$192:$B$227,0)),0)</f>
        <v>0</v>
      </c>
      <c r="R107" s="433">
        <f>IFERROR(INDEX('13A'!$G$192:$G$227,MATCH(C107,'13A'!$B$192:$B$227,0)),0)</f>
        <v>0</v>
      </c>
      <c r="S107" s="433">
        <f>IFERROR(INDEX('14A'!$G$192:$G$227,MATCH(C107,'14A'!$B$192:$B$227,0)),0)</f>
        <v>0</v>
      </c>
      <c r="T107" s="433">
        <f>IFERROR(INDEX('15A'!$G$192:$G$227,MATCH($C$107,'15A'!$B$192:$B$227,0)),0)</f>
        <v>0</v>
      </c>
      <c r="U107" s="433">
        <f>IFERROR(INDEX('16A'!$G$192:$G$227,MATCH($C107,'16A'!$B$192:$B$227,0)),0)</f>
        <v>0</v>
      </c>
      <c r="V107" s="433">
        <f>IFERROR(INDEX('17A'!$G$192:$G$227,MATCH($C107,'17A'!$B$192:$B$227,0)),0)</f>
        <v>0</v>
      </c>
      <c r="W107" s="433">
        <f>IFERROR(INDEX('18A'!$G$192:$G$227,MATCH($C107,'18A'!$B$192:$B$227,0)),0)</f>
        <v>0</v>
      </c>
      <c r="X107" s="433">
        <f>IFERROR(INDEX('19A'!$G$192:$G$227,MATCH($C107,'19A'!$B$192:$B$227,0)),0)</f>
        <v>0</v>
      </c>
      <c r="Y107" s="433">
        <f>IFERROR(INDEX('20A'!$G$192:$G$227,MATCH($C107,'20A'!$B$192:$B$227,0)),0)</f>
        <v>0</v>
      </c>
      <c r="Z107" s="433">
        <f>IFERROR(INDEX('21A'!$G$192:$G$227,MATCH($C107,'21A'!$B$192:$B$227,0)),0)</f>
        <v>0</v>
      </c>
      <c r="AA107" s="433">
        <f>IFERROR(INDEX('22A'!$G$192:$G$227,MATCH($C107,'22A'!$B$192:$B$227,0)),0)</f>
        <v>0</v>
      </c>
      <c r="AB107" s="433">
        <f>IFERROR(INDEX('23A'!$G$192:$G$227,MATCH($C107,'23A'!$B$192:$B$227,0)),0)</f>
        <v>0</v>
      </c>
      <c r="AC107" s="433">
        <f>IFERROR(INDEX('24A'!$G$192:$G$227,MATCH($C107,'24A'!$B$192:$B$227,0)),0)</f>
        <v>0</v>
      </c>
      <c r="AD107" s="433">
        <f>IFERROR(INDEX('25A'!$G$192:$G$227,MATCH($C107,'25A'!$B$192:$B$227,0)),0)</f>
        <v>0</v>
      </c>
      <c r="AE107" s="433">
        <f>IFERROR(INDEX('26A'!$G$192:$G$227,MATCH($C107,'26A'!$B$192:$B$227,0)),0)</f>
        <v>0</v>
      </c>
      <c r="AF107" s="433">
        <f>IFERROR(INDEX('27A'!$G$192:$G$227,MATCH($C107,'27A'!$B$192:$B$227,0)),0)</f>
        <v>0</v>
      </c>
      <c r="AG107" s="433">
        <f>IFERROR(INDEX('28A'!$G$192:$G$227,MATCH($C107,'28A'!$B$192:$B$227,0)),0)</f>
        <v>0</v>
      </c>
      <c r="AH107" s="433">
        <f>IFERROR(INDEX('29A'!$G$192:$G$227,MATCH($C107,'29A'!$B$192:$B$227,0)),0)</f>
        <v>0</v>
      </c>
      <c r="AI107" s="433">
        <f>IFERROR(INDEX('30A'!$G$192:$G$227,MATCH($C107,'30A'!$B$192:$B$227,0)),0)</f>
        <v>0</v>
      </c>
    </row>
    <row r="108" spans="1:35" ht="17.399999999999999" hidden="1">
      <c r="A108" s="314"/>
      <c r="B108" s="314"/>
      <c r="C108" s="302" t="s">
        <v>321</v>
      </c>
      <c r="D108" s="309" t="s">
        <v>209</v>
      </c>
      <c r="E108" s="303">
        <f t="shared" si="1"/>
        <v>0</v>
      </c>
      <c r="F108" s="433">
        <f>IFERROR(INDEX('1A'!$G$192:$G$227,MATCH(C108,'1A'!$B$192:$B$227,0)),0)</f>
        <v>0</v>
      </c>
      <c r="G108" s="433">
        <f>IFERROR(INDEX('2A'!$G$192:$G$227,MATCH(C108,'2A'!$B$192:$B$227,0)),0)</f>
        <v>0</v>
      </c>
      <c r="H108" s="433">
        <f>IFERROR(INDEX('3A'!$G$192:$G$227,MATCH(C108,'3A'!$B$192:$B$227,0)),0)</f>
        <v>0</v>
      </c>
      <c r="I108" s="433">
        <f>IFERROR(INDEX('4A'!$G$192:$G$227,MATCH(C108,'4A'!$B$192:$B$227,0)),0)</f>
        <v>0</v>
      </c>
      <c r="J108" s="433">
        <f>IFERROR(INDEX('5A'!$G$192:$G$227,MATCH(C108,'5A'!$B$192:$B$227,0)),0)</f>
        <v>0</v>
      </c>
      <c r="K108" s="433">
        <f>IFERROR(INDEX('6A'!$G$192:$G$227,MATCH(C108,'6A'!$B$192:$B$227,0)),0)</f>
        <v>0</v>
      </c>
      <c r="L108" s="433">
        <f>IFERROR(INDEX('7A'!$G$192:$G$227,MATCH(C108,'7A'!$B$192:$B$227,0)),0)</f>
        <v>0</v>
      </c>
      <c r="M108" s="433">
        <f>IFERROR(INDEX('8A'!$G$192:$G$227,MATCH(C108,'8A'!$B$192:$B$227,0)),0)</f>
        <v>0</v>
      </c>
      <c r="N108" s="433">
        <f>IFERROR(INDEX('9A'!$G$192:$G$227,MATCH(C108,'9A'!$B$192:$B$227,0)),0)</f>
        <v>0</v>
      </c>
      <c r="O108" s="433">
        <f>IFERROR(INDEX('10A'!$G$192:$G$227,MATCH(C108,'10A'!$B$192:$B$227,0)),0)</f>
        <v>0</v>
      </c>
      <c r="P108" s="433">
        <f>IFERROR(INDEX('11A'!$G$192:$G$227,MATCH(C108,'11A'!$B$192:$B$227,0)),0)</f>
        <v>0</v>
      </c>
      <c r="Q108" s="433">
        <f>IFERROR(INDEX('12A'!$G$192:$G$227,MATCH(C108,'12A'!$B$192:$B$227,0)),0)</f>
        <v>0</v>
      </c>
      <c r="R108" s="433">
        <f>IFERROR(INDEX('13A'!$G$192:$G$227,MATCH(C108,'13A'!$B$192:$B$227,0)),0)</f>
        <v>0</v>
      </c>
      <c r="S108" s="433">
        <f>IFERROR(INDEX('14A'!$G$192:$G$227,MATCH(C108,'14A'!$B$192:$B$227,0)),0)</f>
        <v>0</v>
      </c>
      <c r="T108" s="433">
        <f>IFERROR(INDEX('15A'!$G$192:$G$227,MATCH($C$108,'15A'!$B$192:$B$227,0)),0)</f>
        <v>0</v>
      </c>
      <c r="U108" s="433">
        <f>IFERROR(INDEX('16A'!$G$192:$G$227,MATCH($C108,'16A'!$B$192:$B$227,0)),0)</f>
        <v>0</v>
      </c>
      <c r="V108" s="433">
        <f>IFERROR(INDEX('17A'!$G$192:$G$227,MATCH($C108,'17A'!$B$192:$B$227,0)),0)</f>
        <v>0</v>
      </c>
      <c r="W108" s="433">
        <f>IFERROR(INDEX('18A'!$G$192:$G$227,MATCH($C108,'18A'!$B$192:$B$227,0)),0)</f>
        <v>0</v>
      </c>
      <c r="X108" s="433">
        <f>IFERROR(INDEX('19A'!$G$192:$G$227,MATCH($C108,'19A'!$B$192:$B$227,0)),0)</f>
        <v>0</v>
      </c>
      <c r="Y108" s="433">
        <f>IFERROR(INDEX('20A'!$G$192:$G$227,MATCH($C108,'20A'!$B$192:$B$227,0)),0)</f>
        <v>0</v>
      </c>
      <c r="Z108" s="433">
        <f>IFERROR(INDEX('21A'!$G$192:$G$227,MATCH($C108,'21A'!$B$192:$B$227,0)),0)</f>
        <v>0</v>
      </c>
      <c r="AA108" s="433">
        <f>IFERROR(INDEX('22A'!$G$192:$G$227,MATCH($C108,'22A'!$B$192:$B$227,0)),0)</f>
        <v>0</v>
      </c>
      <c r="AB108" s="433">
        <f>IFERROR(INDEX('23A'!$G$192:$G$227,MATCH($C108,'23A'!$B$192:$B$227,0)),0)</f>
        <v>0</v>
      </c>
      <c r="AC108" s="433">
        <f>IFERROR(INDEX('24A'!$G$192:$G$227,MATCH($C108,'24A'!$B$192:$B$227,0)),0)</f>
        <v>0</v>
      </c>
      <c r="AD108" s="433">
        <f>IFERROR(INDEX('25A'!$G$192:$G$227,MATCH($C108,'25A'!$B$192:$B$227,0)),0)</f>
        <v>0</v>
      </c>
      <c r="AE108" s="433">
        <f>IFERROR(INDEX('26A'!$G$192:$G$227,MATCH($C108,'26A'!$B$192:$B$227,0)),0)</f>
        <v>0</v>
      </c>
      <c r="AF108" s="433">
        <f>IFERROR(INDEX('27A'!$G$192:$G$227,MATCH($C108,'27A'!$B$192:$B$227,0)),0)</f>
        <v>0</v>
      </c>
      <c r="AG108" s="433">
        <f>IFERROR(INDEX('28A'!$G$192:$G$227,MATCH($C108,'28A'!$B$192:$B$227,0)),0)</f>
        <v>0</v>
      </c>
      <c r="AH108" s="433">
        <f>IFERROR(INDEX('29A'!$G$192:$G$227,MATCH($C108,'29A'!$B$192:$B$227,0)),0)</f>
        <v>0</v>
      </c>
      <c r="AI108" s="433">
        <f>IFERROR(INDEX('30A'!$G$192:$G$227,MATCH($C108,'30A'!$B$192:$B$227,0)),0)</f>
        <v>0</v>
      </c>
    </row>
    <row r="109" spans="1:35" ht="17.399999999999999" hidden="1">
      <c r="A109" s="314"/>
      <c r="B109" s="314"/>
      <c r="C109" s="302" t="s">
        <v>322</v>
      </c>
      <c r="D109" s="309" t="s">
        <v>209</v>
      </c>
      <c r="E109" s="303">
        <f t="shared" si="1"/>
        <v>0</v>
      </c>
      <c r="F109" s="433">
        <f>IFERROR(INDEX('1A'!$G$192:$G$227,MATCH(C109,'1A'!$B$192:$B$227,0)),0)</f>
        <v>0</v>
      </c>
      <c r="G109" s="433">
        <f>IFERROR(INDEX('2A'!$G$192:$G$227,MATCH(C109,'2A'!$B$192:$B$227,0)),0)</f>
        <v>0</v>
      </c>
      <c r="H109" s="433">
        <f>IFERROR(INDEX('3A'!$G$192:$G$227,MATCH(C109,'3A'!$B$192:$B$227,0)),0)</f>
        <v>0</v>
      </c>
      <c r="I109" s="433">
        <f>IFERROR(INDEX('4A'!$G$192:$G$227,MATCH(C109,'4A'!$B$192:$B$227,0)),0)</f>
        <v>0</v>
      </c>
      <c r="J109" s="433">
        <f>IFERROR(INDEX('5A'!$G$192:$G$227,MATCH(C109,'5A'!$B$192:$B$227,0)),0)</f>
        <v>0</v>
      </c>
      <c r="K109" s="433">
        <f>IFERROR(INDEX('6A'!$G$192:$G$227,MATCH(C109,'6A'!$B$192:$B$227,0)),0)</f>
        <v>0</v>
      </c>
      <c r="L109" s="433">
        <f>IFERROR(INDEX('7A'!$G$192:$G$227,MATCH(C109,'7A'!$B$192:$B$227,0)),0)</f>
        <v>0</v>
      </c>
      <c r="M109" s="433">
        <f>IFERROR(INDEX('8A'!$G$192:$G$227,MATCH(C109,'8A'!$B$192:$B$227,0)),0)</f>
        <v>0</v>
      </c>
      <c r="N109" s="433">
        <f>IFERROR(INDEX('9A'!$G$192:$G$227,MATCH(C109,'9A'!$B$192:$B$227,0)),0)</f>
        <v>0</v>
      </c>
      <c r="O109" s="433">
        <f>IFERROR(INDEX('10A'!$G$192:$G$227,MATCH(C109,'10A'!$B$192:$B$227,0)),0)</f>
        <v>0</v>
      </c>
      <c r="P109" s="433">
        <f>IFERROR(INDEX('11A'!$G$192:$G$227,MATCH(C109,'11A'!$B$192:$B$227,0)),0)</f>
        <v>0</v>
      </c>
      <c r="Q109" s="433">
        <f>IFERROR(INDEX('12A'!$G$192:$G$227,MATCH(C109,'12A'!$B$192:$B$227,0)),0)</f>
        <v>0</v>
      </c>
      <c r="R109" s="433">
        <f>IFERROR(INDEX('13A'!$G$192:$G$227,MATCH(C109,'13A'!$B$192:$B$227,0)),0)</f>
        <v>0</v>
      </c>
      <c r="S109" s="433">
        <f>IFERROR(INDEX('14A'!$G$192:$G$227,MATCH(C109,'14A'!$B$192:$B$227,0)),0)</f>
        <v>0</v>
      </c>
      <c r="T109" s="433">
        <f>IFERROR(INDEX('15A'!$G$192:$G$227,MATCH($C$109,'15A'!$B$192:$B$227,0)),0)</f>
        <v>0</v>
      </c>
      <c r="U109" s="433">
        <f>IFERROR(INDEX('16A'!$G$192:$G$227,MATCH($C109,'16A'!$B$192:$B$227,0)),0)</f>
        <v>0</v>
      </c>
      <c r="V109" s="433">
        <f>IFERROR(INDEX('17A'!$G$192:$G$227,MATCH($C109,'17A'!$B$192:$B$227,0)),0)</f>
        <v>0</v>
      </c>
      <c r="W109" s="433">
        <f>IFERROR(INDEX('18A'!$G$192:$G$227,MATCH($C109,'18A'!$B$192:$B$227,0)),0)</f>
        <v>0</v>
      </c>
      <c r="X109" s="433">
        <f>IFERROR(INDEX('19A'!$G$192:$G$227,MATCH($C109,'19A'!$B$192:$B$227,0)),0)</f>
        <v>0</v>
      </c>
      <c r="Y109" s="433">
        <f>IFERROR(INDEX('20A'!$G$192:$G$227,MATCH($C109,'20A'!$B$192:$B$227,0)),0)</f>
        <v>0</v>
      </c>
      <c r="Z109" s="433">
        <f>IFERROR(INDEX('21A'!$G$192:$G$227,MATCH($C109,'21A'!$B$192:$B$227,0)),0)</f>
        <v>0</v>
      </c>
      <c r="AA109" s="433">
        <f>IFERROR(INDEX('22A'!$G$192:$G$227,MATCH($C109,'22A'!$B$192:$B$227,0)),0)</f>
        <v>0</v>
      </c>
      <c r="AB109" s="433">
        <f>IFERROR(INDEX('23A'!$G$192:$G$227,MATCH($C109,'23A'!$B$192:$B$227,0)),0)</f>
        <v>0</v>
      </c>
      <c r="AC109" s="433">
        <f>IFERROR(INDEX('24A'!$G$192:$G$227,MATCH($C109,'24A'!$B$192:$B$227,0)),0)</f>
        <v>0</v>
      </c>
      <c r="AD109" s="433">
        <f>IFERROR(INDEX('25A'!$G$192:$G$227,MATCH($C109,'25A'!$B$192:$B$227,0)),0)</f>
        <v>0</v>
      </c>
      <c r="AE109" s="433">
        <f>IFERROR(INDEX('26A'!$G$192:$G$227,MATCH($C109,'26A'!$B$192:$B$227,0)),0)</f>
        <v>0</v>
      </c>
      <c r="AF109" s="433">
        <f>IFERROR(INDEX('27A'!$G$192:$G$227,MATCH($C109,'27A'!$B$192:$B$227,0)),0)</f>
        <v>0</v>
      </c>
      <c r="AG109" s="433">
        <f>IFERROR(INDEX('28A'!$G$192:$G$227,MATCH($C109,'28A'!$B$192:$B$227,0)),0)</f>
        <v>0</v>
      </c>
      <c r="AH109" s="433">
        <f>IFERROR(INDEX('29A'!$G$192:$G$227,MATCH($C109,'29A'!$B$192:$B$227,0)),0)</f>
        <v>0</v>
      </c>
      <c r="AI109" s="433">
        <f>IFERROR(INDEX('30A'!$G$192:$G$227,MATCH($C109,'30A'!$B$192:$B$227,0)),0)</f>
        <v>0</v>
      </c>
    </row>
    <row r="110" spans="1:35" ht="17.399999999999999" hidden="1">
      <c r="A110" s="314"/>
      <c r="B110" s="314"/>
      <c r="C110" s="302" t="s">
        <v>323</v>
      </c>
      <c r="D110" s="309" t="s">
        <v>209</v>
      </c>
      <c r="E110" s="303">
        <f t="shared" si="1"/>
        <v>0</v>
      </c>
      <c r="F110" s="433">
        <f>IFERROR(INDEX('1A'!$G$192:$G$227,MATCH(C110,'1A'!$B$192:$B$227,0)),0)</f>
        <v>0</v>
      </c>
      <c r="G110" s="433">
        <f>IFERROR(INDEX('2A'!$G$192:$G$227,MATCH(C110,'2A'!$B$192:$B$227,0)),0)</f>
        <v>0</v>
      </c>
      <c r="H110" s="433">
        <f>IFERROR(INDEX('3A'!$G$192:$G$227,MATCH(C110,'3A'!$B$192:$B$227,0)),0)</f>
        <v>0</v>
      </c>
      <c r="I110" s="433">
        <f>IFERROR(INDEX('4A'!$G$192:$G$227,MATCH(C110,'4A'!$B$192:$B$227,0)),0)</f>
        <v>0</v>
      </c>
      <c r="J110" s="433">
        <f>IFERROR(INDEX('5A'!$G$192:$G$227,MATCH(C110,'5A'!$B$192:$B$227,0)),0)</f>
        <v>0</v>
      </c>
      <c r="K110" s="433">
        <f>IFERROR(INDEX('6A'!$G$192:$G$227,MATCH(C110,'6A'!$B$192:$B$227,0)),0)</f>
        <v>0</v>
      </c>
      <c r="L110" s="433">
        <f>IFERROR(INDEX('7A'!$G$192:$G$227,MATCH(C110,'7A'!$B$192:$B$227,0)),0)</f>
        <v>0</v>
      </c>
      <c r="M110" s="433">
        <f>IFERROR(INDEX('8A'!$G$192:$G$227,MATCH(C110,'8A'!$B$192:$B$227,0)),0)</f>
        <v>0</v>
      </c>
      <c r="N110" s="433">
        <f>IFERROR(INDEX('9A'!$G$192:$G$227,MATCH(C110,'9A'!$B$192:$B$227,0)),0)</f>
        <v>0</v>
      </c>
      <c r="O110" s="433">
        <f>IFERROR(INDEX('10A'!$G$192:$G$227,MATCH(C110,'10A'!$B$192:$B$227,0)),0)</f>
        <v>0</v>
      </c>
      <c r="P110" s="433">
        <f>IFERROR(INDEX('11A'!$G$192:$G$227,MATCH(C110,'11A'!$B$192:$B$227,0)),0)</f>
        <v>0</v>
      </c>
      <c r="Q110" s="433">
        <f>IFERROR(INDEX('12A'!$G$192:$G$227,MATCH(C110,'12A'!$B$192:$B$227,0)),0)</f>
        <v>0</v>
      </c>
      <c r="R110" s="433">
        <f>IFERROR(INDEX('13A'!$G$192:$G$227,MATCH(C110,'13A'!$B$192:$B$227,0)),0)</f>
        <v>0</v>
      </c>
      <c r="S110" s="433">
        <f>IFERROR(INDEX('14A'!$G$192:$G$227,MATCH(C110,'14A'!$B$192:$B$227,0)),0)</f>
        <v>0</v>
      </c>
      <c r="T110" s="433">
        <f>IFERROR(INDEX('15A'!$G$192:$G$227,MATCH($C$110,'15A'!$B$192:$B$227,0)),0)</f>
        <v>0</v>
      </c>
      <c r="U110" s="433">
        <f>IFERROR(INDEX('16A'!$G$192:$G$227,MATCH($C110,'16A'!$B$192:$B$227,0)),0)</f>
        <v>0</v>
      </c>
      <c r="V110" s="433">
        <f>IFERROR(INDEX('17A'!$G$192:$G$227,MATCH($C110,'17A'!$B$192:$B$227,0)),0)</f>
        <v>0</v>
      </c>
      <c r="W110" s="433">
        <f>IFERROR(INDEX('18A'!$G$192:$G$227,MATCH($C110,'18A'!$B$192:$B$227,0)),0)</f>
        <v>0</v>
      </c>
      <c r="X110" s="433">
        <f>IFERROR(INDEX('19A'!$G$192:$G$227,MATCH($C110,'19A'!$B$192:$B$227,0)),0)</f>
        <v>0</v>
      </c>
      <c r="Y110" s="433">
        <f>IFERROR(INDEX('20A'!$G$192:$G$227,MATCH($C110,'20A'!$B$192:$B$227,0)),0)</f>
        <v>0</v>
      </c>
      <c r="Z110" s="433">
        <f>IFERROR(INDEX('21A'!$G$192:$G$227,MATCH($C110,'21A'!$B$192:$B$227,0)),0)</f>
        <v>0</v>
      </c>
      <c r="AA110" s="433">
        <f>IFERROR(INDEX('22A'!$G$192:$G$227,MATCH($C110,'22A'!$B$192:$B$227,0)),0)</f>
        <v>0</v>
      </c>
      <c r="AB110" s="433">
        <f>IFERROR(INDEX('23A'!$G$192:$G$227,MATCH($C110,'23A'!$B$192:$B$227,0)),0)</f>
        <v>0</v>
      </c>
      <c r="AC110" s="433">
        <f>IFERROR(INDEX('24A'!$G$192:$G$227,MATCH($C110,'24A'!$B$192:$B$227,0)),0)</f>
        <v>0</v>
      </c>
      <c r="AD110" s="433">
        <f>IFERROR(INDEX('25A'!$G$192:$G$227,MATCH($C110,'25A'!$B$192:$B$227,0)),0)</f>
        <v>0</v>
      </c>
      <c r="AE110" s="433">
        <f>IFERROR(INDEX('26A'!$G$192:$G$227,MATCH($C110,'26A'!$B$192:$B$227,0)),0)</f>
        <v>0</v>
      </c>
      <c r="AF110" s="433">
        <f>IFERROR(INDEX('27A'!$G$192:$G$227,MATCH($C110,'27A'!$B$192:$B$227,0)),0)</f>
        <v>0</v>
      </c>
      <c r="AG110" s="433">
        <f>IFERROR(INDEX('28A'!$G$192:$G$227,MATCH($C110,'28A'!$B$192:$B$227,0)),0)</f>
        <v>0</v>
      </c>
      <c r="AH110" s="433">
        <f>IFERROR(INDEX('29A'!$G$192:$G$227,MATCH($C110,'29A'!$B$192:$B$227,0)),0)</f>
        <v>0</v>
      </c>
      <c r="AI110" s="433">
        <f>IFERROR(INDEX('30A'!$G$192:$G$227,MATCH($C110,'30A'!$B$192:$B$227,0)),0)</f>
        <v>0</v>
      </c>
    </row>
    <row r="111" spans="1:35" ht="17.399999999999999" hidden="1">
      <c r="A111" s="314"/>
      <c r="B111" s="314"/>
      <c r="C111" s="302" t="s">
        <v>324</v>
      </c>
      <c r="D111" s="309" t="s">
        <v>209</v>
      </c>
      <c r="E111" s="303">
        <f t="shared" si="1"/>
        <v>0</v>
      </c>
      <c r="F111" s="433">
        <f>IFERROR(INDEX('1A'!$G$192:$G$227,MATCH(C111,'1A'!$B$192:$B$227,0)),0)</f>
        <v>0</v>
      </c>
      <c r="G111" s="433">
        <f>IFERROR(INDEX('2A'!$G$192:$G$227,MATCH(C111,'2A'!$B$192:$B$227,0)),0)</f>
        <v>0</v>
      </c>
      <c r="H111" s="433">
        <f>IFERROR(INDEX('3A'!$G$192:$G$227,MATCH(C111,'3A'!$B$192:$B$227,0)),0)</f>
        <v>0</v>
      </c>
      <c r="I111" s="433">
        <f>IFERROR(INDEX('4A'!$G$192:$G$227,MATCH(C111,'4A'!$B$192:$B$227,0)),0)</f>
        <v>0</v>
      </c>
      <c r="J111" s="433">
        <f>IFERROR(INDEX('5A'!$G$192:$G$227,MATCH(C111,'5A'!$B$192:$B$227,0)),0)</f>
        <v>0</v>
      </c>
      <c r="K111" s="433">
        <f>IFERROR(INDEX('6A'!$G$192:$G$227,MATCH(C111,'6A'!$B$192:$B$227,0)),0)</f>
        <v>0</v>
      </c>
      <c r="L111" s="433">
        <f>IFERROR(INDEX('7A'!$G$192:$G$227,MATCH(C111,'7A'!$B$192:$B$227,0)),0)</f>
        <v>0</v>
      </c>
      <c r="M111" s="433">
        <f>IFERROR(INDEX('8A'!$G$192:$G$227,MATCH(C111,'8A'!$B$192:$B$227,0)),0)</f>
        <v>0</v>
      </c>
      <c r="N111" s="433">
        <f>IFERROR(INDEX('9A'!$G$192:$G$227,MATCH(C111,'9A'!$B$192:$B$227,0)),0)</f>
        <v>0</v>
      </c>
      <c r="O111" s="433">
        <f>IFERROR(INDEX('10A'!$G$192:$G$227,MATCH(C111,'10A'!$B$192:$B$227,0)),0)</f>
        <v>0</v>
      </c>
      <c r="P111" s="433">
        <f>IFERROR(INDEX('11A'!$G$192:$G$227,MATCH(C111,'11A'!$B$192:$B$227,0)),0)</f>
        <v>0</v>
      </c>
      <c r="Q111" s="433">
        <f>IFERROR(INDEX('12A'!$G$192:$G$227,MATCH(C111,'12A'!$B$192:$B$227,0)),0)</f>
        <v>0</v>
      </c>
      <c r="R111" s="433">
        <f>IFERROR(INDEX('13A'!$G$192:$G$227,MATCH(C111,'13A'!$B$192:$B$227,0)),0)</f>
        <v>0</v>
      </c>
      <c r="S111" s="433">
        <f>IFERROR(INDEX('14A'!$G$192:$G$227,MATCH(C111,'14A'!$B$192:$B$227,0)),0)</f>
        <v>0</v>
      </c>
      <c r="T111" s="433">
        <f>IFERROR(INDEX('15A'!$G$192:$G$227,MATCH(C111,'15A'!$B$192:$B$227,0)),0)</f>
        <v>0</v>
      </c>
      <c r="U111" s="433">
        <f>IFERROR(INDEX('16A'!$G$192:$G$227,MATCH($C111,'16A'!$B$192:$B$227,0)),0)</f>
        <v>0</v>
      </c>
      <c r="V111" s="433">
        <f>IFERROR(INDEX('17A'!$G$192:$G$227,MATCH($C111,'17A'!$B$192:$B$227,0)),0)</f>
        <v>0</v>
      </c>
      <c r="W111" s="433">
        <f>IFERROR(INDEX('18A'!$G$192:$G$227,MATCH($C111,'18A'!$B$192:$B$227,0)),0)</f>
        <v>0</v>
      </c>
      <c r="X111" s="433">
        <f>IFERROR(INDEX('19A'!$G$192:$G$227,MATCH($C111,'19A'!$B$192:$B$227,0)),0)</f>
        <v>0</v>
      </c>
      <c r="Y111" s="433">
        <f>IFERROR(INDEX('20A'!$G$192:$G$227,MATCH($C111,'20A'!$B$192:$B$227,0)),0)</f>
        <v>0</v>
      </c>
      <c r="Z111" s="433">
        <f>IFERROR(INDEX('21A'!$G$192:$G$227,MATCH($C111,'21A'!$B$192:$B$227,0)),0)</f>
        <v>0</v>
      </c>
      <c r="AA111" s="433">
        <f>IFERROR(INDEX('22A'!$G$192:$G$227,MATCH($C111,'22A'!$B$192:$B$227,0)),0)</f>
        <v>0</v>
      </c>
      <c r="AB111" s="433">
        <f>IFERROR(INDEX('23A'!$G$192:$G$227,MATCH($C111,'23A'!$B$192:$B$227,0)),0)</f>
        <v>0</v>
      </c>
      <c r="AC111" s="433">
        <f>IFERROR(INDEX('24A'!$G$192:$G$227,MATCH($C111,'24A'!$B$192:$B$227,0)),0)</f>
        <v>0</v>
      </c>
      <c r="AD111" s="433">
        <f>IFERROR(INDEX('25A'!$G$192:$G$227,MATCH($C111,'25A'!$B$192:$B$227,0)),0)</f>
        <v>0</v>
      </c>
      <c r="AE111" s="433">
        <f>IFERROR(INDEX('26A'!$G$192:$G$227,MATCH($C111,'26A'!$B$192:$B$227,0)),0)</f>
        <v>0</v>
      </c>
      <c r="AF111" s="433">
        <f>IFERROR(INDEX('27A'!$G$192:$G$227,MATCH($C111,'27A'!$B$192:$B$227,0)),0)</f>
        <v>0</v>
      </c>
      <c r="AG111" s="433">
        <f>IFERROR(INDEX('28A'!$G$192:$G$227,MATCH($C111,'28A'!$B$192:$B$227,0)),0)</f>
        <v>0</v>
      </c>
      <c r="AH111" s="433">
        <f>IFERROR(INDEX('29A'!$G$192:$G$227,MATCH($C111,'29A'!$B$192:$B$227,0)),0)</f>
        <v>0</v>
      </c>
      <c r="AI111" s="433">
        <f>IFERROR(INDEX('30A'!$G$192:$G$227,MATCH($C111,'30A'!$B$192:$B$227,0)),0)</f>
        <v>0</v>
      </c>
    </row>
    <row r="112" spans="1:35" ht="17.399999999999999" hidden="1">
      <c r="A112" s="314"/>
      <c r="B112" s="314"/>
      <c r="C112" s="302" t="s">
        <v>325</v>
      </c>
      <c r="D112" s="309" t="s">
        <v>209</v>
      </c>
      <c r="E112" s="303">
        <f t="shared" si="1"/>
        <v>0</v>
      </c>
      <c r="F112" s="433">
        <f>IFERROR(INDEX('1A'!$G$192:$G$227,MATCH(C112,'1A'!$B$192:$B$227,0)),0)</f>
        <v>0</v>
      </c>
      <c r="G112" s="433">
        <f>IFERROR(INDEX('2A'!$G$192:$G$227,MATCH(C112,'2A'!$B$192:$B$227,0)),0)</f>
        <v>0</v>
      </c>
      <c r="H112" s="433">
        <f>IFERROR(INDEX('3A'!$G$192:$G$227,MATCH(C112,'3A'!$B$192:$B$227,0)),0)</f>
        <v>0</v>
      </c>
      <c r="I112" s="433">
        <f>IFERROR(INDEX('4A'!$G$192:$G$227,MATCH(C112,'4A'!$B$192:$B$227,0)),0)</f>
        <v>0</v>
      </c>
      <c r="J112" s="433">
        <f>IFERROR(INDEX('5A'!$G$192:$G$227,MATCH(C112,'5A'!$B$192:$B$227,0)),0)</f>
        <v>0</v>
      </c>
      <c r="K112" s="433">
        <f>IFERROR(INDEX('6A'!$G$192:$G$227,MATCH(C112,'6A'!$B$192:$B$227,0)),0)</f>
        <v>0</v>
      </c>
      <c r="L112" s="433">
        <f>IFERROR(INDEX('7A'!$G$192:$G$227,MATCH(C112,'7A'!$B$192:$B$227,0)),0)</f>
        <v>0</v>
      </c>
      <c r="M112" s="433">
        <f>IFERROR(INDEX('8A'!$G$192:$G$227,MATCH(C112,'8A'!$B$192:$B$227,0)),0)</f>
        <v>0</v>
      </c>
      <c r="N112" s="433">
        <f>IFERROR(INDEX('9A'!$G$192:$G$227,MATCH(C112,'9A'!$B$192:$B$227,0)),0)</f>
        <v>0</v>
      </c>
      <c r="O112" s="433">
        <f>IFERROR(INDEX('10A'!$G$192:$G$227,MATCH(C112,'10A'!$B$192:$B$227,0)),0)</f>
        <v>0</v>
      </c>
      <c r="P112" s="433">
        <f>IFERROR(INDEX('11A'!$G$192:$G$227,MATCH(C112,'11A'!$B$192:$B$227,0)),0)</f>
        <v>0</v>
      </c>
      <c r="Q112" s="433">
        <f>IFERROR(INDEX('12A'!$G$192:$G$227,MATCH(C112,'12A'!$B$192:$B$227,0)),0)</f>
        <v>0</v>
      </c>
      <c r="R112" s="433">
        <f>IFERROR(INDEX('13A'!$G$192:$G$227,MATCH(C112,'13A'!$B$192:$B$227,0)),0)</f>
        <v>0</v>
      </c>
      <c r="S112" s="433">
        <f>IFERROR(INDEX('14A'!$G$192:$G$227,MATCH(C112,'14A'!$B$192:$B$227,0)),0)</f>
        <v>0</v>
      </c>
      <c r="T112" s="433">
        <f>IFERROR(INDEX('15A'!$G$192:$G$227,MATCH(C112,'15A'!$B$192:$B$227,0)),0)</f>
        <v>0</v>
      </c>
      <c r="U112" s="433">
        <f>IFERROR(INDEX('16A'!$G$192:$G$227,MATCH($C112,'16A'!$B$192:$B$227,0)),0)</f>
        <v>0</v>
      </c>
      <c r="V112" s="433">
        <f>IFERROR(INDEX('17A'!$G$192:$G$227,MATCH($C112,'17A'!$B$192:$B$227,0)),0)</f>
        <v>0</v>
      </c>
      <c r="W112" s="433">
        <f>IFERROR(INDEX('18A'!$G$192:$G$227,MATCH($C112,'18A'!$B$192:$B$227,0)),0)</f>
        <v>0</v>
      </c>
      <c r="X112" s="433">
        <f>IFERROR(INDEX('19A'!$G$192:$G$227,MATCH($C112,'19A'!$B$192:$B$227,0)),0)</f>
        <v>0</v>
      </c>
      <c r="Y112" s="433">
        <f>IFERROR(INDEX('20A'!$G$192:$G$227,MATCH($C112,'20A'!$B$192:$B$227,0)),0)</f>
        <v>0</v>
      </c>
      <c r="Z112" s="433">
        <f>IFERROR(INDEX('21A'!$G$192:$G$227,MATCH($C112,'21A'!$B$192:$B$227,0)),0)</f>
        <v>0</v>
      </c>
      <c r="AA112" s="433">
        <f>IFERROR(INDEX('22A'!$G$192:$G$227,MATCH($C112,'22A'!$B$192:$B$227,0)),0)</f>
        <v>0</v>
      </c>
      <c r="AB112" s="433">
        <f>IFERROR(INDEX('23A'!$G$192:$G$227,MATCH($C112,'23A'!$B$192:$B$227,0)),0)</f>
        <v>0</v>
      </c>
      <c r="AC112" s="433">
        <f>IFERROR(INDEX('24A'!$G$192:$G$227,MATCH($C112,'24A'!$B$192:$B$227,0)),0)</f>
        <v>0</v>
      </c>
      <c r="AD112" s="433">
        <f>IFERROR(INDEX('25A'!$G$192:$G$227,MATCH($C112,'25A'!$B$192:$B$227,0)),0)</f>
        <v>0</v>
      </c>
      <c r="AE112" s="433">
        <f>IFERROR(INDEX('26A'!$G$192:$G$227,MATCH($C112,'26A'!$B$192:$B$227,0)),0)</f>
        <v>0</v>
      </c>
      <c r="AF112" s="433">
        <f>IFERROR(INDEX('27A'!$G$192:$G$227,MATCH($C112,'27A'!$B$192:$B$227,0)),0)</f>
        <v>0</v>
      </c>
      <c r="AG112" s="433">
        <f>IFERROR(INDEX('28A'!$G$192:$G$227,MATCH($C112,'28A'!$B$192:$B$227,0)),0)</f>
        <v>0</v>
      </c>
      <c r="AH112" s="433">
        <f>IFERROR(INDEX('29A'!$G$192:$G$227,MATCH($C112,'29A'!$B$192:$B$227,0)),0)</f>
        <v>0</v>
      </c>
      <c r="AI112" s="433">
        <f>IFERROR(INDEX('30A'!$G$192:$G$227,MATCH($C112,'30A'!$B$192:$B$227,0)),0)</f>
        <v>0</v>
      </c>
    </row>
    <row r="113" spans="1:35" ht="17.399999999999999" hidden="1">
      <c r="A113" s="314"/>
      <c r="B113" s="314"/>
      <c r="C113" s="302" t="s">
        <v>326</v>
      </c>
      <c r="D113" s="309" t="s">
        <v>209</v>
      </c>
      <c r="E113" s="303">
        <f t="shared" si="1"/>
        <v>0</v>
      </c>
      <c r="F113" s="433">
        <f>IFERROR(INDEX('1A'!$G$192:$G$227,MATCH(C113,'1A'!$B$192:$B$227,0)),0)</f>
        <v>0</v>
      </c>
      <c r="G113" s="433">
        <f>IFERROR(INDEX('2A'!$G$192:$G$227,MATCH(C113,'2A'!$B$192:$B$227,0)),0)</f>
        <v>0</v>
      </c>
      <c r="H113" s="433">
        <f>IFERROR(INDEX('3A'!$G$192:$G$227,MATCH(C113,'3A'!$B$192:$B$227,0)),0)</f>
        <v>0</v>
      </c>
      <c r="I113" s="433">
        <f>IFERROR(INDEX('4A'!$G$192:$G$227,MATCH(C113,'4A'!$B$192:$B$227,0)),0)</f>
        <v>0</v>
      </c>
      <c r="J113" s="433">
        <f>IFERROR(INDEX('5A'!$G$192:$G$227,MATCH(C113,'5A'!$B$192:$B$227,0)),0)</f>
        <v>0</v>
      </c>
      <c r="K113" s="433">
        <f>IFERROR(INDEX('6A'!$G$192:$G$227,MATCH(C113,'6A'!$B$192:$B$227,0)),0)</f>
        <v>0</v>
      </c>
      <c r="L113" s="433">
        <f>IFERROR(INDEX('7A'!$G$192:$G$227,MATCH(C113,'7A'!$B$192:$B$227,0)),0)</f>
        <v>0</v>
      </c>
      <c r="M113" s="433">
        <f>IFERROR(INDEX('8A'!$G$192:$G$227,MATCH(C113,'8A'!$B$192:$B$227,0)),0)</f>
        <v>0</v>
      </c>
      <c r="N113" s="433">
        <f>IFERROR(INDEX('9A'!$G$192:$G$227,MATCH(C113,'9A'!$B$192:$B$227,0)),0)</f>
        <v>0</v>
      </c>
      <c r="O113" s="433">
        <f>IFERROR(INDEX('10A'!$G$192:$G$227,MATCH(C113,'10A'!$B$192:$B$227,0)),0)</f>
        <v>0</v>
      </c>
      <c r="P113" s="433">
        <f>IFERROR(INDEX('11A'!$G$192:$G$227,MATCH(C113,'11A'!$B$192:$B$227,0)),0)</f>
        <v>0</v>
      </c>
      <c r="Q113" s="433">
        <f>IFERROR(INDEX('12A'!$G$192:$G$227,MATCH(C113,'12A'!$B$192:$B$227,0)),0)</f>
        <v>0</v>
      </c>
      <c r="R113" s="433">
        <f>IFERROR(INDEX('13A'!$G$192:$G$227,MATCH(C113,'13A'!$B$192:$B$227,0)),0)</f>
        <v>0</v>
      </c>
      <c r="S113" s="433">
        <f>IFERROR(INDEX('14A'!$G$192:$G$227,MATCH(C113,'14A'!$B$192:$B$227,0)),0)</f>
        <v>0</v>
      </c>
      <c r="T113" s="433">
        <f>IFERROR(INDEX('15A'!$G$192:$G$227,MATCH(C113,'15A'!$B$192:$B$227,0)),0)</f>
        <v>0</v>
      </c>
      <c r="U113" s="433">
        <f>IFERROR(INDEX('16A'!$G$192:$G$227,MATCH($C113,'16A'!$B$192:$B$227,0)),0)</f>
        <v>0</v>
      </c>
      <c r="V113" s="433">
        <f>IFERROR(INDEX('17A'!$G$192:$G$227,MATCH($C113,'17A'!$B$192:$B$227,0)),0)</f>
        <v>0</v>
      </c>
      <c r="W113" s="433">
        <f>IFERROR(INDEX('18A'!$G$192:$G$227,MATCH($C113,'18A'!$B$192:$B$227,0)),0)</f>
        <v>0</v>
      </c>
      <c r="X113" s="433">
        <f>IFERROR(INDEX('19A'!$G$192:$G$227,MATCH($C113,'19A'!$B$192:$B$227,0)),0)</f>
        <v>0</v>
      </c>
      <c r="Y113" s="433">
        <f>IFERROR(INDEX('20A'!$G$192:$G$227,MATCH($C113,'20A'!$B$192:$B$227,0)),0)</f>
        <v>0</v>
      </c>
      <c r="Z113" s="433">
        <f>IFERROR(INDEX('21A'!$G$192:$G$227,MATCH($C113,'21A'!$B$192:$B$227,0)),0)</f>
        <v>0</v>
      </c>
      <c r="AA113" s="433">
        <f>IFERROR(INDEX('22A'!$G$192:$G$227,MATCH($C113,'22A'!$B$192:$B$227,0)),0)</f>
        <v>0</v>
      </c>
      <c r="AB113" s="433">
        <f>IFERROR(INDEX('23A'!$G$192:$G$227,MATCH($C113,'23A'!$B$192:$B$227,0)),0)</f>
        <v>0</v>
      </c>
      <c r="AC113" s="433">
        <f>IFERROR(INDEX('24A'!$G$192:$G$227,MATCH($C113,'24A'!$B$192:$B$227,0)),0)</f>
        <v>0</v>
      </c>
      <c r="AD113" s="433">
        <f>IFERROR(INDEX('25A'!$G$192:$G$227,MATCH($C113,'25A'!$B$192:$B$227,0)),0)</f>
        <v>0</v>
      </c>
      <c r="AE113" s="433">
        <f>IFERROR(INDEX('26A'!$G$192:$G$227,MATCH($C113,'26A'!$B$192:$B$227,0)),0)</f>
        <v>0</v>
      </c>
      <c r="AF113" s="433">
        <f>IFERROR(INDEX('27A'!$G$192:$G$227,MATCH($C113,'27A'!$B$192:$B$227,0)),0)</f>
        <v>0</v>
      </c>
      <c r="AG113" s="433">
        <f>IFERROR(INDEX('28A'!$G$192:$G$227,MATCH($C113,'28A'!$B$192:$B$227,0)),0)</f>
        <v>0</v>
      </c>
      <c r="AH113" s="433">
        <f>IFERROR(INDEX('29A'!$G$192:$G$227,MATCH($C113,'29A'!$B$192:$B$227,0)),0)</f>
        <v>0</v>
      </c>
      <c r="AI113" s="433">
        <f>IFERROR(INDEX('30A'!$G$192:$G$227,MATCH($C113,'30A'!$B$192:$B$227,0)),0)</f>
        <v>0</v>
      </c>
    </row>
    <row r="114" spans="1:35" ht="17.399999999999999" hidden="1">
      <c r="A114" s="314"/>
      <c r="B114" s="314"/>
      <c r="C114" s="302" t="s">
        <v>723</v>
      </c>
      <c r="D114" s="309" t="s">
        <v>209</v>
      </c>
      <c r="E114" s="303">
        <f t="shared" si="1"/>
        <v>0</v>
      </c>
      <c r="F114" s="433">
        <f>IFERROR(INDEX('1A'!$G$192:$G$227,MATCH(C114,'1A'!$B$192:$B$227,0)),0)</f>
        <v>0</v>
      </c>
      <c r="G114" s="433">
        <f>IFERROR(INDEX('2A'!$G$192:$G$227,MATCH(C114,'2A'!$B$192:$B$227,0)),0)</f>
        <v>0</v>
      </c>
      <c r="H114" s="433">
        <f>IFERROR(INDEX('3A'!$G$192:$G$227,MATCH(C114,'3A'!$B$192:$B$227,0)),0)</f>
        <v>0</v>
      </c>
      <c r="I114" s="433">
        <f>IFERROR(INDEX('4A'!$G$192:$G$227,MATCH(C114,'4A'!$B$192:$B$227,0)),0)</f>
        <v>0</v>
      </c>
      <c r="J114" s="433">
        <f>IFERROR(INDEX('5A'!$G$192:$G$227,MATCH(C114,'5A'!$B$192:$B$227,0)),0)</f>
        <v>0</v>
      </c>
      <c r="K114" s="433">
        <f>IFERROR(INDEX('6A'!$G$192:$G$227,MATCH(C114,'6A'!$B$192:$B$227,0)),0)</f>
        <v>0</v>
      </c>
      <c r="L114" s="433">
        <f>IFERROR(INDEX('7A'!$G$192:$G$227,MATCH(C114,'7A'!$B$192:$B$227,0)),0)</f>
        <v>0</v>
      </c>
      <c r="M114" s="433">
        <f>IFERROR(INDEX('8A'!$G$192:$G$227,MATCH(C114,'8A'!$B$192:$B$227,0)),0)</f>
        <v>0</v>
      </c>
      <c r="N114" s="433">
        <f>IFERROR(INDEX('9A'!$G$192:$G$227,MATCH(C114,'9A'!$B$192:$B$227,0)),0)</f>
        <v>0</v>
      </c>
      <c r="O114" s="433">
        <f>IFERROR(INDEX('10A'!$G$192:$G$227,MATCH(C114,'10A'!$B$192:$B$227,0)),0)</f>
        <v>0</v>
      </c>
      <c r="P114" s="433">
        <f>IFERROR(INDEX('11A'!$G$192:$G$227,MATCH(C114,'11A'!$B$192:$B$227,0)),0)</f>
        <v>0</v>
      </c>
      <c r="Q114" s="433">
        <f>IFERROR(INDEX('12A'!$G$192:$G$227,MATCH(C114,'12A'!$B$192:$B$227,0)),0)</f>
        <v>0</v>
      </c>
      <c r="R114" s="433">
        <f>IFERROR(INDEX('13A'!$G$192:$G$227,MATCH(C114,'13A'!$B$192:$B$227,0)),0)</f>
        <v>0</v>
      </c>
      <c r="S114" s="433">
        <f>IFERROR(INDEX('14A'!$G$192:$G$227,MATCH(C114,'14A'!$B$192:$B$227,0)),0)</f>
        <v>0</v>
      </c>
      <c r="T114" s="433">
        <f>IFERROR(INDEX('15A'!$G$192:$G$227,MATCH(C114,'15A'!$B$192:$B$227,0)),0)</f>
        <v>0</v>
      </c>
      <c r="U114" s="433">
        <f>IFERROR(INDEX('16A'!$G$192:$G$227,MATCH($C114,'16A'!$B$192:$B$227,0)),0)</f>
        <v>0</v>
      </c>
      <c r="V114" s="433">
        <f>IFERROR(INDEX('17A'!$G$192:$G$227,MATCH($C114,'17A'!$B$192:$B$227,0)),0)</f>
        <v>0</v>
      </c>
      <c r="W114" s="433">
        <f>IFERROR(INDEX('18A'!$G$192:$G$227,MATCH($C114,'18A'!$B$192:$B$227,0)),0)</f>
        <v>0</v>
      </c>
      <c r="X114" s="433">
        <f>IFERROR(INDEX('19A'!$G$192:$G$227,MATCH($C114,'19A'!$B$192:$B$227,0)),0)</f>
        <v>0</v>
      </c>
      <c r="Y114" s="433">
        <f>IFERROR(INDEX('20A'!$G$192:$G$227,MATCH($C114,'20A'!$B$192:$B$227,0)),0)</f>
        <v>0</v>
      </c>
      <c r="Z114" s="433">
        <f>IFERROR(INDEX('21A'!$G$192:$G$227,MATCH($C114,'21A'!$B$192:$B$227,0)),0)</f>
        <v>0</v>
      </c>
      <c r="AA114" s="433">
        <f>IFERROR(INDEX('22A'!$G$192:$G$227,MATCH($C114,'22A'!$B$192:$B$227,0)),0)</f>
        <v>0</v>
      </c>
      <c r="AB114" s="433">
        <f>IFERROR(INDEX('23A'!$G$192:$G$227,MATCH($C114,'23A'!$B$192:$B$227,0)),0)</f>
        <v>0</v>
      </c>
      <c r="AC114" s="433">
        <f>IFERROR(INDEX('24A'!$G$192:$G$227,MATCH($C114,'24A'!$B$192:$B$227,0)),0)</f>
        <v>0</v>
      </c>
      <c r="AD114" s="433">
        <f>IFERROR(INDEX('25A'!$G$192:$G$227,MATCH($C114,'25A'!$B$192:$B$227,0)),0)</f>
        <v>0</v>
      </c>
      <c r="AE114" s="433">
        <f>IFERROR(INDEX('26A'!$G$192:$G$227,MATCH($C114,'26A'!$B$192:$B$227,0)),0)</f>
        <v>0</v>
      </c>
      <c r="AF114" s="433">
        <f>IFERROR(INDEX('27A'!$G$192:$G$227,MATCH($C114,'27A'!$B$192:$B$227,0)),0)</f>
        <v>0</v>
      </c>
      <c r="AG114" s="433">
        <f>IFERROR(INDEX('28A'!$G$192:$G$227,MATCH($C114,'28A'!$B$192:$B$227,0)),0)</f>
        <v>0</v>
      </c>
      <c r="AH114" s="433">
        <f>IFERROR(INDEX('29A'!$G$192:$G$227,MATCH($C114,'29A'!$B$192:$B$227,0)),0)</f>
        <v>0</v>
      </c>
      <c r="AI114" s="433">
        <f>IFERROR(INDEX('30A'!$G$192:$G$227,MATCH($C114,'30A'!$B$192:$B$227,0)),0)</f>
        <v>0</v>
      </c>
    </row>
    <row r="115" spans="1:35" ht="17.399999999999999" hidden="1">
      <c r="A115" s="314"/>
      <c r="B115" s="314"/>
      <c r="C115" s="302" t="s">
        <v>159</v>
      </c>
      <c r="D115" s="309" t="s">
        <v>209</v>
      </c>
      <c r="E115" s="303">
        <f t="shared" si="1"/>
        <v>0</v>
      </c>
      <c r="F115" s="433">
        <f>IFERROR(INDEX('1A'!$G$192:$G$227,MATCH(C115,'1A'!$B$192:$B$227,0)),0)</f>
        <v>0</v>
      </c>
      <c r="G115" s="433">
        <f>IFERROR(INDEX('2A'!$G$192:$G$227,MATCH(C115,'2A'!$B$192:$B$227,0)),0)</f>
        <v>0</v>
      </c>
      <c r="H115" s="433">
        <f>IFERROR(INDEX('3A'!$G$192:$G$227,MATCH(C115,'3A'!$B$192:$B$227,0)),0)</f>
        <v>0</v>
      </c>
      <c r="I115" s="433">
        <f>IFERROR(INDEX('4A'!$G$192:$G$227,MATCH(C115,'4A'!$B$192:$B$227,0)),0)</f>
        <v>0</v>
      </c>
      <c r="J115" s="433">
        <f>IFERROR(INDEX('5A'!$G$192:$G$227,MATCH(C115,'5A'!$B$192:$B$227,0)),0)</f>
        <v>0</v>
      </c>
      <c r="K115" s="433">
        <f>IFERROR(INDEX('6A'!$G$192:$G$227,MATCH(C115,'6A'!$B$192:$B$227,0)),0)</f>
        <v>0</v>
      </c>
      <c r="L115" s="433">
        <f>IFERROR(INDEX('7A'!$G$192:$G$227,MATCH(C115,'7A'!$B$192:$B$227,0)),0)</f>
        <v>0</v>
      </c>
      <c r="M115" s="433">
        <f>IFERROR(INDEX('8A'!$G$192:$G$227,MATCH(C115,'8A'!$B$192:$B$227,0)),0)</f>
        <v>0</v>
      </c>
      <c r="N115" s="433">
        <f>IFERROR(INDEX('9A'!$G$192:$G$227,MATCH(C115,'9A'!$B$192:$B$227,0)),0)</f>
        <v>0</v>
      </c>
      <c r="O115" s="433">
        <f>IFERROR(INDEX('10A'!$G$192:$G$227,MATCH(C115,'10A'!$B$192:$B$227,0)),0)</f>
        <v>0</v>
      </c>
      <c r="P115" s="433">
        <f>IFERROR(INDEX('11A'!$G$192:$G$227,MATCH(C115,'11A'!$B$192:$B$227,0)),0)</f>
        <v>0</v>
      </c>
      <c r="Q115" s="433">
        <f>IFERROR(INDEX('12A'!$G$192:$G$227,MATCH(C115,'12A'!$B$192:$B$227,0)),0)</f>
        <v>0</v>
      </c>
      <c r="R115" s="433">
        <f>IFERROR(INDEX('13A'!$G$192:$G$227,MATCH(C115,'13A'!$B$192:$B$227,0)),0)</f>
        <v>0</v>
      </c>
      <c r="S115" s="433">
        <f>IFERROR(INDEX('14A'!$G$192:$G$227,MATCH(C115,'14A'!$B$192:$B$227,0)),0)</f>
        <v>0</v>
      </c>
      <c r="T115" s="433">
        <f>IFERROR(INDEX('15A'!$G$192:$G$227,MATCH(C115,'15A'!$B$192:$B$227,0)),0)</f>
        <v>0</v>
      </c>
      <c r="U115" s="433">
        <f>IFERROR(INDEX('16A'!$G$192:$G$227,MATCH($C115,'16A'!$B$192:$B$227,0)),0)</f>
        <v>0</v>
      </c>
      <c r="V115" s="433">
        <f>IFERROR(INDEX('17A'!$G$192:$G$227,MATCH($C115,'17A'!$B$192:$B$227,0)),0)</f>
        <v>0</v>
      </c>
      <c r="W115" s="433">
        <f>IFERROR(INDEX('18A'!$G$192:$G$227,MATCH($C115,'18A'!$B$192:$B$227,0)),0)</f>
        <v>0</v>
      </c>
      <c r="X115" s="433">
        <f>IFERROR(INDEX('19A'!$G$192:$G$227,MATCH($C115,'19A'!$B$192:$B$227,0)),0)</f>
        <v>0</v>
      </c>
      <c r="Y115" s="433">
        <f>IFERROR(INDEX('20A'!$G$192:$G$227,MATCH($C115,'20A'!$B$192:$B$227,0)),0)</f>
        <v>0</v>
      </c>
      <c r="Z115" s="433">
        <f>IFERROR(INDEX('21A'!$G$192:$G$227,MATCH($C115,'21A'!$B$192:$B$227,0)),0)</f>
        <v>0</v>
      </c>
      <c r="AA115" s="433">
        <f>IFERROR(INDEX('22A'!$G$192:$G$227,MATCH($C115,'22A'!$B$192:$B$227,0)),0)</f>
        <v>0</v>
      </c>
      <c r="AB115" s="433">
        <f>IFERROR(INDEX('23A'!$G$192:$G$227,MATCH($C115,'23A'!$B$192:$B$227,0)),0)</f>
        <v>0</v>
      </c>
      <c r="AC115" s="433">
        <f>IFERROR(INDEX('24A'!$G$192:$G$227,MATCH($C115,'24A'!$B$192:$B$227,0)),0)</f>
        <v>0</v>
      </c>
      <c r="AD115" s="433">
        <f>IFERROR(INDEX('25A'!$G$192:$G$227,MATCH($C115,'25A'!$B$192:$B$227,0)),0)</f>
        <v>0</v>
      </c>
      <c r="AE115" s="433">
        <f>IFERROR(INDEX('26A'!$G$192:$G$227,MATCH($C115,'26A'!$B$192:$B$227,0)),0)</f>
        <v>0</v>
      </c>
      <c r="AF115" s="433">
        <f>IFERROR(INDEX('27A'!$G$192:$G$227,MATCH($C115,'27A'!$B$192:$B$227,0)),0)</f>
        <v>0</v>
      </c>
      <c r="AG115" s="433">
        <f>IFERROR(INDEX('28A'!$G$192:$G$227,MATCH($C115,'28A'!$B$192:$B$227,0)),0)</f>
        <v>0</v>
      </c>
      <c r="AH115" s="433">
        <f>IFERROR(INDEX('29A'!$G$192:$G$227,MATCH($C115,'29A'!$B$192:$B$227,0)),0)</f>
        <v>0</v>
      </c>
      <c r="AI115" s="433">
        <f>IFERROR(INDEX('30A'!$G$192:$G$227,MATCH($C115,'30A'!$B$192:$B$227,0)),0)</f>
        <v>0</v>
      </c>
    </row>
    <row r="116" spans="1:35" ht="17.399999999999999" hidden="1">
      <c r="A116" s="314"/>
      <c r="B116" s="314"/>
      <c r="C116" s="302" t="s">
        <v>327</v>
      </c>
      <c r="D116" s="309" t="s">
        <v>209</v>
      </c>
      <c r="E116" s="303">
        <f t="shared" si="1"/>
        <v>0</v>
      </c>
      <c r="F116" s="433">
        <f>IFERROR(INDEX('1A'!$G$192:$G$227,MATCH(C116,'1A'!$B$192:$B$227,0)),0)</f>
        <v>0</v>
      </c>
      <c r="G116" s="433">
        <f>IFERROR(INDEX('2A'!$G$192:$G$227,MATCH(C116,'2A'!$B$192:$B$227,0)),0)</f>
        <v>0</v>
      </c>
      <c r="H116" s="433">
        <f>IFERROR(INDEX('3A'!$G$192:$G$227,MATCH(C116,'3A'!$B$192:$B$227,0)),0)</f>
        <v>0</v>
      </c>
      <c r="I116" s="433">
        <f>IFERROR(INDEX('4A'!$G$192:$G$227,MATCH(C116,'4A'!$B$192:$B$227,0)),0)</f>
        <v>0</v>
      </c>
      <c r="J116" s="433">
        <f>IFERROR(INDEX('5A'!$G$192:$G$227,MATCH(C116,'5A'!$B$192:$B$227,0)),0)</f>
        <v>0</v>
      </c>
      <c r="K116" s="433">
        <f>IFERROR(INDEX('6A'!$G$192:$G$227,MATCH(C116,'6A'!$B$192:$B$227,0)),0)</f>
        <v>0</v>
      </c>
      <c r="L116" s="433">
        <f>IFERROR(INDEX('7A'!$G$192:$G$227,MATCH(C116,'7A'!$B$192:$B$227,0)),0)</f>
        <v>0</v>
      </c>
      <c r="M116" s="433">
        <f>IFERROR(INDEX('8A'!$G$192:$G$227,MATCH(C116,'8A'!$B$192:$B$227,0)),0)</f>
        <v>0</v>
      </c>
      <c r="N116" s="433">
        <f>IFERROR(INDEX('9A'!$G$192:$G$227,MATCH(C116,'9A'!$B$192:$B$227,0)),0)</f>
        <v>0</v>
      </c>
      <c r="O116" s="433">
        <f>IFERROR(INDEX('10A'!$G$192:$G$227,MATCH(C116,'10A'!$B$192:$B$227,0)),0)</f>
        <v>0</v>
      </c>
      <c r="P116" s="433">
        <f>IFERROR(INDEX('11A'!$G$192:$G$227,MATCH(C116,'11A'!$B$192:$B$227,0)),0)</f>
        <v>0</v>
      </c>
      <c r="Q116" s="433">
        <f>IFERROR(INDEX('12A'!$G$192:$G$227,MATCH(C116,'12A'!$B$192:$B$227,0)),0)</f>
        <v>0</v>
      </c>
      <c r="R116" s="433">
        <f>IFERROR(INDEX('13A'!$G$192:$G$227,MATCH(C116,'13A'!$B$192:$B$227,0)),0)</f>
        <v>0</v>
      </c>
      <c r="S116" s="433">
        <f>IFERROR(INDEX('14A'!$G$192:$G$227,MATCH(C116,'14A'!$B$192:$B$227,0)),0)</f>
        <v>0</v>
      </c>
      <c r="T116" s="433">
        <f>IFERROR(INDEX('15A'!$G$192:$G$227,MATCH(C116,'15A'!$B$192:$B$227,0)),0)</f>
        <v>0</v>
      </c>
      <c r="U116" s="433">
        <f>IFERROR(INDEX('16A'!$G$192:$G$227,MATCH($C116,'16A'!$B$192:$B$227,0)),0)</f>
        <v>0</v>
      </c>
      <c r="V116" s="433">
        <f>IFERROR(INDEX('17A'!$G$192:$G$227,MATCH($C116,'17A'!$B$192:$B$227,0)),0)</f>
        <v>0</v>
      </c>
      <c r="W116" s="433">
        <f>IFERROR(INDEX('18A'!$G$192:$G$227,MATCH($C116,'18A'!$B$192:$B$227,0)),0)</f>
        <v>0</v>
      </c>
      <c r="X116" s="433">
        <f>IFERROR(INDEX('19A'!$G$192:$G$227,MATCH($C116,'19A'!$B$192:$B$227,0)),0)</f>
        <v>0</v>
      </c>
      <c r="Y116" s="433">
        <f>IFERROR(INDEX('20A'!$G$192:$G$227,MATCH($C116,'20A'!$B$192:$B$227,0)),0)</f>
        <v>0</v>
      </c>
      <c r="Z116" s="433">
        <f>IFERROR(INDEX('21A'!$G$192:$G$227,MATCH($C116,'21A'!$B$192:$B$227,0)),0)</f>
        <v>0</v>
      </c>
      <c r="AA116" s="433">
        <f>IFERROR(INDEX('22A'!$G$192:$G$227,MATCH($C116,'22A'!$B$192:$B$227,0)),0)</f>
        <v>0</v>
      </c>
      <c r="AB116" s="433">
        <f>IFERROR(INDEX('23A'!$G$192:$G$227,MATCH($C116,'23A'!$B$192:$B$227,0)),0)</f>
        <v>0</v>
      </c>
      <c r="AC116" s="433">
        <f>IFERROR(INDEX('24A'!$G$192:$G$227,MATCH($C116,'24A'!$B$192:$B$227,0)),0)</f>
        <v>0</v>
      </c>
      <c r="AD116" s="433">
        <f>IFERROR(INDEX('25A'!$G$192:$G$227,MATCH($C116,'25A'!$B$192:$B$227,0)),0)</f>
        <v>0</v>
      </c>
      <c r="AE116" s="433">
        <f>IFERROR(INDEX('26A'!$G$192:$G$227,MATCH($C116,'26A'!$B$192:$B$227,0)),0)</f>
        <v>0</v>
      </c>
      <c r="AF116" s="433">
        <f>IFERROR(INDEX('27A'!$G$192:$G$227,MATCH($C116,'27A'!$B$192:$B$227,0)),0)</f>
        <v>0</v>
      </c>
      <c r="AG116" s="433">
        <f>IFERROR(INDEX('28A'!$G$192:$G$227,MATCH($C116,'28A'!$B$192:$B$227,0)),0)</f>
        <v>0</v>
      </c>
      <c r="AH116" s="433">
        <f>IFERROR(INDEX('29A'!$G$192:$G$227,MATCH($C116,'29A'!$B$192:$B$227,0)),0)</f>
        <v>0</v>
      </c>
      <c r="AI116" s="433">
        <f>IFERROR(INDEX('30A'!$G$192:$G$227,MATCH($C116,'30A'!$B$192:$B$227,0)),0)</f>
        <v>0</v>
      </c>
    </row>
    <row r="117" spans="1:35" ht="17.399999999999999" hidden="1">
      <c r="A117" s="314"/>
      <c r="B117" s="314"/>
      <c r="C117" s="302" t="s">
        <v>328</v>
      </c>
      <c r="D117" s="309" t="s">
        <v>209</v>
      </c>
      <c r="E117" s="303">
        <f t="shared" si="1"/>
        <v>0</v>
      </c>
      <c r="F117" s="433">
        <f>IFERROR(INDEX('1A'!$G$192:$G$227,MATCH(C117,'1A'!$B$192:$B$227,0)),0)</f>
        <v>0</v>
      </c>
      <c r="G117" s="433">
        <f>IFERROR(INDEX('2A'!$G$192:$G$227,MATCH(C117,'2A'!$B$192:$B$227,0)),0)</f>
        <v>0</v>
      </c>
      <c r="H117" s="433">
        <f>IFERROR(INDEX('3A'!$G$192:$G$227,MATCH(C117,'3A'!$B$192:$B$227,0)),0)</f>
        <v>0</v>
      </c>
      <c r="I117" s="433">
        <f>IFERROR(INDEX('4A'!$G$192:$G$227,MATCH(C117,'4A'!$B$192:$B$227,0)),0)</f>
        <v>0</v>
      </c>
      <c r="J117" s="433">
        <f>IFERROR(INDEX('5A'!$G$192:$G$227,MATCH(C117,'5A'!$B$192:$B$227,0)),0)</f>
        <v>0</v>
      </c>
      <c r="K117" s="433">
        <f>IFERROR(INDEX('6A'!$G$192:$G$227,MATCH(C117,'6A'!$B$192:$B$227,0)),0)</f>
        <v>0</v>
      </c>
      <c r="L117" s="433">
        <f>IFERROR(INDEX('7A'!$G$192:$G$227,MATCH(C117,'7A'!$B$192:$B$227,0)),0)</f>
        <v>0</v>
      </c>
      <c r="M117" s="433">
        <f>IFERROR(INDEX('8A'!$G$192:$G$227,MATCH(C117,'8A'!$B$192:$B$227,0)),0)</f>
        <v>0</v>
      </c>
      <c r="N117" s="433">
        <f>IFERROR(INDEX('9A'!$G$192:$G$227,MATCH(C117,'9A'!$B$192:$B$227,0)),0)</f>
        <v>0</v>
      </c>
      <c r="O117" s="433">
        <f>IFERROR(INDEX('10A'!$G$192:$G$227,MATCH(C117,'10A'!$B$192:$B$227,0)),0)</f>
        <v>0</v>
      </c>
      <c r="P117" s="433">
        <f>IFERROR(INDEX('11A'!$G$192:$G$227,MATCH(C117,'11A'!$B$192:$B$227,0)),0)</f>
        <v>0</v>
      </c>
      <c r="Q117" s="433">
        <f>IFERROR(INDEX('12A'!$G$192:$G$227,MATCH(C117,'12A'!$B$192:$B$227,0)),0)</f>
        <v>0</v>
      </c>
      <c r="R117" s="433">
        <f>IFERROR(INDEX('13A'!$G$192:$G$227,MATCH(C117,'13A'!$B$192:$B$227,0)),0)</f>
        <v>0</v>
      </c>
      <c r="S117" s="433">
        <f>IFERROR(INDEX('14A'!$G$192:$G$227,MATCH(C117,'14A'!$B$192:$B$227,0)),0)</f>
        <v>0</v>
      </c>
      <c r="T117" s="433">
        <f>IFERROR(INDEX('15A'!$G$192:$G$227,MATCH(C117,'15A'!$B$192:$B$227,0)),0)</f>
        <v>0</v>
      </c>
      <c r="U117" s="433">
        <f>IFERROR(INDEX('16A'!$G$192:$G$227,MATCH($C117,'16A'!$B$192:$B$227,0)),0)</f>
        <v>0</v>
      </c>
      <c r="V117" s="433">
        <f>IFERROR(INDEX('17A'!$G$192:$G$227,MATCH($C117,'17A'!$B$192:$B$227,0)),0)</f>
        <v>0</v>
      </c>
      <c r="W117" s="433">
        <f>IFERROR(INDEX('18A'!$G$192:$G$227,MATCH($C117,'18A'!$B$192:$B$227,0)),0)</f>
        <v>0</v>
      </c>
      <c r="X117" s="433">
        <f>IFERROR(INDEX('19A'!$G$192:$G$227,MATCH($C117,'19A'!$B$192:$B$227,0)),0)</f>
        <v>0</v>
      </c>
      <c r="Y117" s="433">
        <f>IFERROR(INDEX('20A'!$G$192:$G$227,MATCH($C117,'20A'!$B$192:$B$227,0)),0)</f>
        <v>0</v>
      </c>
      <c r="Z117" s="433">
        <f>IFERROR(INDEX('21A'!$G$192:$G$227,MATCH($C117,'21A'!$B$192:$B$227,0)),0)</f>
        <v>0</v>
      </c>
      <c r="AA117" s="433">
        <f>IFERROR(INDEX('22A'!$G$192:$G$227,MATCH($C117,'22A'!$B$192:$B$227,0)),0)</f>
        <v>0</v>
      </c>
      <c r="AB117" s="433">
        <f>IFERROR(INDEX('23A'!$G$192:$G$227,MATCH($C117,'23A'!$B$192:$B$227,0)),0)</f>
        <v>0</v>
      </c>
      <c r="AC117" s="433">
        <f>IFERROR(INDEX('24A'!$G$192:$G$227,MATCH($C117,'24A'!$B$192:$B$227,0)),0)</f>
        <v>0</v>
      </c>
      <c r="AD117" s="433">
        <f>IFERROR(INDEX('25A'!$G$192:$G$227,MATCH($C117,'25A'!$B$192:$B$227,0)),0)</f>
        <v>0</v>
      </c>
      <c r="AE117" s="433">
        <f>IFERROR(INDEX('26A'!$G$192:$G$227,MATCH($C117,'26A'!$B$192:$B$227,0)),0)</f>
        <v>0</v>
      </c>
      <c r="AF117" s="433">
        <f>IFERROR(INDEX('27A'!$G$192:$G$227,MATCH($C117,'27A'!$B$192:$B$227,0)),0)</f>
        <v>0</v>
      </c>
      <c r="AG117" s="433">
        <f>IFERROR(INDEX('28A'!$G$192:$G$227,MATCH($C117,'28A'!$B$192:$B$227,0)),0)</f>
        <v>0</v>
      </c>
      <c r="AH117" s="433">
        <f>IFERROR(INDEX('29A'!$G$192:$G$227,MATCH($C117,'29A'!$B$192:$B$227,0)),0)</f>
        <v>0</v>
      </c>
      <c r="AI117" s="433">
        <f>IFERROR(INDEX('30A'!$G$192:$G$227,MATCH($C117,'30A'!$B$192:$B$227,0)),0)</f>
        <v>0</v>
      </c>
    </row>
    <row r="118" spans="1:35" ht="17.399999999999999" hidden="1">
      <c r="A118" s="314"/>
      <c r="B118" s="314"/>
      <c r="C118" s="302" t="s">
        <v>329</v>
      </c>
      <c r="D118" s="309" t="s">
        <v>209</v>
      </c>
      <c r="E118" s="303">
        <f t="shared" si="1"/>
        <v>0</v>
      </c>
      <c r="F118" s="433">
        <f>IFERROR(INDEX('1A'!$G$192:$G$227,MATCH(C118,'1A'!$B$192:$B$227,0)),0)</f>
        <v>0</v>
      </c>
      <c r="G118" s="433">
        <f>IFERROR(INDEX('2A'!$G$192:$G$227,MATCH(C118,'2A'!$B$192:$B$227,0)),0)</f>
        <v>0</v>
      </c>
      <c r="H118" s="433">
        <f>IFERROR(INDEX('3A'!$G$192:$G$227,MATCH(C118,'3A'!$B$192:$B$227,0)),0)</f>
        <v>0</v>
      </c>
      <c r="I118" s="433">
        <f>IFERROR(INDEX('4A'!$G$192:$G$227,MATCH(C118,'4A'!$B$192:$B$227,0)),0)</f>
        <v>0</v>
      </c>
      <c r="J118" s="433">
        <f>IFERROR(INDEX('5A'!$G$192:$G$227,MATCH(C118,'5A'!$B$192:$B$227,0)),0)</f>
        <v>0</v>
      </c>
      <c r="K118" s="433">
        <f>IFERROR(INDEX('6A'!$G$192:$G$227,MATCH(C118,'6A'!$B$192:$B$227,0)),0)</f>
        <v>0</v>
      </c>
      <c r="L118" s="433">
        <f>IFERROR(INDEX('7A'!$G$192:$G$227,MATCH(C118,'7A'!$B$192:$B$227,0)),0)</f>
        <v>0</v>
      </c>
      <c r="M118" s="433">
        <f>IFERROR(INDEX('8A'!$G$192:$G$227,MATCH(C118,'8A'!$B$192:$B$227,0)),0)</f>
        <v>0</v>
      </c>
      <c r="N118" s="433">
        <f>IFERROR(INDEX('9A'!$G$192:$G$227,MATCH(C118,'9A'!$B$192:$B$227,0)),0)</f>
        <v>0</v>
      </c>
      <c r="O118" s="433">
        <f>IFERROR(INDEX('10A'!$G$192:$G$227,MATCH(C118,'10A'!$B$192:$B$227,0)),0)</f>
        <v>0</v>
      </c>
      <c r="P118" s="433">
        <f>IFERROR(INDEX('11A'!$G$192:$G$227,MATCH(C118,'11A'!$B$192:$B$227,0)),0)</f>
        <v>0</v>
      </c>
      <c r="Q118" s="433">
        <f>IFERROR(INDEX('12A'!$G$192:$G$227,MATCH(C118,'12A'!$B$192:$B$227,0)),0)</f>
        <v>0</v>
      </c>
      <c r="R118" s="433">
        <f>IFERROR(INDEX('13A'!$G$192:$G$227,MATCH(C118,'13A'!$B$192:$B$227,0)),0)</f>
        <v>0</v>
      </c>
      <c r="S118" s="433">
        <f>IFERROR(INDEX('14A'!$G$192:$G$227,MATCH(C118,'14A'!$B$192:$B$227,0)),0)</f>
        <v>0</v>
      </c>
      <c r="T118" s="433">
        <f>IFERROR(INDEX('15A'!$G$192:$G$227,MATCH(C118,'15A'!$B$192:$B$227,0)),0)</f>
        <v>0</v>
      </c>
      <c r="U118" s="433">
        <f>IFERROR(INDEX('16A'!$G$192:$G$227,MATCH($C118,'16A'!$B$192:$B$227,0)),0)</f>
        <v>0</v>
      </c>
      <c r="V118" s="433">
        <f>IFERROR(INDEX('17A'!$G$192:$G$227,MATCH($C118,'17A'!$B$192:$B$227,0)),0)</f>
        <v>0</v>
      </c>
      <c r="W118" s="433">
        <f>IFERROR(INDEX('18A'!$G$192:$G$227,MATCH($C118,'18A'!$B$192:$B$227,0)),0)</f>
        <v>0</v>
      </c>
      <c r="X118" s="433">
        <f>IFERROR(INDEX('19A'!$G$192:$G$227,MATCH($C118,'19A'!$B$192:$B$227,0)),0)</f>
        <v>0</v>
      </c>
      <c r="Y118" s="433">
        <f>IFERROR(INDEX('20A'!$G$192:$G$227,MATCH($C118,'20A'!$B$192:$B$227,0)),0)</f>
        <v>0</v>
      </c>
      <c r="Z118" s="433">
        <f>IFERROR(INDEX('21A'!$G$192:$G$227,MATCH($C118,'21A'!$B$192:$B$227,0)),0)</f>
        <v>0</v>
      </c>
      <c r="AA118" s="433">
        <f>IFERROR(INDEX('22A'!$G$192:$G$227,MATCH($C118,'22A'!$B$192:$B$227,0)),0)</f>
        <v>0</v>
      </c>
      <c r="AB118" s="433">
        <f>IFERROR(INDEX('23A'!$G$192:$G$227,MATCH($C118,'23A'!$B$192:$B$227,0)),0)</f>
        <v>0</v>
      </c>
      <c r="AC118" s="433">
        <f>IFERROR(INDEX('24A'!$G$192:$G$227,MATCH($C118,'24A'!$B$192:$B$227,0)),0)</f>
        <v>0</v>
      </c>
      <c r="AD118" s="433">
        <f>IFERROR(INDEX('25A'!$G$192:$G$227,MATCH($C118,'25A'!$B$192:$B$227,0)),0)</f>
        <v>0</v>
      </c>
      <c r="AE118" s="433">
        <f>IFERROR(INDEX('26A'!$G$192:$G$227,MATCH($C118,'26A'!$B$192:$B$227,0)),0)</f>
        <v>0</v>
      </c>
      <c r="AF118" s="433">
        <f>IFERROR(INDEX('27A'!$G$192:$G$227,MATCH($C118,'27A'!$B$192:$B$227,0)),0)</f>
        <v>0</v>
      </c>
      <c r="AG118" s="433">
        <f>IFERROR(INDEX('28A'!$G$192:$G$227,MATCH($C118,'28A'!$B$192:$B$227,0)),0)</f>
        <v>0</v>
      </c>
      <c r="AH118" s="433">
        <f>IFERROR(INDEX('29A'!$G$192:$G$227,MATCH($C118,'29A'!$B$192:$B$227,0)),0)</f>
        <v>0</v>
      </c>
      <c r="AI118" s="433">
        <f>IFERROR(INDEX('30A'!$G$192:$G$227,MATCH($C118,'30A'!$B$192:$B$227,0)),0)</f>
        <v>0</v>
      </c>
    </row>
    <row r="119" spans="1:35" ht="17.399999999999999" hidden="1">
      <c r="A119" s="314"/>
      <c r="B119" s="314"/>
      <c r="C119" s="302" t="s">
        <v>330</v>
      </c>
      <c r="D119" s="309" t="s">
        <v>209</v>
      </c>
      <c r="E119" s="303">
        <f t="shared" si="1"/>
        <v>0</v>
      </c>
      <c r="F119" s="433">
        <f>IFERROR(INDEX('1A'!$G$192:$G$227,MATCH(C119,'1A'!$B$192:$B$227,0)),0)</f>
        <v>0</v>
      </c>
      <c r="G119" s="433">
        <f>IFERROR(INDEX('2A'!$G$192:$G$227,MATCH(C119,'2A'!$B$192:$B$227,0)),0)</f>
        <v>0</v>
      </c>
      <c r="H119" s="433">
        <f>IFERROR(INDEX('3A'!$G$192:$G$227,MATCH(C119,'3A'!$B$192:$B$227,0)),0)</f>
        <v>0</v>
      </c>
      <c r="I119" s="433">
        <f>IFERROR(INDEX('4A'!$G$192:$G$227,MATCH(C119,'4A'!$B$192:$B$227,0)),0)</f>
        <v>0</v>
      </c>
      <c r="J119" s="433">
        <f>IFERROR(INDEX('5A'!$G$192:$G$227,MATCH(C119,'5A'!$B$192:$B$227,0)),0)</f>
        <v>0</v>
      </c>
      <c r="K119" s="433">
        <f>IFERROR(INDEX('6A'!$G$192:$G$227,MATCH(C119,'6A'!$B$192:$B$227,0)),0)</f>
        <v>0</v>
      </c>
      <c r="L119" s="433">
        <f>IFERROR(INDEX('7A'!$G$192:$G$227,MATCH(C119,'7A'!$B$192:$B$227,0)),0)</f>
        <v>0</v>
      </c>
      <c r="M119" s="433">
        <f>IFERROR(INDEX('8A'!$G$192:$G$227,MATCH(C119,'8A'!$B$192:$B$227,0)),0)</f>
        <v>0</v>
      </c>
      <c r="N119" s="433">
        <f>IFERROR(INDEX('9A'!$G$192:$G$227,MATCH(C119,'9A'!$B$192:$B$227,0)),0)</f>
        <v>0</v>
      </c>
      <c r="O119" s="433">
        <f>IFERROR(INDEX('10A'!$G$192:$G$227,MATCH(C119,'10A'!$B$192:$B$227,0)),0)</f>
        <v>0</v>
      </c>
      <c r="P119" s="433">
        <f>IFERROR(INDEX('11A'!$G$192:$G$227,MATCH(C119,'11A'!$B$192:$B$227,0)),0)</f>
        <v>0</v>
      </c>
      <c r="Q119" s="433">
        <f>IFERROR(INDEX('12A'!$G$192:$G$227,MATCH(C119,'12A'!$B$192:$B$227,0)),0)</f>
        <v>0</v>
      </c>
      <c r="R119" s="433">
        <f>IFERROR(INDEX('13A'!$G$192:$G$227,MATCH(C119,'13A'!$B$192:$B$227,0)),0)</f>
        <v>0</v>
      </c>
      <c r="S119" s="433">
        <f>IFERROR(INDEX('14A'!$G$192:$G$227,MATCH(C119,'14A'!$B$192:$B$227,0)),0)</f>
        <v>0</v>
      </c>
      <c r="T119" s="433">
        <f>IFERROR(INDEX('15A'!$G$192:$G$227,MATCH(C119,'15A'!$B$192:$B$227,0)),0)</f>
        <v>0</v>
      </c>
      <c r="U119" s="433">
        <f>IFERROR(INDEX('16A'!$G$192:$G$227,MATCH($C119,'16A'!$B$192:$B$227,0)),0)</f>
        <v>0</v>
      </c>
      <c r="V119" s="433">
        <f>IFERROR(INDEX('17A'!$G$192:$G$227,MATCH($C119,'17A'!$B$192:$B$227,0)),0)</f>
        <v>0</v>
      </c>
      <c r="W119" s="433">
        <f>IFERROR(INDEX('18A'!$G$192:$G$227,MATCH($C119,'18A'!$B$192:$B$227,0)),0)</f>
        <v>0</v>
      </c>
      <c r="X119" s="433">
        <f>IFERROR(INDEX('19A'!$G$192:$G$227,MATCH($C119,'19A'!$B$192:$B$227,0)),0)</f>
        <v>0</v>
      </c>
      <c r="Y119" s="433">
        <f>IFERROR(INDEX('20A'!$G$192:$G$227,MATCH($C119,'20A'!$B$192:$B$227,0)),0)</f>
        <v>0</v>
      </c>
      <c r="Z119" s="433">
        <f>IFERROR(INDEX('21A'!$G$192:$G$227,MATCH($C119,'21A'!$B$192:$B$227,0)),0)</f>
        <v>0</v>
      </c>
      <c r="AA119" s="433">
        <f>IFERROR(INDEX('22A'!$G$192:$G$227,MATCH($C119,'22A'!$B$192:$B$227,0)),0)</f>
        <v>0</v>
      </c>
      <c r="AB119" s="433">
        <f>IFERROR(INDEX('23A'!$G$192:$G$227,MATCH($C119,'23A'!$B$192:$B$227,0)),0)</f>
        <v>0</v>
      </c>
      <c r="AC119" s="433">
        <f>IFERROR(INDEX('24A'!$G$192:$G$227,MATCH($C119,'24A'!$B$192:$B$227,0)),0)</f>
        <v>0</v>
      </c>
      <c r="AD119" s="433">
        <f>IFERROR(INDEX('25A'!$G$192:$G$227,MATCH($C119,'25A'!$B$192:$B$227,0)),0)</f>
        <v>0</v>
      </c>
      <c r="AE119" s="433">
        <f>IFERROR(INDEX('26A'!$G$192:$G$227,MATCH($C119,'26A'!$B$192:$B$227,0)),0)</f>
        <v>0</v>
      </c>
      <c r="AF119" s="433">
        <f>IFERROR(INDEX('27A'!$G$192:$G$227,MATCH($C119,'27A'!$B$192:$B$227,0)),0)</f>
        <v>0</v>
      </c>
      <c r="AG119" s="433">
        <f>IFERROR(INDEX('28A'!$G$192:$G$227,MATCH($C119,'28A'!$B$192:$B$227,0)),0)</f>
        <v>0</v>
      </c>
      <c r="AH119" s="433">
        <f>IFERROR(INDEX('29A'!$G$192:$G$227,MATCH($C119,'29A'!$B$192:$B$227,0)),0)</f>
        <v>0</v>
      </c>
      <c r="AI119" s="433">
        <f>IFERROR(INDEX('30A'!$G$192:$G$227,MATCH($C119,'30A'!$B$192:$B$227,0)),0)</f>
        <v>0</v>
      </c>
    </row>
    <row r="120" spans="1:35" ht="17.399999999999999" hidden="1">
      <c r="A120" s="314"/>
      <c r="B120" s="314"/>
      <c r="C120" s="302" t="s">
        <v>331</v>
      </c>
      <c r="D120" s="309" t="s">
        <v>209</v>
      </c>
      <c r="E120" s="303">
        <f t="shared" si="1"/>
        <v>0</v>
      </c>
      <c r="F120" s="433">
        <f>IFERROR(INDEX('1A'!$G$192:$G$227,MATCH(C120,'1A'!$B$192:$B$227,0)),0)</f>
        <v>0</v>
      </c>
      <c r="G120" s="433">
        <f>IFERROR(INDEX('2A'!$G$192:$G$227,MATCH(C120,'2A'!$B$192:$B$227,0)),0)</f>
        <v>0</v>
      </c>
      <c r="H120" s="433">
        <f>IFERROR(INDEX('3A'!$G$192:$G$227,MATCH(C120,'3A'!$B$192:$B$227,0)),0)</f>
        <v>0</v>
      </c>
      <c r="I120" s="433">
        <f>IFERROR(INDEX('4A'!$G$192:$G$227,MATCH(C120,'4A'!$B$192:$B$227,0)),0)</f>
        <v>0</v>
      </c>
      <c r="J120" s="433">
        <f>IFERROR(INDEX('5A'!$G$192:$G$227,MATCH(C120,'5A'!$B$192:$B$227,0)),0)</f>
        <v>0</v>
      </c>
      <c r="K120" s="433">
        <f>IFERROR(INDEX('6A'!$G$192:$G$227,MATCH(C120,'6A'!$B$192:$B$227,0)),0)</f>
        <v>0</v>
      </c>
      <c r="L120" s="433">
        <f>IFERROR(INDEX('7A'!$G$192:$G$227,MATCH(C120,'7A'!$B$192:$B$227,0)),0)</f>
        <v>0</v>
      </c>
      <c r="M120" s="433">
        <f>IFERROR(INDEX('8A'!$G$192:$G$227,MATCH(C120,'8A'!$B$192:$B$227,0)),0)</f>
        <v>0</v>
      </c>
      <c r="N120" s="433">
        <f>IFERROR(INDEX('9A'!$G$192:$G$227,MATCH(C120,'9A'!$B$192:$B$227,0)),0)</f>
        <v>0</v>
      </c>
      <c r="O120" s="433">
        <f>IFERROR(INDEX('10A'!$G$192:$G$227,MATCH(C120,'10A'!$B$192:$B$227,0)),0)</f>
        <v>0</v>
      </c>
      <c r="P120" s="433">
        <f>IFERROR(INDEX('11A'!$G$192:$G$227,MATCH(C120,'11A'!$B$192:$B$227,0)),0)</f>
        <v>0</v>
      </c>
      <c r="Q120" s="433">
        <f>IFERROR(INDEX('12A'!$G$192:$G$227,MATCH(C120,'12A'!$B$192:$B$227,0)),0)</f>
        <v>0</v>
      </c>
      <c r="R120" s="433">
        <f>IFERROR(INDEX('13A'!$G$192:$G$227,MATCH(C120,'13A'!$B$192:$B$227,0)),0)</f>
        <v>0</v>
      </c>
      <c r="S120" s="433">
        <f>IFERROR(INDEX('14A'!$G$192:$G$227,MATCH(C120,'14A'!$B$192:$B$227,0)),0)</f>
        <v>0</v>
      </c>
      <c r="T120" s="433">
        <f>IFERROR(INDEX('15A'!$G$192:$G$227,MATCH(C120,'15A'!$B$192:$B$227,0)),0)</f>
        <v>0</v>
      </c>
      <c r="U120" s="433">
        <f>IFERROR(INDEX('16A'!$G$192:$G$227,MATCH($C120,'16A'!$B$192:$B$227,0)),0)</f>
        <v>0</v>
      </c>
      <c r="V120" s="433">
        <f>IFERROR(INDEX('17A'!$G$192:$G$227,MATCH($C120,'17A'!$B$192:$B$227,0)),0)</f>
        <v>0</v>
      </c>
      <c r="W120" s="433">
        <f>IFERROR(INDEX('18A'!$G$192:$G$227,MATCH($C120,'18A'!$B$192:$B$227,0)),0)</f>
        <v>0</v>
      </c>
      <c r="X120" s="433">
        <f>IFERROR(INDEX('19A'!$G$192:$G$227,MATCH($C120,'19A'!$B$192:$B$227,0)),0)</f>
        <v>0</v>
      </c>
      <c r="Y120" s="433">
        <f>IFERROR(INDEX('20A'!$G$192:$G$227,MATCH($C120,'20A'!$B$192:$B$227,0)),0)</f>
        <v>0</v>
      </c>
      <c r="Z120" s="433">
        <f>IFERROR(INDEX('21A'!$G$192:$G$227,MATCH($C120,'21A'!$B$192:$B$227,0)),0)</f>
        <v>0</v>
      </c>
      <c r="AA120" s="433">
        <f>IFERROR(INDEX('22A'!$G$192:$G$227,MATCH($C120,'22A'!$B$192:$B$227,0)),0)</f>
        <v>0</v>
      </c>
      <c r="AB120" s="433">
        <f>IFERROR(INDEX('23A'!$G$192:$G$227,MATCH($C120,'23A'!$B$192:$B$227,0)),0)</f>
        <v>0</v>
      </c>
      <c r="AC120" s="433">
        <f>IFERROR(INDEX('24A'!$G$192:$G$227,MATCH($C120,'24A'!$B$192:$B$227,0)),0)</f>
        <v>0</v>
      </c>
      <c r="AD120" s="433">
        <f>IFERROR(INDEX('25A'!$G$192:$G$227,MATCH($C120,'25A'!$B$192:$B$227,0)),0)</f>
        <v>0</v>
      </c>
      <c r="AE120" s="433">
        <f>IFERROR(INDEX('26A'!$G$192:$G$227,MATCH($C120,'26A'!$B$192:$B$227,0)),0)</f>
        <v>0</v>
      </c>
      <c r="AF120" s="433">
        <f>IFERROR(INDEX('27A'!$G$192:$G$227,MATCH($C120,'27A'!$B$192:$B$227,0)),0)</f>
        <v>0</v>
      </c>
      <c r="AG120" s="433">
        <f>IFERROR(INDEX('28A'!$G$192:$G$227,MATCH($C120,'28A'!$B$192:$B$227,0)),0)</f>
        <v>0</v>
      </c>
      <c r="AH120" s="433">
        <f>IFERROR(INDEX('29A'!$G$192:$G$227,MATCH($C120,'29A'!$B$192:$B$227,0)),0)</f>
        <v>0</v>
      </c>
      <c r="AI120" s="433">
        <f>IFERROR(INDEX('30A'!$G$192:$G$227,MATCH($C120,'30A'!$B$192:$B$227,0)),0)</f>
        <v>0</v>
      </c>
    </row>
    <row r="121" spans="1:35" ht="17.399999999999999" hidden="1">
      <c r="A121" s="314"/>
      <c r="B121" s="314"/>
      <c r="C121" s="302" t="s">
        <v>332</v>
      </c>
      <c r="D121" s="309" t="s">
        <v>209</v>
      </c>
      <c r="E121" s="303">
        <f t="shared" si="1"/>
        <v>0</v>
      </c>
      <c r="F121" s="433">
        <f>IFERROR(INDEX('1A'!$G$192:$G$227,MATCH(C121,'1A'!$B$192:$B$227,0)),0)</f>
        <v>0</v>
      </c>
      <c r="G121" s="433">
        <f>IFERROR(INDEX('2A'!$G$192:$G$227,MATCH(C121,'2A'!$B$192:$B$227,0)),0)</f>
        <v>0</v>
      </c>
      <c r="H121" s="433">
        <f>IFERROR(INDEX('3A'!$G$192:$G$227,MATCH(C121,'3A'!$B$192:$B$227,0)),0)</f>
        <v>0</v>
      </c>
      <c r="I121" s="433">
        <f>IFERROR(INDEX('4A'!$G$192:$G$227,MATCH(C121,'4A'!$B$192:$B$227,0)),0)</f>
        <v>0</v>
      </c>
      <c r="J121" s="433">
        <f>IFERROR(INDEX('5A'!$G$192:$G$227,MATCH(C121,'5A'!$B$192:$B$227,0)),0)</f>
        <v>0</v>
      </c>
      <c r="K121" s="433">
        <f>IFERROR(INDEX('6A'!$G$192:$G$227,MATCH(C121,'6A'!$B$192:$B$227,0)),0)</f>
        <v>0</v>
      </c>
      <c r="L121" s="433">
        <f>IFERROR(INDEX('7A'!$G$192:$G$227,MATCH(C121,'7A'!$B$192:$B$227,0)),0)</f>
        <v>0</v>
      </c>
      <c r="M121" s="433">
        <f>IFERROR(INDEX('8A'!$G$192:$G$227,MATCH(C121,'8A'!$B$192:$B$227,0)),0)</f>
        <v>0</v>
      </c>
      <c r="N121" s="433">
        <f>IFERROR(INDEX('9A'!$G$192:$G$227,MATCH(C121,'9A'!$B$192:$B$227,0)),0)</f>
        <v>0</v>
      </c>
      <c r="O121" s="433">
        <f>IFERROR(INDEX('10A'!$G$192:$G$227,MATCH(C121,'10A'!$B$192:$B$227,0)),0)</f>
        <v>0</v>
      </c>
      <c r="P121" s="433">
        <f>IFERROR(INDEX('11A'!$G$192:$G$227,MATCH(C121,'11A'!$B$192:$B$227,0)),0)</f>
        <v>0</v>
      </c>
      <c r="Q121" s="433">
        <f>IFERROR(INDEX('12A'!$G$192:$G$227,MATCH(C121,'12A'!$B$192:$B$227,0)),0)</f>
        <v>0</v>
      </c>
      <c r="R121" s="433">
        <f>IFERROR(INDEX('13A'!$G$192:$G$227,MATCH(C121,'13A'!$B$192:$B$227,0)),0)</f>
        <v>0</v>
      </c>
      <c r="S121" s="433">
        <f>IFERROR(INDEX('14A'!$G$192:$G$227,MATCH(C121,'14A'!$B$192:$B$227,0)),0)</f>
        <v>0</v>
      </c>
      <c r="T121" s="433">
        <f>IFERROR(INDEX('15A'!$G$192:$G$227,MATCH(C121,'15A'!$B$192:$B$227,0)),0)</f>
        <v>0</v>
      </c>
      <c r="U121" s="433">
        <f>IFERROR(INDEX('16A'!$G$192:$G$227,MATCH($C121,'16A'!$B$192:$B$227,0)),0)</f>
        <v>0</v>
      </c>
      <c r="V121" s="433">
        <f>IFERROR(INDEX('17A'!$G$192:$G$227,MATCH($C121,'17A'!$B$192:$B$227,0)),0)</f>
        <v>0</v>
      </c>
      <c r="W121" s="433">
        <f>IFERROR(INDEX('18A'!$G$192:$G$227,MATCH($C121,'18A'!$B$192:$B$227,0)),0)</f>
        <v>0</v>
      </c>
      <c r="X121" s="433">
        <f>IFERROR(INDEX('19A'!$G$192:$G$227,MATCH($C121,'19A'!$B$192:$B$227,0)),0)</f>
        <v>0</v>
      </c>
      <c r="Y121" s="433">
        <f>IFERROR(INDEX('20A'!$G$192:$G$227,MATCH($C121,'20A'!$B$192:$B$227,0)),0)</f>
        <v>0</v>
      </c>
      <c r="Z121" s="433">
        <f>IFERROR(INDEX('21A'!$G$192:$G$227,MATCH($C121,'21A'!$B$192:$B$227,0)),0)</f>
        <v>0</v>
      </c>
      <c r="AA121" s="433">
        <f>IFERROR(INDEX('22A'!$G$192:$G$227,MATCH($C121,'22A'!$B$192:$B$227,0)),0)</f>
        <v>0</v>
      </c>
      <c r="AB121" s="433">
        <f>IFERROR(INDEX('23A'!$G$192:$G$227,MATCH($C121,'23A'!$B$192:$B$227,0)),0)</f>
        <v>0</v>
      </c>
      <c r="AC121" s="433">
        <f>IFERROR(INDEX('24A'!$G$192:$G$227,MATCH($C121,'24A'!$B$192:$B$227,0)),0)</f>
        <v>0</v>
      </c>
      <c r="AD121" s="433">
        <f>IFERROR(INDEX('25A'!$G$192:$G$227,MATCH($C121,'25A'!$B$192:$B$227,0)),0)</f>
        <v>0</v>
      </c>
      <c r="AE121" s="433">
        <f>IFERROR(INDEX('26A'!$G$192:$G$227,MATCH($C121,'26A'!$B$192:$B$227,0)),0)</f>
        <v>0</v>
      </c>
      <c r="AF121" s="433">
        <f>IFERROR(INDEX('27A'!$G$192:$G$227,MATCH($C121,'27A'!$B$192:$B$227,0)),0)</f>
        <v>0</v>
      </c>
      <c r="AG121" s="433">
        <f>IFERROR(INDEX('28A'!$G$192:$G$227,MATCH($C121,'28A'!$B$192:$B$227,0)),0)</f>
        <v>0</v>
      </c>
      <c r="AH121" s="433">
        <f>IFERROR(INDEX('29A'!$G$192:$G$227,MATCH($C121,'29A'!$B$192:$B$227,0)),0)</f>
        <v>0</v>
      </c>
      <c r="AI121" s="433">
        <f>IFERROR(INDEX('30A'!$G$192:$G$227,MATCH($C121,'30A'!$B$192:$B$227,0)),0)</f>
        <v>0</v>
      </c>
    </row>
    <row r="122" spans="1:35" ht="17.399999999999999" hidden="1">
      <c r="A122" s="314"/>
      <c r="B122" s="314"/>
      <c r="C122" s="302" t="s">
        <v>333</v>
      </c>
      <c r="D122" s="309" t="s">
        <v>209</v>
      </c>
      <c r="E122" s="303">
        <f t="shared" si="1"/>
        <v>0</v>
      </c>
      <c r="F122" s="433">
        <f>IFERROR(INDEX('1A'!$G$192:$G$227,MATCH(C122,'1A'!$B$192:$B$227,0)),0)</f>
        <v>0</v>
      </c>
      <c r="G122" s="433">
        <f>IFERROR(INDEX('2A'!$G$192:$G$227,MATCH(C122,'2A'!$B$192:$B$227,0)),0)</f>
        <v>0</v>
      </c>
      <c r="H122" s="433">
        <f>IFERROR(INDEX('3A'!$G$192:$G$227,MATCH(C122,'3A'!$B$192:$B$227,0)),0)</f>
        <v>0</v>
      </c>
      <c r="I122" s="433">
        <f>IFERROR(INDEX('4A'!$G$192:$G$227,MATCH(C122,'4A'!$B$192:$B$227,0)),0)</f>
        <v>0</v>
      </c>
      <c r="J122" s="433">
        <f>IFERROR(INDEX('5A'!$G$192:$G$227,MATCH(C122,'5A'!$B$192:$B$227,0)),0)</f>
        <v>0</v>
      </c>
      <c r="K122" s="433">
        <f>IFERROR(INDEX('6A'!$G$192:$G$227,MATCH(C122,'6A'!$B$192:$B$227,0)),0)</f>
        <v>0</v>
      </c>
      <c r="L122" s="433">
        <f>IFERROR(INDEX('7A'!$G$192:$G$227,MATCH(C122,'7A'!$B$192:$B$227,0)),0)</f>
        <v>0</v>
      </c>
      <c r="M122" s="433">
        <f>IFERROR(INDEX('8A'!$G$192:$G$227,MATCH(C122,'8A'!$B$192:$B$227,0)),0)</f>
        <v>0</v>
      </c>
      <c r="N122" s="433">
        <f>IFERROR(INDEX('9A'!$G$192:$G$227,MATCH(C122,'9A'!$B$192:$B$227,0)),0)</f>
        <v>0</v>
      </c>
      <c r="O122" s="433">
        <f>IFERROR(INDEX('10A'!$G$192:$G$227,MATCH(C122,'10A'!$B$192:$B$227,0)),0)</f>
        <v>0</v>
      </c>
      <c r="P122" s="433">
        <f>IFERROR(INDEX('11A'!$G$192:$G$227,MATCH(C122,'11A'!$B$192:$B$227,0)),0)</f>
        <v>0</v>
      </c>
      <c r="Q122" s="433">
        <f>IFERROR(INDEX('12A'!$G$192:$G$227,MATCH(C122,'12A'!$B$192:$B$227,0)),0)</f>
        <v>0</v>
      </c>
      <c r="R122" s="433">
        <f>IFERROR(INDEX('13A'!$G$192:$G$227,MATCH(C122,'13A'!$B$192:$B$227,0)),0)</f>
        <v>0</v>
      </c>
      <c r="S122" s="433">
        <f>IFERROR(INDEX('14A'!$G$192:$G$227,MATCH(C122,'14A'!$B$192:$B$227,0)),0)</f>
        <v>0</v>
      </c>
      <c r="T122" s="433">
        <f>IFERROR(INDEX('15A'!$G$192:$G$227,MATCH(C122,'15A'!$B$192:$B$227,0)),0)</f>
        <v>0</v>
      </c>
      <c r="U122" s="433">
        <f>IFERROR(INDEX('16A'!$G$192:$G$227,MATCH($C122,'16A'!$B$192:$B$227,0)),0)</f>
        <v>0</v>
      </c>
      <c r="V122" s="433">
        <f>IFERROR(INDEX('17A'!$G$192:$G$227,MATCH($C122,'17A'!$B$192:$B$227,0)),0)</f>
        <v>0</v>
      </c>
      <c r="W122" s="433">
        <f>IFERROR(INDEX('18A'!$G$192:$G$227,MATCH($C122,'18A'!$B$192:$B$227,0)),0)</f>
        <v>0</v>
      </c>
      <c r="X122" s="433">
        <f>IFERROR(INDEX('19A'!$G$192:$G$227,MATCH($C122,'19A'!$B$192:$B$227,0)),0)</f>
        <v>0</v>
      </c>
      <c r="Y122" s="433">
        <f>IFERROR(INDEX('20A'!$G$192:$G$227,MATCH($C122,'20A'!$B$192:$B$227,0)),0)</f>
        <v>0</v>
      </c>
      <c r="Z122" s="433">
        <f>IFERROR(INDEX('21A'!$G$192:$G$227,MATCH($C122,'21A'!$B$192:$B$227,0)),0)</f>
        <v>0</v>
      </c>
      <c r="AA122" s="433">
        <f>IFERROR(INDEX('22A'!$G$192:$G$227,MATCH($C122,'22A'!$B$192:$B$227,0)),0)</f>
        <v>0</v>
      </c>
      <c r="AB122" s="433">
        <f>IFERROR(INDEX('23A'!$G$192:$G$227,MATCH($C122,'23A'!$B$192:$B$227,0)),0)</f>
        <v>0</v>
      </c>
      <c r="AC122" s="433">
        <f>IFERROR(INDEX('24A'!$G$192:$G$227,MATCH($C122,'24A'!$B$192:$B$227,0)),0)</f>
        <v>0</v>
      </c>
      <c r="AD122" s="433">
        <f>IFERROR(INDEX('25A'!$G$192:$G$227,MATCH($C122,'25A'!$B$192:$B$227,0)),0)</f>
        <v>0</v>
      </c>
      <c r="AE122" s="433">
        <f>IFERROR(INDEX('26A'!$G$192:$G$227,MATCH($C122,'26A'!$B$192:$B$227,0)),0)</f>
        <v>0</v>
      </c>
      <c r="AF122" s="433">
        <f>IFERROR(INDEX('27A'!$G$192:$G$227,MATCH($C122,'27A'!$B$192:$B$227,0)),0)</f>
        <v>0</v>
      </c>
      <c r="AG122" s="433">
        <f>IFERROR(INDEX('28A'!$G$192:$G$227,MATCH($C122,'28A'!$B$192:$B$227,0)),0)</f>
        <v>0</v>
      </c>
      <c r="AH122" s="433">
        <f>IFERROR(INDEX('29A'!$G$192:$G$227,MATCH($C122,'29A'!$B$192:$B$227,0)),0)</f>
        <v>0</v>
      </c>
      <c r="AI122" s="433">
        <f>IFERROR(INDEX('30A'!$G$192:$G$227,MATCH($C122,'30A'!$B$192:$B$227,0)),0)</f>
        <v>0</v>
      </c>
    </row>
    <row r="123" spans="1:35" ht="17.399999999999999" hidden="1">
      <c r="A123" s="314"/>
      <c r="B123" s="314"/>
      <c r="C123" s="302" t="s">
        <v>334</v>
      </c>
      <c r="D123" s="309" t="s">
        <v>209</v>
      </c>
      <c r="E123" s="303">
        <f t="shared" si="1"/>
        <v>0</v>
      </c>
      <c r="F123" s="433">
        <f>IFERROR(INDEX('1A'!$G$192:$G$227,MATCH(C123,'1A'!$B$192:$B$227,0)),0)</f>
        <v>0</v>
      </c>
      <c r="G123" s="433">
        <f>IFERROR(INDEX('2A'!$G$192:$G$227,MATCH(C123,'2A'!$B$192:$B$227,0)),0)</f>
        <v>0</v>
      </c>
      <c r="H123" s="433">
        <f>IFERROR(INDEX('3A'!$G$192:$G$227,MATCH(C123,'3A'!$B$192:$B$227,0)),0)</f>
        <v>0</v>
      </c>
      <c r="I123" s="433">
        <f>IFERROR(INDEX('4A'!$G$192:$G$227,MATCH(C123,'4A'!$B$192:$B$227,0)),0)</f>
        <v>0</v>
      </c>
      <c r="J123" s="433">
        <f>IFERROR(INDEX('5A'!$G$192:$G$227,MATCH(C123,'5A'!$B$192:$B$227,0)),0)</f>
        <v>0</v>
      </c>
      <c r="K123" s="433">
        <f>IFERROR(INDEX('6A'!$G$192:$G$227,MATCH(C123,'6A'!$B$192:$B$227,0)),0)</f>
        <v>0</v>
      </c>
      <c r="L123" s="433">
        <f>IFERROR(INDEX('7A'!$G$192:$G$227,MATCH(C123,'7A'!$B$192:$B$227,0)),0)</f>
        <v>0</v>
      </c>
      <c r="M123" s="433">
        <f>IFERROR(INDEX('8A'!$G$192:$G$227,MATCH(C123,'8A'!$B$192:$B$227,0)),0)</f>
        <v>0</v>
      </c>
      <c r="N123" s="433">
        <f>IFERROR(INDEX('9A'!$G$192:$G$227,MATCH(C123,'9A'!$B$192:$B$227,0)),0)</f>
        <v>0</v>
      </c>
      <c r="O123" s="433">
        <f>IFERROR(INDEX('10A'!$G$192:$G$227,MATCH(C123,'10A'!$B$192:$B$227,0)),0)</f>
        <v>0</v>
      </c>
      <c r="P123" s="433">
        <f>IFERROR(INDEX('11A'!$G$192:$G$227,MATCH(C123,'11A'!$B$192:$B$227,0)),0)</f>
        <v>0</v>
      </c>
      <c r="Q123" s="433">
        <f>IFERROR(INDEX('12A'!$G$192:$G$227,MATCH(C123,'12A'!$B$192:$B$227,0)),0)</f>
        <v>0</v>
      </c>
      <c r="R123" s="433">
        <f>IFERROR(INDEX('13A'!$G$192:$G$227,MATCH(C123,'13A'!$B$192:$B$227,0)),0)</f>
        <v>0</v>
      </c>
      <c r="S123" s="433">
        <f>IFERROR(INDEX('14A'!$G$192:$G$227,MATCH(C123,'14A'!$B$192:$B$227,0)),0)</f>
        <v>0</v>
      </c>
      <c r="T123" s="433">
        <f>IFERROR(INDEX('15A'!$G$192:$G$227,MATCH(C123,'15A'!$B$192:$B$227,0)),0)</f>
        <v>0</v>
      </c>
      <c r="U123" s="433">
        <f>IFERROR(INDEX('16A'!$G$192:$G$227,MATCH($C123,'16A'!$B$192:$B$227,0)),0)</f>
        <v>0</v>
      </c>
      <c r="V123" s="433">
        <f>IFERROR(INDEX('17A'!$G$192:$G$227,MATCH($C123,'17A'!$B$192:$B$227,0)),0)</f>
        <v>0</v>
      </c>
      <c r="W123" s="433">
        <f>IFERROR(INDEX('18A'!$G$192:$G$227,MATCH($C123,'18A'!$B$192:$B$227,0)),0)</f>
        <v>0</v>
      </c>
      <c r="X123" s="433">
        <f>IFERROR(INDEX('19A'!$G$192:$G$227,MATCH($C123,'19A'!$B$192:$B$227,0)),0)</f>
        <v>0</v>
      </c>
      <c r="Y123" s="433">
        <f>IFERROR(INDEX('20A'!$G$192:$G$227,MATCH($C123,'20A'!$B$192:$B$227,0)),0)</f>
        <v>0</v>
      </c>
      <c r="Z123" s="433">
        <f>IFERROR(INDEX('21A'!$G$192:$G$227,MATCH($C123,'21A'!$B$192:$B$227,0)),0)</f>
        <v>0</v>
      </c>
      <c r="AA123" s="433">
        <f>IFERROR(INDEX('22A'!$G$192:$G$227,MATCH($C123,'22A'!$B$192:$B$227,0)),0)</f>
        <v>0</v>
      </c>
      <c r="AB123" s="433">
        <f>IFERROR(INDEX('23A'!$G$192:$G$227,MATCH($C123,'23A'!$B$192:$B$227,0)),0)</f>
        <v>0</v>
      </c>
      <c r="AC123" s="433">
        <f>IFERROR(INDEX('24A'!$G$192:$G$227,MATCH($C123,'24A'!$B$192:$B$227,0)),0)</f>
        <v>0</v>
      </c>
      <c r="AD123" s="433">
        <f>IFERROR(INDEX('25A'!$G$192:$G$227,MATCH($C123,'25A'!$B$192:$B$227,0)),0)</f>
        <v>0</v>
      </c>
      <c r="AE123" s="433">
        <f>IFERROR(INDEX('26A'!$G$192:$G$227,MATCH($C123,'26A'!$B$192:$B$227,0)),0)</f>
        <v>0</v>
      </c>
      <c r="AF123" s="433">
        <f>IFERROR(INDEX('27A'!$G$192:$G$227,MATCH($C123,'27A'!$B$192:$B$227,0)),0)</f>
        <v>0</v>
      </c>
      <c r="AG123" s="433">
        <f>IFERROR(INDEX('28A'!$G$192:$G$227,MATCH($C123,'28A'!$B$192:$B$227,0)),0)</f>
        <v>0</v>
      </c>
      <c r="AH123" s="433">
        <f>IFERROR(INDEX('29A'!$G$192:$G$227,MATCH($C123,'29A'!$B$192:$B$227,0)),0)</f>
        <v>0</v>
      </c>
      <c r="AI123" s="433">
        <f>IFERROR(INDEX('30A'!$G$192:$G$227,MATCH($C123,'30A'!$B$192:$B$227,0)),0)</f>
        <v>0</v>
      </c>
    </row>
    <row r="124" spans="1:35" ht="17.399999999999999" hidden="1">
      <c r="A124" s="314"/>
      <c r="B124" s="314"/>
      <c r="C124" s="302" t="s">
        <v>335</v>
      </c>
      <c r="D124" s="309" t="s">
        <v>209</v>
      </c>
      <c r="E124" s="303">
        <f t="shared" si="1"/>
        <v>0</v>
      </c>
      <c r="F124" s="433">
        <f>IFERROR(INDEX('1A'!$G$192:$G$227,MATCH(C124,'1A'!$B$192:$B$227,0)),0)</f>
        <v>0</v>
      </c>
      <c r="G124" s="433">
        <f>IFERROR(INDEX('2A'!$G$192:$G$227,MATCH(C124,'2A'!$B$192:$B$227,0)),0)</f>
        <v>0</v>
      </c>
      <c r="H124" s="433">
        <f>IFERROR(INDEX('3A'!$G$192:$G$227,MATCH(C124,'3A'!$B$192:$B$227,0)),0)</f>
        <v>0</v>
      </c>
      <c r="I124" s="433">
        <f>IFERROR(INDEX('4A'!$G$192:$G$227,MATCH(C124,'4A'!$B$192:$B$227,0)),0)</f>
        <v>0</v>
      </c>
      <c r="J124" s="433">
        <f>IFERROR(INDEX('5A'!$G$192:$G$227,MATCH(C124,'5A'!$B$192:$B$227,0)),0)</f>
        <v>0</v>
      </c>
      <c r="K124" s="433">
        <f>IFERROR(INDEX('6A'!$G$192:$G$227,MATCH(C124,'6A'!$B$192:$B$227,0)),0)</f>
        <v>0</v>
      </c>
      <c r="L124" s="433">
        <f>IFERROR(INDEX('7A'!$G$192:$G$227,MATCH(C124,'7A'!$B$192:$B$227,0)),0)</f>
        <v>0</v>
      </c>
      <c r="M124" s="433">
        <f>IFERROR(INDEX('8A'!$G$192:$G$227,MATCH(C124,'8A'!$B$192:$B$227,0)),0)</f>
        <v>0</v>
      </c>
      <c r="N124" s="433">
        <f>IFERROR(INDEX('9A'!$G$192:$G$227,MATCH(C124,'9A'!$B$192:$B$227,0)),0)</f>
        <v>0</v>
      </c>
      <c r="O124" s="433">
        <f>IFERROR(INDEX('10A'!$G$192:$G$227,MATCH(C124,'10A'!$B$192:$B$227,0)),0)</f>
        <v>0</v>
      </c>
      <c r="P124" s="433">
        <f>IFERROR(INDEX('11A'!$G$192:$G$227,MATCH(C124,'11A'!$B$192:$B$227,0)),0)</f>
        <v>0</v>
      </c>
      <c r="Q124" s="433">
        <f>IFERROR(INDEX('12A'!$G$192:$G$227,MATCH(C124,'12A'!$B$192:$B$227,0)),0)</f>
        <v>0</v>
      </c>
      <c r="R124" s="433">
        <f>IFERROR(INDEX('13A'!$G$192:$G$227,MATCH(C124,'13A'!$B$192:$B$227,0)),0)</f>
        <v>0</v>
      </c>
      <c r="S124" s="433">
        <f>IFERROR(INDEX('14A'!$G$192:$G$227,MATCH(C124,'14A'!$B$192:$B$227,0)),0)</f>
        <v>0</v>
      </c>
      <c r="T124" s="433">
        <f>IFERROR(INDEX('15A'!$G$192:$G$227,MATCH(C124,'15A'!$B$192:$B$227,0)),0)</f>
        <v>0</v>
      </c>
      <c r="U124" s="433">
        <f>IFERROR(INDEX('16A'!$G$192:$G$227,MATCH($C124,'16A'!$B$192:$B$227,0)),0)</f>
        <v>0</v>
      </c>
      <c r="V124" s="433">
        <f>IFERROR(INDEX('17A'!$G$192:$G$227,MATCH($C124,'17A'!$B$192:$B$227,0)),0)</f>
        <v>0</v>
      </c>
      <c r="W124" s="433">
        <f>IFERROR(INDEX('18A'!$G$192:$G$227,MATCH($C124,'18A'!$B$192:$B$227,0)),0)</f>
        <v>0</v>
      </c>
      <c r="X124" s="433">
        <f>IFERROR(INDEX('19A'!$G$192:$G$227,MATCH($C124,'19A'!$B$192:$B$227,0)),0)</f>
        <v>0</v>
      </c>
      <c r="Y124" s="433">
        <f>IFERROR(INDEX('20A'!$G$192:$G$227,MATCH($C124,'20A'!$B$192:$B$227,0)),0)</f>
        <v>0</v>
      </c>
      <c r="Z124" s="433">
        <f>IFERROR(INDEX('21A'!$G$192:$G$227,MATCH($C124,'21A'!$B$192:$B$227,0)),0)</f>
        <v>0</v>
      </c>
      <c r="AA124" s="433">
        <f>IFERROR(INDEX('22A'!$G$192:$G$227,MATCH($C124,'22A'!$B$192:$B$227,0)),0)</f>
        <v>0</v>
      </c>
      <c r="AB124" s="433">
        <f>IFERROR(INDEX('23A'!$G$192:$G$227,MATCH($C124,'23A'!$B$192:$B$227,0)),0)</f>
        <v>0</v>
      </c>
      <c r="AC124" s="433">
        <f>IFERROR(INDEX('24A'!$G$192:$G$227,MATCH($C124,'24A'!$B$192:$B$227,0)),0)</f>
        <v>0</v>
      </c>
      <c r="AD124" s="433">
        <f>IFERROR(INDEX('25A'!$G$192:$G$227,MATCH($C124,'25A'!$B$192:$B$227,0)),0)</f>
        <v>0</v>
      </c>
      <c r="AE124" s="433">
        <f>IFERROR(INDEX('26A'!$G$192:$G$227,MATCH($C124,'26A'!$B$192:$B$227,0)),0)</f>
        <v>0</v>
      </c>
      <c r="AF124" s="433">
        <f>IFERROR(INDEX('27A'!$G$192:$G$227,MATCH($C124,'27A'!$B$192:$B$227,0)),0)</f>
        <v>0</v>
      </c>
      <c r="AG124" s="433">
        <f>IFERROR(INDEX('28A'!$G$192:$G$227,MATCH($C124,'28A'!$B$192:$B$227,0)),0)</f>
        <v>0</v>
      </c>
      <c r="AH124" s="433">
        <f>IFERROR(INDEX('29A'!$G$192:$G$227,MATCH($C124,'29A'!$B$192:$B$227,0)),0)</f>
        <v>0</v>
      </c>
      <c r="AI124" s="433">
        <f>IFERROR(INDEX('30A'!$G$192:$G$227,MATCH($C124,'30A'!$B$192:$B$227,0)),0)</f>
        <v>0</v>
      </c>
    </row>
    <row r="125" spans="1:35" ht="17.399999999999999" hidden="1">
      <c r="A125" s="314"/>
      <c r="B125" s="314"/>
      <c r="C125" s="302" t="s">
        <v>336</v>
      </c>
      <c r="D125" s="309" t="s">
        <v>209</v>
      </c>
      <c r="E125" s="303">
        <f t="shared" si="1"/>
        <v>0</v>
      </c>
      <c r="F125" s="433">
        <f>IFERROR(INDEX('1A'!$G$192:$G$227,MATCH(C125,'1A'!$B$192:$B$227,0)),0)</f>
        <v>0</v>
      </c>
      <c r="G125" s="433">
        <f>IFERROR(INDEX('2A'!$G$192:$G$227,MATCH(C125,'2A'!$B$192:$B$227,0)),0)</f>
        <v>0</v>
      </c>
      <c r="H125" s="433">
        <f>IFERROR(INDEX('3A'!$G$192:$G$227,MATCH(C125,'3A'!$B$192:$B$227,0)),0)</f>
        <v>0</v>
      </c>
      <c r="I125" s="433">
        <f>IFERROR(INDEX('4A'!$G$192:$G$227,MATCH(C125,'4A'!$B$192:$B$227,0)),0)</f>
        <v>0</v>
      </c>
      <c r="J125" s="433">
        <f>IFERROR(INDEX('5A'!$G$192:$G$227,MATCH(C125,'5A'!$B$192:$B$227,0)),0)</f>
        <v>0</v>
      </c>
      <c r="K125" s="433">
        <f>IFERROR(INDEX('6A'!$G$192:$G$227,MATCH(C125,'6A'!$B$192:$B$227,0)),0)</f>
        <v>0</v>
      </c>
      <c r="L125" s="433">
        <f>IFERROR(INDEX('7A'!$G$192:$G$227,MATCH(C125,'7A'!$B$192:$B$227,0)),0)</f>
        <v>0</v>
      </c>
      <c r="M125" s="433">
        <f>IFERROR(INDEX('8A'!$G$192:$G$227,MATCH(C125,'8A'!$B$192:$B$227,0)),0)</f>
        <v>0</v>
      </c>
      <c r="N125" s="433">
        <f>IFERROR(INDEX('9A'!$G$192:$G$227,MATCH(C125,'9A'!$B$192:$B$227,0)),0)</f>
        <v>0</v>
      </c>
      <c r="O125" s="433">
        <f>IFERROR(INDEX('10A'!$G$192:$G$227,MATCH(C125,'10A'!$B$192:$B$227,0)),0)</f>
        <v>0</v>
      </c>
      <c r="P125" s="433">
        <f>IFERROR(INDEX('11A'!$G$192:$G$227,MATCH(C125,'11A'!$B$192:$B$227,0)),0)</f>
        <v>0</v>
      </c>
      <c r="Q125" s="433">
        <f>IFERROR(INDEX('12A'!$G$192:$G$227,MATCH(C125,'12A'!$B$192:$B$227,0)),0)</f>
        <v>0</v>
      </c>
      <c r="R125" s="433">
        <f>IFERROR(INDEX('13A'!$G$192:$G$227,MATCH(C125,'13A'!$B$192:$B$227,0)),0)</f>
        <v>0</v>
      </c>
      <c r="S125" s="433">
        <f>IFERROR(INDEX('14A'!$G$192:$G$227,MATCH(C125,'14A'!$B$192:$B$227,0)),0)</f>
        <v>0</v>
      </c>
      <c r="T125" s="433">
        <f>IFERROR(INDEX('15A'!$G$192:$G$227,MATCH(C125,'15A'!$B$192:$B$227,0)),0)</f>
        <v>0</v>
      </c>
      <c r="U125" s="433">
        <f>IFERROR(INDEX('16A'!$G$192:$G$227,MATCH($C125,'16A'!$B$192:$B$227,0)),0)</f>
        <v>0</v>
      </c>
      <c r="V125" s="433">
        <f>IFERROR(INDEX('17A'!$G$192:$G$227,MATCH($C125,'17A'!$B$192:$B$227,0)),0)</f>
        <v>0</v>
      </c>
      <c r="W125" s="433">
        <f>IFERROR(INDEX('18A'!$G$192:$G$227,MATCH($C125,'18A'!$B$192:$B$227,0)),0)</f>
        <v>0</v>
      </c>
      <c r="X125" s="433">
        <f>IFERROR(INDEX('19A'!$G$192:$G$227,MATCH($C125,'19A'!$B$192:$B$227,0)),0)</f>
        <v>0</v>
      </c>
      <c r="Y125" s="433">
        <f>IFERROR(INDEX('20A'!$G$192:$G$227,MATCH($C125,'20A'!$B$192:$B$227,0)),0)</f>
        <v>0</v>
      </c>
      <c r="Z125" s="433">
        <f>IFERROR(INDEX('21A'!$G$192:$G$227,MATCH($C125,'21A'!$B$192:$B$227,0)),0)</f>
        <v>0</v>
      </c>
      <c r="AA125" s="433">
        <f>IFERROR(INDEX('22A'!$G$192:$G$227,MATCH($C125,'22A'!$B$192:$B$227,0)),0)</f>
        <v>0</v>
      </c>
      <c r="AB125" s="433">
        <f>IFERROR(INDEX('23A'!$G$192:$G$227,MATCH($C125,'23A'!$B$192:$B$227,0)),0)</f>
        <v>0</v>
      </c>
      <c r="AC125" s="433">
        <f>IFERROR(INDEX('24A'!$G$192:$G$227,MATCH($C125,'24A'!$B$192:$B$227,0)),0)</f>
        <v>0</v>
      </c>
      <c r="AD125" s="433">
        <f>IFERROR(INDEX('25A'!$G$192:$G$227,MATCH($C125,'25A'!$B$192:$B$227,0)),0)</f>
        <v>0</v>
      </c>
      <c r="AE125" s="433">
        <f>IFERROR(INDEX('26A'!$G$192:$G$227,MATCH($C125,'26A'!$B$192:$B$227,0)),0)</f>
        <v>0</v>
      </c>
      <c r="AF125" s="433">
        <f>IFERROR(INDEX('27A'!$G$192:$G$227,MATCH($C125,'27A'!$B$192:$B$227,0)),0)</f>
        <v>0</v>
      </c>
      <c r="AG125" s="433">
        <f>IFERROR(INDEX('28A'!$G$192:$G$227,MATCH($C125,'28A'!$B$192:$B$227,0)),0)</f>
        <v>0</v>
      </c>
      <c r="AH125" s="433">
        <f>IFERROR(INDEX('29A'!$G$192:$G$227,MATCH($C125,'29A'!$B$192:$B$227,0)),0)</f>
        <v>0</v>
      </c>
      <c r="AI125" s="433">
        <f>IFERROR(INDEX('30A'!$G$192:$G$227,MATCH($C125,'30A'!$B$192:$B$227,0)),0)</f>
        <v>0</v>
      </c>
    </row>
    <row r="126" spans="1:35" ht="17.399999999999999" hidden="1">
      <c r="A126" s="314"/>
      <c r="B126" s="314"/>
      <c r="C126" s="302" t="s">
        <v>337</v>
      </c>
      <c r="D126" s="309" t="s">
        <v>209</v>
      </c>
      <c r="E126" s="303">
        <f t="shared" si="1"/>
        <v>0</v>
      </c>
      <c r="F126" s="433">
        <f>IFERROR(INDEX('1A'!$G$192:$G$227,MATCH(C126,'1A'!$B$192:$B$227,0)),0)</f>
        <v>0</v>
      </c>
      <c r="G126" s="433">
        <f>IFERROR(INDEX('2A'!$G$192:$G$227,MATCH(C126,'2A'!$B$192:$B$227,0)),0)</f>
        <v>0</v>
      </c>
      <c r="H126" s="433">
        <f>IFERROR(INDEX('3A'!$G$192:$G$227,MATCH(C126,'3A'!$B$192:$B$227,0)),0)</f>
        <v>0</v>
      </c>
      <c r="I126" s="433">
        <f>IFERROR(INDEX('4A'!$G$192:$G$227,MATCH(C126,'4A'!$B$192:$B$227,0)),0)</f>
        <v>0</v>
      </c>
      <c r="J126" s="433">
        <f>IFERROR(INDEX('5A'!$G$192:$G$227,MATCH(C126,'5A'!$B$192:$B$227,0)),0)</f>
        <v>0</v>
      </c>
      <c r="K126" s="433">
        <f>IFERROR(INDEX('6A'!$G$192:$G$227,MATCH(C126,'6A'!$B$192:$B$227,0)),0)</f>
        <v>0</v>
      </c>
      <c r="L126" s="433">
        <f>IFERROR(INDEX('7A'!$G$192:$G$227,MATCH(C126,'7A'!$B$192:$B$227,0)),0)</f>
        <v>0</v>
      </c>
      <c r="M126" s="433">
        <f>IFERROR(INDEX('8A'!$G$192:$G$227,MATCH(C126,'8A'!$B$192:$B$227,0)),0)</f>
        <v>0</v>
      </c>
      <c r="N126" s="433">
        <f>IFERROR(INDEX('9A'!$G$192:$G$227,MATCH(C126,'9A'!$B$192:$B$227,0)),0)</f>
        <v>0</v>
      </c>
      <c r="O126" s="433">
        <f>IFERROR(INDEX('10A'!$G$192:$G$227,MATCH(C126,'10A'!$B$192:$B$227,0)),0)</f>
        <v>0</v>
      </c>
      <c r="P126" s="433">
        <f>IFERROR(INDEX('11A'!$G$192:$G$227,MATCH(C126,'11A'!$B$192:$B$227,0)),0)</f>
        <v>0</v>
      </c>
      <c r="Q126" s="433">
        <f>IFERROR(INDEX('12A'!$G$192:$G$227,MATCH(C126,'12A'!$B$192:$B$227,0)),0)</f>
        <v>0</v>
      </c>
      <c r="R126" s="433">
        <f>IFERROR(INDEX('13A'!$G$192:$G$227,MATCH(C126,'13A'!$B$192:$B$227,0)),0)</f>
        <v>0</v>
      </c>
      <c r="S126" s="433">
        <f>IFERROR(INDEX('14A'!$G$192:$G$227,MATCH(C126,'14A'!$B$192:$B$227,0)),0)</f>
        <v>0</v>
      </c>
      <c r="T126" s="433">
        <f>IFERROR(INDEX('15A'!$G$192:$G$227,MATCH(C126,'15A'!$B$192:$B$227,0)),0)</f>
        <v>0</v>
      </c>
      <c r="U126" s="433">
        <f>IFERROR(INDEX('16A'!$G$192:$G$227,MATCH($C126,'16A'!$B$192:$B$227,0)),0)</f>
        <v>0</v>
      </c>
      <c r="V126" s="433">
        <f>IFERROR(INDEX('17A'!$G$192:$G$227,MATCH($C126,'17A'!$B$192:$B$227,0)),0)</f>
        <v>0</v>
      </c>
      <c r="W126" s="433">
        <f>IFERROR(INDEX('18A'!$G$192:$G$227,MATCH($C126,'18A'!$B$192:$B$227,0)),0)</f>
        <v>0</v>
      </c>
      <c r="X126" s="433">
        <f>IFERROR(INDEX('19A'!$G$192:$G$227,MATCH($C126,'19A'!$B$192:$B$227,0)),0)</f>
        <v>0</v>
      </c>
      <c r="Y126" s="433">
        <f>IFERROR(INDEX('20A'!$G$192:$G$227,MATCH($C126,'20A'!$B$192:$B$227,0)),0)</f>
        <v>0</v>
      </c>
      <c r="Z126" s="433">
        <f>IFERROR(INDEX('21A'!$G$192:$G$227,MATCH($C126,'21A'!$B$192:$B$227,0)),0)</f>
        <v>0</v>
      </c>
      <c r="AA126" s="433">
        <f>IFERROR(INDEX('22A'!$G$192:$G$227,MATCH($C126,'22A'!$B$192:$B$227,0)),0)</f>
        <v>0</v>
      </c>
      <c r="AB126" s="433">
        <f>IFERROR(INDEX('23A'!$G$192:$G$227,MATCH($C126,'23A'!$B$192:$B$227,0)),0)</f>
        <v>0</v>
      </c>
      <c r="AC126" s="433">
        <f>IFERROR(INDEX('24A'!$G$192:$G$227,MATCH($C126,'24A'!$B$192:$B$227,0)),0)</f>
        <v>0</v>
      </c>
      <c r="AD126" s="433">
        <f>IFERROR(INDEX('25A'!$G$192:$G$227,MATCH($C126,'25A'!$B$192:$B$227,0)),0)</f>
        <v>0</v>
      </c>
      <c r="AE126" s="433">
        <f>IFERROR(INDEX('26A'!$G$192:$G$227,MATCH($C126,'26A'!$B$192:$B$227,0)),0)</f>
        <v>0</v>
      </c>
      <c r="AF126" s="433">
        <f>IFERROR(INDEX('27A'!$G$192:$G$227,MATCH($C126,'27A'!$B$192:$B$227,0)),0)</f>
        <v>0</v>
      </c>
      <c r="AG126" s="433">
        <f>IFERROR(INDEX('28A'!$G$192:$G$227,MATCH($C126,'28A'!$B$192:$B$227,0)),0)</f>
        <v>0</v>
      </c>
      <c r="AH126" s="433">
        <f>IFERROR(INDEX('29A'!$G$192:$G$227,MATCH($C126,'29A'!$B$192:$B$227,0)),0)</f>
        <v>0</v>
      </c>
      <c r="AI126" s="433">
        <f>IFERROR(INDEX('30A'!$G$192:$G$227,MATCH($C126,'30A'!$B$192:$B$227,0)),0)</f>
        <v>0</v>
      </c>
    </row>
    <row r="127" spans="1:35" ht="17.399999999999999" hidden="1">
      <c r="A127" s="314"/>
      <c r="B127" s="314"/>
      <c r="C127" s="302" t="s">
        <v>338</v>
      </c>
      <c r="D127" s="309" t="s">
        <v>209</v>
      </c>
      <c r="E127" s="303">
        <f t="shared" si="1"/>
        <v>0</v>
      </c>
      <c r="F127" s="433">
        <f>IFERROR(INDEX('1A'!$G$192:$G$227,MATCH(C127,'1A'!$B$192:$B$227,0)),0)</f>
        <v>0</v>
      </c>
      <c r="G127" s="433">
        <f>IFERROR(INDEX('2A'!$G$192:$G$227,MATCH(C127,'2A'!$B$192:$B$227,0)),0)</f>
        <v>0</v>
      </c>
      <c r="H127" s="433">
        <f>IFERROR(INDEX('3A'!$G$192:$G$227,MATCH(C127,'3A'!$B$192:$B$227,0)),0)</f>
        <v>0</v>
      </c>
      <c r="I127" s="433">
        <f>IFERROR(INDEX('4A'!$G$192:$G$227,MATCH(C127,'4A'!$B$192:$B$227,0)),0)</f>
        <v>0</v>
      </c>
      <c r="J127" s="433">
        <f>IFERROR(INDEX('5A'!$G$192:$G$227,MATCH(C127,'5A'!$B$192:$B$227,0)),0)</f>
        <v>0</v>
      </c>
      <c r="K127" s="433">
        <f>IFERROR(INDEX('6A'!$G$192:$G$227,MATCH(C127,'6A'!$B$192:$B$227,0)),0)</f>
        <v>0</v>
      </c>
      <c r="L127" s="433">
        <f>IFERROR(INDEX('7A'!$G$192:$G$227,MATCH(C127,'7A'!$B$192:$B$227,0)),0)</f>
        <v>0</v>
      </c>
      <c r="M127" s="433">
        <f>IFERROR(INDEX('8A'!$G$192:$G$227,MATCH(C127,'8A'!$B$192:$B$227,0)),0)</f>
        <v>0</v>
      </c>
      <c r="N127" s="433">
        <f>IFERROR(INDEX('9A'!$G$192:$G$227,MATCH(C127,'9A'!$B$192:$B$227,0)),0)</f>
        <v>0</v>
      </c>
      <c r="O127" s="433">
        <f>IFERROR(INDEX('10A'!$G$192:$G$227,MATCH(C127,'10A'!$B$192:$B$227,0)),0)</f>
        <v>0</v>
      </c>
      <c r="P127" s="433">
        <f>IFERROR(INDEX('11A'!$G$192:$G$227,MATCH(C127,'11A'!$B$192:$B$227,0)),0)</f>
        <v>0</v>
      </c>
      <c r="Q127" s="433">
        <f>IFERROR(INDEX('12A'!$G$192:$G$227,MATCH(C127,'12A'!$B$192:$B$227,0)),0)</f>
        <v>0</v>
      </c>
      <c r="R127" s="433">
        <f>IFERROR(INDEX('13A'!$G$192:$G$227,MATCH(C127,'13A'!$B$192:$B$227,0)),0)</f>
        <v>0</v>
      </c>
      <c r="S127" s="433">
        <f>IFERROR(INDEX('14A'!$G$192:$G$227,MATCH(C127,'14A'!$B$192:$B$227,0)),0)</f>
        <v>0</v>
      </c>
      <c r="T127" s="433">
        <f>IFERROR(INDEX('15A'!$G$192:$G$227,MATCH(C127,'15A'!$B$192:$B$227,0)),0)</f>
        <v>0</v>
      </c>
      <c r="U127" s="433">
        <f>IFERROR(INDEX('16A'!$G$192:$G$227,MATCH($C127,'16A'!$B$192:$B$227,0)),0)</f>
        <v>0</v>
      </c>
      <c r="V127" s="433">
        <f>IFERROR(INDEX('17A'!$G$192:$G$227,MATCH($C127,'17A'!$B$192:$B$227,0)),0)</f>
        <v>0</v>
      </c>
      <c r="W127" s="433">
        <f>IFERROR(INDEX('18A'!$G$192:$G$227,MATCH($C127,'18A'!$B$192:$B$227,0)),0)</f>
        <v>0</v>
      </c>
      <c r="X127" s="433">
        <f>IFERROR(INDEX('19A'!$G$192:$G$227,MATCH($C127,'19A'!$B$192:$B$227,0)),0)</f>
        <v>0</v>
      </c>
      <c r="Y127" s="433">
        <f>IFERROR(INDEX('20A'!$G$192:$G$227,MATCH($C127,'20A'!$B$192:$B$227,0)),0)</f>
        <v>0</v>
      </c>
      <c r="Z127" s="433">
        <f>IFERROR(INDEX('21A'!$G$192:$G$227,MATCH($C127,'21A'!$B$192:$B$227,0)),0)</f>
        <v>0</v>
      </c>
      <c r="AA127" s="433">
        <f>IFERROR(INDEX('22A'!$G$192:$G$227,MATCH($C127,'22A'!$B$192:$B$227,0)),0)</f>
        <v>0</v>
      </c>
      <c r="AB127" s="433">
        <f>IFERROR(INDEX('23A'!$G$192:$G$227,MATCH($C127,'23A'!$B$192:$B$227,0)),0)</f>
        <v>0</v>
      </c>
      <c r="AC127" s="433">
        <f>IFERROR(INDEX('24A'!$G$192:$G$227,MATCH($C127,'24A'!$B$192:$B$227,0)),0)</f>
        <v>0</v>
      </c>
      <c r="AD127" s="433">
        <f>IFERROR(INDEX('25A'!$G$192:$G$227,MATCH($C127,'25A'!$B$192:$B$227,0)),0)</f>
        <v>0</v>
      </c>
      <c r="AE127" s="433">
        <f>IFERROR(INDEX('26A'!$G$192:$G$227,MATCH($C127,'26A'!$B$192:$B$227,0)),0)</f>
        <v>0</v>
      </c>
      <c r="AF127" s="433">
        <f>IFERROR(INDEX('27A'!$G$192:$G$227,MATCH($C127,'27A'!$B$192:$B$227,0)),0)</f>
        <v>0</v>
      </c>
      <c r="AG127" s="433">
        <f>IFERROR(INDEX('28A'!$G$192:$G$227,MATCH($C127,'28A'!$B$192:$B$227,0)),0)</f>
        <v>0</v>
      </c>
      <c r="AH127" s="433">
        <f>IFERROR(INDEX('29A'!$G$192:$G$227,MATCH($C127,'29A'!$B$192:$B$227,0)),0)</f>
        <v>0</v>
      </c>
      <c r="AI127" s="433">
        <f>IFERROR(INDEX('30A'!$G$192:$G$227,MATCH($C127,'30A'!$B$192:$B$227,0)),0)</f>
        <v>0</v>
      </c>
    </row>
    <row r="128" spans="1:35" ht="17.399999999999999" hidden="1">
      <c r="A128" s="314"/>
      <c r="B128" s="314"/>
      <c r="C128" s="302" t="s">
        <v>339</v>
      </c>
      <c r="D128" s="309" t="s">
        <v>209</v>
      </c>
      <c r="E128" s="303">
        <f t="shared" si="1"/>
        <v>0</v>
      </c>
      <c r="F128" s="433">
        <f>IFERROR(INDEX('1A'!$G$192:$G$227,MATCH(C128,'1A'!$B$192:$B$227,0)),0)</f>
        <v>0</v>
      </c>
      <c r="G128" s="433">
        <f>IFERROR(INDEX('2A'!$G$192:$G$227,MATCH(C128,'2A'!$B$192:$B$227,0)),0)</f>
        <v>0</v>
      </c>
      <c r="H128" s="433">
        <f>IFERROR(INDEX('3A'!$G$192:$G$227,MATCH(C128,'3A'!$B$192:$B$227,0)),0)</f>
        <v>0</v>
      </c>
      <c r="I128" s="433">
        <f>IFERROR(INDEX('4A'!$G$192:$G$227,MATCH(C128,'4A'!$B$192:$B$227,0)),0)</f>
        <v>0</v>
      </c>
      <c r="J128" s="433">
        <f>IFERROR(INDEX('5A'!$G$192:$G$227,MATCH(C128,'5A'!$B$192:$B$227,0)),0)</f>
        <v>0</v>
      </c>
      <c r="K128" s="433">
        <f>IFERROR(INDEX('6A'!$G$192:$G$227,MATCH(C128,'6A'!$B$192:$B$227,0)),0)</f>
        <v>0</v>
      </c>
      <c r="L128" s="433">
        <f>IFERROR(INDEX('7A'!$G$192:$G$227,MATCH(C128,'7A'!$B$192:$B$227,0)),0)</f>
        <v>0</v>
      </c>
      <c r="M128" s="433">
        <f>IFERROR(INDEX('8A'!$G$192:$G$227,MATCH(C128,'8A'!$B$192:$B$227,0)),0)</f>
        <v>0</v>
      </c>
      <c r="N128" s="433">
        <f>IFERROR(INDEX('9A'!$G$192:$G$227,MATCH(C128,'9A'!$B$192:$B$227,0)),0)</f>
        <v>0</v>
      </c>
      <c r="O128" s="433">
        <f>IFERROR(INDEX('10A'!$G$192:$G$227,MATCH(C128,'10A'!$B$192:$B$227,0)),0)</f>
        <v>0</v>
      </c>
      <c r="P128" s="433">
        <f>IFERROR(INDEX('11A'!$G$192:$G$227,MATCH(C128,'11A'!$B$192:$B$227,0)),0)</f>
        <v>0</v>
      </c>
      <c r="Q128" s="433">
        <f>IFERROR(INDEX('12A'!$G$192:$G$227,MATCH(C128,'12A'!$B$192:$B$227,0)),0)</f>
        <v>0</v>
      </c>
      <c r="R128" s="433">
        <f>IFERROR(INDEX('13A'!$G$192:$G$227,MATCH(C128,'13A'!$B$192:$B$227,0)),0)</f>
        <v>0</v>
      </c>
      <c r="S128" s="433">
        <f>IFERROR(INDEX('14A'!$G$192:$G$227,MATCH(C128,'14A'!$B$192:$B$227,0)),0)</f>
        <v>0</v>
      </c>
      <c r="T128" s="433">
        <f>IFERROR(INDEX('15A'!$G$192:$G$227,MATCH(C128,'15A'!$B$192:$B$227,0)),0)</f>
        <v>0</v>
      </c>
      <c r="U128" s="433">
        <f>IFERROR(INDEX('16A'!$G$192:$G$227,MATCH($C128,'16A'!$B$192:$B$227,0)),0)</f>
        <v>0</v>
      </c>
      <c r="V128" s="433">
        <f>IFERROR(INDEX('17A'!$G$192:$G$227,MATCH($C128,'17A'!$B$192:$B$227,0)),0)</f>
        <v>0</v>
      </c>
      <c r="W128" s="433">
        <f>IFERROR(INDEX('18A'!$G$192:$G$227,MATCH($C128,'18A'!$B$192:$B$227,0)),0)</f>
        <v>0</v>
      </c>
      <c r="X128" s="433">
        <f>IFERROR(INDEX('19A'!$G$192:$G$227,MATCH($C128,'19A'!$B$192:$B$227,0)),0)</f>
        <v>0</v>
      </c>
      <c r="Y128" s="433">
        <f>IFERROR(INDEX('20A'!$G$192:$G$227,MATCH($C128,'20A'!$B$192:$B$227,0)),0)</f>
        <v>0</v>
      </c>
      <c r="Z128" s="433">
        <f>IFERROR(INDEX('21A'!$G$192:$G$227,MATCH($C128,'21A'!$B$192:$B$227,0)),0)</f>
        <v>0</v>
      </c>
      <c r="AA128" s="433">
        <f>IFERROR(INDEX('22A'!$G$192:$G$227,MATCH($C128,'22A'!$B$192:$B$227,0)),0)</f>
        <v>0</v>
      </c>
      <c r="AB128" s="433">
        <f>IFERROR(INDEX('23A'!$G$192:$G$227,MATCH($C128,'23A'!$B$192:$B$227,0)),0)</f>
        <v>0</v>
      </c>
      <c r="AC128" s="433">
        <f>IFERROR(INDEX('24A'!$G$192:$G$227,MATCH($C128,'24A'!$B$192:$B$227,0)),0)</f>
        <v>0</v>
      </c>
      <c r="AD128" s="433">
        <f>IFERROR(INDEX('25A'!$G$192:$G$227,MATCH($C128,'25A'!$B$192:$B$227,0)),0)</f>
        <v>0</v>
      </c>
      <c r="AE128" s="433">
        <f>IFERROR(INDEX('26A'!$G$192:$G$227,MATCH($C128,'26A'!$B$192:$B$227,0)),0)</f>
        <v>0</v>
      </c>
      <c r="AF128" s="433">
        <f>IFERROR(INDEX('27A'!$G$192:$G$227,MATCH($C128,'27A'!$B$192:$B$227,0)),0)</f>
        <v>0</v>
      </c>
      <c r="AG128" s="433">
        <f>IFERROR(INDEX('28A'!$G$192:$G$227,MATCH($C128,'28A'!$B$192:$B$227,0)),0)</f>
        <v>0</v>
      </c>
      <c r="AH128" s="433">
        <f>IFERROR(INDEX('29A'!$G$192:$G$227,MATCH($C128,'29A'!$B$192:$B$227,0)),0)</f>
        <v>0</v>
      </c>
      <c r="AI128" s="433">
        <f>IFERROR(INDEX('30A'!$G$192:$G$227,MATCH($C128,'30A'!$B$192:$B$227,0)),0)</f>
        <v>0</v>
      </c>
    </row>
    <row r="129" spans="1:35" ht="17.399999999999999" hidden="1">
      <c r="A129" s="314"/>
      <c r="B129" s="314"/>
      <c r="C129" s="302" t="s">
        <v>340</v>
      </c>
      <c r="D129" s="309" t="s">
        <v>209</v>
      </c>
      <c r="E129" s="303">
        <f t="shared" si="1"/>
        <v>0</v>
      </c>
      <c r="F129" s="433">
        <f>IFERROR(INDEX('1A'!$G$192:$G$227,MATCH(C129,'1A'!$B$192:$B$227,0)),0)</f>
        <v>0</v>
      </c>
      <c r="G129" s="433">
        <f>IFERROR(INDEX('2A'!$G$192:$G$227,MATCH(C129,'2A'!$B$192:$B$227,0)),0)</f>
        <v>0</v>
      </c>
      <c r="H129" s="433">
        <f>IFERROR(INDEX('3A'!$G$192:$G$227,MATCH(C129,'3A'!$B$192:$B$227,0)),0)</f>
        <v>0</v>
      </c>
      <c r="I129" s="433">
        <f>IFERROR(INDEX('4A'!$G$192:$G$227,MATCH(C129,'4A'!$B$192:$B$227,0)),0)</f>
        <v>0</v>
      </c>
      <c r="J129" s="433">
        <f>IFERROR(INDEX('5A'!$G$192:$G$227,MATCH(C129,'5A'!$B$192:$B$227,0)),0)</f>
        <v>0</v>
      </c>
      <c r="K129" s="433">
        <f>IFERROR(INDEX('6A'!$G$192:$G$227,MATCH(C129,'6A'!$B$192:$B$227,0)),0)</f>
        <v>0</v>
      </c>
      <c r="L129" s="433">
        <f>IFERROR(INDEX('7A'!$G$192:$G$227,MATCH(C129,'7A'!$B$192:$B$227,0)),0)</f>
        <v>0</v>
      </c>
      <c r="M129" s="433">
        <f>IFERROR(INDEX('8A'!$G$192:$G$227,MATCH(C129,'8A'!$B$192:$B$227,0)),0)</f>
        <v>0</v>
      </c>
      <c r="N129" s="433">
        <f>IFERROR(INDEX('9A'!$G$192:$G$227,MATCH(C129,'9A'!$B$192:$B$227,0)),0)</f>
        <v>0</v>
      </c>
      <c r="O129" s="433">
        <f>IFERROR(INDEX('10A'!$G$192:$G$227,MATCH(C129,'10A'!$B$192:$B$227,0)),0)</f>
        <v>0</v>
      </c>
      <c r="P129" s="433">
        <f>IFERROR(INDEX('11A'!$G$192:$G$227,MATCH(C129,'11A'!$B$192:$B$227,0)),0)</f>
        <v>0</v>
      </c>
      <c r="Q129" s="433">
        <f>IFERROR(INDEX('12A'!$G$192:$G$227,MATCH(C129,'12A'!$B$192:$B$227,0)),0)</f>
        <v>0</v>
      </c>
      <c r="R129" s="433">
        <f>IFERROR(INDEX('13A'!$G$192:$G$227,MATCH(C129,'13A'!$B$192:$B$227,0)),0)</f>
        <v>0</v>
      </c>
      <c r="S129" s="433">
        <f>IFERROR(INDEX('14A'!$G$192:$G$227,MATCH(C129,'14A'!$B$192:$B$227,0)),0)</f>
        <v>0</v>
      </c>
      <c r="T129" s="433">
        <f>IFERROR(INDEX('15A'!$G$192:$G$227,MATCH(C129,'15A'!$B$192:$B$227,0)),0)</f>
        <v>0</v>
      </c>
      <c r="U129" s="433">
        <f>IFERROR(INDEX('16A'!$G$192:$G$227,MATCH($C129,'16A'!$B$192:$B$227,0)),0)</f>
        <v>0</v>
      </c>
      <c r="V129" s="433">
        <f>IFERROR(INDEX('17A'!$G$192:$G$227,MATCH($C129,'17A'!$B$192:$B$227,0)),0)</f>
        <v>0</v>
      </c>
      <c r="W129" s="433">
        <f>IFERROR(INDEX('18A'!$G$192:$G$227,MATCH($C129,'18A'!$B$192:$B$227,0)),0)</f>
        <v>0</v>
      </c>
      <c r="X129" s="433">
        <f>IFERROR(INDEX('19A'!$G$192:$G$227,MATCH($C129,'19A'!$B$192:$B$227,0)),0)</f>
        <v>0</v>
      </c>
      <c r="Y129" s="433">
        <f>IFERROR(INDEX('20A'!$G$192:$G$227,MATCH($C129,'20A'!$B$192:$B$227,0)),0)</f>
        <v>0</v>
      </c>
      <c r="Z129" s="433">
        <f>IFERROR(INDEX('21A'!$G$192:$G$227,MATCH($C129,'21A'!$B$192:$B$227,0)),0)</f>
        <v>0</v>
      </c>
      <c r="AA129" s="433">
        <f>IFERROR(INDEX('22A'!$G$192:$G$227,MATCH($C129,'22A'!$B$192:$B$227,0)),0)</f>
        <v>0</v>
      </c>
      <c r="AB129" s="433">
        <f>IFERROR(INDEX('23A'!$G$192:$G$227,MATCH($C129,'23A'!$B$192:$B$227,0)),0)</f>
        <v>0</v>
      </c>
      <c r="AC129" s="433">
        <f>IFERROR(INDEX('24A'!$G$192:$G$227,MATCH($C129,'24A'!$B$192:$B$227,0)),0)</f>
        <v>0</v>
      </c>
      <c r="AD129" s="433">
        <f>IFERROR(INDEX('25A'!$G$192:$G$227,MATCH($C129,'25A'!$B$192:$B$227,0)),0)</f>
        <v>0</v>
      </c>
      <c r="AE129" s="433">
        <f>IFERROR(INDEX('26A'!$G$192:$G$227,MATCH($C129,'26A'!$B$192:$B$227,0)),0)</f>
        <v>0</v>
      </c>
      <c r="AF129" s="433">
        <f>IFERROR(INDEX('27A'!$G$192:$G$227,MATCH($C129,'27A'!$B$192:$B$227,0)),0)</f>
        <v>0</v>
      </c>
      <c r="AG129" s="433">
        <f>IFERROR(INDEX('28A'!$G$192:$G$227,MATCH($C129,'28A'!$B$192:$B$227,0)),0)</f>
        <v>0</v>
      </c>
      <c r="AH129" s="433">
        <f>IFERROR(INDEX('29A'!$G$192:$G$227,MATCH($C129,'29A'!$B$192:$B$227,0)),0)</f>
        <v>0</v>
      </c>
      <c r="AI129" s="433">
        <f>IFERROR(INDEX('30A'!$G$192:$G$227,MATCH($C129,'30A'!$B$192:$B$227,0)),0)</f>
        <v>0</v>
      </c>
    </row>
    <row r="130" spans="1:35" ht="17.399999999999999" hidden="1">
      <c r="A130" s="314"/>
      <c r="B130" s="314"/>
      <c r="C130" s="302" t="s">
        <v>160</v>
      </c>
      <c r="D130" s="309" t="s">
        <v>209</v>
      </c>
      <c r="E130" s="303">
        <f t="shared" si="1"/>
        <v>8920</v>
      </c>
      <c r="F130" s="433">
        <f>IFERROR(INDEX('1A'!$G$192:$G$227,MATCH(C130,'1A'!$B$192:$B$227,0)),0)</f>
        <v>3568</v>
      </c>
      <c r="G130" s="433">
        <f>IFERROR(INDEX('2A'!$G$192:$G$227,MATCH(C130,'2A'!$B$192:$B$227,0)),0)</f>
        <v>1784</v>
      </c>
      <c r="H130" s="433">
        <f>IFERROR(INDEX('3A'!$G$192:$G$227,MATCH(C130,'3A'!$B$192:$B$227,0)),0)</f>
        <v>3568</v>
      </c>
      <c r="I130" s="433">
        <f>IFERROR(INDEX('4A'!$G$192:$G$227,MATCH(C130,'4A'!$B$192:$B$227,0)),0)</f>
        <v>0</v>
      </c>
      <c r="J130" s="433">
        <f>IFERROR(INDEX('5A'!$G$192:$G$227,MATCH(C130,'5A'!$B$192:$B$227,0)),0)</f>
        <v>0</v>
      </c>
      <c r="K130" s="433">
        <f>IFERROR(INDEX('6A'!$G$192:$G$227,MATCH(C130,'6A'!$B$192:$B$227,0)),0)</f>
        <v>0</v>
      </c>
      <c r="L130" s="433">
        <f>IFERROR(INDEX('7A'!$G$192:$G$227,MATCH(C130,'7A'!$B$192:$B$227,0)),0)</f>
        <v>0</v>
      </c>
      <c r="M130" s="433">
        <f>IFERROR(INDEX('8A'!$G$192:$G$227,MATCH(C130,'8A'!$B$192:$B$227,0)),0)</f>
        <v>0</v>
      </c>
      <c r="N130" s="433">
        <f>IFERROR(INDEX('9A'!$G$192:$G$227,MATCH(C130,'9A'!$B$192:$B$227,0)),0)</f>
        <v>0</v>
      </c>
      <c r="O130" s="433">
        <f>IFERROR(INDEX('10A'!$G$192:$G$227,MATCH(C130,'10A'!$B$192:$B$227,0)),0)</f>
        <v>0</v>
      </c>
      <c r="P130" s="433">
        <f>IFERROR(INDEX('11A'!$G$192:$G$227,MATCH(C130,'11A'!$B$192:$B$227,0)),0)</f>
        <v>0</v>
      </c>
      <c r="Q130" s="433">
        <f>IFERROR(INDEX('12A'!$G$192:$G$227,MATCH(C130,'12A'!$B$192:$B$227,0)),0)</f>
        <v>0</v>
      </c>
      <c r="R130" s="433">
        <f>IFERROR(INDEX('13A'!$G$192:$G$227,MATCH(C130,'13A'!$B$192:$B$227,0)),0)</f>
        <v>0</v>
      </c>
      <c r="S130" s="433">
        <f>IFERROR(INDEX('14A'!$G$192:$G$227,MATCH(C130,'14A'!$B$192:$B$227,0)),0)</f>
        <v>0</v>
      </c>
      <c r="T130" s="433">
        <f>IFERROR(INDEX('15A'!$G$192:$G$227,MATCH(C130,'15A'!$B$192:$B$227,0)),0)</f>
        <v>0</v>
      </c>
      <c r="U130" s="433">
        <f>IFERROR(INDEX('16A'!$G$192:$G$227,MATCH($C130,'16A'!$B$192:$B$227,0)),0)</f>
        <v>0</v>
      </c>
      <c r="V130" s="433">
        <f>IFERROR(INDEX('17A'!$G$192:$G$227,MATCH($C130,'17A'!$B$192:$B$227,0)),0)</f>
        <v>0</v>
      </c>
      <c r="W130" s="433">
        <f>IFERROR(INDEX('18A'!$G$192:$G$227,MATCH($C130,'18A'!$B$192:$B$227,0)),0)</f>
        <v>0</v>
      </c>
      <c r="X130" s="433">
        <f>IFERROR(INDEX('19A'!$G$192:$G$227,MATCH($C130,'19A'!$B$192:$B$227,0)),0)</f>
        <v>0</v>
      </c>
      <c r="Y130" s="433">
        <f>IFERROR(INDEX('20A'!$G$192:$G$227,MATCH($C130,'20A'!$B$192:$B$227,0)),0)</f>
        <v>0</v>
      </c>
      <c r="Z130" s="433">
        <f>IFERROR(INDEX('21A'!$G$192:$G$227,MATCH($C130,'21A'!$B$192:$B$227,0)),0)</f>
        <v>0</v>
      </c>
      <c r="AA130" s="433">
        <f>IFERROR(INDEX('22A'!$G$192:$G$227,MATCH($C130,'22A'!$B$192:$B$227,0)),0)</f>
        <v>0</v>
      </c>
      <c r="AB130" s="433">
        <f>IFERROR(INDEX('23A'!$G$192:$G$227,MATCH($C130,'23A'!$B$192:$B$227,0)),0)</f>
        <v>0</v>
      </c>
      <c r="AC130" s="433">
        <f>IFERROR(INDEX('24A'!$G$192:$G$227,MATCH($C130,'24A'!$B$192:$B$227,0)),0)</f>
        <v>0</v>
      </c>
      <c r="AD130" s="433">
        <f>IFERROR(INDEX('25A'!$G$192:$G$227,MATCH($C130,'25A'!$B$192:$B$227,0)),0)</f>
        <v>0</v>
      </c>
      <c r="AE130" s="433">
        <f>IFERROR(INDEX('26A'!$G$192:$G$227,MATCH($C130,'26A'!$B$192:$B$227,0)),0)</f>
        <v>0</v>
      </c>
      <c r="AF130" s="433">
        <f>IFERROR(INDEX('27A'!$G$192:$G$227,MATCH($C130,'27A'!$B$192:$B$227,0)),0)</f>
        <v>0</v>
      </c>
      <c r="AG130" s="433">
        <f>IFERROR(INDEX('28A'!$G$192:$G$227,MATCH($C130,'28A'!$B$192:$B$227,0)),0)</f>
        <v>0</v>
      </c>
      <c r="AH130" s="433">
        <f>IFERROR(INDEX('29A'!$G$192:$G$227,MATCH($C130,'29A'!$B$192:$B$227,0)),0)</f>
        <v>0</v>
      </c>
      <c r="AI130" s="433">
        <f>IFERROR(INDEX('30A'!$G$192:$G$227,MATCH($C130,'30A'!$B$192:$B$227,0)),0)</f>
        <v>0</v>
      </c>
    </row>
    <row r="131" spans="1:35" ht="17.399999999999999" hidden="1">
      <c r="A131" s="314"/>
      <c r="B131" s="314"/>
      <c r="C131" s="302" t="s">
        <v>161</v>
      </c>
      <c r="D131" s="309" t="s">
        <v>209</v>
      </c>
      <c r="E131" s="303">
        <f t="shared" si="1"/>
        <v>0</v>
      </c>
      <c r="F131" s="433">
        <f>IFERROR(INDEX('1A'!$G$192:$G$227,MATCH(C131,'1A'!$B$192:$B$227,0)),0)</f>
        <v>0</v>
      </c>
      <c r="G131" s="433">
        <f>IFERROR(INDEX('2A'!$G$192:$G$227,MATCH(C131,'2A'!$B$192:$B$227,0)),0)</f>
        <v>0</v>
      </c>
      <c r="H131" s="433">
        <f>IFERROR(INDEX('3A'!$G$192:$G$227,MATCH(C131,'3A'!$B$192:$B$227,0)),0)</f>
        <v>0</v>
      </c>
      <c r="I131" s="433">
        <f>IFERROR(INDEX('4A'!$G$192:$G$227,MATCH(C131,'4A'!$B$192:$B$227,0)),0)</f>
        <v>0</v>
      </c>
      <c r="J131" s="433">
        <f>IFERROR(INDEX('5A'!$G$192:$G$227,MATCH(C131,'5A'!$B$192:$B$227,0)),0)</f>
        <v>0</v>
      </c>
      <c r="K131" s="433">
        <f>IFERROR(INDEX('6A'!$G$192:$G$227,MATCH(C131,'6A'!$B$192:$B$227,0)),0)</f>
        <v>0</v>
      </c>
      <c r="L131" s="433">
        <f>IFERROR(INDEX('7A'!$G$192:$G$227,MATCH(C131,'7A'!$B$192:$B$227,0)),0)</f>
        <v>0</v>
      </c>
      <c r="M131" s="433">
        <f>IFERROR(INDEX('8A'!$G$192:$G$227,MATCH(C131,'8A'!$B$192:$B$227,0)),0)</f>
        <v>0</v>
      </c>
      <c r="N131" s="433">
        <f>IFERROR(INDEX('9A'!$G$192:$G$227,MATCH(C131,'9A'!$B$192:$B$227,0)),0)</f>
        <v>0</v>
      </c>
      <c r="O131" s="433">
        <f>IFERROR(INDEX('10A'!$G$192:$G$227,MATCH(C131,'10A'!$B$192:$B$227,0)),0)</f>
        <v>0</v>
      </c>
      <c r="P131" s="433">
        <f>IFERROR(INDEX('11A'!$G$192:$G$227,MATCH(C131,'11A'!$B$192:$B$227,0)),0)</f>
        <v>0</v>
      </c>
      <c r="Q131" s="433">
        <f>IFERROR(INDEX('12A'!$G$192:$G$227,MATCH(C131,'12A'!$B$192:$B$227,0)),0)</f>
        <v>0</v>
      </c>
      <c r="R131" s="433">
        <f>IFERROR(INDEX('13A'!$G$192:$G$227,MATCH(C131,'13A'!$B$192:$B$227,0)),0)</f>
        <v>0</v>
      </c>
      <c r="S131" s="433">
        <f>IFERROR(INDEX('14A'!$G$192:$G$227,MATCH(C131,'14A'!$B$192:$B$227,0)),0)</f>
        <v>0</v>
      </c>
      <c r="T131" s="433">
        <f>IFERROR(INDEX('15A'!$G$192:$G$227,MATCH(C131,'15A'!$B$192:$B$227,0)),0)</f>
        <v>0</v>
      </c>
      <c r="U131" s="433">
        <f>IFERROR(INDEX('16A'!$G$192:$G$227,MATCH($C131,'16A'!$B$192:$B$227,0)),0)</f>
        <v>0</v>
      </c>
      <c r="V131" s="433">
        <f>IFERROR(INDEX('17A'!$G$192:$G$227,MATCH($C131,'17A'!$B$192:$B$227,0)),0)</f>
        <v>0</v>
      </c>
      <c r="W131" s="433">
        <f>IFERROR(INDEX('18A'!$G$192:$G$227,MATCH($C131,'18A'!$B$192:$B$227,0)),0)</f>
        <v>0</v>
      </c>
      <c r="X131" s="433">
        <f>IFERROR(INDEX('19A'!$G$192:$G$227,MATCH($C131,'19A'!$B$192:$B$227,0)),0)</f>
        <v>0</v>
      </c>
      <c r="Y131" s="433">
        <f>IFERROR(INDEX('20A'!$G$192:$G$227,MATCH($C131,'20A'!$B$192:$B$227,0)),0)</f>
        <v>0</v>
      </c>
      <c r="Z131" s="433">
        <f>IFERROR(INDEX('21A'!$G$192:$G$227,MATCH($C131,'21A'!$B$192:$B$227,0)),0)</f>
        <v>0</v>
      </c>
      <c r="AA131" s="433">
        <f>IFERROR(INDEX('22A'!$G$192:$G$227,MATCH($C131,'22A'!$B$192:$B$227,0)),0)</f>
        <v>0</v>
      </c>
      <c r="AB131" s="433">
        <f>IFERROR(INDEX('23A'!$G$192:$G$227,MATCH($C131,'23A'!$B$192:$B$227,0)),0)</f>
        <v>0</v>
      </c>
      <c r="AC131" s="433">
        <f>IFERROR(INDEX('24A'!$G$192:$G$227,MATCH($C131,'24A'!$B$192:$B$227,0)),0)</f>
        <v>0</v>
      </c>
      <c r="AD131" s="433">
        <f>IFERROR(INDEX('25A'!$G$192:$G$227,MATCH($C131,'25A'!$B$192:$B$227,0)),0)</f>
        <v>0</v>
      </c>
      <c r="AE131" s="433">
        <f>IFERROR(INDEX('26A'!$G$192:$G$227,MATCH($C131,'26A'!$B$192:$B$227,0)),0)</f>
        <v>0</v>
      </c>
      <c r="AF131" s="433">
        <f>IFERROR(INDEX('27A'!$G$192:$G$227,MATCH($C131,'27A'!$B$192:$B$227,0)),0)</f>
        <v>0</v>
      </c>
      <c r="AG131" s="433">
        <f>IFERROR(INDEX('28A'!$G$192:$G$227,MATCH($C131,'28A'!$B$192:$B$227,0)),0)</f>
        <v>0</v>
      </c>
      <c r="AH131" s="433">
        <f>IFERROR(INDEX('29A'!$G$192:$G$227,MATCH($C131,'29A'!$B$192:$B$227,0)),0)</f>
        <v>0</v>
      </c>
      <c r="AI131" s="433">
        <f>IFERROR(INDEX('30A'!$G$192:$G$227,MATCH($C131,'30A'!$B$192:$B$227,0)),0)</f>
        <v>0</v>
      </c>
    </row>
    <row r="132" spans="1:35" ht="17.399999999999999" hidden="1">
      <c r="A132" s="314"/>
      <c r="B132" s="314"/>
      <c r="C132" s="302" t="s">
        <v>341</v>
      </c>
      <c r="D132" s="309" t="s">
        <v>209</v>
      </c>
      <c r="E132" s="303">
        <f t="shared" si="1"/>
        <v>0</v>
      </c>
      <c r="F132" s="433">
        <f>IFERROR(INDEX('1A'!$G$192:$G$227,MATCH(C132,'1A'!$B$192:$B$227,0)),0)</f>
        <v>0</v>
      </c>
      <c r="G132" s="433">
        <f>IFERROR(INDEX('2A'!$G$192:$G$227,MATCH(C132,'2A'!$B$192:$B$227,0)),0)</f>
        <v>0</v>
      </c>
      <c r="H132" s="433">
        <f>IFERROR(INDEX('3A'!$G$192:$G$227,MATCH(C132,'3A'!$B$192:$B$227,0)),0)</f>
        <v>0</v>
      </c>
      <c r="I132" s="433">
        <f>IFERROR(INDEX('4A'!$G$192:$G$227,MATCH(C132,'4A'!$B$192:$B$227,0)),0)</f>
        <v>0</v>
      </c>
      <c r="J132" s="433">
        <f>IFERROR(INDEX('5A'!$G$192:$G$227,MATCH(C132,'5A'!$B$192:$B$227,0)),0)</f>
        <v>0</v>
      </c>
      <c r="K132" s="433">
        <f>IFERROR(INDEX('6A'!$G$192:$G$227,MATCH(C132,'6A'!$B$192:$B$227,0)),0)</f>
        <v>0</v>
      </c>
      <c r="L132" s="433">
        <f>IFERROR(INDEX('7A'!$G$192:$G$227,MATCH(C132,'7A'!$B$192:$B$227,0)),0)</f>
        <v>0</v>
      </c>
      <c r="M132" s="433">
        <f>IFERROR(INDEX('8A'!$G$192:$G$227,MATCH(C132,'8A'!$B$192:$B$227,0)),0)</f>
        <v>0</v>
      </c>
      <c r="N132" s="433">
        <f>IFERROR(INDEX('9A'!$G$192:$G$227,MATCH(C132,'9A'!$B$192:$B$227,0)),0)</f>
        <v>0</v>
      </c>
      <c r="O132" s="433">
        <f>IFERROR(INDEX('10A'!$G$192:$G$227,MATCH(C132,'10A'!$B$192:$B$227,0)),0)</f>
        <v>0</v>
      </c>
      <c r="P132" s="433">
        <f>IFERROR(INDEX('11A'!$G$192:$G$227,MATCH(C132,'11A'!$B$192:$B$227,0)),0)</f>
        <v>0</v>
      </c>
      <c r="Q132" s="433">
        <f>IFERROR(INDEX('12A'!$G$192:$G$227,MATCH(C132,'12A'!$B$192:$B$227,0)),0)</f>
        <v>0</v>
      </c>
      <c r="R132" s="433">
        <f>IFERROR(INDEX('13A'!$G$192:$G$227,MATCH(C132,'13A'!$B$192:$B$227,0)),0)</f>
        <v>0</v>
      </c>
      <c r="S132" s="433">
        <f>IFERROR(INDEX('14A'!$G$192:$G$227,MATCH(C132,'14A'!$B$192:$B$227,0)),0)</f>
        <v>0</v>
      </c>
      <c r="T132" s="433">
        <f>IFERROR(INDEX('15A'!$G$192:$G$227,MATCH(C132,'15A'!$B$192:$B$227,0)),0)</f>
        <v>0</v>
      </c>
      <c r="U132" s="433">
        <f>IFERROR(INDEX('16A'!$G$192:$G$227,MATCH($C132,'16A'!$B$192:$B$227,0)),0)</f>
        <v>0</v>
      </c>
      <c r="V132" s="433">
        <f>IFERROR(INDEX('17A'!$G$192:$G$227,MATCH($C132,'17A'!$B$192:$B$227,0)),0)</f>
        <v>0</v>
      </c>
      <c r="W132" s="433">
        <f>IFERROR(INDEX('18A'!$G$192:$G$227,MATCH($C132,'18A'!$B$192:$B$227,0)),0)</f>
        <v>0</v>
      </c>
      <c r="X132" s="433">
        <f>IFERROR(INDEX('19A'!$G$192:$G$227,MATCH($C132,'19A'!$B$192:$B$227,0)),0)</f>
        <v>0</v>
      </c>
      <c r="Y132" s="433">
        <f>IFERROR(INDEX('20A'!$G$192:$G$227,MATCH($C132,'20A'!$B$192:$B$227,0)),0)</f>
        <v>0</v>
      </c>
      <c r="Z132" s="433">
        <f>IFERROR(INDEX('21A'!$G$192:$G$227,MATCH($C132,'21A'!$B$192:$B$227,0)),0)</f>
        <v>0</v>
      </c>
      <c r="AA132" s="433">
        <f>IFERROR(INDEX('22A'!$G$192:$G$227,MATCH($C132,'22A'!$B$192:$B$227,0)),0)</f>
        <v>0</v>
      </c>
      <c r="AB132" s="433">
        <f>IFERROR(INDEX('23A'!$G$192:$G$227,MATCH($C132,'23A'!$B$192:$B$227,0)),0)</f>
        <v>0</v>
      </c>
      <c r="AC132" s="433">
        <f>IFERROR(INDEX('24A'!$G$192:$G$227,MATCH($C132,'24A'!$B$192:$B$227,0)),0)</f>
        <v>0</v>
      </c>
      <c r="AD132" s="433">
        <f>IFERROR(INDEX('25A'!$G$192:$G$227,MATCH($C132,'25A'!$B$192:$B$227,0)),0)</f>
        <v>0</v>
      </c>
      <c r="AE132" s="433">
        <f>IFERROR(INDEX('26A'!$G$192:$G$227,MATCH($C132,'26A'!$B$192:$B$227,0)),0)</f>
        <v>0</v>
      </c>
      <c r="AF132" s="433">
        <f>IFERROR(INDEX('27A'!$G$192:$G$227,MATCH($C132,'27A'!$B$192:$B$227,0)),0)</f>
        <v>0</v>
      </c>
      <c r="AG132" s="433">
        <f>IFERROR(INDEX('28A'!$G$192:$G$227,MATCH($C132,'28A'!$B$192:$B$227,0)),0)</f>
        <v>0</v>
      </c>
      <c r="AH132" s="433">
        <f>IFERROR(INDEX('29A'!$G$192:$G$227,MATCH($C132,'29A'!$B$192:$B$227,0)),0)</f>
        <v>0</v>
      </c>
      <c r="AI132" s="433">
        <f>IFERROR(INDEX('30A'!$G$192:$G$227,MATCH($C132,'30A'!$B$192:$B$227,0)),0)</f>
        <v>0</v>
      </c>
    </row>
    <row r="133" spans="1:35" ht="17.399999999999999" hidden="1">
      <c r="A133" s="314"/>
      <c r="B133" s="314"/>
      <c r="C133" s="302" t="s">
        <v>162</v>
      </c>
      <c r="D133" s="309" t="s">
        <v>209</v>
      </c>
      <c r="E133" s="303">
        <f t="shared" si="1"/>
        <v>0</v>
      </c>
      <c r="F133" s="433">
        <f>IFERROR(INDEX('1A'!$G$192:$G$227,MATCH(C133,'1A'!$B$192:$B$227,0)),0)</f>
        <v>0</v>
      </c>
      <c r="G133" s="433">
        <f>IFERROR(INDEX('2A'!$G$192:$G$227,MATCH(C133,'2A'!$B$192:$B$227,0)),0)</f>
        <v>0</v>
      </c>
      <c r="H133" s="433">
        <f>IFERROR(INDEX('3A'!$G$192:$G$227,MATCH(C133,'3A'!$B$192:$B$227,0)),0)</f>
        <v>0</v>
      </c>
      <c r="I133" s="433">
        <f>IFERROR(INDEX('4A'!$G$192:$G$227,MATCH(C133,'4A'!$B$192:$B$227,0)),0)</f>
        <v>0</v>
      </c>
      <c r="J133" s="433">
        <f>IFERROR(INDEX('5A'!$G$192:$G$227,MATCH(C133,'5A'!$B$192:$B$227,0)),0)</f>
        <v>0</v>
      </c>
      <c r="K133" s="433">
        <f>IFERROR(INDEX('6A'!$G$192:$G$227,MATCH(C133,'6A'!$B$192:$B$227,0)),0)</f>
        <v>0</v>
      </c>
      <c r="L133" s="433">
        <f>IFERROR(INDEX('7A'!$G$192:$G$227,MATCH(C133,'7A'!$B$192:$B$227,0)),0)</f>
        <v>0</v>
      </c>
      <c r="M133" s="433">
        <f>IFERROR(INDEX('8A'!$G$192:$G$227,MATCH(C133,'8A'!$B$192:$B$227,0)),0)</f>
        <v>0</v>
      </c>
      <c r="N133" s="433">
        <f>IFERROR(INDEX('9A'!$G$192:$G$227,MATCH(C133,'9A'!$B$192:$B$227,0)),0)</f>
        <v>0</v>
      </c>
      <c r="O133" s="433">
        <f>IFERROR(INDEX('10A'!$G$192:$G$227,MATCH(C133,'10A'!$B$192:$B$227,0)),0)</f>
        <v>0</v>
      </c>
      <c r="P133" s="433">
        <f>IFERROR(INDEX('11A'!$G$192:$G$227,MATCH(C133,'11A'!$B$192:$B$227,0)),0)</f>
        <v>0</v>
      </c>
      <c r="Q133" s="433">
        <f>IFERROR(INDEX('12A'!$G$192:$G$227,MATCH(C133,'12A'!$B$192:$B$227,0)),0)</f>
        <v>0</v>
      </c>
      <c r="R133" s="433">
        <f>IFERROR(INDEX('13A'!$G$192:$G$227,MATCH(C133,'13A'!$B$192:$B$227,0)),0)</f>
        <v>0</v>
      </c>
      <c r="S133" s="433">
        <f>IFERROR(INDEX('14A'!$G$192:$G$227,MATCH(C133,'14A'!$B$192:$B$227,0)),0)</f>
        <v>0</v>
      </c>
      <c r="T133" s="433">
        <f>IFERROR(INDEX('15A'!$G$192:$G$227,MATCH(C133,'15A'!$B$192:$B$227,0)),0)</f>
        <v>0</v>
      </c>
      <c r="U133" s="433">
        <f>IFERROR(INDEX('16A'!$G$192:$G$227,MATCH($C133,'16A'!$B$192:$B$227,0)),0)</f>
        <v>0</v>
      </c>
      <c r="V133" s="433">
        <f>IFERROR(INDEX('17A'!$G$192:$G$227,MATCH($C133,'17A'!$B$192:$B$227,0)),0)</f>
        <v>0</v>
      </c>
      <c r="W133" s="433">
        <f>IFERROR(INDEX('18A'!$G$192:$G$227,MATCH($C133,'18A'!$B$192:$B$227,0)),0)</f>
        <v>0</v>
      </c>
      <c r="X133" s="433">
        <f>IFERROR(INDEX('19A'!$G$192:$G$227,MATCH($C133,'19A'!$B$192:$B$227,0)),0)</f>
        <v>0</v>
      </c>
      <c r="Y133" s="433">
        <f>IFERROR(INDEX('20A'!$G$192:$G$227,MATCH($C133,'20A'!$B$192:$B$227,0)),0)</f>
        <v>0</v>
      </c>
      <c r="Z133" s="433">
        <f>IFERROR(INDEX('21A'!$G$192:$G$227,MATCH($C133,'21A'!$B$192:$B$227,0)),0)</f>
        <v>0</v>
      </c>
      <c r="AA133" s="433">
        <f>IFERROR(INDEX('22A'!$G$192:$G$227,MATCH($C133,'22A'!$B$192:$B$227,0)),0)</f>
        <v>0</v>
      </c>
      <c r="AB133" s="433">
        <f>IFERROR(INDEX('23A'!$G$192:$G$227,MATCH($C133,'23A'!$B$192:$B$227,0)),0)</f>
        <v>0</v>
      </c>
      <c r="AC133" s="433">
        <f>IFERROR(INDEX('24A'!$G$192:$G$227,MATCH($C133,'24A'!$B$192:$B$227,0)),0)</f>
        <v>0</v>
      </c>
      <c r="AD133" s="433">
        <f>IFERROR(INDEX('25A'!$G$192:$G$227,MATCH($C133,'25A'!$B$192:$B$227,0)),0)</f>
        <v>0</v>
      </c>
      <c r="AE133" s="433">
        <f>IFERROR(INDEX('26A'!$G$192:$G$227,MATCH($C133,'26A'!$B$192:$B$227,0)),0)</f>
        <v>0</v>
      </c>
      <c r="AF133" s="433">
        <f>IFERROR(INDEX('27A'!$G$192:$G$227,MATCH($C133,'27A'!$B$192:$B$227,0)),0)</f>
        <v>0</v>
      </c>
      <c r="AG133" s="433">
        <f>IFERROR(INDEX('28A'!$G$192:$G$227,MATCH($C133,'28A'!$B$192:$B$227,0)),0)</f>
        <v>0</v>
      </c>
      <c r="AH133" s="433">
        <f>IFERROR(INDEX('29A'!$G$192:$G$227,MATCH($C133,'29A'!$B$192:$B$227,0)),0)</f>
        <v>0</v>
      </c>
      <c r="AI133" s="433">
        <f>IFERROR(INDEX('30A'!$G$192:$G$227,MATCH($C133,'30A'!$B$192:$B$227,0)),0)</f>
        <v>0</v>
      </c>
    </row>
    <row r="134" spans="1:35" ht="17.399999999999999" hidden="1">
      <c r="A134" s="314"/>
      <c r="B134" s="314"/>
      <c r="C134" s="302" t="s">
        <v>163</v>
      </c>
      <c r="D134" s="309" t="s">
        <v>209</v>
      </c>
      <c r="E134" s="303">
        <f t="shared" si="1"/>
        <v>0</v>
      </c>
      <c r="F134" s="433">
        <f>IFERROR(INDEX('1A'!$G$192:$G$227,MATCH(C134,'1A'!$B$192:$B$227,0)),0)</f>
        <v>0</v>
      </c>
      <c r="G134" s="433">
        <f>IFERROR(INDEX('2A'!$G$192:$G$227,MATCH(C134,'2A'!$B$192:$B$227,0)),0)</f>
        <v>0</v>
      </c>
      <c r="H134" s="433">
        <f>IFERROR(INDEX('3A'!$G$192:$G$227,MATCH(C134,'3A'!$B$192:$B$227,0)),0)</f>
        <v>0</v>
      </c>
      <c r="I134" s="433">
        <f>IFERROR(INDEX('4A'!$G$192:$G$227,MATCH(C134,'4A'!$B$192:$B$227,0)),0)</f>
        <v>0</v>
      </c>
      <c r="J134" s="433">
        <f>IFERROR(INDEX('5A'!$G$192:$G$227,MATCH(C134,'5A'!$B$192:$B$227,0)),0)</f>
        <v>0</v>
      </c>
      <c r="K134" s="433">
        <f>IFERROR(INDEX('6A'!$G$192:$G$227,MATCH(C134,'6A'!$B$192:$B$227,0)),0)</f>
        <v>0</v>
      </c>
      <c r="L134" s="433">
        <f>IFERROR(INDEX('7A'!$G$192:$G$227,MATCH(C134,'7A'!$B$192:$B$227,0)),0)</f>
        <v>0</v>
      </c>
      <c r="M134" s="433">
        <f>IFERROR(INDEX('8A'!$G$192:$G$227,MATCH(C134,'8A'!$B$192:$B$227,0)),0)</f>
        <v>0</v>
      </c>
      <c r="N134" s="433">
        <f>IFERROR(INDEX('9A'!$G$192:$G$227,MATCH(C134,'9A'!$B$192:$B$227,0)),0)</f>
        <v>0</v>
      </c>
      <c r="O134" s="433">
        <f>IFERROR(INDEX('10A'!$G$192:$G$227,MATCH(C134,'10A'!$B$192:$B$227,0)),0)</f>
        <v>0</v>
      </c>
      <c r="P134" s="433">
        <f>IFERROR(INDEX('11A'!$G$192:$G$227,MATCH(C134,'11A'!$B$192:$B$227,0)),0)</f>
        <v>0</v>
      </c>
      <c r="Q134" s="433">
        <f>IFERROR(INDEX('12A'!$G$192:$G$227,MATCH(C134,'12A'!$B$192:$B$227,0)),0)</f>
        <v>0</v>
      </c>
      <c r="R134" s="433">
        <f>IFERROR(INDEX('13A'!$G$192:$G$227,MATCH(C134,'13A'!$B$192:$B$227,0)),0)</f>
        <v>0</v>
      </c>
      <c r="S134" s="433">
        <f>IFERROR(INDEX('14A'!$G$192:$G$227,MATCH(C134,'14A'!$B$192:$B$227,0)),0)</f>
        <v>0</v>
      </c>
      <c r="T134" s="433">
        <f>IFERROR(INDEX('15A'!$G$192:$G$227,MATCH(C134,'15A'!$B$192:$B$227,0)),0)</f>
        <v>0</v>
      </c>
      <c r="U134" s="433">
        <f>IFERROR(INDEX('16A'!$G$192:$G$227,MATCH($C134,'16A'!$B$192:$B$227,0)),0)</f>
        <v>0</v>
      </c>
      <c r="V134" s="433">
        <f>IFERROR(INDEX('17A'!$G$192:$G$227,MATCH($C134,'17A'!$B$192:$B$227,0)),0)</f>
        <v>0</v>
      </c>
      <c r="W134" s="433">
        <f>IFERROR(INDEX('18A'!$G$192:$G$227,MATCH($C134,'18A'!$B$192:$B$227,0)),0)</f>
        <v>0</v>
      </c>
      <c r="X134" s="433">
        <f>IFERROR(INDEX('19A'!$G$192:$G$227,MATCH($C134,'19A'!$B$192:$B$227,0)),0)</f>
        <v>0</v>
      </c>
      <c r="Y134" s="433">
        <f>IFERROR(INDEX('20A'!$G$192:$G$227,MATCH($C134,'20A'!$B$192:$B$227,0)),0)</f>
        <v>0</v>
      </c>
      <c r="Z134" s="433">
        <f>IFERROR(INDEX('21A'!$G$192:$G$227,MATCH($C134,'21A'!$B$192:$B$227,0)),0)</f>
        <v>0</v>
      </c>
      <c r="AA134" s="433">
        <f>IFERROR(INDEX('22A'!$G$192:$G$227,MATCH($C134,'22A'!$B$192:$B$227,0)),0)</f>
        <v>0</v>
      </c>
      <c r="AB134" s="433">
        <f>IFERROR(INDEX('23A'!$G$192:$G$227,MATCH($C134,'23A'!$B$192:$B$227,0)),0)</f>
        <v>0</v>
      </c>
      <c r="AC134" s="433">
        <f>IFERROR(INDEX('24A'!$G$192:$G$227,MATCH($C134,'24A'!$B$192:$B$227,0)),0)</f>
        <v>0</v>
      </c>
      <c r="AD134" s="433">
        <f>IFERROR(INDEX('25A'!$G$192:$G$227,MATCH($C134,'25A'!$B$192:$B$227,0)),0)</f>
        <v>0</v>
      </c>
      <c r="AE134" s="433">
        <f>IFERROR(INDEX('26A'!$G$192:$G$227,MATCH($C134,'26A'!$B$192:$B$227,0)),0)</f>
        <v>0</v>
      </c>
      <c r="AF134" s="433">
        <f>IFERROR(INDEX('27A'!$G$192:$G$227,MATCH($C134,'27A'!$B$192:$B$227,0)),0)</f>
        <v>0</v>
      </c>
      <c r="AG134" s="433">
        <f>IFERROR(INDEX('28A'!$G$192:$G$227,MATCH($C134,'28A'!$B$192:$B$227,0)),0)</f>
        <v>0</v>
      </c>
      <c r="AH134" s="433">
        <f>IFERROR(INDEX('29A'!$G$192:$G$227,MATCH($C134,'29A'!$B$192:$B$227,0)),0)</f>
        <v>0</v>
      </c>
      <c r="AI134" s="433">
        <f>IFERROR(INDEX('30A'!$G$192:$G$227,MATCH($C134,'30A'!$B$192:$B$227,0)),0)</f>
        <v>0</v>
      </c>
    </row>
    <row r="135" spans="1:35" ht="17.399999999999999" hidden="1">
      <c r="A135" s="314"/>
      <c r="B135" s="314"/>
      <c r="C135" s="302" t="s">
        <v>342</v>
      </c>
      <c r="D135" s="309" t="s">
        <v>209</v>
      </c>
      <c r="E135" s="303">
        <f t="shared" si="1"/>
        <v>0</v>
      </c>
      <c r="F135" s="433">
        <f>IFERROR(INDEX('1A'!$G$192:$G$227,MATCH(C135,'1A'!$B$192:$B$227,0)),0)</f>
        <v>0</v>
      </c>
      <c r="G135" s="433">
        <f>IFERROR(INDEX('2A'!$G$192:$G$227,MATCH(C135,'2A'!$B$192:$B$227,0)),0)</f>
        <v>0</v>
      </c>
      <c r="H135" s="433">
        <f>IFERROR(INDEX('3A'!$G$192:$G$227,MATCH(C135,'3A'!$B$192:$B$227,0)),0)</f>
        <v>0</v>
      </c>
      <c r="I135" s="433">
        <f>IFERROR(INDEX('4A'!$G$192:$G$227,MATCH(C135,'4A'!$B$192:$B$227,0)),0)</f>
        <v>0</v>
      </c>
      <c r="J135" s="433">
        <f>IFERROR(INDEX('5A'!$G$192:$G$227,MATCH(C135,'5A'!$B$192:$B$227,0)),0)</f>
        <v>0</v>
      </c>
      <c r="K135" s="433">
        <f>IFERROR(INDEX('6A'!$G$192:$G$227,MATCH(C135,'6A'!$B$192:$B$227,0)),0)</f>
        <v>0</v>
      </c>
      <c r="L135" s="433">
        <f>IFERROR(INDEX('7A'!$G$192:$G$227,MATCH(C135,'7A'!$B$192:$B$227,0)),0)</f>
        <v>0</v>
      </c>
      <c r="M135" s="433">
        <f>IFERROR(INDEX('8A'!$G$192:$G$227,MATCH(C135,'8A'!$B$192:$B$227,0)),0)</f>
        <v>0</v>
      </c>
      <c r="N135" s="433">
        <f>IFERROR(INDEX('9A'!$G$192:$G$227,MATCH(C135,'9A'!$B$192:$B$227,0)),0)</f>
        <v>0</v>
      </c>
      <c r="O135" s="433">
        <f>IFERROR(INDEX('10A'!$G$192:$G$227,MATCH(C135,'10A'!$B$192:$B$227,0)),0)</f>
        <v>0</v>
      </c>
      <c r="P135" s="433">
        <f>IFERROR(INDEX('11A'!$G$192:$G$227,MATCH(C135,'11A'!$B$192:$B$227,0)),0)</f>
        <v>0</v>
      </c>
      <c r="Q135" s="433">
        <f>IFERROR(INDEX('12A'!$G$192:$G$227,MATCH(C135,'12A'!$B$192:$B$227,0)),0)</f>
        <v>0</v>
      </c>
      <c r="R135" s="433">
        <f>IFERROR(INDEX('13A'!$G$192:$G$227,MATCH(C135,'13A'!$B$192:$B$227,0)),0)</f>
        <v>0</v>
      </c>
      <c r="S135" s="433">
        <f>IFERROR(INDEX('14A'!$G$192:$G$227,MATCH(C135,'14A'!$B$192:$B$227,0)),0)</f>
        <v>0</v>
      </c>
      <c r="T135" s="433">
        <f>IFERROR(INDEX('15A'!$G$192:$G$227,MATCH(C135,'15A'!$B$192:$B$227,0)),0)</f>
        <v>0</v>
      </c>
      <c r="U135" s="433">
        <f>IFERROR(INDEX('16A'!$G$192:$G$227,MATCH($C135,'16A'!$B$192:$B$227,0)),0)</f>
        <v>0</v>
      </c>
      <c r="V135" s="433">
        <f>IFERROR(INDEX('17A'!$G$192:$G$227,MATCH($C135,'17A'!$B$192:$B$227,0)),0)</f>
        <v>0</v>
      </c>
      <c r="W135" s="433">
        <f>IFERROR(INDEX('18A'!$G$192:$G$227,MATCH($C135,'18A'!$B$192:$B$227,0)),0)</f>
        <v>0</v>
      </c>
      <c r="X135" s="433">
        <f>IFERROR(INDEX('19A'!$G$192:$G$227,MATCH($C135,'19A'!$B$192:$B$227,0)),0)</f>
        <v>0</v>
      </c>
      <c r="Y135" s="433">
        <f>IFERROR(INDEX('20A'!$G$192:$G$227,MATCH($C135,'20A'!$B$192:$B$227,0)),0)</f>
        <v>0</v>
      </c>
      <c r="Z135" s="433">
        <f>IFERROR(INDEX('21A'!$G$192:$G$227,MATCH($C135,'21A'!$B$192:$B$227,0)),0)</f>
        <v>0</v>
      </c>
      <c r="AA135" s="433">
        <f>IFERROR(INDEX('22A'!$G$192:$G$227,MATCH($C135,'22A'!$B$192:$B$227,0)),0)</f>
        <v>0</v>
      </c>
      <c r="AB135" s="433">
        <f>IFERROR(INDEX('23A'!$G$192:$G$227,MATCH($C135,'23A'!$B$192:$B$227,0)),0)</f>
        <v>0</v>
      </c>
      <c r="AC135" s="433">
        <f>IFERROR(INDEX('24A'!$G$192:$G$227,MATCH($C135,'24A'!$B$192:$B$227,0)),0)</f>
        <v>0</v>
      </c>
      <c r="AD135" s="433">
        <f>IFERROR(INDEX('25A'!$G$192:$G$227,MATCH($C135,'25A'!$B$192:$B$227,0)),0)</f>
        <v>0</v>
      </c>
      <c r="AE135" s="433">
        <f>IFERROR(INDEX('26A'!$G$192:$G$227,MATCH($C135,'26A'!$B$192:$B$227,0)),0)</f>
        <v>0</v>
      </c>
      <c r="AF135" s="433">
        <f>IFERROR(INDEX('27A'!$G$192:$G$227,MATCH($C135,'27A'!$B$192:$B$227,0)),0)</f>
        <v>0</v>
      </c>
      <c r="AG135" s="433">
        <f>IFERROR(INDEX('28A'!$G$192:$G$227,MATCH($C135,'28A'!$B$192:$B$227,0)),0)</f>
        <v>0</v>
      </c>
      <c r="AH135" s="433">
        <f>IFERROR(INDEX('29A'!$G$192:$G$227,MATCH($C135,'29A'!$B$192:$B$227,0)),0)</f>
        <v>0</v>
      </c>
      <c r="AI135" s="433">
        <f>IFERROR(INDEX('30A'!$G$192:$G$227,MATCH($C135,'30A'!$B$192:$B$227,0)),0)</f>
        <v>0</v>
      </c>
    </row>
    <row r="136" spans="1:35" ht="17.399999999999999" hidden="1">
      <c r="A136" s="314"/>
      <c r="B136" s="314"/>
      <c r="C136" s="302" t="s">
        <v>213</v>
      </c>
      <c r="D136" s="309" t="s">
        <v>209</v>
      </c>
      <c r="E136" s="303">
        <f t="shared" si="1"/>
        <v>0</v>
      </c>
      <c r="F136" s="433">
        <f>IFERROR(INDEX('1A'!$G$192:$G$227,MATCH(C136,'1A'!$B$192:$B$227,0)),0)</f>
        <v>0</v>
      </c>
      <c r="G136" s="433">
        <f>IFERROR(INDEX('2A'!$G$192:$G$227,MATCH(C136,'2A'!$B$192:$B$227,0)),0)</f>
        <v>0</v>
      </c>
      <c r="H136" s="433">
        <f>IFERROR(INDEX('3A'!$G$192:$G$227,MATCH(C136,'3A'!$B$192:$B$227,0)),0)</f>
        <v>0</v>
      </c>
      <c r="I136" s="433">
        <f>IFERROR(INDEX('4A'!$G$192:$G$227,MATCH(C136,'4A'!$B$192:$B$227,0)),0)</f>
        <v>0</v>
      </c>
      <c r="J136" s="433">
        <f>IFERROR(INDEX('5A'!$G$192:$G$227,MATCH(C136,'5A'!$B$192:$B$227,0)),0)</f>
        <v>0</v>
      </c>
      <c r="K136" s="433">
        <f>IFERROR(INDEX('6A'!$G$192:$G$227,MATCH(C136,'6A'!$B$192:$B$227,0)),0)</f>
        <v>0</v>
      </c>
      <c r="L136" s="433">
        <f>IFERROR(INDEX('7A'!$G$192:$G$227,MATCH(C136,'7A'!$B$192:$B$227,0)),0)</f>
        <v>0</v>
      </c>
      <c r="M136" s="433">
        <f>IFERROR(INDEX('8A'!$G$192:$G$227,MATCH(C136,'8A'!$B$192:$B$227,0)),0)</f>
        <v>0</v>
      </c>
      <c r="N136" s="433">
        <f>IFERROR(INDEX('9A'!$G$192:$G$227,MATCH(C136,'9A'!$B$192:$B$227,0)),0)</f>
        <v>0</v>
      </c>
      <c r="O136" s="433">
        <f>IFERROR(INDEX('10A'!$G$192:$G$227,MATCH(C136,'10A'!$B$192:$B$227,0)),0)</f>
        <v>0</v>
      </c>
      <c r="P136" s="433">
        <f>IFERROR(INDEX('11A'!$G$192:$G$227,MATCH(C136,'11A'!$B$192:$B$227,0)),0)</f>
        <v>0</v>
      </c>
      <c r="Q136" s="433">
        <f>IFERROR(INDEX('12A'!$G$192:$G$227,MATCH(C136,'12A'!$B$192:$B$227,0)),0)</f>
        <v>0</v>
      </c>
      <c r="R136" s="433">
        <f>IFERROR(INDEX('13A'!$G$192:$G$227,MATCH(C136,'13A'!$B$192:$B$227,0)),0)</f>
        <v>0</v>
      </c>
      <c r="S136" s="433">
        <f>IFERROR(INDEX('14A'!$G$192:$G$227,MATCH(C136,'14A'!$B$192:$B$227,0)),0)</f>
        <v>0</v>
      </c>
      <c r="T136" s="433">
        <f>IFERROR(INDEX('15A'!$G$192:$G$227,MATCH(C136,'15A'!$B$192:$B$227,0)),0)</f>
        <v>0</v>
      </c>
      <c r="U136" s="433">
        <f>IFERROR(INDEX('16A'!$G$192:$G$227,MATCH($C136,'16A'!$B$192:$B$227,0)),0)</f>
        <v>0</v>
      </c>
      <c r="V136" s="433">
        <f>IFERROR(INDEX('17A'!$G$192:$G$227,MATCH($C136,'17A'!$B$192:$B$227,0)),0)</f>
        <v>0</v>
      </c>
      <c r="W136" s="433">
        <f>IFERROR(INDEX('18A'!$G$192:$G$227,MATCH($C136,'18A'!$B$192:$B$227,0)),0)</f>
        <v>0</v>
      </c>
      <c r="X136" s="433">
        <f>IFERROR(INDEX('19A'!$G$192:$G$227,MATCH($C136,'19A'!$B$192:$B$227,0)),0)</f>
        <v>0</v>
      </c>
      <c r="Y136" s="433">
        <f>IFERROR(INDEX('20A'!$G$192:$G$227,MATCH($C136,'20A'!$B$192:$B$227,0)),0)</f>
        <v>0</v>
      </c>
      <c r="Z136" s="433">
        <f>IFERROR(INDEX('21A'!$G$192:$G$227,MATCH($C136,'21A'!$B$192:$B$227,0)),0)</f>
        <v>0</v>
      </c>
      <c r="AA136" s="433">
        <f>IFERROR(INDEX('22A'!$G$192:$G$227,MATCH($C136,'22A'!$B$192:$B$227,0)),0)</f>
        <v>0</v>
      </c>
      <c r="AB136" s="433">
        <f>IFERROR(INDEX('23A'!$G$192:$G$227,MATCH($C136,'23A'!$B$192:$B$227,0)),0)</f>
        <v>0</v>
      </c>
      <c r="AC136" s="433">
        <f>IFERROR(INDEX('24A'!$G$192:$G$227,MATCH($C136,'24A'!$B$192:$B$227,0)),0)</f>
        <v>0</v>
      </c>
      <c r="AD136" s="433">
        <f>IFERROR(INDEX('25A'!$G$192:$G$227,MATCH($C136,'25A'!$B$192:$B$227,0)),0)</f>
        <v>0</v>
      </c>
      <c r="AE136" s="433">
        <f>IFERROR(INDEX('26A'!$G$192:$G$227,MATCH($C136,'26A'!$B$192:$B$227,0)),0)</f>
        <v>0</v>
      </c>
      <c r="AF136" s="433">
        <f>IFERROR(INDEX('27A'!$G$192:$G$227,MATCH($C136,'27A'!$B$192:$B$227,0)),0)</f>
        <v>0</v>
      </c>
      <c r="AG136" s="433">
        <f>IFERROR(INDEX('28A'!$G$192:$G$227,MATCH($C136,'28A'!$B$192:$B$227,0)),0)</f>
        <v>0</v>
      </c>
      <c r="AH136" s="433">
        <f>IFERROR(INDEX('29A'!$G$192:$G$227,MATCH($C136,'29A'!$B$192:$B$227,0)),0)</f>
        <v>0</v>
      </c>
      <c r="AI136" s="433">
        <f>IFERROR(INDEX('30A'!$G$192:$G$227,MATCH($C136,'30A'!$B$192:$B$227,0)),0)</f>
        <v>0</v>
      </c>
    </row>
    <row r="137" spans="1:35" ht="17.399999999999999" hidden="1">
      <c r="A137" s="314"/>
      <c r="B137" s="314"/>
      <c r="C137" s="302" t="s">
        <v>214</v>
      </c>
      <c r="D137" s="309" t="s">
        <v>209</v>
      </c>
      <c r="E137" s="303">
        <f t="shared" si="1"/>
        <v>0</v>
      </c>
      <c r="F137" s="433">
        <f>IFERROR(INDEX('1A'!$G$192:$G$227,MATCH(C137,'1A'!$B$192:$B$227,0)),0)</f>
        <v>0</v>
      </c>
      <c r="G137" s="433">
        <f>IFERROR(INDEX('2A'!$G$192:$G$227,MATCH(C137,'2A'!$B$192:$B$227,0)),0)</f>
        <v>0</v>
      </c>
      <c r="H137" s="433">
        <f>IFERROR(INDEX('3A'!$G$192:$G$227,MATCH(C137,'3A'!$B$192:$B$227,0)),0)</f>
        <v>0</v>
      </c>
      <c r="I137" s="433">
        <f>IFERROR(INDEX('4A'!$G$192:$G$227,MATCH(C137,'4A'!$B$192:$B$227,0)),0)</f>
        <v>0</v>
      </c>
      <c r="J137" s="433">
        <f>IFERROR(INDEX('5A'!$G$192:$G$227,MATCH(C137,'5A'!$B$192:$B$227,0)),0)</f>
        <v>0</v>
      </c>
      <c r="K137" s="433">
        <f>IFERROR(INDEX('6A'!$G$192:$G$227,MATCH(C137,'6A'!$B$192:$B$227,0)),0)</f>
        <v>0</v>
      </c>
      <c r="L137" s="433">
        <f>IFERROR(INDEX('7A'!$G$192:$G$227,MATCH(C137,'7A'!$B$192:$B$227,0)),0)</f>
        <v>0</v>
      </c>
      <c r="M137" s="433">
        <f>IFERROR(INDEX('8A'!$G$192:$G$227,MATCH(C137,'8A'!$B$192:$B$227,0)),0)</f>
        <v>0</v>
      </c>
      <c r="N137" s="433">
        <f>IFERROR(INDEX('9A'!$G$192:$G$227,MATCH(C137,'9A'!$B$192:$B$227,0)),0)</f>
        <v>0</v>
      </c>
      <c r="O137" s="433">
        <f>IFERROR(INDEX('10A'!$G$192:$G$227,MATCH(C137,'10A'!$B$192:$B$227,0)),0)</f>
        <v>0</v>
      </c>
      <c r="P137" s="433">
        <f>IFERROR(INDEX('11A'!$G$192:$G$227,MATCH(C137,'11A'!$B$192:$B$227,0)),0)</f>
        <v>0</v>
      </c>
      <c r="Q137" s="433">
        <f>IFERROR(INDEX('12A'!$G$192:$G$227,MATCH(C137,'12A'!$B$192:$B$227,0)),0)</f>
        <v>0</v>
      </c>
      <c r="R137" s="433">
        <f>IFERROR(INDEX('13A'!$G$192:$G$227,MATCH(C137,'13A'!$B$192:$B$227,0)),0)</f>
        <v>0</v>
      </c>
      <c r="S137" s="433">
        <f>IFERROR(INDEX('14A'!$G$192:$G$227,MATCH(C137,'14A'!$B$192:$B$227,0)),0)</f>
        <v>0</v>
      </c>
      <c r="T137" s="433">
        <f>IFERROR(INDEX('15A'!$G$192:$G$227,MATCH(C137,'15A'!$B$192:$B$227,0)),0)</f>
        <v>0</v>
      </c>
      <c r="U137" s="433">
        <f>IFERROR(INDEX('16A'!$G$192:$G$227,MATCH($C137,'16A'!$B$192:$B$227,0)),0)</f>
        <v>0</v>
      </c>
      <c r="V137" s="433">
        <f>IFERROR(INDEX('17A'!$G$192:$G$227,MATCH($C137,'17A'!$B$192:$B$227,0)),0)</f>
        <v>0</v>
      </c>
      <c r="W137" s="433">
        <f>IFERROR(INDEX('18A'!$G$192:$G$227,MATCH($C137,'18A'!$B$192:$B$227,0)),0)</f>
        <v>0</v>
      </c>
      <c r="X137" s="433">
        <f>IFERROR(INDEX('19A'!$G$192:$G$227,MATCH($C137,'19A'!$B$192:$B$227,0)),0)</f>
        <v>0</v>
      </c>
      <c r="Y137" s="433">
        <f>IFERROR(INDEX('20A'!$G$192:$G$227,MATCH($C137,'20A'!$B$192:$B$227,0)),0)</f>
        <v>0</v>
      </c>
      <c r="Z137" s="433">
        <f>IFERROR(INDEX('21A'!$G$192:$G$227,MATCH($C137,'21A'!$B$192:$B$227,0)),0)</f>
        <v>0</v>
      </c>
      <c r="AA137" s="433">
        <f>IFERROR(INDEX('22A'!$G$192:$G$227,MATCH($C137,'22A'!$B$192:$B$227,0)),0)</f>
        <v>0</v>
      </c>
      <c r="AB137" s="433">
        <f>IFERROR(INDEX('23A'!$G$192:$G$227,MATCH($C137,'23A'!$B$192:$B$227,0)),0)</f>
        <v>0</v>
      </c>
      <c r="AC137" s="433">
        <f>IFERROR(INDEX('24A'!$G$192:$G$227,MATCH($C137,'24A'!$B$192:$B$227,0)),0)</f>
        <v>0</v>
      </c>
      <c r="AD137" s="433">
        <f>IFERROR(INDEX('25A'!$G$192:$G$227,MATCH($C137,'25A'!$B$192:$B$227,0)),0)</f>
        <v>0</v>
      </c>
      <c r="AE137" s="433">
        <f>IFERROR(INDEX('26A'!$G$192:$G$227,MATCH($C137,'26A'!$B$192:$B$227,0)),0)</f>
        <v>0</v>
      </c>
      <c r="AF137" s="433">
        <f>IFERROR(INDEX('27A'!$G$192:$G$227,MATCH($C137,'27A'!$B$192:$B$227,0)),0)</f>
        <v>0</v>
      </c>
      <c r="AG137" s="433">
        <f>IFERROR(INDEX('28A'!$G$192:$G$227,MATCH($C137,'28A'!$B$192:$B$227,0)),0)</f>
        <v>0</v>
      </c>
      <c r="AH137" s="433">
        <f>IFERROR(INDEX('29A'!$G$192:$G$227,MATCH($C137,'29A'!$B$192:$B$227,0)),0)</f>
        <v>0</v>
      </c>
      <c r="AI137" s="433">
        <f>IFERROR(INDEX('30A'!$G$192:$G$227,MATCH($C137,'30A'!$B$192:$B$227,0)),0)</f>
        <v>0</v>
      </c>
    </row>
    <row r="138" spans="1:35" ht="17.399999999999999" hidden="1">
      <c r="A138" s="314"/>
      <c r="B138" s="314"/>
      <c r="C138" s="302" t="s">
        <v>343</v>
      </c>
      <c r="D138" s="309" t="s">
        <v>209</v>
      </c>
      <c r="E138" s="303">
        <f t="shared" si="1"/>
        <v>0</v>
      </c>
      <c r="F138" s="433">
        <f>IFERROR(INDEX('1A'!$G$192:$G$227,MATCH(C138,'1A'!$B$192:$B$227,0)),0)</f>
        <v>0</v>
      </c>
      <c r="G138" s="433">
        <f>IFERROR(INDEX('2A'!$G$192:$G$227,MATCH(C138,'2A'!$B$192:$B$227,0)),0)</f>
        <v>0</v>
      </c>
      <c r="H138" s="433">
        <f>IFERROR(INDEX('3A'!$G$192:$G$227,MATCH(C138,'3A'!$B$192:$B$227,0)),0)</f>
        <v>0</v>
      </c>
      <c r="I138" s="433">
        <f>IFERROR(INDEX('4A'!$G$192:$G$227,MATCH(C138,'4A'!$B$192:$B$227,0)),0)</f>
        <v>0</v>
      </c>
      <c r="J138" s="433">
        <f>IFERROR(INDEX('5A'!$G$192:$G$227,MATCH(C138,'5A'!$B$192:$B$227,0)),0)</f>
        <v>0</v>
      </c>
      <c r="K138" s="433">
        <f>IFERROR(INDEX('6A'!$G$192:$G$227,MATCH(C138,'6A'!$B$192:$B$227,0)),0)</f>
        <v>0</v>
      </c>
      <c r="L138" s="433">
        <f>IFERROR(INDEX('7A'!$G$192:$G$227,MATCH(C138,'7A'!$B$192:$B$227,0)),0)</f>
        <v>0</v>
      </c>
      <c r="M138" s="433">
        <f>IFERROR(INDEX('8A'!$G$192:$G$227,MATCH(C138,'8A'!$B$192:$B$227,0)),0)</f>
        <v>0</v>
      </c>
      <c r="N138" s="433">
        <f>IFERROR(INDEX('9A'!$G$192:$G$227,MATCH(C138,'9A'!$B$192:$B$227,0)),0)</f>
        <v>0</v>
      </c>
      <c r="O138" s="433">
        <f>IFERROR(INDEX('10A'!$G$192:$G$227,MATCH(C138,'10A'!$B$192:$B$227,0)),0)</f>
        <v>0</v>
      </c>
      <c r="P138" s="433">
        <f>IFERROR(INDEX('11A'!$G$192:$G$227,MATCH(C138,'11A'!$B$192:$B$227,0)),0)</f>
        <v>0</v>
      </c>
      <c r="Q138" s="433">
        <f>IFERROR(INDEX('12A'!$G$192:$G$227,MATCH(C138,'12A'!$B$192:$B$227,0)),0)</f>
        <v>0</v>
      </c>
      <c r="R138" s="433">
        <f>IFERROR(INDEX('13A'!$G$192:$G$227,MATCH(C138,'13A'!$B$192:$B$227,0)),0)</f>
        <v>0</v>
      </c>
      <c r="S138" s="433">
        <f>IFERROR(INDEX('14A'!$G$192:$G$227,MATCH(C138,'14A'!$B$192:$B$227,0)),0)</f>
        <v>0</v>
      </c>
      <c r="T138" s="433">
        <f>IFERROR(INDEX('15A'!$G$192:$G$227,MATCH(C138,'15A'!$B$192:$B$227,0)),0)</f>
        <v>0</v>
      </c>
      <c r="U138" s="433">
        <f>IFERROR(INDEX('16A'!$G$192:$G$227,MATCH($C138,'16A'!$B$192:$B$227,0)),0)</f>
        <v>0</v>
      </c>
      <c r="V138" s="433">
        <f>IFERROR(INDEX('17A'!$G$192:$G$227,MATCH($C138,'17A'!$B$192:$B$227,0)),0)</f>
        <v>0</v>
      </c>
      <c r="W138" s="433">
        <f>IFERROR(INDEX('18A'!$G$192:$G$227,MATCH($C138,'18A'!$B$192:$B$227,0)),0)</f>
        <v>0</v>
      </c>
      <c r="X138" s="433">
        <f>IFERROR(INDEX('19A'!$G$192:$G$227,MATCH($C138,'19A'!$B$192:$B$227,0)),0)</f>
        <v>0</v>
      </c>
      <c r="Y138" s="433">
        <f>IFERROR(INDEX('20A'!$G$192:$G$227,MATCH($C138,'20A'!$B$192:$B$227,0)),0)</f>
        <v>0</v>
      </c>
      <c r="Z138" s="433">
        <f>IFERROR(INDEX('21A'!$G$192:$G$227,MATCH($C138,'21A'!$B$192:$B$227,0)),0)</f>
        <v>0</v>
      </c>
      <c r="AA138" s="433">
        <f>IFERROR(INDEX('22A'!$G$192:$G$227,MATCH($C138,'22A'!$B$192:$B$227,0)),0)</f>
        <v>0</v>
      </c>
      <c r="AB138" s="433">
        <f>IFERROR(INDEX('23A'!$G$192:$G$227,MATCH($C138,'23A'!$B$192:$B$227,0)),0)</f>
        <v>0</v>
      </c>
      <c r="AC138" s="433">
        <f>IFERROR(INDEX('24A'!$G$192:$G$227,MATCH($C138,'24A'!$B$192:$B$227,0)),0)</f>
        <v>0</v>
      </c>
      <c r="AD138" s="433">
        <f>IFERROR(INDEX('25A'!$G$192:$G$227,MATCH($C138,'25A'!$B$192:$B$227,0)),0)</f>
        <v>0</v>
      </c>
      <c r="AE138" s="433">
        <f>IFERROR(INDEX('26A'!$G$192:$G$227,MATCH($C138,'26A'!$B$192:$B$227,0)),0)</f>
        <v>0</v>
      </c>
      <c r="AF138" s="433">
        <f>IFERROR(INDEX('27A'!$G$192:$G$227,MATCH($C138,'27A'!$B$192:$B$227,0)),0)</f>
        <v>0</v>
      </c>
      <c r="AG138" s="433">
        <f>IFERROR(INDEX('28A'!$G$192:$G$227,MATCH($C138,'28A'!$B$192:$B$227,0)),0)</f>
        <v>0</v>
      </c>
      <c r="AH138" s="433">
        <f>IFERROR(INDEX('29A'!$G$192:$G$227,MATCH($C138,'29A'!$B$192:$B$227,0)),0)</f>
        <v>0</v>
      </c>
      <c r="AI138" s="433">
        <f>IFERROR(INDEX('30A'!$G$192:$G$227,MATCH($C138,'30A'!$B$192:$B$227,0)),0)</f>
        <v>0</v>
      </c>
    </row>
    <row r="139" spans="1:35" ht="17.399999999999999" hidden="1">
      <c r="A139" s="314"/>
      <c r="B139" s="314"/>
      <c r="C139" s="302" t="s">
        <v>344</v>
      </c>
      <c r="D139" s="309" t="s">
        <v>209</v>
      </c>
      <c r="E139" s="303">
        <f t="shared" si="1"/>
        <v>0</v>
      </c>
      <c r="F139" s="433">
        <f>IFERROR(INDEX('1A'!$G$192:$G$227,MATCH(C139,'1A'!$B$192:$B$227,0)),0)</f>
        <v>0</v>
      </c>
      <c r="G139" s="433">
        <f>IFERROR(INDEX('2A'!$G$192:$G$227,MATCH(C139,'2A'!$B$192:$B$227,0)),0)</f>
        <v>0</v>
      </c>
      <c r="H139" s="433">
        <f>IFERROR(INDEX('3A'!$G$192:$G$227,MATCH(C139,'3A'!$B$192:$B$227,0)),0)</f>
        <v>0</v>
      </c>
      <c r="I139" s="433">
        <f>IFERROR(INDEX('4A'!$G$192:$G$227,MATCH(C139,'4A'!$B$192:$B$227,0)),0)</f>
        <v>0</v>
      </c>
      <c r="J139" s="433">
        <f>IFERROR(INDEX('5A'!$G$192:$G$227,MATCH(C139,'5A'!$B$192:$B$227,0)),0)</f>
        <v>0</v>
      </c>
      <c r="K139" s="433">
        <f>IFERROR(INDEX('6A'!$G$192:$G$227,MATCH(C139,'6A'!$B$192:$B$227,0)),0)</f>
        <v>0</v>
      </c>
      <c r="L139" s="433">
        <f>IFERROR(INDEX('7A'!$G$192:$G$227,MATCH(C139,'7A'!$B$192:$B$227,0)),0)</f>
        <v>0</v>
      </c>
      <c r="M139" s="433">
        <f>IFERROR(INDEX('8A'!$G$192:$G$227,MATCH(C139,'8A'!$B$192:$B$227,0)),0)</f>
        <v>0</v>
      </c>
      <c r="N139" s="433">
        <f>IFERROR(INDEX('9A'!$G$192:$G$227,MATCH(C139,'9A'!$B$192:$B$227,0)),0)</f>
        <v>0</v>
      </c>
      <c r="O139" s="433">
        <f>IFERROR(INDEX('10A'!$G$192:$G$227,MATCH(C139,'10A'!$B$192:$B$227,0)),0)</f>
        <v>0</v>
      </c>
      <c r="P139" s="433">
        <f>IFERROR(INDEX('11A'!$G$192:$G$227,MATCH(C139,'11A'!$B$192:$B$227,0)),0)</f>
        <v>0</v>
      </c>
      <c r="Q139" s="433">
        <f>IFERROR(INDEX('12A'!$G$192:$G$227,MATCH(C139,'12A'!$B$192:$B$227,0)),0)</f>
        <v>0</v>
      </c>
      <c r="R139" s="433">
        <f>IFERROR(INDEX('13A'!$G$192:$G$227,MATCH(C139,'13A'!$B$192:$B$227,0)),0)</f>
        <v>0</v>
      </c>
      <c r="S139" s="433">
        <f>IFERROR(INDEX('14A'!$G$192:$G$227,MATCH(C139,'14A'!$B$192:$B$227,0)),0)</f>
        <v>0</v>
      </c>
      <c r="T139" s="433">
        <f>IFERROR(INDEX('15A'!$G$192:$G$227,MATCH(C139,'15A'!$B$192:$B$227,0)),0)</f>
        <v>0</v>
      </c>
      <c r="U139" s="433">
        <f>IFERROR(INDEX('16A'!$G$192:$G$227,MATCH($C139,'16A'!$B$192:$B$227,0)),0)</f>
        <v>0</v>
      </c>
      <c r="V139" s="433">
        <f>IFERROR(INDEX('17A'!$G$192:$G$227,MATCH($C139,'17A'!$B$192:$B$227,0)),0)</f>
        <v>0</v>
      </c>
      <c r="W139" s="433">
        <f>IFERROR(INDEX('18A'!$G$192:$G$227,MATCH($C139,'18A'!$B$192:$B$227,0)),0)</f>
        <v>0</v>
      </c>
      <c r="X139" s="433">
        <f>IFERROR(INDEX('19A'!$G$192:$G$227,MATCH($C139,'19A'!$B$192:$B$227,0)),0)</f>
        <v>0</v>
      </c>
      <c r="Y139" s="433">
        <f>IFERROR(INDEX('20A'!$G$192:$G$227,MATCH($C139,'20A'!$B$192:$B$227,0)),0)</f>
        <v>0</v>
      </c>
      <c r="Z139" s="433">
        <f>IFERROR(INDEX('21A'!$G$192:$G$227,MATCH($C139,'21A'!$B$192:$B$227,0)),0)</f>
        <v>0</v>
      </c>
      <c r="AA139" s="433">
        <f>IFERROR(INDEX('22A'!$G$192:$G$227,MATCH($C139,'22A'!$B$192:$B$227,0)),0)</f>
        <v>0</v>
      </c>
      <c r="AB139" s="433">
        <f>IFERROR(INDEX('23A'!$G$192:$G$227,MATCH($C139,'23A'!$B$192:$B$227,0)),0)</f>
        <v>0</v>
      </c>
      <c r="AC139" s="433">
        <f>IFERROR(INDEX('24A'!$G$192:$G$227,MATCH($C139,'24A'!$B$192:$B$227,0)),0)</f>
        <v>0</v>
      </c>
      <c r="AD139" s="433">
        <f>IFERROR(INDEX('25A'!$G$192:$G$227,MATCH($C139,'25A'!$B$192:$B$227,0)),0)</f>
        <v>0</v>
      </c>
      <c r="AE139" s="433">
        <f>IFERROR(INDEX('26A'!$G$192:$G$227,MATCH($C139,'26A'!$B$192:$B$227,0)),0)</f>
        <v>0</v>
      </c>
      <c r="AF139" s="433">
        <f>IFERROR(INDEX('27A'!$G$192:$G$227,MATCH($C139,'27A'!$B$192:$B$227,0)),0)</f>
        <v>0</v>
      </c>
      <c r="AG139" s="433">
        <f>IFERROR(INDEX('28A'!$G$192:$G$227,MATCH($C139,'28A'!$B$192:$B$227,0)),0)</f>
        <v>0</v>
      </c>
      <c r="AH139" s="433">
        <f>IFERROR(INDEX('29A'!$G$192:$G$227,MATCH($C139,'29A'!$B$192:$B$227,0)),0)</f>
        <v>0</v>
      </c>
      <c r="AI139" s="433">
        <f>IFERROR(INDEX('30A'!$G$192:$G$227,MATCH($C139,'30A'!$B$192:$B$227,0)),0)</f>
        <v>0</v>
      </c>
    </row>
    <row r="140" spans="1:35" ht="17.399999999999999" hidden="1">
      <c r="A140" s="314"/>
      <c r="B140" s="314"/>
      <c r="C140" s="302" t="s">
        <v>345</v>
      </c>
      <c r="D140" s="309" t="s">
        <v>209</v>
      </c>
      <c r="E140" s="303">
        <f t="shared" ref="E140:E205" si="2">SUM(F140:T140)</f>
        <v>0</v>
      </c>
      <c r="F140" s="433">
        <f>IFERROR(INDEX('1A'!$G$192:$G$227,MATCH(C140,'1A'!$B$192:$B$227,0)),0)</f>
        <v>0</v>
      </c>
      <c r="G140" s="433">
        <f>IFERROR(INDEX('2A'!$G$192:$G$227,MATCH(C140,'2A'!$B$192:$B$227,0)),0)</f>
        <v>0</v>
      </c>
      <c r="H140" s="433">
        <f>IFERROR(INDEX('3A'!$G$192:$G$227,MATCH(C140,'3A'!$B$192:$B$227,0)),0)</f>
        <v>0</v>
      </c>
      <c r="I140" s="433">
        <f>IFERROR(INDEX('4A'!$G$192:$G$227,MATCH(C140,'4A'!$B$192:$B$227,0)),0)</f>
        <v>0</v>
      </c>
      <c r="J140" s="433">
        <f>IFERROR(INDEX('5A'!$G$192:$G$227,MATCH(C140,'5A'!$B$192:$B$227,0)),0)</f>
        <v>0</v>
      </c>
      <c r="K140" s="433">
        <f>IFERROR(INDEX('6A'!$G$192:$G$227,MATCH(C140,'6A'!$B$192:$B$227,0)),0)</f>
        <v>0</v>
      </c>
      <c r="L140" s="433">
        <f>IFERROR(INDEX('7A'!$G$192:$G$227,MATCH(C140,'7A'!$B$192:$B$227,0)),0)</f>
        <v>0</v>
      </c>
      <c r="M140" s="433">
        <f>IFERROR(INDEX('8A'!$G$192:$G$227,MATCH(C140,'8A'!$B$192:$B$227,0)),0)</f>
        <v>0</v>
      </c>
      <c r="N140" s="433">
        <f>IFERROR(INDEX('9A'!$G$192:$G$227,MATCH(C140,'9A'!$B$192:$B$227,0)),0)</f>
        <v>0</v>
      </c>
      <c r="O140" s="433">
        <f>IFERROR(INDEX('10A'!$G$192:$G$227,MATCH(C140,'10A'!$B$192:$B$227,0)),0)</f>
        <v>0</v>
      </c>
      <c r="P140" s="433">
        <f>IFERROR(INDEX('11A'!$G$192:$G$227,MATCH(C140,'11A'!$B$192:$B$227,0)),0)</f>
        <v>0</v>
      </c>
      <c r="Q140" s="433">
        <f>IFERROR(INDEX('12A'!$G$192:$G$227,MATCH(C140,'12A'!$B$192:$B$227,0)),0)</f>
        <v>0</v>
      </c>
      <c r="R140" s="433">
        <f>IFERROR(INDEX('13A'!$G$192:$G$227,MATCH(C140,'13A'!$B$192:$B$227,0)),0)</f>
        <v>0</v>
      </c>
      <c r="S140" s="433">
        <f>IFERROR(INDEX('14A'!$G$192:$G$227,MATCH(C140,'14A'!$B$192:$B$227,0)),0)</f>
        <v>0</v>
      </c>
      <c r="T140" s="433">
        <f>IFERROR(INDEX('15A'!$G$192:$G$227,MATCH(C140,'15A'!$B$192:$B$227,0)),0)</f>
        <v>0</v>
      </c>
      <c r="U140" s="433">
        <f>IFERROR(INDEX('16A'!$G$192:$G$227,MATCH($C140,'16A'!$B$192:$B$227,0)),0)</f>
        <v>0</v>
      </c>
      <c r="V140" s="433">
        <f>IFERROR(INDEX('17A'!$G$192:$G$227,MATCH($C140,'17A'!$B$192:$B$227,0)),0)</f>
        <v>0</v>
      </c>
      <c r="W140" s="433">
        <f>IFERROR(INDEX('18A'!$G$192:$G$227,MATCH($C140,'18A'!$B$192:$B$227,0)),0)</f>
        <v>0</v>
      </c>
      <c r="X140" s="433">
        <f>IFERROR(INDEX('19A'!$G$192:$G$227,MATCH($C140,'19A'!$B$192:$B$227,0)),0)</f>
        <v>0</v>
      </c>
      <c r="Y140" s="433">
        <f>IFERROR(INDEX('20A'!$G$192:$G$227,MATCH($C140,'20A'!$B$192:$B$227,0)),0)</f>
        <v>0</v>
      </c>
      <c r="Z140" s="433">
        <f>IFERROR(INDEX('21A'!$G$192:$G$227,MATCH($C140,'21A'!$B$192:$B$227,0)),0)</f>
        <v>0</v>
      </c>
      <c r="AA140" s="433">
        <f>IFERROR(INDEX('22A'!$G$192:$G$227,MATCH($C140,'22A'!$B$192:$B$227,0)),0)</f>
        <v>0</v>
      </c>
      <c r="AB140" s="433">
        <f>IFERROR(INDEX('23A'!$G$192:$G$227,MATCH($C140,'23A'!$B$192:$B$227,0)),0)</f>
        <v>0</v>
      </c>
      <c r="AC140" s="433">
        <f>IFERROR(INDEX('24A'!$G$192:$G$227,MATCH($C140,'24A'!$B$192:$B$227,0)),0)</f>
        <v>0</v>
      </c>
      <c r="AD140" s="433">
        <f>IFERROR(INDEX('25A'!$G$192:$G$227,MATCH($C140,'25A'!$B$192:$B$227,0)),0)</f>
        <v>0</v>
      </c>
      <c r="AE140" s="433">
        <f>IFERROR(INDEX('26A'!$G$192:$G$227,MATCH($C140,'26A'!$B$192:$B$227,0)),0)</f>
        <v>0</v>
      </c>
      <c r="AF140" s="433">
        <f>IFERROR(INDEX('27A'!$G$192:$G$227,MATCH($C140,'27A'!$B$192:$B$227,0)),0)</f>
        <v>0</v>
      </c>
      <c r="AG140" s="433">
        <f>IFERROR(INDEX('28A'!$G$192:$G$227,MATCH($C140,'28A'!$B$192:$B$227,0)),0)</f>
        <v>0</v>
      </c>
      <c r="AH140" s="433">
        <f>IFERROR(INDEX('29A'!$G$192:$G$227,MATCH($C140,'29A'!$B$192:$B$227,0)),0)</f>
        <v>0</v>
      </c>
      <c r="AI140" s="433">
        <f>IFERROR(INDEX('30A'!$G$192:$G$227,MATCH($C140,'30A'!$B$192:$B$227,0)),0)</f>
        <v>0</v>
      </c>
    </row>
    <row r="141" spans="1:35" ht="17.399999999999999" hidden="1">
      <c r="A141" s="314"/>
      <c r="B141" s="314"/>
      <c r="C141" s="302" t="s">
        <v>346</v>
      </c>
      <c r="D141" s="309" t="s">
        <v>209</v>
      </c>
      <c r="E141" s="303">
        <f t="shared" si="2"/>
        <v>0</v>
      </c>
      <c r="F141" s="433">
        <f>IFERROR(INDEX('1A'!$G$192:$G$227,MATCH(C141,'1A'!$B$192:$B$227,0)),0)</f>
        <v>0</v>
      </c>
      <c r="G141" s="433">
        <f>IFERROR(INDEX('2A'!$G$192:$G$227,MATCH(C141,'2A'!$B$192:$B$227,0)),0)</f>
        <v>0</v>
      </c>
      <c r="H141" s="433">
        <f>IFERROR(INDEX('3A'!$G$192:$G$227,MATCH(C141,'3A'!$B$192:$B$227,0)),0)</f>
        <v>0</v>
      </c>
      <c r="I141" s="433">
        <f>IFERROR(INDEX('4A'!$G$192:$G$227,MATCH(C141,'4A'!$B$192:$B$227,0)),0)</f>
        <v>0</v>
      </c>
      <c r="J141" s="433">
        <f>IFERROR(INDEX('5A'!$G$192:$G$227,MATCH(C141,'5A'!$B$192:$B$227,0)),0)</f>
        <v>0</v>
      </c>
      <c r="K141" s="433">
        <f>IFERROR(INDEX('6A'!$G$192:$G$227,MATCH(C141,'6A'!$B$192:$B$227,0)),0)</f>
        <v>0</v>
      </c>
      <c r="L141" s="433">
        <f>IFERROR(INDEX('7A'!$G$192:$G$227,MATCH(C141,'7A'!$B$192:$B$227,0)),0)</f>
        <v>0</v>
      </c>
      <c r="M141" s="433">
        <f>IFERROR(INDEX('8A'!$G$192:$G$227,MATCH(C141,'8A'!$B$192:$B$227,0)),0)</f>
        <v>0</v>
      </c>
      <c r="N141" s="433">
        <f>IFERROR(INDEX('9A'!$G$192:$G$227,MATCH(C141,'9A'!$B$192:$B$227,0)),0)</f>
        <v>0</v>
      </c>
      <c r="O141" s="433">
        <f>IFERROR(INDEX('10A'!$G$192:$G$227,MATCH(C141,'10A'!$B$192:$B$227,0)),0)</f>
        <v>0</v>
      </c>
      <c r="P141" s="433">
        <f>IFERROR(INDEX('11A'!$G$192:$G$227,MATCH(C141,'11A'!$B$192:$B$227,0)),0)</f>
        <v>0</v>
      </c>
      <c r="Q141" s="433">
        <f>IFERROR(INDEX('12A'!$G$192:$G$227,MATCH(C141,'12A'!$B$192:$B$227,0)),0)</f>
        <v>0</v>
      </c>
      <c r="R141" s="433">
        <f>IFERROR(INDEX('13A'!$G$192:$G$227,MATCH(C141,'13A'!$B$192:$B$227,0)),0)</f>
        <v>0</v>
      </c>
      <c r="S141" s="433">
        <f>IFERROR(INDEX('14A'!$G$192:$G$227,MATCH(C141,'14A'!$B$192:$B$227,0)),0)</f>
        <v>0</v>
      </c>
      <c r="T141" s="433">
        <f>IFERROR(INDEX('15A'!$G$192:$G$227,MATCH(C141,'15A'!$B$192:$B$227,0)),0)</f>
        <v>0</v>
      </c>
      <c r="U141" s="433">
        <f>IFERROR(INDEX('16A'!$G$192:$G$227,MATCH($C141,'16A'!$B$192:$B$227,0)),0)</f>
        <v>0</v>
      </c>
      <c r="V141" s="433">
        <f>IFERROR(INDEX('17A'!$G$192:$G$227,MATCH($C141,'17A'!$B$192:$B$227,0)),0)</f>
        <v>0</v>
      </c>
      <c r="W141" s="433">
        <f>IFERROR(INDEX('18A'!$G$192:$G$227,MATCH($C141,'18A'!$B$192:$B$227,0)),0)</f>
        <v>0</v>
      </c>
      <c r="X141" s="433">
        <f>IFERROR(INDEX('19A'!$G$192:$G$227,MATCH($C141,'19A'!$B$192:$B$227,0)),0)</f>
        <v>0</v>
      </c>
      <c r="Y141" s="433">
        <f>IFERROR(INDEX('20A'!$G$192:$G$227,MATCH($C141,'20A'!$B$192:$B$227,0)),0)</f>
        <v>0</v>
      </c>
      <c r="Z141" s="433">
        <f>IFERROR(INDEX('21A'!$G$192:$G$227,MATCH($C141,'21A'!$B$192:$B$227,0)),0)</f>
        <v>0</v>
      </c>
      <c r="AA141" s="433">
        <f>IFERROR(INDEX('22A'!$G$192:$G$227,MATCH($C141,'22A'!$B$192:$B$227,0)),0)</f>
        <v>0</v>
      </c>
      <c r="AB141" s="433">
        <f>IFERROR(INDEX('23A'!$G$192:$G$227,MATCH($C141,'23A'!$B$192:$B$227,0)),0)</f>
        <v>0</v>
      </c>
      <c r="AC141" s="433">
        <f>IFERROR(INDEX('24A'!$G$192:$G$227,MATCH($C141,'24A'!$B$192:$B$227,0)),0)</f>
        <v>0</v>
      </c>
      <c r="AD141" s="433">
        <f>IFERROR(INDEX('25A'!$G$192:$G$227,MATCH($C141,'25A'!$B$192:$B$227,0)),0)</f>
        <v>0</v>
      </c>
      <c r="AE141" s="433">
        <f>IFERROR(INDEX('26A'!$G$192:$G$227,MATCH($C141,'26A'!$B$192:$B$227,0)),0)</f>
        <v>0</v>
      </c>
      <c r="AF141" s="433">
        <f>IFERROR(INDEX('27A'!$G$192:$G$227,MATCH($C141,'27A'!$B$192:$B$227,0)),0)</f>
        <v>0</v>
      </c>
      <c r="AG141" s="433">
        <f>IFERROR(INDEX('28A'!$G$192:$G$227,MATCH($C141,'28A'!$B$192:$B$227,0)),0)</f>
        <v>0</v>
      </c>
      <c r="AH141" s="433">
        <f>IFERROR(INDEX('29A'!$G$192:$G$227,MATCH($C141,'29A'!$B$192:$B$227,0)),0)</f>
        <v>0</v>
      </c>
      <c r="AI141" s="433">
        <f>IFERROR(INDEX('30A'!$G$192:$G$227,MATCH($C141,'30A'!$B$192:$B$227,0)),0)</f>
        <v>0</v>
      </c>
    </row>
    <row r="142" spans="1:35" ht="17.399999999999999" hidden="1">
      <c r="A142" s="314"/>
      <c r="B142" s="314"/>
      <c r="C142" s="302" t="s">
        <v>347</v>
      </c>
      <c r="D142" s="309" t="s">
        <v>209</v>
      </c>
      <c r="E142" s="303">
        <f t="shared" si="2"/>
        <v>0</v>
      </c>
      <c r="F142" s="433">
        <f>IFERROR(INDEX('1A'!$G$192:$G$227,MATCH(C142,'1A'!$B$192:$B$227,0)),0)</f>
        <v>0</v>
      </c>
      <c r="G142" s="433">
        <f>IFERROR(INDEX('2A'!$G$192:$G$227,MATCH(C142,'2A'!$B$192:$B$227,0)),0)</f>
        <v>0</v>
      </c>
      <c r="H142" s="433">
        <f>IFERROR(INDEX('3A'!$G$192:$G$227,MATCH(C142,'3A'!$B$192:$B$227,0)),0)</f>
        <v>0</v>
      </c>
      <c r="I142" s="433">
        <f>IFERROR(INDEX('4A'!$G$192:$G$227,MATCH(C142,'4A'!$B$192:$B$227,0)),0)</f>
        <v>0</v>
      </c>
      <c r="J142" s="433">
        <f>IFERROR(INDEX('5A'!$G$192:$G$227,MATCH(C142,'5A'!$B$192:$B$227,0)),0)</f>
        <v>0</v>
      </c>
      <c r="K142" s="433">
        <f>IFERROR(INDEX('6A'!$G$192:$G$227,MATCH(C142,'6A'!$B$192:$B$227,0)),0)</f>
        <v>0</v>
      </c>
      <c r="L142" s="433">
        <f>IFERROR(INDEX('7A'!$G$192:$G$227,MATCH(C142,'7A'!$B$192:$B$227,0)),0)</f>
        <v>0</v>
      </c>
      <c r="M142" s="433">
        <f>IFERROR(INDEX('8A'!$G$192:$G$227,MATCH(C142,'8A'!$B$192:$B$227,0)),0)</f>
        <v>0</v>
      </c>
      <c r="N142" s="433">
        <f>IFERROR(INDEX('9A'!$G$192:$G$227,MATCH(C142,'9A'!$B$192:$B$227,0)),0)</f>
        <v>0</v>
      </c>
      <c r="O142" s="433">
        <f>IFERROR(INDEX('10A'!$G$192:$G$227,MATCH(C142,'10A'!$B$192:$B$227,0)),0)</f>
        <v>0</v>
      </c>
      <c r="P142" s="433">
        <f>IFERROR(INDEX('11A'!$G$192:$G$227,MATCH(C142,'11A'!$B$192:$B$227,0)),0)</f>
        <v>0</v>
      </c>
      <c r="Q142" s="433">
        <f>IFERROR(INDEX('12A'!$G$192:$G$227,MATCH(C142,'12A'!$B$192:$B$227,0)),0)</f>
        <v>0</v>
      </c>
      <c r="R142" s="433">
        <f>IFERROR(INDEX('13A'!$G$192:$G$227,MATCH(C142,'13A'!$B$192:$B$227,0)),0)</f>
        <v>0</v>
      </c>
      <c r="S142" s="433">
        <f>IFERROR(INDEX('14A'!$G$192:$G$227,MATCH(C142,'14A'!$B$192:$B$227,0)),0)</f>
        <v>0</v>
      </c>
      <c r="T142" s="433">
        <f>IFERROR(INDEX('15A'!$G$192:$G$227,MATCH(C142,'15A'!$B$192:$B$227,0)),0)</f>
        <v>0</v>
      </c>
      <c r="U142" s="433">
        <f>IFERROR(INDEX('16A'!$G$192:$G$227,MATCH($C142,'16A'!$B$192:$B$227,0)),0)</f>
        <v>0</v>
      </c>
      <c r="V142" s="433">
        <f>IFERROR(INDEX('17A'!$G$192:$G$227,MATCH($C142,'17A'!$B$192:$B$227,0)),0)</f>
        <v>0</v>
      </c>
      <c r="W142" s="433">
        <f>IFERROR(INDEX('18A'!$G$192:$G$227,MATCH($C142,'18A'!$B$192:$B$227,0)),0)</f>
        <v>0</v>
      </c>
      <c r="X142" s="433">
        <f>IFERROR(INDEX('19A'!$G$192:$G$227,MATCH($C142,'19A'!$B$192:$B$227,0)),0)</f>
        <v>0</v>
      </c>
      <c r="Y142" s="433">
        <f>IFERROR(INDEX('20A'!$G$192:$G$227,MATCH($C142,'20A'!$B$192:$B$227,0)),0)</f>
        <v>0</v>
      </c>
      <c r="Z142" s="433">
        <f>IFERROR(INDEX('21A'!$G$192:$G$227,MATCH($C142,'21A'!$B$192:$B$227,0)),0)</f>
        <v>0</v>
      </c>
      <c r="AA142" s="433">
        <f>IFERROR(INDEX('22A'!$G$192:$G$227,MATCH($C142,'22A'!$B$192:$B$227,0)),0)</f>
        <v>0</v>
      </c>
      <c r="AB142" s="433">
        <f>IFERROR(INDEX('23A'!$G$192:$G$227,MATCH($C142,'23A'!$B$192:$B$227,0)),0)</f>
        <v>0</v>
      </c>
      <c r="AC142" s="433">
        <f>IFERROR(INDEX('24A'!$G$192:$G$227,MATCH($C142,'24A'!$B$192:$B$227,0)),0)</f>
        <v>0</v>
      </c>
      <c r="AD142" s="433">
        <f>IFERROR(INDEX('25A'!$G$192:$G$227,MATCH($C142,'25A'!$B$192:$B$227,0)),0)</f>
        <v>0</v>
      </c>
      <c r="AE142" s="433">
        <f>IFERROR(INDEX('26A'!$G$192:$G$227,MATCH($C142,'26A'!$B$192:$B$227,0)),0)</f>
        <v>0</v>
      </c>
      <c r="AF142" s="433">
        <f>IFERROR(INDEX('27A'!$G$192:$G$227,MATCH($C142,'27A'!$B$192:$B$227,0)),0)</f>
        <v>0</v>
      </c>
      <c r="AG142" s="433">
        <f>IFERROR(INDEX('28A'!$G$192:$G$227,MATCH($C142,'28A'!$B$192:$B$227,0)),0)</f>
        <v>0</v>
      </c>
      <c r="AH142" s="433">
        <f>IFERROR(INDEX('29A'!$G$192:$G$227,MATCH($C142,'29A'!$B$192:$B$227,0)),0)</f>
        <v>0</v>
      </c>
      <c r="AI142" s="433">
        <f>IFERROR(INDEX('30A'!$G$192:$G$227,MATCH($C142,'30A'!$B$192:$B$227,0)),0)</f>
        <v>0</v>
      </c>
    </row>
    <row r="143" spans="1:35" ht="17.399999999999999" hidden="1">
      <c r="A143" s="314"/>
      <c r="B143" s="314"/>
      <c r="C143" s="302" t="s">
        <v>348</v>
      </c>
      <c r="D143" s="309" t="s">
        <v>209</v>
      </c>
      <c r="E143" s="303">
        <f t="shared" si="2"/>
        <v>0</v>
      </c>
      <c r="F143" s="433">
        <f>IFERROR(INDEX('1A'!$G$192:$G$227,MATCH(C143,'1A'!$B$192:$B$227,0)),0)</f>
        <v>0</v>
      </c>
      <c r="G143" s="433">
        <f>IFERROR(INDEX('2A'!$G$192:$G$227,MATCH(C143,'2A'!$B$192:$B$227,0)),0)</f>
        <v>0</v>
      </c>
      <c r="H143" s="433">
        <f>IFERROR(INDEX('3A'!$G$192:$G$227,MATCH(C143,'3A'!$B$192:$B$227,0)),0)</f>
        <v>0</v>
      </c>
      <c r="I143" s="433">
        <f>IFERROR(INDEX('4A'!$G$192:$G$227,MATCH(C143,'4A'!$B$192:$B$227,0)),0)</f>
        <v>0</v>
      </c>
      <c r="J143" s="433">
        <f>IFERROR(INDEX('5A'!$G$192:$G$227,MATCH(C143,'5A'!$B$192:$B$227,0)),0)</f>
        <v>0</v>
      </c>
      <c r="K143" s="433">
        <f>IFERROR(INDEX('6A'!$G$192:$G$227,MATCH(C143,'6A'!$B$192:$B$227,0)),0)</f>
        <v>0</v>
      </c>
      <c r="L143" s="433">
        <f>IFERROR(INDEX('7A'!$G$192:$G$227,MATCH(C143,'7A'!$B$192:$B$227,0)),0)</f>
        <v>0</v>
      </c>
      <c r="M143" s="433">
        <f>IFERROR(INDEX('8A'!$G$192:$G$227,MATCH(C143,'8A'!$B$192:$B$227,0)),0)</f>
        <v>0</v>
      </c>
      <c r="N143" s="433">
        <f>IFERROR(INDEX('9A'!$G$192:$G$227,MATCH(C143,'9A'!$B$192:$B$227,0)),0)</f>
        <v>0</v>
      </c>
      <c r="O143" s="433">
        <f>IFERROR(INDEX('10A'!$G$192:$G$227,MATCH(C143,'10A'!$B$192:$B$227,0)),0)</f>
        <v>0</v>
      </c>
      <c r="P143" s="433">
        <f>IFERROR(INDEX('11A'!$G$192:$G$227,MATCH(C143,'11A'!$B$192:$B$227,0)),0)</f>
        <v>0</v>
      </c>
      <c r="Q143" s="433">
        <f>IFERROR(INDEX('12A'!$G$192:$G$227,MATCH(C143,'12A'!$B$192:$B$227,0)),0)</f>
        <v>0</v>
      </c>
      <c r="R143" s="433">
        <f>IFERROR(INDEX('13A'!$G$192:$G$227,MATCH(C143,'13A'!$B$192:$B$227,0)),0)</f>
        <v>0</v>
      </c>
      <c r="S143" s="433">
        <f>IFERROR(INDEX('14A'!$G$192:$G$227,MATCH(C143,'14A'!$B$192:$B$227,0)),0)</f>
        <v>0</v>
      </c>
      <c r="T143" s="433">
        <f>IFERROR(INDEX('15A'!$G$192:$G$227,MATCH(C143,'15A'!$B$192:$B$227,0)),0)</f>
        <v>0</v>
      </c>
      <c r="U143" s="433">
        <f>IFERROR(INDEX('16A'!$G$192:$G$227,MATCH($C143,'16A'!$B$192:$B$227,0)),0)</f>
        <v>0</v>
      </c>
      <c r="V143" s="433">
        <f>IFERROR(INDEX('17A'!$G$192:$G$227,MATCH($C143,'17A'!$B$192:$B$227,0)),0)</f>
        <v>0</v>
      </c>
      <c r="W143" s="433">
        <f>IFERROR(INDEX('18A'!$G$192:$G$227,MATCH($C143,'18A'!$B$192:$B$227,0)),0)</f>
        <v>0</v>
      </c>
      <c r="X143" s="433">
        <f>IFERROR(INDEX('19A'!$G$192:$G$227,MATCH($C143,'19A'!$B$192:$B$227,0)),0)</f>
        <v>0</v>
      </c>
      <c r="Y143" s="433">
        <f>IFERROR(INDEX('20A'!$G$192:$G$227,MATCH($C143,'20A'!$B$192:$B$227,0)),0)</f>
        <v>0</v>
      </c>
      <c r="Z143" s="433">
        <f>IFERROR(INDEX('21A'!$G$192:$G$227,MATCH($C143,'21A'!$B$192:$B$227,0)),0)</f>
        <v>0</v>
      </c>
      <c r="AA143" s="433">
        <f>IFERROR(INDEX('22A'!$G$192:$G$227,MATCH($C143,'22A'!$B$192:$B$227,0)),0)</f>
        <v>0</v>
      </c>
      <c r="AB143" s="433">
        <f>IFERROR(INDEX('23A'!$G$192:$G$227,MATCH($C143,'23A'!$B$192:$B$227,0)),0)</f>
        <v>0</v>
      </c>
      <c r="AC143" s="433">
        <f>IFERROR(INDEX('24A'!$G$192:$G$227,MATCH($C143,'24A'!$B$192:$B$227,0)),0)</f>
        <v>0</v>
      </c>
      <c r="AD143" s="433">
        <f>IFERROR(INDEX('25A'!$G$192:$G$227,MATCH($C143,'25A'!$B$192:$B$227,0)),0)</f>
        <v>0</v>
      </c>
      <c r="AE143" s="433">
        <f>IFERROR(INDEX('26A'!$G$192:$G$227,MATCH($C143,'26A'!$B$192:$B$227,0)),0)</f>
        <v>0</v>
      </c>
      <c r="AF143" s="433">
        <f>IFERROR(INDEX('27A'!$G$192:$G$227,MATCH($C143,'27A'!$B$192:$B$227,0)),0)</f>
        <v>0</v>
      </c>
      <c r="AG143" s="433">
        <f>IFERROR(INDEX('28A'!$G$192:$G$227,MATCH($C143,'28A'!$B$192:$B$227,0)),0)</f>
        <v>0</v>
      </c>
      <c r="AH143" s="433">
        <f>IFERROR(INDEX('29A'!$G$192:$G$227,MATCH($C143,'29A'!$B$192:$B$227,0)),0)</f>
        <v>0</v>
      </c>
      <c r="AI143" s="433">
        <f>IFERROR(INDEX('30A'!$G$192:$G$227,MATCH($C143,'30A'!$B$192:$B$227,0)),0)</f>
        <v>0</v>
      </c>
    </row>
    <row r="144" spans="1:35" ht="17.399999999999999" hidden="1">
      <c r="A144" s="314"/>
      <c r="B144" s="314"/>
      <c r="C144" s="302" t="s">
        <v>349</v>
      </c>
      <c r="D144" s="309" t="s">
        <v>209</v>
      </c>
      <c r="E144" s="303">
        <f t="shared" si="2"/>
        <v>0</v>
      </c>
      <c r="F144" s="433">
        <f>IFERROR(INDEX('1A'!$G$192:$G$227,MATCH(C144,'1A'!$B$192:$B$227,0)),0)</f>
        <v>0</v>
      </c>
      <c r="G144" s="433">
        <f>IFERROR(INDEX('2A'!$G$192:$G$227,MATCH(C144,'2A'!$B$192:$B$227,0)),0)</f>
        <v>0</v>
      </c>
      <c r="H144" s="433">
        <f>IFERROR(INDEX('3A'!$G$192:$G$227,MATCH(C144,'3A'!$B$192:$B$227,0)),0)</f>
        <v>0</v>
      </c>
      <c r="I144" s="433">
        <f>IFERROR(INDEX('4A'!$G$192:$G$227,MATCH(C144,'4A'!$B$192:$B$227,0)),0)</f>
        <v>0</v>
      </c>
      <c r="J144" s="433">
        <f>IFERROR(INDEX('5A'!$G$192:$G$227,MATCH(C144,'5A'!$B$192:$B$227,0)),0)</f>
        <v>0</v>
      </c>
      <c r="K144" s="433">
        <f>IFERROR(INDEX('6A'!$G$192:$G$227,MATCH(C144,'6A'!$B$192:$B$227,0)),0)</f>
        <v>0</v>
      </c>
      <c r="L144" s="433">
        <f>IFERROR(INDEX('7A'!$G$192:$G$227,MATCH(C144,'7A'!$B$192:$B$227,0)),0)</f>
        <v>0</v>
      </c>
      <c r="M144" s="433">
        <f>IFERROR(INDEX('8A'!$G$192:$G$227,MATCH(C144,'8A'!$B$192:$B$227,0)),0)</f>
        <v>0</v>
      </c>
      <c r="N144" s="433">
        <f>IFERROR(INDEX('9A'!$G$192:$G$227,MATCH(C144,'9A'!$B$192:$B$227,0)),0)</f>
        <v>0</v>
      </c>
      <c r="O144" s="433">
        <f>IFERROR(INDEX('10A'!$G$192:$G$227,MATCH(C144,'10A'!$B$192:$B$227,0)),0)</f>
        <v>0</v>
      </c>
      <c r="P144" s="433">
        <f>IFERROR(INDEX('11A'!$G$192:$G$227,MATCH(C144,'11A'!$B$192:$B$227,0)),0)</f>
        <v>0</v>
      </c>
      <c r="Q144" s="433">
        <f>IFERROR(INDEX('12A'!$G$192:$G$227,MATCH(C144,'12A'!$B$192:$B$227,0)),0)</f>
        <v>0</v>
      </c>
      <c r="R144" s="433">
        <f>IFERROR(INDEX('13A'!$G$192:$G$227,MATCH(C144,'13A'!$B$192:$B$227,0)),0)</f>
        <v>0</v>
      </c>
      <c r="S144" s="433">
        <f>IFERROR(INDEX('14A'!$G$192:$G$227,MATCH(C144,'14A'!$B$192:$B$227,0)),0)</f>
        <v>0</v>
      </c>
      <c r="T144" s="433">
        <f>IFERROR(INDEX('15A'!$G$192:$G$227,MATCH(C144,'15A'!$B$192:$B$227,0)),0)</f>
        <v>0</v>
      </c>
      <c r="U144" s="433">
        <f>IFERROR(INDEX('16A'!$G$192:$G$227,MATCH($C144,'16A'!$B$192:$B$227,0)),0)</f>
        <v>0</v>
      </c>
      <c r="V144" s="433">
        <f>IFERROR(INDEX('17A'!$G$192:$G$227,MATCH($C144,'17A'!$B$192:$B$227,0)),0)</f>
        <v>0</v>
      </c>
      <c r="W144" s="433">
        <f>IFERROR(INDEX('18A'!$G$192:$G$227,MATCH($C144,'18A'!$B$192:$B$227,0)),0)</f>
        <v>0</v>
      </c>
      <c r="X144" s="433">
        <f>IFERROR(INDEX('19A'!$G$192:$G$227,MATCH($C144,'19A'!$B$192:$B$227,0)),0)</f>
        <v>0</v>
      </c>
      <c r="Y144" s="433">
        <f>IFERROR(INDEX('20A'!$G$192:$G$227,MATCH($C144,'20A'!$B$192:$B$227,0)),0)</f>
        <v>0</v>
      </c>
      <c r="Z144" s="433">
        <f>IFERROR(INDEX('21A'!$G$192:$G$227,MATCH($C144,'21A'!$B$192:$B$227,0)),0)</f>
        <v>0</v>
      </c>
      <c r="AA144" s="433">
        <f>IFERROR(INDEX('22A'!$G$192:$G$227,MATCH($C144,'22A'!$B$192:$B$227,0)),0)</f>
        <v>0</v>
      </c>
      <c r="AB144" s="433">
        <f>IFERROR(INDEX('23A'!$G$192:$G$227,MATCH($C144,'23A'!$B$192:$B$227,0)),0)</f>
        <v>0</v>
      </c>
      <c r="AC144" s="433">
        <f>IFERROR(INDEX('24A'!$G$192:$G$227,MATCH($C144,'24A'!$B$192:$B$227,0)),0)</f>
        <v>0</v>
      </c>
      <c r="AD144" s="433">
        <f>IFERROR(INDEX('25A'!$G$192:$G$227,MATCH($C144,'25A'!$B$192:$B$227,0)),0)</f>
        <v>0</v>
      </c>
      <c r="AE144" s="433">
        <f>IFERROR(INDEX('26A'!$G$192:$G$227,MATCH($C144,'26A'!$B$192:$B$227,0)),0)</f>
        <v>0</v>
      </c>
      <c r="AF144" s="433">
        <f>IFERROR(INDEX('27A'!$G$192:$G$227,MATCH($C144,'27A'!$B$192:$B$227,0)),0)</f>
        <v>0</v>
      </c>
      <c r="AG144" s="433">
        <f>IFERROR(INDEX('28A'!$G$192:$G$227,MATCH($C144,'28A'!$B$192:$B$227,0)),0)</f>
        <v>0</v>
      </c>
      <c r="AH144" s="433">
        <f>IFERROR(INDEX('29A'!$G$192:$G$227,MATCH($C144,'29A'!$B$192:$B$227,0)),0)</f>
        <v>0</v>
      </c>
      <c r="AI144" s="433">
        <f>IFERROR(INDEX('30A'!$G$192:$G$227,MATCH($C144,'30A'!$B$192:$B$227,0)),0)</f>
        <v>0</v>
      </c>
    </row>
    <row r="145" spans="1:35" ht="17.399999999999999" hidden="1">
      <c r="A145" s="314"/>
      <c r="B145" s="314"/>
      <c r="C145" s="302" t="s">
        <v>350</v>
      </c>
      <c r="D145" s="309" t="s">
        <v>209</v>
      </c>
      <c r="E145" s="303">
        <f t="shared" si="2"/>
        <v>0</v>
      </c>
      <c r="F145" s="433">
        <f>IFERROR(INDEX('1A'!$G$192:$G$227,MATCH(C145,'1A'!$B$192:$B$227,0)),0)</f>
        <v>0</v>
      </c>
      <c r="G145" s="433">
        <f>IFERROR(INDEX('2A'!$G$192:$G$227,MATCH(C145,'2A'!$B$192:$B$227,0)),0)</f>
        <v>0</v>
      </c>
      <c r="H145" s="433">
        <f>IFERROR(INDEX('3A'!$G$192:$G$227,MATCH(C145,'3A'!$B$192:$B$227,0)),0)</f>
        <v>0</v>
      </c>
      <c r="I145" s="433">
        <f>IFERROR(INDEX('4A'!$G$192:$G$227,MATCH(C145,'4A'!$B$192:$B$227,0)),0)</f>
        <v>0</v>
      </c>
      <c r="J145" s="433">
        <f>IFERROR(INDEX('5A'!$G$192:$G$227,MATCH(C145,'5A'!$B$192:$B$227,0)),0)</f>
        <v>0</v>
      </c>
      <c r="K145" s="433">
        <f>IFERROR(INDEX('6A'!$G$192:$G$227,MATCH(C145,'6A'!$B$192:$B$227,0)),0)</f>
        <v>0</v>
      </c>
      <c r="L145" s="433">
        <f>IFERROR(INDEX('7A'!$G$192:$G$227,MATCH(C145,'7A'!$B$192:$B$227,0)),0)</f>
        <v>0</v>
      </c>
      <c r="M145" s="433">
        <f>IFERROR(INDEX('8A'!$G$192:$G$227,MATCH(C145,'8A'!$B$192:$B$227,0)),0)</f>
        <v>0</v>
      </c>
      <c r="N145" s="433">
        <f>IFERROR(INDEX('9A'!$G$192:$G$227,MATCH(C145,'9A'!$B$192:$B$227,0)),0)</f>
        <v>0</v>
      </c>
      <c r="O145" s="433">
        <f>IFERROR(INDEX('10A'!$G$192:$G$227,MATCH(C145,'10A'!$B$192:$B$227,0)),0)</f>
        <v>0</v>
      </c>
      <c r="P145" s="433">
        <f>IFERROR(INDEX('11A'!$G$192:$G$227,MATCH(C145,'11A'!$B$192:$B$227,0)),0)</f>
        <v>0</v>
      </c>
      <c r="Q145" s="433">
        <f>IFERROR(INDEX('12A'!$G$192:$G$227,MATCH(C145,'12A'!$B$192:$B$227,0)),0)</f>
        <v>0</v>
      </c>
      <c r="R145" s="433">
        <f>IFERROR(INDEX('13A'!$G$192:$G$227,MATCH(C145,'13A'!$B$192:$B$227,0)),0)</f>
        <v>0</v>
      </c>
      <c r="S145" s="433">
        <f>IFERROR(INDEX('14A'!$G$192:$G$227,MATCH(C145,'14A'!$B$192:$B$227,0)),0)</f>
        <v>0</v>
      </c>
      <c r="T145" s="433">
        <f>IFERROR(INDEX('15A'!$G$192:$G$227,MATCH(C145,'15A'!$B$192:$B$227,0)),0)</f>
        <v>0</v>
      </c>
      <c r="U145" s="433">
        <f>IFERROR(INDEX('16A'!$G$192:$G$227,MATCH($C145,'16A'!$B$192:$B$227,0)),0)</f>
        <v>0</v>
      </c>
      <c r="V145" s="433">
        <f>IFERROR(INDEX('17A'!$G$192:$G$227,MATCH($C145,'17A'!$B$192:$B$227,0)),0)</f>
        <v>0</v>
      </c>
      <c r="W145" s="433">
        <f>IFERROR(INDEX('18A'!$G$192:$G$227,MATCH($C145,'18A'!$B$192:$B$227,0)),0)</f>
        <v>0</v>
      </c>
      <c r="X145" s="433">
        <f>IFERROR(INDEX('19A'!$G$192:$G$227,MATCH($C145,'19A'!$B$192:$B$227,0)),0)</f>
        <v>0</v>
      </c>
      <c r="Y145" s="433">
        <f>IFERROR(INDEX('20A'!$G$192:$G$227,MATCH($C145,'20A'!$B$192:$B$227,0)),0)</f>
        <v>0</v>
      </c>
      <c r="Z145" s="433">
        <f>IFERROR(INDEX('21A'!$G$192:$G$227,MATCH($C145,'21A'!$B$192:$B$227,0)),0)</f>
        <v>0</v>
      </c>
      <c r="AA145" s="433">
        <f>IFERROR(INDEX('22A'!$G$192:$G$227,MATCH($C145,'22A'!$B$192:$B$227,0)),0)</f>
        <v>0</v>
      </c>
      <c r="AB145" s="433">
        <f>IFERROR(INDEX('23A'!$G$192:$G$227,MATCH($C145,'23A'!$B$192:$B$227,0)),0)</f>
        <v>0</v>
      </c>
      <c r="AC145" s="433">
        <f>IFERROR(INDEX('24A'!$G$192:$G$227,MATCH($C145,'24A'!$B$192:$B$227,0)),0)</f>
        <v>0</v>
      </c>
      <c r="AD145" s="433">
        <f>IFERROR(INDEX('25A'!$G$192:$G$227,MATCH($C145,'25A'!$B$192:$B$227,0)),0)</f>
        <v>0</v>
      </c>
      <c r="AE145" s="433">
        <f>IFERROR(INDEX('26A'!$G$192:$G$227,MATCH($C145,'26A'!$B$192:$B$227,0)),0)</f>
        <v>0</v>
      </c>
      <c r="AF145" s="433">
        <f>IFERROR(INDEX('27A'!$G$192:$G$227,MATCH($C145,'27A'!$B$192:$B$227,0)),0)</f>
        <v>0</v>
      </c>
      <c r="AG145" s="433">
        <f>IFERROR(INDEX('28A'!$G$192:$G$227,MATCH($C145,'28A'!$B$192:$B$227,0)),0)</f>
        <v>0</v>
      </c>
      <c r="AH145" s="433">
        <f>IFERROR(INDEX('29A'!$G$192:$G$227,MATCH($C145,'29A'!$B$192:$B$227,0)),0)</f>
        <v>0</v>
      </c>
      <c r="AI145" s="433">
        <f>IFERROR(INDEX('30A'!$G$192:$G$227,MATCH($C145,'30A'!$B$192:$B$227,0)),0)</f>
        <v>0</v>
      </c>
    </row>
    <row r="146" spans="1:35" ht="17.399999999999999" hidden="1">
      <c r="A146" s="314"/>
      <c r="B146" s="314"/>
      <c r="C146" s="302" t="s">
        <v>351</v>
      </c>
      <c r="D146" s="309" t="s">
        <v>209</v>
      </c>
      <c r="E146" s="303">
        <f t="shared" si="2"/>
        <v>0</v>
      </c>
      <c r="F146" s="433">
        <f>IFERROR(INDEX('1A'!$G$192:$G$227,MATCH(C146,'1A'!$B$192:$B$227,0)),0)</f>
        <v>0</v>
      </c>
      <c r="G146" s="433">
        <f>IFERROR(INDEX('2A'!$G$192:$G$227,MATCH(C146,'2A'!$B$192:$B$227,0)),0)</f>
        <v>0</v>
      </c>
      <c r="H146" s="433">
        <f>IFERROR(INDEX('3A'!$G$192:$G$227,MATCH(C146,'3A'!$B$192:$B$227,0)),0)</f>
        <v>0</v>
      </c>
      <c r="I146" s="433">
        <f>IFERROR(INDEX('4A'!$G$192:$G$227,MATCH(C146,'4A'!$B$192:$B$227,0)),0)</f>
        <v>0</v>
      </c>
      <c r="J146" s="433">
        <f>IFERROR(INDEX('5A'!$G$192:$G$227,MATCH(C146,'5A'!$B$192:$B$227,0)),0)</f>
        <v>0</v>
      </c>
      <c r="K146" s="433">
        <f>IFERROR(INDEX('6A'!$G$192:$G$227,MATCH(C146,'6A'!$B$192:$B$227,0)),0)</f>
        <v>0</v>
      </c>
      <c r="L146" s="433">
        <f>IFERROR(INDEX('7A'!$G$192:$G$227,MATCH(C146,'7A'!$B$192:$B$227,0)),0)</f>
        <v>0</v>
      </c>
      <c r="M146" s="433">
        <f>IFERROR(INDEX('8A'!$G$192:$G$227,MATCH(C146,'8A'!$B$192:$B$227,0)),0)</f>
        <v>0</v>
      </c>
      <c r="N146" s="433">
        <f>IFERROR(INDEX('9A'!$G$192:$G$227,MATCH(C146,'9A'!$B$192:$B$227,0)),0)</f>
        <v>0</v>
      </c>
      <c r="O146" s="433">
        <f>IFERROR(INDEX('10A'!$G$192:$G$227,MATCH(C146,'10A'!$B$192:$B$227,0)),0)</f>
        <v>0</v>
      </c>
      <c r="P146" s="433">
        <f>IFERROR(INDEX('11A'!$G$192:$G$227,MATCH(C146,'11A'!$B$192:$B$227,0)),0)</f>
        <v>0</v>
      </c>
      <c r="Q146" s="433">
        <f>IFERROR(INDEX('12A'!$G$192:$G$227,MATCH(C146,'12A'!$B$192:$B$227,0)),0)</f>
        <v>0</v>
      </c>
      <c r="R146" s="433">
        <f>IFERROR(INDEX('13A'!$G$192:$G$227,MATCH(C146,'13A'!$B$192:$B$227,0)),0)</f>
        <v>0</v>
      </c>
      <c r="S146" s="433">
        <f>IFERROR(INDEX('14A'!$G$192:$G$227,MATCH(C146,'14A'!$B$192:$B$227,0)),0)</f>
        <v>0</v>
      </c>
      <c r="T146" s="433">
        <f>IFERROR(INDEX('15A'!$G$192:$G$227,MATCH(C146,'15A'!$B$192:$B$227,0)),0)</f>
        <v>0</v>
      </c>
      <c r="U146" s="433">
        <f>IFERROR(INDEX('16A'!$G$192:$G$227,MATCH($C146,'16A'!$B$192:$B$227,0)),0)</f>
        <v>0</v>
      </c>
      <c r="V146" s="433">
        <f>IFERROR(INDEX('17A'!$G$192:$G$227,MATCH($C146,'17A'!$B$192:$B$227,0)),0)</f>
        <v>0</v>
      </c>
      <c r="W146" s="433">
        <f>IFERROR(INDEX('18A'!$G$192:$G$227,MATCH($C146,'18A'!$B$192:$B$227,0)),0)</f>
        <v>0</v>
      </c>
      <c r="X146" s="433">
        <f>IFERROR(INDEX('19A'!$G$192:$G$227,MATCH($C146,'19A'!$B$192:$B$227,0)),0)</f>
        <v>0</v>
      </c>
      <c r="Y146" s="433">
        <f>IFERROR(INDEX('20A'!$G$192:$G$227,MATCH($C146,'20A'!$B$192:$B$227,0)),0)</f>
        <v>0</v>
      </c>
      <c r="Z146" s="433">
        <f>IFERROR(INDEX('21A'!$G$192:$G$227,MATCH($C146,'21A'!$B$192:$B$227,0)),0)</f>
        <v>0</v>
      </c>
      <c r="AA146" s="433">
        <f>IFERROR(INDEX('22A'!$G$192:$G$227,MATCH($C146,'22A'!$B$192:$B$227,0)),0)</f>
        <v>0</v>
      </c>
      <c r="AB146" s="433">
        <f>IFERROR(INDEX('23A'!$G$192:$G$227,MATCH($C146,'23A'!$B$192:$B$227,0)),0)</f>
        <v>0</v>
      </c>
      <c r="AC146" s="433">
        <f>IFERROR(INDEX('24A'!$G$192:$G$227,MATCH($C146,'24A'!$B$192:$B$227,0)),0)</f>
        <v>0</v>
      </c>
      <c r="AD146" s="433">
        <f>IFERROR(INDEX('25A'!$G$192:$G$227,MATCH($C146,'25A'!$B$192:$B$227,0)),0)</f>
        <v>0</v>
      </c>
      <c r="AE146" s="433">
        <f>IFERROR(INDEX('26A'!$G$192:$G$227,MATCH($C146,'26A'!$B$192:$B$227,0)),0)</f>
        <v>0</v>
      </c>
      <c r="AF146" s="433">
        <f>IFERROR(INDEX('27A'!$G$192:$G$227,MATCH($C146,'27A'!$B$192:$B$227,0)),0)</f>
        <v>0</v>
      </c>
      <c r="AG146" s="433">
        <f>IFERROR(INDEX('28A'!$G$192:$G$227,MATCH($C146,'28A'!$B$192:$B$227,0)),0)</f>
        <v>0</v>
      </c>
      <c r="AH146" s="433">
        <f>IFERROR(INDEX('29A'!$G$192:$G$227,MATCH($C146,'29A'!$B$192:$B$227,0)),0)</f>
        <v>0</v>
      </c>
      <c r="AI146" s="433">
        <f>IFERROR(INDEX('30A'!$G$192:$G$227,MATCH($C146,'30A'!$B$192:$B$227,0)),0)</f>
        <v>0</v>
      </c>
    </row>
    <row r="147" spans="1:35" ht="17.399999999999999" hidden="1">
      <c r="A147" s="314"/>
      <c r="B147" s="314"/>
      <c r="C147" s="302" t="s">
        <v>352</v>
      </c>
      <c r="D147" s="309" t="s">
        <v>209</v>
      </c>
      <c r="E147" s="303">
        <f t="shared" si="2"/>
        <v>0</v>
      </c>
      <c r="F147" s="433">
        <f>IFERROR(INDEX('1A'!$G$192:$G$227,MATCH(C147,'1A'!$B$192:$B$227,0)),0)</f>
        <v>0</v>
      </c>
      <c r="G147" s="433">
        <f>IFERROR(INDEX('2A'!$G$192:$G$227,MATCH(C147,'2A'!$B$192:$B$227,0)),0)</f>
        <v>0</v>
      </c>
      <c r="H147" s="433">
        <f>IFERROR(INDEX('3A'!$G$192:$G$227,MATCH(C147,'3A'!$B$192:$B$227,0)),0)</f>
        <v>0</v>
      </c>
      <c r="I147" s="433">
        <f>IFERROR(INDEX('4A'!$G$192:$G$227,MATCH(C147,'4A'!$B$192:$B$227,0)),0)</f>
        <v>0</v>
      </c>
      <c r="J147" s="433">
        <f>IFERROR(INDEX('5A'!$G$192:$G$227,MATCH(C147,'5A'!$B$192:$B$227,0)),0)</f>
        <v>0</v>
      </c>
      <c r="K147" s="433">
        <f>IFERROR(INDEX('6A'!$G$192:$G$227,MATCH(C147,'6A'!$B$192:$B$227,0)),0)</f>
        <v>0</v>
      </c>
      <c r="L147" s="433">
        <f>IFERROR(INDEX('7A'!$G$192:$G$227,MATCH(C147,'7A'!$B$192:$B$227,0)),0)</f>
        <v>0</v>
      </c>
      <c r="M147" s="433">
        <f>IFERROR(INDEX('8A'!$G$192:$G$227,MATCH(C147,'8A'!$B$192:$B$227,0)),0)</f>
        <v>0</v>
      </c>
      <c r="N147" s="433">
        <f>IFERROR(INDEX('9A'!$G$192:$G$227,MATCH(C147,'9A'!$B$192:$B$227,0)),0)</f>
        <v>0</v>
      </c>
      <c r="O147" s="433">
        <f>IFERROR(INDEX('10A'!$G$192:$G$227,MATCH(C147,'10A'!$B$192:$B$227,0)),0)</f>
        <v>0</v>
      </c>
      <c r="P147" s="433">
        <f>IFERROR(INDEX('11A'!$G$192:$G$227,MATCH(C147,'11A'!$B$192:$B$227,0)),0)</f>
        <v>0</v>
      </c>
      <c r="Q147" s="433">
        <f>IFERROR(INDEX('12A'!$G$192:$G$227,MATCH(C147,'12A'!$B$192:$B$227,0)),0)</f>
        <v>0</v>
      </c>
      <c r="R147" s="433">
        <f>IFERROR(INDEX('13A'!$G$192:$G$227,MATCH(C147,'13A'!$B$192:$B$227,0)),0)</f>
        <v>0</v>
      </c>
      <c r="S147" s="433">
        <f>IFERROR(INDEX('14A'!$G$192:$G$227,MATCH(C147,'14A'!$B$192:$B$227,0)),0)</f>
        <v>0</v>
      </c>
      <c r="T147" s="433">
        <f>IFERROR(INDEX('15A'!$G$192:$G$227,MATCH(C147,'15A'!$B$192:$B$227,0)),0)</f>
        <v>0</v>
      </c>
      <c r="U147" s="433">
        <f>IFERROR(INDEX('16A'!$G$192:$G$227,MATCH($C147,'16A'!$B$192:$B$227,0)),0)</f>
        <v>0</v>
      </c>
      <c r="V147" s="433">
        <f>IFERROR(INDEX('17A'!$G$192:$G$227,MATCH($C147,'17A'!$B$192:$B$227,0)),0)</f>
        <v>0</v>
      </c>
      <c r="W147" s="433">
        <f>IFERROR(INDEX('18A'!$G$192:$G$227,MATCH($C147,'18A'!$B$192:$B$227,0)),0)</f>
        <v>0</v>
      </c>
      <c r="X147" s="433">
        <f>IFERROR(INDEX('19A'!$G$192:$G$227,MATCH($C147,'19A'!$B$192:$B$227,0)),0)</f>
        <v>0</v>
      </c>
      <c r="Y147" s="433">
        <f>IFERROR(INDEX('20A'!$G$192:$G$227,MATCH($C147,'20A'!$B$192:$B$227,0)),0)</f>
        <v>0</v>
      </c>
      <c r="Z147" s="433">
        <f>IFERROR(INDEX('21A'!$G$192:$G$227,MATCH($C147,'21A'!$B$192:$B$227,0)),0)</f>
        <v>0</v>
      </c>
      <c r="AA147" s="433">
        <f>IFERROR(INDEX('22A'!$G$192:$G$227,MATCH($C147,'22A'!$B$192:$B$227,0)),0)</f>
        <v>0</v>
      </c>
      <c r="AB147" s="433">
        <f>IFERROR(INDEX('23A'!$G$192:$G$227,MATCH($C147,'23A'!$B$192:$B$227,0)),0)</f>
        <v>0</v>
      </c>
      <c r="AC147" s="433">
        <f>IFERROR(INDEX('24A'!$G$192:$G$227,MATCH($C147,'24A'!$B$192:$B$227,0)),0)</f>
        <v>0</v>
      </c>
      <c r="AD147" s="433">
        <f>IFERROR(INDEX('25A'!$G$192:$G$227,MATCH($C147,'25A'!$B$192:$B$227,0)),0)</f>
        <v>0</v>
      </c>
      <c r="AE147" s="433">
        <f>IFERROR(INDEX('26A'!$G$192:$G$227,MATCH($C147,'26A'!$B$192:$B$227,0)),0)</f>
        <v>0</v>
      </c>
      <c r="AF147" s="433">
        <f>IFERROR(INDEX('27A'!$G$192:$G$227,MATCH($C147,'27A'!$B$192:$B$227,0)),0)</f>
        <v>0</v>
      </c>
      <c r="AG147" s="433">
        <f>IFERROR(INDEX('28A'!$G$192:$G$227,MATCH($C147,'28A'!$B$192:$B$227,0)),0)</f>
        <v>0</v>
      </c>
      <c r="AH147" s="433">
        <f>IFERROR(INDEX('29A'!$G$192:$G$227,MATCH($C147,'29A'!$B$192:$B$227,0)),0)</f>
        <v>0</v>
      </c>
      <c r="AI147" s="433">
        <f>IFERROR(INDEX('30A'!$G$192:$G$227,MATCH($C147,'30A'!$B$192:$B$227,0)),0)</f>
        <v>0</v>
      </c>
    </row>
    <row r="148" spans="1:35" ht="17.399999999999999" hidden="1">
      <c r="A148" s="314"/>
      <c r="B148" s="314"/>
      <c r="C148" s="302" t="s">
        <v>353</v>
      </c>
      <c r="D148" s="309" t="s">
        <v>209</v>
      </c>
      <c r="E148" s="303">
        <f t="shared" si="2"/>
        <v>0</v>
      </c>
      <c r="F148" s="433">
        <f>IFERROR(INDEX('1A'!$G$192:$G$227,MATCH(C148,'1A'!$B$192:$B$227,0)),0)</f>
        <v>0</v>
      </c>
      <c r="G148" s="433">
        <f>IFERROR(INDEX('2A'!$G$192:$G$227,MATCH(C148,'2A'!$B$192:$B$227,0)),0)</f>
        <v>0</v>
      </c>
      <c r="H148" s="433">
        <f>IFERROR(INDEX('3A'!$G$192:$G$227,MATCH(C148,'3A'!$B$192:$B$227,0)),0)</f>
        <v>0</v>
      </c>
      <c r="I148" s="433">
        <f>IFERROR(INDEX('4A'!$G$192:$G$227,MATCH(C148,'4A'!$B$192:$B$227,0)),0)</f>
        <v>0</v>
      </c>
      <c r="J148" s="433">
        <f>IFERROR(INDEX('5A'!$G$192:$G$227,MATCH(C148,'5A'!$B$192:$B$227,0)),0)</f>
        <v>0</v>
      </c>
      <c r="K148" s="433">
        <f>IFERROR(INDEX('6A'!$G$192:$G$227,MATCH(C148,'6A'!$B$192:$B$227,0)),0)</f>
        <v>0</v>
      </c>
      <c r="L148" s="433">
        <f>IFERROR(INDEX('7A'!$G$192:$G$227,MATCH(C148,'7A'!$B$192:$B$227,0)),0)</f>
        <v>0</v>
      </c>
      <c r="M148" s="433">
        <f>IFERROR(INDEX('8A'!$G$192:$G$227,MATCH(C148,'8A'!$B$192:$B$227,0)),0)</f>
        <v>0</v>
      </c>
      <c r="N148" s="433">
        <f>IFERROR(INDEX('9A'!$G$192:$G$227,MATCH(C148,'9A'!$B$192:$B$227,0)),0)</f>
        <v>0</v>
      </c>
      <c r="O148" s="433">
        <f>IFERROR(INDEX('10A'!$G$192:$G$227,MATCH(C148,'10A'!$B$192:$B$227,0)),0)</f>
        <v>0</v>
      </c>
      <c r="P148" s="433">
        <f>IFERROR(INDEX('11A'!$G$192:$G$227,MATCH(C148,'11A'!$B$192:$B$227,0)),0)</f>
        <v>0</v>
      </c>
      <c r="Q148" s="433">
        <f>IFERROR(INDEX('12A'!$G$192:$G$227,MATCH(C148,'12A'!$B$192:$B$227,0)),0)</f>
        <v>0</v>
      </c>
      <c r="R148" s="433">
        <f>IFERROR(INDEX('13A'!$G$192:$G$227,MATCH(C148,'13A'!$B$192:$B$227,0)),0)</f>
        <v>0</v>
      </c>
      <c r="S148" s="433">
        <f>IFERROR(INDEX('14A'!$G$192:$G$227,MATCH(C148,'14A'!$B$192:$B$227,0)),0)</f>
        <v>0</v>
      </c>
      <c r="T148" s="433">
        <f>IFERROR(INDEX('15A'!$G$192:$G$227,MATCH(C148,'15A'!$B$192:$B$227,0)),0)</f>
        <v>0</v>
      </c>
      <c r="U148" s="433">
        <f>IFERROR(INDEX('16A'!$G$192:$G$227,MATCH($C148,'16A'!$B$192:$B$227,0)),0)</f>
        <v>0</v>
      </c>
      <c r="V148" s="433">
        <f>IFERROR(INDEX('17A'!$G$192:$G$227,MATCH($C148,'17A'!$B$192:$B$227,0)),0)</f>
        <v>0</v>
      </c>
      <c r="W148" s="433">
        <f>IFERROR(INDEX('18A'!$G$192:$G$227,MATCH($C148,'18A'!$B$192:$B$227,0)),0)</f>
        <v>0</v>
      </c>
      <c r="X148" s="433">
        <f>IFERROR(INDEX('19A'!$G$192:$G$227,MATCH($C148,'19A'!$B$192:$B$227,0)),0)</f>
        <v>0</v>
      </c>
      <c r="Y148" s="433">
        <f>IFERROR(INDEX('20A'!$G$192:$G$227,MATCH($C148,'20A'!$B$192:$B$227,0)),0)</f>
        <v>0</v>
      </c>
      <c r="Z148" s="433">
        <f>IFERROR(INDEX('21A'!$G$192:$G$227,MATCH($C148,'21A'!$B$192:$B$227,0)),0)</f>
        <v>0</v>
      </c>
      <c r="AA148" s="433">
        <f>IFERROR(INDEX('22A'!$G$192:$G$227,MATCH($C148,'22A'!$B$192:$B$227,0)),0)</f>
        <v>0</v>
      </c>
      <c r="AB148" s="433">
        <f>IFERROR(INDEX('23A'!$G$192:$G$227,MATCH($C148,'23A'!$B$192:$B$227,0)),0)</f>
        <v>0</v>
      </c>
      <c r="AC148" s="433">
        <f>IFERROR(INDEX('24A'!$G$192:$G$227,MATCH($C148,'24A'!$B$192:$B$227,0)),0)</f>
        <v>0</v>
      </c>
      <c r="AD148" s="433">
        <f>IFERROR(INDEX('25A'!$G$192:$G$227,MATCH($C148,'25A'!$B$192:$B$227,0)),0)</f>
        <v>0</v>
      </c>
      <c r="AE148" s="433">
        <f>IFERROR(INDEX('26A'!$G$192:$G$227,MATCH($C148,'26A'!$B$192:$B$227,0)),0)</f>
        <v>0</v>
      </c>
      <c r="AF148" s="433">
        <f>IFERROR(INDEX('27A'!$G$192:$G$227,MATCH($C148,'27A'!$B$192:$B$227,0)),0)</f>
        <v>0</v>
      </c>
      <c r="AG148" s="433">
        <f>IFERROR(INDEX('28A'!$G$192:$G$227,MATCH($C148,'28A'!$B$192:$B$227,0)),0)</f>
        <v>0</v>
      </c>
      <c r="AH148" s="433">
        <f>IFERROR(INDEX('29A'!$G$192:$G$227,MATCH($C148,'29A'!$B$192:$B$227,0)),0)</f>
        <v>0</v>
      </c>
      <c r="AI148" s="433">
        <f>IFERROR(INDEX('30A'!$G$192:$G$227,MATCH($C148,'30A'!$B$192:$B$227,0)),0)</f>
        <v>0</v>
      </c>
    </row>
    <row r="149" spans="1:35" ht="17.399999999999999" hidden="1">
      <c r="A149" s="314"/>
      <c r="B149" s="314"/>
      <c r="C149" s="302" t="s">
        <v>354</v>
      </c>
      <c r="D149" s="309" t="s">
        <v>209</v>
      </c>
      <c r="E149" s="303">
        <f t="shared" si="2"/>
        <v>0</v>
      </c>
      <c r="F149" s="433">
        <f>IFERROR(INDEX('1A'!$G$192:$G$227,MATCH(C149,'1A'!$B$192:$B$227,0)),0)</f>
        <v>0</v>
      </c>
      <c r="G149" s="433">
        <f>IFERROR(INDEX('2A'!$G$192:$G$227,MATCH(C149,'2A'!$B$192:$B$227,0)),0)</f>
        <v>0</v>
      </c>
      <c r="H149" s="433">
        <f>IFERROR(INDEX('3A'!$G$192:$G$227,MATCH(C149,'3A'!$B$192:$B$227,0)),0)</f>
        <v>0</v>
      </c>
      <c r="I149" s="433">
        <f>IFERROR(INDEX('4A'!$G$192:$G$227,MATCH(C149,'4A'!$B$192:$B$227,0)),0)</f>
        <v>0</v>
      </c>
      <c r="J149" s="433">
        <f>IFERROR(INDEX('5A'!$G$192:$G$227,MATCH(C149,'5A'!$B$192:$B$227,0)),0)</f>
        <v>0</v>
      </c>
      <c r="K149" s="433">
        <f>IFERROR(INDEX('6A'!$G$192:$G$227,MATCH(C149,'6A'!$B$192:$B$227,0)),0)</f>
        <v>0</v>
      </c>
      <c r="L149" s="433">
        <f>IFERROR(INDEX('7A'!$G$192:$G$227,MATCH(C149,'7A'!$B$192:$B$227,0)),0)</f>
        <v>0</v>
      </c>
      <c r="M149" s="433">
        <f>IFERROR(INDEX('8A'!$G$192:$G$227,MATCH(C149,'8A'!$B$192:$B$227,0)),0)</f>
        <v>0</v>
      </c>
      <c r="N149" s="433">
        <f>IFERROR(INDEX('9A'!$G$192:$G$227,MATCH(C149,'9A'!$B$192:$B$227,0)),0)</f>
        <v>0</v>
      </c>
      <c r="O149" s="433">
        <f>IFERROR(INDEX('10A'!$G$192:$G$227,MATCH(C149,'10A'!$B$192:$B$227,0)),0)</f>
        <v>0</v>
      </c>
      <c r="P149" s="433">
        <f>IFERROR(INDEX('11A'!$G$192:$G$227,MATCH(C149,'11A'!$B$192:$B$227,0)),0)</f>
        <v>0</v>
      </c>
      <c r="Q149" s="433">
        <f>IFERROR(INDEX('12A'!$G$192:$G$227,MATCH(C149,'12A'!$B$192:$B$227,0)),0)</f>
        <v>0</v>
      </c>
      <c r="R149" s="433">
        <f>IFERROR(INDEX('13A'!$G$192:$G$227,MATCH(C149,'13A'!$B$192:$B$227,0)),0)</f>
        <v>0</v>
      </c>
      <c r="S149" s="433">
        <f>IFERROR(INDEX('14A'!$G$192:$G$227,MATCH(C149,'14A'!$B$192:$B$227,0)),0)</f>
        <v>0</v>
      </c>
      <c r="T149" s="433">
        <f>IFERROR(INDEX('15A'!$G$192:$G$227,MATCH(C149,'15A'!$B$192:$B$227,0)),0)</f>
        <v>0</v>
      </c>
      <c r="U149" s="433">
        <f>IFERROR(INDEX('16A'!$G$192:$G$227,MATCH($C149,'16A'!$B$192:$B$227,0)),0)</f>
        <v>0</v>
      </c>
      <c r="V149" s="433">
        <f>IFERROR(INDEX('17A'!$G$192:$G$227,MATCH($C149,'17A'!$B$192:$B$227,0)),0)</f>
        <v>0</v>
      </c>
      <c r="W149" s="433">
        <f>IFERROR(INDEX('18A'!$G$192:$G$227,MATCH($C149,'18A'!$B$192:$B$227,0)),0)</f>
        <v>0</v>
      </c>
      <c r="X149" s="433">
        <f>IFERROR(INDEX('19A'!$G$192:$G$227,MATCH($C149,'19A'!$B$192:$B$227,0)),0)</f>
        <v>0</v>
      </c>
      <c r="Y149" s="433">
        <f>IFERROR(INDEX('20A'!$G$192:$G$227,MATCH($C149,'20A'!$B$192:$B$227,0)),0)</f>
        <v>0</v>
      </c>
      <c r="Z149" s="433">
        <f>IFERROR(INDEX('21A'!$G$192:$G$227,MATCH($C149,'21A'!$B$192:$B$227,0)),0)</f>
        <v>0</v>
      </c>
      <c r="AA149" s="433">
        <f>IFERROR(INDEX('22A'!$G$192:$G$227,MATCH($C149,'22A'!$B$192:$B$227,0)),0)</f>
        <v>0</v>
      </c>
      <c r="AB149" s="433">
        <f>IFERROR(INDEX('23A'!$G$192:$G$227,MATCH($C149,'23A'!$B$192:$B$227,0)),0)</f>
        <v>0</v>
      </c>
      <c r="AC149" s="433">
        <f>IFERROR(INDEX('24A'!$G$192:$G$227,MATCH($C149,'24A'!$B$192:$B$227,0)),0)</f>
        <v>0</v>
      </c>
      <c r="AD149" s="433">
        <f>IFERROR(INDEX('25A'!$G$192:$G$227,MATCH($C149,'25A'!$B$192:$B$227,0)),0)</f>
        <v>0</v>
      </c>
      <c r="AE149" s="433">
        <f>IFERROR(INDEX('26A'!$G$192:$G$227,MATCH($C149,'26A'!$B$192:$B$227,0)),0)</f>
        <v>0</v>
      </c>
      <c r="AF149" s="433">
        <f>IFERROR(INDEX('27A'!$G$192:$G$227,MATCH($C149,'27A'!$B$192:$B$227,0)),0)</f>
        <v>0</v>
      </c>
      <c r="AG149" s="433">
        <f>IFERROR(INDEX('28A'!$G$192:$G$227,MATCH($C149,'28A'!$B$192:$B$227,0)),0)</f>
        <v>0</v>
      </c>
      <c r="AH149" s="433">
        <f>IFERROR(INDEX('29A'!$G$192:$G$227,MATCH($C149,'29A'!$B$192:$B$227,0)),0)</f>
        <v>0</v>
      </c>
      <c r="AI149" s="433">
        <f>IFERROR(INDEX('30A'!$G$192:$G$227,MATCH($C149,'30A'!$B$192:$B$227,0)),0)</f>
        <v>0</v>
      </c>
    </row>
    <row r="150" spans="1:35" ht="17.399999999999999" hidden="1">
      <c r="A150" s="314"/>
      <c r="B150" s="314"/>
      <c r="C150" s="302" t="s">
        <v>355</v>
      </c>
      <c r="D150" s="309" t="s">
        <v>209</v>
      </c>
      <c r="E150" s="303">
        <f t="shared" si="2"/>
        <v>0</v>
      </c>
      <c r="F150" s="433">
        <f>IFERROR(INDEX('1A'!$G$192:$G$227,MATCH(C150,'1A'!$B$192:$B$227,0)),0)</f>
        <v>0</v>
      </c>
      <c r="G150" s="433">
        <f>IFERROR(INDEX('2A'!$G$192:$G$227,MATCH(C150,'2A'!$B$192:$B$227,0)),0)</f>
        <v>0</v>
      </c>
      <c r="H150" s="433">
        <f>IFERROR(INDEX('3A'!$G$192:$G$227,MATCH(C150,'3A'!$B$192:$B$227,0)),0)</f>
        <v>0</v>
      </c>
      <c r="I150" s="433">
        <f>IFERROR(INDEX('4A'!$G$192:$G$227,MATCH(C150,'4A'!$B$192:$B$227,0)),0)</f>
        <v>0</v>
      </c>
      <c r="J150" s="433">
        <f>IFERROR(INDEX('5A'!$G$192:$G$227,MATCH(C150,'5A'!$B$192:$B$227,0)),0)</f>
        <v>0</v>
      </c>
      <c r="K150" s="433">
        <f>IFERROR(INDEX('6A'!$G$192:$G$227,MATCH(C150,'6A'!$B$192:$B$227,0)),0)</f>
        <v>0</v>
      </c>
      <c r="L150" s="433">
        <f>IFERROR(INDEX('7A'!$G$192:$G$227,MATCH(C150,'7A'!$B$192:$B$227,0)),0)</f>
        <v>0</v>
      </c>
      <c r="M150" s="433">
        <f>IFERROR(INDEX('8A'!$G$192:$G$227,MATCH(C150,'8A'!$B$192:$B$227,0)),0)</f>
        <v>0</v>
      </c>
      <c r="N150" s="433">
        <f>IFERROR(INDEX('9A'!$G$192:$G$227,MATCH(C150,'9A'!$B$192:$B$227,0)),0)</f>
        <v>0</v>
      </c>
      <c r="O150" s="433">
        <f>IFERROR(INDEX('10A'!$G$192:$G$227,MATCH(C150,'10A'!$B$192:$B$227,0)),0)</f>
        <v>0</v>
      </c>
      <c r="P150" s="433">
        <f>IFERROR(INDEX('11A'!$G$192:$G$227,MATCH(C150,'11A'!$B$192:$B$227,0)),0)</f>
        <v>0</v>
      </c>
      <c r="Q150" s="433">
        <f>IFERROR(INDEX('12A'!$G$192:$G$227,MATCH(C150,'12A'!$B$192:$B$227,0)),0)</f>
        <v>0</v>
      </c>
      <c r="R150" s="433">
        <f>IFERROR(INDEX('13A'!$G$192:$G$227,MATCH(C150,'13A'!$B$192:$B$227,0)),0)</f>
        <v>0</v>
      </c>
      <c r="S150" s="433">
        <f>IFERROR(INDEX('14A'!$G$192:$G$227,MATCH(C150,'14A'!$B$192:$B$227,0)),0)</f>
        <v>0</v>
      </c>
      <c r="T150" s="433">
        <f>IFERROR(INDEX('15A'!$G$192:$G$227,MATCH(C150,'15A'!$B$192:$B$227,0)),0)</f>
        <v>0</v>
      </c>
      <c r="U150" s="433">
        <f>IFERROR(INDEX('16A'!$G$192:$G$227,MATCH($C150,'16A'!$B$192:$B$227,0)),0)</f>
        <v>0</v>
      </c>
      <c r="V150" s="433">
        <f>IFERROR(INDEX('17A'!$G$192:$G$227,MATCH($C150,'17A'!$B$192:$B$227,0)),0)</f>
        <v>0</v>
      </c>
      <c r="W150" s="433">
        <f>IFERROR(INDEX('18A'!$G$192:$G$227,MATCH($C150,'18A'!$B$192:$B$227,0)),0)</f>
        <v>0</v>
      </c>
      <c r="X150" s="433">
        <f>IFERROR(INDEX('19A'!$G$192:$G$227,MATCH($C150,'19A'!$B$192:$B$227,0)),0)</f>
        <v>0</v>
      </c>
      <c r="Y150" s="433">
        <f>IFERROR(INDEX('20A'!$G$192:$G$227,MATCH($C150,'20A'!$B$192:$B$227,0)),0)</f>
        <v>0</v>
      </c>
      <c r="Z150" s="433">
        <f>IFERROR(INDEX('21A'!$G$192:$G$227,MATCH($C150,'21A'!$B$192:$B$227,0)),0)</f>
        <v>0</v>
      </c>
      <c r="AA150" s="433">
        <f>IFERROR(INDEX('22A'!$G$192:$G$227,MATCH($C150,'22A'!$B$192:$B$227,0)),0)</f>
        <v>0</v>
      </c>
      <c r="AB150" s="433">
        <f>IFERROR(INDEX('23A'!$G$192:$G$227,MATCH($C150,'23A'!$B$192:$B$227,0)),0)</f>
        <v>0</v>
      </c>
      <c r="AC150" s="433">
        <f>IFERROR(INDEX('24A'!$G$192:$G$227,MATCH($C150,'24A'!$B$192:$B$227,0)),0)</f>
        <v>0</v>
      </c>
      <c r="AD150" s="433">
        <f>IFERROR(INDEX('25A'!$G$192:$G$227,MATCH($C150,'25A'!$B$192:$B$227,0)),0)</f>
        <v>0</v>
      </c>
      <c r="AE150" s="433">
        <f>IFERROR(INDEX('26A'!$G$192:$G$227,MATCH($C150,'26A'!$B$192:$B$227,0)),0)</f>
        <v>0</v>
      </c>
      <c r="AF150" s="433">
        <f>IFERROR(INDEX('27A'!$G$192:$G$227,MATCH($C150,'27A'!$B$192:$B$227,0)),0)</f>
        <v>0</v>
      </c>
      <c r="AG150" s="433">
        <f>IFERROR(INDEX('28A'!$G$192:$G$227,MATCH($C150,'28A'!$B$192:$B$227,0)),0)</f>
        <v>0</v>
      </c>
      <c r="AH150" s="433">
        <f>IFERROR(INDEX('29A'!$G$192:$G$227,MATCH($C150,'29A'!$B$192:$B$227,0)),0)</f>
        <v>0</v>
      </c>
      <c r="AI150" s="433">
        <f>IFERROR(INDEX('30A'!$G$192:$G$227,MATCH($C150,'30A'!$B$192:$B$227,0)),0)</f>
        <v>0</v>
      </c>
    </row>
    <row r="151" spans="1:35" ht="17.399999999999999" hidden="1">
      <c r="A151" s="314"/>
      <c r="B151" s="314"/>
      <c r="C151" s="302" t="s">
        <v>356</v>
      </c>
      <c r="D151" s="309" t="s">
        <v>209</v>
      </c>
      <c r="E151" s="303">
        <f t="shared" si="2"/>
        <v>0</v>
      </c>
      <c r="F151" s="433">
        <f>IFERROR(INDEX('1A'!$G$192:$G$227,MATCH(C151,'1A'!$B$192:$B$227,0)),0)</f>
        <v>0</v>
      </c>
      <c r="G151" s="433">
        <f>IFERROR(INDEX('2A'!$G$192:$G$227,MATCH(C151,'2A'!$B$192:$B$227,0)),0)</f>
        <v>0</v>
      </c>
      <c r="H151" s="433">
        <f>IFERROR(INDEX('3A'!$G$192:$G$227,MATCH(C151,'3A'!$B$192:$B$227,0)),0)</f>
        <v>0</v>
      </c>
      <c r="I151" s="433">
        <f>IFERROR(INDEX('4A'!$G$192:$G$227,MATCH(C151,'4A'!$B$192:$B$227,0)),0)</f>
        <v>0</v>
      </c>
      <c r="J151" s="433">
        <f>IFERROR(INDEX('5A'!$G$192:$G$227,MATCH(C151,'5A'!$B$192:$B$227,0)),0)</f>
        <v>0</v>
      </c>
      <c r="K151" s="433">
        <f>IFERROR(INDEX('6A'!$G$192:$G$227,MATCH(C151,'6A'!$B$192:$B$227,0)),0)</f>
        <v>0</v>
      </c>
      <c r="L151" s="433">
        <f>IFERROR(INDEX('7A'!$G$192:$G$227,MATCH(C151,'7A'!$B$192:$B$227,0)),0)</f>
        <v>0</v>
      </c>
      <c r="M151" s="433">
        <f>IFERROR(INDEX('8A'!$G$192:$G$227,MATCH(C151,'8A'!$B$192:$B$227,0)),0)</f>
        <v>0</v>
      </c>
      <c r="N151" s="433">
        <f>IFERROR(INDEX('9A'!$G$192:$G$227,MATCH(C151,'9A'!$B$192:$B$227,0)),0)</f>
        <v>0</v>
      </c>
      <c r="O151" s="433">
        <f>IFERROR(INDEX('10A'!$G$192:$G$227,MATCH(C151,'10A'!$B$192:$B$227,0)),0)</f>
        <v>0</v>
      </c>
      <c r="P151" s="433">
        <f>IFERROR(INDEX('11A'!$G$192:$G$227,MATCH(C151,'11A'!$B$192:$B$227,0)),0)</f>
        <v>0</v>
      </c>
      <c r="Q151" s="433">
        <f>IFERROR(INDEX('12A'!$G$192:$G$227,MATCH(C151,'12A'!$B$192:$B$227,0)),0)</f>
        <v>0</v>
      </c>
      <c r="R151" s="433">
        <f>IFERROR(INDEX('13A'!$G$192:$G$227,MATCH(C151,'13A'!$B$192:$B$227,0)),0)</f>
        <v>0</v>
      </c>
      <c r="S151" s="433">
        <f>IFERROR(INDEX('14A'!$G$192:$G$227,MATCH(C151,'14A'!$B$192:$B$227,0)),0)</f>
        <v>0</v>
      </c>
      <c r="T151" s="433">
        <f>IFERROR(INDEX('15A'!$G$192:$G$227,MATCH(C151,'15A'!$B$192:$B$227,0)),0)</f>
        <v>0</v>
      </c>
      <c r="U151" s="433">
        <f>IFERROR(INDEX('16A'!$G$192:$G$227,MATCH($C151,'16A'!$B$192:$B$227,0)),0)</f>
        <v>0</v>
      </c>
      <c r="V151" s="433">
        <f>IFERROR(INDEX('17A'!$G$192:$G$227,MATCH($C151,'17A'!$B$192:$B$227,0)),0)</f>
        <v>0</v>
      </c>
      <c r="W151" s="433">
        <f>IFERROR(INDEX('18A'!$G$192:$G$227,MATCH($C151,'18A'!$B$192:$B$227,0)),0)</f>
        <v>0</v>
      </c>
      <c r="X151" s="433">
        <f>IFERROR(INDEX('19A'!$G$192:$G$227,MATCH($C151,'19A'!$B$192:$B$227,0)),0)</f>
        <v>0</v>
      </c>
      <c r="Y151" s="433">
        <f>IFERROR(INDEX('20A'!$G$192:$G$227,MATCH($C151,'20A'!$B$192:$B$227,0)),0)</f>
        <v>0</v>
      </c>
      <c r="Z151" s="433">
        <f>IFERROR(INDEX('21A'!$G$192:$G$227,MATCH($C151,'21A'!$B$192:$B$227,0)),0)</f>
        <v>0</v>
      </c>
      <c r="AA151" s="433">
        <f>IFERROR(INDEX('22A'!$G$192:$G$227,MATCH($C151,'22A'!$B$192:$B$227,0)),0)</f>
        <v>0</v>
      </c>
      <c r="AB151" s="433">
        <f>IFERROR(INDEX('23A'!$G$192:$G$227,MATCH($C151,'23A'!$B$192:$B$227,0)),0)</f>
        <v>0</v>
      </c>
      <c r="AC151" s="433">
        <f>IFERROR(INDEX('24A'!$G$192:$G$227,MATCH($C151,'24A'!$B$192:$B$227,0)),0)</f>
        <v>0</v>
      </c>
      <c r="AD151" s="433">
        <f>IFERROR(INDEX('25A'!$G$192:$G$227,MATCH($C151,'25A'!$B$192:$B$227,0)),0)</f>
        <v>0</v>
      </c>
      <c r="AE151" s="433">
        <f>IFERROR(INDEX('26A'!$G$192:$G$227,MATCH($C151,'26A'!$B$192:$B$227,0)),0)</f>
        <v>0</v>
      </c>
      <c r="AF151" s="433">
        <f>IFERROR(INDEX('27A'!$G$192:$G$227,MATCH($C151,'27A'!$B$192:$B$227,0)),0)</f>
        <v>0</v>
      </c>
      <c r="AG151" s="433">
        <f>IFERROR(INDEX('28A'!$G$192:$G$227,MATCH($C151,'28A'!$B$192:$B$227,0)),0)</f>
        <v>0</v>
      </c>
      <c r="AH151" s="433">
        <f>IFERROR(INDEX('29A'!$G$192:$G$227,MATCH($C151,'29A'!$B$192:$B$227,0)),0)</f>
        <v>0</v>
      </c>
      <c r="AI151" s="433">
        <f>IFERROR(INDEX('30A'!$G$192:$G$227,MATCH($C151,'30A'!$B$192:$B$227,0)),0)</f>
        <v>0</v>
      </c>
    </row>
    <row r="152" spans="1:35" ht="17.399999999999999" hidden="1">
      <c r="A152" s="314"/>
      <c r="B152" s="314"/>
      <c r="C152" s="302" t="s">
        <v>692</v>
      </c>
      <c r="D152" s="309" t="s">
        <v>209</v>
      </c>
      <c r="E152" s="303">
        <f t="shared" si="2"/>
        <v>0</v>
      </c>
      <c r="F152" s="433">
        <f>IFERROR(INDEX('1A'!$G$192:$G$227,MATCH(C152,'1A'!$B$192:$B$227,0)),0)</f>
        <v>0</v>
      </c>
      <c r="G152" s="433">
        <f>IFERROR(INDEX('2A'!$G$192:$G$227,MATCH(C152,'2A'!$B$192:$B$227,0)),0)</f>
        <v>0</v>
      </c>
      <c r="H152" s="433">
        <f>IFERROR(INDEX('3A'!$G$192:$G$227,MATCH(C152,'3A'!$B$192:$B$227,0)),0)</f>
        <v>0</v>
      </c>
      <c r="I152" s="433">
        <f>IFERROR(INDEX('4A'!$G$192:$G$227,MATCH(C152,'4A'!$B$192:$B$227,0)),0)</f>
        <v>0</v>
      </c>
      <c r="J152" s="433">
        <f>IFERROR(INDEX('5A'!$G$192:$G$227,MATCH(C152,'5A'!$B$192:$B$227,0)),0)</f>
        <v>0</v>
      </c>
      <c r="K152" s="433">
        <f>IFERROR(INDEX('6A'!$G$192:$G$227,MATCH(C152,'6A'!$B$192:$B$227,0)),0)</f>
        <v>0</v>
      </c>
      <c r="L152" s="433">
        <f>IFERROR(INDEX('7A'!$G$192:$G$227,MATCH(C152,'7A'!$B$192:$B$227,0)),0)</f>
        <v>0</v>
      </c>
      <c r="M152" s="433">
        <f>IFERROR(INDEX('8A'!$G$192:$G$227,MATCH(C152,'8A'!$B$192:$B$227,0)),0)</f>
        <v>0</v>
      </c>
      <c r="N152" s="433">
        <f>IFERROR(INDEX('9A'!$G$192:$G$227,MATCH(C152,'9A'!$B$192:$B$227,0)),0)</f>
        <v>0</v>
      </c>
      <c r="O152" s="433">
        <f>IFERROR(INDEX('10A'!$G$192:$G$227,MATCH(C152,'10A'!$B$192:$B$227,0)),0)</f>
        <v>0</v>
      </c>
      <c r="P152" s="433">
        <f>IFERROR(INDEX('11A'!$G$192:$G$227,MATCH(C152,'11A'!$B$192:$B$227,0)),0)</f>
        <v>0</v>
      </c>
      <c r="Q152" s="433">
        <f>IFERROR(INDEX('12A'!$G$192:$G$227,MATCH(C152,'12A'!$B$192:$B$227,0)),0)</f>
        <v>0</v>
      </c>
      <c r="R152" s="433">
        <f>IFERROR(INDEX('13A'!$G$192:$G$227,MATCH(C152,'13A'!$B$192:$B$227,0)),0)</f>
        <v>0</v>
      </c>
      <c r="S152" s="433">
        <f>IFERROR(INDEX('14A'!$G$192:$G$227,MATCH(C152,'14A'!$B$192:$B$227,0)),0)</f>
        <v>0</v>
      </c>
      <c r="T152" s="433">
        <f>IFERROR(INDEX('15A'!$G$192:$G$227,MATCH(C152,'15A'!$B$192:$B$227,0)),0)</f>
        <v>0</v>
      </c>
      <c r="U152" s="433">
        <f>IFERROR(INDEX('16A'!$G$192:$G$227,MATCH($C152,'16A'!$B$192:$B$227,0)),0)</f>
        <v>0</v>
      </c>
      <c r="V152" s="433">
        <f>IFERROR(INDEX('17A'!$G$192:$G$227,MATCH($C152,'17A'!$B$192:$B$227,0)),0)</f>
        <v>0</v>
      </c>
      <c r="W152" s="433">
        <f>IFERROR(INDEX('18A'!$G$192:$G$227,MATCH($C152,'18A'!$B$192:$B$227,0)),0)</f>
        <v>0</v>
      </c>
      <c r="X152" s="433">
        <f>IFERROR(INDEX('19A'!$G$192:$G$227,MATCH($C152,'19A'!$B$192:$B$227,0)),0)</f>
        <v>0</v>
      </c>
      <c r="Y152" s="433">
        <f>IFERROR(INDEX('20A'!$G$192:$G$227,MATCH($C152,'20A'!$B$192:$B$227,0)),0)</f>
        <v>0</v>
      </c>
      <c r="Z152" s="433">
        <f>IFERROR(INDEX('21A'!$G$192:$G$227,MATCH($C152,'21A'!$B$192:$B$227,0)),0)</f>
        <v>0</v>
      </c>
      <c r="AA152" s="433">
        <f>IFERROR(INDEX('22A'!$G$192:$G$227,MATCH($C152,'22A'!$B$192:$B$227,0)),0)</f>
        <v>0</v>
      </c>
      <c r="AB152" s="433">
        <f>IFERROR(INDEX('23A'!$G$192:$G$227,MATCH($C152,'23A'!$B$192:$B$227,0)),0)</f>
        <v>0</v>
      </c>
      <c r="AC152" s="433">
        <f>IFERROR(INDEX('24A'!$G$192:$G$227,MATCH($C152,'24A'!$B$192:$B$227,0)),0)</f>
        <v>0</v>
      </c>
      <c r="AD152" s="433">
        <f>IFERROR(INDEX('25A'!$G$192:$G$227,MATCH($C152,'25A'!$B$192:$B$227,0)),0)</f>
        <v>0</v>
      </c>
      <c r="AE152" s="433">
        <f>IFERROR(INDEX('26A'!$G$192:$G$227,MATCH($C152,'26A'!$B$192:$B$227,0)),0)</f>
        <v>0</v>
      </c>
      <c r="AF152" s="433">
        <f>IFERROR(INDEX('27A'!$G$192:$G$227,MATCH($C152,'27A'!$B$192:$B$227,0)),0)</f>
        <v>0</v>
      </c>
      <c r="AG152" s="433">
        <f>IFERROR(INDEX('28A'!$G$192:$G$227,MATCH($C152,'28A'!$B$192:$B$227,0)),0)</f>
        <v>0</v>
      </c>
      <c r="AH152" s="433">
        <f>IFERROR(INDEX('29A'!$G$192:$G$227,MATCH($C152,'29A'!$B$192:$B$227,0)),0)</f>
        <v>0</v>
      </c>
      <c r="AI152" s="433">
        <f>IFERROR(INDEX('30A'!$G$192:$G$227,MATCH($C152,'30A'!$B$192:$B$227,0)),0)</f>
        <v>0</v>
      </c>
    </row>
    <row r="153" spans="1:35" ht="17.399999999999999" hidden="1">
      <c r="A153" s="314"/>
      <c r="B153" s="314"/>
      <c r="C153" s="302" t="s">
        <v>58</v>
      </c>
      <c r="D153" s="309" t="s">
        <v>209</v>
      </c>
      <c r="E153" s="303">
        <f t="shared" si="2"/>
        <v>0</v>
      </c>
      <c r="F153" s="433">
        <f>IFERROR(INDEX('1A'!$G$192:$G$227,MATCH(C153,'1A'!$B$192:$B$227,0)),0)</f>
        <v>0</v>
      </c>
      <c r="G153" s="433">
        <f>IFERROR(INDEX('2A'!$G$192:$G$227,MATCH(C153,'2A'!$B$192:$B$227,0)),0)</f>
        <v>0</v>
      </c>
      <c r="H153" s="433">
        <f>IFERROR(INDEX('3A'!$G$192:$G$227,MATCH(C153,'3A'!$B$192:$B$227,0)),0)</f>
        <v>0</v>
      </c>
      <c r="I153" s="433">
        <f>IFERROR(INDEX('4A'!$G$192:$G$227,MATCH(C153,'4A'!$B$192:$B$227,0)),0)</f>
        <v>0</v>
      </c>
      <c r="J153" s="433">
        <f>IFERROR(INDEX('5A'!$G$192:$G$227,MATCH(C153,'5A'!$B$192:$B$227,0)),0)</f>
        <v>0</v>
      </c>
      <c r="K153" s="433">
        <f>IFERROR(INDEX('6A'!$G$192:$G$227,MATCH(C153,'6A'!$B$192:$B$227,0)),0)</f>
        <v>0</v>
      </c>
      <c r="L153" s="433">
        <f>IFERROR(INDEX('7A'!$G$192:$G$227,MATCH(C153,'7A'!$B$192:$B$227,0)),0)</f>
        <v>0</v>
      </c>
      <c r="M153" s="433">
        <f>IFERROR(INDEX('8A'!$G$192:$G$227,MATCH(C153,'8A'!$B$192:$B$227,0)),0)</f>
        <v>0</v>
      </c>
      <c r="N153" s="433">
        <f>IFERROR(INDEX('9A'!$G$192:$G$227,MATCH(C153,'9A'!$B$192:$B$227,0)),0)</f>
        <v>0</v>
      </c>
      <c r="O153" s="433">
        <f>IFERROR(INDEX('10A'!$G$192:$G$227,MATCH(C153,'10A'!$B$192:$B$227,0)),0)</f>
        <v>0</v>
      </c>
      <c r="P153" s="433">
        <f>IFERROR(INDEX('11A'!$G$192:$G$227,MATCH(C153,'11A'!$B$192:$B$227,0)),0)</f>
        <v>0</v>
      </c>
      <c r="Q153" s="433">
        <f>IFERROR(INDEX('12A'!$G$192:$G$227,MATCH(C153,'12A'!$B$192:$B$227,0)),0)</f>
        <v>0</v>
      </c>
      <c r="R153" s="433">
        <f>IFERROR(INDEX('13A'!$G$192:$G$227,MATCH(C153,'13A'!$B$192:$B$227,0)),0)</f>
        <v>0</v>
      </c>
      <c r="S153" s="433">
        <f>IFERROR(INDEX('14A'!$G$192:$G$227,MATCH(C153,'14A'!$B$192:$B$227,0)),0)</f>
        <v>0</v>
      </c>
      <c r="T153" s="433">
        <f>IFERROR(INDEX('15A'!$G$192:$G$227,MATCH(C153,'15A'!$B$192:$B$227,0)),0)</f>
        <v>0</v>
      </c>
      <c r="U153" s="433">
        <f>IFERROR(INDEX('16A'!$G$192:$G$227,MATCH($C153,'16A'!$B$192:$B$227,0)),0)</f>
        <v>0</v>
      </c>
      <c r="V153" s="433">
        <f>IFERROR(INDEX('17A'!$G$192:$G$227,MATCH($C153,'17A'!$B$192:$B$227,0)),0)</f>
        <v>0</v>
      </c>
      <c r="W153" s="433">
        <f>IFERROR(INDEX('18A'!$G$192:$G$227,MATCH($C153,'18A'!$B$192:$B$227,0)),0)</f>
        <v>0</v>
      </c>
      <c r="X153" s="433">
        <f>IFERROR(INDEX('19A'!$G$192:$G$227,MATCH($C153,'19A'!$B$192:$B$227,0)),0)</f>
        <v>0</v>
      </c>
      <c r="Y153" s="433">
        <f>IFERROR(INDEX('20A'!$G$192:$G$227,MATCH($C153,'20A'!$B$192:$B$227,0)),0)</f>
        <v>0</v>
      </c>
      <c r="Z153" s="433">
        <f>IFERROR(INDEX('21A'!$G$192:$G$227,MATCH($C153,'21A'!$B$192:$B$227,0)),0)</f>
        <v>0</v>
      </c>
      <c r="AA153" s="433">
        <f>IFERROR(INDEX('22A'!$G$192:$G$227,MATCH($C153,'22A'!$B$192:$B$227,0)),0)</f>
        <v>0</v>
      </c>
      <c r="AB153" s="433">
        <f>IFERROR(INDEX('23A'!$G$192:$G$227,MATCH($C153,'23A'!$B$192:$B$227,0)),0)</f>
        <v>0</v>
      </c>
      <c r="AC153" s="433">
        <f>IFERROR(INDEX('24A'!$G$192:$G$227,MATCH($C153,'24A'!$B$192:$B$227,0)),0)</f>
        <v>0</v>
      </c>
      <c r="AD153" s="433">
        <f>IFERROR(INDEX('25A'!$G$192:$G$227,MATCH($C153,'25A'!$B$192:$B$227,0)),0)</f>
        <v>0</v>
      </c>
      <c r="AE153" s="433">
        <f>IFERROR(INDEX('26A'!$G$192:$G$227,MATCH($C153,'26A'!$B$192:$B$227,0)),0)</f>
        <v>0</v>
      </c>
      <c r="AF153" s="433">
        <f>IFERROR(INDEX('27A'!$G$192:$G$227,MATCH($C153,'27A'!$B$192:$B$227,0)),0)</f>
        <v>0</v>
      </c>
      <c r="AG153" s="433">
        <f>IFERROR(INDEX('28A'!$G$192:$G$227,MATCH($C153,'28A'!$B$192:$B$227,0)),0)</f>
        <v>0</v>
      </c>
      <c r="AH153" s="433">
        <f>IFERROR(INDEX('29A'!$G$192:$G$227,MATCH($C153,'29A'!$B$192:$B$227,0)),0)</f>
        <v>0</v>
      </c>
      <c r="AI153" s="433">
        <f>IFERROR(INDEX('30A'!$G$192:$G$227,MATCH($C153,'30A'!$B$192:$B$227,0)),0)</f>
        <v>0</v>
      </c>
    </row>
    <row r="154" spans="1:35" ht="17.399999999999999" hidden="1">
      <c r="A154" s="314"/>
      <c r="B154" s="314"/>
      <c r="C154" s="302" t="s">
        <v>164</v>
      </c>
      <c r="D154" s="309" t="s">
        <v>209</v>
      </c>
      <c r="E154" s="303">
        <f t="shared" si="2"/>
        <v>0</v>
      </c>
      <c r="F154" s="433">
        <f>IFERROR(INDEX('1A'!$G$192:$G$227,MATCH(C154,'1A'!$B$192:$B$227,0)),0)</f>
        <v>0</v>
      </c>
      <c r="G154" s="433">
        <f>IFERROR(INDEX('2A'!$G$192:$G$227,MATCH(C154,'2A'!$B$192:$B$227,0)),0)</f>
        <v>0</v>
      </c>
      <c r="H154" s="433">
        <f>IFERROR(INDEX('3A'!$G$192:$G$227,MATCH(C154,'3A'!$B$192:$B$227,0)),0)</f>
        <v>0</v>
      </c>
      <c r="I154" s="433">
        <f>IFERROR(INDEX('4A'!$G$192:$G$227,MATCH(C154,'4A'!$B$192:$B$227,0)),0)</f>
        <v>0</v>
      </c>
      <c r="J154" s="433">
        <f>IFERROR(INDEX('5A'!$G$192:$G$227,MATCH(C154,'5A'!$B$192:$B$227,0)),0)</f>
        <v>0</v>
      </c>
      <c r="K154" s="433">
        <f>IFERROR(INDEX('6A'!$G$192:$G$227,MATCH(C154,'6A'!$B$192:$B$227,0)),0)</f>
        <v>0</v>
      </c>
      <c r="L154" s="433">
        <f>IFERROR(INDEX('7A'!$G$192:$G$227,MATCH(C154,'7A'!$B$192:$B$227,0)),0)</f>
        <v>0</v>
      </c>
      <c r="M154" s="433">
        <f>IFERROR(INDEX('8A'!$G$192:$G$227,MATCH(C154,'8A'!$B$192:$B$227,0)),0)</f>
        <v>0</v>
      </c>
      <c r="N154" s="433">
        <f>IFERROR(INDEX('9A'!$G$192:$G$227,MATCH(C154,'9A'!$B$192:$B$227,0)),0)</f>
        <v>0</v>
      </c>
      <c r="O154" s="433">
        <f>IFERROR(INDEX('10A'!$G$192:$G$227,MATCH(C154,'10A'!$B$192:$B$227,0)),0)</f>
        <v>0</v>
      </c>
      <c r="P154" s="433">
        <f>IFERROR(INDEX('11A'!$G$192:$G$227,MATCH(C154,'11A'!$B$192:$B$227,0)),0)</f>
        <v>0</v>
      </c>
      <c r="Q154" s="433">
        <f>IFERROR(INDEX('12A'!$G$192:$G$227,MATCH(C154,'12A'!$B$192:$B$227,0)),0)</f>
        <v>0</v>
      </c>
      <c r="R154" s="433">
        <f>IFERROR(INDEX('13A'!$G$192:$G$227,MATCH(C154,'13A'!$B$192:$B$227,0)),0)</f>
        <v>0</v>
      </c>
      <c r="S154" s="433">
        <f>IFERROR(INDEX('14A'!$G$192:$G$227,MATCH(C154,'14A'!$B$192:$B$227,0)),0)</f>
        <v>0</v>
      </c>
      <c r="T154" s="433">
        <f>IFERROR(INDEX('15A'!$G$192:$G$227,MATCH(C154,'15A'!$B$192:$B$227,0)),0)</f>
        <v>0</v>
      </c>
      <c r="U154" s="433">
        <f>IFERROR(INDEX('16A'!$G$192:$G$227,MATCH($C154,'16A'!$B$192:$B$227,0)),0)</f>
        <v>0</v>
      </c>
      <c r="V154" s="433">
        <f>IFERROR(INDEX('17A'!$G$192:$G$227,MATCH($C154,'17A'!$B$192:$B$227,0)),0)</f>
        <v>0</v>
      </c>
      <c r="W154" s="433">
        <f>IFERROR(INDEX('18A'!$G$192:$G$227,MATCH($C154,'18A'!$B$192:$B$227,0)),0)</f>
        <v>0</v>
      </c>
      <c r="X154" s="433">
        <f>IFERROR(INDEX('19A'!$G$192:$G$227,MATCH($C154,'19A'!$B$192:$B$227,0)),0)</f>
        <v>0</v>
      </c>
      <c r="Y154" s="433">
        <f>IFERROR(INDEX('20A'!$G$192:$G$227,MATCH($C154,'20A'!$B$192:$B$227,0)),0)</f>
        <v>0</v>
      </c>
      <c r="Z154" s="433">
        <f>IFERROR(INDEX('21A'!$G$192:$G$227,MATCH($C154,'21A'!$B$192:$B$227,0)),0)</f>
        <v>0</v>
      </c>
      <c r="AA154" s="433">
        <f>IFERROR(INDEX('22A'!$G$192:$G$227,MATCH($C154,'22A'!$B$192:$B$227,0)),0)</f>
        <v>0</v>
      </c>
      <c r="AB154" s="433">
        <f>IFERROR(INDEX('23A'!$G$192:$G$227,MATCH($C154,'23A'!$B$192:$B$227,0)),0)</f>
        <v>0</v>
      </c>
      <c r="AC154" s="433">
        <f>IFERROR(INDEX('24A'!$G$192:$G$227,MATCH($C154,'24A'!$B$192:$B$227,0)),0)</f>
        <v>0</v>
      </c>
      <c r="AD154" s="433">
        <f>IFERROR(INDEX('25A'!$G$192:$G$227,MATCH($C154,'25A'!$B$192:$B$227,0)),0)</f>
        <v>0</v>
      </c>
      <c r="AE154" s="433">
        <f>IFERROR(INDEX('26A'!$G$192:$G$227,MATCH($C154,'26A'!$B$192:$B$227,0)),0)</f>
        <v>0</v>
      </c>
      <c r="AF154" s="433">
        <f>IFERROR(INDEX('27A'!$G$192:$G$227,MATCH($C154,'27A'!$B$192:$B$227,0)),0)</f>
        <v>0</v>
      </c>
      <c r="AG154" s="433">
        <f>IFERROR(INDEX('28A'!$G$192:$G$227,MATCH($C154,'28A'!$B$192:$B$227,0)),0)</f>
        <v>0</v>
      </c>
      <c r="AH154" s="433">
        <f>IFERROR(INDEX('29A'!$G$192:$G$227,MATCH($C154,'29A'!$B$192:$B$227,0)),0)</f>
        <v>0</v>
      </c>
      <c r="AI154" s="433">
        <f>IFERROR(INDEX('30A'!$G$192:$G$227,MATCH($C154,'30A'!$B$192:$B$227,0)),0)</f>
        <v>0</v>
      </c>
    </row>
    <row r="155" spans="1:35" ht="17.399999999999999" hidden="1">
      <c r="A155" s="314"/>
      <c r="B155" s="314"/>
      <c r="C155" s="302" t="s">
        <v>165</v>
      </c>
      <c r="D155" s="309" t="s">
        <v>209</v>
      </c>
      <c r="E155" s="303">
        <f t="shared" si="2"/>
        <v>0</v>
      </c>
      <c r="F155" s="433">
        <f>IFERROR(INDEX('1A'!$G$192:$G$227,MATCH(C155,'1A'!$B$192:$B$227,0)),0)</f>
        <v>0</v>
      </c>
      <c r="G155" s="433">
        <f>IFERROR(INDEX('2A'!$G$192:$G$227,MATCH(C155,'2A'!$B$192:$B$227,0)),0)</f>
        <v>0</v>
      </c>
      <c r="H155" s="433">
        <f>IFERROR(INDEX('3A'!$G$192:$G$227,MATCH(C155,'3A'!$B$192:$B$227,0)),0)</f>
        <v>0</v>
      </c>
      <c r="I155" s="433">
        <f>IFERROR(INDEX('4A'!$G$192:$G$227,MATCH(C155,'4A'!$B$192:$B$227,0)),0)</f>
        <v>0</v>
      </c>
      <c r="J155" s="433">
        <f>IFERROR(INDEX('5A'!$G$192:$G$227,MATCH(C155,'5A'!$B$192:$B$227,0)),0)</f>
        <v>0</v>
      </c>
      <c r="K155" s="433">
        <f>IFERROR(INDEX('6A'!$G$192:$G$227,MATCH(C155,'6A'!$B$192:$B$227,0)),0)</f>
        <v>0</v>
      </c>
      <c r="L155" s="433">
        <f>IFERROR(INDEX('7A'!$G$192:$G$227,MATCH(C155,'7A'!$B$192:$B$227,0)),0)</f>
        <v>0</v>
      </c>
      <c r="M155" s="433">
        <f>IFERROR(INDEX('8A'!$G$192:$G$227,MATCH(C155,'8A'!$B$192:$B$227,0)),0)</f>
        <v>0</v>
      </c>
      <c r="N155" s="433">
        <f>IFERROR(INDEX('9A'!$G$192:$G$227,MATCH(C155,'9A'!$B$192:$B$227,0)),0)</f>
        <v>0</v>
      </c>
      <c r="O155" s="433">
        <f>IFERROR(INDEX('10A'!$G$192:$G$227,MATCH(C155,'10A'!$B$192:$B$227,0)),0)</f>
        <v>0</v>
      </c>
      <c r="P155" s="433">
        <f>IFERROR(INDEX('11A'!$G$192:$G$227,MATCH(C155,'11A'!$B$192:$B$227,0)),0)</f>
        <v>0</v>
      </c>
      <c r="Q155" s="433">
        <f>IFERROR(INDEX('12A'!$G$192:$G$227,MATCH(C155,'12A'!$B$192:$B$227,0)),0)</f>
        <v>0</v>
      </c>
      <c r="R155" s="433">
        <f>IFERROR(INDEX('13A'!$G$192:$G$227,MATCH(C155,'13A'!$B$192:$B$227,0)),0)</f>
        <v>0</v>
      </c>
      <c r="S155" s="433">
        <f>IFERROR(INDEX('14A'!$G$192:$G$227,MATCH(C155,'14A'!$B$192:$B$227,0)),0)</f>
        <v>0</v>
      </c>
      <c r="T155" s="433">
        <f>IFERROR(INDEX('15A'!$G$192:$G$227,MATCH(C155,'15A'!$B$192:$B$227,0)),0)</f>
        <v>0</v>
      </c>
      <c r="U155" s="433">
        <f>IFERROR(INDEX('16A'!$G$192:$G$227,MATCH($C155,'16A'!$B$192:$B$227,0)),0)</f>
        <v>0</v>
      </c>
      <c r="V155" s="433">
        <f>IFERROR(INDEX('17A'!$G$192:$G$227,MATCH($C155,'17A'!$B$192:$B$227,0)),0)</f>
        <v>0</v>
      </c>
      <c r="W155" s="433">
        <f>IFERROR(INDEX('18A'!$G$192:$G$227,MATCH($C155,'18A'!$B$192:$B$227,0)),0)</f>
        <v>0</v>
      </c>
      <c r="X155" s="433">
        <f>IFERROR(INDEX('19A'!$G$192:$G$227,MATCH($C155,'19A'!$B$192:$B$227,0)),0)</f>
        <v>0</v>
      </c>
      <c r="Y155" s="433">
        <f>IFERROR(INDEX('20A'!$G$192:$G$227,MATCH($C155,'20A'!$B$192:$B$227,0)),0)</f>
        <v>0</v>
      </c>
      <c r="Z155" s="433">
        <f>IFERROR(INDEX('21A'!$G$192:$G$227,MATCH($C155,'21A'!$B$192:$B$227,0)),0)</f>
        <v>0</v>
      </c>
      <c r="AA155" s="433">
        <f>IFERROR(INDEX('22A'!$G$192:$G$227,MATCH($C155,'22A'!$B$192:$B$227,0)),0)</f>
        <v>0</v>
      </c>
      <c r="AB155" s="433">
        <f>IFERROR(INDEX('23A'!$G$192:$G$227,MATCH($C155,'23A'!$B$192:$B$227,0)),0)</f>
        <v>0</v>
      </c>
      <c r="AC155" s="433">
        <f>IFERROR(INDEX('24A'!$G$192:$G$227,MATCH($C155,'24A'!$B$192:$B$227,0)),0)</f>
        <v>0</v>
      </c>
      <c r="AD155" s="433">
        <f>IFERROR(INDEX('25A'!$G$192:$G$227,MATCH($C155,'25A'!$B$192:$B$227,0)),0)</f>
        <v>0</v>
      </c>
      <c r="AE155" s="433">
        <f>IFERROR(INDEX('26A'!$G$192:$G$227,MATCH($C155,'26A'!$B$192:$B$227,0)),0)</f>
        <v>0</v>
      </c>
      <c r="AF155" s="433">
        <f>IFERROR(INDEX('27A'!$G$192:$G$227,MATCH($C155,'27A'!$B$192:$B$227,0)),0)</f>
        <v>0</v>
      </c>
      <c r="AG155" s="433">
        <f>IFERROR(INDEX('28A'!$G$192:$G$227,MATCH($C155,'28A'!$B$192:$B$227,0)),0)</f>
        <v>0</v>
      </c>
      <c r="AH155" s="433">
        <f>IFERROR(INDEX('29A'!$G$192:$G$227,MATCH($C155,'29A'!$B$192:$B$227,0)),0)</f>
        <v>0</v>
      </c>
      <c r="AI155" s="433">
        <f>IFERROR(INDEX('30A'!$G$192:$G$227,MATCH($C155,'30A'!$B$192:$B$227,0)),0)</f>
        <v>0</v>
      </c>
    </row>
    <row r="156" spans="1:35" ht="17.399999999999999" hidden="1">
      <c r="A156" s="314"/>
      <c r="B156" s="314"/>
      <c r="C156" s="302" t="s">
        <v>166</v>
      </c>
      <c r="D156" s="309" t="s">
        <v>209</v>
      </c>
      <c r="E156" s="303">
        <f t="shared" si="2"/>
        <v>0</v>
      </c>
      <c r="F156" s="433">
        <f>IFERROR(INDEX('1A'!$G$192:$G$227,MATCH(C156,'1A'!$B$192:$B$227,0)),0)</f>
        <v>0</v>
      </c>
      <c r="G156" s="433">
        <f>IFERROR(INDEX('2A'!$G$192:$G$227,MATCH(C156,'2A'!$B$192:$B$227,0)),0)</f>
        <v>0</v>
      </c>
      <c r="H156" s="433">
        <f>IFERROR(INDEX('3A'!$G$192:$G$227,MATCH(C156,'3A'!$B$192:$B$227,0)),0)</f>
        <v>0</v>
      </c>
      <c r="I156" s="433">
        <f>IFERROR(INDEX('4A'!$G$192:$G$227,MATCH(C156,'4A'!$B$192:$B$227,0)),0)</f>
        <v>0</v>
      </c>
      <c r="J156" s="433">
        <f>IFERROR(INDEX('5A'!$G$192:$G$227,MATCH(C156,'5A'!$B$192:$B$227,0)),0)</f>
        <v>0</v>
      </c>
      <c r="K156" s="433">
        <f>IFERROR(INDEX('6A'!$G$192:$G$227,MATCH(C156,'6A'!$B$192:$B$227,0)),0)</f>
        <v>0</v>
      </c>
      <c r="L156" s="433">
        <f>IFERROR(INDEX('7A'!$G$192:$G$227,MATCH(C156,'7A'!$B$192:$B$227,0)),0)</f>
        <v>0</v>
      </c>
      <c r="M156" s="433">
        <f>IFERROR(INDEX('8A'!$G$192:$G$227,MATCH(C156,'8A'!$B$192:$B$227,0)),0)</f>
        <v>0</v>
      </c>
      <c r="N156" s="433">
        <f>IFERROR(INDEX('9A'!$G$192:$G$227,MATCH(C156,'9A'!$B$192:$B$227,0)),0)</f>
        <v>0</v>
      </c>
      <c r="O156" s="433">
        <f>IFERROR(INDEX('10A'!$G$192:$G$227,MATCH(C156,'10A'!$B$192:$B$227,0)),0)</f>
        <v>0</v>
      </c>
      <c r="P156" s="433">
        <f>IFERROR(INDEX('11A'!$G$192:$G$227,MATCH(C156,'11A'!$B$192:$B$227,0)),0)</f>
        <v>0</v>
      </c>
      <c r="Q156" s="433">
        <f>IFERROR(INDEX('12A'!$G$192:$G$227,MATCH(C156,'12A'!$B$192:$B$227,0)),0)</f>
        <v>0</v>
      </c>
      <c r="R156" s="433">
        <f>IFERROR(INDEX('13A'!$G$192:$G$227,MATCH(C156,'13A'!$B$192:$B$227,0)),0)</f>
        <v>0</v>
      </c>
      <c r="S156" s="433">
        <f>IFERROR(INDEX('14A'!$G$192:$G$227,MATCH(C156,'14A'!$B$192:$B$227,0)),0)</f>
        <v>0</v>
      </c>
      <c r="T156" s="433">
        <f>IFERROR(INDEX('15A'!$G$192:$G$227,MATCH(C156,'15A'!$B$192:$B$227,0)),0)</f>
        <v>0</v>
      </c>
      <c r="U156" s="433">
        <f>IFERROR(INDEX('16A'!$G$192:$G$227,MATCH($C156,'16A'!$B$192:$B$227,0)),0)</f>
        <v>0</v>
      </c>
      <c r="V156" s="433">
        <f>IFERROR(INDEX('17A'!$G$192:$G$227,MATCH($C156,'17A'!$B$192:$B$227,0)),0)</f>
        <v>0</v>
      </c>
      <c r="W156" s="433">
        <f>IFERROR(INDEX('18A'!$G$192:$G$227,MATCH($C156,'18A'!$B$192:$B$227,0)),0)</f>
        <v>0</v>
      </c>
      <c r="X156" s="433">
        <f>IFERROR(INDEX('19A'!$G$192:$G$227,MATCH($C156,'19A'!$B$192:$B$227,0)),0)</f>
        <v>0</v>
      </c>
      <c r="Y156" s="433">
        <f>IFERROR(INDEX('20A'!$G$192:$G$227,MATCH($C156,'20A'!$B$192:$B$227,0)),0)</f>
        <v>0</v>
      </c>
      <c r="Z156" s="433">
        <f>IFERROR(INDEX('21A'!$G$192:$G$227,MATCH($C156,'21A'!$B$192:$B$227,0)),0)</f>
        <v>0</v>
      </c>
      <c r="AA156" s="433">
        <f>IFERROR(INDEX('22A'!$G$192:$G$227,MATCH($C156,'22A'!$B$192:$B$227,0)),0)</f>
        <v>0</v>
      </c>
      <c r="AB156" s="433">
        <f>IFERROR(INDEX('23A'!$G$192:$G$227,MATCH($C156,'23A'!$B$192:$B$227,0)),0)</f>
        <v>0</v>
      </c>
      <c r="AC156" s="433">
        <f>IFERROR(INDEX('24A'!$G$192:$G$227,MATCH($C156,'24A'!$B$192:$B$227,0)),0)</f>
        <v>0</v>
      </c>
      <c r="AD156" s="433">
        <f>IFERROR(INDEX('25A'!$G$192:$G$227,MATCH($C156,'25A'!$B$192:$B$227,0)),0)</f>
        <v>0</v>
      </c>
      <c r="AE156" s="433">
        <f>IFERROR(INDEX('26A'!$G$192:$G$227,MATCH($C156,'26A'!$B$192:$B$227,0)),0)</f>
        <v>0</v>
      </c>
      <c r="AF156" s="433">
        <f>IFERROR(INDEX('27A'!$G$192:$G$227,MATCH($C156,'27A'!$B$192:$B$227,0)),0)</f>
        <v>0</v>
      </c>
      <c r="AG156" s="433">
        <f>IFERROR(INDEX('28A'!$G$192:$G$227,MATCH($C156,'28A'!$B$192:$B$227,0)),0)</f>
        <v>0</v>
      </c>
      <c r="AH156" s="433">
        <f>IFERROR(INDEX('29A'!$G$192:$G$227,MATCH($C156,'29A'!$B$192:$B$227,0)),0)</f>
        <v>0</v>
      </c>
      <c r="AI156" s="433">
        <f>IFERROR(INDEX('30A'!$G$192:$G$227,MATCH($C156,'30A'!$B$192:$B$227,0)),0)</f>
        <v>0</v>
      </c>
    </row>
    <row r="157" spans="1:35" ht="17.399999999999999" hidden="1">
      <c r="A157" s="314"/>
      <c r="B157" s="314"/>
      <c r="C157" s="302" t="s">
        <v>167</v>
      </c>
      <c r="D157" s="309" t="s">
        <v>209</v>
      </c>
      <c r="E157" s="303">
        <f t="shared" si="2"/>
        <v>0</v>
      </c>
      <c r="F157" s="433">
        <f>IFERROR(INDEX('1A'!$G$192:$G$227,MATCH(C157,'1A'!$B$192:$B$227,0)),0)</f>
        <v>0</v>
      </c>
      <c r="G157" s="433">
        <f>IFERROR(INDEX('2A'!$G$192:$G$227,MATCH(C157,'2A'!$B$192:$B$227,0)),0)</f>
        <v>0</v>
      </c>
      <c r="H157" s="433">
        <f>IFERROR(INDEX('3A'!$G$192:$G$227,MATCH(C157,'3A'!$B$192:$B$227,0)),0)</f>
        <v>0</v>
      </c>
      <c r="I157" s="433">
        <f>IFERROR(INDEX('4A'!$G$192:$G$227,MATCH(C157,'4A'!$B$192:$B$227,0)),0)</f>
        <v>0</v>
      </c>
      <c r="J157" s="433">
        <f>IFERROR(INDEX('5A'!$G$192:$G$227,MATCH(C157,'5A'!$B$192:$B$227,0)),0)</f>
        <v>0</v>
      </c>
      <c r="K157" s="433">
        <f>IFERROR(INDEX('6A'!$G$192:$G$227,MATCH(C157,'6A'!$B$192:$B$227,0)),0)</f>
        <v>0</v>
      </c>
      <c r="L157" s="433">
        <f>IFERROR(INDEX('7A'!$G$192:$G$227,MATCH(C157,'7A'!$B$192:$B$227,0)),0)</f>
        <v>0</v>
      </c>
      <c r="M157" s="433">
        <f>IFERROR(INDEX('8A'!$G$192:$G$227,MATCH(C157,'8A'!$B$192:$B$227,0)),0)</f>
        <v>0</v>
      </c>
      <c r="N157" s="433">
        <f>IFERROR(INDEX('9A'!$G$192:$G$227,MATCH(C157,'9A'!$B$192:$B$227,0)),0)</f>
        <v>0</v>
      </c>
      <c r="O157" s="433">
        <f>IFERROR(INDEX('10A'!$G$192:$G$227,MATCH(C157,'10A'!$B$192:$B$227,0)),0)</f>
        <v>0</v>
      </c>
      <c r="P157" s="433">
        <f>IFERROR(INDEX('11A'!$G$192:$G$227,MATCH(C157,'11A'!$B$192:$B$227,0)),0)</f>
        <v>0</v>
      </c>
      <c r="Q157" s="433">
        <f>IFERROR(INDEX('12A'!$G$192:$G$227,MATCH(C157,'12A'!$B$192:$B$227,0)),0)</f>
        <v>0</v>
      </c>
      <c r="R157" s="433">
        <f>IFERROR(INDEX('13A'!$G$192:$G$227,MATCH(C157,'13A'!$B$192:$B$227,0)),0)</f>
        <v>0</v>
      </c>
      <c r="S157" s="433">
        <f>IFERROR(INDEX('14A'!$G$192:$G$227,MATCH(C157,'14A'!$B$192:$B$227,0)),0)</f>
        <v>0</v>
      </c>
      <c r="T157" s="433">
        <f>IFERROR(INDEX('15A'!$G$192:$G$227,MATCH(C157,'15A'!$B$192:$B$227,0)),0)</f>
        <v>0</v>
      </c>
      <c r="U157" s="433">
        <f>IFERROR(INDEX('16A'!$G$192:$G$227,MATCH($C157,'16A'!$B$192:$B$227,0)),0)</f>
        <v>0</v>
      </c>
      <c r="V157" s="433">
        <f>IFERROR(INDEX('17A'!$G$192:$G$227,MATCH($C157,'17A'!$B$192:$B$227,0)),0)</f>
        <v>0</v>
      </c>
      <c r="W157" s="433">
        <f>IFERROR(INDEX('18A'!$G$192:$G$227,MATCH($C157,'18A'!$B$192:$B$227,0)),0)</f>
        <v>0</v>
      </c>
      <c r="X157" s="433">
        <f>IFERROR(INDEX('19A'!$G$192:$G$227,MATCH($C157,'19A'!$B$192:$B$227,0)),0)</f>
        <v>0</v>
      </c>
      <c r="Y157" s="433">
        <f>IFERROR(INDEX('20A'!$G$192:$G$227,MATCH($C157,'20A'!$B$192:$B$227,0)),0)</f>
        <v>0</v>
      </c>
      <c r="Z157" s="433">
        <f>IFERROR(INDEX('21A'!$G$192:$G$227,MATCH($C157,'21A'!$B$192:$B$227,0)),0)</f>
        <v>0</v>
      </c>
      <c r="AA157" s="433">
        <f>IFERROR(INDEX('22A'!$G$192:$G$227,MATCH($C157,'22A'!$B$192:$B$227,0)),0)</f>
        <v>0</v>
      </c>
      <c r="AB157" s="433">
        <f>IFERROR(INDEX('23A'!$G$192:$G$227,MATCH($C157,'23A'!$B$192:$B$227,0)),0)</f>
        <v>0</v>
      </c>
      <c r="AC157" s="433">
        <f>IFERROR(INDEX('24A'!$G$192:$G$227,MATCH($C157,'24A'!$B$192:$B$227,0)),0)</f>
        <v>0</v>
      </c>
      <c r="AD157" s="433">
        <f>IFERROR(INDEX('25A'!$G$192:$G$227,MATCH($C157,'25A'!$B$192:$B$227,0)),0)</f>
        <v>0</v>
      </c>
      <c r="AE157" s="433">
        <f>IFERROR(INDEX('26A'!$G$192:$G$227,MATCH($C157,'26A'!$B$192:$B$227,0)),0)</f>
        <v>0</v>
      </c>
      <c r="AF157" s="433">
        <f>IFERROR(INDEX('27A'!$G$192:$G$227,MATCH($C157,'27A'!$B$192:$B$227,0)),0)</f>
        <v>0</v>
      </c>
      <c r="AG157" s="433">
        <f>IFERROR(INDEX('28A'!$G$192:$G$227,MATCH($C157,'28A'!$B$192:$B$227,0)),0)</f>
        <v>0</v>
      </c>
      <c r="AH157" s="433">
        <f>IFERROR(INDEX('29A'!$G$192:$G$227,MATCH($C157,'29A'!$B$192:$B$227,0)),0)</f>
        <v>0</v>
      </c>
      <c r="AI157" s="433">
        <f>IFERROR(INDEX('30A'!$G$192:$G$227,MATCH($C157,'30A'!$B$192:$B$227,0)),0)</f>
        <v>0</v>
      </c>
    </row>
    <row r="158" spans="1:35" ht="17.399999999999999" hidden="1">
      <c r="A158" s="314"/>
      <c r="B158" s="314"/>
      <c r="C158" s="302" t="s">
        <v>168</v>
      </c>
      <c r="D158" s="309" t="s">
        <v>209</v>
      </c>
      <c r="E158" s="303">
        <f t="shared" si="2"/>
        <v>0</v>
      </c>
      <c r="F158" s="433">
        <f>IFERROR(INDEX('1A'!$G$192:$G$227,MATCH(C158,'1A'!$B$192:$B$227,0)),0)</f>
        <v>0</v>
      </c>
      <c r="G158" s="433">
        <f>IFERROR(INDEX('2A'!$G$192:$G$227,MATCH(C158,'2A'!$B$192:$B$227,0)),0)</f>
        <v>0</v>
      </c>
      <c r="H158" s="433">
        <f>IFERROR(INDEX('3A'!$G$192:$G$227,MATCH(C158,'3A'!$B$192:$B$227,0)),0)</f>
        <v>0</v>
      </c>
      <c r="I158" s="433">
        <f>IFERROR(INDEX('4A'!$G$192:$G$227,MATCH(C158,'4A'!$B$192:$B$227,0)),0)</f>
        <v>0</v>
      </c>
      <c r="J158" s="433">
        <f>IFERROR(INDEX('5A'!$G$192:$G$227,MATCH(C158,'5A'!$B$192:$B$227,0)),0)</f>
        <v>0</v>
      </c>
      <c r="K158" s="433">
        <f>IFERROR(INDEX('6A'!$G$192:$G$227,MATCH(C158,'6A'!$B$192:$B$227,0)),0)</f>
        <v>0</v>
      </c>
      <c r="L158" s="433">
        <f>IFERROR(INDEX('7A'!$G$192:$G$227,MATCH(C158,'7A'!$B$192:$B$227,0)),0)</f>
        <v>0</v>
      </c>
      <c r="M158" s="433">
        <f>IFERROR(INDEX('8A'!$G$192:$G$227,MATCH(C158,'8A'!$B$192:$B$227,0)),0)</f>
        <v>0</v>
      </c>
      <c r="N158" s="433">
        <f>IFERROR(INDEX('9A'!$G$192:$G$227,MATCH(C158,'9A'!$B$192:$B$227,0)),0)</f>
        <v>0</v>
      </c>
      <c r="O158" s="433">
        <f>IFERROR(INDEX('10A'!$G$192:$G$227,MATCH(C158,'10A'!$B$192:$B$227,0)),0)</f>
        <v>0</v>
      </c>
      <c r="P158" s="433">
        <f>IFERROR(INDEX('11A'!$G$192:$G$227,MATCH(C158,'11A'!$B$192:$B$227,0)),0)</f>
        <v>0</v>
      </c>
      <c r="Q158" s="433">
        <f>IFERROR(INDEX('12A'!$G$192:$G$227,MATCH(C158,'12A'!$B$192:$B$227,0)),0)</f>
        <v>0</v>
      </c>
      <c r="R158" s="433">
        <f>IFERROR(INDEX('13A'!$G$192:$G$227,MATCH(C158,'13A'!$B$192:$B$227,0)),0)</f>
        <v>0</v>
      </c>
      <c r="S158" s="433">
        <f>IFERROR(INDEX('14A'!$G$192:$G$227,MATCH(C158,'14A'!$B$192:$B$227,0)),0)</f>
        <v>0</v>
      </c>
      <c r="T158" s="433">
        <f>IFERROR(INDEX('15A'!$G$192:$G$227,MATCH(C158,'15A'!$B$192:$B$227,0)),0)</f>
        <v>0</v>
      </c>
      <c r="U158" s="433">
        <f>IFERROR(INDEX('16A'!$G$192:$G$227,MATCH($C158,'16A'!$B$192:$B$227,0)),0)</f>
        <v>0</v>
      </c>
      <c r="V158" s="433">
        <f>IFERROR(INDEX('17A'!$G$192:$G$227,MATCH($C158,'17A'!$B$192:$B$227,0)),0)</f>
        <v>0</v>
      </c>
      <c r="W158" s="433">
        <f>IFERROR(INDEX('18A'!$G$192:$G$227,MATCH($C158,'18A'!$B$192:$B$227,0)),0)</f>
        <v>0</v>
      </c>
      <c r="X158" s="433">
        <f>IFERROR(INDEX('19A'!$G$192:$G$227,MATCH($C158,'19A'!$B$192:$B$227,0)),0)</f>
        <v>0</v>
      </c>
      <c r="Y158" s="433">
        <f>IFERROR(INDEX('20A'!$G$192:$G$227,MATCH($C158,'20A'!$B$192:$B$227,0)),0)</f>
        <v>0</v>
      </c>
      <c r="Z158" s="433">
        <f>IFERROR(INDEX('21A'!$G$192:$G$227,MATCH($C158,'21A'!$B$192:$B$227,0)),0)</f>
        <v>0</v>
      </c>
      <c r="AA158" s="433">
        <f>IFERROR(INDEX('22A'!$G$192:$G$227,MATCH($C158,'22A'!$B$192:$B$227,0)),0)</f>
        <v>0</v>
      </c>
      <c r="AB158" s="433">
        <f>IFERROR(INDEX('23A'!$G$192:$G$227,MATCH($C158,'23A'!$B$192:$B$227,0)),0)</f>
        <v>0</v>
      </c>
      <c r="AC158" s="433">
        <f>IFERROR(INDEX('24A'!$G$192:$G$227,MATCH($C158,'24A'!$B$192:$B$227,0)),0)</f>
        <v>0</v>
      </c>
      <c r="AD158" s="433">
        <f>IFERROR(INDEX('25A'!$G$192:$G$227,MATCH($C158,'25A'!$B$192:$B$227,0)),0)</f>
        <v>0</v>
      </c>
      <c r="AE158" s="433">
        <f>IFERROR(INDEX('26A'!$G$192:$G$227,MATCH($C158,'26A'!$B$192:$B$227,0)),0)</f>
        <v>0</v>
      </c>
      <c r="AF158" s="433">
        <f>IFERROR(INDEX('27A'!$G$192:$G$227,MATCH($C158,'27A'!$B$192:$B$227,0)),0)</f>
        <v>0</v>
      </c>
      <c r="AG158" s="433">
        <f>IFERROR(INDEX('28A'!$G$192:$G$227,MATCH($C158,'28A'!$B$192:$B$227,0)),0)</f>
        <v>0</v>
      </c>
      <c r="AH158" s="433">
        <f>IFERROR(INDEX('29A'!$G$192:$G$227,MATCH($C158,'29A'!$B$192:$B$227,0)),0)</f>
        <v>0</v>
      </c>
      <c r="AI158" s="433">
        <f>IFERROR(INDEX('30A'!$G$192:$G$227,MATCH($C158,'30A'!$B$192:$B$227,0)),0)</f>
        <v>0</v>
      </c>
    </row>
    <row r="159" spans="1:35" ht="17.399999999999999" hidden="1">
      <c r="A159" s="314"/>
      <c r="B159" s="314"/>
      <c r="C159" s="302" t="s">
        <v>169</v>
      </c>
      <c r="D159" s="309" t="s">
        <v>209</v>
      </c>
      <c r="E159" s="303">
        <f t="shared" si="2"/>
        <v>0</v>
      </c>
      <c r="F159" s="433">
        <f>IFERROR(INDEX('1A'!$G$192:$G$227,MATCH(C159,'1A'!$B$192:$B$227,0)),0)</f>
        <v>0</v>
      </c>
      <c r="G159" s="433">
        <f>IFERROR(INDEX('2A'!$G$192:$G$227,MATCH(C159,'2A'!$B$192:$B$227,0)),0)</f>
        <v>0</v>
      </c>
      <c r="H159" s="433">
        <f>IFERROR(INDEX('3A'!$G$192:$G$227,MATCH(C159,'3A'!$B$192:$B$227,0)),0)</f>
        <v>0</v>
      </c>
      <c r="I159" s="433">
        <f>IFERROR(INDEX('4A'!$G$192:$G$227,MATCH(C159,'4A'!$B$192:$B$227,0)),0)</f>
        <v>0</v>
      </c>
      <c r="J159" s="433">
        <f>IFERROR(INDEX('5A'!$G$192:$G$227,MATCH(C159,'5A'!$B$192:$B$227,0)),0)</f>
        <v>0</v>
      </c>
      <c r="K159" s="433">
        <f>IFERROR(INDEX('6A'!$G$192:$G$227,MATCH(C159,'6A'!$B$192:$B$227,0)),0)</f>
        <v>0</v>
      </c>
      <c r="L159" s="433">
        <f>IFERROR(INDEX('7A'!$G$192:$G$227,MATCH(C159,'7A'!$B$192:$B$227,0)),0)</f>
        <v>0</v>
      </c>
      <c r="M159" s="433">
        <f>IFERROR(INDEX('8A'!$G$192:$G$227,MATCH(C159,'8A'!$B$192:$B$227,0)),0)</f>
        <v>0</v>
      </c>
      <c r="N159" s="433">
        <f>IFERROR(INDEX('9A'!$G$192:$G$227,MATCH(C159,'9A'!$B$192:$B$227,0)),0)</f>
        <v>0</v>
      </c>
      <c r="O159" s="433">
        <f>IFERROR(INDEX('10A'!$G$192:$G$227,MATCH(C159,'10A'!$B$192:$B$227,0)),0)</f>
        <v>0</v>
      </c>
      <c r="P159" s="433">
        <f>IFERROR(INDEX('11A'!$G$192:$G$227,MATCH(C159,'11A'!$B$192:$B$227,0)),0)</f>
        <v>0</v>
      </c>
      <c r="Q159" s="433">
        <f>IFERROR(INDEX('12A'!$G$192:$G$227,MATCH(C159,'12A'!$B$192:$B$227,0)),0)</f>
        <v>0</v>
      </c>
      <c r="R159" s="433">
        <f>IFERROR(INDEX('13A'!$G$192:$G$227,MATCH(C159,'13A'!$B$192:$B$227,0)),0)</f>
        <v>0</v>
      </c>
      <c r="S159" s="433">
        <f>IFERROR(INDEX('14A'!$G$192:$G$227,MATCH(C159,'14A'!$B$192:$B$227,0)),0)</f>
        <v>0</v>
      </c>
      <c r="T159" s="433">
        <f>IFERROR(INDEX('15A'!$G$192:$G$227,MATCH(C159,'15A'!$B$192:$B$227,0)),0)</f>
        <v>0</v>
      </c>
      <c r="U159" s="433">
        <f>IFERROR(INDEX('16A'!$G$192:$G$227,MATCH($C159,'16A'!$B$192:$B$227,0)),0)</f>
        <v>0</v>
      </c>
      <c r="V159" s="433">
        <f>IFERROR(INDEX('17A'!$G$192:$G$227,MATCH($C159,'17A'!$B$192:$B$227,0)),0)</f>
        <v>0</v>
      </c>
      <c r="W159" s="433">
        <f>IFERROR(INDEX('18A'!$G$192:$G$227,MATCH($C159,'18A'!$B$192:$B$227,0)),0)</f>
        <v>0</v>
      </c>
      <c r="X159" s="433">
        <f>IFERROR(INDEX('19A'!$G$192:$G$227,MATCH($C159,'19A'!$B$192:$B$227,0)),0)</f>
        <v>0</v>
      </c>
      <c r="Y159" s="433">
        <f>IFERROR(INDEX('20A'!$G$192:$G$227,MATCH($C159,'20A'!$B$192:$B$227,0)),0)</f>
        <v>0</v>
      </c>
      <c r="Z159" s="433">
        <f>IFERROR(INDEX('21A'!$G$192:$G$227,MATCH($C159,'21A'!$B$192:$B$227,0)),0)</f>
        <v>0</v>
      </c>
      <c r="AA159" s="433">
        <f>IFERROR(INDEX('22A'!$G$192:$G$227,MATCH($C159,'22A'!$B$192:$B$227,0)),0)</f>
        <v>0</v>
      </c>
      <c r="AB159" s="433">
        <f>IFERROR(INDEX('23A'!$G$192:$G$227,MATCH($C159,'23A'!$B$192:$B$227,0)),0)</f>
        <v>0</v>
      </c>
      <c r="AC159" s="433">
        <f>IFERROR(INDEX('24A'!$G$192:$G$227,MATCH($C159,'24A'!$B$192:$B$227,0)),0)</f>
        <v>0</v>
      </c>
      <c r="AD159" s="433">
        <f>IFERROR(INDEX('25A'!$G$192:$G$227,MATCH($C159,'25A'!$B$192:$B$227,0)),0)</f>
        <v>0</v>
      </c>
      <c r="AE159" s="433">
        <f>IFERROR(INDEX('26A'!$G$192:$G$227,MATCH($C159,'26A'!$B$192:$B$227,0)),0)</f>
        <v>0</v>
      </c>
      <c r="AF159" s="433">
        <f>IFERROR(INDEX('27A'!$G$192:$G$227,MATCH($C159,'27A'!$B$192:$B$227,0)),0)</f>
        <v>0</v>
      </c>
      <c r="AG159" s="433">
        <f>IFERROR(INDEX('28A'!$G$192:$G$227,MATCH($C159,'28A'!$B$192:$B$227,0)),0)</f>
        <v>0</v>
      </c>
      <c r="AH159" s="433">
        <f>IFERROR(INDEX('29A'!$G$192:$G$227,MATCH($C159,'29A'!$B$192:$B$227,0)),0)</f>
        <v>0</v>
      </c>
      <c r="AI159" s="433">
        <f>IFERROR(INDEX('30A'!$G$192:$G$227,MATCH($C159,'30A'!$B$192:$B$227,0)),0)</f>
        <v>0</v>
      </c>
    </row>
    <row r="160" spans="1:35" ht="17.399999999999999" hidden="1">
      <c r="A160" s="314"/>
      <c r="B160" s="314"/>
      <c r="C160" s="302" t="s">
        <v>170</v>
      </c>
      <c r="D160" s="309" t="s">
        <v>209</v>
      </c>
      <c r="E160" s="303">
        <f>SUM(F160:T160)</f>
        <v>0</v>
      </c>
      <c r="F160" s="433">
        <f>IFERROR(INDEX('1A'!$G$192:$G$227,MATCH(C160,'1A'!$B$192:$B$227,0)),0)</f>
        <v>0</v>
      </c>
      <c r="G160" s="433">
        <f>IFERROR(INDEX('2A'!$G$192:$G$227,MATCH(C160,'2A'!$B$192:$B$227,0)),0)</f>
        <v>0</v>
      </c>
      <c r="H160" s="433">
        <f>IFERROR(INDEX('3A'!$G$192:$G$227,MATCH(C160,'3A'!$B$192:$B$227,0)),0)</f>
        <v>0</v>
      </c>
      <c r="I160" s="433">
        <f>IFERROR(INDEX('4A'!$G$192:$G$227,MATCH(C160,'4A'!$B$192:$B$227,0)),0)</f>
        <v>0</v>
      </c>
      <c r="J160" s="433">
        <f>IFERROR(INDEX('5A'!$G$192:$G$227,MATCH(C160,'5A'!$B$192:$B$227,0)),0)</f>
        <v>0</v>
      </c>
      <c r="K160" s="433">
        <f>IFERROR(INDEX('6A'!$G$192:$G$227,MATCH(C160,'6A'!$B$192:$B$227,0)),0)</f>
        <v>0</v>
      </c>
      <c r="L160" s="433">
        <f>IFERROR(INDEX('7A'!$G$192:$G$227,MATCH(C160,'7A'!$B$192:$B$227,0)),0)</f>
        <v>0</v>
      </c>
      <c r="M160" s="433">
        <f>IFERROR(INDEX('8A'!$G$192:$G$227,MATCH(C160,'8A'!$B$192:$B$227,0)),0)</f>
        <v>0</v>
      </c>
      <c r="N160" s="433">
        <f>IFERROR(INDEX('9A'!$G$192:$G$227,MATCH(C160,'9A'!$B$192:$B$227,0)),0)</f>
        <v>0</v>
      </c>
      <c r="O160" s="433">
        <f>IFERROR(INDEX('10A'!$G$192:$G$227,MATCH(C160,'10A'!$B$192:$B$227,0)),0)</f>
        <v>0</v>
      </c>
      <c r="P160" s="433">
        <f>IFERROR(INDEX('11A'!$G$192:$G$227,MATCH(C160,'11A'!$B$192:$B$227,0)),0)</f>
        <v>0</v>
      </c>
      <c r="Q160" s="433">
        <f>IFERROR(INDEX('12A'!$G$192:$G$227,MATCH(C160,'12A'!$B$192:$B$227,0)),0)</f>
        <v>0</v>
      </c>
      <c r="R160" s="433">
        <f>IFERROR(INDEX('13A'!$G$192:$G$227,MATCH(C160,'13A'!$B$192:$B$227,0)),0)</f>
        <v>0</v>
      </c>
      <c r="S160" s="433">
        <f>IFERROR(INDEX('14A'!$G$192:$G$227,MATCH(C160,'14A'!$B$192:$B$227,0)),0)</f>
        <v>0</v>
      </c>
      <c r="T160" s="433">
        <f>IFERROR(INDEX('15A'!$G$192:$G$227,MATCH(C160,'15A'!$B$192:$B$227,0)),0)</f>
        <v>0</v>
      </c>
      <c r="U160" s="433">
        <f>IFERROR(INDEX('16A'!$G$192:$G$227,MATCH($C160,'16A'!$B$192:$B$227,0)),0)</f>
        <v>0</v>
      </c>
      <c r="V160" s="433">
        <f>IFERROR(INDEX('17A'!$G$192:$G$227,MATCH($C160,'17A'!$B$192:$B$227,0)),0)</f>
        <v>0</v>
      </c>
      <c r="W160" s="433">
        <f>IFERROR(INDEX('18A'!$G$192:$G$227,MATCH($C160,'18A'!$B$192:$B$227,0)),0)</f>
        <v>0</v>
      </c>
      <c r="X160" s="433">
        <f>IFERROR(INDEX('19A'!$G$192:$G$227,MATCH($C160,'19A'!$B$192:$B$227,0)),0)</f>
        <v>0</v>
      </c>
      <c r="Y160" s="433">
        <f>IFERROR(INDEX('20A'!$G$192:$G$227,MATCH($C160,'20A'!$B$192:$B$227,0)),0)</f>
        <v>0</v>
      </c>
      <c r="Z160" s="433">
        <f>IFERROR(INDEX('21A'!$G$192:$G$227,MATCH($C160,'21A'!$B$192:$B$227,0)),0)</f>
        <v>0</v>
      </c>
      <c r="AA160" s="433">
        <f>IFERROR(INDEX('22A'!$G$192:$G$227,MATCH($C160,'22A'!$B$192:$B$227,0)),0)</f>
        <v>0</v>
      </c>
      <c r="AB160" s="433">
        <f>IFERROR(INDEX('23A'!$G$192:$G$227,MATCH($C160,'23A'!$B$192:$B$227,0)),0)</f>
        <v>0</v>
      </c>
      <c r="AC160" s="433">
        <f>IFERROR(INDEX('24A'!$G$192:$G$227,MATCH($C160,'24A'!$B$192:$B$227,0)),0)</f>
        <v>0</v>
      </c>
      <c r="AD160" s="433">
        <f>IFERROR(INDEX('25A'!$G$192:$G$227,MATCH($C160,'25A'!$B$192:$B$227,0)),0)</f>
        <v>0</v>
      </c>
      <c r="AE160" s="433">
        <f>IFERROR(INDEX('26A'!$G$192:$G$227,MATCH($C160,'26A'!$B$192:$B$227,0)),0)</f>
        <v>0</v>
      </c>
      <c r="AF160" s="433">
        <f>IFERROR(INDEX('27A'!$G$192:$G$227,MATCH($C160,'27A'!$B$192:$B$227,0)),0)</f>
        <v>0</v>
      </c>
      <c r="AG160" s="433">
        <f>IFERROR(INDEX('28A'!$G$192:$G$227,MATCH($C160,'28A'!$B$192:$B$227,0)),0)</f>
        <v>0</v>
      </c>
      <c r="AH160" s="433">
        <f>IFERROR(INDEX('29A'!$G$192:$G$227,MATCH($C160,'29A'!$B$192:$B$227,0)),0)</f>
        <v>0</v>
      </c>
      <c r="AI160" s="433">
        <f>IFERROR(INDEX('30A'!$G$192:$G$227,MATCH($C160,'30A'!$B$192:$B$227,0)),0)</f>
        <v>0</v>
      </c>
    </row>
    <row r="161" spans="1:35" ht="17.399999999999999" hidden="1">
      <c r="A161" s="314"/>
      <c r="B161" s="314"/>
      <c r="C161" s="302" t="s">
        <v>171</v>
      </c>
      <c r="D161" s="309" t="s">
        <v>209</v>
      </c>
      <c r="E161" s="303">
        <f t="shared" si="2"/>
        <v>0</v>
      </c>
      <c r="F161" s="433">
        <f>IFERROR(INDEX('1A'!$G$192:$G$227,MATCH(C161,'1A'!$B$192:$B$227,0)),0)</f>
        <v>0</v>
      </c>
      <c r="G161" s="433">
        <f>IFERROR(INDEX('2A'!$G$192:$G$227,MATCH(C161,'2A'!$B$192:$B$227,0)),0)</f>
        <v>0</v>
      </c>
      <c r="H161" s="433">
        <f>IFERROR(INDEX('3A'!$G$192:$G$227,MATCH(C161,'3A'!$B$192:$B$227,0)),0)</f>
        <v>0</v>
      </c>
      <c r="I161" s="433">
        <f>IFERROR(INDEX('4A'!$G$192:$G$227,MATCH(C161,'4A'!$B$192:$B$227,0)),0)</f>
        <v>0</v>
      </c>
      <c r="J161" s="433">
        <f>IFERROR(INDEX('5A'!$G$192:$G$227,MATCH(C161,'5A'!$B$192:$B$227,0)),0)</f>
        <v>0</v>
      </c>
      <c r="K161" s="433">
        <f>IFERROR(INDEX('6A'!$G$192:$G$227,MATCH(C161,'6A'!$B$192:$B$227,0)),0)</f>
        <v>0</v>
      </c>
      <c r="L161" s="433">
        <f>IFERROR(INDEX('7A'!$G$192:$G$227,MATCH(C161,'7A'!$B$192:$B$227,0)),0)</f>
        <v>0</v>
      </c>
      <c r="M161" s="433">
        <f>IFERROR(INDEX('8A'!$G$192:$G$227,MATCH(C161,'8A'!$B$192:$B$227,0)),0)</f>
        <v>0</v>
      </c>
      <c r="N161" s="433">
        <f>IFERROR(INDEX('9A'!$G$192:$G$227,MATCH(C161,'9A'!$B$192:$B$227,0)),0)</f>
        <v>0</v>
      </c>
      <c r="O161" s="433">
        <f>IFERROR(INDEX('10A'!$G$192:$G$227,MATCH(C161,'10A'!$B$192:$B$227,0)),0)</f>
        <v>0</v>
      </c>
      <c r="P161" s="433">
        <f>IFERROR(INDEX('11A'!$G$192:$G$227,MATCH(C161,'11A'!$B$192:$B$227,0)),0)</f>
        <v>0</v>
      </c>
      <c r="Q161" s="433">
        <f>IFERROR(INDEX('12A'!$G$192:$G$227,MATCH(C161,'12A'!$B$192:$B$227,0)),0)</f>
        <v>0</v>
      </c>
      <c r="R161" s="433">
        <f>IFERROR(INDEX('13A'!$G$192:$G$227,MATCH(C161,'13A'!$B$192:$B$227,0)),0)</f>
        <v>0</v>
      </c>
      <c r="S161" s="433">
        <f>IFERROR(INDEX('14A'!$G$192:$G$227,MATCH(C161,'14A'!$B$192:$B$227,0)),0)</f>
        <v>0</v>
      </c>
      <c r="T161" s="433">
        <f>IFERROR(INDEX('15A'!$G$192:$G$227,MATCH(C161,'15A'!$B$192:$B$227,0)),0)</f>
        <v>0</v>
      </c>
      <c r="U161" s="433">
        <f>IFERROR(INDEX('16A'!$G$192:$G$227,MATCH($C161,'16A'!$B$192:$B$227,0)),0)</f>
        <v>0</v>
      </c>
      <c r="V161" s="433">
        <f>IFERROR(INDEX('17A'!$G$192:$G$227,MATCH($C161,'17A'!$B$192:$B$227,0)),0)</f>
        <v>0</v>
      </c>
      <c r="W161" s="433">
        <f>IFERROR(INDEX('18A'!$G$192:$G$227,MATCH($C161,'18A'!$B$192:$B$227,0)),0)</f>
        <v>0</v>
      </c>
      <c r="X161" s="433">
        <f>IFERROR(INDEX('19A'!$G$192:$G$227,MATCH($C161,'19A'!$B$192:$B$227,0)),0)</f>
        <v>0</v>
      </c>
      <c r="Y161" s="433">
        <f>IFERROR(INDEX('20A'!$G$192:$G$227,MATCH($C161,'20A'!$B$192:$B$227,0)),0)</f>
        <v>0</v>
      </c>
      <c r="Z161" s="433">
        <f>IFERROR(INDEX('21A'!$G$192:$G$227,MATCH($C161,'21A'!$B$192:$B$227,0)),0)</f>
        <v>0</v>
      </c>
      <c r="AA161" s="433">
        <f>IFERROR(INDEX('22A'!$G$192:$G$227,MATCH($C161,'22A'!$B$192:$B$227,0)),0)</f>
        <v>0</v>
      </c>
      <c r="AB161" s="433">
        <f>IFERROR(INDEX('23A'!$G$192:$G$227,MATCH($C161,'23A'!$B$192:$B$227,0)),0)</f>
        <v>0</v>
      </c>
      <c r="AC161" s="433">
        <f>IFERROR(INDEX('24A'!$G$192:$G$227,MATCH($C161,'24A'!$B$192:$B$227,0)),0)</f>
        <v>0</v>
      </c>
      <c r="AD161" s="433">
        <f>IFERROR(INDEX('25A'!$G$192:$G$227,MATCH($C161,'25A'!$B$192:$B$227,0)),0)</f>
        <v>0</v>
      </c>
      <c r="AE161" s="433">
        <f>IFERROR(INDEX('26A'!$G$192:$G$227,MATCH($C161,'26A'!$B$192:$B$227,0)),0)</f>
        <v>0</v>
      </c>
      <c r="AF161" s="433">
        <f>IFERROR(INDEX('27A'!$G$192:$G$227,MATCH($C161,'27A'!$B$192:$B$227,0)),0)</f>
        <v>0</v>
      </c>
      <c r="AG161" s="433">
        <f>IFERROR(INDEX('28A'!$G$192:$G$227,MATCH($C161,'28A'!$B$192:$B$227,0)),0)</f>
        <v>0</v>
      </c>
      <c r="AH161" s="433">
        <f>IFERROR(INDEX('29A'!$G$192:$G$227,MATCH($C161,'29A'!$B$192:$B$227,0)),0)</f>
        <v>0</v>
      </c>
      <c r="AI161" s="433">
        <f>IFERROR(INDEX('30A'!$G$192:$G$227,MATCH($C161,'30A'!$B$192:$B$227,0)),0)</f>
        <v>0</v>
      </c>
    </row>
    <row r="162" spans="1:35" ht="17.399999999999999" hidden="1">
      <c r="A162" s="314"/>
      <c r="B162" s="314"/>
      <c r="C162" s="302" t="s">
        <v>705</v>
      </c>
      <c r="D162" s="309" t="s">
        <v>209</v>
      </c>
      <c r="E162" s="303">
        <f t="shared" si="2"/>
        <v>0</v>
      </c>
      <c r="F162" s="433">
        <f>IFERROR(INDEX('1A'!$G$192:$G$227,MATCH(C162,'1A'!$B$192:$B$227,0)),0)</f>
        <v>0</v>
      </c>
      <c r="G162" s="433">
        <f>IFERROR(INDEX('2A'!$G$192:$G$227,MATCH(C162,'2A'!$B$192:$B$227,0)),0)</f>
        <v>0</v>
      </c>
      <c r="H162" s="433">
        <f>IFERROR(INDEX('3A'!$G$192:$G$227,MATCH(C162,'3A'!$B$192:$B$227,0)),0)</f>
        <v>0</v>
      </c>
      <c r="I162" s="433">
        <f>IFERROR(INDEX('4A'!$G$192:$G$227,MATCH(C162,'4A'!$B$192:$B$227,0)),0)</f>
        <v>0</v>
      </c>
      <c r="J162" s="433">
        <f>IFERROR(INDEX('5A'!$G$192:$G$227,MATCH(C162,'5A'!$B$192:$B$227,0)),0)</f>
        <v>0</v>
      </c>
      <c r="K162" s="433">
        <f>IFERROR(INDEX('6A'!$G$192:$G$227,MATCH(C162,'6A'!$B$192:$B$227,0)),0)</f>
        <v>0</v>
      </c>
      <c r="L162" s="433">
        <f>IFERROR(INDEX('7A'!$G$192:$G$227,MATCH(C162,'7A'!$B$192:$B$227,0)),0)</f>
        <v>0</v>
      </c>
      <c r="M162" s="433">
        <f>IFERROR(INDEX('8A'!$G$192:$G$227,MATCH(C162,'8A'!$B$192:$B$227,0)),0)</f>
        <v>0</v>
      </c>
      <c r="N162" s="433">
        <f>IFERROR(INDEX('9A'!$G$192:$G$227,MATCH(C162,'9A'!$B$192:$B$227,0)),0)</f>
        <v>0</v>
      </c>
      <c r="O162" s="433">
        <f>IFERROR(INDEX('10A'!$G$192:$G$227,MATCH(C162,'10A'!$B$192:$B$227,0)),0)</f>
        <v>0</v>
      </c>
      <c r="P162" s="433">
        <f>IFERROR(INDEX('11A'!$G$192:$G$227,MATCH(C162,'11A'!$B$192:$B$227,0)),0)</f>
        <v>0</v>
      </c>
      <c r="Q162" s="433">
        <f>IFERROR(INDEX('12A'!$G$192:$G$227,MATCH(C162,'12A'!$B$192:$B$227,0)),0)</f>
        <v>0</v>
      </c>
      <c r="R162" s="433">
        <f>IFERROR(INDEX('13A'!$G$192:$G$227,MATCH(C162,'13A'!$B$192:$B$227,0)),0)</f>
        <v>0</v>
      </c>
      <c r="S162" s="433">
        <f>IFERROR(INDEX('14A'!$G$192:$G$227,MATCH(C162,'14A'!$B$192:$B$227,0)),0)</f>
        <v>0</v>
      </c>
      <c r="T162" s="433">
        <f>IFERROR(INDEX('15A'!$G$192:$G$227,MATCH(C162,'15A'!$B$192:$B$227,0)),0)</f>
        <v>0</v>
      </c>
      <c r="U162" s="433">
        <f>IFERROR(INDEX('16A'!$G$192:$G$227,MATCH($C162,'16A'!$B$192:$B$227,0)),0)</f>
        <v>0</v>
      </c>
      <c r="V162" s="433">
        <f>IFERROR(INDEX('17A'!$G$192:$G$227,MATCH($C162,'17A'!$B$192:$B$227,0)),0)</f>
        <v>0</v>
      </c>
      <c r="W162" s="433">
        <f>IFERROR(INDEX('18A'!$G$192:$G$227,MATCH($C162,'18A'!$B$192:$B$227,0)),0)</f>
        <v>0</v>
      </c>
      <c r="X162" s="433">
        <f>IFERROR(INDEX('19A'!$G$192:$G$227,MATCH($C162,'19A'!$B$192:$B$227,0)),0)</f>
        <v>0</v>
      </c>
      <c r="Y162" s="433">
        <f>IFERROR(INDEX('20A'!$G$192:$G$227,MATCH($C162,'20A'!$B$192:$B$227,0)),0)</f>
        <v>0</v>
      </c>
      <c r="Z162" s="433">
        <f>IFERROR(INDEX('21A'!$G$192:$G$227,MATCH($C162,'21A'!$B$192:$B$227,0)),0)</f>
        <v>0</v>
      </c>
      <c r="AA162" s="433">
        <f>IFERROR(INDEX('22A'!$G$192:$G$227,MATCH($C162,'22A'!$B$192:$B$227,0)),0)</f>
        <v>0</v>
      </c>
      <c r="AB162" s="433">
        <f>IFERROR(INDEX('23A'!$G$192:$G$227,MATCH($C162,'23A'!$B$192:$B$227,0)),0)</f>
        <v>0</v>
      </c>
      <c r="AC162" s="433">
        <f>IFERROR(INDEX('24A'!$G$192:$G$227,MATCH($C162,'24A'!$B$192:$B$227,0)),0)</f>
        <v>0</v>
      </c>
      <c r="AD162" s="433">
        <f>IFERROR(INDEX('25A'!$G$192:$G$227,MATCH($C162,'25A'!$B$192:$B$227,0)),0)</f>
        <v>0</v>
      </c>
      <c r="AE162" s="433">
        <f>IFERROR(INDEX('26A'!$G$192:$G$227,MATCH($C162,'26A'!$B$192:$B$227,0)),0)</f>
        <v>0</v>
      </c>
      <c r="AF162" s="433">
        <f>IFERROR(INDEX('27A'!$G$192:$G$227,MATCH($C162,'27A'!$B$192:$B$227,0)),0)</f>
        <v>0</v>
      </c>
      <c r="AG162" s="433">
        <f>IFERROR(INDEX('28A'!$G$192:$G$227,MATCH($C162,'28A'!$B$192:$B$227,0)),0)</f>
        <v>0</v>
      </c>
      <c r="AH162" s="433">
        <f>IFERROR(INDEX('29A'!$G$192:$G$227,MATCH($C162,'29A'!$B$192:$B$227,0)),0)</f>
        <v>0</v>
      </c>
      <c r="AI162" s="433">
        <f>IFERROR(INDEX('30A'!$G$192:$G$227,MATCH($C162,'30A'!$B$192:$B$227,0)),0)</f>
        <v>0</v>
      </c>
    </row>
    <row r="163" spans="1:35" ht="17.399999999999999" hidden="1">
      <c r="A163" s="314"/>
      <c r="B163" s="314"/>
      <c r="C163" s="302" t="s">
        <v>706</v>
      </c>
      <c r="D163" s="309" t="s">
        <v>209</v>
      </c>
      <c r="E163" s="303">
        <f t="shared" si="2"/>
        <v>0</v>
      </c>
      <c r="F163" s="433">
        <f>IFERROR(INDEX('1A'!$G$192:$G$227,MATCH(C163,'1A'!$B$192:$B$227,0)),0)</f>
        <v>0</v>
      </c>
      <c r="G163" s="433">
        <f>IFERROR(INDEX('2A'!$G$192:$G$227,MATCH(C163,'2A'!$B$192:$B$227,0)),0)</f>
        <v>0</v>
      </c>
      <c r="H163" s="433">
        <f>IFERROR(INDEX('3A'!$G$192:$G$227,MATCH(C163,'3A'!$B$192:$B$227,0)),0)</f>
        <v>0</v>
      </c>
      <c r="I163" s="433">
        <f>IFERROR(INDEX('4A'!$G$192:$G$227,MATCH(C163,'4A'!$B$192:$B$227,0)),0)</f>
        <v>0</v>
      </c>
      <c r="J163" s="433">
        <f>IFERROR(INDEX('5A'!$G$192:$G$227,MATCH(C163,'5A'!$B$192:$B$227,0)),0)</f>
        <v>0</v>
      </c>
      <c r="K163" s="433">
        <f>IFERROR(INDEX('6A'!$G$192:$G$227,MATCH(C163,'6A'!$B$192:$B$227,0)),0)</f>
        <v>0</v>
      </c>
      <c r="L163" s="433">
        <f>IFERROR(INDEX('7A'!$G$192:$G$227,MATCH(C163,'7A'!$B$192:$B$227,0)),0)</f>
        <v>0</v>
      </c>
      <c r="M163" s="433">
        <f>IFERROR(INDEX('8A'!$G$192:$G$227,MATCH(C163,'8A'!$B$192:$B$227,0)),0)</f>
        <v>0</v>
      </c>
      <c r="N163" s="433">
        <f>IFERROR(INDEX('9A'!$G$192:$G$227,MATCH(C163,'9A'!$B$192:$B$227,0)),0)</f>
        <v>0</v>
      </c>
      <c r="O163" s="433">
        <f>IFERROR(INDEX('10A'!$G$192:$G$227,MATCH(C163,'10A'!$B$192:$B$227,0)),0)</f>
        <v>0</v>
      </c>
      <c r="P163" s="433">
        <f>IFERROR(INDEX('11A'!$G$192:$G$227,MATCH(C163,'11A'!$B$192:$B$227,0)),0)</f>
        <v>0</v>
      </c>
      <c r="Q163" s="433">
        <f>IFERROR(INDEX('12A'!$G$192:$G$227,MATCH(C163,'12A'!$B$192:$B$227,0)),0)</f>
        <v>0</v>
      </c>
      <c r="R163" s="433">
        <f>IFERROR(INDEX('13A'!$G$192:$G$227,MATCH(C163,'13A'!$B$192:$B$227,0)),0)</f>
        <v>0</v>
      </c>
      <c r="S163" s="433">
        <f>IFERROR(INDEX('14A'!$G$192:$G$227,MATCH(C163,'14A'!$B$192:$B$227,0)),0)</f>
        <v>0</v>
      </c>
      <c r="T163" s="433">
        <f>IFERROR(INDEX('15A'!$G$192:$G$227,MATCH(C163,'15A'!$B$192:$B$227,0)),0)</f>
        <v>0</v>
      </c>
      <c r="U163" s="433">
        <f>IFERROR(INDEX('16A'!$G$192:$G$227,MATCH($C163,'16A'!$B$192:$B$227,0)),0)</f>
        <v>0</v>
      </c>
      <c r="V163" s="433">
        <f>IFERROR(INDEX('17A'!$G$192:$G$227,MATCH($C163,'17A'!$B$192:$B$227,0)),0)</f>
        <v>0</v>
      </c>
      <c r="W163" s="433">
        <f>IFERROR(INDEX('18A'!$G$192:$G$227,MATCH($C163,'18A'!$B$192:$B$227,0)),0)</f>
        <v>0</v>
      </c>
      <c r="X163" s="433">
        <f>IFERROR(INDEX('19A'!$G$192:$G$227,MATCH($C163,'19A'!$B$192:$B$227,0)),0)</f>
        <v>0</v>
      </c>
      <c r="Y163" s="433">
        <f>IFERROR(INDEX('20A'!$G$192:$G$227,MATCH($C163,'20A'!$B$192:$B$227,0)),0)</f>
        <v>0</v>
      </c>
      <c r="Z163" s="433">
        <f>IFERROR(INDEX('21A'!$G$192:$G$227,MATCH($C163,'21A'!$B$192:$B$227,0)),0)</f>
        <v>0</v>
      </c>
      <c r="AA163" s="433">
        <f>IFERROR(INDEX('22A'!$G$192:$G$227,MATCH($C163,'22A'!$B$192:$B$227,0)),0)</f>
        <v>0</v>
      </c>
      <c r="AB163" s="433">
        <f>IFERROR(INDEX('23A'!$G$192:$G$227,MATCH($C163,'23A'!$B$192:$B$227,0)),0)</f>
        <v>0</v>
      </c>
      <c r="AC163" s="433">
        <f>IFERROR(INDEX('24A'!$G$192:$G$227,MATCH($C163,'24A'!$B$192:$B$227,0)),0)</f>
        <v>0</v>
      </c>
      <c r="AD163" s="433">
        <f>IFERROR(INDEX('25A'!$G$192:$G$227,MATCH($C163,'25A'!$B$192:$B$227,0)),0)</f>
        <v>0</v>
      </c>
      <c r="AE163" s="433">
        <f>IFERROR(INDEX('26A'!$G$192:$G$227,MATCH($C163,'26A'!$B$192:$B$227,0)),0)</f>
        <v>0</v>
      </c>
      <c r="AF163" s="433">
        <f>IFERROR(INDEX('27A'!$G$192:$G$227,MATCH($C163,'27A'!$B$192:$B$227,0)),0)</f>
        <v>0</v>
      </c>
      <c r="AG163" s="433">
        <f>IFERROR(INDEX('28A'!$G$192:$G$227,MATCH($C163,'28A'!$B$192:$B$227,0)),0)</f>
        <v>0</v>
      </c>
      <c r="AH163" s="433">
        <f>IFERROR(INDEX('29A'!$G$192:$G$227,MATCH($C163,'29A'!$B$192:$B$227,0)),0)</f>
        <v>0</v>
      </c>
      <c r="AI163" s="433">
        <f>IFERROR(INDEX('30A'!$G$192:$G$227,MATCH($C163,'30A'!$B$192:$B$227,0)),0)</f>
        <v>0</v>
      </c>
    </row>
    <row r="164" spans="1:35" ht="17.399999999999999" hidden="1">
      <c r="A164" s="314"/>
      <c r="B164" s="314"/>
      <c r="C164" s="302" t="s">
        <v>724</v>
      </c>
      <c r="D164" s="309" t="s">
        <v>209</v>
      </c>
      <c r="E164" s="303">
        <f t="shared" si="2"/>
        <v>0</v>
      </c>
      <c r="F164" s="433">
        <f>IFERROR(INDEX('1A'!$G$192:$G$227,MATCH(C164,'1A'!$B$192:$B$227,0)),0)</f>
        <v>0</v>
      </c>
      <c r="G164" s="433">
        <f>IFERROR(INDEX('2A'!$G$192:$G$227,MATCH(C164,'2A'!$B$192:$B$227,0)),0)</f>
        <v>0</v>
      </c>
      <c r="H164" s="433">
        <f>IFERROR(INDEX('3A'!$G$192:$G$227,MATCH(C164,'3A'!$B$192:$B$227,0)),0)</f>
        <v>0</v>
      </c>
      <c r="I164" s="433">
        <f>IFERROR(INDEX('4A'!$G$192:$G$227,MATCH(C164,'4A'!$B$192:$B$227,0)),0)</f>
        <v>0</v>
      </c>
      <c r="J164" s="433">
        <f>IFERROR(INDEX('5A'!$G$192:$G$227,MATCH(C164,'5A'!$B$192:$B$227,0)),0)</f>
        <v>0</v>
      </c>
      <c r="K164" s="433">
        <f>IFERROR(INDEX('6A'!$G$192:$G$227,MATCH(C164,'6A'!$B$192:$B$227,0)),0)</f>
        <v>0</v>
      </c>
      <c r="L164" s="433">
        <f>IFERROR(INDEX('7A'!$G$192:$G$227,MATCH(C164,'7A'!$B$192:$B$227,0)),0)</f>
        <v>0</v>
      </c>
      <c r="M164" s="433">
        <f>IFERROR(INDEX('8A'!$G$192:$G$227,MATCH(C164,'8A'!$B$192:$B$227,0)),0)</f>
        <v>0</v>
      </c>
      <c r="N164" s="433">
        <f>IFERROR(INDEX('9A'!$G$192:$G$227,MATCH(C164,'9A'!$B$192:$B$227,0)),0)</f>
        <v>0</v>
      </c>
      <c r="O164" s="433">
        <f>IFERROR(INDEX('10A'!$G$192:$G$227,MATCH(C164,'10A'!$B$192:$B$227,0)),0)</f>
        <v>0</v>
      </c>
      <c r="P164" s="433">
        <f>IFERROR(INDEX('11A'!$G$192:$G$227,MATCH(C164,'11A'!$B$192:$B$227,0)),0)</f>
        <v>0</v>
      </c>
      <c r="Q164" s="433">
        <f>IFERROR(INDEX('12A'!$G$192:$G$227,MATCH(C164,'12A'!$B$192:$B$227,0)),0)</f>
        <v>0</v>
      </c>
      <c r="R164" s="433">
        <f>IFERROR(INDEX('13A'!$G$192:$G$227,MATCH(C164,'13A'!$B$192:$B$227,0)),0)</f>
        <v>0</v>
      </c>
      <c r="S164" s="433">
        <f>IFERROR(INDEX('14A'!$G$192:$G$227,MATCH(C164,'14A'!$B$192:$B$227,0)),0)</f>
        <v>0</v>
      </c>
      <c r="T164" s="433">
        <f>IFERROR(INDEX('15A'!$G$192:$G$227,MATCH(C164,'15A'!$B$192:$B$227,0)),0)</f>
        <v>0</v>
      </c>
      <c r="U164" s="433">
        <f>IFERROR(INDEX('16A'!$G$192:$G$227,MATCH($C164,'16A'!$B$192:$B$227,0)),0)</f>
        <v>0</v>
      </c>
      <c r="V164" s="433">
        <f>IFERROR(INDEX('17A'!$G$192:$G$227,MATCH($C164,'17A'!$B$192:$B$227,0)),0)</f>
        <v>0</v>
      </c>
      <c r="W164" s="433">
        <f>IFERROR(INDEX('18A'!$G$192:$G$227,MATCH($C164,'18A'!$B$192:$B$227,0)),0)</f>
        <v>0</v>
      </c>
      <c r="X164" s="433">
        <f>IFERROR(INDEX('19A'!$G$192:$G$227,MATCH($C164,'19A'!$B$192:$B$227,0)),0)</f>
        <v>0</v>
      </c>
      <c r="Y164" s="433">
        <f>IFERROR(INDEX('20A'!$G$192:$G$227,MATCH($C164,'20A'!$B$192:$B$227,0)),0)</f>
        <v>0</v>
      </c>
      <c r="Z164" s="433">
        <f>IFERROR(INDEX('21A'!$G$192:$G$227,MATCH($C164,'21A'!$B$192:$B$227,0)),0)</f>
        <v>0</v>
      </c>
      <c r="AA164" s="433">
        <f>IFERROR(INDEX('22A'!$G$192:$G$227,MATCH($C164,'22A'!$B$192:$B$227,0)),0)</f>
        <v>0</v>
      </c>
      <c r="AB164" s="433">
        <f>IFERROR(INDEX('23A'!$G$192:$G$227,MATCH($C164,'23A'!$B$192:$B$227,0)),0)</f>
        <v>0</v>
      </c>
      <c r="AC164" s="433">
        <f>IFERROR(INDEX('24A'!$G$192:$G$227,MATCH($C164,'24A'!$B$192:$B$227,0)),0)</f>
        <v>0</v>
      </c>
      <c r="AD164" s="433">
        <f>IFERROR(INDEX('25A'!$G$192:$G$227,MATCH($C164,'25A'!$B$192:$B$227,0)),0)</f>
        <v>0</v>
      </c>
      <c r="AE164" s="433">
        <f>IFERROR(INDEX('26A'!$G$192:$G$227,MATCH($C164,'26A'!$B$192:$B$227,0)),0)</f>
        <v>0</v>
      </c>
      <c r="AF164" s="433">
        <f>IFERROR(INDEX('27A'!$G$192:$G$227,MATCH($C164,'27A'!$B$192:$B$227,0)),0)</f>
        <v>0</v>
      </c>
      <c r="AG164" s="433">
        <f>IFERROR(INDEX('28A'!$G$192:$G$227,MATCH($C164,'28A'!$B$192:$B$227,0)),0)</f>
        <v>0</v>
      </c>
      <c r="AH164" s="433">
        <f>IFERROR(INDEX('29A'!$G$192:$G$227,MATCH($C164,'29A'!$B$192:$B$227,0)),0)</f>
        <v>0</v>
      </c>
      <c r="AI164" s="433">
        <f>IFERROR(INDEX('30A'!$G$192:$G$227,MATCH($C164,'30A'!$B$192:$B$227,0)),0)</f>
        <v>0</v>
      </c>
    </row>
    <row r="165" spans="1:35" ht="17.399999999999999" hidden="1">
      <c r="A165" s="314"/>
      <c r="B165" s="314"/>
      <c r="C165" s="302" t="s">
        <v>59</v>
      </c>
      <c r="D165" s="309" t="s">
        <v>209</v>
      </c>
      <c r="E165" s="303">
        <f t="shared" si="2"/>
        <v>0</v>
      </c>
      <c r="F165" s="433">
        <f>IFERROR(INDEX('1A'!$G$192:$G$227,MATCH(C165,'1A'!$B$192:$B$227,0)),0)</f>
        <v>0</v>
      </c>
      <c r="G165" s="433">
        <f>IFERROR(INDEX('2A'!$G$192:$G$227,MATCH(C165,'2A'!$B$192:$B$227,0)),0)</f>
        <v>0</v>
      </c>
      <c r="H165" s="433">
        <f>IFERROR(INDEX('3A'!$G$192:$G$227,MATCH(C165,'3A'!$B$192:$B$227,0)),0)</f>
        <v>0</v>
      </c>
      <c r="I165" s="433">
        <f>IFERROR(INDEX('4A'!$G$192:$G$227,MATCH(C165,'4A'!$B$192:$B$227,0)),0)</f>
        <v>0</v>
      </c>
      <c r="J165" s="433">
        <f>IFERROR(INDEX('5A'!$G$192:$G$227,MATCH(C165,'5A'!$B$192:$B$227,0)),0)</f>
        <v>0</v>
      </c>
      <c r="K165" s="433">
        <f>IFERROR(INDEX('6A'!$G$192:$G$227,MATCH(C165,'6A'!$B$192:$B$227,0)),0)</f>
        <v>0</v>
      </c>
      <c r="L165" s="433">
        <f>IFERROR(INDEX('7A'!$G$192:$G$227,MATCH(C165,'7A'!$B$192:$B$227,0)),0)</f>
        <v>0</v>
      </c>
      <c r="M165" s="433">
        <f>IFERROR(INDEX('8A'!$G$192:$G$227,MATCH(C165,'8A'!$B$192:$B$227,0)),0)</f>
        <v>0</v>
      </c>
      <c r="N165" s="433">
        <f>IFERROR(INDEX('9A'!$G$192:$G$227,MATCH(C165,'9A'!$B$192:$B$227,0)),0)</f>
        <v>0</v>
      </c>
      <c r="O165" s="433">
        <f>IFERROR(INDEX('10A'!$G$192:$G$227,MATCH(C165,'10A'!$B$192:$B$227,0)),0)</f>
        <v>0</v>
      </c>
      <c r="P165" s="433">
        <f>IFERROR(INDEX('11A'!$G$192:$G$227,MATCH(C165,'11A'!$B$192:$B$227,0)),0)</f>
        <v>0</v>
      </c>
      <c r="Q165" s="433">
        <f>IFERROR(INDEX('12A'!$G$192:$G$227,MATCH(C165,'12A'!$B$192:$B$227,0)),0)</f>
        <v>0</v>
      </c>
      <c r="R165" s="433">
        <f>IFERROR(INDEX('13A'!$G$192:$G$227,MATCH(C165,'13A'!$B$192:$B$227,0)),0)</f>
        <v>0</v>
      </c>
      <c r="S165" s="433">
        <f>IFERROR(INDEX('14A'!$G$192:$G$227,MATCH(C165,'14A'!$B$192:$B$227,0)),0)</f>
        <v>0</v>
      </c>
      <c r="T165" s="433">
        <f>IFERROR(INDEX('15A'!$G$192:$G$227,MATCH(C165,'15A'!$B$192:$B$227,0)),0)</f>
        <v>0</v>
      </c>
      <c r="U165" s="433">
        <f>IFERROR(INDEX('16A'!$G$192:$G$227,MATCH($C165,'16A'!$B$192:$B$227,0)),0)</f>
        <v>0</v>
      </c>
      <c r="V165" s="433">
        <f>IFERROR(INDEX('17A'!$G$192:$G$227,MATCH($C165,'17A'!$B$192:$B$227,0)),0)</f>
        <v>0</v>
      </c>
      <c r="W165" s="433">
        <f>IFERROR(INDEX('18A'!$G$192:$G$227,MATCH($C165,'18A'!$B$192:$B$227,0)),0)</f>
        <v>0</v>
      </c>
      <c r="X165" s="433">
        <f>IFERROR(INDEX('19A'!$G$192:$G$227,MATCH($C165,'19A'!$B$192:$B$227,0)),0)</f>
        <v>0</v>
      </c>
      <c r="Y165" s="433">
        <f>IFERROR(INDEX('20A'!$G$192:$G$227,MATCH($C165,'20A'!$B$192:$B$227,0)),0)</f>
        <v>0</v>
      </c>
      <c r="Z165" s="433">
        <f>IFERROR(INDEX('21A'!$G$192:$G$227,MATCH($C165,'21A'!$B$192:$B$227,0)),0)</f>
        <v>0</v>
      </c>
      <c r="AA165" s="433">
        <f>IFERROR(INDEX('22A'!$G$192:$G$227,MATCH($C165,'22A'!$B$192:$B$227,0)),0)</f>
        <v>0</v>
      </c>
      <c r="AB165" s="433">
        <f>IFERROR(INDEX('23A'!$G$192:$G$227,MATCH($C165,'23A'!$B$192:$B$227,0)),0)</f>
        <v>0</v>
      </c>
      <c r="AC165" s="433">
        <f>IFERROR(INDEX('24A'!$G$192:$G$227,MATCH($C165,'24A'!$B$192:$B$227,0)),0)</f>
        <v>0</v>
      </c>
      <c r="AD165" s="433">
        <f>IFERROR(INDEX('25A'!$G$192:$G$227,MATCH($C165,'25A'!$B$192:$B$227,0)),0)</f>
        <v>0</v>
      </c>
      <c r="AE165" s="433">
        <f>IFERROR(INDEX('26A'!$G$192:$G$227,MATCH($C165,'26A'!$B$192:$B$227,0)),0)</f>
        <v>0</v>
      </c>
      <c r="AF165" s="433">
        <f>IFERROR(INDEX('27A'!$G$192:$G$227,MATCH($C165,'27A'!$B$192:$B$227,0)),0)</f>
        <v>0</v>
      </c>
      <c r="AG165" s="433">
        <f>IFERROR(INDEX('28A'!$G$192:$G$227,MATCH($C165,'28A'!$B$192:$B$227,0)),0)</f>
        <v>0</v>
      </c>
      <c r="AH165" s="433">
        <f>IFERROR(INDEX('29A'!$G$192:$G$227,MATCH($C165,'29A'!$B$192:$B$227,0)),0)</f>
        <v>0</v>
      </c>
      <c r="AI165" s="433">
        <f>IFERROR(INDEX('30A'!$G$192:$G$227,MATCH($C165,'30A'!$B$192:$B$227,0)),0)</f>
        <v>0</v>
      </c>
    </row>
    <row r="166" spans="1:35" ht="17.399999999999999" hidden="1">
      <c r="A166" s="314"/>
      <c r="B166" s="314"/>
      <c r="C166" s="302" t="s">
        <v>172</v>
      </c>
      <c r="D166" s="309" t="s">
        <v>209</v>
      </c>
      <c r="E166" s="303">
        <f t="shared" si="2"/>
        <v>0</v>
      </c>
      <c r="F166" s="433">
        <f>IFERROR(INDEX('1A'!$G$192:$G$227,MATCH(C166,'1A'!$B$192:$B$227,0)),0)</f>
        <v>0</v>
      </c>
      <c r="G166" s="433">
        <f>IFERROR(INDEX('2A'!$G$192:$G$227,MATCH(C166,'2A'!$B$192:$B$227,0)),0)</f>
        <v>0</v>
      </c>
      <c r="H166" s="433">
        <f>IFERROR(INDEX('3A'!$G$192:$G$227,MATCH(C166,'3A'!$B$192:$B$227,0)),0)</f>
        <v>0</v>
      </c>
      <c r="I166" s="433">
        <f>IFERROR(INDEX('4A'!$G$192:$G$227,MATCH(C166,'4A'!$B$192:$B$227,0)),0)</f>
        <v>0</v>
      </c>
      <c r="J166" s="433">
        <f>IFERROR(INDEX('5A'!$G$192:$G$227,MATCH(C166,'5A'!$B$192:$B$227,0)),0)</f>
        <v>0</v>
      </c>
      <c r="K166" s="433">
        <f>IFERROR(INDEX('6A'!$G$192:$G$227,MATCH(C166,'6A'!$B$192:$B$227,0)),0)</f>
        <v>0</v>
      </c>
      <c r="L166" s="433">
        <f>IFERROR(INDEX('7A'!$G$192:$G$227,MATCH(C166,'7A'!$B$192:$B$227,0)),0)</f>
        <v>0</v>
      </c>
      <c r="M166" s="433">
        <f>IFERROR(INDEX('8A'!$G$192:$G$227,MATCH(C166,'8A'!$B$192:$B$227,0)),0)</f>
        <v>0</v>
      </c>
      <c r="N166" s="433">
        <f>IFERROR(INDEX('9A'!$G$192:$G$227,MATCH(C166,'9A'!$B$192:$B$227,0)),0)</f>
        <v>0</v>
      </c>
      <c r="O166" s="433">
        <f>IFERROR(INDEX('10A'!$G$192:$G$227,MATCH(C166,'10A'!$B$192:$B$227,0)),0)</f>
        <v>0</v>
      </c>
      <c r="P166" s="433">
        <f>IFERROR(INDEX('11A'!$G$192:$G$227,MATCH(C166,'11A'!$B$192:$B$227,0)),0)</f>
        <v>0</v>
      </c>
      <c r="Q166" s="433">
        <f>IFERROR(INDEX('12A'!$G$192:$G$227,MATCH(C166,'12A'!$B$192:$B$227,0)),0)</f>
        <v>0</v>
      </c>
      <c r="R166" s="433">
        <f>IFERROR(INDEX('13A'!$G$192:$G$227,MATCH(C166,'13A'!$B$192:$B$227,0)),0)</f>
        <v>0</v>
      </c>
      <c r="S166" s="433">
        <f>IFERROR(INDEX('14A'!$G$192:$G$227,MATCH(C166,'14A'!$B$192:$B$227,0)),0)</f>
        <v>0</v>
      </c>
      <c r="T166" s="433">
        <f>IFERROR(INDEX('15A'!$G$192:$G$227,MATCH(C166,'15A'!$B$192:$B$227,0)),0)</f>
        <v>0</v>
      </c>
      <c r="U166" s="433">
        <f>IFERROR(INDEX('16A'!$G$192:$G$227,MATCH($C166,'16A'!$B$192:$B$227,0)),0)</f>
        <v>0</v>
      </c>
      <c r="V166" s="433">
        <f>IFERROR(INDEX('17A'!$G$192:$G$227,MATCH($C166,'17A'!$B$192:$B$227,0)),0)</f>
        <v>0</v>
      </c>
      <c r="W166" s="433">
        <f>IFERROR(INDEX('18A'!$G$192:$G$227,MATCH($C166,'18A'!$B$192:$B$227,0)),0)</f>
        <v>0</v>
      </c>
      <c r="X166" s="433">
        <f>IFERROR(INDEX('19A'!$G$192:$G$227,MATCH($C166,'19A'!$B$192:$B$227,0)),0)</f>
        <v>0</v>
      </c>
      <c r="Y166" s="433">
        <f>IFERROR(INDEX('20A'!$G$192:$G$227,MATCH($C166,'20A'!$B$192:$B$227,0)),0)</f>
        <v>0</v>
      </c>
      <c r="Z166" s="433">
        <f>IFERROR(INDEX('21A'!$G$192:$G$227,MATCH($C166,'21A'!$B$192:$B$227,0)),0)</f>
        <v>0</v>
      </c>
      <c r="AA166" s="433">
        <f>IFERROR(INDEX('22A'!$G$192:$G$227,MATCH($C166,'22A'!$B$192:$B$227,0)),0)</f>
        <v>0</v>
      </c>
      <c r="AB166" s="433">
        <f>IFERROR(INDEX('23A'!$G$192:$G$227,MATCH($C166,'23A'!$B$192:$B$227,0)),0)</f>
        <v>0</v>
      </c>
      <c r="AC166" s="433">
        <f>IFERROR(INDEX('24A'!$G$192:$G$227,MATCH($C166,'24A'!$B$192:$B$227,0)),0)</f>
        <v>0</v>
      </c>
      <c r="AD166" s="433">
        <f>IFERROR(INDEX('25A'!$G$192:$G$227,MATCH($C166,'25A'!$B$192:$B$227,0)),0)</f>
        <v>0</v>
      </c>
      <c r="AE166" s="433">
        <f>IFERROR(INDEX('26A'!$G$192:$G$227,MATCH($C166,'26A'!$B$192:$B$227,0)),0)</f>
        <v>0</v>
      </c>
      <c r="AF166" s="433">
        <f>IFERROR(INDEX('27A'!$G$192:$G$227,MATCH($C166,'27A'!$B$192:$B$227,0)),0)</f>
        <v>0</v>
      </c>
      <c r="AG166" s="433">
        <f>IFERROR(INDEX('28A'!$G$192:$G$227,MATCH($C166,'28A'!$B$192:$B$227,0)),0)</f>
        <v>0</v>
      </c>
      <c r="AH166" s="433">
        <f>IFERROR(INDEX('29A'!$G$192:$G$227,MATCH($C166,'29A'!$B$192:$B$227,0)),0)</f>
        <v>0</v>
      </c>
      <c r="AI166" s="433">
        <f>IFERROR(INDEX('30A'!$G$192:$G$227,MATCH($C166,'30A'!$B$192:$B$227,0)),0)</f>
        <v>0</v>
      </c>
    </row>
    <row r="167" spans="1:35" ht="17.399999999999999" hidden="1">
      <c r="A167" s="314"/>
      <c r="B167" s="314"/>
      <c r="C167" s="302" t="s">
        <v>173</v>
      </c>
      <c r="D167" s="309" t="s">
        <v>209</v>
      </c>
      <c r="E167" s="303">
        <f t="shared" si="2"/>
        <v>0</v>
      </c>
      <c r="F167" s="433">
        <f>IFERROR(INDEX('1A'!$G$192:$G$227,MATCH(C167,'1A'!$B$192:$B$227,0)),0)</f>
        <v>0</v>
      </c>
      <c r="G167" s="433">
        <f>IFERROR(INDEX('2A'!$G$192:$G$227,MATCH(C167,'2A'!$B$192:$B$227,0)),0)</f>
        <v>0</v>
      </c>
      <c r="H167" s="433">
        <f>IFERROR(INDEX('3A'!$G$192:$G$227,MATCH(C167,'3A'!$B$192:$B$227,0)),0)</f>
        <v>0</v>
      </c>
      <c r="I167" s="433">
        <f>IFERROR(INDEX('4A'!$G$192:$G$227,MATCH(C167,'4A'!$B$192:$B$227,0)),0)</f>
        <v>0</v>
      </c>
      <c r="J167" s="433">
        <f>IFERROR(INDEX('5A'!$G$192:$G$227,MATCH(C167,'5A'!$B$192:$B$227,0)),0)</f>
        <v>0</v>
      </c>
      <c r="K167" s="433">
        <f>IFERROR(INDEX('6A'!$G$192:$G$227,MATCH(C167,'6A'!$B$192:$B$227,0)),0)</f>
        <v>0</v>
      </c>
      <c r="L167" s="433">
        <f>IFERROR(INDEX('7A'!$G$192:$G$227,MATCH(C167,'7A'!$B$192:$B$227,0)),0)</f>
        <v>0</v>
      </c>
      <c r="M167" s="433">
        <f>IFERROR(INDEX('8A'!$G$192:$G$227,MATCH(C167,'8A'!$B$192:$B$227,0)),0)</f>
        <v>0</v>
      </c>
      <c r="N167" s="433">
        <f>IFERROR(INDEX('9A'!$G$192:$G$227,MATCH(C167,'9A'!$B$192:$B$227,0)),0)</f>
        <v>0</v>
      </c>
      <c r="O167" s="433">
        <f>IFERROR(INDEX('10A'!$G$192:$G$227,MATCH(C167,'10A'!$B$192:$B$227,0)),0)</f>
        <v>0</v>
      </c>
      <c r="P167" s="433">
        <f>IFERROR(INDEX('11A'!$G$192:$G$227,MATCH(C167,'11A'!$B$192:$B$227,0)),0)</f>
        <v>0</v>
      </c>
      <c r="Q167" s="433">
        <f>IFERROR(INDEX('12A'!$G$192:$G$227,MATCH(C167,'12A'!$B$192:$B$227,0)),0)</f>
        <v>0</v>
      </c>
      <c r="R167" s="433">
        <f>IFERROR(INDEX('13A'!$G$192:$G$227,MATCH(C167,'13A'!$B$192:$B$227,0)),0)</f>
        <v>0</v>
      </c>
      <c r="S167" s="433">
        <f>IFERROR(INDEX('14A'!$G$192:$G$227,MATCH(C167,'14A'!$B$192:$B$227,0)),0)</f>
        <v>0</v>
      </c>
      <c r="T167" s="433">
        <f>IFERROR(INDEX('15A'!$G$192:$G$227,MATCH(C167,'15A'!$B$192:$B$227,0)),0)</f>
        <v>0</v>
      </c>
      <c r="U167" s="433">
        <f>IFERROR(INDEX('16A'!$G$192:$G$227,MATCH($C167,'16A'!$B$192:$B$227,0)),0)</f>
        <v>0</v>
      </c>
      <c r="V167" s="433">
        <f>IFERROR(INDEX('17A'!$G$192:$G$227,MATCH($C167,'17A'!$B$192:$B$227,0)),0)</f>
        <v>0</v>
      </c>
      <c r="W167" s="433">
        <f>IFERROR(INDEX('18A'!$G$192:$G$227,MATCH($C167,'18A'!$B$192:$B$227,0)),0)</f>
        <v>0</v>
      </c>
      <c r="X167" s="433">
        <f>IFERROR(INDEX('19A'!$G$192:$G$227,MATCH($C167,'19A'!$B$192:$B$227,0)),0)</f>
        <v>0</v>
      </c>
      <c r="Y167" s="433">
        <f>IFERROR(INDEX('20A'!$G$192:$G$227,MATCH($C167,'20A'!$B$192:$B$227,0)),0)</f>
        <v>0</v>
      </c>
      <c r="Z167" s="433">
        <f>IFERROR(INDEX('21A'!$G$192:$G$227,MATCH($C167,'21A'!$B$192:$B$227,0)),0)</f>
        <v>0</v>
      </c>
      <c r="AA167" s="433">
        <f>IFERROR(INDEX('22A'!$G$192:$G$227,MATCH($C167,'22A'!$B$192:$B$227,0)),0)</f>
        <v>0</v>
      </c>
      <c r="AB167" s="433">
        <f>IFERROR(INDEX('23A'!$G$192:$G$227,MATCH($C167,'23A'!$B$192:$B$227,0)),0)</f>
        <v>0</v>
      </c>
      <c r="AC167" s="433">
        <f>IFERROR(INDEX('24A'!$G$192:$G$227,MATCH($C167,'24A'!$B$192:$B$227,0)),0)</f>
        <v>0</v>
      </c>
      <c r="AD167" s="433">
        <f>IFERROR(INDEX('25A'!$G$192:$G$227,MATCH($C167,'25A'!$B$192:$B$227,0)),0)</f>
        <v>0</v>
      </c>
      <c r="AE167" s="433">
        <f>IFERROR(INDEX('26A'!$G$192:$G$227,MATCH($C167,'26A'!$B$192:$B$227,0)),0)</f>
        <v>0</v>
      </c>
      <c r="AF167" s="433">
        <f>IFERROR(INDEX('27A'!$G$192:$G$227,MATCH($C167,'27A'!$B$192:$B$227,0)),0)</f>
        <v>0</v>
      </c>
      <c r="AG167" s="433">
        <f>IFERROR(INDEX('28A'!$G$192:$G$227,MATCH($C167,'28A'!$B$192:$B$227,0)),0)</f>
        <v>0</v>
      </c>
      <c r="AH167" s="433">
        <f>IFERROR(INDEX('29A'!$G$192:$G$227,MATCH($C167,'29A'!$B$192:$B$227,0)),0)</f>
        <v>0</v>
      </c>
      <c r="AI167" s="433">
        <f>IFERROR(INDEX('30A'!$G$192:$G$227,MATCH($C167,'30A'!$B$192:$B$227,0)),0)</f>
        <v>0</v>
      </c>
    </row>
    <row r="168" spans="1:35" ht="17.399999999999999" hidden="1">
      <c r="A168" s="314"/>
      <c r="B168" s="314"/>
      <c r="C168" s="302" t="s">
        <v>174</v>
      </c>
      <c r="D168" s="309" t="s">
        <v>209</v>
      </c>
      <c r="E168" s="303">
        <f t="shared" si="2"/>
        <v>0</v>
      </c>
      <c r="F168" s="433">
        <f>IFERROR(INDEX('1A'!$G$192:$G$227,MATCH(C168,'1A'!$B$192:$B$227,0)),0)</f>
        <v>0</v>
      </c>
      <c r="G168" s="433">
        <f>IFERROR(INDEX('2A'!$G$192:$G$227,MATCH(C168,'2A'!$B$192:$B$227,0)),0)</f>
        <v>0</v>
      </c>
      <c r="H168" s="433">
        <f>IFERROR(INDEX('3A'!$G$192:$G$227,MATCH(C168,'3A'!$B$192:$B$227,0)),0)</f>
        <v>0</v>
      </c>
      <c r="I168" s="433">
        <f>IFERROR(INDEX('4A'!$G$192:$G$227,MATCH(C168,'4A'!$B$192:$B$227,0)),0)</f>
        <v>0</v>
      </c>
      <c r="J168" s="433">
        <f>IFERROR(INDEX('5A'!$G$192:$G$227,MATCH(C168,'5A'!$B$192:$B$227,0)),0)</f>
        <v>0</v>
      </c>
      <c r="K168" s="433">
        <f>IFERROR(INDEX('6A'!$G$192:$G$227,MATCH(C168,'6A'!$B$192:$B$227,0)),0)</f>
        <v>0</v>
      </c>
      <c r="L168" s="433">
        <f>IFERROR(INDEX('7A'!$G$192:$G$227,MATCH(C168,'7A'!$B$192:$B$227,0)),0)</f>
        <v>0</v>
      </c>
      <c r="M168" s="433">
        <f>IFERROR(INDEX('8A'!$G$192:$G$227,MATCH(C168,'8A'!$B$192:$B$227,0)),0)</f>
        <v>0</v>
      </c>
      <c r="N168" s="433">
        <f>IFERROR(INDEX('9A'!$G$192:$G$227,MATCH(C168,'9A'!$B$192:$B$227,0)),0)</f>
        <v>0</v>
      </c>
      <c r="O168" s="433">
        <f>IFERROR(INDEX('10A'!$G$192:$G$227,MATCH(C168,'10A'!$B$192:$B$227,0)),0)</f>
        <v>0</v>
      </c>
      <c r="P168" s="433">
        <f>IFERROR(INDEX('11A'!$G$192:$G$227,MATCH(C168,'11A'!$B$192:$B$227,0)),0)</f>
        <v>0</v>
      </c>
      <c r="Q168" s="433">
        <f>IFERROR(INDEX('12A'!$G$192:$G$227,MATCH(C168,'12A'!$B$192:$B$227,0)),0)</f>
        <v>0</v>
      </c>
      <c r="R168" s="433">
        <f>IFERROR(INDEX('13A'!$G$192:$G$227,MATCH(C168,'13A'!$B$192:$B$227,0)),0)</f>
        <v>0</v>
      </c>
      <c r="S168" s="433">
        <f>IFERROR(INDEX('14A'!$G$192:$G$227,MATCH(C168,'14A'!$B$192:$B$227,0)),0)</f>
        <v>0</v>
      </c>
      <c r="T168" s="433">
        <f>IFERROR(INDEX('15A'!$G$192:$G$227,MATCH(C168,'15A'!$B$192:$B$227,0)),0)</f>
        <v>0</v>
      </c>
      <c r="U168" s="433">
        <f>IFERROR(INDEX('16A'!$G$192:$G$227,MATCH($C168,'16A'!$B$192:$B$227,0)),0)</f>
        <v>0</v>
      </c>
      <c r="V168" s="433">
        <f>IFERROR(INDEX('17A'!$G$192:$G$227,MATCH($C168,'17A'!$B$192:$B$227,0)),0)</f>
        <v>0</v>
      </c>
      <c r="W168" s="433">
        <f>IFERROR(INDEX('18A'!$G$192:$G$227,MATCH($C168,'18A'!$B$192:$B$227,0)),0)</f>
        <v>0</v>
      </c>
      <c r="X168" s="433">
        <f>IFERROR(INDEX('19A'!$G$192:$G$227,MATCH($C168,'19A'!$B$192:$B$227,0)),0)</f>
        <v>0</v>
      </c>
      <c r="Y168" s="433">
        <f>IFERROR(INDEX('20A'!$G$192:$G$227,MATCH($C168,'20A'!$B$192:$B$227,0)),0)</f>
        <v>0</v>
      </c>
      <c r="Z168" s="433">
        <f>IFERROR(INDEX('21A'!$G$192:$G$227,MATCH($C168,'21A'!$B$192:$B$227,0)),0)</f>
        <v>0</v>
      </c>
      <c r="AA168" s="433">
        <f>IFERROR(INDEX('22A'!$G$192:$G$227,MATCH($C168,'22A'!$B$192:$B$227,0)),0)</f>
        <v>0</v>
      </c>
      <c r="AB168" s="433">
        <f>IFERROR(INDEX('23A'!$G$192:$G$227,MATCH($C168,'23A'!$B$192:$B$227,0)),0)</f>
        <v>0</v>
      </c>
      <c r="AC168" s="433">
        <f>IFERROR(INDEX('24A'!$G$192:$G$227,MATCH($C168,'24A'!$B$192:$B$227,0)),0)</f>
        <v>0</v>
      </c>
      <c r="AD168" s="433">
        <f>IFERROR(INDEX('25A'!$G$192:$G$227,MATCH($C168,'25A'!$B$192:$B$227,0)),0)</f>
        <v>0</v>
      </c>
      <c r="AE168" s="433">
        <f>IFERROR(INDEX('26A'!$G$192:$G$227,MATCH($C168,'26A'!$B$192:$B$227,0)),0)</f>
        <v>0</v>
      </c>
      <c r="AF168" s="433">
        <f>IFERROR(INDEX('27A'!$G$192:$G$227,MATCH($C168,'27A'!$B$192:$B$227,0)),0)</f>
        <v>0</v>
      </c>
      <c r="AG168" s="433">
        <f>IFERROR(INDEX('28A'!$G$192:$G$227,MATCH($C168,'28A'!$B$192:$B$227,0)),0)</f>
        <v>0</v>
      </c>
      <c r="AH168" s="433">
        <f>IFERROR(INDEX('29A'!$G$192:$G$227,MATCH($C168,'29A'!$B$192:$B$227,0)),0)</f>
        <v>0</v>
      </c>
      <c r="AI168" s="433">
        <f>IFERROR(INDEX('30A'!$G$192:$G$227,MATCH($C168,'30A'!$B$192:$B$227,0)),0)</f>
        <v>0</v>
      </c>
    </row>
    <row r="169" spans="1:35" ht="17.399999999999999" hidden="1">
      <c r="A169" s="314"/>
      <c r="B169" s="314"/>
      <c r="C169" s="302" t="s">
        <v>175</v>
      </c>
      <c r="D169" s="309" t="s">
        <v>209</v>
      </c>
      <c r="E169" s="303">
        <f t="shared" si="2"/>
        <v>0</v>
      </c>
      <c r="F169" s="433">
        <f>IFERROR(INDEX('1A'!$G$192:$G$227,MATCH(C169,'1A'!$B$192:$B$227,0)),0)</f>
        <v>0</v>
      </c>
      <c r="G169" s="433">
        <f>IFERROR(INDEX('2A'!$G$192:$G$227,MATCH(C169,'2A'!$B$192:$B$227,0)),0)</f>
        <v>0</v>
      </c>
      <c r="H169" s="433">
        <f>IFERROR(INDEX('3A'!$G$192:$G$227,MATCH(C169,'3A'!$B$192:$B$227,0)),0)</f>
        <v>0</v>
      </c>
      <c r="I169" s="433">
        <f>IFERROR(INDEX('4A'!$G$192:$G$227,MATCH(C169,'4A'!$B$192:$B$227,0)),0)</f>
        <v>0</v>
      </c>
      <c r="J169" s="433">
        <f>IFERROR(INDEX('5A'!$G$192:$G$227,MATCH(C169,'5A'!$B$192:$B$227,0)),0)</f>
        <v>0</v>
      </c>
      <c r="K169" s="433">
        <f>IFERROR(INDEX('6A'!$G$192:$G$227,MATCH(C169,'6A'!$B$192:$B$227,0)),0)</f>
        <v>0</v>
      </c>
      <c r="L169" s="433">
        <f>IFERROR(INDEX('7A'!$G$192:$G$227,MATCH(C169,'7A'!$B$192:$B$227,0)),0)</f>
        <v>0</v>
      </c>
      <c r="M169" s="433">
        <f>IFERROR(INDEX('8A'!$G$192:$G$227,MATCH(C169,'8A'!$B$192:$B$227,0)),0)</f>
        <v>0</v>
      </c>
      <c r="N169" s="433">
        <f>IFERROR(INDEX('9A'!$G$192:$G$227,MATCH(C169,'9A'!$B$192:$B$227,0)),0)</f>
        <v>0</v>
      </c>
      <c r="O169" s="433">
        <f>IFERROR(INDEX('10A'!$G$192:$G$227,MATCH(C169,'10A'!$B$192:$B$227,0)),0)</f>
        <v>0</v>
      </c>
      <c r="P169" s="433">
        <f>IFERROR(INDEX('11A'!$G$192:$G$227,MATCH(C169,'11A'!$B$192:$B$227,0)),0)</f>
        <v>0</v>
      </c>
      <c r="Q169" s="433">
        <f>IFERROR(INDEX('12A'!$G$192:$G$227,MATCH(C169,'12A'!$B$192:$B$227,0)),0)</f>
        <v>0</v>
      </c>
      <c r="R169" s="433">
        <f>IFERROR(INDEX('13A'!$G$192:$G$227,MATCH(C169,'13A'!$B$192:$B$227,0)),0)</f>
        <v>0</v>
      </c>
      <c r="S169" s="433">
        <f>IFERROR(INDEX('14A'!$G$192:$G$227,MATCH(C169,'14A'!$B$192:$B$227,0)),0)</f>
        <v>0</v>
      </c>
      <c r="T169" s="433">
        <f>IFERROR(INDEX('15A'!$G$192:$G$227,MATCH(C169,'15A'!$B$192:$B$227,0)),0)</f>
        <v>0</v>
      </c>
      <c r="U169" s="433">
        <f>IFERROR(INDEX('16A'!$G$192:$G$227,MATCH($C169,'16A'!$B$192:$B$227,0)),0)</f>
        <v>0</v>
      </c>
      <c r="V169" s="433">
        <f>IFERROR(INDEX('17A'!$G$192:$G$227,MATCH($C169,'17A'!$B$192:$B$227,0)),0)</f>
        <v>0</v>
      </c>
      <c r="W169" s="433">
        <f>IFERROR(INDEX('18A'!$G$192:$G$227,MATCH($C169,'18A'!$B$192:$B$227,0)),0)</f>
        <v>0</v>
      </c>
      <c r="X169" s="433">
        <f>IFERROR(INDEX('19A'!$G$192:$G$227,MATCH($C169,'19A'!$B$192:$B$227,0)),0)</f>
        <v>0</v>
      </c>
      <c r="Y169" s="433">
        <f>IFERROR(INDEX('20A'!$G$192:$G$227,MATCH($C169,'20A'!$B$192:$B$227,0)),0)</f>
        <v>0</v>
      </c>
      <c r="Z169" s="433">
        <f>IFERROR(INDEX('21A'!$G$192:$G$227,MATCH($C169,'21A'!$B$192:$B$227,0)),0)</f>
        <v>0</v>
      </c>
      <c r="AA169" s="433">
        <f>IFERROR(INDEX('22A'!$G$192:$G$227,MATCH($C169,'22A'!$B$192:$B$227,0)),0)</f>
        <v>0</v>
      </c>
      <c r="AB169" s="433">
        <f>IFERROR(INDEX('23A'!$G$192:$G$227,MATCH($C169,'23A'!$B$192:$B$227,0)),0)</f>
        <v>0</v>
      </c>
      <c r="AC169" s="433">
        <f>IFERROR(INDEX('24A'!$G$192:$G$227,MATCH($C169,'24A'!$B$192:$B$227,0)),0)</f>
        <v>0</v>
      </c>
      <c r="AD169" s="433">
        <f>IFERROR(INDEX('25A'!$G$192:$G$227,MATCH($C169,'25A'!$B$192:$B$227,0)),0)</f>
        <v>0</v>
      </c>
      <c r="AE169" s="433">
        <f>IFERROR(INDEX('26A'!$G$192:$G$227,MATCH($C169,'26A'!$B$192:$B$227,0)),0)</f>
        <v>0</v>
      </c>
      <c r="AF169" s="433">
        <f>IFERROR(INDEX('27A'!$G$192:$G$227,MATCH($C169,'27A'!$B$192:$B$227,0)),0)</f>
        <v>0</v>
      </c>
      <c r="AG169" s="433">
        <f>IFERROR(INDEX('28A'!$G$192:$G$227,MATCH($C169,'28A'!$B$192:$B$227,0)),0)</f>
        <v>0</v>
      </c>
      <c r="AH169" s="433">
        <f>IFERROR(INDEX('29A'!$G$192:$G$227,MATCH($C169,'29A'!$B$192:$B$227,0)),0)</f>
        <v>0</v>
      </c>
      <c r="AI169" s="433">
        <f>IFERROR(INDEX('30A'!$G$192:$G$227,MATCH($C169,'30A'!$B$192:$B$227,0)),0)</f>
        <v>0</v>
      </c>
    </row>
    <row r="170" spans="1:35" ht="17.399999999999999" hidden="1">
      <c r="A170" s="314"/>
      <c r="B170" s="314"/>
      <c r="C170" s="302" t="s">
        <v>176</v>
      </c>
      <c r="D170" s="309" t="s">
        <v>209</v>
      </c>
      <c r="E170" s="303">
        <f t="shared" si="2"/>
        <v>0</v>
      </c>
      <c r="F170" s="433">
        <f>IFERROR(INDEX('1A'!$G$192:$G$227,MATCH(C170,'1A'!$B$192:$B$227,0)),0)</f>
        <v>0</v>
      </c>
      <c r="G170" s="433">
        <f>IFERROR(INDEX('2A'!$G$192:$G$227,MATCH(C170,'2A'!$B$192:$B$227,0)),0)</f>
        <v>0</v>
      </c>
      <c r="H170" s="433">
        <f>IFERROR(INDEX('3A'!$G$192:$G$227,MATCH(C170,'3A'!$B$192:$B$227,0)),0)</f>
        <v>0</v>
      </c>
      <c r="I170" s="433">
        <f>IFERROR(INDEX('4A'!$G$192:$G$227,MATCH(C170,'4A'!$B$192:$B$227,0)),0)</f>
        <v>0</v>
      </c>
      <c r="J170" s="433">
        <f>IFERROR(INDEX('5A'!$G$192:$G$227,MATCH(C170,'5A'!$B$192:$B$227,0)),0)</f>
        <v>0</v>
      </c>
      <c r="K170" s="433">
        <f>IFERROR(INDEX('6A'!$G$192:$G$227,MATCH(C170,'6A'!$B$192:$B$227,0)),0)</f>
        <v>0</v>
      </c>
      <c r="L170" s="433">
        <f>IFERROR(INDEX('7A'!$G$192:$G$227,MATCH(C170,'7A'!$B$192:$B$227,0)),0)</f>
        <v>0</v>
      </c>
      <c r="M170" s="433">
        <f>IFERROR(INDEX('8A'!$G$192:$G$227,MATCH(C170,'8A'!$B$192:$B$227,0)),0)</f>
        <v>0</v>
      </c>
      <c r="N170" s="433">
        <f>IFERROR(INDEX('9A'!$G$192:$G$227,MATCH(C170,'9A'!$B$192:$B$227,0)),0)</f>
        <v>0</v>
      </c>
      <c r="O170" s="433">
        <f>IFERROR(INDEX('10A'!$G$192:$G$227,MATCH(C170,'10A'!$B$192:$B$227,0)),0)</f>
        <v>0</v>
      </c>
      <c r="P170" s="433">
        <f>IFERROR(INDEX('11A'!$G$192:$G$227,MATCH(C170,'11A'!$B$192:$B$227,0)),0)</f>
        <v>0</v>
      </c>
      <c r="Q170" s="433">
        <f>IFERROR(INDEX('12A'!$G$192:$G$227,MATCH(C170,'12A'!$B$192:$B$227,0)),0)</f>
        <v>0</v>
      </c>
      <c r="R170" s="433">
        <f>IFERROR(INDEX('13A'!$G$192:$G$227,MATCH(C170,'13A'!$B$192:$B$227,0)),0)</f>
        <v>0</v>
      </c>
      <c r="S170" s="433">
        <f>IFERROR(INDEX('14A'!$G$192:$G$227,MATCH(C170,'14A'!$B$192:$B$227,0)),0)</f>
        <v>0</v>
      </c>
      <c r="T170" s="433">
        <f>IFERROR(INDEX('15A'!$G$192:$G$227,MATCH(C170,'15A'!$B$192:$B$227,0)),0)</f>
        <v>0</v>
      </c>
      <c r="U170" s="433">
        <f>IFERROR(INDEX('16A'!$G$192:$G$227,MATCH($C170,'16A'!$B$192:$B$227,0)),0)</f>
        <v>0</v>
      </c>
      <c r="V170" s="433">
        <f>IFERROR(INDEX('17A'!$G$192:$G$227,MATCH($C170,'17A'!$B$192:$B$227,0)),0)</f>
        <v>0</v>
      </c>
      <c r="W170" s="433">
        <f>IFERROR(INDEX('18A'!$G$192:$G$227,MATCH($C170,'18A'!$B$192:$B$227,0)),0)</f>
        <v>0</v>
      </c>
      <c r="X170" s="433">
        <f>IFERROR(INDEX('19A'!$G$192:$G$227,MATCH($C170,'19A'!$B$192:$B$227,0)),0)</f>
        <v>0</v>
      </c>
      <c r="Y170" s="433">
        <f>IFERROR(INDEX('20A'!$G$192:$G$227,MATCH($C170,'20A'!$B$192:$B$227,0)),0)</f>
        <v>0</v>
      </c>
      <c r="Z170" s="433">
        <f>IFERROR(INDEX('21A'!$G$192:$G$227,MATCH($C170,'21A'!$B$192:$B$227,0)),0)</f>
        <v>0</v>
      </c>
      <c r="AA170" s="433">
        <f>IFERROR(INDEX('22A'!$G$192:$G$227,MATCH($C170,'22A'!$B$192:$B$227,0)),0)</f>
        <v>0</v>
      </c>
      <c r="AB170" s="433">
        <f>IFERROR(INDEX('23A'!$G$192:$G$227,MATCH($C170,'23A'!$B$192:$B$227,0)),0)</f>
        <v>0</v>
      </c>
      <c r="AC170" s="433">
        <f>IFERROR(INDEX('24A'!$G$192:$G$227,MATCH($C170,'24A'!$B$192:$B$227,0)),0)</f>
        <v>0</v>
      </c>
      <c r="AD170" s="433">
        <f>IFERROR(INDEX('25A'!$G$192:$G$227,MATCH($C170,'25A'!$B$192:$B$227,0)),0)</f>
        <v>0</v>
      </c>
      <c r="AE170" s="433">
        <f>IFERROR(INDEX('26A'!$G$192:$G$227,MATCH($C170,'26A'!$B$192:$B$227,0)),0)</f>
        <v>0</v>
      </c>
      <c r="AF170" s="433">
        <f>IFERROR(INDEX('27A'!$G$192:$G$227,MATCH($C170,'27A'!$B$192:$B$227,0)),0)</f>
        <v>0</v>
      </c>
      <c r="AG170" s="433">
        <f>IFERROR(INDEX('28A'!$G$192:$G$227,MATCH($C170,'28A'!$B$192:$B$227,0)),0)</f>
        <v>0</v>
      </c>
      <c r="AH170" s="433">
        <f>IFERROR(INDEX('29A'!$G$192:$G$227,MATCH($C170,'29A'!$B$192:$B$227,0)),0)</f>
        <v>0</v>
      </c>
      <c r="AI170" s="433">
        <f>IFERROR(INDEX('30A'!$G$192:$G$227,MATCH($C170,'30A'!$B$192:$B$227,0)),0)</f>
        <v>0</v>
      </c>
    </row>
    <row r="171" spans="1:35" ht="17.399999999999999" hidden="1">
      <c r="A171" s="314"/>
      <c r="B171" s="314"/>
      <c r="C171" s="302" t="s">
        <v>177</v>
      </c>
      <c r="D171" s="309" t="s">
        <v>209</v>
      </c>
      <c r="E171" s="303">
        <f t="shared" si="2"/>
        <v>0</v>
      </c>
      <c r="F171" s="433">
        <f>IFERROR(INDEX('1A'!$G$192:$G$227,MATCH(C171,'1A'!$B$192:$B$227,0)),0)</f>
        <v>0</v>
      </c>
      <c r="G171" s="433">
        <f>IFERROR(INDEX('2A'!$G$192:$G$227,MATCH(C171,'2A'!$B$192:$B$227,0)),0)</f>
        <v>0</v>
      </c>
      <c r="H171" s="433">
        <f>IFERROR(INDEX('3A'!$G$192:$G$227,MATCH(C171,'3A'!$B$192:$B$227,0)),0)</f>
        <v>0</v>
      </c>
      <c r="I171" s="433">
        <f>IFERROR(INDEX('4A'!$G$192:$G$227,MATCH(C171,'4A'!$B$192:$B$227,0)),0)</f>
        <v>0</v>
      </c>
      <c r="J171" s="433">
        <f>IFERROR(INDEX('5A'!$G$192:$G$227,MATCH(C171,'5A'!$B$192:$B$227,0)),0)</f>
        <v>0</v>
      </c>
      <c r="K171" s="433">
        <f>IFERROR(INDEX('6A'!$G$192:$G$227,MATCH(C171,'6A'!$B$192:$B$227,0)),0)</f>
        <v>0</v>
      </c>
      <c r="L171" s="433">
        <f>IFERROR(INDEX('7A'!$G$192:$G$227,MATCH(C171,'7A'!$B$192:$B$227,0)),0)</f>
        <v>0</v>
      </c>
      <c r="M171" s="433">
        <f>IFERROR(INDEX('8A'!$G$192:$G$227,MATCH(C171,'8A'!$B$192:$B$227,0)),0)</f>
        <v>0</v>
      </c>
      <c r="N171" s="433">
        <f>IFERROR(INDEX('9A'!$G$192:$G$227,MATCH(C171,'9A'!$B$192:$B$227,0)),0)</f>
        <v>0</v>
      </c>
      <c r="O171" s="433">
        <f>IFERROR(INDEX('10A'!$G$192:$G$227,MATCH(C171,'10A'!$B$192:$B$227,0)),0)</f>
        <v>0</v>
      </c>
      <c r="P171" s="433">
        <f>IFERROR(INDEX('11A'!$G$192:$G$227,MATCH(C171,'11A'!$B$192:$B$227,0)),0)</f>
        <v>0</v>
      </c>
      <c r="Q171" s="433">
        <f>IFERROR(INDEX('12A'!$G$192:$G$227,MATCH(C171,'12A'!$B$192:$B$227,0)),0)</f>
        <v>0</v>
      </c>
      <c r="R171" s="433">
        <f>IFERROR(INDEX('13A'!$G$192:$G$227,MATCH(C171,'13A'!$B$192:$B$227,0)),0)</f>
        <v>0</v>
      </c>
      <c r="S171" s="433">
        <f>IFERROR(INDEX('14A'!$G$192:$G$227,MATCH(C171,'14A'!$B$192:$B$227,0)),0)</f>
        <v>0</v>
      </c>
      <c r="T171" s="433">
        <f>IFERROR(INDEX('15A'!$G$192:$G$227,MATCH(C171,'15A'!$B$192:$B$227,0)),0)</f>
        <v>0</v>
      </c>
      <c r="U171" s="433">
        <f>IFERROR(INDEX('16A'!$G$192:$G$227,MATCH($C171,'16A'!$B$192:$B$227,0)),0)</f>
        <v>0</v>
      </c>
      <c r="V171" s="433">
        <f>IFERROR(INDEX('17A'!$G$192:$G$227,MATCH($C171,'17A'!$B$192:$B$227,0)),0)</f>
        <v>0</v>
      </c>
      <c r="W171" s="433">
        <f>IFERROR(INDEX('18A'!$G$192:$G$227,MATCH($C171,'18A'!$B$192:$B$227,0)),0)</f>
        <v>0</v>
      </c>
      <c r="X171" s="433">
        <f>IFERROR(INDEX('19A'!$G$192:$G$227,MATCH($C171,'19A'!$B$192:$B$227,0)),0)</f>
        <v>0</v>
      </c>
      <c r="Y171" s="433">
        <f>IFERROR(INDEX('20A'!$G$192:$G$227,MATCH($C171,'20A'!$B$192:$B$227,0)),0)</f>
        <v>0</v>
      </c>
      <c r="Z171" s="433">
        <f>IFERROR(INDEX('21A'!$G$192:$G$227,MATCH($C171,'21A'!$B$192:$B$227,0)),0)</f>
        <v>0</v>
      </c>
      <c r="AA171" s="433">
        <f>IFERROR(INDEX('22A'!$G$192:$G$227,MATCH($C171,'22A'!$B$192:$B$227,0)),0)</f>
        <v>0</v>
      </c>
      <c r="AB171" s="433">
        <f>IFERROR(INDEX('23A'!$G$192:$G$227,MATCH($C171,'23A'!$B$192:$B$227,0)),0)</f>
        <v>0</v>
      </c>
      <c r="AC171" s="433">
        <f>IFERROR(INDEX('24A'!$G$192:$G$227,MATCH($C171,'24A'!$B$192:$B$227,0)),0)</f>
        <v>0</v>
      </c>
      <c r="AD171" s="433">
        <f>IFERROR(INDEX('25A'!$G$192:$G$227,MATCH($C171,'25A'!$B$192:$B$227,0)),0)</f>
        <v>0</v>
      </c>
      <c r="AE171" s="433">
        <f>IFERROR(INDEX('26A'!$G$192:$G$227,MATCH($C171,'26A'!$B$192:$B$227,0)),0)</f>
        <v>0</v>
      </c>
      <c r="AF171" s="433">
        <f>IFERROR(INDEX('27A'!$G$192:$G$227,MATCH($C171,'27A'!$B$192:$B$227,0)),0)</f>
        <v>0</v>
      </c>
      <c r="AG171" s="433">
        <f>IFERROR(INDEX('28A'!$G$192:$G$227,MATCH($C171,'28A'!$B$192:$B$227,0)),0)</f>
        <v>0</v>
      </c>
      <c r="AH171" s="433">
        <f>IFERROR(INDEX('29A'!$G$192:$G$227,MATCH($C171,'29A'!$B$192:$B$227,0)),0)</f>
        <v>0</v>
      </c>
      <c r="AI171" s="433">
        <f>IFERROR(INDEX('30A'!$G$192:$G$227,MATCH($C171,'30A'!$B$192:$B$227,0)),0)</f>
        <v>0</v>
      </c>
    </row>
    <row r="172" spans="1:35" ht="17.399999999999999" hidden="1">
      <c r="A172" s="314"/>
      <c r="B172" s="314"/>
      <c r="C172" s="302" t="s">
        <v>178</v>
      </c>
      <c r="D172" s="309" t="s">
        <v>209</v>
      </c>
      <c r="E172" s="303">
        <f t="shared" si="2"/>
        <v>0</v>
      </c>
      <c r="F172" s="433">
        <f>IFERROR(INDEX('1A'!$G$192:$G$227,MATCH(C172,'1A'!$B$192:$B$227,0)),0)</f>
        <v>0</v>
      </c>
      <c r="G172" s="433">
        <f>IFERROR(INDEX('2A'!$G$192:$G$227,MATCH(C172,'2A'!$B$192:$B$227,0)),0)</f>
        <v>0</v>
      </c>
      <c r="H172" s="433">
        <f>IFERROR(INDEX('3A'!$G$192:$G$227,MATCH(C172,'3A'!$B$192:$B$227,0)),0)</f>
        <v>0</v>
      </c>
      <c r="I172" s="433">
        <f>IFERROR(INDEX('4A'!$G$192:$G$227,MATCH(C172,'4A'!$B$192:$B$227,0)),0)</f>
        <v>0</v>
      </c>
      <c r="J172" s="433">
        <f>IFERROR(INDEX('5A'!$G$192:$G$227,MATCH(C172,'5A'!$B$192:$B$227,0)),0)</f>
        <v>0</v>
      </c>
      <c r="K172" s="433">
        <f>IFERROR(INDEX('6A'!$G$192:$G$227,MATCH(C172,'6A'!$B$192:$B$227,0)),0)</f>
        <v>0</v>
      </c>
      <c r="L172" s="433">
        <f>IFERROR(INDEX('7A'!$G$192:$G$227,MATCH(C172,'7A'!$B$192:$B$227,0)),0)</f>
        <v>0</v>
      </c>
      <c r="M172" s="433">
        <f>IFERROR(INDEX('8A'!$G$192:$G$227,MATCH(C172,'8A'!$B$192:$B$227,0)),0)</f>
        <v>0</v>
      </c>
      <c r="N172" s="433">
        <f>IFERROR(INDEX('9A'!$G$192:$G$227,MATCH(C172,'9A'!$B$192:$B$227,0)),0)</f>
        <v>0</v>
      </c>
      <c r="O172" s="433">
        <f>IFERROR(INDEX('10A'!$G$192:$G$227,MATCH(C172,'10A'!$B$192:$B$227,0)),0)</f>
        <v>0</v>
      </c>
      <c r="P172" s="433">
        <f>IFERROR(INDEX('11A'!$G$192:$G$227,MATCH(C172,'11A'!$B$192:$B$227,0)),0)</f>
        <v>0</v>
      </c>
      <c r="Q172" s="433">
        <f>IFERROR(INDEX('12A'!$G$192:$G$227,MATCH(C172,'12A'!$B$192:$B$227,0)),0)</f>
        <v>0</v>
      </c>
      <c r="R172" s="433">
        <f>IFERROR(INDEX('13A'!$G$192:$G$227,MATCH(C172,'13A'!$B$192:$B$227,0)),0)</f>
        <v>0</v>
      </c>
      <c r="S172" s="433">
        <f>IFERROR(INDEX('14A'!$G$192:$G$227,MATCH(C172,'14A'!$B$192:$B$227,0)),0)</f>
        <v>0</v>
      </c>
      <c r="T172" s="433">
        <f>IFERROR(INDEX('15A'!$G$192:$G$227,MATCH(C172,'15A'!$B$192:$B$227,0)),0)</f>
        <v>0</v>
      </c>
      <c r="U172" s="433">
        <f>IFERROR(INDEX('16A'!$G$192:$G$227,MATCH($C172,'16A'!$B$192:$B$227,0)),0)</f>
        <v>0</v>
      </c>
      <c r="V172" s="433">
        <f>IFERROR(INDEX('17A'!$G$192:$G$227,MATCH($C172,'17A'!$B$192:$B$227,0)),0)</f>
        <v>0</v>
      </c>
      <c r="W172" s="433">
        <f>IFERROR(INDEX('18A'!$G$192:$G$227,MATCH($C172,'18A'!$B$192:$B$227,0)),0)</f>
        <v>0</v>
      </c>
      <c r="X172" s="433">
        <f>IFERROR(INDEX('19A'!$G$192:$G$227,MATCH($C172,'19A'!$B$192:$B$227,0)),0)</f>
        <v>0</v>
      </c>
      <c r="Y172" s="433">
        <f>IFERROR(INDEX('20A'!$G$192:$G$227,MATCH($C172,'20A'!$B$192:$B$227,0)),0)</f>
        <v>0</v>
      </c>
      <c r="Z172" s="433">
        <f>IFERROR(INDEX('21A'!$G$192:$G$227,MATCH($C172,'21A'!$B$192:$B$227,0)),0)</f>
        <v>0</v>
      </c>
      <c r="AA172" s="433">
        <f>IFERROR(INDEX('22A'!$G$192:$G$227,MATCH($C172,'22A'!$B$192:$B$227,0)),0)</f>
        <v>0</v>
      </c>
      <c r="AB172" s="433">
        <f>IFERROR(INDEX('23A'!$G$192:$G$227,MATCH($C172,'23A'!$B$192:$B$227,0)),0)</f>
        <v>0</v>
      </c>
      <c r="AC172" s="433">
        <f>IFERROR(INDEX('24A'!$G$192:$G$227,MATCH($C172,'24A'!$B$192:$B$227,0)),0)</f>
        <v>0</v>
      </c>
      <c r="AD172" s="433">
        <f>IFERROR(INDEX('25A'!$G$192:$G$227,MATCH($C172,'25A'!$B$192:$B$227,0)),0)</f>
        <v>0</v>
      </c>
      <c r="AE172" s="433">
        <f>IFERROR(INDEX('26A'!$G$192:$G$227,MATCH($C172,'26A'!$B$192:$B$227,0)),0)</f>
        <v>0</v>
      </c>
      <c r="AF172" s="433">
        <f>IFERROR(INDEX('27A'!$G$192:$G$227,MATCH($C172,'27A'!$B$192:$B$227,0)),0)</f>
        <v>0</v>
      </c>
      <c r="AG172" s="433">
        <f>IFERROR(INDEX('28A'!$G$192:$G$227,MATCH($C172,'28A'!$B$192:$B$227,0)),0)</f>
        <v>0</v>
      </c>
      <c r="AH172" s="433">
        <f>IFERROR(INDEX('29A'!$G$192:$G$227,MATCH($C172,'29A'!$B$192:$B$227,0)),0)</f>
        <v>0</v>
      </c>
      <c r="AI172" s="433">
        <f>IFERROR(INDEX('30A'!$G$192:$G$227,MATCH($C172,'30A'!$B$192:$B$227,0)),0)</f>
        <v>0</v>
      </c>
    </row>
    <row r="173" spans="1:35" ht="17.399999999999999" hidden="1">
      <c r="A173" s="314"/>
      <c r="B173" s="314"/>
      <c r="C173" s="302" t="s">
        <v>179</v>
      </c>
      <c r="D173" s="309" t="s">
        <v>209</v>
      </c>
      <c r="E173" s="303">
        <f t="shared" si="2"/>
        <v>0</v>
      </c>
      <c r="F173" s="433">
        <f>IFERROR(INDEX('1A'!$G$192:$G$227,MATCH(C173,'1A'!$B$192:$B$227,0)),0)</f>
        <v>0</v>
      </c>
      <c r="G173" s="433">
        <f>IFERROR(INDEX('2A'!$G$192:$G$227,MATCH(C173,'2A'!$B$192:$B$227,0)),0)</f>
        <v>0</v>
      </c>
      <c r="H173" s="433">
        <f>IFERROR(INDEX('3A'!$G$192:$G$227,MATCH(C173,'3A'!$B$192:$B$227,0)),0)</f>
        <v>0</v>
      </c>
      <c r="I173" s="433">
        <f>IFERROR(INDEX('4A'!$G$192:$G$227,MATCH(C173,'4A'!$B$192:$B$227,0)),0)</f>
        <v>0</v>
      </c>
      <c r="J173" s="433">
        <f>IFERROR(INDEX('5A'!$G$192:$G$227,MATCH(C173,'5A'!$B$192:$B$227,0)),0)</f>
        <v>0</v>
      </c>
      <c r="K173" s="433">
        <f>IFERROR(INDEX('6A'!$G$192:$G$227,MATCH(C173,'6A'!$B$192:$B$227,0)),0)</f>
        <v>0</v>
      </c>
      <c r="L173" s="433">
        <f>IFERROR(INDEX('7A'!$G$192:$G$227,MATCH(C173,'7A'!$B$192:$B$227,0)),0)</f>
        <v>0</v>
      </c>
      <c r="M173" s="433">
        <f>IFERROR(INDEX('8A'!$G$192:$G$227,MATCH(C173,'8A'!$B$192:$B$227,0)),0)</f>
        <v>0</v>
      </c>
      <c r="N173" s="433">
        <f>IFERROR(INDEX('9A'!$G$192:$G$227,MATCH(C173,'9A'!$B$192:$B$227,0)),0)</f>
        <v>0</v>
      </c>
      <c r="O173" s="433">
        <f>IFERROR(INDEX('10A'!$G$192:$G$227,MATCH(C173,'10A'!$B$192:$B$227,0)),0)</f>
        <v>0</v>
      </c>
      <c r="P173" s="433">
        <f>IFERROR(INDEX('11A'!$G$192:$G$227,MATCH(C173,'11A'!$B$192:$B$227,0)),0)</f>
        <v>0</v>
      </c>
      <c r="Q173" s="433">
        <f>IFERROR(INDEX('12A'!$G$192:$G$227,MATCH(C173,'12A'!$B$192:$B$227,0)),0)</f>
        <v>0</v>
      </c>
      <c r="R173" s="433">
        <f>IFERROR(INDEX('13A'!$G$192:$G$227,MATCH(C173,'13A'!$B$192:$B$227,0)),0)</f>
        <v>0</v>
      </c>
      <c r="S173" s="433">
        <f>IFERROR(INDEX('14A'!$G$192:$G$227,MATCH(C173,'14A'!$B$192:$B$227,0)),0)</f>
        <v>0</v>
      </c>
      <c r="T173" s="433">
        <f>IFERROR(INDEX('15A'!$G$192:$G$227,MATCH(C173,'15A'!$B$192:$B$227,0)),0)</f>
        <v>0</v>
      </c>
      <c r="U173" s="433">
        <f>IFERROR(INDEX('16A'!$G$192:$G$227,MATCH($C173,'16A'!$B$192:$B$227,0)),0)</f>
        <v>0</v>
      </c>
      <c r="V173" s="433">
        <f>IFERROR(INDEX('17A'!$G$192:$G$227,MATCH($C173,'17A'!$B$192:$B$227,0)),0)</f>
        <v>0</v>
      </c>
      <c r="W173" s="433">
        <f>IFERROR(INDEX('18A'!$G$192:$G$227,MATCH($C173,'18A'!$B$192:$B$227,0)),0)</f>
        <v>0</v>
      </c>
      <c r="X173" s="433">
        <f>IFERROR(INDEX('19A'!$G$192:$G$227,MATCH($C173,'19A'!$B$192:$B$227,0)),0)</f>
        <v>0</v>
      </c>
      <c r="Y173" s="433">
        <f>IFERROR(INDEX('20A'!$G$192:$G$227,MATCH($C173,'20A'!$B$192:$B$227,0)),0)</f>
        <v>0</v>
      </c>
      <c r="Z173" s="433">
        <f>IFERROR(INDEX('21A'!$G$192:$G$227,MATCH($C173,'21A'!$B$192:$B$227,0)),0)</f>
        <v>0</v>
      </c>
      <c r="AA173" s="433">
        <f>IFERROR(INDEX('22A'!$G$192:$G$227,MATCH($C173,'22A'!$B$192:$B$227,0)),0)</f>
        <v>0</v>
      </c>
      <c r="AB173" s="433">
        <f>IFERROR(INDEX('23A'!$G$192:$G$227,MATCH($C173,'23A'!$B$192:$B$227,0)),0)</f>
        <v>0</v>
      </c>
      <c r="AC173" s="433">
        <f>IFERROR(INDEX('24A'!$G$192:$G$227,MATCH($C173,'24A'!$B$192:$B$227,0)),0)</f>
        <v>0</v>
      </c>
      <c r="AD173" s="433">
        <f>IFERROR(INDEX('25A'!$G$192:$G$227,MATCH($C173,'25A'!$B$192:$B$227,0)),0)</f>
        <v>0</v>
      </c>
      <c r="AE173" s="433">
        <f>IFERROR(INDEX('26A'!$G$192:$G$227,MATCH($C173,'26A'!$B$192:$B$227,0)),0)</f>
        <v>0</v>
      </c>
      <c r="AF173" s="433">
        <f>IFERROR(INDEX('27A'!$G$192:$G$227,MATCH($C173,'27A'!$B$192:$B$227,0)),0)</f>
        <v>0</v>
      </c>
      <c r="AG173" s="433">
        <f>IFERROR(INDEX('28A'!$G$192:$G$227,MATCH($C173,'28A'!$B$192:$B$227,0)),0)</f>
        <v>0</v>
      </c>
      <c r="AH173" s="433">
        <f>IFERROR(INDEX('29A'!$G$192:$G$227,MATCH($C173,'29A'!$B$192:$B$227,0)),0)</f>
        <v>0</v>
      </c>
      <c r="AI173" s="433">
        <f>IFERROR(INDEX('30A'!$G$192:$G$227,MATCH($C173,'30A'!$B$192:$B$227,0)),0)</f>
        <v>0</v>
      </c>
    </row>
    <row r="174" spans="1:35" ht="17.399999999999999" hidden="1">
      <c r="A174" s="314"/>
      <c r="B174" s="314"/>
      <c r="C174" s="302" t="s">
        <v>725</v>
      </c>
      <c r="D174" s="309" t="s">
        <v>209</v>
      </c>
      <c r="E174" s="303">
        <f t="shared" si="2"/>
        <v>0</v>
      </c>
      <c r="F174" s="433">
        <f>IFERROR(INDEX('1A'!$G$192:$G$227,MATCH(C174,'1A'!$B$192:$B$227,0)),0)</f>
        <v>0</v>
      </c>
      <c r="G174" s="433">
        <f>IFERROR(INDEX('2A'!$G$192:$G$227,MATCH(C174,'2A'!$B$192:$B$227,0)),0)</f>
        <v>0</v>
      </c>
      <c r="H174" s="433">
        <f>IFERROR(INDEX('3A'!$G$192:$G$227,MATCH(C174,'3A'!$B$192:$B$227,0)),0)</f>
        <v>0</v>
      </c>
      <c r="I174" s="433">
        <f>IFERROR(INDEX('4A'!$G$192:$G$227,MATCH(C174,'4A'!$B$192:$B$227,0)),0)</f>
        <v>0</v>
      </c>
      <c r="J174" s="433">
        <f>IFERROR(INDEX('5A'!$G$192:$G$227,MATCH(C174,'5A'!$B$192:$B$227,0)),0)</f>
        <v>0</v>
      </c>
      <c r="K174" s="433">
        <f>IFERROR(INDEX('6A'!$G$192:$G$227,MATCH(C174,'6A'!$B$192:$B$227,0)),0)</f>
        <v>0</v>
      </c>
      <c r="L174" s="433">
        <f>IFERROR(INDEX('7A'!$G$192:$G$227,MATCH(C174,'7A'!$B$192:$B$227,0)),0)</f>
        <v>0</v>
      </c>
      <c r="M174" s="433">
        <f>IFERROR(INDEX('8A'!$G$192:$G$227,MATCH(C174,'8A'!$B$192:$B$227,0)),0)</f>
        <v>0</v>
      </c>
      <c r="N174" s="433">
        <f>IFERROR(INDEX('9A'!$G$192:$G$227,MATCH(C174,'9A'!$B$192:$B$227,0)),0)</f>
        <v>0</v>
      </c>
      <c r="O174" s="433">
        <f>IFERROR(INDEX('10A'!$G$192:$G$227,MATCH(C174,'10A'!$B$192:$B$227,0)),0)</f>
        <v>0</v>
      </c>
      <c r="P174" s="433">
        <f>IFERROR(INDEX('11A'!$G$192:$G$227,MATCH(C174,'11A'!$B$192:$B$227,0)),0)</f>
        <v>0</v>
      </c>
      <c r="Q174" s="433">
        <f>IFERROR(INDEX('12A'!$G$192:$G$227,MATCH(C174,'12A'!$B$192:$B$227,0)),0)</f>
        <v>0</v>
      </c>
      <c r="R174" s="433">
        <f>IFERROR(INDEX('13A'!$G$192:$G$227,MATCH(C174,'13A'!$B$192:$B$227,0)),0)</f>
        <v>0</v>
      </c>
      <c r="S174" s="433">
        <f>IFERROR(INDEX('14A'!$G$192:$G$227,MATCH(C174,'14A'!$B$192:$B$227,0)),0)</f>
        <v>0</v>
      </c>
      <c r="T174" s="433">
        <f>IFERROR(INDEX('15A'!$G$192:$G$227,MATCH(C174,'15A'!$B$192:$B$227,0)),0)</f>
        <v>0</v>
      </c>
      <c r="U174" s="433">
        <f>IFERROR(INDEX('16A'!$G$192:$G$227,MATCH($C174,'16A'!$B$192:$B$227,0)),0)</f>
        <v>0</v>
      </c>
      <c r="V174" s="433">
        <f>IFERROR(INDEX('17A'!$G$192:$G$227,MATCH($C174,'17A'!$B$192:$B$227,0)),0)</f>
        <v>0</v>
      </c>
      <c r="W174" s="433">
        <f>IFERROR(INDEX('18A'!$G$192:$G$227,MATCH($C174,'18A'!$B$192:$B$227,0)),0)</f>
        <v>0</v>
      </c>
      <c r="X174" s="433">
        <f>IFERROR(INDEX('19A'!$G$192:$G$227,MATCH($C174,'19A'!$B$192:$B$227,0)),0)</f>
        <v>0</v>
      </c>
      <c r="Y174" s="433">
        <f>IFERROR(INDEX('20A'!$G$192:$G$227,MATCH($C174,'20A'!$B$192:$B$227,0)),0)</f>
        <v>0</v>
      </c>
      <c r="Z174" s="433">
        <f>IFERROR(INDEX('21A'!$G$192:$G$227,MATCH($C174,'21A'!$B$192:$B$227,0)),0)</f>
        <v>0</v>
      </c>
      <c r="AA174" s="433">
        <f>IFERROR(INDEX('22A'!$G$192:$G$227,MATCH($C174,'22A'!$B$192:$B$227,0)),0)</f>
        <v>0</v>
      </c>
      <c r="AB174" s="433">
        <f>IFERROR(INDEX('23A'!$G$192:$G$227,MATCH($C174,'23A'!$B$192:$B$227,0)),0)</f>
        <v>0</v>
      </c>
      <c r="AC174" s="433">
        <f>IFERROR(INDEX('24A'!$G$192:$G$227,MATCH($C174,'24A'!$B$192:$B$227,0)),0)</f>
        <v>0</v>
      </c>
      <c r="AD174" s="433">
        <f>IFERROR(INDEX('25A'!$G$192:$G$227,MATCH($C174,'25A'!$B$192:$B$227,0)),0)</f>
        <v>0</v>
      </c>
      <c r="AE174" s="433">
        <f>IFERROR(INDEX('26A'!$G$192:$G$227,MATCH($C174,'26A'!$B$192:$B$227,0)),0)</f>
        <v>0</v>
      </c>
      <c r="AF174" s="433">
        <f>IFERROR(INDEX('27A'!$G$192:$G$227,MATCH($C174,'27A'!$B$192:$B$227,0)),0)</f>
        <v>0</v>
      </c>
      <c r="AG174" s="433">
        <f>IFERROR(INDEX('28A'!$G$192:$G$227,MATCH($C174,'28A'!$B$192:$B$227,0)),0)</f>
        <v>0</v>
      </c>
      <c r="AH174" s="433">
        <f>IFERROR(INDEX('29A'!$G$192:$G$227,MATCH($C174,'29A'!$B$192:$B$227,0)),0)</f>
        <v>0</v>
      </c>
      <c r="AI174" s="433">
        <f>IFERROR(INDEX('30A'!$G$192:$G$227,MATCH($C174,'30A'!$B$192:$B$227,0)),0)</f>
        <v>0</v>
      </c>
    </row>
    <row r="175" spans="1:35" ht="17.399999999999999" hidden="1">
      <c r="A175" s="314"/>
      <c r="B175" s="314"/>
      <c r="C175" s="302" t="s">
        <v>60</v>
      </c>
      <c r="D175" s="309" t="s">
        <v>209</v>
      </c>
      <c r="E175" s="303">
        <f t="shared" si="2"/>
        <v>0</v>
      </c>
      <c r="F175" s="433">
        <f>IFERROR(INDEX('1A'!$G$192:$G$227,MATCH(C175,'1A'!$B$192:$B$227,0)),0)</f>
        <v>0</v>
      </c>
      <c r="G175" s="433">
        <f>IFERROR(INDEX('2A'!$G$192:$G$227,MATCH(C175,'2A'!$B$192:$B$227,0)),0)</f>
        <v>0</v>
      </c>
      <c r="H175" s="433">
        <f>IFERROR(INDEX('3A'!$G$192:$G$227,MATCH(C175,'3A'!$B$192:$B$227,0)),0)</f>
        <v>0</v>
      </c>
      <c r="I175" s="433">
        <f>IFERROR(INDEX('4A'!$G$192:$G$227,MATCH(C175,'4A'!$B$192:$B$227,0)),0)</f>
        <v>0</v>
      </c>
      <c r="J175" s="433">
        <f>IFERROR(INDEX('5A'!$G$192:$G$227,MATCH(C175,'5A'!$B$192:$B$227,0)),0)</f>
        <v>0</v>
      </c>
      <c r="K175" s="433">
        <f>IFERROR(INDEX('6A'!$G$192:$G$227,MATCH(C175,'6A'!$B$192:$B$227,0)),0)</f>
        <v>0</v>
      </c>
      <c r="L175" s="433">
        <f>IFERROR(INDEX('7A'!$G$192:$G$227,MATCH(C175,'7A'!$B$192:$B$227,0)),0)</f>
        <v>0</v>
      </c>
      <c r="M175" s="433">
        <f>IFERROR(INDEX('8A'!$G$192:$G$227,MATCH(C175,'8A'!$B$192:$B$227,0)),0)</f>
        <v>0</v>
      </c>
      <c r="N175" s="433">
        <f>IFERROR(INDEX('9A'!$G$192:$G$227,MATCH(C175,'9A'!$B$192:$B$227,0)),0)</f>
        <v>0</v>
      </c>
      <c r="O175" s="433">
        <f>IFERROR(INDEX('10A'!$G$192:$G$227,MATCH(C175,'10A'!$B$192:$B$227,0)),0)</f>
        <v>0</v>
      </c>
      <c r="P175" s="433">
        <f>IFERROR(INDEX('11A'!$G$192:$G$227,MATCH(C175,'11A'!$B$192:$B$227,0)),0)</f>
        <v>0</v>
      </c>
      <c r="Q175" s="433">
        <f>IFERROR(INDEX('12A'!$G$192:$G$227,MATCH(C175,'12A'!$B$192:$B$227,0)),0)</f>
        <v>0</v>
      </c>
      <c r="R175" s="433">
        <f>IFERROR(INDEX('13A'!$G$192:$G$227,MATCH(C175,'13A'!$B$192:$B$227,0)),0)</f>
        <v>0</v>
      </c>
      <c r="S175" s="433">
        <f>IFERROR(INDEX('14A'!$G$192:$G$227,MATCH(C175,'14A'!$B$192:$B$227,0)),0)</f>
        <v>0</v>
      </c>
      <c r="T175" s="433">
        <f>IFERROR(INDEX('15A'!$G$192:$G$227,MATCH(C175,'15A'!$B$192:$B$227,0)),0)</f>
        <v>0</v>
      </c>
      <c r="U175" s="433">
        <f>IFERROR(INDEX('16A'!$G$192:$G$227,MATCH($C175,'16A'!$B$192:$B$227,0)),0)</f>
        <v>0</v>
      </c>
      <c r="V175" s="433">
        <f>IFERROR(INDEX('17A'!$G$192:$G$227,MATCH($C175,'17A'!$B$192:$B$227,0)),0)</f>
        <v>0</v>
      </c>
      <c r="W175" s="433">
        <f>IFERROR(INDEX('18A'!$G$192:$G$227,MATCH($C175,'18A'!$B$192:$B$227,0)),0)</f>
        <v>0</v>
      </c>
      <c r="X175" s="433">
        <f>IFERROR(INDEX('19A'!$G$192:$G$227,MATCH($C175,'19A'!$B$192:$B$227,0)),0)</f>
        <v>0</v>
      </c>
      <c r="Y175" s="433">
        <f>IFERROR(INDEX('20A'!$G$192:$G$227,MATCH($C175,'20A'!$B$192:$B$227,0)),0)</f>
        <v>0</v>
      </c>
      <c r="Z175" s="433">
        <f>IFERROR(INDEX('21A'!$G$192:$G$227,MATCH($C175,'21A'!$B$192:$B$227,0)),0)</f>
        <v>0</v>
      </c>
      <c r="AA175" s="433">
        <f>IFERROR(INDEX('22A'!$G$192:$G$227,MATCH($C175,'22A'!$B$192:$B$227,0)),0)</f>
        <v>0</v>
      </c>
      <c r="AB175" s="433">
        <f>IFERROR(INDEX('23A'!$G$192:$G$227,MATCH($C175,'23A'!$B$192:$B$227,0)),0)</f>
        <v>0</v>
      </c>
      <c r="AC175" s="433">
        <f>IFERROR(INDEX('24A'!$G$192:$G$227,MATCH($C175,'24A'!$B$192:$B$227,0)),0)</f>
        <v>0</v>
      </c>
      <c r="AD175" s="433">
        <f>IFERROR(INDEX('25A'!$G$192:$G$227,MATCH($C175,'25A'!$B$192:$B$227,0)),0)</f>
        <v>0</v>
      </c>
      <c r="AE175" s="433">
        <f>IFERROR(INDEX('26A'!$G$192:$G$227,MATCH($C175,'26A'!$B$192:$B$227,0)),0)</f>
        <v>0</v>
      </c>
      <c r="AF175" s="433">
        <f>IFERROR(INDEX('27A'!$G$192:$G$227,MATCH($C175,'27A'!$B$192:$B$227,0)),0)</f>
        <v>0</v>
      </c>
      <c r="AG175" s="433">
        <f>IFERROR(INDEX('28A'!$G$192:$G$227,MATCH($C175,'28A'!$B$192:$B$227,0)),0)</f>
        <v>0</v>
      </c>
      <c r="AH175" s="433">
        <f>IFERROR(INDEX('29A'!$G$192:$G$227,MATCH($C175,'29A'!$B$192:$B$227,0)),0)</f>
        <v>0</v>
      </c>
      <c r="AI175" s="433">
        <f>IFERROR(INDEX('30A'!$G$192:$G$227,MATCH($C175,'30A'!$B$192:$B$227,0)),0)</f>
        <v>0</v>
      </c>
    </row>
    <row r="176" spans="1:35" ht="17.399999999999999" hidden="1">
      <c r="A176" s="314"/>
      <c r="B176" s="314"/>
      <c r="C176" s="302" t="s">
        <v>215</v>
      </c>
      <c r="D176" s="309" t="s">
        <v>209</v>
      </c>
      <c r="E176" s="303">
        <f t="shared" si="2"/>
        <v>0</v>
      </c>
      <c r="F176" s="433">
        <f>IFERROR(INDEX('1A'!$G$192:$G$227,MATCH(C176,'1A'!$B$192:$B$227,0)),0)</f>
        <v>0</v>
      </c>
      <c r="G176" s="433">
        <f>IFERROR(INDEX('2A'!$G$192:$G$227,MATCH(C176,'2A'!$B$192:$B$227,0)),0)</f>
        <v>0</v>
      </c>
      <c r="H176" s="433">
        <f>IFERROR(INDEX('3A'!$G$192:$G$227,MATCH(C176,'3A'!$B$192:$B$227,0)),0)</f>
        <v>0</v>
      </c>
      <c r="I176" s="433">
        <f>IFERROR(INDEX('4A'!$G$192:$G$227,MATCH(C176,'4A'!$B$192:$B$227,0)),0)</f>
        <v>0</v>
      </c>
      <c r="J176" s="433">
        <f>IFERROR(INDEX('5A'!$G$192:$G$227,MATCH(C176,'5A'!$B$192:$B$227,0)),0)</f>
        <v>0</v>
      </c>
      <c r="K176" s="433">
        <f>IFERROR(INDEX('6A'!$G$192:$G$227,MATCH(C176,'6A'!$B$192:$B$227,0)),0)</f>
        <v>0</v>
      </c>
      <c r="L176" s="433">
        <f>IFERROR(INDEX('7A'!$G$192:$G$227,MATCH(C176,'7A'!$B$192:$B$227,0)),0)</f>
        <v>0</v>
      </c>
      <c r="M176" s="433">
        <f>IFERROR(INDEX('8A'!$G$192:$G$227,MATCH(C176,'8A'!$B$192:$B$227,0)),0)</f>
        <v>0</v>
      </c>
      <c r="N176" s="433">
        <f>IFERROR(INDEX('9A'!$G$192:$G$227,MATCH(C176,'9A'!$B$192:$B$227,0)),0)</f>
        <v>0</v>
      </c>
      <c r="O176" s="433">
        <f>IFERROR(INDEX('10A'!$G$192:$G$227,MATCH(C176,'10A'!$B$192:$B$227,0)),0)</f>
        <v>0</v>
      </c>
      <c r="P176" s="433">
        <f>IFERROR(INDEX('11A'!$G$192:$G$227,MATCH(C176,'11A'!$B$192:$B$227,0)),0)</f>
        <v>0</v>
      </c>
      <c r="Q176" s="433">
        <f>IFERROR(INDEX('12A'!$G$192:$G$227,MATCH(C176,'12A'!$B$192:$B$227,0)),0)</f>
        <v>0</v>
      </c>
      <c r="R176" s="433">
        <f>IFERROR(INDEX('13A'!$G$192:$G$227,MATCH(C176,'13A'!$B$192:$B$227,0)),0)</f>
        <v>0</v>
      </c>
      <c r="S176" s="433">
        <f>IFERROR(INDEX('14A'!$G$192:$G$227,MATCH(C176,'14A'!$B$192:$B$227,0)),0)</f>
        <v>0</v>
      </c>
      <c r="T176" s="433">
        <f>IFERROR(INDEX('15A'!$G$192:$G$227,MATCH(C176,'15A'!$B$192:$B$227,0)),0)</f>
        <v>0</v>
      </c>
      <c r="U176" s="433">
        <f>IFERROR(INDEX('16A'!$G$192:$G$227,MATCH($C176,'16A'!$B$192:$B$227,0)),0)</f>
        <v>0</v>
      </c>
      <c r="V176" s="433">
        <f>IFERROR(INDEX('17A'!$G$192:$G$227,MATCH($C176,'17A'!$B$192:$B$227,0)),0)</f>
        <v>0</v>
      </c>
      <c r="W176" s="433">
        <f>IFERROR(INDEX('18A'!$G$192:$G$227,MATCH($C176,'18A'!$B$192:$B$227,0)),0)</f>
        <v>0</v>
      </c>
      <c r="X176" s="433">
        <f>IFERROR(INDEX('19A'!$G$192:$G$227,MATCH($C176,'19A'!$B$192:$B$227,0)),0)</f>
        <v>0</v>
      </c>
      <c r="Y176" s="433">
        <f>IFERROR(INDEX('20A'!$G$192:$G$227,MATCH($C176,'20A'!$B$192:$B$227,0)),0)</f>
        <v>0</v>
      </c>
      <c r="Z176" s="433">
        <f>IFERROR(INDEX('21A'!$G$192:$G$227,MATCH($C176,'21A'!$B$192:$B$227,0)),0)</f>
        <v>0</v>
      </c>
      <c r="AA176" s="433">
        <f>IFERROR(INDEX('22A'!$G$192:$G$227,MATCH($C176,'22A'!$B$192:$B$227,0)),0)</f>
        <v>0</v>
      </c>
      <c r="AB176" s="433">
        <f>IFERROR(INDEX('23A'!$G$192:$G$227,MATCH($C176,'23A'!$B$192:$B$227,0)),0)</f>
        <v>0</v>
      </c>
      <c r="AC176" s="433">
        <f>IFERROR(INDEX('24A'!$G$192:$G$227,MATCH($C176,'24A'!$B$192:$B$227,0)),0)</f>
        <v>0</v>
      </c>
      <c r="AD176" s="433">
        <f>IFERROR(INDEX('25A'!$G$192:$G$227,MATCH($C176,'25A'!$B$192:$B$227,0)),0)</f>
        <v>0</v>
      </c>
      <c r="AE176" s="433">
        <f>IFERROR(INDEX('26A'!$G$192:$G$227,MATCH($C176,'26A'!$B$192:$B$227,0)),0)</f>
        <v>0</v>
      </c>
      <c r="AF176" s="433">
        <f>IFERROR(INDEX('27A'!$G$192:$G$227,MATCH($C176,'27A'!$B$192:$B$227,0)),0)</f>
        <v>0</v>
      </c>
      <c r="AG176" s="433">
        <f>IFERROR(INDEX('28A'!$G$192:$G$227,MATCH($C176,'28A'!$B$192:$B$227,0)),0)</f>
        <v>0</v>
      </c>
      <c r="AH176" s="433">
        <f>IFERROR(INDEX('29A'!$G$192:$G$227,MATCH($C176,'29A'!$B$192:$B$227,0)),0)</f>
        <v>0</v>
      </c>
      <c r="AI176" s="433">
        <f>IFERROR(INDEX('30A'!$G$192:$G$227,MATCH($C176,'30A'!$B$192:$B$227,0)),0)</f>
        <v>0</v>
      </c>
    </row>
    <row r="177" spans="1:35" ht="17.399999999999999" hidden="1">
      <c r="A177" s="314"/>
      <c r="B177" s="314"/>
      <c r="C177" s="302" t="s">
        <v>357</v>
      </c>
      <c r="D177" s="309" t="s">
        <v>209</v>
      </c>
      <c r="E177" s="303">
        <f t="shared" si="2"/>
        <v>0</v>
      </c>
      <c r="F177" s="433">
        <f>IFERROR(INDEX('1A'!$G$192:$G$227,MATCH(C177,'1A'!$B$192:$B$227,0)),0)</f>
        <v>0</v>
      </c>
      <c r="G177" s="433">
        <f>IFERROR(INDEX('2A'!$G$192:$G$227,MATCH(C177,'2A'!$B$192:$B$227,0)),0)</f>
        <v>0</v>
      </c>
      <c r="H177" s="433">
        <f>IFERROR(INDEX('3A'!$G$192:$G$227,MATCH(C177,'3A'!$B$192:$B$227,0)),0)</f>
        <v>0</v>
      </c>
      <c r="I177" s="433">
        <f>IFERROR(INDEX('4A'!$G$192:$G$227,MATCH(C177,'4A'!$B$192:$B$227,0)),0)</f>
        <v>0</v>
      </c>
      <c r="J177" s="433">
        <f>IFERROR(INDEX('5A'!$G$192:$G$227,MATCH(C177,'5A'!$B$192:$B$227,0)),0)</f>
        <v>0</v>
      </c>
      <c r="K177" s="433">
        <f>IFERROR(INDEX('6A'!$G$192:$G$227,MATCH(C177,'6A'!$B$192:$B$227,0)),0)</f>
        <v>0</v>
      </c>
      <c r="L177" s="433">
        <f>IFERROR(INDEX('7A'!$G$192:$G$227,MATCH(C177,'7A'!$B$192:$B$227,0)),0)</f>
        <v>0</v>
      </c>
      <c r="M177" s="433">
        <f>IFERROR(INDEX('8A'!$G$192:$G$227,MATCH(C177,'8A'!$B$192:$B$227,0)),0)</f>
        <v>0</v>
      </c>
      <c r="N177" s="433">
        <f>IFERROR(INDEX('9A'!$G$192:$G$227,MATCH(C177,'9A'!$B$192:$B$227,0)),0)</f>
        <v>0</v>
      </c>
      <c r="O177" s="433">
        <f>IFERROR(INDEX('10A'!$G$192:$G$227,MATCH(C177,'10A'!$B$192:$B$227,0)),0)</f>
        <v>0</v>
      </c>
      <c r="P177" s="433">
        <f>IFERROR(INDEX('11A'!$G$192:$G$227,MATCH(C177,'11A'!$B$192:$B$227,0)),0)</f>
        <v>0</v>
      </c>
      <c r="Q177" s="433">
        <f>IFERROR(INDEX('12A'!$G$192:$G$227,MATCH(C177,'12A'!$B$192:$B$227,0)),0)</f>
        <v>0</v>
      </c>
      <c r="R177" s="433">
        <f>IFERROR(INDEX('13A'!$G$192:$G$227,MATCH(C177,'13A'!$B$192:$B$227,0)),0)</f>
        <v>0</v>
      </c>
      <c r="S177" s="433">
        <f>IFERROR(INDEX('14A'!$G$192:$G$227,MATCH(C177,'14A'!$B$192:$B$227,0)),0)</f>
        <v>0</v>
      </c>
      <c r="T177" s="433">
        <f>IFERROR(INDEX('15A'!$G$192:$G$227,MATCH(C177,'15A'!$B$192:$B$227,0)),0)</f>
        <v>0</v>
      </c>
      <c r="U177" s="433">
        <f>IFERROR(INDEX('16A'!$G$192:$G$227,MATCH($C177,'16A'!$B$192:$B$227,0)),0)</f>
        <v>0</v>
      </c>
      <c r="V177" s="433">
        <f>IFERROR(INDEX('17A'!$G$192:$G$227,MATCH($C177,'17A'!$B$192:$B$227,0)),0)</f>
        <v>0</v>
      </c>
      <c r="W177" s="433">
        <f>IFERROR(INDEX('18A'!$G$192:$G$227,MATCH($C177,'18A'!$B$192:$B$227,0)),0)</f>
        <v>0</v>
      </c>
      <c r="X177" s="433">
        <f>IFERROR(INDEX('19A'!$G$192:$G$227,MATCH($C177,'19A'!$B$192:$B$227,0)),0)</f>
        <v>0</v>
      </c>
      <c r="Y177" s="433">
        <f>IFERROR(INDEX('20A'!$G$192:$G$227,MATCH($C177,'20A'!$B$192:$B$227,0)),0)</f>
        <v>0</v>
      </c>
      <c r="Z177" s="433">
        <f>IFERROR(INDEX('21A'!$G$192:$G$227,MATCH($C177,'21A'!$B$192:$B$227,0)),0)</f>
        <v>0</v>
      </c>
      <c r="AA177" s="433">
        <f>IFERROR(INDEX('22A'!$G$192:$G$227,MATCH($C177,'22A'!$B$192:$B$227,0)),0)</f>
        <v>0</v>
      </c>
      <c r="AB177" s="433">
        <f>IFERROR(INDEX('23A'!$G$192:$G$227,MATCH($C177,'23A'!$B$192:$B$227,0)),0)</f>
        <v>0</v>
      </c>
      <c r="AC177" s="433">
        <f>IFERROR(INDEX('24A'!$G$192:$G$227,MATCH($C177,'24A'!$B$192:$B$227,0)),0)</f>
        <v>0</v>
      </c>
      <c r="AD177" s="433">
        <f>IFERROR(INDEX('25A'!$G$192:$G$227,MATCH($C177,'25A'!$B$192:$B$227,0)),0)</f>
        <v>0</v>
      </c>
      <c r="AE177" s="433">
        <f>IFERROR(INDEX('26A'!$G$192:$G$227,MATCH($C177,'26A'!$B$192:$B$227,0)),0)</f>
        <v>0</v>
      </c>
      <c r="AF177" s="433">
        <f>IFERROR(INDEX('27A'!$G$192:$G$227,MATCH($C177,'27A'!$B$192:$B$227,0)),0)</f>
        <v>0</v>
      </c>
      <c r="AG177" s="433">
        <f>IFERROR(INDEX('28A'!$G$192:$G$227,MATCH($C177,'28A'!$B$192:$B$227,0)),0)</f>
        <v>0</v>
      </c>
      <c r="AH177" s="433">
        <f>IFERROR(INDEX('29A'!$G$192:$G$227,MATCH($C177,'29A'!$B$192:$B$227,0)),0)</f>
        <v>0</v>
      </c>
      <c r="AI177" s="433">
        <f>IFERROR(INDEX('30A'!$G$192:$G$227,MATCH($C177,'30A'!$B$192:$B$227,0)),0)</f>
        <v>0</v>
      </c>
    </row>
    <row r="178" spans="1:35" ht="17.399999999999999" hidden="1">
      <c r="A178" s="314"/>
      <c r="B178" s="314"/>
      <c r="C178" s="302" t="s">
        <v>358</v>
      </c>
      <c r="D178" s="309" t="s">
        <v>209</v>
      </c>
      <c r="E178" s="303">
        <f t="shared" si="2"/>
        <v>0</v>
      </c>
      <c r="F178" s="433">
        <f>IFERROR(INDEX('1A'!$G$192:$G$227,MATCH(C178,'1A'!$B$192:$B$227,0)),0)</f>
        <v>0</v>
      </c>
      <c r="G178" s="433">
        <f>IFERROR(INDEX('2A'!$G$192:$G$227,MATCH(C178,'2A'!$B$192:$B$227,0)),0)</f>
        <v>0</v>
      </c>
      <c r="H178" s="433">
        <f>IFERROR(INDEX('3A'!$G$192:$G$227,MATCH(C178,'3A'!$B$192:$B$227,0)),0)</f>
        <v>0</v>
      </c>
      <c r="I178" s="433">
        <f>IFERROR(INDEX('4A'!$G$192:$G$227,MATCH(C178,'4A'!$B$192:$B$227,0)),0)</f>
        <v>0</v>
      </c>
      <c r="J178" s="433">
        <f>IFERROR(INDEX('5A'!$G$192:$G$227,MATCH(C178,'5A'!$B$192:$B$227,0)),0)</f>
        <v>0</v>
      </c>
      <c r="K178" s="433">
        <f>IFERROR(INDEX('6A'!$G$192:$G$227,MATCH(C178,'6A'!$B$192:$B$227,0)),0)</f>
        <v>0</v>
      </c>
      <c r="L178" s="433">
        <f>IFERROR(INDEX('7A'!$G$192:$G$227,MATCH(C178,'7A'!$B$192:$B$227,0)),0)</f>
        <v>0</v>
      </c>
      <c r="M178" s="433">
        <f>IFERROR(INDEX('8A'!$G$192:$G$227,MATCH(C178,'8A'!$B$192:$B$227,0)),0)</f>
        <v>0</v>
      </c>
      <c r="N178" s="433">
        <f>IFERROR(INDEX('9A'!$G$192:$G$227,MATCH(C178,'9A'!$B$192:$B$227,0)),0)</f>
        <v>0</v>
      </c>
      <c r="O178" s="433">
        <f>IFERROR(INDEX('10A'!$G$192:$G$227,MATCH(C178,'10A'!$B$192:$B$227,0)),0)</f>
        <v>0</v>
      </c>
      <c r="P178" s="433">
        <f>IFERROR(INDEX('11A'!$G$192:$G$227,MATCH(C178,'11A'!$B$192:$B$227,0)),0)</f>
        <v>0</v>
      </c>
      <c r="Q178" s="433">
        <f>IFERROR(INDEX('12A'!$G$192:$G$227,MATCH(C178,'12A'!$B$192:$B$227,0)),0)</f>
        <v>0</v>
      </c>
      <c r="R178" s="433">
        <f>IFERROR(INDEX('13A'!$G$192:$G$227,MATCH(C178,'13A'!$B$192:$B$227,0)),0)</f>
        <v>0</v>
      </c>
      <c r="S178" s="433">
        <f>IFERROR(INDEX('14A'!$G$192:$G$227,MATCH(C178,'14A'!$B$192:$B$227,0)),0)</f>
        <v>0</v>
      </c>
      <c r="T178" s="433">
        <f>IFERROR(INDEX('15A'!$G$192:$G$227,MATCH(C178,'15A'!$B$192:$B$227,0)),0)</f>
        <v>0</v>
      </c>
      <c r="U178" s="433">
        <f>IFERROR(INDEX('16A'!$G$192:$G$227,MATCH($C178,'16A'!$B$192:$B$227,0)),0)</f>
        <v>0</v>
      </c>
      <c r="V178" s="433">
        <f>IFERROR(INDEX('17A'!$G$192:$G$227,MATCH($C178,'17A'!$B$192:$B$227,0)),0)</f>
        <v>0</v>
      </c>
      <c r="W178" s="433">
        <f>IFERROR(INDEX('18A'!$G$192:$G$227,MATCH($C178,'18A'!$B$192:$B$227,0)),0)</f>
        <v>0</v>
      </c>
      <c r="X178" s="433">
        <f>IFERROR(INDEX('19A'!$G$192:$G$227,MATCH($C178,'19A'!$B$192:$B$227,0)),0)</f>
        <v>0</v>
      </c>
      <c r="Y178" s="433">
        <f>IFERROR(INDEX('20A'!$G$192:$G$227,MATCH($C178,'20A'!$B$192:$B$227,0)),0)</f>
        <v>0</v>
      </c>
      <c r="Z178" s="433">
        <f>IFERROR(INDEX('21A'!$G$192:$G$227,MATCH($C178,'21A'!$B$192:$B$227,0)),0)</f>
        <v>0</v>
      </c>
      <c r="AA178" s="433">
        <f>IFERROR(INDEX('22A'!$G$192:$G$227,MATCH($C178,'22A'!$B$192:$B$227,0)),0)</f>
        <v>0</v>
      </c>
      <c r="AB178" s="433">
        <f>IFERROR(INDEX('23A'!$G$192:$G$227,MATCH($C178,'23A'!$B$192:$B$227,0)),0)</f>
        <v>0</v>
      </c>
      <c r="AC178" s="433">
        <f>IFERROR(INDEX('24A'!$G$192:$G$227,MATCH($C178,'24A'!$B$192:$B$227,0)),0)</f>
        <v>0</v>
      </c>
      <c r="AD178" s="433">
        <f>IFERROR(INDEX('25A'!$G$192:$G$227,MATCH($C178,'25A'!$B$192:$B$227,0)),0)</f>
        <v>0</v>
      </c>
      <c r="AE178" s="433">
        <f>IFERROR(INDEX('26A'!$G$192:$G$227,MATCH($C178,'26A'!$B$192:$B$227,0)),0)</f>
        <v>0</v>
      </c>
      <c r="AF178" s="433">
        <f>IFERROR(INDEX('27A'!$G$192:$G$227,MATCH($C178,'27A'!$B$192:$B$227,0)),0)</f>
        <v>0</v>
      </c>
      <c r="AG178" s="433">
        <f>IFERROR(INDEX('28A'!$G$192:$G$227,MATCH($C178,'28A'!$B$192:$B$227,0)),0)</f>
        <v>0</v>
      </c>
      <c r="AH178" s="433">
        <f>IFERROR(INDEX('29A'!$G$192:$G$227,MATCH($C178,'29A'!$B$192:$B$227,0)),0)</f>
        <v>0</v>
      </c>
      <c r="AI178" s="433">
        <f>IFERROR(INDEX('30A'!$G$192:$G$227,MATCH($C178,'30A'!$B$192:$B$227,0)),0)</f>
        <v>0</v>
      </c>
    </row>
    <row r="179" spans="1:35" ht="17.399999999999999" hidden="1">
      <c r="A179" s="314"/>
      <c r="B179" s="314"/>
      <c r="C179" s="302" t="s">
        <v>744</v>
      </c>
      <c r="D179" s="309" t="s">
        <v>209</v>
      </c>
      <c r="E179" s="303">
        <f t="shared" si="2"/>
        <v>0</v>
      </c>
      <c r="F179" s="433">
        <f>IFERROR(INDEX('1A'!$G$192:$G$227,MATCH(C179,'1A'!$B$192:$B$227,0)),0)</f>
        <v>0</v>
      </c>
      <c r="G179" s="433">
        <f>IFERROR(INDEX('2A'!$G$192:$G$227,MATCH(C179,'2A'!$B$192:$B$227,0)),0)</f>
        <v>0</v>
      </c>
      <c r="H179" s="433">
        <f>IFERROR(INDEX('3A'!$G$192:$G$227,MATCH(C179,'3A'!$B$192:$B$227,0)),0)</f>
        <v>0</v>
      </c>
      <c r="I179" s="433">
        <f>IFERROR(INDEX('4A'!$G$192:$G$227,MATCH(C179,'4A'!$B$192:$B$227,0)),0)</f>
        <v>0</v>
      </c>
      <c r="J179" s="433">
        <f>IFERROR(INDEX('5A'!$G$192:$G$227,MATCH(C179,'5A'!$B$192:$B$227,0)),0)</f>
        <v>0</v>
      </c>
      <c r="K179" s="433">
        <f>IFERROR(INDEX('6A'!$G$192:$G$227,MATCH(C179,'6A'!$B$192:$B$227,0)),0)</f>
        <v>0</v>
      </c>
      <c r="L179" s="433">
        <f>IFERROR(INDEX('7A'!$G$192:$G$227,MATCH(C179,'7A'!$B$192:$B$227,0)),0)</f>
        <v>0</v>
      </c>
      <c r="M179" s="433">
        <f>IFERROR(INDEX('8A'!$G$192:$G$227,MATCH(C179,'8A'!$B$192:$B$227,0)),0)</f>
        <v>0</v>
      </c>
      <c r="N179" s="433">
        <f>IFERROR(INDEX('9A'!$G$192:$G$227,MATCH(C179,'9A'!$B$192:$B$227,0)),0)</f>
        <v>0</v>
      </c>
      <c r="O179" s="433">
        <f>IFERROR(INDEX('10A'!$G$192:$G$227,MATCH(C179,'10A'!$B$192:$B$227,0)),0)</f>
        <v>0</v>
      </c>
      <c r="P179" s="433">
        <f>IFERROR(INDEX('11A'!$G$192:$G$227,MATCH(C179,'11A'!$B$192:$B$227,0)),0)</f>
        <v>0</v>
      </c>
      <c r="Q179" s="433">
        <f>IFERROR(INDEX('12A'!$G$192:$G$227,MATCH(C179,'12A'!$B$192:$B$227,0)),0)</f>
        <v>0</v>
      </c>
      <c r="R179" s="433">
        <f>IFERROR(INDEX('13A'!$G$192:$G$227,MATCH(C179,'13A'!$B$192:$B$227,0)),0)</f>
        <v>0</v>
      </c>
      <c r="S179" s="433">
        <f>IFERROR(INDEX('14A'!$G$192:$G$227,MATCH(C179,'14A'!$B$192:$B$227,0)),0)</f>
        <v>0</v>
      </c>
      <c r="T179" s="433">
        <f>IFERROR(INDEX('15A'!$G$192:$G$227,MATCH(C179,'15A'!$B$192:$B$227,0)),0)</f>
        <v>0</v>
      </c>
      <c r="U179" s="433">
        <f>IFERROR(INDEX('16A'!$G$192:$G$227,MATCH($C179,'16A'!$B$192:$B$227,0)),0)</f>
        <v>0</v>
      </c>
      <c r="V179" s="433">
        <f>IFERROR(INDEX('17A'!$G$192:$G$227,MATCH($C179,'17A'!$B$192:$B$227,0)),0)</f>
        <v>0</v>
      </c>
      <c r="W179" s="433">
        <f>IFERROR(INDEX('18A'!$G$192:$G$227,MATCH($C179,'18A'!$B$192:$B$227,0)),0)</f>
        <v>0</v>
      </c>
      <c r="X179" s="433">
        <f>IFERROR(INDEX('19A'!$G$192:$G$227,MATCH($C179,'19A'!$B$192:$B$227,0)),0)</f>
        <v>0</v>
      </c>
      <c r="Y179" s="433">
        <f>IFERROR(INDEX('20A'!$G$192:$G$227,MATCH($C179,'20A'!$B$192:$B$227,0)),0)</f>
        <v>0</v>
      </c>
      <c r="Z179" s="433">
        <f>IFERROR(INDEX('21A'!$G$192:$G$227,MATCH($C179,'21A'!$B$192:$B$227,0)),0)</f>
        <v>0</v>
      </c>
      <c r="AA179" s="433">
        <f>IFERROR(INDEX('22A'!$G$192:$G$227,MATCH($C179,'22A'!$B$192:$B$227,0)),0)</f>
        <v>0</v>
      </c>
      <c r="AB179" s="433">
        <f>IFERROR(INDEX('23A'!$G$192:$G$227,MATCH($C179,'23A'!$B$192:$B$227,0)),0)</f>
        <v>0</v>
      </c>
      <c r="AC179" s="433">
        <f>IFERROR(INDEX('24A'!$G$192:$G$227,MATCH($C179,'24A'!$B$192:$B$227,0)),0)</f>
        <v>0</v>
      </c>
      <c r="AD179" s="433">
        <f>IFERROR(INDEX('25A'!$G$192:$G$227,MATCH($C179,'25A'!$B$192:$B$227,0)),0)</f>
        <v>0</v>
      </c>
      <c r="AE179" s="433">
        <f>IFERROR(INDEX('26A'!$G$192:$G$227,MATCH($C179,'26A'!$B$192:$B$227,0)),0)</f>
        <v>0</v>
      </c>
      <c r="AF179" s="433">
        <f>IFERROR(INDEX('27A'!$G$192:$G$227,MATCH($C179,'27A'!$B$192:$B$227,0)),0)</f>
        <v>0</v>
      </c>
      <c r="AG179" s="433">
        <f>IFERROR(INDEX('28A'!$G$192:$G$227,MATCH($C179,'28A'!$B$192:$B$227,0)),0)</f>
        <v>0</v>
      </c>
      <c r="AH179" s="433">
        <f>IFERROR(INDEX('29A'!$G$192:$G$227,MATCH($C179,'29A'!$B$192:$B$227,0)),0)</f>
        <v>0</v>
      </c>
      <c r="AI179" s="433">
        <f>IFERROR(INDEX('30A'!$G$192:$G$227,MATCH($C179,'30A'!$B$192:$B$227,0)),0)</f>
        <v>0</v>
      </c>
    </row>
    <row r="180" spans="1:35" ht="17.399999999999999" hidden="1">
      <c r="A180" s="314"/>
      <c r="B180" s="314"/>
      <c r="C180" s="302" t="s">
        <v>744</v>
      </c>
      <c r="D180" s="309" t="s">
        <v>209</v>
      </c>
      <c r="E180" s="303">
        <f t="shared" si="2"/>
        <v>0</v>
      </c>
      <c r="F180" s="433">
        <f>IFERROR(INDEX('1A'!$G$192:$G$227,MATCH(C180,'1A'!$B$192:$B$227,0)),0)</f>
        <v>0</v>
      </c>
      <c r="G180" s="433">
        <f>IFERROR(INDEX('2A'!$G$192:$G$227,MATCH(C180,'2A'!$B$192:$B$227,0)),0)</f>
        <v>0</v>
      </c>
      <c r="H180" s="433">
        <f>IFERROR(INDEX('3A'!$G$192:$G$227,MATCH(C180,'3A'!$B$192:$B$227,0)),0)</f>
        <v>0</v>
      </c>
      <c r="I180" s="433">
        <f>IFERROR(INDEX('4A'!$G$192:$G$227,MATCH(C180,'4A'!$B$192:$B$227,0)),0)</f>
        <v>0</v>
      </c>
      <c r="J180" s="433">
        <f>IFERROR(INDEX('5A'!$G$192:$G$227,MATCH(C180,'5A'!$B$192:$B$227,0)),0)</f>
        <v>0</v>
      </c>
      <c r="K180" s="433">
        <f>IFERROR(INDEX('6A'!$G$192:$G$227,MATCH(C180,'6A'!$B$192:$B$227,0)),0)</f>
        <v>0</v>
      </c>
      <c r="L180" s="433">
        <f>IFERROR(INDEX('7A'!$G$192:$G$227,MATCH(C180,'7A'!$B$192:$B$227,0)),0)</f>
        <v>0</v>
      </c>
      <c r="M180" s="433">
        <f>IFERROR(INDEX('8A'!$G$192:$G$227,MATCH(C180,'8A'!$B$192:$B$227,0)),0)</f>
        <v>0</v>
      </c>
      <c r="N180" s="433">
        <f>IFERROR(INDEX('9A'!$G$192:$G$227,MATCH(C180,'9A'!$B$192:$B$227,0)),0)</f>
        <v>0</v>
      </c>
      <c r="O180" s="433">
        <f>IFERROR(INDEX('10A'!$G$192:$G$227,MATCH(C180,'10A'!$B$192:$B$227,0)),0)</f>
        <v>0</v>
      </c>
      <c r="P180" s="433">
        <f>IFERROR(INDEX('11A'!$G$192:$G$227,MATCH(C180,'11A'!$B$192:$B$227,0)),0)</f>
        <v>0</v>
      </c>
      <c r="Q180" s="433">
        <f>IFERROR(INDEX('12A'!$G$192:$G$227,MATCH(C180,'12A'!$B$192:$B$227,0)),0)</f>
        <v>0</v>
      </c>
      <c r="R180" s="433">
        <f>IFERROR(INDEX('13A'!$G$192:$G$227,MATCH(C180,'13A'!$B$192:$B$227,0)),0)</f>
        <v>0</v>
      </c>
      <c r="S180" s="433">
        <f>IFERROR(INDEX('14A'!$G$192:$G$227,MATCH(C180,'14A'!$B$192:$B$227,0)),0)</f>
        <v>0</v>
      </c>
      <c r="T180" s="433">
        <f>IFERROR(INDEX('15A'!$G$192:$G$227,MATCH(C180,'15A'!$B$192:$B$227,0)),0)</f>
        <v>0</v>
      </c>
      <c r="U180" s="433">
        <f>IFERROR(INDEX('16A'!$G$192:$G$227,MATCH($C180,'16A'!$B$192:$B$227,0)),0)</f>
        <v>0</v>
      </c>
      <c r="V180" s="433">
        <f>IFERROR(INDEX('17A'!$G$192:$G$227,MATCH($C180,'17A'!$B$192:$B$227,0)),0)</f>
        <v>0</v>
      </c>
      <c r="W180" s="433">
        <f>IFERROR(INDEX('18A'!$G$192:$G$227,MATCH($C180,'18A'!$B$192:$B$227,0)),0)</f>
        <v>0</v>
      </c>
      <c r="X180" s="433">
        <f>IFERROR(INDEX('19A'!$G$192:$G$227,MATCH($C180,'19A'!$B$192:$B$227,0)),0)</f>
        <v>0</v>
      </c>
      <c r="Y180" s="433">
        <f>IFERROR(INDEX('20A'!$G$192:$G$227,MATCH($C180,'20A'!$B$192:$B$227,0)),0)</f>
        <v>0</v>
      </c>
      <c r="Z180" s="433">
        <f>IFERROR(INDEX('21A'!$G$192:$G$227,MATCH($C180,'21A'!$B$192:$B$227,0)),0)</f>
        <v>0</v>
      </c>
      <c r="AA180" s="433">
        <f>IFERROR(INDEX('22A'!$G$192:$G$227,MATCH($C180,'22A'!$B$192:$B$227,0)),0)</f>
        <v>0</v>
      </c>
      <c r="AB180" s="433">
        <f>IFERROR(INDEX('23A'!$G$192:$G$227,MATCH($C180,'23A'!$B$192:$B$227,0)),0)</f>
        <v>0</v>
      </c>
      <c r="AC180" s="433">
        <f>IFERROR(INDEX('24A'!$G$192:$G$227,MATCH($C180,'24A'!$B$192:$B$227,0)),0)</f>
        <v>0</v>
      </c>
      <c r="AD180" s="433">
        <f>IFERROR(INDEX('25A'!$G$192:$G$227,MATCH($C180,'25A'!$B$192:$B$227,0)),0)</f>
        <v>0</v>
      </c>
      <c r="AE180" s="433">
        <f>IFERROR(INDEX('26A'!$G$192:$G$227,MATCH($C180,'26A'!$B$192:$B$227,0)),0)</f>
        <v>0</v>
      </c>
      <c r="AF180" s="433">
        <f>IFERROR(INDEX('27A'!$G$192:$G$227,MATCH($C180,'27A'!$B$192:$B$227,0)),0)</f>
        <v>0</v>
      </c>
      <c r="AG180" s="433">
        <f>IFERROR(INDEX('28A'!$G$192:$G$227,MATCH($C180,'28A'!$B$192:$B$227,0)),0)</f>
        <v>0</v>
      </c>
      <c r="AH180" s="433">
        <f>IFERROR(INDEX('29A'!$G$192:$G$227,MATCH($C180,'29A'!$B$192:$B$227,0)),0)</f>
        <v>0</v>
      </c>
      <c r="AI180" s="433">
        <f>IFERROR(INDEX('30A'!$G$192:$G$227,MATCH($C180,'30A'!$B$192:$B$227,0)),0)</f>
        <v>0</v>
      </c>
    </row>
    <row r="181" spans="1:35" ht="17.399999999999999" hidden="1">
      <c r="A181" s="314"/>
      <c r="B181" s="314"/>
      <c r="C181" s="302" t="s">
        <v>745</v>
      </c>
      <c r="D181" s="309" t="s">
        <v>209</v>
      </c>
      <c r="E181" s="303">
        <f t="shared" si="2"/>
        <v>0</v>
      </c>
      <c r="F181" s="433">
        <f>IFERROR(INDEX('1A'!$G$192:$G$227,MATCH(C181,'1A'!$B$192:$B$227,0)),0)</f>
        <v>0</v>
      </c>
      <c r="G181" s="433">
        <f>IFERROR(INDEX('2A'!$G$192:$G$227,MATCH(C181,'2A'!$B$192:$B$227,0)),0)</f>
        <v>0</v>
      </c>
      <c r="H181" s="433">
        <f>IFERROR(INDEX('3A'!$G$192:$G$227,MATCH(C181,'3A'!$B$192:$B$227,0)),0)</f>
        <v>0</v>
      </c>
      <c r="I181" s="433">
        <f>IFERROR(INDEX('4A'!$G$192:$G$227,MATCH(C181,'4A'!$B$192:$B$227,0)),0)</f>
        <v>0</v>
      </c>
      <c r="J181" s="433">
        <f>IFERROR(INDEX('5A'!$G$192:$G$227,MATCH(C181,'5A'!$B$192:$B$227,0)),0)</f>
        <v>0</v>
      </c>
      <c r="K181" s="433">
        <f>IFERROR(INDEX('6A'!$G$192:$G$227,MATCH(C181,'6A'!$B$192:$B$227,0)),0)</f>
        <v>0</v>
      </c>
      <c r="L181" s="433">
        <f>IFERROR(INDEX('7A'!$G$192:$G$227,MATCH(C181,'7A'!$B$192:$B$227,0)),0)</f>
        <v>0</v>
      </c>
      <c r="M181" s="433">
        <f>IFERROR(INDEX('8A'!$G$192:$G$227,MATCH(C181,'8A'!$B$192:$B$227,0)),0)</f>
        <v>0</v>
      </c>
      <c r="N181" s="433">
        <f>IFERROR(INDEX('9A'!$G$192:$G$227,MATCH(C181,'9A'!$B$192:$B$227,0)),0)</f>
        <v>0</v>
      </c>
      <c r="O181" s="433">
        <f>IFERROR(INDEX('10A'!$G$192:$G$227,MATCH(C181,'10A'!$B$192:$B$227,0)),0)</f>
        <v>0</v>
      </c>
      <c r="P181" s="433">
        <f>IFERROR(INDEX('11A'!$G$192:$G$227,MATCH(C181,'11A'!$B$192:$B$227,0)),0)</f>
        <v>0</v>
      </c>
      <c r="Q181" s="433">
        <f>IFERROR(INDEX('12A'!$G$192:$G$227,MATCH(C181,'12A'!$B$192:$B$227,0)),0)</f>
        <v>0</v>
      </c>
      <c r="R181" s="433">
        <f>IFERROR(INDEX('13A'!$G$192:$G$227,MATCH(C181,'13A'!$B$192:$B$227,0)),0)</f>
        <v>0</v>
      </c>
      <c r="S181" s="433">
        <f>IFERROR(INDEX('14A'!$G$192:$G$227,MATCH(C181,'14A'!$B$192:$B$227,0)),0)</f>
        <v>0</v>
      </c>
      <c r="T181" s="433">
        <f>IFERROR(INDEX('15A'!$G$192:$G$227,MATCH(C181,'15A'!$B$192:$B$227,0)),0)</f>
        <v>0</v>
      </c>
      <c r="U181" s="433">
        <f>IFERROR(INDEX('16A'!$G$192:$G$227,MATCH($C181,'16A'!$B$192:$B$227,0)),0)</f>
        <v>0</v>
      </c>
      <c r="V181" s="433">
        <f>IFERROR(INDEX('17A'!$G$192:$G$227,MATCH($C181,'17A'!$B$192:$B$227,0)),0)</f>
        <v>0</v>
      </c>
      <c r="W181" s="433">
        <f>IFERROR(INDEX('18A'!$G$192:$G$227,MATCH($C181,'18A'!$B$192:$B$227,0)),0)</f>
        <v>0</v>
      </c>
      <c r="X181" s="433">
        <f>IFERROR(INDEX('19A'!$G$192:$G$227,MATCH($C181,'19A'!$B$192:$B$227,0)),0)</f>
        <v>0</v>
      </c>
      <c r="Y181" s="433">
        <f>IFERROR(INDEX('20A'!$G$192:$G$227,MATCH($C181,'20A'!$B$192:$B$227,0)),0)</f>
        <v>0</v>
      </c>
      <c r="Z181" s="433">
        <f>IFERROR(INDEX('21A'!$G$192:$G$227,MATCH($C181,'21A'!$B$192:$B$227,0)),0)</f>
        <v>0</v>
      </c>
      <c r="AA181" s="433">
        <f>IFERROR(INDEX('22A'!$G$192:$G$227,MATCH($C181,'22A'!$B$192:$B$227,0)),0)</f>
        <v>0</v>
      </c>
      <c r="AB181" s="433">
        <f>IFERROR(INDEX('23A'!$G$192:$G$227,MATCH($C181,'23A'!$B$192:$B$227,0)),0)</f>
        <v>0</v>
      </c>
      <c r="AC181" s="433">
        <f>IFERROR(INDEX('24A'!$G$192:$G$227,MATCH($C181,'24A'!$B$192:$B$227,0)),0)</f>
        <v>0</v>
      </c>
      <c r="AD181" s="433">
        <f>IFERROR(INDEX('25A'!$G$192:$G$227,MATCH($C181,'25A'!$B$192:$B$227,0)),0)</f>
        <v>0</v>
      </c>
      <c r="AE181" s="433">
        <f>IFERROR(INDEX('26A'!$G$192:$G$227,MATCH($C181,'26A'!$B$192:$B$227,0)),0)</f>
        <v>0</v>
      </c>
      <c r="AF181" s="433">
        <f>IFERROR(INDEX('27A'!$G$192:$G$227,MATCH($C181,'27A'!$B$192:$B$227,0)),0)</f>
        <v>0</v>
      </c>
      <c r="AG181" s="433">
        <f>IFERROR(INDEX('28A'!$G$192:$G$227,MATCH($C181,'28A'!$B$192:$B$227,0)),0)</f>
        <v>0</v>
      </c>
      <c r="AH181" s="433">
        <f>IFERROR(INDEX('29A'!$G$192:$G$227,MATCH($C181,'29A'!$B$192:$B$227,0)),0)</f>
        <v>0</v>
      </c>
      <c r="AI181" s="433">
        <f>IFERROR(INDEX('30A'!$G$192:$G$227,MATCH($C181,'30A'!$B$192:$B$227,0)),0)</f>
        <v>0</v>
      </c>
    </row>
    <row r="182" spans="1:35" ht="17.399999999999999" hidden="1">
      <c r="A182" s="314"/>
      <c r="B182" s="314"/>
      <c r="C182" s="302" t="s">
        <v>746</v>
      </c>
      <c r="D182" s="309" t="s">
        <v>209</v>
      </c>
      <c r="E182" s="303">
        <f t="shared" si="2"/>
        <v>0</v>
      </c>
      <c r="F182" s="433">
        <f>IFERROR(INDEX('1A'!$G$192:$G$227,MATCH(C182,'1A'!$B$192:$B$227,0)),0)</f>
        <v>0</v>
      </c>
      <c r="G182" s="433">
        <f>IFERROR(INDEX('2A'!$G$192:$G$227,MATCH(C182,'2A'!$B$192:$B$227,0)),0)</f>
        <v>0</v>
      </c>
      <c r="H182" s="433">
        <f>IFERROR(INDEX('3A'!$G$192:$G$227,MATCH(C182,'3A'!$B$192:$B$227,0)),0)</f>
        <v>0</v>
      </c>
      <c r="I182" s="433">
        <f>IFERROR(INDEX('4A'!$G$192:$G$227,MATCH(C182,'4A'!$B$192:$B$227,0)),0)</f>
        <v>0</v>
      </c>
      <c r="J182" s="433">
        <f>IFERROR(INDEX('5A'!$G$192:$G$227,MATCH(C182,'5A'!$B$192:$B$227,0)),0)</f>
        <v>0</v>
      </c>
      <c r="K182" s="433">
        <f>IFERROR(INDEX('6A'!$G$192:$G$227,MATCH(C182,'6A'!$B$192:$B$227,0)),0)</f>
        <v>0</v>
      </c>
      <c r="L182" s="433">
        <f>IFERROR(INDEX('7A'!$G$192:$G$227,MATCH(C182,'7A'!$B$192:$B$227,0)),0)</f>
        <v>0</v>
      </c>
      <c r="M182" s="433">
        <f>IFERROR(INDEX('8A'!$G$192:$G$227,MATCH(C182,'8A'!$B$192:$B$227,0)),0)</f>
        <v>0</v>
      </c>
      <c r="N182" s="433">
        <f>IFERROR(INDEX('9A'!$G$192:$G$227,MATCH(C182,'9A'!$B$192:$B$227,0)),0)</f>
        <v>0</v>
      </c>
      <c r="O182" s="433">
        <f>IFERROR(INDEX('10A'!$G$192:$G$227,MATCH(C182,'10A'!$B$192:$B$227,0)),0)</f>
        <v>0</v>
      </c>
      <c r="P182" s="433">
        <f>IFERROR(INDEX('11A'!$G$192:$G$227,MATCH(C182,'11A'!$B$192:$B$227,0)),0)</f>
        <v>0</v>
      </c>
      <c r="Q182" s="433">
        <f>IFERROR(INDEX('12A'!$G$192:$G$227,MATCH(C182,'12A'!$B$192:$B$227,0)),0)</f>
        <v>0</v>
      </c>
      <c r="R182" s="433">
        <f>IFERROR(INDEX('13A'!$G$192:$G$227,MATCH(C182,'13A'!$B$192:$B$227,0)),0)</f>
        <v>0</v>
      </c>
      <c r="S182" s="433">
        <f>IFERROR(INDEX('14A'!$G$192:$G$227,MATCH(C182,'14A'!$B$192:$B$227,0)),0)</f>
        <v>0</v>
      </c>
      <c r="T182" s="433">
        <f>IFERROR(INDEX('15A'!$G$192:$G$227,MATCH(C182,'15A'!$B$192:$B$227,0)),0)</f>
        <v>0</v>
      </c>
      <c r="U182" s="433">
        <f>IFERROR(INDEX('16A'!$G$192:$G$227,MATCH($C182,'16A'!$B$192:$B$227,0)),0)</f>
        <v>0</v>
      </c>
      <c r="V182" s="433">
        <f>IFERROR(INDEX('17A'!$G$192:$G$227,MATCH($C182,'17A'!$B$192:$B$227,0)),0)</f>
        <v>0</v>
      </c>
      <c r="W182" s="433">
        <f>IFERROR(INDEX('18A'!$G$192:$G$227,MATCH($C182,'18A'!$B$192:$B$227,0)),0)</f>
        <v>0</v>
      </c>
      <c r="X182" s="433">
        <f>IFERROR(INDEX('19A'!$G$192:$G$227,MATCH($C182,'19A'!$B$192:$B$227,0)),0)</f>
        <v>0</v>
      </c>
      <c r="Y182" s="433">
        <f>IFERROR(INDEX('20A'!$G$192:$G$227,MATCH($C182,'20A'!$B$192:$B$227,0)),0)</f>
        <v>0</v>
      </c>
      <c r="Z182" s="433">
        <f>IFERROR(INDEX('21A'!$G$192:$G$227,MATCH($C182,'21A'!$B$192:$B$227,0)),0)</f>
        <v>0</v>
      </c>
      <c r="AA182" s="433">
        <f>IFERROR(INDEX('22A'!$G$192:$G$227,MATCH($C182,'22A'!$B$192:$B$227,0)),0)</f>
        <v>0</v>
      </c>
      <c r="AB182" s="433">
        <f>IFERROR(INDEX('23A'!$G$192:$G$227,MATCH($C182,'23A'!$B$192:$B$227,0)),0)</f>
        <v>0</v>
      </c>
      <c r="AC182" s="433">
        <f>IFERROR(INDEX('24A'!$G$192:$G$227,MATCH($C182,'24A'!$B$192:$B$227,0)),0)</f>
        <v>0</v>
      </c>
      <c r="AD182" s="433">
        <f>IFERROR(INDEX('25A'!$G$192:$G$227,MATCH($C182,'25A'!$B$192:$B$227,0)),0)</f>
        <v>0</v>
      </c>
      <c r="AE182" s="433">
        <f>IFERROR(INDEX('26A'!$G$192:$G$227,MATCH($C182,'26A'!$B$192:$B$227,0)),0)</f>
        <v>0</v>
      </c>
      <c r="AF182" s="433">
        <f>IFERROR(INDEX('27A'!$G$192:$G$227,MATCH($C182,'27A'!$B$192:$B$227,0)),0)</f>
        <v>0</v>
      </c>
      <c r="AG182" s="433">
        <f>IFERROR(INDEX('28A'!$G$192:$G$227,MATCH($C182,'28A'!$B$192:$B$227,0)),0)</f>
        <v>0</v>
      </c>
      <c r="AH182" s="433">
        <f>IFERROR(INDEX('29A'!$G$192:$G$227,MATCH($C182,'29A'!$B$192:$B$227,0)),0)</f>
        <v>0</v>
      </c>
      <c r="AI182" s="433">
        <f>IFERROR(INDEX('30A'!$G$192:$G$227,MATCH($C182,'30A'!$B$192:$B$227,0)),0)</f>
        <v>0</v>
      </c>
    </row>
    <row r="183" spans="1:35" ht="17.399999999999999" hidden="1">
      <c r="A183" s="314"/>
      <c r="B183" s="314"/>
      <c r="C183" s="302" t="s">
        <v>61</v>
      </c>
      <c r="D183" s="309" t="s">
        <v>209</v>
      </c>
      <c r="E183" s="303">
        <f t="shared" si="2"/>
        <v>0</v>
      </c>
      <c r="F183" s="433">
        <f>IFERROR(INDEX('1A'!$G$192:$G$227,MATCH(C183,'1A'!$B$192:$B$227,0)),0)</f>
        <v>0</v>
      </c>
      <c r="G183" s="433">
        <f>IFERROR(INDEX('2A'!$G$192:$G$227,MATCH(C183,'2A'!$B$192:$B$227,0)),0)</f>
        <v>0</v>
      </c>
      <c r="H183" s="433">
        <f>IFERROR(INDEX('3A'!$G$192:$G$227,MATCH(C183,'3A'!$B$192:$B$227,0)),0)</f>
        <v>0</v>
      </c>
      <c r="I183" s="433">
        <f>IFERROR(INDEX('4A'!$G$192:$G$227,MATCH(C183,'4A'!$B$192:$B$227,0)),0)</f>
        <v>0</v>
      </c>
      <c r="J183" s="433">
        <f>IFERROR(INDEX('5A'!$G$192:$G$227,MATCH(C183,'5A'!$B$192:$B$227,0)),0)</f>
        <v>0</v>
      </c>
      <c r="K183" s="433">
        <f>IFERROR(INDEX('6A'!$G$192:$G$227,MATCH(C183,'6A'!$B$192:$B$227,0)),0)</f>
        <v>0</v>
      </c>
      <c r="L183" s="433">
        <f>IFERROR(INDEX('7A'!$G$192:$G$227,MATCH(C183,'7A'!$B$192:$B$227,0)),0)</f>
        <v>0</v>
      </c>
      <c r="M183" s="433">
        <f>IFERROR(INDEX('8A'!$G$192:$G$227,MATCH(C183,'8A'!$B$192:$B$227,0)),0)</f>
        <v>0</v>
      </c>
      <c r="N183" s="433">
        <f>IFERROR(INDEX('9A'!$G$192:$G$227,MATCH(C183,'9A'!$B$192:$B$227,0)),0)</f>
        <v>0</v>
      </c>
      <c r="O183" s="433">
        <f>IFERROR(INDEX('10A'!$G$192:$G$227,MATCH(C183,'10A'!$B$192:$B$227,0)),0)</f>
        <v>0</v>
      </c>
      <c r="P183" s="433">
        <f>IFERROR(INDEX('11A'!$G$192:$G$227,MATCH(C183,'11A'!$B$192:$B$227,0)),0)</f>
        <v>0</v>
      </c>
      <c r="Q183" s="433">
        <f>IFERROR(INDEX('12A'!$G$192:$G$227,MATCH(C183,'12A'!$B$192:$B$227,0)),0)</f>
        <v>0</v>
      </c>
      <c r="R183" s="433">
        <f>IFERROR(INDEX('13A'!$G$192:$G$227,MATCH(C183,'13A'!$B$192:$B$227,0)),0)</f>
        <v>0</v>
      </c>
      <c r="S183" s="433">
        <f>IFERROR(INDEX('14A'!$G$192:$G$227,MATCH(C183,'14A'!$B$192:$B$227,0)),0)</f>
        <v>0</v>
      </c>
      <c r="T183" s="433">
        <f>IFERROR(INDEX('15A'!$G$192:$G$227,MATCH(C183,'15A'!$B$192:$B$227,0)),0)</f>
        <v>0</v>
      </c>
      <c r="U183" s="433">
        <f>IFERROR(INDEX('16A'!$G$192:$G$227,MATCH($C183,'16A'!$B$192:$B$227,0)),0)</f>
        <v>0</v>
      </c>
      <c r="V183" s="433">
        <f>IFERROR(INDEX('17A'!$G$192:$G$227,MATCH($C183,'17A'!$B$192:$B$227,0)),0)</f>
        <v>0</v>
      </c>
      <c r="W183" s="433">
        <f>IFERROR(INDEX('18A'!$G$192:$G$227,MATCH($C183,'18A'!$B$192:$B$227,0)),0)</f>
        <v>0</v>
      </c>
      <c r="X183" s="433">
        <f>IFERROR(INDEX('19A'!$G$192:$G$227,MATCH($C183,'19A'!$B$192:$B$227,0)),0)</f>
        <v>0</v>
      </c>
      <c r="Y183" s="433">
        <f>IFERROR(INDEX('20A'!$G$192:$G$227,MATCH($C183,'20A'!$B$192:$B$227,0)),0)</f>
        <v>0</v>
      </c>
      <c r="Z183" s="433">
        <f>IFERROR(INDEX('21A'!$G$192:$G$227,MATCH($C183,'21A'!$B$192:$B$227,0)),0)</f>
        <v>0</v>
      </c>
      <c r="AA183" s="433">
        <f>IFERROR(INDEX('22A'!$G$192:$G$227,MATCH($C183,'22A'!$B$192:$B$227,0)),0)</f>
        <v>0</v>
      </c>
      <c r="AB183" s="433">
        <f>IFERROR(INDEX('23A'!$G$192:$G$227,MATCH($C183,'23A'!$B$192:$B$227,0)),0)</f>
        <v>0</v>
      </c>
      <c r="AC183" s="433">
        <f>IFERROR(INDEX('24A'!$G$192:$G$227,MATCH($C183,'24A'!$B$192:$B$227,0)),0)</f>
        <v>0</v>
      </c>
      <c r="AD183" s="433">
        <f>IFERROR(INDEX('25A'!$G$192:$G$227,MATCH($C183,'25A'!$B$192:$B$227,0)),0)</f>
        <v>0</v>
      </c>
      <c r="AE183" s="433">
        <f>IFERROR(INDEX('26A'!$G$192:$G$227,MATCH($C183,'26A'!$B$192:$B$227,0)),0)</f>
        <v>0</v>
      </c>
      <c r="AF183" s="433">
        <f>IFERROR(INDEX('27A'!$G$192:$G$227,MATCH($C183,'27A'!$B$192:$B$227,0)),0)</f>
        <v>0</v>
      </c>
      <c r="AG183" s="433">
        <f>IFERROR(INDEX('28A'!$G$192:$G$227,MATCH($C183,'28A'!$B$192:$B$227,0)),0)</f>
        <v>0</v>
      </c>
      <c r="AH183" s="433">
        <f>IFERROR(INDEX('29A'!$G$192:$G$227,MATCH($C183,'29A'!$B$192:$B$227,0)),0)</f>
        <v>0</v>
      </c>
      <c r="AI183" s="433">
        <f>IFERROR(INDEX('30A'!$G$192:$G$227,MATCH($C183,'30A'!$B$192:$B$227,0)),0)</f>
        <v>0</v>
      </c>
    </row>
    <row r="184" spans="1:35" ht="17.399999999999999" hidden="1">
      <c r="A184" s="314"/>
      <c r="B184" s="314"/>
      <c r="C184" s="302" t="s">
        <v>240</v>
      </c>
      <c r="D184" s="309" t="s">
        <v>209</v>
      </c>
      <c r="E184" s="303">
        <f t="shared" si="2"/>
        <v>0</v>
      </c>
      <c r="F184" s="433">
        <f>IFERROR(INDEX('1A'!$G$192:$G$227,MATCH(C184,'1A'!$B$192:$B$227,0)),0)</f>
        <v>0</v>
      </c>
      <c r="G184" s="433">
        <f>IFERROR(INDEX('2A'!$G$192:$G$227,MATCH(C184,'2A'!$B$192:$B$227,0)),0)</f>
        <v>0</v>
      </c>
      <c r="H184" s="433">
        <f>IFERROR(INDEX('3A'!$G$192:$G$227,MATCH(C184,'3A'!$B$192:$B$227,0)),0)</f>
        <v>0</v>
      </c>
      <c r="I184" s="433">
        <f>IFERROR(INDEX('4A'!$G$192:$G$227,MATCH(C184,'4A'!$B$192:$B$227,0)),0)</f>
        <v>0</v>
      </c>
      <c r="J184" s="433">
        <f>IFERROR(INDEX('5A'!$G$192:$G$227,MATCH(C184,'5A'!$B$192:$B$227,0)),0)</f>
        <v>0</v>
      </c>
      <c r="K184" s="433">
        <f>IFERROR(INDEX('6A'!$G$192:$G$227,MATCH(C184,'6A'!$B$192:$B$227,0)),0)</f>
        <v>0</v>
      </c>
      <c r="L184" s="433">
        <f>IFERROR(INDEX('7A'!$G$192:$G$227,MATCH(C184,'7A'!$B$192:$B$227,0)),0)</f>
        <v>0</v>
      </c>
      <c r="M184" s="433">
        <f>IFERROR(INDEX('8A'!$G$192:$G$227,MATCH(C184,'8A'!$B$192:$B$227,0)),0)</f>
        <v>0</v>
      </c>
      <c r="N184" s="433">
        <f>IFERROR(INDEX('9A'!$G$192:$G$227,MATCH(C184,'9A'!$B$192:$B$227,0)),0)</f>
        <v>0</v>
      </c>
      <c r="O184" s="433">
        <f>IFERROR(INDEX('10A'!$G$192:$G$227,MATCH(C184,'10A'!$B$192:$B$227,0)),0)</f>
        <v>0</v>
      </c>
      <c r="P184" s="433">
        <f>IFERROR(INDEX('11A'!$G$192:$G$227,MATCH(C184,'11A'!$B$192:$B$227,0)),0)</f>
        <v>0</v>
      </c>
      <c r="Q184" s="433">
        <f>IFERROR(INDEX('12A'!$G$192:$G$227,MATCH(C184,'12A'!$B$192:$B$227,0)),0)</f>
        <v>0</v>
      </c>
      <c r="R184" s="433">
        <f>IFERROR(INDEX('13A'!$G$192:$G$227,MATCH(C184,'13A'!$B$192:$B$227,0)),0)</f>
        <v>0</v>
      </c>
      <c r="S184" s="433">
        <f>IFERROR(INDEX('14A'!$G$192:$G$227,MATCH(C184,'14A'!$B$192:$B$227,0)),0)</f>
        <v>0</v>
      </c>
      <c r="T184" s="433">
        <f>IFERROR(INDEX('15A'!$G$192:$G$227,MATCH(C184,'15A'!$B$192:$B$227,0)),0)</f>
        <v>0</v>
      </c>
      <c r="U184" s="433">
        <f>IFERROR(INDEX('16A'!$G$192:$G$227,MATCH($C184,'16A'!$B$192:$B$227,0)),0)</f>
        <v>0</v>
      </c>
      <c r="V184" s="433">
        <f>IFERROR(INDEX('17A'!$G$192:$G$227,MATCH($C184,'17A'!$B$192:$B$227,0)),0)</f>
        <v>0</v>
      </c>
      <c r="W184" s="433">
        <f>IFERROR(INDEX('18A'!$G$192:$G$227,MATCH($C184,'18A'!$B$192:$B$227,0)),0)</f>
        <v>0</v>
      </c>
      <c r="X184" s="433">
        <f>IFERROR(INDEX('19A'!$G$192:$G$227,MATCH($C184,'19A'!$B$192:$B$227,0)),0)</f>
        <v>0</v>
      </c>
      <c r="Y184" s="433">
        <f>IFERROR(INDEX('20A'!$G$192:$G$227,MATCH($C184,'20A'!$B$192:$B$227,0)),0)</f>
        <v>0</v>
      </c>
      <c r="Z184" s="433">
        <f>IFERROR(INDEX('21A'!$G$192:$G$227,MATCH($C184,'21A'!$B$192:$B$227,0)),0)</f>
        <v>0</v>
      </c>
      <c r="AA184" s="433">
        <f>IFERROR(INDEX('22A'!$G$192:$G$227,MATCH($C184,'22A'!$B$192:$B$227,0)),0)</f>
        <v>0</v>
      </c>
      <c r="AB184" s="433">
        <f>IFERROR(INDEX('23A'!$G$192:$G$227,MATCH($C184,'23A'!$B$192:$B$227,0)),0)</f>
        <v>0</v>
      </c>
      <c r="AC184" s="433">
        <f>IFERROR(INDEX('24A'!$G$192:$G$227,MATCH($C184,'24A'!$B$192:$B$227,0)),0)</f>
        <v>0</v>
      </c>
      <c r="AD184" s="433">
        <f>IFERROR(INDEX('25A'!$G$192:$G$227,MATCH($C184,'25A'!$B$192:$B$227,0)),0)</f>
        <v>0</v>
      </c>
      <c r="AE184" s="433">
        <f>IFERROR(INDEX('26A'!$G$192:$G$227,MATCH($C184,'26A'!$B$192:$B$227,0)),0)</f>
        <v>0</v>
      </c>
      <c r="AF184" s="433">
        <f>IFERROR(INDEX('27A'!$G$192:$G$227,MATCH($C184,'27A'!$B$192:$B$227,0)),0)</f>
        <v>0</v>
      </c>
      <c r="AG184" s="433">
        <f>IFERROR(INDEX('28A'!$G$192:$G$227,MATCH($C184,'28A'!$B$192:$B$227,0)),0)</f>
        <v>0</v>
      </c>
      <c r="AH184" s="433">
        <f>IFERROR(INDEX('29A'!$G$192:$G$227,MATCH($C184,'29A'!$B$192:$B$227,0)),0)</f>
        <v>0</v>
      </c>
      <c r="AI184" s="433">
        <f>IFERROR(INDEX('30A'!$G$192:$G$227,MATCH($C184,'30A'!$B$192:$B$227,0)),0)</f>
        <v>0</v>
      </c>
    </row>
    <row r="185" spans="1:35" ht="17.399999999999999" hidden="1">
      <c r="A185" s="314"/>
      <c r="B185" s="314"/>
      <c r="C185" s="302" t="s">
        <v>72</v>
      </c>
      <c r="D185" s="309" t="s">
        <v>209</v>
      </c>
      <c r="E185" s="303">
        <f t="shared" si="2"/>
        <v>0</v>
      </c>
      <c r="F185" s="433">
        <f>IFERROR(INDEX('1A'!$G$192:$G$227,MATCH(C185,'1A'!$B$192:$B$227,0)),0)</f>
        <v>0</v>
      </c>
      <c r="G185" s="433">
        <f>IFERROR(INDEX('2A'!$G$192:$G$227,MATCH(C185,'2A'!$B$192:$B$227,0)),0)</f>
        <v>0</v>
      </c>
      <c r="H185" s="433">
        <f>IFERROR(INDEX('3A'!$G$192:$G$227,MATCH(C185,'3A'!$B$192:$B$227,0)),0)</f>
        <v>0</v>
      </c>
      <c r="I185" s="433">
        <f>IFERROR(INDEX('4A'!$G$192:$G$227,MATCH(C185,'4A'!$B$192:$B$227,0)),0)</f>
        <v>0</v>
      </c>
      <c r="J185" s="433">
        <f>IFERROR(INDEX('5A'!$G$192:$G$227,MATCH(C185,'5A'!$B$192:$B$227,0)),0)</f>
        <v>0</v>
      </c>
      <c r="K185" s="433">
        <f>IFERROR(INDEX('6A'!$G$192:$G$227,MATCH(C185,'6A'!$B$192:$B$227,0)),0)</f>
        <v>0</v>
      </c>
      <c r="L185" s="433">
        <f>IFERROR(INDEX('7A'!$G$192:$G$227,MATCH(C185,'7A'!$B$192:$B$227,0)),0)</f>
        <v>0</v>
      </c>
      <c r="M185" s="433">
        <f>IFERROR(INDEX('8A'!$G$192:$G$227,MATCH(C185,'8A'!$B$192:$B$227,0)),0)</f>
        <v>0</v>
      </c>
      <c r="N185" s="433">
        <f>IFERROR(INDEX('9A'!$G$192:$G$227,MATCH(C185,'9A'!$B$192:$B$227,0)),0)</f>
        <v>0</v>
      </c>
      <c r="O185" s="433">
        <f>IFERROR(INDEX('10A'!$G$192:$G$227,MATCH(C185,'10A'!$B$192:$B$227,0)),0)</f>
        <v>0</v>
      </c>
      <c r="P185" s="433">
        <f>IFERROR(INDEX('11A'!$G$192:$G$227,MATCH(C185,'11A'!$B$192:$B$227,0)),0)</f>
        <v>0</v>
      </c>
      <c r="Q185" s="433">
        <f>IFERROR(INDEX('12A'!$G$192:$G$227,MATCH(C185,'12A'!$B$192:$B$227,0)),0)</f>
        <v>0</v>
      </c>
      <c r="R185" s="433">
        <f>IFERROR(INDEX('13A'!$G$192:$G$227,MATCH(C185,'13A'!$B$192:$B$227,0)),0)</f>
        <v>0</v>
      </c>
      <c r="S185" s="433">
        <f>IFERROR(INDEX('14A'!$G$192:$G$227,MATCH(C185,'14A'!$B$192:$B$227,0)),0)</f>
        <v>0</v>
      </c>
      <c r="T185" s="433">
        <f>IFERROR(INDEX('15A'!$G$192:$G$227,MATCH(C185,'15A'!$B$192:$B$227,0)),0)</f>
        <v>0</v>
      </c>
      <c r="U185" s="433">
        <f>IFERROR(INDEX('16A'!$G$192:$G$227,MATCH($C185,'16A'!$B$192:$B$227,0)),0)</f>
        <v>0</v>
      </c>
      <c r="V185" s="433">
        <f>IFERROR(INDEX('17A'!$G$192:$G$227,MATCH($C185,'17A'!$B$192:$B$227,0)),0)</f>
        <v>0</v>
      </c>
      <c r="W185" s="433">
        <f>IFERROR(INDEX('18A'!$G$192:$G$227,MATCH($C185,'18A'!$B$192:$B$227,0)),0)</f>
        <v>0</v>
      </c>
      <c r="X185" s="433">
        <f>IFERROR(INDEX('19A'!$G$192:$G$227,MATCH($C185,'19A'!$B$192:$B$227,0)),0)</f>
        <v>0</v>
      </c>
      <c r="Y185" s="433">
        <f>IFERROR(INDEX('20A'!$G$192:$G$227,MATCH($C185,'20A'!$B$192:$B$227,0)),0)</f>
        <v>0</v>
      </c>
      <c r="Z185" s="433">
        <f>IFERROR(INDEX('21A'!$G$192:$G$227,MATCH($C185,'21A'!$B$192:$B$227,0)),0)</f>
        <v>0</v>
      </c>
      <c r="AA185" s="433">
        <f>IFERROR(INDEX('22A'!$G$192:$G$227,MATCH($C185,'22A'!$B$192:$B$227,0)),0)</f>
        <v>0</v>
      </c>
      <c r="AB185" s="433">
        <f>IFERROR(INDEX('23A'!$G$192:$G$227,MATCH($C185,'23A'!$B$192:$B$227,0)),0)</f>
        <v>0</v>
      </c>
      <c r="AC185" s="433">
        <f>IFERROR(INDEX('24A'!$G$192:$G$227,MATCH($C185,'24A'!$B$192:$B$227,0)),0)</f>
        <v>0</v>
      </c>
      <c r="AD185" s="433">
        <f>IFERROR(INDEX('25A'!$G$192:$G$227,MATCH($C185,'25A'!$B$192:$B$227,0)),0)</f>
        <v>0</v>
      </c>
      <c r="AE185" s="433">
        <f>IFERROR(INDEX('26A'!$G$192:$G$227,MATCH($C185,'26A'!$B$192:$B$227,0)),0)</f>
        <v>0</v>
      </c>
      <c r="AF185" s="433">
        <f>IFERROR(INDEX('27A'!$G$192:$G$227,MATCH($C185,'27A'!$B$192:$B$227,0)),0)</f>
        <v>0</v>
      </c>
      <c r="AG185" s="433">
        <f>IFERROR(INDEX('28A'!$G$192:$G$227,MATCH($C185,'28A'!$B$192:$B$227,0)),0)</f>
        <v>0</v>
      </c>
      <c r="AH185" s="433">
        <f>IFERROR(INDEX('29A'!$G$192:$G$227,MATCH($C185,'29A'!$B$192:$B$227,0)),0)</f>
        <v>0</v>
      </c>
      <c r="AI185" s="433">
        <f>IFERROR(INDEX('30A'!$G$192:$G$227,MATCH($C185,'30A'!$B$192:$B$227,0)),0)</f>
        <v>0</v>
      </c>
    </row>
    <row r="186" spans="1:35" ht="17.399999999999999" hidden="1">
      <c r="A186" s="314"/>
      <c r="B186" s="314"/>
      <c r="C186" s="302" t="s">
        <v>359</v>
      </c>
      <c r="D186" s="309" t="s">
        <v>209</v>
      </c>
      <c r="E186" s="303">
        <f t="shared" si="2"/>
        <v>0</v>
      </c>
      <c r="F186" s="433">
        <f>IFERROR(INDEX('1A'!$G$192:$G$227,MATCH(C186,'1A'!$B$192:$B$227,0)),0)</f>
        <v>0</v>
      </c>
      <c r="G186" s="433">
        <f>IFERROR(INDEX('2A'!$G$192:$G$227,MATCH(C186,'2A'!$B$192:$B$227,0)),0)</f>
        <v>0</v>
      </c>
      <c r="H186" s="433">
        <f>IFERROR(INDEX('3A'!$G$192:$G$227,MATCH(C186,'3A'!$B$192:$B$227,0)),0)</f>
        <v>0</v>
      </c>
      <c r="I186" s="433">
        <f>IFERROR(INDEX('4A'!$G$192:$G$227,MATCH(C186,'4A'!$B$192:$B$227,0)),0)</f>
        <v>0</v>
      </c>
      <c r="J186" s="433">
        <f>IFERROR(INDEX('5A'!$G$192:$G$227,MATCH(C186,'5A'!$B$192:$B$227,0)),0)</f>
        <v>0</v>
      </c>
      <c r="K186" s="433">
        <f>IFERROR(INDEX('6A'!$G$192:$G$227,MATCH(C186,'6A'!$B$192:$B$227,0)),0)</f>
        <v>0</v>
      </c>
      <c r="L186" s="433">
        <f>IFERROR(INDEX('7A'!$G$192:$G$227,MATCH(C186,'7A'!$B$192:$B$227,0)),0)</f>
        <v>0</v>
      </c>
      <c r="M186" s="433">
        <f>IFERROR(INDEX('8A'!$G$192:$G$227,MATCH(C186,'8A'!$B$192:$B$227,0)),0)</f>
        <v>0</v>
      </c>
      <c r="N186" s="433">
        <f>IFERROR(INDEX('9A'!$G$192:$G$227,MATCH(C186,'9A'!$B$192:$B$227,0)),0)</f>
        <v>0</v>
      </c>
      <c r="O186" s="433">
        <f>IFERROR(INDEX('10A'!$G$192:$G$227,MATCH(C186,'10A'!$B$192:$B$227,0)),0)</f>
        <v>0</v>
      </c>
      <c r="P186" s="433">
        <f>IFERROR(INDEX('11A'!$G$192:$G$227,MATCH(C186,'11A'!$B$192:$B$227,0)),0)</f>
        <v>0</v>
      </c>
      <c r="Q186" s="433">
        <f>IFERROR(INDEX('12A'!$G$192:$G$227,MATCH(C186,'12A'!$B$192:$B$227,0)),0)</f>
        <v>0</v>
      </c>
      <c r="R186" s="433">
        <f>IFERROR(INDEX('13A'!$G$192:$G$227,MATCH(C186,'13A'!$B$192:$B$227,0)),0)</f>
        <v>0</v>
      </c>
      <c r="S186" s="433">
        <f>IFERROR(INDEX('14A'!$G$192:$G$227,MATCH(C186,'14A'!$B$192:$B$227,0)),0)</f>
        <v>0</v>
      </c>
      <c r="T186" s="433">
        <f>IFERROR(INDEX('15A'!$G$192:$G$227,MATCH(C186,'15A'!$B$192:$B$227,0)),0)</f>
        <v>0</v>
      </c>
      <c r="U186" s="433">
        <f>IFERROR(INDEX('16A'!$G$192:$G$227,MATCH($C186,'16A'!$B$192:$B$227,0)),0)</f>
        <v>0</v>
      </c>
      <c r="V186" s="433">
        <f>IFERROR(INDEX('17A'!$G$192:$G$227,MATCH($C186,'17A'!$B$192:$B$227,0)),0)</f>
        <v>0</v>
      </c>
      <c r="W186" s="433">
        <f>IFERROR(INDEX('18A'!$G$192:$G$227,MATCH($C186,'18A'!$B$192:$B$227,0)),0)</f>
        <v>0</v>
      </c>
      <c r="X186" s="433">
        <f>IFERROR(INDEX('19A'!$G$192:$G$227,MATCH($C186,'19A'!$B$192:$B$227,0)),0)</f>
        <v>0</v>
      </c>
      <c r="Y186" s="433">
        <f>IFERROR(INDEX('20A'!$G$192:$G$227,MATCH($C186,'20A'!$B$192:$B$227,0)),0)</f>
        <v>0</v>
      </c>
      <c r="Z186" s="433">
        <f>IFERROR(INDEX('21A'!$G$192:$G$227,MATCH($C186,'21A'!$B$192:$B$227,0)),0)</f>
        <v>0</v>
      </c>
      <c r="AA186" s="433">
        <f>IFERROR(INDEX('22A'!$G$192:$G$227,MATCH($C186,'22A'!$B$192:$B$227,0)),0)</f>
        <v>0</v>
      </c>
      <c r="AB186" s="433">
        <f>IFERROR(INDEX('23A'!$G$192:$G$227,MATCH($C186,'23A'!$B$192:$B$227,0)),0)</f>
        <v>0</v>
      </c>
      <c r="AC186" s="433">
        <f>IFERROR(INDEX('24A'!$G$192:$G$227,MATCH($C186,'24A'!$B$192:$B$227,0)),0)</f>
        <v>0</v>
      </c>
      <c r="AD186" s="433">
        <f>IFERROR(INDEX('25A'!$G$192:$G$227,MATCH($C186,'25A'!$B$192:$B$227,0)),0)</f>
        <v>0</v>
      </c>
      <c r="AE186" s="433">
        <f>IFERROR(INDEX('26A'!$G$192:$G$227,MATCH($C186,'26A'!$B$192:$B$227,0)),0)</f>
        <v>0</v>
      </c>
      <c r="AF186" s="433">
        <f>IFERROR(INDEX('27A'!$G$192:$G$227,MATCH($C186,'27A'!$B$192:$B$227,0)),0)</f>
        <v>0</v>
      </c>
      <c r="AG186" s="433">
        <f>IFERROR(INDEX('28A'!$G$192:$G$227,MATCH($C186,'28A'!$B$192:$B$227,0)),0)</f>
        <v>0</v>
      </c>
      <c r="AH186" s="433">
        <f>IFERROR(INDEX('29A'!$G$192:$G$227,MATCH($C186,'29A'!$B$192:$B$227,0)),0)</f>
        <v>0</v>
      </c>
      <c r="AI186" s="433">
        <f>IFERROR(INDEX('30A'!$G$192:$G$227,MATCH($C186,'30A'!$B$192:$B$227,0)),0)</f>
        <v>0</v>
      </c>
    </row>
    <row r="187" spans="1:35" ht="17.399999999999999" hidden="1">
      <c r="A187" s="314"/>
      <c r="B187" s="314"/>
      <c r="C187" s="302" t="s">
        <v>360</v>
      </c>
      <c r="D187" s="309" t="s">
        <v>209</v>
      </c>
      <c r="E187" s="303">
        <f t="shared" si="2"/>
        <v>0</v>
      </c>
      <c r="F187" s="433">
        <f>IFERROR(INDEX('1A'!$G$192:$G$227,MATCH(C187,'1A'!$B$192:$B$227,0)),0)</f>
        <v>0</v>
      </c>
      <c r="G187" s="433">
        <f>IFERROR(INDEX('2A'!$G$192:$G$227,MATCH(C187,'2A'!$B$192:$B$227,0)),0)</f>
        <v>0</v>
      </c>
      <c r="H187" s="433">
        <f>IFERROR(INDEX('3A'!$G$192:$G$227,MATCH(C187,'3A'!$B$192:$B$227,0)),0)</f>
        <v>0</v>
      </c>
      <c r="I187" s="433">
        <f>IFERROR(INDEX('4A'!$G$192:$G$227,MATCH(C187,'4A'!$B$192:$B$227,0)),0)</f>
        <v>0</v>
      </c>
      <c r="J187" s="433">
        <f>IFERROR(INDEX('5A'!$G$192:$G$227,MATCH(C187,'5A'!$B$192:$B$227,0)),0)</f>
        <v>0</v>
      </c>
      <c r="K187" s="433">
        <f>IFERROR(INDEX('6A'!$G$192:$G$227,MATCH(C187,'6A'!$B$192:$B$227,0)),0)</f>
        <v>0</v>
      </c>
      <c r="L187" s="433">
        <f>IFERROR(INDEX('7A'!$G$192:$G$227,MATCH(C187,'7A'!$B$192:$B$227,0)),0)</f>
        <v>0</v>
      </c>
      <c r="M187" s="433">
        <f>IFERROR(INDEX('8A'!$G$192:$G$227,MATCH(C187,'8A'!$B$192:$B$227,0)),0)</f>
        <v>0</v>
      </c>
      <c r="N187" s="433">
        <f>IFERROR(INDEX('9A'!$G$192:$G$227,MATCH(C187,'9A'!$B$192:$B$227,0)),0)</f>
        <v>0</v>
      </c>
      <c r="O187" s="433">
        <f>IFERROR(INDEX('10A'!$G$192:$G$227,MATCH(C187,'10A'!$B$192:$B$227,0)),0)</f>
        <v>0</v>
      </c>
      <c r="P187" s="433">
        <f>IFERROR(INDEX('11A'!$G$192:$G$227,MATCH(C187,'11A'!$B$192:$B$227,0)),0)</f>
        <v>0</v>
      </c>
      <c r="Q187" s="433">
        <f>IFERROR(INDEX('12A'!$G$192:$G$227,MATCH(C187,'12A'!$B$192:$B$227,0)),0)</f>
        <v>0</v>
      </c>
      <c r="R187" s="433">
        <f>IFERROR(INDEX('13A'!$G$192:$G$227,MATCH(C187,'13A'!$B$192:$B$227,0)),0)</f>
        <v>0</v>
      </c>
      <c r="S187" s="433">
        <f>IFERROR(INDEX('14A'!$G$192:$G$227,MATCH(C187,'14A'!$B$192:$B$227,0)),0)</f>
        <v>0</v>
      </c>
      <c r="T187" s="433">
        <f>IFERROR(INDEX('15A'!$G$192:$G$227,MATCH(C187,'15A'!$B$192:$B$227,0)),0)</f>
        <v>0</v>
      </c>
      <c r="U187" s="433">
        <f>IFERROR(INDEX('16A'!$G$192:$G$227,MATCH($C187,'16A'!$B$192:$B$227,0)),0)</f>
        <v>0</v>
      </c>
      <c r="V187" s="433">
        <f>IFERROR(INDEX('17A'!$G$192:$G$227,MATCH($C187,'17A'!$B$192:$B$227,0)),0)</f>
        <v>0</v>
      </c>
      <c r="W187" s="433">
        <f>IFERROR(INDEX('18A'!$G$192:$G$227,MATCH($C187,'18A'!$B$192:$B$227,0)),0)</f>
        <v>0</v>
      </c>
      <c r="X187" s="433">
        <f>IFERROR(INDEX('19A'!$G$192:$G$227,MATCH($C187,'19A'!$B$192:$B$227,0)),0)</f>
        <v>0</v>
      </c>
      <c r="Y187" s="433">
        <f>IFERROR(INDEX('20A'!$G$192:$G$227,MATCH($C187,'20A'!$B$192:$B$227,0)),0)</f>
        <v>0</v>
      </c>
      <c r="Z187" s="433">
        <f>IFERROR(INDEX('21A'!$G$192:$G$227,MATCH($C187,'21A'!$B$192:$B$227,0)),0)</f>
        <v>0</v>
      </c>
      <c r="AA187" s="433">
        <f>IFERROR(INDEX('22A'!$G$192:$G$227,MATCH($C187,'22A'!$B$192:$B$227,0)),0)</f>
        <v>0</v>
      </c>
      <c r="AB187" s="433">
        <f>IFERROR(INDEX('23A'!$G$192:$G$227,MATCH($C187,'23A'!$B$192:$B$227,0)),0)</f>
        <v>0</v>
      </c>
      <c r="AC187" s="433">
        <f>IFERROR(INDEX('24A'!$G$192:$G$227,MATCH($C187,'24A'!$B$192:$B$227,0)),0)</f>
        <v>0</v>
      </c>
      <c r="AD187" s="433">
        <f>IFERROR(INDEX('25A'!$G$192:$G$227,MATCH($C187,'25A'!$B$192:$B$227,0)),0)</f>
        <v>0</v>
      </c>
      <c r="AE187" s="433">
        <f>IFERROR(INDEX('26A'!$G$192:$G$227,MATCH($C187,'26A'!$B$192:$B$227,0)),0)</f>
        <v>0</v>
      </c>
      <c r="AF187" s="433">
        <f>IFERROR(INDEX('27A'!$G$192:$G$227,MATCH($C187,'27A'!$B$192:$B$227,0)),0)</f>
        <v>0</v>
      </c>
      <c r="AG187" s="433">
        <f>IFERROR(INDEX('28A'!$G$192:$G$227,MATCH($C187,'28A'!$B$192:$B$227,0)),0)</f>
        <v>0</v>
      </c>
      <c r="AH187" s="433">
        <f>IFERROR(INDEX('29A'!$G$192:$G$227,MATCH($C187,'29A'!$B$192:$B$227,0)),0)</f>
        <v>0</v>
      </c>
      <c r="AI187" s="433">
        <f>IFERROR(INDEX('30A'!$G$192:$G$227,MATCH($C187,'30A'!$B$192:$B$227,0)),0)</f>
        <v>0</v>
      </c>
    </row>
    <row r="188" spans="1:35" ht="17.399999999999999" hidden="1">
      <c r="A188" s="314"/>
      <c r="B188" s="314"/>
      <c r="C188" s="302" t="s">
        <v>62</v>
      </c>
      <c r="D188" s="309" t="s">
        <v>209</v>
      </c>
      <c r="E188" s="303">
        <f t="shared" si="2"/>
        <v>0</v>
      </c>
      <c r="F188" s="433">
        <f>IFERROR(INDEX('1A'!$G$192:$G$227,MATCH(C188,'1A'!$B$192:$B$227,0)),0)</f>
        <v>0</v>
      </c>
      <c r="G188" s="433">
        <f>IFERROR(INDEX('2A'!$G$192:$G$227,MATCH(C188,'2A'!$B$192:$B$227,0)),0)</f>
        <v>0</v>
      </c>
      <c r="H188" s="433">
        <f>IFERROR(INDEX('3A'!$G$192:$G$227,MATCH(C188,'3A'!$B$192:$B$227,0)),0)</f>
        <v>0</v>
      </c>
      <c r="I188" s="433">
        <f>IFERROR(INDEX('4A'!$G$192:$G$227,MATCH(C188,'4A'!$B$192:$B$227,0)),0)</f>
        <v>0</v>
      </c>
      <c r="J188" s="433">
        <f>IFERROR(INDEX('5A'!$G$192:$G$227,MATCH(C188,'5A'!$B$192:$B$227,0)),0)</f>
        <v>0</v>
      </c>
      <c r="K188" s="433">
        <f>IFERROR(INDEX('6A'!$G$192:$G$227,MATCH(C188,'6A'!$B$192:$B$227,0)),0)</f>
        <v>0</v>
      </c>
      <c r="L188" s="433">
        <f>IFERROR(INDEX('7A'!$G$192:$G$227,MATCH(C188,'7A'!$B$192:$B$227,0)),0)</f>
        <v>0</v>
      </c>
      <c r="M188" s="433">
        <f>IFERROR(INDEX('8A'!$G$192:$G$227,MATCH(C188,'8A'!$B$192:$B$227,0)),0)</f>
        <v>0</v>
      </c>
      <c r="N188" s="433">
        <f>IFERROR(INDEX('9A'!$G$192:$G$227,MATCH(C188,'9A'!$B$192:$B$227,0)),0)</f>
        <v>0</v>
      </c>
      <c r="O188" s="433">
        <f>IFERROR(INDEX('10A'!$G$192:$G$227,MATCH(C188,'10A'!$B$192:$B$227,0)),0)</f>
        <v>0</v>
      </c>
      <c r="P188" s="433">
        <f>IFERROR(INDEX('11A'!$G$192:$G$227,MATCH(C188,'11A'!$B$192:$B$227,0)),0)</f>
        <v>0</v>
      </c>
      <c r="Q188" s="433">
        <f>IFERROR(INDEX('12A'!$G$192:$G$227,MATCH(C188,'12A'!$B$192:$B$227,0)),0)</f>
        <v>0</v>
      </c>
      <c r="R188" s="433">
        <f>IFERROR(INDEX('13A'!$G$192:$G$227,MATCH(C188,'13A'!$B$192:$B$227,0)),0)</f>
        <v>0</v>
      </c>
      <c r="S188" s="433">
        <f>IFERROR(INDEX('14A'!$G$192:$G$227,MATCH(C188,'14A'!$B$192:$B$227,0)),0)</f>
        <v>0</v>
      </c>
      <c r="T188" s="433">
        <f>IFERROR(INDEX('15A'!$G$192:$G$227,MATCH(C188,'15A'!$B$192:$B$227,0)),0)</f>
        <v>0</v>
      </c>
      <c r="U188" s="433">
        <f>IFERROR(INDEX('16A'!$G$192:$G$227,MATCH($C188,'16A'!$B$192:$B$227,0)),0)</f>
        <v>0</v>
      </c>
      <c r="V188" s="433">
        <f>IFERROR(INDEX('17A'!$G$192:$G$227,MATCH($C188,'17A'!$B$192:$B$227,0)),0)</f>
        <v>0</v>
      </c>
      <c r="W188" s="433">
        <f>IFERROR(INDEX('18A'!$G$192:$G$227,MATCH($C188,'18A'!$B$192:$B$227,0)),0)</f>
        <v>0</v>
      </c>
      <c r="X188" s="433">
        <f>IFERROR(INDEX('19A'!$G$192:$G$227,MATCH($C188,'19A'!$B$192:$B$227,0)),0)</f>
        <v>0</v>
      </c>
      <c r="Y188" s="433">
        <f>IFERROR(INDEX('20A'!$G$192:$G$227,MATCH($C188,'20A'!$B$192:$B$227,0)),0)</f>
        <v>0</v>
      </c>
      <c r="Z188" s="433">
        <f>IFERROR(INDEX('21A'!$G$192:$G$227,MATCH($C188,'21A'!$B$192:$B$227,0)),0)</f>
        <v>0</v>
      </c>
      <c r="AA188" s="433">
        <f>IFERROR(INDEX('22A'!$G$192:$G$227,MATCH($C188,'22A'!$B$192:$B$227,0)),0)</f>
        <v>0</v>
      </c>
      <c r="AB188" s="433">
        <f>IFERROR(INDEX('23A'!$G$192:$G$227,MATCH($C188,'23A'!$B$192:$B$227,0)),0)</f>
        <v>0</v>
      </c>
      <c r="AC188" s="433">
        <f>IFERROR(INDEX('24A'!$G$192:$G$227,MATCH($C188,'24A'!$B$192:$B$227,0)),0)</f>
        <v>0</v>
      </c>
      <c r="AD188" s="433">
        <f>IFERROR(INDEX('25A'!$G$192:$G$227,MATCH($C188,'25A'!$B$192:$B$227,0)),0)</f>
        <v>0</v>
      </c>
      <c r="AE188" s="433">
        <f>IFERROR(INDEX('26A'!$G$192:$G$227,MATCH($C188,'26A'!$B$192:$B$227,0)),0)</f>
        <v>0</v>
      </c>
      <c r="AF188" s="433">
        <f>IFERROR(INDEX('27A'!$G$192:$G$227,MATCH($C188,'27A'!$B$192:$B$227,0)),0)</f>
        <v>0</v>
      </c>
      <c r="AG188" s="433">
        <f>IFERROR(INDEX('28A'!$G$192:$G$227,MATCH($C188,'28A'!$B$192:$B$227,0)),0)</f>
        <v>0</v>
      </c>
      <c r="AH188" s="433">
        <f>IFERROR(INDEX('29A'!$G$192:$G$227,MATCH($C188,'29A'!$B$192:$B$227,0)),0)</f>
        <v>0</v>
      </c>
      <c r="AI188" s="433">
        <f>IFERROR(INDEX('30A'!$G$192:$G$227,MATCH($C188,'30A'!$B$192:$B$227,0)),0)</f>
        <v>0</v>
      </c>
    </row>
    <row r="189" spans="1:35" ht="17.399999999999999" hidden="1">
      <c r="A189" s="314"/>
      <c r="B189" s="314"/>
      <c r="C189" s="302" t="s">
        <v>361</v>
      </c>
      <c r="D189" s="309" t="s">
        <v>209</v>
      </c>
      <c r="E189" s="303">
        <f t="shared" si="2"/>
        <v>0</v>
      </c>
      <c r="F189" s="433">
        <f>IFERROR(INDEX('1A'!$G$192:$G$227,MATCH(C189,'1A'!$B$192:$B$227,0)),0)</f>
        <v>0</v>
      </c>
      <c r="G189" s="433">
        <f>IFERROR(INDEX('2A'!$G$192:$G$227,MATCH(C189,'2A'!$B$192:$B$227,0)),0)</f>
        <v>0</v>
      </c>
      <c r="H189" s="433">
        <f>IFERROR(INDEX('3A'!$G$192:$G$227,MATCH(C189,'3A'!$B$192:$B$227,0)),0)</f>
        <v>0</v>
      </c>
      <c r="I189" s="433">
        <f>IFERROR(INDEX('4A'!$G$192:$G$227,MATCH(C189,'4A'!$B$192:$B$227,0)),0)</f>
        <v>0</v>
      </c>
      <c r="J189" s="433">
        <f>IFERROR(INDEX('5A'!$G$192:$G$227,MATCH(C189,'5A'!$B$192:$B$227,0)),0)</f>
        <v>0</v>
      </c>
      <c r="K189" s="433">
        <f>IFERROR(INDEX('6A'!$G$192:$G$227,MATCH(C189,'6A'!$B$192:$B$227,0)),0)</f>
        <v>0</v>
      </c>
      <c r="L189" s="433">
        <f>IFERROR(INDEX('7A'!$G$192:$G$227,MATCH(C189,'7A'!$B$192:$B$227,0)),0)</f>
        <v>0</v>
      </c>
      <c r="M189" s="433">
        <f>IFERROR(INDEX('8A'!$G$192:$G$227,MATCH(C189,'8A'!$B$192:$B$227,0)),0)</f>
        <v>0</v>
      </c>
      <c r="N189" s="433">
        <f>IFERROR(INDEX('9A'!$G$192:$G$227,MATCH(C189,'9A'!$B$192:$B$227,0)),0)</f>
        <v>0</v>
      </c>
      <c r="O189" s="433">
        <f>IFERROR(INDEX('10A'!$G$192:$G$227,MATCH(C189,'10A'!$B$192:$B$227,0)),0)</f>
        <v>0</v>
      </c>
      <c r="P189" s="433">
        <f>IFERROR(INDEX('11A'!$G$192:$G$227,MATCH(C189,'11A'!$B$192:$B$227,0)),0)</f>
        <v>0</v>
      </c>
      <c r="Q189" s="433">
        <f>IFERROR(INDEX('12A'!$G$192:$G$227,MATCH(C189,'12A'!$B$192:$B$227,0)),0)</f>
        <v>0</v>
      </c>
      <c r="R189" s="433">
        <f>IFERROR(INDEX('13A'!$G$192:$G$227,MATCH(C189,'13A'!$B$192:$B$227,0)),0)</f>
        <v>0</v>
      </c>
      <c r="S189" s="433">
        <f>IFERROR(INDEX('14A'!$G$192:$G$227,MATCH(C189,'14A'!$B$192:$B$227,0)),0)</f>
        <v>0</v>
      </c>
      <c r="T189" s="433">
        <f>IFERROR(INDEX('15A'!$G$192:$G$227,MATCH(C189,'15A'!$B$192:$B$227,0)),0)</f>
        <v>0</v>
      </c>
      <c r="U189" s="433">
        <f>IFERROR(INDEX('16A'!$G$192:$G$227,MATCH($C189,'16A'!$B$192:$B$227,0)),0)</f>
        <v>0</v>
      </c>
      <c r="V189" s="433">
        <f>IFERROR(INDEX('17A'!$G$192:$G$227,MATCH($C189,'17A'!$B$192:$B$227,0)),0)</f>
        <v>0</v>
      </c>
      <c r="W189" s="433">
        <f>IFERROR(INDEX('18A'!$G$192:$G$227,MATCH($C189,'18A'!$B$192:$B$227,0)),0)</f>
        <v>0</v>
      </c>
      <c r="X189" s="433">
        <f>IFERROR(INDEX('19A'!$G$192:$G$227,MATCH($C189,'19A'!$B$192:$B$227,0)),0)</f>
        <v>0</v>
      </c>
      <c r="Y189" s="433">
        <f>IFERROR(INDEX('20A'!$G$192:$G$227,MATCH($C189,'20A'!$B$192:$B$227,0)),0)</f>
        <v>0</v>
      </c>
      <c r="Z189" s="433">
        <f>IFERROR(INDEX('21A'!$G$192:$G$227,MATCH($C189,'21A'!$B$192:$B$227,0)),0)</f>
        <v>0</v>
      </c>
      <c r="AA189" s="433">
        <f>IFERROR(INDEX('22A'!$G$192:$G$227,MATCH($C189,'22A'!$B$192:$B$227,0)),0)</f>
        <v>0</v>
      </c>
      <c r="AB189" s="433">
        <f>IFERROR(INDEX('23A'!$G$192:$G$227,MATCH($C189,'23A'!$B$192:$B$227,0)),0)</f>
        <v>0</v>
      </c>
      <c r="AC189" s="433">
        <f>IFERROR(INDEX('24A'!$G$192:$G$227,MATCH($C189,'24A'!$B$192:$B$227,0)),0)</f>
        <v>0</v>
      </c>
      <c r="AD189" s="433">
        <f>IFERROR(INDEX('25A'!$G$192:$G$227,MATCH($C189,'25A'!$B$192:$B$227,0)),0)</f>
        <v>0</v>
      </c>
      <c r="AE189" s="433">
        <f>IFERROR(INDEX('26A'!$G$192:$G$227,MATCH($C189,'26A'!$B$192:$B$227,0)),0)</f>
        <v>0</v>
      </c>
      <c r="AF189" s="433">
        <f>IFERROR(INDEX('27A'!$G$192:$G$227,MATCH($C189,'27A'!$B$192:$B$227,0)),0)</f>
        <v>0</v>
      </c>
      <c r="AG189" s="433">
        <f>IFERROR(INDEX('28A'!$G$192:$G$227,MATCH($C189,'28A'!$B$192:$B$227,0)),0)</f>
        <v>0</v>
      </c>
      <c r="AH189" s="433">
        <f>IFERROR(INDEX('29A'!$G$192:$G$227,MATCH($C189,'29A'!$B$192:$B$227,0)),0)</f>
        <v>0</v>
      </c>
      <c r="AI189" s="433">
        <f>IFERROR(INDEX('30A'!$G$192:$G$227,MATCH($C189,'30A'!$B$192:$B$227,0)),0)</f>
        <v>0</v>
      </c>
    </row>
    <row r="190" spans="1:35" ht="17.399999999999999" hidden="1">
      <c r="A190" s="314"/>
      <c r="B190" s="314"/>
      <c r="C190" s="302" t="s">
        <v>362</v>
      </c>
      <c r="D190" s="309" t="s">
        <v>209</v>
      </c>
      <c r="E190" s="303">
        <f t="shared" si="2"/>
        <v>0</v>
      </c>
      <c r="F190" s="433">
        <f>IFERROR(INDEX('1A'!$G$192:$G$227,MATCH(C190,'1A'!$B$192:$B$227,0)),0)</f>
        <v>0</v>
      </c>
      <c r="G190" s="433">
        <f>IFERROR(INDEX('2A'!$G$192:$G$227,MATCH(C190,'2A'!$B$192:$B$227,0)),0)</f>
        <v>0</v>
      </c>
      <c r="H190" s="433">
        <f>IFERROR(INDEX('3A'!$G$192:$G$227,MATCH(C190,'3A'!$B$192:$B$227,0)),0)</f>
        <v>0</v>
      </c>
      <c r="I190" s="433">
        <f>IFERROR(INDEX('4A'!$G$192:$G$227,MATCH(C190,'4A'!$B$192:$B$227,0)),0)</f>
        <v>0</v>
      </c>
      <c r="J190" s="433">
        <f>IFERROR(INDEX('5A'!$G$192:$G$227,MATCH(C190,'5A'!$B$192:$B$227,0)),0)</f>
        <v>0</v>
      </c>
      <c r="K190" s="433">
        <f>IFERROR(INDEX('6A'!$G$192:$G$227,MATCH(C190,'6A'!$B$192:$B$227,0)),0)</f>
        <v>0</v>
      </c>
      <c r="L190" s="433">
        <f>IFERROR(INDEX('7A'!$G$192:$G$227,MATCH(C190,'7A'!$B$192:$B$227,0)),0)</f>
        <v>0</v>
      </c>
      <c r="M190" s="433">
        <f>IFERROR(INDEX('8A'!$G$192:$G$227,MATCH(C190,'8A'!$B$192:$B$227,0)),0)</f>
        <v>0</v>
      </c>
      <c r="N190" s="433">
        <f>IFERROR(INDEX('9A'!$G$192:$G$227,MATCH(C190,'9A'!$B$192:$B$227,0)),0)</f>
        <v>0</v>
      </c>
      <c r="O190" s="433">
        <f>IFERROR(INDEX('10A'!$G$192:$G$227,MATCH(C190,'10A'!$B$192:$B$227,0)),0)</f>
        <v>0</v>
      </c>
      <c r="P190" s="433">
        <f>IFERROR(INDEX('11A'!$G$192:$G$227,MATCH(C190,'11A'!$B$192:$B$227,0)),0)</f>
        <v>0</v>
      </c>
      <c r="Q190" s="433">
        <f>IFERROR(INDEX('12A'!$G$192:$G$227,MATCH(C190,'12A'!$B$192:$B$227,0)),0)</f>
        <v>0</v>
      </c>
      <c r="R190" s="433">
        <f>IFERROR(INDEX('13A'!$G$192:$G$227,MATCH(C190,'13A'!$B$192:$B$227,0)),0)</f>
        <v>0</v>
      </c>
      <c r="S190" s="433">
        <f>IFERROR(INDEX('14A'!$G$192:$G$227,MATCH(C190,'14A'!$B$192:$B$227,0)),0)</f>
        <v>0</v>
      </c>
      <c r="T190" s="433">
        <f>IFERROR(INDEX('15A'!$G$192:$G$227,MATCH(C190,'15A'!$B$192:$B$227,0)),0)</f>
        <v>0</v>
      </c>
      <c r="U190" s="433">
        <f>IFERROR(INDEX('16A'!$G$192:$G$227,MATCH($C190,'16A'!$B$192:$B$227,0)),0)</f>
        <v>0</v>
      </c>
      <c r="V190" s="433">
        <f>IFERROR(INDEX('17A'!$G$192:$G$227,MATCH($C190,'17A'!$B$192:$B$227,0)),0)</f>
        <v>0</v>
      </c>
      <c r="W190" s="433">
        <f>IFERROR(INDEX('18A'!$G$192:$G$227,MATCH($C190,'18A'!$B$192:$B$227,0)),0)</f>
        <v>0</v>
      </c>
      <c r="X190" s="433">
        <f>IFERROR(INDEX('19A'!$G$192:$G$227,MATCH($C190,'19A'!$B$192:$B$227,0)),0)</f>
        <v>0</v>
      </c>
      <c r="Y190" s="433">
        <f>IFERROR(INDEX('20A'!$G$192:$G$227,MATCH($C190,'20A'!$B$192:$B$227,0)),0)</f>
        <v>0</v>
      </c>
      <c r="Z190" s="433">
        <f>IFERROR(INDEX('21A'!$G$192:$G$227,MATCH($C190,'21A'!$B$192:$B$227,0)),0)</f>
        <v>0</v>
      </c>
      <c r="AA190" s="433">
        <f>IFERROR(INDEX('22A'!$G$192:$G$227,MATCH($C190,'22A'!$B$192:$B$227,0)),0)</f>
        <v>0</v>
      </c>
      <c r="AB190" s="433">
        <f>IFERROR(INDEX('23A'!$G$192:$G$227,MATCH($C190,'23A'!$B$192:$B$227,0)),0)</f>
        <v>0</v>
      </c>
      <c r="AC190" s="433">
        <f>IFERROR(INDEX('24A'!$G$192:$G$227,MATCH($C190,'24A'!$B$192:$B$227,0)),0)</f>
        <v>0</v>
      </c>
      <c r="AD190" s="433">
        <f>IFERROR(INDEX('25A'!$G$192:$G$227,MATCH($C190,'25A'!$B$192:$B$227,0)),0)</f>
        <v>0</v>
      </c>
      <c r="AE190" s="433">
        <f>IFERROR(INDEX('26A'!$G$192:$G$227,MATCH($C190,'26A'!$B$192:$B$227,0)),0)</f>
        <v>0</v>
      </c>
      <c r="AF190" s="433">
        <f>IFERROR(INDEX('27A'!$G$192:$G$227,MATCH($C190,'27A'!$B$192:$B$227,0)),0)</f>
        <v>0</v>
      </c>
      <c r="AG190" s="433">
        <f>IFERROR(INDEX('28A'!$G$192:$G$227,MATCH($C190,'28A'!$B$192:$B$227,0)),0)</f>
        <v>0</v>
      </c>
      <c r="AH190" s="433">
        <f>IFERROR(INDEX('29A'!$G$192:$G$227,MATCH($C190,'29A'!$B$192:$B$227,0)),0)</f>
        <v>0</v>
      </c>
      <c r="AI190" s="433">
        <f>IFERROR(INDEX('30A'!$G$192:$G$227,MATCH($C190,'30A'!$B$192:$B$227,0)),0)</f>
        <v>0</v>
      </c>
    </row>
    <row r="191" spans="1:35" ht="17.399999999999999" hidden="1">
      <c r="A191" s="314"/>
      <c r="B191" s="314"/>
      <c r="C191" s="302" t="s">
        <v>251</v>
      </c>
      <c r="D191" s="309" t="s">
        <v>209</v>
      </c>
      <c r="E191" s="303">
        <f t="shared" si="2"/>
        <v>0</v>
      </c>
      <c r="F191" s="433">
        <f>IFERROR(INDEX('1A'!$G$192:$G$227,MATCH(C191,'1A'!$B$192:$B$227,0)),0)</f>
        <v>0</v>
      </c>
      <c r="G191" s="433">
        <f>IFERROR(INDEX('2A'!$G$192:$G$227,MATCH(C191,'2A'!$B$192:$B$227,0)),0)</f>
        <v>0</v>
      </c>
      <c r="H191" s="433">
        <f>IFERROR(INDEX('3A'!$G$192:$G$227,MATCH(C191,'3A'!$B$192:$B$227,0)),0)</f>
        <v>0</v>
      </c>
      <c r="I191" s="433">
        <f>IFERROR(INDEX('4A'!$G$192:$G$227,MATCH(C191,'4A'!$B$192:$B$227,0)),0)</f>
        <v>0</v>
      </c>
      <c r="J191" s="433">
        <f>IFERROR(INDEX('5A'!$G$192:$G$227,MATCH(C191,'5A'!$B$192:$B$227,0)),0)</f>
        <v>0</v>
      </c>
      <c r="K191" s="433">
        <f>IFERROR(INDEX('6A'!$G$192:$G$227,MATCH(C191,'6A'!$B$192:$B$227,0)),0)</f>
        <v>0</v>
      </c>
      <c r="L191" s="433">
        <f>IFERROR(INDEX('7A'!$G$192:$G$227,MATCH(C191,'7A'!$B$192:$B$227,0)),0)</f>
        <v>0</v>
      </c>
      <c r="M191" s="433">
        <f>IFERROR(INDEX('8A'!$G$192:$G$227,MATCH(C191,'8A'!$B$192:$B$227,0)),0)</f>
        <v>0</v>
      </c>
      <c r="N191" s="433">
        <f>IFERROR(INDEX('9A'!$G$192:$G$227,MATCH(C191,'9A'!$B$192:$B$227,0)),0)</f>
        <v>0</v>
      </c>
      <c r="O191" s="433">
        <f>IFERROR(INDEX('10A'!$G$192:$G$227,MATCH(C191,'10A'!$B$192:$B$227,0)),0)</f>
        <v>0</v>
      </c>
      <c r="P191" s="433">
        <f>IFERROR(INDEX('11A'!$G$192:$G$227,MATCH(C191,'11A'!$B$192:$B$227,0)),0)</f>
        <v>0</v>
      </c>
      <c r="Q191" s="433">
        <f>IFERROR(INDEX('12A'!$G$192:$G$227,MATCH(C191,'12A'!$B$192:$B$227,0)),0)</f>
        <v>0</v>
      </c>
      <c r="R191" s="433">
        <f>IFERROR(INDEX('13A'!$G$192:$G$227,MATCH(C191,'13A'!$B$192:$B$227,0)),0)</f>
        <v>0</v>
      </c>
      <c r="S191" s="433">
        <f>IFERROR(INDEX('14A'!$G$192:$G$227,MATCH(C191,'14A'!$B$192:$B$227,0)),0)</f>
        <v>0</v>
      </c>
      <c r="T191" s="433">
        <f>IFERROR(INDEX('15A'!$G$192:$G$227,MATCH(C191,'15A'!$B$192:$B$227,0)),0)</f>
        <v>0</v>
      </c>
      <c r="U191" s="433">
        <f>IFERROR(INDEX('16A'!$G$192:$G$227,MATCH($C191,'16A'!$B$192:$B$227,0)),0)</f>
        <v>0</v>
      </c>
      <c r="V191" s="433">
        <f>IFERROR(INDEX('17A'!$G$192:$G$227,MATCH($C191,'17A'!$B$192:$B$227,0)),0)</f>
        <v>0</v>
      </c>
      <c r="W191" s="433">
        <f>IFERROR(INDEX('18A'!$G$192:$G$227,MATCH($C191,'18A'!$B$192:$B$227,0)),0)</f>
        <v>0</v>
      </c>
      <c r="X191" s="433">
        <f>IFERROR(INDEX('19A'!$G$192:$G$227,MATCH($C191,'19A'!$B$192:$B$227,0)),0)</f>
        <v>0</v>
      </c>
      <c r="Y191" s="433">
        <f>IFERROR(INDEX('20A'!$G$192:$G$227,MATCH($C191,'20A'!$B$192:$B$227,0)),0)</f>
        <v>0</v>
      </c>
      <c r="Z191" s="433">
        <f>IFERROR(INDEX('21A'!$G$192:$G$227,MATCH($C191,'21A'!$B$192:$B$227,0)),0)</f>
        <v>0</v>
      </c>
      <c r="AA191" s="433">
        <f>IFERROR(INDEX('22A'!$G$192:$G$227,MATCH($C191,'22A'!$B$192:$B$227,0)),0)</f>
        <v>0</v>
      </c>
      <c r="AB191" s="433">
        <f>IFERROR(INDEX('23A'!$G$192:$G$227,MATCH($C191,'23A'!$B$192:$B$227,0)),0)</f>
        <v>0</v>
      </c>
      <c r="AC191" s="433">
        <f>IFERROR(INDEX('24A'!$G$192:$G$227,MATCH($C191,'24A'!$B$192:$B$227,0)),0)</f>
        <v>0</v>
      </c>
      <c r="AD191" s="433">
        <f>IFERROR(INDEX('25A'!$G$192:$G$227,MATCH($C191,'25A'!$B$192:$B$227,0)),0)</f>
        <v>0</v>
      </c>
      <c r="AE191" s="433">
        <f>IFERROR(INDEX('26A'!$G$192:$G$227,MATCH($C191,'26A'!$B$192:$B$227,0)),0)</f>
        <v>0</v>
      </c>
      <c r="AF191" s="433">
        <f>IFERROR(INDEX('27A'!$G$192:$G$227,MATCH($C191,'27A'!$B$192:$B$227,0)),0)</f>
        <v>0</v>
      </c>
      <c r="AG191" s="433">
        <f>IFERROR(INDEX('28A'!$G$192:$G$227,MATCH($C191,'28A'!$B$192:$B$227,0)),0)</f>
        <v>0</v>
      </c>
      <c r="AH191" s="433">
        <f>IFERROR(INDEX('29A'!$G$192:$G$227,MATCH($C191,'29A'!$B$192:$B$227,0)),0)</f>
        <v>0</v>
      </c>
      <c r="AI191" s="433">
        <f>IFERROR(INDEX('30A'!$G$192:$G$227,MATCH($C191,'30A'!$B$192:$B$227,0)),0)</f>
        <v>0</v>
      </c>
    </row>
    <row r="192" spans="1:35" ht="17.399999999999999" hidden="1">
      <c r="A192" s="314"/>
      <c r="B192" s="314"/>
      <c r="C192" s="302" t="s">
        <v>363</v>
      </c>
      <c r="D192" s="309" t="s">
        <v>209</v>
      </c>
      <c r="E192" s="303">
        <f t="shared" si="2"/>
        <v>0</v>
      </c>
      <c r="F192" s="433">
        <f>IFERROR(INDEX('1A'!$G$192:$G$227,MATCH(C192,'1A'!$B$192:$B$227,0)),0)</f>
        <v>0</v>
      </c>
      <c r="G192" s="433">
        <f>IFERROR(INDEX('2A'!$G$192:$G$227,MATCH(C192,'2A'!$B$192:$B$227,0)),0)</f>
        <v>0</v>
      </c>
      <c r="H192" s="433">
        <f>IFERROR(INDEX('3A'!$G$192:$G$227,MATCH(C192,'3A'!$B$192:$B$227,0)),0)</f>
        <v>0</v>
      </c>
      <c r="I192" s="433">
        <f>IFERROR(INDEX('4A'!$G$192:$G$227,MATCH(C192,'4A'!$B$192:$B$227,0)),0)</f>
        <v>0</v>
      </c>
      <c r="J192" s="433">
        <f>IFERROR(INDEX('5A'!$G$192:$G$227,MATCH(C192,'5A'!$B$192:$B$227,0)),0)</f>
        <v>0</v>
      </c>
      <c r="K192" s="433">
        <f>IFERROR(INDEX('6A'!$G$192:$G$227,MATCH(C192,'6A'!$B$192:$B$227,0)),0)</f>
        <v>0</v>
      </c>
      <c r="L192" s="433">
        <f>IFERROR(INDEX('7A'!$G$192:$G$227,MATCH(C192,'7A'!$B$192:$B$227,0)),0)</f>
        <v>0</v>
      </c>
      <c r="M192" s="433">
        <f>IFERROR(INDEX('8A'!$G$192:$G$227,MATCH(C192,'8A'!$B$192:$B$227,0)),0)</f>
        <v>0</v>
      </c>
      <c r="N192" s="433">
        <f>IFERROR(INDEX('9A'!$G$192:$G$227,MATCH(C192,'9A'!$B$192:$B$227,0)),0)</f>
        <v>0</v>
      </c>
      <c r="O192" s="433">
        <f>IFERROR(INDEX('10A'!$G$192:$G$227,MATCH(C192,'10A'!$B$192:$B$227,0)),0)</f>
        <v>0</v>
      </c>
      <c r="P192" s="433">
        <f>IFERROR(INDEX('11A'!$G$192:$G$227,MATCH(C192,'11A'!$B$192:$B$227,0)),0)</f>
        <v>0</v>
      </c>
      <c r="Q192" s="433">
        <f>IFERROR(INDEX('12A'!$G$192:$G$227,MATCH(C192,'12A'!$B$192:$B$227,0)),0)</f>
        <v>0</v>
      </c>
      <c r="R192" s="433">
        <f>IFERROR(INDEX('13A'!$G$192:$G$227,MATCH(C192,'13A'!$B$192:$B$227,0)),0)</f>
        <v>0</v>
      </c>
      <c r="S192" s="433">
        <f>IFERROR(INDEX('14A'!$G$192:$G$227,MATCH(C192,'14A'!$B$192:$B$227,0)),0)</f>
        <v>0</v>
      </c>
      <c r="T192" s="433">
        <f>IFERROR(INDEX('15A'!$G$192:$G$227,MATCH(C192,'15A'!$B$192:$B$227,0)),0)</f>
        <v>0</v>
      </c>
      <c r="U192" s="433">
        <f>IFERROR(INDEX('16A'!$G$192:$G$227,MATCH($C192,'16A'!$B$192:$B$227,0)),0)</f>
        <v>0</v>
      </c>
      <c r="V192" s="433">
        <f>IFERROR(INDEX('17A'!$G$192:$G$227,MATCH($C192,'17A'!$B$192:$B$227,0)),0)</f>
        <v>0</v>
      </c>
      <c r="W192" s="433">
        <f>IFERROR(INDEX('18A'!$G$192:$G$227,MATCH($C192,'18A'!$B$192:$B$227,0)),0)</f>
        <v>0</v>
      </c>
      <c r="X192" s="433">
        <f>IFERROR(INDEX('19A'!$G$192:$G$227,MATCH($C192,'19A'!$B$192:$B$227,0)),0)</f>
        <v>0</v>
      </c>
      <c r="Y192" s="433">
        <f>IFERROR(INDEX('20A'!$G$192:$G$227,MATCH($C192,'20A'!$B$192:$B$227,0)),0)</f>
        <v>0</v>
      </c>
      <c r="Z192" s="433">
        <f>IFERROR(INDEX('21A'!$G$192:$G$227,MATCH($C192,'21A'!$B$192:$B$227,0)),0)</f>
        <v>0</v>
      </c>
      <c r="AA192" s="433">
        <f>IFERROR(INDEX('22A'!$G$192:$G$227,MATCH($C192,'22A'!$B$192:$B$227,0)),0)</f>
        <v>0</v>
      </c>
      <c r="AB192" s="433">
        <f>IFERROR(INDEX('23A'!$G$192:$G$227,MATCH($C192,'23A'!$B$192:$B$227,0)),0)</f>
        <v>0</v>
      </c>
      <c r="AC192" s="433">
        <f>IFERROR(INDEX('24A'!$G$192:$G$227,MATCH($C192,'24A'!$B$192:$B$227,0)),0)</f>
        <v>0</v>
      </c>
      <c r="AD192" s="433">
        <f>IFERROR(INDEX('25A'!$G$192:$G$227,MATCH($C192,'25A'!$B$192:$B$227,0)),0)</f>
        <v>0</v>
      </c>
      <c r="AE192" s="433">
        <f>IFERROR(INDEX('26A'!$G$192:$G$227,MATCH($C192,'26A'!$B$192:$B$227,0)),0)</f>
        <v>0</v>
      </c>
      <c r="AF192" s="433">
        <f>IFERROR(INDEX('27A'!$G$192:$G$227,MATCH($C192,'27A'!$B$192:$B$227,0)),0)</f>
        <v>0</v>
      </c>
      <c r="AG192" s="433">
        <f>IFERROR(INDEX('28A'!$G$192:$G$227,MATCH($C192,'28A'!$B$192:$B$227,0)),0)</f>
        <v>0</v>
      </c>
      <c r="AH192" s="433">
        <f>IFERROR(INDEX('29A'!$G$192:$G$227,MATCH($C192,'29A'!$B$192:$B$227,0)),0)</f>
        <v>0</v>
      </c>
      <c r="AI192" s="433">
        <f>IFERROR(INDEX('30A'!$G$192:$G$227,MATCH($C192,'30A'!$B$192:$B$227,0)),0)</f>
        <v>0</v>
      </c>
    </row>
    <row r="193" spans="1:35" ht="17.399999999999999" hidden="1">
      <c r="A193" s="314"/>
      <c r="B193" s="314"/>
      <c r="C193" s="302" t="s">
        <v>364</v>
      </c>
      <c r="D193" s="309" t="s">
        <v>209</v>
      </c>
      <c r="E193" s="303">
        <f t="shared" si="2"/>
        <v>0</v>
      </c>
      <c r="F193" s="433">
        <f>IFERROR(INDEX('1A'!$G$192:$G$227,MATCH(C193,'1A'!$B$192:$B$227,0)),0)</f>
        <v>0</v>
      </c>
      <c r="G193" s="433">
        <f>IFERROR(INDEX('2A'!$G$192:$G$227,MATCH(C193,'2A'!$B$192:$B$227,0)),0)</f>
        <v>0</v>
      </c>
      <c r="H193" s="433">
        <f>IFERROR(INDEX('3A'!$G$192:$G$227,MATCH(C193,'3A'!$B$192:$B$227,0)),0)</f>
        <v>0</v>
      </c>
      <c r="I193" s="433">
        <f>IFERROR(INDEX('4A'!$G$192:$G$227,MATCH(C193,'4A'!$B$192:$B$227,0)),0)</f>
        <v>0</v>
      </c>
      <c r="J193" s="433">
        <f>IFERROR(INDEX('5A'!$G$192:$G$227,MATCH(C193,'5A'!$B$192:$B$227,0)),0)</f>
        <v>0</v>
      </c>
      <c r="K193" s="433">
        <f>IFERROR(INDEX('6A'!$G$192:$G$227,MATCH(C193,'6A'!$B$192:$B$227,0)),0)</f>
        <v>0</v>
      </c>
      <c r="L193" s="433">
        <f>IFERROR(INDEX('7A'!$G$192:$G$227,MATCH(C193,'7A'!$B$192:$B$227,0)),0)</f>
        <v>0</v>
      </c>
      <c r="M193" s="433">
        <f>IFERROR(INDEX('8A'!$G$192:$G$227,MATCH(C193,'8A'!$B$192:$B$227,0)),0)</f>
        <v>0</v>
      </c>
      <c r="N193" s="433">
        <f>IFERROR(INDEX('9A'!$G$192:$G$227,MATCH(C193,'9A'!$B$192:$B$227,0)),0)</f>
        <v>0</v>
      </c>
      <c r="O193" s="433">
        <f>IFERROR(INDEX('10A'!$G$192:$G$227,MATCH(C193,'10A'!$B$192:$B$227,0)),0)</f>
        <v>0</v>
      </c>
      <c r="P193" s="433">
        <f>IFERROR(INDEX('11A'!$G$192:$G$227,MATCH(C193,'11A'!$B$192:$B$227,0)),0)</f>
        <v>0</v>
      </c>
      <c r="Q193" s="433">
        <f>IFERROR(INDEX('12A'!$G$192:$G$227,MATCH(C193,'12A'!$B$192:$B$227,0)),0)</f>
        <v>0</v>
      </c>
      <c r="R193" s="433">
        <f>IFERROR(INDEX('13A'!$G$192:$G$227,MATCH(C193,'13A'!$B$192:$B$227,0)),0)</f>
        <v>0</v>
      </c>
      <c r="S193" s="433">
        <f>IFERROR(INDEX('14A'!$G$192:$G$227,MATCH(C193,'14A'!$B$192:$B$227,0)),0)</f>
        <v>0</v>
      </c>
      <c r="T193" s="433">
        <f>IFERROR(INDEX('15A'!$G$192:$G$227,MATCH(C193,'15A'!$B$192:$B$227,0)),0)</f>
        <v>0</v>
      </c>
      <c r="U193" s="433">
        <f>IFERROR(INDEX('16A'!$G$192:$G$227,MATCH($C193,'16A'!$B$192:$B$227,0)),0)</f>
        <v>0</v>
      </c>
      <c r="V193" s="433">
        <f>IFERROR(INDEX('17A'!$G$192:$G$227,MATCH($C193,'17A'!$B$192:$B$227,0)),0)</f>
        <v>0</v>
      </c>
      <c r="W193" s="433">
        <f>IFERROR(INDEX('18A'!$G$192:$G$227,MATCH($C193,'18A'!$B$192:$B$227,0)),0)</f>
        <v>0</v>
      </c>
      <c r="X193" s="433">
        <f>IFERROR(INDEX('19A'!$G$192:$G$227,MATCH($C193,'19A'!$B$192:$B$227,0)),0)</f>
        <v>0</v>
      </c>
      <c r="Y193" s="433">
        <f>IFERROR(INDEX('20A'!$G$192:$G$227,MATCH($C193,'20A'!$B$192:$B$227,0)),0)</f>
        <v>0</v>
      </c>
      <c r="Z193" s="433">
        <f>IFERROR(INDEX('21A'!$G$192:$G$227,MATCH($C193,'21A'!$B$192:$B$227,0)),0)</f>
        <v>0</v>
      </c>
      <c r="AA193" s="433">
        <f>IFERROR(INDEX('22A'!$G$192:$G$227,MATCH($C193,'22A'!$B$192:$B$227,0)),0)</f>
        <v>0</v>
      </c>
      <c r="AB193" s="433">
        <f>IFERROR(INDEX('23A'!$G$192:$G$227,MATCH($C193,'23A'!$B$192:$B$227,0)),0)</f>
        <v>0</v>
      </c>
      <c r="AC193" s="433">
        <f>IFERROR(INDEX('24A'!$G$192:$G$227,MATCH($C193,'24A'!$B$192:$B$227,0)),0)</f>
        <v>0</v>
      </c>
      <c r="AD193" s="433">
        <f>IFERROR(INDEX('25A'!$G$192:$G$227,MATCH($C193,'25A'!$B$192:$B$227,0)),0)</f>
        <v>0</v>
      </c>
      <c r="AE193" s="433">
        <f>IFERROR(INDEX('26A'!$G$192:$G$227,MATCH($C193,'26A'!$B$192:$B$227,0)),0)</f>
        <v>0</v>
      </c>
      <c r="AF193" s="433">
        <f>IFERROR(INDEX('27A'!$G$192:$G$227,MATCH($C193,'27A'!$B$192:$B$227,0)),0)</f>
        <v>0</v>
      </c>
      <c r="AG193" s="433">
        <f>IFERROR(INDEX('28A'!$G$192:$G$227,MATCH($C193,'28A'!$B$192:$B$227,0)),0)</f>
        <v>0</v>
      </c>
      <c r="AH193" s="433">
        <f>IFERROR(INDEX('29A'!$G$192:$G$227,MATCH($C193,'29A'!$B$192:$B$227,0)),0)</f>
        <v>0</v>
      </c>
      <c r="AI193" s="433">
        <f>IFERROR(INDEX('30A'!$G$192:$G$227,MATCH($C193,'30A'!$B$192:$B$227,0)),0)</f>
        <v>0</v>
      </c>
    </row>
    <row r="194" spans="1:35" ht="17.399999999999999" hidden="1">
      <c r="A194" s="314"/>
      <c r="B194" s="314"/>
      <c r="C194" s="302" t="s">
        <v>365</v>
      </c>
      <c r="D194" s="309" t="s">
        <v>209</v>
      </c>
      <c r="E194" s="303">
        <f t="shared" si="2"/>
        <v>0</v>
      </c>
      <c r="F194" s="433">
        <f>IFERROR(INDEX('1A'!$G$192:$G$227,MATCH(C194,'1A'!$B$192:$B$227,0)),0)</f>
        <v>0</v>
      </c>
      <c r="G194" s="433">
        <f>IFERROR(INDEX('2A'!$G$192:$G$227,MATCH(C194,'2A'!$B$192:$B$227,0)),0)</f>
        <v>0</v>
      </c>
      <c r="H194" s="433">
        <f>IFERROR(INDEX('3A'!$G$192:$G$227,MATCH(C194,'3A'!$B$192:$B$227,0)),0)</f>
        <v>0</v>
      </c>
      <c r="I194" s="433">
        <f>IFERROR(INDEX('4A'!$G$192:$G$227,MATCH(C194,'4A'!$B$192:$B$227,0)),0)</f>
        <v>0</v>
      </c>
      <c r="J194" s="433">
        <f>IFERROR(INDEX('5A'!$G$192:$G$227,MATCH(C194,'5A'!$B$192:$B$227,0)),0)</f>
        <v>0</v>
      </c>
      <c r="K194" s="433">
        <f>IFERROR(INDEX('6A'!$G$192:$G$227,MATCH(C194,'6A'!$B$192:$B$227,0)),0)</f>
        <v>0</v>
      </c>
      <c r="L194" s="433">
        <f>IFERROR(INDEX('7A'!$G$192:$G$227,MATCH(C194,'7A'!$B$192:$B$227,0)),0)</f>
        <v>0</v>
      </c>
      <c r="M194" s="433">
        <f>IFERROR(INDEX('8A'!$G$192:$G$227,MATCH(C194,'8A'!$B$192:$B$227,0)),0)</f>
        <v>0</v>
      </c>
      <c r="N194" s="433">
        <f>IFERROR(INDEX('9A'!$G$192:$G$227,MATCH(C194,'9A'!$B$192:$B$227,0)),0)</f>
        <v>0</v>
      </c>
      <c r="O194" s="433">
        <f>IFERROR(INDEX('10A'!$G$192:$G$227,MATCH(C194,'10A'!$B$192:$B$227,0)),0)</f>
        <v>0</v>
      </c>
      <c r="P194" s="433">
        <f>IFERROR(INDEX('11A'!$G$192:$G$227,MATCH(C194,'11A'!$B$192:$B$227,0)),0)</f>
        <v>0</v>
      </c>
      <c r="Q194" s="433">
        <f>IFERROR(INDEX('12A'!$G$192:$G$227,MATCH(C194,'12A'!$B$192:$B$227,0)),0)</f>
        <v>0</v>
      </c>
      <c r="R194" s="433">
        <f>IFERROR(INDEX('13A'!$G$192:$G$227,MATCH(C194,'13A'!$B$192:$B$227,0)),0)</f>
        <v>0</v>
      </c>
      <c r="S194" s="433">
        <f>IFERROR(INDEX('14A'!$G$192:$G$227,MATCH(C194,'14A'!$B$192:$B$227,0)),0)</f>
        <v>0</v>
      </c>
      <c r="T194" s="433">
        <f>IFERROR(INDEX('15A'!$G$192:$G$227,MATCH(C194,'15A'!$B$192:$B$227,0)),0)</f>
        <v>0</v>
      </c>
      <c r="U194" s="433">
        <f>IFERROR(INDEX('16A'!$G$192:$G$227,MATCH($C194,'16A'!$B$192:$B$227,0)),0)</f>
        <v>0</v>
      </c>
      <c r="V194" s="433">
        <f>IFERROR(INDEX('17A'!$G$192:$G$227,MATCH($C194,'17A'!$B$192:$B$227,0)),0)</f>
        <v>0</v>
      </c>
      <c r="W194" s="433">
        <f>IFERROR(INDEX('18A'!$G$192:$G$227,MATCH($C194,'18A'!$B$192:$B$227,0)),0)</f>
        <v>0</v>
      </c>
      <c r="X194" s="433">
        <f>IFERROR(INDEX('19A'!$G$192:$G$227,MATCH($C194,'19A'!$B$192:$B$227,0)),0)</f>
        <v>0</v>
      </c>
      <c r="Y194" s="433">
        <f>IFERROR(INDEX('20A'!$G$192:$G$227,MATCH($C194,'20A'!$B$192:$B$227,0)),0)</f>
        <v>0</v>
      </c>
      <c r="Z194" s="433">
        <f>IFERROR(INDEX('21A'!$G$192:$G$227,MATCH($C194,'21A'!$B$192:$B$227,0)),0)</f>
        <v>0</v>
      </c>
      <c r="AA194" s="433">
        <f>IFERROR(INDEX('22A'!$G$192:$G$227,MATCH($C194,'22A'!$B$192:$B$227,0)),0)</f>
        <v>0</v>
      </c>
      <c r="AB194" s="433">
        <f>IFERROR(INDEX('23A'!$G$192:$G$227,MATCH($C194,'23A'!$B$192:$B$227,0)),0)</f>
        <v>0</v>
      </c>
      <c r="AC194" s="433">
        <f>IFERROR(INDEX('24A'!$G$192:$G$227,MATCH($C194,'24A'!$B$192:$B$227,0)),0)</f>
        <v>0</v>
      </c>
      <c r="AD194" s="433">
        <f>IFERROR(INDEX('25A'!$G$192:$G$227,MATCH($C194,'25A'!$B$192:$B$227,0)),0)</f>
        <v>0</v>
      </c>
      <c r="AE194" s="433">
        <f>IFERROR(INDEX('26A'!$G$192:$G$227,MATCH($C194,'26A'!$B$192:$B$227,0)),0)</f>
        <v>0</v>
      </c>
      <c r="AF194" s="433">
        <f>IFERROR(INDEX('27A'!$G$192:$G$227,MATCH($C194,'27A'!$B$192:$B$227,0)),0)</f>
        <v>0</v>
      </c>
      <c r="AG194" s="433">
        <f>IFERROR(INDEX('28A'!$G$192:$G$227,MATCH($C194,'28A'!$B$192:$B$227,0)),0)</f>
        <v>0</v>
      </c>
      <c r="AH194" s="433">
        <f>IFERROR(INDEX('29A'!$G$192:$G$227,MATCH($C194,'29A'!$B$192:$B$227,0)),0)</f>
        <v>0</v>
      </c>
      <c r="AI194" s="433">
        <f>IFERROR(INDEX('30A'!$G$192:$G$227,MATCH($C194,'30A'!$B$192:$B$227,0)),0)</f>
        <v>0</v>
      </c>
    </row>
    <row r="195" spans="1:35" ht="17.399999999999999" hidden="1">
      <c r="A195" s="314"/>
      <c r="B195" s="314"/>
      <c r="C195" s="302" t="s">
        <v>366</v>
      </c>
      <c r="D195" s="309" t="s">
        <v>209</v>
      </c>
      <c r="E195" s="303">
        <f t="shared" si="2"/>
        <v>0</v>
      </c>
      <c r="F195" s="433">
        <f>IFERROR(INDEX('1A'!$G$192:$G$227,MATCH(C195,'1A'!$B$192:$B$227,0)),0)</f>
        <v>0</v>
      </c>
      <c r="G195" s="433">
        <f>IFERROR(INDEX('2A'!$G$192:$G$227,MATCH(C195,'2A'!$B$192:$B$227,0)),0)</f>
        <v>0</v>
      </c>
      <c r="H195" s="433">
        <f>IFERROR(INDEX('3A'!$G$192:$G$227,MATCH(C195,'3A'!$B$192:$B$227,0)),0)</f>
        <v>0</v>
      </c>
      <c r="I195" s="433">
        <f>IFERROR(INDEX('4A'!$G$192:$G$227,MATCH(C195,'4A'!$B$192:$B$227,0)),0)</f>
        <v>0</v>
      </c>
      <c r="J195" s="433">
        <f>IFERROR(INDEX('5A'!$G$192:$G$227,MATCH(C195,'5A'!$B$192:$B$227,0)),0)</f>
        <v>0</v>
      </c>
      <c r="K195" s="433">
        <f>IFERROR(INDEX('6A'!$G$192:$G$227,MATCH(C195,'6A'!$B$192:$B$227,0)),0)</f>
        <v>0</v>
      </c>
      <c r="L195" s="433">
        <f>IFERROR(INDEX('7A'!$G$192:$G$227,MATCH(C195,'7A'!$B$192:$B$227,0)),0)</f>
        <v>0</v>
      </c>
      <c r="M195" s="433">
        <f>IFERROR(INDEX('8A'!$G$192:$G$227,MATCH(C195,'8A'!$B$192:$B$227,0)),0)</f>
        <v>0</v>
      </c>
      <c r="N195" s="433">
        <f>IFERROR(INDEX('9A'!$G$192:$G$227,MATCH(C195,'9A'!$B$192:$B$227,0)),0)</f>
        <v>0</v>
      </c>
      <c r="O195" s="433">
        <f>IFERROR(INDEX('10A'!$G$192:$G$227,MATCH(C195,'10A'!$B$192:$B$227,0)),0)</f>
        <v>0</v>
      </c>
      <c r="P195" s="433">
        <f>IFERROR(INDEX('11A'!$G$192:$G$227,MATCH(C195,'11A'!$B$192:$B$227,0)),0)</f>
        <v>0</v>
      </c>
      <c r="Q195" s="433">
        <f>IFERROR(INDEX('12A'!$G$192:$G$227,MATCH(C195,'12A'!$B$192:$B$227,0)),0)</f>
        <v>0</v>
      </c>
      <c r="R195" s="433">
        <f>IFERROR(INDEX('13A'!$G$192:$G$227,MATCH(C195,'13A'!$B$192:$B$227,0)),0)</f>
        <v>0</v>
      </c>
      <c r="S195" s="433">
        <f>IFERROR(INDEX('14A'!$G$192:$G$227,MATCH(C195,'14A'!$B$192:$B$227,0)),0)</f>
        <v>0</v>
      </c>
      <c r="T195" s="433">
        <f>IFERROR(INDEX('15A'!$G$192:$G$227,MATCH(C195,'15A'!$B$192:$B$227,0)),0)</f>
        <v>0</v>
      </c>
      <c r="U195" s="433">
        <f>IFERROR(INDEX('16A'!$G$192:$G$227,MATCH($C195,'16A'!$B$192:$B$227,0)),0)</f>
        <v>0</v>
      </c>
      <c r="V195" s="433">
        <f>IFERROR(INDEX('17A'!$G$192:$G$227,MATCH($C195,'17A'!$B$192:$B$227,0)),0)</f>
        <v>0</v>
      </c>
      <c r="W195" s="433">
        <f>IFERROR(INDEX('18A'!$G$192:$G$227,MATCH($C195,'18A'!$B$192:$B$227,0)),0)</f>
        <v>0</v>
      </c>
      <c r="X195" s="433">
        <f>IFERROR(INDEX('19A'!$G$192:$G$227,MATCH($C195,'19A'!$B$192:$B$227,0)),0)</f>
        <v>0</v>
      </c>
      <c r="Y195" s="433">
        <f>IFERROR(INDEX('20A'!$G$192:$G$227,MATCH($C195,'20A'!$B$192:$B$227,0)),0)</f>
        <v>0</v>
      </c>
      <c r="Z195" s="433">
        <f>IFERROR(INDEX('21A'!$G$192:$G$227,MATCH($C195,'21A'!$B$192:$B$227,0)),0)</f>
        <v>0</v>
      </c>
      <c r="AA195" s="433">
        <f>IFERROR(INDEX('22A'!$G$192:$G$227,MATCH($C195,'22A'!$B$192:$B$227,0)),0)</f>
        <v>0</v>
      </c>
      <c r="AB195" s="433">
        <f>IFERROR(INDEX('23A'!$G$192:$G$227,MATCH($C195,'23A'!$B$192:$B$227,0)),0)</f>
        <v>0</v>
      </c>
      <c r="AC195" s="433">
        <f>IFERROR(INDEX('24A'!$G$192:$G$227,MATCH($C195,'24A'!$B$192:$B$227,0)),0)</f>
        <v>0</v>
      </c>
      <c r="AD195" s="433">
        <f>IFERROR(INDEX('25A'!$G$192:$G$227,MATCH($C195,'25A'!$B$192:$B$227,0)),0)</f>
        <v>0</v>
      </c>
      <c r="AE195" s="433">
        <f>IFERROR(INDEX('26A'!$G$192:$G$227,MATCH($C195,'26A'!$B$192:$B$227,0)),0)</f>
        <v>0</v>
      </c>
      <c r="AF195" s="433">
        <f>IFERROR(INDEX('27A'!$G$192:$G$227,MATCH($C195,'27A'!$B$192:$B$227,0)),0)</f>
        <v>0</v>
      </c>
      <c r="AG195" s="433">
        <f>IFERROR(INDEX('28A'!$G$192:$G$227,MATCH($C195,'28A'!$B$192:$B$227,0)),0)</f>
        <v>0</v>
      </c>
      <c r="AH195" s="433">
        <f>IFERROR(INDEX('29A'!$G$192:$G$227,MATCH($C195,'29A'!$B$192:$B$227,0)),0)</f>
        <v>0</v>
      </c>
      <c r="AI195" s="433">
        <f>IFERROR(INDEX('30A'!$G$192:$G$227,MATCH($C195,'30A'!$B$192:$B$227,0)),0)</f>
        <v>0</v>
      </c>
    </row>
    <row r="196" spans="1:35" ht="17.399999999999999" hidden="1">
      <c r="A196" s="314"/>
      <c r="B196" s="314"/>
      <c r="C196" s="302" t="s">
        <v>220</v>
      </c>
      <c r="D196" s="309" t="s">
        <v>209</v>
      </c>
      <c r="E196" s="303">
        <f t="shared" si="2"/>
        <v>0</v>
      </c>
      <c r="F196" s="433">
        <f>IFERROR(INDEX('1A'!$G$192:$G$227,MATCH(C196,'1A'!$B$192:$B$227,0)),0)</f>
        <v>0</v>
      </c>
      <c r="G196" s="433">
        <f>IFERROR(INDEX('2A'!$G$192:$G$227,MATCH(C196,'2A'!$B$192:$B$227,0)),0)</f>
        <v>0</v>
      </c>
      <c r="H196" s="433">
        <f>IFERROR(INDEX('3A'!$G$192:$G$227,MATCH(C196,'3A'!$B$192:$B$227,0)),0)</f>
        <v>0</v>
      </c>
      <c r="I196" s="433">
        <f>IFERROR(INDEX('4A'!$G$192:$G$227,MATCH(C196,'4A'!$B$192:$B$227,0)),0)</f>
        <v>0</v>
      </c>
      <c r="J196" s="433">
        <f>IFERROR(INDEX('5A'!$G$192:$G$227,MATCH(C196,'5A'!$B$192:$B$227,0)),0)</f>
        <v>0</v>
      </c>
      <c r="K196" s="433">
        <f>IFERROR(INDEX('6A'!$G$192:$G$227,MATCH(C196,'6A'!$B$192:$B$227,0)),0)</f>
        <v>0</v>
      </c>
      <c r="L196" s="433">
        <f>IFERROR(INDEX('7A'!$G$192:$G$227,MATCH(C196,'7A'!$B$192:$B$227,0)),0)</f>
        <v>0</v>
      </c>
      <c r="M196" s="433">
        <f>IFERROR(INDEX('8A'!$G$192:$G$227,MATCH(C196,'8A'!$B$192:$B$227,0)),0)</f>
        <v>0</v>
      </c>
      <c r="N196" s="433">
        <f>IFERROR(INDEX('9A'!$G$192:$G$227,MATCH(C196,'9A'!$B$192:$B$227,0)),0)</f>
        <v>0</v>
      </c>
      <c r="O196" s="433">
        <f>IFERROR(INDEX('10A'!$G$192:$G$227,MATCH(C196,'10A'!$B$192:$B$227,0)),0)</f>
        <v>0</v>
      </c>
      <c r="P196" s="433">
        <f>IFERROR(INDEX('11A'!$G$192:$G$227,MATCH(C196,'11A'!$B$192:$B$227,0)),0)</f>
        <v>0</v>
      </c>
      <c r="Q196" s="433">
        <f>IFERROR(INDEX('12A'!$G$192:$G$227,MATCH(C196,'12A'!$B$192:$B$227,0)),0)</f>
        <v>0</v>
      </c>
      <c r="R196" s="433">
        <f>IFERROR(INDEX('13A'!$G$192:$G$227,MATCH(C196,'13A'!$B$192:$B$227,0)),0)</f>
        <v>0</v>
      </c>
      <c r="S196" s="433">
        <f>IFERROR(INDEX('14A'!$G$192:$G$227,MATCH(C196,'14A'!$B$192:$B$227,0)),0)</f>
        <v>0</v>
      </c>
      <c r="T196" s="433">
        <f>IFERROR(INDEX('15A'!$G$192:$G$227,MATCH(C196,'15A'!$B$192:$B$227,0)),0)</f>
        <v>0</v>
      </c>
      <c r="U196" s="433">
        <f>IFERROR(INDEX('16A'!$G$192:$G$227,MATCH($C196,'16A'!$B$192:$B$227,0)),0)</f>
        <v>0</v>
      </c>
      <c r="V196" s="433">
        <f>IFERROR(INDEX('17A'!$G$192:$G$227,MATCH($C196,'17A'!$B$192:$B$227,0)),0)</f>
        <v>0</v>
      </c>
      <c r="W196" s="433">
        <f>IFERROR(INDEX('18A'!$G$192:$G$227,MATCH($C196,'18A'!$B$192:$B$227,0)),0)</f>
        <v>0</v>
      </c>
      <c r="X196" s="433">
        <f>IFERROR(INDEX('19A'!$G$192:$G$227,MATCH($C196,'19A'!$B$192:$B$227,0)),0)</f>
        <v>0</v>
      </c>
      <c r="Y196" s="433">
        <f>IFERROR(INDEX('20A'!$G$192:$G$227,MATCH($C196,'20A'!$B$192:$B$227,0)),0)</f>
        <v>0</v>
      </c>
      <c r="Z196" s="433">
        <f>IFERROR(INDEX('21A'!$G$192:$G$227,MATCH($C196,'21A'!$B$192:$B$227,0)),0)</f>
        <v>0</v>
      </c>
      <c r="AA196" s="433">
        <f>IFERROR(INDEX('22A'!$G$192:$G$227,MATCH($C196,'22A'!$B$192:$B$227,0)),0)</f>
        <v>0</v>
      </c>
      <c r="AB196" s="433">
        <f>IFERROR(INDEX('23A'!$G$192:$G$227,MATCH($C196,'23A'!$B$192:$B$227,0)),0)</f>
        <v>0</v>
      </c>
      <c r="AC196" s="433">
        <f>IFERROR(INDEX('24A'!$G$192:$G$227,MATCH($C196,'24A'!$B$192:$B$227,0)),0)</f>
        <v>0</v>
      </c>
      <c r="AD196" s="433">
        <f>IFERROR(INDEX('25A'!$G$192:$G$227,MATCH($C196,'25A'!$B$192:$B$227,0)),0)</f>
        <v>0</v>
      </c>
      <c r="AE196" s="433">
        <f>IFERROR(INDEX('26A'!$G$192:$G$227,MATCH($C196,'26A'!$B$192:$B$227,0)),0)</f>
        <v>0</v>
      </c>
      <c r="AF196" s="433">
        <f>IFERROR(INDEX('27A'!$G$192:$G$227,MATCH($C196,'27A'!$B$192:$B$227,0)),0)</f>
        <v>0</v>
      </c>
      <c r="AG196" s="433">
        <f>IFERROR(INDEX('28A'!$G$192:$G$227,MATCH($C196,'28A'!$B$192:$B$227,0)),0)</f>
        <v>0</v>
      </c>
      <c r="AH196" s="433">
        <f>IFERROR(INDEX('29A'!$G$192:$G$227,MATCH($C196,'29A'!$B$192:$B$227,0)),0)</f>
        <v>0</v>
      </c>
      <c r="AI196" s="433">
        <f>IFERROR(INDEX('30A'!$G$192:$G$227,MATCH($C196,'30A'!$B$192:$B$227,0)),0)</f>
        <v>0</v>
      </c>
    </row>
    <row r="197" spans="1:35" ht="17.399999999999999" hidden="1">
      <c r="A197" s="314"/>
      <c r="B197" s="314"/>
      <c r="C197" s="302" t="s">
        <v>221</v>
      </c>
      <c r="D197" s="309" t="s">
        <v>209</v>
      </c>
      <c r="E197" s="303">
        <f t="shared" si="2"/>
        <v>0</v>
      </c>
      <c r="F197" s="433">
        <f>IFERROR(INDEX('1A'!$G$192:$G$227,MATCH(C197,'1A'!$B$192:$B$227,0)),0)</f>
        <v>0</v>
      </c>
      <c r="G197" s="433">
        <f>IFERROR(INDEX('2A'!$G$192:$G$227,MATCH(C197,'2A'!$B$192:$B$227,0)),0)</f>
        <v>0</v>
      </c>
      <c r="H197" s="433">
        <f>IFERROR(INDEX('3A'!$G$192:$G$227,MATCH(C197,'3A'!$B$192:$B$227,0)),0)</f>
        <v>0</v>
      </c>
      <c r="I197" s="433">
        <f>IFERROR(INDEX('4A'!$G$192:$G$227,MATCH(C197,'4A'!$B$192:$B$227,0)),0)</f>
        <v>0</v>
      </c>
      <c r="J197" s="433">
        <f>IFERROR(INDEX('5A'!$G$192:$G$227,MATCH(C197,'5A'!$B$192:$B$227,0)),0)</f>
        <v>0</v>
      </c>
      <c r="K197" s="433">
        <f>IFERROR(INDEX('6A'!$G$192:$G$227,MATCH(C197,'6A'!$B$192:$B$227,0)),0)</f>
        <v>0</v>
      </c>
      <c r="L197" s="433">
        <f>IFERROR(INDEX('7A'!$G$192:$G$227,MATCH(C197,'7A'!$B$192:$B$227,0)),0)</f>
        <v>0</v>
      </c>
      <c r="M197" s="433">
        <f>IFERROR(INDEX('8A'!$G$192:$G$227,MATCH(C197,'8A'!$B$192:$B$227,0)),0)</f>
        <v>0</v>
      </c>
      <c r="N197" s="433">
        <f>IFERROR(INDEX('9A'!$G$192:$G$227,MATCH(C197,'9A'!$B$192:$B$227,0)),0)</f>
        <v>0</v>
      </c>
      <c r="O197" s="433">
        <f>IFERROR(INDEX('10A'!$G$192:$G$227,MATCH(C197,'10A'!$B$192:$B$227,0)),0)</f>
        <v>0</v>
      </c>
      <c r="P197" s="433">
        <f>IFERROR(INDEX('11A'!$G$192:$G$227,MATCH(C197,'11A'!$B$192:$B$227,0)),0)</f>
        <v>0</v>
      </c>
      <c r="Q197" s="433">
        <f>IFERROR(INDEX('12A'!$G$192:$G$227,MATCH(C197,'12A'!$B$192:$B$227,0)),0)</f>
        <v>0</v>
      </c>
      <c r="R197" s="433">
        <f>IFERROR(INDEX('13A'!$G$192:$G$227,MATCH(C197,'13A'!$B$192:$B$227,0)),0)</f>
        <v>0</v>
      </c>
      <c r="S197" s="433">
        <f>IFERROR(INDEX('14A'!$G$192:$G$227,MATCH(C197,'14A'!$B$192:$B$227,0)),0)</f>
        <v>0</v>
      </c>
      <c r="T197" s="433">
        <f>IFERROR(INDEX('15A'!$G$192:$G$227,MATCH(C197,'15A'!$B$192:$B$227,0)),0)</f>
        <v>0</v>
      </c>
      <c r="U197" s="433">
        <f>IFERROR(INDEX('16A'!$G$192:$G$227,MATCH($C197,'16A'!$B$192:$B$227,0)),0)</f>
        <v>0</v>
      </c>
      <c r="V197" s="433">
        <f>IFERROR(INDEX('17A'!$G$192:$G$227,MATCH($C197,'17A'!$B$192:$B$227,0)),0)</f>
        <v>0</v>
      </c>
      <c r="W197" s="433">
        <f>IFERROR(INDEX('18A'!$G$192:$G$227,MATCH($C197,'18A'!$B$192:$B$227,0)),0)</f>
        <v>0</v>
      </c>
      <c r="X197" s="433">
        <f>IFERROR(INDEX('19A'!$G$192:$G$227,MATCH($C197,'19A'!$B$192:$B$227,0)),0)</f>
        <v>0</v>
      </c>
      <c r="Y197" s="433">
        <f>IFERROR(INDEX('20A'!$G$192:$G$227,MATCH($C197,'20A'!$B$192:$B$227,0)),0)</f>
        <v>0</v>
      </c>
      <c r="Z197" s="433">
        <f>IFERROR(INDEX('21A'!$G$192:$G$227,MATCH($C197,'21A'!$B$192:$B$227,0)),0)</f>
        <v>0</v>
      </c>
      <c r="AA197" s="433">
        <f>IFERROR(INDEX('22A'!$G$192:$G$227,MATCH($C197,'22A'!$B$192:$B$227,0)),0)</f>
        <v>0</v>
      </c>
      <c r="AB197" s="433">
        <f>IFERROR(INDEX('23A'!$G$192:$G$227,MATCH($C197,'23A'!$B$192:$B$227,0)),0)</f>
        <v>0</v>
      </c>
      <c r="AC197" s="433">
        <f>IFERROR(INDEX('24A'!$G$192:$G$227,MATCH($C197,'24A'!$B$192:$B$227,0)),0)</f>
        <v>0</v>
      </c>
      <c r="AD197" s="433">
        <f>IFERROR(INDEX('25A'!$G$192:$G$227,MATCH($C197,'25A'!$B$192:$B$227,0)),0)</f>
        <v>0</v>
      </c>
      <c r="AE197" s="433">
        <f>IFERROR(INDEX('26A'!$G$192:$G$227,MATCH($C197,'26A'!$B$192:$B$227,0)),0)</f>
        <v>0</v>
      </c>
      <c r="AF197" s="433">
        <f>IFERROR(INDEX('27A'!$G$192:$G$227,MATCH($C197,'27A'!$B$192:$B$227,0)),0)</f>
        <v>0</v>
      </c>
      <c r="AG197" s="433">
        <f>IFERROR(INDEX('28A'!$G$192:$G$227,MATCH($C197,'28A'!$B$192:$B$227,0)),0)</f>
        <v>0</v>
      </c>
      <c r="AH197" s="433">
        <f>IFERROR(INDEX('29A'!$G$192:$G$227,MATCH($C197,'29A'!$B$192:$B$227,0)),0)</f>
        <v>0</v>
      </c>
      <c r="AI197" s="433">
        <f>IFERROR(INDEX('30A'!$G$192:$G$227,MATCH($C197,'30A'!$B$192:$B$227,0)),0)</f>
        <v>0</v>
      </c>
    </row>
    <row r="198" spans="1:35" ht="17.399999999999999" hidden="1">
      <c r="A198" s="314"/>
      <c r="B198" s="314"/>
      <c r="C198" s="302" t="s">
        <v>222</v>
      </c>
      <c r="D198" s="309" t="s">
        <v>209</v>
      </c>
      <c r="E198" s="303">
        <f t="shared" si="2"/>
        <v>0</v>
      </c>
      <c r="F198" s="433">
        <f>IFERROR(INDEX('1A'!$G$192:$G$227,MATCH(C198,'1A'!$B$192:$B$227,0)),0)</f>
        <v>0</v>
      </c>
      <c r="G198" s="433">
        <f>IFERROR(INDEX('2A'!$G$192:$G$227,MATCH(C198,'2A'!$B$192:$B$227,0)),0)</f>
        <v>0</v>
      </c>
      <c r="H198" s="433">
        <f>IFERROR(INDEX('3A'!$G$192:$G$227,MATCH(C198,'3A'!$B$192:$B$227,0)),0)</f>
        <v>0</v>
      </c>
      <c r="I198" s="433">
        <f>IFERROR(INDEX('4A'!$G$192:$G$227,MATCH(C198,'4A'!$B$192:$B$227,0)),0)</f>
        <v>0</v>
      </c>
      <c r="J198" s="433">
        <f>IFERROR(INDEX('5A'!$G$192:$G$227,MATCH(C198,'5A'!$B$192:$B$227,0)),0)</f>
        <v>0</v>
      </c>
      <c r="K198" s="433">
        <f>IFERROR(INDEX('6A'!$G$192:$G$227,MATCH(C198,'6A'!$B$192:$B$227,0)),0)</f>
        <v>0</v>
      </c>
      <c r="L198" s="433">
        <f>IFERROR(INDEX('7A'!$G$192:$G$227,MATCH(C198,'7A'!$B$192:$B$227,0)),0)</f>
        <v>0</v>
      </c>
      <c r="M198" s="433">
        <f>IFERROR(INDEX('8A'!$G$192:$G$227,MATCH(C198,'8A'!$B$192:$B$227,0)),0)</f>
        <v>0</v>
      </c>
      <c r="N198" s="433">
        <f>IFERROR(INDEX('9A'!$G$192:$G$227,MATCH(C198,'9A'!$B$192:$B$227,0)),0)</f>
        <v>0</v>
      </c>
      <c r="O198" s="433">
        <f>IFERROR(INDEX('10A'!$G$192:$G$227,MATCH(C198,'10A'!$B$192:$B$227,0)),0)</f>
        <v>0</v>
      </c>
      <c r="P198" s="433">
        <f>IFERROR(INDEX('11A'!$G$192:$G$227,MATCH(C198,'11A'!$B$192:$B$227,0)),0)</f>
        <v>0</v>
      </c>
      <c r="Q198" s="433">
        <f>IFERROR(INDEX('12A'!$G$192:$G$227,MATCH(C198,'12A'!$B$192:$B$227,0)),0)</f>
        <v>0</v>
      </c>
      <c r="R198" s="433">
        <f>IFERROR(INDEX('13A'!$G$192:$G$227,MATCH(C198,'13A'!$B$192:$B$227,0)),0)</f>
        <v>0</v>
      </c>
      <c r="S198" s="433">
        <f>IFERROR(INDEX('14A'!$G$192:$G$227,MATCH(C198,'14A'!$B$192:$B$227,0)),0)</f>
        <v>0</v>
      </c>
      <c r="T198" s="433">
        <f>IFERROR(INDEX('15A'!$G$192:$G$227,MATCH(C198,'15A'!$B$192:$B$227,0)),0)</f>
        <v>0</v>
      </c>
      <c r="U198" s="433">
        <f>IFERROR(INDEX('16A'!$G$192:$G$227,MATCH($C198,'16A'!$B$192:$B$227,0)),0)</f>
        <v>0</v>
      </c>
      <c r="V198" s="433">
        <f>IFERROR(INDEX('17A'!$G$192:$G$227,MATCH($C198,'17A'!$B$192:$B$227,0)),0)</f>
        <v>0</v>
      </c>
      <c r="W198" s="433">
        <f>IFERROR(INDEX('18A'!$G$192:$G$227,MATCH($C198,'18A'!$B$192:$B$227,0)),0)</f>
        <v>0</v>
      </c>
      <c r="X198" s="433">
        <f>IFERROR(INDEX('19A'!$G$192:$G$227,MATCH($C198,'19A'!$B$192:$B$227,0)),0)</f>
        <v>0</v>
      </c>
      <c r="Y198" s="433">
        <f>IFERROR(INDEX('20A'!$G$192:$G$227,MATCH($C198,'20A'!$B$192:$B$227,0)),0)</f>
        <v>0</v>
      </c>
      <c r="Z198" s="433">
        <f>IFERROR(INDEX('21A'!$G$192:$G$227,MATCH($C198,'21A'!$B$192:$B$227,0)),0)</f>
        <v>0</v>
      </c>
      <c r="AA198" s="433">
        <f>IFERROR(INDEX('22A'!$G$192:$G$227,MATCH($C198,'22A'!$B$192:$B$227,0)),0)</f>
        <v>0</v>
      </c>
      <c r="AB198" s="433">
        <f>IFERROR(INDEX('23A'!$G$192:$G$227,MATCH($C198,'23A'!$B$192:$B$227,0)),0)</f>
        <v>0</v>
      </c>
      <c r="AC198" s="433">
        <f>IFERROR(INDEX('24A'!$G$192:$G$227,MATCH($C198,'24A'!$B$192:$B$227,0)),0)</f>
        <v>0</v>
      </c>
      <c r="AD198" s="433">
        <f>IFERROR(INDEX('25A'!$G$192:$G$227,MATCH($C198,'25A'!$B$192:$B$227,0)),0)</f>
        <v>0</v>
      </c>
      <c r="AE198" s="433">
        <f>IFERROR(INDEX('26A'!$G$192:$G$227,MATCH($C198,'26A'!$B$192:$B$227,0)),0)</f>
        <v>0</v>
      </c>
      <c r="AF198" s="433">
        <f>IFERROR(INDEX('27A'!$G$192:$G$227,MATCH($C198,'27A'!$B$192:$B$227,0)),0)</f>
        <v>0</v>
      </c>
      <c r="AG198" s="433">
        <f>IFERROR(INDEX('28A'!$G$192:$G$227,MATCH($C198,'28A'!$B$192:$B$227,0)),0)</f>
        <v>0</v>
      </c>
      <c r="AH198" s="433">
        <f>IFERROR(INDEX('29A'!$G$192:$G$227,MATCH($C198,'29A'!$B$192:$B$227,0)),0)</f>
        <v>0</v>
      </c>
      <c r="AI198" s="433">
        <f>IFERROR(INDEX('30A'!$G$192:$G$227,MATCH($C198,'30A'!$B$192:$B$227,0)),0)</f>
        <v>0</v>
      </c>
    </row>
    <row r="199" spans="1:35" ht="17.399999999999999" hidden="1">
      <c r="A199" s="314"/>
      <c r="B199" s="314"/>
      <c r="C199" s="302" t="s">
        <v>223</v>
      </c>
      <c r="D199" s="309" t="s">
        <v>209</v>
      </c>
      <c r="E199" s="303">
        <f t="shared" si="2"/>
        <v>0</v>
      </c>
      <c r="F199" s="433">
        <f>IFERROR(INDEX('1A'!$G$192:$G$227,MATCH(C199,'1A'!$B$192:$B$227,0)),0)</f>
        <v>0</v>
      </c>
      <c r="G199" s="433">
        <f>IFERROR(INDEX('2A'!$G$192:$G$227,MATCH(C199,'2A'!$B$192:$B$227,0)),0)</f>
        <v>0</v>
      </c>
      <c r="H199" s="433">
        <f>IFERROR(INDEX('3A'!$G$192:$G$227,MATCH(C199,'3A'!$B$192:$B$227,0)),0)</f>
        <v>0</v>
      </c>
      <c r="I199" s="433">
        <f>IFERROR(INDEX('4A'!$G$192:$G$227,MATCH(C199,'4A'!$B$192:$B$227,0)),0)</f>
        <v>0</v>
      </c>
      <c r="J199" s="433">
        <f>IFERROR(INDEX('5A'!$G$192:$G$227,MATCH(C199,'5A'!$B$192:$B$227,0)),0)</f>
        <v>0</v>
      </c>
      <c r="K199" s="433">
        <f>IFERROR(INDEX('6A'!$G$192:$G$227,MATCH(C199,'6A'!$B$192:$B$227,0)),0)</f>
        <v>0</v>
      </c>
      <c r="L199" s="433">
        <f>IFERROR(INDEX('7A'!$G$192:$G$227,MATCH(C199,'7A'!$B$192:$B$227,0)),0)</f>
        <v>0</v>
      </c>
      <c r="M199" s="433">
        <f>IFERROR(INDEX('8A'!$G$192:$G$227,MATCH(C199,'8A'!$B$192:$B$227,0)),0)</f>
        <v>0</v>
      </c>
      <c r="N199" s="433">
        <f>IFERROR(INDEX('9A'!$G$192:$G$227,MATCH(C199,'9A'!$B$192:$B$227,0)),0)</f>
        <v>0</v>
      </c>
      <c r="O199" s="433">
        <f>IFERROR(INDEX('10A'!$G$192:$G$227,MATCH(C199,'10A'!$B$192:$B$227,0)),0)</f>
        <v>0</v>
      </c>
      <c r="P199" s="433">
        <f>IFERROR(INDEX('11A'!$G$192:$G$227,MATCH(C199,'11A'!$B$192:$B$227,0)),0)</f>
        <v>0</v>
      </c>
      <c r="Q199" s="433">
        <f>IFERROR(INDEX('12A'!$G$192:$G$227,MATCH(C199,'12A'!$B$192:$B$227,0)),0)</f>
        <v>0</v>
      </c>
      <c r="R199" s="433">
        <f>IFERROR(INDEX('13A'!$G$192:$G$227,MATCH(C199,'13A'!$B$192:$B$227,0)),0)</f>
        <v>0</v>
      </c>
      <c r="S199" s="433">
        <f>IFERROR(INDEX('14A'!$G$192:$G$227,MATCH(C199,'14A'!$B$192:$B$227,0)),0)</f>
        <v>0</v>
      </c>
      <c r="T199" s="433">
        <f>IFERROR(INDEX('15A'!$G$192:$G$227,MATCH(C199,'15A'!$B$192:$B$227,0)),0)</f>
        <v>0</v>
      </c>
      <c r="U199" s="433">
        <f>IFERROR(INDEX('16A'!$G$192:$G$227,MATCH($C199,'16A'!$B$192:$B$227,0)),0)</f>
        <v>0</v>
      </c>
      <c r="V199" s="433">
        <f>IFERROR(INDEX('17A'!$G$192:$G$227,MATCH($C199,'17A'!$B$192:$B$227,0)),0)</f>
        <v>0</v>
      </c>
      <c r="W199" s="433">
        <f>IFERROR(INDEX('18A'!$G$192:$G$227,MATCH($C199,'18A'!$B$192:$B$227,0)),0)</f>
        <v>0</v>
      </c>
      <c r="X199" s="433">
        <f>IFERROR(INDEX('19A'!$G$192:$G$227,MATCH($C199,'19A'!$B$192:$B$227,0)),0)</f>
        <v>0</v>
      </c>
      <c r="Y199" s="433">
        <f>IFERROR(INDEX('20A'!$G$192:$G$227,MATCH($C199,'20A'!$B$192:$B$227,0)),0)</f>
        <v>0</v>
      </c>
      <c r="Z199" s="433">
        <f>IFERROR(INDEX('21A'!$G$192:$G$227,MATCH($C199,'21A'!$B$192:$B$227,0)),0)</f>
        <v>0</v>
      </c>
      <c r="AA199" s="433">
        <f>IFERROR(INDEX('22A'!$G$192:$G$227,MATCH($C199,'22A'!$B$192:$B$227,0)),0)</f>
        <v>0</v>
      </c>
      <c r="AB199" s="433">
        <f>IFERROR(INDEX('23A'!$G$192:$G$227,MATCH($C199,'23A'!$B$192:$B$227,0)),0)</f>
        <v>0</v>
      </c>
      <c r="AC199" s="433">
        <f>IFERROR(INDEX('24A'!$G$192:$G$227,MATCH($C199,'24A'!$B$192:$B$227,0)),0)</f>
        <v>0</v>
      </c>
      <c r="AD199" s="433">
        <f>IFERROR(INDEX('25A'!$G$192:$G$227,MATCH($C199,'25A'!$B$192:$B$227,0)),0)</f>
        <v>0</v>
      </c>
      <c r="AE199" s="433">
        <f>IFERROR(INDEX('26A'!$G$192:$G$227,MATCH($C199,'26A'!$B$192:$B$227,0)),0)</f>
        <v>0</v>
      </c>
      <c r="AF199" s="433">
        <f>IFERROR(INDEX('27A'!$G$192:$G$227,MATCH($C199,'27A'!$B$192:$B$227,0)),0)</f>
        <v>0</v>
      </c>
      <c r="AG199" s="433">
        <f>IFERROR(INDEX('28A'!$G$192:$G$227,MATCH($C199,'28A'!$B$192:$B$227,0)),0)</f>
        <v>0</v>
      </c>
      <c r="AH199" s="433">
        <f>IFERROR(INDEX('29A'!$G$192:$G$227,MATCH($C199,'29A'!$B$192:$B$227,0)),0)</f>
        <v>0</v>
      </c>
      <c r="AI199" s="433">
        <f>IFERROR(INDEX('30A'!$G$192:$G$227,MATCH($C199,'30A'!$B$192:$B$227,0)),0)</f>
        <v>0</v>
      </c>
    </row>
    <row r="200" spans="1:35" ht="17.399999999999999" hidden="1">
      <c r="A200" s="314"/>
      <c r="B200" s="314"/>
      <c r="C200" s="302" t="s">
        <v>224</v>
      </c>
      <c r="D200" s="309" t="s">
        <v>209</v>
      </c>
      <c r="E200" s="303">
        <f t="shared" si="2"/>
        <v>0</v>
      </c>
      <c r="F200" s="433">
        <f>IFERROR(INDEX('1A'!$G$192:$G$227,MATCH(C200,'1A'!$B$192:$B$227,0)),0)</f>
        <v>0</v>
      </c>
      <c r="G200" s="433">
        <f>IFERROR(INDEX('2A'!$G$192:$G$227,MATCH(C200,'2A'!$B$192:$B$227,0)),0)</f>
        <v>0</v>
      </c>
      <c r="H200" s="433">
        <f>IFERROR(INDEX('3A'!$G$192:$G$227,MATCH(C200,'3A'!$B$192:$B$227,0)),0)</f>
        <v>0</v>
      </c>
      <c r="I200" s="433">
        <f>IFERROR(INDEX('4A'!$G$192:$G$227,MATCH(C200,'4A'!$B$192:$B$227,0)),0)</f>
        <v>0</v>
      </c>
      <c r="J200" s="433">
        <f>IFERROR(INDEX('5A'!$G$192:$G$227,MATCH(C200,'5A'!$B$192:$B$227,0)),0)</f>
        <v>0</v>
      </c>
      <c r="K200" s="433">
        <f>IFERROR(INDEX('6A'!$G$192:$G$227,MATCH(C200,'6A'!$B$192:$B$227,0)),0)</f>
        <v>0</v>
      </c>
      <c r="L200" s="433">
        <f>IFERROR(INDEX('7A'!$G$192:$G$227,MATCH(C200,'7A'!$B$192:$B$227,0)),0)</f>
        <v>0</v>
      </c>
      <c r="M200" s="433">
        <f>IFERROR(INDEX('8A'!$G$192:$G$227,MATCH(C200,'8A'!$B$192:$B$227,0)),0)</f>
        <v>0</v>
      </c>
      <c r="N200" s="433">
        <f>IFERROR(INDEX('9A'!$G$192:$G$227,MATCH(C200,'9A'!$B$192:$B$227,0)),0)</f>
        <v>0</v>
      </c>
      <c r="O200" s="433">
        <f>IFERROR(INDEX('10A'!$G$192:$G$227,MATCH(C200,'10A'!$B$192:$B$227,0)),0)</f>
        <v>0</v>
      </c>
      <c r="P200" s="433">
        <f>IFERROR(INDEX('11A'!$G$192:$G$227,MATCH(C200,'11A'!$B$192:$B$227,0)),0)</f>
        <v>0</v>
      </c>
      <c r="Q200" s="433">
        <f>IFERROR(INDEX('12A'!$G$192:$G$227,MATCH(C200,'12A'!$B$192:$B$227,0)),0)</f>
        <v>0</v>
      </c>
      <c r="R200" s="433">
        <f>IFERROR(INDEX('13A'!$G$192:$G$227,MATCH(C200,'13A'!$B$192:$B$227,0)),0)</f>
        <v>0</v>
      </c>
      <c r="S200" s="433">
        <f>IFERROR(INDEX('14A'!$G$192:$G$227,MATCH(C200,'14A'!$B$192:$B$227,0)),0)</f>
        <v>0</v>
      </c>
      <c r="T200" s="433">
        <f>IFERROR(INDEX('15A'!$G$192:$G$227,MATCH(C200,'15A'!$B$192:$B$227,0)),0)</f>
        <v>0</v>
      </c>
      <c r="U200" s="433">
        <f>IFERROR(INDEX('16A'!$G$192:$G$227,MATCH($C200,'16A'!$B$192:$B$227,0)),0)</f>
        <v>0</v>
      </c>
      <c r="V200" s="433">
        <f>IFERROR(INDEX('17A'!$G$192:$G$227,MATCH($C200,'17A'!$B$192:$B$227,0)),0)</f>
        <v>0</v>
      </c>
      <c r="W200" s="433">
        <f>IFERROR(INDEX('18A'!$G$192:$G$227,MATCH($C200,'18A'!$B$192:$B$227,0)),0)</f>
        <v>0</v>
      </c>
      <c r="X200" s="433">
        <f>IFERROR(INDEX('19A'!$G$192:$G$227,MATCH($C200,'19A'!$B$192:$B$227,0)),0)</f>
        <v>0</v>
      </c>
      <c r="Y200" s="433">
        <f>IFERROR(INDEX('20A'!$G$192:$G$227,MATCH($C200,'20A'!$B$192:$B$227,0)),0)</f>
        <v>0</v>
      </c>
      <c r="Z200" s="433">
        <f>IFERROR(INDEX('21A'!$G$192:$G$227,MATCH($C200,'21A'!$B$192:$B$227,0)),0)</f>
        <v>0</v>
      </c>
      <c r="AA200" s="433">
        <f>IFERROR(INDEX('22A'!$G$192:$G$227,MATCH($C200,'22A'!$B$192:$B$227,0)),0)</f>
        <v>0</v>
      </c>
      <c r="AB200" s="433">
        <f>IFERROR(INDEX('23A'!$G$192:$G$227,MATCH($C200,'23A'!$B$192:$B$227,0)),0)</f>
        <v>0</v>
      </c>
      <c r="AC200" s="433">
        <f>IFERROR(INDEX('24A'!$G$192:$G$227,MATCH($C200,'24A'!$B$192:$B$227,0)),0)</f>
        <v>0</v>
      </c>
      <c r="AD200" s="433">
        <f>IFERROR(INDEX('25A'!$G$192:$G$227,MATCH($C200,'25A'!$B$192:$B$227,0)),0)</f>
        <v>0</v>
      </c>
      <c r="AE200" s="433">
        <f>IFERROR(INDEX('26A'!$G$192:$G$227,MATCH($C200,'26A'!$B$192:$B$227,0)),0)</f>
        <v>0</v>
      </c>
      <c r="AF200" s="433">
        <f>IFERROR(INDEX('27A'!$G$192:$G$227,MATCH($C200,'27A'!$B$192:$B$227,0)),0)</f>
        <v>0</v>
      </c>
      <c r="AG200" s="433">
        <f>IFERROR(INDEX('28A'!$G$192:$G$227,MATCH($C200,'28A'!$B$192:$B$227,0)),0)</f>
        <v>0</v>
      </c>
      <c r="AH200" s="433">
        <f>IFERROR(INDEX('29A'!$G$192:$G$227,MATCH($C200,'29A'!$B$192:$B$227,0)),0)</f>
        <v>0</v>
      </c>
      <c r="AI200" s="433">
        <f>IFERROR(INDEX('30A'!$G$192:$G$227,MATCH($C200,'30A'!$B$192:$B$227,0)),0)</f>
        <v>0</v>
      </c>
    </row>
    <row r="201" spans="1:35" ht="17.399999999999999" hidden="1">
      <c r="A201" s="314"/>
      <c r="B201" s="314"/>
      <c r="C201" s="302" t="s">
        <v>250</v>
      </c>
      <c r="D201" s="309" t="s">
        <v>209</v>
      </c>
      <c r="E201" s="303">
        <f t="shared" si="2"/>
        <v>0</v>
      </c>
      <c r="F201" s="433">
        <f>IFERROR(INDEX('1A'!$G$192:$G$227,MATCH(C201,'1A'!$B$192:$B$227,0)),0)</f>
        <v>0</v>
      </c>
      <c r="G201" s="433">
        <f>IFERROR(INDEX('2A'!$G$192:$G$227,MATCH(C201,'2A'!$B$192:$B$227,0)),0)</f>
        <v>0</v>
      </c>
      <c r="H201" s="433">
        <f>IFERROR(INDEX('3A'!$G$192:$G$227,MATCH(C201,'3A'!$B$192:$B$227,0)),0)</f>
        <v>0</v>
      </c>
      <c r="I201" s="433">
        <f>IFERROR(INDEX('4A'!$G$192:$G$227,MATCH(C201,'4A'!$B$192:$B$227,0)),0)</f>
        <v>0</v>
      </c>
      <c r="J201" s="433">
        <f>IFERROR(INDEX('5A'!$G$192:$G$227,MATCH(C201,'5A'!$B$192:$B$227,0)),0)</f>
        <v>0</v>
      </c>
      <c r="K201" s="433">
        <f>IFERROR(INDEX('6A'!$G$192:$G$227,MATCH(C201,'6A'!$B$192:$B$227,0)),0)</f>
        <v>0</v>
      </c>
      <c r="L201" s="433">
        <f>IFERROR(INDEX('7A'!$G$192:$G$227,MATCH(C201,'7A'!$B$192:$B$227,0)),0)</f>
        <v>0</v>
      </c>
      <c r="M201" s="433">
        <f>IFERROR(INDEX('8A'!$G$192:$G$227,MATCH(C201,'8A'!$B$192:$B$227,0)),0)</f>
        <v>0</v>
      </c>
      <c r="N201" s="433">
        <f>IFERROR(INDEX('9A'!$G$192:$G$227,MATCH(C201,'9A'!$B$192:$B$227,0)),0)</f>
        <v>0</v>
      </c>
      <c r="O201" s="433">
        <f>IFERROR(INDEX('10A'!$G$192:$G$227,MATCH(C201,'10A'!$B$192:$B$227,0)),0)</f>
        <v>0</v>
      </c>
      <c r="P201" s="433">
        <f>IFERROR(INDEX('11A'!$G$192:$G$227,MATCH(C201,'11A'!$B$192:$B$227,0)),0)</f>
        <v>0</v>
      </c>
      <c r="Q201" s="433">
        <f>IFERROR(INDEX('12A'!$G$192:$G$227,MATCH(C201,'12A'!$B$192:$B$227,0)),0)</f>
        <v>0</v>
      </c>
      <c r="R201" s="433">
        <f>IFERROR(INDEX('13A'!$G$192:$G$227,MATCH(C201,'13A'!$B$192:$B$227,0)),0)</f>
        <v>0</v>
      </c>
      <c r="S201" s="433">
        <f>IFERROR(INDEX('14A'!$G$192:$G$227,MATCH(C201,'14A'!$B$192:$B$227,0)),0)</f>
        <v>0</v>
      </c>
      <c r="T201" s="433">
        <f>IFERROR(INDEX('15A'!$G$192:$G$227,MATCH(C201,'15A'!$B$192:$B$227,0)),0)</f>
        <v>0</v>
      </c>
      <c r="U201" s="433">
        <f>IFERROR(INDEX('16A'!$G$192:$G$227,MATCH($C201,'16A'!$B$192:$B$227,0)),0)</f>
        <v>0</v>
      </c>
      <c r="V201" s="433">
        <f>IFERROR(INDEX('17A'!$G$192:$G$227,MATCH($C201,'17A'!$B$192:$B$227,0)),0)</f>
        <v>0</v>
      </c>
      <c r="W201" s="433">
        <f>IFERROR(INDEX('18A'!$G$192:$G$227,MATCH($C201,'18A'!$B$192:$B$227,0)),0)</f>
        <v>0</v>
      </c>
      <c r="X201" s="433">
        <f>IFERROR(INDEX('19A'!$G$192:$G$227,MATCH($C201,'19A'!$B$192:$B$227,0)),0)</f>
        <v>0</v>
      </c>
      <c r="Y201" s="433">
        <f>IFERROR(INDEX('20A'!$G$192:$G$227,MATCH($C201,'20A'!$B$192:$B$227,0)),0)</f>
        <v>0</v>
      </c>
      <c r="Z201" s="433">
        <f>IFERROR(INDEX('21A'!$G$192:$G$227,MATCH($C201,'21A'!$B$192:$B$227,0)),0)</f>
        <v>0</v>
      </c>
      <c r="AA201" s="433">
        <f>IFERROR(INDEX('22A'!$G$192:$G$227,MATCH($C201,'22A'!$B$192:$B$227,0)),0)</f>
        <v>0</v>
      </c>
      <c r="AB201" s="433">
        <f>IFERROR(INDEX('23A'!$G$192:$G$227,MATCH($C201,'23A'!$B$192:$B$227,0)),0)</f>
        <v>0</v>
      </c>
      <c r="AC201" s="433">
        <f>IFERROR(INDEX('24A'!$G$192:$G$227,MATCH($C201,'24A'!$B$192:$B$227,0)),0)</f>
        <v>0</v>
      </c>
      <c r="AD201" s="433">
        <f>IFERROR(INDEX('25A'!$G$192:$G$227,MATCH($C201,'25A'!$B$192:$B$227,0)),0)</f>
        <v>0</v>
      </c>
      <c r="AE201" s="433">
        <f>IFERROR(INDEX('26A'!$G$192:$G$227,MATCH($C201,'26A'!$B$192:$B$227,0)),0)</f>
        <v>0</v>
      </c>
      <c r="AF201" s="433">
        <f>IFERROR(INDEX('27A'!$G$192:$G$227,MATCH($C201,'27A'!$B$192:$B$227,0)),0)</f>
        <v>0</v>
      </c>
      <c r="AG201" s="433">
        <f>IFERROR(INDEX('28A'!$G$192:$G$227,MATCH($C201,'28A'!$B$192:$B$227,0)),0)</f>
        <v>0</v>
      </c>
      <c r="AH201" s="433">
        <f>IFERROR(INDEX('29A'!$G$192:$G$227,MATCH($C201,'29A'!$B$192:$B$227,0)),0)</f>
        <v>0</v>
      </c>
      <c r="AI201" s="433">
        <f>IFERROR(INDEX('30A'!$G$192:$G$227,MATCH($C201,'30A'!$B$192:$B$227,0)),0)</f>
        <v>0</v>
      </c>
    </row>
    <row r="202" spans="1:35" ht="17.399999999999999" hidden="1">
      <c r="A202" s="314"/>
      <c r="B202" s="314"/>
      <c r="C202" s="302" t="s">
        <v>225</v>
      </c>
      <c r="D202" s="309" t="s">
        <v>209</v>
      </c>
      <c r="E202" s="303">
        <f t="shared" si="2"/>
        <v>0</v>
      </c>
      <c r="F202" s="433">
        <f>IFERROR(INDEX('1A'!$G$192:$G$227,MATCH(C202,'1A'!$B$192:$B$227,0)),0)</f>
        <v>0</v>
      </c>
      <c r="G202" s="433">
        <f>IFERROR(INDEX('2A'!$G$192:$G$227,MATCH(C202,'2A'!$B$192:$B$227,0)),0)</f>
        <v>0</v>
      </c>
      <c r="H202" s="433">
        <f>IFERROR(INDEX('3A'!$G$192:$G$227,MATCH(C202,'3A'!$B$192:$B$227,0)),0)</f>
        <v>0</v>
      </c>
      <c r="I202" s="433">
        <f>IFERROR(INDEX('4A'!$G$192:$G$227,MATCH(C202,'4A'!$B$192:$B$227,0)),0)</f>
        <v>0</v>
      </c>
      <c r="J202" s="433">
        <f>IFERROR(INDEX('5A'!$G$192:$G$227,MATCH(C202,'5A'!$B$192:$B$227,0)),0)</f>
        <v>0</v>
      </c>
      <c r="K202" s="433">
        <f>IFERROR(INDEX('6A'!$G$192:$G$227,MATCH(C202,'6A'!$B$192:$B$227,0)),0)</f>
        <v>0</v>
      </c>
      <c r="L202" s="433">
        <f>IFERROR(INDEX('7A'!$G$192:$G$227,MATCH(C202,'7A'!$B$192:$B$227,0)),0)</f>
        <v>0</v>
      </c>
      <c r="M202" s="433">
        <f>IFERROR(INDEX('8A'!$G$192:$G$227,MATCH(C202,'8A'!$B$192:$B$227,0)),0)</f>
        <v>0</v>
      </c>
      <c r="N202" s="433">
        <f>IFERROR(INDEX('9A'!$G$192:$G$227,MATCH(C202,'9A'!$B$192:$B$227,0)),0)</f>
        <v>0</v>
      </c>
      <c r="O202" s="433">
        <f>IFERROR(INDEX('10A'!$G$192:$G$227,MATCH(C202,'10A'!$B$192:$B$227,0)),0)</f>
        <v>0</v>
      </c>
      <c r="P202" s="433">
        <f>IFERROR(INDEX('11A'!$G$192:$G$227,MATCH(C202,'11A'!$B$192:$B$227,0)),0)</f>
        <v>0</v>
      </c>
      <c r="Q202" s="433">
        <f>IFERROR(INDEX('12A'!$G$192:$G$227,MATCH(C202,'12A'!$B$192:$B$227,0)),0)</f>
        <v>0</v>
      </c>
      <c r="R202" s="433">
        <f>IFERROR(INDEX('13A'!$G$192:$G$227,MATCH(C202,'13A'!$B$192:$B$227,0)),0)</f>
        <v>0</v>
      </c>
      <c r="S202" s="433">
        <f>IFERROR(INDEX('14A'!$G$192:$G$227,MATCH(C202,'14A'!$B$192:$B$227,0)),0)</f>
        <v>0</v>
      </c>
      <c r="T202" s="433">
        <f>IFERROR(INDEX('15A'!$G$192:$G$227,MATCH(C202,'15A'!$B$192:$B$227,0)),0)</f>
        <v>0</v>
      </c>
      <c r="U202" s="433">
        <f>IFERROR(INDEX('16A'!$G$192:$G$227,MATCH($C202,'16A'!$B$192:$B$227,0)),0)</f>
        <v>0</v>
      </c>
      <c r="V202" s="433">
        <f>IFERROR(INDEX('17A'!$G$192:$G$227,MATCH($C202,'17A'!$B$192:$B$227,0)),0)</f>
        <v>0</v>
      </c>
      <c r="W202" s="433">
        <f>IFERROR(INDEX('18A'!$G$192:$G$227,MATCH($C202,'18A'!$B$192:$B$227,0)),0)</f>
        <v>0</v>
      </c>
      <c r="X202" s="433">
        <f>IFERROR(INDEX('19A'!$G$192:$G$227,MATCH($C202,'19A'!$B$192:$B$227,0)),0)</f>
        <v>0</v>
      </c>
      <c r="Y202" s="433">
        <f>IFERROR(INDEX('20A'!$G$192:$G$227,MATCH($C202,'20A'!$B$192:$B$227,0)),0)</f>
        <v>0</v>
      </c>
      <c r="Z202" s="433">
        <f>IFERROR(INDEX('21A'!$G$192:$G$227,MATCH($C202,'21A'!$B$192:$B$227,0)),0)</f>
        <v>0</v>
      </c>
      <c r="AA202" s="433">
        <f>IFERROR(INDEX('22A'!$G$192:$G$227,MATCH($C202,'22A'!$B$192:$B$227,0)),0)</f>
        <v>0</v>
      </c>
      <c r="AB202" s="433">
        <f>IFERROR(INDEX('23A'!$G$192:$G$227,MATCH($C202,'23A'!$B$192:$B$227,0)),0)</f>
        <v>0</v>
      </c>
      <c r="AC202" s="433">
        <f>IFERROR(INDEX('24A'!$G$192:$G$227,MATCH($C202,'24A'!$B$192:$B$227,0)),0)</f>
        <v>0</v>
      </c>
      <c r="AD202" s="433">
        <f>IFERROR(INDEX('25A'!$G$192:$G$227,MATCH($C202,'25A'!$B$192:$B$227,0)),0)</f>
        <v>0</v>
      </c>
      <c r="AE202" s="433">
        <f>IFERROR(INDEX('26A'!$G$192:$G$227,MATCH($C202,'26A'!$B$192:$B$227,0)),0)</f>
        <v>0</v>
      </c>
      <c r="AF202" s="433">
        <f>IFERROR(INDEX('27A'!$G$192:$G$227,MATCH($C202,'27A'!$B$192:$B$227,0)),0)</f>
        <v>0</v>
      </c>
      <c r="AG202" s="433">
        <f>IFERROR(INDEX('28A'!$G$192:$G$227,MATCH($C202,'28A'!$B$192:$B$227,0)),0)</f>
        <v>0</v>
      </c>
      <c r="AH202" s="433">
        <f>IFERROR(INDEX('29A'!$G$192:$G$227,MATCH($C202,'29A'!$B$192:$B$227,0)),0)</f>
        <v>0</v>
      </c>
      <c r="AI202" s="433">
        <f>IFERROR(INDEX('30A'!$G$192:$G$227,MATCH($C202,'30A'!$B$192:$B$227,0)),0)</f>
        <v>0</v>
      </c>
    </row>
    <row r="203" spans="1:35" ht="17.399999999999999" hidden="1">
      <c r="A203" s="314"/>
      <c r="B203" s="314"/>
      <c r="C203" s="302" t="s">
        <v>226</v>
      </c>
      <c r="D203" s="309" t="s">
        <v>209</v>
      </c>
      <c r="E203" s="303">
        <f t="shared" si="2"/>
        <v>0</v>
      </c>
      <c r="F203" s="433">
        <f>IFERROR(INDEX('1A'!$G$192:$G$227,MATCH(C203,'1A'!$B$192:$B$227,0)),0)</f>
        <v>0</v>
      </c>
      <c r="G203" s="433">
        <f>IFERROR(INDEX('2A'!$G$192:$G$227,MATCH(C203,'2A'!$B$192:$B$227,0)),0)</f>
        <v>0</v>
      </c>
      <c r="H203" s="433">
        <f>IFERROR(INDEX('3A'!$G$192:$G$227,MATCH(C203,'3A'!$B$192:$B$227,0)),0)</f>
        <v>0</v>
      </c>
      <c r="I203" s="433">
        <f>IFERROR(INDEX('4A'!$G$192:$G$227,MATCH(C203,'4A'!$B$192:$B$227,0)),0)</f>
        <v>0</v>
      </c>
      <c r="J203" s="433">
        <f>IFERROR(INDEX('5A'!$G$192:$G$227,MATCH(C203,'5A'!$B$192:$B$227,0)),0)</f>
        <v>0</v>
      </c>
      <c r="K203" s="433">
        <f>IFERROR(INDEX('6A'!$G$192:$G$227,MATCH(C203,'6A'!$B$192:$B$227,0)),0)</f>
        <v>0</v>
      </c>
      <c r="L203" s="433">
        <f>IFERROR(INDEX('7A'!$G$192:$G$227,MATCH(C203,'7A'!$B$192:$B$227,0)),0)</f>
        <v>0</v>
      </c>
      <c r="M203" s="433">
        <f>IFERROR(INDEX('8A'!$G$192:$G$227,MATCH(C203,'8A'!$B$192:$B$227,0)),0)</f>
        <v>0</v>
      </c>
      <c r="N203" s="433">
        <f>IFERROR(INDEX('9A'!$G$192:$G$227,MATCH(C203,'9A'!$B$192:$B$227,0)),0)</f>
        <v>0</v>
      </c>
      <c r="O203" s="433">
        <f>IFERROR(INDEX('10A'!$G$192:$G$227,MATCH(C203,'10A'!$B$192:$B$227,0)),0)</f>
        <v>0</v>
      </c>
      <c r="P203" s="433">
        <f>IFERROR(INDEX('11A'!$G$192:$G$227,MATCH(C203,'11A'!$B$192:$B$227,0)),0)</f>
        <v>0</v>
      </c>
      <c r="Q203" s="433">
        <f>IFERROR(INDEX('12A'!$G$192:$G$227,MATCH(C203,'12A'!$B$192:$B$227,0)),0)</f>
        <v>0</v>
      </c>
      <c r="R203" s="433">
        <f>IFERROR(INDEX('13A'!$G$192:$G$227,MATCH(C203,'13A'!$B$192:$B$227,0)),0)</f>
        <v>0</v>
      </c>
      <c r="S203" s="433">
        <f>IFERROR(INDEX('14A'!$G$192:$G$227,MATCH(C203,'14A'!$B$192:$B$227,0)),0)</f>
        <v>0</v>
      </c>
      <c r="T203" s="433">
        <f>IFERROR(INDEX('15A'!$G$192:$G$227,MATCH(C203,'15A'!$B$192:$B$227,0)),0)</f>
        <v>0</v>
      </c>
      <c r="U203" s="433">
        <f>IFERROR(INDEX('16A'!$G$192:$G$227,MATCH($C203,'16A'!$B$192:$B$227,0)),0)</f>
        <v>0</v>
      </c>
      <c r="V203" s="433">
        <f>IFERROR(INDEX('17A'!$G$192:$G$227,MATCH($C203,'17A'!$B$192:$B$227,0)),0)</f>
        <v>0</v>
      </c>
      <c r="W203" s="433">
        <f>IFERROR(INDEX('18A'!$G$192:$G$227,MATCH($C203,'18A'!$B$192:$B$227,0)),0)</f>
        <v>0</v>
      </c>
      <c r="X203" s="433">
        <f>IFERROR(INDEX('19A'!$G$192:$G$227,MATCH($C203,'19A'!$B$192:$B$227,0)),0)</f>
        <v>0</v>
      </c>
      <c r="Y203" s="433">
        <f>IFERROR(INDEX('20A'!$G$192:$G$227,MATCH($C203,'20A'!$B$192:$B$227,0)),0)</f>
        <v>0</v>
      </c>
      <c r="Z203" s="433">
        <f>IFERROR(INDEX('21A'!$G$192:$G$227,MATCH($C203,'21A'!$B$192:$B$227,0)),0)</f>
        <v>0</v>
      </c>
      <c r="AA203" s="433">
        <f>IFERROR(INDEX('22A'!$G$192:$G$227,MATCH($C203,'22A'!$B$192:$B$227,0)),0)</f>
        <v>0</v>
      </c>
      <c r="AB203" s="433">
        <f>IFERROR(INDEX('23A'!$G$192:$G$227,MATCH($C203,'23A'!$B$192:$B$227,0)),0)</f>
        <v>0</v>
      </c>
      <c r="AC203" s="433">
        <f>IFERROR(INDEX('24A'!$G$192:$G$227,MATCH($C203,'24A'!$B$192:$B$227,0)),0)</f>
        <v>0</v>
      </c>
      <c r="AD203" s="433">
        <f>IFERROR(INDEX('25A'!$G$192:$G$227,MATCH($C203,'25A'!$B$192:$B$227,0)),0)</f>
        <v>0</v>
      </c>
      <c r="AE203" s="433">
        <f>IFERROR(INDEX('26A'!$G$192:$G$227,MATCH($C203,'26A'!$B$192:$B$227,0)),0)</f>
        <v>0</v>
      </c>
      <c r="AF203" s="433">
        <f>IFERROR(INDEX('27A'!$G$192:$G$227,MATCH($C203,'27A'!$B$192:$B$227,0)),0)</f>
        <v>0</v>
      </c>
      <c r="AG203" s="433">
        <f>IFERROR(INDEX('28A'!$G$192:$G$227,MATCH($C203,'28A'!$B$192:$B$227,0)),0)</f>
        <v>0</v>
      </c>
      <c r="AH203" s="433">
        <f>IFERROR(INDEX('29A'!$G$192:$G$227,MATCH($C203,'29A'!$B$192:$B$227,0)),0)</f>
        <v>0</v>
      </c>
      <c r="AI203" s="433">
        <f>IFERROR(INDEX('30A'!$G$192:$G$227,MATCH($C203,'30A'!$B$192:$B$227,0)),0)</f>
        <v>0</v>
      </c>
    </row>
    <row r="204" spans="1:35" ht="17.399999999999999" hidden="1">
      <c r="A204" s="314"/>
      <c r="B204" s="314"/>
      <c r="C204" s="302" t="s">
        <v>227</v>
      </c>
      <c r="D204" s="309" t="s">
        <v>209</v>
      </c>
      <c r="E204" s="303">
        <f t="shared" si="2"/>
        <v>0</v>
      </c>
      <c r="F204" s="433">
        <f>IFERROR(INDEX('1A'!$G$192:$G$227,MATCH(C204,'1A'!$B$192:$B$227,0)),0)</f>
        <v>0</v>
      </c>
      <c r="G204" s="433">
        <f>IFERROR(INDEX('2A'!$G$192:$G$227,MATCH(C204,'2A'!$B$192:$B$227,0)),0)</f>
        <v>0</v>
      </c>
      <c r="H204" s="433">
        <f>IFERROR(INDEX('3A'!$G$192:$G$227,MATCH(C204,'3A'!$B$192:$B$227,0)),0)</f>
        <v>0</v>
      </c>
      <c r="I204" s="433">
        <f>IFERROR(INDEX('4A'!$G$192:$G$227,MATCH(C204,'4A'!$B$192:$B$227,0)),0)</f>
        <v>0</v>
      </c>
      <c r="J204" s="433">
        <f>IFERROR(INDEX('5A'!$G$192:$G$227,MATCH(C204,'5A'!$B$192:$B$227,0)),0)</f>
        <v>0</v>
      </c>
      <c r="K204" s="433">
        <f>IFERROR(INDEX('6A'!$G$192:$G$227,MATCH(C204,'6A'!$B$192:$B$227,0)),0)</f>
        <v>0</v>
      </c>
      <c r="L204" s="433">
        <f>IFERROR(INDEX('7A'!$G$192:$G$227,MATCH(C204,'7A'!$B$192:$B$227,0)),0)</f>
        <v>0</v>
      </c>
      <c r="M204" s="433">
        <f>IFERROR(INDEX('8A'!$G$192:$G$227,MATCH(C204,'8A'!$B$192:$B$227,0)),0)</f>
        <v>0</v>
      </c>
      <c r="N204" s="433">
        <f>IFERROR(INDEX('9A'!$G$192:$G$227,MATCH(C204,'9A'!$B$192:$B$227,0)),0)</f>
        <v>0</v>
      </c>
      <c r="O204" s="433">
        <f>IFERROR(INDEX('10A'!$G$192:$G$227,MATCH(C204,'10A'!$B$192:$B$227,0)),0)</f>
        <v>0</v>
      </c>
      <c r="P204" s="433">
        <f>IFERROR(INDEX('11A'!$G$192:$G$227,MATCH(C204,'11A'!$B$192:$B$227,0)),0)</f>
        <v>0</v>
      </c>
      <c r="Q204" s="433">
        <f>IFERROR(INDEX('12A'!$G$192:$G$227,MATCH(C204,'12A'!$B$192:$B$227,0)),0)</f>
        <v>0</v>
      </c>
      <c r="R204" s="433">
        <f>IFERROR(INDEX('13A'!$G$192:$G$227,MATCH(C204,'13A'!$B$192:$B$227,0)),0)</f>
        <v>0</v>
      </c>
      <c r="S204" s="433">
        <f>IFERROR(INDEX('14A'!$G$192:$G$227,MATCH(C204,'14A'!$B$192:$B$227,0)),0)</f>
        <v>0</v>
      </c>
      <c r="T204" s="433">
        <f>IFERROR(INDEX('15A'!$G$192:$G$227,MATCH(C204,'15A'!$B$192:$B$227,0)),0)</f>
        <v>0</v>
      </c>
      <c r="U204" s="433">
        <f>IFERROR(INDEX('16A'!$G$192:$G$227,MATCH($C204,'16A'!$B$192:$B$227,0)),0)</f>
        <v>0</v>
      </c>
      <c r="V204" s="433">
        <f>IFERROR(INDEX('17A'!$G$192:$G$227,MATCH($C204,'17A'!$B$192:$B$227,0)),0)</f>
        <v>0</v>
      </c>
      <c r="W204" s="433">
        <f>IFERROR(INDEX('18A'!$G$192:$G$227,MATCH($C204,'18A'!$B$192:$B$227,0)),0)</f>
        <v>0</v>
      </c>
      <c r="X204" s="433">
        <f>IFERROR(INDEX('19A'!$G$192:$G$227,MATCH($C204,'19A'!$B$192:$B$227,0)),0)</f>
        <v>0</v>
      </c>
      <c r="Y204" s="433">
        <f>IFERROR(INDEX('20A'!$G$192:$G$227,MATCH($C204,'20A'!$B$192:$B$227,0)),0)</f>
        <v>0</v>
      </c>
      <c r="Z204" s="433">
        <f>IFERROR(INDEX('21A'!$G$192:$G$227,MATCH($C204,'21A'!$B$192:$B$227,0)),0)</f>
        <v>0</v>
      </c>
      <c r="AA204" s="433">
        <f>IFERROR(INDEX('22A'!$G$192:$G$227,MATCH($C204,'22A'!$B$192:$B$227,0)),0)</f>
        <v>0</v>
      </c>
      <c r="AB204" s="433">
        <f>IFERROR(INDEX('23A'!$G$192:$G$227,MATCH($C204,'23A'!$B$192:$B$227,0)),0)</f>
        <v>0</v>
      </c>
      <c r="AC204" s="433">
        <f>IFERROR(INDEX('24A'!$G$192:$G$227,MATCH($C204,'24A'!$B$192:$B$227,0)),0)</f>
        <v>0</v>
      </c>
      <c r="AD204" s="433">
        <f>IFERROR(INDEX('25A'!$G$192:$G$227,MATCH($C204,'25A'!$B$192:$B$227,0)),0)</f>
        <v>0</v>
      </c>
      <c r="AE204" s="433">
        <f>IFERROR(INDEX('26A'!$G$192:$G$227,MATCH($C204,'26A'!$B$192:$B$227,0)),0)</f>
        <v>0</v>
      </c>
      <c r="AF204" s="433">
        <f>IFERROR(INDEX('27A'!$G$192:$G$227,MATCH($C204,'27A'!$B$192:$B$227,0)),0)</f>
        <v>0</v>
      </c>
      <c r="AG204" s="433">
        <f>IFERROR(INDEX('28A'!$G$192:$G$227,MATCH($C204,'28A'!$B$192:$B$227,0)),0)</f>
        <v>0</v>
      </c>
      <c r="AH204" s="433">
        <f>IFERROR(INDEX('29A'!$G$192:$G$227,MATCH($C204,'29A'!$B$192:$B$227,0)),0)</f>
        <v>0</v>
      </c>
      <c r="AI204" s="433">
        <f>IFERROR(INDEX('30A'!$G$192:$G$227,MATCH($C204,'30A'!$B$192:$B$227,0)),0)</f>
        <v>0</v>
      </c>
    </row>
    <row r="205" spans="1:35" ht="17.399999999999999" hidden="1">
      <c r="A205" s="314"/>
      <c r="B205" s="314"/>
      <c r="C205" s="302" t="s">
        <v>228</v>
      </c>
      <c r="D205" s="309" t="s">
        <v>209</v>
      </c>
      <c r="E205" s="303">
        <f t="shared" si="2"/>
        <v>0</v>
      </c>
      <c r="F205" s="433">
        <f>IFERROR(INDEX('1A'!$G$192:$G$227,MATCH(C205,'1A'!$B$192:$B$227,0)),0)</f>
        <v>0</v>
      </c>
      <c r="G205" s="433">
        <f>IFERROR(INDEX('2A'!$G$192:$G$227,MATCH(C205,'2A'!$B$192:$B$227,0)),0)</f>
        <v>0</v>
      </c>
      <c r="H205" s="433">
        <f>IFERROR(INDEX('3A'!$G$192:$G$227,MATCH(C205,'3A'!$B$192:$B$227,0)),0)</f>
        <v>0</v>
      </c>
      <c r="I205" s="433">
        <f>IFERROR(INDEX('4A'!$G$192:$G$227,MATCH(C205,'4A'!$B$192:$B$227,0)),0)</f>
        <v>0</v>
      </c>
      <c r="J205" s="433">
        <f>IFERROR(INDEX('5A'!$G$192:$G$227,MATCH(C205,'5A'!$B$192:$B$227,0)),0)</f>
        <v>0</v>
      </c>
      <c r="K205" s="433">
        <f>IFERROR(INDEX('6A'!$G$192:$G$227,MATCH(C205,'6A'!$B$192:$B$227,0)),0)</f>
        <v>0</v>
      </c>
      <c r="L205" s="433">
        <f>IFERROR(INDEX('7A'!$G$192:$G$227,MATCH(C205,'7A'!$B$192:$B$227,0)),0)</f>
        <v>0</v>
      </c>
      <c r="M205" s="433">
        <f>IFERROR(INDEX('8A'!$G$192:$G$227,MATCH(C205,'8A'!$B$192:$B$227,0)),0)</f>
        <v>0</v>
      </c>
      <c r="N205" s="433">
        <f>IFERROR(INDEX('9A'!$G$192:$G$227,MATCH(C205,'9A'!$B$192:$B$227,0)),0)</f>
        <v>0</v>
      </c>
      <c r="O205" s="433">
        <f>IFERROR(INDEX('10A'!$G$192:$G$227,MATCH(C205,'10A'!$B$192:$B$227,0)),0)</f>
        <v>0</v>
      </c>
      <c r="P205" s="433">
        <f>IFERROR(INDEX('11A'!$G$192:$G$227,MATCH(C205,'11A'!$B$192:$B$227,0)),0)</f>
        <v>0</v>
      </c>
      <c r="Q205" s="433">
        <f>IFERROR(INDEX('12A'!$G$192:$G$227,MATCH(C205,'12A'!$B$192:$B$227,0)),0)</f>
        <v>0</v>
      </c>
      <c r="R205" s="433">
        <f>IFERROR(INDEX('13A'!$G$192:$G$227,MATCH(C205,'13A'!$B$192:$B$227,0)),0)</f>
        <v>0</v>
      </c>
      <c r="S205" s="433">
        <f>IFERROR(INDEX('14A'!$G$192:$G$227,MATCH(C205,'14A'!$B$192:$B$227,0)),0)</f>
        <v>0</v>
      </c>
      <c r="T205" s="433">
        <f>IFERROR(INDEX('15A'!$G$192:$G$227,MATCH(C205,'15A'!$B$192:$B$227,0)),0)</f>
        <v>0</v>
      </c>
      <c r="U205" s="433">
        <f>IFERROR(INDEX('16A'!$G$192:$G$227,MATCH($C205,'16A'!$B$192:$B$227,0)),0)</f>
        <v>0</v>
      </c>
      <c r="V205" s="433">
        <f>IFERROR(INDEX('17A'!$G$192:$G$227,MATCH($C205,'17A'!$B$192:$B$227,0)),0)</f>
        <v>0</v>
      </c>
      <c r="W205" s="433">
        <f>IFERROR(INDEX('18A'!$G$192:$G$227,MATCH($C205,'18A'!$B$192:$B$227,0)),0)</f>
        <v>0</v>
      </c>
      <c r="X205" s="433">
        <f>IFERROR(INDEX('19A'!$G$192:$G$227,MATCH($C205,'19A'!$B$192:$B$227,0)),0)</f>
        <v>0</v>
      </c>
      <c r="Y205" s="433">
        <f>IFERROR(INDEX('20A'!$G$192:$G$227,MATCH($C205,'20A'!$B$192:$B$227,0)),0)</f>
        <v>0</v>
      </c>
      <c r="Z205" s="433">
        <f>IFERROR(INDEX('21A'!$G$192:$G$227,MATCH($C205,'21A'!$B$192:$B$227,0)),0)</f>
        <v>0</v>
      </c>
      <c r="AA205" s="433">
        <f>IFERROR(INDEX('22A'!$G$192:$G$227,MATCH($C205,'22A'!$B$192:$B$227,0)),0)</f>
        <v>0</v>
      </c>
      <c r="AB205" s="433">
        <f>IFERROR(INDEX('23A'!$G$192:$G$227,MATCH($C205,'23A'!$B$192:$B$227,0)),0)</f>
        <v>0</v>
      </c>
      <c r="AC205" s="433">
        <f>IFERROR(INDEX('24A'!$G$192:$G$227,MATCH($C205,'24A'!$B$192:$B$227,0)),0)</f>
        <v>0</v>
      </c>
      <c r="AD205" s="433">
        <f>IFERROR(INDEX('25A'!$G$192:$G$227,MATCH($C205,'25A'!$B$192:$B$227,0)),0)</f>
        <v>0</v>
      </c>
      <c r="AE205" s="433">
        <f>IFERROR(INDEX('26A'!$G$192:$G$227,MATCH($C205,'26A'!$B$192:$B$227,0)),0)</f>
        <v>0</v>
      </c>
      <c r="AF205" s="433">
        <f>IFERROR(INDEX('27A'!$G$192:$G$227,MATCH($C205,'27A'!$B$192:$B$227,0)),0)</f>
        <v>0</v>
      </c>
      <c r="AG205" s="433">
        <f>IFERROR(INDEX('28A'!$G$192:$G$227,MATCH($C205,'28A'!$B$192:$B$227,0)),0)</f>
        <v>0</v>
      </c>
      <c r="AH205" s="433">
        <f>IFERROR(INDEX('29A'!$G$192:$G$227,MATCH($C205,'29A'!$B$192:$B$227,0)),0)</f>
        <v>0</v>
      </c>
      <c r="AI205" s="433">
        <f>IFERROR(INDEX('30A'!$G$192:$G$227,MATCH($C205,'30A'!$B$192:$B$227,0)),0)</f>
        <v>0</v>
      </c>
    </row>
    <row r="206" spans="1:35" ht="17.399999999999999" hidden="1">
      <c r="A206" s="314"/>
      <c r="B206" s="314"/>
      <c r="C206" s="302" t="s">
        <v>229</v>
      </c>
      <c r="D206" s="309" t="s">
        <v>209</v>
      </c>
      <c r="E206" s="303">
        <f t="shared" ref="E206:E262" si="3">SUM(F206:T206)</f>
        <v>0</v>
      </c>
      <c r="F206" s="433">
        <f>IFERROR(INDEX('1A'!$G$192:$G$227,MATCH(C206,'1A'!$B$192:$B$227,0)),0)</f>
        <v>0</v>
      </c>
      <c r="G206" s="433">
        <f>IFERROR(INDEX('2A'!$G$192:$G$227,MATCH(C206,'2A'!$B$192:$B$227,0)),0)</f>
        <v>0</v>
      </c>
      <c r="H206" s="433">
        <f>IFERROR(INDEX('3A'!$G$192:$G$227,MATCH(C206,'3A'!$B$192:$B$227,0)),0)</f>
        <v>0</v>
      </c>
      <c r="I206" s="433">
        <f>IFERROR(INDEX('4A'!$G$192:$G$227,MATCH(C206,'4A'!$B$192:$B$227,0)),0)</f>
        <v>0</v>
      </c>
      <c r="J206" s="433">
        <f>IFERROR(INDEX('5A'!$G$192:$G$227,MATCH(C206,'5A'!$B$192:$B$227,0)),0)</f>
        <v>0</v>
      </c>
      <c r="K206" s="433">
        <f>IFERROR(INDEX('6A'!$G$192:$G$227,MATCH(C206,'6A'!$B$192:$B$227,0)),0)</f>
        <v>0</v>
      </c>
      <c r="L206" s="433">
        <f>IFERROR(INDEX('7A'!$G$192:$G$227,MATCH(C206,'7A'!$B$192:$B$227,0)),0)</f>
        <v>0</v>
      </c>
      <c r="M206" s="433">
        <f>IFERROR(INDEX('8A'!$G$192:$G$227,MATCH(C206,'8A'!$B$192:$B$227,0)),0)</f>
        <v>0</v>
      </c>
      <c r="N206" s="433">
        <f>IFERROR(INDEX('9A'!$G$192:$G$227,MATCH(C206,'9A'!$B$192:$B$227,0)),0)</f>
        <v>0</v>
      </c>
      <c r="O206" s="433">
        <f>IFERROR(INDEX('10A'!$G$192:$G$227,MATCH(C206,'10A'!$B$192:$B$227,0)),0)</f>
        <v>0</v>
      </c>
      <c r="P206" s="433">
        <f>IFERROR(INDEX('11A'!$G$192:$G$227,MATCH(C206,'11A'!$B$192:$B$227,0)),0)</f>
        <v>0</v>
      </c>
      <c r="Q206" s="433">
        <f>IFERROR(INDEX('12A'!$G$192:$G$227,MATCH(C206,'12A'!$B$192:$B$227,0)),0)</f>
        <v>0</v>
      </c>
      <c r="R206" s="433">
        <f>IFERROR(INDEX('13A'!$G$192:$G$227,MATCH(C206,'13A'!$B$192:$B$227,0)),0)</f>
        <v>0</v>
      </c>
      <c r="S206" s="433">
        <f>IFERROR(INDEX('14A'!$G$192:$G$227,MATCH(C206,'14A'!$B$192:$B$227,0)),0)</f>
        <v>0</v>
      </c>
      <c r="T206" s="433">
        <f>IFERROR(INDEX('15A'!$G$192:$G$227,MATCH(C206,'15A'!$B$192:$B$227,0)),0)</f>
        <v>0</v>
      </c>
      <c r="U206" s="433">
        <f>IFERROR(INDEX('16A'!$G$192:$G$227,MATCH($C206,'16A'!$B$192:$B$227,0)),0)</f>
        <v>0</v>
      </c>
      <c r="V206" s="433">
        <f>IFERROR(INDEX('17A'!$G$192:$G$227,MATCH($C206,'17A'!$B$192:$B$227,0)),0)</f>
        <v>0</v>
      </c>
      <c r="W206" s="433">
        <f>IFERROR(INDEX('18A'!$G$192:$G$227,MATCH($C206,'18A'!$B$192:$B$227,0)),0)</f>
        <v>0</v>
      </c>
      <c r="X206" s="433">
        <f>IFERROR(INDEX('19A'!$G$192:$G$227,MATCH($C206,'19A'!$B$192:$B$227,0)),0)</f>
        <v>0</v>
      </c>
      <c r="Y206" s="433">
        <f>IFERROR(INDEX('20A'!$G$192:$G$227,MATCH($C206,'20A'!$B$192:$B$227,0)),0)</f>
        <v>0</v>
      </c>
      <c r="Z206" s="433">
        <f>IFERROR(INDEX('21A'!$G$192:$G$227,MATCH($C206,'21A'!$B$192:$B$227,0)),0)</f>
        <v>0</v>
      </c>
      <c r="AA206" s="433">
        <f>IFERROR(INDEX('22A'!$G$192:$G$227,MATCH($C206,'22A'!$B$192:$B$227,0)),0)</f>
        <v>0</v>
      </c>
      <c r="AB206" s="433">
        <f>IFERROR(INDEX('23A'!$G$192:$G$227,MATCH($C206,'23A'!$B$192:$B$227,0)),0)</f>
        <v>0</v>
      </c>
      <c r="AC206" s="433">
        <f>IFERROR(INDEX('24A'!$G$192:$G$227,MATCH($C206,'24A'!$B$192:$B$227,0)),0)</f>
        <v>0</v>
      </c>
      <c r="AD206" s="433">
        <f>IFERROR(INDEX('25A'!$G$192:$G$227,MATCH($C206,'25A'!$B$192:$B$227,0)),0)</f>
        <v>0</v>
      </c>
      <c r="AE206" s="433">
        <f>IFERROR(INDEX('26A'!$G$192:$G$227,MATCH($C206,'26A'!$B$192:$B$227,0)),0)</f>
        <v>0</v>
      </c>
      <c r="AF206" s="433">
        <f>IFERROR(INDEX('27A'!$G$192:$G$227,MATCH($C206,'27A'!$B$192:$B$227,0)),0)</f>
        <v>0</v>
      </c>
      <c r="AG206" s="433">
        <f>IFERROR(INDEX('28A'!$G$192:$G$227,MATCH($C206,'28A'!$B$192:$B$227,0)),0)</f>
        <v>0</v>
      </c>
      <c r="AH206" s="433">
        <f>IFERROR(INDEX('29A'!$G$192:$G$227,MATCH($C206,'29A'!$B$192:$B$227,0)),0)</f>
        <v>0</v>
      </c>
      <c r="AI206" s="433">
        <f>IFERROR(INDEX('30A'!$G$192:$G$227,MATCH($C206,'30A'!$B$192:$B$227,0)),0)</f>
        <v>0</v>
      </c>
    </row>
    <row r="207" spans="1:35" ht="17.399999999999999" hidden="1">
      <c r="A207" s="314"/>
      <c r="B207" s="314"/>
      <c r="C207" s="302" t="s">
        <v>230</v>
      </c>
      <c r="D207" s="309" t="s">
        <v>209</v>
      </c>
      <c r="E207" s="303">
        <f t="shared" si="3"/>
        <v>0</v>
      </c>
      <c r="F207" s="433">
        <f>IFERROR(INDEX('1A'!$G$192:$G$227,MATCH(C207,'1A'!$B$192:$B$227,0)),0)</f>
        <v>0</v>
      </c>
      <c r="G207" s="433">
        <f>IFERROR(INDEX('2A'!$G$192:$G$227,MATCH(C207,'2A'!$B$192:$B$227,0)),0)</f>
        <v>0</v>
      </c>
      <c r="H207" s="433">
        <f>IFERROR(INDEX('3A'!$G$192:$G$227,MATCH(C207,'3A'!$B$192:$B$227,0)),0)</f>
        <v>0</v>
      </c>
      <c r="I207" s="433">
        <f>IFERROR(INDEX('4A'!$G$192:$G$227,MATCH(C207,'4A'!$B$192:$B$227,0)),0)</f>
        <v>0</v>
      </c>
      <c r="J207" s="433">
        <f>IFERROR(INDEX('5A'!$G$192:$G$227,MATCH(C207,'5A'!$B$192:$B$227,0)),0)</f>
        <v>0</v>
      </c>
      <c r="K207" s="433">
        <f>IFERROR(INDEX('6A'!$G$192:$G$227,MATCH(C207,'6A'!$B$192:$B$227,0)),0)</f>
        <v>0</v>
      </c>
      <c r="L207" s="433">
        <f>IFERROR(INDEX('7A'!$G$192:$G$227,MATCH(C207,'7A'!$B$192:$B$227,0)),0)</f>
        <v>0</v>
      </c>
      <c r="M207" s="433">
        <f>IFERROR(INDEX('8A'!$G$192:$G$227,MATCH(C207,'8A'!$B$192:$B$227,0)),0)</f>
        <v>0</v>
      </c>
      <c r="N207" s="433">
        <f>IFERROR(INDEX('9A'!$G$192:$G$227,MATCH(C207,'9A'!$B$192:$B$227,0)),0)</f>
        <v>0</v>
      </c>
      <c r="O207" s="433">
        <f>IFERROR(INDEX('10A'!$G$192:$G$227,MATCH(C207,'10A'!$B$192:$B$227,0)),0)</f>
        <v>0</v>
      </c>
      <c r="P207" s="433">
        <f>IFERROR(INDEX('11A'!$G$192:$G$227,MATCH(C207,'11A'!$B$192:$B$227,0)),0)</f>
        <v>0</v>
      </c>
      <c r="Q207" s="433">
        <f>IFERROR(INDEX('12A'!$G$192:$G$227,MATCH(C207,'12A'!$B$192:$B$227,0)),0)</f>
        <v>0</v>
      </c>
      <c r="R207" s="433">
        <f>IFERROR(INDEX('13A'!$G$192:$G$227,MATCH(C207,'13A'!$B$192:$B$227,0)),0)</f>
        <v>0</v>
      </c>
      <c r="S207" s="433">
        <f>IFERROR(INDEX('14A'!$G$192:$G$227,MATCH(C207,'14A'!$B$192:$B$227,0)),0)</f>
        <v>0</v>
      </c>
      <c r="T207" s="433">
        <f>IFERROR(INDEX('15A'!$G$192:$G$227,MATCH(C207,'15A'!$B$192:$B$227,0)),0)</f>
        <v>0</v>
      </c>
      <c r="U207" s="433">
        <f>IFERROR(INDEX('16A'!$G$192:$G$227,MATCH($C207,'16A'!$B$192:$B$227,0)),0)</f>
        <v>0</v>
      </c>
      <c r="V207" s="433">
        <f>IFERROR(INDEX('17A'!$G$192:$G$227,MATCH($C207,'17A'!$B$192:$B$227,0)),0)</f>
        <v>0</v>
      </c>
      <c r="W207" s="433">
        <f>IFERROR(INDEX('18A'!$G$192:$G$227,MATCH($C207,'18A'!$B$192:$B$227,0)),0)</f>
        <v>0</v>
      </c>
      <c r="X207" s="433">
        <f>IFERROR(INDEX('19A'!$G$192:$G$227,MATCH($C207,'19A'!$B$192:$B$227,0)),0)</f>
        <v>0</v>
      </c>
      <c r="Y207" s="433">
        <f>IFERROR(INDEX('20A'!$G$192:$G$227,MATCH($C207,'20A'!$B$192:$B$227,0)),0)</f>
        <v>0</v>
      </c>
      <c r="Z207" s="433">
        <f>IFERROR(INDEX('21A'!$G$192:$G$227,MATCH($C207,'21A'!$B$192:$B$227,0)),0)</f>
        <v>0</v>
      </c>
      <c r="AA207" s="433">
        <f>IFERROR(INDEX('22A'!$G$192:$G$227,MATCH($C207,'22A'!$B$192:$B$227,0)),0)</f>
        <v>0</v>
      </c>
      <c r="AB207" s="433">
        <f>IFERROR(INDEX('23A'!$G$192:$G$227,MATCH($C207,'23A'!$B$192:$B$227,0)),0)</f>
        <v>0</v>
      </c>
      <c r="AC207" s="433">
        <f>IFERROR(INDEX('24A'!$G$192:$G$227,MATCH($C207,'24A'!$B$192:$B$227,0)),0)</f>
        <v>0</v>
      </c>
      <c r="AD207" s="433">
        <f>IFERROR(INDEX('25A'!$G$192:$G$227,MATCH($C207,'25A'!$B$192:$B$227,0)),0)</f>
        <v>0</v>
      </c>
      <c r="AE207" s="433">
        <f>IFERROR(INDEX('26A'!$G$192:$G$227,MATCH($C207,'26A'!$B$192:$B$227,0)),0)</f>
        <v>0</v>
      </c>
      <c r="AF207" s="433">
        <f>IFERROR(INDEX('27A'!$G$192:$G$227,MATCH($C207,'27A'!$B$192:$B$227,0)),0)</f>
        <v>0</v>
      </c>
      <c r="AG207" s="433">
        <f>IFERROR(INDEX('28A'!$G$192:$G$227,MATCH($C207,'28A'!$B$192:$B$227,0)),0)</f>
        <v>0</v>
      </c>
      <c r="AH207" s="433">
        <f>IFERROR(INDEX('29A'!$G$192:$G$227,MATCH($C207,'29A'!$B$192:$B$227,0)),0)</f>
        <v>0</v>
      </c>
      <c r="AI207" s="433">
        <f>IFERROR(INDEX('30A'!$G$192:$G$227,MATCH($C207,'30A'!$B$192:$B$227,0)),0)</f>
        <v>0</v>
      </c>
    </row>
    <row r="208" spans="1:35" ht="17.399999999999999" hidden="1">
      <c r="A208" s="314"/>
      <c r="B208" s="314"/>
      <c r="C208" s="302" t="s">
        <v>231</v>
      </c>
      <c r="D208" s="309" t="s">
        <v>209</v>
      </c>
      <c r="E208" s="303">
        <f t="shared" si="3"/>
        <v>0</v>
      </c>
      <c r="F208" s="433">
        <f>IFERROR(INDEX('1A'!$G$192:$G$227,MATCH(C208,'1A'!$B$192:$B$227,0)),0)</f>
        <v>0</v>
      </c>
      <c r="G208" s="433">
        <f>IFERROR(INDEX('2A'!$G$192:$G$227,MATCH(C208,'2A'!$B$192:$B$227,0)),0)</f>
        <v>0</v>
      </c>
      <c r="H208" s="433">
        <f>IFERROR(INDEX('3A'!$G$192:$G$227,MATCH(C208,'3A'!$B$192:$B$227,0)),0)</f>
        <v>0</v>
      </c>
      <c r="I208" s="433">
        <f>IFERROR(INDEX('4A'!$G$192:$G$227,MATCH(C208,'4A'!$B$192:$B$227,0)),0)</f>
        <v>0</v>
      </c>
      <c r="J208" s="433">
        <f>IFERROR(INDEX('5A'!$G$192:$G$227,MATCH(C208,'5A'!$B$192:$B$227,0)),0)</f>
        <v>0</v>
      </c>
      <c r="K208" s="433">
        <f>IFERROR(INDEX('6A'!$G$192:$G$227,MATCH(C208,'6A'!$B$192:$B$227,0)),0)</f>
        <v>0</v>
      </c>
      <c r="L208" s="433">
        <f>IFERROR(INDEX('7A'!$G$192:$G$227,MATCH(C208,'7A'!$B$192:$B$227,0)),0)</f>
        <v>0</v>
      </c>
      <c r="M208" s="433">
        <f>IFERROR(INDEX('8A'!$G$192:$G$227,MATCH(C208,'8A'!$B$192:$B$227,0)),0)</f>
        <v>0</v>
      </c>
      <c r="N208" s="433">
        <f>IFERROR(INDEX('9A'!$G$192:$G$227,MATCH(C208,'9A'!$B$192:$B$227,0)),0)</f>
        <v>0</v>
      </c>
      <c r="O208" s="433">
        <f>IFERROR(INDEX('10A'!$G$192:$G$227,MATCH(C208,'10A'!$B$192:$B$227,0)),0)</f>
        <v>0</v>
      </c>
      <c r="P208" s="433">
        <f>IFERROR(INDEX('11A'!$G$192:$G$227,MATCH(C208,'11A'!$B$192:$B$227,0)),0)</f>
        <v>0</v>
      </c>
      <c r="Q208" s="433">
        <f>IFERROR(INDEX('12A'!$G$192:$G$227,MATCH(C208,'12A'!$B$192:$B$227,0)),0)</f>
        <v>0</v>
      </c>
      <c r="R208" s="433">
        <f>IFERROR(INDEX('13A'!$G$192:$G$227,MATCH(C208,'13A'!$B$192:$B$227,0)),0)</f>
        <v>0</v>
      </c>
      <c r="S208" s="433">
        <f>IFERROR(INDEX('14A'!$G$192:$G$227,MATCH(C208,'14A'!$B$192:$B$227,0)),0)</f>
        <v>0</v>
      </c>
      <c r="T208" s="433">
        <f>IFERROR(INDEX('15A'!$G$192:$G$227,MATCH(C208,'15A'!$B$192:$B$227,0)),0)</f>
        <v>0</v>
      </c>
      <c r="U208" s="433">
        <f>IFERROR(INDEX('16A'!$G$192:$G$227,MATCH($C208,'16A'!$B$192:$B$227,0)),0)</f>
        <v>0</v>
      </c>
      <c r="V208" s="433">
        <f>IFERROR(INDEX('17A'!$G$192:$G$227,MATCH($C208,'17A'!$B$192:$B$227,0)),0)</f>
        <v>0</v>
      </c>
      <c r="W208" s="433">
        <f>IFERROR(INDEX('18A'!$G$192:$G$227,MATCH($C208,'18A'!$B$192:$B$227,0)),0)</f>
        <v>0</v>
      </c>
      <c r="X208" s="433">
        <f>IFERROR(INDEX('19A'!$G$192:$G$227,MATCH($C208,'19A'!$B$192:$B$227,0)),0)</f>
        <v>0</v>
      </c>
      <c r="Y208" s="433">
        <f>IFERROR(INDEX('20A'!$G$192:$G$227,MATCH($C208,'20A'!$B$192:$B$227,0)),0)</f>
        <v>0</v>
      </c>
      <c r="Z208" s="433">
        <f>IFERROR(INDEX('21A'!$G$192:$G$227,MATCH($C208,'21A'!$B$192:$B$227,0)),0)</f>
        <v>0</v>
      </c>
      <c r="AA208" s="433">
        <f>IFERROR(INDEX('22A'!$G$192:$G$227,MATCH($C208,'22A'!$B$192:$B$227,0)),0)</f>
        <v>0</v>
      </c>
      <c r="AB208" s="433">
        <f>IFERROR(INDEX('23A'!$G$192:$G$227,MATCH($C208,'23A'!$B$192:$B$227,0)),0)</f>
        <v>0</v>
      </c>
      <c r="AC208" s="433">
        <f>IFERROR(INDEX('24A'!$G$192:$G$227,MATCH($C208,'24A'!$B$192:$B$227,0)),0)</f>
        <v>0</v>
      </c>
      <c r="AD208" s="433">
        <f>IFERROR(INDEX('25A'!$G$192:$G$227,MATCH($C208,'25A'!$B$192:$B$227,0)),0)</f>
        <v>0</v>
      </c>
      <c r="AE208" s="433">
        <f>IFERROR(INDEX('26A'!$G$192:$G$227,MATCH($C208,'26A'!$B$192:$B$227,0)),0)</f>
        <v>0</v>
      </c>
      <c r="AF208" s="433">
        <f>IFERROR(INDEX('27A'!$G$192:$G$227,MATCH($C208,'27A'!$B$192:$B$227,0)),0)</f>
        <v>0</v>
      </c>
      <c r="AG208" s="433">
        <f>IFERROR(INDEX('28A'!$G$192:$G$227,MATCH($C208,'28A'!$B$192:$B$227,0)),0)</f>
        <v>0</v>
      </c>
      <c r="AH208" s="433">
        <f>IFERROR(INDEX('29A'!$G$192:$G$227,MATCH($C208,'29A'!$B$192:$B$227,0)),0)</f>
        <v>0</v>
      </c>
      <c r="AI208" s="433">
        <f>IFERROR(INDEX('30A'!$G$192:$G$227,MATCH($C208,'30A'!$B$192:$B$227,0)),0)</f>
        <v>0</v>
      </c>
    </row>
    <row r="209" spans="1:35" ht="17.399999999999999" hidden="1">
      <c r="A209" s="314"/>
      <c r="B209" s="314"/>
      <c r="C209" s="302" t="s">
        <v>232</v>
      </c>
      <c r="D209" s="309" t="s">
        <v>209</v>
      </c>
      <c r="E209" s="303">
        <f t="shared" si="3"/>
        <v>0</v>
      </c>
      <c r="F209" s="433">
        <f>IFERROR(INDEX('1A'!$G$192:$G$227,MATCH(C209,'1A'!$B$192:$B$227,0)),0)</f>
        <v>0</v>
      </c>
      <c r="G209" s="433">
        <f>IFERROR(INDEX('2A'!$G$192:$G$227,MATCH(C209,'2A'!$B$192:$B$227,0)),0)</f>
        <v>0</v>
      </c>
      <c r="H209" s="433">
        <f>IFERROR(INDEX('3A'!$G$192:$G$227,MATCH(C209,'3A'!$B$192:$B$227,0)),0)</f>
        <v>0</v>
      </c>
      <c r="I209" s="433">
        <f>IFERROR(INDEX('4A'!$G$192:$G$227,MATCH(C209,'4A'!$B$192:$B$227,0)),0)</f>
        <v>0</v>
      </c>
      <c r="J209" s="433">
        <f>IFERROR(INDEX('5A'!$G$192:$G$227,MATCH(C209,'5A'!$B$192:$B$227,0)),0)</f>
        <v>0</v>
      </c>
      <c r="K209" s="433">
        <f>IFERROR(INDEX('6A'!$G$192:$G$227,MATCH(C209,'6A'!$B$192:$B$227,0)),0)</f>
        <v>0</v>
      </c>
      <c r="L209" s="433">
        <f>IFERROR(INDEX('7A'!$G$192:$G$227,MATCH(C209,'7A'!$B$192:$B$227,0)),0)</f>
        <v>0</v>
      </c>
      <c r="M209" s="433">
        <f>IFERROR(INDEX('8A'!$G$192:$G$227,MATCH(C209,'8A'!$B$192:$B$227,0)),0)</f>
        <v>0</v>
      </c>
      <c r="N209" s="433">
        <f>IFERROR(INDEX('9A'!$G$192:$G$227,MATCH(C209,'9A'!$B$192:$B$227,0)),0)</f>
        <v>0</v>
      </c>
      <c r="O209" s="433">
        <f>IFERROR(INDEX('10A'!$G$192:$G$227,MATCH(C209,'10A'!$B$192:$B$227,0)),0)</f>
        <v>0</v>
      </c>
      <c r="P209" s="433">
        <f>IFERROR(INDEX('11A'!$G$192:$G$227,MATCH(C209,'11A'!$B$192:$B$227,0)),0)</f>
        <v>0</v>
      </c>
      <c r="Q209" s="433">
        <f>IFERROR(INDEX('12A'!$G$192:$G$227,MATCH(C209,'12A'!$B$192:$B$227,0)),0)</f>
        <v>0</v>
      </c>
      <c r="R209" s="433">
        <f>IFERROR(INDEX('13A'!$G$192:$G$227,MATCH(C209,'13A'!$B$192:$B$227,0)),0)</f>
        <v>0</v>
      </c>
      <c r="S209" s="433">
        <f>IFERROR(INDEX('14A'!$G$192:$G$227,MATCH(C209,'14A'!$B$192:$B$227,0)),0)</f>
        <v>0</v>
      </c>
      <c r="T209" s="433">
        <f>IFERROR(INDEX('15A'!$G$192:$G$227,MATCH(C209,'15A'!$B$192:$B$227,0)),0)</f>
        <v>0</v>
      </c>
      <c r="U209" s="433">
        <f>IFERROR(INDEX('16A'!$G$192:$G$227,MATCH($C209,'16A'!$B$192:$B$227,0)),0)</f>
        <v>0</v>
      </c>
      <c r="V209" s="433">
        <f>IFERROR(INDEX('17A'!$G$192:$G$227,MATCH($C209,'17A'!$B$192:$B$227,0)),0)</f>
        <v>0</v>
      </c>
      <c r="W209" s="433">
        <f>IFERROR(INDEX('18A'!$G$192:$G$227,MATCH($C209,'18A'!$B$192:$B$227,0)),0)</f>
        <v>0</v>
      </c>
      <c r="X209" s="433">
        <f>IFERROR(INDEX('19A'!$G$192:$G$227,MATCH($C209,'19A'!$B$192:$B$227,0)),0)</f>
        <v>0</v>
      </c>
      <c r="Y209" s="433">
        <f>IFERROR(INDEX('20A'!$G$192:$G$227,MATCH($C209,'20A'!$B$192:$B$227,0)),0)</f>
        <v>0</v>
      </c>
      <c r="Z209" s="433">
        <f>IFERROR(INDEX('21A'!$G$192:$G$227,MATCH($C209,'21A'!$B$192:$B$227,0)),0)</f>
        <v>0</v>
      </c>
      <c r="AA209" s="433">
        <f>IFERROR(INDEX('22A'!$G$192:$G$227,MATCH($C209,'22A'!$B$192:$B$227,0)),0)</f>
        <v>0</v>
      </c>
      <c r="AB209" s="433">
        <f>IFERROR(INDEX('23A'!$G$192:$G$227,MATCH($C209,'23A'!$B$192:$B$227,0)),0)</f>
        <v>0</v>
      </c>
      <c r="AC209" s="433">
        <f>IFERROR(INDEX('24A'!$G$192:$G$227,MATCH($C209,'24A'!$B$192:$B$227,0)),0)</f>
        <v>0</v>
      </c>
      <c r="AD209" s="433">
        <f>IFERROR(INDEX('25A'!$G$192:$G$227,MATCH($C209,'25A'!$B$192:$B$227,0)),0)</f>
        <v>0</v>
      </c>
      <c r="AE209" s="433">
        <f>IFERROR(INDEX('26A'!$G$192:$G$227,MATCH($C209,'26A'!$B$192:$B$227,0)),0)</f>
        <v>0</v>
      </c>
      <c r="AF209" s="433">
        <f>IFERROR(INDEX('27A'!$G$192:$G$227,MATCH($C209,'27A'!$B$192:$B$227,0)),0)</f>
        <v>0</v>
      </c>
      <c r="AG209" s="433">
        <f>IFERROR(INDEX('28A'!$G$192:$G$227,MATCH($C209,'28A'!$B$192:$B$227,0)),0)</f>
        <v>0</v>
      </c>
      <c r="AH209" s="433">
        <f>IFERROR(INDEX('29A'!$G$192:$G$227,MATCH($C209,'29A'!$B$192:$B$227,0)),0)</f>
        <v>0</v>
      </c>
      <c r="AI209" s="433">
        <f>IFERROR(INDEX('30A'!$G$192:$G$227,MATCH($C209,'30A'!$B$192:$B$227,0)),0)</f>
        <v>0</v>
      </c>
    </row>
    <row r="210" spans="1:35" ht="17.399999999999999" hidden="1">
      <c r="A210" s="314"/>
      <c r="B210" s="314"/>
      <c r="C210" s="302" t="s">
        <v>233</v>
      </c>
      <c r="D210" s="309" t="s">
        <v>209</v>
      </c>
      <c r="E210" s="303">
        <f t="shared" si="3"/>
        <v>0</v>
      </c>
      <c r="F210" s="433">
        <f>IFERROR(INDEX('1A'!$G$192:$G$227,MATCH(C210,'1A'!$B$192:$B$227,0)),0)</f>
        <v>0</v>
      </c>
      <c r="G210" s="433">
        <f>IFERROR(INDEX('2A'!$G$192:$G$227,MATCH(C210,'2A'!$B$192:$B$227,0)),0)</f>
        <v>0</v>
      </c>
      <c r="H210" s="433">
        <f>IFERROR(INDEX('3A'!$G$192:$G$227,MATCH(C210,'3A'!$B$192:$B$227,0)),0)</f>
        <v>0</v>
      </c>
      <c r="I210" s="433">
        <f>IFERROR(INDEX('4A'!$G$192:$G$227,MATCH(C210,'4A'!$B$192:$B$227,0)),0)</f>
        <v>0</v>
      </c>
      <c r="J210" s="433">
        <f>IFERROR(INDEX('5A'!$G$192:$G$227,MATCH(C210,'5A'!$B$192:$B$227,0)),0)</f>
        <v>0</v>
      </c>
      <c r="K210" s="433">
        <f>IFERROR(INDEX('6A'!$G$192:$G$227,MATCH(C210,'6A'!$B$192:$B$227,0)),0)</f>
        <v>0</v>
      </c>
      <c r="L210" s="433">
        <f>IFERROR(INDEX('7A'!$G$192:$G$227,MATCH(C210,'7A'!$B$192:$B$227,0)),0)</f>
        <v>0</v>
      </c>
      <c r="M210" s="433">
        <f>IFERROR(INDEX('8A'!$G$192:$G$227,MATCH(C210,'8A'!$B$192:$B$227,0)),0)</f>
        <v>0</v>
      </c>
      <c r="N210" s="433">
        <f>IFERROR(INDEX('9A'!$G$192:$G$227,MATCH(C210,'9A'!$B$192:$B$227,0)),0)</f>
        <v>0</v>
      </c>
      <c r="O210" s="433">
        <f>IFERROR(INDEX('10A'!$G$192:$G$227,MATCH(C210,'10A'!$B$192:$B$227,0)),0)</f>
        <v>0</v>
      </c>
      <c r="P210" s="433">
        <f>IFERROR(INDEX('11A'!$G$192:$G$227,MATCH(C210,'11A'!$B$192:$B$227,0)),0)</f>
        <v>0</v>
      </c>
      <c r="Q210" s="433">
        <f>IFERROR(INDEX('12A'!$G$192:$G$227,MATCH(C210,'12A'!$B$192:$B$227,0)),0)</f>
        <v>0</v>
      </c>
      <c r="R210" s="433">
        <f>IFERROR(INDEX('13A'!$G$192:$G$227,MATCH(C210,'13A'!$B$192:$B$227,0)),0)</f>
        <v>0</v>
      </c>
      <c r="S210" s="433">
        <f>IFERROR(INDEX('14A'!$G$192:$G$227,MATCH(C210,'14A'!$B$192:$B$227,0)),0)</f>
        <v>0</v>
      </c>
      <c r="T210" s="433">
        <f>IFERROR(INDEX('15A'!$G$192:$G$227,MATCH(C210,'15A'!$B$192:$B$227,0)),0)</f>
        <v>0</v>
      </c>
      <c r="U210" s="433">
        <f>IFERROR(INDEX('16A'!$G$192:$G$227,MATCH($C210,'16A'!$B$192:$B$227,0)),0)</f>
        <v>0</v>
      </c>
      <c r="V210" s="433">
        <f>IFERROR(INDEX('17A'!$G$192:$G$227,MATCH($C210,'17A'!$B$192:$B$227,0)),0)</f>
        <v>0</v>
      </c>
      <c r="W210" s="433">
        <f>IFERROR(INDEX('18A'!$G$192:$G$227,MATCH($C210,'18A'!$B$192:$B$227,0)),0)</f>
        <v>0</v>
      </c>
      <c r="X210" s="433">
        <f>IFERROR(INDEX('19A'!$G$192:$G$227,MATCH($C210,'19A'!$B$192:$B$227,0)),0)</f>
        <v>0</v>
      </c>
      <c r="Y210" s="433">
        <f>IFERROR(INDEX('20A'!$G$192:$G$227,MATCH($C210,'20A'!$B$192:$B$227,0)),0)</f>
        <v>0</v>
      </c>
      <c r="Z210" s="433">
        <f>IFERROR(INDEX('21A'!$G$192:$G$227,MATCH($C210,'21A'!$B$192:$B$227,0)),0)</f>
        <v>0</v>
      </c>
      <c r="AA210" s="433">
        <f>IFERROR(INDEX('22A'!$G$192:$G$227,MATCH($C210,'22A'!$B$192:$B$227,0)),0)</f>
        <v>0</v>
      </c>
      <c r="AB210" s="433">
        <f>IFERROR(INDEX('23A'!$G$192:$G$227,MATCH($C210,'23A'!$B$192:$B$227,0)),0)</f>
        <v>0</v>
      </c>
      <c r="AC210" s="433">
        <f>IFERROR(INDEX('24A'!$G$192:$G$227,MATCH($C210,'24A'!$B$192:$B$227,0)),0)</f>
        <v>0</v>
      </c>
      <c r="AD210" s="433">
        <f>IFERROR(INDEX('25A'!$G$192:$G$227,MATCH($C210,'25A'!$B$192:$B$227,0)),0)</f>
        <v>0</v>
      </c>
      <c r="AE210" s="433">
        <f>IFERROR(INDEX('26A'!$G$192:$G$227,MATCH($C210,'26A'!$B$192:$B$227,0)),0)</f>
        <v>0</v>
      </c>
      <c r="AF210" s="433">
        <f>IFERROR(INDEX('27A'!$G$192:$G$227,MATCH($C210,'27A'!$B$192:$B$227,0)),0)</f>
        <v>0</v>
      </c>
      <c r="AG210" s="433">
        <f>IFERROR(INDEX('28A'!$G$192:$G$227,MATCH($C210,'28A'!$B$192:$B$227,0)),0)</f>
        <v>0</v>
      </c>
      <c r="AH210" s="433">
        <f>IFERROR(INDEX('29A'!$G$192:$G$227,MATCH($C210,'29A'!$B$192:$B$227,0)),0)</f>
        <v>0</v>
      </c>
      <c r="AI210" s="433">
        <f>IFERROR(INDEX('30A'!$G$192:$G$227,MATCH($C210,'30A'!$B$192:$B$227,0)),0)</f>
        <v>0</v>
      </c>
    </row>
    <row r="211" spans="1:35" ht="17.399999999999999" hidden="1">
      <c r="A211" s="314"/>
      <c r="B211" s="314"/>
      <c r="C211" s="302" t="s">
        <v>234</v>
      </c>
      <c r="D211" s="309" t="s">
        <v>209</v>
      </c>
      <c r="E211" s="303">
        <f t="shared" si="3"/>
        <v>0</v>
      </c>
      <c r="F211" s="433">
        <f>IFERROR(INDEX('1A'!$G$192:$G$227,MATCH(C211,'1A'!$B$192:$B$227,0)),0)</f>
        <v>0</v>
      </c>
      <c r="G211" s="433">
        <f>IFERROR(INDEX('2A'!$G$192:$G$227,MATCH(C211,'2A'!$B$192:$B$227,0)),0)</f>
        <v>0</v>
      </c>
      <c r="H211" s="433">
        <f>IFERROR(INDEX('3A'!$G$192:$G$227,MATCH(C211,'3A'!$B$192:$B$227,0)),0)</f>
        <v>0</v>
      </c>
      <c r="I211" s="433">
        <f>IFERROR(INDEX('4A'!$G$192:$G$227,MATCH(C211,'4A'!$B$192:$B$227,0)),0)</f>
        <v>0</v>
      </c>
      <c r="J211" s="433">
        <f>IFERROR(INDEX('5A'!$G$192:$G$227,MATCH(C211,'5A'!$B$192:$B$227,0)),0)</f>
        <v>0</v>
      </c>
      <c r="K211" s="433">
        <f>IFERROR(INDEX('6A'!$G$192:$G$227,MATCH(C211,'6A'!$B$192:$B$227,0)),0)</f>
        <v>0</v>
      </c>
      <c r="L211" s="433">
        <f>IFERROR(INDEX('7A'!$G$192:$G$227,MATCH(C211,'7A'!$B$192:$B$227,0)),0)</f>
        <v>0</v>
      </c>
      <c r="M211" s="433">
        <f>IFERROR(INDEX('8A'!$G$192:$G$227,MATCH(C211,'8A'!$B$192:$B$227,0)),0)</f>
        <v>0</v>
      </c>
      <c r="N211" s="433">
        <f>IFERROR(INDEX('9A'!$G$192:$G$227,MATCH(C211,'9A'!$B$192:$B$227,0)),0)</f>
        <v>0</v>
      </c>
      <c r="O211" s="433">
        <f>IFERROR(INDEX('10A'!$G$192:$G$227,MATCH(C211,'10A'!$B$192:$B$227,0)),0)</f>
        <v>0</v>
      </c>
      <c r="P211" s="433">
        <f>IFERROR(INDEX('11A'!$G$192:$G$227,MATCH(C211,'11A'!$B$192:$B$227,0)),0)</f>
        <v>0</v>
      </c>
      <c r="Q211" s="433">
        <f>IFERROR(INDEX('12A'!$G$192:$G$227,MATCH(C211,'12A'!$B$192:$B$227,0)),0)</f>
        <v>0</v>
      </c>
      <c r="R211" s="433">
        <f>IFERROR(INDEX('13A'!$G$192:$G$227,MATCH(C211,'13A'!$B$192:$B$227,0)),0)</f>
        <v>0</v>
      </c>
      <c r="S211" s="433">
        <f>IFERROR(INDEX('14A'!$G$192:$G$227,MATCH(C211,'14A'!$B$192:$B$227,0)),0)</f>
        <v>0</v>
      </c>
      <c r="T211" s="433">
        <f>IFERROR(INDEX('15A'!$G$192:$G$227,MATCH(C211,'15A'!$B$192:$B$227,0)),0)</f>
        <v>0</v>
      </c>
      <c r="U211" s="433">
        <f>IFERROR(INDEX('16A'!$G$192:$G$227,MATCH($C211,'16A'!$B$192:$B$227,0)),0)</f>
        <v>0</v>
      </c>
      <c r="V211" s="433">
        <f>IFERROR(INDEX('17A'!$G$192:$G$227,MATCH($C211,'17A'!$B$192:$B$227,0)),0)</f>
        <v>0</v>
      </c>
      <c r="W211" s="433">
        <f>IFERROR(INDEX('18A'!$G$192:$G$227,MATCH($C211,'18A'!$B$192:$B$227,0)),0)</f>
        <v>0</v>
      </c>
      <c r="X211" s="433">
        <f>IFERROR(INDEX('19A'!$G$192:$G$227,MATCH($C211,'19A'!$B$192:$B$227,0)),0)</f>
        <v>0</v>
      </c>
      <c r="Y211" s="433">
        <f>IFERROR(INDEX('20A'!$G$192:$G$227,MATCH($C211,'20A'!$B$192:$B$227,0)),0)</f>
        <v>0</v>
      </c>
      <c r="Z211" s="433">
        <f>IFERROR(INDEX('21A'!$G$192:$G$227,MATCH($C211,'21A'!$B$192:$B$227,0)),0)</f>
        <v>0</v>
      </c>
      <c r="AA211" s="433">
        <f>IFERROR(INDEX('22A'!$G$192:$G$227,MATCH($C211,'22A'!$B$192:$B$227,0)),0)</f>
        <v>0</v>
      </c>
      <c r="AB211" s="433">
        <f>IFERROR(INDEX('23A'!$G$192:$G$227,MATCH($C211,'23A'!$B$192:$B$227,0)),0)</f>
        <v>0</v>
      </c>
      <c r="AC211" s="433">
        <f>IFERROR(INDEX('24A'!$G$192:$G$227,MATCH($C211,'24A'!$B$192:$B$227,0)),0)</f>
        <v>0</v>
      </c>
      <c r="AD211" s="433">
        <f>IFERROR(INDEX('25A'!$G$192:$G$227,MATCH($C211,'25A'!$B$192:$B$227,0)),0)</f>
        <v>0</v>
      </c>
      <c r="AE211" s="433">
        <f>IFERROR(INDEX('26A'!$G$192:$G$227,MATCH($C211,'26A'!$B$192:$B$227,0)),0)</f>
        <v>0</v>
      </c>
      <c r="AF211" s="433">
        <f>IFERROR(INDEX('27A'!$G$192:$G$227,MATCH($C211,'27A'!$B$192:$B$227,0)),0)</f>
        <v>0</v>
      </c>
      <c r="AG211" s="433">
        <f>IFERROR(INDEX('28A'!$G$192:$G$227,MATCH($C211,'28A'!$B$192:$B$227,0)),0)</f>
        <v>0</v>
      </c>
      <c r="AH211" s="433">
        <f>IFERROR(INDEX('29A'!$G$192:$G$227,MATCH($C211,'29A'!$B$192:$B$227,0)),0)</f>
        <v>0</v>
      </c>
      <c r="AI211" s="433">
        <f>IFERROR(INDEX('30A'!$G$192:$G$227,MATCH($C211,'30A'!$B$192:$B$227,0)),0)</f>
        <v>0</v>
      </c>
    </row>
    <row r="212" spans="1:35" ht="17.399999999999999" hidden="1">
      <c r="A212" s="314"/>
      <c r="B212" s="314"/>
      <c r="C212" s="302" t="s">
        <v>235</v>
      </c>
      <c r="D212" s="309" t="s">
        <v>209</v>
      </c>
      <c r="E212" s="303">
        <f t="shared" si="3"/>
        <v>0</v>
      </c>
      <c r="F212" s="433">
        <f>IFERROR(INDEX('1A'!$G$192:$G$227,MATCH(C212,'1A'!$B$192:$B$227,0)),0)</f>
        <v>0</v>
      </c>
      <c r="G212" s="433">
        <f>IFERROR(INDEX('2A'!$G$192:$G$227,MATCH(C212,'2A'!$B$192:$B$227,0)),0)</f>
        <v>0</v>
      </c>
      <c r="H212" s="433">
        <f>IFERROR(INDEX('3A'!$G$192:$G$227,MATCH(C212,'3A'!$B$192:$B$227,0)),0)</f>
        <v>0</v>
      </c>
      <c r="I212" s="433">
        <f>IFERROR(INDEX('4A'!$G$192:$G$227,MATCH(C212,'4A'!$B$192:$B$227,0)),0)</f>
        <v>0</v>
      </c>
      <c r="J212" s="433">
        <f>IFERROR(INDEX('5A'!$G$192:$G$227,MATCH(C212,'5A'!$B$192:$B$227,0)),0)</f>
        <v>0</v>
      </c>
      <c r="K212" s="433">
        <f>IFERROR(INDEX('6A'!$G$192:$G$227,MATCH(C212,'6A'!$B$192:$B$227,0)),0)</f>
        <v>0</v>
      </c>
      <c r="L212" s="433">
        <f>IFERROR(INDEX('7A'!$G$192:$G$227,MATCH(C212,'7A'!$B$192:$B$227,0)),0)</f>
        <v>0</v>
      </c>
      <c r="M212" s="433">
        <f>IFERROR(INDEX('8A'!$G$192:$G$227,MATCH(C212,'8A'!$B$192:$B$227,0)),0)</f>
        <v>0</v>
      </c>
      <c r="N212" s="433">
        <f>IFERROR(INDEX('9A'!$G$192:$G$227,MATCH(C212,'9A'!$B$192:$B$227,0)),0)</f>
        <v>0</v>
      </c>
      <c r="O212" s="433">
        <f>IFERROR(INDEX('10A'!$G$192:$G$227,MATCH(C212,'10A'!$B$192:$B$227,0)),0)</f>
        <v>0</v>
      </c>
      <c r="P212" s="433">
        <f>IFERROR(INDEX('11A'!$G$192:$G$227,MATCH(C212,'11A'!$B$192:$B$227,0)),0)</f>
        <v>0</v>
      </c>
      <c r="Q212" s="433">
        <f>IFERROR(INDEX('12A'!$G$192:$G$227,MATCH(C212,'12A'!$B$192:$B$227,0)),0)</f>
        <v>0</v>
      </c>
      <c r="R212" s="433">
        <f>IFERROR(INDEX('13A'!$G$192:$G$227,MATCH(C212,'13A'!$B$192:$B$227,0)),0)</f>
        <v>0</v>
      </c>
      <c r="S212" s="433">
        <f>IFERROR(INDEX('14A'!$G$192:$G$227,MATCH(C212,'14A'!$B$192:$B$227,0)),0)</f>
        <v>0</v>
      </c>
      <c r="T212" s="433">
        <f>IFERROR(INDEX('15A'!$G$192:$G$227,MATCH(C212,'15A'!$B$192:$B$227,0)),0)</f>
        <v>0</v>
      </c>
      <c r="U212" s="433">
        <f>IFERROR(INDEX('16A'!$G$192:$G$227,MATCH($C212,'16A'!$B$192:$B$227,0)),0)</f>
        <v>0</v>
      </c>
      <c r="V212" s="433">
        <f>IFERROR(INDEX('17A'!$G$192:$G$227,MATCH($C212,'17A'!$B$192:$B$227,0)),0)</f>
        <v>0</v>
      </c>
      <c r="W212" s="433">
        <f>IFERROR(INDEX('18A'!$G$192:$G$227,MATCH($C212,'18A'!$B$192:$B$227,0)),0)</f>
        <v>0</v>
      </c>
      <c r="X212" s="433">
        <f>IFERROR(INDEX('19A'!$G$192:$G$227,MATCH($C212,'19A'!$B$192:$B$227,0)),0)</f>
        <v>0</v>
      </c>
      <c r="Y212" s="433">
        <f>IFERROR(INDEX('20A'!$G$192:$G$227,MATCH($C212,'20A'!$B$192:$B$227,0)),0)</f>
        <v>0</v>
      </c>
      <c r="Z212" s="433">
        <f>IFERROR(INDEX('21A'!$G$192:$G$227,MATCH($C212,'21A'!$B$192:$B$227,0)),0)</f>
        <v>0</v>
      </c>
      <c r="AA212" s="433">
        <f>IFERROR(INDEX('22A'!$G$192:$G$227,MATCH($C212,'22A'!$B$192:$B$227,0)),0)</f>
        <v>0</v>
      </c>
      <c r="AB212" s="433">
        <f>IFERROR(INDEX('23A'!$G$192:$G$227,MATCH($C212,'23A'!$B$192:$B$227,0)),0)</f>
        <v>0</v>
      </c>
      <c r="AC212" s="433">
        <f>IFERROR(INDEX('24A'!$G$192:$G$227,MATCH($C212,'24A'!$B$192:$B$227,0)),0)</f>
        <v>0</v>
      </c>
      <c r="AD212" s="433">
        <f>IFERROR(INDEX('25A'!$G$192:$G$227,MATCH($C212,'25A'!$B$192:$B$227,0)),0)</f>
        <v>0</v>
      </c>
      <c r="AE212" s="433">
        <f>IFERROR(INDEX('26A'!$G$192:$G$227,MATCH($C212,'26A'!$B$192:$B$227,0)),0)</f>
        <v>0</v>
      </c>
      <c r="AF212" s="433">
        <f>IFERROR(INDEX('27A'!$G$192:$G$227,MATCH($C212,'27A'!$B$192:$B$227,0)),0)</f>
        <v>0</v>
      </c>
      <c r="AG212" s="433">
        <f>IFERROR(INDEX('28A'!$G$192:$G$227,MATCH($C212,'28A'!$B$192:$B$227,0)),0)</f>
        <v>0</v>
      </c>
      <c r="AH212" s="433">
        <f>IFERROR(INDEX('29A'!$G$192:$G$227,MATCH($C212,'29A'!$B$192:$B$227,0)),0)</f>
        <v>0</v>
      </c>
      <c r="AI212" s="433">
        <f>IFERROR(INDEX('30A'!$G$192:$G$227,MATCH($C212,'30A'!$B$192:$B$227,0)),0)</f>
        <v>0</v>
      </c>
    </row>
    <row r="213" spans="1:35" ht="17.399999999999999" hidden="1">
      <c r="A213" s="314"/>
      <c r="B213" s="314"/>
      <c r="C213" s="302" t="s">
        <v>236</v>
      </c>
      <c r="D213" s="309" t="s">
        <v>209</v>
      </c>
      <c r="E213" s="303">
        <f t="shared" si="3"/>
        <v>0</v>
      </c>
      <c r="F213" s="433">
        <f>IFERROR(INDEX('1A'!$G$192:$G$227,MATCH(C213,'1A'!$B$192:$B$227,0)),0)</f>
        <v>0</v>
      </c>
      <c r="G213" s="433">
        <f>IFERROR(INDEX('2A'!$G$192:$G$227,MATCH(C213,'2A'!$B$192:$B$227,0)),0)</f>
        <v>0</v>
      </c>
      <c r="H213" s="433">
        <f>IFERROR(INDEX('3A'!$G$192:$G$227,MATCH(C213,'3A'!$B$192:$B$227,0)),0)</f>
        <v>0</v>
      </c>
      <c r="I213" s="433">
        <f>IFERROR(INDEX('4A'!$G$192:$G$227,MATCH(C213,'4A'!$B$192:$B$227,0)),0)</f>
        <v>0</v>
      </c>
      <c r="J213" s="433">
        <f>IFERROR(INDEX('5A'!$G$192:$G$227,MATCH(C213,'5A'!$B$192:$B$227,0)),0)</f>
        <v>0</v>
      </c>
      <c r="K213" s="433">
        <f>IFERROR(INDEX('6A'!$G$192:$G$227,MATCH(C213,'6A'!$B$192:$B$227,0)),0)</f>
        <v>0</v>
      </c>
      <c r="L213" s="433">
        <f>IFERROR(INDEX('7A'!$G$192:$G$227,MATCH(C213,'7A'!$B$192:$B$227,0)),0)</f>
        <v>0</v>
      </c>
      <c r="M213" s="433">
        <f>IFERROR(INDEX('8A'!$G$192:$G$227,MATCH(C213,'8A'!$B$192:$B$227,0)),0)</f>
        <v>0</v>
      </c>
      <c r="N213" s="433">
        <f>IFERROR(INDEX('9A'!$G$192:$G$227,MATCH(C213,'9A'!$B$192:$B$227,0)),0)</f>
        <v>0</v>
      </c>
      <c r="O213" s="433">
        <f>IFERROR(INDEX('10A'!$G$192:$G$227,MATCH(C213,'10A'!$B$192:$B$227,0)),0)</f>
        <v>0</v>
      </c>
      <c r="P213" s="433">
        <f>IFERROR(INDEX('11A'!$G$192:$G$227,MATCH(C213,'11A'!$B$192:$B$227,0)),0)</f>
        <v>0</v>
      </c>
      <c r="Q213" s="433">
        <f>IFERROR(INDEX('12A'!$G$192:$G$227,MATCH(C213,'12A'!$B$192:$B$227,0)),0)</f>
        <v>0</v>
      </c>
      <c r="R213" s="433">
        <f>IFERROR(INDEX('13A'!$G$192:$G$227,MATCH(C213,'13A'!$B$192:$B$227,0)),0)</f>
        <v>0</v>
      </c>
      <c r="S213" s="433">
        <f>IFERROR(INDEX('14A'!$G$192:$G$227,MATCH(C213,'14A'!$B$192:$B$227,0)),0)</f>
        <v>0</v>
      </c>
      <c r="T213" s="433">
        <f>IFERROR(INDEX('15A'!$G$192:$G$227,MATCH(C213,'15A'!$B$192:$B$227,0)),0)</f>
        <v>0</v>
      </c>
      <c r="U213" s="433">
        <f>IFERROR(INDEX('16A'!$G$192:$G$227,MATCH($C213,'16A'!$B$192:$B$227,0)),0)</f>
        <v>0</v>
      </c>
      <c r="V213" s="433">
        <f>IFERROR(INDEX('17A'!$G$192:$G$227,MATCH($C213,'17A'!$B$192:$B$227,0)),0)</f>
        <v>0</v>
      </c>
      <c r="W213" s="433">
        <f>IFERROR(INDEX('18A'!$G$192:$G$227,MATCH($C213,'18A'!$B$192:$B$227,0)),0)</f>
        <v>0</v>
      </c>
      <c r="X213" s="433">
        <f>IFERROR(INDEX('19A'!$G$192:$G$227,MATCH($C213,'19A'!$B$192:$B$227,0)),0)</f>
        <v>0</v>
      </c>
      <c r="Y213" s="433">
        <f>IFERROR(INDEX('20A'!$G$192:$G$227,MATCH($C213,'20A'!$B$192:$B$227,0)),0)</f>
        <v>0</v>
      </c>
      <c r="Z213" s="433">
        <f>IFERROR(INDEX('21A'!$G$192:$G$227,MATCH($C213,'21A'!$B$192:$B$227,0)),0)</f>
        <v>0</v>
      </c>
      <c r="AA213" s="433">
        <f>IFERROR(INDEX('22A'!$G$192:$G$227,MATCH($C213,'22A'!$B$192:$B$227,0)),0)</f>
        <v>0</v>
      </c>
      <c r="AB213" s="433">
        <f>IFERROR(INDEX('23A'!$G$192:$G$227,MATCH($C213,'23A'!$B$192:$B$227,0)),0)</f>
        <v>0</v>
      </c>
      <c r="AC213" s="433">
        <f>IFERROR(INDEX('24A'!$G$192:$G$227,MATCH($C213,'24A'!$B$192:$B$227,0)),0)</f>
        <v>0</v>
      </c>
      <c r="AD213" s="433">
        <f>IFERROR(INDEX('25A'!$G$192:$G$227,MATCH($C213,'25A'!$B$192:$B$227,0)),0)</f>
        <v>0</v>
      </c>
      <c r="AE213" s="433">
        <f>IFERROR(INDEX('26A'!$G$192:$G$227,MATCH($C213,'26A'!$B$192:$B$227,0)),0)</f>
        <v>0</v>
      </c>
      <c r="AF213" s="433">
        <f>IFERROR(INDEX('27A'!$G$192:$G$227,MATCH($C213,'27A'!$B$192:$B$227,0)),0)</f>
        <v>0</v>
      </c>
      <c r="AG213" s="433">
        <f>IFERROR(INDEX('28A'!$G$192:$G$227,MATCH($C213,'28A'!$B$192:$B$227,0)),0)</f>
        <v>0</v>
      </c>
      <c r="AH213" s="433">
        <f>IFERROR(INDEX('29A'!$G$192:$G$227,MATCH($C213,'29A'!$B$192:$B$227,0)),0)</f>
        <v>0</v>
      </c>
      <c r="AI213" s="433">
        <f>IFERROR(INDEX('30A'!$G$192:$G$227,MATCH($C213,'30A'!$B$192:$B$227,0)),0)</f>
        <v>0</v>
      </c>
    </row>
    <row r="214" spans="1:35" ht="17.399999999999999" hidden="1">
      <c r="A214" s="314"/>
      <c r="B214" s="314"/>
      <c r="C214" s="302" t="s">
        <v>237</v>
      </c>
      <c r="D214" s="309" t="s">
        <v>209</v>
      </c>
      <c r="E214" s="303">
        <f t="shared" si="3"/>
        <v>0</v>
      </c>
      <c r="F214" s="433">
        <f>IFERROR(INDEX('1A'!$G$192:$G$227,MATCH(C214,'1A'!$B$192:$B$227,0)),0)</f>
        <v>0</v>
      </c>
      <c r="G214" s="433">
        <f>IFERROR(INDEX('2A'!$G$192:$G$227,MATCH(C214,'2A'!$B$192:$B$227,0)),0)</f>
        <v>0</v>
      </c>
      <c r="H214" s="433">
        <f>IFERROR(INDEX('3A'!$G$192:$G$227,MATCH(C214,'3A'!$B$192:$B$227,0)),0)</f>
        <v>0</v>
      </c>
      <c r="I214" s="433">
        <f>IFERROR(INDEX('4A'!$G$192:$G$227,MATCH(C214,'4A'!$B$192:$B$227,0)),0)</f>
        <v>0</v>
      </c>
      <c r="J214" s="433">
        <f>IFERROR(INDEX('5A'!$G$192:$G$227,MATCH(C214,'5A'!$B$192:$B$227,0)),0)</f>
        <v>0</v>
      </c>
      <c r="K214" s="433">
        <f>IFERROR(INDEX('6A'!$G$192:$G$227,MATCH(C214,'6A'!$B$192:$B$227,0)),0)</f>
        <v>0</v>
      </c>
      <c r="L214" s="433">
        <f>IFERROR(INDEX('7A'!$G$192:$G$227,MATCH(C214,'7A'!$B$192:$B$227,0)),0)</f>
        <v>0</v>
      </c>
      <c r="M214" s="433">
        <f>IFERROR(INDEX('8A'!$G$192:$G$227,MATCH(C214,'8A'!$B$192:$B$227,0)),0)</f>
        <v>0</v>
      </c>
      <c r="N214" s="433">
        <f>IFERROR(INDEX('9A'!$G$192:$G$227,MATCH(C214,'9A'!$B$192:$B$227,0)),0)</f>
        <v>0</v>
      </c>
      <c r="O214" s="433">
        <f>IFERROR(INDEX('10A'!$G$192:$G$227,MATCH(C214,'10A'!$B$192:$B$227,0)),0)</f>
        <v>0</v>
      </c>
      <c r="P214" s="433">
        <f>IFERROR(INDEX('11A'!$G$192:$G$227,MATCH(C214,'11A'!$B$192:$B$227,0)),0)</f>
        <v>0</v>
      </c>
      <c r="Q214" s="433">
        <f>IFERROR(INDEX('12A'!$G$192:$G$227,MATCH(C214,'12A'!$B$192:$B$227,0)),0)</f>
        <v>0</v>
      </c>
      <c r="R214" s="433">
        <f>IFERROR(INDEX('13A'!$G$192:$G$227,MATCH(C214,'13A'!$B$192:$B$227,0)),0)</f>
        <v>0</v>
      </c>
      <c r="S214" s="433">
        <f>IFERROR(INDEX('14A'!$G$192:$G$227,MATCH(C214,'14A'!$B$192:$B$227,0)),0)</f>
        <v>0</v>
      </c>
      <c r="T214" s="433">
        <f>IFERROR(INDEX('15A'!$G$192:$G$227,MATCH(C214,'15A'!$B$192:$B$227,0)),0)</f>
        <v>0</v>
      </c>
      <c r="U214" s="433">
        <f>IFERROR(INDEX('16A'!$G$192:$G$227,MATCH($C214,'16A'!$B$192:$B$227,0)),0)</f>
        <v>0</v>
      </c>
      <c r="V214" s="433">
        <f>IFERROR(INDEX('17A'!$G$192:$G$227,MATCH($C214,'17A'!$B$192:$B$227,0)),0)</f>
        <v>0</v>
      </c>
      <c r="W214" s="433">
        <f>IFERROR(INDEX('18A'!$G$192:$G$227,MATCH($C214,'18A'!$B$192:$B$227,0)),0)</f>
        <v>0</v>
      </c>
      <c r="X214" s="433">
        <f>IFERROR(INDEX('19A'!$G$192:$G$227,MATCH($C214,'19A'!$B$192:$B$227,0)),0)</f>
        <v>0</v>
      </c>
      <c r="Y214" s="433">
        <f>IFERROR(INDEX('20A'!$G$192:$G$227,MATCH($C214,'20A'!$B$192:$B$227,0)),0)</f>
        <v>0</v>
      </c>
      <c r="Z214" s="433">
        <f>IFERROR(INDEX('21A'!$G$192:$G$227,MATCH($C214,'21A'!$B$192:$B$227,0)),0)</f>
        <v>0</v>
      </c>
      <c r="AA214" s="433">
        <f>IFERROR(INDEX('22A'!$G$192:$G$227,MATCH($C214,'22A'!$B$192:$B$227,0)),0)</f>
        <v>0</v>
      </c>
      <c r="AB214" s="433">
        <f>IFERROR(INDEX('23A'!$G$192:$G$227,MATCH($C214,'23A'!$B$192:$B$227,0)),0)</f>
        <v>0</v>
      </c>
      <c r="AC214" s="433">
        <f>IFERROR(INDEX('24A'!$G$192:$G$227,MATCH($C214,'24A'!$B$192:$B$227,0)),0)</f>
        <v>0</v>
      </c>
      <c r="AD214" s="433">
        <f>IFERROR(INDEX('25A'!$G$192:$G$227,MATCH($C214,'25A'!$B$192:$B$227,0)),0)</f>
        <v>0</v>
      </c>
      <c r="AE214" s="433">
        <f>IFERROR(INDEX('26A'!$G$192:$G$227,MATCH($C214,'26A'!$B$192:$B$227,0)),0)</f>
        <v>0</v>
      </c>
      <c r="AF214" s="433">
        <f>IFERROR(INDEX('27A'!$G$192:$G$227,MATCH($C214,'27A'!$B$192:$B$227,0)),0)</f>
        <v>0</v>
      </c>
      <c r="AG214" s="433">
        <f>IFERROR(INDEX('28A'!$G$192:$G$227,MATCH($C214,'28A'!$B$192:$B$227,0)),0)</f>
        <v>0</v>
      </c>
      <c r="AH214" s="433">
        <f>IFERROR(INDEX('29A'!$G$192:$G$227,MATCH($C214,'29A'!$B$192:$B$227,0)),0)</f>
        <v>0</v>
      </c>
      <c r="AI214" s="433">
        <f>IFERROR(INDEX('30A'!$G$192:$G$227,MATCH($C214,'30A'!$B$192:$B$227,0)),0)</f>
        <v>0</v>
      </c>
    </row>
    <row r="215" spans="1:35" ht="17.399999999999999" hidden="1">
      <c r="A215" s="314"/>
      <c r="B215" s="314"/>
      <c r="C215" s="302" t="s">
        <v>238</v>
      </c>
      <c r="D215" s="309" t="s">
        <v>209</v>
      </c>
      <c r="E215" s="303">
        <f t="shared" si="3"/>
        <v>0</v>
      </c>
      <c r="F215" s="433">
        <f>IFERROR(INDEX('1A'!$G$192:$G$227,MATCH(C215,'1A'!$B$192:$B$227,0)),0)</f>
        <v>0</v>
      </c>
      <c r="G215" s="433">
        <f>IFERROR(INDEX('2A'!$G$192:$G$227,MATCH(C215,'2A'!$B$192:$B$227,0)),0)</f>
        <v>0</v>
      </c>
      <c r="H215" s="433">
        <f>IFERROR(INDEX('3A'!$G$192:$G$227,MATCH(C215,'3A'!$B$192:$B$227,0)),0)</f>
        <v>0</v>
      </c>
      <c r="I215" s="433">
        <f>IFERROR(INDEX('4A'!$G$192:$G$227,MATCH(C215,'4A'!$B$192:$B$227,0)),0)</f>
        <v>0</v>
      </c>
      <c r="J215" s="433">
        <f>IFERROR(INDEX('5A'!$G$192:$G$227,MATCH(C215,'5A'!$B$192:$B$227,0)),0)</f>
        <v>0</v>
      </c>
      <c r="K215" s="433">
        <f>IFERROR(INDEX('6A'!$G$192:$G$227,MATCH(C215,'6A'!$B$192:$B$227,0)),0)</f>
        <v>0</v>
      </c>
      <c r="L215" s="433">
        <f>IFERROR(INDEX('7A'!$G$192:$G$227,MATCH(C215,'7A'!$B$192:$B$227,0)),0)</f>
        <v>0</v>
      </c>
      <c r="M215" s="433">
        <f>IFERROR(INDEX('8A'!$G$192:$G$227,MATCH(C215,'8A'!$B$192:$B$227,0)),0)</f>
        <v>0</v>
      </c>
      <c r="N215" s="433">
        <f>IFERROR(INDEX('9A'!$G$192:$G$227,MATCH(C215,'9A'!$B$192:$B$227,0)),0)</f>
        <v>0</v>
      </c>
      <c r="O215" s="433">
        <f>IFERROR(INDEX('10A'!$G$192:$G$227,MATCH(C215,'10A'!$B$192:$B$227,0)),0)</f>
        <v>0</v>
      </c>
      <c r="P215" s="433">
        <f>IFERROR(INDEX('11A'!$G$192:$G$227,MATCH(C215,'11A'!$B$192:$B$227,0)),0)</f>
        <v>0</v>
      </c>
      <c r="Q215" s="433">
        <f>IFERROR(INDEX('12A'!$G$192:$G$227,MATCH(C215,'12A'!$B$192:$B$227,0)),0)</f>
        <v>0</v>
      </c>
      <c r="R215" s="433">
        <f>IFERROR(INDEX('13A'!$G$192:$G$227,MATCH(C215,'13A'!$B$192:$B$227,0)),0)</f>
        <v>0</v>
      </c>
      <c r="S215" s="433">
        <f>IFERROR(INDEX('14A'!$G$192:$G$227,MATCH(C215,'14A'!$B$192:$B$227,0)),0)</f>
        <v>0</v>
      </c>
      <c r="T215" s="433">
        <f>IFERROR(INDEX('15A'!$G$192:$G$227,MATCH(C215,'15A'!$B$192:$B$227,0)),0)</f>
        <v>0</v>
      </c>
      <c r="U215" s="433">
        <f>IFERROR(INDEX('16A'!$G$192:$G$227,MATCH($C215,'16A'!$B$192:$B$227,0)),0)</f>
        <v>0</v>
      </c>
      <c r="V215" s="433">
        <f>IFERROR(INDEX('17A'!$G$192:$G$227,MATCH($C215,'17A'!$B$192:$B$227,0)),0)</f>
        <v>0</v>
      </c>
      <c r="W215" s="433">
        <f>IFERROR(INDEX('18A'!$G$192:$G$227,MATCH($C215,'18A'!$B$192:$B$227,0)),0)</f>
        <v>0</v>
      </c>
      <c r="X215" s="433">
        <f>IFERROR(INDEX('19A'!$G$192:$G$227,MATCH($C215,'19A'!$B$192:$B$227,0)),0)</f>
        <v>0</v>
      </c>
      <c r="Y215" s="433">
        <f>IFERROR(INDEX('20A'!$G$192:$G$227,MATCH($C215,'20A'!$B$192:$B$227,0)),0)</f>
        <v>0</v>
      </c>
      <c r="Z215" s="433">
        <f>IFERROR(INDEX('21A'!$G$192:$G$227,MATCH($C215,'21A'!$B$192:$B$227,0)),0)</f>
        <v>0</v>
      </c>
      <c r="AA215" s="433">
        <f>IFERROR(INDEX('22A'!$G$192:$G$227,MATCH($C215,'22A'!$B$192:$B$227,0)),0)</f>
        <v>0</v>
      </c>
      <c r="AB215" s="433">
        <f>IFERROR(INDEX('23A'!$G$192:$G$227,MATCH($C215,'23A'!$B$192:$B$227,0)),0)</f>
        <v>0</v>
      </c>
      <c r="AC215" s="433">
        <f>IFERROR(INDEX('24A'!$G$192:$G$227,MATCH($C215,'24A'!$B$192:$B$227,0)),0)</f>
        <v>0</v>
      </c>
      <c r="AD215" s="433">
        <f>IFERROR(INDEX('25A'!$G$192:$G$227,MATCH($C215,'25A'!$B$192:$B$227,0)),0)</f>
        <v>0</v>
      </c>
      <c r="AE215" s="433">
        <f>IFERROR(INDEX('26A'!$G$192:$G$227,MATCH($C215,'26A'!$B$192:$B$227,0)),0)</f>
        <v>0</v>
      </c>
      <c r="AF215" s="433">
        <f>IFERROR(INDEX('27A'!$G$192:$G$227,MATCH($C215,'27A'!$B$192:$B$227,0)),0)</f>
        <v>0</v>
      </c>
      <c r="AG215" s="433">
        <f>IFERROR(INDEX('28A'!$G$192:$G$227,MATCH($C215,'28A'!$B$192:$B$227,0)),0)</f>
        <v>0</v>
      </c>
      <c r="AH215" s="433">
        <f>IFERROR(INDEX('29A'!$G$192:$G$227,MATCH($C215,'29A'!$B$192:$B$227,0)),0)</f>
        <v>0</v>
      </c>
      <c r="AI215" s="433">
        <f>IFERROR(INDEX('30A'!$G$192:$G$227,MATCH($C215,'30A'!$B$192:$B$227,0)),0)</f>
        <v>0</v>
      </c>
    </row>
    <row r="216" spans="1:35" ht="17.399999999999999" hidden="1">
      <c r="A216" s="314"/>
      <c r="B216" s="314"/>
      <c r="C216" s="302" t="s">
        <v>239</v>
      </c>
      <c r="D216" s="309" t="s">
        <v>209</v>
      </c>
      <c r="E216" s="303">
        <f t="shared" si="3"/>
        <v>0</v>
      </c>
      <c r="F216" s="433">
        <f>IFERROR(INDEX('1A'!$G$192:$G$227,MATCH(C216,'1A'!$B$192:$B$227,0)),0)</f>
        <v>0</v>
      </c>
      <c r="G216" s="433">
        <f>IFERROR(INDEX('2A'!$G$192:$G$227,MATCH(C216,'2A'!$B$192:$B$227,0)),0)</f>
        <v>0</v>
      </c>
      <c r="H216" s="433">
        <f>IFERROR(INDEX('3A'!$G$192:$G$227,MATCH(C216,'3A'!$B$192:$B$227,0)),0)</f>
        <v>0</v>
      </c>
      <c r="I216" s="433">
        <f>IFERROR(INDEX('4A'!$G$192:$G$227,MATCH(C216,'4A'!$B$192:$B$227,0)),0)</f>
        <v>0</v>
      </c>
      <c r="J216" s="433">
        <f>IFERROR(INDEX('5A'!$G$192:$G$227,MATCH(C216,'5A'!$B$192:$B$227,0)),0)</f>
        <v>0</v>
      </c>
      <c r="K216" s="433">
        <f>IFERROR(INDEX('6A'!$G$192:$G$227,MATCH(C216,'6A'!$B$192:$B$227,0)),0)</f>
        <v>0</v>
      </c>
      <c r="L216" s="433">
        <f>IFERROR(INDEX('7A'!$G$192:$G$227,MATCH(C216,'7A'!$B$192:$B$227,0)),0)</f>
        <v>0</v>
      </c>
      <c r="M216" s="433">
        <f>IFERROR(INDEX('8A'!$G$192:$G$227,MATCH(C216,'8A'!$B$192:$B$227,0)),0)</f>
        <v>0</v>
      </c>
      <c r="N216" s="433">
        <f>IFERROR(INDEX('9A'!$G$192:$G$227,MATCH(C216,'9A'!$B$192:$B$227,0)),0)</f>
        <v>0</v>
      </c>
      <c r="O216" s="433">
        <f>IFERROR(INDEX('10A'!$G$192:$G$227,MATCH(C216,'10A'!$B$192:$B$227,0)),0)</f>
        <v>0</v>
      </c>
      <c r="P216" s="433">
        <f>IFERROR(INDEX('11A'!$G$192:$G$227,MATCH(C216,'11A'!$B$192:$B$227,0)),0)</f>
        <v>0</v>
      </c>
      <c r="Q216" s="433">
        <f>IFERROR(INDEX('12A'!$G$192:$G$227,MATCH(C216,'12A'!$B$192:$B$227,0)),0)</f>
        <v>0</v>
      </c>
      <c r="R216" s="433">
        <f>IFERROR(INDEX('13A'!$G$192:$G$227,MATCH(C216,'13A'!$B$192:$B$227,0)),0)</f>
        <v>0</v>
      </c>
      <c r="S216" s="433">
        <f>IFERROR(INDEX('14A'!$G$192:$G$227,MATCH(C216,'14A'!$B$192:$B$227,0)),0)</f>
        <v>0</v>
      </c>
      <c r="T216" s="433">
        <f>IFERROR(INDEX('15A'!$G$192:$G$227,MATCH(C216,'15A'!$B$192:$B$227,0)),0)</f>
        <v>0</v>
      </c>
      <c r="U216" s="433">
        <f>IFERROR(INDEX('16A'!$G$192:$G$227,MATCH($C216,'16A'!$B$192:$B$227,0)),0)</f>
        <v>0</v>
      </c>
      <c r="V216" s="433">
        <f>IFERROR(INDEX('17A'!$G$192:$G$227,MATCH($C216,'17A'!$B$192:$B$227,0)),0)</f>
        <v>0</v>
      </c>
      <c r="W216" s="433">
        <f>IFERROR(INDEX('18A'!$G$192:$G$227,MATCH($C216,'18A'!$B$192:$B$227,0)),0)</f>
        <v>0</v>
      </c>
      <c r="X216" s="433">
        <f>IFERROR(INDEX('19A'!$G$192:$G$227,MATCH($C216,'19A'!$B$192:$B$227,0)),0)</f>
        <v>0</v>
      </c>
      <c r="Y216" s="433">
        <f>IFERROR(INDEX('20A'!$G$192:$G$227,MATCH($C216,'20A'!$B$192:$B$227,0)),0)</f>
        <v>0</v>
      </c>
      <c r="Z216" s="433">
        <f>IFERROR(INDEX('21A'!$G$192:$G$227,MATCH($C216,'21A'!$B$192:$B$227,0)),0)</f>
        <v>0</v>
      </c>
      <c r="AA216" s="433">
        <f>IFERROR(INDEX('22A'!$G$192:$G$227,MATCH($C216,'22A'!$B$192:$B$227,0)),0)</f>
        <v>0</v>
      </c>
      <c r="AB216" s="433">
        <f>IFERROR(INDEX('23A'!$G$192:$G$227,MATCH($C216,'23A'!$B$192:$B$227,0)),0)</f>
        <v>0</v>
      </c>
      <c r="AC216" s="433">
        <f>IFERROR(INDEX('24A'!$G$192:$G$227,MATCH($C216,'24A'!$B$192:$B$227,0)),0)</f>
        <v>0</v>
      </c>
      <c r="AD216" s="433">
        <f>IFERROR(INDEX('25A'!$G$192:$G$227,MATCH($C216,'25A'!$B$192:$B$227,0)),0)</f>
        <v>0</v>
      </c>
      <c r="AE216" s="433">
        <f>IFERROR(INDEX('26A'!$G$192:$G$227,MATCH($C216,'26A'!$B$192:$B$227,0)),0)</f>
        <v>0</v>
      </c>
      <c r="AF216" s="433">
        <f>IFERROR(INDEX('27A'!$G$192:$G$227,MATCH($C216,'27A'!$B$192:$B$227,0)),0)</f>
        <v>0</v>
      </c>
      <c r="AG216" s="433">
        <f>IFERROR(INDEX('28A'!$G$192:$G$227,MATCH($C216,'28A'!$B$192:$B$227,0)),0)</f>
        <v>0</v>
      </c>
      <c r="AH216" s="433">
        <f>IFERROR(INDEX('29A'!$G$192:$G$227,MATCH($C216,'29A'!$B$192:$B$227,0)),0)</f>
        <v>0</v>
      </c>
      <c r="AI216" s="433">
        <f>IFERROR(INDEX('30A'!$G$192:$G$227,MATCH($C216,'30A'!$B$192:$B$227,0)),0)</f>
        <v>0</v>
      </c>
    </row>
    <row r="217" spans="1:35" ht="17.399999999999999" hidden="1">
      <c r="A217" s="314"/>
      <c r="B217" s="314"/>
      <c r="C217" s="302" t="s">
        <v>367</v>
      </c>
      <c r="D217" s="309" t="s">
        <v>209</v>
      </c>
      <c r="E217" s="303">
        <f t="shared" si="3"/>
        <v>0</v>
      </c>
      <c r="F217" s="433">
        <f>IFERROR(INDEX('1A'!$G$192:$G$227,MATCH(C217,'1A'!$B$192:$B$227,0)),0)</f>
        <v>0</v>
      </c>
      <c r="G217" s="433">
        <f>IFERROR(INDEX('2A'!$G$192:$G$227,MATCH(C217,'2A'!$B$192:$B$227,0)),0)</f>
        <v>0</v>
      </c>
      <c r="H217" s="433">
        <f>IFERROR(INDEX('3A'!$G$192:$G$227,MATCH(C217,'3A'!$B$192:$B$227,0)),0)</f>
        <v>0</v>
      </c>
      <c r="I217" s="433">
        <f>IFERROR(INDEX('4A'!$G$192:$G$227,MATCH(C217,'4A'!$B$192:$B$227,0)),0)</f>
        <v>0</v>
      </c>
      <c r="J217" s="433">
        <f>IFERROR(INDEX('5A'!$G$192:$G$227,MATCH(C217,'5A'!$B$192:$B$227,0)),0)</f>
        <v>0</v>
      </c>
      <c r="K217" s="433">
        <f>IFERROR(INDEX('6A'!$G$192:$G$227,MATCH(C217,'6A'!$B$192:$B$227,0)),0)</f>
        <v>0</v>
      </c>
      <c r="L217" s="433">
        <f>IFERROR(INDEX('7A'!$G$192:$G$227,MATCH(C217,'7A'!$B$192:$B$227,0)),0)</f>
        <v>0</v>
      </c>
      <c r="M217" s="433">
        <f>IFERROR(INDEX('8A'!$G$192:$G$227,MATCH(C217,'8A'!$B$192:$B$227,0)),0)</f>
        <v>0</v>
      </c>
      <c r="N217" s="433">
        <f>IFERROR(INDEX('9A'!$G$192:$G$227,MATCH(C217,'9A'!$B$192:$B$227,0)),0)</f>
        <v>0</v>
      </c>
      <c r="O217" s="433">
        <f>IFERROR(INDEX('10A'!$G$192:$G$227,MATCH(C217,'10A'!$B$192:$B$227,0)),0)</f>
        <v>0</v>
      </c>
      <c r="P217" s="433">
        <f>IFERROR(INDEX('11A'!$G$192:$G$227,MATCH(C217,'11A'!$B$192:$B$227,0)),0)</f>
        <v>0</v>
      </c>
      <c r="Q217" s="433">
        <f>IFERROR(INDEX('12A'!$G$192:$G$227,MATCH(C217,'12A'!$B$192:$B$227,0)),0)</f>
        <v>0</v>
      </c>
      <c r="R217" s="433">
        <f>IFERROR(INDEX('13A'!$G$192:$G$227,MATCH(C217,'13A'!$B$192:$B$227,0)),0)</f>
        <v>0</v>
      </c>
      <c r="S217" s="433">
        <f>IFERROR(INDEX('14A'!$G$192:$G$227,MATCH(C217,'14A'!$B$192:$B$227,0)),0)</f>
        <v>0</v>
      </c>
      <c r="T217" s="433">
        <f>IFERROR(INDEX('15A'!$G$192:$G$227,MATCH(C217,'15A'!$B$192:$B$227,0)),0)</f>
        <v>0</v>
      </c>
      <c r="U217" s="433">
        <f>IFERROR(INDEX('16A'!$G$192:$G$227,MATCH($C217,'16A'!$B$192:$B$227,0)),0)</f>
        <v>0</v>
      </c>
      <c r="V217" s="433">
        <f>IFERROR(INDEX('17A'!$G$192:$G$227,MATCH($C217,'17A'!$B$192:$B$227,0)),0)</f>
        <v>0</v>
      </c>
      <c r="W217" s="433">
        <f>IFERROR(INDEX('18A'!$G$192:$G$227,MATCH($C217,'18A'!$B$192:$B$227,0)),0)</f>
        <v>0</v>
      </c>
      <c r="X217" s="433">
        <f>IFERROR(INDEX('19A'!$G$192:$G$227,MATCH($C217,'19A'!$B$192:$B$227,0)),0)</f>
        <v>0</v>
      </c>
      <c r="Y217" s="433">
        <f>IFERROR(INDEX('20A'!$G$192:$G$227,MATCH($C217,'20A'!$B$192:$B$227,0)),0)</f>
        <v>0</v>
      </c>
      <c r="Z217" s="433">
        <f>IFERROR(INDEX('21A'!$G$192:$G$227,MATCH($C217,'21A'!$B$192:$B$227,0)),0)</f>
        <v>0</v>
      </c>
      <c r="AA217" s="433">
        <f>IFERROR(INDEX('22A'!$G$192:$G$227,MATCH($C217,'22A'!$B$192:$B$227,0)),0)</f>
        <v>0</v>
      </c>
      <c r="AB217" s="433">
        <f>IFERROR(INDEX('23A'!$G$192:$G$227,MATCH($C217,'23A'!$B$192:$B$227,0)),0)</f>
        <v>0</v>
      </c>
      <c r="AC217" s="433">
        <f>IFERROR(INDEX('24A'!$G$192:$G$227,MATCH($C217,'24A'!$B$192:$B$227,0)),0)</f>
        <v>0</v>
      </c>
      <c r="AD217" s="433">
        <f>IFERROR(INDEX('25A'!$G$192:$G$227,MATCH($C217,'25A'!$B$192:$B$227,0)),0)</f>
        <v>0</v>
      </c>
      <c r="AE217" s="433">
        <f>IFERROR(INDEX('26A'!$G$192:$G$227,MATCH($C217,'26A'!$B$192:$B$227,0)),0)</f>
        <v>0</v>
      </c>
      <c r="AF217" s="433">
        <f>IFERROR(INDEX('27A'!$G$192:$G$227,MATCH($C217,'27A'!$B$192:$B$227,0)),0)</f>
        <v>0</v>
      </c>
      <c r="AG217" s="433">
        <f>IFERROR(INDEX('28A'!$G$192:$G$227,MATCH($C217,'28A'!$B$192:$B$227,0)),0)</f>
        <v>0</v>
      </c>
      <c r="AH217" s="433">
        <f>IFERROR(INDEX('29A'!$G$192:$G$227,MATCH($C217,'29A'!$B$192:$B$227,0)),0)</f>
        <v>0</v>
      </c>
      <c r="AI217" s="433">
        <f>IFERROR(INDEX('30A'!$G$192:$G$227,MATCH($C217,'30A'!$B$192:$B$227,0)),0)</f>
        <v>0</v>
      </c>
    </row>
    <row r="218" spans="1:35" s="305" customFormat="1" ht="19.95" hidden="1" customHeight="1">
      <c r="A218" s="314"/>
      <c r="B218" s="314"/>
      <c r="C218" s="302" t="s">
        <v>726</v>
      </c>
      <c r="D218" s="309" t="s">
        <v>209</v>
      </c>
      <c r="E218" s="303">
        <f t="shared" si="3"/>
        <v>0</v>
      </c>
      <c r="F218" s="433">
        <f>IFERROR(INDEX('1A'!$G$192:$G$227,MATCH(C218,'1A'!$B$192:$B$227,0)),0)</f>
        <v>0</v>
      </c>
      <c r="G218" s="433">
        <f>IFERROR(INDEX('2A'!$G$192:$G$227,MATCH(C218,'2A'!$B$192:$B$227,0)),0)</f>
        <v>0</v>
      </c>
      <c r="H218" s="433">
        <f>IFERROR(INDEX('3A'!$G$192:$G$227,MATCH(C218,'3A'!$B$192:$B$227,0)),0)</f>
        <v>0</v>
      </c>
      <c r="I218" s="433">
        <f>IFERROR(INDEX('4A'!$G$192:$G$227,MATCH(C218,'4A'!$B$192:$B$227,0)),0)</f>
        <v>0</v>
      </c>
      <c r="J218" s="433">
        <f>IFERROR(INDEX('5A'!$G$192:$G$227,MATCH(C218,'5A'!$B$192:$B$227,0)),0)</f>
        <v>0</v>
      </c>
      <c r="K218" s="433">
        <f>IFERROR(INDEX('6A'!$G$192:$G$227,MATCH(C218,'6A'!$B$192:$B$227,0)),0)</f>
        <v>0</v>
      </c>
      <c r="L218" s="433">
        <f>IFERROR(INDEX('7A'!$G$192:$G$227,MATCH(C218,'7A'!$B$192:$B$227,0)),0)</f>
        <v>0</v>
      </c>
      <c r="M218" s="433">
        <f>IFERROR(INDEX('8A'!$G$192:$G$227,MATCH(C218,'8A'!$B$192:$B$227,0)),0)</f>
        <v>0</v>
      </c>
      <c r="N218" s="433">
        <f>IFERROR(INDEX('9A'!$G$192:$G$227,MATCH(C218,'9A'!$B$192:$B$227,0)),0)</f>
        <v>0</v>
      </c>
      <c r="O218" s="433">
        <f>IFERROR(INDEX('10A'!$G$192:$G$227,MATCH(C218,'10A'!$B$192:$B$227,0)),0)</f>
        <v>0</v>
      </c>
      <c r="P218" s="433">
        <f>IFERROR(INDEX('11A'!$G$192:$G$227,MATCH(C218,'11A'!$B$192:$B$227,0)),0)</f>
        <v>0</v>
      </c>
      <c r="Q218" s="433">
        <f>IFERROR(INDEX('12A'!$G$192:$G$227,MATCH(C218,'12A'!$B$192:$B$227,0)),0)</f>
        <v>0</v>
      </c>
      <c r="R218" s="433">
        <f>IFERROR(INDEX('13A'!$G$192:$G$227,MATCH(C218,'13A'!$B$192:$B$227,0)),0)</f>
        <v>0</v>
      </c>
      <c r="S218" s="433">
        <f>IFERROR(INDEX('14A'!$G$192:$G$227,MATCH(C218,'14A'!$B$192:$B$227,0)),0)</f>
        <v>0</v>
      </c>
      <c r="T218" s="433">
        <f>IFERROR(INDEX('15A'!$G$192:$G$227,MATCH(C218,'15A'!$B$192:$B$227,0)),0)</f>
        <v>0</v>
      </c>
      <c r="U218" s="433">
        <f>IFERROR(INDEX('16A'!$G$192:$G$227,MATCH($C218,'16A'!$B$192:$B$227,0)),0)</f>
        <v>0</v>
      </c>
      <c r="V218" s="433">
        <f>IFERROR(INDEX('17A'!$G$192:$G$227,MATCH($C218,'17A'!$B$192:$B$227,0)),0)</f>
        <v>0</v>
      </c>
      <c r="W218" s="433">
        <f>IFERROR(INDEX('18A'!$G$192:$G$227,MATCH($C218,'18A'!$B$192:$B$227,0)),0)</f>
        <v>0</v>
      </c>
      <c r="X218" s="433">
        <f>IFERROR(INDEX('19A'!$G$192:$G$227,MATCH($C218,'19A'!$B$192:$B$227,0)),0)</f>
        <v>0</v>
      </c>
      <c r="Y218" s="433">
        <f>IFERROR(INDEX('20A'!$G$192:$G$227,MATCH($C218,'20A'!$B$192:$B$227,0)),0)</f>
        <v>0</v>
      </c>
      <c r="Z218" s="433">
        <f>IFERROR(INDEX('21A'!$G$192:$G$227,MATCH($C218,'21A'!$B$192:$B$227,0)),0)</f>
        <v>0</v>
      </c>
      <c r="AA218" s="433">
        <f>IFERROR(INDEX('22A'!$G$192:$G$227,MATCH($C218,'22A'!$B$192:$B$227,0)),0)</f>
        <v>0</v>
      </c>
      <c r="AB218" s="433">
        <f>IFERROR(INDEX('23A'!$G$192:$G$227,MATCH($C218,'23A'!$B$192:$B$227,0)),0)</f>
        <v>0</v>
      </c>
      <c r="AC218" s="433">
        <f>IFERROR(INDEX('24A'!$G$192:$G$227,MATCH($C218,'24A'!$B$192:$B$227,0)),0)</f>
        <v>0</v>
      </c>
      <c r="AD218" s="433">
        <f>IFERROR(INDEX('25A'!$G$192:$G$227,MATCH($C218,'25A'!$B$192:$B$227,0)),0)</f>
        <v>0</v>
      </c>
      <c r="AE218" s="433">
        <f>IFERROR(INDEX('26A'!$G$192:$G$227,MATCH($C218,'26A'!$B$192:$B$227,0)),0)</f>
        <v>0</v>
      </c>
      <c r="AF218" s="433">
        <f>IFERROR(INDEX('27A'!$G$192:$G$227,MATCH($C218,'27A'!$B$192:$B$227,0)),0)</f>
        <v>0</v>
      </c>
      <c r="AG218" s="433">
        <f>IFERROR(INDEX('28A'!$G$192:$G$227,MATCH($C218,'28A'!$B$192:$B$227,0)),0)</f>
        <v>0</v>
      </c>
      <c r="AH218" s="433">
        <f>IFERROR(INDEX('29A'!$G$192:$G$227,MATCH($C218,'29A'!$B$192:$B$227,0)),0)</f>
        <v>0</v>
      </c>
      <c r="AI218" s="433">
        <f>IFERROR(INDEX('30A'!$G$192:$G$227,MATCH($C218,'30A'!$B$192:$B$227,0)),0)</f>
        <v>0</v>
      </c>
    </row>
    <row r="219" spans="1:35" s="296" customFormat="1" ht="17.399999999999999" hidden="1">
      <c r="A219" s="314"/>
      <c r="B219" s="314"/>
      <c r="C219" s="302" t="s">
        <v>218</v>
      </c>
      <c r="D219" s="309" t="s">
        <v>209</v>
      </c>
      <c r="E219" s="303">
        <f t="shared" si="3"/>
        <v>0</v>
      </c>
      <c r="F219" s="433">
        <f>IFERROR(INDEX('1A'!$G$192:$G$227,MATCH(C219,'1A'!$B$192:$B$227,0)),0)</f>
        <v>0</v>
      </c>
      <c r="G219" s="433">
        <f>IFERROR(INDEX('2A'!$G$192:$G$227,MATCH(C219,'2A'!$B$192:$B$227,0)),0)</f>
        <v>0</v>
      </c>
      <c r="H219" s="433">
        <f>IFERROR(INDEX('3A'!$G$192:$G$227,MATCH(C219,'3A'!$B$192:$B$227,0)),0)</f>
        <v>0</v>
      </c>
      <c r="I219" s="433">
        <f>IFERROR(INDEX('4A'!$G$192:$G$227,MATCH(C219,'4A'!$B$192:$B$227,0)),0)</f>
        <v>0</v>
      </c>
      <c r="J219" s="433">
        <f>IFERROR(INDEX('5A'!$G$192:$G$227,MATCH(C219,'5A'!$B$192:$B$227,0)),0)</f>
        <v>0</v>
      </c>
      <c r="K219" s="433">
        <f>IFERROR(INDEX('6A'!$G$192:$G$227,MATCH(C219,'6A'!$B$192:$B$227,0)),0)</f>
        <v>0</v>
      </c>
      <c r="L219" s="433">
        <f>IFERROR(INDEX('7A'!$G$192:$G$227,MATCH(C219,'7A'!$B$192:$B$227,0)),0)</f>
        <v>0</v>
      </c>
      <c r="M219" s="433">
        <f>IFERROR(INDEX('8A'!$G$192:$G$227,MATCH(C219,'8A'!$B$192:$B$227,0)),0)</f>
        <v>0</v>
      </c>
      <c r="N219" s="433">
        <f>IFERROR(INDEX('9A'!$G$192:$G$227,MATCH(C219,'9A'!$B$192:$B$227,0)),0)</f>
        <v>0</v>
      </c>
      <c r="O219" s="433">
        <f>IFERROR(INDEX('10A'!$G$192:$G$227,MATCH(C219,'10A'!$B$192:$B$227,0)),0)</f>
        <v>0</v>
      </c>
      <c r="P219" s="433">
        <f>IFERROR(INDEX('11A'!$G$192:$G$227,MATCH(C219,'11A'!$B$192:$B$227,0)),0)</f>
        <v>0</v>
      </c>
      <c r="Q219" s="433">
        <f>IFERROR(INDEX('12A'!$G$192:$G$227,MATCH(C219,'12A'!$B$192:$B$227,0)),0)</f>
        <v>0</v>
      </c>
      <c r="R219" s="433">
        <f>IFERROR(INDEX('13A'!$G$192:$G$227,MATCH(C219,'13A'!$B$192:$B$227,0)),0)</f>
        <v>0</v>
      </c>
      <c r="S219" s="433">
        <f>IFERROR(INDEX('14A'!$G$192:$G$227,MATCH(C219,'14A'!$B$192:$B$227,0)),0)</f>
        <v>0</v>
      </c>
      <c r="T219" s="433">
        <f>IFERROR(INDEX('15A'!$G$192:$G$227,MATCH(C219,'15A'!$B$192:$B$227,0)),0)</f>
        <v>0</v>
      </c>
      <c r="U219" s="433">
        <f>IFERROR(INDEX('16A'!$G$192:$G$227,MATCH($C219,'16A'!$B$192:$B$227,0)),0)</f>
        <v>0</v>
      </c>
      <c r="V219" s="433">
        <f>IFERROR(INDEX('17A'!$G$192:$G$227,MATCH($C219,'17A'!$B$192:$B$227,0)),0)</f>
        <v>0</v>
      </c>
      <c r="W219" s="433">
        <f>IFERROR(INDEX('18A'!$G$192:$G$227,MATCH($C219,'18A'!$B$192:$B$227,0)),0)</f>
        <v>0</v>
      </c>
      <c r="X219" s="433">
        <f>IFERROR(INDEX('19A'!$G$192:$G$227,MATCH($C219,'19A'!$B$192:$B$227,0)),0)</f>
        <v>0</v>
      </c>
      <c r="Y219" s="433">
        <f>IFERROR(INDEX('20A'!$G$192:$G$227,MATCH($C219,'20A'!$B$192:$B$227,0)),0)</f>
        <v>0</v>
      </c>
      <c r="Z219" s="433">
        <f>IFERROR(INDEX('21A'!$G$192:$G$227,MATCH($C219,'21A'!$B$192:$B$227,0)),0)</f>
        <v>0</v>
      </c>
      <c r="AA219" s="433">
        <f>IFERROR(INDEX('22A'!$G$192:$G$227,MATCH($C219,'22A'!$B$192:$B$227,0)),0)</f>
        <v>0</v>
      </c>
      <c r="AB219" s="433">
        <f>IFERROR(INDEX('23A'!$G$192:$G$227,MATCH($C219,'23A'!$B$192:$B$227,0)),0)</f>
        <v>0</v>
      </c>
      <c r="AC219" s="433">
        <f>IFERROR(INDEX('24A'!$G$192:$G$227,MATCH($C219,'24A'!$B$192:$B$227,0)),0)</f>
        <v>0</v>
      </c>
      <c r="AD219" s="433">
        <f>IFERROR(INDEX('25A'!$G$192:$G$227,MATCH($C219,'25A'!$B$192:$B$227,0)),0)</f>
        <v>0</v>
      </c>
      <c r="AE219" s="433">
        <f>IFERROR(INDEX('26A'!$G$192:$G$227,MATCH($C219,'26A'!$B$192:$B$227,0)),0)</f>
        <v>0</v>
      </c>
      <c r="AF219" s="433">
        <f>IFERROR(INDEX('27A'!$G$192:$G$227,MATCH($C219,'27A'!$B$192:$B$227,0)),0)</f>
        <v>0</v>
      </c>
      <c r="AG219" s="433">
        <f>IFERROR(INDEX('28A'!$G$192:$G$227,MATCH($C219,'28A'!$B$192:$B$227,0)),0)</f>
        <v>0</v>
      </c>
      <c r="AH219" s="433">
        <f>IFERROR(INDEX('29A'!$G$192:$G$227,MATCH($C219,'29A'!$B$192:$B$227,0)),0)</f>
        <v>0</v>
      </c>
      <c r="AI219" s="433">
        <f>IFERROR(INDEX('30A'!$G$192:$G$227,MATCH($C219,'30A'!$B$192:$B$227,0)),0)</f>
        <v>0</v>
      </c>
    </row>
    <row r="220" spans="1:35" s="306" customFormat="1" ht="17.399999999999999" hidden="1">
      <c r="A220" s="314"/>
      <c r="B220" s="314"/>
      <c r="C220" s="302" t="s">
        <v>368</v>
      </c>
      <c r="D220" s="309" t="s">
        <v>209</v>
      </c>
      <c r="E220" s="303">
        <f t="shared" si="3"/>
        <v>0</v>
      </c>
      <c r="F220" s="433">
        <f>IFERROR(INDEX('1A'!$G$192:$G$227,MATCH(C220,'1A'!$B$192:$B$227,0)),0)</f>
        <v>0</v>
      </c>
      <c r="G220" s="433">
        <f>IFERROR(INDEX('2A'!$G$192:$G$227,MATCH(C220,'2A'!$B$192:$B$227,0)),0)</f>
        <v>0</v>
      </c>
      <c r="H220" s="433">
        <f>IFERROR(INDEX('3A'!$G$192:$G$227,MATCH(C220,'3A'!$B$192:$B$227,0)),0)</f>
        <v>0</v>
      </c>
      <c r="I220" s="433">
        <f>IFERROR(INDEX('4A'!$G$192:$G$227,MATCH(C220,'4A'!$B$192:$B$227,0)),0)</f>
        <v>0</v>
      </c>
      <c r="J220" s="433">
        <f>IFERROR(INDEX('5A'!$G$192:$G$227,MATCH(C220,'5A'!$B$192:$B$227,0)),0)</f>
        <v>0</v>
      </c>
      <c r="K220" s="433">
        <f>IFERROR(INDEX('6A'!$G$192:$G$227,MATCH(C220,'6A'!$B$192:$B$227,0)),0)</f>
        <v>0</v>
      </c>
      <c r="L220" s="433">
        <f>IFERROR(INDEX('7A'!$G$192:$G$227,MATCH(C220,'7A'!$B$192:$B$227,0)),0)</f>
        <v>0</v>
      </c>
      <c r="M220" s="433">
        <f>IFERROR(INDEX('8A'!$G$192:$G$227,MATCH(C220,'8A'!$B$192:$B$227,0)),0)</f>
        <v>0</v>
      </c>
      <c r="N220" s="433">
        <f>IFERROR(INDEX('9A'!$G$192:$G$227,MATCH(C220,'9A'!$B$192:$B$227,0)),0)</f>
        <v>0</v>
      </c>
      <c r="O220" s="433">
        <f>IFERROR(INDEX('10A'!$G$192:$G$227,MATCH(C220,'10A'!$B$192:$B$227,0)),0)</f>
        <v>0</v>
      </c>
      <c r="P220" s="433">
        <f>IFERROR(INDEX('11A'!$G$192:$G$227,MATCH(C220,'11A'!$B$192:$B$227,0)),0)</f>
        <v>0</v>
      </c>
      <c r="Q220" s="433">
        <f>IFERROR(INDEX('12A'!$G$192:$G$227,MATCH(C220,'12A'!$B$192:$B$227,0)),0)</f>
        <v>0</v>
      </c>
      <c r="R220" s="433">
        <f>IFERROR(INDEX('13A'!$G$192:$G$227,MATCH(C220,'13A'!$B$192:$B$227,0)),0)</f>
        <v>0</v>
      </c>
      <c r="S220" s="433">
        <f>IFERROR(INDEX('14A'!$G$192:$G$227,MATCH(C220,'14A'!$B$192:$B$227,0)),0)</f>
        <v>0</v>
      </c>
      <c r="T220" s="433">
        <f>IFERROR(INDEX('15A'!$G$192:$G$227,MATCH(C220,'15A'!$B$192:$B$227,0)),0)</f>
        <v>0</v>
      </c>
      <c r="U220" s="433">
        <f>IFERROR(INDEX('16A'!$G$192:$G$227,MATCH($C220,'16A'!$B$192:$B$227,0)),0)</f>
        <v>0</v>
      </c>
      <c r="V220" s="433">
        <f>IFERROR(INDEX('17A'!$G$192:$G$227,MATCH($C220,'17A'!$B$192:$B$227,0)),0)</f>
        <v>0</v>
      </c>
      <c r="W220" s="433">
        <f>IFERROR(INDEX('18A'!$G$192:$G$227,MATCH($C220,'18A'!$B$192:$B$227,0)),0)</f>
        <v>0</v>
      </c>
      <c r="X220" s="433">
        <f>IFERROR(INDEX('19A'!$G$192:$G$227,MATCH($C220,'19A'!$B$192:$B$227,0)),0)</f>
        <v>0</v>
      </c>
      <c r="Y220" s="433">
        <f>IFERROR(INDEX('20A'!$G$192:$G$227,MATCH($C220,'20A'!$B$192:$B$227,0)),0)</f>
        <v>0</v>
      </c>
      <c r="Z220" s="433">
        <f>IFERROR(INDEX('21A'!$G$192:$G$227,MATCH($C220,'21A'!$B$192:$B$227,0)),0)</f>
        <v>0</v>
      </c>
      <c r="AA220" s="433">
        <f>IFERROR(INDEX('22A'!$G$192:$G$227,MATCH($C220,'22A'!$B$192:$B$227,0)),0)</f>
        <v>0</v>
      </c>
      <c r="AB220" s="433">
        <f>IFERROR(INDEX('23A'!$G$192:$G$227,MATCH($C220,'23A'!$B$192:$B$227,0)),0)</f>
        <v>0</v>
      </c>
      <c r="AC220" s="433">
        <f>IFERROR(INDEX('24A'!$G$192:$G$227,MATCH($C220,'24A'!$B$192:$B$227,0)),0)</f>
        <v>0</v>
      </c>
      <c r="AD220" s="433">
        <f>IFERROR(INDEX('25A'!$G$192:$G$227,MATCH($C220,'25A'!$B$192:$B$227,0)),0)</f>
        <v>0</v>
      </c>
      <c r="AE220" s="433">
        <f>IFERROR(INDEX('26A'!$G$192:$G$227,MATCH($C220,'26A'!$B$192:$B$227,0)),0)</f>
        <v>0</v>
      </c>
      <c r="AF220" s="433">
        <f>IFERROR(INDEX('27A'!$G$192:$G$227,MATCH($C220,'27A'!$B$192:$B$227,0)),0)</f>
        <v>0</v>
      </c>
      <c r="AG220" s="433">
        <f>IFERROR(INDEX('28A'!$G$192:$G$227,MATCH($C220,'28A'!$B$192:$B$227,0)),0)</f>
        <v>0</v>
      </c>
      <c r="AH220" s="433">
        <f>IFERROR(INDEX('29A'!$G$192:$G$227,MATCH($C220,'29A'!$B$192:$B$227,0)),0)</f>
        <v>0</v>
      </c>
      <c r="AI220" s="433">
        <f>IFERROR(INDEX('30A'!$G$192:$G$227,MATCH($C220,'30A'!$B$192:$B$227,0)),0)</f>
        <v>0</v>
      </c>
    </row>
    <row r="221" spans="1:35" s="306" customFormat="1" ht="17.399999999999999" hidden="1">
      <c r="A221" s="314"/>
      <c r="B221" s="314"/>
      <c r="C221" s="302" t="s">
        <v>219</v>
      </c>
      <c r="D221" s="309" t="s">
        <v>209</v>
      </c>
      <c r="E221" s="303">
        <f t="shared" si="3"/>
        <v>0</v>
      </c>
      <c r="F221" s="433">
        <f>IFERROR(INDEX('1A'!$G$192:$G$227,MATCH(C221,'1A'!$B$192:$B$227,0)),0)</f>
        <v>0</v>
      </c>
      <c r="G221" s="433">
        <f>IFERROR(INDEX('2A'!$G$192:$G$227,MATCH(C221,'2A'!$B$192:$B$227,0)),0)</f>
        <v>0</v>
      </c>
      <c r="H221" s="433">
        <f>IFERROR(INDEX('3A'!$G$192:$G$227,MATCH(C221,'3A'!$B$192:$B$227,0)),0)</f>
        <v>0</v>
      </c>
      <c r="I221" s="433">
        <f>IFERROR(INDEX('4A'!$G$192:$G$227,MATCH(C221,'4A'!$B$192:$B$227,0)),0)</f>
        <v>0</v>
      </c>
      <c r="J221" s="433">
        <f>IFERROR(INDEX('5A'!$G$192:$G$227,MATCH(C221,'5A'!$B$192:$B$227,0)),0)</f>
        <v>0</v>
      </c>
      <c r="K221" s="433">
        <f>IFERROR(INDEX('6A'!$G$192:$G$227,MATCH(C221,'6A'!$B$192:$B$227,0)),0)</f>
        <v>0</v>
      </c>
      <c r="L221" s="433">
        <f>IFERROR(INDEX('7A'!$G$192:$G$227,MATCH(C221,'7A'!$B$192:$B$227,0)),0)</f>
        <v>0</v>
      </c>
      <c r="M221" s="433">
        <f>IFERROR(INDEX('8A'!$G$192:$G$227,MATCH(C221,'8A'!$B$192:$B$227,0)),0)</f>
        <v>0</v>
      </c>
      <c r="N221" s="433">
        <f>IFERROR(INDEX('9A'!$G$192:$G$227,MATCH(C221,'9A'!$B$192:$B$227,0)),0)</f>
        <v>0</v>
      </c>
      <c r="O221" s="433">
        <f>IFERROR(INDEX('10A'!$G$192:$G$227,MATCH(C221,'10A'!$B$192:$B$227,0)),0)</f>
        <v>0</v>
      </c>
      <c r="P221" s="433">
        <f>IFERROR(INDEX('11A'!$G$192:$G$227,MATCH(C221,'11A'!$B$192:$B$227,0)),0)</f>
        <v>0</v>
      </c>
      <c r="Q221" s="433">
        <f>IFERROR(INDEX('12A'!$G$192:$G$227,MATCH(C221,'12A'!$B$192:$B$227,0)),0)</f>
        <v>0</v>
      </c>
      <c r="R221" s="433">
        <f>IFERROR(INDEX('13A'!$G$192:$G$227,MATCH(C221,'13A'!$B$192:$B$227,0)),0)</f>
        <v>0</v>
      </c>
      <c r="S221" s="433">
        <f>IFERROR(INDEX('14A'!$G$192:$G$227,MATCH(C221,'14A'!$B$192:$B$227,0)),0)</f>
        <v>0</v>
      </c>
      <c r="T221" s="433">
        <f>IFERROR(INDEX('15A'!$G$192:$G$227,MATCH(C221,'15A'!$B$192:$B$227,0)),0)</f>
        <v>0</v>
      </c>
      <c r="U221" s="433">
        <f>IFERROR(INDEX('16A'!$G$192:$G$227,MATCH($C221,'16A'!$B$192:$B$227,0)),0)</f>
        <v>0</v>
      </c>
      <c r="V221" s="433">
        <f>IFERROR(INDEX('17A'!$G$192:$G$227,MATCH($C221,'17A'!$B$192:$B$227,0)),0)</f>
        <v>0</v>
      </c>
      <c r="W221" s="433">
        <f>IFERROR(INDEX('18A'!$G$192:$G$227,MATCH($C221,'18A'!$B$192:$B$227,0)),0)</f>
        <v>0</v>
      </c>
      <c r="X221" s="433">
        <f>IFERROR(INDEX('19A'!$G$192:$G$227,MATCH($C221,'19A'!$B$192:$B$227,0)),0)</f>
        <v>0</v>
      </c>
      <c r="Y221" s="433">
        <f>IFERROR(INDEX('20A'!$G$192:$G$227,MATCH($C221,'20A'!$B$192:$B$227,0)),0)</f>
        <v>0</v>
      </c>
      <c r="Z221" s="433">
        <f>IFERROR(INDEX('21A'!$G$192:$G$227,MATCH($C221,'21A'!$B$192:$B$227,0)),0)</f>
        <v>0</v>
      </c>
      <c r="AA221" s="433">
        <f>IFERROR(INDEX('22A'!$G$192:$G$227,MATCH($C221,'22A'!$B$192:$B$227,0)),0)</f>
        <v>0</v>
      </c>
      <c r="AB221" s="433">
        <f>IFERROR(INDEX('23A'!$G$192:$G$227,MATCH($C221,'23A'!$B$192:$B$227,0)),0)</f>
        <v>0</v>
      </c>
      <c r="AC221" s="433">
        <f>IFERROR(INDEX('24A'!$G$192:$G$227,MATCH($C221,'24A'!$B$192:$B$227,0)),0)</f>
        <v>0</v>
      </c>
      <c r="AD221" s="433">
        <f>IFERROR(INDEX('25A'!$G$192:$G$227,MATCH($C221,'25A'!$B$192:$B$227,0)),0)</f>
        <v>0</v>
      </c>
      <c r="AE221" s="433">
        <f>IFERROR(INDEX('26A'!$G$192:$G$227,MATCH($C221,'26A'!$B$192:$B$227,0)),0)</f>
        <v>0</v>
      </c>
      <c r="AF221" s="433">
        <f>IFERROR(INDEX('27A'!$G$192:$G$227,MATCH($C221,'27A'!$B$192:$B$227,0)),0)</f>
        <v>0</v>
      </c>
      <c r="AG221" s="433">
        <f>IFERROR(INDEX('28A'!$G$192:$G$227,MATCH($C221,'28A'!$B$192:$B$227,0)),0)</f>
        <v>0</v>
      </c>
      <c r="AH221" s="433">
        <f>IFERROR(INDEX('29A'!$G$192:$G$227,MATCH($C221,'29A'!$B$192:$B$227,0)),0)</f>
        <v>0</v>
      </c>
      <c r="AI221" s="433">
        <f>IFERROR(INDEX('30A'!$G$192:$G$227,MATCH($C221,'30A'!$B$192:$B$227,0)),0)</f>
        <v>0</v>
      </c>
    </row>
    <row r="222" spans="1:35" ht="17.399999999999999" hidden="1">
      <c r="A222" s="314"/>
      <c r="B222" s="314"/>
      <c r="C222" s="302" t="s">
        <v>369</v>
      </c>
      <c r="D222" s="309" t="s">
        <v>209</v>
      </c>
      <c r="E222" s="303">
        <f t="shared" si="3"/>
        <v>0</v>
      </c>
      <c r="F222" s="433">
        <f>IFERROR(INDEX('1A'!$G$192:$G$227,MATCH(C222,'1A'!$B$192:$B$227,0)),0)</f>
        <v>0</v>
      </c>
      <c r="G222" s="433">
        <f>IFERROR(INDEX('2A'!$G$192:$G$227,MATCH(C222,'2A'!$B$192:$B$227,0)),0)</f>
        <v>0</v>
      </c>
      <c r="H222" s="433">
        <f>IFERROR(INDEX('3A'!$G$192:$G$227,MATCH(C222,'3A'!$B$192:$B$227,0)),0)</f>
        <v>0</v>
      </c>
      <c r="I222" s="433">
        <f>IFERROR(INDEX('4A'!$G$192:$G$227,MATCH(C222,'4A'!$B$192:$B$227,0)),0)</f>
        <v>0</v>
      </c>
      <c r="J222" s="433">
        <f>IFERROR(INDEX('5A'!$G$192:$G$227,MATCH(C222,'5A'!$B$192:$B$227,0)),0)</f>
        <v>0</v>
      </c>
      <c r="K222" s="433">
        <f>IFERROR(INDEX('6A'!$G$192:$G$227,MATCH(C222,'6A'!$B$192:$B$227,0)),0)</f>
        <v>0</v>
      </c>
      <c r="L222" s="433">
        <f>IFERROR(INDEX('7A'!$G$192:$G$227,MATCH(C222,'7A'!$B$192:$B$227,0)),0)</f>
        <v>0</v>
      </c>
      <c r="M222" s="433">
        <f>IFERROR(INDEX('8A'!$G$192:$G$227,MATCH(C222,'8A'!$B$192:$B$227,0)),0)</f>
        <v>0</v>
      </c>
      <c r="N222" s="433">
        <f>IFERROR(INDEX('9A'!$G$192:$G$227,MATCH(C222,'9A'!$B$192:$B$227,0)),0)</f>
        <v>0</v>
      </c>
      <c r="O222" s="433">
        <f>IFERROR(INDEX('10A'!$G$192:$G$227,MATCH(C222,'10A'!$B$192:$B$227,0)),0)</f>
        <v>0</v>
      </c>
      <c r="P222" s="433">
        <f>IFERROR(INDEX('11A'!$G$192:$G$227,MATCH(C222,'11A'!$B$192:$B$227,0)),0)</f>
        <v>0</v>
      </c>
      <c r="Q222" s="433">
        <f>IFERROR(INDEX('12A'!$G$192:$G$227,MATCH(C222,'12A'!$B$192:$B$227,0)),0)</f>
        <v>0</v>
      </c>
      <c r="R222" s="433">
        <f>IFERROR(INDEX('13A'!$G$192:$G$227,MATCH(C222,'13A'!$B$192:$B$227,0)),0)</f>
        <v>0</v>
      </c>
      <c r="S222" s="433">
        <f>IFERROR(INDEX('14A'!$G$192:$G$227,MATCH(C222,'14A'!$B$192:$B$227,0)),0)</f>
        <v>0</v>
      </c>
      <c r="T222" s="433">
        <f>IFERROR(INDEX('15A'!$G$192:$G$227,MATCH(C222,'15A'!$B$192:$B$227,0)),0)</f>
        <v>0</v>
      </c>
      <c r="U222" s="433">
        <f>IFERROR(INDEX('16A'!$G$192:$G$227,MATCH($C222,'16A'!$B$192:$B$227,0)),0)</f>
        <v>0</v>
      </c>
      <c r="V222" s="433">
        <f>IFERROR(INDEX('17A'!$G$192:$G$227,MATCH($C222,'17A'!$B$192:$B$227,0)),0)</f>
        <v>0</v>
      </c>
      <c r="W222" s="433">
        <f>IFERROR(INDEX('18A'!$G$192:$G$227,MATCH($C222,'18A'!$B$192:$B$227,0)),0)</f>
        <v>0</v>
      </c>
      <c r="X222" s="433">
        <f>IFERROR(INDEX('19A'!$G$192:$G$227,MATCH($C222,'19A'!$B$192:$B$227,0)),0)</f>
        <v>0</v>
      </c>
      <c r="Y222" s="433">
        <f>IFERROR(INDEX('20A'!$G$192:$G$227,MATCH($C222,'20A'!$B$192:$B$227,0)),0)</f>
        <v>0</v>
      </c>
      <c r="Z222" s="433">
        <f>IFERROR(INDEX('21A'!$G$192:$G$227,MATCH($C222,'21A'!$B$192:$B$227,0)),0)</f>
        <v>0</v>
      </c>
      <c r="AA222" s="433">
        <f>IFERROR(INDEX('22A'!$G$192:$G$227,MATCH($C222,'22A'!$B$192:$B$227,0)),0)</f>
        <v>0</v>
      </c>
      <c r="AB222" s="433">
        <f>IFERROR(INDEX('23A'!$G$192:$G$227,MATCH($C222,'23A'!$B$192:$B$227,0)),0)</f>
        <v>0</v>
      </c>
      <c r="AC222" s="433">
        <f>IFERROR(INDEX('24A'!$G$192:$G$227,MATCH($C222,'24A'!$B$192:$B$227,0)),0)</f>
        <v>0</v>
      </c>
      <c r="AD222" s="433">
        <f>IFERROR(INDEX('25A'!$G$192:$G$227,MATCH($C222,'25A'!$B$192:$B$227,0)),0)</f>
        <v>0</v>
      </c>
      <c r="AE222" s="433">
        <f>IFERROR(INDEX('26A'!$G$192:$G$227,MATCH($C222,'26A'!$B$192:$B$227,0)),0)</f>
        <v>0</v>
      </c>
      <c r="AF222" s="433">
        <f>IFERROR(INDEX('27A'!$G$192:$G$227,MATCH($C222,'27A'!$B$192:$B$227,0)),0)</f>
        <v>0</v>
      </c>
      <c r="AG222" s="433">
        <f>IFERROR(INDEX('28A'!$G$192:$G$227,MATCH($C222,'28A'!$B$192:$B$227,0)),0)</f>
        <v>0</v>
      </c>
      <c r="AH222" s="433">
        <f>IFERROR(INDEX('29A'!$G$192:$G$227,MATCH($C222,'29A'!$B$192:$B$227,0)),0)</f>
        <v>0</v>
      </c>
      <c r="AI222" s="433">
        <f>IFERROR(INDEX('30A'!$G$192:$G$227,MATCH($C222,'30A'!$B$192:$B$227,0)),0)</f>
        <v>0</v>
      </c>
    </row>
    <row r="223" spans="1:35" ht="17.399999999999999" hidden="1">
      <c r="A223" s="314"/>
      <c r="B223" s="314"/>
      <c r="C223" s="302" t="s">
        <v>370</v>
      </c>
      <c r="D223" s="309" t="s">
        <v>209</v>
      </c>
      <c r="E223" s="303">
        <f t="shared" si="3"/>
        <v>0</v>
      </c>
      <c r="F223" s="433">
        <f>IFERROR(INDEX('1A'!$G$192:$G$227,MATCH(C223,'1A'!$B$192:$B$227,0)),0)</f>
        <v>0</v>
      </c>
      <c r="G223" s="433">
        <f>IFERROR(INDEX('2A'!$G$192:$G$227,MATCH(C223,'2A'!$B$192:$B$227,0)),0)</f>
        <v>0</v>
      </c>
      <c r="H223" s="433">
        <f>IFERROR(INDEX('3A'!$G$192:$G$227,MATCH(C223,'3A'!$B$192:$B$227,0)),0)</f>
        <v>0</v>
      </c>
      <c r="I223" s="433">
        <f>IFERROR(INDEX('4A'!$G$192:$G$227,MATCH(C223,'4A'!$B$192:$B$227,0)),0)</f>
        <v>0</v>
      </c>
      <c r="J223" s="433">
        <f>IFERROR(INDEX('5A'!$G$192:$G$227,MATCH(C223,'5A'!$B$192:$B$227,0)),0)</f>
        <v>0</v>
      </c>
      <c r="K223" s="433">
        <f>IFERROR(INDEX('6A'!$G$192:$G$227,MATCH(C223,'6A'!$B$192:$B$227,0)),0)</f>
        <v>0</v>
      </c>
      <c r="L223" s="433">
        <f>IFERROR(INDEX('7A'!$G$192:$G$227,MATCH(C223,'7A'!$B$192:$B$227,0)),0)</f>
        <v>0</v>
      </c>
      <c r="M223" s="433">
        <f>IFERROR(INDEX('8A'!$G$192:$G$227,MATCH(C223,'8A'!$B$192:$B$227,0)),0)</f>
        <v>0</v>
      </c>
      <c r="N223" s="433">
        <f>IFERROR(INDEX('9A'!$G$192:$G$227,MATCH(C223,'9A'!$B$192:$B$227,0)),0)</f>
        <v>0</v>
      </c>
      <c r="O223" s="433">
        <f>IFERROR(INDEX('10A'!$G$192:$G$227,MATCH(C223,'10A'!$B$192:$B$227,0)),0)</f>
        <v>0</v>
      </c>
      <c r="P223" s="433">
        <f>IFERROR(INDEX('11A'!$G$192:$G$227,MATCH(C223,'11A'!$B$192:$B$227,0)),0)</f>
        <v>0</v>
      </c>
      <c r="Q223" s="433">
        <f>IFERROR(INDEX('12A'!$G$192:$G$227,MATCH(C223,'12A'!$B$192:$B$227,0)),0)</f>
        <v>0</v>
      </c>
      <c r="R223" s="433">
        <f>IFERROR(INDEX('13A'!$G$192:$G$227,MATCH(C223,'13A'!$B$192:$B$227,0)),0)</f>
        <v>0</v>
      </c>
      <c r="S223" s="433">
        <f>IFERROR(INDEX('14A'!$G$192:$G$227,MATCH(C223,'14A'!$B$192:$B$227,0)),0)</f>
        <v>0</v>
      </c>
      <c r="T223" s="433">
        <f>IFERROR(INDEX('15A'!$G$192:$G$227,MATCH(C223,'15A'!$B$192:$B$227,0)),0)</f>
        <v>0</v>
      </c>
      <c r="U223" s="433">
        <f>IFERROR(INDEX('16A'!$G$192:$G$227,MATCH($C223,'16A'!$B$192:$B$227,0)),0)</f>
        <v>0</v>
      </c>
      <c r="V223" s="433">
        <f>IFERROR(INDEX('17A'!$G$192:$G$227,MATCH($C223,'17A'!$B$192:$B$227,0)),0)</f>
        <v>0</v>
      </c>
      <c r="W223" s="433">
        <f>IFERROR(INDEX('18A'!$G$192:$G$227,MATCH($C223,'18A'!$B$192:$B$227,0)),0)</f>
        <v>0</v>
      </c>
      <c r="X223" s="433">
        <f>IFERROR(INDEX('19A'!$G$192:$G$227,MATCH($C223,'19A'!$B$192:$B$227,0)),0)</f>
        <v>0</v>
      </c>
      <c r="Y223" s="433">
        <f>IFERROR(INDEX('20A'!$G$192:$G$227,MATCH($C223,'20A'!$B$192:$B$227,0)),0)</f>
        <v>0</v>
      </c>
      <c r="Z223" s="433">
        <f>IFERROR(INDEX('21A'!$G$192:$G$227,MATCH($C223,'21A'!$B$192:$B$227,0)),0)</f>
        <v>0</v>
      </c>
      <c r="AA223" s="433">
        <f>IFERROR(INDEX('22A'!$G$192:$G$227,MATCH($C223,'22A'!$B$192:$B$227,0)),0)</f>
        <v>0</v>
      </c>
      <c r="AB223" s="433">
        <f>IFERROR(INDEX('23A'!$G$192:$G$227,MATCH($C223,'23A'!$B$192:$B$227,0)),0)</f>
        <v>0</v>
      </c>
      <c r="AC223" s="433">
        <f>IFERROR(INDEX('24A'!$G$192:$G$227,MATCH($C223,'24A'!$B$192:$B$227,0)),0)</f>
        <v>0</v>
      </c>
      <c r="AD223" s="433">
        <f>IFERROR(INDEX('25A'!$G$192:$G$227,MATCH($C223,'25A'!$B$192:$B$227,0)),0)</f>
        <v>0</v>
      </c>
      <c r="AE223" s="433">
        <f>IFERROR(INDEX('26A'!$G$192:$G$227,MATCH($C223,'26A'!$B$192:$B$227,0)),0)</f>
        <v>0</v>
      </c>
      <c r="AF223" s="433">
        <f>IFERROR(INDEX('27A'!$G$192:$G$227,MATCH($C223,'27A'!$B$192:$B$227,0)),0)</f>
        <v>0</v>
      </c>
      <c r="AG223" s="433">
        <f>IFERROR(INDEX('28A'!$G$192:$G$227,MATCH($C223,'28A'!$B$192:$B$227,0)),0)</f>
        <v>0</v>
      </c>
      <c r="AH223" s="433">
        <f>IFERROR(INDEX('29A'!$G$192:$G$227,MATCH($C223,'29A'!$B$192:$B$227,0)),0)</f>
        <v>0</v>
      </c>
      <c r="AI223" s="433">
        <f>IFERROR(INDEX('30A'!$G$192:$G$227,MATCH($C223,'30A'!$B$192:$B$227,0)),0)</f>
        <v>0</v>
      </c>
    </row>
    <row r="224" spans="1:35" ht="17.399999999999999" hidden="1">
      <c r="A224" s="314"/>
      <c r="B224" s="314"/>
      <c r="C224" s="302" t="s">
        <v>371</v>
      </c>
      <c r="D224" s="309" t="s">
        <v>209</v>
      </c>
      <c r="E224" s="303">
        <f t="shared" si="3"/>
        <v>0</v>
      </c>
      <c r="F224" s="433">
        <f>IFERROR(INDEX('1A'!$G$192:$G$227,MATCH(C224,'1A'!$B$192:$B$227,0)),0)</f>
        <v>0</v>
      </c>
      <c r="G224" s="433">
        <f>IFERROR(INDEX('2A'!$G$192:$G$227,MATCH(C224,'2A'!$B$192:$B$227,0)),0)</f>
        <v>0</v>
      </c>
      <c r="H224" s="433">
        <f>IFERROR(INDEX('3A'!$G$192:$G$227,MATCH(C224,'3A'!$B$192:$B$227,0)),0)</f>
        <v>0</v>
      </c>
      <c r="I224" s="433">
        <f>IFERROR(INDEX('4A'!$G$192:$G$227,MATCH(C224,'4A'!$B$192:$B$227,0)),0)</f>
        <v>0</v>
      </c>
      <c r="J224" s="433">
        <f>IFERROR(INDEX('5A'!$G$192:$G$227,MATCH(C224,'5A'!$B$192:$B$227,0)),0)</f>
        <v>0</v>
      </c>
      <c r="K224" s="433">
        <f>IFERROR(INDEX('6A'!$G$192:$G$227,MATCH(C224,'6A'!$B$192:$B$227,0)),0)</f>
        <v>0</v>
      </c>
      <c r="L224" s="433">
        <f>IFERROR(INDEX('7A'!$G$192:$G$227,MATCH(C224,'7A'!$B$192:$B$227,0)),0)</f>
        <v>0</v>
      </c>
      <c r="M224" s="433">
        <f>IFERROR(INDEX('8A'!$G$192:$G$227,MATCH(C224,'8A'!$B$192:$B$227,0)),0)</f>
        <v>0</v>
      </c>
      <c r="N224" s="433">
        <f>IFERROR(INDEX('9A'!$G$192:$G$227,MATCH(C224,'9A'!$B$192:$B$227,0)),0)</f>
        <v>0</v>
      </c>
      <c r="O224" s="433">
        <f>IFERROR(INDEX('10A'!$G$192:$G$227,MATCH(C224,'10A'!$B$192:$B$227,0)),0)</f>
        <v>0</v>
      </c>
      <c r="P224" s="433">
        <f>IFERROR(INDEX('11A'!$G$192:$G$227,MATCH(C224,'11A'!$B$192:$B$227,0)),0)</f>
        <v>0</v>
      </c>
      <c r="Q224" s="433">
        <f>IFERROR(INDEX('12A'!$G$192:$G$227,MATCH(C224,'12A'!$B$192:$B$227,0)),0)</f>
        <v>0</v>
      </c>
      <c r="R224" s="433">
        <f>IFERROR(INDEX('13A'!$G$192:$G$227,MATCH(C224,'13A'!$B$192:$B$227,0)),0)</f>
        <v>0</v>
      </c>
      <c r="S224" s="433">
        <f>IFERROR(INDEX('14A'!$G$192:$G$227,MATCH(C224,'14A'!$B$192:$B$227,0)),0)</f>
        <v>0</v>
      </c>
      <c r="T224" s="433">
        <f>IFERROR(INDEX('15A'!$G$192:$G$227,MATCH(C224,'15A'!$B$192:$B$227,0)),0)</f>
        <v>0</v>
      </c>
      <c r="U224" s="433">
        <f>IFERROR(INDEX('16A'!$G$192:$G$227,MATCH($C224,'16A'!$B$192:$B$227,0)),0)</f>
        <v>0</v>
      </c>
      <c r="V224" s="433">
        <f>IFERROR(INDEX('17A'!$G$192:$G$227,MATCH($C224,'17A'!$B$192:$B$227,0)),0)</f>
        <v>0</v>
      </c>
      <c r="W224" s="433">
        <f>IFERROR(INDEX('18A'!$G$192:$G$227,MATCH($C224,'18A'!$B$192:$B$227,0)),0)</f>
        <v>0</v>
      </c>
      <c r="X224" s="433">
        <f>IFERROR(INDEX('19A'!$G$192:$G$227,MATCH($C224,'19A'!$B$192:$B$227,0)),0)</f>
        <v>0</v>
      </c>
      <c r="Y224" s="433">
        <f>IFERROR(INDEX('20A'!$G$192:$G$227,MATCH($C224,'20A'!$B$192:$B$227,0)),0)</f>
        <v>0</v>
      </c>
      <c r="Z224" s="433">
        <f>IFERROR(INDEX('21A'!$G$192:$G$227,MATCH($C224,'21A'!$B$192:$B$227,0)),0)</f>
        <v>0</v>
      </c>
      <c r="AA224" s="433">
        <f>IFERROR(INDEX('22A'!$G$192:$G$227,MATCH($C224,'22A'!$B$192:$B$227,0)),0)</f>
        <v>0</v>
      </c>
      <c r="AB224" s="433">
        <f>IFERROR(INDEX('23A'!$G$192:$G$227,MATCH($C224,'23A'!$B$192:$B$227,0)),0)</f>
        <v>0</v>
      </c>
      <c r="AC224" s="433">
        <f>IFERROR(INDEX('24A'!$G$192:$G$227,MATCH($C224,'24A'!$B$192:$B$227,0)),0)</f>
        <v>0</v>
      </c>
      <c r="AD224" s="433">
        <f>IFERROR(INDEX('25A'!$G$192:$G$227,MATCH($C224,'25A'!$B$192:$B$227,0)),0)</f>
        <v>0</v>
      </c>
      <c r="AE224" s="433">
        <f>IFERROR(INDEX('26A'!$G$192:$G$227,MATCH($C224,'26A'!$B$192:$B$227,0)),0)</f>
        <v>0</v>
      </c>
      <c r="AF224" s="433">
        <f>IFERROR(INDEX('27A'!$G$192:$G$227,MATCH($C224,'27A'!$B$192:$B$227,0)),0)</f>
        <v>0</v>
      </c>
      <c r="AG224" s="433">
        <f>IFERROR(INDEX('28A'!$G$192:$G$227,MATCH($C224,'28A'!$B$192:$B$227,0)),0)</f>
        <v>0</v>
      </c>
      <c r="AH224" s="433">
        <f>IFERROR(INDEX('29A'!$G$192:$G$227,MATCH($C224,'29A'!$B$192:$B$227,0)),0)</f>
        <v>0</v>
      </c>
      <c r="AI224" s="433">
        <f>IFERROR(INDEX('30A'!$G$192:$G$227,MATCH($C224,'30A'!$B$192:$B$227,0)),0)</f>
        <v>0</v>
      </c>
    </row>
    <row r="225" spans="1:35" ht="17.399999999999999" hidden="1">
      <c r="A225" s="314"/>
      <c r="B225" s="314"/>
      <c r="C225" s="302" t="s">
        <v>372</v>
      </c>
      <c r="D225" s="309" t="s">
        <v>209</v>
      </c>
      <c r="E225" s="303">
        <f t="shared" si="3"/>
        <v>0</v>
      </c>
      <c r="F225" s="433">
        <f>IFERROR(INDEX('1A'!$G$192:$G$227,MATCH(C225,'1A'!$B$192:$B$227,0)),0)</f>
        <v>0</v>
      </c>
      <c r="G225" s="433">
        <f>IFERROR(INDEX('2A'!$G$192:$G$227,MATCH(C225,'2A'!$B$192:$B$227,0)),0)</f>
        <v>0</v>
      </c>
      <c r="H225" s="433">
        <f>IFERROR(INDEX('3A'!$G$192:$G$227,MATCH(C225,'3A'!$B$192:$B$227,0)),0)</f>
        <v>0</v>
      </c>
      <c r="I225" s="433">
        <f>IFERROR(INDEX('4A'!$G$192:$G$227,MATCH(C225,'4A'!$B$192:$B$227,0)),0)</f>
        <v>0</v>
      </c>
      <c r="J225" s="433">
        <f>IFERROR(INDEX('5A'!$G$192:$G$227,MATCH(C225,'5A'!$B$192:$B$227,0)),0)</f>
        <v>0</v>
      </c>
      <c r="K225" s="433">
        <f>IFERROR(INDEX('6A'!$G$192:$G$227,MATCH(C225,'6A'!$B$192:$B$227,0)),0)</f>
        <v>0</v>
      </c>
      <c r="L225" s="433">
        <f>IFERROR(INDEX('7A'!$G$192:$G$227,MATCH(C225,'7A'!$B$192:$B$227,0)),0)</f>
        <v>0</v>
      </c>
      <c r="M225" s="433">
        <f>IFERROR(INDEX('8A'!$G$192:$G$227,MATCH(C225,'8A'!$B$192:$B$227,0)),0)</f>
        <v>0</v>
      </c>
      <c r="N225" s="433">
        <f>IFERROR(INDEX('9A'!$G$192:$G$227,MATCH(C225,'9A'!$B$192:$B$227,0)),0)</f>
        <v>0</v>
      </c>
      <c r="O225" s="433">
        <f>IFERROR(INDEX('10A'!$G$192:$G$227,MATCH(C225,'10A'!$B$192:$B$227,0)),0)</f>
        <v>0</v>
      </c>
      <c r="P225" s="433">
        <f>IFERROR(INDEX('11A'!$G$192:$G$227,MATCH(C225,'11A'!$B$192:$B$227,0)),0)</f>
        <v>0</v>
      </c>
      <c r="Q225" s="433">
        <f>IFERROR(INDEX('12A'!$G$192:$G$227,MATCH(C225,'12A'!$B$192:$B$227,0)),0)</f>
        <v>0</v>
      </c>
      <c r="R225" s="433">
        <f>IFERROR(INDEX('13A'!$G$192:$G$227,MATCH(C225,'13A'!$B$192:$B$227,0)),0)</f>
        <v>0</v>
      </c>
      <c r="S225" s="433">
        <f>IFERROR(INDEX('14A'!$G$192:$G$227,MATCH(C225,'14A'!$B$192:$B$227,0)),0)</f>
        <v>0</v>
      </c>
      <c r="T225" s="433">
        <f>IFERROR(INDEX('15A'!$G$192:$G$227,MATCH(C225,'15A'!$B$192:$B$227,0)),0)</f>
        <v>0</v>
      </c>
      <c r="U225" s="433">
        <f>IFERROR(INDEX('16A'!$G$192:$G$227,MATCH($C225,'16A'!$B$192:$B$227,0)),0)</f>
        <v>0</v>
      </c>
      <c r="V225" s="433">
        <f>IFERROR(INDEX('17A'!$G$192:$G$227,MATCH($C225,'17A'!$B$192:$B$227,0)),0)</f>
        <v>0</v>
      </c>
      <c r="W225" s="433">
        <f>IFERROR(INDEX('18A'!$G$192:$G$227,MATCH($C225,'18A'!$B$192:$B$227,0)),0)</f>
        <v>0</v>
      </c>
      <c r="X225" s="433">
        <f>IFERROR(INDEX('19A'!$G$192:$G$227,MATCH($C225,'19A'!$B$192:$B$227,0)),0)</f>
        <v>0</v>
      </c>
      <c r="Y225" s="433">
        <f>IFERROR(INDEX('20A'!$G$192:$G$227,MATCH($C225,'20A'!$B$192:$B$227,0)),0)</f>
        <v>0</v>
      </c>
      <c r="Z225" s="433">
        <f>IFERROR(INDEX('21A'!$G$192:$G$227,MATCH($C225,'21A'!$B$192:$B$227,0)),0)</f>
        <v>0</v>
      </c>
      <c r="AA225" s="433">
        <f>IFERROR(INDEX('22A'!$G$192:$G$227,MATCH($C225,'22A'!$B$192:$B$227,0)),0)</f>
        <v>0</v>
      </c>
      <c r="AB225" s="433">
        <f>IFERROR(INDEX('23A'!$G$192:$G$227,MATCH($C225,'23A'!$B$192:$B$227,0)),0)</f>
        <v>0</v>
      </c>
      <c r="AC225" s="433">
        <f>IFERROR(INDEX('24A'!$G$192:$G$227,MATCH($C225,'24A'!$B$192:$B$227,0)),0)</f>
        <v>0</v>
      </c>
      <c r="AD225" s="433">
        <f>IFERROR(INDEX('25A'!$G$192:$G$227,MATCH($C225,'25A'!$B$192:$B$227,0)),0)</f>
        <v>0</v>
      </c>
      <c r="AE225" s="433">
        <f>IFERROR(INDEX('26A'!$G$192:$G$227,MATCH($C225,'26A'!$B$192:$B$227,0)),0)</f>
        <v>0</v>
      </c>
      <c r="AF225" s="433">
        <f>IFERROR(INDEX('27A'!$G$192:$G$227,MATCH($C225,'27A'!$B$192:$B$227,0)),0)</f>
        <v>0</v>
      </c>
      <c r="AG225" s="433">
        <f>IFERROR(INDEX('28A'!$G$192:$G$227,MATCH($C225,'28A'!$B$192:$B$227,0)),0)</f>
        <v>0</v>
      </c>
      <c r="AH225" s="433">
        <f>IFERROR(INDEX('29A'!$G$192:$G$227,MATCH($C225,'29A'!$B$192:$B$227,0)),0)</f>
        <v>0</v>
      </c>
      <c r="AI225" s="433">
        <f>IFERROR(INDEX('30A'!$G$192:$G$227,MATCH($C225,'30A'!$B$192:$B$227,0)),0)</f>
        <v>0</v>
      </c>
    </row>
    <row r="226" spans="1:35" ht="17.399999999999999" hidden="1">
      <c r="A226" s="314"/>
      <c r="B226" s="314"/>
      <c r="C226" s="302" t="s">
        <v>211</v>
      </c>
      <c r="D226" s="309" t="s">
        <v>209</v>
      </c>
      <c r="E226" s="303">
        <f t="shared" si="3"/>
        <v>0</v>
      </c>
      <c r="F226" s="433">
        <f>IFERROR(INDEX('1A'!$G$192:$G$227,MATCH(C226,'1A'!$B$192:$B$227,0)),0)</f>
        <v>0</v>
      </c>
      <c r="G226" s="433">
        <f>IFERROR(INDEX('2A'!$G$192:$G$227,MATCH(C226,'2A'!$B$192:$B$227,0)),0)</f>
        <v>0</v>
      </c>
      <c r="H226" s="433">
        <f>IFERROR(INDEX('3A'!$G$192:$G$227,MATCH(C226,'3A'!$B$192:$B$227,0)),0)</f>
        <v>0</v>
      </c>
      <c r="I226" s="433">
        <f>IFERROR(INDEX('4A'!$G$192:$G$227,MATCH(C226,'4A'!$B$192:$B$227,0)),0)</f>
        <v>0</v>
      </c>
      <c r="J226" s="433">
        <f>IFERROR(INDEX('5A'!$G$192:$G$227,MATCH(C226,'5A'!$B$192:$B$227,0)),0)</f>
        <v>0</v>
      </c>
      <c r="K226" s="433">
        <f>IFERROR(INDEX('6A'!$G$192:$G$227,MATCH(C226,'6A'!$B$192:$B$227,0)),0)</f>
        <v>0</v>
      </c>
      <c r="L226" s="433">
        <f>IFERROR(INDEX('7A'!$G$192:$G$227,MATCH(C226,'7A'!$B$192:$B$227,0)),0)</f>
        <v>0</v>
      </c>
      <c r="M226" s="433">
        <f>IFERROR(INDEX('8A'!$G$192:$G$227,MATCH(C226,'8A'!$B$192:$B$227,0)),0)</f>
        <v>0</v>
      </c>
      <c r="N226" s="433">
        <f>IFERROR(INDEX('9A'!$G$192:$G$227,MATCH(C226,'9A'!$B$192:$B$227,0)),0)</f>
        <v>0</v>
      </c>
      <c r="O226" s="433">
        <f>IFERROR(INDEX('10A'!$G$192:$G$227,MATCH(C226,'10A'!$B$192:$B$227,0)),0)</f>
        <v>0</v>
      </c>
      <c r="P226" s="433">
        <f>IFERROR(INDEX('11A'!$G$192:$G$227,MATCH(C226,'11A'!$B$192:$B$227,0)),0)</f>
        <v>0</v>
      </c>
      <c r="Q226" s="433">
        <f>IFERROR(INDEX('12A'!$G$192:$G$227,MATCH(C226,'12A'!$B$192:$B$227,0)),0)</f>
        <v>0</v>
      </c>
      <c r="R226" s="433">
        <f>IFERROR(INDEX('13A'!$G$192:$G$227,MATCH(C226,'13A'!$B$192:$B$227,0)),0)</f>
        <v>0</v>
      </c>
      <c r="S226" s="433">
        <f>IFERROR(INDEX('14A'!$G$192:$G$227,MATCH(C226,'14A'!$B$192:$B$227,0)),0)</f>
        <v>0</v>
      </c>
      <c r="T226" s="433">
        <f>IFERROR(INDEX('15A'!$G$192:$G$227,MATCH(C226,'15A'!$B$192:$B$227,0)),0)</f>
        <v>0</v>
      </c>
      <c r="U226" s="433">
        <f>IFERROR(INDEX('16A'!$G$192:$G$227,MATCH($C226,'16A'!$B$192:$B$227,0)),0)</f>
        <v>0</v>
      </c>
      <c r="V226" s="433">
        <f>IFERROR(INDEX('17A'!$G$192:$G$227,MATCH($C226,'17A'!$B$192:$B$227,0)),0)</f>
        <v>0</v>
      </c>
      <c r="W226" s="433">
        <f>IFERROR(INDEX('18A'!$G$192:$G$227,MATCH($C226,'18A'!$B$192:$B$227,0)),0)</f>
        <v>0</v>
      </c>
      <c r="X226" s="433">
        <f>IFERROR(INDEX('19A'!$G$192:$G$227,MATCH($C226,'19A'!$B$192:$B$227,0)),0)</f>
        <v>0</v>
      </c>
      <c r="Y226" s="433">
        <f>IFERROR(INDEX('20A'!$G$192:$G$227,MATCH($C226,'20A'!$B$192:$B$227,0)),0)</f>
        <v>0</v>
      </c>
      <c r="Z226" s="433">
        <f>IFERROR(INDEX('21A'!$G$192:$G$227,MATCH($C226,'21A'!$B$192:$B$227,0)),0)</f>
        <v>0</v>
      </c>
      <c r="AA226" s="433">
        <f>IFERROR(INDEX('22A'!$G$192:$G$227,MATCH($C226,'22A'!$B$192:$B$227,0)),0)</f>
        <v>0</v>
      </c>
      <c r="AB226" s="433">
        <f>IFERROR(INDEX('23A'!$G$192:$G$227,MATCH($C226,'23A'!$B$192:$B$227,0)),0)</f>
        <v>0</v>
      </c>
      <c r="AC226" s="433">
        <f>IFERROR(INDEX('24A'!$G$192:$G$227,MATCH($C226,'24A'!$B$192:$B$227,0)),0)</f>
        <v>0</v>
      </c>
      <c r="AD226" s="433">
        <f>IFERROR(INDEX('25A'!$G$192:$G$227,MATCH($C226,'25A'!$B$192:$B$227,0)),0)</f>
        <v>0</v>
      </c>
      <c r="AE226" s="433">
        <f>IFERROR(INDEX('26A'!$G$192:$G$227,MATCH($C226,'26A'!$B$192:$B$227,0)),0)</f>
        <v>0</v>
      </c>
      <c r="AF226" s="433">
        <f>IFERROR(INDEX('27A'!$G$192:$G$227,MATCH($C226,'27A'!$B$192:$B$227,0)),0)</f>
        <v>0</v>
      </c>
      <c r="AG226" s="433">
        <f>IFERROR(INDEX('28A'!$G$192:$G$227,MATCH($C226,'28A'!$B$192:$B$227,0)),0)</f>
        <v>0</v>
      </c>
      <c r="AH226" s="433">
        <f>IFERROR(INDEX('29A'!$G$192:$G$227,MATCH($C226,'29A'!$B$192:$B$227,0)),0)</f>
        <v>0</v>
      </c>
      <c r="AI226" s="433">
        <f>IFERROR(INDEX('30A'!$G$192:$G$227,MATCH($C226,'30A'!$B$192:$B$227,0)),0)</f>
        <v>0</v>
      </c>
    </row>
    <row r="227" spans="1:35" ht="17.399999999999999" hidden="1">
      <c r="A227" s="314"/>
      <c r="B227" s="314"/>
      <c r="C227" s="302" t="s">
        <v>212</v>
      </c>
      <c r="D227" s="309" t="s">
        <v>209</v>
      </c>
      <c r="E227" s="303">
        <f t="shared" si="3"/>
        <v>0</v>
      </c>
      <c r="F227" s="433">
        <f>IFERROR(INDEX('1A'!$G$192:$G$227,MATCH(C227,'1A'!$B$192:$B$227,0)),0)</f>
        <v>0</v>
      </c>
      <c r="G227" s="433">
        <f>IFERROR(INDEX('2A'!$G$192:$G$227,MATCH(C227,'2A'!$B$192:$B$227,0)),0)</f>
        <v>0</v>
      </c>
      <c r="H227" s="433">
        <f>IFERROR(INDEX('3A'!$G$192:$G$227,MATCH(C227,'3A'!$B$192:$B$227,0)),0)</f>
        <v>0</v>
      </c>
      <c r="I227" s="433">
        <f>IFERROR(INDEX('4A'!$G$192:$G$227,MATCH(C227,'4A'!$B$192:$B$227,0)),0)</f>
        <v>0</v>
      </c>
      <c r="J227" s="433">
        <f>IFERROR(INDEX('5A'!$G$192:$G$227,MATCH(C227,'5A'!$B$192:$B$227,0)),0)</f>
        <v>0</v>
      </c>
      <c r="K227" s="433">
        <f>IFERROR(INDEX('6A'!$G$192:$G$227,MATCH(C227,'6A'!$B$192:$B$227,0)),0)</f>
        <v>0</v>
      </c>
      <c r="L227" s="433">
        <f>IFERROR(INDEX('7A'!$G$192:$G$227,MATCH(C227,'7A'!$B$192:$B$227,0)),0)</f>
        <v>0</v>
      </c>
      <c r="M227" s="433">
        <f>IFERROR(INDEX('8A'!$G$192:$G$227,MATCH(C227,'8A'!$B$192:$B$227,0)),0)</f>
        <v>0</v>
      </c>
      <c r="N227" s="433">
        <f>IFERROR(INDEX('9A'!$G$192:$G$227,MATCH(C227,'9A'!$B$192:$B$227,0)),0)</f>
        <v>0</v>
      </c>
      <c r="O227" s="433">
        <f>IFERROR(INDEX('10A'!$G$192:$G$227,MATCH(C227,'10A'!$B$192:$B$227,0)),0)</f>
        <v>0</v>
      </c>
      <c r="P227" s="433">
        <f>IFERROR(INDEX('11A'!$G$192:$G$227,MATCH(C227,'11A'!$B$192:$B$227,0)),0)</f>
        <v>0</v>
      </c>
      <c r="Q227" s="433">
        <f>IFERROR(INDEX('12A'!$G$192:$G$227,MATCH(C227,'12A'!$B$192:$B$227,0)),0)</f>
        <v>0</v>
      </c>
      <c r="R227" s="433">
        <f>IFERROR(INDEX('13A'!$G$192:$G$227,MATCH(C227,'13A'!$B$192:$B$227,0)),0)</f>
        <v>0</v>
      </c>
      <c r="S227" s="433">
        <f>IFERROR(INDEX('14A'!$G$192:$G$227,MATCH(C227,'14A'!$B$192:$B$227,0)),0)</f>
        <v>0</v>
      </c>
      <c r="T227" s="433">
        <f>IFERROR(INDEX('15A'!$G$192:$G$227,MATCH(C227,'15A'!$B$192:$B$227,0)),0)</f>
        <v>0</v>
      </c>
      <c r="U227" s="433">
        <f>IFERROR(INDEX('16A'!$G$192:$G$227,MATCH($C227,'16A'!$B$192:$B$227,0)),0)</f>
        <v>0</v>
      </c>
      <c r="V227" s="433">
        <f>IFERROR(INDEX('17A'!$G$192:$G$227,MATCH($C227,'17A'!$B$192:$B$227,0)),0)</f>
        <v>0</v>
      </c>
      <c r="W227" s="433">
        <f>IFERROR(INDEX('18A'!$G$192:$G$227,MATCH($C227,'18A'!$B$192:$B$227,0)),0)</f>
        <v>0</v>
      </c>
      <c r="X227" s="433">
        <f>IFERROR(INDEX('19A'!$G$192:$G$227,MATCH($C227,'19A'!$B$192:$B$227,0)),0)</f>
        <v>0</v>
      </c>
      <c r="Y227" s="433">
        <f>IFERROR(INDEX('20A'!$G$192:$G$227,MATCH($C227,'20A'!$B$192:$B$227,0)),0)</f>
        <v>0</v>
      </c>
      <c r="Z227" s="433">
        <f>IFERROR(INDEX('21A'!$G$192:$G$227,MATCH($C227,'21A'!$B$192:$B$227,0)),0)</f>
        <v>0</v>
      </c>
      <c r="AA227" s="433">
        <f>IFERROR(INDEX('22A'!$G$192:$G$227,MATCH($C227,'22A'!$B$192:$B$227,0)),0)</f>
        <v>0</v>
      </c>
      <c r="AB227" s="433">
        <f>IFERROR(INDEX('23A'!$G$192:$G$227,MATCH($C227,'23A'!$B$192:$B$227,0)),0)</f>
        <v>0</v>
      </c>
      <c r="AC227" s="433">
        <f>IFERROR(INDEX('24A'!$G$192:$G$227,MATCH($C227,'24A'!$B$192:$B$227,0)),0)</f>
        <v>0</v>
      </c>
      <c r="AD227" s="433">
        <f>IFERROR(INDEX('25A'!$G$192:$G$227,MATCH($C227,'25A'!$B$192:$B$227,0)),0)</f>
        <v>0</v>
      </c>
      <c r="AE227" s="433">
        <f>IFERROR(INDEX('26A'!$G$192:$G$227,MATCH($C227,'26A'!$B$192:$B$227,0)),0)</f>
        <v>0</v>
      </c>
      <c r="AF227" s="433">
        <f>IFERROR(INDEX('27A'!$G$192:$G$227,MATCH($C227,'27A'!$B$192:$B$227,0)),0)</f>
        <v>0</v>
      </c>
      <c r="AG227" s="433">
        <f>IFERROR(INDEX('28A'!$G$192:$G$227,MATCH($C227,'28A'!$B$192:$B$227,0)),0)</f>
        <v>0</v>
      </c>
      <c r="AH227" s="433">
        <f>IFERROR(INDEX('29A'!$G$192:$G$227,MATCH($C227,'29A'!$B$192:$B$227,0)),0)</f>
        <v>0</v>
      </c>
      <c r="AI227" s="433">
        <f>IFERROR(INDEX('30A'!$G$192:$G$227,MATCH($C227,'30A'!$B$192:$B$227,0)),0)</f>
        <v>0</v>
      </c>
    </row>
    <row r="228" spans="1:35" ht="17.399999999999999" hidden="1">
      <c r="A228" s="314"/>
      <c r="B228" s="314"/>
      <c r="C228" s="302" t="s">
        <v>373</v>
      </c>
      <c r="D228" s="309" t="s">
        <v>209</v>
      </c>
      <c r="E228" s="303">
        <f t="shared" si="3"/>
        <v>0</v>
      </c>
      <c r="F228" s="433">
        <f>IFERROR(INDEX('1A'!$G$192:$G$227,MATCH(C228,'1A'!$B$192:$B$227,0)),0)</f>
        <v>0</v>
      </c>
      <c r="G228" s="433">
        <f>IFERROR(INDEX('2A'!$G$192:$G$227,MATCH(C228,'2A'!$B$192:$B$227,0)),0)</f>
        <v>0</v>
      </c>
      <c r="H228" s="433">
        <f>IFERROR(INDEX('3A'!$G$192:$G$227,MATCH(C228,'3A'!$B$192:$B$227,0)),0)</f>
        <v>0</v>
      </c>
      <c r="I228" s="433">
        <f>IFERROR(INDEX('4A'!$G$192:$G$227,MATCH(C228,'4A'!$B$192:$B$227,0)),0)</f>
        <v>0</v>
      </c>
      <c r="J228" s="433">
        <f>IFERROR(INDEX('5A'!$G$192:$G$227,MATCH(C228,'5A'!$B$192:$B$227,0)),0)</f>
        <v>0</v>
      </c>
      <c r="K228" s="433">
        <f>IFERROR(INDEX('6A'!$G$192:$G$227,MATCH(C228,'6A'!$B$192:$B$227,0)),0)</f>
        <v>0</v>
      </c>
      <c r="L228" s="433">
        <f>IFERROR(INDEX('7A'!$G$192:$G$227,MATCH(C228,'7A'!$B$192:$B$227,0)),0)</f>
        <v>0</v>
      </c>
      <c r="M228" s="433">
        <f>IFERROR(INDEX('8A'!$G$192:$G$227,MATCH(C228,'8A'!$B$192:$B$227,0)),0)</f>
        <v>0</v>
      </c>
      <c r="N228" s="433">
        <f>IFERROR(INDEX('9A'!$G$192:$G$227,MATCH(C228,'9A'!$B$192:$B$227,0)),0)</f>
        <v>0</v>
      </c>
      <c r="O228" s="433">
        <f>IFERROR(INDEX('10A'!$G$192:$G$227,MATCH(C228,'10A'!$B$192:$B$227,0)),0)</f>
        <v>0</v>
      </c>
      <c r="P228" s="433">
        <f>IFERROR(INDEX('11A'!$G$192:$G$227,MATCH(C228,'11A'!$B$192:$B$227,0)),0)</f>
        <v>0</v>
      </c>
      <c r="Q228" s="433">
        <f>IFERROR(INDEX('12A'!$G$192:$G$227,MATCH(C228,'12A'!$B$192:$B$227,0)),0)</f>
        <v>0</v>
      </c>
      <c r="R228" s="433">
        <f>IFERROR(INDEX('13A'!$G$192:$G$227,MATCH(C228,'13A'!$B$192:$B$227,0)),0)</f>
        <v>0</v>
      </c>
      <c r="S228" s="433">
        <f>IFERROR(INDEX('14A'!$G$192:$G$227,MATCH(C228,'14A'!$B$192:$B$227,0)),0)</f>
        <v>0</v>
      </c>
      <c r="T228" s="433">
        <f>IFERROR(INDEX('15A'!$G$192:$G$227,MATCH(C228,'15A'!$B$192:$B$227,0)),0)</f>
        <v>0</v>
      </c>
      <c r="U228" s="433">
        <f>IFERROR(INDEX('16A'!$G$192:$G$227,MATCH($C228,'16A'!$B$192:$B$227,0)),0)</f>
        <v>0</v>
      </c>
      <c r="V228" s="433">
        <f>IFERROR(INDEX('17A'!$G$192:$G$227,MATCH($C228,'17A'!$B$192:$B$227,0)),0)</f>
        <v>0</v>
      </c>
      <c r="W228" s="433">
        <f>IFERROR(INDEX('18A'!$G$192:$G$227,MATCH($C228,'18A'!$B$192:$B$227,0)),0)</f>
        <v>0</v>
      </c>
      <c r="X228" s="433">
        <f>IFERROR(INDEX('19A'!$G$192:$G$227,MATCH($C228,'19A'!$B$192:$B$227,0)),0)</f>
        <v>0</v>
      </c>
      <c r="Y228" s="433">
        <f>IFERROR(INDEX('20A'!$G$192:$G$227,MATCH($C228,'20A'!$B$192:$B$227,0)),0)</f>
        <v>0</v>
      </c>
      <c r="Z228" s="433">
        <f>IFERROR(INDEX('21A'!$G$192:$G$227,MATCH($C228,'21A'!$B$192:$B$227,0)),0)</f>
        <v>0</v>
      </c>
      <c r="AA228" s="433">
        <f>IFERROR(INDEX('22A'!$G$192:$G$227,MATCH($C228,'22A'!$B$192:$B$227,0)),0)</f>
        <v>0</v>
      </c>
      <c r="AB228" s="433">
        <f>IFERROR(INDEX('23A'!$G$192:$G$227,MATCH($C228,'23A'!$B$192:$B$227,0)),0)</f>
        <v>0</v>
      </c>
      <c r="AC228" s="433">
        <f>IFERROR(INDEX('24A'!$G$192:$G$227,MATCH($C228,'24A'!$B$192:$B$227,0)),0)</f>
        <v>0</v>
      </c>
      <c r="AD228" s="433">
        <f>IFERROR(INDEX('25A'!$G$192:$G$227,MATCH($C228,'25A'!$B$192:$B$227,0)),0)</f>
        <v>0</v>
      </c>
      <c r="AE228" s="433">
        <f>IFERROR(INDEX('26A'!$G$192:$G$227,MATCH($C228,'26A'!$B$192:$B$227,0)),0)</f>
        <v>0</v>
      </c>
      <c r="AF228" s="433">
        <f>IFERROR(INDEX('27A'!$G$192:$G$227,MATCH($C228,'27A'!$B$192:$B$227,0)),0)</f>
        <v>0</v>
      </c>
      <c r="AG228" s="433">
        <f>IFERROR(INDEX('28A'!$G$192:$G$227,MATCH($C228,'28A'!$B$192:$B$227,0)),0)</f>
        <v>0</v>
      </c>
      <c r="AH228" s="433">
        <f>IFERROR(INDEX('29A'!$G$192:$G$227,MATCH($C228,'29A'!$B$192:$B$227,0)),0)</f>
        <v>0</v>
      </c>
      <c r="AI228" s="433">
        <f>IFERROR(INDEX('30A'!$G$192:$G$227,MATCH($C228,'30A'!$B$192:$B$227,0)),0)</f>
        <v>0</v>
      </c>
    </row>
    <row r="229" spans="1:35" ht="17.399999999999999" hidden="1">
      <c r="A229" s="314"/>
      <c r="B229" s="314"/>
      <c r="C229" s="302" t="s">
        <v>374</v>
      </c>
      <c r="D229" s="309" t="s">
        <v>209</v>
      </c>
      <c r="E229" s="303">
        <f t="shared" si="3"/>
        <v>0</v>
      </c>
      <c r="F229" s="433">
        <f>IFERROR(INDEX('1A'!$G$192:$G$227,MATCH(C229,'1A'!$B$192:$B$227,0)),0)</f>
        <v>0</v>
      </c>
      <c r="G229" s="433">
        <f>IFERROR(INDEX('2A'!$G$192:$G$227,MATCH(C229,'2A'!$B$192:$B$227,0)),0)</f>
        <v>0</v>
      </c>
      <c r="H229" s="433">
        <f>IFERROR(INDEX('3A'!$G$192:$G$227,MATCH(C229,'3A'!$B$192:$B$227,0)),0)</f>
        <v>0</v>
      </c>
      <c r="I229" s="433">
        <f>IFERROR(INDEX('4A'!$G$192:$G$227,MATCH(C229,'4A'!$B$192:$B$227,0)),0)</f>
        <v>0</v>
      </c>
      <c r="J229" s="433">
        <f>IFERROR(INDEX('5A'!$G$192:$G$227,MATCH(C229,'5A'!$B$192:$B$227,0)),0)</f>
        <v>0</v>
      </c>
      <c r="K229" s="433">
        <f>IFERROR(INDEX('6A'!$G$192:$G$227,MATCH(C229,'6A'!$B$192:$B$227,0)),0)</f>
        <v>0</v>
      </c>
      <c r="L229" s="433">
        <f>IFERROR(INDEX('7A'!$G$192:$G$227,MATCH(C229,'7A'!$B$192:$B$227,0)),0)</f>
        <v>0</v>
      </c>
      <c r="M229" s="433">
        <f>IFERROR(INDEX('8A'!$G$192:$G$227,MATCH(C229,'8A'!$B$192:$B$227,0)),0)</f>
        <v>0</v>
      </c>
      <c r="N229" s="433">
        <f>IFERROR(INDEX('9A'!$G$192:$G$227,MATCH(C229,'9A'!$B$192:$B$227,0)),0)</f>
        <v>0</v>
      </c>
      <c r="O229" s="433">
        <f>IFERROR(INDEX('10A'!$G$192:$G$227,MATCH(C229,'10A'!$B$192:$B$227,0)),0)</f>
        <v>0</v>
      </c>
      <c r="P229" s="433">
        <f>IFERROR(INDEX('11A'!$G$192:$G$227,MATCH(C229,'11A'!$B$192:$B$227,0)),0)</f>
        <v>0</v>
      </c>
      <c r="Q229" s="433">
        <f>IFERROR(INDEX('12A'!$G$192:$G$227,MATCH(C229,'12A'!$B$192:$B$227,0)),0)</f>
        <v>0</v>
      </c>
      <c r="R229" s="433">
        <f>IFERROR(INDEX('13A'!$G$192:$G$227,MATCH(C229,'13A'!$B$192:$B$227,0)),0)</f>
        <v>0</v>
      </c>
      <c r="S229" s="433">
        <f>IFERROR(INDEX('14A'!$G$192:$G$227,MATCH(C229,'14A'!$B$192:$B$227,0)),0)</f>
        <v>0</v>
      </c>
      <c r="T229" s="433">
        <f>IFERROR(INDEX('15A'!$G$192:$G$227,MATCH(C229,'15A'!$B$192:$B$227,0)),0)</f>
        <v>0</v>
      </c>
      <c r="U229" s="433">
        <f>IFERROR(INDEX('16A'!$G$192:$G$227,MATCH($C229,'16A'!$B$192:$B$227,0)),0)</f>
        <v>0</v>
      </c>
      <c r="V229" s="433">
        <f>IFERROR(INDEX('17A'!$G$192:$G$227,MATCH($C229,'17A'!$B$192:$B$227,0)),0)</f>
        <v>0</v>
      </c>
      <c r="W229" s="433">
        <f>IFERROR(INDEX('18A'!$G$192:$G$227,MATCH($C229,'18A'!$B$192:$B$227,0)),0)</f>
        <v>0</v>
      </c>
      <c r="X229" s="433">
        <f>IFERROR(INDEX('19A'!$G$192:$G$227,MATCH($C229,'19A'!$B$192:$B$227,0)),0)</f>
        <v>0</v>
      </c>
      <c r="Y229" s="433">
        <f>IFERROR(INDEX('20A'!$G$192:$G$227,MATCH($C229,'20A'!$B$192:$B$227,0)),0)</f>
        <v>0</v>
      </c>
      <c r="Z229" s="433">
        <f>IFERROR(INDEX('21A'!$G$192:$G$227,MATCH($C229,'21A'!$B$192:$B$227,0)),0)</f>
        <v>0</v>
      </c>
      <c r="AA229" s="433">
        <f>IFERROR(INDEX('22A'!$G$192:$G$227,MATCH($C229,'22A'!$B$192:$B$227,0)),0)</f>
        <v>0</v>
      </c>
      <c r="AB229" s="433">
        <f>IFERROR(INDEX('23A'!$G$192:$G$227,MATCH($C229,'23A'!$B$192:$B$227,0)),0)</f>
        <v>0</v>
      </c>
      <c r="AC229" s="433">
        <f>IFERROR(INDEX('24A'!$G$192:$G$227,MATCH($C229,'24A'!$B$192:$B$227,0)),0)</f>
        <v>0</v>
      </c>
      <c r="AD229" s="433">
        <f>IFERROR(INDEX('25A'!$G$192:$G$227,MATCH($C229,'25A'!$B$192:$B$227,0)),0)</f>
        <v>0</v>
      </c>
      <c r="AE229" s="433">
        <f>IFERROR(INDEX('26A'!$G$192:$G$227,MATCH($C229,'26A'!$B$192:$B$227,0)),0)</f>
        <v>0</v>
      </c>
      <c r="AF229" s="433">
        <f>IFERROR(INDEX('27A'!$G$192:$G$227,MATCH($C229,'27A'!$B$192:$B$227,0)),0)</f>
        <v>0</v>
      </c>
      <c r="AG229" s="433">
        <f>IFERROR(INDEX('28A'!$G$192:$G$227,MATCH($C229,'28A'!$B$192:$B$227,0)),0)</f>
        <v>0</v>
      </c>
      <c r="AH229" s="433">
        <f>IFERROR(INDEX('29A'!$G$192:$G$227,MATCH($C229,'29A'!$B$192:$B$227,0)),0)</f>
        <v>0</v>
      </c>
      <c r="AI229" s="433">
        <f>IFERROR(INDEX('30A'!$G$192:$G$227,MATCH($C229,'30A'!$B$192:$B$227,0)),0)</f>
        <v>0</v>
      </c>
    </row>
    <row r="230" spans="1:35" ht="17.399999999999999" hidden="1">
      <c r="A230" s="314"/>
      <c r="B230" s="314"/>
      <c r="C230" s="302" t="s">
        <v>375</v>
      </c>
      <c r="D230" s="309" t="s">
        <v>209</v>
      </c>
      <c r="E230" s="303">
        <f t="shared" si="3"/>
        <v>0</v>
      </c>
      <c r="F230" s="433">
        <f>IFERROR(INDEX('1A'!$G$192:$G$227,MATCH(C230,'1A'!$B$192:$B$227,0)),0)</f>
        <v>0</v>
      </c>
      <c r="G230" s="433">
        <f>IFERROR(INDEX('2A'!$G$192:$G$227,MATCH(C230,'2A'!$B$192:$B$227,0)),0)</f>
        <v>0</v>
      </c>
      <c r="H230" s="433">
        <f>IFERROR(INDEX('3A'!$G$192:$G$227,MATCH(C230,'3A'!$B$192:$B$227,0)),0)</f>
        <v>0</v>
      </c>
      <c r="I230" s="433">
        <f>IFERROR(INDEX('4A'!$G$192:$G$227,MATCH(C230,'4A'!$B$192:$B$227,0)),0)</f>
        <v>0</v>
      </c>
      <c r="J230" s="433">
        <f>IFERROR(INDEX('5A'!$G$192:$G$227,MATCH(C230,'5A'!$B$192:$B$227,0)),0)</f>
        <v>0</v>
      </c>
      <c r="K230" s="433">
        <f>IFERROR(INDEX('6A'!$G$192:$G$227,MATCH(C230,'6A'!$B$192:$B$227,0)),0)</f>
        <v>0</v>
      </c>
      <c r="L230" s="433">
        <f>IFERROR(INDEX('7A'!$G$192:$G$227,MATCH(C230,'7A'!$B$192:$B$227,0)),0)</f>
        <v>0</v>
      </c>
      <c r="M230" s="433">
        <f>IFERROR(INDEX('8A'!$G$192:$G$227,MATCH(C230,'8A'!$B$192:$B$227,0)),0)</f>
        <v>0</v>
      </c>
      <c r="N230" s="433">
        <f>IFERROR(INDEX('9A'!$G$192:$G$227,MATCH(C230,'9A'!$B$192:$B$227,0)),0)</f>
        <v>0</v>
      </c>
      <c r="O230" s="433">
        <f>IFERROR(INDEX('10A'!$G$192:$G$227,MATCH(C230,'10A'!$B$192:$B$227,0)),0)</f>
        <v>0</v>
      </c>
      <c r="P230" s="433">
        <f>IFERROR(INDEX('11A'!$G$192:$G$227,MATCH(C230,'11A'!$B$192:$B$227,0)),0)</f>
        <v>0</v>
      </c>
      <c r="Q230" s="433">
        <f>IFERROR(INDEX('12A'!$G$192:$G$227,MATCH(C230,'12A'!$B$192:$B$227,0)),0)</f>
        <v>0</v>
      </c>
      <c r="R230" s="433">
        <f>IFERROR(INDEX('13A'!$G$192:$G$227,MATCH(C230,'13A'!$B$192:$B$227,0)),0)</f>
        <v>0</v>
      </c>
      <c r="S230" s="433">
        <f>IFERROR(INDEX('14A'!$G$192:$G$227,MATCH(C230,'14A'!$B$192:$B$227,0)),0)</f>
        <v>0</v>
      </c>
      <c r="T230" s="433">
        <f>IFERROR(INDEX('15A'!$G$192:$G$227,MATCH(C230,'15A'!$B$192:$B$227,0)),0)</f>
        <v>0</v>
      </c>
      <c r="U230" s="433">
        <f>IFERROR(INDEX('16A'!$G$192:$G$227,MATCH($C230,'16A'!$B$192:$B$227,0)),0)</f>
        <v>0</v>
      </c>
      <c r="V230" s="433">
        <f>IFERROR(INDEX('17A'!$G$192:$G$227,MATCH($C230,'17A'!$B$192:$B$227,0)),0)</f>
        <v>0</v>
      </c>
      <c r="W230" s="433">
        <f>IFERROR(INDEX('18A'!$G$192:$G$227,MATCH($C230,'18A'!$B$192:$B$227,0)),0)</f>
        <v>0</v>
      </c>
      <c r="X230" s="433">
        <f>IFERROR(INDEX('19A'!$G$192:$G$227,MATCH($C230,'19A'!$B$192:$B$227,0)),0)</f>
        <v>0</v>
      </c>
      <c r="Y230" s="433">
        <f>IFERROR(INDEX('20A'!$G$192:$G$227,MATCH($C230,'20A'!$B$192:$B$227,0)),0)</f>
        <v>0</v>
      </c>
      <c r="Z230" s="433">
        <f>IFERROR(INDEX('21A'!$G$192:$G$227,MATCH($C230,'21A'!$B$192:$B$227,0)),0)</f>
        <v>0</v>
      </c>
      <c r="AA230" s="433">
        <f>IFERROR(INDEX('22A'!$G$192:$G$227,MATCH($C230,'22A'!$B$192:$B$227,0)),0)</f>
        <v>0</v>
      </c>
      <c r="AB230" s="433">
        <f>IFERROR(INDEX('23A'!$G$192:$G$227,MATCH($C230,'23A'!$B$192:$B$227,0)),0)</f>
        <v>0</v>
      </c>
      <c r="AC230" s="433">
        <f>IFERROR(INDEX('24A'!$G$192:$G$227,MATCH($C230,'24A'!$B$192:$B$227,0)),0)</f>
        <v>0</v>
      </c>
      <c r="AD230" s="433">
        <f>IFERROR(INDEX('25A'!$G$192:$G$227,MATCH($C230,'25A'!$B$192:$B$227,0)),0)</f>
        <v>0</v>
      </c>
      <c r="AE230" s="433">
        <f>IFERROR(INDEX('26A'!$G$192:$G$227,MATCH($C230,'26A'!$B$192:$B$227,0)),0)</f>
        <v>0</v>
      </c>
      <c r="AF230" s="433">
        <f>IFERROR(INDEX('27A'!$G$192:$G$227,MATCH($C230,'27A'!$B$192:$B$227,0)),0)</f>
        <v>0</v>
      </c>
      <c r="AG230" s="433">
        <f>IFERROR(INDEX('28A'!$G$192:$G$227,MATCH($C230,'28A'!$B$192:$B$227,0)),0)</f>
        <v>0</v>
      </c>
      <c r="AH230" s="433">
        <f>IFERROR(INDEX('29A'!$G$192:$G$227,MATCH($C230,'29A'!$B$192:$B$227,0)),0)</f>
        <v>0</v>
      </c>
      <c r="AI230" s="433">
        <f>IFERROR(INDEX('30A'!$G$192:$G$227,MATCH($C230,'30A'!$B$192:$B$227,0)),0)</f>
        <v>0</v>
      </c>
    </row>
    <row r="231" spans="1:35" ht="17.399999999999999" hidden="1">
      <c r="A231" s="314"/>
      <c r="B231" s="314"/>
      <c r="C231" s="302" t="s">
        <v>376</v>
      </c>
      <c r="D231" s="309" t="s">
        <v>209</v>
      </c>
      <c r="E231" s="303">
        <f t="shared" si="3"/>
        <v>0</v>
      </c>
      <c r="F231" s="433">
        <f>IFERROR(INDEX('1A'!$G$192:$G$227,MATCH(C231,'1A'!$B$192:$B$227,0)),0)</f>
        <v>0</v>
      </c>
      <c r="G231" s="433">
        <f>IFERROR(INDEX('2A'!$G$192:$G$227,MATCH(C231,'2A'!$B$192:$B$227,0)),0)</f>
        <v>0</v>
      </c>
      <c r="H231" s="433">
        <f>IFERROR(INDEX('3A'!$G$192:$G$227,MATCH(C231,'3A'!$B$192:$B$227,0)),0)</f>
        <v>0</v>
      </c>
      <c r="I231" s="433">
        <f>IFERROR(INDEX('4A'!$G$192:$G$227,MATCH(C231,'4A'!$B$192:$B$227,0)),0)</f>
        <v>0</v>
      </c>
      <c r="J231" s="433">
        <f>IFERROR(INDEX('5A'!$G$192:$G$227,MATCH(C231,'5A'!$B$192:$B$227,0)),0)</f>
        <v>0</v>
      </c>
      <c r="K231" s="433">
        <f>IFERROR(INDEX('6A'!$G$192:$G$227,MATCH(C231,'6A'!$B$192:$B$227,0)),0)</f>
        <v>0</v>
      </c>
      <c r="L231" s="433">
        <f>IFERROR(INDEX('7A'!$G$192:$G$227,MATCH(C231,'7A'!$B$192:$B$227,0)),0)</f>
        <v>0</v>
      </c>
      <c r="M231" s="433">
        <f>IFERROR(INDEX('8A'!$G$192:$G$227,MATCH(C231,'8A'!$B$192:$B$227,0)),0)</f>
        <v>0</v>
      </c>
      <c r="N231" s="433">
        <f>IFERROR(INDEX('9A'!$G$192:$G$227,MATCH(C231,'9A'!$B$192:$B$227,0)),0)</f>
        <v>0</v>
      </c>
      <c r="O231" s="433">
        <f>IFERROR(INDEX('10A'!$G$192:$G$227,MATCH(C231,'10A'!$B$192:$B$227,0)),0)</f>
        <v>0</v>
      </c>
      <c r="P231" s="433">
        <f>IFERROR(INDEX('11A'!$G$192:$G$227,MATCH(C231,'11A'!$B$192:$B$227,0)),0)</f>
        <v>0</v>
      </c>
      <c r="Q231" s="433">
        <f>IFERROR(INDEX('12A'!$G$192:$G$227,MATCH(C231,'12A'!$B$192:$B$227,0)),0)</f>
        <v>0</v>
      </c>
      <c r="R231" s="433">
        <f>IFERROR(INDEX('13A'!$G$192:$G$227,MATCH(C231,'13A'!$B$192:$B$227,0)),0)</f>
        <v>0</v>
      </c>
      <c r="S231" s="433">
        <f>IFERROR(INDEX('14A'!$G$192:$G$227,MATCH(C231,'14A'!$B$192:$B$227,0)),0)</f>
        <v>0</v>
      </c>
      <c r="T231" s="433">
        <f>IFERROR(INDEX('15A'!$G$192:$G$227,MATCH(C231,'15A'!$B$192:$B$227,0)),0)</f>
        <v>0</v>
      </c>
      <c r="U231" s="433">
        <f>IFERROR(INDEX('16A'!$G$192:$G$227,MATCH($C231,'16A'!$B$192:$B$227,0)),0)</f>
        <v>0</v>
      </c>
      <c r="V231" s="433">
        <f>IFERROR(INDEX('17A'!$G$192:$G$227,MATCH($C231,'17A'!$B$192:$B$227,0)),0)</f>
        <v>0</v>
      </c>
      <c r="W231" s="433">
        <f>IFERROR(INDEX('18A'!$G$192:$G$227,MATCH($C231,'18A'!$B$192:$B$227,0)),0)</f>
        <v>0</v>
      </c>
      <c r="X231" s="433">
        <f>IFERROR(INDEX('19A'!$G$192:$G$227,MATCH($C231,'19A'!$B$192:$B$227,0)),0)</f>
        <v>0</v>
      </c>
      <c r="Y231" s="433">
        <f>IFERROR(INDEX('20A'!$G$192:$G$227,MATCH($C231,'20A'!$B$192:$B$227,0)),0)</f>
        <v>0</v>
      </c>
      <c r="Z231" s="433">
        <f>IFERROR(INDEX('21A'!$G$192:$G$227,MATCH($C231,'21A'!$B$192:$B$227,0)),0)</f>
        <v>0</v>
      </c>
      <c r="AA231" s="433">
        <f>IFERROR(INDEX('22A'!$G$192:$G$227,MATCH($C231,'22A'!$B$192:$B$227,0)),0)</f>
        <v>0</v>
      </c>
      <c r="AB231" s="433">
        <f>IFERROR(INDEX('23A'!$G$192:$G$227,MATCH($C231,'23A'!$B$192:$B$227,0)),0)</f>
        <v>0</v>
      </c>
      <c r="AC231" s="433">
        <f>IFERROR(INDEX('24A'!$G$192:$G$227,MATCH($C231,'24A'!$B$192:$B$227,0)),0)</f>
        <v>0</v>
      </c>
      <c r="AD231" s="433">
        <f>IFERROR(INDEX('25A'!$G$192:$G$227,MATCH($C231,'25A'!$B$192:$B$227,0)),0)</f>
        <v>0</v>
      </c>
      <c r="AE231" s="433">
        <f>IFERROR(INDEX('26A'!$G$192:$G$227,MATCH($C231,'26A'!$B$192:$B$227,0)),0)</f>
        <v>0</v>
      </c>
      <c r="AF231" s="433">
        <f>IFERROR(INDEX('27A'!$G$192:$G$227,MATCH($C231,'27A'!$B$192:$B$227,0)),0)</f>
        <v>0</v>
      </c>
      <c r="AG231" s="433">
        <f>IFERROR(INDEX('28A'!$G$192:$G$227,MATCH($C231,'28A'!$B$192:$B$227,0)),0)</f>
        <v>0</v>
      </c>
      <c r="AH231" s="433">
        <f>IFERROR(INDEX('29A'!$G$192:$G$227,MATCH($C231,'29A'!$B$192:$B$227,0)),0)</f>
        <v>0</v>
      </c>
      <c r="AI231" s="433">
        <f>IFERROR(INDEX('30A'!$G$192:$G$227,MATCH($C231,'30A'!$B$192:$B$227,0)),0)</f>
        <v>0</v>
      </c>
    </row>
    <row r="232" spans="1:35" ht="17.399999999999999" hidden="1">
      <c r="A232" s="314"/>
      <c r="B232" s="314"/>
      <c r="C232" s="302" t="s">
        <v>377</v>
      </c>
      <c r="D232" s="309" t="s">
        <v>209</v>
      </c>
      <c r="E232" s="303">
        <f t="shared" si="3"/>
        <v>0</v>
      </c>
      <c r="F232" s="433">
        <f>IFERROR(INDEX('1A'!$G$192:$G$227,MATCH(C232,'1A'!$B$192:$B$227,0)),0)</f>
        <v>0</v>
      </c>
      <c r="G232" s="433">
        <f>IFERROR(INDEX('2A'!$G$192:$G$227,MATCH(C232,'2A'!$B$192:$B$227,0)),0)</f>
        <v>0</v>
      </c>
      <c r="H232" s="433">
        <f>IFERROR(INDEX('3A'!$G$192:$G$227,MATCH(C232,'3A'!$B$192:$B$227,0)),0)</f>
        <v>0</v>
      </c>
      <c r="I232" s="433">
        <f>IFERROR(INDEX('4A'!$G$192:$G$227,MATCH(C232,'4A'!$B$192:$B$227,0)),0)</f>
        <v>0</v>
      </c>
      <c r="J232" s="433">
        <f>IFERROR(INDEX('5A'!$G$192:$G$227,MATCH(C232,'5A'!$B$192:$B$227,0)),0)</f>
        <v>0</v>
      </c>
      <c r="K232" s="433">
        <f>IFERROR(INDEX('6A'!$G$192:$G$227,MATCH(C232,'6A'!$B$192:$B$227,0)),0)</f>
        <v>0</v>
      </c>
      <c r="L232" s="433">
        <f>IFERROR(INDEX('7A'!$G$192:$G$227,MATCH(C232,'7A'!$B$192:$B$227,0)),0)</f>
        <v>0</v>
      </c>
      <c r="M232" s="433">
        <f>IFERROR(INDEX('8A'!$G$192:$G$227,MATCH(C232,'8A'!$B$192:$B$227,0)),0)</f>
        <v>0</v>
      </c>
      <c r="N232" s="433">
        <f>IFERROR(INDEX('9A'!$G$192:$G$227,MATCH(C232,'9A'!$B$192:$B$227,0)),0)</f>
        <v>0</v>
      </c>
      <c r="O232" s="433">
        <f>IFERROR(INDEX('10A'!$G$192:$G$227,MATCH(C232,'10A'!$B$192:$B$227,0)),0)</f>
        <v>0</v>
      </c>
      <c r="P232" s="433">
        <f>IFERROR(INDEX('11A'!$G$192:$G$227,MATCH(C232,'11A'!$B$192:$B$227,0)),0)</f>
        <v>0</v>
      </c>
      <c r="Q232" s="433">
        <f>IFERROR(INDEX('12A'!$G$192:$G$227,MATCH(C232,'12A'!$B$192:$B$227,0)),0)</f>
        <v>0</v>
      </c>
      <c r="R232" s="433">
        <f>IFERROR(INDEX('13A'!$G$192:$G$227,MATCH(C232,'13A'!$B$192:$B$227,0)),0)</f>
        <v>0</v>
      </c>
      <c r="S232" s="433">
        <f>IFERROR(INDEX('14A'!$G$192:$G$227,MATCH(C232,'14A'!$B$192:$B$227,0)),0)</f>
        <v>0</v>
      </c>
      <c r="T232" s="433">
        <f>IFERROR(INDEX('15A'!$G$192:$G$227,MATCH(C232,'15A'!$B$192:$B$227,0)),0)</f>
        <v>0</v>
      </c>
      <c r="U232" s="433">
        <f>IFERROR(INDEX('16A'!$G$192:$G$227,MATCH($C232,'16A'!$B$192:$B$227,0)),0)</f>
        <v>0</v>
      </c>
      <c r="V232" s="433">
        <f>IFERROR(INDEX('17A'!$G$192:$G$227,MATCH($C232,'17A'!$B$192:$B$227,0)),0)</f>
        <v>0</v>
      </c>
      <c r="W232" s="433">
        <f>IFERROR(INDEX('18A'!$G$192:$G$227,MATCH($C232,'18A'!$B$192:$B$227,0)),0)</f>
        <v>0</v>
      </c>
      <c r="X232" s="433">
        <f>IFERROR(INDEX('19A'!$G$192:$G$227,MATCH($C232,'19A'!$B$192:$B$227,0)),0)</f>
        <v>0</v>
      </c>
      <c r="Y232" s="433">
        <f>IFERROR(INDEX('20A'!$G$192:$G$227,MATCH($C232,'20A'!$B$192:$B$227,0)),0)</f>
        <v>0</v>
      </c>
      <c r="Z232" s="433">
        <f>IFERROR(INDEX('21A'!$G$192:$G$227,MATCH($C232,'21A'!$B$192:$B$227,0)),0)</f>
        <v>0</v>
      </c>
      <c r="AA232" s="433">
        <f>IFERROR(INDEX('22A'!$G$192:$G$227,MATCH($C232,'22A'!$B$192:$B$227,0)),0)</f>
        <v>0</v>
      </c>
      <c r="AB232" s="433">
        <f>IFERROR(INDEX('23A'!$G$192:$G$227,MATCH($C232,'23A'!$B$192:$B$227,0)),0)</f>
        <v>0</v>
      </c>
      <c r="AC232" s="433">
        <f>IFERROR(INDEX('24A'!$G$192:$G$227,MATCH($C232,'24A'!$B$192:$B$227,0)),0)</f>
        <v>0</v>
      </c>
      <c r="AD232" s="433">
        <f>IFERROR(INDEX('25A'!$G$192:$G$227,MATCH($C232,'25A'!$B$192:$B$227,0)),0)</f>
        <v>0</v>
      </c>
      <c r="AE232" s="433">
        <f>IFERROR(INDEX('26A'!$G$192:$G$227,MATCH($C232,'26A'!$B$192:$B$227,0)),0)</f>
        <v>0</v>
      </c>
      <c r="AF232" s="433">
        <f>IFERROR(INDEX('27A'!$G$192:$G$227,MATCH($C232,'27A'!$B$192:$B$227,0)),0)</f>
        <v>0</v>
      </c>
      <c r="AG232" s="433">
        <f>IFERROR(INDEX('28A'!$G$192:$G$227,MATCH($C232,'28A'!$B$192:$B$227,0)),0)</f>
        <v>0</v>
      </c>
      <c r="AH232" s="433">
        <f>IFERROR(INDEX('29A'!$G$192:$G$227,MATCH($C232,'29A'!$B$192:$B$227,0)),0)</f>
        <v>0</v>
      </c>
      <c r="AI232" s="433">
        <f>IFERROR(INDEX('30A'!$G$192:$G$227,MATCH($C232,'30A'!$B$192:$B$227,0)),0)</f>
        <v>0</v>
      </c>
    </row>
    <row r="233" spans="1:35" ht="17.399999999999999" hidden="1">
      <c r="A233" s="314"/>
      <c r="B233" s="314"/>
      <c r="C233" s="302" t="s">
        <v>378</v>
      </c>
      <c r="D233" s="309" t="s">
        <v>209</v>
      </c>
      <c r="E233" s="303">
        <f t="shared" si="3"/>
        <v>0</v>
      </c>
      <c r="F233" s="433">
        <f>IFERROR(INDEX('1A'!$G$192:$G$227,MATCH(C233,'1A'!$B$192:$B$227,0)),0)</f>
        <v>0</v>
      </c>
      <c r="G233" s="433">
        <f>IFERROR(INDEX('2A'!$G$192:$G$227,MATCH(C233,'2A'!$B$192:$B$227,0)),0)</f>
        <v>0</v>
      </c>
      <c r="H233" s="433">
        <f>IFERROR(INDEX('3A'!$G$192:$G$227,MATCH(C233,'3A'!$B$192:$B$227,0)),0)</f>
        <v>0</v>
      </c>
      <c r="I233" s="433">
        <f>IFERROR(INDEX('4A'!$G$192:$G$227,MATCH(C233,'4A'!$B$192:$B$227,0)),0)</f>
        <v>0</v>
      </c>
      <c r="J233" s="433">
        <f>IFERROR(INDEX('5A'!$G$192:$G$227,MATCH(C233,'5A'!$B$192:$B$227,0)),0)</f>
        <v>0</v>
      </c>
      <c r="K233" s="433">
        <f>IFERROR(INDEX('6A'!$G$192:$G$227,MATCH(C233,'6A'!$B$192:$B$227,0)),0)</f>
        <v>0</v>
      </c>
      <c r="L233" s="433">
        <f>IFERROR(INDEX('7A'!$G$192:$G$227,MATCH(C233,'7A'!$B$192:$B$227,0)),0)</f>
        <v>0</v>
      </c>
      <c r="M233" s="433">
        <f>IFERROR(INDEX('8A'!$G$192:$G$227,MATCH(C233,'8A'!$B$192:$B$227,0)),0)</f>
        <v>0</v>
      </c>
      <c r="N233" s="433">
        <f>IFERROR(INDEX('9A'!$G$192:$G$227,MATCH(C233,'9A'!$B$192:$B$227,0)),0)</f>
        <v>0</v>
      </c>
      <c r="O233" s="433">
        <f>IFERROR(INDEX('10A'!$G$192:$G$227,MATCH(C233,'10A'!$B$192:$B$227,0)),0)</f>
        <v>0</v>
      </c>
      <c r="P233" s="433">
        <f>IFERROR(INDEX('11A'!$G$192:$G$227,MATCH(C233,'11A'!$B$192:$B$227,0)),0)</f>
        <v>0</v>
      </c>
      <c r="Q233" s="433">
        <f>IFERROR(INDEX('12A'!$G$192:$G$227,MATCH(C233,'12A'!$B$192:$B$227,0)),0)</f>
        <v>0</v>
      </c>
      <c r="R233" s="433">
        <f>IFERROR(INDEX('13A'!$G$192:$G$227,MATCH(C233,'13A'!$B$192:$B$227,0)),0)</f>
        <v>0</v>
      </c>
      <c r="S233" s="433">
        <f>IFERROR(INDEX('14A'!$G$192:$G$227,MATCH(C233,'14A'!$B$192:$B$227,0)),0)</f>
        <v>0</v>
      </c>
      <c r="T233" s="433">
        <f>IFERROR(INDEX('15A'!$G$192:$G$227,MATCH(C233,'15A'!$B$192:$B$227,0)),0)</f>
        <v>0</v>
      </c>
      <c r="U233" s="433">
        <f>IFERROR(INDEX('16A'!$G$192:$G$227,MATCH($C233,'16A'!$B$192:$B$227,0)),0)</f>
        <v>0</v>
      </c>
      <c r="V233" s="433">
        <f>IFERROR(INDEX('17A'!$G$192:$G$227,MATCH($C233,'17A'!$B$192:$B$227,0)),0)</f>
        <v>0</v>
      </c>
      <c r="W233" s="433">
        <f>IFERROR(INDEX('18A'!$G$192:$G$227,MATCH($C233,'18A'!$B$192:$B$227,0)),0)</f>
        <v>0</v>
      </c>
      <c r="X233" s="433">
        <f>IFERROR(INDEX('19A'!$G$192:$G$227,MATCH($C233,'19A'!$B$192:$B$227,0)),0)</f>
        <v>0</v>
      </c>
      <c r="Y233" s="433">
        <f>IFERROR(INDEX('20A'!$G$192:$G$227,MATCH($C233,'20A'!$B$192:$B$227,0)),0)</f>
        <v>0</v>
      </c>
      <c r="Z233" s="433">
        <f>IFERROR(INDEX('21A'!$G$192:$G$227,MATCH($C233,'21A'!$B$192:$B$227,0)),0)</f>
        <v>0</v>
      </c>
      <c r="AA233" s="433">
        <f>IFERROR(INDEX('22A'!$G$192:$G$227,MATCH($C233,'22A'!$B$192:$B$227,0)),0)</f>
        <v>0</v>
      </c>
      <c r="AB233" s="433">
        <f>IFERROR(INDEX('23A'!$G$192:$G$227,MATCH($C233,'23A'!$B$192:$B$227,0)),0)</f>
        <v>0</v>
      </c>
      <c r="AC233" s="433">
        <f>IFERROR(INDEX('24A'!$G$192:$G$227,MATCH($C233,'24A'!$B$192:$B$227,0)),0)</f>
        <v>0</v>
      </c>
      <c r="AD233" s="433">
        <f>IFERROR(INDEX('25A'!$G$192:$G$227,MATCH($C233,'25A'!$B$192:$B$227,0)),0)</f>
        <v>0</v>
      </c>
      <c r="AE233" s="433">
        <f>IFERROR(INDEX('26A'!$G$192:$G$227,MATCH($C233,'26A'!$B$192:$B$227,0)),0)</f>
        <v>0</v>
      </c>
      <c r="AF233" s="433">
        <f>IFERROR(INDEX('27A'!$G$192:$G$227,MATCH($C233,'27A'!$B$192:$B$227,0)),0)</f>
        <v>0</v>
      </c>
      <c r="AG233" s="433">
        <f>IFERROR(INDEX('28A'!$G$192:$G$227,MATCH($C233,'28A'!$B$192:$B$227,0)),0)</f>
        <v>0</v>
      </c>
      <c r="AH233" s="433">
        <f>IFERROR(INDEX('29A'!$G$192:$G$227,MATCH($C233,'29A'!$B$192:$B$227,0)),0)</f>
        <v>0</v>
      </c>
      <c r="AI233" s="433">
        <f>IFERROR(INDEX('30A'!$G$192:$G$227,MATCH($C233,'30A'!$B$192:$B$227,0)),0)</f>
        <v>0</v>
      </c>
    </row>
    <row r="234" spans="1:35" ht="17.399999999999999" hidden="1">
      <c r="A234" s="314"/>
      <c r="B234" s="314"/>
      <c r="C234" s="302" t="s">
        <v>693</v>
      </c>
      <c r="D234" s="309" t="s">
        <v>209</v>
      </c>
      <c r="E234" s="303">
        <f t="shared" si="3"/>
        <v>0</v>
      </c>
      <c r="F234" s="433">
        <f>IFERROR(INDEX('1A'!$G$192:$G$227,MATCH(C234,'1A'!$B$192:$B$227,0)),0)</f>
        <v>0</v>
      </c>
      <c r="G234" s="433">
        <f>IFERROR(INDEX('2A'!$G$192:$G$227,MATCH(C234,'2A'!$B$192:$B$227,0)),0)</f>
        <v>0</v>
      </c>
      <c r="H234" s="433">
        <f>IFERROR(INDEX('3A'!$G$192:$G$227,MATCH(C234,'3A'!$B$192:$B$227,0)),0)</f>
        <v>0</v>
      </c>
      <c r="I234" s="433">
        <f>IFERROR(INDEX('4A'!$G$192:$G$227,MATCH(C234,'4A'!$B$192:$B$227,0)),0)</f>
        <v>0</v>
      </c>
      <c r="J234" s="433">
        <f>IFERROR(INDEX('5A'!$G$192:$G$227,MATCH(C234,'5A'!$B$192:$B$227,0)),0)</f>
        <v>0</v>
      </c>
      <c r="K234" s="433">
        <f>IFERROR(INDEX('6A'!$G$192:$G$227,MATCH(C234,'6A'!$B$192:$B$227,0)),0)</f>
        <v>0</v>
      </c>
      <c r="L234" s="433">
        <f>IFERROR(INDEX('7A'!$G$192:$G$227,MATCH(C234,'7A'!$B$192:$B$227,0)),0)</f>
        <v>0</v>
      </c>
      <c r="M234" s="433">
        <f>IFERROR(INDEX('8A'!$G$192:$G$227,MATCH(C234,'8A'!$B$192:$B$227,0)),0)</f>
        <v>0</v>
      </c>
      <c r="N234" s="433">
        <f>IFERROR(INDEX('9A'!$G$192:$G$227,MATCH(C234,'9A'!$B$192:$B$227,0)),0)</f>
        <v>0</v>
      </c>
      <c r="O234" s="433">
        <f>IFERROR(INDEX('10A'!$G$192:$G$227,MATCH(C234,'10A'!$B$192:$B$227,0)),0)</f>
        <v>0</v>
      </c>
      <c r="P234" s="433">
        <f>IFERROR(INDEX('11A'!$G$192:$G$227,MATCH(C234,'11A'!$B$192:$B$227,0)),0)</f>
        <v>0</v>
      </c>
      <c r="Q234" s="433">
        <f>IFERROR(INDEX('12A'!$G$192:$G$227,MATCH(C234,'12A'!$B$192:$B$227,0)),0)</f>
        <v>0</v>
      </c>
      <c r="R234" s="433">
        <f>IFERROR(INDEX('13A'!$G$192:$G$227,MATCH(C234,'13A'!$B$192:$B$227,0)),0)</f>
        <v>0</v>
      </c>
      <c r="S234" s="433">
        <f>IFERROR(INDEX('14A'!$G$192:$G$227,MATCH(C234,'14A'!$B$192:$B$227,0)),0)</f>
        <v>0</v>
      </c>
      <c r="T234" s="433">
        <f>IFERROR(INDEX('15A'!$G$192:$G$227,MATCH(C234,'15A'!$B$192:$B$227,0)),0)</f>
        <v>0</v>
      </c>
      <c r="U234" s="433">
        <f>IFERROR(INDEX('16A'!$G$192:$G$227,MATCH($C234,'16A'!$B$192:$B$227,0)),0)</f>
        <v>0</v>
      </c>
      <c r="V234" s="433">
        <f>IFERROR(INDEX('17A'!$G$192:$G$227,MATCH($C234,'17A'!$B$192:$B$227,0)),0)</f>
        <v>0</v>
      </c>
      <c r="W234" s="433">
        <f>IFERROR(INDEX('18A'!$G$192:$G$227,MATCH($C234,'18A'!$B$192:$B$227,0)),0)</f>
        <v>0</v>
      </c>
      <c r="X234" s="433">
        <f>IFERROR(INDEX('19A'!$G$192:$G$227,MATCH($C234,'19A'!$B$192:$B$227,0)),0)</f>
        <v>0</v>
      </c>
      <c r="Y234" s="433">
        <f>IFERROR(INDEX('20A'!$G$192:$G$227,MATCH($C234,'20A'!$B$192:$B$227,0)),0)</f>
        <v>0</v>
      </c>
      <c r="Z234" s="433">
        <f>IFERROR(INDEX('21A'!$G$192:$G$227,MATCH($C234,'21A'!$B$192:$B$227,0)),0)</f>
        <v>0</v>
      </c>
      <c r="AA234" s="433">
        <f>IFERROR(INDEX('22A'!$G$192:$G$227,MATCH($C234,'22A'!$B$192:$B$227,0)),0)</f>
        <v>0</v>
      </c>
      <c r="AB234" s="433">
        <f>IFERROR(INDEX('23A'!$G$192:$G$227,MATCH($C234,'23A'!$B$192:$B$227,0)),0)</f>
        <v>0</v>
      </c>
      <c r="AC234" s="433">
        <f>IFERROR(INDEX('24A'!$G$192:$G$227,MATCH($C234,'24A'!$B$192:$B$227,0)),0)</f>
        <v>0</v>
      </c>
      <c r="AD234" s="433">
        <f>IFERROR(INDEX('25A'!$G$192:$G$227,MATCH($C234,'25A'!$B$192:$B$227,0)),0)</f>
        <v>0</v>
      </c>
      <c r="AE234" s="433">
        <f>IFERROR(INDEX('26A'!$G$192:$G$227,MATCH($C234,'26A'!$B$192:$B$227,0)),0)</f>
        <v>0</v>
      </c>
      <c r="AF234" s="433">
        <f>IFERROR(INDEX('27A'!$G$192:$G$227,MATCH($C234,'27A'!$B$192:$B$227,0)),0)</f>
        <v>0</v>
      </c>
      <c r="AG234" s="433">
        <f>IFERROR(INDEX('28A'!$G$192:$G$227,MATCH($C234,'28A'!$B$192:$B$227,0)),0)</f>
        <v>0</v>
      </c>
      <c r="AH234" s="433">
        <f>IFERROR(INDEX('29A'!$G$192:$G$227,MATCH($C234,'29A'!$B$192:$B$227,0)),0)</f>
        <v>0</v>
      </c>
      <c r="AI234" s="433">
        <f>IFERROR(INDEX('30A'!$G$192:$G$227,MATCH($C234,'30A'!$B$192:$B$227,0)),0)</f>
        <v>0</v>
      </c>
    </row>
    <row r="235" spans="1:35" ht="17.399999999999999" hidden="1">
      <c r="A235" s="314"/>
      <c r="B235" s="314"/>
      <c r="C235" s="302" t="s">
        <v>694</v>
      </c>
      <c r="D235" s="309" t="s">
        <v>209</v>
      </c>
      <c r="E235" s="303">
        <f t="shared" si="3"/>
        <v>0</v>
      </c>
      <c r="F235" s="433">
        <f>IFERROR(INDEX('1A'!$G$192:$G$227,MATCH(C235,'1A'!$B$192:$B$227,0)),0)</f>
        <v>0</v>
      </c>
      <c r="G235" s="433">
        <f>IFERROR(INDEX('2A'!$G$192:$G$227,MATCH(C235,'2A'!$B$192:$B$227,0)),0)</f>
        <v>0</v>
      </c>
      <c r="H235" s="433">
        <f>IFERROR(INDEX('3A'!$G$192:$G$227,MATCH(C235,'3A'!$B$192:$B$227,0)),0)</f>
        <v>0</v>
      </c>
      <c r="I235" s="433">
        <f>IFERROR(INDEX('4A'!$G$192:$G$227,MATCH(C235,'4A'!$B$192:$B$227,0)),0)</f>
        <v>0</v>
      </c>
      <c r="J235" s="433">
        <f>IFERROR(INDEX('5A'!$G$192:$G$227,MATCH(C235,'5A'!$B$192:$B$227,0)),0)</f>
        <v>0</v>
      </c>
      <c r="K235" s="433">
        <f>IFERROR(INDEX('6A'!$G$192:$G$227,MATCH(C235,'6A'!$B$192:$B$227,0)),0)</f>
        <v>0</v>
      </c>
      <c r="L235" s="433">
        <f>IFERROR(INDEX('7A'!$G$192:$G$227,MATCH(C235,'7A'!$B$192:$B$227,0)),0)</f>
        <v>0</v>
      </c>
      <c r="M235" s="433">
        <f>IFERROR(INDEX('8A'!$G$192:$G$227,MATCH(C235,'8A'!$B$192:$B$227,0)),0)</f>
        <v>0</v>
      </c>
      <c r="N235" s="433">
        <f>IFERROR(INDEX('9A'!$G$192:$G$227,MATCH(C235,'9A'!$B$192:$B$227,0)),0)</f>
        <v>0</v>
      </c>
      <c r="O235" s="433">
        <f>IFERROR(INDEX('10A'!$G$192:$G$227,MATCH(C235,'10A'!$B$192:$B$227,0)),0)</f>
        <v>0</v>
      </c>
      <c r="P235" s="433">
        <f>IFERROR(INDEX('11A'!$G$192:$G$227,MATCH(C235,'11A'!$B$192:$B$227,0)),0)</f>
        <v>0</v>
      </c>
      <c r="Q235" s="433">
        <f>IFERROR(INDEX('12A'!$G$192:$G$227,MATCH(C235,'12A'!$B$192:$B$227,0)),0)</f>
        <v>0</v>
      </c>
      <c r="R235" s="433">
        <f>IFERROR(INDEX('13A'!$G$192:$G$227,MATCH(C235,'13A'!$B$192:$B$227,0)),0)</f>
        <v>0</v>
      </c>
      <c r="S235" s="433">
        <f>IFERROR(INDEX('14A'!$G$192:$G$227,MATCH(C235,'14A'!$B$192:$B$227,0)),0)</f>
        <v>0</v>
      </c>
      <c r="T235" s="433">
        <f>IFERROR(INDEX('15A'!$G$192:$G$227,MATCH(C235,'15A'!$B$192:$B$227,0)),0)</f>
        <v>0</v>
      </c>
      <c r="U235" s="433">
        <f>IFERROR(INDEX('16A'!$G$192:$G$227,MATCH($C235,'16A'!$B$192:$B$227,0)),0)</f>
        <v>0</v>
      </c>
      <c r="V235" s="433">
        <f>IFERROR(INDEX('17A'!$G$192:$G$227,MATCH($C235,'17A'!$B$192:$B$227,0)),0)</f>
        <v>0</v>
      </c>
      <c r="W235" s="433">
        <f>IFERROR(INDEX('18A'!$G$192:$G$227,MATCH($C235,'18A'!$B$192:$B$227,0)),0)</f>
        <v>0</v>
      </c>
      <c r="X235" s="433">
        <f>IFERROR(INDEX('19A'!$G$192:$G$227,MATCH($C235,'19A'!$B$192:$B$227,0)),0)</f>
        <v>0</v>
      </c>
      <c r="Y235" s="433">
        <f>IFERROR(INDEX('20A'!$G$192:$G$227,MATCH($C235,'20A'!$B$192:$B$227,0)),0)</f>
        <v>0</v>
      </c>
      <c r="Z235" s="433">
        <f>IFERROR(INDEX('21A'!$G$192:$G$227,MATCH($C235,'21A'!$B$192:$B$227,0)),0)</f>
        <v>0</v>
      </c>
      <c r="AA235" s="433">
        <f>IFERROR(INDEX('22A'!$G$192:$G$227,MATCH($C235,'22A'!$B$192:$B$227,0)),0)</f>
        <v>0</v>
      </c>
      <c r="AB235" s="433">
        <f>IFERROR(INDEX('23A'!$G$192:$G$227,MATCH($C235,'23A'!$B$192:$B$227,0)),0)</f>
        <v>0</v>
      </c>
      <c r="AC235" s="433">
        <f>IFERROR(INDEX('24A'!$G$192:$G$227,MATCH($C235,'24A'!$B$192:$B$227,0)),0)</f>
        <v>0</v>
      </c>
      <c r="AD235" s="433">
        <f>IFERROR(INDEX('25A'!$G$192:$G$227,MATCH($C235,'25A'!$B$192:$B$227,0)),0)</f>
        <v>0</v>
      </c>
      <c r="AE235" s="433">
        <f>IFERROR(INDEX('26A'!$G$192:$G$227,MATCH($C235,'26A'!$B$192:$B$227,0)),0)</f>
        <v>0</v>
      </c>
      <c r="AF235" s="433">
        <f>IFERROR(INDEX('27A'!$G$192:$G$227,MATCH($C235,'27A'!$B$192:$B$227,0)),0)</f>
        <v>0</v>
      </c>
      <c r="AG235" s="433">
        <f>IFERROR(INDEX('28A'!$G$192:$G$227,MATCH($C235,'28A'!$B$192:$B$227,0)),0)</f>
        <v>0</v>
      </c>
      <c r="AH235" s="433">
        <f>IFERROR(INDEX('29A'!$G$192:$G$227,MATCH($C235,'29A'!$B$192:$B$227,0)),0)</f>
        <v>0</v>
      </c>
      <c r="AI235" s="433">
        <f>IFERROR(INDEX('30A'!$G$192:$G$227,MATCH($C235,'30A'!$B$192:$B$227,0)),0)</f>
        <v>0</v>
      </c>
    </row>
    <row r="236" spans="1:35" ht="17.399999999999999" hidden="1">
      <c r="A236" s="314"/>
      <c r="B236" s="314"/>
      <c r="C236" s="302" t="s">
        <v>695</v>
      </c>
      <c r="D236" s="309" t="s">
        <v>209</v>
      </c>
      <c r="E236" s="303">
        <f t="shared" si="3"/>
        <v>0</v>
      </c>
      <c r="F236" s="433">
        <f>IFERROR(INDEX('1A'!$G$192:$G$227,MATCH(C236,'1A'!$B$192:$B$227,0)),0)</f>
        <v>0</v>
      </c>
      <c r="G236" s="433">
        <f>IFERROR(INDEX('2A'!$G$192:$G$227,MATCH(C236,'2A'!$B$192:$B$227,0)),0)</f>
        <v>0</v>
      </c>
      <c r="H236" s="433">
        <f>IFERROR(INDEX('3A'!$G$192:$G$227,MATCH(C236,'3A'!$B$192:$B$227,0)),0)</f>
        <v>0</v>
      </c>
      <c r="I236" s="433">
        <f>IFERROR(INDEX('4A'!$G$192:$G$227,MATCH(C236,'4A'!$B$192:$B$227,0)),0)</f>
        <v>0</v>
      </c>
      <c r="J236" s="433">
        <f>IFERROR(INDEX('5A'!$G$192:$G$227,MATCH(C236,'5A'!$B$192:$B$227,0)),0)</f>
        <v>0</v>
      </c>
      <c r="K236" s="433">
        <f>IFERROR(INDEX('6A'!$G$192:$G$227,MATCH(C236,'6A'!$B$192:$B$227,0)),0)</f>
        <v>0</v>
      </c>
      <c r="L236" s="433">
        <f>IFERROR(INDEX('7A'!$G$192:$G$227,MATCH(C236,'7A'!$B$192:$B$227,0)),0)</f>
        <v>0</v>
      </c>
      <c r="M236" s="433">
        <f>IFERROR(INDEX('8A'!$G$192:$G$227,MATCH(C236,'8A'!$B$192:$B$227,0)),0)</f>
        <v>0</v>
      </c>
      <c r="N236" s="433">
        <f>IFERROR(INDEX('9A'!$G$192:$G$227,MATCH(C236,'9A'!$B$192:$B$227,0)),0)</f>
        <v>0</v>
      </c>
      <c r="O236" s="433">
        <f>IFERROR(INDEX('10A'!$G$192:$G$227,MATCH(C236,'10A'!$B$192:$B$227,0)),0)</f>
        <v>0</v>
      </c>
      <c r="P236" s="433">
        <f>IFERROR(INDEX('11A'!$G$192:$G$227,MATCH(C236,'11A'!$B$192:$B$227,0)),0)</f>
        <v>0</v>
      </c>
      <c r="Q236" s="433">
        <f>IFERROR(INDEX('12A'!$G$192:$G$227,MATCH(C236,'12A'!$B$192:$B$227,0)),0)</f>
        <v>0</v>
      </c>
      <c r="R236" s="433">
        <f>IFERROR(INDEX('13A'!$G$192:$G$227,MATCH(C236,'13A'!$B$192:$B$227,0)),0)</f>
        <v>0</v>
      </c>
      <c r="S236" s="433">
        <f>IFERROR(INDEX('14A'!$G$192:$G$227,MATCH(C236,'14A'!$B$192:$B$227,0)),0)</f>
        <v>0</v>
      </c>
      <c r="T236" s="433">
        <f>IFERROR(INDEX('15A'!$G$192:$G$227,MATCH(C236,'15A'!$B$192:$B$227,0)),0)</f>
        <v>0</v>
      </c>
      <c r="U236" s="433">
        <f>IFERROR(INDEX('16A'!$G$192:$G$227,MATCH($C236,'16A'!$B$192:$B$227,0)),0)</f>
        <v>0</v>
      </c>
      <c r="V236" s="433">
        <f>IFERROR(INDEX('17A'!$G$192:$G$227,MATCH($C236,'17A'!$B$192:$B$227,0)),0)</f>
        <v>0</v>
      </c>
      <c r="W236" s="433">
        <f>IFERROR(INDEX('18A'!$G$192:$G$227,MATCH($C236,'18A'!$B$192:$B$227,0)),0)</f>
        <v>0</v>
      </c>
      <c r="X236" s="433">
        <f>IFERROR(INDEX('19A'!$G$192:$G$227,MATCH($C236,'19A'!$B$192:$B$227,0)),0)</f>
        <v>0</v>
      </c>
      <c r="Y236" s="433">
        <f>IFERROR(INDEX('20A'!$G$192:$G$227,MATCH($C236,'20A'!$B$192:$B$227,0)),0)</f>
        <v>0</v>
      </c>
      <c r="Z236" s="433">
        <f>IFERROR(INDEX('21A'!$G$192:$G$227,MATCH($C236,'21A'!$B$192:$B$227,0)),0)</f>
        <v>0</v>
      </c>
      <c r="AA236" s="433">
        <f>IFERROR(INDEX('22A'!$G$192:$G$227,MATCH($C236,'22A'!$B$192:$B$227,0)),0)</f>
        <v>0</v>
      </c>
      <c r="AB236" s="433">
        <f>IFERROR(INDEX('23A'!$G$192:$G$227,MATCH($C236,'23A'!$B$192:$B$227,0)),0)</f>
        <v>0</v>
      </c>
      <c r="AC236" s="433">
        <f>IFERROR(INDEX('24A'!$G$192:$G$227,MATCH($C236,'24A'!$B$192:$B$227,0)),0)</f>
        <v>0</v>
      </c>
      <c r="AD236" s="433">
        <f>IFERROR(INDEX('25A'!$G$192:$G$227,MATCH($C236,'25A'!$B$192:$B$227,0)),0)</f>
        <v>0</v>
      </c>
      <c r="AE236" s="433">
        <f>IFERROR(INDEX('26A'!$G$192:$G$227,MATCH($C236,'26A'!$B$192:$B$227,0)),0)</f>
        <v>0</v>
      </c>
      <c r="AF236" s="433">
        <f>IFERROR(INDEX('27A'!$G$192:$G$227,MATCH($C236,'27A'!$B$192:$B$227,0)),0)</f>
        <v>0</v>
      </c>
      <c r="AG236" s="433">
        <f>IFERROR(INDEX('28A'!$G$192:$G$227,MATCH($C236,'28A'!$B$192:$B$227,0)),0)</f>
        <v>0</v>
      </c>
      <c r="AH236" s="433">
        <f>IFERROR(INDEX('29A'!$G$192:$G$227,MATCH($C236,'29A'!$B$192:$B$227,0)),0)</f>
        <v>0</v>
      </c>
      <c r="AI236" s="433">
        <f>IFERROR(INDEX('30A'!$G$192:$G$227,MATCH($C236,'30A'!$B$192:$B$227,0)),0)</f>
        <v>0</v>
      </c>
    </row>
    <row r="237" spans="1:35" ht="17.399999999999999" hidden="1">
      <c r="A237" s="314"/>
      <c r="B237" s="314"/>
      <c r="C237" s="302" t="s">
        <v>696</v>
      </c>
      <c r="D237" s="309" t="s">
        <v>209</v>
      </c>
      <c r="E237" s="303">
        <f>SUM(F237:T237)</f>
        <v>0</v>
      </c>
      <c r="F237" s="433">
        <f>IFERROR(INDEX('1A'!$G$192:$G$227,MATCH(C237,'1A'!$B$192:$B$227,0)),0)</f>
        <v>0</v>
      </c>
      <c r="G237" s="433">
        <f>IFERROR(INDEX('2A'!$G$192:$G$227,MATCH(C237,'2A'!$B$192:$B$227,0)),0)</f>
        <v>0</v>
      </c>
      <c r="H237" s="433">
        <f>IFERROR(INDEX('3A'!$G$192:$G$227,MATCH(C237,'3A'!$B$192:$B$227,0)),0)</f>
        <v>0</v>
      </c>
      <c r="I237" s="433">
        <f>IFERROR(INDEX('4A'!$G$192:$G$227,MATCH(C237,'4A'!$B$192:$B$227,0)),0)</f>
        <v>0</v>
      </c>
      <c r="J237" s="433">
        <f>IFERROR(INDEX('5A'!$G$192:$G$227,MATCH(C237,'5A'!$B$192:$B$227,0)),0)</f>
        <v>0</v>
      </c>
      <c r="K237" s="433">
        <f>IFERROR(INDEX('6A'!$G$192:$G$227,MATCH(C237,'6A'!$B$192:$B$227,0)),0)</f>
        <v>0</v>
      </c>
      <c r="L237" s="433">
        <f>IFERROR(INDEX('7A'!$G$192:$G$227,MATCH(C237,'7A'!$B$192:$B$227,0)),0)</f>
        <v>0</v>
      </c>
      <c r="M237" s="433">
        <f>IFERROR(INDEX('8A'!$G$192:$G$227,MATCH(C237,'8A'!$B$192:$B$227,0)),0)</f>
        <v>0</v>
      </c>
      <c r="N237" s="433">
        <f>IFERROR(INDEX('9A'!$G$192:$G$227,MATCH(C237,'9A'!$B$192:$B$227,0)),0)</f>
        <v>0</v>
      </c>
      <c r="O237" s="433">
        <f>IFERROR(INDEX('10A'!$G$192:$G$227,MATCH(C237,'10A'!$B$192:$B$227,0)),0)</f>
        <v>0</v>
      </c>
      <c r="P237" s="433">
        <f>IFERROR(INDEX('11A'!$G$192:$G$227,MATCH(C237,'11A'!$B$192:$B$227,0)),0)</f>
        <v>0</v>
      </c>
      <c r="Q237" s="433">
        <f>IFERROR(INDEX('12A'!$G$192:$G$227,MATCH(C237,'12A'!$B$192:$B$227,0)),0)</f>
        <v>0</v>
      </c>
      <c r="R237" s="433">
        <f>IFERROR(INDEX('13A'!$G$192:$G$227,MATCH(C237,'13A'!$B$192:$B$227,0)),0)</f>
        <v>0</v>
      </c>
      <c r="S237" s="433">
        <f>IFERROR(INDEX('14A'!$G$192:$G$227,MATCH(C237,'14A'!$B$192:$B$227,0)),0)</f>
        <v>0</v>
      </c>
      <c r="T237" s="433">
        <f>IFERROR(INDEX('15A'!$G$192:$G$227,MATCH(C237,'15A'!$B$192:$B$227,0)),0)</f>
        <v>0</v>
      </c>
      <c r="U237" s="433">
        <f>IFERROR(INDEX('16A'!$G$192:$G$227,MATCH($C237,'16A'!$B$192:$B$227,0)),0)</f>
        <v>0</v>
      </c>
      <c r="V237" s="433">
        <f>IFERROR(INDEX('17A'!$G$192:$G$227,MATCH($C237,'17A'!$B$192:$B$227,0)),0)</f>
        <v>0</v>
      </c>
      <c r="W237" s="433">
        <f>IFERROR(INDEX('18A'!$G$192:$G$227,MATCH($C237,'18A'!$B$192:$B$227,0)),0)</f>
        <v>0</v>
      </c>
      <c r="X237" s="433">
        <f>IFERROR(INDEX('19A'!$G$192:$G$227,MATCH($C237,'19A'!$B$192:$B$227,0)),0)</f>
        <v>0</v>
      </c>
      <c r="Y237" s="433">
        <f>IFERROR(INDEX('20A'!$G$192:$G$227,MATCH($C237,'20A'!$B$192:$B$227,0)),0)</f>
        <v>0</v>
      </c>
      <c r="Z237" s="433">
        <f>IFERROR(INDEX('21A'!$G$192:$G$227,MATCH($C237,'21A'!$B$192:$B$227,0)),0)</f>
        <v>0</v>
      </c>
      <c r="AA237" s="433">
        <f>IFERROR(INDEX('22A'!$G$192:$G$227,MATCH($C237,'22A'!$B$192:$B$227,0)),0)</f>
        <v>0</v>
      </c>
      <c r="AB237" s="433">
        <f>IFERROR(INDEX('23A'!$G$192:$G$227,MATCH($C237,'23A'!$B$192:$B$227,0)),0)</f>
        <v>0</v>
      </c>
      <c r="AC237" s="433">
        <f>IFERROR(INDEX('24A'!$G$192:$G$227,MATCH($C237,'24A'!$B$192:$B$227,0)),0)</f>
        <v>0</v>
      </c>
      <c r="AD237" s="433">
        <f>IFERROR(INDEX('25A'!$G$192:$G$227,MATCH($C237,'25A'!$B$192:$B$227,0)),0)</f>
        <v>0</v>
      </c>
      <c r="AE237" s="433">
        <f>IFERROR(INDEX('26A'!$G$192:$G$227,MATCH($C237,'26A'!$B$192:$B$227,0)),0)</f>
        <v>0</v>
      </c>
      <c r="AF237" s="433">
        <f>IFERROR(INDEX('27A'!$G$192:$G$227,MATCH($C237,'27A'!$B$192:$B$227,0)),0)</f>
        <v>0</v>
      </c>
      <c r="AG237" s="433">
        <f>IFERROR(INDEX('28A'!$G$192:$G$227,MATCH($C237,'28A'!$B$192:$B$227,0)),0)</f>
        <v>0</v>
      </c>
      <c r="AH237" s="433">
        <f>IFERROR(INDEX('29A'!$G$192:$G$227,MATCH($C237,'29A'!$B$192:$B$227,0)),0)</f>
        <v>0</v>
      </c>
      <c r="AI237" s="433">
        <f>IFERROR(INDEX('30A'!$G$192:$G$227,MATCH($C237,'30A'!$B$192:$B$227,0)),0)</f>
        <v>0</v>
      </c>
    </row>
    <row r="238" spans="1:35" ht="17.399999999999999" hidden="1">
      <c r="A238" s="314"/>
      <c r="B238" s="314"/>
      <c r="C238" s="302" t="s">
        <v>379</v>
      </c>
      <c r="D238" s="309" t="s">
        <v>209</v>
      </c>
      <c r="E238" s="303">
        <f t="shared" si="3"/>
        <v>0</v>
      </c>
      <c r="F238" s="433">
        <f>IFERROR(INDEX('1A'!$G$192:$G$227,MATCH(C238,'1A'!$B$192:$B$227,0)),0)</f>
        <v>0</v>
      </c>
      <c r="G238" s="433">
        <f>IFERROR(INDEX('2A'!$G$192:$G$227,MATCH(C238,'2A'!$B$192:$B$227,0)),0)</f>
        <v>0</v>
      </c>
      <c r="H238" s="433">
        <f>IFERROR(INDEX('3A'!$G$192:$G$227,MATCH(C238,'3A'!$B$192:$B$227,0)),0)</f>
        <v>0</v>
      </c>
      <c r="I238" s="433">
        <f>IFERROR(INDEX('4A'!$G$192:$G$227,MATCH(C238,'4A'!$B$192:$B$227,0)),0)</f>
        <v>0</v>
      </c>
      <c r="J238" s="433">
        <f>IFERROR(INDEX('5A'!$G$192:$G$227,MATCH(C238,'5A'!$B$192:$B$227,0)),0)</f>
        <v>0</v>
      </c>
      <c r="K238" s="433">
        <f>IFERROR(INDEX('6A'!$G$192:$G$227,MATCH(C238,'6A'!$B$192:$B$227,0)),0)</f>
        <v>0</v>
      </c>
      <c r="L238" s="433">
        <f>IFERROR(INDEX('7A'!$G$192:$G$227,MATCH(C238,'7A'!$B$192:$B$227,0)),0)</f>
        <v>0</v>
      </c>
      <c r="M238" s="433">
        <f>IFERROR(INDEX('8A'!$G$192:$G$227,MATCH(C238,'8A'!$B$192:$B$227,0)),0)</f>
        <v>0</v>
      </c>
      <c r="N238" s="433">
        <f>IFERROR(INDEX('9A'!$G$192:$G$227,MATCH(C238,'9A'!$B$192:$B$227,0)),0)</f>
        <v>0</v>
      </c>
      <c r="O238" s="433">
        <f>IFERROR(INDEX('10A'!$G$192:$G$227,MATCH(C238,'10A'!$B$192:$B$227,0)),0)</f>
        <v>0</v>
      </c>
      <c r="P238" s="433">
        <f>IFERROR(INDEX('11A'!$G$192:$G$227,MATCH(C238,'11A'!$B$192:$B$227,0)),0)</f>
        <v>0</v>
      </c>
      <c r="Q238" s="433">
        <f>IFERROR(INDEX('12A'!$G$192:$G$227,MATCH(C238,'12A'!$B$192:$B$227,0)),0)</f>
        <v>0</v>
      </c>
      <c r="R238" s="433">
        <f>IFERROR(INDEX('13A'!$G$192:$G$227,MATCH(C238,'13A'!$B$192:$B$227,0)),0)</f>
        <v>0</v>
      </c>
      <c r="S238" s="433">
        <f>IFERROR(INDEX('14A'!$G$192:$G$227,MATCH(C238,'14A'!$B$192:$B$227,0)),0)</f>
        <v>0</v>
      </c>
      <c r="T238" s="433">
        <f>IFERROR(INDEX('15A'!$G$192:$G$227,MATCH(C238,'15A'!$B$192:$B$227,0)),0)</f>
        <v>0</v>
      </c>
      <c r="U238" s="433">
        <f>IFERROR(INDEX('16A'!$G$192:$G$227,MATCH($C238,'16A'!$B$192:$B$227,0)),0)</f>
        <v>0</v>
      </c>
      <c r="V238" s="433">
        <f>IFERROR(INDEX('17A'!$G$192:$G$227,MATCH($C238,'17A'!$B$192:$B$227,0)),0)</f>
        <v>0</v>
      </c>
      <c r="W238" s="433">
        <f>IFERROR(INDEX('18A'!$G$192:$G$227,MATCH($C238,'18A'!$B$192:$B$227,0)),0)</f>
        <v>0</v>
      </c>
      <c r="X238" s="433">
        <f>IFERROR(INDEX('19A'!$G$192:$G$227,MATCH($C238,'19A'!$B$192:$B$227,0)),0)</f>
        <v>0</v>
      </c>
      <c r="Y238" s="433">
        <f>IFERROR(INDEX('20A'!$G$192:$G$227,MATCH($C238,'20A'!$B$192:$B$227,0)),0)</f>
        <v>0</v>
      </c>
      <c r="Z238" s="433">
        <f>IFERROR(INDEX('21A'!$G$192:$G$227,MATCH($C238,'21A'!$B$192:$B$227,0)),0)</f>
        <v>0</v>
      </c>
      <c r="AA238" s="433">
        <f>IFERROR(INDEX('22A'!$G$192:$G$227,MATCH($C238,'22A'!$B$192:$B$227,0)),0)</f>
        <v>0</v>
      </c>
      <c r="AB238" s="433">
        <f>IFERROR(INDEX('23A'!$G$192:$G$227,MATCH($C238,'23A'!$B$192:$B$227,0)),0)</f>
        <v>0</v>
      </c>
      <c r="AC238" s="433">
        <f>IFERROR(INDEX('24A'!$G$192:$G$227,MATCH($C238,'24A'!$B$192:$B$227,0)),0)</f>
        <v>0</v>
      </c>
      <c r="AD238" s="433">
        <f>IFERROR(INDEX('25A'!$G$192:$G$227,MATCH($C238,'25A'!$B$192:$B$227,0)),0)</f>
        <v>0</v>
      </c>
      <c r="AE238" s="433">
        <f>IFERROR(INDEX('26A'!$G$192:$G$227,MATCH($C238,'26A'!$B$192:$B$227,0)),0)</f>
        <v>0</v>
      </c>
      <c r="AF238" s="433">
        <f>IFERROR(INDEX('27A'!$G$192:$G$227,MATCH($C238,'27A'!$B$192:$B$227,0)),0)</f>
        <v>0</v>
      </c>
      <c r="AG238" s="433">
        <f>IFERROR(INDEX('28A'!$G$192:$G$227,MATCH($C238,'28A'!$B$192:$B$227,0)),0)</f>
        <v>0</v>
      </c>
      <c r="AH238" s="433">
        <f>IFERROR(INDEX('29A'!$G$192:$G$227,MATCH($C238,'29A'!$B$192:$B$227,0)),0)</f>
        <v>0</v>
      </c>
      <c r="AI238" s="433">
        <f>IFERROR(INDEX('30A'!$G$192:$G$227,MATCH($C238,'30A'!$B$192:$B$227,0)),0)</f>
        <v>0</v>
      </c>
    </row>
    <row r="239" spans="1:35" ht="17.399999999999999" hidden="1">
      <c r="A239" s="314"/>
      <c r="B239" s="314"/>
      <c r="C239" s="302" t="s">
        <v>380</v>
      </c>
      <c r="D239" s="309" t="s">
        <v>209</v>
      </c>
      <c r="E239" s="303">
        <f t="shared" si="3"/>
        <v>0</v>
      </c>
      <c r="F239" s="433">
        <f>IFERROR(INDEX('1A'!$G$192:$G$227,MATCH(C239,'1A'!$B$192:$B$227,0)),0)</f>
        <v>0</v>
      </c>
      <c r="G239" s="433">
        <f>IFERROR(INDEX('2A'!$G$192:$G$227,MATCH(C239,'2A'!$B$192:$B$227,0)),0)</f>
        <v>0</v>
      </c>
      <c r="H239" s="433">
        <f>IFERROR(INDEX('3A'!$G$192:$G$227,MATCH(C239,'3A'!$B$192:$B$227,0)),0)</f>
        <v>0</v>
      </c>
      <c r="I239" s="433">
        <f>IFERROR(INDEX('4A'!$G$192:$G$227,MATCH(C239,'4A'!$B$192:$B$227,0)),0)</f>
        <v>0</v>
      </c>
      <c r="J239" s="433">
        <f>IFERROR(INDEX('5A'!$G$192:$G$227,MATCH(C239,'5A'!$B$192:$B$227,0)),0)</f>
        <v>0</v>
      </c>
      <c r="K239" s="433">
        <f>IFERROR(INDEX('6A'!$G$192:$G$227,MATCH(C239,'6A'!$B$192:$B$227,0)),0)</f>
        <v>0</v>
      </c>
      <c r="L239" s="433">
        <f>IFERROR(INDEX('7A'!$G$192:$G$227,MATCH(C239,'7A'!$B$192:$B$227,0)),0)</f>
        <v>0</v>
      </c>
      <c r="M239" s="433">
        <f>IFERROR(INDEX('8A'!$G$192:$G$227,MATCH(C239,'8A'!$B$192:$B$227,0)),0)</f>
        <v>0</v>
      </c>
      <c r="N239" s="433">
        <f>IFERROR(INDEX('9A'!$G$192:$G$227,MATCH(C239,'9A'!$B$192:$B$227,0)),0)</f>
        <v>0</v>
      </c>
      <c r="O239" s="433">
        <f>IFERROR(INDEX('10A'!$G$192:$G$227,MATCH(C239,'10A'!$B$192:$B$227,0)),0)</f>
        <v>0</v>
      </c>
      <c r="P239" s="433">
        <f>IFERROR(INDEX('11A'!$G$192:$G$227,MATCH(C239,'11A'!$B$192:$B$227,0)),0)</f>
        <v>0</v>
      </c>
      <c r="Q239" s="433">
        <f>IFERROR(INDEX('12A'!$G$192:$G$227,MATCH(C239,'12A'!$B$192:$B$227,0)),0)</f>
        <v>0</v>
      </c>
      <c r="R239" s="433">
        <f>IFERROR(INDEX('13A'!$G$192:$G$227,MATCH(C239,'13A'!$B$192:$B$227,0)),0)</f>
        <v>0</v>
      </c>
      <c r="S239" s="433">
        <f>IFERROR(INDEX('14A'!$G$192:$G$227,MATCH(C239,'14A'!$B$192:$B$227,0)),0)</f>
        <v>0</v>
      </c>
      <c r="T239" s="433">
        <f>IFERROR(INDEX('15A'!$G$192:$G$227,MATCH(C239,'15A'!$B$192:$B$227,0)),0)</f>
        <v>0</v>
      </c>
      <c r="U239" s="433">
        <f>IFERROR(INDEX('16A'!$G$192:$G$227,MATCH($C239,'16A'!$B$192:$B$227,0)),0)</f>
        <v>0</v>
      </c>
      <c r="V239" s="433">
        <f>IFERROR(INDEX('17A'!$G$192:$G$227,MATCH($C239,'17A'!$B$192:$B$227,0)),0)</f>
        <v>0</v>
      </c>
      <c r="W239" s="433">
        <f>IFERROR(INDEX('18A'!$G$192:$G$227,MATCH($C239,'18A'!$B$192:$B$227,0)),0)</f>
        <v>0</v>
      </c>
      <c r="X239" s="433">
        <f>IFERROR(INDEX('19A'!$G$192:$G$227,MATCH($C239,'19A'!$B$192:$B$227,0)),0)</f>
        <v>0</v>
      </c>
      <c r="Y239" s="433">
        <f>IFERROR(INDEX('20A'!$G$192:$G$227,MATCH($C239,'20A'!$B$192:$B$227,0)),0)</f>
        <v>0</v>
      </c>
      <c r="Z239" s="433">
        <f>IFERROR(INDEX('21A'!$G$192:$G$227,MATCH($C239,'21A'!$B$192:$B$227,0)),0)</f>
        <v>0</v>
      </c>
      <c r="AA239" s="433">
        <f>IFERROR(INDEX('22A'!$G$192:$G$227,MATCH($C239,'22A'!$B$192:$B$227,0)),0)</f>
        <v>0</v>
      </c>
      <c r="AB239" s="433">
        <f>IFERROR(INDEX('23A'!$G$192:$G$227,MATCH($C239,'23A'!$B$192:$B$227,0)),0)</f>
        <v>0</v>
      </c>
      <c r="AC239" s="433">
        <f>IFERROR(INDEX('24A'!$G$192:$G$227,MATCH($C239,'24A'!$B$192:$B$227,0)),0)</f>
        <v>0</v>
      </c>
      <c r="AD239" s="433">
        <f>IFERROR(INDEX('25A'!$G$192:$G$227,MATCH($C239,'25A'!$B$192:$B$227,0)),0)</f>
        <v>0</v>
      </c>
      <c r="AE239" s="433">
        <f>IFERROR(INDEX('26A'!$G$192:$G$227,MATCH($C239,'26A'!$B$192:$B$227,0)),0)</f>
        <v>0</v>
      </c>
      <c r="AF239" s="433">
        <f>IFERROR(INDEX('27A'!$G$192:$G$227,MATCH($C239,'27A'!$B$192:$B$227,0)),0)</f>
        <v>0</v>
      </c>
      <c r="AG239" s="433">
        <f>IFERROR(INDEX('28A'!$G$192:$G$227,MATCH($C239,'28A'!$B$192:$B$227,0)),0)</f>
        <v>0</v>
      </c>
      <c r="AH239" s="433">
        <f>IFERROR(INDEX('29A'!$G$192:$G$227,MATCH($C239,'29A'!$B$192:$B$227,0)),0)</f>
        <v>0</v>
      </c>
      <c r="AI239" s="433">
        <f>IFERROR(INDEX('30A'!$G$192:$G$227,MATCH($C239,'30A'!$B$192:$B$227,0)),0)</f>
        <v>0</v>
      </c>
    </row>
    <row r="240" spans="1:35" ht="17.399999999999999" hidden="1">
      <c r="A240" s="314"/>
      <c r="B240" s="314"/>
      <c r="C240" s="302" t="s">
        <v>381</v>
      </c>
      <c r="D240" s="309" t="s">
        <v>209</v>
      </c>
      <c r="E240" s="303">
        <f t="shared" si="3"/>
        <v>0</v>
      </c>
      <c r="F240" s="433">
        <f>IFERROR(INDEX('1A'!$G$192:$G$227,MATCH(C240,'1A'!$B$192:$B$227,0)),0)</f>
        <v>0</v>
      </c>
      <c r="G240" s="433">
        <f>IFERROR(INDEX('2A'!$G$192:$G$227,MATCH(C240,'2A'!$B$192:$B$227,0)),0)</f>
        <v>0</v>
      </c>
      <c r="H240" s="433">
        <f>IFERROR(INDEX('3A'!$G$192:$G$227,MATCH(C240,'3A'!$B$192:$B$227,0)),0)</f>
        <v>0</v>
      </c>
      <c r="I240" s="433">
        <f>IFERROR(INDEX('4A'!$G$192:$G$227,MATCH(C240,'4A'!$B$192:$B$227,0)),0)</f>
        <v>0</v>
      </c>
      <c r="J240" s="433">
        <f>IFERROR(INDEX('5A'!$G$192:$G$227,MATCH(C240,'5A'!$B$192:$B$227,0)),0)</f>
        <v>0</v>
      </c>
      <c r="K240" s="433">
        <f>IFERROR(INDEX('6A'!$G$192:$G$227,MATCH(C240,'6A'!$B$192:$B$227,0)),0)</f>
        <v>0</v>
      </c>
      <c r="L240" s="433">
        <f>IFERROR(INDEX('7A'!$G$192:$G$227,MATCH(C240,'7A'!$B$192:$B$227,0)),0)</f>
        <v>0</v>
      </c>
      <c r="M240" s="433">
        <f>IFERROR(INDEX('8A'!$G$192:$G$227,MATCH(C240,'8A'!$B$192:$B$227,0)),0)</f>
        <v>0</v>
      </c>
      <c r="N240" s="433">
        <f>IFERROR(INDEX('9A'!$G$192:$G$227,MATCH(C240,'9A'!$B$192:$B$227,0)),0)</f>
        <v>0</v>
      </c>
      <c r="O240" s="433">
        <f>IFERROR(INDEX('10A'!$G$192:$G$227,MATCH(C240,'10A'!$B$192:$B$227,0)),0)</f>
        <v>0</v>
      </c>
      <c r="P240" s="433">
        <f>IFERROR(INDEX('11A'!$G$192:$G$227,MATCH(C240,'11A'!$B$192:$B$227,0)),0)</f>
        <v>0</v>
      </c>
      <c r="Q240" s="433">
        <f>IFERROR(INDEX('12A'!$G$192:$G$227,MATCH(C240,'12A'!$B$192:$B$227,0)),0)</f>
        <v>0</v>
      </c>
      <c r="R240" s="433">
        <f>IFERROR(INDEX('13A'!$G$192:$G$227,MATCH(C240,'13A'!$B$192:$B$227,0)),0)</f>
        <v>0</v>
      </c>
      <c r="S240" s="433">
        <f>IFERROR(INDEX('14A'!$G$192:$G$227,MATCH(C240,'14A'!$B$192:$B$227,0)),0)</f>
        <v>0</v>
      </c>
      <c r="T240" s="433">
        <f>IFERROR(INDEX('15A'!$G$192:$G$227,MATCH(C240,'15A'!$B$192:$B$227,0)),0)</f>
        <v>0</v>
      </c>
      <c r="U240" s="433">
        <f>IFERROR(INDEX('16A'!$G$192:$G$227,MATCH($C240,'16A'!$B$192:$B$227,0)),0)</f>
        <v>0</v>
      </c>
      <c r="V240" s="433">
        <f>IFERROR(INDEX('17A'!$G$192:$G$227,MATCH($C240,'17A'!$B$192:$B$227,0)),0)</f>
        <v>0</v>
      </c>
      <c r="W240" s="433">
        <f>IFERROR(INDEX('18A'!$G$192:$G$227,MATCH($C240,'18A'!$B$192:$B$227,0)),0)</f>
        <v>0</v>
      </c>
      <c r="X240" s="433">
        <f>IFERROR(INDEX('19A'!$G$192:$G$227,MATCH($C240,'19A'!$B$192:$B$227,0)),0)</f>
        <v>0</v>
      </c>
      <c r="Y240" s="433">
        <f>IFERROR(INDEX('20A'!$G$192:$G$227,MATCH($C240,'20A'!$B$192:$B$227,0)),0)</f>
        <v>0</v>
      </c>
      <c r="Z240" s="433">
        <f>IFERROR(INDEX('21A'!$G$192:$G$227,MATCH($C240,'21A'!$B$192:$B$227,0)),0)</f>
        <v>0</v>
      </c>
      <c r="AA240" s="433">
        <f>IFERROR(INDEX('22A'!$G$192:$G$227,MATCH($C240,'22A'!$B$192:$B$227,0)),0)</f>
        <v>0</v>
      </c>
      <c r="AB240" s="433">
        <f>IFERROR(INDEX('23A'!$G$192:$G$227,MATCH($C240,'23A'!$B$192:$B$227,0)),0)</f>
        <v>0</v>
      </c>
      <c r="AC240" s="433">
        <f>IFERROR(INDEX('24A'!$G$192:$G$227,MATCH($C240,'24A'!$B$192:$B$227,0)),0)</f>
        <v>0</v>
      </c>
      <c r="AD240" s="433">
        <f>IFERROR(INDEX('25A'!$G$192:$G$227,MATCH($C240,'25A'!$B$192:$B$227,0)),0)</f>
        <v>0</v>
      </c>
      <c r="AE240" s="433">
        <f>IFERROR(INDEX('26A'!$G$192:$G$227,MATCH($C240,'26A'!$B$192:$B$227,0)),0)</f>
        <v>0</v>
      </c>
      <c r="AF240" s="433">
        <f>IFERROR(INDEX('27A'!$G$192:$G$227,MATCH($C240,'27A'!$B$192:$B$227,0)),0)</f>
        <v>0</v>
      </c>
      <c r="AG240" s="433">
        <f>IFERROR(INDEX('28A'!$G$192:$G$227,MATCH($C240,'28A'!$B$192:$B$227,0)),0)</f>
        <v>0</v>
      </c>
      <c r="AH240" s="433">
        <f>IFERROR(INDEX('29A'!$G$192:$G$227,MATCH($C240,'29A'!$B$192:$B$227,0)),0)</f>
        <v>0</v>
      </c>
      <c r="AI240" s="433">
        <f>IFERROR(INDEX('30A'!$G$192:$G$227,MATCH($C240,'30A'!$B$192:$B$227,0)),0)</f>
        <v>0</v>
      </c>
    </row>
    <row r="241" spans="1:35" ht="17.399999999999999" hidden="1">
      <c r="A241" s="314"/>
      <c r="B241" s="314"/>
      <c r="C241" s="302" t="s">
        <v>382</v>
      </c>
      <c r="D241" s="309" t="s">
        <v>209</v>
      </c>
      <c r="E241" s="303">
        <f t="shared" si="3"/>
        <v>0</v>
      </c>
      <c r="F241" s="433">
        <f>IFERROR(INDEX('1A'!$G$192:$G$227,MATCH(C241,'1A'!$B$192:$B$227,0)),0)</f>
        <v>0</v>
      </c>
      <c r="G241" s="433">
        <f>IFERROR(INDEX('2A'!$G$192:$G$227,MATCH(C241,'2A'!$B$192:$B$227,0)),0)</f>
        <v>0</v>
      </c>
      <c r="H241" s="433">
        <f>IFERROR(INDEX('3A'!$G$192:$G$227,MATCH(C241,'3A'!$B$192:$B$227,0)),0)</f>
        <v>0</v>
      </c>
      <c r="I241" s="433">
        <f>IFERROR(INDEX('4A'!$G$192:$G$227,MATCH(C241,'4A'!$B$192:$B$227,0)),0)</f>
        <v>0</v>
      </c>
      <c r="J241" s="433">
        <f>IFERROR(INDEX('5A'!$G$192:$G$227,MATCH(C241,'5A'!$B$192:$B$227,0)),0)</f>
        <v>0</v>
      </c>
      <c r="K241" s="433">
        <f>IFERROR(INDEX('6A'!$G$192:$G$227,MATCH(C241,'6A'!$B$192:$B$227,0)),0)</f>
        <v>0</v>
      </c>
      <c r="L241" s="433">
        <f>IFERROR(INDEX('7A'!$G$192:$G$227,MATCH(C241,'7A'!$B$192:$B$227,0)),0)</f>
        <v>0</v>
      </c>
      <c r="M241" s="433">
        <f>IFERROR(INDEX('8A'!$G$192:$G$227,MATCH(C241,'8A'!$B$192:$B$227,0)),0)</f>
        <v>0</v>
      </c>
      <c r="N241" s="433">
        <f>IFERROR(INDEX('9A'!$G$192:$G$227,MATCH(C241,'9A'!$B$192:$B$227,0)),0)</f>
        <v>0</v>
      </c>
      <c r="O241" s="433">
        <f>IFERROR(INDEX('10A'!$G$192:$G$227,MATCH(C241,'10A'!$B$192:$B$227,0)),0)</f>
        <v>0</v>
      </c>
      <c r="P241" s="433">
        <f>IFERROR(INDEX('11A'!$G$192:$G$227,MATCH(C241,'11A'!$B$192:$B$227,0)),0)</f>
        <v>0</v>
      </c>
      <c r="Q241" s="433">
        <f>IFERROR(INDEX('12A'!$G$192:$G$227,MATCH(C241,'12A'!$B$192:$B$227,0)),0)</f>
        <v>0</v>
      </c>
      <c r="R241" s="433">
        <f>IFERROR(INDEX('13A'!$G$192:$G$227,MATCH(C241,'13A'!$B$192:$B$227,0)),0)</f>
        <v>0</v>
      </c>
      <c r="S241" s="433">
        <f>IFERROR(INDEX('14A'!$G$192:$G$227,MATCH(C241,'14A'!$B$192:$B$227,0)),0)</f>
        <v>0</v>
      </c>
      <c r="T241" s="433">
        <f>IFERROR(INDEX('15A'!$G$192:$G$227,MATCH(C241,'15A'!$B$192:$B$227,0)),0)</f>
        <v>0</v>
      </c>
      <c r="U241" s="433">
        <f>IFERROR(INDEX('16A'!$G$192:$G$227,MATCH($C241,'16A'!$B$192:$B$227,0)),0)</f>
        <v>0</v>
      </c>
      <c r="V241" s="433">
        <f>IFERROR(INDEX('17A'!$G$192:$G$227,MATCH($C241,'17A'!$B$192:$B$227,0)),0)</f>
        <v>0</v>
      </c>
      <c r="W241" s="433">
        <f>IFERROR(INDEX('18A'!$G$192:$G$227,MATCH($C241,'18A'!$B$192:$B$227,0)),0)</f>
        <v>0</v>
      </c>
      <c r="X241" s="433">
        <f>IFERROR(INDEX('19A'!$G$192:$G$227,MATCH($C241,'19A'!$B$192:$B$227,0)),0)</f>
        <v>0</v>
      </c>
      <c r="Y241" s="433">
        <f>IFERROR(INDEX('20A'!$G$192:$G$227,MATCH($C241,'20A'!$B$192:$B$227,0)),0)</f>
        <v>0</v>
      </c>
      <c r="Z241" s="433">
        <f>IFERROR(INDEX('21A'!$G$192:$G$227,MATCH($C241,'21A'!$B$192:$B$227,0)),0)</f>
        <v>0</v>
      </c>
      <c r="AA241" s="433">
        <f>IFERROR(INDEX('22A'!$G$192:$G$227,MATCH($C241,'22A'!$B$192:$B$227,0)),0)</f>
        <v>0</v>
      </c>
      <c r="AB241" s="433">
        <f>IFERROR(INDEX('23A'!$G$192:$G$227,MATCH($C241,'23A'!$B$192:$B$227,0)),0)</f>
        <v>0</v>
      </c>
      <c r="AC241" s="433">
        <f>IFERROR(INDEX('24A'!$G$192:$G$227,MATCH($C241,'24A'!$B$192:$B$227,0)),0)</f>
        <v>0</v>
      </c>
      <c r="AD241" s="433">
        <f>IFERROR(INDEX('25A'!$G$192:$G$227,MATCH($C241,'25A'!$B$192:$B$227,0)),0)</f>
        <v>0</v>
      </c>
      <c r="AE241" s="433">
        <f>IFERROR(INDEX('26A'!$G$192:$G$227,MATCH($C241,'26A'!$B$192:$B$227,0)),0)</f>
        <v>0</v>
      </c>
      <c r="AF241" s="433">
        <f>IFERROR(INDEX('27A'!$G$192:$G$227,MATCH($C241,'27A'!$B$192:$B$227,0)),0)</f>
        <v>0</v>
      </c>
      <c r="AG241" s="433">
        <f>IFERROR(INDEX('28A'!$G$192:$G$227,MATCH($C241,'28A'!$B$192:$B$227,0)),0)</f>
        <v>0</v>
      </c>
      <c r="AH241" s="433">
        <f>IFERROR(INDEX('29A'!$G$192:$G$227,MATCH($C241,'29A'!$B$192:$B$227,0)),0)</f>
        <v>0</v>
      </c>
      <c r="AI241" s="433">
        <f>IFERROR(INDEX('30A'!$G$192:$G$227,MATCH($C241,'30A'!$B$192:$B$227,0)),0)</f>
        <v>0</v>
      </c>
    </row>
    <row r="242" spans="1:35" ht="17.399999999999999" hidden="1">
      <c r="A242" s="314"/>
      <c r="B242" s="314"/>
      <c r="C242" s="302" t="s">
        <v>217</v>
      </c>
      <c r="D242" s="309" t="s">
        <v>209</v>
      </c>
      <c r="E242" s="303">
        <f t="shared" si="3"/>
        <v>0</v>
      </c>
      <c r="F242" s="433">
        <f>IFERROR(INDEX('1A'!$G$192:$G$227,MATCH(C242,'1A'!$B$192:$B$227,0)),0)</f>
        <v>0</v>
      </c>
      <c r="G242" s="433">
        <f>IFERROR(INDEX('2A'!$G$192:$G$227,MATCH(C242,'2A'!$B$192:$B$227,0)),0)</f>
        <v>0</v>
      </c>
      <c r="H242" s="433">
        <f>IFERROR(INDEX('3A'!$G$192:$G$227,MATCH(C242,'3A'!$B$192:$B$227,0)),0)</f>
        <v>0</v>
      </c>
      <c r="I242" s="433">
        <f>IFERROR(INDEX('4A'!$G$192:$G$227,MATCH(C242,'4A'!$B$192:$B$227,0)),0)</f>
        <v>0</v>
      </c>
      <c r="J242" s="433">
        <f>IFERROR(INDEX('5A'!$G$192:$G$227,MATCH(C242,'5A'!$B$192:$B$227,0)),0)</f>
        <v>0</v>
      </c>
      <c r="K242" s="433">
        <f>IFERROR(INDEX('6A'!$G$192:$G$227,MATCH(C242,'6A'!$B$192:$B$227,0)),0)</f>
        <v>0</v>
      </c>
      <c r="L242" s="433">
        <f>IFERROR(INDEX('7A'!$G$192:$G$227,MATCH(C242,'7A'!$B$192:$B$227,0)),0)</f>
        <v>0</v>
      </c>
      <c r="M242" s="433">
        <f>IFERROR(INDEX('8A'!$G$192:$G$227,MATCH(C242,'8A'!$B$192:$B$227,0)),0)</f>
        <v>0</v>
      </c>
      <c r="N242" s="433">
        <f>IFERROR(INDEX('9A'!$G$192:$G$227,MATCH(C242,'9A'!$B$192:$B$227,0)),0)</f>
        <v>0</v>
      </c>
      <c r="O242" s="433">
        <f>IFERROR(INDEX('10A'!$G$192:$G$227,MATCH(C242,'10A'!$B$192:$B$227,0)),0)</f>
        <v>0</v>
      </c>
      <c r="P242" s="433">
        <f>IFERROR(INDEX('11A'!$G$192:$G$227,MATCH(C242,'11A'!$B$192:$B$227,0)),0)</f>
        <v>0</v>
      </c>
      <c r="Q242" s="433">
        <f>IFERROR(INDEX('12A'!$G$192:$G$227,MATCH(C242,'12A'!$B$192:$B$227,0)),0)</f>
        <v>0</v>
      </c>
      <c r="R242" s="433">
        <f>IFERROR(INDEX('13A'!$G$192:$G$227,MATCH(C242,'13A'!$B$192:$B$227,0)),0)</f>
        <v>0</v>
      </c>
      <c r="S242" s="433">
        <f>IFERROR(INDEX('14A'!$G$192:$G$227,MATCH(C242,'14A'!$B$192:$B$227,0)),0)</f>
        <v>0</v>
      </c>
      <c r="T242" s="433">
        <f>IFERROR(INDEX('15A'!$G$192:$G$227,MATCH(C242,'15A'!$B$192:$B$227,0)),0)</f>
        <v>0</v>
      </c>
      <c r="U242" s="433">
        <f>IFERROR(INDEX('16A'!$G$192:$G$227,MATCH($C242,'16A'!$B$192:$B$227,0)),0)</f>
        <v>0</v>
      </c>
      <c r="V242" s="433">
        <f>IFERROR(INDEX('17A'!$G$192:$G$227,MATCH($C242,'17A'!$B$192:$B$227,0)),0)</f>
        <v>0</v>
      </c>
      <c r="W242" s="433">
        <f>IFERROR(INDEX('18A'!$G$192:$G$227,MATCH($C242,'18A'!$B$192:$B$227,0)),0)</f>
        <v>0</v>
      </c>
      <c r="X242" s="433">
        <f>IFERROR(INDEX('19A'!$G$192:$G$227,MATCH($C242,'19A'!$B$192:$B$227,0)),0)</f>
        <v>0</v>
      </c>
      <c r="Y242" s="433">
        <f>IFERROR(INDEX('20A'!$G$192:$G$227,MATCH($C242,'20A'!$B$192:$B$227,0)),0)</f>
        <v>0</v>
      </c>
      <c r="Z242" s="433">
        <f>IFERROR(INDEX('21A'!$G$192:$G$227,MATCH($C242,'21A'!$B$192:$B$227,0)),0)</f>
        <v>0</v>
      </c>
      <c r="AA242" s="433">
        <f>IFERROR(INDEX('22A'!$G$192:$G$227,MATCH($C242,'22A'!$B$192:$B$227,0)),0)</f>
        <v>0</v>
      </c>
      <c r="AB242" s="433">
        <f>IFERROR(INDEX('23A'!$G$192:$G$227,MATCH($C242,'23A'!$B$192:$B$227,0)),0)</f>
        <v>0</v>
      </c>
      <c r="AC242" s="433">
        <f>IFERROR(INDEX('24A'!$G$192:$G$227,MATCH($C242,'24A'!$B$192:$B$227,0)),0)</f>
        <v>0</v>
      </c>
      <c r="AD242" s="433">
        <f>IFERROR(INDEX('25A'!$G$192:$G$227,MATCH($C242,'25A'!$B$192:$B$227,0)),0)</f>
        <v>0</v>
      </c>
      <c r="AE242" s="433">
        <f>IFERROR(INDEX('26A'!$G$192:$G$227,MATCH($C242,'26A'!$B$192:$B$227,0)),0)</f>
        <v>0</v>
      </c>
      <c r="AF242" s="433">
        <f>IFERROR(INDEX('27A'!$G$192:$G$227,MATCH($C242,'27A'!$B$192:$B$227,0)),0)</f>
        <v>0</v>
      </c>
      <c r="AG242" s="433">
        <f>IFERROR(INDEX('28A'!$G$192:$G$227,MATCH($C242,'28A'!$B$192:$B$227,0)),0)</f>
        <v>0</v>
      </c>
      <c r="AH242" s="433">
        <f>IFERROR(INDEX('29A'!$G$192:$G$227,MATCH($C242,'29A'!$B$192:$B$227,0)),0)</f>
        <v>0</v>
      </c>
      <c r="AI242" s="433">
        <f>IFERROR(INDEX('30A'!$G$192:$G$227,MATCH($C242,'30A'!$B$192:$B$227,0)),0)</f>
        <v>0</v>
      </c>
    </row>
    <row r="243" spans="1:35" ht="17.399999999999999" hidden="1">
      <c r="A243" s="314"/>
      <c r="B243" s="314"/>
      <c r="C243" s="302" t="s">
        <v>697</v>
      </c>
      <c r="D243" s="309" t="s">
        <v>209</v>
      </c>
      <c r="E243" s="303">
        <f>SUM(F243:T243)</f>
        <v>0</v>
      </c>
      <c r="F243" s="433">
        <f>IFERROR(INDEX('1A'!$G$192:$G$227,MATCH(C243,'1A'!$B$192:$B$227,0)),0)</f>
        <v>0</v>
      </c>
      <c r="G243" s="433">
        <f>IFERROR(INDEX('2A'!$G$192:$G$227,MATCH(C243,'2A'!$B$192:$B$227,0)),0)</f>
        <v>0</v>
      </c>
      <c r="H243" s="433">
        <f>IFERROR(INDEX('3A'!$G$192:$G$227,MATCH(C243,'3A'!$B$192:$B$227,0)),0)</f>
        <v>0</v>
      </c>
      <c r="I243" s="433">
        <f>IFERROR(INDEX('4A'!$G$192:$G$227,MATCH(C243,'4A'!$B$192:$B$227,0)),0)</f>
        <v>0</v>
      </c>
      <c r="J243" s="433">
        <f>IFERROR(INDEX('5A'!$G$192:$G$227,MATCH(C243,'5A'!$B$192:$B$227,0)),0)</f>
        <v>0</v>
      </c>
      <c r="K243" s="433">
        <f>IFERROR(INDEX('6A'!$G$192:$G$227,MATCH(C243,'6A'!$B$192:$B$227,0)),0)</f>
        <v>0</v>
      </c>
      <c r="L243" s="433">
        <f>IFERROR(INDEX('7A'!$G$192:$G$227,MATCH(C243,'7A'!$B$192:$B$227,0)),0)</f>
        <v>0</v>
      </c>
      <c r="M243" s="433">
        <f>IFERROR(INDEX('8A'!$G$192:$G$227,MATCH(C243,'8A'!$B$192:$B$227,0)),0)</f>
        <v>0</v>
      </c>
      <c r="N243" s="433">
        <f>IFERROR(INDEX('9A'!$G$192:$G$227,MATCH(C243,'9A'!$B$192:$B$227,0)),0)</f>
        <v>0</v>
      </c>
      <c r="O243" s="433">
        <f>IFERROR(INDEX('10A'!$G$192:$G$227,MATCH(C243,'10A'!$B$192:$B$227,0)),0)</f>
        <v>0</v>
      </c>
      <c r="P243" s="433">
        <f>IFERROR(INDEX('11A'!$G$192:$G$227,MATCH(C243,'11A'!$B$192:$B$227,0)),0)</f>
        <v>0</v>
      </c>
      <c r="Q243" s="433">
        <f>IFERROR(INDEX('12A'!$G$192:$G$227,MATCH(C243,'12A'!$B$192:$B$227,0)),0)</f>
        <v>0</v>
      </c>
      <c r="R243" s="433">
        <f>IFERROR(INDEX('13A'!$G$192:$G$227,MATCH(C243,'13A'!$B$192:$B$227,0)),0)</f>
        <v>0</v>
      </c>
      <c r="S243" s="433">
        <f>IFERROR(INDEX('14A'!$G$192:$G$227,MATCH(C243,'14A'!$B$192:$B$227,0)),0)</f>
        <v>0</v>
      </c>
      <c r="T243" s="433">
        <f>IFERROR(INDEX('15A'!$G$192:$G$227,MATCH(C243,'15A'!$B$192:$B$227,0)),0)</f>
        <v>0</v>
      </c>
      <c r="U243" s="433">
        <f>IFERROR(INDEX('16A'!$G$192:$G$227,MATCH($C243,'16A'!$B$192:$B$227,0)),0)</f>
        <v>0</v>
      </c>
      <c r="V243" s="433">
        <f>IFERROR(INDEX('17A'!$G$192:$G$227,MATCH($C243,'17A'!$B$192:$B$227,0)),0)</f>
        <v>0</v>
      </c>
      <c r="W243" s="433">
        <f>IFERROR(INDEX('18A'!$G$192:$G$227,MATCH($C243,'18A'!$B$192:$B$227,0)),0)</f>
        <v>0</v>
      </c>
      <c r="X243" s="433">
        <f>IFERROR(INDEX('19A'!$G$192:$G$227,MATCH($C243,'19A'!$B$192:$B$227,0)),0)</f>
        <v>0</v>
      </c>
      <c r="Y243" s="433">
        <f>IFERROR(INDEX('20A'!$G$192:$G$227,MATCH($C243,'20A'!$B$192:$B$227,0)),0)</f>
        <v>0</v>
      </c>
      <c r="Z243" s="433">
        <f>IFERROR(INDEX('21A'!$G$192:$G$227,MATCH($C243,'21A'!$B$192:$B$227,0)),0)</f>
        <v>0</v>
      </c>
      <c r="AA243" s="433">
        <f>IFERROR(INDEX('22A'!$G$192:$G$227,MATCH($C243,'22A'!$B$192:$B$227,0)),0)</f>
        <v>0</v>
      </c>
      <c r="AB243" s="433">
        <f>IFERROR(INDEX('23A'!$G$192:$G$227,MATCH($C243,'23A'!$B$192:$B$227,0)),0)</f>
        <v>0</v>
      </c>
      <c r="AC243" s="433">
        <f>IFERROR(INDEX('24A'!$G$192:$G$227,MATCH($C243,'24A'!$B$192:$B$227,0)),0)</f>
        <v>0</v>
      </c>
      <c r="AD243" s="433">
        <f>IFERROR(INDEX('25A'!$G$192:$G$227,MATCH($C243,'25A'!$B$192:$B$227,0)),0)</f>
        <v>0</v>
      </c>
      <c r="AE243" s="433">
        <f>IFERROR(INDEX('26A'!$G$192:$G$227,MATCH($C243,'26A'!$B$192:$B$227,0)),0)</f>
        <v>0</v>
      </c>
      <c r="AF243" s="433">
        <f>IFERROR(INDEX('27A'!$G$192:$G$227,MATCH($C243,'27A'!$B$192:$B$227,0)),0)</f>
        <v>0</v>
      </c>
      <c r="AG243" s="433">
        <f>IFERROR(INDEX('28A'!$G$192:$G$227,MATCH($C243,'28A'!$B$192:$B$227,0)),0)</f>
        <v>0</v>
      </c>
      <c r="AH243" s="433">
        <f>IFERROR(INDEX('29A'!$G$192:$G$227,MATCH($C243,'29A'!$B$192:$B$227,0)),0)</f>
        <v>0</v>
      </c>
      <c r="AI243" s="433">
        <f>IFERROR(INDEX('30A'!$G$192:$G$227,MATCH($C243,'30A'!$B$192:$B$227,0)),0)</f>
        <v>0</v>
      </c>
    </row>
    <row r="244" spans="1:35" ht="17.399999999999999" hidden="1">
      <c r="A244" s="314"/>
      <c r="B244" s="314"/>
      <c r="C244" s="302" t="s">
        <v>698</v>
      </c>
      <c r="D244" s="309" t="s">
        <v>209</v>
      </c>
      <c r="E244" s="303">
        <f t="shared" si="3"/>
        <v>0</v>
      </c>
      <c r="F244" s="433">
        <f>IFERROR(INDEX('1A'!$G$192:$G$227,MATCH(C244,'1A'!$B$192:$B$227,0)),0)</f>
        <v>0</v>
      </c>
      <c r="G244" s="433">
        <f>IFERROR(INDEX('2A'!$G$192:$G$227,MATCH(C244,'2A'!$B$192:$B$227,0)),0)</f>
        <v>0</v>
      </c>
      <c r="H244" s="433">
        <f>IFERROR(INDEX('3A'!$G$192:$G$227,MATCH(C244,'3A'!$B$192:$B$227,0)),0)</f>
        <v>0</v>
      </c>
      <c r="I244" s="433">
        <f>IFERROR(INDEX('4A'!$G$192:$G$227,MATCH(C244,'4A'!$B$192:$B$227,0)),0)</f>
        <v>0</v>
      </c>
      <c r="J244" s="433">
        <f>IFERROR(INDEX('5A'!$G$192:$G$227,MATCH(C244,'5A'!$B$192:$B$227,0)),0)</f>
        <v>0</v>
      </c>
      <c r="K244" s="433">
        <f>IFERROR(INDEX('6A'!$G$192:$G$227,MATCH(C244,'6A'!$B$192:$B$227,0)),0)</f>
        <v>0</v>
      </c>
      <c r="L244" s="433">
        <f>IFERROR(INDEX('7A'!$G$192:$G$227,MATCH(C244,'7A'!$B$192:$B$227,0)),0)</f>
        <v>0</v>
      </c>
      <c r="M244" s="433">
        <f>IFERROR(INDEX('8A'!$G$192:$G$227,MATCH(C244,'8A'!$B$192:$B$227,0)),0)</f>
        <v>0</v>
      </c>
      <c r="N244" s="433">
        <f>IFERROR(INDEX('9A'!$G$192:$G$227,MATCH(C244,'9A'!$B$192:$B$227,0)),0)</f>
        <v>0</v>
      </c>
      <c r="O244" s="433">
        <f>IFERROR(INDEX('10A'!$G$192:$G$227,MATCH(C244,'10A'!$B$192:$B$227,0)),0)</f>
        <v>0</v>
      </c>
      <c r="P244" s="433">
        <f>IFERROR(INDEX('11A'!$G$192:$G$227,MATCH(C244,'11A'!$B$192:$B$227,0)),0)</f>
        <v>0</v>
      </c>
      <c r="Q244" s="433">
        <f>IFERROR(INDEX('12A'!$G$192:$G$227,MATCH(C244,'12A'!$B$192:$B$227,0)),0)</f>
        <v>0</v>
      </c>
      <c r="R244" s="433">
        <f>IFERROR(INDEX('13A'!$G$192:$G$227,MATCH(C244,'13A'!$B$192:$B$227,0)),0)</f>
        <v>0</v>
      </c>
      <c r="S244" s="433">
        <f>IFERROR(INDEX('14A'!$G$192:$G$227,MATCH(C244,'14A'!$B$192:$B$227,0)),0)</f>
        <v>0</v>
      </c>
      <c r="T244" s="433">
        <f>IFERROR(INDEX('15A'!$G$192:$G$227,MATCH(C244,'15A'!$B$192:$B$227,0)),0)</f>
        <v>0</v>
      </c>
      <c r="U244" s="433">
        <f>IFERROR(INDEX('16A'!$G$192:$G$227,MATCH($C244,'16A'!$B$192:$B$227,0)),0)</f>
        <v>0</v>
      </c>
      <c r="V244" s="433">
        <f>IFERROR(INDEX('17A'!$G$192:$G$227,MATCH($C244,'17A'!$B$192:$B$227,0)),0)</f>
        <v>0</v>
      </c>
      <c r="W244" s="433">
        <f>IFERROR(INDEX('18A'!$G$192:$G$227,MATCH($C244,'18A'!$B$192:$B$227,0)),0)</f>
        <v>0</v>
      </c>
      <c r="X244" s="433">
        <f>IFERROR(INDEX('19A'!$G$192:$G$227,MATCH($C244,'19A'!$B$192:$B$227,0)),0)</f>
        <v>0</v>
      </c>
      <c r="Y244" s="433">
        <f>IFERROR(INDEX('20A'!$G$192:$G$227,MATCH($C244,'20A'!$B$192:$B$227,0)),0)</f>
        <v>0</v>
      </c>
      <c r="Z244" s="433">
        <f>IFERROR(INDEX('21A'!$G$192:$G$227,MATCH($C244,'21A'!$B$192:$B$227,0)),0)</f>
        <v>0</v>
      </c>
      <c r="AA244" s="433">
        <f>IFERROR(INDEX('22A'!$G$192:$G$227,MATCH($C244,'22A'!$B$192:$B$227,0)),0)</f>
        <v>0</v>
      </c>
      <c r="AB244" s="433">
        <f>IFERROR(INDEX('23A'!$G$192:$G$227,MATCH($C244,'23A'!$B$192:$B$227,0)),0)</f>
        <v>0</v>
      </c>
      <c r="AC244" s="433">
        <f>IFERROR(INDEX('24A'!$G$192:$G$227,MATCH($C244,'24A'!$B$192:$B$227,0)),0)</f>
        <v>0</v>
      </c>
      <c r="AD244" s="433">
        <f>IFERROR(INDEX('25A'!$G$192:$G$227,MATCH($C244,'25A'!$B$192:$B$227,0)),0)</f>
        <v>0</v>
      </c>
      <c r="AE244" s="433">
        <f>IFERROR(INDEX('26A'!$G$192:$G$227,MATCH($C244,'26A'!$B$192:$B$227,0)),0)</f>
        <v>0</v>
      </c>
      <c r="AF244" s="433">
        <f>IFERROR(INDEX('27A'!$G$192:$G$227,MATCH($C244,'27A'!$B$192:$B$227,0)),0)</f>
        <v>0</v>
      </c>
      <c r="AG244" s="433">
        <f>IFERROR(INDEX('28A'!$G$192:$G$227,MATCH($C244,'28A'!$B$192:$B$227,0)),0)</f>
        <v>0</v>
      </c>
      <c r="AH244" s="433">
        <f>IFERROR(INDEX('29A'!$G$192:$G$227,MATCH($C244,'29A'!$B$192:$B$227,0)),0)</f>
        <v>0</v>
      </c>
      <c r="AI244" s="433">
        <f>IFERROR(INDEX('30A'!$G$192:$G$227,MATCH($C244,'30A'!$B$192:$B$227,0)),0)</f>
        <v>0</v>
      </c>
    </row>
    <row r="245" spans="1:35" ht="17.399999999999999" hidden="1">
      <c r="A245" s="314"/>
      <c r="B245" s="314"/>
      <c r="C245" s="302" t="s">
        <v>727</v>
      </c>
      <c r="D245" s="309" t="s">
        <v>209</v>
      </c>
      <c r="E245" s="303">
        <f t="shared" si="3"/>
        <v>0</v>
      </c>
      <c r="F245" s="433">
        <f>IFERROR(INDEX('1A'!$G$192:$G$227,MATCH(C245,'1A'!$B$192:$B$227,0)),0)</f>
        <v>0</v>
      </c>
      <c r="G245" s="433">
        <f>IFERROR(INDEX('2A'!$G$192:$G$227,MATCH(C245,'2A'!$B$192:$B$227,0)),0)</f>
        <v>0</v>
      </c>
      <c r="H245" s="433">
        <f>IFERROR(INDEX('3A'!$G$192:$G$227,MATCH(C245,'3A'!$B$192:$B$227,0)),0)</f>
        <v>0</v>
      </c>
      <c r="I245" s="433">
        <f>IFERROR(INDEX('4A'!$G$192:$G$227,MATCH(C245,'4A'!$B$192:$B$227,0)),0)</f>
        <v>0</v>
      </c>
      <c r="J245" s="433">
        <f>IFERROR(INDEX('5A'!$G$192:$G$227,MATCH(C245,'5A'!$B$192:$B$227,0)),0)</f>
        <v>0</v>
      </c>
      <c r="K245" s="433">
        <f>IFERROR(INDEX('6A'!$G$192:$G$227,MATCH(C245,'6A'!$B$192:$B$227,0)),0)</f>
        <v>0</v>
      </c>
      <c r="L245" s="433">
        <f>IFERROR(INDEX('7A'!$G$192:$G$227,MATCH(C245,'7A'!$B$192:$B$227,0)),0)</f>
        <v>0</v>
      </c>
      <c r="M245" s="433">
        <f>IFERROR(INDEX('8A'!$G$192:$G$227,MATCH(C245,'8A'!$B$192:$B$227,0)),0)</f>
        <v>0</v>
      </c>
      <c r="N245" s="433">
        <f>IFERROR(INDEX('9A'!$G$192:$G$227,MATCH(C245,'9A'!$B$192:$B$227,0)),0)</f>
        <v>0</v>
      </c>
      <c r="O245" s="433">
        <f>IFERROR(INDEX('10A'!$G$192:$G$227,MATCH(C245,'10A'!$B$192:$B$227,0)),0)</f>
        <v>0</v>
      </c>
      <c r="P245" s="433">
        <f>IFERROR(INDEX('11A'!$G$192:$G$227,MATCH(C245,'11A'!$B$192:$B$227,0)),0)</f>
        <v>0</v>
      </c>
      <c r="Q245" s="433">
        <f>IFERROR(INDEX('12A'!$G$192:$G$227,MATCH(C245,'12A'!$B$192:$B$227,0)),0)</f>
        <v>0</v>
      </c>
      <c r="R245" s="433">
        <f>IFERROR(INDEX('13A'!$G$192:$G$227,MATCH(C245,'13A'!$B$192:$B$227,0)),0)</f>
        <v>0</v>
      </c>
      <c r="S245" s="433">
        <f>IFERROR(INDEX('14A'!$G$192:$G$227,MATCH(C245,'14A'!$B$192:$B$227,0)),0)</f>
        <v>0</v>
      </c>
      <c r="T245" s="433">
        <f>IFERROR(INDEX('15A'!$G$192:$G$227,MATCH(C245,'15A'!$B$192:$B$227,0)),0)</f>
        <v>0</v>
      </c>
      <c r="U245" s="433">
        <f>IFERROR(INDEX('16A'!$G$192:$G$227,MATCH($C245,'16A'!$B$192:$B$227,0)),0)</f>
        <v>0</v>
      </c>
      <c r="V245" s="433">
        <f>IFERROR(INDEX('17A'!$G$192:$G$227,MATCH($C245,'17A'!$B$192:$B$227,0)),0)</f>
        <v>0</v>
      </c>
      <c r="W245" s="433">
        <f>IFERROR(INDEX('18A'!$G$192:$G$227,MATCH($C245,'18A'!$B$192:$B$227,0)),0)</f>
        <v>0</v>
      </c>
      <c r="X245" s="433">
        <f>IFERROR(INDEX('19A'!$G$192:$G$227,MATCH($C245,'19A'!$B$192:$B$227,0)),0)</f>
        <v>0</v>
      </c>
      <c r="Y245" s="433">
        <f>IFERROR(INDEX('20A'!$G$192:$G$227,MATCH($C245,'20A'!$B$192:$B$227,0)),0)</f>
        <v>0</v>
      </c>
      <c r="Z245" s="433">
        <f>IFERROR(INDEX('21A'!$G$192:$G$227,MATCH($C245,'21A'!$B$192:$B$227,0)),0)</f>
        <v>0</v>
      </c>
      <c r="AA245" s="433">
        <f>IFERROR(INDEX('22A'!$G$192:$G$227,MATCH($C245,'22A'!$B$192:$B$227,0)),0)</f>
        <v>0</v>
      </c>
      <c r="AB245" s="433">
        <f>IFERROR(INDEX('23A'!$G$192:$G$227,MATCH($C245,'23A'!$B$192:$B$227,0)),0)</f>
        <v>0</v>
      </c>
      <c r="AC245" s="433">
        <f>IFERROR(INDEX('24A'!$G$192:$G$227,MATCH($C245,'24A'!$B$192:$B$227,0)),0)</f>
        <v>0</v>
      </c>
      <c r="AD245" s="433">
        <f>IFERROR(INDEX('25A'!$G$192:$G$227,MATCH($C245,'25A'!$B$192:$B$227,0)),0)</f>
        <v>0</v>
      </c>
      <c r="AE245" s="433">
        <f>IFERROR(INDEX('26A'!$G$192:$G$227,MATCH($C245,'26A'!$B$192:$B$227,0)),0)</f>
        <v>0</v>
      </c>
      <c r="AF245" s="433">
        <f>IFERROR(INDEX('27A'!$G$192:$G$227,MATCH($C245,'27A'!$B$192:$B$227,0)),0)</f>
        <v>0</v>
      </c>
      <c r="AG245" s="433">
        <f>IFERROR(INDEX('28A'!$G$192:$G$227,MATCH($C245,'28A'!$B$192:$B$227,0)),0)</f>
        <v>0</v>
      </c>
      <c r="AH245" s="433">
        <f>IFERROR(INDEX('29A'!$G$192:$G$227,MATCH($C245,'29A'!$B$192:$B$227,0)),0)</f>
        <v>0</v>
      </c>
      <c r="AI245" s="433">
        <f>IFERROR(INDEX('30A'!$G$192:$G$227,MATCH($C245,'30A'!$B$192:$B$227,0)),0)</f>
        <v>0</v>
      </c>
    </row>
    <row r="246" spans="1:35" ht="17.399999999999999" hidden="1">
      <c r="A246" s="314"/>
      <c r="B246" s="314"/>
      <c r="C246" s="302" t="s">
        <v>383</v>
      </c>
      <c r="D246" s="309" t="s">
        <v>209</v>
      </c>
      <c r="E246" s="303">
        <f t="shared" si="3"/>
        <v>0</v>
      </c>
      <c r="F246" s="433">
        <f>IFERROR(INDEX('1A'!$G$192:$G$227,MATCH(C246,'1A'!$B$192:$B$227,0)),0)</f>
        <v>0</v>
      </c>
      <c r="G246" s="433">
        <f>IFERROR(INDEX('2A'!$G$192:$G$227,MATCH(C246,'2A'!$B$192:$B$227,0)),0)</f>
        <v>0</v>
      </c>
      <c r="H246" s="433">
        <f>IFERROR(INDEX('3A'!$G$192:$G$227,MATCH(C246,'3A'!$B$192:$B$227,0)),0)</f>
        <v>0</v>
      </c>
      <c r="I246" s="433">
        <f>IFERROR(INDEX('4A'!$G$192:$G$227,MATCH(C246,'4A'!$B$192:$B$227,0)),0)</f>
        <v>0</v>
      </c>
      <c r="J246" s="433">
        <f>IFERROR(INDEX('5A'!$G$192:$G$227,MATCH(C246,'5A'!$B$192:$B$227,0)),0)</f>
        <v>0</v>
      </c>
      <c r="K246" s="433">
        <f>IFERROR(INDEX('6A'!$G$192:$G$227,MATCH(C246,'6A'!$B$192:$B$227,0)),0)</f>
        <v>0</v>
      </c>
      <c r="L246" s="433">
        <f>IFERROR(INDEX('7A'!$G$192:$G$227,MATCH(C246,'7A'!$B$192:$B$227,0)),0)</f>
        <v>0</v>
      </c>
      <c r="M246" s="433">
        <f>IFERROR(INDEX('8A'!$G$192:$G$227,MATCH(C246,'8A'!$B$192:$B$227,0)),0)</f>
        <v>0</v>
      </c>
      <c r="N246" s="433">
        <f>IFERROR(INDEX('9A'!$G$192:$G$227,MATCH(C246,'9A'!$B$192:$B$227,0)),0)</f>
        <v>0</v>
      </c>
      <c r="O246" s="433">
        <f>IFERROR(INDEX('10A'!$G$192:$G$227,MATCH(C246,'10A'!$B$192:$B$227,0)),0)</f>
        <v>0</v>
      </c>
      <c r="P246" s="433">
        <f>IFERROR(INDEX('11A'!$G$192:$G$227,MATCH(C246,'11A'!$B$192:$B$227,0)),0)</f>
        <v>0</v>
      </c>
      <c r="Q246" s="433">
        <f>IFERROR(INDEX('12A'!$G$192:$G$227,MATCH(C246,'12A'!$B$192:$B$227,0)),0)</f>
        <v>0</v>
      </c>
      <c r="R246" s="433">
        <f>IFERROR(INDEX('13A'!$G$192:$G$227,MATCH(C246,'13A'!$B$192:$B$227,0)),0)</f>
        <v>0</v>
      </c>
      <c r="S246" s="433">
        <f>IFERROR(INDEX('14A'!$G$192:$G$227,MATCH(C246,'14A'!$B$192:$B$227,0)),0)</f>
        <v>0</v>
      </c>
      <c r="T246" s="433">
        <f>IFERROR(INDEX('15A'!$G$192:$G$227,MATCH(C246,'15A'!$B$192:$B$227,0)),0)</f>
        <v>0</v>
      </c>
      <c r="U246" s="433">
        <f>IFERROR(INDEX('16A'!$G$192:$G$227,MATCH($C246,'16A'!$B$192:$B$227,0)),0)</f>
        <v>0</v>
      </c>
      <c r="V246" s="433">
        <f>IFERROR(INDEX('17A'!$G$192:$G$227,MATCH($C246,'17A'!$B$192:$B$227,0)),0)</f>
        <v>0</v>
      </c>
      <c r="W246" s="433">
        <f>IFERROR(INDEX('18A'!$G$192:$G$227,MATCH($C246,'18A'!$B$192:$B$227,0)),0)</f>
        <v>0</v>
      </c>
      <c r="X246" s="433">
        <f>IFERROR(INDEX('19A'!$G$192:$G$227,MATCH($C246,'19A'!$B$192:$B$227,0)),0)</f>
        <v>0</v>
      </c>
      <c r="Y246" s="433">
        <f>IFERROR(INDEX('20A'!$G$192:$G$227,MATCH($C246,'20A'!$B$192:$B$227,0)),0)</f>
        <v>0</v>
      </c>
      <c r="Z246" s="433">
        <f>IFERROR(INDEX('21A'!$G$192:$G$227,MATCH($C246,'21A'!$B$192:$B$227,0)),0)</f>
        <v>0</v>
      </c>
      <c r="AA246" s="433">
        <f>IFERROR(INDEX('22A'!$G$192:$G$227,MATCH($C246,'22A'!$B$192:$B$227,0)),0)</f>
        <v>0</v>
      </c>
      <c r="AB246" s="433">
        <f>IFERROR(INDEX('23A'!$G$192:$G$227,MATCH($C246,'23A'!$B$192:$B$227,0)),0)</f>
        <v>0</v>
      </c>
      <c r="AC246" s="433">
        <f>IFERROR(INDEX('24A'!$G$192:$G$227,MATCH($C246,'24A'!$B$192:$B$227,0)),0)</f>
        <v>0</v>
      </c>
      <c r="AD246" s="433">
        <f>IFERROR(INDEX('25A'!$G$192:$G$227,MATCH($C246,'25A'!$B$192:$B$227,0)),0)</f>
        <v>0</v>
      </c>
      <c r="AE246" s="433">
        <f>IFERROR(INDEX('26A'!$G$192:$G$227,MATCH($C246,'26A'!$B$192:$B$227,0)),0)</f>
        <v>0</v>
      </c>
      <c r="AF246" s="433">
        <f>IFERROR(INDEX('27A'!$G$192:$G$227,MATCH($C246,'27A'!$B$192:$B$227,0)),0)</f>
        <v>0</v>
      </c>
      <c r="AG246" s="433">
        <f>IFERROR(INDEX('28A'!$G$192:$G$227,MATCH($C246,'28A'!$B$192:$B$227,0)),0)</f>
        <v>0</v>
      </c>
      <c r="AH246" s="433">
        <f>IFERROR(INDEX('29A'!$G$192:$G$227,MATCH($C246,'29A'!$B$192:$B$227,0)),0)</f>
        <v>0</v>
      </c>
      <c r="AI246" s="433">
        <f>IFERROR(INDEX('30A'!$G$192:$G$227,MATCH($C246,'30A'!$B$192:$B$227,0)),0)</f>
        <v>0</v>
      </c>
    </row>
    <row r="247" spans="1:35" ht="17.399999999999999" hidden="1">
      <c r="A247" s="314"/>
      <c r="B247" s="314"/>
      <c r="C247" s="302" t="s">
        <v>707</v>
      </c>
      <c r="D247" s="309" t="s">
        <v>209</v>
      </c>
      <c r="E247" s="303">
        <f t="shared" si="3"/>
        <v>0</v>
      </c>
      <c r="F247" s="433">
        <f>IFERROR(INDEX('1A'!$G$192:$G$227,MATCH(C247,'1A'!$B$192:$B$227,0)),0)</f>
        <v>0</v>
      </c>
      <c r="G247" s="433">
        <f>IFERROR(INDEX('2A'!$G$192:$G$227,MATCH(C247,'2A'!$B$192:$B$227,0)),0)</f>
        <v>0</v>
      </c>
      <c r="H247" s="433">
        <f>IFERROR(INDEX('3A'!$G$192:$G$227,MATCH(C247,'3A'!$B$192:$B$227,0)),0)</f>
        <v>0</v>
      </c>
      <c r="I247" s="433">
        <f>IFERROR(INDEX('4A'!$G$192:$G$227,MATCH(C247,'4A'!$B$192:$B$227,0)),0)</f>
        <v>0</v>
      </c>
      <c r="J247" s="433">
        <f>IFERROR(INDEX('5A'!$G$192:$G$227,MATCH(C247,'5A'!$B$192:$B$227,0)),0)</f>
        <v>0</v>
      </c>
      <c r="K247" s="433">
        <f>IFERROR(INDEX('6A'!$G$192:$G$227,MATCH(C247,'6A'!$B$192:$B$227,0)),0)</f>
        <v>0</v>
      </c>
      <c r="L247" s="433">
        <f>IFERROR(INDEX('7A'!$G$192:$G$227,MATCH(C247,'7A'!$B$192:$B$227,0)),0)</f>
        <v>0</v>
      </c>
      <c r="M247" s="433">
        <f>IFERROR(INDEX('8A'!$G$192:$G$227,MATCH(C247,'8A'!$B$192:$B$227,0)),0)</f>
        <v>0</v>
      </c>
      <c r="N247" s="433">
        <f>IFERROR(INDEX('9A'!$G$192:$G$227,MATCH(C247,'9A'!$B$192:$B$227,0)),0)</f>
        <v>0</v>
      </c>
      <c r="O247" s="433">
        <f>IFERROR(INDEX('10A'!$G$192:$G$227,MATCH(C247,'10A'!$B$192:$B$227,0)),0)</f>
        <v>0</v>
      </c>
      <c r="P247" s="433">
        <f>IFERROR(INDEX('11A'!$G$192:$G$227,MATCH(C247,'11A'!$B$192:$B$227,0)),0)</f>
        <v>0</v>
      </c>
      <c r="Q247" s="433">
        <f>IFERROR(INDEX('12A'!$G$192:$G$227,MATCH(C247,'12A'!$B$192:$B$227,0)),0)</f>
        <v>0</v>
      </c>
      <c r="R247" s="433">
        <f>IFERROR(INDEX('13A'!$G$192:$G$227,MATCH(C247,'13A'!$B$192:$B$227,0)),0)</f>
        <v>0</v>
      </c>
      <c r="S247" s="433">
        <f>IFERROR(INDEX('14A'!$G$192:$G$227,MATCH(C247,'14A'!$B$192:$B$227,0)),0)</f>
        <v>0</v>
      </c>
      <c r="T247" s="433">
        <f>IFERROR(INDEX('15A'!$G$192:$G$227,MATCH(C247,'15A'!$B$192:$B$227,0)),0)</f>
        <v>0</v>
      </c>
      <c r="U247" s="433">
        <f>IFERROR(INDEX('16A'!$G$192:$G$227,MATCH($C247,'16A'!$B$192:$B$227,0)),0)</f>
        <v>0</v>
      </c>
      <c r="V247" s="433">
        <f>IFERROR(INDEX('17A'!$G$192:$G$227,MATCH($C247,'17A'!$B$192:$B$227,0)),0)</f>
        <v>0</v>
      </c>
      <c r="W247" s="433">
        <f>IFERROR(INDEX('18A'!$G$192:$G$227,MATCH($C247,'18A'!$B$192:$B$227,0)),0)</f>
        <v>0</v>
      </c>
      <c r="X247" s="433">
        <f>IFERROR(INDEX('19A'!$G$192:$G$227,MATCH($C247,'19A'!$B$192:$B$227,0)),0)</f>
        <v>0</v>
      </c>
      <c r="Y247" s="433">
        <f>IFERROR(INDEX('20A'!$G$192:$G$227,MATCH($C247,'20A'!$B$192:$B$227,0)),0)</f>
        <v>0</v>
      </c>
      <c r="Z247" s="433">
        <f>IFERROR(INDEX('21A'!$G$192:$G$227,MATCH($C247,'21A'!$B$192:$B$227,0)),0)</f>
        <v>0</v>
      </c>
      <c r="AA247" s="433">
        <f>IFERROR(INDEX('22A'!$G$192:$G$227,MATCH($C247,'22A'!$B$192:$B$227,0)),0)</f>
        <v>0</v>
      </c>
      <c r="AB247" s="433">
        <f>IFERROR(INDEX('23A'!$G$192:$G$227,MATCH($C247,'23A'!$B$192:$B$227,0)),0)</f>
        <v>0</v>
      </c>
      <c r="AC247" s="433">
        <f>IFERROR(INDEX('24A'!$G$192:$G$227,MATCH($C247,'24A'!$B$192:$B$227,0)),0)</f>
        <v>0</v>
      </c>
      <c r="AD247" s="433">
        <f>IFERROR(INDEX('25A'!$G$192:$G$227,MATCH($C247,'25A'!$B$192:$B$227,0)),0)</f>
        <v>0</v>
      </c>
      <c r="AE247" s="433">
        <f>IFERROR(INDEX('26A'!$G$192:$G$227,MATCH($C247,'26A'!$B$192:$B$227,0)),0)</f>
        <v>0</v>
      </c>
      <c r="AF247" s="433">
        <f>IFERROR(INDEX('27A'!$G$192:$G$227,MATCH($C247,'27A'!$B$192:$B$227,0)),0)</f>
        <v>0</v>
      </c>
      <c r="AG247" s="433">
        <f>IFERROR(INDEX('28A'!$G$192:$G$227,MATCH($C247,'28A'!$B$192:$B$227,0)),0)</f>
        <v>0</v>
      </c>
      <c r="AH247" s="433">
        <f>IFERROR(INDEX('29A'!$G$192:$G$227,MATCH($C247,'29A'!$B$192:$B$227,0)),0)</f>
        <v>0</v>
      </c>
      <c r="AI247" s="433">
        <f>IFERROR(INDEX('30A'!$G$192:$G$227,MATCH($C247,'30A'!$B$192:$B$227,0)),0)</f>
        <v>0</v>
      </c>
    </row>
    <row r="248" spans="1:35" ht="17.399999999999999" hidden="1">
      <c r="A248" s="314"/>
      <c r="B248" s="314"/>
      <c r="C248" s="302" t="s">
        <v>699</v>
      </c>
      <c r="D248" s="309" t="s">
        <v>209</v>
      </c>
      <c r="E248" s="303">
        <f t="shared" si="3"/>
        <v>0</v>
      </c>
      <c r="F248" s="433">
        <f>IFERROR(INDEX('1A'!$G$192:$G$227,MATCH(C248,'1A'!$B$192:$B$227,0)),0)</f>
        <v>0</v>
      </c>
      <c r="G248" s="433">
        <f>IFERROR(INDEX('2A'!$G$192:$G$227,MATCH(C248,'2A'!$B$192:$B$227,0)),0)</f>
        <v>0</v>
      </c>
      <c r="H248" s="433">
        <f>IFERROR(INDEX('3A'!$G$192:$G$227,MATCH(C248,'3A'!$B$192:$B$227,0)),0)</f>
        <v>0</v>
      </c>
      <c r="I248" s="433">
        <f>IFERROR(INDEX('4A'!$G$192:$G$227,MATCH(C248,'4A'!$B$192:$B$227,0)),0)</f>
        <v>0</v>
      </c>
      <c r="J248" s="433">
        <f>IFERROR(INDEX('5A'!$G$192:$G$227,MATCH(C248,'5A'!$B$192:$B$227,0)),0)</f>
        <v>0</v>
      </c>
      <c r="K248" s="433">
        <f>IFERROR(INDEX('6A'!$G$192:$G$227,MATCH(C248,'6A'!$B$192:$B$227,0)),0)</f>
        <v>0</v>
      </c>
      <c r="L248" s="433">
        <f>IFERROR(INDEX('7A'!$G$192:$G$227,MATCH(C248,'7A'!$B$192:$B$227,0)),0)</f>
        <v>0</v>
      </c>
      <c r="M248" s="433">
        <f>IFERROR(INDEX('8A'!$G$192:$G$227,MATCH(C248,'8A'!$B$192:$B$227,0)),0)</f>
        <v>0</v>
      </c>
      <c r="N248" s="433">
        <f>IFERROR(INDEX('9A'!$G$192:$G$227,MATCH(C248,'9A'!$B$192:$B$227,0)),0)</f>
        <v>0</v>
      </c>
      <c r="O248" s="433">
        <f>IFERROR(INDEX('10A'!$G$192:$G$227,MATCH(C248,'10A'!$B$192:$B$227,0)),0)</f>
        <v>0</v>
      </c>
      <c r="P248" s="433">
        <f>IFERROR(INDEX('11A'!$G$192:$G$227,MATCH(C248,'11A'!$B$192:$B$227,0)),0)</f>
        <v>0</v>
      </c>
      <c r="Q248" s="433">
        <f>IFERROR(INDEX('12A'!$G$192:$G$227,MATCH(C248,'12A'!$B$192:$B$227,0)),0)</f>
        <v>0</v>
      </c>
      <c r="R248" s="433">
        <f>IFERROR(INDEX('13A'!$G$192:$G$227,MATCH(C248,'13A'!$B$192:$B$227,0)),0)</f>
        <v>0</v>
      </c>
      <c r="S248" s="433">
        <f>IFERROR(INDEX('14A'!$G$192:$G$227,MATCH(C248,'14A'!$B$192:$B$227,0)),0)</f>
        <v>0</v>
      </c>
      <c r="T248" s="433">
        <f>IFERROR(INDEX('15A'!$G$192:$G$227,MATCH(C248,'15A'!$B$192:$B$227,0)),0)</f>
        <v>0</v>
      </c>
      <c r="U248" s="433">
        <f>IFERROR(INDEX('16A'!$G$192:$G$227,MATCH($C248,'16A'!$B$192:$B$227,0)),0)</f>
        <v>0</v>
      </c>
      <c r="V248" s="433">
        <f>IFERROR(INDEX('17A'!$G$192:$G$227,MATCH($C248,'17A'!$B$192:$B$227,0)),0)</f>
        <v>0</v>
      </c>
      <c r="W248" s="433">
        <f>IFERROR(INDEX('18A'!$G$192:$G$227,MATCH($C248,'18A'!$B$192:$B$227,0)),0)</f>
        <v>0</v>
      </c>
      <c r="X248" s="433">
        <f>IFERROR(INDEX('19A'!$G$192:$G$227,MATCH($C248,'19A'!$B$192:$B$227,0)),0)</f>
        <v>0</v>
      </c>
      <c r="Y248" s="433">
        <f>IFERROR(INDEX('20A'!$G$192:$G$227,MATCH($C248,'20A'!$B$192:$B$227,0)),0)</f>
        <v>0</v>
      </c>
      <c r="Z248" s="433">
        <f>IFERROR(INDEX('21A'!$G$192:$G$227,MATCH($C248,'21A'!$B$192:$B$227,0)),0)</f>
        <v>0</v>
      </c>
      <c r="AA248" s="433">
        <f>IFERROR(INDEX('22A'!$G$192:$G$227,MATCH($C248,'22A'!$B$192:$B$227,0)),0)</f>
        <v>0</v>
      </c>
      <c r="AB248" s="433">
        <f>IFERROR(INDEX('23A'!$G$192:$G$227,MATCH($C248,'23A'!$B$192:$B$227,0)),0)</f>
        <v>0</v>
      </c>
      <c r="AC248" s="433">
        <f>IFERROR(INDEX('24A'!$G$192:$G$227,MATCH($C248,'24A'!$B$192:$B$227,0)),0)</f>
        <v>0</v>
      </c>
      <c r="AD248" s="433">
        <f>IFERROR(INDEX('25A'!$G$192:$G$227,MATCH($C248,'25A'!$B$192:$B$227,0)),0)</f>
        <v>0</v>
      </c>
      <c r="AE248" s="433">
        <f>IFERROR(INDEX('26A'!$G$192:$G$227,MATCH($C248,'26A'!$B$192:$B$227,0)),0)</f>
        <v>0</v>
      </c>
      <c r="AF248" s="433">
        <f>IFERROR(INDEX('27A'!$G$192:$G$227,MATCH($C248,'27A'!$B$192:$B$227,0)),0)</f>
        <v>0</v>
      </c>
      <c r="AG248" s="433">
        <f>IFERROR(INDEX('28A'!$G$192:$G$227,MATCH($C248,'28A'!$B$192:$B$227,0)),0)</f>
        <v>0</v>
      </c>
      <c r="AH248" s="433">
        <f>IFERROR(INDEX('29A'!$G$192:$G$227,MATCH($C248,'29A'!$B$192:$B$227,0)),0)</f>
        <v>0</v>
      </c>
      <c r="AI248" s="433">
        <f>IFERROR(INDEX('30A'!$G$192:$G$227,MATCH($C248,'30A'!$B$192:$B$227,0)),0)</f>
        <v>0</v>
      </c>
    </row>
    <row r="249" spans="1:35" ht="17.399999999999999" hidden="1">
      <c r="A249" s="314"/>
      <c r="B249" s="314"/>
      <c r="C249" s="302" t="s">
        <v>384</v>
      </c>
      <c r="D249" s="309" t="s">
        <v>209</v>
      </c>
      <c r="E249" s="303">
        <f t="shared" si="3"/>
        <v>0</v>
      </c>
      <c r="F249" s="433">
        <f>IFERROR(INDEX('1A'!$G$192:$G$227,MATCH(C249,'1A'!$B$192:$B$227,0)),0)</f>
        <v>0</v>
      </c>
      <c r="G249" s="433">
        <f>IFERROR(INDEX('2A'!$G$192:$G$227,MATCH(C249,'2A'!$B$192:$B$227,0)),0)</f>
        <v>0</v>
      </c>
      <c r="H249" s="433">
        <f>IFERROR(INDEX('3A'!$G$192:$G$227,MATCH(C249,'3A'!$B$192:$B$227,0)),0)</f>
        <v>0</v>
      </c>
      <c r="I249" s="433">
        <f>IFERROR(INDEX('4A'!$G$192:$G$227,MATCH(C249,'4A'!$B$192:$B$227,0)),0)</f>
        <v>0</v>
      </c>
      <c r="J249" s="433">
        <f>IFERROR(INDEX('5A'!$G$192:$G$227,MATCH(C249,'5A'!$B$192:$B$227,0)),0)</f>
        <v>0</v>
      </c>
      <c r="K249" s="433">
        <f>IFERROR(INDEX('6A'!$G$192:$G$227,MATCH(C249,'6A'!$B$192:$B$227,0)),0)</f>
        <v>0</v>
      </c>
      <c r="L249" s="433">
        <f>IFERROR(INDEX('7A'!$G$192:$G$227,MATCH(C249,'7A'!$B$192:$B$227,0)),0)</f>
        <v>0</v>
      </c>
      <c r="M249" s="433">
        <f>IFERROR(INDEX('8A'!$G$192:$G$227,MATCH(C249,'8A'!$B$192:$B$227,0)),0)</f>
        <v>0</v>
      </c>
      <c r="N249" s="433">
        <f>IFERROR(INDEX('9A'!$G$192:$G$227,MATCH(C249,'9A'!$B$192:$B$227,0)),0)</f>
        <v>0</v>
      </c>
      <c r="O249" s="433">
        <f>IFERROR(INDEX('10A'!$G$192:$G$227,MATCH(C249,'10A'!$B$192:$B$227,0)),0)</f>
        <v>0</v>
      </c>
      <c r="P249" s="433">
        <f>IFERROR(INDEX('11A'!$G$192:$G$227,MATCH(C249,'11A'!$B$192:$B$227,0)),0)</f>
        <v>0</v>
      </c>
      <c r="Q249" s="433">
        <f>IFERROR(INDEX('12A'!$G$192:$G$227,MATCH(C249,'12A'!$B$192:$B$227,0)),0)</f>
        <v>0</v>
      </c>
      <c r="R249" s="433">
        <f>IFERROR(INDEX('13A'!$G$192:$G$227,MATCH(C249,'13A'!$B$192:$B$227,0)),0)</f>
        <v>0</v>
      </c>
      <c r="S249" s="433">
        <f>IFERROR(INDEX('14A'!$G$192:$G$227,MATCH(C249,'14A'!$B$192:$B$227,0)),0)</f>
        <v>0</v>
      </c>
      <c r="T249" s="433">
        <f>IFERROR(INDEX('15A'!$G$192:$G$227,MATCH(C249,'15A'!$B$192:$B$227,0)),0)</f>
        <v>0</v>
      </c>
      <c r="U249" s="433">
        <f>IFERROR(INDEX('16A'!$G$192:$G$227,MATCH($C249,'16A'!$B$192:$B$227,0)),0)</f>
        <v>0</v>
      </c>
      <c r="V249" s="433">
        <f>IFERROR(INDEX('17A'!$G$192:$G$227,MATCH($C249,'17A'!$B$192:$B$227,0)),0)</f>
        <v>0</v>
      </c>
      <c r="W249" s="433">
        <f>IFERROR(INDEX('18A'!$G$192:$G$227,MATCH($C249,'18A'!$B$192:$B$227,0)),0)</f>
        <v>0</v>
      </c>
      <c r="X249" s="433">
        <f>IFERROR(INDEX('19A'!$G$192:$G$227,MATCH($C249,'19A'!$B$192:$B$227,0)),0)</f>
        <v>0</v>
      </c>
      <c r="Y249" s="433">
        <f>IFERROR(INDEX('20A'!$G$192:$G$227,MATCH($C249,'20A'!$B$192:$B$227,0)),0)</f>
        <v>0</v>
      </c>
      <c r="Z249" s="433">
        <f>IFERROR(INDEX('21A'!$G$192:$G$227,MATCH($C249,'21A'!$B$192:$B$227,0)),0)</f>
        <v>0</v>
      </c>
      <c r="AA249" s="433">
        <f>IFERROR(INDEX('22A'!$G$192:$G$227,MATCH($C249,'22A'!$B$192:$B$227,0)),0)</f>
        <v>0</v>
      </c>
      <c r="AB249" s="433">
        <f>IFERROR(INDEX('23A'!$G$192:$G$227,MATCH($C249,'23A'!$B$192:$B$227,0)),0)</f>
        <v>0</v>
      </c>
      <c r="AC249" s="433">
        <f>IFERROR(INDEX('24A'!$G$192:$G$227,MATCH($C249,'24A'!$B$192:$B$227,0)),0)</f>
        <v>0</v>
      </c>
      <c r="AD249" s="433">
        <f>IFERROR(INDEX('25A'!$G$192:$G$227,MATCH($C249,'25A'!$B$192:$B$227,0)),0)</f>
        <v>0</v>
      </c>
      <c r="AE249" s="433">
        <f>IFERROR(INDEX('26A'!$G$192:$G$227,MATCH($C249,'26A'!$B$192:$B$227,0)),0)</f>
        <v>0</v>
      </c>
      <c r="AF249" s="433">
        <f>IFERROR(INDEX('27A'!$G$192:$G$227,MATCH($C249,'27A'!$B$192:$B$227,0)),0)</f>
        <v>0</v>
      </c>
      <c r="AG249" s="433">
        <f>IFERROR(INDEX('28A'!$G$192:$G$227,MATCH($C249,'28A'!$B$192:$B$227,0)),0)</f>
        <v>0</v>
      </c>
      <c r="AH249" s="433">
        <f>IFERROR(INDEX('29A'!$G$192:$G$227,MATCH($C249,'29A'!$B$192:$B$227,0)),0)</f>
        <v>0</v>
      </c>
      <c r="AI249" s="433">
        <f>IFERROR(INDEX('30A'!$G$192:$G$227,MATCH($C249,'30A'!$B$192:$B$227,0)),0)</f>
        <v>0</v>
      </c>
    </row>
    <row r="250" spans="1:35" ht="17.399999999999999" hidden="1">
      <c r="A250" s="314"/>
      <c r="B250" s="314"/>
      <c r="C250" s="302" t="s">
        <v>385</v>
      </c>
      <c r="D250" s="309" t="s">
        <v>209</v>
      </c>
      <c r="E250" s="303">
        <f t="shared" si="3"/>
        <v>0</v>
      </c>
      <c r="F250" s="433">
        <f>IFERROR(INDEX('1A'!$G$192:$G$227,MATCH(C250,'1A'!$B$192:$B$227,0)),0)</f>
        <v>0</v>
      </c>
      <c r="G250" s="433">
        <f>IFERROR(INDEX('2A'!$G$192:$G$227,MATCH(C250,'2A'!$B$192:$B$227,0)),0)</f>
        <v>0</v>
      </c>
      <c r="H250" s="433">
        <f>IFERROR(INDEX('3A'!$G$192:$G$227,MATCH(C250,'3A'!$B$192:$B$227,0)),0)</f>
        <v>0</v>
      </c>
      <c r="I250" s="433">
        <f>IFERROR(INDEX('4A'!$G$192:$G$227,MATCH(C250,'4A'!$B$192:$B$227,0)),0)</f>
        <v>0</v>
      </c>
      <c r="J250" s="433">
        <f>IFERROR(INDEX('5A'!$G$192:$G$227,MATCH(C250,'5A'!$B$192:$B$227,0)),0)</f>
        <v>0</v>
      </c>
      <c r="K250" s="433">
        <f>IFERROR(INDEX('6A'!$G$192:$G$227,MATCH(C250,'6A'!$B$192:$B$227,0)),0)</f>
        <v>0</v>
      </c>
      <c r="L250" s="433">
        <f>IFERROR(INDEX('7A'!$G$192:$G$227,MATCH(C250,'7A'!$B$192:$B$227,0)),0)</f>
        <v>0</v>
      </c>
      <c r="M250" s="433">
        <f>IFERROR(INDEX('8A'!$G$192:$G$227,MATCH(C250,'8A'!$B$192:$B$227,0)),0)</f>
        <v>0</v>
      </c>
      <c r="N250" s="433">
        <f>IFERROR(INDEX('9A'!$G$192:$G$227,MATCH(C250,'9A'!$B$192:$B$227,0)),0)</f>
        <v>0</v>
      </c>
      <c r="O250" s="433">
        <f>IFERROR(INDEX('10A'!$G$192:$G$227,MATCH(C250,'10A'!$B$192:$B$227,0)),0)</f>
        <v>0</v>
      </c>
      <c r="P250" s="433">
        <f>IFERROR(INDEX('11A'!$G$192:$G$227,MATCH(C250,'11A'!$B$192:$B$227,0)),0)</f>
        <v>0</v>
      </c>
      <c r="Q250" s="433">
        <f>IFERROR(INDEX('12A'!$G$192:$G$227,MATCH(C250,'12A'!$B$192:$B$227,0)),0)</f>
        <v>0</v>
      </c>
      <c r="R250" s="433">
        <f>IFERROR(INDEX('13A'!$G$192:$G$227,MATCH(C250,'13A'!$B$192:$B$227,0)),0)</f>
        <v>0</v>
      </c>
      <c r="S250" s="433">
        <f>IFERROR(INDEX('14A'!$G$192:$G$227,MATCH(C250,'14A'!$B$192:$B$227,0)),0)</f>
        <v>0</v>
      </c>
      <c r="T250" s="433">
        <f>IFERROR(INDEX('15A'!$G$192:$G$227,MATCH(C250,'15A'!$B$192:$B$227,0)),0)</f>
        <v>0</v>
      </c>
      <c r="U250" s="433">
        <f>IFERROR(INDEX('16A'!$G$192:$G$227,MATCH($C250,'16A'!$B$192:$B$227,0)),0)</f>
        <v>0</v>
      </c>
      <c r="V250" s="433">
        <f>IFERROR(INDEX('17A'!$G$192:$G$227,MATCH($C250,'17A'!$B$192:$B$227,0)),0)</f>
        <v>0</v>
      </c>
      <c r="W250" s="433">
        <f>IFERROR(INDEX('18A'!$G$192:$G$227,MATCH($C250,'18A'!$B$192:$B$227,0)),0)</f>
        <v>0</v>
      </c>
      <c r="X250" s="433">
        <f>IFERROR(INDEX('19A'!$G$192:$G$227,MATCH($C250,'19A'!$B$192:$B$227,0)),0)</f>
        <v>0</v>
      </c>
      <c r="Y250" s="433">
        <f>IFERROR(INDEX('20A'!$G$192:$G$227,MATCH($C250,'20A'!$B$192:$B$227,0)),0)</f>
        <v>0</v>
      </c>
      <c r="Z250" s="433">
        <f>IFERROR(INDEX('21A'!$G$192:$G$227,MATCH($C250,'21A'!$B$192:$B$227,0)),0)</f>
        <v>0</v>
      </c>
      <c r="AA250" s="433">
        <f>IFERROR(INDEX('22A'!$G$192:$G$227,MATCH($C250,'22A'!$B$192:$B$227,0)),0)</f>
        <v>0</v>
      </c>
      <c r="AB250" s="433">
        <f>IFERROR(INDEX('23A'!$G$192:$G$227,MATCH($C250,'23A'!$B$192:$B$227,0)),0)</f>
        <v>0</v>
      </c>
      <c r="AC250" s="433">
        <f>IFERROR(INDEX('24A'!$G$192:$G$227,MATCH($C250,'24A'!$B$192:$B$227,0)),0)</f>
        <v>0</v>
      </c>
      <c r="AD250" s="433">
        <f>IFERROR(INDEX('25A'!$G$192:$G$227,MATCH($C250,'25A'!$B$192:$B$227,0)),0)</f>
        <v>0</v>
      </c>
      <c r="AE250" s="433">
        <f>IFERROR(INDEX('26A'!$G$192:$G$227,MATCH($C250,'26A'!$B$192:$B$227,0)),0)</f>
        <v>0</v>
      </c>
      <c r="AF250" s="433">
        <f>IFERROR(INDEX('27A'!$G$192:$G$227,MATCH($C250,'27A'!$B$192:$B$227,0)),0)</f>
        <v>0</v>
      </c>
      <c r="AG250" s="433">
        <f>IFERROR(INDEX('28A'!$G$192:$G$227,MATCH($C250,'28A'!$B$192:$B$227,0)),0)</f>
        <v>0</v>
      </c>
      <c r="AH250" s="433">
        <f>IFERROR(INDEX('29A'!$G$192:$G$227,MATCH($C250,'29A'!$B$192:$B$227,0)),0)</f>
        <v>0</v>
      </c>
      <c r="AI250" s="433">
        <f>IFERROR(INDEX('30A'!$G$192:$G$227,MATCH($C250,'30A'!$B$192:$B$227,0)),0)</f>
        <v>0</v>
      </c>
    </row>
    <row r="251" spans="1:35" ht="17.399999999999999" hidden="1">
      <c r="A251" s="314"/>
      <c r="B251" s="314"/>
      <c r="C251" s="302" t="s">
        <v>386</v>
      </c>
      <c r="D251" s="309" t="s">
        <v>209</v>
      </c>
      <c r="E251" s="303">
        <f t="shared" si="3"/>
        <v>0</v>
      </c>
      <c r="F251" s="433">
        <f>IFERROR(INDEX('1A'!$G$192:$G$227,MATCH(C251,'1A'!$B$192:$B$227,0)),0)</f>
        <v>0</v>
      </c>
      <c r="G251" s="433">
        <f>IFERROR(INDEX('2A'!$G$192:$G$227,MATCH(C251,'2A'!$B$192:$B$227,0)),0)</f>
        <v>0</v>
      </c>
      <c r="H251" s="433">
        <f>IFERROR(INDEX('3A'!$G$192:$G$227,MATCH(C251,'3A'!$B$192:$B$227,0)),0)</f>
        <v>0</v>
      </c>
      <c r="I251" s="433">
        <f>IFERROR(INDEX('4A'!$G$192:$G$227,MATCH(C251,'4A'!$B$192:$B$227,0)),0)</f>
        <v>0</v>
      </c>
      <c r="J251" s="433">
        <f>IFERROR(INDEX('5A'!$G$192:$G$227,MATCH(C251,'5A'!$B$192:$B$227,0)),0)</f>
        <v>0</v>
      </c>
      <c r="K251" s="433">
        <f>IFERROR(INDEX('6A'!$G$192:$G$227,MATCH(C251,'6A'!$B$192:$B$227,0)),0)</f>
        <v>0</v>
      </c>
      <c r="L251" s="433">
        <f>IFERROR(INDEX('7A'!$G$192:$G$227,MATCH(C251,'7A'!$B$192:$B$227,0)),0)</f>
        <v>0</v>
      </c>
      <c r="M251" s="433">
        <f>IFERROR(INDEX('8A'!$G$192:$G$227,MATCH(C251,'8A'!$B$192:$B$227,0)),0)</f>
        <v>0</v>
      </c>
      <c r="N251" s="433">
        <f>IFERROR(INDEX('9A'!$G$192:$G$227,MATCH(C251,'9A'!$B$192:$B$227,0)),0)</f>
        <v>0</v>
      </c>
      <c r="O251" s="433">
        <f>IFERROR(INDEX('10A'!$G$192:$G$227,MATCH(C251,'10A'!$B$192:$B$227,0)),0)</f>
        <v>0</v>
      </c>
      <c r="P251" s="433">
        <f>IFERROR(INDEX('11A'!$G$192:$G$227,MATCH(C251,'11A'!$B$192:$B$227,0)),0)</f>
        <v>0</v>
      </c>
      <c r="Q251" s="433">
        <f>IFERROR(INDEX('12A'!$G$192:$G$227,MATCH(C251,'12A'!$B$192:$B$227,0)),0)</f>
        <v>0</v>
      </c>
      <c r="R251" s="433">
        <f>IFERROR(INDEX('13A'!$G$192:$G$227,MATCH(C251,'13A'!$B$192:$B$227,0)),0)</f>
        <v>0</v>
      </c>
      <c r="S251" s="433">
        <f>IFERROR(INDEX('14A'!$G$192:$G$227,MATCH(C251,'14A'!$B$192:$B$227,0)),0)</f>
        <v>0</v>
      </c>
      <c r="T251" s="433">
        <f>IFERROR(INDEX('15A'!$G$192:$G$227,MATCH(C251,'15A'!$B$192:$B$227,0)),0)</f>
        <v>0</v>
      </c>
      <c r="U251" s="433">
        <f>IFERROR(INDEX('16A'!$G$192:$G$227,MATCH($C251,'16A'!$B$192:$B$227,0)),0)</f>
        <v>0</v>
      </c>
      <c r="V251" s="433">
        <f>IFERROR(INDEX('17A'!$G$192:$G$227,MATCH($C251,'17A'!$B$192:$B$227,0)),0)</f>
        <v>0</v>
      </c>
      <c r="W251" s="433">
        <f>IFERROR(INDEX('18A'!$G$192:$G$227,MATCH($C251,'18A'!$B$192:$B$227,0)),0)</f>
        <v>0</v>
      </c>
      <c r="X251" s="433">
        <f>IFERROR(INDEX('19A'!$G$192:$G$227,MATCH($C251,'19A'!$B$192:$B$227,0)),0)</f>
        <v>0</v>
      </c>
      <c r="Y251" s="433">
        <f>IFERROR(INDEX('20A'!$G$192:$G$227,MATCH($C251,'20A'!$B$192:$B$227,0)),0)</f>
        <v>0</v>
      </c>
      <c r="Z251" s="433">
        <f>IFERROR(INDEX('21A'!$G$192:$G$227,MATCH($C251,'21A'!$B$192:$B$227,0)),0)</f>
        <v>0</v>
      </c>
      <c r="AA251" s="433">
        <f>IFERROR(INDEX('22A'!$G$192:$G$227,MATCH($C251,'22A'!$B$192:$B$227,0)),0)</f>
        <v>0</v>
      </c>
      <c r="AB251" s="433">
        <f>IFERROR(INDEX('23A'!$G$192:$G$227,MATCH($C251,'23A'!$B$192:$B$227,0)),0)</f>
        <v>0</v>
      </c>
      <c r="AC251" s="433">
        <f>IFERROR(INDEX('24A'!$G$192:$G$227,MATCH($C251,'24A'!$B$192:$B$227,0)),0)</f>
        <v>0</v>
      </c>
      <c r="AD251" s="433">
        <f>IFERROR(INDEX('25A'!$G$192:$G$227,MATCH($C251,'25A'!$B$192:$B$227,0)),0)</f>
        <v>0</v>
      </c>
      <c r="AE251" s="433">
        <f>IFERROR(INDEX('26A'!$G$192:$G$227,MATCH($C251,'26A'!$B$192:$B$227,0)),0)</f>
        <v>0</v>
      </c>
      <c r="AF251" s="433">
        <f>IFERROR(INDEX('27A'!$G$192:$G$227,MATCH($C251,'27A'!$B$192:$B$227,0)),0)</f>
        <v>0</v>
      </c>
      <c r="AG251" s="433">
        <f>IFERROR(INDEX('28A'!$G$192:$G$227,MATCH($C251,'28A'!$B$192:$B$227,0)),0)</f>
        <v>0</v>
      </c>
      <c r="AH251" s="433">
        <f>IFERROR(INDEX('29A'!$G$192:$G$227,MATCH($C251,'29A'!$B$192:$B$227,0)),0)</f>
        <v>0</v>
      </c>
      <c r="AI251" s="433">
        <f>IFERROR(INDEX('30A'!$G$192:$G$227,MATCH($C251,'30A'!$B$192:$B$227,0)),0)</f>
        <v>0</v>
      </c>
    </row>
    <row r="252" spans="1:35" ht="17.399999999999999" hidden="1">
      <c r="A252" s="314"/>
      <c r="B252" s="314"/>
      <c r="C252" s="302" t="s">
        <v>387</v>
      </c>
      <c r="D252" s="309" t="s">
        <v>209</v>
      </c>
      <c r="E252" s="303">
        <f t="shared" si="3"/>
        <v>0</v>
      </c>
      <c r="F252" s="433">
        <f>IFERROR(INDEX('1A'!$G$192:$G$227,MATCH(C252,'1A'!$B$192:$B$227,0)),0)</f>
        <v>0</v>
      </c>
      <c r="G252" s="433">
        <f>IFERROR(INDEX('2A'!$G$192:$G$227,MATCH(C252,'2A'!$B$192:$B$227,0)),0)</f>
        <v>0</v>
      </c>
      <c r="H252" s="433">
        <f>IFERROR(INDEX('3A'!$G$192:$G$227,MATCH(C252,'3A'!$B$192:$B$227,0)),0)</f>
        <v>0</v>
      </c>
      <c r="I252" s="433">
        <f>IFERROR(INDEX('4A'!$G$192:$G$227,MATCH(C252,'4A'!$B$192:$B$227,0)),0)</f>
        <v>0</v>
      </c>
      <c r="J252" s="433">
        <f>IFERROR(INDEX('5A'!$G$192:$G$227,MATCH(C252,'5A'!$B$192:$B$227,0)),0)</f>
        <v>0</v>
      </c>
      <c r="K252" s="433">
        <f>IFERROR(INDEX('6A'!$G$192:$G$227,MATCH(C252,'6A'!$B$192:$B$227,0)),0)</f>
        <v>0</v>
      </c>
      <c r="L252" s="433">
        <f>IFERROR(INDEX('7A'!$G$192:$G$227,MATCH(C252,'7A'!$B$192:$B$227,0)),0)</f>
        <v>0</v>
      </c>
      <c r="M252" s="433">
        <f>IFERROR(INDEX('8A'!$G$192:$G$227,MATCH(C252,'8A'!$B$192:$B$227,0)),0)</f>
        <v>0</v>
      </c>
      <c r="N252" s="433">
        <f>IFERROR(INDEX('9A'!$G$192:$G$227,MATCH(C252,'9A'!$B$192:$B$227,0)),0)</f>
        <v>0</v>
      </c>
      <c r="O252" s="433">
        <f>IFERROR(INDEX('10A'!$G$192:$G$227,MATCH(C252,'10A'!$B$192:$B$227,0)),0)</f>
        <v>0</v>
      </c>
      <c r="P252" s="433">
        <f>IFERROR(INDEX('11A'!$G$192:$G$227,MATCH(C252,'11A'!$B$192:$B$227,0)),0)</f>
        <v>0</v>
      </c>
      <c r="Q252" s="433">
        <f>IFERROR(INDEX('12A'!$G$192:$G$227,MATCH(C252,'12A'!$B$192:$B$227,0)),0)</f>
        <v>0</v>
      </c>
      <c r="R252" s="433">
        <f>IFERROR(INDEX('13A'!$G$192:$G$227,MATCH(C252,'13A'!$B$192:$B$227,0)),0)</f>
        <v>0</v>
      </c>
      <c r="S252" s="433">
        <f>IFERROR(INDEX('14A'!$G$192:$G$227,MATCH(C252,'14A'!$B$192:$B$227,0)),0)</f>
        <v>0</v>
      </c>
      <c r="T252" s="433">
        <f>IFERROR(INDEX('15A'!$G$192:$G$227,MATCH(C252,'15A'!$B$192:$B$227,0)),0)</f>
        <v>0</v>
      </c>
      <c r="U252" s="433">
        <f>IFERROR(INDEX('16A'!$G$192:$G$227,MATCH($C252,'16A'!$B$192:$B$227,0)),0)</f>
        <v>0</v>
      </c>
      <c r="V252" s="433">
        <f>IFERROR(INDEX('17A'!$G$192:$G$227,MATCH($C252,'17A'!$B$192:$B$227,0)),0)</f>
        <v>0</v>
      </c>
      <c r="W252" s="433">
        <f>IFERROR(INDEX('18A'!$G$192:$G$227,MATCH($C252,'18A'!$B$192:$B$227,0)),0)</f>
        <v>0</v>
      </c>
      <c r="X252" s="433">
        <f>IFERROR(INDEX('19A'!$G$192:$G$227,MATCH($C252,'19A'!$B$192:$B$227,0)),0)</f>
        <v>0</v>
      </c>
      <c r="Y252" s="433">
        <f>IFERROR(INDEX('20A'!$G$192:$G$227,MATCH($C252,'20A'!$B$192:$B$227,0)),0)</f>
        <v>0</v>
      </c>
      <c r="Z252" s="433">
        <f>IFERROR(INDEX('21A'!$G$192:$G$227,MATCH($C252,'21A'!$B$192:$B$227,0)),0)</f>
        <v>0</v>
      </c>
      <c r="AA252" s="433">
        <f>IFERROR(INDEX('22A'!$G$192:$G$227,MATCH($C252,'22A'!$B$192:$B$227,0)),0)</f>
        <v>0</v>
      </c>
      <c r="AB252" s="433">
        <f>IFERROR(INDEX('23A'!$G$192:$G$227,MATCH($C252,'23A'!$B$192:$B$227,0)),0)</f>
        <v>0</v>
      </c>
      <c r="AC252" s="433">
        <f>IFERROR(INDEX('24A'!$G$192:$G$227,MATCH($C252,'24A'!$B$192:$B$227,0)),0)</f>
        <v>0</v>
      </c>
      <c r="AD252" s="433">
        <f>IFERROR(INDEX('25A'!$G$192:$G$227,MATCH($C252,'25A'!$B$192:$B$227,0)),0)</f>
        <v>0</v>
      </c>
      <c r="AE252" s="433">
        <f>IFERROR(INDEX('26A'!$G$192:$G$227,MATCH($C252,'26A'!$B$192:$B$227,0)),0)</f>
        <v>0</v>
      </c>
      <c r="AF252" s="433">
        <f>IFERROR(INDEX('27A'!$G$192:$G$227,MATCH($C252,'27A'!$B$192:$B$227,0)),0)</f>
        <v>0</v>
      </c>
      <c r="AG252" s="433">
        <f>IFERROR(INDEX('28A'!$G$192:$G$227,MATCH($C252,'28A'!$B$192:$B$227,0)),0)</f>
        <v>0</v>
      </c>
      <c r="AH252" s="433">
        <f>IFERROR(INDEX('29A'!$G$192:$G$227,MATCH($C252,'29A'!$B$192:$B$227,0)),0)</f>
        <v>0</v>
      </c>
      <c r="AI252" s="433">
        <f>IFERROR(INDEX('30A'!$G$192:$G$227,MATCH($C252,'30A'!$B$192:$B$227,0)),0)</f>
        <v>0</v>
      </c>
    </row>
    <row r="253" spans="1:35" ht="17.399999999999999" hidden="1">
      <c r="A253" s="314"/>
      <c r="B253" s="314"/>
      <c r="C253" s="302" t="s">
        <v>388</v>
      </c>
      <c r="D253" s="309" t="s">
        <v>209</v>
      </c>
      <c r="E253" s="303">
        <f t="shared" si="3"/>
        <v>0</v>
      </c>
      <c r="F253" s="433">
        <f>IFERROR(INDEX('1A'!$G$192:$G$227,MATCH(C253,'1A'!$B$192:$B$227,0)),0)</f>
        <v>0</v>
      </c>
      <c r="G253" s="433">
        <f>IFERROR(INDEX('2A'!$G$192:$G$227,MATCH(C253,'2A'!$B$192:$B$227,0)),0)</f>
        <v>0</v>
      </c>
      <c r="H253" s="433">
        <f>IFERROR(INDEX('3A'!$G$192:$G$227,MATCH(C253,'3A'!$B$192:$B$227,0)),0)</f>
        <v>0</v>
      </c>
      <c r="I253" s="433">
        <f>IFERROR(INDEX('4A'!$G$192:$G$227,MATCH(C253,'4A'!$B$192:$B$227,0)),0)</f>
        <v>0</v>
      </c>
      <c r="J253" s="433">
        <f>IFERROR(INDEX('5A'!$G$192:$G$227,MATCH(C253,'5A'!$B$192:$B$227,0)),0)</f>
        <v>0</v>
      </c>
      <c r="K253" s="433">
        <f>IFERROR(INDEX('6A'!$G$192:$G$227,MATCH(C253,'6A'!$B$192:$B$227,0)),0)</f>
        <v>0</v>
      </c>
      <c r="L253" s="433">
        <f>IFERROR(INDEX('7A'!$G$192:$G$227,MATCH(C253,'7A'!$B$192:$B$227,0)),0)</f>
        <v>0</v>
      </c>
      <c r="M253" s="433">
        <f>IFERROR(INDEX('8A'!$G$192:$G$227,MATCH(C253,'8A'!$B$192:$B$227,0)),0)</f>
        <v>0</v>
      </c>
      <c r="N253" s="433">
        <f>IFERROR(INDEX('9A'!$G$192:$G$227,MATCH(C253,'9A'!$B$192:$B$227,0)),0)</f>
        <v>0</v>
      </c>
      <c r="O253" s="433">
        <f>IFERROR(INDEX('10A'!$G$192:$G$227,MATCH(C253,'10A'!$B$192:$B$227,0)),0)</f>
        <v>0</v>
      </c>
      <c r="P253" s="433">
        <f>IFERROR(INDEX('11A'!$G$192:$G$227,MATCH(C253,'11A'!$B$192:$B$227,0)),0)</f>
        <v>0</v>
      </c>
      <c r="Q253" s="433">
        <f>IFERROR(INDEX('12A'!$G$192:$G$227,MATCH(C253,'12A'!$B$192:$B$227,0)),0)</f>
        <v>0</v>
      </c>
      <c r="R253" s="433">
        <f>IFERROR(INDEX('13A'!$G$192:$G$227,MATCH(C253,'13A'!$B$192:$B$227,0)),0)</f>
        <v>0</v>
      </c>
      <c r="S253" s="433">
        <f>IFERROR(INDEX('14A'!$G$192:$G$227,MATCH(C253,'14A'!$B$192:$B$227,0)),0)</f>
        <v>0</v>
      </c>
      <c r="T253" s="433">
        <f>IFERROR(INDEX('15A'!$G$192:$G$227,MATCH(C253,'15A'!$B$192:$B$227,0)),0)</f>
        <v>0</v>
      </c>
      <c r="U253" s="433">
        <f>IFERROR(INDEX('16A'!$G$192:$G$227,MATCH($C253,'16A'!$B$192:$B$227,0)),0)</f>
        <v>0</v>
      </c>
      <c r="V253" s="433">
        <f>IFERROR(INDEX('17A'!$G$192:$G$227,MATCH($C253,'17A'!$B$192:$B$227,0)),0)</f>
        <v>0</v>
      </c>
      <c r="W253" s="433">
        <f>IFERROR(INDEX('18A'!$G$192:$G$227,MATCH($C253,'18A'!$B$192:$B$227,0)),0)</f>
        <v>0</v>
      </c>
      <c r="X253" s="433">
        <f>IFERROR(INDEX('19A'!$G$192:$G$227,MATCH($C253,'19A'!$B$192:$B$227,0)),0)</f>
        <v>0</v>
      </c>
      <c r="Y253" s="433">
        <f>IFERROR(INDEX('20A'!$G$192:$G$227,MATCH($C253,'20A'!$B$192:$B$227,0)),0)</f>
        <v>0</v>
      </c>
      <c r="Z253" s="433">
        <f>IFERROR(INDEX('21A'!$G$192:$G$227,MATCH($C253,'21A'!$B$192:$B$227,0)),0)</f>
        <v>0</v>
      </c>
      <c r="AA253" s="433">
        <f>IFERROR(INDEX('22A'!$G$192:$G$227,MATCH($C253,'22A'!$B$192:$B$227,0)),0)</f>
        <v>0</v>
      </c>
      <c r="AB253" s="433">
        <f>IFERROR(INDEX('23A'!$G$192:$G$227,MATCH($C253,'23A'!$B$192:$B$227,0)),0)</f>
        <v>0</v>
      </c>
      <c r="AC253" s="433">
        <f>IFERROR(INDEX('24A'!$G$192:$G$227,MATCH($C253,'24A'!$B$192:$B$227,0)),0)</f>
        <v>0</v>
      </c>
      <c r="AD253" s="433">
        <f>IFERROR(INDEX('25A'!$G$192:$G$227,MATCH($C253,'25A'!$B$192:$B$227,0)),0)</f>
        <v>0</v>
      </c>
      <c r="AE253" s="433">
        <f>IFERROR(INDEX('26A'!$G$192:$G$227,MATCH($C253,'26A'!$B$192:$B$227,0)),0)</f>
        <v>0</v>
      </c>
      <c r="AF253" s="433">
        <f>IFERROR(INDEX('27A'!$G$192:$G$227,MATCH($C253,'27A'!$B$192:$B$227,0)),0)</f>
        <v>0</v>
      </c>
      <c r="AG253" s="433">
        <f>IFERROR(INDEX('28A'!$G$192:$G$227,MATCH($C253,'28A'!$B$192:$B$227,0)),0)</f>
        <v>0</v>
      </c>
      <c r="AH253" s="433">
        <f>IFERROR(INDEX('29A'!$G$192:$G$227,MATCH($C253,'29A'!$B$192:$B$227,0)),0)</f>
        <v>0</v>
      </c>
      <c r="AI253" s="433">
        <f>IFERROR(INDEX('30A'!$G$192:$G$227,MATCH($C253,'30A'!$B$192:$B$227,0)),0)</f>
        <v>0</v>
      </c>
    </row>
    <row r="254" spans="1:35" ht="17.399999999999999" hidden="1">
      <c r="A254" s="314"/>
      <c r="B254" s="314"/>
      <c r="C254" s="302" t="s">
        <v>747</v>
      </c>
      <c r="D254" s="309" t="s">
        <v>209</v>
      </c>
      <c r="E254" s="303">
        <f t="shared" si="3"/>
        <v>0</v>
      </c>
      <c r="F254" s="433">
        <f>IFERROR(INDEX('1A'!$G$192:$G$227,MATCH(C254,'1A'!$B$192:$B$227,0)),0)</f>
        <v>0</v>
      </c>
      <c r="G254" s="433">
        <f>IFERROR(INDEX('2A'!$G$192:$G$227,MATCH(C254,'2A'!$B$192:$B$227,0)),0)</f>
        <v>0</v>
      </c>
      <c r="H254" s="433">
        <f>IFERROR(INDEX('3A'!$G$192:$G$227,MATCH(C254,'3A'!$B$192:$B$227,0)),0)</f>
        <v>0</v>
      </c>
      <c r="I254" s="433">
        <f>IFERROR(INDEX('4A'!$G$192:$G$227,MATCH(C254,'4A'!$B$192:$B$227,0)),0)</f>
        <v>0</v>
      </c>
      <c r="J254" s="433">
        <f>IFERROR(INDEX('5A'!$G$192:$G$227,MATCH(C254,'5A'!$B$192:$B$227,0)),0)</f>
        <v>0</v>
      </c>
      <c r="K254" s="433">
        <f>IFERROR(INDEX('6A'!$G$192:$G$227,MATCH(C254,'6A'!$B$192:$B$227,0)),0)</f>
        <v>0</v>
      </c>
      <c r="L254" s="433">
        <f>IFERROR(INDEX('7A'!$G$192:$G$227,MATCH(C254,'7A'!$B$192:$B$227,0)),0)</f>
        <v>0</v>
      </c>
      <c r="M254" s="433">
        <f>IFERROR(INDEX('8A'!$G$192:$G$227,MATCH(C254,'8A'!$B$192:$B$227,0)),0)</f>
        <v>0</v>
      </c>
      <c r="N254" s="433">
        <f>IFERROR(INDEX('9A'!$G$192:$G$227,MATCH(C254,'9A'!$B$192:$B$227,0)),0)</f>
        <v>0</v>
      </c>
      <c r="O254" s="433">
        <f>IFERROR(INDEX('10A'!$G$192:$G$227,MATCH(C254,'10A'!$B$192:$B$227,0)),0)</f>
        <v>0</v>
      </c>
      <c r="P254" s="433">
        <f>IFERROR(INDEX('11A'!$G$192:$G$227,MATCH(C254,'11A'!$B$192:$B$227,0)),0)</f>
        <v>0</v>
      </c>
      <c r="Q254" s="433">
        <f>IFERROR(INDEX('12A'!$G$192:$G$227,MATCH(C254,'12A'!$B$192:$B$227,0)),0)</f>
        <v>0</v>
      </c>
      <c r="R254" s="433">
        <f>IFERROR(INDEX('13A'!$G$192:$G$227,MATCH(C254,'13A'!$B$192:$B$227,0)),0)</f>
        <v>0</v>
      </c>
      <c r="S254" s="433">
        <f>IFERROR(INDEX('14A'!$G$192:$G$227,MATCH(C254,'14A'!$B$192:$B$227,0)),0)</f>
        <v>0</v>
      </c>
      <c r="T254" s="433">
        <f>IFERROR(INDEX('15A'!$G$192:$G$227,MATCH(C254,'15A'!$B$192:$B$227,0)),0)</f>
        <v>0</v>
      </c>
      <c r="U254" s="433">
        <f>IFERROR(INDEX('16A'!$G$192:$G$227,MATCH($C254,'16A'!$B$192:$B$227,0)),0)</f>
        <v>0</v>
      </c>
      <c r="V254" s="433">
        <f>IFERROR(INDEX('17A'!$G$192:$G$227,MATCH($C254,'17A'!$B$192:$B$227,0)),0)</f>
        <v>0</v>
      </c>
      <c r="W254" s="433">
        <f>IFERROR(INDEX('18A'!$G$192:$G$227,MATCH($C254,'18A'!$B$192:$B$227,0)),0)</f>
        <v>0</v>
      </c>
      <c r="X254" s="433">
        <f>IFERROR(INDEX('19A'!$G$192:$G$227,MATCH($C254,'19A'!$B$192:$B$227,0)),0)</f>
        <v>0</v>
      </c>
      <c r="Y254" s="433">
        <f>IFERROR(INDEX('20A'!$G$192:$G$227,MATCH($C254,'20A'!$B$192:$B$227,0)),0)</f>
        <v>0</v>
      </c>
      <c r="Z254" s="433">
        <f>IFERROR(INDEX('21A'!$G$192:$G$227,MATCH($C254,'21A'!$B$192:$B$227,0)),0)</f>
        <v>0</v>
      </c>
      <c r="AA254" s="433">
        <f>IFERROR(INDEX('22A'!$G$192:$G$227,MATCH($C254,'22A'!$B$192:$B$227,0)),0)</f>
        <v>0</v>
      </c>
      <c r="AB254" s="433">
        <f>IFERROR(INDEX('23A'!$G$192:$G$227,MATCH($C254,'23A'!$B$192:$B$227,0)),0)</f>
        <v>0</v>
      </c>
      <c r="AC254" s="433">
        <f>IFERROR(INDEX('24A'!$G$192:$G$227,MATCH($C254,'24A'!$B$192:$B$227,0)),0)</f>
        <v>0</v>
      </c>
      <c r="AD254" s="433">
        <f>IFERROR(INDEX('25A'!$G$192:$G$227,MATCH($C254,'25A'!$B$192:$B$227,0)),0)</f>
        <v>0</v>
      </c>
      <c r="AE254" s="433">
        <f>IFERROR(INDEX('26A'!$G$192:$G$227,MATCH($C254,'26A'!$B$192:$B$227,0)),0)</f>
        <v>0</v>
      </c>
      <c r="AF254" s="433">
        <f>IFERROR(INDEX('27A'!$G$192:$G$227,MATCH($C254,'27A'!$B$192:$B$227,0)),0)</f>
        <v>0</v>
      </c>
      <c r="AG254" s="433">
        <f>IFERROR(INDEX('28A'!$G$192:$G$227,MATCH($C254,'28A'!$B$192:$B$227,0)),0)</f>
        <v>0</v>
      </c>
      <c r="AH254" s="433">
        <f>IFERROR(INDEX('29A'!$G$192:$G$227,MATCH($C254,'29A'!$B$192:$B$227,0)),0)</f>
        <v>0</v>
      </c>
      <c r="AI254" s="433">
        <f>IFERROR(INDEX('30A'!$G$192:$G$227,MATCH($C254,'30A'!$B$192:$B$227,0)),0)</f>
        <v>0</v>
      </c>
    </row>
    <row r="255" spans="1:35" ht="17.399999999999999" hidden="1">
      <c r="A255" s="314"/>
      <c r="B255" s="314"/>
      <c r="C255" s="302" t="s">
        <v>748</v>
      </c>
      <c r="D255" s="309" t="s">
        <v>209</v>
      </c>
      <c r="E255" s="303">
        <f t="shared" si="3"/>
        <v>0</v>
      </c>
      <c r="F255" s="433">
        <f>IFERROR(INDEX('1A'!$G$192:$G$227,MATCH(C255,'1A'!$B$192:$B$227,0)),0)</f>
        <v>0</v>
      </c>
      <c r="G255" s="433">
        <f>IFERROR(INDEX('2A'!$G$192:$G$227,MATCH(C255,'2A'!$B$192:$B$227,0)),0)</f>
        <v>0</v>
      </c>
      <c r="H255" s="433">
        <f>IFERROR(INDEX('3A'!$G$192:$G$227,MATCH(C255,'3A'!$B$192:$B$227,0)),0)</f>
        <v>0</v>
      </c>
      <c r="I255" s="433">
        <f>IFERROR(INDEX('4A'!$G$192:$G$227,MATCH(C255,'4A'!$B$192:$B$227,0)),0)</f>
        <v>0</v>
      </c>
      <c r="J255" s="433">
        <f>IFERROR(INDEX('5A'!$G$192:$G$227,MATCH(C255,'5A'!$B$192:$B$227,0)),0)</f>
        <v>0</v>
      </c>
      <c r="K255" s="433">
        <f>IFERROR(INDEX('6A'!$G$192:$G$227,MATCH(C255,'6A'!$B$192:$B$227,0)),0)</f>
        <v>0</v>
      </c>
      <c r="L255" s="433">
        <f>IFERROR(INDEX('7A'!$G$192:$G$227,MATCH(C255,'7A'!$B$192:$B$227,0)),0)</f>
        <v>0</v>
      </c>
      <c r="M255" s="433">
        <f>IFERROR(INDEX('8A'!$G$192:$G$227,MATCH(C255,'8A'!$B$192:$B$227,0)),0)</f>
        <v>0</v>
      </c>
      <c r="N255" s="433">
        <f>IFERROR(INDEX('9A'!$G$192:$G$227,MATCH(C255,'9A'!$B$192:$B$227,0)),0)</f>
        <v>0</v>
      </c>
      <c r="O255" s="433">
        <f>IFERROR(INDEX('10A'!$G$192:$G$227,MATCH(C255,'10A'!$B$192:$B$227,0)),0)</f>
        <v>0</v>
      </c>
      <c r="P255" s="433">
        <f>IFERROR(INDEX('11A'!$G$192:$G$227,MATCH(C255,'11A'!$B$192:$B$227,0)),0)</f>
        <v>0</v>
      </c>
      <c r="Q255" s="433">
        <f>IFERROR(INDEX('12A'!$G$192:$G$227,MATCH(C255,'12A'!$B$192:$B$227,0)),0)</f>
        <v>0</v>
      </c>
      <c r="R255" s="433">
        <f>IFERROR(INDEX('13A'!$G$192:$G$227,MATCH(C255,'13A'!$B$192:$B$227,0)),0)</f>
        <v>0</v>
      </c>
      <c r="S255" s="433">
        <f>IFERROR(INDEX('14A'!$G$192:$G$227,MATCH(C255,'14A'!$B$192:$B$227,0)),0)</f>
        <v>0</v>
      </c>
      <c r="T255" s="433">
        <f>IFERROR(INDEX('15A'!$G$192:$G$227,MATCH(C255,'15A'!$B$192:$B$227,0)),0)</f>
        <v>0</v>
      </c>
      <c r="U255" s="433">
        <f>IFERROR(INDEX('16A'!$G$192:$G$227,MATCH($C255,'16A'!$B$192:$B$227,0)),0)</f>
        <v>0</v>
      </c>
      <c r="V255" s="433">
        <f>IFERROR(INDEX('17A'!$G$192:$G$227,MATCH($C255,'17A'!$B$192:$B$227,0)),0)</f>
        <v>0</v>
      </c>
      <c r="W255" s="433">
        <f>IFERROR(INDEX('18A'!$G$192:$G$227,MATCH($C255,'18A'!$B$192:$B$227,0)),0)</f>
        <v>0</v>
      </c>
      <c r="X255" s="433">
        <f>IFERROR(INDEX('19A'!$G$192:$G$227,MATCH($C255,'19A'!$B$192:$B$227,0)),0)</f>
        <v>0</v>
      </c>
      <c r="Y255" s="433">
        <f>IFERROR(INDEX('20A'!$G$192:$G$227,MATCH($C255,'20A'!$B$192:$B$227,0)),0)</f>
        <v>0</v>
      </c>
      <c r="Z255" s="433">
        <f>IFERROR(INDEX('21A'!$G$192:$G$227,MATCH($C255,'21A'!$B$192:$B$227,0)),0)</f>
        <v>0</v>
      </c>
      <c r="AA255" s="433">
        <f>IFERROR(INDEX('22A'!$G$192:$G$227,MATCH($C255,'22A'!$B$192:$B$227,0)),0)</f>
        <v>0</v>
      </c>
      <c r="AB255" s="433">
        <f>IFERROR(INDEX('23A'!$G$192:$G$227,MATCH($C255,'23A'!$B$192:$B$227,0)),0)</f>
        <v>0</v>
      </c>
      <c r="AC255" s="433">
        <f>IFERROR(INDEX('24A'!$G$192:$G$227,MATCH($C255,'24A'!$B$192:$B$227,0)),0)</f>
        <v>0</v>
      </c>
      <c r="AD255" s="433">
        <f>IFERROR(INDEX('25A'!$G$192:$G$227,MATCH($C255,'25A'!$B$192:$B$227,0)),0)</f>
        <v>0</v>
      </c>
      <c r="AE255" s="433">
        <f>IFERROR(INDEX('26A'!$G$192:$G$227,MATCH($C255,'26A'!$B$192:$B$227,0)),0)</f>
        <v>0</v>
      </c>
      <c r="AF255" s="433">
        <f>IFERROR(INDEX('27A'!$G$192:$G$227,MATCH($C255,'27A'!$B$192:$B$227,0)),0)</f>
        <v>0</v>
      </c>
      <c r="AG255" s="433">
        <f>IFERROR(INDEX('28A'!$G$192:$G$227,MATCH($C255,'28A'!$B$192:$B$227,0)),0)</f>
        <v>0</v>
      </c>
      <c r="AH255" s="433">
        <f>IFERROR(INDEX('29A'!$G$192:$G$227,MATCH($C255,'29A'!$B$192:$B$227,0)),0)</f>
        <v>0</v>
      </c>
      <c r="AI255" s="433">
        <f>IFERROR(INDEX('30A'!$G$192:$G$227,MATCH($C255,'30A'!$B$192:$B$227,0)),0)</f>
        <v>0</v>
      </c>
    </row>
    <row r="256" spans="1:35" ht="17.399999999999999" hidden="1">
      <c r="A256" s="314"/>
      <c r="B256" s="314"/>
      <c r="C256" s="302" t="s">
        <v>749</v>
      </c>
      <c r="D256" s="309" t="s">
        <v>209</v>
      </c>
      <c r="E256" s="303">
        <f t="shared" si="3"/>
        <v>0</v>
      </c>
      <c r="F256" s="433">
        <f>IFERROR(INDEX('1A'!$G$192:$G$227,MATCH(C256,'1A'!$B$192:$B$227,0)),0)</f>
        <v>0</v>
      </c>
      <c r="G256" s="433">
        <f>IFERROR(INDEX('2A'!$G$192:$G$227,MATCH(C256,'2A'!$B$192:$B$227,0)),0)</f>
        <v>0</v>
      </c>
      <c r="H256" s="433">
        <f>IFERROR(INDEX('3A'!$G$192:$G$227,MATCH(C256,'3A'!$B$192:$B$227,0)),0)</f>
        <v>0</v>
      </c>
      <c r="I256" s="433">
        <f>IFERROR(INDEX('4A'!$G$192:$G$227,MATCH(C256,'4A'!$B$192:$B$227,0)),0)</f>
        <v>0</v>
      </c>
      <c r="J256" s="433">
        <f>IFERROR(INDEX('5A'!$G$192:$G$227,MATCH(C256,'5A'!$B$192:$B$227,0)),0)</f>
        <v>0</v>
      </c>
      <c r="K256" s="433">
        <f>IFERROR(INDEX('6A'!$G$192:$G$227,MATCH(C256,'6A'!$B$192:$B$227,0)),0)</f>
        <v>0</v>
      </c>
      <c r="L256" s="433">
        <f>IFERROR(INDEX('7A'!$G$192:$G$227,MATCH(C256,'7A'!$B$192:$B$227,0)),0)</f>
        <v>0</v>
      </c>
      <c r="M256" s="433">
        <f>IFERROR(INDEX('8A'!$G$192:$G$227,MATCH(C256,'8A'!$B$192:$B$227,0)),0)</f>
        <v>0</v>
      </c>
      <c r="N256" s="433">
        <f>IFERROR(INDEX('9A'!$G$192:$G$227,MATCH(C256,'9A'!$B$192:$B$227,0)),0)</f>
        <v>0</v>
      </c>
      <c r="O256" s="433">
        <f>IFERROR(INDEX('10A'!$G$192:$G$227,MATCH(C256,'10A'!$B$192:$B$227,0)),0)</f>
        <v>0</v>
      </c>
      <c r="P256" s="433">
        <f>IFERROR(INDEX('11A'!$G$192:$G$227,MATCH(C256,'11A'!$B$192:$B$227,0)),0)</f>
        <v>0</v>
      </c>
      <c r="Q256" s="433">
        <f>IFERROR(INDEX('12A'!$G$192:$G$227,MATCH(C256,'12A'!$B$192:$B$227,0)),0)</f>
        <v>0</v>
      </c>
      <c r="R256" s="433">
        <f>IFERROR(INDEX('13A'!$G$192:$G$227,MATCH(C256,'13A'!$B$192:$B$227,0)),0)</f>
        <v>0</v>
      </c>
      <c r="S256" s="433">
        <f>IFERROR(INDEX('14A'!$G$192:$G$227,MATCH(C256,'14A'!$B$192:$B$227,0)),0)</f>
        <v>0</v>
      </c>
      <c r="T256" s="433">
        <f>IFERROR(INDEX('15A'!$G$192:$G$227,MATCH(C256,'15A'!$B$192:$B$227,0)),0)</f>
        <v>0</v>
      </c>
      <c r="U256" s="433">
        <f>IFERROR(INDEX('16A'!$G$192:$G$227,MATCH($C256,'16A'!$B$192:$B$227,0)),0)</f>
        <v>0</v>
      </c>
      <c r="V256" s="433">
        <f>IFERROR(INDEX('17A'!$G$192:$G$227,MATCH($C256,'17A'!$B$192:$B$227,0)),0)</f>
        <v>0</v>
      </c>
      <c r="W256" s="433">
        <f>IFERROR(INDEX('18A'!$G$192:$G$227,MATCH($C256,'18A'!$B$192:$B$227,0)),0)</f>
        <v>0</v>
      </c>
      <c r="X256" s="433">
        <f>IFERROR(INDEX('19A'!$G$192:$G$227,MATCH($C256,'19A'!$B$192:$B$227,0)),0)</f>
        <v>0</v>
      </c>
      <c r="Y256" s="433">
        <f>IFERROR(INDEX('20A'!$G$192:$G$227,MATCH($C256,'20A'!$B$192:$B$227,0)),0)</f>
        <v>0</v>
      </c>
      <c r="Z256" s="433">
        <f>IFERROR(INDEX('21A'!$G$192:$G$227,MATCH($C256,'21A'!$B$192:$B$227,0)),0)</f>
        <v>0</v>
      </c>
      <c r="AA256" s="433">
        <f>IFERROR(INDEX('22A'!$G$192:$G$227,MATCH($C256,'22A'!$B$192:$B$227,0)),0)</f>
        <v>0</v>
      </c>
      <c r="AB256" s="433">
        <f>IFERROR(INDEX('23A'!$G$192:$G$227,MATCH($C256,'23A'!$B$192:$B$227,0)),0)</f>
        <v>0</v>
      </c>
      <c r="AC256" s="433">
        <f>IFERROR(INDEX('24A'!$G$192:$G$227,MATCH($C256,'24A'!$B$192:$B$227,0)),0)</f>
        <v>0</v>
      </c>
      <c r="AD256" s="433">
        <f>IFERROR(INDEX('25A'!$G$192:$G$227,MATCH($C256,'25A'!$B$192:$B$227,0)),0)</f>
        <v>0</v>
      </c>
      <c r="AE256" s="433">
        <f>IFERROR(INDEX('26A'!$G$192:$G$227,MATCH($C256,'26A'!$B$192:$B$227,0)),0)</f>
        <v>0</v>
      </c>
      <c r="AF256" s="433">
        <f>IFERROR(INDEX('27A'!$G$192:$G$227,MATCH($C256,'27A'!$B$192:$B$227,0)),0)</f>
        <v>0</v>
      </c>
      <c r="AG256" s="433">
        <f>IFERROR(INDEX('28A'!$G$192:$G$227,MATCH($C256,'28A'!$B$192:$B$227,0)),0)</f>
        <v>0</v>
      </c>
      <c r="AH256" s="433">
        <f>IFERROR(INDEX('29A'!$G$192:$G$227,MATCH($C256,'29A'!$B$192:$B$227,0)),0)</f>
        <v>0</v>
      </c>
      <c r="AI256" s="433">
        <f>IFERROR(INDEX('30A'!$G$192:$G$227,MATCH($C256,'30A'!$B$192:$B$227,0)),0)</f>
        <v>0</v>
      </c>
    </row>
    <row r="257" spans="1:35" ht="17.399999999999999" hidden="1">
      <c r="A257" s="314"/>
      <c r="B257" s="314"/>
      <c r="C257" s="302" t="s">
        <v>750</v>
      </c>
      <c r="D257" s="309" t="s">
        <v>209</v>
      </c>
      <c r="E257" s="303">
        <f t="shared" si="3"/>
        <v>0</v>
      </c>
      <c r="F257" s="433">
        <f>IFERROR(INDEX('1A'!$G$192:$G$227,MATCH(C257,'1A'!$B$192:$B$227,0)),0)</f>
        <v>0</v>
      </c>
      <c r="G257" s="433">
        <f>IFERROR(INDEX('2A'!$G$192:$G$227,MATCH(C257,'2A'!$B$192:$B$227,0)),0)</f>
        <v>0</v>
      </c>
      <c r="H257" s="433">
        <f>IFERROR(INDEX('3A'!$G$192:$G$227,MATCH(C257,'3A'!$B$192:$B$227,0)),0)</f>
        <v>0</v>
      </c>
      <c r="I257" s="433">
        <f>IFERROR(INDEX('4A'!$G$192:$G$227,MATCH(C257,'4A'!$B$192:$B$227,0)),0)</f>
        <v>0</v>
      </c>
      <c r="J257" s="433">
        <f>IFERROR(INDEX('5A'!$G$192:$G$227,MATCH(C257,'5A'!$B$192:$B$227,0)),0)</f>
        <v>0</v>
      </c>
      <c r="K257" s="433">
        <f>IFERROR(INDEX('6A'!$G$192:$G$227,MATCH(C257,'6A'!$B$192:$B$227,0)),0)</f>
        <v>0</v>
      </c>
      <c r="L257" s="433">
        <f>IFERROR(INDEX('7A'!$G$192:$G$227,MATCH(C257,'7A'!$B$192:$B$227,0)),0)</f>
        <v>0</v>
      </c>
      <c r="M257" s="433">
        <f>IFERROR(INDEX('8A'!$G$192:$G$227,MATCH(C257,'8A'!$B$192:$B$227,0)),0)</f>
        <v>0</v>
      </c>
      <c r="N257" s="433">
        <f>IFERROR(INDEX('9A'!$G$192:$G$227,MATCH(C257,'9A'!$B$192:$B$227,0)),0)</f>
        <v>0</v>
      </c>
      <c r="O257" s="433">
        <f>IFERROR(INDEX('10A'!$G$192:$G$227,MATCH(C257,'10A'!$B$192:$B$227,0)),0)</f>
        <v>0</v>
      </c>
      <c r="P257" s="433">
        <f>IFERROR(INDEX('11A'!$G$192:$G$227,MATCH(C257,'11A'!$B$192:$B$227,0)),0)</f>
        <v>0</v>
      </c>
      <c r="Q257" s="433">
        <f>IFERROR(INDEX('12A'!$G$192:$G$227,MATCH(C257,'12A'!$B$192:$B$227,0)),0)</f>
        <v>0</v>
      </c>
      <c r="R257" s="433">
        <f>IFERROR(INDEX('13A'!$G$192:$G$227,MATCH(C257,'13A'!$B$192:$B$227,0)),0)</f>
        <v>0</v>
      </c>
      <c r="S257" s="433">
        <f>IFERROR(INDEX('14A'!$G$192:$G$227,MATCH(C257,'14A'!$B$192:$B$227,0)),0)</f>
        <v>0</v>
      </c>
      <c r="T257" s="433">
        <f>IFERROR(INDEX('15A'!$G$192:$G$227,MATCH(C257,'15A'!$B$192:$B$227,0)),0)</f>
        <v>0</v>
      </c>
      <c r="U257" s="433">
        <f>IFERROR(INDEX('16A'!$G$192:$G$227,MATCH($C257,'16A'!$B$192:$B$227,0)),0)</f>
        <v>0</v>
      </c>
      <c r="V257" s="433">
        <f>IFERROR(INDEX('17A'!$G$192:$G$227,MATCH($C257,'17A'!$B$192:$B$227,0)),0)</f>
        <v>0</v>
      </c>
      <c r="W257" s="433">
        <f>IFERROR(INDEX('18A'!$G$192:$G$227,MATCH($C257,'18A'!$B$192:$B$227,0)),0)</f>
        <v>0</v>
      </c>
      <c r="X257" s="433">
        <f>IFERROR(INDEX('19A'!$G$192:$G$227,MATCH($C257,'19A'!$B$192:$B$227,0)),0)</f>
        <v>0</v>
      </c>
      <c r="Y257" s="433">
        <f>IFERROR(INDEX('20A'!$G$192:$G$227,MATCH($C257,'20A'!$B$192:$B$227,0)),0)</f>
        <v>0</v>
      </c>
      <c r="Z257" s="433">
        <f>IFERROR(INDEX('21A'!$G$192:$G$227,MATCH($C257,'21A'!$B$192:$B$227,0)),0)</f>
        <v>0</v>
      </c>
      <c r="AA257" s="433">
        <f>IFERROR(INDEX('22A'!$G$192:$G$227,MATCH($C257,'22A'!$B$192:$B$227,0)),0)</f>
        <v>0</v>
      </c>
      <c r="AB257" s="433">
        <f>IFERROR(INDEX('23A'!$G$192:$G$227,MATCH($C257,'23A'!$B$192:$B$227,0)),0)</f>
        <v>0</v>
      </c>
      <c r="AC257" s="433">
        <f>IFERROR(INDEX('24A'!$G$192:$G$227,MATCH($C257,'24A'!$B$192:$B$227,0)),0)</f>
        <v>0</v>
      </c>
      <c r="AD257" s="433">
        <f>IFERROR(INDEX('25A'!$G$192:$G$227,MATCH($C257,'25A'!$B$192:$B$227,0)),0)</f>
        <v>0</v>
      </c>
      <c r="AE257" s="433">
        <f>IFERROR(INDEX('26A'!$G$192:$G$227,MATCH($C257,'26A'!$B$192:$B$227,0)),0)</f>
        <v>0</v>
      </c>
      <c r="AF257" s="433">
        <f>IFERROR(INDEX('27A'!$G$192:$G$227,MATCH($C257,'27A'!$B$192:$B$227,0)),0)</f>
        <v>0</v>
      </c>
      <c r="AG257" s="433">
        <f>IFERROR(INDEX('28A'!$G$192:$G$227,MATCH($C257,'28A'!$B$192:$B$227,0)),0)</f>
        <v>0</v>
      </c>
      <c r="AH257" s="433">
        <f>IFERROR(INDEX('29A'!$G$192:$G$227,MATCH($C257,'29A'!$B$192:$B$227,0)),0)</f>
        <v>0</v>
      </c>
      <c r="AI257" s="433">
        <f>IFERROR(INDEX('30A'!$G$192:$G$227,MATCH($C257,'30A'!$B$192:$B$227,0)),0)</f>
        <v>0</v>
      </c>
    </row>
    <row r="258" spans="1:35" ht="17.399999999999999" hidden="1">
      <c r="A258" s="314"/>
      <c r="B258" s="314"/>
      <c r="C258" s="302" t="s">
        <v>751</v>
      </c>
      <c r="D258" s="309" t="s">
        <v>209</v>
      </c>
      <c r="E258" s="303">
        <f t="shared" si="3"/>
        <v>0</v>
      </c>
      <c r="F258" s="433">
        <f>IFERROR(INDEX('1A'!$G$192:$G$227,MATCH(C258,'1A'!$B$192:$B$227,0)),0)</f>
        <v>0</v>
      </c>
      <c r="G258" s="433">
        <f>IFERROR(INDEX('2A'!$G$192:$G$227,MATCH(C258,'2A'!$B$192:$B$227,0)),0)</f>
        <v>0</v>
      </c>
      <c r="H258" s="433">
        <f>IFERROR(INDEX('3A'!$G$192:$G$227,MATCH(C258,'3A'!$B$192:$B$227,0)),0)</f>
        <v>0</v>
      </c>
      <c r="I258" s="433">
        <f>IFERROR(INDEX('4A'!$G$192:$G$227,MATCH(C258,'4A'!$B$192:$B$227,0)),0)</f>
        <v>0</v>
      </c>
      <c r="J258" s="433">
        <f>IFERROR(INDEX('5A'!$G$192:$G$227,MATCH(C258,'5A'!$B$192:$B$227,0)),0)</f>
        <v>0</v>
      </c>
      <c r="K258" s="433">
        <f>IFERROR(INDEX('6A'!$G$192:$G$227,MATCH(C258,'6A'!$B$192:$B$227,0)),0)</f>
        <v>0</v>
      </c>
      <c r="L258" s="433">
        <f>IFERROR(INDEX('7A'!$G$192:$G$227,MATCH(C258,'7A'!$B$192:$B$227,0)),0)</f>
        <v>0</v>
      </c>
      <c r="M258" s="433">
        <f>IFERROR(INDEX('8A'!$G$192:$G$227,MATCH(C258,'8A'!$B$192:$B$227,0)),0)</f>
        <v>0</v>
      </c>
      <c r="N258" s="433">
        <f>IFERROR(INDEX('9A'!$G$192:$G$227,MATCH(C258,'9A'!$B$192:$B$227,0)),0)</f>
        <v>0</v>
      </c>
      <c r="O258" s="433">
        <f>IFERROR(INDEX('10A'!$G$192:$G$227,MATCH(C258,'10A'!$B$192:$B$227,0)),0)</f>
        <v>0</v>
      </c>
      <c r="P258" s="433">
        <f>IFERROR(INDEX('11A'!$G$192:$G$227,MATCH(C258,'11A'!$B$192:$B$227,0)),0)</f>
        <v>0</v>
      </c>
      <c r="Q258" s="433">
        <f>IFERROR(INDEX('12A'!$G$192:$G$227,MATCH(C258,'12A'!$B$192:$B$227,0)),0)</f>
        <v>0</v>
      </c>
      <c r="R258" s="433">
        <f>IFERROR(INDEX('13A'!$G$192:$G$227,MATCH(C258,'13A'!$B$192:$B$227,0)),0)</f>
        <v>0</v>
      </c>
      <c r="S258" s="433">
        <f>IFERROR(INDEX('14A'!$G$192:$G$227,MATCH(C258,'14A'!$B$192:$B$227,0)),0)</f>
        <v>0</v>
      </c>
      <c r="T258" s="433">
        <f>IFERROR(INDEX('15A'!$G$192:$G$227,MATCH(C258,'15A'!$B$192:$B$227,0)),0)</f>
        <v>0</v>
      </c>
      <c r="U258" s="433">
        <f>IFERROR(INDEX('16A'!$G$192:$G$227,MATCH($C258,'16A'!$B$192:$B$227,0)),0)</f>
        <v>0</v>
      </c>
      <c r="V258" s="433">
        <f>IFERROR(INDEX('17A'!$G$192:$G$227,MATCH($C258,'17A'!$B$192:$B$227,0)),0)</f>
        <v>0</v>
      </c>
      <c r="W258" s="433">
        <f>IFERROR(INDEX('18A'!$G$192:$G$227,MATCH($C258,'18A'!$B$192:$B$227,0)),0)</f>
        <v>0</v>
      </c>
      <c r="X258" s="433">
        <f>IFERROR(INDEX('19A'!$G$192:$G$227,MATCH($C258,'19A'!$B$192:$B$227,0)),0)</f>
        <v>0</v>
      </c>
      <c r="Y258" s="433">
        <f>IFERROR(INDEX('20A'!$G$192:$G$227,MATCH($C258,'20A'!$B$192:$B$227,0)),0)</f>
        <v>0</v>
      </c>
      <c r="Z258" s="433">
        <f>IFERROR(INDEX('21A'!$G$192:$G$227,MATCH($C258,'21A'!$B$192:$B$227,0)),0)</f>
        <v>0</v>
      </c>
      <c r="AA258" s="433">
        <f>IFERROR(INDEX('22A'!$G$192:$G$227,MATCH($C258,'22A'!$B$192:$B$227,0)),0)</f>
        <v>0</v>
      </c>
      <c r="AB258" s="433">
        <f>IFERROR(INDEX('23A'!$G$192:$G$227,MATCH($C258,'23A'!$B$192:$B$227,0)),0)</f>
        <v>0</v>
      </c>
      <c r="AC258" s="433">
        <f>IFERROR(INDEX('24A'!$G$192:$G$227,MATCH($C258,'24A'!$B$192:$B$227,0)),0)</f>
        <v>0</v>
      </c>
      <c r="AD258" s="433">
        <f>IFERROR(INDEX('25A'!$G$192:$G$227,MATCH($C258,'25A'!$B$192:$B$227,0)),0)</f>
        <v>0</v>
      </c>
      <c r="AE258" s="433">
        <f>IFERROR(INDEX('26A'!$G$192:$G$227,MATCH($C258,'26A'!$B$192:$B$227,0)),0)</f>
        <v>0</v>
      </c>
      <c r="AF258" s="433">
        <f>IFERROR(INDEX('27A'!$G$192:$G$227,MATCH($C258,'27A'!$B$192:$B$227,0)),0)</f>
        <v>0</v>
      </c>
      <c r="AG258" s="433">
        <f>IFERROR(INDEX('28A'!$G$192:$G$227,MATCH($C258,'28A'!$B$192:$B$227,0)),0)</f>
        <v>0</v>
      </c>
      <c r="AH258" s="433">
        <f>IFERROR(INDEX('29A'!$G$192:$G$227,MATCH($C258,'29A'!$B$192:$B$227,0)),0)</f>
        <v>0</v>
      </c>
      <c r="AI258" s="433">
        <f>IFERROR(INDEX('30A'!$G$192:$G$227,MATCH($C258,'30A'!$B$192:$B$227,0)),0)</f>
        <v>0</v>
      </c>
    </row>
    <row r="259" spans="1:35" ht="17.399999999999999" hidden="1">
      <c r="A259" s="314"/>
      <c r="B259" s="314"/>
      <c r="C259" s="302" t="s">
        <v>752</v>
      </c>
      <c r="D259" s="309" t="s">
        <v>209</v>
      </c>
      <c r="E259" s="303">
        <f t="shared" si="3"/>
        <v>0</v>
      </c>
      <c r="F259" s="433">
        <f>IFERROR(INDEX('1A'!$G$192:$G$227,MATCH(C259,'1A'!$B$192:$B$227,0)),0)</f>
        <v>0</v>
      </c>
      <c r="G259" s="433">
        <f>IFERROR(INDEX('2A'!$G$192:$G$227,MATCH(C259,'2A'!$B$192:$B$227,0)),0)</f>
        <v>0</v>
      </c>
      <c r="H259" s="433">
        <f>IFERROR(INDEX('3A'!$G$192:$G$227,MATCH(C259,'3A'!$B$192:$B$227,0)),0)</f>
        <v>0</v>
      </c>
      <c r="I259" s="433">
        <f>IFERROR(INDEX('4A'!$G$192:$G$227,MATCH(C259,'4A'!$B$192:$B$227,0)),0)</f>
        <v>0</v>
      </c>
      <c r="J259" s="433">
        <f>IFERROR(INDEX('5A'!$G$192:$G$227,MATCH(C259,'5A'!$B$192:$B$227,0)),0)</f>
        <v>0</v>
      </c>
      <c r="K259" s="433">
        <f>IFERROR(INDEX('6A'!$G$192:$G$227,MATCH(C259,'6A'!$B$192:$B$227,0)),0)</f>
        <v>0</v>
      </c>
      <c r="L259" s="433">
        <f>IFERROR(INDEX('7A'!$G$192:$G$227,MATCH(C259,'7A'!$B$192:$B$227,0)),0)</f>
        <v>0</v>
      </c>
      <c r="M259" s="433">
        <f>IFERROR(INDEX('8A'!$G$192:$G$227,MATCH(C259,'8A'!$B$192:$B$227,0)),0)</f>
        <v>0</v>
      </c>
      <c r="N259" s="433">
        <f>IFERROR(INDEX('9A'!$G$192:$G$227,MATCH(C259,'9A'!$B$192:$B$227,0)),0)</f>
        <v>0</v>
      </c>
      <c r="O259" s="433">
        <f>IFERROR(INDEX('10A'!$G$192:$G$227,MATCH(C259,'10A'!$B$192:$B$227,0)),0)</f>
        <v>0</v>
      </c>
      <c r="P259" s="433">
        <f>IFERROR(INDEX('11A'!$G$192:$G$227,MATCH(C259,'11A'!$B$192:$B$227,0)),0)</f>
        <v>0</v>
      </c>
      <c r="Q259" s="433">
        <f>IFERROR(INDEX('12A'!$G$192:$G$227,MATCH(C259,'12A'!$B$192:$B$227,0)),0)</f>
        <v>0</v>
      </c>
      <c r="R259" s="433">
        <f>IFERROR(INDEX('13A'!$G$192:$G$227,MATCH(C259,'13A'!$B$192:$B$227,0)),0)</f>
        <v>0</v>
      </c>
      <c r="S259" s="433">
        <f>IFERROR(INDEX('14A'!$G$192:$G$227,MATCH(C259,'14A'!$B$192:$B$227,0)),0)</f>
        <v>0</v>
      </c>
      <c r="T259" s="433">
        <f>IFERROR(INDEX('15A'!$G$192:$G$227,MATCH(C259,'15A'!$B$192:$B$227,0)),0)</f>
        <v>0</v>
      </c>
      <c r="U259" s="433">
        <f>IFERROR(INDEX('16A'!$G$192:$G$227,MATCH($C259,'16A'!$B$192:$B$227,0)),0)</f>
        <v>0</v>
      </c>
      <c r="V259" s="433">
        <f>IFERROR(INDEX('17A'!$G$192:$G$227,MATCH($C259,'17A'!$B$192:$B$227,0)),0)</f>
        <v>0</v>
      </c>
      <c r="W259" s="433">
        <f>IFERROR(INDEX('18A'!$G$192:$G$227,MATCH($C259,'18A'!$B$192:$B$227,0)),0)</f>
        <v>0</v>
      </c>
      <c r="X259" s="433">
        <f>IFERROR(INDEX('19A'!$G$192:$G$227,MATCH($C259,'19A'!$B$192:$B$227,0)),0)</f>
        <v>0</v>
      </c>
      <c r="Y259" s="433">
        <f>IFERROR(INDEX('20A'!$G$192:$G$227,MATCH($C259,'20A'!$B$192:$B$227,0)),0)</f>
        <v>0</v>
      </c>
      <c r="Z259" s="433">
        <f>IFERROR(INDEX('21A'!$G$192:$G$227,MATCH($C259,'21A'!$B$192:$B$227,0)),0)</f>
        <v>0</v>
      </c>
      <c r="AA259" s="433">
        <f>IFERROR(INDEX('22A'!$G$192:$G$227,MATCH($C259,'22A'!$B$192:$B$227,0)),0)</f>
        <v>0</v>
      </c>
      <c r="AB259" s="433">
        <f>IFERROR(INDEX('23A'!$G$192:$G$227,MATCH($C259,'23A'!$B$192:$B$227,0)),0)</f>
        <v>0</v>
      </c>
      <c r="AC259" s="433">
        <f>IFERROR(INDEX('24A'!$G$192:$G$227,MATCH($C259,'24A'!$B$192:$B$227,0)),0)</f>
        <v>0</v>
      </c>
      <c r="AD259" s="433">
        <f>IFERROR(INDEX('25A'!$G$192:$G$227,MATCH($C259,'25A'!$B$192:$B$227,0)),0)</f>
        <v>0</v>
      </c>
      <c r="AE259" s="433">
        <f>IFERROR(INDEX('26A'!$G$192:$G$227,MATCH($C259,'26A'!$B$192:$B$227,0)),0)</f>
        <v>0</v>
      </c>
      <c r="AF259" s="433">
        <f>IFERROR(INDEX('27A'!$G$192:$G$227,MATCH($C259,'27A'!$B$192:$B$227,0)),0)</f>
        <v>0</v>
      </c>
      <c r="AG259" s="433">
        <f>IFERROR(INDEX('28A'!$G$192:$G$227,MATCH($C259,'28A'!$B$192:$B$227,0)),0)</f>
        <v>0</v>
      </c>
      <c r="AH259" s="433">
        <f>IFERROR(INDEX('29A'!$G$192:$G$227,MATCH($C259,'29A'!$B$192:$B$227,0)),0)</f>
        <v>0</v>
      </c>
      <c r="AI259" s="433">
        <f>IFERROR(INDEX('30A'!$G$192:$G$227,MATCH($C259,'30A'!$B$192:$B$227,0)),0)</f>
        <v>0</v>
      </c>
    </row>
    <row r="260" spans="1:35" ht="17.399999999999999" hidden="1">
      <c r="A260" s="314"/>
      <c r="B260" s="314"/>
      <c r="C260" s="302" t="s">
        <v>753</v>
      </c>
      <c r="D260" s="309" t="s">
        <v>209</v>
      </c>
      <c r="E260" s="303">
        <f t="shared" si="3"/>
        <v>0</v>
      </c>
      <c r="F260" s="433">
        <f>IFERROR(INDEX('1A'!$G$192:$G$227,MATCH(C260,'1A'!$B$192:$B$227,0)),0)</f>
        <v>0</v>
      </c>
      <c r="G260" s="433">
        <f>IFERROR(INDEX('2A'!$G$192:$G$227,MATCH(C260,'2A'!$B$192:$B$227,0)),0)</f>
        <v>0</v>
      </c>
      <c r="H260" s="433">
        <f>IFERROR(INDEX('3A'!$G$192:$G$227,MATCH(C260,'3A'!$B$192:$B$227,0)),0)</f>
        <v>0</v>
      </c>
      <c r="I260" s="433">
        <f>IFERROR(INDEX('4A'!$G$192:$G$227,MATCH(C260,'4A'!$B$192:$B$227,0)),0)</f>
        <v>0</v>
      </c>
      <c r="J260" s="433">
        <f>IFERROR(INDEX('5A'!$G$192:$G$227,MATCH(C260,'5A'!$B$192:$B$227,0)),0)</f>
        <v>0</v>
      </c>
      <c r="K260" s="433">
        <f>IFERROR(INDEX('6A'!$G$192:$G$227,MATCH(C260,'6A'!$B$192:$B$227,0)),0)</f>
        <v>0</v>
      </c>
      <c r="L260" s="433">
        <f>IFERROR(INDEX('7A'!$G$192:$G$227,MATCH(C260,'7A'!$B$192:$B$227,0)),0)</f>
        <v>0</v>
      </c>
      <c r="M260" s="433">
        <f>IFERROR(INDEX('8A'!$G$192:$G$227,MATCH(C260,'8A'!$B$192:$B$227,0)),0)</f>
        <v>0</v>
      </c>
      <c r="N260" s="433">
        <f>IFERROR(INDEX('9A'!$G$192:$G$227,MATCH(C260,'9A'!$B$192:$B$227,0)),0)</f>
        <v>0</v>
      </c>
      <c r="O260" s="433">
        <f>IFERROR(INDEX('10A'!$G$192:$G$227,MATCH(C260,'10A'!$B$192:$B$227,0)),0)</f>
        <v>0</v>
      </c>
      <c r="P260" s="433">
        <f>IFERROR(INDEX('11A'!$G$192:$G$227,MATCH(C260,'11A'!$B$192:$B$227,0)),0)</f>
        <v>0</v>
      </c>
      <c r="Q260" s="433">
        <f>IFERROR(INDEX('12A'!$G$192:$G$227,MATCH(C260,'12A'!$B$192:$B$227,0)),0)</f>
        <v>0</v>
      </c>
      <c r="R260" s="433">
        <f>IFERROR(INDEX('13A'!$G$192:$G$227,MATCH(C260,'13A'!$B$192:$B$227,0)),0)</f>
        <v>0</v>
      </c>
      <c r="S260" s="433">
        <f>IFERROR(INDEX('14A'!$G$192:$G$227,MATCH(C260,'14A'!$B$192:$B$227,0)),0)</f>
        <v>0</v>
      </c>
      <c r="T260" s="433">
        <f>IFERROR(INDEX('15A'!$G$192:$G$227,MATCH(C260,'15A'!$B$192:$B$227,0)),0)</f>
        <v>0</v>
      </c>
      <c r="U260" s="433">
        <f>IFERROR(INDEX('16A'!$G$192:$G$227,MATCH($C260,'16A'!$B$192:$B$227,0)),0)</f>
        <v>0</v>
      </c>
      <c r="V260" s="433">
        <f>IFERROR(INDEX('17A'!$G$192:$G$227,MATCH($C260,'17A'!$B$192:$B$227,0)),0)</f>
        <v>0</v>
      </c>
      <c r="W260" s="433">
        <f>IFERROR(INDEX('18A'!$G$192:$G$227,MATCH($C260,'18A'!$B$192:$B$227,0)),0)</f>
        <v>0</v>
      </c>
      <c r="X260" s="433">
        <f>IFERROR(INDEX('19A'!$G$192:$G$227,MATCH($C260,'19A'!$B$192:$B$227,0)),0)</f>
        <v>0</v>
      </c>
      <c r="Y260" s="433">
        <f>IFERROR(INDEX('20A'!$G$192:$G$227,MATCH($C260,'20A'!$B$192:$B$227,0)),0)</f>
        <v>0</v>
      </c>
      <c r="Z260" s="433">
        <f>IFERROR(INDEX('21A'!$G$192:$G$227,MATCH($C260,'21A'!$B$192:$B$227,0)),0)</f>
        <v>0</v>
      </c>
      <c r="AA260" s="433">
        <f>IFERROR(INDEX('22A'!$G$192:$G$227,MATCH($C260,'22A'!$B$192:$B$227,0)),0)</f>
        <v>0</v>
      </c>
      <c r="AB260" s="433">
        <f>IFERROR(INDEX('23A'!$G$192:$G$227,MATCH($C260,'23A'!$B$192:$B$227,0)),0)</f>
        <v>0</v>
      </c>
      <c r="AC260" s="433">
        <f>IFERROR(INDEX('24A'!$G$192:$G$227,MATCH($C260,'24A'!$B$192:$B$227,0)),0)</f>
        <v>0</v>
      </c>
      <c r="AD260" s="433">
        <f>IFERROR(INDEX('25A'!$G$192:$G$227,MATCH($C260,'25A'!$B$192:$B$227,0)),0)</f>
        <v>0</v>
      </c>
      <c r="AE260" s="433">
        <f>IFERROR(INDEX('26A'!$G$192:$G$227,MATCH($C260,'26A'!$B$192:$B$227,0)),0)</f>
        <v>0</v>
      </c>
      <c r="AF260" s="433">
        <f>IFERROR(INDEX('27A'!$G$192:$G$227,MATCH($C260,'27A'!$B$192:$B$227,0)),0)</f>
        <v>0</v>
      </c>
      <c r="AG260" s="433">
        <f>IFERROR(INDEX('28A'!$G$192:$G$227,MATCH($C260,'28A'!$B$192:$B$227,0)),0)</f>
        <v>0</v>
      </c>
      <c r="AH260" s="433">
        <f>IFERROR(INDEX('29A'!$G$192:$G$227,MATCH($C260,'29A'!$B$192:$B$227,0)),0)</f>
        <v>0</v>
      </c>
      <c r="AI260" s="433">
        <f>IFERROR(INDEX('30A'!$G$192:$G$227,MATCH($C260,'30A'!$B$192:$B$227,0)),0)</f>
        <v>0</v>
      </c>
    </row>
    <row r="261" spans="1:35" ht="17.399999999999999" hidden="1">
      <c r="A261" s="314"/>
      <c r="B261" s="314"/>
      <c r="C261" s="302" t="s">
        <v>754</v>
      </c>
      <c r="D261" s="309" t="s">
        <v>209</v>
      </c>
      <c r="E261" s="303">
        <f t="shared" si="3"/>
        <v>0</v>
      </c>
      <c r="F261" s="433">
        <f>IFERROR(INDEX('1A'!$G$192:$G$227,MATCH(C261,'1A'!$B$192:$B$227,0)),0)</f>
        <v>0</v>
      </c>
      <c r="G261" s="433">
        <f>IFERROR(INDEX('2A'!$G$192:$G$227,MATCH(C261,'2A'!$B$192:$B$227,0)),0)</f>
        <v>0</v>
      </c>
      <c r="H261" s="433">
        <f>IFERROR(INDEX('3A'!$G$192:$G$227,MATCH(C261,'3A'!$B$192:$B$227,0)),0)</f>
        <v>0</v>
      </c>
      <c r="I261" s="433">
        <f>IFERROR(INDEX('4A'!$G$192:$G$227,MATCH(C261,'4A'!$B$192:$B$227,0)),0)</f>
        <v>0</v>
      </c>
      <c r="J261" s="433">
        <f>IFERROR(INDEX('5A'!$G$192:$G$227,MATCH(C261,'5A'!$B$192:$B$227,0)),0)</f>
        <v>0</v>
      </c>
      <c r="K261" s="433">
        <f>IFERROR(INDEX('6A'!$G$192:$G$227,MATCH(C261,'6A'!$B$192:$B$227,0)),0)</f>
        <v>0</v>
      </c>
      <c r="L261" s="433">
        <f>IFERROR(INDEX('7A'!$G$192:$G$227,MATCH(C261,'7A'!$B$192:$B$227,0)),0)</f>
        <v>0</v>
      </c>
      <c r="M261" s="433">
        <f>IFERROR(INDEX('8A'!$G$192:$G$227,MATCH(C261,'8A'!$B$192:$B$227,0)),0)</f>
        <v>0</v>
      </c>
      <c r="N261" s="433">
        <f>IFERROR(INDEX('9A'!$G$192:$G$227,MATCH(C261,'9A'!$B$192:$B$227,0)),0)</f>
        <v>0</v>
      </c>
      <c r="O261" s="433">
        <f>IFERROR(INDEX('10A'!$G$192:$G$227,MATCH(C261,'10A'!$B$192:$B$227,0)),0)</f>
        <v>0</v>
      </c>
      <c r="P261" s="433">
        <f>IFERROR(INDEX('11A'!$G$192:$G$227,MATCH(C261,'11A'!$B$192:$B$227,0)),0)</f>
        <v>0</v>
      </c>
      <c r="Q261" s="433">
        <f>IFERROR(INDEX('12A'!$G$192:$G$227,MATCH(C261,'12A'!$B$192:$B$227,0)),0)</f>
        <v>0</v>
      </c>
      <c r="R261" s="433">
        <f>IFERROR(INDEX('13A'!$G$192:$G$227,MATCH(C261,'13A'!$B$192:$B$227,0)),0)</f>
        <v>0</v>
      </c>
      <c r="S261" s="433">
        <f>IFERROR(INDEX('14A'!$G$192:$G$227,MATCH(C261,'14A'!$B$192:$B$227,0)),0)</f>
        <v>0</v>
      </c>
      <c r="T261" s="433">
        <f>IFERROR(INDEX('15A'!$G$192:$G$227,MATCH(C261,'15A'!$B$192:$B$227,0)),0)</f>
        <v>0</v>
      </c>
      <c r="U261" s="433">
        <f>IFERROR(INDEX('16A'!$G$192:$G$227,MATCH($C261,'16A'!$B$192:$B$227,0)),0)</f>
        <v>0</v>
      </c>
      <c r="V261" s="433">
        <f>IFERROR(INDEX('17A'!$G$192:$G$227,MATCH($C261,'17A'!$B$192:$B$227,0)),0)</f>
        <v>0</v>
      </c>
      <c r="W261" s="433">
        <f>IFERROR(INDEX('18A'!$G$192:$G$227,MATCH($C261,'18A'!$B$192:$B$227,0)),0)</f>
        <v>0</v>
      </c>
      <c r="X261" s="433">
        <f>IFERROR(INDEX('19A'!$G$192:$G$227,MATCH($C261,'19A'!$B$192:$B$227,0)),0)</f>
        <v>0</v>
      </c>
      <c r="Y261" s="433">
        <f>IFERROR(INDEX('20A'!$G$192:$G$227,MATCH($C261,'20A'!$B$192:$B$227,0)),0)</f>
        <v>0</v>
      </c>
      <c r="Z261" s="433">
        <f>IFERROR(INDEX('21A'!$G$192:$G$227,MATCH($C261,'21A'!$B$192:$B$227,0)),0)</f>
        <v>0</v>
      </c>
      <c r="AA261" s="433">
        <f>IFERROR(INDEX('22A'!$G$192:$G$227,MATCH($C261,'22A'!$B$192:$B$227,0)),0)</f>
        <v>0</v>
      </c>
      <c r="AB261" s="433">
        <f>IFERROR(INDEX('23A'!$G$192:$G$227,MATCH($C261,'23A'!$B$192:$B$227,0)),0)</f>
        <v>0</v>
      </c>
      <c r="AC261" s="433">
        <f>IFERROR(INDEX('24A'!$G$192:$G$227,MATCH($C261,'24A'!$B$192:$B$227,0)),0)</f>
        <v>0</v>
      </c>
      <c r="AD261" s="433">
        <f>IFERROR(INDEX('25A'!$G$192:$G$227,MATCH($C261,'25A'!$B$192:$B$227,0)),0)</f>
        <v>0</v>
      </c>
      <c r="AE261" s="433">
        <f>IFERROR(INDEX('26A'!$G$192:$G$227,MATCH($C261,'26A'!$B$192:$B$227,0)),0)</f>
        <v>0</v>
      </c>
      <c r="AF261" s="433">
        <f>IFERROR(INDEX('27A'!$G$192:$G$227,MATCH($C261,'27A'!$B$192:$B$227,0)),0)</f>
        <v>0</v>
      </c>
      <c r="AG261" s="433">
        <f>IFERROR(INDEX('28A'!$G$192:$G$227,MATCH($C261,'28A'!$B$192:$B$227,0)),0)</f>
        <v>0</v>
      </c>
      <c r="AH261" s="433">
        <f>IFERROR(INDEX('29A'!$G$192:$G$227,MATCH($C261,'29A'!$B$192:$B$227,0)),0)</f>
        <v>0</v>
      </c>
      <c r="AI261" s="433">
        <f>IFERROR(INDEX('30A'!$G$192:$G$227,MATCH($C261,'30A'!$B$192:$B$227,0)),0)</f>
        <v>0</v>
      </c>
    </row>
    <row r="262" spans="1:35" ht="17.399999999999999" hidden="1">
      <c r="A262" s="314"/>
      <c r="B262" s="314"/>
      <c r="C262" s="302" t="s">
        <v>755</v>
      </c>
      <c r="D262" s="309" t="s">
        <v>209</v>
      </c>
      <c r="E262" s="303">
        <f t="shared" si="3"/>
        <v>0</v>
      </c>
      <c r="F262" s="433">
        <f>IFERROR(INDEX('1A'!$G$192:$G$227,MATCH(C262,'1A'!$B$192:$B$227,0)),0)</f>
        <v>0</v>
      </c>
      <c r="G262" s="433">
        <f>IFERROR(INDEX('2A'!$G$192:$G$227,MATCH(C262,'2A'!$B$192:$B$227,0)),0)</f>
        <v>0</v>
      </c>
      <c r="H262" s="433">
        <f>IFERROR(INDEX('3A'!$G$192:$G$227,MATCH(C262,'3A'!$B$192:$B$227,0)),0)</f>
        <v>0</v>
      </c>
      <c r="I262" s="433">
        <f>IFERROR(INDEX('4A'!$G$192:$G$227,MATCH(C262,'4A'!$B$192:$B$227,0)),0)</f>
        <v>0</v>
      </c>
      <c r="J262" s="433">
        <f>IFERROR(INDEX('5A'!$G$192:$G$227,MATCH(C262,'5A'!$B$192:$B$227,0)),0)</f>
        <v>0</v>
      </c>
      <c r="K262" s="433">
        <f>IFERROR(INDEX('6A'!$G$192:$G$227,MATCH(C262,'6A'!$B$192:$B$227,0)),0)</f>
        <v>0</v>
      </c>
      <c r="L262" s="433">
        <f>IFERROR(INDEX('7A'!$G$192:$G$227,MATCH(C262,'7A'!$B$192:$B$227,0)),0)</f>
        <v>0</v>
      </c>
      <c r="M262" s="433">
        <f>IFERROR(INDEX('8A'!$G$192:$G$227,MATCH(C262,'8A'!$B$192:$B$227,0)),0)</f>
        <v>0</v>
      </c>
      <c r="N262" s="433">
        <f>IFERROR(INDEX('9A'!$G$192:$G$227,MATCH(C262,'9A'!$B$192:$B$227,0)),0)</f>
        <v>0</v>
      </c>
      <c r="O262" s="433">
        <f>IFERROR(INDEX('10A'!$G$192:$G$227,MATCH(C262,'10A'!$B$192:$B$227,0)),0)</f>
        <v>0</v>
      </c>
      <c r="P262" s="433">
        <f>IFERROR(INDEX('11A'!$G$192:$G$227,MATCH(C262,'11A'!$B$192:$B$227,0)),0)</f>
        <v>0</v>
      </c>
      <c r="Q262" s="433">
        <f>IFERROR(INDEX('12A'!$G$192:$G$227,MATCH(C262,'12A'!$B$192:$B$227,0)),0)</f>
        <v>0</v>
      </c>
      <c r="R262" s="433">
        <f>IFERROR(INDEX('13A'!$G$192:$G$227,MATCH(C262,'13A'!$B$192:$B$227,0)),0)</f>
        <v>0</v>
      </c>
      <c r="S262" s="433">
        <f>IFERROR(INDEX('14A'!$G$192:$G$227,MATCH(C262,'14A'!$B$192:$B$227,0)),0)</f>
        <v>0</v>
      </c>
      <c r="T262" s="433">
        <f>IFERROR(INDEX('15A'!$G$192:$G$227,MATCH(C262,'15A'!$B$192:$B$227,0)),0)</f>
        <v>0</v>
      </c>
      <c r="U262" s="433">
        <f>IFERROR(INDEX('16A'!$G$192:$G$227,MATCH($C262,'16A'!$B$192:$B$227,0)),0)</f>
        <v>0</v>
      </c>
      <c r="V262" s="433">
        <f>IFERROR(INDEX('17A'!$G$192:$G$227,MATCH($C262,'17A'!$B$192:$B$227,0)),0)</f>
        <v>0</v>
      </c>
      <c r="W262" s="433">
        <f>IFERROR(INDEX('18A'!$G$192:$G$227,MATCH($C262,'18A'!$B$192:$B$227,0)),0)</f>
        <v>0</v>
      </c>
      <c r="X262" s="433">
        <f>IFERROR(INDEX('19A'!$G$192:$G$227,MATCH($C262,'19A'!$B$192:$B$227,0)),0)</f>
        <v>0</v>
      </c>
      <c r="Y262" s="433">
        <f>IFERROR(INDEX('20A'!$G$192:$G$227,MATCH($C262,'20A'!$B$192:$B$227,0)),0)</f>
        <v>0</v>
      </c>
      <c r="Z262" s="433">
        <f>IFERROR(INDEX('21A'!$G$192:$G$227,MATCH($C262,'21A'!$B$192:$B$227,0)),0)</f>
        <v>0</v>
      </c>
      <c r="AA262" s="433">
        <f>IFERROR(INDEX('22A'!$G$192:$G$227,MATCH($C262,'22A'!$B$192:$B$227,0)),0)</f>
        <v>0</v>
      </c>
      <c r="AB262" s="433">
        <f>IFERROR(INDEX('23A'!$G$192:$G$227,MATCH($C262,'23A'!$B$192:$B$227,0)),0)</f>
        <v>0</v>
      </c>
      <c r="AC262" s="433">
        <f>IFERROR(INDEX('24A'!$G$192:$G$227,MATCH($C262,'24A'!$B$192:$B$227,0)),0)</f>
        <v>0</v>
      </c>
      <c r="AD262" s="433">
        <f>IFERROR(INDEX('25A'!$G$192:$G$227,MATCH($C262,'25A'!$B$192:$B$227,0)),0)</f>
        <v>0</v>
      </c>
      <c r="AE262" s="433">
        <f>IFERROR(INDEX('26A'!$G$192:$G$227,MATCH($C262,'26A'!$B$192:$B$227,0)),0)</f>
        <v>0</v>
      </c>
      <c r="AF262" s="433">
        <f>IFERROR(INDEX('27A'!$G$192:$G$227,MATCH($C262,'27A'!$B$192:$B$227,0)),0)</f>
        <v>0</v>
      </c>
      <c r="AG262" s="433">
        <f>IFERROR(INDEX('28A'!$G$192:$G$227,MATCH($C262,'28A'!$B$192:$B$227,0)),0)</f>
        <v>0</v>
      </c>
      <c r="AH262" s="433">
        <f>IFERROR(INDEX('29A'!$G$192:$G$227,MATCH($C262,'29A'!$B$192:$B$227,0)),0)</f>
        <v>0</v>
      </c>
      <c r="AI262" s="433">
        <f>IFERROR(INDEX('30A'!$G$192:$G$227,MATCH($C262,'30A'!$B$192:$B$227,0)),0)</f>
        <v>0</v>
      </c>
    </row>
    <row r="263" spans="1:35" ht="17.399999999999999" hidden="1">
      <c r="A263" s="314"/>
      <c r="B263" s="314"/>
      <c r="C263" s="302" t="s">
        <v>389</v>
      </c>
      <c r="D263" s="309" t="s">
        <v>209</v>
      </c>
      <c r="E263" s="303">
        <f>SUM(F263:T263)</f>
        <v>0</v>
      </c>
      <c r="F263" s="433">
        <f>IFERROR(INDEX('1A'!$G$192:$G$227,MATCH(C263,'1A'!$B$192:$B$227,0)),0)</f>
        <v>0</v>
      </c>
      <c r="G263" s="433">
        <f>IFERROR(INDEX('2A'!$G$192:$G$227,MATCH(C263,'2A'!$B$192:$B$227,0)),0)</f>
        <v>0</v>
      </c>
      <c r="H263" s="433">
        <f>IFERROR(INDEX('3A'!$G$192:$G$227,MATCH(C263,'3A'!$B$192:$B$227,0)),0)</f>
        <v>0</v>
      </c>
      <c r="I263" s="433">
        <f>IFERROR(INDEX('4A'!$G$192:$G$227,MATCH(C263,'4A'!$B$192:$B$227,0)),0)</f>
        <v>0</v>
      </c>
      <c r="J263" s="433">
        <f>IFERROR(INDEX('5A'!$G$192:$G$227,MATCH(C263,'5A'!$B$192:$B$227,0)),0)</f>
        <v>0</v>
      </c>
      <c r="K263" s="433">
        <f>IFERROR(INDEX('6A'!$G$192:$G$227,MATCH(C263,'6A'!$B$192:$B$227,0)),0)</f>
        <v>0</v>
      </c>
      <c r="L263" s="433">
        <f>IFERROR(INDEX('7A'!$G$192:$G$227,MATCH(C263,'7A'!$B$192:$B$227,0)),0)</f>
        <v>0</v>
      </c>
      <c r="M263" s="433">
        <f>IFERROR(INDEX('8A'!$G$192:$G$227,MATCH(C263,'8A'!$B$192:$B$227,0)),0)</f>
        <v>0</v>
      </c>
      <c r="N263" s="433">
        <f>IFERROR(INDEX('9A'!$G$192:$G$227,MATCH(C263,'9A'!$B$192:$B$227,0)),0)</f>
        <v>0</v>
      </c>
      <c r="O263" s="433">
        <f>IFERROR(INDEX('10A'!$G$192:$G$227,MATCH(C263,'10A'!$B$192:$B$227,0)),0)</f>
        <v>0</v>
      </c>
      <c r="P263" s="433">
        <f>IFERROR(INDEX('11A'!$G$192:$G$227,MATCH(C263,'11A'!$B$192:$B$227,0)),0)</f>
        <v>0</v>
      </c>
      <c r="Q263" s="433">
        <f>IFERROR(INDEX('12A'!$G$192:$G$227,MATCH(C263,'12A'!$B$192:$B$227,0)),0)</f>
        <v>0</v>
      </c>
      <c r="R263" s="433">
        <f>IFERROR(INDEX('13A'!$G$192:$G$227,MATCH(C263,'13A'!$B$192:$B$227,0)),0)</f>
        <v>0</v>
      </c>
      <c r="S263" s="433">
        <f>IFERROR(INDEX('14A'!$G$192:$G$227,MATCH(C263,'14A'!$B$192:$B$227,0)),0)</f>
        <v>0</v>
      </c>
      <c r="T263" s="433">
        <f>IFERROR(INDEX('15A'!$G$192:$G$227,MATCH(C263,'15A'!$B$192:$B$227,0)),0)</f>
        <v>0</v>
      </c>
      <c r="U263" s="433">
        <f>IFERROR(INDEX('16A'!$G$192:$G$227,MATCH($C263,'16A'!$B$192:$B$227,0)),0)</f>
        <v>0</v>
      </c>
      <c r="V263" s="433">
        <f>IFERROR(INDEX('17A'!$G$192:$G$227,MATCH($C263,'17A'!$B$192:$B$227,0)),0)</f>
        <v>0</v>
      </c>
      <c r="W263" s="433">
        <f>IFERROR(INDEX('18A'!$G$192:$G$227,MATCH($C263,'18A'!$B$192:$B$227,0)),0)</f>
        <v>0</v>
      </c>
      <c r="X263" s="433">
        <f>IFERROR(INDEX('19A'!$G$192:$G$227,MATCH($C263,'19A'!$B$192:$B$227,0)),0)</f>
        <v>0</v>
      </c>
      <c r="Y263" s="433">
        <f>IFERROR(INDEX('20A'!$G$192:$G$227,MATCH($C263,'20A'!$B$192:$B$227,0)),0)</f>
        <v>0</v>
      </c>
      <c r="Z263" s="433">
        <f>IFERROR(INDEX('21A'!$G$192:$G$227,MATCH($C263,'21A'!$B$192:$B$227,0)),0)</f>
        <v>0</v>
      </c>
      <c r="AA263" s="433">
        <f>IFERROR(INDEX('22A'!$G$192:$G$227,MATCH($C263,'22A'!$B$192:$B$227,0)),0)</f>
        <v>0</v>
      </c>
      <c r="AB263" s="433">
        <f>IFERROR(INDEX('23A'!$G$192:$G$227,MATCH($C263,'23A'!$B$192:$B$227,0)),0)</f>
        <v>0</v>
      </c>
      <c r="AC263" s="433">
        <f>IFERROR(INDEX('24A'!$G$192:$G$227,MATCH($C263,'24A'!$B$192:$B$227,0)),0)</f>
        <v>0</v>
      </c>
      <c r="AD263" s="433">
        <f>IFERROR(INDEX('25A'!$G$192:$G$227,MATCH($C263,'25A'!$B$192:$B$227,0)),0)</f>
        <v>0</v>
      </c>
      <c r="AE263" s="433">
        <f>IFERROR(INDEX('26A'!$G$192:$G$227,MATCH($C263,'26A'!$B$192:$B$227,0)),0)</f>
        <v>0</v>
      </c>
      <c r="AF263" s="433">
        <f>IFERROR(INDEX('27A'!$G$192:$G$227,MATCH($C263,'27A'!$B$192:$B$227,0)),0)</f>
        <v>0</v>
      </c>
      <c r="AG263" s="433">
        <f>IFERROR(INDEX('28A'!$G$192:$G$227,MATCH($C263,'28A'!$B$192:$B$227,0)),0)</f>
        <v>0</v>
      </c>
      <c r="AH263" s="433">
        <f>IFERROR(INDEX('29A'!$G$192:$G$227,MATCH($C263,'29A'!$B$192:$B$227,0)),0)</f>
        <v>0</v>
      </c>
      <c r="AI263" s="433">
        <f>IFERROR(INDEX('30A'!$G$192:$G$227,MATCH($C263,'30A'!$B$192:$B$227,0)),0)</f>
        <v>0</v>
      </c>
    </row>
    <row r="264" spans="1:35" ht="17.399999999999999" hidden="1">
      <c r="A264" s="314"/>
      <c r="B264" s="314"/>
      <c r="C264" s="302" t="s">
        <v>700</v>
      </c>
      <c r="D264" s="309" t="s">
        <v>209</v>
      </c>
      <c r="E264" s="303">
        <f>SUM(F264:T264)</f>
        <v>0</v>
      </c>
      <c r="F264" s="433">
        <f>IFERROR(INDEX('1A'!$G$192:$G$227,MATCH(C264,'1A'!$B$192:$B$227,0)),0)</f>
        <v>0</v>
      </c>
      <c r="G264" s="433">
        <f>IFERROR(INDEX('2A'!$G$192:$G$227,MATCH(C264,'2A'!$B$192:$B$227,0)),0)</f>
        <v>0</v>
      </c>
      <c r="H264" s="433">
        <f>IFERROR(INDEX('3A'!$G$192:$G$227,MATCH(C264,'3A'!$B$192:$B$227,0)),0)</f>
        <v>0</v>
      </c>
      <c r="I264" s="433">
        <f>IFERROR(INDEX('4A'!$G$192:$G$227,MATCH(C264,'4A'!$B$192:$B$227,0)),0)</f>
        <v>0</v>
      </c>
      <c r="J264" s="433">
        <f>IFERROR(INDEX('5A'!$G$192:$G$227,MATCH(C264,'5A'!$B$192:$B$227,0)),0)</f>
        <v>0</v>
      </c>
      <c r="K264" s="433">
        <f>IFERROR(INDEX('6A'!$G$192:$G$227,MATCH(C264,'6A'!$B$192:$B$227,0)),0)</f>
        <v>0</v>
      </c>
      <c r="L264" s="433">
        <f>IFERROR(INDEX('7A'!$G$192:$G$227,MATCH(C264,'7A'!$B$192:$B$227,0)),0)</f>
        <v>0</v>
      </c>
      <c r="M264" s="433">
        <f>IFERROR(INDEX('8A'!$G$192:$G$227,MATCH(C264,'8A'!$B$192:$B$227,0)),0)</f>
        <v>0</v>
      </c>
      <c r="N264" s="433">
        <f>IFERROR(INDEX('9A'!$G$192:$G$227,MATCH(C264,'9A'!$B$192:$B$227,0)),0)</f>
        <v>0</v>
      </c>
      <c r="O264" s="433">
        <f>IFERROR(INDEX('10A'!$G$192:$G$227,MATCH(C264,'10A'!$B$192:$B$227,0)),0)</f>
        <v>0</v>
      </c>
      <c r="P264" s="433">
        <f>IFERROR(INDEX('11A'!$G$192:$G$227,MATCH(C264,'11A'!$B$192:$B$227,0)),0)</f>
        <v>0</v>
      </c>
      <c r="Q264" s="433">
        <f>IFERROR(INDEX('12A'!$G$192:$G$227,MATCH(C264,'12A'!$B$192:$B$227,0)),0)</f>
        <v>0</v>
      </c>
      <c r="R264" s="433">
        <f>IFERROR(INDEX('13A'!$G$192:$G$227,MATCH(C264,'13A'!$B$192:$B$227,0)),0)</f>
        <v>0</v>
      </c>
      <c r="S264" s="433">
        <f>IFERROR(INDEX('14A'!$G$192:$G$227,MATCH(C264,'14A'!$B$192:$B$227,0)),0)</f>
        <v>0</v>
      </c>
      <c r="T264" s="433">
        <f>IFERROR(INDEX('15A'!$G$192:$G$227,MATCH(C264,'15A'!$B$192:$B$227,0)),0)</f>
        <v>0</v>
      </c>
      <c r="U264" s="433">
        <f>IFERROR(INDEX('16A'!$G$192:$G$227,MATCH($C264,'16A'!$B$192:$B$227,0)),0)</f>
        <v>0</v>
      </c>
      <c r="V264" s="433">
        <f>IFERROR(INDEX('17A'!$G$192:$G$227,MATCH($C264,'17A'!$B$192:$B$227,0)),0)</f>
        <v>0</v>
      </c>
      <c r="W264" s="433">
        <f>IFERROR(INDEX('18A'!$G$192:$G$227,MATCH($C264,'18A'!$B$192:$B$227,0)),0)</f>
        <v>0</v>
      </c>
      <c r="X264" s="433">
        <f>IFERROR(INDEX('19A'!$G$192:$G$227,MATCH($C264,'19A'!$B$192:$B$227,0)),0)</f>
        <v>0</v>
      </c>
      <c r="Y264" s="433">
        <f>IFERROR(INDEX('20A'!$G$192:$G$227,MATCH($C264,'20A'!$B$192:$B$227,0)),0)</f>
        <v>0</v>
      </c>
      <c r="Z264" s="433">
        <f>IFERROR(INDEX('21A'!$G$192:$G$227,MATCH($C264,'21A'!$B$192:$B$227,0)),0)</f>
        <v>0</v>
      </c>
      <c r="AA264" s="433">
        <f>IFERROR(INDEX('22A'!$G$192:$G$227,MATCH($C264,'22A'!$B$192:$B$227,0)),0)</f>
        <v>0</v>
      </c>
      <c r="AB264" s="433">
        <f>IFERROR(INDEX('23A'!$G$192:$G$227,MATCH($C264,'23A'!$B$192:$B$227,0)),0)</f>
        <v>0</v>
      </c>
      <c r="AC264" s="433">
        <f>IFERROR(INDEX('24A'!$G$192:$G$227,MATCH($C264,'24A'!$B$192:$B$227,0)),0)</f>
        <v>0</v>
      </c>
      <c r="AD264" s="433">
        <f>IFERROR(INDEX('25A'!$G$192:$G$227,MATCH($C264,'25A'!$B$192:$B$227,0)),0)</f>
        <v>0</v>
      </c>
      <c r="AE264" s="433">
        <f>IFERROR(INDEX('26A'!$G$192:$G$227,MATCH($C264,'26A'!$B$192:$B$227,0)),0)</f>
        <v>0</v>
      </c>
      <c r="AF264" s="433">
        <f>IFERROR(INDEX('27A'!$G$192:$G$227,MATCH($C264,'27A'!$B$192:$B$227,0)),0)</f>
        <v>0</v>
      </c>
      <c r="AG264" s="433">
        <f>IFERROR(INDEX('28A'!$G$192:$G$227,MATCH($C264,'28A'!$B$192:$B$227,0)),0)</f>
        <v>0</v>
      </c>
      <c r="AH264" s="433">
        <f>IFERROR(INDEX('29A'!$G$192:$G$227,MATCH($C264,'29A'!$B$192:$B$227,0)),0)</f>
        <v>0</v>
      </c>
      <c r="AI264" s="433">
        <f>IFERROR(INDEX('30A'!$G$192:$G$227,MATCH($C264,'30A'!$B$192:$B$227,0)),0)</f>
        <v>0</v>
      </c>
    </row>
    <row r="265" spans="1:35" ht="17.399999999999999" hidden="1">
      <c r="A265" s="314"/>
      <c r="B265" s="314"/>
      <c r="C265" s="302" t="s">
        <v>728</v>
      </c>
      <c r="D265" s="309" t="s">
        <v>209</v>
      </c>
      <c r="E265" s="303">
        <f>SUM(F265:T265)</f>
        <v>0</v>
      </c>
      <c r="F265" s="433">
        <f>IFERROR(INDEX('1A'!$G$192:$G$227,MATCH(C265,'1A'!$B$192:$B$227,0)),0)</f>
        <v>0</v>
      </c>
      <c r="G265" s="433">
        <f>IFERROR(INDEX('2A'!$G$192:$G$227,MATCH(C265,'2A'!$B$192:$B$227,0)),0)</f>
        <v>0</v>
      </c>
      <c r="H265" s="433">
        <f>IFERROR(INDEX('3A'!$G$192:$G$227,MATCH(C265,'3A'!$B$192:$B$227,0)),0)</f>
        <v>0</v>
      </c>
      <c r="I265" s="433">
        <f>IFERROR(INDEX('4A'!$G$192:$G$227,MATCH(C265,'4A'!$B$192:$B$227,0)),0)</f>
        <v>0</v>
      </c>
      <c r="J265" s="433">
        <f>IFERROR(INDEX('5A'!$G$192:$G$227,MATCH(C265,'5A'!$B$192:$B$227,0)),0)</f>
        <v>0</v>
      </c>
      <c r="K265" s="433">
        <f>IFERROR(INDEX('6A'!$G$192:$G$227,MATCH(C265,'6A'!$B$192:$B$227,0)),0)</f>
        <v>0</v>
      </c>
      <c r="L265" s="433">
        <f>IFERROR(INDEX('7A'!$G$192:$G$227,MATCH(C265,'7A'!$B$192:$B$227,0)),0)</f>
        <v>0</v>
      </c>
      <c r="M265" s="433">
        <f>IFERROR(INDEX('8A'!$G$192:$G$227,MATCH(C265,'8A'!$B$192:$B$227,0)),0)</f>
        <v>0</v>
      </c>
      <c r="N265" s="433">
        <f>IFERROR(INDEX('9A'!$G$192:$G$227,MATCH(C265,'9A'!$B$192:$B$227,0)),0)</f>
        <v>0</v>
      </c>
      <c r="O265" s="433">
        <f>IFERROR(INDEX('10A'!$G$192:$G$227,MATCH(C265,'10A'!$B$192:$B$227,0)),0)</f>
        <v>0</v>
      </c>
      <c r="P265" s="433">
        <f>IFERROR(INDEX('11A'!$G$192:$G$227,MATCH(C265,'11A'!$B$192:$B$227,0)),0)</f>
        <v>0</v>
      </c>
      <c r="Q265" s="433">
        <f>IFERROR(INDEX('12A'!$G$192:$G$227,MATCH(C265,'12A'!$B$192:$B$227,0)),0)</f>
        <v>0</v>
      </c>
      <c r="R265" s="433">
        <f>IFERROR(INDEX('13A'!$G$192:$G$227,MATCH(C265,'13A'!$B$192:$B$227,0)),0)</f>
        <v>0</v>
      </c>
      <c r="S265" s="433">
        <f>IFERROR(INDEX('14A'!$G$192:$G$227,MATCH(C265,'14A'!$B$192:$B$227,0)),0)</f>
        <v>0</v>
      </c>
      <c r="T265" s="433">
        <f>IFERROR(INDEX('15A'!$G$192:$G$227,MATCH(C265,'15A'!$B$192:$B$227,0)),0)</f>
        <v>0</v>
      </c>
      <c r="U265" s="433">
        <f>IFERROR(INDEX('16A'!$G$192:$G$227,MATCH($C265,'16A'!$B$192:$B$227,0)),0)</f>
        <v>0</v>
      </c>
      <c r="V265" s="433">
        <f>IFERROR(INDEX('17A'!$G$192:$G$227,MATCH($C265,'17A'!$B$192:$B$227,0)),0)</f>
        <v>0</v>
      </c>
      <c r="W265" s="433">
        <f>IFERROR(INDEX('18A'!$G$192:$G$227,MATCH($C265,'18A'!$B$192:$B$227,0)),0)</f>
        <v>0</v>
      </c>
      <c r="X265" s="433">
        <f>IFERROR(INDEX('19A'!$G$192:$G$227,MATCH($C265,'19A'!$B$192:$B$227,0)),0)</f>
        <v>0</v>
      </c>
      <c r="Y265" s="433">
        <f>IFERROR(INDEX('20A'!$G$192:$G$227,MATCH($C265,'20A'!$B$192:$B$227,0)),0)</f>
        <v>0</v>
      </c>
      <c r="Z265" s="433">
        <f>IFERROR(INDEX('21A'!$G$192:$G$227,MATCH($C265,'21A'!$B$192:$B$227,0)),0)</f>
        <v>0</v>
      </c>
      <c r="AA265" s="433">
        <f>IFERROR(INDEX('22A'!$G$192:$G$227,MATCH($C265,'22A'!$B$192:$B$227,0)),0)</f>
        <v>0</v>
      </c>
      <c r="AB265" s="433">
        <f>IFERROR(INDEX('23A'!$G$192:$G$227,MATCH($C265,'23A'!$B$192:$B$227,0)),0)</f>
        <v>0</v>
      </c>
      <c r="AC265" s="433">
        <f>IFERROR(INDEX('24A'!$G$192:$G$227,MATCH($C265,'24A'!$B$192:$B$227,0)),0)</f>
        <v>0</v>
      </c>
      <c r="AD265" s="433">
        <f>IFERROR(INDEX('25A'!$G$192:$G$227,MATCH($C265,'25A'!$B$192:$B$227,0)),0)</f>
        <v>0</v>
      </c>
      <c r="AE265" s="433">
        <f>IFERROR(INDEX('26A'!$G$192:$G$227,MATCH($C265,'26A'!$B$192:$B$227,0)),0)</f>
        <v>0</v>
      </c>
      <c r="AF265" s="433">
        <f>IFERROR(INDEX('27A'!$G$192:$G$227,MATCH($C265,'27A'!$B$192:$B$227,0)),0)</f>
        <v>0</v>
      </c>
      <c r="AG265" s="433">
        <f>IFERROR(INDEX('28A'!$G$192:$G$227,MATCH($C265,'28A'!$B$192:$B$227,0)),0)</f>
        <v>0</v>
      </c>
      <c r="AH265" s="433">
        <f>IFERROR(INDEX('29A'!$G$192:$G$227,MATCH($C265,'29A'!$B$192:$B$227,0)),0)</f>
        <v>0</v>
      </c>
      <c r="AI265" s="433">
        <f>IFERROR(INDEX('30A'!$G$192:$G$227,MATCH($C265,'30A'!$B$192:$B$227,0)),0)</f>
        <v>0</v>
      </c>
    </row>
    <row r="266" spans="1:35" ht="17.399999999999999" hidden="1">
      <c r="A266" s="314"/>
      <c r="B266" s="314"/>
      <c r="C266" s="302" t="s">
        <v>390</v>
      </c>
      <c r="D266" s="309" t="s">
        <v>209</v>
      </c>
      <c r="E266" s="303">
        <f t="shared" ref="E266:E274" si="4">SUM(F266:T266)</f>
        <v>0</v>
      </c>
      <c r="F266" s="433">
        <f>IFERROR(INDEX('1A'!$G$192:$G$227,MATCH(C266,'1A'!$B$192:$B$227,0)),0)</f>
        <v>0</v>
      </c>
      <c r="G266" s="433">
        <f>IFERROR(INDEX('2A'!$G$192:$G$227,MATCH(C266,'2A'!$B$192:$B$227,0)),0)</f>
        <v>0</v>
      </c>
      <c r="H266" s="433">
        <f>IFERROR(INDEX('3A'!$G$192:$G$227,MATCH(C266,'3A'!$B$192:$B$227,0)),0)</f>
        <v>0</v>
      </c>
      <c r="I266" s="433">
        <f>IFERROR(INDEX('4A'!$G$192:$G$227,MATCH(C266,'4A'!$B$192:$B$227,0)),0)</f>
        <v>0</v>
      </c>
      <c r="J266" s="433">
        <f>IFERROR(INDEX('5A'!$G$192:$G$227,MATCH(C266,'5A'!$B$192:$B$227,0)),0)</f>
        <v>0</v>
      </c>
      <c r="K266" s="433">
        <f>IFERROR(INDEX('6A'!$G$192:$G$227,MATCH(C266,'6A'!$B$192:$B$227,0)),0)</f>
        <v>0</v>
      </c>
      <c r="L266" s="433">
        <f>IFERROR(INDEX('7A'!$G$192:$G$227,MATCH(C266,'7A'!$B$192:$B$227,0)),0)</f>
        <v>0</v>
      </c>
      <c r="M266" s="433">
        <f>IFERROR(INDEX('8A'!$G$192:$G$227,MATCH(C266,'8A'!$B$192:$B$227,0)),0)</f>
        <v>0</v>
      </c>
      <c r="N266" s="433">
        <f>IFERROR(INDEX('9A'!$G$192:$G$227,MATCH(C266,'9A'!$B$192:$B$227,0)),0)</f>
        <v>0</v>
      </c>
      <c r="O266" s="433">
        <f>IFERROR(INDEX('10A'!$G$192:$G$227,MATCH(C266,'10A'!$B$192:$B$227,0)),0)</f>
        <v>0</v>
      </c>
      <c r="P266" s="433">
        <f>IFERROR(INDEX('11A'!$G$192:$G$227,MATCH(C266,'11A'!$B$192:$B$227,0)),0)</f>
        <v>0</v>
      </c>
      <c r="Q266" s="433">
        <f>IFERROR(INDEX('12A'!$G$192:$G$227,MATCH(C266,'12A'!$B$192:$B$227,0)),0)</f>
        <v>0</v>
      </c>
      <c r="R266" s="433">
        <f>IFERROR(INDEX('13A'!$G$192:$G$227,MATCH(C266,'13A'!$B$192:$B$227,0)),0)</f>
        <v>0</v>
      </c>
      <c r="S266" s="433">
        <f>IFERROR(INDEX('14A'!$G$192:$G$227,MATCH(C266,'14A'!$B$192:$B$227,0)),0)</f>
        <v>0</v>
      </c>
      <c r="T266" s="433">
        <f>IFERROR(INDEX('15A'!$G$192:$G$227,MATCH(C266,'15A'!$B$192:$B$227,0)),0)</f>
        <v>0</v>
      </c>
      <c r="U266" s="433">
        <f>IFERROR(INDEX('16A'!$G$192:$G$227,MATCH($C266,'16A'!$B$192:$B$227,0)),0)</f>
        <v>0</v>
      </c>
      <c r="V266" s="433">
        <f>IFERROR(INDEX('17A'!$G$192:$G$227,MATCH($C266,'17A'!$B$192:$B$227,0)),0)</f>
        <v>0</v>
      </c>
      <c r="W266" s="433">
        <f>IFERROR(INDEX('18A'!$G$192:$G$227,MATCH($C266,'18A'!$B$192:$B$227,0)),0)</f>
        <v>0</v>
      </c>
      <c r="X266" s="433">
        <f>IFERROR(INDEX('19A'!$G$192:$G$227,MATCH($C266,'19A'!$B$192:$B$227,0)),0)</f>
        <v>0</v>
      </c>
      <c r="Y266" s="433">
        <f>IFERROR(INDEX('20A'!$G$192:$G$227,MATCH($C266,'20A'!$B$192:$B$227,0)),0)</f>
        <v>0</v>
      </c>
      <c r="Z266" s="433">
        <f>IFERROR(INDEX('21A'!$G$192:$G$227,MATCH($C266,'21A'!$B$192:$B$227,0)),0)</f>
        <v>0</v>
      </c>
      <c r="AA266" s="433">
        <f>IFERROR(INDEX('22A'!$G$192:$G$227,MATCH($C266,'22A'!$B$192:$B$227,0)),0)</f>
        <v>0</v>
      </c>
      <c r="AB266" s="433">
        <f>IFERROR(INDEX('23A'!$G$192:$G$227,MATCH($C266,'23A'!$B$192:$B$227,0)),0)</f>
        <v>0</v>
      </c>
      <c r="AC266" s="433">
        <f>IFERROR(INDEX('24A'!$G$192:$G$227,MATCH($C266,'24A'!$B$192:$B$227,0)),0)</f>
        <v>0</v>
      </c>
      <c r="AD266" s="433">
        <f>IFERROR(INDEX('25A'!$G$192:$G$227,MATCH($C266,'25A'!$B$192:$B$227,0)),0)</f>
        <v>0</v>
      </c>
      <c r="AE266" s="433">
        <f>IFERROR(INDEX('26A'!$G$192:$G$227,MATCH($C266,'26A'!$B$192:$B$227,0)),0)</f>
        <v>0</v>
      </c>
      <c r="AF266" s="433">
        <f>IFERROR(INDEX('27A'!$G$192:$G$227,MATCH($C266,'27A'!$B$192:$B$227,0)),0)</f>
        <v>0</v>
      </c>
      <c r="AG266" s="433">
        <f>IFERROR(INDEX('28A'!$G$192:$G$227,MATCH($C266,'28A'!$B$192:$B$227,0)),0)</f>
        <v>0</v>
      </c>
      <c r="AH266" s="433">
        <f>IFERROR(INDEX('29A'!$G$192:$G$227,MATCH($C266,'29A'!$B$192:$B$227,0)),0)</f>
        <v>0</v>
      </c>
      <c r="AI266" s="433">
        <f>IFERROR(INDEX('30A'!$G$192:$G$227,MATCH($C266,'30A'!$B$192:$B$227,0)),0)</f>
        <v>0</v>
      </c>
    </row>
    <row r="267" spans="1:35" ht="17.399999999999999" hidden="1">
      <c r="A267" s="314"/>
      <c r="B267" s="314"/>
      <c r="C267" s="302" t="s">
        <v>391</v>
      </c>
      <c r="D267" s="309" t="s">
        <v>209</v>
      </c>
      <c r="E267" s="303">
        <f t="shared" si="4"/>
        <v>0</v>
      </c>
      <c r="F267" s="433">
        <f>IFERROR(INDEX('1A'!$G$192:$G$227,MATCH(C267,'1A'!$B$192:$B$227,0)),0)</f>
        <v>0</v>
      </c>
      <c r="G267" s="433">
        <f>IFERROR(INDEX('2A'!$G$192:$G$227,MATCH(C267,'2A'!$B$192:$B$227,0)),0)</f>
        <v>0</v>
      </c>
      <c r="H267" s="433">
        <f>IFERROR(INDEX('3A'!$G$192:$G$227,MATCH(C267,'3A'!$B$192:$B$227,0)),0)</f>
        <v>0</v>
      </c>
      <c r="I267" s="433">
        <f>IFERROR(INDEX('4A'!$G$192:$G$227,MATCH(C267,'4A'!$B$192:$B$227,0)),0)</f>
        <v>0</v>
      </c>
      <c r="J267" s="433">
        <f>IFERROR(INDEX('5A'!$G$192:$G$227,MATCH(C267,'5A'!$B$192:$B$227,0)),0)</f>
        <v>0</v>
      </c>
      <c r="K267" s="433">
        <f>IFERROR(INDEX('6A'!$G$192:$G$227,MATCH(C267,'6A'!$B$192:$B$227,0)),0)</f>
        <v>0</v>
      </c>
      <c r="L267" s="433">
        <f>IFERROR(INDEX('7A'!$G$192:$G$227,MATCH(C267,'7A'!$B$192:$B$227,0)),0)</f>
        <v>0</v>
      </c>
      <c r="M267" s="433">
        <f>IFERROR(INDEX('8A'!$G$192:$G$227,MATCH(C267,'8A'!$B$192:$B$227,0)),0)</f>
        <v>0</v>
      </c>
      <c r="N267" s="433">
        <f>IFERROR(INDEX('9A'!$G$192:$G$227,MATCH(C267,'9A'!$B$192:$B$227,0)),0)</f>
        <v>0</v>
      </c>
      <c r="O267" s="433">
        <f>IFERROR(INDEX('10A'!$G$192:$G$227,MATCH(C267,'10A'!$B$192:$B$227,0)),0)</f>
        <v>0</v>
      </c>
      <c r="P267" s="433">
        <f>IFERROR(INDEX('11A'!$G$192:$G$227,MATCH(C267,'11A'!$B$192:$B$227,0)),0)</f>
        <v>0</v>
      </c>
      <c r="Q267" s="433">
        <f>IFERROR(INDEX('12A'!$G$192:$G$227,MATCH(C267,'12A'!$B$192:$B$227,0)),0)</f>
        <v>0</v>
      </c>
      <c r="R267" s="433">
        <f>IFERROR(INDEX('13A'!$G$192:$G$227,MATCH(C267,'13A'!$B$192:$B$227,0)),0)</f>
        <v>0</v>
      </c>
      <c r="S267" s="433">
        <f>IFERROR(INDEX('14A'!$G$192:$G$227,MATCH(C267,'14A'!$B$192:$B$227,0)),0)</f>
        <v>0</v>
      </c>
      <c r="T267" s="433">
        <f>IFERROR(INDEX('15A'!$G$192:$G$227,MATCH(C267,'15A'!$B$192:$B$227,0)),0)</f>
        <v>0</v>
      </c>
      <c r="U267" s="433">
        <f>IFERROR(INDEX('16A'!$G$192:$G$227,MATCH($C267,'16A'!$B$192:$B$227,0)),0)</f>
        <v>0</v>
      </c>
      <c r="V267" s="433">
        <f>IFERROR(INDEX('17A'!$G$192:$G$227,MATCH($C267,'17A'!$B$192:$B$227,0)),0)</f>
        <v>0</v>
      </c>
      <c r="W267" s="433">
        <f>IFERROR(INDEX('18A'!$G$192:$G$227,MATCH($C267,'18A'!$B$192:$B$227,0)),0)</f>
        <v>0</v>
      </c>
      <c r="X267" s="433">
        <f>IFERROR(INDEX('19A'!$G$192:$G$227,MATCH($C267,'19A'!$B$192:$B$227,0)),0)</f>
        <v>0</v>
      </c>
      <c r="Y267" s="433">
        <f>IFERROR(INDEX('20A'!$G$192:$G$227,MATCH($C267,'20A'!$B$192:$B$227,0)),0)</f>
        <v>0</v>
      </c>
      <c r="Z267" s="433">
        <f>IFERROR(INDEX('21A'!$G$192:$G$227,MATCH($C267,'21A'!$B$192:$B$227,0)),0)</f>
        <v>0</v>
      </c>
      <c r="AA267" s="433">
        <f>IFERROR(INDEX('22A'!$G$192:$G$227,MATCH($C267,'22A'!$B$192:$B$227,0)),0)</f>
        <v>0</v>
      </c>
      <c r="AB267" s="433">
        <f>IFERROR(INDEX('23A'!$G$192:$G$227,MATCH($C267,'23A'!$B$192:$B$227,0)),0)</f>
        <v>0</v>
      </c>
      <c r="AC267" s="433">
        <f>IFERROR(INDEX('24A'!$G$192:$G$227,MATCH($C267,'24A'!$B$192:$B$227,0)),0)</f>
        <v>0</v>
      </c>
      <c r="AD267" s="433">
        <f>IFERROR(INDEX('25A'!$G$192:$G$227,MATCH($C267,'25A'!$B$192:$B$227,0)),0)</f>
        <v>0</v>
      </c>
      <c r="AE267" s="433">
        <f>IFERROR(INDEX('26A'!$G$192:$G$227,MATCH($C267,'26A'!$B$192:$B$227,0)),0)</f>
        <v>0</v>
      </c>
      <c r="AF267" s="433">
        <f>IFERROR(INDEX('27A'!$G$192:$G$227,MATCH($C267,'27A'!$B$192:$B$227,0)),0)</f>
        <v>0</v>
      </c>
      <c r="AG267" s="433">
        <f>IFERROR(INDEX('28A'!$G$192:$G$227,MATCH($C267,'28A'!$B$192:$B$227,0)),0)</f>
        <v>0</v>
      </c>
      <c r="AH267" s="433">
        <f>IFERROR(INDEX('29A'!$G$192:$G$227,MATCH($C267,'29A'!$B$192:$B$227,0)),0)</f>
        <v>0</v>
      </c>
      <c r="AI267" s="433">
        <f>IFERROR(INDEX('30A'!$G$192:$G$227,MATCH($C267,'30A'!$B$192:$B$227,0)),0)</f>
        <v>0</v>
      </c>
    </row>
    <row r="268" spans="1:35" ht="17.399999999999999" hidden="1">
      <c r="A268" s="314"/>
      <c r="B268" s="314"/>
      <c r="C268" s="302" t="s">
        <v>392</v>
      </c>
      <c r="D268" s="309" t="s">
        <v>209</v>
      </c>
      <c r="E268" s="303">
        <f t="shared" si="4"/>
        <v>0</v>
      </c>
      <c r="F268" s="433">
        <f>IFERROR(INDEX('1A'!$G$192:$G$227,MATCH(C268,'1A'!$B$192:$B$227,0)),0)</f>
        <v>0</v>
      </c>
      <c r="G268" s="433">
        <f>IFERROR(INDEX('2A'!$G$192:$G$227,MATCH(C268,'2A'!$B$192:$B$227,0)),0)</f>
        <v>0</v>
      </c>
      <c r="H268" s="433">
        <f>IFERROR(INDEX('3A'!$G$192:$G$227,MATCH(C268,'3A'!$B$192:$B$227,0)),0)</f>
        <v>0</v>
      </c>
      <c r="I268" s="433">
        <f>IFERROR(INDEX('4A'!$G$192:$G$227,MATCH(C268,'4A'!$B$192:$B$227,0)),0)</f>
        <v>0</v>
      </c>
      <c r="J268" s="433">
        <f>IFERROR(INDEX('5A'!$G$192:$G$227,MATCH(C268,'5A'!$B$192:$B$227,0)),0)</f>
        <v>0</v>
      </c>
      <c r="K268" s="433">
        <f>IFERROR(INDEX('6A'!$G$192:$G$227,MATCH(C268,'6A'!$B$192:$B$227,0)),0)</f>
        <v>0</v>
      </c>
      <c r="L268" s="433">
        <f>IFERROR(INDEX('7A'!$G$192:$G$227,MATCH(C268,'7A'!$B$192:$B$227,0)),0)</f>
        <v>0</v>
      </c>
      <c r="M268" s="433">
        <f>IFERROR(INDEX('8A'!$G$192:$G$227,MATCH(C268,'8A'!$B$192:$B$227,0)),0)</f>
        <v>0</v>
      </c>
      <c r="N268" s="433">
        <f>IFERROR(INDEX('9A'!$G$192:$G$227,MATCH(C268,'9A'!$B$192:$B$227,0)),0)</f>
        <v>0</v>
      </c>
      <c r="O268" s="433">
        <f>IFERROR(INDEX('10A'!$G$192:$G$227,MATCH(C268,'10A'!$B$192:$B$227,0)),0)</f>
        <v>0</v>
      </c>
      <c r="P268" s="433">
        <f>IFERROR(INDEX('11A'!$G$192:$G$227,MATCH(C268,'11A'!$B$192:$B$227,0)),0)</f>
        <v>0</v>
      </c>
      <c r="Q268" s="433">
        <f>IFERROR(INDEX('12A'!$G$192:$G$227,MATCH(C268,'12A'!$B$192:$B$227,0)),0)</f>
        <v>0</v>
      </c>
      <c r="R268" s="433">
        <f>IFERROR(INDEX('13A'!$G$192:$G$227,MATCH(C268,'13A'!$B$192:$B$227,0)),0)</f>
        <v>0</v>
      </c>
      <c r="S268" s="433">
        <f>IFERROR(INDEX('14A'!$G$192:$G$227,MATCH(C268,'14A'!$B$192:$B$227,0)),0)</f>
        <v>0</v>
      </c>
      <c r="T268" s="433">
        <f>IFERROR(INDEX('15A'!$G$192:$G$227,MATCH(C268,'15A'!$B$192:$B$227,0)),0)</f>
        <v>0</v>
      </c>
      <c r="U268" s="433">
        <f>IFERROR(INDEX('16A'!$G$192:$G$227,MATCH($C268,'16A'!$B$192:$B$227,0)),0)</f>
        <v>0</v>
      </c>
      <c r="V268" s="433">
        <f>IFERROR(INDEX('17A'!$G$192:$G$227,MATCH($C268,'17A'!$B$192:$B$227,0)),0)</f>
        <v>0</v>
      </c>
      <c r="W268" s="433">
        <f>IFERROR(INDEX('18A'!$G$192:$G$227,MATCH($C268,'18A'!$B$192:$B$227,0)),0)</f>
        <v>0</v>
      </c>
      <c r="X268" s="433">
        <f>IFERROR(INDEX('19A'!$G$192:$G$227,MATCH($C268,'19A'!$B$192:$B$227,0)),0)</f>
        <v>0</v>
      </c>
      <c r="Y268" s="433">
        <f>IFERROR(INDEX('20A'!$G$192:$G$227,MATCH($C268,'20A'!$B$192:$B$227,0)),0)</f>
        <v>0</v>
      </c>
      <c r="Z268" s="433">
        <f>IFERROR(INDEX('21A'!$G$192:$G$227,MATCH($C268,'21A'!$B$192:$B$227,0)),0)</f>
        <v>0</v>
      </c>
      <c r="AA268" s="433">
        <f>IFERROR(INDEX('22A'!$G$192:$G$227,MATCH($C268,'22A'!$B$192:$B$227,0)),0)</f>
        <v>0</v>
      </c>
      <c r="AB268" s="433">
        <f>IFERROR(INDEX('23A'!$G$192:$G$227,MATCH($C268,'23A'!$B$192:$B$227,0)),0)</f>
        <v>0</v>
      </c>
      <c r="AC268" s="433">
        <f>IFERROR(INDEX('24A'!$G$192:$G$227,MATCH($C268,'24A'!$B$192:$B$227,0)),0)</f>
        <v>0</v>
      </c>
      <c r="AD268" s="433">
        <f>IFERROR(INDEX('25A'!$G$192:$G$227,MATCH($C268,'25A'!$B$192:$B$227,0)),0)</f>
        <v>0</v>
      </c>
      <c r="AE268" s="433">
        <f>IFERROR(INDEX('26A'!$G$192:$G$227,MATCH($C268,'26A'!$B$192:$B$227,0)),0)</f>
        <v>0</v>
      </c>
      <c r="AF268" s="433">
        <f>IFERROR(INDEX('27A'!$G$192:$G$227,MATCH($C268,'27A'!$B$192:$B$227,0)),0)</f>
        <v>0</v>
      </c>
      <c r="AG268" s="433">
        <f>IFERROR(INDEX('28A'!$G$192:$G$227,MATCH($C268,'28A'!$B$192:$B$227,0)),0)</f>
        <v>0</v>
      </c>
      <c r="AH268" s="433">
        <f>IFERROR(INDEX('29A'!$G$192:$G$227,MATCH($C268,'29A'!$B$192:$B$227,0)),0)</f>
        <v>0</v>
      </c>
      <c r="AI268" s="433">
        <f>IFERROR(INDEX('30A'!$G$192:$G$227,MATCH($C268,'30A'!$B$192:$B$227,0)),0)</f>
        <v>0</v>
      </c>
    </row>
    <row r="269" spans="1:35" ht="17.399999999999999" hidden="1">
      <c r="A269" s="314"/>
      <c r="B269" s="314"/>
      <c r="C269" s="302" t="s">
        <v>393</v>
      </c>
      <c r="D269" s="309" t="s">
        <v>209</v>
      </c>
      <c r="E269" s="303">
        <f t="shared" si="4"/>
        <v>0</v>
      </c>
      <c r="F269" s="433">
        <f>IFERROR(INDEX('1A'!$G$192:$G$227,MATCH(C269,'1A'!$B$192:$B$227,0)),0)</f>
        <v>0</v>
      </c>
      <c r="G269" s="433">
        <f>IFERROR(INDEX('2A'!$G$192:$G$227,MATCH(C269,'2A'!$B$192:$B$227,0)),0)</f>
        <v>0</v>
      </c>
      <c r="H269" s="433">
        <f>IFERROR(INDEX('3A'!$G$192:$G$227,MATCH(C269,'3A'!$B$192:$B$227,0)),0)</f>
        <v>0</v>
      </c>
      <c r="I269" s="433">
        <f>IFERROR(INDEX('4A'!$G$192:$G$227,MATCH(C269,'4A'!$B$192:$B$227,0)),0)</f>
        <v>0</v>
      </c>
      <c r="J269" s="433">
        <f>IFERROR(INDEX('5A'!$G$192:$G$227,MATCH(C269,'5A'!$B$192:$B$227,0)),0)</f>
        <v>0</v>
      </c>
      <c r="K269" s="433">
        <f>IFERROR(INDEX('6A'!$G$192:$G$227,MATCH(C269,'6A'!$B$192:$B$227,0)),0)</f>
        <v>0</v>
      </c>
      <c r="L269" s="433">
        <f>IFERROR(INDEX('7A'!$G$192:$G$227,MATCH(C269,'7A'!$B$192:$B$227,0)),0)</f>
        <v>0</v>
      </c>
      <c r="M269" s="433">
        <f>IFERROR(INDEX('8A'!$G$192:$G$227,MATCH(C269,'8A'!$B$192:$B$227,0)),0)</f>
        <v>0</v>
      </c>
      <c r="N269" s="433">
        <f>IFERROR(INDEX('9A'!$G$192:$G$227,MATCH(C269,'9A'!$B$192:$B$227,0)),0)</f>
        <v>0</v>
      </c>
      <c r="O269" s="433">
        <f>IFERROR(INDEX('10A'!$G$192:$G$227,MATCH(C269,'10A'!$B$192:$B$227,0)),0)</f>
        <v>0</v>
      </c>
      <c r="P269" s="433">
        <f>IFERROR(INDEX('11A'!$G$192:$G$227,MATCH(C269,'11A'!$B$192:$B$227,0)),0)</f>
        <v>0</v>
      </c>
      <c r="Q269" s="433">
        <f>IFERROR(INDEX('12A'!$G$192:$G$227,MATCH(C269,'12A'!$B$192:$B$227,0)),0)</f>
        <v>0</v>
      </c>
      <c r="R269" s="433">
        <f>IFERROR(INDEX('13A'!$G$192:$G$227,MATCH(C269,'13A'!$B$192:$B$227,0)),0)</f>
        <v>0</v>
      </c>
      <c r="S269" s="433">
        <f>IFERROR(INDEX('14A'!$G$192:$G$227,MATCH(C269,'14A'!$B$192:$B$227,0)),0)</f>
        <v>0</v>
      </c>
      <c r="T269" s="433">
        <f>IFERROR(INDEX('15A'!$G$192:$G$227,MATCH(C269,'15A'!$B$192:$B$227,0)),0)</f>
        <v>0</v>
      </c>
      <c r="U269" s="433">
        <f>IFERROR(INDEX('16A'!$G$192:$G$227,MATCH($C269,'16A'!$B$192:$B$227,0)),0)</f>
        <v>0</v>
      </c>
      <c r="V269" s="433">
        <f>IFERROR(INDEX('17A'!$G$192:$G$227,MATCH($C269,'17A'!$B$192:$B$227,0)),0)</f>
        <v>0</v>
      </c>
      <c r="W269" s="433">
        <f>IFERROR(INDEX('18A'!$G$192:$G$227,MATCH($C269,'18A'!$B$192:$B$227,0)),0)</f>
        <v>0</v>
      </c>
      <c r="X269" s="433">
        <f>IFERROR(INDEX('19A'!$G$192:$G$227,MATCH($C269,'19A'!$B$192:$B$227,0)),0)</f>
        <v>0</v>
      </c>
      <c r="Y269" s="433">
        <f>IFERROR(INDEX('20A'!$G$192:$G$227,MATCH($C269,'20A'!$B$192:$B$227,0)),0)</f>
        <v>0</v>
      </c>
      <c r="Z269" s="433">
        <f>IFERROR(INDEX('21A'!$G$192:$G$227,MATCH($C269,'21A'!$B$192:$B$227,0)),0)</f>
        <v>0</v>
      </c>
      <c r="AA269" s="433">
        <f>IFERROR(INDEX('22A'!$G$192:$G$227,MATCH($C269,'22A'!$B$192:$B$227,0)),0)</f>
        <v>0</v>
      </c>
      <c r="AB269" s="433">
        <f>IFERROR(INDEX('23A'!$G$192:$G$227,MATCH($C269,'23A'!$B$192:$B$227,0)),0)</f>
        <v>0</v>
      </c>
      <c r="AC269" s="433">
        <f>IFERROR(INDEX('24A'!$G$192:$G$227,MATCH($C269,'24A'!$B$192:$B$227,0)),0)</f>
        <v>0</v>
      </c>
      <c r="AD269" s="433">
        <f>IFERROR(INDEX('25A'!$G$192:$G$227,MATCH($C269,'25A'!$B$192:$B$227,0)),0)</f>
        <v>0</v>
      </c>
      <c r="AE269" s="433">
        <f>IFERROR(INDEX('26A'!$G$192:$G$227,MATCH($C269,'26A'!$B$192:$B$227,0)),0)</f>
        <v>0</v>
      </c>
      <c r="AF269" s="433">
        <f>IFERROR(INDEX('27A'!$G$192:$G$227,MATCH($C269,'27A'!$B$192:$B$227,0)),0)</f>
        <v>0</v>
      </c>
      <c r="AG269" s="433">
        <f>IFERROR(INDEX('28A'!$G$192:$G$227,MATCH($C269,'28A'!$B$192:$B$227,0)),0)</f>
        <v>0</v>
      </c>
      <c r="AH269" s="433">
        <f>IFERROR(INDEX('29A'!$G$192:$G$227,MATCH($C269,'29A'!$B$192:$B$227,0)),0)</f>
        <v>0</v>
      </c>
      <c r="AI269" s="433">
        <f>IFERROR(INDEX('30A'!$G$192:$G$227,MATCH($C269,'30A'!$B$192:$B$227,0)),0)</f>
        <v>0</v>
      </c>
    </row>
    <row r="270" spans="1:35" ht="17.399999999999999" hidden="1">
      <c r="A270" s="314"/>
      <c r="B270" s="314"/>
      <c r="C270" s="302" t="s">
        <v>394</v>
      </c>
      <c r="D270" s="309" t="s">
        <v>209</v>
      </c>
      <c r="E270" s="303">
        <f t="shared" si="4"/>
        <v>0</v>
      </c>
      <c r="F270" s="433">
        <f>IFERROR(INDEX('1A'!$G$192:$G$227,MATCH(C270,'1A'!$B$192:$B$227,0)),0)</f>
        <v>0</v>
      </c>
      <c r="G270" s="433">
        <f>IFERROR(INDEX('2A'!$G$192:$G$227,MATCH(C270,'2A'!$B$192:$B$227,0)),0)</f>
        <v>0</v>
      </c>
      <c r="H270" s="433">
        <f>IFERROR(INDEX('3A'!$G$192:$G$227,MATCH(C270,'3A'!$B$192:$B$227,0)),0)</f>
        <v>0</v>
      </c>
      <c r="I270" s="433">
        <f>IFERROR(INDEX('4A'!$G$192:$G$227,MATCH(C270,'4A'!$B$192:$B$227,0)),0)</f>
        <v>0</v>
      </c>
      <c r="J270" s="433">
        <f>IFERROR(INDEX('5A'!$G$192:$G$227,MATCH(C270,'5A'!$B$192:$B$227,0)),0)</f>
        <v>0</v>
      </c>
      <c r="K270" s="433">
        <f>IFERROR(INDEX('6A'!$G$192:$G$227,MATCH(C270,'6A'!$B$192:$B$227,0)),0)</f>
        <v>0</v>
      </c>
      <c r="L270" s="433">
        <f>IFERROR(INDEX('7A'!$G$192:$G$227,MATCH(C270,'7A'!$B$192:$B$227,0)),0)</f>
        <v>0</v>
      </c>
      <c r="M270" s="433">
        <f>IFERROR(INDEX('8A'!$G$192:$G$227,MATCH(C270,'8A'!$B$192:$B$227,0)),0)</f>
        <v>0</v>
      </c>
      <c r="N270" s="433">
        <f>IFERROR(INDEX('9A'!$G$192:$G$227,MATCH(C270,'9A'!$B$192:$B$227,0)),0)</f>
        <v>0</v>
      </c>
      <c r="O270" s="433">
        <f>IFERROR(INDEX('10A'!$G$192:$G$227,MATCH(C270,'10A'!$B$192:$B$227,0)),0)</f>
        <v>0</v>
      </c>
      <c r="P270" s="433">
        <f>IFERROR(INDEX('11A'!$G$192:$G$227,MATCH(C270,'11A'!$B$192:$B$227,0)),0)</f>
        <v>0</v>
      </c>
      <c r="Q270" s="433">
        <f>IFERROR(INDEX('12A'!$G$192:$G$227,MATCH(C270,'12A'!$B$192:$B$227,0)),0)</f>
        <v>0</v>
      </c>
      <c r="R270" s="433">
        <f>IFERROR(INDEX('13A'!$G$192:$G$227,MATCH(C270,'13A'!$B$192:$B$227,0)),0)</f>
        <v>0</v>
      </c>
      <c r="S270" s="433">
        <f>IFERROR(INDEX('14A'!$G$192:$G$227,MATCH(C270,'14A'!$B$192:$B$227,0)),0)</f>
        <v>0</v>
      </c>
      <c r="T270" s="433">
        <f>IFERROR(INDEX('15A'!$G$192:$G$227,MATCH(C270,'15A'!$B$192:$B$227,0)),0)</f>
        <v>0</v>
      </c>
      <c r="U270" s="433">
        <f>IFERROR(INDEX('16A'!$G$192:$G$227,MATCH($C270,'16A'!$B$192:$B$227,0)),0)</f>
        <v>0</v>
      </c>
      <c r="V270" s="433">
        <f>IFERROR(INDEX('17A'!$G$192:$G$227,MATCH($C270,'17A'!$B$192:$B$227,0)),0)</f>
        <v>0</v>
      </c>
      <c r="W270" s="433">
        <f>IFERROR(INDEX('18A'!$G$192:$G$227,MATCH($C270,'18A'!$B$192:$B$227,0)),0)</f>
        <v>0</v>
      </c>
      <c r="X270" s="433">
        <f>IFERROR(INDEX('19A'!$G$192:$G$227,MATCH($C270,'19A'!$B$192:$B$227,0)),0)</f>
        <v>0</v>
      </c>
      <c r="Y270" s="433">
        <f>IFERROR(INDEX('20A'!$G$192:$G$227,MATCH($C270,'20A'!$B$192:$B$227,0)),0)</f>
        <v>0</v>
      </c>
      <c r="Z270" s="433">
        <f>IFERROR(INDEX('21A'!$G$192:$G$227,MATCH($C270,'21A'!$B$192:$B$227,0)),0)</f>
        <v>0</v>
      </c>
      <c r="AA270" s="433">
        <f>IFERROR(INDEX('22A'!$G$192:$G$227,MATCH($C270,'22A'!$B$192:$B$227,0)),0)</f>
        <v>0</v>
      </c>
      <c r="AB270" s="433">
        <f>IFERROR(INDEX('23A'!$G$192:$G$227,MATCH($C270,'23A'!$B$192:$B$227,0)),0)</f>
        <v>0</v>
      </c>
      <c r="AC270" s="433">
        <f>IFERROR(INDEX('24A'!$G$192:$G$227,MATCH($C270,'24A'!$B$192:$B$227,0)),0)</f>
        <v>0</v>
      </c>
      <c r="AD270" s="433">
        <f>IFERROR(INDEX('25A'!$G$192:$G$227,MATCH($C270,'25A'!$B$192:$B$227,0)),0)</f>
        <v>0</v>
      </c>
      <c r="AE270" s="433">
        <f>IFERROR(INDEX('26A'!$G$192:$G$227,MATCH($C270,'26A'!$B$192:$B$227,0)),0)</f>
        <v>0</v>
      </c>
      <c r="AF270" s="433">
        <f>IFERROR(INDEX('27A'!$G$192:$G$227,MATCH($C270,'27A'!$B$192:$B$227,0)),0)</f>
        <v>0</v>
      </c>
      <c r="AG270" s="433">
        <f>IFERROR(INDEX('28A'!$G$192:$G$227,MATCH($C270,'28A'!$B$192:$B$227,0)),0)</f>
        <v>0</v>
      </c>
      <c r="AH270" s="433">
        <f>IFERROR(INDEX('29A'!$G$192:$G$227,MATCH($C270,'29A'!$B$192:$B$227,0)),0)</f>
        <v>0</v>
      </c>
      <c r="AI270" s="433">
        <f>IFERROR(INDEX('30A'!$G$192:$G$227,MATCH($C270,'30A'!$B$192:$B$227,0)),0)</f>
        <v>0</v>
      </c>
    </row>
    <row r="271" spans="1:35" ht="17.399999999999999" hidden="1">
      <c r="A271" s="314"/>
      <c r="B271" s="314"/>
      <c r="C271" s="302" t="s">
        <v>395</v>
      </c>
      <c r="D271" s="309" t="s">
        <v>209</v>
      </c>
      <c r="E271" s="303">
        <f t="shared" si="4"/>
        <v>0</v>
      </c>
      <c r="F271" s="433">
        <f>IFERROR(INDEX('1A'!$G$192:$G$227,MATCH(C271,'1A'!$B$192:$B$227,0)),0)</f>
        <v>0</v>
      </c>
      <c r="G271" s="433">
        <f>IFERROR(INDEX('2A'!$G$192:$G$227,MATCH(C271,'2A'!$B$192:$B$227,0)),0)</f>
        <v>0</v>
      </c>
      <c r="H271" s="433">
        <f>IFERROR(INDEX('3A'!$G$192:$G$227,MATCH(C271,'3A'!$B$192:$B$227,0)),0)</f>
        <v>0</v>
      </c>
      <c r="I271" s="433">
        <f>IFERROR(INDEX('4A'!$G$192:$G$227,MATCH(C271,'4A'!$B$192:$B$227,0)),0)</f>
        <v>0</v>
      </c>
      <c r="J271" s="433">
        <f>IFERROR(INDEX('5A'!$G$192:$G$227,MATCH(C271,'5A'!$B$192:$B$227,0)),0)</f>
        <v>0</v>
      </c>
      <c r="K271" s="433">
        <f>IFERROR(INDEX('6A'!$G$192:$G$227,MATCH(C271,'6A'!$B$192:$B$227,0)),0)</f>
        <v>0</v>
      </c>
      <c r="L271" s="433">
        <f>IFERROR(INDEX('7A'!$G$192:$G$227,MATCH(C271,'7A'!$B$192:$B$227,0)),0)</f>
        <v>0</v>
      </c>
      <c r="M271" s="433">
        <f>IFERROR(INDEX('8A'!$G$192:$G$227,MATCH(C271,'8A'!$B$192:$B$227,0)),0)</f>
        <v>0</v>
      </c>
      <c r="N271" s="433">
        <f>IFERROR(INDEX('9A'!$G$192:$G$227,MATCH(C271,'9A'!$B$192:$B$227,0)),0)</f>
        <v>0</v>
      </c>
      <c r="O271" s="433">
        <f>IFERROR(INDEX('10A'!$G$192:$G$227,MATCH(C271,'10A'!$B$192:$B$227,0)),0)</f>
        <v>0</v>
      </c>
      <c r="P271" s="433">
        <f>IFERROR(INDEX('11A'!$G$192:$G$227,MATCH(C271,'11A'!$B$192:$B$227,0)),0)</f>
        <v>0</v>
      </c>
      <c r="Q271" s="433">
        <f>IFERROR(INDEX('12A'!$G$192:$G$227,MATCH(C271,'12A'!$B$192:$B$227,0)),0)</f>
        <v>0</v>
      </c>
      <c r="R271" s="433">
        <f>IFERROR(INDEX('13A'!$G$192:$G$227,MATCH(C271,'13A'!$B$192:$B$227,0)),0)</f>
        <v>0</v>
      </c>
      <c r="S271" s="433">
        <f>IFERROR(INDEX('14A'!$G$192:$G$227,MATCH(C271,'14A'!$B$192:$B$227,0)),0)</f>
        <v>0</v>
      </c>
      <c r="T271" s="433">
        <f>IFERROR(INDEX('15A'!$G$192:$G$227,MATCH(C271,'15A'!$B$192:$B$227,0)),0)</f>
        <v>0</v>
      </c>
      <c r="U271" s="433">
        <f>IFERROR(INDEX('16A'!$G$192:$G$227,MATCH($C271,'16A'!$B$192:$B$227,0)),0)</f>
        <v>0</v>
      </c>
      <c r="V271" s="433">
        <f>IFERROR(INDEX('17A'!$G$192:$G$227,MATCH($C271,'17A'!$B$192:$B$227,0)),0)</f>
        <v>0</v>
      </c>
      <c r="W271" s="433">
        <f>IFERROR(INDEX('18A'!$G$192:$G$227,MATCH($C271,'18A'!$B$192:$B$227,0)),0)</f>
        <v>0</v>
      </c>
      <c r="X271" s="433">
        <f>IFERROR(INDEX('19A'!$G$192:$G$227,MATCH($C271,'19A'!$B$192:$B$227,0)),0)</f>
        <v>0</v>
      </c>
      <c r="Y271" s="433">
        <f>IFERROR(INDEX('20A'!$G$192:$G$227,MATCH($C271,'20A'!$B$192:$B$227,0)),0)</f>
        <v>0</v>
      </c>
      <c r="Z271" s="433">
        <f>IFERROR(INDEX('21A'!$G$192:$G$227,MATCH($C271,'21A'!$B$192:$B$227,0)),0)</f>
        <v>0</v>
      </c>
      <c r="AA271" s="433">
        <f>IFERROR(INDEX('22A'!$G$192:$G$227,MATCH($C271,'22A'!$B$192:$B$227,0)),0)</f>
        <v>0</v>
      </c>
      <c r="AB271" s="433">
        <f>IFERROR(INDEX('23A'!$G$192:$G$227,MATCH($C271,'23A'!$B$192:$B$227,0)),0)</f>
        <v>0</v>
      </c>
      <c r="AC271" s="433">
        <f>IFERROR(INDEX('24A'!$G$192:$G$227,MATCH($C271,'24A'!$B$192:$B$227,0)),0)</f>
        <v>0</v>
      </c>
      <c r="AD271" s="433">
        <f>IFERROR(INDEX('25A'!$G$192:$G$227,MATCH($C271,'25A'!$B$192:$B$227,0)),0)</f>
        <v>0</v>
      </c>
      <c r="AE271" s="433">
        <f>IFERROR(INDEX('26A'!$G$192:$G$227,MATCH($C271,'26A'!$B$192:$B$227,0)),0)</f>
        <v>0</v>
      </c>
      <c r="AF271" s="433">
        <f>IFERROR(INDEX('27A'!$G$192:$G$227,MATCH($C271,'27A'!$B$192:$B$227,0)),0)</f>
        <v>0</v>
      </c>
      <c r="AG271" s="433">
        <f>IFERROR(INDEX('28A'!$G$192:$G$227,MATCH($C271,'28A'!$B$192:$B$227,0)),0)</f>
        <v>0</v>
      </c>
      <c r="AH271" s="433">
        <f>IFERROR(INDEX('29A'!$G$192:$G$227,MATCH($C271,'29A'!$B$192:$B$227,0)),0)</f>
        <v>0</v>
      </c>
      <c r="AI271" s="433">
        <f>IFERROR(INDEX('30A'!$G$192:$G$227,MATCH($C271,'30A'!$B$192:$B$227,0)),0)</f>
        <v>0</v>
      </c>
    </row>
    <row r="272" spans="1:35" ht="17.399999999999999">
      <c r="A272" s="314"/>
      <c r="B272" s="314"/>
      <c r="C272" s="302" t="s">
        <v>396</v>
      </c>
      <c r="D272" s="309" t="s">
        <v>209</v>
      </c>
      <c r="E272" s="303">
        <f t="shared" si="4"/>
        <v>0</v>
      </c>
      <c r="F272" s="433">
        <f>IFERROR(INDEX('1A'!$G$192:$G$227,MATCH(C272,'1A'!$B$192:$B$227,0)),0)</f>
        <v>0</v>
      </c>
      <c r="G272" s="433">
        <f>IFERROR(INDEX('2A'!$G$192:$G$227,MATCH(C272,'2A'!$B$192:$B$227,0)),0)</f>
        <v>0</v>
      </c>
      <c r="H272" s="433">
        <f>IFERROR(INDEX('3A'!$G$192:$G$227,MATCH(C272,'3A'!$B$192:$B$227,0)),0)</f>
        <v>0</v>
      </c>
      <c r="I272" s="433">
        <f>IFERROR(INDEX('4A'!$G$192:$G$227,MATCH(C272,'4A'!$B$192:$B$227,0)),0)</f>
        <v>0</v>
      </c>
      <c r="J272" s="433">
        <f>IFERROR(INDEX('5A'!$G$192:$G$227,MATCH(C272,'5A'!$B$192:$B$227,0)),0)</f>
        <v>0</v>
      </c>
      <c r="K272" s="433">
        <f>IFERROR(INDEX('6A'!$G$192:$G$227,MATCH(C272,'6A'!$B$192:$B$227,0)),0)</f>
        <v>0</v>
      </c>
      <c r="L272" s="433">
        <f>IFERROR(INDEX('7A'!$G$192:$G$227,MATCH(C272,'7A'!$B$192:$B$227,0)),0)</f>
        <v>0</v>
      </c>
      <c r="M272" s="433">
        <f>IFERROR(INDEX('8A'!$G$192:$G$227,MATCH(C272,'8A'!$B$192:$B$227,0)),0)</f>
        <v>0</v>
      </c>
      <c r="N272" s="433">
        <f>IFERROR(INDEX('9A'!$G$192:$G$227,MATCH(C272,'9A'!$B$192:$B$227,0)),0)</f>
        <v>0</v>
      </c>
      <c r="O272" s="433">
        <f>IFERROR(INDEX('10A'!$G$192:$G$227,MATCH(C272,'10A'!$B$192:$B$227,0)),0)</f>
        <v>0</v>
      </c>
      <c r="P272" s="433">
        <f>IFERROR(INDEX('11A'!$G$192:$G$227,MATCH(C272,'11A'!$B$192:$B$227,0)),0)</f>
        <v>0</v>
      </c>
      <c r="Q272" s="433">
        <f>IFERROR(INDEX('12A'!$G$192:$G$227,MATCH(C272,'12A'!$B$192:$B$227,0)),0)</f>
        <v>0</v>
      </c>
      <c r="R272" s="433">
        <f>IFERROR(INDEX('13A'!$G$192:$G$227,MATCH(C272,'13A'!$B$192:$B$227,0)),0)</f>
        <v>0</v>
      </c>
      <c r="S272" s="433">
        <f>IFERROR(INDEX('14A'!$G$192:$G$227,MATCH(C272,'14A'!$B$192:$B$227,0)),0)</f>
        <v>0</v>
      </c>
      <c r="T272" s="433">
        <f>IFERROR(INDEX('15A'!$G$192:$G$227,MATCH(C272,'15A'!$B$192:$B$227,0)),0)</f>
        <v>0</v>
      </c>
      <c r="U272" s="433">
        <f>IFERROR(INDEX('16A'!$G$192:$G$227,MATCH($C272,'16A'!$B$192:$B$227,0)),0)</f>
        <v>0</v>
      </c>
      <c r="V272" s="433">
        <f>IFERROR(INDEX('17A'!$G$192:$G$227,MATCH($C272,'17A'!$B$192:$B$227,0)),0)</f>
        <v>0</v>
      </c>
      <c r="W272" s="433">
        <f>IFERROR(INDEX('18A'!$G$192:$G$227,MATCH($C272,'18A'!$B$192:$B$227,0)),0)</f>
        <v>0</v>
      </c>
      <c r="X272" s="433">
        <f>IFERROR(INDEX('19A'!$G$192:$G$227,MATCH($C272,'19A'!$B$192:$B$227,0)),0)</f>
        <v>0</v>
      </c>
      <c r="Y272" s="433">
        <f>IFERROR(INDEX('20A'!$G$192:$G$227,MATCH($C272,'20A'!$B$192:$B$227,0)),0)</f>
        <v>0</v>
      </c>
      <c r="Z272" s="433">
        <f>IFERROR(INDEX('21A'!$G$192:$G$227,MATCH($C272,'21A'!$B$192:$B$227,0)),0)</f>
        <v>0</v>
      </c>
      <c r="AA272" s="433">
        <f>IFERROR(INDEX('22A'!$G$192:$G$227,MATCH($C272,'22A'!$B$192:$B$227,0)),0)</f>
        <v>0</v>
      </c>
      <c r="AB272" s="433">
        <f>IFERROR(INDEX('23A'!$G$192:$G$227,MATCH($C272,'23A'!$B$192:$B$227,0)),0)</f>
        <v>0</v>
      </c>
      <c r="AC272" s="433">
        <f>IFERROR(INDEX('24A'!$G$192:$G$227,MATCH($C272,'24A'!$B$192:$B$227,0)),0)</f>
        <v>0</v>
      </c>
      <c r="AD272" s="433">
        <f>IFERROR(INDEX('25A'!$G$192:$G$227,MATCH($C272,'25A'!$B$192:$B$227,0)),0)</f>
        <v>0</v>
      </c>
      <c r="AE272" s="433">
        <f>IFERROR(INDEX('26A'!$G$192:$G$227,MATCH($C272,'26A'!$B$192:$B$227,0)),0)</f>
        <v>0</v>
      </c>
      <c r="AF272" s="433">
        <f>IFERROR(INDEX('27A'!$G$192:$G$227,MATCH($C272,'27A'!$B$192:$B$227,0)),0)</f>
        <v>0</v>
      </c>
      <c r="AG272" s="433">
        <f>IFERROR(INDEX('28A'!$G$192:$G$227,MATCH($C272,'28A'!$B$192:$B$227,0)),0)</f>
        <v>0</v>
      </c>
      <c r="AH272" s="433">
        <f>IFERROR(INDEX('29A'!$G$192:$G$227,MATCH($C272,'29A'!$B$192:$B$227,0)),0)</f>
        <v>0</v>
      </c>
      <c r="AI272" s="433">
        <f>IFERROR(INDEX('30A'!$G$192:$G$227,MATCH($C272,'30A'!$B$192:$B$227,0)),0)</f>
        <v>0</v>
      </c>
    </row>
    <row r="273" spans="1:35" ht="17.399999999999999" hidden="1">
      <c r="A273" s="314"/>
      <c r="B273" s="314"/>
      <c r="C273" s="302" t="s">
        <v>397</v>
      </c>
      <c r="D273" s="309" t="s">
        <v>209</v>
      </c>
      <c r="E273" s="303">
        <f t="shared" si="4"/>
        <v>0</v>
      </c>
      <c r="F273" s="433">
        <f>IFERROR(INDEX('1A'!$G$192:$G$227,MATCH(C273,'1A'!$B$192:$B$227,0)),0)</f>
        <v>0</v>
      </c>
      <c r="G273" s="433">
        <f>IFERROR(INDEX('2A'!$G$192:$G$227,MATCH(C273,'2A'!$B$192:$B$227,0)),0)</f>
        <v>0</v>
      </c>
      <c r="H273" s="433">
        <f>IFERROR(INDEX('3A'!$G$192:$G$227,MATCH(C273,'3A'!$B$192:$B$227,0)),0)</f>
        <v>0</v>
      </c>
      <c r="I273" s="433">
        <f>IFERROR(INDEX('4A'!$G$192:$G$227,MATCH(C273,'4A'!$B$192:$B$227,0)),0)</f>
        <v>0</v>
      </c>
      <c r="J273" s="433">
        <f>IFERROR(INDEX('5A'!$G$192:$G$227,MATCH(C273,'5A'!$B$192:$B$227,0)),0)</f>
        <v>0</v>
      </c>
      <c r="K273" s="433">
        <f>IFERROR(INDEX('6A'!$G$192:$G$227,MATCH(C273,'6A'!$B$192:$B$227,0)),0)</f>
        <v>0</v>
      </c>
      <c r="L273" s="433">
        <f>IFERROR(INDEX('7A'!$G$192:$G$227,MATCH(C273,'7A'!$B$192:$B$227,0)),0)</f>
        <v>0</v>
      </c>
      <c r="M273" s="433">
        <f>IFERROR(INDEX('8A'!$G$192:$G$227,MATCH(C273,'8A'!$B$192:$B$227,0)),0)</f>
        <v>0</v>
      </c>
      <c r="N273" s="433">
        <f>IFERROR(INDEX('9A'!$G$192:$G$227,MATCH(C273,'9A'!$B$192:$B$227,0)),0)</f>
        <v>0</v>
      </c>
      <c r="O273" s="433">
        <f>IFERROR(INDEX('10A'!$G$192:$G$227,MATCH(C273,'10A'!$B$192:$B$227,0)),0)</f>
        <v>0</v>
      </c>
      <c r="P273" s="433">
        <f>IFERROR(INDEX('11A'!$G$192:$G$227,MATCH(C273,'11A'!$B$192:$B$227,0)),0)</f>
        <v>0</v>
      </c>
      <c r="Q273" s="433">
        <f>IFERROR(INDEX('12A'!$G$192:$G$227,MATCH(C273,'12A'!$B$192:$B$227,0)),0)</f>
        <v>0</v>
      </c>
      <c r="R273" s="433">
        <f>IFERROR(INDEX('13A'!$G$192:$G$227,MATCH(C273,'13A'!$B$192:$B$227,0)),0)</f>
        <v>0</v>
      </c>
      <c r="S273" s="433">
        <f>IFERROR(INDEX('14A'!$G$192:$G$227,MATCH(C273,'14A'!$B$192:$B$227,0)),0)</f>
        <v>0</v>
      </c>
      <c r="T273" s="433">
        <f>IFERROR(INDEX('15A'!$G$192:$G$227,MATCH(C273,'15A'!$B$192:$B$227,0)),0)</f>
        <v>0</v>
      </c>
      <c r="U273" s="433">
        <f>IFERROR(INDEX('16A'!$G$192:$G$227,MATCH($C273,'16A'!$B$192:$B$227,0)),0)</f>
        <v>0</v>
      </c>
      <c r="V273" s="433">
        <f>IFERROR(INDEX('17A'!$G$192:$G$227,MATCH($C273,'17A'!$B$192:$B$227,0)),0)</f>
        <v>0</v>
      </c>
      <c r="W273" s="433">
        <f>IFERROR(INDEX('18A'!$G$192:$G$227,MATCH($C273,'18A'!$B$192:$B$227,0)),0)</f>
        <v>0</v>
      </c>
      <c r="X273" s="433">
        <f>IFERROR(INDEX('19A'!$G$192:$G$227,MATCH($C273,'19A'!$B$192:$B$227,0)),0)</f>
        <v>0</v>
      </c>
      <c r="Y273" s="433">
        <f>IFERROR(INDEX('20A'!$G$192:$G$227,MATCH($C273,'20A'!$B$192:$B$227,0)),0)</f>
        <v>0</v>
      </c>
      <c r="Z273" s="433">
        <f>IFERROR(INDEX('21A'!$G$192:$G$227,MATCH($C273,'21A'!$B$192:$B$227,0)),0)</f>
        <v>0</v>
      </c>
      <c r="AA273" s="433">
        <f>IFERROR(INDEX('22A'!$G$192:$G$227,MATCH($C273,'22A'!$B$192:$B$227,0)),0)</f>
        <v>0</v>
      </c>
      <c r="AB273" s="433">
        <f>IFERROR(INDEX('23A'!$G$192:$G$227,MATCH($C273,'23A'!$B$192:$B$227,0)),0)</f>
        <v>0</v>
      </c>
      <c r="AC273" s="433">
        <f>IFERROR(INDEX('24A'!$G$192:$G$227,MATCH($C273,'24A'!$B$192:$B$227,0)),0)</f>
        <v>0</v>
      </c>
      <c r="AD273" s="433">
        <f>IFERROR(INDEX('25A'!$G$192:$G$227,MATCH($C273,'25A'!$B$192:$B$227,0)),0)</f>
        <v>0</v>
      </c>
      <c r="AE273" s="433">
        <f>IFERROR(INDEX('26A'!$G$192:$G$227,MATCH($C273,'26A'!$B$192:$B$227,0)),0)</f>
        <v>0</v>
      </c>
      <c r="AF273" s="433">
        <f>IFERROR(INDEX('27A'!$G$192:$G$227,MATCH($C273,'27A'!$B$192:$B$227,0)),0)</f>
        <v>0</v>
      </c>
      <c r="AG273" s="433">
        <f>IFERROR(INDEX('28A'!$G$192:$G$227,MATCH($C273,'28A'!$B$192:$B$227,0)),0)</f>
        <v>0</v>
      </c>
      <c r="AH273" s="433">
        <f>IFERROR(INDEX('29A'!$G$192:$G$227,MATCH($C273,'29A'!$B$192:$B$227,0)),0)</f>
        <v>0</v>
      </c>
      <c r="AI273" s="433">
        <f>IFERROR(INDEX('30A'!$G$192:$G$227,MATCH($C273,'30A'!$B$192:$B$227,0)),0)</f>
        <v>0</v>
      </c>
    </row>
    <row r="274" spans="1:35" ht="17.399999999999999" hidden="1">
      <c r="A274" s="314"/>
      <c r="B274" s="314"/>
      <c r="C274" s="302" t="s">
        <v>398</v>
      </c>
      <c r="D274" s="309" t="s">
        <v>209</v>
      </c>
      <c r="E274" s="303">
        <f t="shared" si="4"/>
        <v>0</v>
      </c>
      <c r="F274" s="433">
        <f>IFERROR(INDEX('1A'!$G$192:$G$227,MATCH(C274,'1A'!$B$192:$B$227,0)),0)</f>
        <v>0</v>
      </c>
      <c r="G274" s="433">
        <f>IFERROR(INDEX('2A'!$G$192:$G$227,MATCH(C274,'2A'!$B$192:$B$227,0)),0)</f>
        <v>0</v>
      </c>
      <c r="H274" s="433">
        <f>IFERROR(INDEX('3A'!$G$192:$G$227,MATCH(C274,'3A'!$B$192:$B$227,0)),0)</f>
        <v>0</v>
      </c>
      <c r="I274" s="433">
        <f>IFERROR(INDEX('4A'!$G$192:$G$227,MATCH(C274,'4A'!$B$192:$B$227,0)),0)</f>
        <v>0</v>
      </c>
      <c r="J274" s="433">
        <f>IFERROR(INDEX('5A'!$G$192:$G$227,MATCH(C274,'5A'!$B$192:$B$227,0)),0)</f>
        <v>0</v>
      </c>
      <c r="K274" s="433">
        <f>IFERROR(INDEX('6A'!$G$192:$G$227,MATCH(C274,'6A'!$B$192:$B$227,0)),0)</f>
        <v>0</v>
      </c>
      <c r="L274" s="433">
        <f>IFERROR(INDEX('7A'!$G$192:$G$227,MATCH(C274,'7A'!$B$192:$B$227,0)),0)</f>
        <v>0</v>
      </c>
      <c r="M274" s="433">
        <f>IFERROR(INDEX('8A'!$G$192:$G$227,MATCH(C274,'8A'!$B$192:$B$227,0)),0)</f>
        <v>0</v>
      </c>
      <c r="N274" s="433">
        <f>IFERROR(INDEX('9A'!$G$192:$G$227,MATCH(C274,'9A'!$B$192:$B$227,0)),0)</f>
        <v>0</v>
      </c>
      <c r="O274" s="433">
        <f>IFERROR(INDEX('10A'!$G$192:$G$227,MATCH(C274,'10A'!$B$192:$B$227,0)),0)</f>
        <v>0</v>
      </c>
      <c r="P274" s="433">
        <f>IFERROR(INDEX('11A'!$G$192:$G$227,MATCH(C274,'11A'!$B$192:$B$227,0)),0)</f>
        <v>0</v>
      </c>
      <c r="Q274" s="433">
        <f>IFERROR(INDEX('12A'!$G$192:$G$227,MATCH(C274,'12A'!$B$192:$B$227,0)),0)</f>
        <v>0</v>
      </c>
      <c r="R274" s="433">
        <f>IFERROR(INDEX('13A'!$G$192:$G$227,MATCH(C274,'13A'!$B$192:$B$227,0)),0)</f>
        <v>0</v>
      </c>
      <c r="S274" s="433">
        <f>IFERROR(INDEX('14A'!$G$192:$G$227,MATCH(C274,'14A'!$B$192:$B$227,0)),0)</f>
        <v>0</v>
      </c>
      <c r="T274" s="433">
        <f>IFERROR(INDEX('15A'!$G$192:$G$227,MATCH(C274,'15A'!$B$192:$B$227,0)),0)</f>
        <v>0</v>
      </c>
      <c r="U274" s="433">
        <f>IFERROR(INDEX('16A'!$G$192:$G$227,MATCH($C274,'16A'!$B$192:$B$227,0)),0)</f>
        <v>0</v>
      </c>
      <c r="V274" s="433">
        <f>IFERROR(INDEX('17A'!$G$192:$G$227,MATCH($C274,'17A'!$B$192:$B$227,0)),0)</f>
        <v>0</v>
      </c>
      <c r="W274" s="433">
        <f>IFERROR(INDEX('18A'!$G$192:$G$227,MATCH($C274,'18A'!$B$192:$B$227,0)),0)</f>
        <v>0</v>
      </c>
      <c r="X274" s="433">
        <f>IFERROR(INDEX('19A'!$G$192:$G$227,MATCH($C274,'19A'!$B$192:$B$227,0)),0)</f>
        <v>0</v>
      </c>
      <c r="Y274" s="433">
        <f>IFERROR(INDEX('20A'!$G$192:$G$227,MATCH($C274,'20A'!$B$192:$B$227,0)),0)</f>
        <v>0</v>
      </c>
      <c r="Z274" s="433">
        <f>IFERROR(INDEX('21A'!$G$192:$G$227,MATCH($C274,'21A'!$B$192:$B$227,0)),0)</f>
        <v>0</v>
      </c>
      <c r="AA274" s="433">
        <f>IFERROR(INDEX('22A'!$G$192:$G$227,MATCH($C274,'22A'!$B$192:$B$227,0)),0)</f>
        <v>0</v>
      </c>
      <c r="AB274" s="433">
        <f>IFERROR(INDEX('23A'!$G$192:$G$227,MATCH($C274,'23A'!$B$192:$B$227,0)),0)</f>
        <v>0</v>
      </c>
      <c r="AC274" s="433">
        <f>IFERROR(INDEX('24A'!$G$192:$G$227,MATCH($C274,'24A'!$B$192:$B$227,0)),0)</f>
        <v>0</v>
      </c>
      <c r="AD274" s="433">
        <f>IFERROR(INDEX('25A'!$G$192:$G$227,MATCH($C274,'25A'!$B$192:$B$227,0)),0)</f>
        <v>0</v>
      </c>
      <c r="AE274" s="433">
        <f>IFERROR(INDEX('26A'!$G$192:$G$227,MATCH($C274,'26A'!$B$192:$B$227,0)),0)</f>
        <v>0</v>
      </c>
      <c r="AF274" s="433">
        <f>IFERROR(INDEX('27A'!$G$192:$G$227,MATCH($C274,'27A'!$B$192:$B$227,0)),0)</f>
        <v>0</v>
      </c>
      <c r="AG274" s="433">
        <f>IFERROR(INDEX('28A'!$G$192:$G$227,MATCH($C274,'28A'!$B$192:$B$227,0)),0)</f>
        <v>0</v>
      </c>
      <c r="AH274" s="433">
        <f>IFERROR(INDEX('29A'!$G$192:$G$227,MATCH($C274,'29A'!$B$192:$B$227,0)),0)</f>
        <v>0</v>
      </c>
      <c r="AI274" s="433">
        <f>IFERROR(INDEX('30A'!$G$192:$G$227,MATCH($C274,'30A'!$B$192:$B$227,0)),0)</f>
        <v>0</v>
      </c>
    </row>
    <row r="275" spans="1:35" ht="17.399999999999999" hidden="1">
      <c r="A275" s="314"/>
      <c r="B275" s="314"/>
      <c r="C275" s="302" t="s">
        <v>399</v>
      </c>
      <c r="D275" s="309" t="s">
        <v>209</v>
      </c>
      <c r="E275" s="303">
        <f t="shared" ref="E275:E280" si="5">SUM(F275:T275)</f>
        <v>0</v>
      </c>
      <c r="F275" s="433">
        <f>IFERROR(INDEX('1A'!$G$192:$G$227,MATCH(C275,'1A'!$B$192:$B$227,0)),0)</f>
        <v>0</v>
      </c>
      <c r="G275" s="433">
        <f>IFERROR(INDEX('2A'!$G$192:$G$227,MATCH(C275,'2A'!$B$192:$B$227,0)),0)</f>
        <v>0</v>
      </c>
      <c r="H275" s="433">
        <f>IFERROR(INDEX('3A'!$G$192:$G$227,MATCH(C275,'3A'!$B$192:$B$227,0)),0)</f>
        <v>0</v>
      </c>
      <c r="I275" s="433">
        <f>IFERROR(INDEX('4A'!$G$192:$G$227,MATCH(C275,'4A'!$B$192:$B$227,0)),0)</f>
        <v>0</v>
      </c>
      <c r="J275" s="433">
        <f>IFERROR(INDEX('5A'!$G$192:$G$227,MATCH(C275,'5A'!$B$192:$B$227,0)),0)</f>
        <v>0</v>
      </c>
      <c r="K275" s="433">
        <f>IFERROR(INDEX('6A'!$G$192:$G$227,MATCH(C275,'6A'!$B$192:$B$227,0)),0)</f>
        <v>0</v>
      </c>
      <c r="L275" s="433">
        <f>IFERROR(INDEX('7A'!$G$192:$G$227,MATCH(C275,'7A'!$B$192:$B$227,0)),0)</f>
        <v>0</v>
      </c>
      <c r="M275" s="433">
        <f>IFERROR(INDEX('8A'!$G$192:$G$227,MATCH(C275,'8A'!$B$192:$B$227,0)),0)</f>
        <v>0</v>
      </c>
      <c r="N275" s="433">
        <f>IFERROR(INDEX('9A'!$G$192:$G$227,MATCH(C275,'9A'!$B$192:$B$227,0)),0)</f>
        <v>0</v>
      </c>
      <c r="O275" s="433">
        <f>IFERROR(INDEX('10A'!$G$192:$G$227,MATCH(C275,'10A'!$B$192:$B$227,0)),0)</f>
        <v>0</v>
      </c>
      <c r="P275" s="433">
        <f>IFERROR(INDEX('11A'!$G$192:$G$227,MATCH(C275,'11A'!$B$192:$B$227,0)),0)</f>
        <v>0</v>
      </c>
      <c r="Q275" s="433">
        <f>IFERROR(INDEX('12A'!$G$192:$G$227,MATCH(C275,'12A'!$B$192:$B$227,0)),0)</f>
        <v>0</v>
      </c>
      <c r="R275" s="433">
        <f>IFERROR(INDEX('13A'!$G$192:$G$227,MATCH(C275,'13A'!$B$192:$B$227,0)),0)</f>
        <v>0</v>
      </c>
      <c r="S275" s="433">
        <f>IFERROR(INDEX('14A'!$G$192:$G$227,MATCH(C275,'14A'!$B$192:$B$227,0)),0)</f>
        <v>0</v>
      </c>
      <c r="T275" s="433">
        <f>IFERROR(INDEX('15A'!$G$192:$G$227,MATCH(C275,'15A'!$B$192:$B$227,0)),0)</f>
        <v>0</v>
      </c>
      <c r="U275" s="433">
        <f>IFERROR(INDEX('16A'!$G$192:$G$227,MATCH($C275,'16A'!$B$192:$B$227,0)),0)</f>
        <v>0</v>
      </c>
      <c r="V275" s="433">
        <f>IFERROR(INDEX('17A'!$G$192:$G$227,MATCH($C275,'17A'!$B$192:$B$227,0)),0)</f>
        <v>0</v>
      </c>
      <c r="W275" s="433">
        <f>IFERROR(INDEX('18A'!$G$192:$G$227,MATCH($C275,'18A'!$B$192:$B$227,0)),0)</f>
        <v>0</v>
      </c>
      <c r="X275" s="433">
        <f>IFERROR(INDEX('19A'!$G$192:$G$227,MATCH($C275,'19A'!$B$192:$B$227,0)),0)</f>
        <v>0</v>
      </c>
      <c r="Y275" s="433">
        <f>IFERROR(INDEX('20A'!$G$192:$G$227,MATCH($C275,'20A'!$B$192:$B$227,0)),0)</f>
        <v>0</v>
      </c>
      <c r="Z275" s="433">
        <f>IFERROR(INDEX('21A'!$G$192:$G$227,MATCH($C275,'21A'!$B$192:$B$227,0)),0)</f>
        <v>0</v>
      </c>
      <c r="AA275" s="433">
        <f>IFERROR(INDEX('22A'!$G$192:$G$227,MATCH($C275,'22A'!$B$192:$B$227,0)),0)</f>
        <v>0</v>
      </c>
      <c r="AB275" s="433">
        <f>IFERROR(INDEX('23A'!$G$192:$G$227,MATCH($C275,'23A'!$B$192:$B$227,0)),0)</f>
        <v>0</v>
      </c>
      <c r="AC275" s="433">
        <f>IFERROR(INDEX('24A'!$G$192:$G$227,MATCH($C275,'24A'!$B$192:$B$227,0)),0)</f>
        <v>0</v>
      </c>
      <c r="AD275" s="433">
        <f>IFERROR(INDEX('25A'!$G$192:$G$227,MATCH($C275,'25A'!$B$192:$B$227,0)),0)</f>
        <v>0</v>
      </c>
      <c r="AE275" s="433">
        <f>IFERROR(INDEX('26A'!$G$192:$G$227,MATCH($C275,'26A'!$B$192:$B$227,0)),0)</f>
        <v>0</v>
      </c>
      <c r="AF275" s="433">
        <f>IFERROR(INDEX('27A'!$G$192:$G$227,MATCH($C275,'27A'!$B$192:$B$227,0)),0)</f>
        <v>0</v>
      </c>
      <c r="AG275" s="433">
        <f>IFERROR(INDEX('28A'!$G$192:$G$227,MATCH($C275,'28A'!$B$192:$B$227,0)),0)</f>
        <v>0</v>
      </c>
      <c r="AH275" s="433">
        <f>IFERROR(INDEX('29A'!$G$192:$G$227,MATCH($C275,'29A'!$B$192:$B$227,0)),0)</f>
        <v>0</v>
      </c>
      <c r="AI275" s="433">
        <f>IFERROR(INDEX('30A'!$G$192:$G$227,MATCH($C275,'30A'!$B$192:$B$227,0)),0)</f>
        <v>0</v>
      </c>
    </row>
    <row r="276" spans="1:35" ht="17.399999999999999" hidden="1">
      <c r="A276" s="314"/>
      <c r="B276" s="314"/>
      <c r="C276" s="302" t="s">
        <v>400</v>
      </c>
      <c r="D276" s="309" t="s">
        <v>209</v>
      </c>
      <c r="E276" s="303">
        <f t="shared" si="5"/>
        <v>0</v>
      </c>
      <c r="F276" s="433">
        <f>IFERROR(INDEX('1A'!$G$192:$G$227,MATCH(C276,'1A'!$B$192:$B$227,0)),0)</f>
        <v>0</v>
      </c>
      <c r="G276" s="433">
        <f>IFERROR(INDEX('2A'!$G$192:$G$227,MATCH(C276,'2A'!$B$192:$B$227,0)),0)</f>
        <v>0</v>
      </c>
      <c r="H276" s="433">
        <f>IFERROR(INDEX('3A'!$G$192:$G$227,MATCH(C276,'3A'!$B$192:$B$227,0)),0)</f>
        <v>0</v>
      </c>
      <c r="I276" s="433">
        <f>IFERROR(INDEX('4A'!$G$192:$G$227,MATCH(C276,'4A'!$B$192:$B$227,0)),0)</f>
        <v>0</v>
      </c>
      <c r="J276" s="433">
        <f>IFERROR(INDEX('5A'!$G$192:$G$227,MATCH(C276,'5A'!$B$192:$B$227,0)),0)</f>
        <v>0</v>
      </c>
      <c r="K276" s="433">
        <f>IFERROR(INDEX('6A'!$G$192:$G$227,MATCH(C276,'6A'!$B$192:$B$227,0)),0)</f>
        <v>0</v>
      </c>
      <c r="L276" s="433">
        <f>IFERROR(INDEX('7A'!$G$192:$G$227,MATCH(C276,'7A'!$B$192:$B$227,0)),0)</f>
        <v>0</v>
      </c>
      <c r="M276" s="433">
        <f>IFERROR(INDEX('8A'!$G$192:$G$227,MATCH(C276,'8A'!$B$192:$B$227,0)),0)</f>
        <v>0</v>
      </c>
      <c r="N276" s="433">
        <f>IFERROR(INDEX('9A'!$G$192:$G$227,MATCH(C276,'9A'!$B$192:$B$227,0)),0)</f>
        <v>0</v>
      </c>
      <c r="O276" s="433">
        <f>IFERROR(INDEX('10A'!$G$192:$G$227,MATCH(C276,'10A'!$B$192:$B$227,0)),0)</f>
        <v>0</v>
      </c>
      <c r="P276" s="433">
        <f>IFERROR(INDEX('11A'!$G$192:$G$227,MATCH(C276,'11A'!$B$192:$B$227,0)),0)</f>
        <v>0</v>
      </c>
      <c r="Q276" s="433">
        <f>IFERROR(INDEX('12A'!$G$192:$G$227,MATCH(C276,'12A'!$B$192:$B$227,0)),0)</f>
        <v>0</v>
      </c>
      <c r="R276" s="433">
        <f>IFERROR(INDEX('13A'!$G$192:$G$227,MATCH(C276,'13A'!$B$192:$B$227,0)),0)</f>
        <v>0</v>
      </c>
      <c r="S276" s="433">
        <f>IFERROR(INDEX('14A'!$G$192:$G$227,MATCH(C276,'14A'!$B$192:$B$227,0)),0)</f>
        <v>0</v>
      </c>
      <c r="T276" s="433">
        <f>IFERROR(INDEX('15A'!$G$192:$G$227,MATCH(C276,'15A'!$B$192:$B$227,0)),0)</f>
        <v>0</v>
      </c>
      <c r="U276" s="433">
        <f>IFERROR(INDEX('16A'!$G$192:$G$227,MATCH($C276,'16A'!$B$192:$B$227,0)),0)</f>
        <v>0</v>
      </c>
      <c r="V276" s="433">
        <f>IFERROR(INDEX('17A'!$G$192:$G$227,MATCH($C276,'17A'!$B$192:$B$227,0)),0)</f>
        <v>0</v>
      </c>
      <c r="W276" s="433">
        <f>IFERROR(INDEX('18A'!$G$192:$G$227,MATCH($C276,'18A'!$B$192:$B$227,0)),0)</f>
        <v>0</v>
      </c>
      <c r="X276" s="433">
        <f>IFERROR(INDEX('19A'!$G$192:$G$227,MATCH($C276,'19A'!$B$192:$B$227,0)),0)</f>
        <v>0</v>
      </c>
      <c r="Y276" s="433">
        <f>IFERROR(INDEX('20A'!$G$192:$G$227,MATCH($C276,'20A'!$B$192:$B$227,0)),0)</f>
        <v>0</v>
      </c>
      <c r="Z276" s="433">
        <f>IFERROR(INDEX('21A'!$G$192:$G$227,MATCH($C276,'21A'!$B$192:$B$227,0)),0)</f>
        <v>0</v>
      </c>
      <c r="AA276" s="433">
        <f>IFERROR(INDEX('22A'!$G$192:$G$227,MATCH($C276,'22A'!$B$192:$B$227,0)),0)</f>
        <v>0</v>
      </c>
      <c r="AB276" s="433">
        <f>IFERROR(INDEX('23A'!$G$192:$G$227,MATCH($C276,'23A'!$B$192:$B$227,0)),0)</f>
        <v>0</v>
      </c>
      <c r="AC276" s="433">
        <f>IFERROR(INDEX('24A'!$G$192:$G$227,MATCH($C276,'24A'!$B$192:$B$227,0)),0)</f>
        <v>0</v>
      </c>
      <c r="AD276" s="433">
        <f>IFERROR(INDEX('25A'!$G$192:$G$227,MATCH($C276,'25A'!$B$192:$B$227,0)),0)</f>
        <v>0</v>
      </c>
      <c r="AE276" s="433">
        <f>IFERROR(INDEX('26A'!$G$192:$G$227,MATCH($C276,'26A'!$B$192:$B$227,0)),0)</f>
        <v>0</v>
      </c>
      <c r="AF276" s="433">
        <f>IFERROR(INDEX('27A'!$G$192:$G$227,MATCH($C276,'27A'!$B$192:$B$227,0)),0)</f>
        <v>0</v>
      </c>
      <c r="AG276" s="433">
        <f>IFERROR(INDEX('28A'!$G$192:$G$227,MATCH($C276,'28A'!$B$192:$B$227,0)),0)</f>
        <v>0</v>
      </c>
      <c r="AH276" s="433">
        <f>IFERROR(INDEX('29A'!$G$192:$G$227,MATCH($C276,'29A'!$B$192:$B$227,0)),0)</f>
        <v>0</v>
      </c>
      <c r="AI276" s="433">
        <f>IFERROR(INDEX('30A'!$G$192:$G$227,MATCH($C276,'30A'!$B$192:$B$227,0)),0)</f>
        <v>0</v>
      </c>
    </row>
    <row r="277" spans="1:35" ht="17.399999999999999" hidden="1">
      <c r="A277" s="314"/>
      <c r="B277" s="314"/>
      <c r="C277" s="302" t="s">
        <v>401</v>
      </c>
      <c r="D277" s="309" t="s">
        <v>209</v>
      </c>
      <c r="E277" s="303">
        <f t="shared" si="5"/>
        <v>0</v>
      </c>
      <c r="F277" s="433">
        <f>IFERROR(INDEX('1A'!$G$192:$G$227,MATCH(C277,'1A'!$B$192:$B$227,0)),0)</f>
        <v>0</v>
      </c>
      <c r="G277" s="433">
        <f>IFERROR(INDEX('2A'!$G$192:$G$227,MATCH(C277,'2A'!$B$192:$B$227,0)),0)</f>
        <v>0</v>
      </c>
      <c r="H277" s="433">
        <f>IFERROR(INDEX('3A'!$G$192:$G$227,MATCH(C277,'3A'!$B$192:$B$227,0)),0)</f>
        <v>0</v>
      </c>
      <c r="I277" s="433">
        <f>IFERROR(INDEX('4A'!$G$192:$G$227,MATCH(C277,'4A'!$B$192:$B$227,0)),0)</f>
        <v>0</v>
      </c>
      <c r="J277" s="433">
        <f>IFERROR(INDEX('5A'!$G$192:$G$227,MATCH(C277,'5A'!$B$192:$B$227,0)),0)</f>
        <v>0</v>
      </c>
      <c r="K277" s="433">
        <f>IFERROR(INDEX('6A'!$G$192:$G$227,MATCH(C277,'6A'!$B$192:$B$227,0)),0)</f>
        <v>0</v>
      </c>
      <c r="L277" s="433">
        <f>IFERROR(INDEX('7A'!$G$192:$G$227,MATCH(C277,'7A'!$B$192:$B$227,0)),0)</f>
        <v>0</v>
      </c>
      <c r="M277" s="433">
        <f>IFERROR(INDEX('8A'!$G$192:$G$227,MATCH(C277,'8A'!$B$192:$B$227,0)),0)</f>
        <v>0</v>
      </c>
      <c r="N277" s="433">
        <f>IFERROR(INDEX('9A'!$G$192:$G$227,MATCH(C277,'9A'!$B$192:$B$227,0)),0)</f>
        <v>0</v>
      </c>
      <c r="O277" s="433">
        <f>IFERROR(INDEX('10A'!$G$192:$G$227,MATCH(C277,'10A'!$B$192:$B$227,0)),0)</f>
        <v>0</v>
      </c>
      <c r="P277" s="433">
        <f>IFERROR(INDEX('11A'!$G$192:$G$227,MATCH(C277,'11A'!$B$192:$B$227,0)),0)</f>
        <v>0</v>
      </c>
      <c r="Q277" s="433">
        <f>IFERROR(INDEX('12A'!$G$192:$G$227,MATCH(C277,'12A'!$B$192:$B$227,0)),0)</f>
        <v>0</v>
      </c>
      <c r="R277" s="433">
        <f>IFERROR(INDEX('13A'!$G$192:$G$227,MATCH(C277,'13A'!$B$192:$B$227,0)),0)</f>
        <v>0</v>
      </c>
      <c r="S277" s="433">
        <f>IFERROR(INDEX('14A'!$G$192:$G$227,MATCH(C277,'14A'!$B$192:$B$227,0)),0)</f>
        <v>0</v>
      </c>
      <c r="T277" s="433">
        <f>IFERROR(INDEX('15A'!$G$192:$G$227,MATCH(C277,'15A'!$B$192:$B$227,0)),0)</f>
        <v>0</v>
      </c>
      <c r="U277" s="433">
        <f>IFERROR(INDEX('16A'!$G$192:$G$227,MATCH($C277,'16A'!$B$192:$B$227,0)),0)</f>
        <v>0</v>
      </c>
      <c r="V277" s="433">
        <f>IFERROR(INDEX('17A'!$G$192:$G$227,MATCH($C277,'17A'!$B$192:$B$227,0)),0)</f>
        <v>0</v>
      </c>
      <c r="W277" s="433">
        <f>IFERROR(INDEX('18A'!$G$192:$G$227,MATCH($C277,'18A'!$B$192:$B$227,0)),0)</f>
        <v>0</v>
      </c>
      <c r="X277" s="433">
        <f>IFERROR(INDEX('19A'!$G$192:$G$227,MATCH($C277,'19A'!$B$192:$B$227,0)),0)</f>
        <v>0</v>
      </c>
      <c r="Y277" s="433">
        <f>IFERROR(INDEX('20A'!$G$192:$G$227,MATCH($C277,'20A'!$B$192:$B$227,0)),0)</f>
        <v>0</v>
      </c>
      <c r="Z277" s="433">
        <f>IFERROR(INDEX('21A'!$G$192:$G$227,MATCH($C277,'21A'!$B$192:$B$227,0)),0)</f>
        <v>0</v>
      </c>
      <c r="AA277" s="433">
        <f>IFERROR(INDEX('22A'!$G$192:$G$227,MATCH($C277,'22A'!$B$192:$B$227,0)),0)</f>
        <v>0</v>
      </c>
      <c r="AB277" s="433">
        <f>IFERROR(INDEX('23A'!$G$192:$G$227,MATCH($C277,'23A'!$B$192:$B$227,0)),0)</f>
        <v>0</v>
      </c>
      <c r="AC277" s="433">
        <f>IFERROR(INDEX('24A'!$G$192:$G$227,MATCH($C277,'24A'!$B$192:$B$227,0)),0)</f>
        <v>0</v>
      </c>
      <c r="AD277" s="433">
        <f>IFERROR(INDEX('25A'!$G$192:$G$227,MATCH($C277,'25A'!$B$192:$B$227,0)),0)</f>
        <v>0</v>
      </c>
      <c r="AE277" s="433">
        <f>IFERROR(INDEX('26A'!$G$192:$G$227,MATCH($C277,'26A'!$B$192:$B$227,0)),0)</f>
        <v>0</v>
      </c>
      <c r="AF277" s="433">
        <f>IFERROR(INDEX('27A'!$G$192:$G$227,MATCH($C277,'27A'!$B$192:$B$227,0)),0)</f>
        <v>0</v>
      </c>
      <c r="AG277" s="433">
        <f>IFERROR(INDEX('28A'!$G$192:$G$227,MATCH($C277,'28A'!$B$192:$B$227,0)),0)</f>
        <v>0</v>
      </c>
      <c r="AH277" s="433">
        <f>IFERROR(INDEX('29A'!$G$192:$G$227,MATCH($C277,'29A'!$B$192:$B$227,0)),0)</f>
        <v>0</v>
      </c>
      <c r="AI277" s="433">
        <f>IFERROR(INDEX('30A'!$G$192:$G$227,MATCH($C277,'30A'!$B$192:$B$227,0)),0)</f>
        <v>0</v>
      </c>
    </row>
    <row r="278" spans="1:35" ht="17.399999999999999" hidden="1">
      <c r="A278" s="314"/>
      <c r="B278" s="314"/>
      <c r="C278" s="302" t="s">
        <v>216</v>
      </c>
      <c r="D278" s="309" t="s">
        <v>209</v>
      </c>
      <c r="E278" s="303">
        <f t="shared" si="5"/>
        <v>0</v>
      </c>
      <c r="F278" s="433">
        <f>IFERROR(INDEX('1A'!$G$192:$G$227,MATCH(C278,'1A'!$B$192:$B$227,0)),0)</f>
        <v>0</v>
      </c>
      <c r="G278" s="433">
        <f>IFERROR(INDEX('2A'!$G$192:$G$227,MATCH(C278,'2A'!$B$192:$B$227,0)),0)</f>
        <v>0</v>
      </c>
      <c r="H278" s="433">
        <f>IFERROR(INDEX('3A'!$G$192:$G$227,MATCH(C278,'3A'!$B$192:$B$227,0)),0)</f>
        <v>0</v>
      </c>
      <c r="I278" s="433">
        <f>IFERROR(INDEX('4A'!$G$192:$G$227,MATCH(C278,'4A'!$B$192:$B$227,0)),0)</f>
        <v>0</v>
      </c>
      <c r="J278" s="433">
        <f>IFERROR(INDEX('5A'!$G$192:$G$227,MATCH(C278,'5A'!$B$192:$B$227,0)),0)</f>
        <v>0</v>
      </c>
      <c r="K278" s="433">
        <f>IFERROR(INDEX('6A'!$G$192:$G$227,MATCH(C278,'6A'!$B$192:$B$227,0)),0)</f>
        <v>0</v>
      </c>
      <c r="L278" s="433">
        <f>IFERROR(INDEX('7A'!$G$192:$G$227,MATCH(C278,'7A'!$B$192:$B$227,0)),0)</f>
        <v>0</v>
      </c>
      <c r="M278" s="433">
        <f>IFERROR(INDEX('8A'!$G$192:$G$227,MATCH(C278,'8A'!$B$192:$B$227,0)),0)</f>
        <v>0</v>
      </c>
      <c r="N278" s="433">
        <f>IFERROR(INDEX('9A'!$G$192:$G$227,MATCH(C278,'9A'!$B$192:$B$227,0)),0)</f>
        <v>0</v>
      </c>
      <c r="O278" s="433">
        <f>IFERROR(INDEX('10A'!$G$192:$G$227,MATCH(C278,'10A'!$B$192:$B$227,0)),0)</f>
        <v>0</v>
      </c>
      <c r="P278" s="433">
        <f>IFERROR(INDEX('11A'!$G$192:$G$227,MATCH(C278,'11A'!$B$192:$B$227,0)),0)</f>
        <v>0</v>
      </c>
      <c r="Q278" s="433">
        <f>IFERROR(INDEX('12A'!$G$192:$G$227,MATCH(C278,'12A'!$B$192:$B$227,0)),0)</f>
        <v>0</v>
      </c>
      <c r="R278" s="433">
        <f>IFERROR(INDEX('13A'!$G$192:$G$227,MATCH(C278,'13A'!$B$192:$B$227,0)),0)</f>
        <v>0</v>
      </c>
      <c r="S278" s="433">
        <f>IFERROR(INDEX('14A'!$G$192:$G$227,MATCH(C278,'14A'!$B$192:$B$227,0)),0)</f>
        <v>0</v>
      </c>
      <c r="T278" s="433">
        <f>IFERROR(INDEX('15A'!$G$192:$G$227,MATCH(C278,'15A'!$B$192:$B$227,0)),0)</f>
        <v>0</v>
      </c>
      <c r="U278" s="433">
        <f>IFERROR(INDEX('16A'!$G$192:$G$227,MATCH($C278,'16A'!$B$192:$B$227,0)),0)</f>
        <v>0</v>
      </c>
      <c r="V278" s="433">
        <f>IFERROR(INDEX('17A'!$G$192:$G$227,MATCH($C278,'17A'!$B$192:$B$227,0)),0)</f>
        <v>0</v>
      </c>
      <c r="W278" s="433">
        <f>IFERROR(INDEX('18A'!$G$192:$G$227,MATCH($C278,'18A'!$B$192:$B$227,0)),0)</f>
        <v>0</v>
      </c>
      <c r="X278" s="433">
        <f>IFERROR(INDEX('19A'!$G$192:$G$227,MATCH($C278,'19A'!$B$192:$B$227,0)),0)</f>
        <v>0</v>
      </c>
      <c r="Y278" s="433">
        <f>IFERROR(INDEX('20A'!$G$192:$G$227,MATCH($C278,'20A'!$B$192:$B$227,0)),0)</f>
        <v>0</v>
      </c>
      <c r="Z278" s="433">
        <f>IFERROR(INDEX('21A'!$G$192:$G$227,MATCH($C278,'21A'!$B$192:$B$227,0)),0)</f>
        <v>0</v>
      </c>
      <c r="AA278" s="433">
        <f>IFERROR(INDEX('22A'!$G$192:$G$227,MATCH($C278,'22A'!$B$192:$B$227,0)),0)</f>
        <v>0</v>
      </c>
      <c r="AB278" s="433">
        <f>IFERROR(INDEX('23A'!$G$192:$G$227,MATCH($C278,'23A'!$B$192:$B$227,0)),0)</f>
        <v>0</v>
      </c>
      <c r="AC278" s="433">
        <f>IFERROR(INDEX('24A'!$G$192:$G$227,MATCH($C278,'24A'!$B$192:$B$227,0)),0)</f>
        <v>0</v>
      </c>
      <c r="AD278" s="433">
        <f>IFERROR(INDEX('25A'!$G$192:$G$227,MATCH($C278,'25A'!$B$192:$B$227,0)),0)</f>
        <v>0</v>
      </c>
      <c r="AE278" s="433">
        <f>IFERROR(INDEX('26A'!$G$192:$G$227,MATCH($C278,'26A'!$B$192:$B$227,0)),0)</f>
        <v>0</v>
      </c>
      <c r="AF278" s="433">
        <f>IFERROR(INDEX('27A'!$G$192:$G$227,MATCH($C278,'27A'!$B$192:$B$227,0)),0)</f>
        <v>0</v>
      </c>
      <c r="AG278" s="433">
        <f>IFERROR(INDEX('28A'!$G$192:$G$227,MATCH($C278,'28A'!$B$192:$B$227,0)),0)</f>
        <v>0</v>
      </c>
      <c r="AH278" s="433">
        <f>IFERROR(INDEX('29A'!$G$192:$G$227,MATCH($C278,'29A'!$B$192:$B$227,0)),0)</f>
        <v>0</v>
      </c>
      <c r="AI278" s="433">
        <f>IFERROR(INDEX('30A'!$G$192:$G$227,MATCH($C278,'30A'!$B$192:$B$227,0)),0)</f>
        <v>0</v>
      </c>
    </row>
    <row r="279" spans="1:35" ht="17.399999999999999" hidden="1">
      <c r="A279" s="314"/>
      <c r="B279" s="314"/>
      <c r="C279" s="302" t="s">
        <v>402</v>
      </c>
      <c r="D279" s="309" t="s">
        <v>209</v>
      </c>
      <c r="E279" s="303">
        <f t="shared" si="5"/>
        <v>0</v>
      </c>
      <c r="F279" s="433">
        <f>IFERROR(INDEX('1A'!$G$192:$G$227,MATCH(C279,'1A'!$B$192:$B$227,0)),0)</f>
        <v>0</v>
      </c>
      <c r="G279" s="433">
        <f>IFERROR(INDEX('2A'!$G$192:$G$227,MATCH(C279,'2A'!$B$192:$B$227,0)),0)</f>
        <v>0</v>
      </c>
      <c r="H279" s="433">
        <f>IFERROR(INDEX('3A'!$G$192:$G$227,MATCH(C279,'3A'!$B$192:$B$227,0)),0)</f>
        <v>0</v>
      </c>
      <c r="I279" s="433">
        <f>IFERROR(INDEX('4A'!$G$192:$G$227,MATCH(C279,'4A'!$B$192:$B$227,0)),0)</f>
        <v>0</v>
      </c>
      <c r="J279" s="433">
        <f>IFERROR(INDEX('5A'!$G$192:$G$227,MATCH(C279,'5A'!$B$192:$B$227,0)),0)</f>
        <v>0</v>
      </c>
      <c r="K279" s="433">
        <f>IFERROR(INDEX('6A'!$G$192:$G$227,MATCH(C279,'6A'!$B$192:$B$227,0)),0)</f>
        <v>0</v>
      </c>
      <c r="L279" s="433">
        <f>IFERROR(INDEX('7A'!$G$192:$G$227,MATCH(C279,'7A'!$B$192:$B$227,0)),0)</f>
        <v>0</v>
      </c>
      <c r="M279" s="433">
        <f>IFERROR(INDEX('8A'!$G$192:$G$227,MATCH(C279,'8A'!$B$192:$B$227,0)),0)</f>
        <v>0</v>
      </c>
      <c r="N279" s="433">
        <f>IFERROR(INDEX('9A'!$G$192:$G$227,MATCH(C279,'9A'!$B$192:$B$227,0)),0)</f>
        <v>0</v>
      </c>
      <c r="O279" s="433">
        <f>IFERROR(INDEX('10A'!$G$192:$G$227,MATCH(C279,'10A'!$B$192:$B$227,0)),0)</f>
        <v>0</v>
      </c>
      <c r="P279" s="433">
        <f>IFERROR(INDEX('11A'!$G$192:$G$227,MATCH(C279,'11A'!$B$192:$B$227,0)),0)</f>
        <v>0</v>
      </c>
      <c r="Q279" s="433">
        <f>IFERROR(INDEX('12A'!$G$192:$G$227,MATCH(C279,'12A'!$B$192:$B$227,0)),0)</f>
        <v>0</v>
      </c>
      <c r="R279" s="433">
        <f>IFERROR(INDEX('13A'!$G$192:$G$227,MATCH(C279,'13A'!$B$192:$B$227,0)),0)</f>
        <v>0</v>
      </c>
      <c r="S279" s="433">
        <f>IFERROR(INDEX('14A'!$G$192:$G$227,MATCH(C279,'14A'!$B$192:$B$227,0)),0)</f>
        <v>0</v>
      </c>
      <c r="T279" s="433">
        <f>IFERROR(INDEX('15A'!$G$192:$G$227,MATCH(C279,'15A'!$B$192:$B$227,0)),0)</f>
        <v>0</v>
      </c>
      <c r="U279" s="433">
        <f>IFERROR(INDEX('16A'!$G$192:$G$227,MATCH($C279,'16A'!$B$192:$B$227,0)),0)</f>
        <v>0</v>
      </c>
      <c r="V279" s="433">
        <f>IFERROR(INDEX('17A'!$G$192:$G$227,MATCH($C279,'17A'!$B$192:$B$227,0)),0)</f>
        <v>0</v>
      </c>
      <c r="W279" s="433">
        <f>IFERROR(INDEX('18A'!$G$192:$G$227,MATCH($C279,'18A'!$B$192:$B$227,0)),0)</f>
        <v>0</v>
      </c>
      <c r="X279" s="433">
        <f>IFERROR(INDEX('19A'!$G$192:$G$227,MATCH($C279,'19A'!$B$192:$B$227,0)),0)</f>
        <v>0</v>
      </c>
      <c r="Y279" s="433">
        <f>IFERROR(INDEX('20A'!$G$192:$G$227,MATCH($C279,'20A'!$B$192:$B$227,0)),0)</f>
        <v>0</v>
      </c>
      <c r="Z279" s="433">
        <f>IFERROR(INDEX('21A'!$G$192:$G$227,MATCH($C279,'21A'!$B$192:$B$227,0)),0)</f>
        <v>0</v>
      </c>
      <c r="AA279" s="433">
        <f>IFERROR(INDEX('22A'!$G$192:$G$227,MATCH($C279,'22A'!$B$192:$B$227,0)),0)</f>
        <v>0</v>
      </c>
      <c r="AB279" s="433">
        <f>IFERROR(INDEX('23A'!$G$192:$G$227,MATCH($C279,'23A'!$B$192:$B$227,0)),0)</f>
        <v>0</v>
      </c>
      <c r="AC279" s="433">
        <f>IFERROR(INDEX('24A'!$G$192:$G$227,MATCH($C279,'24A'!$B$192:$B$227,0)),0)</f>
        <v>0</v>
      </c>
      <c r="AD279" s="433">
        <f>IFERROR(INDEX('25A'!$G$192:$G$227,MATCH($C279,'25A'!$B$192:$B$227,0)),0)</f>
        <v>0</v>
      </c>
      <c r="AE279" s="433">
        <f>IFERROR(INDEX('26A'!$G$192:$G$227,MATCH($C279,'26A'!$B$192:$B$227,0)),0)</f>
        <v>0</v>
      </c>
      <c r="AF279" s="433">
        <f>IFERROR(INDEX('27A'!$G$192:$G$227,MATCH($C279,'27A'!$B$192:$B$227,0)),0)</f>
        <v>0</v>
      </c>
      <c r="AG279" s="433">
        <f>IFERROR(INDEX('28A'!$G$192:$G$227,MATCH($C279,'28A'!$B$192:$B$227,0)),0)</f>
        <v>0</v>
      </c>
      <c r="AH279" s="433">
        <f>IFERROR(INDEX('29A'!$G$192:$G$227,MATCH($C279,'29A'!$B$192:$B$227,0)),0)</f>
        <v>0</v>
      </c>
      <c r="AI279" s="433">
        <f>IFERROR(INDEX('30A'!$G$192:$G$227,MATCH($C279,'30A'!$B$192:$B$227,0)),0)</f>
        <v>0</v>
      </c>
    </row>
    <row r="280" spans="1:35" ht="17.399999999999999" hidden="1">
      <c r="A280" s="314"/>
      <c r="B280" s="314"/>
      <c r="C280" s="302" t="s">
        <v>684</v>
      </c>
      <c r="D280" s="309" t="s">
        <v>209</v>
      </c>
      <c r="E280" s="303">
        <f t="shared" si="5"/>
        <v>0</v>
      </c>
      <c r="F280" s="433">
        <f>IFERROR(INDEX('1A'!$G$192:$G$227,MATCH(C280,'1A'!$B$192:$B$227,0)),0)</f>
        <v>0</v>
      </c>
      <c r="G280" s="433">
        <f>IFERROR(INDEX('2A'!$G$192:$G$227,MATCH(C280,'2A'!$B$192:$B$227,0)),0)</f>
        <v>0</v>
      </c>
      <c r="H280" s="433">
        <f>IFERROR(INDEX('3A'!$G$192:$G$227,MATCH(C280,'3A'!$B$192:$B$227,0)),0)</f>
        <v>0</v>
      </c>
      <c r="I280" s="433">
        <f>IFERROR(INDEX('4A'!$G$192:$G$227,MATCH(C280,'4A'!$B$192:$B$227,0)),0)</f>
        <v>0</v>
      </c>
      <c r="J280" s="433">
        <f>IFERROR(INDEX('5A'!$G$192:$G$227,MATCH(C280,'5A'!$B$192:$B$227,0)),0)</f>
        <v>0</v>
      </c>
      <c r="K280" s="433">
        <f>IFERROR(INDEX('6A'!$G$192:$G$227,MATCH(C280,'6A'!$B$192:$B$227,0)),0)</f>
        <v>0</v>
      </c>
      <c r="L280" s="433">
        <f>IFERROR(INDEX('7A'!$G$192:$G$227,MATCH(C280,'7A'!$B$192:$B$227,0)),0)</f>
        <v>0</v>
      </c>
      <c r="M280" s="433">
        <f>IFERROR(INDEX('8A'!$G$192:$G$227,MATCH(C280,'8A'!$B$192:$B$227,0)),0)</f>
        <v>0</v>
      </c>
      <c r="N280" s="433">
        <f>IFERROR(INDEX('9A'!$G$192:$G$227,MATCH(C280,'9A'!$B$192:$B$227,0)),0)</f>
        <v>0</v>
      </c>
      <c r="O280" s="433">
        <f>IFERROR(INDEX('10A'!$G$192:$G$227,MATCH(C280,'10A'!$B$192:$B$227,0)),0)</f>
        <v>0</v>
      </c>
      <c r="P280" s="433">
        <f>IFERROR(INDEX('11A'!$G$192:$G$227,MATCH(C280,'11A'!$B$192:$B$227,0)),0)</f>
        <v>0</v>
      </c>
      <c r="Q280" s="433">
        <f>IFERROR(INDEX('12A'!$G$192:$G$227,MATCH(C280,'12A'!$B$192:$B$227,0)),0)</f>
        <v>0</v>
      </c>
      <c r="R280" s="433">
        <f>IFERROR(INDEX('13A'!$G$192:$G$227,MATCH(C280,'13A'!$B$192:$B$227,0)),0)</f>
        <v>0</v>
      </c>
      <c r="S280" s="433">
        <f>IFERROR(INDEX('14A'!$G$192:$G$227,MATCH(C280,'14A'!$B$192:$B$227,0)),0)</f>
        <v>0</v>
      </c>
      <c r="T280" s="433">
        <f>IFERROR(INDEX('15A'!$G$192:$G$227,MATCH(C280,'15A'!$B$192:$B$227,0)),0)</f>
        <v>0</v>
      </c>
      <c r="U280" s="433">
        <f>IFERROR(INDEX('16A'!$G$192:$G$227,MATCH($C280,'16A'!$B$192:$B$227,0)),0)</f>
        <v>0</v>
      </c>
      <c r="V280" s="433">
        <f>IFERROR(INDEX('17A'!$G$192:$G$227,MATCH($C280,'17A'!$B$192:$B$227,0)),0)</f>
        <v>0</v>
      </c>
      <c r="W280" s="433">
        <f>IFERROR(INDEX('18A'!$G$192:$G$227,MATCH($C280,'18A'!$B$192:$B$227,0)),0)</f>
        <v>0</v>
      </c>
      <c r="X280" s="433">
        <f>IFERROR(INDEX('19A'!$G$192:$G$227,MATCH($C280,'19A'!$B$192:$B$227,0)),0)</f>
        <v>0</v>
      </c>
      <c r="Y280" s="433">
        <f>IFERROR(INDEX('20A'!$G$192:$G$227,MATCH($C280,'20A'!$B$192:$B$227,0)),0)</f>
        <v>0</v>
      </c>
      <c r="Z280" s="433">
        <f>IFERROR(INDEX('21A'!$G$192:$G$227,MATCH($C280,'21A'!$B$192:$B$227,0)),0)</f>
        <v>0</v>
      </c>
      <c r="AA280" s="433">
        <f>IFERROR(INDEX('22A'!$G$192:$G$227,MATCH($C280,'22A'!$B$192:$B$227,0)),0)</f>
        <v>0</v>
      </c>
      <c r="AB280" s="433">
        <f>IFERROR(INDEX('23A'!$G$192:$G$227,MATCH($C280,'23A'!$B$192:$B$227,0)),0)</f>
        <v>0</v>
      </c>
      <c r="AC280" s="433">
        <f>IFERROR(INDEX('24A'!$G$192:$G$227,MATCH($C280,'24A'!$B$192:$B$227,0)),0)</f>
        <v>0</v>
      </c>
      <c r="AD280" s="433">
        <f>IFERROR(INDEX('25A'!$G$192:$G$227,MATCH($C280,'25A'!$B$192:$B$227,0)),0)</f>
        <v>0</v>
      </c>
      <c r="AE280" s="433">
        <f>IFERROR(INDEX('26A'!$G$192:$G$227,MATCH($C280,'26A'!$B$192:$B$227,0)),0)</f>
        <v>0</v>
      </c>
      <c r="AF280" s="433">
        <f>IFERROR(INDEX('27A'!$G$192:$G$227,MATCH($C280,'27A'!$B$192:$B$227,0)),0)</f>
        <v>0</v>
      </c>
      <c r="AG280" s="433">
        <f>IFERROR(INDEX('28A'!$G$192:$G$227,MATCH($C280,'28A'!$B$192:$B$227,0)),0)</f>
        <v>0</v>
      </c>
      <c r="AH280" s="433">
        <f>IFERROR(INDEX('29A'!$G$192:$G$227,MATCH($C280,'29A'!$B$192:$B$227,0)),0)</f>
        <v>0</v>
      </c>
      <c r="AI280" s="433">
        <f>IFERROR(INDEX('30A'!$G$192:$G$227,MATCH($C280,'30A'!$B$192:$B$227,0)),0)</f>
        <v>0</v>
      </c>
    </row>
    <row r="281" spans="1:35" ht="17.399999999999999" hidden="1">
      <c r="A281" s="314"/>
      <c r="B281" s="314"/>
      <c r="C281" s="302" t="s">
        <v>685</v>
      </c>
      <c r="D281" s="309" t="s">
        <v>209</v>
      </c>
      <c r="E281" s="303">
        <f t="shared" ref="E281:E305" si="6">SUM(F281:T281)</f>
        <v>0</v>
      </c>
      <c r="F281" s="433">
        <f>IFERROR(INDEX('1A'!$G$192:$G$227,MATCH(C281,'1A'!$B$192:$B$227,0)),0)</f>
        <v>0</v>
      </c>
      <c r="G281" s="433">
        <f>IFERROR(INDEX('2A'!$G$192:$G$227,MATCH(C281,'2A'!$B$192:$B$227,0)),0)</f>
        <v>0</v>
      </c>
      <c r="H281" s="433">
        <f>IFERROR(INDEX('3A'!$G$192:$G$227,MATCH(C281,'3A'!$B$192:$B$227,0)),0)</f>
        <v>0</v>
      </c>
      <c r="I281" s="433">
        <f>IFERROR(INDEX('4A'!$G$192:$G$227,MATCH(C281,'4A'!$B$192:$B$227,0)),0)</f>
        <v>0</v>
      </c>
      <c r="J281" s="433">
        <f>IFERROR(INDEX('5A'!$G$192:$G$227,MATCH(C281,'5A'!$B$192:$B$227,0)),0)</f>
        <v>0</v>
      </c>
      <c r="K281" s="433">
        <f>IFERROR(INDEX('6A'!$G$192:$G$227,MATCH(C281,'6A'!$B$192:$B$227,0)),0)</f>
        <v>0</v>
      </c>
      <c r="L281" s="433">
        <f>IFERROR(INDEX('7A'!$G$192:$G$227,MATCH(C281,'7A'!$B$192:$B$227,0)),0)</f>
        <v>0</v>
      </c>
      <c r="M281" s="433">
        <f>IFERROR(INDEX('8A'!$G$192:$G$227,MATCH(C281,'8A'!$B$192:$B$227,0)),0)</f>
        <v>0</v>
      </c>
      <c r="N281" s="433">
        <f>IFERROR(INDEX('9A'!$G$192:$G$227,MATCH(C281,'9A'!$B$192:$B$227,0)),0)</f>
        <v>0</v>
      </c>
      <c r="O281" s="433">
        <f>IFERROR(INDEX('10A'!$G$192:$G$227,MATCH(C281,'10A'!$B$192:$B$227,0)),0)</f>
        <v>0</v>
      </c>
      <c r="P281" s="433">
        <f>IFERROR(INDEX('11A'!$G$192:$G$227,MATCH(C281,'11A'!$B$192:$B$227,0)),0)</f>
        <v>0</v>
      </c>
      <c r="Q281" s="433">
        <f>IFERROR(INDEX('12A'!$G$192:$G$227,MATCH(C281,'12A'!$B$192:$B$227,0)),0)</f>
        <v>0</v>
      </c>
      <c r="R281" s="433">
        <f>IFERROR(INDEX('13A'!$G$192:$G$227,MATCH(C281,'13A'!$B$192:$B$227,0)),0)</f>
        <v>0</v>
      </c>
      <c r="S281" s="433">
        <f>IFERROR(INDEX('14A'!$G$192:$G$227,MATCH(C281,'14A'!$B$192:$B$227,0)),0)</f>
        <v>0</v>
      </c>
      <c r="T281" s="433">
        <f>IFERROR(INDEX('15A'!$G$192:$G$227,MATCH(C281,'15A'!$B$192:$B$227,0)),0)</f>
        <v>0</v>
      </c>
      <c r="U281" s="433">
        <f>IFERROR(INDEX('16A'!$G$192:$G$227,MATCH($C281,'16A'!$B$192:$B$227,0)),0)</f>
        <v>0</v>
      </c>
      <c r="V281" s="433">
        <f>IFERROR(INDEX('17A'!$G$192:$G$227,MATCH($C281,'17A'!$B$192:$B$227,0)),0)</f>
        <v>0</v>
      </c>
      <c r="W281" s="433">
        <f>IFERROR(INDEX('18A'!$G$192:$G$227,MATCH($C281,'18A'!$B$192:$B$227,0)),0)</f>
        <v>0</v>
      </c>
      <c r="X281" s="433">
        <f>IFERROR(INDEX('19A'!$G$192:$G$227,MATCH($C281,'19A'!$B$192:$B$227,0)),0)</f>
        <v>0</v>
      </c>
      <c r="Y281" s="433">
        <f>IFERROR(INDEX('20A'!$G$192:$G$227,MATCH($C281,'20A'!$B$192:$B$227,0)),0)</f>
        <v>0</v>
      </c>
      <c r="Z281" s="433">
        <f>IFERROR(INDEX('21A'!$G$192:$G$227,MATCH($C281,'21A'!$B$192:$B$227,0)),0)</f>
        <v>0</v>
      </c>
      <c r="AA281" s="433">
        <f>IFERROR(INDEX('22A'!$G$192:$G$227,MATCH($C281,'22A'!$B$192:$B$227,0)),0)</f>
        <v>0</v>
      </c>
      <c r="AB281" s="433">
        <f>IFERROR(INDEX('23A'!$G$192:$G$227,MATCH($C281,'23A'!$B$192:$B$227,0)),0)</f>
        <v>0</v>
      </c>
      <c r="AC281" s="433">
        <f>IFERROR(INDEX('24A'!$G$192:$G$227,MATCH($C281,'24A'!$B$192:$B$227,0)),0)</f>
        <v>0</v>
      </c>
      <c r="AD281" s="433">
        <f>IFERROR(INDEX('25A'!$G$192:$G$227,MATCH($C281,'25A'!$B$192:$B$227,0)),0)</f>
        <v>0</v>
      </c>
      <c r="AE281" s="433">
        <f>IFERROR(INDEX('26A'!$G$192:$G$227,MATCH($C281,'26A'!$B$192:$B$227,0)),0)</f>
        <v>0</v>
      </c>
      <c r="AF281" s="433">
        <f>IFERROR(INDEX('27A'!$G$192:$G$227,MATCH($C281,'27A'!$B$192:$B$227,0)),0)</f>
        <v>0</v>
      </c>
      <c r="AG281" s="433">
        <f>IFERROR(INDEX('28A'!$G$192:$G$227,MATCH($C281,'28A'!$B$192:$B$227,0)),0)</f>
        <v>0</v>
      </c>
      <c r="AH281" s="433">
        <f>IFERROR(INDEX('29A'!$G$192:$G$227,MATCH($C281,'29A'!$B$192:$B$227,0)),0)</f>
        <v>0</v>
      </c>
      <c r="AI281" s="433">
        <f>IFERROR(INDEX('30A'!$G$192:$G$227,MATCH($C281,'30A'!$B$192:$B$227,0)),0)</f>
        <v>0</v>
      </c>
    </row>
    <row r="282" spans="1:35" ht="17.399999999999999" hidden="1">
      <c r="A282" s="314"/>
      <c r="B282" s="314"/>
      <c r="C282" s="302" t="s">
        <v>686</v>
      </c>
      <c r="D282" s="309" t="s">
        <v>209</v>
      </c>
      <c r="E282" s="303">
        <f t="shared" si="6"/>
        <v>0</v>
      </c>
      <c r="F282" s="433">
        <f>IFERROR(INDEX('1A'!$G$192:$G$227,MATCH(C282,'1A'!$B$192:$B$227,0)),0)</f>
        <v>0</v>
      </c>
      <c r="G282" s="433">
        <f>IFERROR(INDEX('2A'!$G$192:$G$227,MATCH(C282,'2A'!$B$192:$B$227,0)),0)</f>
        <v>0</v>
      </c>
      <c r="H282" s="433">
        <f>IFERROR(INDEX('3A'!$G$192:$G$227,MATCH(C282,'3A'!$B$192:$B$227,0)),0)</f>
        <v>0</v>
      </c>
      <c r="I282" s="433">
        <f>IFERROR(INDEX('4A'!$G$192:$G$227,MATCH(C282,'4A'!$B$192:$B$227,0)),0)</f>
        <v>0</v>
      </c>
      <c r="J282" s="433">
        <f>IFERROR(INDEX('5A'!$G$192:$G$227,MATCH(C282,'5A'!$B$192:$B$227,0)),0)</f>
        <v>0</v>
      </c>
      <c r="K282" s="433">
        <f>IFERROR(INDEX('6A'!$G$192:$G$227,MATCH(C282,'6A'!$B$192:$B$227,0)),0)</f>
        <v>0</v>
      </c>
      <c r="L282" s="433">
        <f>IFERROR(INDEX('7A'!$G$192:$G$227,MATCH(C282,'7A'!$B$192:$B$227,0)),0)</f>
        <v>0</v>
      </c>
      <c r="M282" s="433">
        <f>IFERROR(INDEX('8A'!$G$192:$G$227,MATCH(C282,'8A'!$B$192:$B$227,0)),0)</f>
        <v>0</v>
      </c>
      <c r="N282" s="433">
        <f>IFERROR(INDEX('9A'!$G$192:$G$227,MATCH(C282,'9A'!$B$192:$B$227,0)),0)</f>
        <v>0</v>
      </c>
      <c r="O282" s="433">
        <f>IFERROR(INDEX('10A'!$G$192:$G$227,MATCH(C282,'10A'!$B$192:$B$227,0)),0)</f>
        <v>0</v>
      </c>
      <c r="P282" s="433">
        <f>IFERROR(INDEX('11A'!$G$192:$G$227,MATCH(C282,'11A'!$B$192:$B$227,0)),0)</f>
        <v>0</v>
      </c>
      <c r="Q282" s="433">
        <f>IFERROR(INDEX('12A'!$G$192:$G$227,MATCH(C282,'12A'!$B$192:$B$227,0)),0)</f>
        <v>0</v>
      </c>
      <c r="R282" s="433">
        <f>IFERROR(INDEX('13A'!$G$192:$G$227,MATCH(C282,'13A'!$B$192:$B$227,0)),0)</f>
        <v>0</v>
      </c>
      <c r="S282" s="433">
        <f>IFERROR(INDEX('14A'!$G$192:$G$227,MATCH(C282,'14A'!$B$192:$B$227,0)),0)</f>
        <v>0</v>
      </c>
      <c r="T282" s="433">
        <f>IFERROR(INDEX('15A'!$G$192:$G$227,MATCH(C282,'15A'!$B$192:$B$227,0)),0)</f>
        <v>0</v>
      </c>
      <c r="U282" s="433">
        <f>IFERROR(INDEX('16A'!$G$192:$G$227,MATCH($C282,'16A'!$B$192:$B$227,0)),0)</f>
        <v>0</v>
      </c>
      <c r="V282" s="433">
        <f>IFERROR(INDEX('17A'!$G$192:$G$227,MATCH($C282,'17A'!$B$192:$B$227,0)),0)</f>
        <v>0</v>
      </c>
      <c r="W282" s="433">
        <f>IFERROR(INDEX('18A'!$G$192:$G$227,MATCH($C282,'18A'!$B$192:$B$227,0)),0)</f>
        <v>0</v>
      </c>
      <c r="X282" s="433">
        <f>IFERROR(INDEX('19A'!$G$192:$G$227,MATCH($C282,'19A'!$B$192:$B$227,0)),0)</f>
        <v>0</v>
      </c>
      <c r="Y282" s="433">
        <f>IFERROR(INDEX('20A'!$G$192:$G$227,MATCH($C282,'20A'!$B$192:$B$227,0)),0)</f>
        <v>0</v>
      </c>
      <c r="Z282" s="433">
        <f>IFERROR(INDEX('21A'!$G$192:$G$227,MATCH($C282,'21A'!$B$192:$B$227,0)),0)</f>
        <v>0</v>
      </c>
      <c r="AA282" s="433">
        <f>IFERROR(INDEX('22A'!$G$192:$G$227,MATCH($C282,'22A'!$B$192:$B$227,0)),0)</f>
        <v>0</v>
      </c>
      <c r="AB282" s="433">
        <f>IFERROR(INDEX('23A'!$G$192:$G$227,MATCH($C282,'23A'!$B$192:$B$227,0)),0)</f>
        <v>0</v>
      </c>
      <c r="AC282" s="433">
        <f>IFERROR(INDEX('24A'!$G$192:$G$227,MATCH($C282,'24A'!$B$192:$B$227,0)),0)</f>
        <v>0</v>
      </c>
      <c r="AD282" s="433">
        <f>IFERROR(INDEX('25A'!$G$192:$G$227,MATCH($C282,'25A'!$B$192:$B$227,0)),0)</f>
        <v>0</v>
      </c>
      <c r="AE282" s="433">
        <f>IFERROR(INDEX('26A'!$G$192:$G$227,MATCH($C282,'26A'!$B$192:$B$227,0)),0)</f>
        <v>0</v>
      </c>
      <c r="AF282" s="433">
        <f>IFERROR(INDEX('27A'!$G$192:$G$227,MATCH($C282,'27A'!$B$192:$B$227,0)),0)</f>
        <v>0</v>
      </c>
      <c r="AG282" s="433">
        <f>IFERROR(INDEX('28A'!$G$192:$G$227,MATCH($C282,'28A'!$B$192:$B$227,0)),0)</f>
        <v>0</v>
      </c>
      <c r="AH282" s="433">
        <f>IFERROR(INDEX('29A'!$G$192:$G$227,MATCH($C282,'29A'!$B$192:$B$227,0)),0)</f>
        <v>0</v>
      </c>
      <c r="AI282" s="433">
        <f>IFERROR(INDEX('30A'!$G$192:$G$227,MATCH($C282,'30A'!$B$192:$B$227,0)),0)</f>
        <v>0</v>
      </c>
    </row>
    <row r="283" spans="1:35" ht="17.399999999999999">
      <c r="A283" s="314"/>
      <c r="B283" s="314"/>
      <c r="C283" s="302" t="s">
        <v>701</v>
      </c>
      <c r="D283" s="309" t="s">
        <v>209</v>
      </c>
      <c r="E283" s="303">
        <f t="shared" si="6"/>
        <v>0</v>
      </c>
      <c r="F283" s="433">
        <f>IFERROR(INDEX('1A'!$G$192:$G$227,MATCH(C283,'1A'!$B$192:$B$227,0)),0)</f>
        <v>0</v>
      </c>
      <c r="G283" s="433">
        <f>IFERROR(INDEX('2A'!$G$192:$G$227,MATCH(C283,'2A'!$B$192:$B$227,0)),0)</f>
        <v>0</v>
      </c>
      <c r="H283" s="433">
        <f>IFERROR(INDEX('3A'!$G$192:$G$227,MATCH(C283,'3A'!$B$192:$B$227,0)),0)</f>
        <v>0</v>
      </c>
      <c r="I283" s="433">
        <f>IFERROR(INDEX('4A'!$G$192:$G$227,MATCH(C283,'4A'!$B$192:$B$227,0)),0)</f>
        <v>0</v>
      </c>
      <c r="J283" s="433">
        <f>IFERROR(INDEX('5A'!$G$192:$G$227,MATCH(C283,'5A'!$B$192:$B$227,0)),0)</f>
        <v>0</v>
      </c>
      <c r="K283" s="433">
        <f>IFERROR(INDEX('6A'!$G$192:$G$227,MATCH(C283,'6A'!$B$192:$B$227,0)),0)</f>
        <v>0</v>
      </c>
      <c r="L283" s="433">
        <f>IFERROR(INDEX('7A'!$G$192:$G$227,MATCH(C283,'7A'!$B$192:$B$227,0)),0)</f>
        <v>0</v>
      </c>
      <c r="M283" s="433">
        <f>IFERROR(INDEX('8A'!$G$192:$G$227,MATCH(C283,'8A'!$B$192:$B$227,0)),0)</f>
        <v>0</v>
      </c>
      <c r="N283" s="433">
        <f>IFERROR(INDEX('9A'!$G$192:$G$227,MATCH(C283,'9A'!$B$192:$B$227,0)),0)</f>
        <v>0</v>
      </c>
      <c r="O283" s="433">
        <f>IFERROR(INDEX('10A'!$G$192:$G$227,MATCH(C283,'10A'!$B$192:$B$227,0)),0)</f>
        <v>0</v>
      </c>
      <c r="P283" s="433">
        <f>IFERROR(INDEX('11A'!$G$192:$G$227,MATCH(C283,'11A'!$B$192:$B$227,0)),0)</f>
        <v>0</v>
      </c>
      <c r="Q283" s="433">
        <f>IFERROR(INDEX('12A'!$G$192:$G$227,MATCH(C283,'12A'!$B$192:$B$227,0)),0)</f>
        <v>0</v>
      </c>
      <c r="R283" s="433">
        <f>IFERROR(INDEX('13A'!$G$192:$G$227,MATCH(C283,'13A'!$B$192:$B$227,0)),0)</f>
        <v>0</v>
      </c>
      <c r="S283" s="433">
        <f>IFERROR(INDEX('14A'!$G$192:$G$227,MATCH(C283,'14A'!$B$192:$B$227,0)),0)</f>
        <v>0</v>
      </c>
      <c r="T283" s="433">
        <f>IFERROR(INDEX('15A'!$G$192:$G$227,MATCH(C283,'15A'!$B$192:$B$227,0)),0)</f>
        <v>0</v>
      </c>
      <c r="U283" s="433">
        <f>IFERROR(INDEX('16A'!$G$192:$G$227,MATCH($C283,'16A'!$B$192:$B$227,0)),0)</f>
        <v>0</v>
      </c>
      <c r="V283" s="433">
        <f>IFERROR(INDEX('17A'!$G$192:$G$227,MATCH($C283,'17A'!$B$192:$B$227,0)),0)</f>
        <v>0</v>
      </c>
      <c r="W283" s="433">
        <f>IFERROR(INDEX('18A'!$G$192:$G$227,MATCH($C283,'18A'!$B$192:$B$227,0)),0)</f>
        <v>0</v>
      </c>
      <c r="X283" s="433">
        <f>IFERROR(INDEX('19A'!$G$192:$G$227,MATCH($C283,'19A'!$B$192:$B$227,0)),0)</f>
        <v>0</v>
      </c>
      <c r="Y283" s="433">
        <f>IFERROR(INDEX('20A'!$G$192:$G$227,MATCH($C283,'20A'!$B$192:$B$227,0)),0)</f>
        <v>0</v>
      </c>
      <c r="Z283" s="433">
        <f>IFERROR(INDEX('21A'!$G$192:$G$227,MATCH($C283,'21A'!$B$192:$B$227,0)),0)</f>
        <v>0</v>
      </c>
      <c r="AA283" s="433">
        <f>IFERROR(INDEX('22A'!$G$192:$G$227,MATCH($C283,'22A'!$B$192:$B$227,0)),0)</f>
        <v>0</v>
      </c>
      <c r="AB283" s="433">
        <f>IFERROR(INDEX('23A'!$G$192:$G$227,MATCH($C283,'23A'!$B$192:$B$227,0)),0)</f>
        <v>0</v>
      </c>
      <c r="AC283" s="433">
        <f>IFERROR(INDEX('24A'!$G$192:$G$227,MATCH($C283,'24A'!$B$192:$B$227,0)),0)</f>
        <v>0</v>
      </c>
      <c r="AD283" s="433">
        <f>IFERROR(INDEX('25A'!$G$192:$G$227,MATCH($C283,'25A'!$B$192:$B$227,0)),0)</f>
        <v>0</v>
      </c>
      <c r="AE283" s="433">
        <f>IFERROR(INDEX('26A'!$G$192:$G$227,MATCH($C283,'26A'!$B$192:$B$227,0)),0)</f>
        <v>0</v>
      </c>
      <c r="AF283" s="433">
        <f>IFERROR(INDEX('27A'!$G$192:$G$227,MATCH($C283,'27A'!$B$192:$B$227,0)),0)</f>
        <v>0</v>
      </c>
      <c r="AG283" s="433">
        <f>IFERROR(INDEX('28A'!$G$192:$G$227,MATCH($C283,'28A'!$B$192:$B$227,0)),0)</f>
        <v>0</v>
      </c>
      <c r="AH283" s="433">
        <f>IFERROR(INDEX('29A'!$G$192:$G$227,MATCH($C283,'29A'!$B$192:$B$227,0)),0)</f>
        <v>0</v>
      </c>
      <c r="AI283" s="433">
        <f>IFERROR(INDEX('30A'!$G$192:$G$227,MATCH($C283,'30A'!$B$192:$B$227,0)),0)</f>
        <v>0</v>
      </c>
    </row>
    <row r="284" spans="1:35" ht="17.399999999999999" hidden="1">
      <c r="A284" s="314"/>
      <c r="B284" s="314"/>
      <c r="C284" s="302" t="s">
        <v>702</v>
      </c>
      <c r="D284" s="309" t="s">
        <v>209</v>
      </c>
      <c r="E284" s="303">
        <f t="shared" si="6"/>
        <v>0</v>
      </c>
      <c r="F284" s="433">
        <f>IFERROR(INDEX('1A'!$G$192:$G$227,MATCH(C284,'1A'!$B$192:$B$227,0)),0)</f>
        <v>0</v>
      </c>
      <c r="G284" s="433">
        <f>IFERROR(INDEX('2A'!$G$192:$G$227,MATCH(C284,'2A'!$B$192:$B$227,0)),0)</f>
        <v>0</v>
      </c>
      <c r="H284" s="433">
        <f>IFERROR(INDEX('3A'!$G$192:$G$227,MATCH(C284,'3A'!$B$192:$B$227,0)),0)</f>
        <v>0</v>
      </c>
      <c r="I284" s="433">
        <f>IFERROR(INDEX('4A'!$G$192:$G$227,MATCH(C284,'4A'!$B$192:$B$227,0)),0)</f>
        <v>0</v>
      </c>
      <c r="J284" s="433">
        <f>IFERROR(INDEX('5A'!$G$192:$G$227,MATCH(C284,'5A'!$B$192:$B$227,0)),0)</f>
        <v>0</v>
      </c>
      <c r="K284" s="433">
        <f>IFERROR(INDEX('6A'!$G$192:$G$227,MATCH(C284,'6A'!$B$192:$B$227,0)),0)</f>
        <v>0</v>
      </c>
      <c r="L284" s="433">
        <f>IFERROR(INDEX('7A'!$G$192:$G$227,MATCH(C284,'7A'!$B$192:$B$227,0)),0)</f>
        <v>0</v>
      </c>
      <c r="M284" s="433">
        <f>IFERROR(INDEX('8A'!$G$192:$G$227,MATCH(C284,'8A'!$B$192:$B$227,0)),0)</f>
        <v>0</v>
      </c>
      <c r="N284" s="433">
        <f>IFERROR(INDEX('9A'!$G$192:$G$227,MATCH(C284,'9A'!$B$192:$B$227,0)),0)</f>
        <v>0</v>
      </c>
      <c r="O284" s="433">
        <f>IFERROR(INDEX('10A'!$G$192:$G$227,MATCH(C284,'10A'!$B$192:$B$227,0)),0)</f>
        <v>0</v>
      </c>
      <c r="P284" s="433">
        <f>IFERROR(INDEX('11A'!$G$192:$G$227,MATCH(C284,'11A'!$B$192:$B$227,0)),0)</f>
        <v>0</v>
      </c>
      <c r="Q284" s="433">
        <f>IFERROR(INDEX('12A'!$G$192:$G$227,MATCH(C284,'12A'!$B$192:$B$227,0)),0)</f>
        <v>0</v>
      </c>
      <c r="R284" s="433">
        <f>IFERROR(INDEX('13A'!$G$192:$G$227,MATCH(C284,'13A'!$B$192:$B$227,0)),0)</f>
        <v>0</v>
      </c>
      <c r="S284" s="433">
        <f>IFERROR(INDEX('14A'!$G$192:$G$227,MATCH(C284,'14A'!$B$192:$B$227,0)),0)</f>
        <v>0</v>
      </c>
      <c r="T284" s="433">
        <f>IFERROR(INDEX('15A'!$G$192:$G$227,MATCH(C284,'15A'!$B$192:$B$227,0)),0)</f>
        <v>0</v>
      </c>
      <c r="U284" s="433">
        <f>IFERROR(INDEX('16A'!$G$192:$G$227,MATCH($C284,'16A'!$B$192:$B$227,0)),0)</f>
        <v>0</v>
      </c>
      <c r="V284" s="433">
        <f>IFERROR(INDEX('17A'!$G$192:$G$227,MATCH($C284,'17A'!$B$192:$B$227,0)),0)</f>
        <v>0</v>
      </c>
      <c r="W284" s="433">
        <f>IFERROR(INDEX('18A'!$G$192:$G$227,MATCH($C284,'18A'!$B$192:$B$227,0)),0)</f>
        <v>0</v>
      </c>
      <c r="X284" s="433">
        <f>IFERROR(INDEX('19A'!$G$192:$G$227,MATCH($C284,'19A'!$B$192:$B$227,0)),0)</f>
        <v>0</v>
      </c>
      <c r="Y284" s="433">
        <f>IFERROR(INDEX('20A'!$G$192:$G$227,MATCH($C284,'20A'!$B$192:$B$227,0)),0)</f>
        <v>0</v>
      </c>
      <c r="Z284" s="433">
        <f>IFERROR(INDEX('21A'!$G$192:$G$227,MATCH($C284,'21A'!$B$192:$B$227,0)),0)</f>
        <v>0</v>
      </c>
      <c r="AA284" s="433">
        <f>IFERROR(INDEX('22A'!$G$192:$G$227,MATCH($C284,'22A'!$B$192:$B$227,0)),0)</f>
        <v>0</v>
      </c>
      <c r="AB284" s="433">
        <f>IFERROR(INDEX('23A'!$G$192:$G$227,MATCH($C284,'23A'!$B$192:$B$227,0)),0)</f>
        <v>0</v>
      </c>
      <c r="AC284" s="433">
        <f>IFERROR(INDEX('24A'!$G$192:$G$227,MATCH($C284,'24A'!$B$192:$B$227,0)),0)</f>
        <v>0</v>
      </c>
      <c r="AD284" s="433">
        <f>IFERROR(INDEX('25A'!$G$192:$G$227,MATCH($C284,'25A'!$B$192:$B$227,0)),0)</f>
        <v>0</v>
      </c>
      <c r="AE284" s="433">
        <f>IFERROR(INDEX('26A'!$G$192:$G$227,MATCH($C284,'26A'!$B$192:$B$227,0)),0)</f>
        <v>0</v>
      </c>
      <c r="AF284" s="433">
        <f>IFERROR(INDEX('27A'!$G$192:$G$227,MATCH($C284,'27A'!$B$192:$B$227,0)),0)</f>
        <v>0</v>
      </c>
      <c r="AG284" s="433">
        <f>IFERROR(INDEX('28A'!$G$192:$G$227,MATCH($C284,'28A'!$B$192:$B$227,0)),0)</f>
        <v>0</v>
      </c>
      <c r="AH284" s="433">
        <f>IFERROR(INDEX('29A'!$G$192:$G$227,MATCH($C284,'29A'!$B$192:$B$227,0)),0)</f>
        <v>0</v>
      </c>
      <c r="AI284" s="433">
        <f>IFERROR(INDEX('30A'!$G$192:$G$227,MATCH($C284,'30A'!$B$192:$B$227,0)),0)</f>
        <v>0</v>
      </c>
    </row>
    <row r="285" spans="1:35" ht="17.399999999999999" hidden="1">
      <c r="A285" s="314"/>
      <c r="B285" s="314"/>
      <c r="C285" s="302"/>
      <c r="D285" s="309" t="s">
        <v>209</v>
      </c>
      <c r="E285" s="303">
        <f t="shared" si="6"/>
        <v>0</v>
      </c>
      <c r="F285" s="433">
        <f>IFERROR(INDEX('1A'!$G$192:$G$227,MATCH(C285,'1A'!$B$192:$B$227,0)),0)</f>
        <v>0</v>
      </c>
      <c r="G285" s="433">
        <f>IFERROR(INDEX('2A'!$G$192:$G$227,MATCH(C285,'2A'!$B$192:$B$227,0)),0)</f>
        <v>0</v>
      </c>
      <c r="H285" s="433">
        <f>IFERROR(INDEX('3A'!$G$192:$G$227,MATCH(C285,'3A'!$B$192:$B$227,0)),0)</f>
        <v>0</v>
      </c>
      <c r="I285" s="433">
        <f>IFERROR(INDEX('4A'!$G$192:$G$227,MATCH(C285,'4A'!$B$192:$B$227,0)),0)</f>
        <v>0</v>
      </c>
      <c r="J285" s="433">
        <f>IFERROR(INDEX('5A'!$G$192:$G$227,MATCH(C285,'5A'!$B$192:$B$227,0)),0)</f>
        <v>0</v>
      </c>
      <c r="K285" s="433">
        <f>IFERROR(INDEX('6A'!$G$192:$G$227,MATCH(C285,'6A'!$B$192:$B$227,0)),0)</f>
        <v>0</v>
      </c>
      <c r="L285" s="433">
        <f>IFERROR(INDEX('7A'!$G$192:$G$227,MATCH(C285,'7A'!$B$192:$B$227,0)),0)</f>
        <v>0</v>
      </c>
      <c r="M285" s="433">
        <f>IFERROR(INDEX('8A'!$G$192:$G$227,MATCH(C285,'8A'!$B$192:$B$227,0)),0)</f>
        <v>0</v>
      </c>
      <c r="N285" s="433">
        <f>IFERROR(INDEX('9A'!$G$192:$G$227,MATCH(C285,'9A'!$B$192:$B$227,0)),0)</f>
        <v>0</v>
      </c>
      <c r="O285" s="433">
        <f>IFERROR(INDEX('10A'!$G$192:$G$227,MATCH(C285,'10A'!$B$192:$B$227,0)),0)</f>
        <v>0</v>
      </c>
      <c r="P285" s="433">
        <f>IFERROR(INDEX('11A'!$G$192:$G$227,MATCH(C285,'11A'!$B$192:$B$227,0)),0)</f>
        <v>0</v>
      </c>
      <c r="Q285" s="433">
        <f>IFERROR(INDEX('12A'!$G$192:$G$227,MATCH(C285,'12A'!$B$192:$B$227,0)),0)</f>
        <v>0</v>
      </c>
      <c r="R285" s="433">
        <f>IFERROR(INDEX('13A'!$G$192:$G$227,MATCH(C285,'13A'!$B$192:$B$227,0)),0)</f>
        <v>0</v>
      </c>
      <c r="S285" s="433">
        <f>IFERROR(INDEX('14A'!$G$192:$G$227,MATCH(C285,'14A'!$B$192:$B$227,0)),0)</f>
        <v>0</v>
      </c>
      <c r="T285" s="433">
        <f>IFERROR(INDEX('15A'!$G$192:$G$227,MATCH(C285,'15A'!$B$192:$B$227,0)),0)</f>
        <v>0</v>
      </c>
      <c r="U285" s="433">
        <f>IFERROR(INDEX('16A'!$G$192:$G$227,MATCH($C285,'16A'!$B$192:$B$227,0)),0)</f>
        <v>0</v>
      </c>
      <c r="V285" s="433">
        <f>IFERROR(INDEX('17A'!$G$192:$G$227,MATCH($C285,'17A'!$B$192:$B$227,0)),0)</f>
        <v>0</v>
      </c>
      <c r="W285" s="433">
        <f>IFERROR(INDEX('18A'!$G$192:$G$227,MATCH($C285,'18A'!$B$192:$B$227,0)),0)</f>
        <v>0</v>
      </c>
      <c r="X285" s="433">
        <f>IFERROR(INDEX('19A'!$G$192:$G$227,MATCH($C285,'19A'!$B$192:$B$227,0)),0)</f>
        <v>0</v>
      </c>
      <c r="Y285" s="433">
        <f>IFERROR(INDEX('20A'!$G$192:$G$227,MATCH($C285,'20A'!$B$192:$B$227,0)),0)</f>
        <v>0</v>
      </c>
      <c r="Z285" s="433">
        <f>IFERROR(INDEX('21A'!$G$192:$G$227,MATCH($C285,'21A'!$B$192:$B$227,0)),0)</f>
        <v>0</v>
      </c>
      <c r="AA285" s="433">
        <f>IFERROR(INDEX('22A'!$G$192:$G$227,MATCH($C285,'22A'!$B$192:$B$227,0)),0)</f>
        <v>0</v>
      </c>
      <c r="AB285" s="433">
        <f>IFERROR(INDEX('23A'!$G$192:$G$227,MATCH($C285,'23A'!$B$192:$B$227,0)),0)</f>
        <v>0</v>
      </c>
      <c r="AC285" s="433">
        <f>IFERROR(INDEX('24A'!$G$192:$G$227,MATCH($C285,'24A'!$B$192:$B$227,0)),0)</f>
        <v>0</v>
      </c>
      <c r="AD285" s="433">
        <f>IFERROR(INDEX('25A'!$G$192:$G$227,MATCH($C285,'25A'!$B$192:$B$227,0)),0)</f>
        <v>0</v>
      </c>
      <c r="AE285" s="433">
        <f>IFERROR(INDEX('26A'!$G$192:$G$227,MATCH($C285,'26A'!$B$192:$B$227,0)),0)</f>
        <v>0</v>
      </c>
      <c r="AF285" s="433">
        <f>IFERROR(INDEX('27A'!$G$192:$G$227,MATCH($C285,'27A'!$B$192:$B$227,0)),0)</f>
        <v>0</v>
      </c>
      <c r="AG285" s="433">
        <f>IFERROR(INDEX('28A'!$G$192:$G$227,MATCH($C285,'28A'!$B$192:$B$227,0)),0)</f>
        <v>0</v>
      </c>
      <c r="AH285" s="433">
        <f>IFERROR(INDEX('29A'!$G$192:$G$227,MATCH($C285,'29A'!$B$192:$B$227,0)),0)</f>
        <v>0</v>
      </c>
      <c r="AI285" s="433">
        <f>IFERROR(INDEX('30A'!$G$192:$G$227,MATCH($C285,'30A'!$B$192:$B$227,0)),0)</f>
        <v>0</v>
      </c>
    </row>
    <row r="286" spans="1:35" ht="17.399999999999999" hidden="1">
      <c r="A286" s="314"/>
      <c r="B286" s="314"/>
      <c r="C286" s="302"/>
      <c r="D286" s="309" t="s">
        <v>209</v>
      </c>
      <c r="E286" s="303">
        <f t="shared" si="6"/>
        <v>0</v>
      </c>
      <c r="F286" s="433">
        <f>IFERROR(INDEX('1A'!$G$192:$G$227,MATCH(C286,'1A'!$B$192:$B$227,0)),0)</f>
        <v>0</v>
      </c>
      <c r="G286" s="433">
        <f>IFERROR(INDEX('2A'!$G$192:$G$227,MATCH(C286,'2A'!$B$192:$B$227,0)),0)</f>
        <v>0</v>
      </c>
      <c r="H286" s="433">
        <f>IFERROR(INDEX('3A'!$G$192:$G$227,MATCH(C286,'3A'!$B$192:$B$227,0)),0)</f>
        <v>0</v>
      </c>
      <c r="I286" s="433">
        <f>IFERROR(INDEX('4A'!$G$192:$G$227,MATCH(C286,'4A'!$B$192:$B$227,0)),0)</f>
        <v>0</v>
      </c>
      <c r="J286" s="433">
        <f>IFERROR(INDEX('5A'!$G$192:$G$227,MATCH(C286,'5A'!$B$192:$B$227,0)),0)</f>
        <v>0</v>
      </c>
      <c r="K286" s="433">
        <f>IFERROR(INDEX('6A'!$G$192:$G$227,MATCH(C286,'6A'!$B$192:$B$227,0)),0)</f>
        <v>0</v>
      </c>
      <c r="L286" s="433">
        <f>IFERROR(INDEX('7A'!$G$192:$G$227,MATCH(C286,'7A'!$B$192:$B$227,0)),0)</f>
        <v>0</v>
      </c>
      <c r="M286" s="433">
        <f>IFERROR(INDEX('8A'!$G$192:$G$227,MATCH(C286,'8A'!$B$192:$B$227,0)),0)</f>
        <v>0</v>
      </c>
      <c r="N286" s="433">
        <f>IFERROR(INDEX('9A'!$G$192:$G$227,MATCH(C286,'9A'!$B$192:$B$227,0)),0)</f>
        <v>0</v>
      </c>
      <c r="O286" s="433">
        <f>IFERROR(INDEX('10A'!$G$192:$G$227,MATCH(C286,'10A'!$B$192:$B$227,0)),0)</f>
        <v>0</v>
      </c>
      <c r="P286" s="433">
        <f>IFERROR(INDEX('11A'!$G$192:$G$227,MATCH(C286,'11A'!$B$192:$B$227,0)),0)</f>
        <v>0</v>
      </c>
      <c r="Q286" s="433">
        <f>IFERROR(INDEX('12A'!$G$192:$G$227,MATCH(C286,'12A'!$B$192:$B$227,0)),0)</f>
        <v>0</v>
      </c>
      <c r="R286" s="433">
        <f>IFERROR(INDEX('13A'!$G$192:$G$227,MATCH(C286,'13A'!$B$192:$B$227,0)),0)</f>
        <v>0</v>
      </c>
      <c r="S286" s="433">
        <f>IFERROR(INDEX('14A'!$G$192:$G$227,MATCH(C286,'14A'!$B$192:$B$227,0)),0)</f>
        <v>0</v>
      </c>
      <c r="T286" s="433">
        <f>IFERROR(INDEX('15A'!$G$192:$G$227,MATCH(C286,'15A'!$B$192:$B$227,0)),0)</f>
        <v>0</v>
      </c>
      <c r="U286" s="433">
        <f>IFERROR(INDEX('16A'!$G$192:$G$227,MATCH($C286,'16A'!$B$192:$B$227,0)),0)</f>
        <v>0</v>
      </c>
      <c r="V286" s="433">
        <f>IFERROR(INDEX('17A'!$G$192:$G$227,MATCH($C286,'17A'!$B$192:$B$227,0)),0)</f>
        <v>0</v>
      </c>
      <c r="W286" s="433">
        <f>IFERROR(INDEX('18A'!$G$192:$G$227,MATCH($C286,'18A'!$B$192:$B$227,0)),0)</f>
        <v>0</v>
      </c>
      <c r="X286" s="433">
        <f>IFERROR(INDEX('19A'!$G$192:$G$227,MATCH($C286,'19A'!$B$192:$B$227,0)),0)</f>
        <v>0</v>
      </c>
      <c r="Y286" s="433">
        <f>IFERROR(INDEX('20A'!$G$192:$G$227,MATCH($C286,'20A'!$B$192:$B$227,0)),0)</f>
        <v>0</v>
      </c>
      <c r="Z286" s="433">
        <f>IFERROR(INDEX('21A'!$G$192:$G$227,MATCH($C286,'21A'!$B$192:$B$227,0)),0)</f>
        <v>0</v>
      </c>
      <c r="AA286" s="433">
        <f>IFERROR(INDEX('22A'!$G$192:$G$227,MATCH($C286,'22A'!$B$192:$B$227,0)),0)</f>
        <v>0</v>
      </c>
      <c r="AB286" s="433">
        <f>IFERROR(INDEX('23A'!$G$192:$G$227,MATCH($C286,'23A'!$B$192:$B$227,0)),0)</f>
        <v>0</v>
      </c>
      <c r="AC286" s="433">
        <f>IFERROR(INDEX('24A'!$G$192:$G$227,MATCH($C286,'24A'!$B$192:$B$227,0)),0)</f>
        <v>0</v>
      </c>
      <c r="AD286" s="433">
        <f>IFERROR(INDEX('25A'!$G$192:$G$227,MATCH($C286,'25A'!$B$192:$B$227,0)),0)</f>
        <v>0</v>
      </c>
      <c r="AE286" s="433">
        <f>IFERROR(INDEX('26A'!$G$192:$G$227,MATCH($C286,'26A'!$B$192:$B$227,0)),0)</f>
        <v>0</v>
      </c>
      <c r="AF286" s="433">
        <f>IFERROR(INDEX('27A'!$G$192:$G$227,MATCH($C286,'27A'!$B$192:$B$227,0)),0)</f>
        <v>0</v>
      </c>
      <c r="AG286" s="433">
        <f>IFERROR(INDEX('28A'!$G$192:$G$227,MATCH($C286,'28A'!$B$192:$B$227,0)),0)</f>
        <v>0</v>
      </c>
      <c r="AH286" s="433">
        <f>IFERROR(INDEX('29A'!$G$192:$G$227,MATCH($C286,'29A'!$B$192:$B$227,0)),0)</f>
        <v>0</v>
      </c>
      <c r="AI286" s="433">
        <f>IFERROR(INDEX('30A'!$G$192:$G$227,MATCH($C286,'30A'!$B$192:$B$227,0)),0)</f>
        <v>0</v>
      </c>
    </row>
    <row r="287" spans="1:35" ht="17.399999999999999" hidden="1">
      <c r="A287" s="314"/>
      <c r="B287" s="314"/>
      <c r="C287" s="302"/>
      <c r="D287" s="309" t="s">
        <v>209</v>
      </c>
      <c r="E287" s="303">
        <f t="shared" si="6"/>
        <v>0</v>
      </c>
      <c r="F287" s="433">
        <f>IFERROR(INDEX('1A'!$G$192:$G$227,MATCH(C287,'1A'!$B$192:$B$227,0)),0)</f>
        <v>0</v>
      </c>
      <c r="G287" s="433">
        <f>IFERROR(INDEX('2A'!$G$192:$G$227,MATCH(C287,'2A'!$B$192:$B$227,0)),0)</f>
        <v>0</v>
      </c>
      <c r="H287" s="433">
        <f>IFERROR(INDEX('3A'!$G$192:$G$227,MATCH(C287,'3A'!$B$192:$B$227,0)),0)</f>
        <v>0</v>
      </c>
      <c r="I287" s="433">
        <f>IFERROR(INDEX('4A'!$G$192:$G$227,MATCH(C287,'4A'!$B$192:$B$227,0)),0)</f>
        <v>0</v>
      </c>
      <c r="J287" s="433">
        <f>IFERROR(INDEX('5A'!$G$192:$G$227,MATCH(C287,'5A'!$B$192:$B$227,0)),0)</f>
        <v>0</v>
      </c>
      <c r="K287" s="433">
        <f>IFERROR(INDEX('6A'!$G$192:$G$227,MATCH(C287,'6A'!$B$192:$B$227,0)),0)</f>
        <v>0</v>
      </c>
      <c r="L287" s="433">
        <f>IFERROR(INDEX('7A'!$G$192:$G$227,MATCH(C287,'7A'!$B$192:$B$227,0)),0)</f>
        <v>0</v>
      </c>
      <c r="M287" s="433">
        <f>IFERROR(INDEX('8A'!$G$192:$G$227,MATCH(C287,'8A'!$B$192:$B$227,0)),0)</f>
        <v>0</v>
      </c>
      <c r="N287" s="433">
        <f>IFERROR(INDEX('9A'!$G$192:$G$227,MATCH(C287,'9A'!$B$192:$B$227,0)),0)</f>
        <v>0</v>
      </c>
      <c r="O287" s="433">
        <f>IFERROR(INDEX('10A'!$G$192:$G$227,MATCH(C287,'10A'!$B$192:$B$227,0)),0)</f>
        <v>0</v>
      </c>
      <c r="P287" s="433">
        <f>IFERROR(INDEX('11A'!$G$192:$G$227,MATCH(C287,'11A'!$B$192:$B$227,0)),0)</f>
        <v>0</v>
      </c>
      <c r="Q287" s="433">
        <f>IFERROR(INDEX('12A'!$G$192:$G$227,MATCH(C287,'12A'!$B$192:$B$227,0)),0)</f>
        <v>0</v>
      </c>
      <c r="R287" s="433">
        <f>IFERROR(INDEX('13A'!$G$192:$G$227,MATCH(C287,'13A'!$B$192:$B$227,0)),0)</f>
        <v>0</v>
      </c>
      <c r="S287" s="433">
        <f>IFERROR(INDEX('14A'!$G$192:$G$227,MATCH(C287,'14A'!$B$192:$B$227,0)),0)</f>
        <v>0</v>
      </c>
      <c r="T287" s="433">
        <f>IFERROR(INDEX('15A'!$G$192:$G$227,MATCH(C287,'15A'!$B$192:$B$227,0)),0)</f>
        <v>0</v>
      </c>
      <c r="U287" s="433">
        <f>IFERROR(INDEX('16A'!$G$192:$G$227,MATCH($C287,'16A'!$B$192:$B$227,0)),0)</f>
        <v>0</v>
      </c>
      <c r="V287" s="433">
        <f>IFERROR(INDEX('17A'!$G$192:$G$227,MATCH($C287,'17A'!$B$192:$B$227,0)),0)</f>
        <v>0</v>
      </c>
      <c r="W287" s="433">
        <f>IFERROR(INDEX('18A'!$G$192:$G$227,MATCH($C287,'18A'!$B$192:$B$227,0)),0)</f>
        <v>0</v>
      </c>
      <c r="X287" s="433">
        <f>IFERROR(INDEX('19A'!$G$192:$G$227,MATCH($C287,'19A'!$B$192:$B$227,0)),0)</f>
        <v>0</v>
      </c>
      <c r="Y287" s="433">
        <f>IFERROR(INDEX('20A'!$G$192:$G$227,MATCH($C287,'20A'!$B$192:$B$227,0)),0)</f>
        <v>0</v>
      </c>
      <c r="Z287" s="433">
        <f>IFERROR(INDEX('21A'!$G$192:$G$227,MATCH($C287,'21A'!$B$192:$B$227,0)),0)</f>
        <v>0</v>
      </c>
      <c r="AA287" s="433">
        <f>IFERROR(INDEX('22A'!$G$192:$G$227,MATCH($C287,'22A'!$B$192:$B$227,0)),0)</f>
        <v>0</v>
      </c>
      <c r="AB287" s="433">
        <f>IFERROR(INDEX('23A'!$G$192:$G$227,MATCH($C287,'23A'!$B$192:$B$227,0)),0)</f>
        <v>0</v>
      </c>
      <c r="AC287" s="433">
        <f>IFERROR(INDEX('24A'!$G$192:$G$227,MATCH($C287,'24A'!$B$192:$B$227,0)),0)</f>
        <v>0</v>
      </c>
      <c r="AD287" s="433">
        <f>IFERROR(INDEX('25A'!$G$192:$G$227,MATCH($C287,'25A'!$B$192:$B$227,0)),0)</f>
        <v>0</v>
      </c>
      <c r="AE287" s="433">
        <f>IFERROR(INDEX('26A'!$G$192:$G$227,MATCH($C287,'26A'!$B$192:$B$227,0)),0)</f>
        <v>0</v>
      </c>
      <c r="AF287" s="433">
        <f>IFERROR(INDEX('27A'!$G$192:$G$227,MATCH($C287,'27A'!$B$192:$B$227,0)),0)</f>
        <v>0</v>
      </c>
      <c r="AG287" s="433">
        <f>IFERROR(INDEX('28A'!$G$192:$G$227,MATCH($C287,'28A'!$B$192:$B$227,0)),0)</f>
        <v>0</v>
      </c>
      <c r="AH287" s="433">
        <f>IFERROR(INDEX('29A'!$G$192:$G$227,MATCH($C287,'29A'!$B$192:$B$227,0)),0)</f>
        <v>0</v>
      </c>
      <c r="AI287" s="433">
        <f>IFERROR(INDEX('30A'!$G$192:$G$227,MATCH($C287,'30A'!$B$192:$B$227,0)),0)</f>
        <v>0</v>
      </c>
    </row>
    <row r="288" spans="1:35" ht="17.399999999999999" hidden="1">
      <c r="A288" s="314"/>
      <c r="B288" s="314"/>
      <c r="C288" s="302"/>
      <c r="D288" s="309" t="s">
        <v>209</v>
      </c>
      <c r="E288" s="303">
        <f t="shared" si="6"/>
        <v>0</v>
      </c>
      <c r="F288" s="433">
        <f>IFERROR(INDEX('1A'!$G$192:$G$227,MATCH(C288,'1A'!$B$192:$B$227,0)),0)</f>
        <v>0</v>
      </c>
      <c r="G288" s="433">
        <f>IFERROR(INDEX('2A'!$G$192:$G$227,MATCH(C288,'2A'!$B$192:$B$227,0)),0)</f>
        <v>0</v>
      </c>
      <c r="H288" s="433">
        <f>IFERROR(INDEX('3A'!$G$192:$G$227,MATCH(C288,'3A'!$B$192:$B$227,0)),0)</f>
        <v>0</v>
      </c>
      <c r="I288" s="433">
        <f>IFERROR(INDEX('4A'!$G$192:$G$227,MATCH(C288,'4A'!$B$192:$B$227,0)),0)</f>
        <v>0</v>
      </c>
      <c r="J288" s="433">
        <f>IFERROR(INDEX('5A'!$G$192:$G$227,MATCH(C288,'5A'!$B$192:$B$227,0)),0)</f>
        <v>0</v>
      </c>
      <c r="K288" s="433">
        <f>IFERROR(INDEX('6A'!$G$192:$G$227,MATCH(C288,'6A'!$B$192:$B$227,0)),0)</f>
        <v>0</v>
      </c>
      <c r="L288" s="433">
        <f>IFERROR(INDEX('7A'!$G$192:$G$227,MATCH(C288,'7A'!$B$192:$B$227,0)),0)</f>
        <v>0</v>
      </c>
      <c r="M288" s="433">
        <f>IFERROR(INDEX('8A'!$G$192:$G$227,MATCH(C288,'8A'!$B$192:$B$227,0)),0)</f>
        <v>0</v>
      </c>
      <c r="N288" s="433">
        <f>IFERROR(INDEX('9A'!$G$192:$G$227,MATCH(C288,'9A'!$B$192:$B$227,0)),0)</f>
        <v>0</v>
      </c>
      <c r="O288" s="433">
        <f>IFERROR(INDEX('10A'!$G$192:$G$227,MATCH(C288,'10A'!$B$192:$B$227,0)),0)</f>
        <v>0</v>
      </c>
      <c r="P288" s="433">
        <f>IFERROR(INDEX('11A'!$G$192:$G$227,MATCH(C288,'11A'!$B$192:$B$227,0)),0)</f>
        <v>0</v>
      </c>
      <c r="Q288" s="433">
        <f>IFERROR(INDEX('12A'!$G$192:$G$227,MATCH(C288,'12A'!$B$192:$B$227,0)),0)</f>
        <v>0</v>
      </c>
      <c r="R288" s="433">
        <f>IFERROR(INDEX('13A'!$G$192:$G$227,MATCH(C288,'13A'!$B$192:$B$227,0)),0)</f>
        <v>0</v>
      </c>
      <c r="S288" s="433">
        <f>IFERROR(INDEX('14A'!$G$192:$G$227,MATCH(C288,'14A'!$B$192:$B$227,0)),0)</f>
        <v>0</v>
      </c>
      <c r="T288" s="433">
        <f>IFERROR(INDEX('15A'!$G$192:$G$227,MATCH(C288,'15A'!$B$192:$B$227,0)),0)</f>
        <v>0</v>
      </c>
      <c r="U288" s="433">
        <f>IFERROR(INDEX('16A'!$G$192:$G$227,MATCH($C288,'16A'!$B$192:$B$227,0)),0)</f>
        <v>0</v>
      </c>
      <c r="V288" s="433">
        <f>IFERROR(INDEX('17A'!$G$192:$G$227,MATCH($C288,'17A'!$B$192:$B$227,0)),0)</f>
        <v>0</v>
      </c>
      <c r="W288" s="433">
        <f>IFERROR(INDEX('18A'!$G$192:$G$227,MATCH($C288,'18A'!$B$192:$B$227,0)),0)</f>
        <v>0</v>
      </c>
      <c r="X288" s="433">
        <f>IFERROR(INDEX('19A'!$G$192:$G$227,MATCH($C288,'19A'!$B$192:$B$227,0)),0)</f>
        <v>0</v>
      </c>
      <c r="Y288" s="433">
        <f>IFERROR(INDEX('20A'!$G$192:$G$227,MATCH($C288,'20A'!$B$192:$B$227,0)),0)</f>
        <v>0</v>
      </c>
      <c r="Z288" s="433">
        <f>IFERROR(INDEX('21A'!$G$192:$G$227,MATCH($C288,'21A'!$B$192:$B$227,0)),0)</f>
        <v>0</v>
      </c>
      <c r="AA288" s="433">
        <f>IFERROR(INDEX('22A'!$G$192:$G$227,MATCH($C288,'22A'!$B$192:$B$227,0)),0)</f>
        <v>0</v>
      </c>
      <c r="AB288" s="433">
        <f>IFERROR(INDEX('23A'!$G$192:$G$227,MATCH($C288,'23A'!$B$192:$B$227,0)),0)</f>
        <v>0</v>
      </c>
      <c r="AC288" s="433">
        <f>IFERROR(INDEX('24A'!$G$192:$G$227,MATCH($C288,'24A'!$B$192:$B$227,0)),0)</f>
        <v>0</v>
      </c>
      <c r="AD288" s="433">
        <f>IFERROR(INDEX('25A'!$G$192:$G$227,MATCH($C288,'25A'!$B$192:$B$227,0)),0)</f>
        <v>0</v>
      </c>
      <c r="AE288" s="433">
        <f>IFERROR(INDEX('26A'!$G$192:$G$227,MATCH($C288,'26A'!$B$192:$B$227,0)),0)</f>
        <v>0</v>
      </c>
      <c r="AF288" s="433">
        <f>IFERROR(INDEX('27A'!$G$192:$G$227,MATCH($C288,'27A'!$B$192:$B$227,0)),0)</f>
        <v>0</v>
      </c>
      <c r="AG288" s="433">
        <f>IFERROR(INDEX('28A'!$G$192:$G$227,MATCH($C288,'28A'!$B$192:$B$227,0)),0)</f>
        <v>0</v>
      </c>
      <c r="AH288" s="433">
        <f>IFERROR(INDEX('29A'!$G$192:$G$227,MATCH($C288,'29A'!$B$192:$B$227,0)),0)</f>
        <v>0</v>
      </c>
      <c r="AI288" s="433">
        <f>IFERROR(INDEX('30A'!$G$192:$G$227,MATCH($C288,'30A'!$B$192:$B$227,0)),0)</f>
        <v>0</v>
      </c>
    </row>
    <row r="289" spans="1:35" ht="17.399999999999999" hidden="1">
      <c r="A289" s="314"/>
      <c r="B289" s="314"/>
      <c r="C289" s="302"/>
      <c r="D289" s="309" t="s">
        <v>209</v>
      </c>
      <c r="E289" s="303">
        <f t="shared" si="6"/>
        <v>0</v>
      </c>
      <c r="F289" s="433">
        <f>IFERROR(INDEX('1A'!$G$192:$G$227,MATCH(C289,'1A'!$B$192:$B$227,0)),0)</f>
        <v>0</v>
      </c>
      <c r="G289" s="433">
        <f>IFERROR(INDEX('2A'!$G$192:$G$227,MATCH(C289,'2A'!$B$192:$B$227,0)),0)</f>
        <v>0</v>
      </c>
      <c r="H289" s="433">
        <f>IFERROR(INDEX('3A'!$G$192:$G$227,MATCH(C289,'3A'!$B$192:$B$227,0)),0)</f>
        <v>0</v>
      </c>
      <c r="I289" s="433">
        <f>IFERROR(INDEX('4A'!$G$192:$G$227,MATCH(C289,'4A'!$B$192:$B$227,0)),0)</f>
        <v>0</v>
      </c>
      <c r="J289" s="433">
        <f>IFERROR(INDEX('5A'!$G$192:$G$227,MATCH(C289,'5A'!$B$192:$B$227,0)),0)</f>
        <v>0</v>
      </c>
      <c r="K289" s="433">
        <f>IFERROR(INDEX('6A'!$G$192:$G$227,MATCH(C289,'6A'!$B$192:$B$227,0)),0)</f>
        <v>0</v>
      </c>
      <c r="L289" s="433">
        <f>IFERROR(INDEX('7A'!$G$192:$G$227,MATCH(C289,'7A'!$B$192:$B$227,0)),0)</f>
        <v>0</v>
      </c>
      <c r="M289" s="433">
        <f>IFERROR(INDEX('8A'!$G$192:$G$227,MATCH(C289,'8A'!$B$192:$B$227,0)),0)</f>
        <v>0</v>
      </c>
      <c r="N289" s="433">
        <f>IFERROR(INDEX('9A'!$G$192:$G$227,MATCH(C289,'9A'!$B$192:$B$227,0)),0)</f>
        <v>0</v>
      </c>
      <c r="O289" s="433">
        <f>IFERROR(INDEX('10A'!$G$192:$G$227,MATCH(C289,'10A'!$B$192:$B$227,0)),0)</f>
        <v>0</v>
      </c>
      <c r="P289" s="433">
        <f>IFERROR(INDEX('11A'!$G$192:$G$227,MATCH(C289,'11A'!$B$192:$B$227,0)),0)</f>
        <v>0</v>
      </c>
      <c r="Q289" s="433">
        <f>IFERROR(INDEX('12A'!$G$192:$G$227,MATCH(C289,'12A'!$B$192:$B$227,0)),0)</f>
        <v>0</v>
      </c>
      <c r="R289" s="433">
        <f>IFERROR(INDEX('13A'!$G$192:$G$227,MATCH(C289,'13A'!$B$192:$B$227,0)),0)</f>
        <v>0</v>
      </c>
      <c r="S289" s="433">
        <f>IFERROR(INDEX('14A'!$G$192:$G$227,MATCH(C289,'14A'!$B$192:$B$227,0)),0)</f>
        <v>0</v>
      </c>
      <c r="T289" s="433">
        <f>IFERROR(INDEX('15A'!$G$192:$G$227,MATCH(C289,'15A'!$B$192:$B$227,0)),0)</f>
        <v>0</v>
      </c>
      <c r="U289" s="433">
        <f>IFERROR(INDEX('16A'!$G$192:$G$227,MATCH($C289,'16A'!$B$192:$B$227,0)),0)</f>
        <v>0</v>
      </c>
      <c r="V289" s="433">
        <f>IFERROR(INDEX('17A'!$G$192:$G$227,MATCH($C289,'17A'!$B$192:$B$227,0)),0)</f>
        <v>0</v>
      </c>
      <c r="W289" s="433">
        <f>IFERROR(INDEX('18A'!$G$192:$G$227,MATCH($C289,'18A'!$B$192:$B$227,0)),0)</f>
        <v>0</v>
      </c>
      <c r="X289" s="433">
        <f>IFERROR(INDEX('19A'!$G$192:$G$227,MATCH($C289,'19A'!$B$192:$B$227,0)),0)</f>
        <v>0</v>
      </c>
      <c r="Y289" s="433">
        <f>IFERROR(INDEX('20A'!$G$192:$G$227,MATCH($C289,'20A'!$B$192:$B$227,0)),0)</f>
        <v>0</v>
      </c>
      <c r="Z289" s="433">
        <f>IFERROR(INDEX('21A'!$G$192:$G$227,MATCH($C289,'21A'!$B$192:$B$227,0)),0)</f>
        <v>0</v>
      </c>
      <c r="AA289" s="433">
        <f>IFERROR(INDEX('22A'!$G$192:$G$227,MATCH($C289,'22A'!$B$192:$B$227,0)),0)</f>
        <v>0</v>
      </c>
      <c r="AB289" s="433">
        <f>IFERROR(INDEX('23A'!$G$192:$G$227,MATCH($C289,'23A'!$B$192:$B$227,0)),0)</f>
        <v>0</v>
      </c>
      <c r="AC289" s="433">
        <f>IFERROR(INDEX('24A'!$G$192:$G$227,MATCH($C289,'24A'!$B$192:$B$227,0)),0)</f>
        <v>0</v>
      </c>
      <c r="AD289" s="433">
        <f>IFERROR(INDEX('25A'!$G$192:$G$227,MATCH($C289,'25A'!$B$192:$B$227,0)),0)</f>
        <v>0</v>
      </c>
      <c r="AE289" s="433">
        <f>IFERROR(INDEX('26A'!$G$192:$G$227,MATCH($C289,'26A'!$B$192:$B$227,0)),0)</f>
        <v>0</v>
      </c>
      <c r="AF289" s="433">
        <f>IFERROR(INDEX('27A'!$G$192:$G$227,MATCH($C289,'27A'!$B$192:$B$227,0)),0)</f>
        <v>0</v>
      </c>
      <c r="AG289" s="433">
        <f>IFERROR(INDEX('28A'!$G$192:$G$227,MATCH($C289,'28A'!$B$192:$B$227,0)),0)</f>
        <v>0</v>
      </c>
      <c r="AH289" s="433">
        <f>IFERROR(INDEX('29A'!$G$192:$G$227,MATCH($C289,'29A'!$B$192:$B$227,0)),0)</f>
        <v>0</v>
      </c>
      <c r="AI289" s="433">
        <f>IFERROR(INDEX('30A'!$G$192:$G$227,MATCH($C289,'30A'!$B$192:$B$227,0)),0)</f>
        <v>0</v>
      </c>
    </row>
    <row r="290" spans="1:35" ht="17.399999999999999" hidden="1">
      <c r="A290" s="314"/>
      <c r="B290" s="314"/>
      <c r="C290" s="302"/>
      <c r="D290" s="309" t="s">
        <v>209</v>
      </c>
      <c r="E290" s="303">
        <f t="shared" si="6"/>
        <v>0</v>
      </c>
      <c r="F290" s="433">
        <f>IFERROR(INDEX('1A'!$G$192:$G$227,MATCH(C290,'1A'!$B$192:$B$227,0)),0)</f>
        <v>0</v>
      </c>
      <c r="G290" s="433">
        <f>IFERROR(INDEX('2A'!$G$192:$G$227,MATCH(C290,'2A'!$B$192:$B$227,0)),0)</f>
        <v>0</v>
      </c>
      <c r="H290" s="433">
        <f>IFERROR(INDEX('3A'!$G$192:$G$227,MATCH(C290,'3A'!$B$192:$B$227,0)),0)</f>
        <v>0</v>
      </c>
      <c r="I290" s="433">
        <f>IFERROR(INDEX('4A'!$G$192:$G$227,MATCH(C290,'4A'!$B$192:$B$227,0)),0)</f>
        <v>0</v>
      </c>
      <c r="J290" s="433">
        <f>IFERROR(INDEX('5A'!$G$192:$G$227,MATCH(C290,'5A'!$B$192:$B$227,0)),0)</f>
        <v>0</v>
      </c>
      <c r="K290" s="433">
        <f>IFERROR(INDEX('6A'!$G$192:$G$227,MATCH(C290,'6A'!$B$192:$B$227,0)),0)</f>
        <v>0</v>
      </c>
      <c r="L290" s="433">
        <f>IFERROR(INDEX('7A'!$G$192:$G$227,MATCH(C290,'7A'!$B$192:$B$227,0)),0)</f>
        <v>0</v>
      </c>
      <c r="M290" s="433">
        <f>IFERROR(INDEX('8A'!$G$192:$G$227,MATCH(C290,'8A'!$B$192:$B$227,0)),0)</f>
        <v>0</v>
      </c>
      <c r="N290" s="433">
        <f>IFERROR(INDEX('9A'!$G$192:$G$227,MATCH(C290,'9A'!$B$192:$B$227,0)),0)</f>
        <v>0</v>
      </c>
      <c r="O290" s="433">
        <f>IFERROR(INDEX('10A'!$G$192:$G$227,MATCH(C290,'10A'!$B$192:$B$227,0)),0)</f>
        <v>0</v>
      </c>
      <c r="P290" s="433">
        <f>IFERROR(INDEX('11A'!$G$192:$G$227,MATCH(C290,'11A'!$B$192:$B$227,0)),0)</f>
        <v>0</v>
      </c>
      <c r="Q290" s="433">
        <f>IFERROR(INDEX('12A'!$G$192:$G$227,MATCH(C290,'12A'!$B$192:$B$227,0)),0)</f>
        <v>0</v>
      </c>
      <c r="R290" s="433">
        <f>IFERROR(INDEX('13A'!$G$192:$G$227,MATCH(C290,'13A'!$B$192:$B$227,0)),0)</f>
        <v>0</v>
      </c>
      <c r="S290" s="433">
        <f>IFERROR(INDEX('14A'!$G$192:$G$227,MATCH(C290,'14A'!$B$192:$B$227,0)),0)</f>
        <v>0</v>
      </c>
      <c r="T290" s="433">
        <f>IFERROR(INDEX('15A'!$G$192:$G$227,MATCH(C290,'15A'!$B$192:$B$227,0)),0)</f>
        <v>0</v>
      </c>
      <c r="U290" s="433">
        <f>IFERROR(INDEX('16A'!$G$192:$G$227,MATCH($C290,'16A'!$B$192:$B$227,0)),0)</f>
        <v>0</v>
      </c>
      <c r="V290" s="433">
        <f>IFERROR(INDEX('17A'!$G$192:$G$227,MATCH($C290,'17A'!$B$192:$B$227,0)),0)</f>
        <v>0</v>
      </c>
      <c r="W290" s="433">
        <f>IFERROR(INDEX('18A'!$G$192:$G$227,MATCH($C290,'18A'!$B$192:$B$227,0)),0)</f>
        <v>0</v>
      </c>
      <c r="X290" s="433">
        <f>IFERROR(INDEX('19A'!$G$192:$G$227,MATCH($C290,'19A'!$B$192:$B$227,0)),0)</f>
        <v>0</v>
      </c>
      <c r="Y290" s="433">
        <f>IFERROR(INDEX('20A'!$G$192:$G$227,MATCH($C290,'20A'!$B$192:$B$227,0)),0)</f>
        <v>0</v>
      </c>
      <c r="Z290" s="433">
        <f>IFERROR(INDEX('21A'!$G$192:$G$227,MATCH($C290,'21A'!$B$192:$B$227,0)),0)</f>
        <v>0</v>
      </c>
      <c r="AA290" s="433">
        <f>IFERROR(INDEX('22A'!$G$192:$G$227,MATCH($C290,'22A'!$B$192:$B$227,0)),0)</f>
        <v>0</v>
      </c>
      <c r="AB290" s="433">
        <f>IFERROR(INDEX('23A'!$G$192:$G$227,MATCH($C290,'23A'!$B$192:$B$227,0)),0)</f>
        <v>0</v>
      </c>
      <c r="AC290" s="433">
        <f>IFERROR(INDEX('24A'!$G$192:$G$227,MATCH($C290,'24A'!$B$192:$B$227,0)),0)</f>
        <v>0</v>
      </c>
      <c r="AD290" s="433">
        <f>IFERROR(INDEX('25A'!$G$192:$G$227,MATCH($C290,'25A'!$B$192:$B$227,0)),0)</f>
        <v>0</v>
      </c>
      <c r="AE290" s="433">
        <f>IFERROR(INDEX('26A'!$G$192:$G$227,MATCH($C290,'26A'!$B$192:$B$227,0)),0)</f>
        <v>0</v>
      </c>
      <c r="AF290" s="433">
        <f>IFERROR(INDEX('27A'!$G$192:$G$227,MATCH($C290,'27A'!$B$192:$B$227,0)),0)</f>
        <v>0</v>
      </c>
      <c r="AG290" s="433">
        <f>IFERROR(INDEX('28A'!$G$192:$G$227,MATCH($C290,'28A'!$B$192:$B$227,0)),0)</f>
        <v>0</v>
      </c>
      <c r="AH290" s="433">
        <f>IFERROR(INDEX('29A'!$G$192:$G$227,MATCH($C290,'29A'!$B$192:$B$227,0)),0)</f>
        <v>0</v>
      </c>
      <c r="AI290" s="433">
        <f>IFERROR(INDEX('30A'!$G$192:$G$227,MATCH($C290,'30A'!$B$192:$B$227,0)),0)</f>
        <v>0</v>
      </c>
    </row>
    <row r="291" spans="1:35" ht="17.399999999999999" hidden="1">
      <c r="A291" s="314"/>
      <c r="B291" s="314"/>
      <c r="C291" s="302"/>
      <c r="D291" s="309" t="s">
        <v>209</v>
      </c>
      <c r="E291" s="303">
        <f t="shared" si="6"/>
        <v>0</v>
      </c>
      <c r="F291" s="433">
        <f>IFERROR(INDEX('1A'!$G$192:$G$227,MATCH(C291,'1A'!$B$192:$B$227,0)),0)</f>
        <v>0</v>
      </c>
      <c r="G291" s="433">
        <f>IFERROR(INDEX('2A'!$G$192:$G$227,MATCH(C291,'2A'!$B$192:$B$227,0)),0)</f>
        <v>0</v>
      </c>
      <c r="H291" s="433">
        <f>IFERROR(INDEX('3A'!$G$192:$G$227,MATCH(C291,'3A'!$B$192:$B$227,0)),0)</f>
        <v>0</v>
      </c>
      <c r="I291" s="433">
        <f>IFERROR(INDEX('4A'!$G$192:$G$227,MATCH(C291,'4A'!$B$192:$B$227,0)),0)</f>
        <v>0</v>
      </c>
      <c r="J291" s="433">
        <f>IFERROR(INDEX('5A'!$G$192:$G$227,MATCH(C291,'5A'!$B$192:$B$227,0)),0)</f>
        <v>0</v>
      </c>
      <c r="K291" s="433">
        <f>IFERROR(INDEX('6A'!$G$192:$G$227,MATCH(C291,'6A'!$B$192:$B$227,0)),0)</f>
        <v>0</v>
      </c>
      <c r="L291" s="433">
        <f>IFERROR(INDEX('7A'!$G$192:$G$227,MATCH(C291,'7A'!$B$192:$B$227,0)),0)</f>
        <v>0</v>
      </c>
      <c r="M291" s="433">
        <f>IFERROR(INDEX('8A'!$G$192:$G$227,MATCH(C291,'8A'!$B$192:$B$227,0)),0)</f>
        <v>0</v>
      </c>
      <c r="N291" s="433">
        <f>IFERROR(INDEX('9A'!$G$192:$G$227,MATCH(C291,'9A'!$B$192:$B$227,0)),0)</f>
        <v>0</v>
      </c>
      <c r="O291" s="433">
        <f>IFERROR(INDEX('10A'!$G$192:$G$227,MATCH(C291,'10A'!$B$192:$B$227,0)),0)</f>
        <v>0</v>
      </c>
      <c r="P291" s="433">
        <f>IFERROR(INDEX('11A'!$G$192:$G$227,MATCH(C291,'11A'!$B$192:$B$227,0)),0)</f>
        <v>0</v>
      </c>
      <c r="Q291" s="433">
        <f>IFERROR(INDEX('12A'!$G$192:$G$227,MATCH(C291,'12A'!$B$192:$B$227,0)),0)</f>
        <v>0</v>
      </c>
      <c r="R291" s="433">
        <f>IFERROR(INDEX('13A'!$G$192:$G$227,MATCH(C291,'13A'!$B$192:$B$227,0)),0)</f>
        <v>0</v>
      </c>
      <c r="S291" s="433">
        <f>IFERROR(INDEX('14A'!$G$192:$G$227,MATCH(C291,'14A'!$B$192:$B$227,0)),0)</f>
        <v>0</v>
      </c>
      <c r="T291" s="433">
        <f>IFERROR(INDEX('15A'!$G$192:$G$227,MATCH(C291,'15A'!$B$192:$B$227,0)),0)</f>
        <v>0</v>
      </c>
      <c r="U291" s="433">
        <f>IFERROR(INDEX('16A'!$G$192:$G$227,MATCH($C291,'16A'!$B$192:$B$227,0)),0)</f>
        <v>0</v>
      </c>
      <c r="V291" s="433">
        <f>IFERROR(INDEX('17A'!$G$192:$G$227,MATCH($C291,'17A'!$B$192:$B$227,0)),0)</f>
        <v>0</v>
      </c>
      <c r="W291" s="433">
        <f>IFERROR(INDEX('18A'!$G$192:$G$227,MATCH($C291,'18A'!$B$192:$B$227,0)),0)</f>
        <v>0</v>
      </c>
      <c r="X291" s="433">
        <f>IFERROR(INDEX('19A'!$G$192:$G$227,MATCH($C291,'19A'!$B$192:$B$227,0)),0)</f>
        <v>0</v>
      </c>
      <c r="Y291" s="433">
        <f>IFERROR(INDEX('20A'!$G$192:$G$227,MATCH($C291,'20A'!$B$192:$B$227,0)),0)</f>
        <v>0</v>
      </c>
      <c r="Z291" s="433">
        <f>IFERROR(INDEX('21A'!$G$192:$G$227,MATCH($C291,'21A'!$B$192:$B$227,0)),0)</f>
        <v>0</v>
      </c>
      <c r="AA291" s="433">
        <f>IFERROR(INDEX('22A'!$G$192:$G$227,MATCH($C291,'22A'!$B$192:$B$227,0)),0)</f>
        <v>0</v>
      </c>
      <c r="AB291" s="433">
        <f>IFERROR(INDEX('23A'!$G$192:$G$227,MATCH($C291,'23A'!$B$192:$B$227,0)),0)</f>
        <v>0</v>
      </c>
      <c r="AC291" s="433">
        <f>IFERROR(INDEX('24A'!$G$192:$G$227,MATCH($C291,'24A'!$B$192:$B$227,0)),0)</f>
        <v>0</v>
      </c>
      <c r="AD291" s="433">
        <f>IFERROR(INDEX('25A'!$G$192:$G$227,MATCH($C291,'25A'!$B$192:$B$227,0)),0)</f>
        <v>0</v>
      </c>
      <c r="AE291" s="433">
        <f>IFERROR(INDEX('26A'!$G$192:$G$227,MATCH($C291,'26A'!$B$192:$B$227,0)),0)</f>
        <v>0</v>
      </c>
      <c r="AF291" s="433">
        <f>IFERROR(INDEX('27A'!$G$192:$G$227,MATCH($C291,'27A'!$B$192:$B$227,0)),0)</f>
        <v>0</v>
      </c>
      <c r="AG291" s="433">
        <f>IFERROR(INDEX('28A'!$G$192:$G$227,MATCH($C291,'28A'!$B$192:$B$227,0)),0)</f>
        <v>0</v>
      </c>
      <c r="AH291" s="433">
        <f>IFERROR(INDEX('29A'!$G$192:$G$227,MATCH($C291,'29A'!$B$192:$B$227,0)),0)</f>
        <v>0</v>
      </c>
      <c r="AI291" s="433">
        <f>IFERROR(INDEX('30A'!$G$192:$G$227,MATCH($C291,'30A'!$B$192:$B$227,0)),0)</f>
        <v>0</v>
      </c>
    </row>
    <row r="292" spans="1:35" ht="17.399999999999999" hidden="1">
      <c r="A292" s="314"/>
      <c r="B292" s="314"/>
      <c r="C292" s="302"/>
      <c r="D292" s="309" t="s">
        <v>209</v>
      </c>
      <c r="E292" s="303">
        <f t="shared" si="6"/>
        <v>0</v>
      </c>
      <c r="F292" s="433">
        <f>IFERROR(INDEX('1A'!$G$192:$G$227,MATCH(C292,'1A'!$B$192:$B$227,0)),0)</f>
        <v>0</v>
      </c>
      <c r="G292" s="433">
        <f>IFERROR(INDEX('2A'!$G$192:$G$227,MATCH(C292,'2A'!$B$192:$B$227,0)),0)</f>
        <v>0</v>
      </c>
      <c r="H292" s="433">
        <f>IFERROR(INDEX('3A'!$G$192:$G$227,MATCH(C292,'3A'!$B$192:$B$227,0)),0)</f>
        <v>0</v>
      </c>
      <c r="I292" s="433">
        <f>IFERROR(INDEX('4A'!$G$192:$G$227,MATCH(C292,'4A'!$B$192:$B$227,0)),0)</f>
        <v>0</v>
      </c>
      <c r="J292" s="433">
        <f>IFERROR(INDEX('5A'!$G$192:$G$227,MATCH(C292,'5A'!$B$192:$B$227,0)),0)</f>
        <v>0</v>
      </c>
      <c r="K292" s="433">
        <f>IFERROR(INDEX('6A'!$G$192:$G$227,MATCH(C292,'6A'!$B$192:$B$227,0)),0)</f>
        <v>0</v>
      </c>
      <c r="L292" s="433">
        <f>IFERROR(INDEX('7A'!$G$192:$G$227,MATCH(C292,'7A'!$B$192:$B$227,0)),0)</f>
        <v>0</v>
      </c>
      <c r="M292" s="433">
        <f>IFERROR(INDEX('8A'!$G$192:$G$227,MATCH(C292,'8A'!$B$192:$B$227,0)),0)</f>
        <v>0</v>
      </c>
      <c r="N292" s="433">
        <f>IFERROR(INDEX('9A'!$G$192:$G$227,MATCH(C292,'9A'!$B$192:$B$227,0)),0)</f>
        <v>0</v>
      </c>
      <c r="O292" s="433">
        <f>IFERROR(INDEX('10A'!$G$192:$G$227,MATCH(C292,'10A'!$B$192:$B$227,0)),0)</f>
        <v>0</v>
      </c>
      <c r="P292" s="433">
        <f>IFERROR(INDEX('11A'!$G$192:$G$227,MATCH(C292,'11A'!$B$192:$B$227,0)),0)</f>
        <v>0</v>
      </c>
      <c r="Q292" s="433">
        <f>IFERROR(INDEX('12A'!$G$192:$G$227,MATCH(C292,'12A'!$B$192:$B$227,0)),0)</f>
        <v>0</v>
      </c>
      <c r="R292" s="433">
        <f>IFERROR(INDEX('13A'!$G$192:$G$227,MATCH(C292,'13A'!$B$192:$B$227,0)),0)</f>
        <v>0</v>
      </c>
      <c r="S292" s="433">
        <f>IFERROR(INDEX('14A'!$G$192:$G$227,MATCH(C292,'14A'!$B$192:$B$227,0)),0)</f>
        <v>0</v>
      </c>
      <c r="T292" s="433">
        <f>IFERROR(INDEX('15A'!$G$192:$G$227,MATCH(C292,'15A'!$B$192:$B$227,0)),0)</f>
        <v>0</v>
      </c>
      <c r="U292" s="433">
        <f>IFERROR(INDEX('16A'!$G$192:$G$227,MATCH($C292,'16A'!$B$192:$B$227,0)),0)</f>
        <v>0</v>
      </c>
      <c r="V292" s="433">
        <f>IFERROR(INDEX('17A'!$G$192:$G$227,MATCH($C292,'17A'!$B$192:$B$227,0)),0)</f>
        <v>0</v>
      </c>
      <c r="W292" s="433">
        <f>IFERROR(INDEX('18A'!$G$192:$G$227,MATCH($C292,'18A'!$B$192:$B$227,0)),0)</f>
        <v>0</v>
      </c>
      <c r="X292" s="433">
        <f>IFERROR(INDEX('19A'!$G$192:$G$227,MATCH($C292,'19A'!$B$192:$B$227,0)),0)</f>
        <v>0</v>
      </c>
      <c r="Y292" s="433">
        <f>IFERROR(INDEX('20A'!$G$192:$G$227,MATCH($C292,'20A'!$B$192:$B$227,0)),0)</f>
        <v>0</v>
      </c>
      <c r="Z292" s="433">
        <f>IFERROR(INDEX('21A'!$G$192:$G$227,MATCH($C292,'21A'!$B$192:$B$227,0)),0)</f>
        <v>0</v>
      </c>
      <c r="AA292" s="433">
        <f>IFERROR(INDEX('22A'!$G$192:$G$227,MATCH($C292,'22A'!$B$192:$B$227,0)),0)</f>
        <v>0</v>
      </c>
      <c r="AB292" s="433">
        <f>IFERROR(INDEX('23A'!$G$192:$G$227,MATCH($C292,'23A'!$B$192:$B$227,0)),0)</f>
        <v>0</v>
      </c>
      <c r="AC292" s="433">
        <f>IFERROR(INDEX('24A'!$G$192:$G$227,MATCH($C292,'24A'!$B$192:$B$227,0)),0)</f>
        <v>0</v>
      </c>
      <c r="AD292" s="433">
        <f>IFERROR(INDEX('25A'!$G$192:$G$227,MATCH($C292,'25A'!$B$192:$B$227,0)),0)</f>
        <v>0</v>
      </c>
      <c r="AE292" s="433">
        <f>IFERROR(INDEX('26A'!$G$192:$G$227,MATCH($C292,'26A'!$B$192:$B$227,0)),0)</f>
        <v>0</v>
      </c>
      <c r="AF292" s="433">
        <f>IFERROR(INDEX('27A'!$G$192:$G$227,MATCH($C292,'27A'!$B$192:$B$227,0)),0)</f>
        <v>0</v>
      </c>
      <c r="AG292" s="433">
        <f>IFERROR(INDEX('28A'!$G$192:$G$227,MATCH($C292,'28A'!$B$192:$B$227,0)),0)</f>
        <v>0</v>
      </c>
      <c r="AH292" s="433">
        <f>IFERROR(INDEX('29A'!$G$192:$G$227,MATCH($C292,'29A'!$B$192:$B$227,0)),0)</f>
        <v>0</v>
      </c>
      <c r="AI292" s="433">
        <f>IFERROR(INDEX('30A'!$G$192:$G$227,MATCH($C292,'30A'!$B$192:$B$227,0)),0)</f>
        <v>0</v>
      </c>
    </row>
    <row r="293" spans="1:35" ht="17.399999999999999" hidden="1">
      <c r="A293" s="314"/>
      <c r="B293" s="314"/>
      <c r="C293" s="302"/>
      <c r="D293" s="309" t="s">
        <v>209</v>
      </c>
      <c r="E293" s="303">
        <f t="shared" si="6"/>
        <v>0</v>
      </c>
      <c r="F293" s="433">
        <f>IFERROR(INDEX('1A'!$G$192:$G$227,MATCH(C293,'1A'!$B$192:$B$227,0)),0)</f>
        <v>0</v>
      </c>
      <c r="G293" s="433">
        <f>IFERROR(INDEX('2A'!$G$192:$G$227,MATCH(C293,'2A'!$B$192:$B$227,0)),0)</f>
        <v>0</v>
      </c>
      <c r="H293" s="433">
        <f>IFERROR(INDEX('3A'!$G$192:$G$227,MATCH(C293,'3A'!$B$192:$B$227,0)),0)</f>
        <v>0</v>
      </c>
      <c r="I293" s="433">
        <f>IFERROR(INDEX('4A'!$G$192:$G$227,MATCH(C293,'4A'!$B$192:$B$227,0)),0)</f>
        <v>0</v>
      </c>
      <c r="J293" s="433">
        <f>IFERROR(INDEX('5A'!$G$192:$G$227,MATCH(C293,'5A'!$B$192:$B$227,0)),0)</f>
        <v>0</v>
      </c>
      <c r="K293" s="433">
        <f>IFERROR(INDEX('6A'!$G$192:$G$227,MATCH(C293,'6A'!$B$192:$B$227,0)),0)</f>
        <v>0</v>
      </c>
      <c r="L293" s="433">
        <f>IFERROR(INDEX('7A'!$G$192:$G$227,MATCH(C293,'7A'!$B$192:$B$227,0)),0)</f>
        <v>0</v>
      </c>
      <c r="M293" s="433">
        <f>IFERROR(INDEX('8A'!$G$192:$G$227,MATCH(C293,'8A'!$B$192:$B$227,0)),0)</f>
        <v>0</v>
      </c>
      <c r="N293" s="433">
        <f>IFERROR(INDEX('9A'!$G$192:$G$227,MATCH(C293,'9A'!$B$192:$B$227,0)),0)</f>
        <v>0</v>
      </c>
      <c r="O293" s="433">
        <f>IFERROR(INDEX('10A'!$G$192:$G$227,MATCH(C293,'10A'!$B$192:$B$227,0)),0)</f>
        <v>0</v>
      </c>
      <c r="P293" s="433">
        <f>IFERROR(INDEX('11A'!$G$192:$G$227,MATCH(C293,'11A'!$B$192:$B$227,0)),0)</f>
        <v>0</v>
      </c>
      <c r="Q293" s="433">
        <f>IFERROR(INDEX('12A'!$G$192:$G$227,MATCH(C293,'12A'!$B$192:$B$227,0)),0)</f>
        <v>0</v>
      </c>
      <c r="R293" s="433">
        <f>IFERROR(INDEX('13A'!$G$192:$G$227,MATCH(C293,'13A'!$B$192:$B$227,0)),0)</f>
        <v>0</v>
      </c>
      <c r="S293" s="433">
        <f>IFERROR(INDEX('14A'!$G$192:$G$227,MATCH(C293,'14A'!$B$192:$B$227,0)),0)</f>
        <v>0</v>
      </c>
      <c r="T293" s="433">
        <f>IFERROR(INDEX('15A'!$G$192:$G$227,MATCH(C293,'15A'!$B$192:$B$227,0)),0)</f>
        <v>0</v>
      </c>
      <c r="U293" s="433">
        <f>IFERROR(INDEX('16A'!$G$192:$G$227,MATCH($C293,'16A'!$B$192:$B$227,0)),0)</f>
        <v>0</v>
      </c>
      <c r="V293" s="433">
        <f>IFERROR(INDEX('17A'!$G$192:$G$227,MATCH($C293,'17A'!$B$192:$B$227,0)),0)</f>
        <v>0</v>
      </c>
      <c r="W293" s="433">
        <f>IFERROR(INDEX('18A'!$G$192:$G$227,MATCH($C293,'18A'!$B$192:$B$227,0)),0)</f>
        <v>0</v>
      </c>
      <c r="X293" s="433">
        <f>IFERROR(INDEX('19A'!$G$192:$G$227,MATCH($C293,'19A'!$B$192:$B$227,0)),0)</f>
        <v>0</v>
      </c>
      <c r="Y293" s="433">
        <f>IFERROR(INDEX('20A'!$G$192:$G$227,MATCH($C293,'20A'!$B$192:$B$227,0)),0)</f>
        <v>0</v>
      </c>
      <c r="Z293" s="433">
        <f>IFERROR(INDEX('21A'!$G$192:$G$227,MATCH($C293,'21A'!$B$192:$B$227,0)),0)</f>
        <v>0</v>
      </c>
      <c r="AA293" s="433">
        <f>IFERROR(INDEX('22A'!$G$192:$G$227,MATCH($C293,'22A'!$B$192:$B$227,0)),0)</f>
        <v>0</v>
      </c>
      <c r="AB293" s="433">
        <f>IFERROR(INDEX('23A'!$G$192:$G$227,MATCH($C293,'23A'!$B$192:$B$227,0)),0)</f>
        <v>0</v>
      </c>
      <c r="AC293" s="433">
        <f>IFERROR(INDEX('24A'!$G$192:$G$227,MATCH($C293,'24A'!$B$192:$B$227,0)),0)</f>
        <v>0</v>
      </c>
      <c r="AD293" s="433">
        <f>IFERROR(INDEX('25A'!$G$192:$G$227,MATCH($C293,'25A'!$B$192:$B$227,0)),0)</f>
        <v>0</v>
      </c>
      <c r="AE293" s="433">
        <f>IFERROR(INDEX('26A'!$G$192:$G$227,MATCH($C293,'26A'!$B$192:$B$227,0)),0)</f>
        <v>0</v>
      </c>
      <c r="AF293" s="433">
        <f>IFERROR(INDEX('27A'!$G$192:$G$227,MATCH($C293,'27A'!$B$192:$B$227,0)),0)</f>
        <v>0</v>
      </c>
      <c r="AG293" s="433">
        <f>IFERROR(INDEX('28A'!$G$192:$G$227,MATCH($C293,'28A'!$B$192:$B$227,0)),0)</f>
        <v>0</v>
      </c>
      <c r="AH293" s="433">
        <f>IFERROR(INDEX('29A'!$G$192:$G$227,MATCH($C293,'29A'!$B$192:$B$227,0)),0)</f>
        <v>0</v>
      </c>
      <c r="AI293" s="433">
        <f>IFERROR(INDEX('30A'!$G$192:$G$227,MATCH($C293,'30A'!$B$192:$B$227,0)),0)</f>
        <v>0</v>
      </c>
    </row>
    <row r="294" spans="1:35" ht="17.399999999999999" hidden="1">
      <c r="A294" s="314"/>
      <c r="B294" s="314"/>
      <c r="C294" s="302"/>
      <c r="D294" s="309" t="s">
        <v>209</v>
      </c>
      <c r="E294" s="303">
        <f t="shared" si="6"/>
        <v>0</v>
      </c>
      <c r="F294" s="433">
        <f>IFERROR(INDEX('1A'!$G$192:$G$227,MATCH(C294,'1A'!$B$192:$B$227,0)),0)</f>
        <v>0</v>
      </c>
      <c r="G294" s="433">
        <f>IFERROR(INDEX('2A'!$G$192:$G$227,MATCH(C294,'2A'!$B$192:$B$227,0)),0)</f>
        <v>0</v>
      </c>
      <c r="H294" s="433">
        <f>IFERROR(INDEX('3A'!$G$192:$G$227,MATCH(C294,'3A'!$B$192:$B$227,0)),0)</f>
        <v>0</v>
      </c>
      <c r="I294" s="433">
        <f>IFERROR(INDEX('4A'!$G$192:$G$227,MATCH(C294,'4A'!$B$192:$B$227,0)),0)</f>
        <v>0</v>
      </c>
      <c r="J294" s="433">
        <f>IFERROR(INDEX('5A'!$G$192:$G$227,MATCH(C294,'5A'!$B$192:$B$227,0)),0)</f>
        <v>0</v>
      </c>
      <c r="K294" s="433">
        <f>IFERROR(INDEX('6A'!$G$192:$G$227,MATCH(C294,'6A'!$B$192:$B$227,0)),0)</f>
        <v>0</v>
      </c>
      <c r="L294" s="433">
        <f>IFERROR(INDEX('7A'!$G$192:$G$227,MATCH(C294,'7A'!$B$192:$B$227,0)),0)</f>
        <v>0</v>
      </c>
      <c r="M294" s="433">
        <f>IFERROR(INDEX('8A'!$G$192:$G$227,MATCH(C294,'8A'!$B$192:$B$227,0)),0)</f>
        <v>0</v>
      </c>
      <c r="N294" s="433">
        <f>IFERROR(INDEX('9A'!$G$192:$G$227,MATCH(C294,'9A'!$B$192:$B$227,0)),0)</f>
        <v>0</v>
      </c>
      <c r="O294" s="433">
        <f>IFERROR(INDEX('10A'!$G$192:$G$227,MATCH(C294,'10A'!$B$192:$B$227,0)),0)</f>
        <v>0</v>
      </c>
      <c r="P294" s="433">
        <f>IFERROR(INDEX('11A'!$G$192:$G$227,MATCH(C294,'11A'!$B$192:$B$227,0)),0)</f>
        <v>0</v>
      </c>
      <c r="Q294" s="433">
        <f>IFERROR(INDEX('12A'!$G$192:$G$227,MATCH(C294,'12A'!$B$192:$B$227,0)),0)</f>
        <v>0</v>
      </c>
      <c r="R294" s="433">
        <f>IFERROR(INDEX('13A'!$G$192:$G$227,MATCH(C294,'13A'!$B$192:$B$227,0)),0)</f>
        <v>0</v>
      </c>
      <c r="S294" s="433">
        <f>IFERROR(INDEX('14A'!$G$192:$G$227,MATCH(C294,'14A'!$B$192:$B$227,0)),0)</f>
        <v>0</v>
      </c>
      <c r="T294" s="433">
        <f>IFERROR(INDEX('15A'!$G$192:$G$227,MATCH(C294,'15A'!$B$192:$B$227,0)),0)</f>
        <v>0</v>
      </c>
      <c r="U294" s="433">
        <f>IFERROR(INDEX('16A'!$G$192:$G$227,MATCH($C294,'16A'!$B$192:$B$227,0)),0)</f>
        <v>0</v>
      </c>
      <c r="V294" s="433">
        <f>IFERROR(INDEX('17A'!$G$192:$G$227,MATCH($C294,'17A'!$B$192:$B$227,0)),0)</f>
        <v>0</v>
      </c>
      <c r="W294" s="433">
        <f>IFERROR(INDEX('18A'!$G$192:$G$227,MATCH($C294,'18A'!$B$192:$B$227,0)),0)</f>
        <v>0</v>
      </c>
      <c r="X294" s="433">
        <f>IFERROR(INDEX('19A'!$G$192:$G$227,MATCH($C294,'19A'!$B$192:$B$227,0)),0)</f>
        <v>0</v>
      </c>
      <c r="Y294" s="433">
        <f>IFERROR(INDEX('20A'!$G$192:$G$227,MATCH($C294,'20A'!$B$192:$B$227,0)),0)</f>
        <v>0</v>
      </c>
      <c r="Z294" s="433">
        <f>IFERROR(INDEX('21A'!$G$192:$G$227,MATCH($C294,'21A'!$B$192:$B$227,0)),0)</f>
        <v>0</v>
      </c>
      <c r="AA294" s="433">
        <f>IFERROR(INDEX('22A'!$G$192:$G$227,MATCH($C294,'22A'!$B$192:$B$227,0)),0)</f>
        <v>0</v>
      </c>
      <c r="AB294" s="433">
        <f>IFERROR(INDEX('23A'!$G$192:$G$227,MATCH($C294,'23A'!$B$192:$B$227,0)),0)</f>
        <v>0</v>
      </c>
      <c r="AC294" s="433">
        <f>IFERROR(INDEX('24A'!$G$192:$G$227,MATCH($C294,'24A'!$B$192:$B$227,0)),0)</f>
        <v>0</v>
      </c>
      <c r="AD294" s="433">
        <f>IFERROR(INDEX('25A'!$G$192:$G$227,MATCH($C294,'25A'!$B$192:$B$227,0)),0)</f>
        <v>0</v>
      </c>
      <c r="AE294" s="433">
        <f>IFERROR(INDEX('26A'!$G$192:$G$227,MATCH($C294,'26A'!$B$192:$B$227,0)),0)</f>
        <v>0</v>
      </c>
      <c r="AF294" s="433">
        <f>IFERROR(INDEX('27A'!$G$192:$G$227,MATCH($C294,'27A'!$B$192:$B$227,0)),0)</f>
        <v>0</v>
      </c>
      <c r="AG294" s="433">
        <f>IFERROR(INDEX('28A'!$G$192:$G$227,MATCH($C294,'28A'!$B$192:$B$227,0)),0)</f>
        <v>0</v>
      </c>
      <c r="AH294" s="433">
        <f>IFERROR(INDEX('29A'!$G$192:$G$227,MATCH($C294,'29A'!$B$192:$B$227,0)),0)</f>
        <v>0</v>
      </c>
      <c r="AI294" s="433">
        <f>IFERROR(INDEX('30A'!$G$192:$G$227,MATCH($C294,'30A'!$B$192:$B$227,0)),0)</f>
        <v>0</v>
      </c>
    </row>
    <row r="295" spans="1:35" ht="17.399999999999999" hidden="1">
      <c r="A295" s="314"/>
      <c r="B295" s="314"/>
      <c r="C295" s="302"/>
      <c r="D295" s="309" t="s">
        <v>209</v>
      </c>
      <c r="E295" s="303">
        <f t="shared" si="6"/>
        <v>0</v>
      </c>
      <c r="F295" s="433">
        <f>IFERROR(INDEX('1A'!$G$192:$G$227,MATCH(C295,'1A'!$B$192:$B$227,0)),0)</f>
        <v>0</v>
      </c>
      <c r="G295" s="433">
        <f>IFERROR(INDEX('2A'!$G$192:$G$227,MATCH(C295,'2A'!$B$192:$B$227,0)),0)</f>
        <v>0</v>
      </c>
      <c r="H295" s="433">
        <f>IFERROR(INDEX('3A'!$G$192:$G$227,MATCH(C295,'3A'!$B$192:$B$227,0)),0)</f>
        <v>0</v>
      </c>
      <c r="I295" s="433">
        <f>IFERROR(INDEX('4A'!$G$192:$G$227,MATCH(C295,'4A'!$B$192:$B$227,0)),0)</f>
        <v>0</v>
      </c>
      <c r="J295" s="433">
        <f>IFERROR(INDEX('5A'!$G$192:$G$227,MATCH(C295,'5A'!$B$192:$B$227,0)),0)</f>
        <v>0</v>
      </c>
      <c r="K295" s="433">
        <f>IFERROR(INDEX('6A'!$G$192:$G$227,MATCH(C295,'6A'!$B$192:$B$227,0)),0)</f>
        <v>0</v>
      </c>
      <c r="L295" s="433">
        <f>IFERROR(INDEX('7A'!$G$192:$G$227,MATCH(C295,'7A'!$B$192:$B$227,0)),0)</f>
        <v>0</v>
      </c>
      <c r="M295" s="433">
        <f>IFERROR(INDEX('8A'!$G$192:$G$227,MATCH(C295,'8A'!$B$192:$B$227,0)),0)</f>
        <v>0</v>
      </c>
      <c r="N295" s="433">
        <f>IFERROR(INDEX('9A'!$G$192:$G$227,MATCH(C295,'9A'!$B$192:$B$227,0)),0)</f>
        <v>0</v>
      </c>
      <c r="O295" s="433">
        <f>IFERROR(INDEX('10A'!$G$192:$G$227,MATCH(C295,'10A'!$B$192:$B$227,0)),0)</f>
        <v>0</v>
      </c>
      <c r="P295" s="433">
        <f>IFERROR(INDEX('11A'!$G$192:$G$227,MATCH(C295,'11A'!$B$192:$B$227,0)),0)</f>
        <v>0</v>
      </c>
      <c r="Q295" s="433">
        <f>IFERROR(INDEX('12A'!$G$192:$G$227,MATCH(C295,'12A'!$B$192:$B$227,0)),0)</f>
        <v>0</v>
      </c>
      <c r="R295" s="433">
        <f>IFERROR(INDEX('13A'!$G$192:$G$227,MATCH(C295,'13A'!$B$192:$B$227,0)),0)</f>
        <v>0</v>
      </c>
      <c r="S295" s="433">
        <f>IFERROR(INDEX('14A'!$G$192:$G$227,MATCH(C295,'14A'!$B$192:$B$227,0)),0)</f>
        <v>0</v>
      </c>
      <c r="T295" s="433">
        <f>IFERROR(INDEX('15A'!$G$192:$G$227,MATCH(C295,'15A'!$B$192:$B$227,0)),0)</f>
        <v>0</v>
      </c>
      <c r="U295" s="433">
        <f>IFERROR(INDEX('16A'!$G$192:$G$227,MATCH($C295,'16A'!$B$192:$B$227,0)),0)</f>
        <v>0</v>
      </c>
      <c r="V295" s="433">
        <f>IFERROR(INDEX('17A'!$G$192:$G$227,MATCH($C295,'17A'!$B$192:$B$227,0)),0)</f>
        <v>0</v>
      </c>
      <c r="W295" s="433">
        <f>IFERROR(INDEX('18A'!$G$192:$G$227,MATCH($C295,'18A'!$B$192:$B$227,0)),0)</f>
        <v>0</v>
      </c>
      <c r="X295" s="433">
        <f>IFERROR(INDEX('19A'!$G$192:$G$227,MATCH($C295,'19A'!$B$192:$B$227,0)),0)</f>
        <v>0</v>
      </c>
      <c r="Y295" s="433">
        <f>IFERROR(INDEX('20A'!$G$192:$G$227,MATCH($C295,'20A'!$B$192:$B$227,0)),0)</f>
        <v>0</v>
      </c>
      <c r="Z295" s="433">
        <f>IFERROR(INDEX('21A'!$G$192:$G$227,MATCH($C295,'21A'!$B$192:$B$227,0)),0)</f>
        <v>0</v>
      </c>
      <c r="AA295" s="433">
        <f>IFERROR(INDEX('22A'!$G$192:$G$227,MATCH($C295,'22A'!$B$192:$B$227,0)),0)</f>
        <v>0</v>
      </c>
      <c r="AB295" s="433">
        <f>IFERROR(INDEX('23A'!$G$192:$G$227,MATCH($C295,'23A'!$B$192:$B$227,0)),0)</f>
        <v>0</v>
      </c>
      <c r="AC295" s="433">
        <f>IFERROR(INDEX('24A'!$G$192:$G$227,MATCH($C295,'24A'!$B$192:$B$227,0)),0)</f>
        <v>0</v>
      </c>
      <c r="AD295" s="433">
        <f>IFERROR(INDEX('25A'!$G$192:$G$227,MATCH($C295,'25A'!$B$192:$B$227,0)),0)</f>
        <v>0</v>
      </c>
      <c r="AE295" s="433">
        <f>IFERROR(INDEX('26A'!$G$192:$G$227,MATCH($C295,'26A'!$B$192:$B$227,0)),0)</f>
        <v>0</v>
      </c>
      <c r="AF295" s="433">
        <f>IFERROR(INDEX('27A'!$G$192:$G$227,MATCH($C295,'27A'!$B$192:$B$227,0)),0)</f>
        <v>0</v>
      </c>
      <c r="AG295" s="433">
        <f>IFERROR(INDEX('28A'!$G$192:$G$227,MATCH($C295,'28A'!$B$192:$B$227,0)),0)</f>
        <v>0</v>
      </c>
      <c r="AH295" s="433">
        <f>IFERROR(INDEX('29A'!$G$192:$G$227,MATCH($C295,'29A'!$B$192:$B$227,0)),0)</f>
        <v>0</v>
      </c>
      <c r="AI295" s="433">
        <f>IFERROR(INDEX('30A'!$G$192:$G$227,MATCH($C295,'30A'!$B$192:$B$227,0)),0)</f>
        <v>0</v>
      </c>
    </row>
    <row r="296" spans="1:35" ht="17.399999999999999" hidden="1">
      <c r="A296" s="314"/>
      <c r="B296" s="314"/>
      <c r="C296" s="302"/>
      <c r="D296" s="309" t="s">
        <v>209</v>
      </c>
      <c r="E296" s="303">
        <f t="shared" si="6"/>
        <v>0</v>
      </c>
      <c r="F296" s="433">
        <f>IFERROR(INDEX('1A'!$G$192:$G$227,MATCH(C296,'1A'!$B$192:$B$227,0)),0)</f>
        <v>0</v>
      </c>
      <c r="G296" s="433">
        <f>IFERROR(INDEX('2A'!$G$192:$G$227,MATCH(C296,'2A'!$B$192:$B$227,0)),0)</f>
        <v>0</v>
      </c>
      <c r="H296" s="433">
        <f>IFERROR(INDEX('3A'!$G$192:$G$227,MATCH(C296,'3A'!$B$192:$B$227,0)),0)</f>
        <v>0</v>
      </c>
      <c r="I296" s="433">
        <f>IFERROR(INDEX('4A'!$G$192:$G$227,MATCH(C296,'4A'!$B$192:$B$227,0)),0)</f>
        <v>0</v>
      </c>
      <c r="J296" s="433">
        <f>IFERROR(INDEX('5A'!$G$192:$G$227,MATCH(C296,'5A'!$B$192:$B$227,0)),0)</f>
        <v>0</v>
      </c>
      <c r="K296" s="433">
        <f>IFERROR(INDEX('6A'!$G$192:$G$227,MATCH(C296,'6A'!$B$192:$B$227,0)),0)</f>
        <v>0</v>
      </c>
      <c r="L296" s="433">
        <f>IFERROR(INDEX('7A'!$G$192:$G$227,MATCH(C296,'7A'!$B$192:$B$227,0)),0)</f>
        <v>0</v>
      </c>
      <c r="M296" s="433">
        <f>IFERROR(INDEX('8A'!$G$192:$G$227,MATCH(C296,'8A'!$B$192:$B$227,0)),0)</f>
        <v>0</v>
      </c>
      <c r="N296" s="433">
        <f>IFERROR(INDEX('9A'!$G$192:$G$227,MATCH(C296,'9A'!$B$192:$B$227,0)),0)</f>
        <v>0</v>
      </c>
      <c r="O296" s="433">
        <f>IFERROR(INDEX('10A'!$G$192:$G$227,MATCH(C296,'10A'!$B$192:$B$227,0)),0)</f>
        <v>0</v>
      </c>
      <c r="P296" s="433">
        <f>IFERROR(INDEX('11A'!$G$192:$G$227,MATCH(C296,'11A'!$B$192:$B$227,0)),0)</f>
        <v>0</v>
      </c>
      <c r="Q296" s="433">
        <f>IFERROR(INDEX('12A'!$G$192:$G$227,MATCH(C296,'12A'!$B$192:$B$227,0)),0)</f>
        <v>0</v>
      </c>
      <c r="R296" s="433">
        <f>IFERROR(INDEX('13A'!$G$192:$G$227,MATCH(C296,'13A'!$B$192:$B$227,0)),0)</f>
        <v>0</v>
      </c>
      <c r="S296" s="433">
        <f>IFERROR(INDEX('14A'!$G$192:$G$227,MATCH(C296,'14A'!$B$192:$B$227,0)),0)</f>
        <v>0</v>
      </c>
      <c r="T296" s="433">
        <f>IFERROR(INDEX('15A'!$G$192:$G$227,MATCH(C296,'15A'!$B$192:$B$227,0)),0)</f>
        <v>0</v>
      </c>
      <c r="U296" s="433">
        <f>IFERROR(INDEX('16A'!$G$192:$G$227,MATCH($C296,'16A'!$B$192:$B$227,0)),0)</f>
        <v>0</v>
      </c>
      <c r="V296" s="433">
        <f>IFERROR(INDEX('17A'!$G$192:$G$227,MATCH($C296,'17A'!$B$192:$B$227,0)),0)</f>
        <v>0</v>
      </c>
      <c r="W296" s="433">
        <f>IFERROR(INDEX('18A'!$G$192:$G$227,MATCH($C296,'18A'!$B$192:$B$227,0)),0)</f>
        <v>0</v>
      </c>
      <c r="X296" s="433">
        <f>IFERROR(INDEX('19A'!$G$192:$G$227,MATCH($C296,'19A'!$B$192:$B$227,0)),0)</f>
        <v>0</v>
      </c>
      <c r="Y296" s="433">
        <f>IFERROR(INDEX('20A'!$G$192:$G$227,MATCH($C296,'20A'!$B$192:$B$227,0)),0)</f>
        <v>0</v>
      </c>
      <c r="Z296" s="433">
        <f>IFERROR(INDEX('21A'!$G$192:$G$227,MATCH($C296,'21A'!$B$192:$B$227,0)),0)</f>
        <v>0</v>
      </c>
      <c r="AA296" s="433">
        <f>IFERROR(INDEX('22A'!$G$192:$G$227,MATCH($C296,'22A'!$B$192:$B$227,0)),0)</f>
        <v>0</v>
      </c>
      <c r="AB296" s="433">
        <f>IFERROR(INDEX('23A'!$G$192:$G$227,MATCH($C296,'23A'!$B$192:$B$227,0)),0)</f>
        <v>0</v>
      </c>
      <c r="AC296" s="433">
        <f>IFERROR(INDEX('24A'!$G$192:$G$227,MATCH($C296,'24A'!$B$192:$B$227,0)),0)</f>
        <v>0</v>
      </c>
      <c r="AD296" s="433">
        <f>IFERROR(INDEX('25A'!$G$192:$G$227,MATCH($C296,'25A'!$B$192:$B$227,0)),0)</f>
        <v>0</v>
      </c>
      <c r="AE296" s="433">
        <f>IFERROR(INDEX('26A'!$G$192:$G$227,MATCH($C296,'26A'!$B$192:$B$227,0)),0)</f>
        <v>0</v>
      </c>
      <c r="AF296" s="433">
        <f>IFERROR(INDEX('27A'!$G$192:$G$227,MATCH($C296,'27A'!$B$192:$B$227,0)),0)</f>
        <v>0</v>
      </c>
      <c r="AG296" s="433">
        <f>IFERROR(INDEX('28A'!$G$192:$G$227,MATCH($C296,'28A'!$B$192:$B$227,0)),0)</f>
        <v>0</v>
      </c>
      <c r="AH296" s="433">
        <f>IFERROR(INDEX('29A'!$G$192:$G$227,MATCH($C296,'29A'!$B$192:$B$227,0)),0)</f>
        <v>0</v>
      </c>
      <c r="AI296" s="433">
        <f>IFERROR(INDEX('30A'!$G$192:$G$227,MATCH($C296,'30A'!$B$192:$B$227,0)),0)</f>
        <v>0</v>
      </c>
    </row>
    <row r="297" spans="1:35" ht="17.399999999999999" hidden="1">
      <c r="A297" s="314"/>
      <c r="B297" s="314"/>
      <c r="C297" s="302"/>
      <c r="D297" s="309" t="s">
        <v>209</v>
      </c>
      <c r="E297" s="303">
        <f t="shared" si="6"/>
        <v>0</v>
      </c>
      <c r="F297" s="433">
        <f>IFERROR(INDEX('1A'!$G$192:$G$227,MATCH(C297,'1A'!$B$192:$B$227,0)),0)</f>
        <v>0</v>
      </c>
      <c r="G297" s="433">
        <f>IFERROR(INDEX('2A'!$G$192:$G$227,MATCH(C297,'2A'!$B$192:$B$227,0)),0)</f>
        <v>0</v>
      </c>
      <c r="H297" s="433">
        <f>IFERROR(INDEX('3A'!$G$192:$G$227,MATCH(C297,'3A'!$B$192:$B$227,0)),0)</f>
        <v>0</v>
      </c>
      <c r="I297" s="433">
        <f>IFERROR(INDEX('4A'!$G$192:$G$227,MATCH(C297,'4A'!$B$192:$B$227,0)),0)</f>
        <v>0</v>
      </c>
      <c r="J297" s="433">
        <f>IFERROR(INDEX('5A'!$G$192:$G$227,MATCH(C297,'5A'!$B$192:$B$227,0)),0)</f>
        <v>0</v>
      </c>
      <c r="K297" s="433">
        <f>IFERROR(INDEX('6A'!$G$192:$G$227,MATCH(C297,'6A'!$B$192:$B$227,0)),0)</f>
        <v>0</v>
      </c>
      <c r="L297" s="433">
        <f>IFERROR(INDEX('7A'!$G$192:$G$227,MATCH(C297,'7A'!$B$192:$B$227,0)),0)</f>
        <v>0</v>
      </c>
      <c r="M297" s="433">
        <f>IFERROR(INDEX('8A'!$G$192:$G$227,MATCH(C297,'8A'!$B$192:$B$227,0)),0)</f>
        <v>0</v>
      </c>
      <c r="N297" s="433">
        <f>IFERROR(INDEX('9A'!$G$192:$G$227,MATCH(C297,'9A'!$B$192:$B$227,0)),0)</f>
        <v>0</v>
      </c>
      <c r="O297" s="433">
        <f>IFERROR(INDEX('10A'!$G$192:$G$227,MATCH(C297,'10A'!$B$192:$B$227,0)),0)</f>
        <v>0</v>
      </c>
      <c r="P297" s="433">
        <f>IFERROR(INDEX('11A'!$G$192:$G$227,MATCH(C297,'11A'!$B$192:$B$227,0)),0)</f>
        <v>0</v>
      </c>
      <c r="Q297" s="433">
        <f>IFERROR(INDEX('12A'!$G$192:$G$227,MATCH(C297,'12A'!$B$192:$B$227,0)),0)</f>
        <v>0</v>
      </c>
      <c r="R297" s="433">
        <f>IFERROR(INDEX('13A'!$G$192:$G$227,MATCH(C297,'13A'!$B$192:$B$227,0)),0)</f>
        <v>0</v>
      </c>
      <c r="S297" s="433">
        <f>IFERROR(INDEX('14A'!$G$192:$G$227,MATCH(C297,'14A'!$B$192:$B$227,0)),0)</f>
        <v>0</v>
      </c>
      <c r="T297" s="433">
        <f>IFERROR(INDEX('15A'!$G$192:$G$227,MATCH(C297,'15A'!$B$192:$B$227,0)),0)</f>
        <v>0</v>
      </c>
      <c r="U297" s="433">
        <f>IFERROR(INDEX('16A'!$G$192:$G$227,MATCH($C297,'16A'!$B$192:$B$227,0)),0)</f>
        <v>0</v>
      </c>
      <c r="V297" s="433">
        <f>IFERROR(INDEX('17A'!$G$192:$G$227,MATCH($C297,'17A'!$B$192:$B$227,0)),0)</f>
        <v>0</v>
      </c>
      <c r="W297" s="433">
        <f>IFERROR(INDEX('18A'!$G$192:$G$227,MATCH($C297,'18A'!$B$192:$B$227,0)),0)</f>
        <v>0</v>
      </c>
      <c r="X297" s="433">
        <f>IFERROR(INDEX('19A'!$G$192:$G$227,MATCH($C297,'19A'!$B$192:$B$227,0)),0)</f>
        <v>0</v>
      </c>
      <c r="Y297" s="433">
        <f>IFERROR(INDEX('20A'!$G$192:$G$227,MATCH($C297,'20A'!$B$192:$B$227,0)),0)</f>
        <v>0</v>
      </c>
      <c r="Z297" s="433">
        <f>IFERROR(INDEX('21A'!$G$192:$G$227,MATCH($C297,'21A'!$B$192:$B$227,0)),0)</f>
        <v>0</v>
      </c>
      <c r="AA297" s="433">
        <f>IFERROR(INDEX('22A'!$G$192:$G$227,MATCH($C297,'22A'!$B$192:$B$227,0)),0)</f>
        <v>0</v>
      </c>
      <c r="AB297" s="433">
        <f>IFERROR(INDEX('23A'!$G$192:$G$227,MATCH($C297,'23A'!$B$192:$B$227,0)),0)</f>
        <v>0</v>
      </c>
      <c r="AC297" s="433">
        <f>IFERROR(INDEX('24A'!$G$192:$G$227,MATCH($C297,'24A'!$B$192:$B$227,0)),0)</f>
        <v>0</v>
      </c>
      <c r="AD297" s="433">
        <f>IFERROR(INDEX('25A'!$G$192:$G$227,MATCH($C297,'25A'!$B$192:$B$227,0)),0)</f>
        <v>0</v>
      </c>
      <c r="AE297" s="433">
        <f>IFERROR(INDEX('26A'!$G$192:$G$227,MATCH($C297,'26A'!$B$192:$B$227,0)),0)</f>
        <v>0</v>
      </c>
      <c r="AF297" s="433">
        <f>IFERROR(INDEX('27A'!$G$192:$G$227,MATCH($C297,'27A'!$B$192:$B$227,0)),0)</f>
        <v>0</v>
      </c>
      <c r="AG297" s="433">
        <f>IFERROR(INDEX('28A'!$G$192:$G$227,MATCH($C297,'28A'!$B$192:$B$227,0)),0)</f>
        <v>0</v>
      </c>
      <c r="AH297" s="433">
        <f>IFERROR(INDEX('29A'!$G$192:$G$227,MATCH($C297,'29A'!$B$192:$B$227,0)),0)</f>
        <v>0</v>
      </c>
      <c r="AI297" s="433">
        <f>IFERROR(INDEX('30A'!$G$192:$G$227,MATCH($C297,'30A'!$B$192:$B$227,0)),0)</f>
        <v>0</v>
      </c>
    </row>
    <row r="298" spans="1:35" ht="17.399999999999999" hidden="1">
      <c r="A298" s="314"/>
      <c r="B298" s="314"/>
      <c r="C298" s="302"/>
      <c r="D298" s="309" t="s">
        <v>209</v>
      </c>
      <c r="E298" s="303">
        <f t="shared" si="6"/>
        <v>0</v>
      </c>
      <c r="F298" s="433">
        <f>IFERROR(INDEX('1A'!$G$192:$G$227,MATCH(C298,'1A'!$B$192:$B$227,0)),0)</f>
        <v>0</v>
      </c>
      <c r="G298" s="433">
        <f>IFERROR(INDEX('2A'!$G$192:$G$227,MATCH(C298,'2A'!$B$192:$B$227,0)),0)</f>
        <v>0</v>
      </c>
      <c r="H298" s="433">
        <f>IFERROR(INDEX('3A'!$G$192:$G$227,MATCH(C298,'3A'!$B$192:$B$227,0)),0)</f>
        <v>0</v>
      </c>
      <c r="I298" s="433">
        <f>IFERROR(INDEX('4A'!$G$192:$G$227,MATCH(C298,'4A'!$B$192:$B$227,0)),0)</f>
        <v>0</v>
      </c>
      <c r="J298" s="433">
        <f>IFERROR(INDEX('5A'!$G$192:$G$227,MATCH(C298,'5A'!$B$192:$B$227,0)),0)</f>
        <v>0</v>
      </c>
      <c r="K298" s="433">
        <f>IFERROR(INDEX('6A'!$G$192:$G$227,MATCH(C298,'6A'!$B$192:$B$227,0)),0)</f>
        <v>0</v>
      </c>
      <c r="L298" s="433">
        <f>IFERROR(INDEX('7A'!$G$192:$G$227,MATCH(C298,'7A'!$B$192:$B$227,0)),0)</f>
        <v>0</v>
      </c>
      <c r="M298" s="433">
        <f>IFERROR(INDEX('8A'!$G$192:$G$227,MATCH(C298,'8A'!$B$192:$B$227,0)),0)</f>
        <v>0</v>
      </c>
      <c r="N298" s="433">
        <f>IFERROR(INDEX('9A'!$G$192:$G$227,MATCH(C298,'9A'!$B$192:$B$227,0)),0)</f>
        <v>0</v>
      </c>
      <c r="O298" s="433">
        <f>IFERROR(INDEX('10A'!$G$192:$G$227,MATCH(C298,'10A'!$B$192:$B$227,0)),0)</f>
        <v>0</v>
      </c>
      <c r="P298" s="433">
        <f>IFERROR(INDEX('11A'!$G$192:$G$227,MATCH(C298,'11A'!$B$192:$B$227,0)),0)</f>
        <v>0</v>
      </c>
      <c r="Q298" s="433">
        <f>IFERROR(INDEX('12A'!$G$192:$G$227,MATCH(C298,'12A'!$B$192:$B$227,0)),0)</f>
        <v>0</v>
      </c>
      <c r="R298" s="433">
        <f>IFERROR(INDEX('13A'!$G$192:$G$227,MATCH(C298,'13A'!$B$192:$B$227,0)),0)</f>
        <v>0</v>
      </c>
      <c r="S298" s="433">
        <f>IFERROR(INDEX('14A'!$G$192:$G$227,MATCH(C298,'14A'!$B$192:$B$227,0)),0)</f>
        <v>0</v>
      </c>
      <c r="T298" s="433">
        <f>IFERROR(INDEX('15A'!$G$192:$G$227,MATCH(C298,'15A'!$B$192:$B$227,0)),0)</f>
        <v>0</v>
      </c>
      <c r="U298" s="433">
        <f>IFERROR(INDEX('16A'!$G$192:$G$227,MATCH($C298,'16A'!$B$192:$B$227,0)),0)</f>
        <v>0</v>
      </c>
      <c r="V298" s="433">
        <f>IFERROR(INDEX('17A'!$G$192:$G$227,MATCH($C298,'17A'!$B$192:$B$227,0)),0)</f>
        <v>0</v>
      </c>
      <c r="W298" s="433">
        <f>IFERROR(INDEX('18A'!$G$192:$G$227,MATCH($C298,'18A'!$B$192:$B$227,0)),0)</f>
        <v>0</v>
      </c>
      <c r="X298" s="433">
        <f>IFERROR(INDEX('19A'!$G$192:$G$227,MATCH($C298,'19A'!$B$192:$B$227,0)),0)</f>
        <v>0</v>
      </c>
      <c r="Y298" s="433">
        <f>IFERROR(INDEX('20A'!$G$192:$G$227,MATCH($C298,'20A'!$B$192:$B$227,0)),0)</f>
        <v>0</v>
      </c>
      <c r="Z298" s="433">
        <f>IFERROR(INDEX('21A'!$G$192:$G$227,MATCH($C298,'21A'!$B$192:$B$227,0)),0)</f>
        <v>0</v>
      </c>
      <c r="AA298" s="433">
        <f>IFERROR(INDEX('22A'!$G$192:$G$227,MATCH($C298,'22A'!$B$192:$B$227,0)),0)</f>
        <v>0</v>
      </c>
      <c r="AB298" s="433">
        <f>IFERROR(INDEX('23A'!$G$192:$G$227,MATCH($C298,'23A'!$B$192:$B$227,0)),0)</f>
        <v>0</v>
      </c>
      <c r="AC298" s="433">
        <f>IFERROR(INDEX('24A'!$G$192:$G$227,MATCH($C298,'24A'!$B$192:$B$227,0)),0)</f>
        <v>0</v>
      </c>
      <c r="AD298" s="433">
        <f>IFERROR(INDEX('25A'!$G$192:$G$227,MATCH($C298,'25A'!$B$192:$B$227,0)),0)</f>
        <v>0</v>
      </c>
      <c r="AE298" s="433">
        <f>IFERROR(INDEX('26A'!$G$192:$G$227,MATCH($C298,'26A'!$B$192:$B$227,0)),0)</f>
        <v>0</v>
      </c>
      <c r="AF298" s="433">
        <f>IFERROR(INDEX('27A'!$G$192:$G$227,MATCH($C298,'27A'!$B$192:$B$227,0)),0)</f>
        <v>0</v>
      </c>
      <c r="AG298" s="433">
        <f>IFERROR(INDEX('28A'!$G$192:$G$227,MATCH($C298,'28A'!$B$192:$B$227,0)),0)</f>
        <v>0</v>
      </c>
      <c r="AH298" s="433">
        <f>IFERROR(INDEX('29A'!$G$192:$G$227,MATCH($C298,'29A'!$B$192:$B$227,0)),0)</f>
        <v>0</v>
      </c>
      <c r="AI298" s="433">
        <f>IFERROR(INDEX('30A'!$G$192:$G$227,MATCH($C298,'30A'!$B$192:$B$227,0)),0)</f>
        <v>0</v>
      </c>
    </row>
    <row r="299" spans="1:35" ht="17.399999999999999" hidden="1">
      <c r="A299" s="314"/>
      <c r="B299" s="314"/>
      <c r="C299" s="302"/>
      <c r="D299" s="309" t="s">
        <v>209</v>
      </c>
      <c r="E299" s="303">
        <f t="shared" si="6"/>
        <v>0</v>
      </c>
      <c r="F299" s="433">
        <f>IFERROR(INDEX('1A'!$G$192:$G$227,MATCH(C299,'1A'!$B$192:$B$227,0)),0)</f>
        <v>0</v>
      </c>
      <c r="G299" s="433">
        <f>IFERROR(INDEX('2A'!$G$192:$G$227,MATCH(C299,'2A'!$B$192:$B$227,0)),0)</f>
        <v>0</v>
      </c>
      <c r="H299" s="433">
        <f>IFERROR(INDEX('3A'!$G$192:$G$227,MATCH(C299,'3A'!$B$192:$B$227,0)),0)</f>
        <v>0</v>
      </c>
      <c r="I299" s="433">
        <f>IFERROR(INDEX('4A'!$G$192:$G$227,MATCH(C299,'4A'!$B$192:$B$227,0)),0)</f>
        <v>0</v>
      </c>
      <c r="J299" s="433">
        <f>IFERROR(INDEX('5A'!$G$192:$G$227,MATCH(C299,'5A'!$B$192:$B$227,0)),0)</f>
        <v>0</v>
      </c>
      <c r="K299" s="433">
        <f>IFERROR(INDEX('6A'!$G$192:$G$227,MATCH(C299,'6A'!$B$192:$B$227,0)),0)</f>
        <v>0</v>
      </c>
      <c r="L299" s="433">
        <f>IFERROR(INDEX('7A'!$G$192:$G$227,MATCH(C299,'7A'!$B$192:$B$227,0)),0)</f>
        <v>0</v>
      </c>
      <c r="M299" s="433">
        <f>IFERROR(INDEX('8A'!$G$192:$G$227,MATCH(C299,'8A'!$B$192:$B$227,0)),0)</f>
        <v>0</v>
      </c>
      <c r="N299" s="433">
        <f>IFERROR(INDEX('9A'!$G$192:$G$227,MATCH(C299,'9A'!$B$192:$B$227,0)),0)</f>
        <v>0</v>
      </c>
      <c r="O299" s="433">
        <f>IFERROR(INDEX('10A'!$G$192:$G$227,MATCH(C299,'10A'!$B$192:$B$227,0)),0)</f>
        <v>0</v>
      </c>
      <c r="P299" s="433">
        <f>IFERROR(INDEX('11A'!$G$192:$G$227,MATCH(C299,'11A'!$B$192:$B$227,0)),0)</f>
        <v>0</v>
      </c>
      <c r="Q299" s="433">
        <f>IFERROR(INDEX('12A'!$G$192:$G$227,MATCH(C299,'12A'!$B$192:$B$227,0)),0)</f>
        <v>0</v>
      </c>
      <c r="R299" s="433">
        <f>IFERROR(INDEX('13A'!$G$192:$G$227,MATCH(C299,'13A'!$B$192:$B$227,0)),0)</f>
        <v>0</v>
      </c>
      <c r="S299" s="433">
        <f>IFERROR(INDEX('14A'!$G$192:$G$227,MATCH(C299,'14A'!$B$192:$B$227,0)),0)</f>
        <v>0</v>
      </c>
      <c r="T299" s="433">
        <f>IFERROR(INDEX('15A'!$G$192:$G$227,MATCH(C299,'15A'!$B$192:$B$227,0)),0)</f>
        <v>0</v>
      </c>
      <c r="U299" s="433">
        <f>IFERROR(INDEX('16A'!$G$192:$G$227,MATCH($C299,'16A'!$B$192:$B$227,0)),0)</f>
        <v>0</v>
      </c>
      <c r="V299" s="433">
        <f>IFERROR(INDEX('17A'!$G$192:$G$227,MATCH($C299,'17A'!$B$192:$B$227,0)),0)</f>
        <v>0</v>
      </c>
      <c r="W299" s="433">
        <f>IFERROR(INDEX('18A'!$G$192:$G$227,MATCH($C299,'18A'!$B$192:$B$227,0)),0)</f>
        <v>0</v>
      </c>
      <c r="X299" s="433">
        <f>IFERROR(INDEX('19A'!$G$192:$G$227,MATCH($C299,'19A'!$B$192:$B$227,0)),0)</f>
        <v>0</v>
      </c>
      <c r="Y299" s="433">
        <f>IFERROR(INDEX('20A'!$G$192:$G$227,MATCH($C299,'20A'!$B$192:$B$227,0)),0)</f>
        <v>0</v>
      </c>
      <c r="Z299" s="433">
        <f>IFERROR(INDEX('21A'!$G$192:$G$227,MATCH($C299,'21A'!$B$192:$B$227,0)),0)</f>
        <v>0</v>
      </c>
      <c r="AA299" s="433">
        <f>IFERROR(INDEX('22A'!$G$192:$G$227,MATCH($C299,'22A'!$B$192:$B$227,0)),0)</f>
        <v>0</v>
      </c>
      <c r="AB299" s="433">
        <f>IFERROR(INDEX('23A'!$G$192:$G$227,MATCH($C299,'23A'!$B$192:$B$227,0)),0)</f>
        <v>0</v>
      </c>
      <c r="AC299" s="433">
        <f>IFERROR(INDEX('24A'!$G$192:$G$227,MATCH($C299,'24A'!$B$192:$B$227,0)),0)</f>
        <v>0</v>
      </c>
      <c r="AD299" s="433">
        <f>IFERROR(INDEX('25A'!$G$192:$G$227,MATCH($C299,'25A'!$B$192:$B$227,0)),0)</f>
        <v>0</v>
      </c>
      <c r="AE299" s="433">
        <f>IFERROR(INDEX('26A'!$G$192:$G$227,MATCH($C299,'26A'!$B$192:$B$227,0)),0)</f>
        <v>0</v>
      </c>
      <c r="AF299" s="433">
        <f>IFERROR(INDEX('27A'!$G$192:$G$227,MATCH($C299,'27A'!$B$192:$B$227,0)),0)</f>
        <v>0</v>
      </c>
      <c r="AG299" s="433">
        <f>IFERROR(INDEX('28A'!$G$192:$G$227,MATCH($C299,'28A'!$B$192:$B$227,0)),0)</f>
        <v>0</v>
      </c>
      <c r="AH299" s="433">
        <f>IFERROR(INDEX('29A'!$G$192:$G$227,MATCH($C299,'29A'!$B$192:$B$227,0)),0)</f>
        <v>0</v>
      </c>
      <c r="AI299" s="433">
        <f>IFERROR(INDEX('30A'!$G$192:$G$227,MATCH($C299,'30A'!$B$192:$B$227,0)),0)</f>
        <v>0</v>
      </c>
    </row>
    <row r="300" spans="1:35" ht="17.399999999999999" hidden="1">
      <c r="A300" s="314"/>
      <c r="B300" s="314"/>
      <c r="C300" s="302"/>
      <c r="D300" s="309" t="s">
        <v>209</v>
      </c>
      <c r="E300" s="303">
        <f t="shared" si="6"/>
        <v>0</v>
      </c>
      <c r="F300" s="433">
        <f>IFERROR(INDEX('1A'!$G$192:$G$227,MATCH(C300,'1A'!$B$192:$B$227,0)),0)</f>
        <v>0</v>
      </c>
      <c r="G300" s="433">
        <f>IFERROR(INDEX('2A'!$G$192:$G$227,MATCH(C300,'2A'!$B$192:$B$227,0)),0)</f>
        <v>0</v>
      </c>
      <c r="H300" s="433">
        <f>IFERROR(INDEX('3A'!$G$192:$G$227,MATCH(C300,'3A'!$B$192:$B$227,0)),0)</f>
        <v>0</v>
      </c>
      <c r="I300" s="433">
        <f>IFERROR(INDEX('4A'!$G$192:$G$227,MATCH(C300,'4A'!$B$192:$B$227,0)),0)</f>
        <v>0</v>
      </c>
      <c r="J300" s="433">
        <f>IFERROR(INDEX('5A'!$G$192:$G$227,MATCH(C300,'5A'!$B$192:$B$227,0)),0)</f>
        <v>0</v>
      </c>
      <c r="K300" s="433">
        <f>IFERROR(INDEX('6A'!$G$192:$G$227,MATCH(C300,'6A'!$B$192:$B$227,0)),0)</f>
        <v>0</v>
      </c>
      <c r="L300" s="433">
        <f>IFERROR(INDEX('7A'!$G$192:$G$227,MATCH(C300,'7A'!$B$192:$B$227,0)),0)</f>
        <v>0</v>
      </c>
      <c r="M300" s="433">
        <f>IFERROR(INDEX('8A'!$G$192:$G$227,MATCH(C300,'8A'!$B$192:$B$227,0)),0)</f>
        <v>0</v>
      </c>
      <c r="N300" s="433">
        <f>IFERROR(INDEX('9A'!$G$192:$G$227,MATCH(C300,'9A'!$B$192:$B$227,0)),0)</f>
        <v>0</v>
      </c>
      <c r="O300" s="433">
        <f>IFERROR(INDEX('10A'!$G$192:$G$227,MATCH(C300,'10A'!$B$192:$B$227,0)),0)</f>
        <v>0</v>
      </c>
      <c r="P300" s="433">
        <f>IFERROR(INDEX('11A'!$G$192:$G$227,MATCH(C300,'11A'!$B$192:$B$227,0)),0)</f>
        <v>0</v>
      </c>
      <c r="Q300" s="433">
        <f>IFERROR(INDEX('12A'!$G$192:$G$227,MATCH(C300,'12A'!$B$192:$B$227,0)),0)</f>
        <v>0</v>
      </c>
      <c r="R300" s="433">
        <f>IFERROR(INDEX('13A'!$G$192:$G$227,MATCH(C300,'13A'!$B$192:$B$227,0)),0)</f>
        <v>0</v>
      </c>
      <c r="S300" s="433">
        <f>IFERROR(INDEX('14A'!$G$192:$G$227,MATCH(C300,'14A'!$B$192:$B$227,0)),0)</f>
        <v>0</v>
      </c>
      <c r="T300" s="433">
        <f>IFERROR(INDEX('15A'!$G$192:$G$227,MATCH(C300,'15A'!$B$192:$B$227,0)),0)</f>
        <v>0</v>
      </c>
      <c r="U300" s="433">
        <f>IFERROR(INDEX('16A'!$G$192:$G$227,MATCH($C300,'16A'!$B$192:$B$227,0)),0)</f>
        <v>0</v>
      </c>
      <c r="V300" s="433">
        <f>IFERROR(INDEX('17A'!$G$192:$G$227,MATCH($C300,'17A'!$B$192:$B$227,0)),0)</f>
        <v>0</v>
      </c>
      <c r="W300" s="433">
        <f>IFERROR(INDEX('18A'!$G$192:$G$227,MATCH($C300,'18A'!$B$192:$B$227,0)),0)</f>
        <v>0</v>
      </c>
      <c r="X300" s="433">
        <f>IFERROR(INDEX('19A'!$G$192:$G$227,MATCH($C300,'19A'!$B$192:$B$227,0)),0)</f>
        <v>0</v>
      </c>
      <c r="Y300" s="433">
        <f>IFERROR(INDEX('20A'!$G$192:$G$227,MATCH($C300,'20A'!$B$192:$B$227,0)),0)</f>
        <v>0</v>
      </c>
      <c r="Z300" s="433">
        <f>IFERROR(INDEX('21A'!$G$192:$G$227,MATCH($C300,'21A'!$B$192:$B$227,0)),0)</f>
        <v>0</v>
      </c>
      <c r="AA300" s="433">
        <f>IFERROR(INDEX('22A'!$G$192:$G$227,MATCH($C300,'22A'!$B$192:$B$227,0)),0)</f>
        <v>0</v>
      </c>
      <c r="AB300" s="433">
        <f>IFERROR(INDEX('23A'!$G$192:$G$227,MATCH($C300,'23A'!$B$192:$B$227,0)),0)</f>
        <v>0</v>
      </c>
      <c r="AC300" s="433">
        <f>IFERROR(INDEX('24A'!$G$192:$G$227,MATCH($C300,'24A'!$B$192:$B$227,0)),0)</f>
        <v>0</v>
      </c>
      <c r="AD300" s="433">
        <f>IFERROR(INDEX('25A'!$G$192:$G$227,MATCH($C300,'25A'!$B$192:$B$227,0)),0)</f>
        <v>0</v>
      </c>
      <c r="AE300" s="433">
        <f>IFERROR(INDEX('26A'!$G$192:$G$227,MATCH($C300,'26A'!$B$192:$B$227,0)),0)</f>
        <v>0</v>
      </c>
      <c r="AF300" s="433">
        <f>IFERROR(INDEX('27A'!$G$192:$G$227,MATCH($C300,'27A'!$B$192:$B$227,0)),0)</f>
        <v>0</v>
      </c>
      <c r="AG300" s="433">
        <f>IFERROR(INDEX('28A'!$G$192:$G$227,MATCH($C300,'28A'!$B$192:$B$227,0)),0)</f>
        <v>0</v>
      </c>
      <c r="AH300" s="433">
        <f>IFERROR(INDEX('29A'!$G$192:$G$227,MATCH($C300,'29A'!$B$192:$B$227,0)),0)</f>
        <v>0</v>
      </c>
      <c r="AI300" s="433">
        <f>IFERROR(INDEX('30A'!$G$192:$G$227,MATCH($C300,'30A'!$B$192:$B$227,0)),0)</f>
        <v>0</v>
      </c>
    </row>
    <row r="301" spans="1:35" ht="17.399999999999999" hidden="1">
      <c r="A301" s="314"/>
      <c r="B301" s="314"/>
      <c r="C301" s="302"/>
      <c r="D301" s="309" t="s">
        <v>209</v>
      </c>
      <c r="E301" s="303">
        <f t="shared" si="6"/>
        <v>0</v>
      </c>
      <c r="F301" s="433">
        <f>IFERROR(INDEX('1A'!$G$192:$G$227,MATCH(C301,'1A'!$B$192:$B$227,0)),0)</f>
        <v>0</v>
      </c>
      <c r="G301" s="433">
        <f>IFERROR(INDEX('2A'!$G$192:$G$227,MATCH(C301,'2A'!$B$192:$B$227,0)),0)</f>
        <v>0</v>
      </c>
      <c r="H301" s="433">
        <f>IFERROR(INDEX('3A'!$G$192:$G$227,MATCH(C301,'3A'!$B$192:$B$227,0)),0)</f>
        <v>0</v>
      </c>
      <c r="I301" s="433">
        <f>IFERROR(INDEX('4A'!$G$192:$G$227,MATCH(C301,'4A'!$B$192:$B$227,0)),0)</f>
        <v>0</v>
      </c>
      <c r="J301" s="433">
        <f>IFERROR(INDEX('5A'!$G$192:$G$227,MATCH(C301,'5A'!$B$192:$B$227,0)),0)</f>
        <v>0</v>
      </c>
      <c r="K301" s="433">
        <f>IFERROR(INDEX('6A'!$G$192:$G$227,MATCH(C301,'6A'!$B$192:$B$227,0)),0)</f>
        <v>0</v>
      </c>
      <c r="L301" s="433">
        <f>IFERROR(INDEX('7A'!$G$192:$G$227,MATCH(C301,'7A'!$B$192:$B$227,0)),0)</f>
        <v>0</v>
      </c>
      <c r="M301" s="433">
        <f>IFERROR(INDEX('8A'!$G$192:$G$227,MATCH(C301,'8A'!$B$192:$B$227,0)),0)</f>
        <v>0</v>
      </c>
      <c r="N301" s="433">
        <f>IFERROR(INDEX('9A'!$G$192:$G$227,MATCH(C301,'9A'!$B$192:$B$227,0)),0)</f>
        <v>0</v>
      </c>
      <c r="O301" s="433">
        <f>IFERROR(INDEX('10A'!$G$192:$G$227,MATCH(C301,'10A'!$B$192:$B$227,0)),0)</f>
        <v>0</v>
      </c>
      <c r="P301" s="433">
        <f>IFERROR(INDEX('11A'!$G$192:$G$227,MATCH(C301,'11A'!$B$192:$B$227,0)),0)</f>
        <v>0</v>
      </c>
      <c r="Q301" s="433">
        <f>IFERROR(INDEX('12A'!$G$192:$G$227,MATCH(C301,'12A'!$B$192:$B$227,0)),0)</f>
        <v>0</v>
      </c>
      <c r="R301" s="433">
        <f>IFERROR(INDEX('13A'!$G$192:$G$227,MATCH(C301,'13A'!$B$192:$B$227,0)),0)</f>
        <v>0</v>
      </c>
      <c r="S301" s="433">
        <f>IFERROR(INDEX('14A'!$G$192:$G$227,MATCH(C301,'14A'!$B$192:$B$227,0)),0)</f>
        <v>0</v>
      </c>
      <c r="T301" s="433">
        <f>IFERROR(INDEX('15A'!$G$192:$G$227,MATCH(C301,'15A'!$B$192:$B$227,0)),0)</f>
        <v>0</v>
      </c>
      <c r="U301" s="433">
        <f>IFERROR(INDEX('16A'!$G$192:$G$227,MATCH($C301,'16A'!$B$192:$B$227,0)),0)</f>
        <v>0</v>
      </c>
      <c r="V301" s="433">
        <f>IFERROR(INDEX('17A'!$G$192:$G$227,MATCH($C301,'17A'!$B$192:$B$227,0)),0)</f>
        <v>0</v>
      </c>
      <c r="W301" s="433">
        <f>IFERROR(INDEX('18A'!$G$192:$G$227,MATCH($C301,'18A'!$B$192:$B$227,0)),0)</f>
        <v>0</v>
      </c>
      <c r="X301" s="433">
        <f>IFERROR(INDEX('19A'!$G$192:$G$227,MATCH($C301,'19A'!$B$192:$B$227,0)),0)</f>
        <v>0</v>
      </c>
      <c r="Y301" s="433">
        <f>IFERROR(INDEX('20A'!$G$192:$G$227,MATCH($C301,'20A'!$B$192:$B$227,0)),0)</f>
        <v>0</v>
      </c>
      <c r="Z301" s="433">
        <f>IFERROR(INDEX('21A'!$G$192:$G$227,MATCH($C301,'21A'!$B$192:$B$227,0)),0)</f>
        <v>0</v>
      </c>
      <c r="AA301" s="433">
        <f>IFERROR(INDEX('22A'!$G$192:$G$227,MATCH($C301,'22A'!$B$192:$B$227,0)),0)</f>
        <v>0</v>
      </c>
      <c r="AB301" s="433">
        <f>IFERROR(INDEX('23A'!$G$192:$G$227,MATCH($C301,'23A'!$B$192:$B$227,0)),0)</f>
        <v>0</v>
      </c>
      <c r="AC301" s="433">
        <f>IFERROR(INDEX('24A'!$G$192:$G$227,MATCH($C301,'24A'!$B$192:$B$227,0)),0)</f>
        <v>0</v>
      </c>
      <c r="AD301" s="433">
        <f>IFERROR(INDEX('25A'!$G$192:$G$227,MATCH($C301,'25A'!$B$192:$B$227,0)),0)</f>
        <v>0</v>
      </c>
      <c r="AE301" s="433">
        <f>IFERROR(INDEX('26A'!$G$192:$G$227,MATCH($C301,'26A'!$B$192:$B$227,0)),0)</f>
        <v>0</v>
      </c>
      <c r="AF301" s="433">
        <f>IFERROR(INDEX('27A'!$G$192:$G$227,MATCH($C301,'27A'!$B$192:$B$227,0)),0)</f>
        <v>0</v>
      </c>
      <c r="AG301" s="433">
        <f>IFERROR(INDEX('28A'!$G$192:$G$227,MATCH($C301,'28A'!$B$192:$B$227,0)),0)</f>
        <v>0</v>
      </c>
      <c r="AH301" s="433">
        <f>IFERROR(INDEX('29A'!$G$192:$G$227,MATCH($C301,'29A'!$B$192:$B$227,0)),0)</f>
        <v>0</v>
      </c>
      <c r="AI301" s="433">
        <f>IFERROR(INDEX('30A'!$G$192:$G$227,MATCH($C301,'30A'!$B$192:$B$227,0)),0)</f>
        <v>0</v>
      </c>
    </row>
    <row r="302" spans="1:35" ht="17.399999999999999" hidden="1">
      <c r="A302" s="314"/>
      <c r="B302" s="314"/>
      <c r="C302" s="302"/>
      <c r="D302" s="309" t="s">
        <v>209</v>
      </c>
      <c r="E302" s="303">
        <f t="shared" si="6"/>
        <v>0</v>
      </c>
      <c r="F302" s="433">
        <f>IFERROR(INDEX('1A'!$G$192:$G$227,MATCH(C302,'1A'!$B$192:$B$227,0)),0)</f>
        <v>0</v>
      </c>
      <c r="G302" s="433">
        <f>IFERROR(INDEX('2A'!$G$192:$G$227,MATCH(C302,'2A'!$B$192:$B$227,0)),0)</f>
        <v>0</v>
      </c>
      <c r="H302" s="433">
        <f>IFERROR(INDEX('3A'!$G$192:$G$227,MATCH(C302,'3A'!$B$192:$B$227,0)),0)</f>
        <v>0</v>
      </c>
      <c r="I302" s="433">
        <f>IFERROR(INDEX('4A'!$G$192:$G$227,MATCH(C302,'4A'!$B$192:$B$227,0)),0)</f>
        <v>0</v>
      </c>
      <c r="J302" s="433">
        <f>IFERROR(INDEX('5A'!$G$192:$G$227,MATCH(C302,'5A'!$B$192:$B$227,0)),0)</f>
        <v>0</v>
      </c>
      <c r="K302" s="433">
        <f>IFERROR(INDEX('6A'!$G$192:$G$227,MATCH(C302,'6A'!$B$192:$B$227,0)),0)</f>
        <v>0</v>
      </c>
      <c r="L302" s="433">
        <f>IFERROR(INDEX('7A'!$G$192:$G$227,MATCH(C302,'7A'!$B$192:$B$227,0)),0)</f>
        <v>0</v>
      </c>
      <c r="M302" s="433">
        <f>IFERROR(INDEX('8A'!$G$192:$G$227,MATCH(C302,'8A'!$B$192:$B$227,0)),0)</f>
        <v>0</v>
      </c>
      <c r="N302" s="433">
        <f>IFERROR(INDEX('9A'!$G$192:$G$227,MATCH(C302,'9A'!$B$192:$B$227,0)),0)</f>
        <v>0</v>
      </c>
      <c r="O302" s="433">
        <f>IFERROR(INDEX('10A'!$G$192:$G$227,MATCH(C302,'10A'!$B$192:$B$227,0)),0)</f>
        <v>0</v>
      </c>
      <c r="P302" s="433">
        <f>IFERROR(INDEX('11A'!$G$192:$G$227,MATCH(C302,'11A'!$B$192:$B$227,0)),0)</f>
        <v>0</v>
      </c>
      <c r="Q302" s="433">
        <f>IFERROR(INDEX('12A'!$G$192:$G$227,MATCH(C302,'12A'!$B$192:$B$227,0)),0)</f>
        <v>0</v>
      </c>
      <c r="R302" s="433">
        <f>IFERROR(INDEX('13A'!$G$192:$G$227,MATCH(C302,'13A'!$B$192:$B$227,0)),0)</f>
        <v>0</v>
      </c>
      <c r="S302" s="433">
        <f>IFERROR(INDEX('14A'!$G$192:$G$227,MATCH(C302,'14A'!$B$192:$B$227,0)),0)</f>
        <v>0</v>
      </c>
      <c r="T302" s="433">
        <f>IFERROR(INDEX('15A'!$G$192:$G$227,MATCH(C302,'15A'!$B$192:$B$227,0)),0)</f>
        <v>0</v>
      </c>
      <c r="U302" s="433">
        <f>IFERROR(INDEX('16A'!$G$192:$G$227,MATCH($C302,'16A'!$B$192:$B$227,0)),0)</f>
        <v>0</v>
      </c>
      <c r="V302" s="433">
        <f>IFERROR(INDEX('17A'!$G$192:$G$227,MATCH($C302,'17A'!$B$192:$B$227,0)),0)</f>
        <v>0</v>
      </c>
      <c r="W302" s="433">
        <f>IFERROR(INDEX('18A'!$G$192:$G$227,MATCH($C302,'18A'!$B$192:$B$227,0)),0)</f>
        <v>0</v>
      </c>
      <c r="X302" s="433">
        <f>IFERROR(INDEX('19A'!$G$192:$G$227,MATCH($C302,'19A'!$B$192:$B$227,0)),0)</f>
        <v>0</v>
      </c>
      <c r="Y302" s="433">
        <f>IFERROR(INDEX('20A'!$G$192:$G$227,MATCH($C302,'20A'!$B$192:$B$227,0)),0)</f>
        <v>0</v>
      </c>
      <c r="Z302" s="433">
        <f>IFERROR(INDEX('21A'!$G$192:$G$227,MATCH($C302,'21A'!$B$192:$B$227,0)),0)</f>
        <v>0</v>
      </c>
      <c r="AA302" s="433">
        <f>IFERROR(INDEX('22A'!$G$192:$G$227,MATCH($C302,'22A'!$B$192:$B$227,0)),0)</f>
        <v>0</v>
      </c>
      <c r="AB302" s="433">
        <f>IFERROR(INDEX('23A'!$G$192:$G$227,MATCH($C302,'23A'!$B$192:$B$227,0)),0)</f>
        <v>0</v>
      </c>
      <c r="AC302" s="433">
        <f>IFERROR(INDEX('24A'!$G$192:$G$227,MATCH($C302,'24A'!$B$192:$B$227,0)),0)</f>
        <v>0</v>
      </c>
      <c r="AD302" s="433">
        <f>IFERROR(INDEX('25A'!$G$192:$G$227,MATCH($C302,'25A'!$B$192:$B$227,0)),0)</f>
        <v>0</v>
      </c>
      <c r="AE302" s="433">
        <f>IFERROR(INDEX('26A'!$G$192:$G$227,MATCH($C302,'26A'!$B$192:$B$227,0)),0)</f>
        <v>0</v>
      </c>
      <c r="AF302" s="433">
        <f>IFERROR(INDEX('27A'!$G$192:$G$227,MATCH($C302,'27A'!$B$192:$B$227,0)),0)</f>
        <v>0</v>
      </c>
      <c r="AG302" s="433">
        <f>IFERROR(INDEX('28A'!$G$192:$G$227,MATCH($C302,'28A'!$B$192:$B$227,0)),0)</f>
        <v>0</v>
      </c>
      <c r="AH302" s="433">
        <f>IFERROR(INDEX('29A'!$G$192:$G$227,MATCH($C302,'29A'!$B$192:$B$227,0)),0)</f>
        <v>0</v>
      </c>
      <c r="AI302" s="433">
        <f>IFERROR(INDEX('30A'!$G$192:$G$227,MATCH($C302,'30A'!$B$192:$B$227,0)),0)</f>
        <v>0</v>
      </c>
    </row>
    <row r="303" spans="1:35" ht="17.399999999999999" hidden="1">
      <c r="A303" s="314"/>
      <c r="B303" s="314"/>
      <c r="C303" s="302"/>
      <c r="D303" s="309" t="s">
        <v>209</v>
      </c>
      <c r="E303" s="303">
        <f t="shared" si="6"/>
        <v>0</v>
      </c>
      <c r="F303" s="433">
        <f>IFERROR(INDEX('1A'!$G$192:$G$227,MATCH(C303,'1A'!$B$192:$B$227,0)),0)</f>
        <v>0</v>
      </c>
      <c r="G303" s="433">
        <f>IFERROR(INDEX('2A'!$G$192:$G$227,MATCH(C303,'2A'!$B$192:$B$227,0)),0)</f>
        <v>0</v>
      </c>
      <c r="H303" s="433">
        <f>IFERROR(INDEX('3A'!$G$192:$G$227,MATCH(C303,'3A'!$B$192:$B$227,0)),0)</f>
        <v>0</v>
      </c>
      <c r="I303" s="433">
        <f>IFERROR(INDEX('4A'!$G$192:$G$227,MATCH(C303,'4A'!$B$192:$B$227,0)),0)</f>
        <v>0</v>
      </c>
      <c r="J303" s="433">
        <f>IFERROR(INDEX('5A'!$G$192:$G$227,MATCH(C303,'5A'!$B$192:$B$227,0)),0)</f>
        <v>0</v>
      </c>
      <c r="K303" s="433">
        <f>IFERROR(INDEX('6A'!$G$192:$G$227,MATCH(C303,'6A'!$B$192:$B$227,0)),0)</f>
        <v>0</v>
      </c>
      <c r="L303" s="433">
        <f>IFERROR(INDEX('7A'!$G$192:$G$227,MATCH(C303,'7A'!$B$192:$B$227,0)),0)</f>
        <v>0</v>
      </c>
      <c r="M303" s="433">
        <f>IFERROR(INDEX('8A'!$G$192:$G$227,MATCH(C303,'8A'!$B$192:$B$227,0)),0)</f>
        <v>0</v>
      </c>
      <c r="N303" s="433">
        <f>IFERROR(INDEX('9A'!$G$192:$G$227,MATCH(C303,'9A'!$B$192:$B$227,0)),0)</f>
        <v>0</v>
      </c>
      <c r="O303" s="433">
        <f>IFERROR(INDEX('10A'!$G$192:$G$227,MATCH(C303,'10A'!$B$192:$B$227,0)),0)</f>
        <v>0</v>
      </c>
      <c r="P303" s="433">
        <f>IFERROR(INDEX('11A'!$G$192:$G$227,MATCH(C303,'11A'!$B$192:$B$227,0)),0)</f>
        <v>0</v>
      </c>
      <c r="Q303" s="433">
        <f>IFERROR(INDEX('12A'!$G$192:$G$227,MATCH(C303,'12A'!$B$192:$B$227,0)),0)</f>
        <v>0</v>
      </c>
      <c r="R303" s="433">
        <f>IFERROR(INDEX('13A'!$G$192:$G$227,MATCH(C303,'13A'!$B$192:$B$227,0)),0)</f>
        <v>0</v>
      </c>
      <c r="S303" s="433">
        <f>IFERROR(INDEX('14A'!$G$192:$G$227,MATCH(C303,'14A'!$B$192:$B$227,0)),0)</f>
        <v>0</v>
      </c>
      <c r="T303" s="433">
        <f>IFERROR(INDEX('15A'!$G$192:$G$227,MATCH(C303,'15A'!$B$192:$B$227,0)),0)</f>
        <v>0</v>
      </c>
      <c r="U303" s="433">
        <f>IFERROR(INDEX('16A'!$G$192:$G$227,MATCH($C303,'16A'!$B$192:$B$227,0)),0)</f>
        <v>0</v>
      </c>
      <c r="V303" s="433">
        <f>IFERROR(INDEX('17A'!$G$192:$G$227,MATCH($C303,'17A'!$B$192:$B$227,0)),0)</f>
        <v>0</v>
      </c>
      <c r="W303" s="433">
        <f>IFERROR(INDEX('18A'!$G$192:$G$227,MATCH($C303,'18A'!$B$192:$B$227,0)),0)</f>
        <v>0</v>
      </c>
      <c r="X303" s="433">
        <f>IFERROR(INDEX('19A'!$G$192:$G$227,MATCH($C303,'19A'!$B$192:$B$227,0)),0)</f>
        <v>0</v>
      </c>
      <c r="Y303" s="433">
        <f>IFERROR(INDEX('20A'!$G$192:$G$227,MATCH($C303,'20A'!$B$192:$B$227,0)),0)</f>
        <v>0</v>
      </c>
      <c r="Z303" s="433">
        <f>IFERROR(INDEX('21A'!$G$192:$G$227,MATCH($C303,'21A'!$B$192:$B$227,0)),0)</f>
        <v>0</v>
      </c>
      <c r="AA303" s="433">
        <f>IFERROR(INDEX('22A'!$G$192:$G$227,MATCH($C303,'22A'!$B$192:$B$227,0)),0)</f>
        <v>0</v>
      </c>
      <c r="AB303" s="433">
        <f>IFERROR(INDEX('23A'!$G$192:$G$227,MATCH($C303,'23A'!$B$192:$B$227,0)),0)</f>
        <v>0</v>
      </c>
      <c r="AC303" s="433">
        <f>IFERROR(INDEX('24A'!$G$192:$G$227,MATCH($C303,'24A'!$B$192:$B$227,0)),0)</f>
        <v>0</v>
      </c>
      <c r="AD303" s="433">
        <f>IFERROR(INDEX('25A'!$G$192:$G$227,MATCH($C303,'25A'!$B$192:$B$227,0)),0)</f>
        <v>0</v>
      </c>
      <c r="AE303" s="433">
        <f>IFERROR(INDEX('26A'!$G$192:$G$227,MATCH($C303,'26A'!$B$192:$B$227,0)),0)</f>
        <v>0</v>
      </c>
      <c r="AF303" s="433">
        <f>IFERROR(INDEX('27A'!$G$192:$G$227,MATCH($C303,'27A'!$B$192:$B$227,0)),0)</f>
        <v>0</v>
      </c>
      <c r="AG303" s="433">
        <f>IFERROR(INDEX('28A'!$G$192:$G$227,MATCH($C303,'28A'!$B$192:$B$227,0)),0)</f>
        <v>0</v>
      </c>
      <c r="AH303" s="433">
        <f>IFERROR(INDEX('29A'!$G$192:$G$227,MATCH($C303,'29A'!$B$192:$B$227,0)),0)</f>
        <v>0</v>
      </c>
      <c r="AI303" s="433">
        <f>IFERROR(INDEX('30A'!$G$192:$G$227,MATCH($C303,'30A'!$B$192:$B$227,0)),0)</f>
        <v>0</v>
      </c>
    </row>
    <row r="304" spans="1:35" ht="17.399999999999999" hidden="1">
      <c r="A304" s="314"/>
      <c r="B304" s="314"/>
      <c r="C304" s="302"/>
      <c r="D304" s="309" t="s">
        <v>209</v>
      </c>
      <c r="E304" s="303">
        <f t="shared" si="6"/>
        <v>0</v>
      </c>
      <c r="F304" s="433">
        <f>IFERROR(INDEX('1A'!$G$192:$G$227,MATCH(C304,'1A'!$B$192:$B$227,0)),0)</f>
        <v>0</v>
      </c>
      <c r="G304" s="433">
        <f>IFERROR(INDEX('2A'!$G$192:$G$227,MATCH(C304,'2A'!$B$192:$B$227,0)),0)</f>
        <v>0</v>
      </c>
      <c r="H304" s="433">
        <f>IFERROR(INDEX('3A'!$G$192:$G$227,MATCH(C304,'3A'!$B$192:$B$227,0)),0)</f>
        <v>0</v>
      </c>
      <c r="I304" s="433">
        <f>IFERROR(INDEX('4A'!$G$192:$G$227,MATCH(C304,'4A'!$B$192:$B$227,0)),0)</f>
        <v>0</v>
      </c>
      <c r="J304" s="433">
        <f>IFERROR(INDEX('5A'!$G$192:$G$227,MATCH(C304,'5A'!$B$192:$B$227,0)),0)</f>
        <v>0</v>
      </c>
      <c r="K304" s="433">
        <f>IFERROR(INDEX('6A'!$G$192:$G$227,MATCH(C304,'6A'!$B$192:$B$227,0)),0)</f>
        <v>0</v>
      </c>
      <c r="L304" s="433">
        <f>IFERROR(INDEX('7A'!$G$192:$G$227,MATCH(C304,'7A'!$B$192:$B$227,0)),0)</f>
        <v>0</v>
      </c>
      <c r="M304" s="433">
        <f>IFERROR(INDEX('8A'!$G$192:$G$227,MATCH(C304,'8A'!$B$192:$B$227,0)),0)</f>
        <v>0</v>
      </c>
      <c r="N304" s="433">
        <f>IFERROR(INDEX('9A'!$G$192:$G$227,MATCH(C304,'9A'!$B$192:$B$227,0)),0)</f>
        <v>0</v>
      </c>
      <c r="O304" s="433">
        <f>IFERROR(INDEX('10A'!$G$192:$G$227,MATCH(C304,'10A'!$B$192:$B$227,0)),0)</f>
        <v>0</v>
      </c>
      <c r="P304" s="433">
        <f>IFERROR(INDEX('11A'!$G$192:$G$227,MATCH(C304,'11A'!$B$192:$B$227,0)),0)</f>
        <v>0</v>
      </c>
      <c r="Q304" s="433">
        <f>IFERROR(INDEX('12A'!$G$192:$G$227,MATCH(C304,'12A'!$B$192:$B$227,0)),0)</f>
        <v>0</v>
      </c>
      <c r="R304" s="433">
        <f>IFERROR(INDEX('13A'!$G$192:$G$227,MATCH(C304,'13A'!$B$192:$B$227,0)),0)</f>
        <v>0</v>
      </c>
      <c r="S304" s="433">
        <f>IFERROR(INDEX('14A'!$G$192:$G$227,MATCH(C304,'14A'!$B$192:$B$227,0)),0)</f>
        <v>0</v>
      </c>
      <c r="T304" s="433">
        <f>IFERROR(INDEX('15A'!$G$192:$G$227,MATCH(C304,'15A'!$B$192:$B$227,0)),0)</f>
        <v>0</v>
      </c>
      <c r="U304" s="433">
        <f>IFERROR(INDEX('16A'!$G$192:$G$227,MATCH($C304,'16A'!$B$192:$B$227,0)),0)</f>
        <v>0</v>
      </c>
      <c r="V304" s="433">
        <f>IFERROR(INDEX('17A'!$G$192:$G$227,MATCH($C304,'17A'!$B$192:$B$227,0)),0)</f>
        <v>0</v>
      </c>
      <c r="W304" s="433">
        <f>IFERROR(INDEX('18A'!$G$192:$G$227,MATCH($C304,'18A'!$B$192:$B$227,0)),0)</f>
        <v>0</v>
      </c>
      <c r="X304" s="433">
        <f>IFERROR(INDEX('19A'!$G$192:$G$227,MATCH($C304,'19A'!$B$192:$B$227,0)),0)</f>
        <v>0</v>
      </c>
      <c r="Y304" s="433">
        <f>IFERROR(INDEX('20A'!$G$192:$G$227,MATCH($C304,'20A'!$B$192:$B$227,0)),0)</f>
        <v>0</v>
      </c>
      <c r="Z304" s="433">
        <f>IFERROR(INDEX('21A'!$G$192:$G$227,MATCH($C304,'21A'!$B$192:$B$227,0)),0)</f>
        <v>0</v>
      </c>
      <c r="AA304" s="433">
        <f>IFERROR(INDEX('22A'!$G$192:$G$227,MATCH($C304,'22A'!$B$192:$B$227,0)),0)</f>
        <v>0</v>
      </c>
      <c r="AB304" s="433">
        <f>IFERROR(INDEX('23A'!$G$192:$G$227,MATCH($C304,'23A'!$B$192:$B$227,0)),0)</f>
        <v>0</v>
      </c>
      <c r="AC304" s="433">
        <f>IFERROR(INDEX('24A'!$G$192:$G$227,MATCH($C304,'24A'!$B$192:$B$227,0)),0)</f>
        <v>0</v>
      </c>
      <c r="AD304" s="433">
        <f>IFERROR(INDEX('25A'!$G$192:$G$227,MATCH($C304,'25A'!$B$192:$B$227,0)),0)</f>
        <v>0</v>
      </c>
      <c r="AE304" s="433">
        <f>IFERROR(INDEX('26A'!$G$192:$G$227,MATCH($C304,'26A'!$B$192:$B$227,0)),0)</f>
        <v>0</v>
      </c>
      <c r="AF304" s="433">
        <f>IFERROR(INDEX('27A'!$G$192:$G$227,MATCH($C304,'27A'!$B$192:$B$227,0)),0)</f>
        <v>0</v>
      </c>
      <c r="AG304" s="433">
        <f>IFERROR(INDEX('28A'!$G$192:$G$227,MATCH($C304,'28A'!$B$192:$B$227,0)),0)</f>
        <v>0</v>
      </c>
      <c r="AH304" s="433">
        <f>IFERROR(INDEX('29A'!$G$192:$G$227,MATCH($C304,'29A'!$B$192:$B$227,0)),0)</f>
        <v>0</v>
      </c>
      <c r="AI304" s="433">
        <f>IFERROR(INDEX('30A'!$G$192:$G$227,MATCH($C304,'30A'!$B$192:$B$227,0)),0)</f>
        <v>0</v>
      </c>
    </row>
    <row r="305" spans="1:35" ht="17.399999999999999" hidden="1">
      <c r="A305" s="314"/>
      <c r="B305" s="314"/>
      <c r="C305" s="302"/>
      <c r="D305" s="309" t="s">
        <v>209</v>
      </c>
      <c r="E305" s="303">
        <f t="shared" si="6"/>
        <v>0</v>
      </c>
      <c r="F305" s="433">
        <f>IFERROR(INDEX('1A'!$G$192:$G$227,MATCH(C305,'1A'!$B$192:$B$227,0)),0)</f>
        <v>0</v>
      </c>
      <c r="G305" s="433">
        <f>IFERROR(INDEX('2A'!$G$192:$G$227,MATCH(C305,'2A'!$B$192:$B$227,0)),0)</f>
        <v>0</v>
      </c>
      <c r="H305" s="433">
        <f>IFERROR(INDEX('3A'!$G$192:$G$227,MATCH(C305,'3A'!$B$192:$B$227,0)),0)</f>
        <v>0</v>
      </c>
      <c r="I305" s="433">
        <f>IFERROR(INDEX('4A'!$G$192:$G$227,MATCH(C305,'4A'!$B$192:$B$227,0)),0)</f>
        <v>0</v>
      </c>
      <c r="J305" s="433">
        <f>IFERROR(INDEX('5A'!$G$192:$G$227,MATCH(C305,'5A'!$B$192:$B$227,0)),0)</f>
        <v>0</v>
      </c>
      <c r="K305" s="433">
        <f>IFERROR(INDEX('6A'!$G$192:$G$227,MATCH(C305,'6A'!$B$192:$B$227,0)),0)</f>
        <v>0</v>
      </c>
      <c r="L305" s="433">
        <f>IFERROR(INDEX('7A'!$G$192:$G$227,MATCH(C305,'7A'!$B$192:$B$227,0)),0)</f>
        <v>0</v>
      </c>
      <c r="M305" s="433">
        <f>IFERROR(INDEX('8A'!$G$192:$G$227,MATCH(C305,'8A'!$B$192:$B$227,0)),0)</f>
        <v>0</v>
      </c>
      <c r="N305" s="433">
        <f>IFERROR(INDEX('9A'!$G$192:$G$227,MATCH(C305,'9A'!$B$192:$B$227,0)),0)</f>
        <v>0</v>
      </c>
      <c r="O305" s="433">
        <f>IFERROR(INDEX('10A'!$G$192:$G$227,MATCH(C305,'10A'!$B$192:$B$227,0)),0)</f>
        <v>0</v>
      </c>
      <c r="P305" s="433">
        <f>IFERROR(INDEX('11A'!$G$192:$G$227,MATCH(C305,'11A'!$B$192:$B$227,0)),0)</f>
        <v>0</v>
      </c>
      <c r="Q305" s="433">
        <f>IFERROR(INDEX('12A'!$G$192:$G$227,MATCH(C305,'12A'!$B$192:$B$227,0)),0)</f>
        <v>0</v>
      </c>
      <c r="R305" s="433">
        <f>IFERROR(INDEX('13A'!$G$192:$G$227,MATCH(C305,'13A'!$B$192:$B$227,0)),0)</f>
        <v>0</v>
      </c>
      <c r="S305" s="433">
        <f>IFERROR(INDEX('14A'!$G$192:$G$227,MATCH(C305,'14A'!$B$192:$B$227,0)),0)</f>
        <v>0</v>
      </c>
      <c r="T305" s="433">
        <f>IFERROR(INDEX('15A'!$G$192:$G$227,MATCH(C305,'15A'!$B$192:$B$227,0)),0)</f>
        <v>0</v>
      </c>
      <c r="U305" s="433">
        <f>IFERROR(INDEX('16A'!$G$192:$G$227,MATCH($C305,'16A'!$B$192:$B$227,0)),0)</f>
        <v>0</v>
      </c>
      <c r="V305" s="433">
        <f>IFERROR(INDEX('17A'!$G$192:$G$227,MATCH($C305,'17A'!$B$192:$B$227,0)),0)</f>
        <v>0</v>
      </c>
      <c r="W305" s="433">
        <f>IFERROR(INDEX('18A'!$G$192:$G$227,MATCH($C305,'18A'!$B$192:$B$227,0)),0)</f>
        <v>0</v>
      </c>
      <c r="X305" s="433">
        <f>IFERROR(INDEX('19A'!$G$192:$G$227,MATCH($C305,'19A'!$B$192:$B$227,0)),0)</f>
        <v>0</v>
      </c>
      <c r="Y305" s="433">
        <f>IFERROR(INDEX('20A'!$G$192:$G$227,MATCH($C305,'20A'!$B$192:$B$227,0)),0)</f>
        <v>0</v>
      </c>
      <c r="Z305" s="433">
        <f>IFERROR(INDEX('21A'!$G$192:$G$227,MATCH($C305,'21A'!$B$192:$B$227,0)),0)</f>
        <v>0</v>
      </c>
      <c r="AA305" s="433">
        <f>IFERROR(INDEX('22A'!$G$192:$G$227,MATCH($C305,'22A'!$B$192:$B$227,0)),0)</f>
        <v>0</v>
      </c>
      <c r="AB305" s="433">
        <f>IFERROR(INDEX('23A'!$G$192:$G$227,MATCH($C305,'23A'!$B$192:$B$227,0)),0)</f>
        <v>0</v>
      </c>
      <c r="AC305" s="433">
        <f>IFERROR(INDEX('24A'!$G$192:$G$227,MATCH($C305,'24A'!$B$192:$B$227,0)),0)</f>
        <v>0</v>
      </c>
      <c r="AD305" s="433">
        <f>IFERROR(INDEX('25A'!$G$192:$G$227,MATCH($C305,'25A'!$B$192:$B$227,0)),0)</f>
        <v>0</v>
      </c>
      <c r="AE305" s="433">
        <f>IFERROR(INDEX('26A'!$G$192:$G$227,MATCH($C305,'26A'!$B$192:$B$227,0)),0)</f>
        <v>0</v>
      </c>
      <c r="AF305" s="433">
        <f>IFERROR(INDEX('27A'!$G$192:$G$227,MATCH($C305,'27A'!$B$192:$B$227,0)),0)</f>
        <v>0</v>
      </c>
      <c r="AG305" s="433">
        <f>IFERROR(INDEX('28A'!$G$192:$G$227,MATCH($C305,'28A'!$B$192:$B$227,0)),0)</f>
        <v>0</v>
      </c>
      <c r="AH305" s="433">
        <f>IFERROR(INDEX('29A'!$G$192:$G$227,MATCH($C305,'29A'!$B$192:$B$227,0)),0)</f>
        <v>0</v>
      </c>
      <c r="AI305" s="433">
        <f>IFERROR(INDEX('30A'!$G$192:$G$227,MATCH($C305,'30A'!$B$192:$B$227,0)),0)</f>
        <v>0</v>
      </c>
    </row>
    <row r="306" spans="1:35" hidden="1"/>
    <row r="307" spans="1:35" hidden="1"/>
    <row r="308" spans="1:35" hidden="1"/>
    <row r="309" spans="1:35" hidden="1"/>
  </sheetData>
  <autoFilter ref="A9:AI305" xr:uid="{00000000-0009-0000-0000-000001000000}">
    <filterColumn colId="4">
      <filters>
        <filter val="1"/>
        <filter val="2"/>
        <filter val="28"/>
        <filter val="4"/>
        <filter val="6"/>
        <filter val="8"/>
      </filters>
    </filterColumn>
  </autoFilter>
  <mergeCells count="1">
    <mergeCell ref="A8:E8"/>
  </mergeCells>
  <printOptions horizontalCentered="1"/>
  <pageMargins left="0.2" right="0.25" top="0.25" bottom="0.25" header="0.05" footer="0.05"/>
  <pageSetup scale="85"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I291"/>
  <sheetViews>
    <sheetView zoomScale="85" zoomScaleNormal="85" workbookViewId="0">
      <pane xSplit="1" ySplit="10" topLeftCell="B246" activePane="bottomRight" state="frozen"/>
      <selection activeCell="G321" sqref="G321"/>
      <selection pane="topRight" activeCell="G321" sqref="G321"/>
      <selection pane="bottomLeft" activeCell="G321" sqref="G321"/>
      <selection pane="bottomRight" activeCell="G321" sqref="G321"/>
    </sheetView>
  </sheetViews>
  <sheetFormatPr defaultColWidth="6.90625" defaultRowHeight="13.2"/>
  <cols>
    <col min="1" max="1" width="5.6328125" style="308" customWidth="1"/>
    <col min="2" max="2" width="15.36328125" style="308" customWidth="1"/>
    <col min="3" max="3" width="30.81640625" style="308" customWidth="1"/>
    <col min="4" max="4" width="8.81640625" style="308" customWidth="1"/>
    <col min="5" max="5" width="11.08984375" style="308" customWidth="1"/>
    <col min="6" max="6" width="10" style="308" customWidth="1"/>
    <col min="7" max="7" width="10.54296875" style="308" customWidth="1"/>
    <col min="8" max="35" width="8.81640625" style="308" customWidth="1"/>
    <col min="36" max="245" width="6.90625" style="308"/>
    <col min="246" max="246" width="3.54296875" style="308" bestFit="1" customWidth="1"/>
    <col min="247" max="247" width="9.6328125" style="308" bestFit="1" customWidth="1"/>
    <col min="248" max="248" width="21.6328125" style="308" customWidth="1"/>
    <col min="249" max="249" width="8.81640625" style="308" customWidth="1"/>
    <col min="250" max="250" width="11.08984375" style="308" customWidth="1"/>
    <col min="251" max="251" width="8.08984375" style="308" customWidth="1"/>
    <col min="252" max="252" width="8" style="308" customWidth="1"/>
    <col min="253" max="253" width="8.81640625" style="308" customWidth="1"/>
    <col min="254" max="254" width="13.08984375" style="308" customWidth="1"/>
    <col min="255" max="255" width="11.08984375" style="308" customWidth="1"/>
    <col min="256" max="256" width="16.54296875" style="308" customWidth="1"/>
    <col min="257" max="501" width="6.90625" style="308"/>
    <col min="502" max="502" width="3.54296875" style="308" bestFit="1" customWidth="1"/>
    <col min="503" max="503" width="9.6328125" style="308" bestFit="1" customWidth="1"/>
    <col min="504" max="504" width="21.6328125" style="308" customWidth="1"/>
    <col min="505" max="505" width="8.81640625" style="308" customWidth="1"/>
    <col min="506" max="506" width="11.08984375" style="308" customWidth="1"/>
    <col min="507" max="507" width="8.08984375" style="308" customWidth="1"/>
    <col min="508" max="508" width="8" style="308" customWidth="1"/>
    <col min="509" max="509" width="8.81640625" style="308" customWidth="1"/>
    <col min="510" max="510" width="13.08984375" style="308" customWidth="1"/>
    <col min="511" max="511" width="11.08984375" style="308" customWidth="1"/>
    <col min="512" max="512" width="16.54296875" style="308" customWidth="1"/>
    <col min="513" max="757" width="6.90625" style="308"/>
    <col min="758" max="758" width="3.54296875" style="308" bestFit="1" customWidth="1"/>
    <col min="759" max="759" width="9.6328125" style="308" bestFit="1" customWidth="1"/>
    <col min="760" max="760" width="21.6328125" style="308" customWidth="1"/>
    <col min="761" max="761" width="8.81640625" style="308" customWidth="1"/>
    <col min="762" max="762" width="11.08984375" style="308" customWidth="1"/>
    <col min="763" max="763" width="8.08984375" style="308" customWidth="1"/>
    <col min="764" max="764" width="8" style="308" customWidth="1"/>
    <col min="765" max="765" width="8.81640625" style="308" customWidth="1"/>
    <col min="766" max="766" width="13.08984375" style="308" customWidth="1"/>
    <col min="767" max="767" width="11.08984375" style="308" customWidth="1"/>
    <col min="768" max="768" width="16.54296875" style="308" customWidth="1"/>
    <col min="769" max="1013" width="6.90625" style="308"/>
    <col min="1014" max="1014" width="3.54296875" style="308" bestFit="1" customWidth="1"/>
    <col min="1015" max="1015" width="9.6328125" style="308" bestFit="1" customWidth="1"/>
    <col min="1016" max="1016" width="21.6328125" style="308" customWidth="1"/>
    <col min="1017" max="1017" width="8.81640625" style="308" customWidth="1"/>
    <col min="1018" max="1018" width="11.08984375" style="308" customWidth="1"/>
    <col min="1019" max="1019" width="8.08984375" style="308" customWidth="1"/>
    <col min="1020" max="1020" width="8" style="308" customWidth="1"/>
    <col min="1021" max="1021" width="8.81640625" style="308" customWidth="1"/>
    <col min="1022" max="1022" width="13.08984375" style="308" customWidth="1"/>
    <col min="1023" max="1023" width="11.08984375" style="308" customWidth="1"/>
    <col min="1024" max="1024" width="16.54296875" style="308" customWidth="1"/>
    <col min="1025" max="1269" width="6.90625" style="308"/>
    <col min="1270" max="1270" width="3.54296875" style="308" bestFit="1" customWidth="1"/>
    <col min="1271" max="1271" width="9.6328125" style="308" bestFit="1" customWidth="1"/>
    <col min="1272" max="1272" width="21.6328125" style="308" customWidth="1"/>
    <col min="1273" max="1273" width="8.81640625" style="308" customWidth="1"/>
    <col min="1274" max="1274" width="11.08984375" style="308" customWidth="1"/>
    <col min="1275" max="1275" width="8.08984375" style="308" customWidth="1"/>
    <col min="1276" max="1276" width="8" style="308" customWidth="1"/>
    <col min="1277" max="1277" width="8.81640625" style="308" customWidth="1"/>
    <col min="1278" max="1278" width="13.08984375" style="308" customWidth="1"/>
    <col min="1279" max="1279" width="11.08984375" style="308" customWidth="1"/>
    <col min="1280" max="1280" width="16.54296875" style="308" customWidth="1"/>
    <col min="1281" max="1525" width="6.90625" style="308"/>
    <col min="1526" max="1526" width="3.54296875" style="308" bestFit="1" customWidth="1"/>
    <col min="1527" max="1527" width="9.6328125" style="308" bestFit="1" customWidth="1"/>
    <col min="1528" max="1528" width="21.6328125" style="308" customWidth="1"/>
    <col min="1529" max="1529" width="8.81640625" style="308" customWidth="1"/>
    <col min="1530" max="1530" width="11.08984375" style="308" customWidth="1"/>
    <col min="1531" max="1531" width="8.08984375" style="308" customWidth="1"/>
    <col min="1532" max="1532" width="8" style="308" customWidth="1"/>
    <col min="1533" max="1533" width="8.81640625" style="308" customWidth="1"/>
    <col min="1534" max="1534" width="13.08984375" style="308" customWidth="1"/>
    <col min="1535" max="1535" width="11.08984375" style="308" customWidth="1"/>
    <col min="1536" max="1536" width="16.54296875" style="308" customWidth="1"/>
    <col min="1537" max="1781" width="6.90625" style="308"/>
    <col min="1782" max="1782" width="3.54296875" style="308" bestFit="1" customWidth="1"/>
    <col min="1783" max="1783" width="9.6328125" style="308" bestFit="1" customWidth="1"/>
    <col min="1784" max="1784" width="21.6328125" style="308" customWidth="1"/>
    <col min="1785" max="1785" width="8.81640625" style="308" customWidth="1"/>
    <col min="1786" max="1786" width="11.08984375" style="308" customWidth="1"/>
    <col min="1787" max="1787" width="8.08984375" style="308" customWidth="1"/>
    <col min="1788" max="1788" width="8" style="308" customWidth="1"/>
    <col min="1789" max="1789" width="8.81640625" style="308" customWidth="1"/>
    <col min="1790" max="1790" width="13.08984375" style="308" customWidth="1"/>
    <col min="1791" max="1791" width="11.08984375" style="308" customWidth="1"/>
    <col min="1792" max="1792" width="16.54296875" style="308" customWidth="1"/>
    <col min="1793" max="2037" width="6.90625" style="308"/>
    <col min="2038" max="2038" width="3.54296875" style="308" bestFit="1" customWidth="1"/>
    <col min="2039" max="2039" width="9.6328125" style="308" bestFit="1" customWidth="1"/>
    <col min="2040" max="2040" width="21.6328125" style="308" customWidth="1"/>
    <col min="2041" max="2041" width="8.81640625" style="308" customWidth="1"/>
    <col min="2042" max="2042" width="11.08984375" style="308" customWidth="1"/>
    <col min="2043" max="2043" width="8.08984375" style="308" customWidth="1"/>
    <col min="2044" max="2044" width="8" style="308" customWidth="1"/>
    <col min="2045" max="2045" width="8.81640625" style="308" customWidth="1"/>
    <col min="2046" max="2046" width="13.08984375" style="308" customWidth="1"/>
    <col min="2047" max="2047" width="11.08984375" style="308" customWidth="1"/>
    <col min="2048" max="2048" width="16.54296875" style="308" customWidth="1"/>
    <col min="2049" max="2293" width="6.90625" style="308"/>
    <col min="2294" max="2294" width="3.54296875" style="308" bestFit="1" customWidth="1"/>
    <col min="2295" max="2295" width="9.6328125" style="308" bestFit="1" customWidth="1"/>
    <col min="2296" max="2296" width="21.6328125" style="308" customWidth="1"/>
    <col min="2297" max="2297" width="8.81640625" style="308" customWidth="1"/>
    <col min="2298" max="2298" width="11.08984375" style="308" customWidth="1"/>
    <col min="2299" max="2299" width="8.08984375" style="308" customWidth="1"/>
    <col min="2300" max="2300" width="8" style="308" customWidth="1"/>
    <col min="2301" max="2301" width="8.81640625" style="308" customWidth="1"/>
    <col min="2302" max="2302" width="13.08984375" style="308" customWidth="1"/>
    <col min="2303" max="2303" width="11.08984375" style="308" customWidth="1"/>
    <col min="2304" max="2304" width="16.54296875" style="308" customWidth="1"/>
    <col min="2305" max="2549" width="6.90625" style="308"/>
    <col min="2550" max="2550" width="3.54296875" style="308" bestFit="1" customWidth="1"/>
    <col min="2551" max="2551" width="9.6328125" style="308" bestFit="1" customWidth="1"/>
    <col min="2552" max="2552" width="21.6328125" style="308" customWidth="1"/>
    <col min="2553" max="2553" width="8.81640625" style="308" customWidth="1"/>
    <col min="2554" max="2554" width="11.08984375" style="308" customWidth="1"/>
    <col min="2555" max="2555" width="8.08984375" style="308" customWidth="1"/>
    <col min="2556" max="2556" width="8" style="308" customWidth="1"/>
    <col min="2557" max="2557" width="8.81640625" style="308" customWidth="1"/>
    <col min="2558" max="2558" width="13.08984375" style="308" customWidth="1"/>
    <col min="2559" max="2559" width="11.08984375" style="308" customWidth="1"/>
    <col min="2560" max="2560" width="16.54296875" style="308" customWidth="1"/>
    <col min="2561" max="2805" width="6.90625" style="308"/>
    <col min="2806" max="2806" width="3.54296875" style="308" bestFit="1" customWidth="1"/>
    <col min="2807" max="2807" width="9.6328125" style="308" bestFit="1" customWidth="1"/>
    <col min="2808" max="2808" width="21.6328125" style="308" customWidth="1"/>
    <col min="2809" max="2809" width="8.81640625" style="308" customWidth="1"/>
    <col min="2810" max="2810" width="11.08984375" style="308" customWidth="1"/>
    <col min="2811" max="2811" width="8.08984375" style="308" customWidth="1"/>
    <col min="2812" max="2812" width="8" style="308" customWidth="1"/>
    <col min="2813" max="2813" width="8.81640625" style="308" customWidth="1"/>
    <col min="2814" max="2814" width="13.08984375" style="308" customWidth="1"/>
    <col min="2815" max="2815" width="11.08984375" style="308" customWidth="1"/>
    <col min="2816" max="2816" width="16.54296875" style="308" customWidth="1"/>
    <col min="2817" max="3061" width="6.90625" style="308"/>
    <col min="3062" max="3062" width="3.54296875" style="308" bestFit="1" customWidth="1"/>
    <col min="3063" max="3063" width="9.6328125" style="308" bestFit="1" customWidth="1"/>
    <col min="3064" max="3064" width="21.6328125" style="308" customWidth="1"/>
    <col min="3065" max="3065" width="8.81640625" style="308" customWidth="1"/>
    <col min="3066" max="3066" width="11.08984375" style="308" customWidth="1"/>
    <col min="3067" max="3067" width="8.08984375" style="308" customWidth="1"/>
    <col min="3068" max="3068" width="8" style="308" customWidth="1"/>
    <col min="3069" max="3069" width="8.81640625" style="308" customWidth="1"/>
    <col min="3070" max="3070" width="13.08984375" style="308" customWidth="1"/>
    <col min="3071" max="3071" width="11.08984375" style="308" customWidth="1"/>
    <col min="3072" max="3072" width="16.54296875" style="308" customWidth="1"/>
    <col min="3073" max="3317" width="6.90625" style="308"/>
    <col min="3318" max="3318" width="3.54296875" style="308" bestFit="1" customWidth="1"/>
    <col min="3319" max="3319" width="9.6328125" style="308" bestFit="1" customWidth="1"/>
    <col min="3320" max="3320" width="21.6328125" style="308" customWidth="1"/>
    <col min="3321" max="3321" width="8.81640625" style="308" customWidth="1"/>
    <col min="3322" max="3322" width="11.08984375" style="308" customWidth="1"/>
    <col min="3323" max="3323" width="8.08984375" style="308" customWidth="1"/>
    <col min="3324" max="3324" width="8" style="308" customWidth="1"/>
    <col min="3325" max="3325" width="8.81640625" style="308" customWidth="1"/>
    <col min="3326" max="3326" width="13.08984375" style="308" customWidth="1"/>
    <col min="3327" max="3327" width="11.08984375" style="308" customWidth="1"/>
    <col min="3328" max="3328" width="16.54296875" style="308" customWidth="1"/>
    <col min="3329" max="3573" width="6.90625" style="308"/>
    <col min="3574" max="3574" width="3.54296875" style="308" bestFit="1" customWidth="1"/>
    <col min="3575" max="3575" width="9.6328125" style="308" bestFit="1" customWidth="1"/>
    <col min="3576" max="3576" width="21.6328125" style="308" customWidth="1"/>
    <col min="3577" max="3577" width="8.81640625" style="308" customWidth="1"/>
    <col min="3578" max="3578" width="11.08984375" style="308" customWidth="1"/>
    <col min="3579" max="3579" width="8.08984375" style="308" customWidth="1"/>
    <col min="3580" max="3580" width="8" style="308" customWidth="1"/>
    <col min="3581" max="3581" width="8.81640625" style="308" customWidth="1"/>
    <col min="3582" max="3582" width="13.08984375" style="308" customWidth="1"/>
    <col min="3583" max="3583" width="11.08984375" style="308" customWidth="1"/>
    <col min="3584" max="3584" width="16.54296875" style="308" customWidth="1"/>
    <col min="3585" max="3829" width="6.90625" style="308"/>
    <col min="3830" max="3830" width="3.54296875" style="308" bestFit="1" customWidth="1"/>
    <col min="3831" max="3831" width="9.6328125" style="308" bestFit="1" customWidth="1"/>
    <col min="3832" max="3832" width="21.6328125" style="308" customWidth="1"/>
    <col min="3833" max="3833" width="8.81640625" style="308" customWidth="1"/>
    <col min="3834" max="3834" width="11.08984375" style="308" customWidth="1"/>
    <col min="3835" max="3835" width="8.08984375" style="308" customWidth="1"/>
    <col min="3836" max="3836" width="8" style="308" customWidth="1"/>
    <col min="3837" max="3837" width="8.81640625" style="308" customWidth="1"/>
    <col min="3838" max="3838" width="13.08984375" style="308" customWidth="1"/>
    <col min="3839" max="3839" width="11.08984375" style="308" customWidth="1"/>
    <col min="3840" max="3840" width="16.54296875" style="308" customWidth="1"/>
    <col min="3841" max="4085" width="6.90625" style="308"/>
    <col min="4086" max="4086" width="3.54296875" style="308" bestFit="1" customWidth="1"/>
    <col min="4087" max="4087" width="9.6328125" style="308" bestFit="1" customWidth="1"/>
    <col min="4088" max="4088" width="21.6328125" style="308" customWidth="1"/>
    <col min="4089" max="4089" width="8.81640625" style="308" customWidth="1"/>
    <col min="4090" max="4090" width="11.08984375" style="308" customWidth="1"/>
    <col min="4091" max="4091" width="8.08984375" style="308" customWidth="1"/>
    <col min="4092" max="4092" width="8" style="308" customWidth="1"/>
    <col min="4093" max="4093" width="8.81640625" style="308" customWidth="1"/>
    <col min="4094" max="4094" width="13.08984375" style="308" customWidth="1"/>
    <col min="4095" max="4095" width="11.08984375" style="308" customWidth="1"/>
    <col min="4096" max="4096" width="16.54296875" style="308" customWidth="1"/>
    <col min="4097" max="4341" width="6.90625" style="308"/>
    <col min="4342" max="4342" width="3.54296875" style="308" bestFit="1" customWidth="1"/>
    <col min="4343" max="4343" width="9.6328125" style="308" bestFit="1" customWidth="1"/>
    <col min="4344" max="4344" width="21.6328125" style="308" customWidth="1"/>
    <col min="4345" max="4345" width="8.81640625" style="308" customWidth="1"/>
    <col min="4346" max="4346" width="11.08984375" style="308" customWidth="1"/>
    <col min="4347" max="4347" width="8.08984375" style="308" customWidth="1"/>
    <col min="4348" max="4348" width="8" style="308" customWidth="1"/>
    <col min="4349" max="4349" width="8.81640625" style="308" customWidth="1"/>
    <col min="4350" max="4350" width="13.08984375" style="308" customWidth="1"/>
    <col min="4351" max="4351" width="11.08984375" style="308" customWidth="1"/>
    <col min="4352" max="4352" width="16.54296875" style="308" customWidth="1"/>
    <col min="4353" max="4597" width="6.90625" style="308"/>
    <col min="4598" max="4598" width="3.54296875" style="308" bestFit="1" customWidth="1"/>
    <col min="4599" max="4599" width="9.6328125" style="308" bestFit="1" customWidth="1"/>
    <col min="4600" max="4600" width="21.6328125" style="308" customWidth="1"/>
    <col min="4601" max="4601" width="8.81640625" style="308" customWidth="1"/>
    <col min="4602" max="4602" width="11.08984375" style="308" customWidth="1"/>
    <col min="4603" max="4603" width="8.08984375" style="308" customWidth="1"/>
    <col min="4604" max="4604" width="8" style="308" customWidth="1"/>
    <col min="4605" max="4605" width="8.81640625" style="308" customWidth="1"/>
    <col min="4606" max="4606" width="13.08984375" style="308" customWidth="1"/>
    <col min="4607" max="4607" width="11.08984375" style="308" customWidth="1"/>
    <col min="4608" max="4608" width="16.54296875" style="308" customWidth="1"/>
    <col min="4609" max="4853" width="6.90625" style="308"/>
    <col min="4854" max="4854" width="3.54296875" style="308" bestFit="1" customWidth="1"/>
    <col min="4855" max="4855" width="9.6328125" style="308" bestFit="1" customWidth="1"/>
    <col min="4856" max="4856" width="21.6328125" style="308" customWidth="1"/>
    <col min="4857" max="4857" width="8.81640625" style="308" customWidth="1"/>
    <col min="4858" max="4858" width="11.08984375" style="308" customWidth="1"/>
    <col min="4859" max="4859" width="8.08984375" style="308" customWidth="1"/>
    <col min="4860" max="4860" width="8" style="308" customWidth="1"/>
    <col min="4861" max="4861" width="8.81640625" style="308" customWidth="1"/>
    <col min="4862" max="4862" width="13.08984375" style="308" customWidth="1"/>
    <col min="4863" max="4863" width="11.08984375" style="308" customWidth="1"/>
    <col min="4864" max="4864" width="16.54296875" style="308" customWidth="1"/>
    <col min="4865" max="5109" width="6.90625" style="308"/>
    <col min="5110" max="5110" width="3.54296875" style="308" bestFit="1" customWidth="1"/>
    <col min="5111" max="5111" width="9.6328125" style="308" bestFit="1" customWidth="1"/>
    <col min="5112" max="5112" width="21.6328125" style="308" customWidth="1"/>
    <col min="5113" max="5113" width="8.81640625" style="308" customWidth="1"/>
    <col min="5114" max="5114" width="11.08984375" style="308" customWidth="1"/>
    <col min="5115" max="5115" width="8.08984375" style="308" customWidth="1"/>
    <col min="5116" max="5116" width="8" style="308" customWidth="1"/>
    <col min="5117" max="5117" width="8.81640625" style="308" customWidth="1"/>
    <col min="5118" max="5118" width="13.08984375" style="308" customWidth="1"/>
    <col min="5119" max="5119" width="11.08984375" style="308" customWidth="1"/>
    <col min="5120" max="5120" width="16.54296875" style="308" customWidth="1"/>
    <col min="5121" max="5365" width="6.90625" style="308"/>
    <col min="5366" max="5366" width="3.54296875" style="308" bestFit="1" customWidth="1"/>
    <col min="5367" max="5367" width="9.6328125" style="308" bestFit="1" customWidth="1"/>
    <col min="5368" max="5368" width="21.6328125" style="308" customWidth="1"/>
    <col min="5369" max="5369" width="8.81640625" style="308" customWidth="1"/>
    <col min="5370" max="5370" width="11.08984375" style="308" customWidth="1"/>
    <col min="5371" max="5371" width="8.08984375" style="308" customWidth="1"/>
    <col min="5372" max="5372" width="8" style="308" customWidth="1"/>
    <col min="5373" max="5373" width="8.81640625" style="308" customWidth="1"/>
    <col min="5374" max="5374" width="13.08984375" style="308" customWidth="1"/>
    <col min="5375" max="5375" width="11.08984375" style="308" customWidth="1"/>
    <col min="5376" max="5376" width="16.54296875" style="308" customWidth="1"/>
    <col min="5377" max="5621" width="6.90625" style="308"/>
    <col min="5622" max="5622" width="3.54296875" style="308" bestFit="1" customWidth="1"/>
    <col min="5623" max="5623" width="9.6328125" style="308" bestFit="1" customWidth="1"/>
    <col min="5624" max="5624" width="21.6328125" style="308" customWidth="1"/>
    <col min="5625" max="5625" width="8.81640625" style="308" customWidth="1"/>
    <col min="5626" max="5626" width="11.08984375" style="308" customWidth="1"/>
    <col min="5627" max="5627" width="8.08984375" style="308" customWidth="1"/>
    <col min="5628" max="5628" width="8" style="308" customWidth="1"/>
    <col min="5629" max="5629" width="8.81640625" style="308" customWidth="1"/>
    <col min="5630" max="5630" width="13.08984375" style="308" customWidth="1"/>
    <col min="5631" max="5631" width="11.08984375" style="308" customWidth="1"/>
    <col min="5632" max="5632" width="16.54296875" style="308" customWidth="1"/>
    <col min="5633" max="5877" width="6.90625" style="308"/>
    <col min="5878" max="5878" width="3.54296875" style="308" bestFit="1" customWidth="1"/>
    <col min="5879" max="5879" width="9.6328125" style="308" bestFit="1" customWidth="1"/>
    <col min="5880" max="5880" width="21.6328125" style="308" customWidth="1"/>
    <col min="5881" max="5881" width="8.81640625" style="308" customWidth="1"/>
    <col min="5882" max="5882" width="11.08984375" style="308" customWidth="1"/>
    <col min="5883" max="5883" width="8.08984375" style="308" customWidth="1"/>
    <col min="5884" max="5884" width="8" style="308" customWidth="1"/>
    <col min="5885" max="5885" width="8.81640625" style="308" customWidth="1"/>
    <col min="5886" max="5886" width="13.08984375" style="308" customWidth="1"/>
    <col min="5887" max="5887" width="11.08984375" style="308" customWidth="1"/>
    <col min="5888" max="5888" width="16.54296875" style="308" customWidth="1"/>
    <col min="5889" max="6133" width="6.90625" style="308"/>
    <col min="6134" max="6134" width="3.54296875" style="308" bestFit="1" customWidth="1"/>
    <col min="6135" max="6135" width="9.6328125" style="308" bestFit="1" customWidth="1"/>
    <col min="6136" max="6136" width="21.6328125" style="308" customWidth="1"/>
    <col min="6137" max="6137" width="8.81640625" style="308" customWidth="1"/>
    <col min="6138" max="6138" width="11.08984375" style="308" customWidth="1"/>
    <col min="6139" max="6139" width="8.08984375" style="308" customWidth="1"/>
    <col min="6140" max="6140" width="8" style="308" customWidth="1"/>
    <col min="6141" max="6141" width="8.81640625" style="308" customWidth="1"/>
    <col min="6142" max="6142" width="13.08984375" style="308" customWidth="1"/>
    <col min="6143" max="6143" width="11.08984375" style="308" customWidth="1"/>
    <col min="6144" max="6144" width="16.54296875" style="308" customWidth="1"/>
    <col min="6145" max="6389" width="6.90625" style="308"/>
    <col min="6390" max="6390" width="3.54296875" style="308" bestFit="1" customWidth="1"/>
    <col min="6391" max="6391" width="9.6328125" style="308" bestFit="1" customWidth="1"/>
    <col min="6392" max="6392" width="21.6328125" style="308" customWidth="1"/>
    <col min="6393" max="6393" width="8.81640625" style="308" customWidth="1"/>
    <col min="6394" max="6394" width="11.08984375" style="308" customWidth="1"/>
    <col min="6395" max="6395" width="8.08984375" style="308" customWidth="1"/>
    <col min="6396" max="6396" width="8" style="308" customWidth="1"/>
    <col min="6397" max="6397" width="8.81640625" style="308" customWidth="1"/>
    <col min="6398" max="6398" width="13.08984375" style="308" customWidth="1"/>
    <col min="6399" max="6399" width="11.08984375" style="308" customWidth="1"/>
    <col min="6400" max="6400" width="16.54296875" style="308" customWidth="1"/>
    <col min="6401" max="6645" width="6.90625" style="308"/>
    <col min="6646" max="6646" width="3.54296875" style="308" bestFit="1" customWidth="1"/>
    <col min="6647" max="6647" width="9.6328125" style="308" bestFit="1" customWidth="1"/>
    <col min="6648" max="6648" width="21.6328125" style="308" customWidth="1"/>
    <col min="6649" max="6649" width="8.81640625" style="308" customWidth="1"/>
    <col min="6650" max="6650" width="11.08984375" style="308" customWidth="1"/>
    <col min="6651" max="6651" width="8.08984375" style="308" customWidth="1"/>
    <col min="6652" max="6652" width="8" style="308" customWidth="1"/>
    <col min="6653" max="6653" width="8.81640625" style="308" customWidth="1"/>
    <col min="6654" max="6654" width="13.08984375" style="308" customWidth="1"/>
    <col min="6655" max="6655" width="11.08984375" style="308" customWidth="1"/>
    <col min="6656" max="6656" width="16.54296875" style="308" customWidth="1"/>
    <col min="6657" max="6901" width="6.90625" style="308"/>
    <col min="6902" max="6902" width="3.54296875" style="308" bestFit="1" customWidth="1"/>
    <col min="6903" max="6903" width="9.6328125" style="308" bestFit="1" customWidth="1"/>
    <col min="6904" max="6904" width="21.6328125" style="308" customWidth="1"/>
    <col min="6905" max="6905" width="8.81640625" style="308" customWidth="1"/>
    <col min="6906" max="6906" width="11.08984375" style="308" customWidth="1"/>
    <col min="6907" max="6907" width="8.08984375" style="308" customWidth="1"/>
    <col min="6908" max="6908" width="8" style="308" customWidth="1"/>
    <col min="6909" max="6909" width="8.81640625" style="308" customWidth="1"/>
    <col min="6910" max="6910" width="13.08984375" style="308" customWidth="1"/>
    <col min="6911" max="6911" width="11.08984375" style="308" customWidth="1"/>
    <col min="6912" max="6912" width="16.54296875" style="308" customWidth="1"/>
    <col min="6913" max="7157" width="6.90625" style="308"/>
    <col min="7158" max="7158" width="3.54296875" style="308" bestFit="1" customWidth="1"/>
    <col min="7159" max="7159" width="9.6328125" style="308" bestFit="1" customWidth="1"/>
    <col min="7160" max="7160" width="21.6328125" style="308" customWidth="1"/>
    <col min="7161" max="7161" width="8.81640625" style="308" customWidth="1"/>
    <col min="7162" max="7162" width="11.08984375" style="308" customWidth="1"/>
    <col min="7163" max="7163" width="8.08984375" style="308" customWidth="1"/>
    <col min="7164" max="7164" width="8" style="308" customWidth="1"/>
    <col min="7165" max="7165" width="8.81640625" style="308" customWidth="1"/>
    <col min="7166" max="7166" width="13.08984375" style="308" customWidth="1"/>
    <col min="7167" max="7167" width="11.08984375" style="308" customWidth="1"/>
    <col min="7168" max="7168" width="16.54296875" style="308" customWidth="1"/>
    <col min="7169" max="7413" width="6.90625" style="308"/>
    <col min="7414" max="7414" width="3.54296875" style="308" bestFit="1" customWidth="1"/>
    <col min="7415" max="7415" width="9.6328125" style="308" bestFit="1" customWidth="1"/>
    <col min="7416" max="7416" width="21.6328125" style="308" customWidth="1"/>
    <col min="7417" max="7417" width="8.81640625" style="308" customWidth="1"/>
    <col min="7418" max="7418" width="11.08984375" style="308" customWidth="1"/>
    <col min="7419" max="7419" width="8.08984375" style="308" customWidth="1"/>
    <col min="7420" max="7420" width="8" style="308" customWidth="1"/>
    <col min="7421" max="7421" width="8.81640625" style="308" customWidth="1"/>
    <col min="7422" max="7422" width="13.08984375" style="308" customWidth="1"/>
    <col min="7423" max="7423" width="11.08984375" style="308" customWidth="1"/>
    <col min="7424" max="7424" width="16.54296875" style="308" customWidth="1"/>
    <col min="7425" max="7669" width="6.90625" style="308"/>
    <col min="7670" max="7670" width="3.54296875" style="308" bestFit="1" customWidth="1"/>
    <col min="7671" max="7671" width="9.6328125" style="308" bestFit="1" customWidth="1"/>
    <col min="7672" max="7672" width="21.6328125" style="308" customWidth="1"/>
    <col min="7673" max="7673" width="8.81640625" style="308" customWidth="1"/>
    <col min="7674" max="7674" width="11.08984375" style="308" customWidth="1"/>
    <col min="7675" max="7675" width="8.08984375" style="308" customWidth="1"/>
    <col min="7676" max="7676" width="8" style="308" customWidth="1"/>
    <col min="7677" max="7677" width="8.81640625" style="308" customWidth="1"/>
    <col min="7678" max="7678" width="13.08984375" style="308" customWidth="1"/>
    <col min="7679" max="7679" width="11.08984375" style="308" customWidth="1"/>
    <col min="7680" max="7680" width="16.54296875" style="308" customWidth="1"/>
    <col min="7681" max="7925" width="6.90625" style="308"/>
    <col min="7926" max="7926" width="3.54296875" style="308" bestFit="1" customWidth="1"/>
    <col min="7927" max="7927" width="9.6328125" style="308" bestFit="1" customWidth="1"/>
    <col min="7928" max="7928" width="21.6328125" style="308" customWidth="1"/>
    <col min="7929" max="7929" width="8.81640625" style="308" customWidth="1"/>
    <col min="7930" max="7930" width="11.08984375" style="308" customWidth="1"/>
    <col min="7931" max="7931" width="8.08984375" style="308" customWidth="1"/>
    <col min="7932" max="7932" width="8" style="308" customWidth="1"/>
    <col min="7933" max="7933" width="8.81640625" style="308" customWidth="1"/>
    <col min="7934" max="7934" width="13.08984375" style="308" customWidth="1"/>
    <col min="7935" max="7935" width="11.08984375" style="308" customWidth="1"/>
    <col min="7936" max="7936" width="16.54296875" style="308" customWidth="1"/>
    <col min="7937" max="8181" width="6.90625" style="308"/>
    <col min="8182" max="8182" width="3.54296875" style="308" bestFit="1" customWidth="1"/>
    <col min="8183" max="8183" width="9.6328125" style="308" bestFit="1" customWidth="1"/>
    <col min="8184" max="8184" width="21.6328125" style="308" customWidth="1"/>
    <col min="8185" max="8185" width="8.81640625" style="308" customWidth="1"/>
    <col min="8186" max="8186" width="11.08984375" style="308" customWidth="1"/>
    <col min="8187" max="8187" width="8.08984375" style="308" customWidth="1"/>
    <col min="8188" max="8188" width="8" style="308" customWidth="1"/>
    <col min="8189" max="8189" width="8.81640625" style="308" customWidth="1"/>
    <col min="8190" max="8190" width="13.08984375" style="308" customWidth="1"/>
    <col min="8191" max="8191" width="11.08984375" style="308" customWidth="1"/>
    <col min="8192" max="8192" width="16.54296875" style="308" customWidth="1"/>
    <col min="8193" max="8437" width="6.90625" style="308"/>
    <col min="8438" max="8438" width="3.54296875" style="308" bestFit="1" customWidth="1"/>
    <col min="8439" max="8439" width="9.6328125" style="308" bestFit="1" customWidth="1"/>
    <col min="8440" max="8440" width="21.6328125" style="308" customWidth="1"/>
    <col min="8441" max="8441" width="8.81640625" style="308" customWidth="1"/>
    <col min="8442" max="8442" width="11.08984375" style="308" customWidth="1"/>
    <col min="8443" max="8443" width="8.08984375" style="308" customWidth="1"/>
    <col min="8444" max="8444" width="8" style="308" customWidth="1"/>
    <col min="8445" max="8445" width="8.81640625" style="308" customWidth="1"/>
    <col min="8446" max="8446" width="13.08984375" style="308" customWidth="1"/>
    <col min="8447" max="8447" width="11.08984375" style="308" customWidth="1"/>
    <col min="8448" max="8448" width="16.54296875" style="308" customWidth="1"/>
    <col min="8449" max="8693" width="6.90625" style="308"/>
    <col min="8694" max="8694" width="3.54296875" style="308" bestFit="1" customWidth="1"/>
    <col min="8695" max="8695" width="9.6328125" style="308" bestFit="1" customWidth="1"/>
    <col min="8696" max="8696" width="21.6328125" style="308" customWidth="1"/>
    <col min="8697" max="8697" width="8.81640625" style="308" customWidth="1"/>
    <col min="8698" max="8698" width="11.08984375" style="308" customWidth="1"/>
    <col min="8699" max="8699" width="8.08984375" style="308" customWidth="1"/>
    <col min="8700" max="8700" width="8" style="308" customWidth="1"/>
    <col min="8701" max="8701" width="8.81640625" style="308" customWidth="1"/>
    <col min="8702" max="8702" width="13.08984375" style="308" customWidth="1"/>
    <col min="8703" max="8703" width="11.08984375" style="308" customWidth="1"/>
    <col min="8704" max="8704" width="16.54296875" style="308" customWidth="1"/>
    <col min="8705" max="8949" width="6.90625" style="308"/>
    <col min="8950" max="8950" width="3.54296875" style="308" bestFit="1" customWidth="1"/>
    <col min="8951" max="8951" width="9.6328125" style="308" bestFit="1" customWidth="1"/>
    <col min="8952" max="8952" width="21.6328125" style="308" customWidth="1"/>
    <col min="8953" max="8953" width="8.81640625" style="308" customWidth="1"/>
    <col min="8954" max="8954" width="11.08984375" style="308" customWidth="1"/>
    <col min="8955" max="8955" width="8.08984375" style="308" customWidth="1"/>
    <col min="8956" max="8956" width="8" style="308" customWidth="1"/>
    <col min="8957" max="8957" width="8.81640625" style="308" customWidth="1"/>
    <col min="8958" max="8958" width="13.08984375" style="308" customWidth="1"/>
    <col min="8959" max="8959" width="11.08984375" style="308" customWidth="1"/>
    <col min="8960" max="8960" width="16.54296875" style="308" customWidth="1"/>
    <col min="8961" max="9205" width="6.90625" style="308"/>
    <col min="9206" max="9206" width="3.54296875" style="308" bestFit="1" customWidth="1"/>
    <col min="9207" max="9207" width="9.6328125" style="308" bestFit="1" customWidth="1"/>
    <col min="9208" max="9208" width="21.6328125" style="308" customWidth="1"/>
    <col min="9209" max="9209" width="8.81640625" style="308" customWidth="1"/>
    <col min="9210" max="9210" width="11.08984375" style="308" customWidth="1"/>
    <col min="9211" max="9211" width="8.08984375" style="308" customWidth="1"/>
    <col min="9212" max="9212" width="8" style="308" customWidth="1"/>
    <col min="9213" max="9213" width="8.81640625" style="308" customWidth="1"/>
    <col min="9214" max="9214" width="13.08984375" style="308" customWidth="1"/>
    <col min="9215" max="9215" width="11.08984375" style="308" customWidth="1"/>
    <col min="9216" max="9216" width="16.54296875" style="308" customWidth="1"/>
    <col min="9217" max="9461" width="6.90625" style="308"/>
    <col min="9462" max="9462" width="3.54296875" style="308" bestFit="1" customWidth="1"/>
    <col min="9463" max="9463" width="9.6328125" style="308" bestFit="1" customWidth="1"/>
    <col min="9464" max="9464" width="21.6328125" style="308" customWidth="1"/>
    <col min="9465" max="9465" width="8.81640625" style="308" customWidth="1"/>
    <col min="9466" max="9466" width="11.08984375" style="308" customWidth="1"/>
    <col min="9467" max="9467" width="8.08984375" style="308" customWidth="1"/>
    <col min="9468" max="9468" width="8" style="308" customWidth="1"/>
    <col min="9469" max="9469" width="8.81640625" style="308" customWidth="1"/>
    <col min="9470" max="9470" width="13.08984375" style="308" customWidth="1"/>
    <col min="9471" max="9471" width="11.08984375" style="308" customWidth="1"/>
    <col min="9472" max="9472" width="16.54296875" style="308" customWidth="1"/>
    <col min="9473" max="9717" width="6.90625" style="308"/>
    <col min="9718" max="9718" width="3.54296875" style="308" bestFit="1" customWidth="1"/>
    <col min="9719" max="9719" width="9.6328125" style="308" bestFit="1" customWidth="1"/>
    <col min="9720" max="9720" width="21.6328125" style="308" customWidth="1"/>
    <col min="9721" max="9721" width="8.81640625" style="308" customWidth="1"/>
    <col min="9722" max="9722" width="11.08984375" style="308" customWidth="1"/>
    <col min="9723" max="9723" width="8.08984375" style="308" customWidth="1"/>
    <col min="9724" max="9724" width="8" style="308" customWidth="1"/>
    <col min="9725" max="9725" width="8.81640625" style="308" customWidth="1"/>
    <col min="9726" max="9726" width="13.08984375" style="308" customWidth="1"/>
    <col min="9727" max="9727" width="11.08984375" style="308" customWidth="1"/>
    <col min="9728" max="9728" width="16.54296875" style="308" customWidth="1"/>
    <col min="9729" max="9973" width="6.90625" style="308"/>
    <col min="9974" max="9974" width="3.54296875" style="308" bestFit="1" customWidth="1"/>
    <col min="9975" max="9975" width="9.6328125" style="308" bestFit="1" customWidth="1"/>
    <col min="9976" max="9976" width="21.6328125" style="308" customWidth="1"/>
    <col min="9977" max="9977" width="8.81640625" style="308" customWidth="1"/>
    <col min="9978" max="9978" width="11.08984375" style="308" customWidth="1"/>
    <col min="9979" max="9979" width="8.08984375" style="308" customWidth="1"/>
    <col min="9980" max="9980" width="8" style="308" customWidth="1"/>
    <col min="9981" max="9981" width="8.81640625" style="308" customWidth="1"/>
    <col min="9982" max="9982" width="13.08984375" style="308" customWidth="1"/>
    <col min="9983" max="9983" width="11.08984375" style="308" customWidth="1"/>
    <col min="9984" max="9984" width="16.54296875" style="308" customWidth="1"/>
    <col min="9985" max="10229" width="6.90625" style="308"/>
    <col min="10230" max="10230" width="3.54296875" style="308" bestFit="1" customWidth="1"/>
    <col min="10231" max="10231" width="9.6328125" style="308" bestFit="1" customWidth="1"/>
    <col min="10232" max="10232" width="21.6328125" style="308" customWidth="1"/>
    <col min="10233" max="10233" width="8.81640625" style="308" customWidth="1"/>
    <col min="10234" max="10234" width="11.08984375" style="308" customWidth="1"/>
    <col min="10235" max="10235" width="8.08984375" style="308" customWidth="1"/>
    <col min="10236" max="10236" width="8" style="308" customWidth="1"/>
    <col min="10237" max="10237" width="8.81640625" style="308" customWidth="1"/>
    <col min="10238" max="10238" width="13.08984375" style="308" customWidth="1"/>
    <col min="10239" max="10239" width="11.08984375" style="308" customWidth="1"/>
    <col min="10240" max="10240" width="16.54296875" style="308" customWidth="1"/>
    <col min="10241" max="10485" width="6.90625" style="308"/>
    <col min="10486" max="10486" width="3.54296875" style="308" bestFit="1" customWidth="1"/>
    <col min="10487" max="10487" width="9.6328125" style="308" bestFit="1" customWidth="1"/>
    <col min="10488" max="10488" width="21.6328125" style="308" customWidth="1"/>
    <col min="10489" max="10489" width="8.81640625" style="308" customWidth="1"/>
    <col min="10490" max="10490" width="11.08984375" style="308" customWidth="1"/>
    <col min="10491" max="10491" width="8.08984375" style="308" customWidth="1"/>
    <col min="10492" max="10492" width="8" style="308" customWidth="1"/>
    <col min="10493" max="10493" width="8.81640625" style="308" customWidth="1"/>
    <col min="10494" max="10494" width="13.08984375" style="308" customWidth="1"/>
    <col min="10495" max="10495" width="11.08984375" style="308" customWidth="1"/>
    <col min="10496" max="10496" width="16.54296875" style="308" customWidth="1"/>
    <col min="10497" max="10741" width="6.90625" style="308"/>
    <col min="10742" max="10742" width="3.54296875" style="308" bestFit="1" customWidth="1"/>
    <col min="10743" max="10743" width="9.6328125" style="308" bestFit="1" customWidth="1"/>
    <col min="10744" max="10744" width="21.6328125" style="308" customWidth="1"/>
    <col min="10745" max="10745" width="8.81640625" style="308" customWidth="1"/>
    <col min="10746" max="10746" width="11.08984375" style="308" customWidth="1"/>
    <col min="10747" max="10747" width="8.08984375" style="308" customWidth="1"/>
    <col min="10748" max="10748" width="8" style="308" customWidth="1"/>
    <col min="10749" max="10749" width="8.81640625" style="308" customWidth="1"/>
    <col min="10750" max="10750" width="13.08984375" style="308" customWidth="1"/>
    <col min="10751" max="10751" width="11.08984375" style="308" customWidth="1"/>
    <col min="10752" max="10752" width="16.54296875" style="308" customWidth="1"/>
    <col min="10753" max="10997" width="6.90625" style="308"/>
    <col min="10998" max="10998" width="3.54296875" style="308" bestFit="1" customWidth="1"/>
    <col min="10999" max="10999" width="9.6328125" style="308" bestFit="1" customWidth="1"/>
    <col min="11000" max="11000" width="21.6328125" style="308" customWidth="1"/>
    <col min="11001" max="11001" width="8.81640625" style="308" customWidth="1"/>
    <col min="11002" max="11002" width="11.08984375" style="308" customWidth="1"/>
    <col min="11003" max="11003" width="8.08984375" style="308" customWidth="1"/>
    <col min="11004" max="11004" width="8" style="308" customWidth="1"/>
    <col min="11005" max="11005" width="8.81640625" style="308" customWidth="1"/>
    <col min="11006" max="11006" width="13.08984375" style="308" customWidth="1"/>
    <col min="11007" max="11007" width="11.08984375" style="308" customWidth="1"/>
    <col min="11008" max="11008" width="16.54296875" style="308" customWidth="1"/>
    <col min="11009" max="11253" width="6.90625" style="308"/>
    <col min="11254" max="11254" width="3.54296875" style="308" bestFit="1" customWidth="1"/>
    <col min="11255" max="11255" width="9.6328125" style="308" bestFit="1" customWidth="1"/>
    <col min="11256" max="11256" width="21.6328125" style="308" customWidth="1"/>
    <col min="11257" max="11257" width="8.81640625" style="308" customWidth="1"/>
    <col min="11258" max="11258" width="11.08984375" style="308" customWidth="1"/>
    <col min="11259" max="11259" width="8.08984375" style="308" customWidth="1"/>
    <col min="11260" max="11260" width="8" style="308" customWidth="1"/>
    <col min="11261" max="11261" width="8.81640625" style="308" customWidth="1"/>
    <col min="11262" max="11262" width="13.08984375" style="308" customWidth="1"/>
    <col min="11263" max="11263" width="11.08984375" style="308" customWidth="1"/>
    <col min="11264" max="11264" width="16.54296875" style="308" customWidth="1"/>
    <col min="11265" max="11509" width="6.90625" style="308"/>
    <col min="11510" max="11510" width="3.54296875" style="308" bestFit="1" customWidth="1"/>
    <col min="11511" max="11511" width="9.6328125" style="308" bestFit="1" customWidth="1"/>
    <col min="11512" max="11512" width="21.6328125" style="308" customWidth="1"/>
    <col min="11513" max="11513" width="8.81640625" style="308" customWidth="1"/>
    <col min="11514" max="11514" width="11.08984375" style="308" customWidth="1"/>
    <col min="11515" max="11515" width="8.08984375" style="308" customWidth="1"/>
    <col min="11516" max="11516" width="8" style="308" customWidth="1"/>
    <col min="11517" max="11517" width="8.81640625" style="308" customWidth="1"/>
    <col min="11518" max="11518" width="13.08984375" style="308" customWidth="1"/>
    <col min="11519" max="11519" width="11.08984375" style="308" customWidth="1"/>
    <col min="11520" max="11520" width="16.54296875" style="308" customWidth="1"/>
    <col min="11521" max="11765" width="6.90625" style="308"/>
    <col min="11766" max="11766" width="3.54296875" style="308" bestFit="1" customWidth="1"/>
    <col min="11767" max="11767" width="9.6328125" style="308" bestFit="1" customWidth="1"/>
    <col min="11768" max="11768" width="21.6328125" style="308" customWidth="1"/>
    <col min="11769" max="11769" width="8.81640625" style="308" customWidth="1"/>
    <col min="11770" max="11770" width="11.08984375" style="308" customWidth="1"/>
    <col min="11771" max="11771" width="8.08984375" style="308" customWidth="1"/>
    <col min="11772" max="11772" width="8" style="308" customWidth="1"/>
    <col min="11773" max="11773" width="8.81640625" style="308" customWidth="1"/>
    <col min="11774" max="11774" width="13.08984375" style="308" customWidth="1"/>
    <col min="11775" max="11775" width="11.08984375" style="308" customWidth="1"/>
    <col min="11776" max="11776" width="16.54296875" style="308" customWidth="1"/>
    <col min="11777" max="12021" width="6.90625" style="308"/>
    <col min="12022" max="12022" width="3.54296875" style="308" bestFit="1" customWidth="1"/>
    <col min="12023" max="12023" width="9.6328125" style="308" bestFit="1" customWidth="1"/>
    <col min="12024" max="12024" width="21.6328125" style="308" customWidth="1"/>
    <col min="12025" max="12025" width="8.81640625" style="308" customWidth="1"/>
    <col min="12026" max="12026" width="11.08984375" style="308" customWidth="1"/>
    <col min="12027" max="12027" width="8.08984375" style="308" customWidth="1"/>
    <col min="12028" max="12028" width="8" style="308" customWidth="1"/>
    <col min="12029" max="12029" width="8.81640625" style="308" customWidth="1"/>
    <col min="12030" max="12030" width="13.08984375" style="308" customWidth="1"/>
    <col min="12031" max="12031" width="11.08984375" style="308" customWidth="1"/>
    <col min="12032" max="12032" width="16.54296875" style="308" customWidth="1"/>
    <col min="12033" max="12277" width="6.90625" style="308"/>
    <col min="12278" max="12278" width="3.54296875" style="308" bestFit="1" customWidth="1"/>
    <col min="12279" max="12279" width="9.6328125" style="308" bestFit="1" customWidth="1"/>
    <col min="12280" max="12280" width="21.6328125" style="308" customWidth="1"/>
    <col min="12281" max="12281" width="8.81640625" style="308" customWidth="1"/>
    <col min="12282" max="12282" width="11.08984375" style="308" customWidth="1"/>
    <col min="12283" max="12283" width="8.08984375" style="308" customWidth="1"/>
    <col min="12284" max="12284" width="8" style="308" customWidth="1"/>
    <col min="12285" max="12285" width="8.81640625" style="308" customWidth="1"/>
    <col min="12286" max="12286" width="13.08984375" style="308" customWidth="1"/>
    <col min="12287" max="12287" width="11.08984375" style="308" customWidth="1"/>
    <col min="12288" max="12288" width="16.54296875" style="308" customWidth="1"/>
    <col min="12289" max="12533" width="6.90625" style="308"/>
    <col min="12534" max="12534" width="3.54296875" style="308" bestFit="1" customWidth="1"/>
    <col min="12535" max="12535" width="9.6328125" style="308" bestFit="1" customWidth="1"/>
    <col min="12536" max="12536" width="21.6328125" style="308" customWidth="1"/>
    <col min="12537" max="12537" width="8.81640625" style="308" customWidth="1"/>
    <col min="12538" max="12538" width="11.08984375" style="308" customWidth="1"/>
    <col min="12539" max="12539" width="8.08984375" style="308" customWidth="1"/>
    <col min="12540" max="12540" width="8" style="308" customWidth="1"/>
    <col min="12541" max="12541" width="8.81640625" style="308" customWidth="1"/>
    <col min="12542" max="12542" width="13.08984375" style="308" customWidth="1"/>
    <col min="12543" max="12543" width="11.08984375" style="308" customWidth="1"/>
    <col min="12544" max="12544" width="16.54296875" style="308" customWidth="1"/>
    <col min="12545" max="12789" width="6.90625" style="308"/>
    <col min="12790" max="12790" width="3.54296875" style="308" bestFit="1" customWidth="1"/>
    <col min="12791" max="12791" width="9.6328125" style="308" bestFit="1" customWidth="1"/>
    <col min="12792" max="12792" width="21.6328125" style="308" customWidth="1"/>
    <col min="12793" max="12793" width="8.81640625" style="308" customWidth="1"/>
    <col min="12794" max="12794" width="11.08984375" style="308" customWidth="1"/>
    <col min="12795" max="12795" width="8.08984375" style="308" customWidth="1"/>
    <col min="12796" max="12796" width="8" style="308" customWidth="1"/>
    <col min="12797" max="12797" width="8.81640625" style="308" customWidth="1"/>
    <col min="12798" max="12798" width="13.08984375" style="308" customWidth="1"/>
    <col min="12799" max="12799" width="11.08984375" style="308" customWidth="1"/>
    <col min="12800" max="12800" width="16.54296875" style="308" customWidth="1"/>
    <col min="12801" max="13045" width="6.90625" style="308"/>
    <col min="13046" max="13046" width="3.54296875" style="308" bestFit="1" customWidth="1"/>
    <col min="13047" max="13047" width="9.6328125" style="308" bestFit="1" customWidth="1"/>
    <col min="13048" max="13048" width="21.6328125" style="308" customWidth="1"/>
    <col min="13049" max="13049" width="8.81640625" style="308" customWidth="1"/>
    <col min="13050" max="13050" width="11.08984375" style="308" customWidth="1"/>
    <col min="13051" max="13051" width="8.08984375" style="308" customWidth="1"/>
    <col min="13052" max="13052" width="8" style="308" customWidth="1"/>
    <col min="13053" max="13053" width="8.81640625" style="308" customWidth="1"/>
    <col min="13054" max="13054" width="13.08984375" style="308" customWidth="1"/>
    <col min="13055" max="13055" width="11.08984375" style="308" customWidth="1"/>
    <col min="13056" max="13056" width="16.54296875" style="308" customWidth="1"/>
    <col min="13057" max="13301" width="6.90625" style="308"/>
    <col min="13302" max="13302" width="3.54296875" style="308" bestFit="1" customWidth="1"/>
    <col min="13303" max="13303" width="9.6328125" style="308" bestFit="1" customWidth="1"/>
    <col min="13304" max="13304" width="21.6328125" style="308" customWidth="1"/>
    <col min="13305" max="13305" width="8.81640625" style="308" customWidth="1"/>
    <col min="13306" max="13306" width="11.08984375" style="308" customWidth="1"/>
    <col min="13307" max="13307" width="8.08984375" style="308" customWidth="1"/>
    <col min="13308" max="13308" width="8" style="308" customWidth="1"/>
    <col min="13309" max="13309" width="8.81640625" style="308" customWidth="1"/>
    <col min="13310" max="13310" width="13.08984375" style="308" customWidth="1"/>
    <col min="13311" max="13311" width="11.08984375" style="308" customWidth="1"/>
    <col min="13312" max="13312" width="16.54296875" style="308" customWidth="1"/>
    <col min="13313" max="13557" width="6.90625" style="308"/>
    <col min="13558" max="13558" width="3.54296875" style="308" bestFit="1" customWidth="1"/>
    <col min="13559" max="13559" width="9.6328125" style="308" bestFit="1" customWidth="1"/>
    <col min="13560" max="13560" width="21.6328125" style="308" customWidth="1"/>
    <col min="13561" max="13561" width="8.81640625" style="308" customWidth="1"/>
    <col min="13562" max="13562" width="11.08984375" style="308" customWidth="1"/>
    <col min="13563" max="13563" width="8.08984375" style="308" customWidth="1"/>
    <col min="13564" max="13564" width="8" style="308" customWidth="1"/>
    <col min="13565" max="13565" width="8.81640625" style="308" customWidth="1"/>
    <col min="13566" max="13566" width="13.08984375" style="308" customWidth="1"/>
    <col min="13567" max="13567" width="11.08984375" style="308" customWidth="1"/>
    <col min="13568" max="13568" width="16.54296875" style="308" customWidth="1"/>
    <col min="13569" max="13813" width="6.90625" style="308"/>
    <col min="13814" max="13814" width="3.54296875" style="308" bestFit="1" customWidth="1"/>
    <col min="13815" max="13815" width="9.6328125" style="308" bestFit="1" customWidth="1"/>
    <col min="13816" max="13816" width="21.6328125" style="308" customWidth="1"/>
    <col min="13817" max="13817" width="8.81640625" style="308" customWidth="1"/>
    <col min="13818" max="13818" width="11.08984375" style="308" customWidth="1"/>
    <col min="13819" max="13819" width="8.08984375" style="308" customWidth="1"/>
    <col min="13820" max="13820" width="8" style="308" customWidth="1"/>
    <col min="13821" max="13821" width="8.81640625" style="308" customWidth="1"/>
    <col min="13822" max="13822" width="13.08984375" style="308" customWidth="1"/>
    <col min="13823" max="13823" width="11.08984375" style="308" customWidth="1"/>
    <col min="13824" max="13824" width="16.54296875" style="308" customWidth="1"/>
    <col min="13825" max="14069" width="6.90625" style="308"/>
    <col min="14070" max="14070" width="3.54296875" style="308" bestFit="1" customWidth="1"/>
    <col min="14071" max="14071" width="9.6328125" style="308" bestFit="1" customWidth="1"/>
    <col min="14072" max="14072" width="21.6328125" style="308" customWidth="1"/>
    <col min="14073" max="14073" width="8.81640625" style="308" customWidth="1"/>
    <col min="14074" max="14074" width="11.08984375" style="308" customWidth="1"/>
    <col min="14075" max="14075" width="8.08984375" style="308" customWidth="1"/>
    <col min="14076" max="14076" width="8" style="308" customWidth="1"/>
    <col min="14077" max="14077" width="8.81640625" style="308" customWidth="1"/>
    <col min="14078" max="14078" width="13.08984375" style="308" customWidth="1"/>
    <col min="14079" max="14079" width="11.08984375" style="308" customWidth="1"/>
    <col min="14080" max="14080" width="16.54296875" style="308" customWidth="1"/>
    <col min="14081" max="14325" width="6.90625" style="308"/>
    <col min="14326" max="14326" width="3.54296875" style="308" bestFit="1" customWidth="1"/>
    <col min="14327" max="14327" width="9.6328125" style="308" bestFit="1" customWidth="1"/>
    <col min="14328" max="14328" width="21.6328125" style="308" customWidth="1"/>
    <col min="14329" max="14329" width="8.81640625" style="308" customWidth="1"/>
    <col min="14330" max="14330" width="11.08984375" style="308" customWidth="1"/>
    <col min="14331" max="14331" width="8.08984375" style="308" customWidth="1"/>
    <col min="14332" max="14332" width="8" style="308" customWidth="1"/>
    <col min="14333" max="14333" width="8.81640625" style="308" customWidth="1"/>
    <col min="14334" max="14334" width="13.08984375" style="308" customWidth="1"/>
    <col min="14335" max="14335" width="11.08984375" style="308" customWidth="1"/>
    <col min="14336" max="14336" width="16.54296875" style="308" customWidth="1"/>
    <col min="14337" max="14581" width="6.90625" style="308"/>
    <col min="14582" max="14582" width="3.54296875" style="308" bestFit="1" customWidth="1"/>
    <col min="14583" max="14583" width="9.6328125" style="308" bestFit="1" customWidth="1"/>
    <col min="14584" max="14584" width="21.6328125" style="308" customWidth="1"/>
    <col min="14585" max="14585" width="8.81640625" style="308" customWidth="1"/>
    <col min="14586" max="14586" width="11.08984375" style="308" customWidth="1"/>
    <col min="14587" max="14587" width="8.08984375" style="308" customWidth="1"/>
    <col min="14588" max="14588" width="8" style="308" customWidth="1"/>
    <col min="14589" max="14589" width="8.81640625" style="308" customWidth="1"/>
    <col min="14590" max="14590" width="13.08984375" style="308" customWidth="1"/>
    <col min="14591" max="14591" width="11.08984375" style="308" customWidth="1"/>
    <col min="14592" max="14592" width="16.54296875" style="308" customWidth="1"/>
    <col min="14593" max="14837" width="6.90625" style="308"/>
    <col min="14838" max="14838" width="3.54296875" style="308" bestFit="1" customWidth="1"/>
    <col min="14839" max="14839" width="9.6328125" style="308" bestFit="1" customWidth="1"/>
    <col min="14840" max="14840" width="21.6328125" style="308" customWidth="1"/>
    <col min="14841" max="14841" width="8.81640625" style="308" customWidth="1"/>
    <col min="14842" max="14842" width="11.08984375" style="308" customWidth="1"/>
    <col min="14843" max="14843" width="8.08984375" style="308" customWidth="1"/>
    <col min="14844" max="14844" width="8" style="308" customWidth="1"/>
    <col min="14845" max="14845" width="8.81640625" style="308" customWidth="1"/>
    <col min="14846" max="14846" width="13.08984375" style="308" customWidth="1"/>
    <col min="14847" max="14847" width="11.08984375" style="308" customWidth="1"/>
    <col min="14848" max="14848" width="16.54296875" style="308" customWidth="1"/>
    <col min="14849" max="15093" width="6.90625" style="308"/>
    <col min="15094" max="15094" width="3.54296875" style="308" bestFit="1" customWidth="1"/>
    <col min="15095" max="15095" width="9.6328125" style="308" bestFit="1" customWidth="1"/>
    <col min="15096" max="15096" width="21.6328125" style="308" customWidth="1"/>
    <col min="15097" max="15097" width="8.81640625" style="308" customWidth="1"/>
    <col min="15098" max="15098" width="11.08984375" style="308" customWidth="1"/>
    <col min="15099" max="15099" width="8.08984375" style="308" customWidth="1"/>
    <col min="15100" max="15100" width="8" style="308" customWidth="1"/>
    <col min="15101" max="15101" width="8.81640625" style="308" customWidth="1"/>
    <col min="15102" max="15102" width="13.08984375" style="308" customWidth="1"/>
    <col min="15103" max="15103" width="11.08984375" style="308" customWidth="1"/>
    <col min="15104" max="15104" width="16.54296875" style="308" customWidth="1"/>
    <col min="15105" max="15349" width="6.90625" style="308"/>
    <col min="15350" max="15350" width="3.54296875" style="308" bestFit="1" customWidth="1"/>
    <col min="15351" max="15351" width="9.6328125" style="308" bestFit="1" customWidth="1"/>
    <col min="15352" max="15352" width="21.6328125" style="308" customWidth="1"/>
    <col min="15353" max="15353" width="8.81640625" style="308" customWidth="1"/>
    <col min="15354" max="15354" width="11.08984375" style="308" customWidth="1"/>
    <col min="15355" max="15355" width="8.08984375" style="308" customWidth="1"/>
    <col min="15356" max="15356" width="8" style="308" customWidth="1"/>
    <col min="15357" max="15357" width="8.81640625" style="308" customWidth="1"/>
    <col min="15358" max="15358" width="13.08984375" style="308" customWidth="1"/>
    <col min="15359" max="15359" width="11.08984375" style="308" customWidth="1"/>
    <col min="15360" max="15360" width="16.54296875" style="308" customWidth="1"/>
    <col min="15361" max="15605" width="6.90625" style="308"/>
    <col min="15606" max="15606" width="3.54296875" style="308" bestFit="1" customWidth="1"/>
    <col min="15607" max="15607" width="9.6328125" style="308" bestFit="1" customWidth="1"/>
    <col min="15608" max="15608" width="21.6328125" style="308" customWidth="1"/>
    <col min="15609" max="15609" width="8.81640625" style="308" customWidth="1"/>
    <col min="15610" max="15610" width="11.08984375" style="308" customWidth="1"/>
    <col min="15611" max="15611" width="8.08984375" style="308" customWidth="1"/>
    <col min="15612" max="15612" width="8" style="308" customWidth="1"/>
    <col min="15613" max="15613" width="8.81640625" style="308" customWidth="1"/>
    <col min="15614" max="15614" width="13.08984375" style="308" customWidth="1"/>
    <col min="15615" max="15615" width="11.08984375" style="308" customWidth="1"/>
    <col min="15616" max="15616" width="16.54296875" style="308" customWidth="1"/>
    <col min="15617" max="15861" width="6.90625" style="308"/>
    <col min="15862" max="15862" width="3.54296875" style="308" bestFit="1" customWidth="1"/>
    <col min="15863" max="15863" width="9.6328125" style="308" bestFit="1" customWidth="1"/>
    <col min="15864" max="15864" width="21.6328125" style="308" customWidth="1"/>
    <col min="15865" max="15865" width="8.81640625" style="308" customWidth="1"/>
    <col min="15866" max="15866" width="11.08984375" style="308" customWidth="1"/>
    <col min="15867" max="15867" width="8.08984375" style="308" customWidth="1"/>
    <col min="15868" max="15868" width="8" style="308" customWidth="1"/>
    <col min="15869" max="15869" width="8.81640625" style="308" customWidth="1"/>
    <col min="15870" max="15870" width="13.08984375" style="308" customWidth="1"/>
    <col min="15871" max="15871" width="11.08984375" style="308" customWidth="1"/>
    <col min="15872" max="15872" width="16.54296875" style="308" customWidth="1"/>
    <col min="15873" max="16117" width="6.90625" style="308"/>
    <col min="16118" max="16118" width="3.54296875" style="308" bestFit="1" customWidth="1"/>
    <col min="16119" max="16119" width="9.6328125" style="308" bestFit="1" customWidth="1"/>
    <col min="16120" max="16120" width="21.6328125" style="308" customWidth="1"/>
    <col min="16121" max="16121" width="8.81640625" style="308" customWidth="1"/>
    <col min="16122" max="16122" width="11.08984375" style="308" customWidth="1"/>
    <col min="16123" max="16123" width="8.08984375" style="308" customWidth="1"/>
    <col min="16124" max="16124" width="8" style="308" customWidth="1"/>
    <col min="16125" max="16125" width="8.81640625" style="308" customWidth="1"/>
    <col min="16126" max="16126" width="13.08984375" style="308" customWidth="1"/>
    <col min="16127" max="16127" width="11.08984375" style="308" customWidth="1"/>
    <col min="16128" max="16128" width="16.54296875" style="308" customWidth="1"/>
    <col min="16129" max="16384" width="6.90625" style="308"/>
  </cols>
  <sheetData>
    <row r="1" spans="1:35" s="296" customFormat="1" ht="21">
      <c r="C1" s="297"/>
      <c r="D1" s="297"/>
      <c r="E1" s="298"/>
      <c r="F1" s="298" t="s">
        <v>643</v>
      </c>
    </row>
    <row r="2" spans="1:35" s="296" customFormat="1"/>
    <row r="3" spans="1:35" s="296" customFormat="1" ht="20.25" customHeight="1">
      <c r="H3" s="315" t="s">
        <v>74</v>
      </c>
      <c r="I3" s="316" t="str">
        <f>'LSX GỖ'!I7</f>
        <v>39/2026/KT-GPL</v>
      </c>
    </row>
    <row r="4" spans="1:35" s="296" customFormat="1" ht="20.25" customHeight="1">
      <c r="H4" s="315" t="s">
        <v>75</v>
      </c>
      <c r="I4" s="316" t="str">
        <f>'LSX SẮT'!L7</f>
        <v>28-26/KT-GPL</v>
      </c>
    </row>
    <row r="5" spans="1:35" s="296" customFormat="1" ht="20.25" customHeight="1">
      <c r="H5" s="315" t="s">
        <v>143</v>
      </c>
      <c r="I5" s="316" t="str">
        <f>'LSX SẮT'!L9</f>
        <v>GPL</v>
      </c>
    </row>
    <row r="6" spans="1:35" s="296" customFormat="1" ht="20.25" customHeight="1">
      <c r="H6" s="315"/>
      <c r="I6" s="316"/>
    </row>
    <row r="7" spans="1:35" s="296" customFormat="1" ht="14.25" customHeight="1">
      <c r="H7" s="315"/>
      <c r="I7" s="316"/>
    </row>
    <row r="8" spans="1:35" s="300" customFormat="1" ht="22.95" customHeight="1">
      <c r="A8" s="1311"/>
      <c r="B8" s="1312"/>
      <c r="C8" s="1312"/>
      <c r="D8" s="1312"/>
      <c r="E8" s="1313"/>
      <c r="F8" s="295">
        <v>1</v>
      </c>
      <c r="G8" s="295">
        <v>2</v>
      </c>
      <c r="H8" s="295">
        <v>3</v>
      </c>
      <c r="I8" s="295">
        <v>4</v>
      </c>
      <c r="J8" s="295">
        <v>5</v>
      </c>
      <c r="K8" s="295">
        <v>6</v>
      </c>
      <c r="L8" s="295">
        <v>7</v>
      </c>
      <c r="M8" s="295">
        <v>8</v>
      </c>
      <c r="N8" s="295">
        <v>9</v>
      </c>
      <c r="O8" s="295">
        <v>10</v>
      </c>
      <c r="P8" s="295">
        <v>11</v>
      </c>
      <c r="Q8" s="295">
        <v>12</v>
      </c>
      <c r="R8" s="295">
        <v>13</v>
      </c>
      <c r="S8" s="295">
        <v>14</v>
      </c>
      <c r="T8" s="295">
        <v>15</v>
      </c>
      <c r="U8" s="295">
        <v>16</v>
      </c>
      <c r="V8" s="295">
        <v>17</v>
      </c>
      <c r="W8" s="295">
        <v>18</v>
      </c>
      <c r="X8" s="295">
        <v>19</v>
      </c>
      <c r="Y8" s="295">
        <v>20</v>
      </c>
      <c r="Z8" s="295">
        <v>21</v>
      </c>
      <c r="AA8" s="295">
        <v>22</v>
      </c>
      <c r="AB8" s="295">
        <v>23</v>
      </c>
      <c r="AC8" s="295">
        <v>24</v>
      </c>
      <c r="AD8" s="295">
        <v>25</v>
      </c>
      <c r="AE8" s="295">
        <v>26</v>
      </c>
      <c r="AF8" s="295">
        <v>27</v>
      </c>
      <c r="AG8" s="295">
        <v>28</v>
      </c>
      <c r="AH8" s="295">
        <v>29</v>
      </c>
      <c r="AI8" s="295">
        <v>30</v>
      </c>
    </row>
    <row r="9" spans="1:35" s="704" customFormat="1" ht="30" customHeight="1">
      <c r="A9" s="700"/>
      <c r="B9" s="701"/>
      <c r="C9" s="701"/>
      <c r="D9" s="701"/>
      <c r="E9" s="702"/>
      <c r="F9" s="696" t="str">
        <f>'1A'!$G$6</f>
        <v>Ghế Hà Nội 1 chỗ</v>
      </c>
      <c r="G9" s="696" t="str">
        <f>'2A'!$G6</f>
        <v>Ghế Hà Nội 2 chỗ</v>
      </c>
      <c r="H9" s="703" t="str">
        <f>'3A'!$G6</f>
        <v xml:space="preserve">Bàn caffe Hà Nội </v>
      </c>
      <c r="I9" s="703">
        <f>'4A'!$G6</f>
        <v>0</v>
      </c>
      <c r="J9" s="703">
        <f>'5A'!$G6</f>
        <v>0</v>
      </c>
      <c r="K9" s="703">
        <f>'6A'!$G6</f>
        <v>0</v>
      </c>
      <c r="L9" s="696">
        <f>'7A'!$G6</f>
        <v>0</v>
      </c>
      <c r="M9" s="696">
        <f>'8A'!$G6</f>
        <v>0</v>
      </c>
      <c r="N9" s="696">
        <f>'9A'!$G6</f>
        <v>0</v>
      </c>
      <c r="O9" s="696">
        <f>'10A'!$G6</f>
        <v>0</v>
      </c>
      <c r="P9" s="696">
        <f>'11A'!$G6</f>
        <v>0</v>
      </c>
      <c r="Q9" s="696">
        <f>'12A'!$G6</f>
        <v>0</v>
      </c>
      <c r="R9" s="696">
        <f>'13A'!$G6</f>
        <v>0</v>
      </c>
      <c r="S9" s="696">
        <f>'14A'!$G6</f>
        <v>0</v>
      </c>
      <c r="T9" s="703">
        <f>'15A'!$G6</f>
        <v>0</v>
      </c>
      <c r="U9" s="696">
        <f>'16A'!$G6</f>
        <v>0</v>
      </c>
      <c r="V9" s="703">
        <f>'17A'!$G6</f>
        <v>0</v>
      </c>
      <c r="W9" s="703">
        <f>'18A'!$G6</f>
        <v>0</v>
      </c>
      <c r="X9" s="696">
        <f>'19A'!$G6</f>
        <v>0</v>
      </c>
      <c r="Y9" s="696">
        <f>'20A'!$G6</f>
        <v>0</v>
      </c>
      <c r="Z9" s="696">
        <f>'21A'!$G6</f>
        <v>0</v>
      </c>
      <c r="AA9" s="696">
        <f>'22A'!$G6</f>
        <v>0</v>
      </c>
      <c r="AB9" s="696">
        <f>'23A'!$G6</f>
        <v>0</v>
      </c>
      <c r="AC9" s="696">
        <f>'24A'!$G6</f>
        <v>0</v>
      </c>
      <c r="AD9" s="696">
        <f>'25A'!$G6</f>
        <v>0</v>
      </c>
      <c r="AE9" s="696">
        <f>'26A'!$G6</f>
        <v>0</v>
      </c>
      <c r="AF9" s="696">
        <f>'27A'!$G6</f>
        <v>0</v>
      </c>
      <c r="AG9" s="696">
        <f>'28A'!$G6</f>
        <v>0</v>
      </c>
      <c r="AH9" s="696">
        <f>'29A'!$G6</f>
        <v>0</v>
      </c>
      <c r="AI9" s="696">
        <f>'30A'!$G6</f>
        <v>0</v>
      </c>
    </row>
    <row r="10" spans="1:35" s="304" customFormat="1" ht="34.35" customHeight="1">
      <c r="A10" s="698" t="s">
        <v>82</v>
      </c>
      <c r="B10" s="698" t="s">
        <v>206</v>
      </c>
      <c r="C10" s="698" t="s">
        <v>207</v>
      </c>
      <c r="D10" s="698" t="s">
        <v>85</v>
      </c>
      <c r="E10" s="698" t="s">
        <v>208</v>
      </c>
      <c r="F10" s="696" t="str">
        <f>'1A'!$G$7</f>
        <v>S008-12V1</v>
      </c>
      <c r="G10" s="696" t="str">
        <f>'2A'!$G7</f>
        <v>S008-22V1</v>
      </c>
      <c r="H10" s="699" t="str">
        <f>'3A'!$G7</f>
        <v>T034-21V0</v>
      </c>
      <c r="I10" s="699">
        <f>'4A'!$G7</f>
        <v>0</v>
      </c>
      <c r="J10" s="699">
        <f>'5A'!$G7</f>
        <v>0</v>
      </c>
      <c r="K10" s="699">
        <f>'6A'!$G7</f>
        <v>0</v>
      </c>
      <c r="L10" s="697">
        <f>'7A'!$G7</f>
        <v>0</v>
      </c>
      <c r="M10" s="697">
        <f>'8A'!$G7</f>
        <v>0</v>
      </c>
      <c r="N10" s="697">
        <f>'9A'!$G7</f>
        <v>0</v>
      </c>
      <c r="O10" s="697">
        <f>'10A'!$G7</f>
        <v>0</v>
      </c>
      <c r="P10" s="697">
        <f>'11A'!$G7</f>
        <v>0</v>
      </c>
      <c r="Q10" s="697">
        <f>'12A'!$G7</f>
        <v>0</v>
      </c>
      <c r="R10" s="697">
        <f>'13A'!$G7</f>
        <v>0</v>
      </c>
      <c r="S10" s="697">
        <f>'14A'!$G7</f>
        <v>0</v>
      </c>
      <c r="T10" s="699">
        <f>'15A'!$G7</f>
        <v>0</v>
      </c>
      <c r="U10" s="697">
        <f>'16A'!$G7</f>
        <v>0</v>
      </c>
      <c r="V10" s="699">
        <f>'17A'!$G7</f>
        <v>0</v>
      </c>
      <c r="W10" s="699">
        <f>'18A'!$G7</f>
        <v>0</v>
      </c>
      <c r="X10" s="697">
        <f>'19A'!$G7</f>
        <v>0</v>
      </c>
      <c r="Y10" s="697">
        <f>'20A'!$G7</f>
        <v>0</v>
      </c>
      <c r="Z10" s="697">
        <f>'21A'!$G7</f>
        <v>0</v>
      </c>
      <c r="AA10" s="697">
        <f>'22A'!$G7</f>
        <v>0</v>
      </c>
      <c r="AB10" s="697">
        <f>'23A'!$G7</f>
        <v>0</v>
      </c>
      <c r="AC10" s="697">
        <f>'24A'!$G7</f>
        <v>0</v>
      </c>
      <c r="AD10" s="697">
        <f>'25A'!$G7</f>
        <v>0</v>
      </c>
      <c r="AE10" s="697">
        <f>'26A'!$G7</f>
        <v>0</v>
      </c>
      <c r="AF10" s="697">
        <f>'27A'!$G7</f>
        <v>0</v>
      </c>
      <c r="AG10" s="697">
        <f>'28A'!$G7</f>
        <v>0</v>
      </c>
      <c r="AH10" s="697">
        <f>'29A'!$G7</f>
        <v>0</v>
      </c>
      <c r="AI10" s="697">
        <f>'30A'!$G7</f>
        <v>0</v>
      </c>
    </row>
    <row r="11" spans="1:35" s="304" customFormat="1" ht="19.95" customHeight="1">
      <c r="A11" s="301"/>
      <c r="B11" s="434" t="str">
        <f>CONCATENATE("T 0.6 Ø",'1A'!AA$116)</f>
        <v>T 0.6 Ø19</v>
      </c>
      <c r="C11" s="302" t="s">
        <v>403</v>
      </c>
      <c r="D11" s="301" t="s">
        <v>133</v>
      </c>
      <c r="E11" s="303">
        <f>SUM(F11:AI11)</f>
        <v>0</v>
      </c>
      <c r="F11" s="435">
        <f>'1A'!$AN$117</f>
        <v>0</v>
      </c>
      <c r="G11" s="435">
        <f>'2A'!$AN$117</f>
        <v>0</v>
      </c>
      <c r="H11" s="435">
        <f>'3A'!$AN$117</f>
        <v>0</v>
      </c>
      <c r="I11" s="435">
        <f>'4A'!$AN$117</f>
        <v>0</v>
      </c>
      <c r="J11" s="435">
        <f>'5A'!$AN$117</f>
        <v>0</v>
      </c>
      <c r="K11" s="435">
        <f>'6A'!$AN$117</f>
        <v>0</v>
      </c>
      <c r="L11" s="435">
        <f>'7A'!$AN$117</f>
        <v>0</v>
      </c>
      <c r="M11" s="435">
        <f>'8A'!$AN$117</f>
        <v>0</v>
      </c>
      <c r="N11" s="435">
        <f>'9A'!$AN$117</f>
        <v>0</v>
      </c>
      <c r="O11" s="435">
        <f>'10A'!$AN$117</f>
        <v>0</v>
      </c>
      <c r="P11" s="435">
        <f>'11A'!$AN$117</f>
        <v>0</v>
      </c>
      <c r="Q11" s="435">
        <f>'12A'!$AN$117</f>
        <v>0</v>
      </c>
      <c r="R11" s="435">
        <f>'13A'!$AN$117</f>
        <v>0</v>
      </c>
      <c r="S11" s="435">
        <f>'14A'!$AN$117</f>
        <v>0</v>
      </c>
      <c r="T11" s="435">
        <f>'15A'!$AN$117</f>
        <v>0</v>
      </c>
      <c r="U11" s="435">
        <f>'16A'!$AN$117</f>
        <v>0</v>
      </c>
      <c r="V11" s="435">
        <f>'17A'!$AN$117</f>
        <v>0</v>
      </c>
      <c r="W11" s="435">
        <f>'18A'!$AN$117</f>
        <v>0</v>
      </c>
      <c r="X11" s="435">
        <f>'19A'!$AN$117</f>
        <v>0</v>
      </c>
      <c r="Y11" s="435">
        <f>'20A'!$AN$117</f>
        <v>0</v>
      </c>
      <c r="Z11" s="435">
        <f>'21A'!$AN$117</f>
        <v>0</v>
      </c>
      <c r="AA11" s="435">
        <f>'22A'!$AN$117</f>
        <v>0</v>
      </c>
      <c r="AB11" s="435">
        <f>'23A'!$AN$117</f>
        <v>0</v>
      </c>
      <c r="AC11" s="435">
        <f>'24A'!$AN$117</f>
        <v>0</v>
      </c>
      <c r="AD11" s="435">
        <f>'25A'!$AN$117</f>
        <v>0</v>
      </c>
      <c r="AE11" s="435">
        <f>'26A'!$AN$117</f>
        <v>0</v>
      </c>
      <c r="AF11" s="435">
        <f>'27A'!$AN$117</f>
        <v>0</v>
      </c>
      <c r="AG11" s="435">
        <f>'28A'!$AN$117</f>
        <v>0</v>
      </c>
      <c r="AH11" s="435">
        <f>'29A'!$AN$117</f>
        <v>0</v>
      </c>
      <c r="AI11" s="435">
        <f>'30A'!$AN$117</f>
        <v>0</v>
      </c>
    </row>
    <row r="12" spans="1:35" s="304" customFormat="1" ht="19.95" customHeight="1">
      <c r="A12" s="301"/>
      <c r="B12" s="434" t="str">
        <f>CONCATENATE("T 0.6 Ø",'1A'!AB$116)</f>
        <v>T 0.6 Ø21</v>
      </c>
      <c r="C12" s="302" t="s">
        <v>271</v>
      </c>
      <c r="D12" s="301" t="s">
        <v>133</v>
      </c>
      <c r="E12" s="303">
        <f t="shared" ref="E12:E75" si="0">SUM(F12:AI12)</f>
        <v>0</v>
      </c>
      <c r="F12" s="433">
        <f>'1A'!$AO$117</f>
        <v>0</v>
      </c>
      <c r="G12" s="433">
        <f>'2A'!$AO$117</f>
        <v>0</v>
      </c>
      <c r="H12" s="433">
        <f>'3A'!$AO$117</f>
        <v>0</v>
      </c>
      <c r="I12" s="433">
        <f>'4A'!$AO$117</f>
        <v>0</v>
      </c>
      <c r="J12" s="433">
        <f>'5A'!$AO$117</f>
        <v>0</v>
      </c>
      <c r="K12" s="433">
        <f>'6A'!$AO$117</f>
        <v>0</v>
      </c>
      <c r="L12" s="433">
        <f>'7A'!$AO$117</f>
        <v>0</v>
      </c>
      <c r="M12" s="433">
        <f>'8A'!$AO$117</f>
        <v>0</v>
      </c>
      <c r="N12" s="433">
        <f>'9A'!$AO$117</f>
        <v>0</v>
      </c>
      <c r="O12" s="433">
        <f>'10A'!$AO$117</f>
        <v>0</v>
      </c>
      <c r="P12" s="433">
        <f>'11A'!$AO$117</f>
        <v>0</v>
      </c>
      <c r="Q12" s="433">
        <f>'12A'!$AO$117</f>
        <v>0</v>
      </c>
      <c r="R12" s="433">
        <f>'13A'!$AO$117</f>
        <v>0</v>
      </c>
      <c r="S12" s="433">
        <f>'14A'!$AO$117</f>
        <v>0</v>
      </c>
      <c r="T12" s="433">
        <f>'15A'!$AO$117</f>
        <v>0</v>
      </c>
      <c r="U12" s="433">
        <f>'16A'!$AO$117</f>
        <v>0</v>
      </c>
      <c r="V12" s="433">
        <f>'17A'!$AO$117</f>
        <v>0</v>
      </c>
      <c r="W12" s="433">
        <f>'18A'!$AO$117</f>
        <v>0</v>
      </c>
      <c r="X12" s="433">
        <f>'19A'!$AO$117</f>
        <v>0</v>
      </c>
      <c r="Y12" s="433">
        <f>'20A'!$AO$117</f>
        <v>0</v>
      </c>
      <c r="Z12" s="433">
        <f>'21A'!$AO$117</f>
        <v>0</v>
      </c>
      <c r="AA12" s="433">
        <f>'22A'!$AO$117</f>
        <v>0</v>
      </c>
      <c r="AB12" s="433">
        <f>'23A'!$AO$117</f>
        <v>0</v>
      </c>
      <c r="AC12" s="433">
        <f>'24A'!$AO$117</f>
        <v>0</v>
      </c>
      <c r="AD12" s="433">
        <f>'25A'!$AO$117</f>
        <v>0</v>
      </c>
      <c r="AE12" s="433">
        <f>'26A'!$AO$117</f>
        <v>0</v>
      </c>
      <c r="AF12" s="433">
        <f>'27A'!$AO$117</f>
        <v>0</v>
      </c>
      <c r="AG12" s="433">
        <f>'28A'!$AO$117</f>
        <v>0</v>
      </c>
      <c r="AH12" s="433">
        <f>'29A'!$AO$117</f>
        <v>0</v>
      </c>
      <c r="AI12" s="433">
        <f>'30A'!$AO$117</f>
        <v>0</v>
      </c>
    </row>
    <row r="13" spans="1:35" s="304" customFormat="1" ht="19.95" customHeight="1">
      <c r="A13" s="301"/>
      <c r="B13" s="434" t="str">
        <f>CONCATENATE("T 0.6 Ø",'1A'!AC$116)</f>
        <v>T 0.6 Ø22,2</v>
      </c>
      <c r="C13" s="302" t="s">
        <v>275</v>
      </c>
      <c r="D13" s="301" t="s">
        <v>133</v>
      </c>
      <c r="E13" s="303">
        <f t="shared" si="0"/>
        <v>0</v>
      </c>
      <c r="F13" s="433">
        <f>'1A'!$AP$117</f>
        <v>0</v>
      </c>
      <c r="G13" s="433">
        <f>'2A'!$AP$117</f>
        <v>0</v>
      </c>
      <c r="H13" s="433">
        <f>'3A'!$AP$117</f>
        <v>0</v>
      </c>
      <c r="I13" s="433">
        <f>'4A'!$AP$117</f>
        <v>0</v>
      </c>
      <c r="J13" s="433">
        <f>'5A'!$AP$117</f>
        <v>0</v>
      </c>
      <c r="K13" s="433">
        <f>'6A'!$AP$117</f>
        <v>0</v>
      </c>
      <c r="L13" s="433">
        <f>'7A'!$AP$117</f>
        <v>0</v>
      </c>
      <c r="M13" s="433">
        <f>'8A'!$AP$117</f>
        <v>0</v>
      </c>
      <c r="N13" s="433">
        <f>'9A'!$AP$117</f>
        <v>0</v>
      </c>
      <c r="O13" s="433">
        <f>'10A'!$AP$117</f>
        <v>0</v>
      </c>
      <c r="P13" s="433">
        <f>'11A'!$AP$117</f>
        <v>0</v>
      </c>
      <c r="Q13" s="433">
        <f>'12A'!$AP$117</f>
        <v>0</v>
      </c>
      <c r="R13" s="433">
        <f>'13A'!$AP$117</f>
        <v>0</v>
      </c>
      <c r="S13" s="433">
        <f>'14A'!$AP$117</f>
        <v>0</v>
      </c>
      <c r="T13" s="433">
        <f>'15A'!$AP$117</f>
        <v>0</v>
      </c>
      <c r="U13" s="433">
        <f>'16A'!$AP$117</f>
        <v>0</v>
      </c>
      <c r="V13" s="433">
        <f>'17A'!$AP$117</f>
        <v>0</v>
      </c>
      <c r="W13" s="433">
        <f>'18A'!$AP$117</f>
        <v>0</v>
      </c>
      <c r="X13" s="433">
        <f>'19A'!$AP$117</f>
        <v>0</v>
      </c>
      <c r="Y13" s="433">
        <f>'20A'!$AP$117</f>
        <v>0</v>
      </c>
      <c r="Z13" s="433">
        <f>'21A'!$AP$117</f>
        <v>0</v>
      </c>
      <c r="AA13" s="433">
        <f>'22A'!$AP$117</f>
        <v>0</v>
      </c>
      <c r="AB13" s="433">
        <f>'23A'!$AP$117</f>
        <v>0</v>
      </c>
      <c r="AC13" s="433">
        <f>'24A'!$AP$117</f>
        <v>0</v>
      </c>
      <c r="AD13" s="433">
        <f>'25A'!$AP$117</f>
        <v>0</v>
      </c>
      <c r="AE13" s="433">
        <f>'26A'!$AP$117</f>
        <v>0</v>
      </c>
      <c r="AF13" s="433">
        <f>'27A'!$AP$117</f>
        <v>0</v>
      </c>
      <c r="AG13" s="433">
        <f>'28A'!$AP$117</f>
        <v>0</v>
      </c>
      <c r="AH13" s="433">
        <f>'29A'!$AP$117</f>
        <v>0</v>
      </c>
      <c r="AI13" s="433">
        <f>'30A'!$AP$117</f>
        <v>0</v>
      </c>
    </row>
    <row r="14" spans="1:35" s="304" customFormat="1" ht="19.95" customHeight="1">
      <c r="A14" s="301"/>
      <c r="B14" s="434" t="str">
        <f>CONCATENATE("T 0.6 Ø",'1A'!AD$116)</f>
        <v>T 0.6 Ø25,4</v>
      </c>
      <c r="C14" s="302" t="s">
        <v>279</v>
      </c>
      <c r="D14" s="301" t="s">
        <v>133</v>
      </c>
      <c r="E14" s="303">
        <f t="shared" si="0"/>
        <v>0</v>
      </c>
      <c r="F14" s="433">
        <f>'1A'!$AQ$117</f>
        <v>0</v>
      </c>
      <c r="G14" s="433">
        <f>'2A'!$AQ$117</f>
        <v>0</v>
      </c>
      <c r="H14" s="433">
        <f>'3A'!$AQ$117</f>
        <v>0</v>
      </c>
      <c r="I14" s="433">
        <f>'4A'!$AQ$117</f>
        <v>0</v>
      </c>
      <c r="J14" s="433">
        <f>'5A'!$AQ$117</f>
        <v>0</v>
      </c>
      <c r="K14" s="433">
        <f>'6A'!$AQ$117</f>
        <v>0</v>
      </c>
      <c r="L14" s="433">
        <f>'7A'!$AQ$117</f>
        <v>0</v>
      </c>
      <c r="M14" s="433">
        <f>'8A'!$AQ$117</f>
        <v>0</v>
      </c>
      <c r="N14" s="433">
        <f>'9A'!$AQ$117</f>
        <v>0</v>
      </c>
      <c r="O14" s="433">
        <f>'10A'!$AQ$117</f>
        <v>0</v>
      </c>
      <c r="P14" s="433">
        <f>'11A'!$AQ$117</f>
        <v>0</v>
      </c>
      <c r="Q14" s="433">
        <f>'12A'!$AQ$117</f>
        <v>0</v>
      </c>
      <c r="R14" s="433">
        <f>'13A'!$AQ$117</f>
        <v>0</v>
      </c>
      <c r="S14" s="433">
        <f>'14A'!$AQ$117</f>
        <v>0</v>
      </c>
      <c r="T14" s="433">
        <f>'15A'!$AQ$117</f>
        <v>0</v>
      </c>
      <c r="U14" s="433">
        <f>'16A'!$AQ$117</f>
        <v>0</v>
      </c>
      <c r="V14" s="433">
        <f>'17A'!$AQ$117</f>
        <v>0</v>
      </c>
      <c r="W14" s="433">
        <f>'18A'!$AQ$117</f>
        <v>0</v>
      </c>
      <c r="X14" s="433">
        <f>'19A'!$AQ$117</f>
        <v>0</v>
      </c>
      <c r="Y14" s="433">
        <f>'20A'!$AQ$117</f>
        <v>0</v>
      </c>
      <c r="Z14" s="433">
        <f>'21A'!$AQ$117</f>
        <v>0</v>
      </c>
      <c r="AA14" s="433">
        <f>'22A'!$AQ$117</f>
        <v>0</v>
      </c>
      <c r="AB14" s="433">
        <f>'23A'!$AQ$117</f>
        <v>0</v>
      </c>
      <c r="AC14" s="433">
        <f>'24A'!$AQ$117</f>
        <v>0</v>
      </c>
      <c r="AD14" s="433">
        <f>'25A'!$AQ$117</f>
        <v>0</v>
      </c>
      <c r="AE14" s="433">
        <f>'26A'!$AQ$117</f>
        <v>0</v>
      </c>
      <c r="AF14" s="433">
        <f>'27A'!$AQ$117</f>
        <v>0</v>
      </c>
      <c r="AG14" s="433">
        <f>'28A'!$AQ$117</f>
        <v>0</v>
      </c>
      <c r="AH14" s="433">
        <f>'29A'!$AQ$117</f>
        <v>0</v>
      </c>
      <c r="AI14" s="433">
        <f>'30A'!$AQ$117</f>
        <v>0</v>
      </c>
    </row>
    <row r="15" spans="1:35" s="304" customFormat="1" ht="19.95" customHeight="1">
      <c r="A15" s="301"/>
      <c r="B15" s="434" t="str">
        <f>CONCATENATE("T 0.6 Ø",'1A'!AE$116)</f>
        <v>T 0.6 Ø27</v>
      </c>
      <c r="C15" s="302" t="s">
        <v>404</v>
      </c>
      <c r="D15" s="301" t="s">
        <v>133</v>
      </c>
      <c r="E15" s="303">
        <f t="shared" si="0"/>
        <v>0</v>
      </c>
      <c r="F15" s="433">
        <f>'1A'!$AR$117</f>
        <v>0</v>
      </c>
      <c r="G15" s="433">
        <f>'2A'!$AR$117</f>
        <v>0</v>
      </c>
      <c r="H15" s="433">
        <f>'3A'!$AR$117</f>
        <v>0</v>
      </c>
      <c r="I15" s="433">
        <f>'4A'!$AR$117</f>
        <v>0</v>
      </c>
      <c r="J15" s="433">
        <f>'5A'!$AR$117</f>
        <v>0</v>
      </c>
      <c r="K15" s="433">
        <f>'6A'!$AR$117</f>
        <v>0</v>
      </c>
      <c r="L15" s="433">
        <f>'7A'!$AR$117</f>
        <v>0</v>
      </c>
      <c r="M15" s="433">
        <f>'8A'!$AR$117</f>
        <v>0</v>
      </c>
      <c r="N15" s="433">
        <f>'9A'!$AR$117</f>
        <v>0</v>
      </c>
      <c r="O15" s="433">
        <f>'10A'!$AR$117</f>
        <v>0</v>
      </c>
      <c r="P15" s="433">
        <f>'11A'!$AR$117</f>
        <v>0</v>
      </c>
      <c r="Q15" s="433">
        <f>'12A'!$AR$117</f>
        <v>0</v>
      </c>
      <c r="R15" s="433">
        <f>'13A'!$AR$117</f>
        <v>0</v>
      </c>
      <c r="S15" s="433">
        <f>'14A'!$AR$117</f>
        <v>0</v>
      </c>
      <c r="T15" s="433">
        <f>'15A'!$AR$117</f>
        <v>0</v>
      </c>
      <c r="U15" s="433">
        <f>'16A'!$AR$117</f>
        <v>0</v>
      </c>
      <c r="V15" s="433">
        <f>'17A'!$AR$117</f>
        <v>0</v>
      </c>
      <c r="W15" s="433">
        <f>'18A'!$AR$117</f>
        <v>0</v>
      </c>
      <c r="X15" s="433">
        <f>'19A'!$AR$117</f>
        <v>0</v>
      </c>
      <c r="Y15" s="433">
        <f>'20A'!$AR$117</f>
        <v>0</v>
      </c>
      <c r="Z15" s="433">
        <f>'21A'!$AR$117</f>
        <v>0</v>
      </c>
      <c r="AA15" s="433">
        <f>'22A'!$AR$117</f>
        <v>0</v>
      </c>
      <c r="AB15" s="433">
        <f>'23A'!$AR$117</f>
        <v>0</v>
      </c>
      <c r="AC15" s="433">
        <f>'24A'!$AR$117</f>
        <v>0</v>
      </c>
      <c r="AD15" s="433">
        <f>'25A'!$AR$117</f>
        <v>0</v>
      </c>
      <c r="AE15" s="433">
        <f>'26A'!$AR$117</f>
        <v>0</v>
      </c>
      <c r="AF15" s="433">
        <f>'27A'!$AR$117</f>
        <v>0</v>
      </c>
      <c r="AG15" s="433">
        <f>'28A'!$AR$117</f>
        <v>0</v>
      </c>
      <c r="AH15" s="433">
        <f>'29A'!$AR$117</f>
        <v>0</v>
      </c>
      <c r="AI15" s="433">
        <f>'30A'!$AR$117</f>
        <v>0</v>
      </c>
    </row>
    <row r="16" spans="1:35" s="304" customFormat="1" ht="19.95" customHeight="1">
      <c r="A16" s="301"/>
      <c r="B16" s="434" t="str">
        <f>CONCATENATE("T 0.6 Ø",'1A'!AF$116)</f>
        <v>T 0.6 Ø31,8</v>
      </c>
      <c r="C16" s="302" t="s">
        <v>405</v>
      </c>
      <c r="D16" s="301" t="s">
        <v>133</v>
      </c>
      <c r="E16" s="303">
        <f t="shared" si="0"/>
        <v>0</v>
      </c>
      <c r="F16" s="433">
        <f>'1A'!$AS$117</f>
        <v>0</v>
      </c>
      <c r="G16" s="433">
        <f>'2A'!$AS$117</f>
        <v>0</v>
      </c>
      <c r="H16" s="433">
        <f>'3A'!$AS$117</f>
        <v>0</v>
      </c>
      <c r="I16" s="433">
        <f>'4A'!$AS$117</f>
        <v>0</v>
      </c>
      <c r="J16" s="433">
        <f>'5A'!$AS$117</f>
        <v>0</v>
      </c>
      <c r="K16" s="433">
        <f>'6A'!$AS$117</f>
        <v>0</v>
      </c>
      <c r="L16" s="433">
        <f>'7A'!$AS$117</f>
        <v>0</v>
      </c>
      <c r="M16" s="433">
        <f>'8A'!$AS$117</f>
        <v>0</v>
      </c>
      <c r="N16" s="433">
        <f>'9A'!$AS$117</f>
        <v>0</v>
      </c>
      <c r="O16" s="433">
        <f>'10A'!$AS$117</f>
        <v>0</v>
      </c>
      <c r="P16" s="433">
        <f>'11A'!$AS$117</f>
        <v>0</v>
      </c>
      <c r="Q16" s="433">
        <f>'12A'!$AS$117</f>
        <v>0</v>
      </c>
      <c r="R16" s="433">
        <f>'13A'!$AS$117</f>
        <v>0</v>
      </c>
      <c r="S16" s="433">
        <f>'14A'!$AS$117</f>
        <v>0</v>
      </c>
      <c r="T16" s="433">
        <f>'15A'!$AS$117</f>
        <v>0</v>
      </c>
      <c r="U16" s="433">
        <f>'16A'!$AS$117</f>
        <v>0</v>
      </c>
      <c r="V16" s="433">
        <f>'17A'!$AS$117</f>
        <v>0</v>
      </c>
      <c r="W16" s="433">
        <f>'18A'!$AS$117</f>
        <v>0</v>
      </c>
      <c r="X16" s="433">
        <f>'19A'!$AS$117</f>
        <v>0</v>
      </c>
      <c r="Y16" s="433">
        <f>'20A'!$AS$117</f>
        <v>0</v>
      </c>
      <c r="Z16" s="433">
        <f>'21A'!$AS$117</f>
        <v>0</v>
      </c>
      <c r="AA16" s="433">
        <f>'22A'!$AS$117</f>
        <v>0</v>
      </c>
      <c r="AB16" s="433">
        <f>'23A'!$AS$117</f>
        <v>0</v>
      </c>
      <c r="AC16" s="433">
        <f>'24A'!$AS$117</f>
        <v>0</v>
      </c>
      <c r="AD16" s="433">
        <f>'25A'!$AS$117</f>
        <v>0</v>
      </c>
      <c r="AE16" s="433">
        <f>'26A'!$AS$117</f>
        <v>0</v>
      </c>
      <c r="AF16" s="433">
        <f>'27A'!$AS$117</f>
        <v>0</v>
      </c>
      <c r="AG16" s="433">
        <f>'28A'!$AS$117</f>
        <v>0</v>
      </c>
      <c r="AH16" s="433">
        <f>'29A'!$AS$117</f>
        <v>0</v>
      </c>
      <c r="AI16" s="433">
        <f>'30A'!$AS$117</f>
        <v>0</v>
      </c>
    </row>
    <row r="17" spans="1:35" s="304" customFormat="1" ht="19.95" customHeight="1">
      <c r="A17" s="301"/>
      <c r="B17" s="434" t="str">
        <f>CONCATENATE("T 0.6 Ø",'1A'!AG$116)</f>
        <v>T 0.6 Ø34</v>
      </c>
      <c r="C17" s="302" t="s">
        <v>407</v>
      </c>
      <c r="D17" s="301" t="s">
        <v>133</v>
      </c>
      <c r="E17" s="303">
        <f t="shared" si="0"/>
        <v>0</v>
      </c>
      <c r="F17" s="433">
        <f>'1A'!$AT$117</f>
        <v>0</v>
      </c>
      <c r="G17" s="433">
        <f>'2A'!$AT$117</f>
        <v>0</v>
      </c>
      <c r="H17" s="433">
        <f>'3A'!$AT$117</f>
        <v>0</v>
      </c>
      <c r="I17" s="433">
        <f>'4A'!$AT$117</f>
        <v>0</v>
      </c>
      <c r="J17" s="433">
        <f>'5A'!$AT$117</f>
        <v>0</v>
      </c>
      <c r="K17" s="433">
        <f>'6A'!$AT$117</f>
        <v>0</v>
      </c>
      <c r="L17" s="433">
        <f>'7A'!$AT$117</f>
        <v>0</v>
      </c>
      <c r="M17" s="433">
        <f>'8A'!$AT$117</f>
        <v>0</v>
      </c>
      <c r="N17" s="433">
        <f>'9A'!$AT$117</f>
        <v>0</v>
      </c>
      <c r="O17" s="433">
        <f>'10A'!$AT$117</f>
        <v>0</v>
      </c>
      <c r="P17" s="433">
        <f>'11A'!$AT$117</f>
        <v>0</v>
      </c>
      <c r="Q17" s="433">
        <f>'12A'!$AT$117</f>
        <v>0</v>
      </c>
      <c r="R17" s="433">
        <f>'13A'!$AT$117</f>
        <v>0</v>
      </c>
      <c r="S17" s="433">
        <f>'14A'!$AT$117</f>
        <v>0</v>
      </c>
      <c r="T17" s="433">
        <f>'15A'!$AT$117</f>
        <v>0</v>
      </c>
      <c r="U17" s="433">
        <f>'16A'!$AT$117</f>
        <v>0</v>
      </c>
      <c r="V17" s="433">
        <f>'17A'!$AT$117</f>
        <v>0</v>
      </c>
      <c r="W17" s="433">
        <f>'18A'!$AT$117</f>
        <v>0</v>
      </c>
      <c r="X17" s="433">
        <f>'19A'!$AT$117</f>
        <v>0</v>
      </c>
      <c r="Y17" s="433">
        <f>'20A'!$AT$117</f>
        <v>0</v>
      </c>
      <c r="Z17" s="433">
        <f>'21A'!$AT$117</f>
        <v>0</v>
      </c>
      <c r="AA17" s="433">
        <f>'22A'!$AT$117</f>
        <v>0</v>
      </c>
      <c r="AB17" s="433">
        <f>'23A'!$AT$117</f>
        <v>0</v>
      </c>
      <c r="AC17" s="433">
        <f>'24A'!$AT$117</f>
        <v>0</v>
      </c>
      <c r="AD17" s="433">
        <f>'25A'!$AT$117</f>
        <v>0</v>
      </c>
      <c r="AE17" s="433">
        <f>'26A'!$AT$117</f>
        <v>0</v>
      </c>
      <c r="AF17" s="433">
        <f>'27A'!$AT$117</f>
        <v>0</v>
      </c>
      <c r="AG17" s="433">
        <f>'28A'!$AT$117</f>
        <v>0</v>
      </c>
      <c r="AH17" s="433">
        <f>'29A'!$AT$117</f>
        <v>0</v>
      </c>
      <c r="AI17" s="433">
        <f>'30A'!$AT$117</f>
        <v>0</v>
      </c>
    </row>
    <row r="18" spans="1:35" s="304" customFormat="1" ht="19.95" customHeight="1">
      <c r="A18" s="301"/>
      <c r="B18" s="434" t="str">
        <f>CONCATENATE("T 0.6 Ø",'1A'!AH$116)</f>
        <v>T 0.6 Ø42</v>
      </c>
      <c r="C18" s="302" t="s">
        <v>406</v>
      </c>
      <c r="D18" s="301" t="s">
        <v>133</v>
      </c>
      <c r="E18" s="303">
        <f t="shared" si="0"/>
        <v>0</v>
      </c>
      <c r="F18" s="433">
        <f>'1A'!$AU$117</f>
        <v>0</v>
      </c>
      <c r="G18" s="433">
        <f>'2A'!$AU$117</f>
        <v>0</v>
      </c>
      <c r="H18" s="433">
        <f>'3A'!$AU$117</f>
        <v>0</v>
      </c>
      <c r="I18" s="433">
        <f>'4A'!$AU$117</f>
        <v>0</v>
      </c>
      <c r="J18" s="433">
        <f>'5A'!$AU$117</f>
        <v>0</v>
      </c>
      <c r="K18" s="433">
        <f>'6A'!$AU$117</f>
        <v>0</v>
      </c>
      <c r="L18" s="433">
        <f>'7A'!$AU$117</f>
        <v>0</v>
      </c>
      <c r="M18" s="433">
        <f>'8A'!$AU$117</f>
        <v>0</v>
      </c>
      <c r="N18" s="433">
        <f>'9A'!$AU$117</f>
        <v>0</v>
      </c>
      <c r="O18" s="433">
        <f>'10A'!$AU$117</f>
        <v>0</v>
      </c>
      <c r="P18" s="433">
        <f>'11A'!$AU$117</f>
        <v>0</v>
      </c>
      <c r="Q18" s="433">
        <f>'12A'!$AU$117</f>
        <v>0</v>
      </c>
      <c r="R18" s="433">
        <f>'13A'!$AU$117</f>
        <v>0</v>
      </c>
      <c r="S18" s="433">
        <f>'14A'!$AU$117</f>
        <v>0</v>
      </c>
      <c r="T18" s="433">
        <f>'15A'!$AU$117</f>
        <v>0</v>
      </c>
      <c r="U18" s="433">
        <f>'16A'!$AU$117</f>
        <v>0</v>
      </c>
      <c r="V18" s="433">
        <f>'17A'!$AU$117</f>
        <v>0</v>
      </c>
      <c r="W18" s="433">
        <f>'18A'!$AU$117</f>
        <v>0</v>
      </c>
      <c r="X18" s="433">
        <f>'19A'!$AU$117</f>
        <v>0</v>
      </c>
      <c r="Y18" s="433">
        <f>'20A'!$AU$117</f>
        <v>0</v>
      </c>
      <c r="Z18" s="433">
        <f>'21A'!$AU$117</f>
        <v>0</v>
      </c>
      <c r="AA18" s="433">
        <f>'22A'!$AU$117</f>
        <v>0</v>
      </c>
      <c r="AB18" s="433">
        <f>'23A'!$AU$117</f>
        <v>0</v>
      </c>
      <c r="AC18" s="433">
        <f>'24A'!$AU$117</f>
        <v>0</v>
      </c>
      <c r="AD18" s="433">
        <f>'25A'!$AU$117</f>
        <v>0</v>
      </c>
      <c r="AE18" s="433">
        <f>'26A'!$AU$117</f>
        <v>0</v>
      </c>
      <c r="AF18" s="433">
        <f>'27A'!$AU$117</f>
        <v>0</v>
      </c>
      <c r="AG18" s="433">
        <f>'28A'!$AU$117</f>
        <v>0</v>
      </c>
      <c r="AH18" s="433">
        <f>'29A'!$AU$117</f>
        <v>0</v>
      </c>
      <c r="AI18" s="433">
        <f>'30A'!$AU$117</f>
        <v>0</v>
      </c>
    </row>
    <row r="19" spans="1:35" s="304" customFormat="1" ht="19.95" customHeight="1">
      <c r="A19" s="301"/>
      <c r="B19" s="434" t="str">
        <f>CONCATENATE("T 0.6 Ø",'1A'!AI$116)</f>
        <v>T 0.6 Ø49</v>
      </c>
      <c r="C19" s="302" t="s">
        <v>408</v>
      </c>
      <c r="D19" s="301" t="s">
        <v>133</v>
      </c>
      <c r="E19" s="303">
        <f t="shared" si="0"/>
        <v>0</v>
      </c>
      <c r="F19" s="433">
        <f>'1A'!$AV$117</f>
        <v>0</v>
      </c>
      <c r="G19" s="433">
        <f>'2A'!$AV$117</f>
        <v>0</v>
      </c>
      <c r="H19" s="433">
        <f>'3A'!$AV$117</f>
        <v>0</v>
      </c>
      <c r="I19" s="433">
        <f>'4A'!$AV$117</f>
        <v>0</v>
      </c>
      <c r="J19" s="433">
        <f>'5A'!$AV$117</f>
        <v>0</v>
      </c>
      <c r="K19" s="433">
        <f>'6A'!$AV$117</f>
        <v>0</v>
      </c>
      <c r="L19" s="433">
        <f>'7A'!$AV$117</f>
        <v>0</v>
      </c>
      <c r="M19" s="433">
        <f>'8A'!$AV$117</f>
        <v>0</v>
      </c>
      <c r="N19" s="433">
        <f>'9A'!$AV$117</f>
        <v>0</v>
      </c>
      <c r="O19" s="433">
        <f>'10A'!$AV$117</f>
        <v>0</v>
      </c>
      <c r="P19" s="433">
        <f>'11A'!$AV$117</f>
        <v>0</v>
      </c>
      <c r="Q19" s="433">
        <f>'12A'!$AV$117</f>
        <v>0</v>
      </c>
      <c r="R19" s="433">
        <f>'13A'!$AV$117</f>
        <v>0</v>
      </c>
      <c r="S19" s="433">
        <f>'14A'!$AV$117</f>
        <v>0</v>
      </c>
      <c r="T19" s="433">
        <f>'15A'!$AV$117</f>
        <v>0</v>
      </c>
      <c r="U19" s="433">
        <f>'16A'!$AV$117</f>
        <v>0</v>
      </c>
      <c r="V19" s="433">
        <f>'17A'!$AV$117</f>
        <v>0</v>
      </c>
      <c r="W19" s="433">
        <f>'18A'!$AV$117</f>
        <v>0</v>
      </c>
      <c r="X19" s="433">
        <f>'19A'!$AV$117</f>
        <v>0</v>
      </c>
      <c r="Y19" s="433">
        <f>'20A'!$AV$117</f>
        <v>0</v>
      </c>
      <c r="Z19" s="433">
        <f>'21A'!$AV$117</f>
        <v>0</v>
      </c>
      <c r="AA19" s="433">
        <f>'22A'!$AV$117</f>
        <v>0</v>
      </c>
      <c r="AB19" s="433">
        <f>'23A'!$AV$117</f>
        <v>0</v>
      </c>
      <c r="AC19" s="433">
        <f>'24A'!$AV$117</f>
        <v>0</v>
      </c>
      <c r="AD19" s="433">
        <f>'25A'!$AV$117</f>
        <v>0</v>
      </c>
      <c r="AE19" s="433">
        <f>'26A'!$AV$117</f>
        <v>0</v>
      </c>
      <c r="AF19" s="433">
        <f>'27A'!$AV$117</f>
        <v>0</v>
      </c>
      <c r="AG19" s="433">
        <f>'28A'!$AV$117</f>
        <v>0</v>
      </c>
      <c r="AH19" s="433">
        <f>'29A'!$AV$117</f>
        <v>0</v>
      </c>
      <c r="AI19" s="433">
        <f>'30A'!$AV$117</f>
        <v>0</v>
      </c>
    </row>
    <row r="20" spans="1:35" s="304" customFormat="1" ht="19.95" customHeight="1">
      <c r="A20" s="301"/>
      <c r="B20" s="434" t="str">
        <f>CONCATENATE("T 0.6 Ø",'1A'!AJ$116)</f>
        <v>T 0.6 Ø60</v>
      </c>
      <c r="C20" s="302" t="s">
        <v>409</v>
      </c>
      <c r="D20" s="301" t="s">
        <v>133</v>
      </c>
      <c r="E20" s="303">
        <f t="shared" si="0"/>
        <v>0</v>
      </c>
      <c r="F20" s="433">
        <f>'1A'!$AW$117</f>
        <v>0</v>
      </c>
      <c r="G20" s="433">
        <f>'2A'!$AW$117</f>
        <v>0</v>
      </c>
      <c r="H20" s="433">
        <f>'3A'!$AW$117</f>
        <v>0</v>
      </c>
      <c r="I20" s="433">
        <f>'4A'!$AW$117</f>
        <v>0</v>
      </c>
      <c r="J20" s="433">
        <f>'5A'!$AW$117</f>
        <v>0</v>
      </c>
      <c r="K20" s="433">
        <f>'6A'!$AW$117</f>
        <v>0</v>
      </c>
      <c r="L20" s="433">
        <f>'7A'!$AW$117</f>
        <v>0</v>
      </c>
      <c r="M20" s="433">
        <f>'8A'!$AW$117</f>
        <v>0</v>
      </c>
      <c r="N20" s="433">
        <f>'9A'!$AW$117</f>
        <v>0</v>
      </c>
      <c r="O20" s="433">
        <f>'10A'!$AW$117</f>
        <v>0</v>
      </c>
      <c r="P20" s="433">
        <f>'11A'!$AW$117</f>
        <v>0</v>
      </c>
      <c r="Q20" s="433">
        <f>'12A'!$AW$117</f>
        <v>0</v>
      </c>
      <c r="R20" s="433">
        <f>'13A'!$AW$117</f>
        <v>0</v>
      </c>
      <c r="S20" s="433">
        <f>'14A'!$AW$117</f>
        <v>0</v>
      </c>
      <c r="T20" s="433">
        <f>'15A'!$AW$117</f>
        <v>0</v>
      </c>
      <c r="U20" s="433">
        <f>'16A'!$AW$117</f>
        <v>0</v>
      </c>
      <c r="V20" s="433">
        <f>'17A'!$AW$117</f>
        <v>0</v>
      </c>
      <c r="W20" s="433">
        <f>'18A'!$AW$117</f>
        <v>0</v>
      </c>
      <c r="X20" s="433">
        <f>'19A'!$AW$117</f>
        <v>0</v>
      </c>
      <c r="Y20" s="433">
        <f>'20A'!$AW$117</f>
        <v>0</v>
      </c>
      <c r="Z20" s="433">
        <f>'21A'!$AW$117</f>
        <v>0</v>
      </c>
      <c r="AA20" s="433">
        <f>'22A'!$AW$117</f>
        <v>0</v>
      </c>
      <c r="AB20" s="433">
        <f>'23A'!$AW$117</f>
        <v>0</v>
      </c>
      <c r="AC20" s="433">
        <f>'24A'!$AW$117</f>
        <v>0</v>
      </c>
      <c r="AD20" s="433">
        <f>'25A'!$AW$117</f>
        <v>0</v>
      </c>
      <c r="AE20" s="433">
        <f>'26A'!$AW$117</f>
        <v>0</v>
      </c>
      <c r="AF20" s="433">
        <f>'27A'!$AW$117</f>
        <v>0</v>
      </c>
      <c r="AG20" s="433">
        <f>'28A'!$AW$117</f>
        <v>0</v>
      </c>
      <c r="AH20" s="433">
        <f>'29A'!$AW$117</f>
        <v>0</v>
      </c>
      <c r="AI20" s="433">
        <f>'30A'!$AW$117</f>
        <v>0</v>
      </c>
    </row>
    <row r="21" spans="1:35" s="304" customFormat="1" ht="19.95" customHeight="1">
      <c r="A21" s="301"/>
      <c r="B21" s="434" t="str">
        <f>CONCATENATE("T 0.6 Ø",'1A'!AK$116)</f>
        <v>T 0.6 Ø</v>
      </c>
      <c r="C21" s="302" t="s">
        <v>410</v>
      </c>
      <c r="D21" s="301" t="s">
        <v>133</v>
      </c>
      <c r="E21" s="303">
        <f t="shared" si="0"/>
        <v>0</v>
      </c>
      <c r="F21" s="433">
        <f>'1A'!$AX$117</f>
        <v>0</v>
      </c>
      <c r="G21" s="433">
        <f>'2A'!$AX$117</f>
        <v>0</v>
      </c>
      <c r="H21" s="433">
        <f>'3A'!$AX$117</f>
        <v>0</v>
      </c>
      <c r="I21" s="433">
        <f>'4A'!$AX$117</f>
        <v>0</v>
      </c>
      <c r="J21" s="433">
        <f>'5A'!$AX$117</f>
        <v>0</v>
      </c>
      <c r="K21" s="433">
        <f>'6A'!$AX$117</f>
        <v>0</v>
      </c>
      <c r="L21" s="433">
        <f>'7A'!$AX$117</f>
        <v>0</v>
      </c>
      <c r="M21" s="433">
        <f>'8A'!$AX$117</f>
        <v>0</v>
      </c>
      <c r="N21" s="433">
        <f>'9A'!$AX$117</f>
        <v>0</v>
      </c>
      <c r="O21" s="433">
        <f>'10A'!$AX$117</f>
        <v>0</v>
      </c>
      <c r="P21" s="433">
        <f>'11A'!$AX$117</f>
        <v>0</v>
      </c>
      <c r="Q21" s="433">
        <f>'12A'!$AX$117</f>
        <v>0</v>
      </c>
      <c r="R21" s="433">
        <f>'13A'!$AX$117</f>
        <v>0</v>
      </c>
      <c r="S21" s="433">
        <f>'14A'!$AX$117</f>
        <v>0</v>
      </c>
      <c r="T21" s="433">
        <f>'15A'!$AX$117</f>
        <v>0</v>
      </c>
      <c r="U21" s="433">
        <f>'16A'!$AX$117</f>
        <v>0</v>
      </c>
      <c r="V21" s="433">
        <f>'17A'!$AX$117</f>
        <v>0</v>
      </c>
      <c r="W21" s="433">
        <f>'18A'!$AX$117</f>
        <v>0</v>
      </c>
      <c r="X21" s="433">
        <f>'19A'!$AX$117</f>
        <v>0</v>
      </c>
      <c r="Y21" s="433">
        <f>'20A'!$AX$117</f>
        <v>0</v>
      </c>
      <c r="Z21" s="433">
        <f>'21A'!$AX$117</f>
        <v>0</v>
      </c>
      <c r="AA21" s="433">
        <f>'22A'!$AX$117</f>
        <v>0</v>
      </c>
      <c r="AB21" s="433">
        <f>'23A'!$AX$117</f>
        <v>0</v>
      </c>
      <c r="AC21" s="433">
        <f>'24A'!$AX$117</f>
        <v>0</v>
      </c>
      <c r="AD21" s="433">
        <f>'25A'!$AX$117</f>
        <v>0</v>
      </c>
      <c r="AE21" s="433">
        <f>'26A'!$AX$117</f>
        <v>0</v>
      </c>
      <c r="AF21" s="433">
        <f>'27A'!$AX$117</f>
        <v>0</v>
      </c>
      <c r="AG21" s="433">
        <f>'28A'!$AX$117</f>
        <v>0</v>
      </c>
      <c r="AH21" s="433">
        <f>'29A'!$AX$117</f>
        <v>0</v>
      </c>
      <c r="AI21" s="433">
        <f>'30A'!$AX$117</f>
        <v>0</v>
      </c>
    </row>
    <row r="22" spans="1:35" s="304" customFormat="1" ht="19.95" customHeight="1">
      <c r="A22" s="301"/>
      <c r="B22" s="434" t="str">
        <f>CONCATENATE("T 0.6 Ø",'1A'!AL$116)</f>
        <v>T 0.6 Ø</v>
      </c>
      <c r="C22" s="302" t="s">
        <v>411</v>
      </c>
      <c r="D22" s="301" t="s">
        <v>133</v>
      </c>
      <c r="E22" s="303">
        <f t="shared" si="0"/>
        <v>0</v>
      </c>
      <c r="F22" s="436">
        <f>'1A'!$AY$117</f>
        <v>0</v>
      </c>
      <c r="G22" s="436">
        <f>'2A'!$AY$117</f>
        <v>0</v>
      </c>
      <c r="H22" s="436">
        <f>'3A'!$AY$117</f>
        <v>0</v>
      </c>
      <c r="I22" s="436">
        <f>'4A'!$AY$117</f>
        <v>0</v>
      </c>
      <c r="J22" s="436">
        <f>'5A'!$AY$117</f>
        <v>0</v>
      </c>
      <c r="K22" s="436">
        <f>'6A'!$AY$117</f>
        <v>0</v>
      </c>
      <c r="L22" s="436">
        <f>'7A'!$AY$117</f>
        <v>0</v>
      </c>
      <c r="M22" s="436">
        <f>'8A'!$AY$117</f>
        <v>0</v>
      </c>
      <c r="N22" s="436">
        <f>'9A'!$AY$117</f>
        <v>0</v>
      </c>
      <c r="O22" s="436">
        <f>'10A'!$AY$117</f>
        <v>0</v>
      </c>
      <c r="P22" s="436">
        <f>'11A'!$AY$117</f>
        <v>0</v>
      </c>
      <c r="Q22" s="436">
        <f>'12A'!$AY$117</f>
        <v>0</v>
      </c>
      <c r="R22" s="436">
        <f>'13A'!$AY$117</f>
        <v>0</v>
      </c>
      <c r="S22" s="436">
        <f>'14A'!$AY$117</f>
        <v>0</v>
      </c>
      <c r="T22" s="436">
        <f>'15A'!$AY$117</f>
        <v>0</v>
      </c>
      <c r="U22" s="436">
        <f>'16A'!$AY$117</f>
        <v>0</v>
      </c>
      <c r="V22" s="436">
        <f>'17A'!$AY$117</f>
        <v>0</v>
      </c>
      <c r="W22" s="436">
        <f>'18A'!$AY$117</f>
        <v>0</v>
      </c>
      <c r="X22" s="436">
        <f>'19A'!$AY$117</f>
        <v>0</v>
      </c>
      <c r="Y22" s="436">
        <f>'20A'!$AY$117</f>
        <v>0</v>
      </c>
      <c r="Z22" s="436">
        <f>'21A'!$AY$117</f>
        <v>0</v>
      </c>
      <c r="AA22" s="436">
        <f>'22A'!$AY$117</f>
        <v>0</v>
      </c>
      <c r="AB22" s="436">
        <f>'23A'!$AY$117</f>
        <v>0</v>
      </c>
      <c r="AC22" s="436">
        <f>'24A'!$AY$117</f>
        <v>0</v>
      </c>
      <c r="AD22" s="436">
        <f>'25A'!$AY$117</f>
        <v>0</v>
      </c>
      <c r="AE22" s="436">
        <f>'26A'!$AY$117</f>
        <v>0</v>
      </c>
      <c r="AF22" s="436">
        <f>'27A'!$AY$117</f>
        <v>0</v>
      </c>
      <c r="AG22" s="436">
        <f>'28A'!$AY$117</f>
        <v>0</v>
      </c>
      <c r="AH22" s="436">
        <f>'29A'!$AY$117</f>
        <v>0</v>
      </c>
      <c r="AI22" s="436">
        <f>'30A'!$AY$117</f>
        <v>0</v>
      </c>
    </row>
    <row r="23" spans="1:35" s="304" customFormat="1" ht="19.95" customHeight="1">
      <c r="A23" s="301"/>
      <c r="B23" s="434" t="str">
        <f>CONCATENATE("T 0.8 Ø",'1A'!AA$116)</f>
        <v>T 0.8 Ø19</v>
      </c>
      <c r="C23" s="302" t="s">
        <v>412</v>
      </c>
      <c r="D23" s="301" t="s">
        <v>133</v>
      </c>
      <c r="E23" s="303">
        <f t="shared" si="0"/>
        <v>0</v>
      </c>
      <c r="F23" s="433">
        <f>'1A'!$AN$118</f>
        <v>0</v>
      </c>
      <c r="G23" s="433">
        <f>'2A'!$AN$118</f>
        <v>0</v>
      </c>
      <c r="H23" s="433">
        <f>'3A'!$AN$118</f>
        <v>0</v>
      </c>
      <c r="I23" s="433">
        <f>'4A'!$AN$118</f>
        <v>0</v>
      </c>
      <c r="J23" s="433">
        <f>'5A'!$AN$118</f>
        <v>0</v>
      </c>
      <c r="K23" s="433">
        <f>'6A'!$AN$118</f>
        <v>0</v>
      </c>
      <c r="L23" s="433">
        <f>'7A'!$AN$118</f>
        <v>0</v>
      </c>
      <c r="M23" s="433">
        <f>'8A'!$AN$118</f>
        <v>0</v>
      </c>
      <c r="N23" s="433">
        <f>'9A'!$AN$118</f>
        <v>0</v>
      </c>
      <c r="O23" s="433">
        <f>'10A'!$AN$118</f>
        <v>0</v>
      </c>
      <c r="P23" s="433">
        <f>'11A'!$AN$118</f>
        <v>0</v>
      </c>
      <c r="Q23" s="433">
        <f>'12A'!$AN$118</f>
        <v>0</v>
      </c>
      <c r="R23" s="433">
        <f>'13A'!$AN$118</f>
        <v>0</v>
      </c>
      <c r="S23" s="433">
        <f>'14A'!$AN$118</f>
        <v>0</v>
      </c>
      <c r="T23" s="433">
        <f>'15A'!$AN$118</f>
        <v>0</v>
      </c>
      <c r="U23" s="433">
        <f>'16A'!$AN$118</f>
        <v>0</v>
      </c>
      <c r="V23" s="433">
        <f>'17A'!$AN$118</f>
        <v>0</v>
      </c>
      <c r="W23" s="433">
        <f>'18A'!$AN$118</f>
        <v>0</v>
      </c>
      <c r="X23" s="433">
        <f>'19A'!$AN$118</f>
        <v>0</v>
      </c>
      <c r="Y23" s="433">
        <f>'20A'!$AN$118</f>
        <v>0</v>
      </c>
      <c r="Z23" s="433">
        <f>'21A'!$AN$118</f>
        <v>0</v>
      </c>
      <c r="AA23" s="433">
        <f>'22A'!$AN$118</f>
        <v>0</v>
      </c>
      <c r="AB23" s="433">
        <f>'23A'!$AN$118</f>
        <v>0</v>
      </c>
      <c r="AC23" s="433">
        <f>'24A'!$AN$118</f>
        <v>0</v>
      </c>
      <c r="AD23" s="433">
        <f>'25A'!$AN$118</f>
        <v>0</v>
      </c>
      <c r="AE23" s="433">
        <f>'26A'!$AN$118</f>
        <v>0</v>
      </c>
      <c r="AF23" s="433">
        <f>'27A'!$AN$118</f>
        <v>0</v>
      </c>
      <c r="AG23" s="433">
        <f>'28A'!$AN$118</f>
        <v>0</v>
      </c>
      <c r="AH23" s="433">
        <f>'29A'!$AN$118</f>
        <v>0</v>
      </c>
      <c r="AI23" s="433">
        <f>'30A'!$AN$118</f>
        <v>0</v>
      </c>
    </row>
    <row r="24" spans="1:35" s="305" customFormat="1" ht="19.95" customHeight="1">
      <c r="A24" s="309"/>
      <c r="B24" s="434" t="str">
        <f>CONCATENATE("T 0.8 Ø",'1A'!AB$116)</f>
        <v>T 0.8 Ø21</v>
      </c>
      <c r="C24" s="302" t="s">
        <v>272</v>
      </c>
      <c r="D24" s="309" t="s">
        <v>133</v>
      </c>
      <c r="E24" s="303">
        <f t="shared" si="0"/>
        <v>0</v>
      </c>
      <c r="F24" s="433">
        <f>'1A'!$AO$118</f>
        <v>0</v>
      </c>
      <c r="G24" s="433">
        <f>'2A'!$AO$118</f>
        <v>0</v>
      </c>
      <c r="H24" s="433">
        <f>'3A'!$AO$118</f>
        <v>0</v>
      </c>
      <c r="I24" s="433">
        <f>'4A'!$AO$118</f>
        <v>0</v>
      </c>
      <c r="J24" s="433">
        <f>'5A'!$AO$118</f>
        <v>0</v>
      </c>
      <c r="K24" s="433">
        <f>'6A'!$AO$118</f>
        <v>0</v>
      </c>
      <c r="L24" s="433">
        <f>'7A'!$AO$118</f>
        <v>0</v>
      </c>
      <c r="M24" s="433">
        <f>'8A'!$AO$118</f>
        <v>0</v>
      </c>
      <c r="N24" s="433">
        <f>'9A'!$AO$118</f>
        <v>0</v>
      </c>
      <c r="O24" s="433">
        <f>'10A'!$AO$118</f>
        <v>0</v>
      </c>
      <c r="P24" s="433">
        <f>'11A'!$AO$118</f>
        <v>0</v>
      </c>
      <c r="Q24" s="433">
        <f>'12A'!$AO$118</f>
        <v>0</v>
      </c>
      <c r="R24" s="433">
        <f>'13A'!$AO$118</f>
        <v>0</v>
      </c>
      <c r="S24" s="433">
        <f>'14A'!$AO$118</f>
        <v>0</v>
      </c>
      <c r="T24" s="433">
        <f>'15A'!$AO$118</f>
        <v>0</v>
      </c>
      <c r="U24" s="433">
        <f>'16A'!$AO$118</f>
        <v>0</v>
      </c>
      <c r="V24" s="433">
        <f>'17A'!$AO$118</f>
        <v>0</v>
      </c>
      <c r="W24" s="433">
        <f>'18A'!$AO$118</f>
        <v>0</v>
      </c>
      <c r="X24" s="433">
        <f>'19A'!$AO$118</f>
        <v>0</v>
      </c>
      <c r="Y24" s="433">
        <f>'20A'!$AO$118</f>
        <v>0</v>
      </c>
      <c r="Z24" s="433">
        <f>'21A'!$AO$118</f>
        <v>0</v>
      </c>
      <c r="AA24" s="433">
        <f>'22A'!$AO$118</f>
        <v>0</v>
      </c>
      <c r="AB24" s="433">
        <f>'23A'!$AO$118</f>
        <v>0</v>
      </c>
      <c r="AC24" s="433">
        <f>'24A'!$AO$118</f>
        <v>0</v>
      </c>
      <c r="AD24" s="433">
        <f>'25A'!$AO$118</f>
        <v>0</v>
      </c>
      <c r="AE24" s="433">
        <f>'26A'!$AO$118</f>
        <v>0</v>
      </c>
      <c r="AF24" s="433">
        <f>'27A'!$AO$118</f>
        <v>0</v>
      </c>
      <c r="AG24" s="433">
        <f>'28A'!$AO$118</f>
        <v>0</v>
      </c>
      <c r="AH24" s="433">
        <f>'29A'!$AO$118</f>
        <v>0</v>
      </c>
      <c r="AI24" s="433">
        <f>'30A'!$AO$118</f>
        <v>0</v>
      </c>
    </row>
    <row r="25" spans="1:35" s="296" customFormat="1" ht="17.399999999999999">
      <c r="A25" s="310"/>
      <c r="B25" s="434" t="str">
        <f>CONCATENATE("T 0.8 Ø",'1A'!AC$116)</f>
        <v>T 0.8 Ø22,2</v>
      </c>
      <c r="C25" s="302" t="s">
        <v>276</v>
      </c>
      <c r="D25" s="309" t="s">
        <v>133</v>
      </c>
      <c r="E25" s="303">
        <f t="shared" si="0"/>
        <v>0</v>
      </c>
      <c r="F25" s="433">
        <f>'1A'!$AP$118</f>
        <v>0</v>
      </c>
      <c r="G25" s="433">
        <f>'2A'!$AP$118</f>
        <v>0</v>
      </c>
      <c r="H25" s="433">
        <f>'3A'!$AP$118</f>
        <v>0</v>
      </c>
      <c r="I25" s="433">
        <f>'4A'!$AP$118</f>
        <v>0</v>
      </c>
      <c r="J25" s="433">
        <f>'5A'!$AP$118</f>
        <v>0</v>
      </c>
      <c r="K25" s="433">
        <f>'6A'!$AP$118</f>
        <v>0</v>
      </c>
      <c r="L25" s="433">
        <f>'7A'!$AP$118</f>
        <v>0</v>
      </c>
      <c r="M25" s="433">
        <f>'8A'!$AP$118</f>
        <v>0</v>
      </c>
      <c r="N25" s="433">
        <f>'9A'!$AP$118</f>
        <v>0</v>
      </c>
      <c r="O25" s="433">
        <f>'10A'!$AP$118</f>
        <v>0</v>
      </c>
      <c r="P25" s="433">
        <f>'11A'!$AP$118</f>
        <v>0</v>
      </c>
      <c r="Q25" s="433">
        <f>'12A'!$AP$118</f>
        <v>0</v>
      </c>
      <c r="R25" s="433">
        <f>'13A'!$AP$118</f>
        <v>0</v>
      </c>
      <c r="S25" s="433">
        <f>'14A'!$AP$118</f>
        <v>0</v>
      </c>
      <c r="T25" s="433">
        <f>'15A'!$AP$118</f>
        <v>0</v>
      </c>
      <c r="U25" s="433">
        <f>'16A'!$AP$118</f>
        <v>0</v>
      </c>
      <c r="V25" s="433">
        <f>'17A'!$AP$118</f>
        <v>0</v>
      </c>
      <c r="W25" s="433">
        <f>'18A'!$AP$118</f>
        <v>0</v>
      </c>
      <c r="X25" s="433">
        <f>'19A'!$AP$118</f>
        <v>0</v>
      </c>
      <c r="Y25" s="433">
        <f>'20A'!$AP$118</f>
        <v>0</v>
      </c>
      <c r="Z25" s="433">
        <f>'21A'!$AP$118</f>
        <v>0</v>
      </c>
      <c r="AA25" s="433">
        <f>'22A'!$AP$118</f>
        <v>0</v>
      </c>
      <c r="AB25" s="433">
        <f>'23A'!$AP$118</f>
        <v>0</v>
      </c>
      <c r="AC25" s="433">
        <f>'24A'!$AP$118</f>
        <v>0</v>
      </c>
      <c r="AD25" s="433">
        <f>'25A'!$AP$118</f>
        <v>0</v>
      </c>
      <c r="AE25" s="433">
        <f>'26A'!$AP$118</f>
        <v>0</v>
      </c>
      <c r="AF25" s="433">
        <f>'27A'!$AP$118</f>
        <v>0</v>
      </c>
      <c r="AG25" s="433">
        <f>'28A'!$AP$118</f>
        <v>0</v>
      </c>
      <c r="AH25" s="433">
        <f>'29A'!$AP$118</f>
        <v>0</v>
      </c>
      <c r="AI25" s="433">
        <f>'30A'!$AP$118</f>
        <v>0</v>
      </c>
    </row>
    <row r="26" spans="1:35" s="306" customFormat="1" ht="17.399999999999999">
      <c r="A26" s="311"/>
      <c r="B26" s="434" t="str">
        <f>CONCATENATE("T 0.8 Ø",'1A'!AD$116)</f>
        <v>T 0.8 Ø25,4</v>
      </c>
      <c r="C26" s="302" t="s">
        <v>280</v>
      </c>
      <c r="D26" s="309" t="s">
        <v>133</v>
      </c>
      <c r="E26" s="303">
        <f t="shared" si="0"/>
        <v>0</v>
      </c>
      <c r="F26" s="433">
        <f>'1A'!$AQ$118</f>
        <v>0</v>
      </c>
      <c r="G26" s="433">
        <f>'2A'!$AQ$118</f>
        <v>0</v>
      </c>
      <c r="H26" s="433">
        <f>'3A'!$AQ$118</f>
        <v>0</v>
      </c>
      <c r="I26" s="433">
        <f>'4A'!$AQ$118</f>
        <v>0</v>
      </c>
      <c r="J26" s="433">
        <f>'5A'!$AQ$118</f>
        <v>0</v>
      </c>
      <c r="K26" s="433">
        <f>'6A'!$AQ$118</f>
        <v>0</v>
      </c>
      <c r="L26" s="433">
        <f>'7A'!$AQ$118</f>
        <v>0</v>
      </c>
      <c r="M26" s="433">
        <f>'8A'!$AQ$118</f>
        <v>0</v>
      </c>
      <c r="N26" s="433">
        <f>'9A'!$AQ$118</f>
        <v>0</v>
      </c>
      <c r="O26" s="433">
        <f>'10A'!$AQ$118</f>
        <v>0</v>
      </c>
      <c r="P26" s="433">
        <f>'11A'!$AQ$118</f>
        <v>0</v>
      </c>
      <c r="Q26" s="433">
        <f>'12A'!$AQ$118</f>
        <v>0</v>
      </c>
      <c r="R26" s="433">
        <f>'13A'!$AQ$118</f>
        <v>0</v>
      </c>
      <c r="S26" s="433">
        <f>'14A'!$AQ$118</f>
        <v>0</v>
      </c>
      <c r="T26" s="433">
        <f>'15A'!$AQ$118</f>
        <v>0</v>
      </c>
      <c r="U26" s="433">
        <f>'16A'!$AQ$118</f>
        <v>0</v>
      </c>
      <c r="V26" s="433">
        <f>'17A'!$AQ$118</f>
        <v>0</v>
      </c>
      <c r="W26" s="433">
        <f>'18A'!$AQ$118</f>
        <v>0</v>
      </c>
      <c r="X26" s="433">
        <f>'19A'!$AQ$118</f>
        <v>0</v>
      </c>
      <c r="Y26" s="433">
        <f>'20A'!$AQ$118</f>
        <v>0</v>
      </c>
      <c r="Z26" s="433">
        <f>'21A'!$AQ$118</f>
        <v>0</v>
      </c>
      <c r="AA26" s="433">
        <f>'22A'!$AQ$118</f>
        <v>0</v>
      </c>
      <c r="AB26" s="433">
        <f>'23A'!$AQ$118</f>
        <v>0</v>
      </c>
      <c r="AC26" s="433">
        <f>'24A'!$AQ$118</f>
        <v>0</v>
      </c>
      <c r="AD26" s="433">
        <f>'25A'!$AQ$118</f>
        <v>0</v>
      </c>
      <c r="AE26" s="433">
        <f>'26A'!$AQ$118</f>
        <v>0</v>
      </c>
      <c r="AF26" s="433">
        <f>'27A'!$AQ$118</f>
        <v>0</v>
      </c>
      <c r="AG26" s="433">
        <f>'28A'!$AQ$118</f>
        <v>0</v>
      </c>
      <c r="AH26" s="433">
        <f>'29A'!$AQ$118</f>
        <v>0</v>
      </c>
      <c r="AI26" s="433">
        <f>'30A'!$AQ$118</f>
        <v>0</v>
      </c>
    </row>
    <row r="27" spans="1:35" s="306" customFormat="1" ht="17.399999999999999">
      <c r="A27" s="312"/>
      <c r="B27" s="434" t="str">
        <f>CONCATENATE("T 0.8 Ø",'1A'!AE$116)</f>
        <v>T 0.8 Ø27</v>
      </c>
      <c r="C27" s="302" t="s">
        <v>413</v>
      </c>
      <c r="D27" s="309" t="s">
        <v>133</v>
      </c>
      <c r="E27" s="303">
        <f t="shared" si="0"/>
        <v>0</v>
      </c>
      <c r="F27" s="433">
        <f>'1A'!$AR$118</f>
        <v>0</v>
      </c>
      <c r="G27" s="433">
        <f>'2A'!$AR$118</f>
        <v>0</v>
      </c>
      <c r="H27" s="433">
        <f>'3A'!$AR$118</f>
        <v>0</v>
      </c>
      <c r="I27" s="433">
        <f>'4A'!$AR$118</f>
        <v>0</v>
      </c>
      <c r="J27" s="433">
        <f>'5A'!$AR$118</f>
        <v>0</v>
      </c>
      <c r="K27" s="433">
        <f>'6A'!$AR$118</f>
        <v>0</v>
      </c>
      <c r="L27" s="433">
        <f>'7A'!$AR$118</f>
        <v>0</v>
      </c>
      <c r="M27" s="433">
        <f>'8A'!$AR$118</f>
        <v>0</v>
      </c>
      <c r="N27" s="433">
        <f>'9A'!$AR$118</f>
        <v>0</v>
      </c>
      <c r="O27" s="433">
        <f>'10A'!$AR$118</f>
        <v>0</v>
      </c>
      <c r="P27" s="433">
        <f>'11A'!$AR$118</f>
        <v>0</v>
      </c>
      <c r="Q27" s="433">
        <f>'12A'!$AR$118</f>
        <v>0</v>
      </c>
      <c r="R27" s="433">
        <f>'13A'!$AR$118</f>
        <v>0</v>
      </c>
      <c r="S27" s="433">
        <f>'14A'!$AR$118</f>
        <v>0</v>
      </c>
      <c r="T27" s="433">
        <f>'15A'!$AR$118</f>
        <v>0</v>
      </c>
      <c r="U27" s="433">
        <f>'16A'!$AR$118</f>
        <v>0</v>
      </c>
      <c r="V27" s="433">
        <f>'17A'!$AR$118</f>
        <v>0</v>
      </c>
      <c r="W27" s="433">
        <f>'18A'!$AR$118</f>
        <v>0</v>
      </c>
      <c r="X27" s="433">
        <f>'19A'!$AR$118</f>
        <v>0</v>
      </c>
      <c r="Y27" s="433">
        <f>'20A'!$AR$118</f>
        <v>0</v>
      </c>
      <c r="Z27" s="433">
        <f>'21A'!$AR$118</f>
        <v>0</v>
      </c>
      <c r="AA27" s="433">
        <f>'22A'!$AR$118</f>
        <v>0</v>
      </c>
      <c r="AB27" s="433">
        <f>'23A'!$AR$118</f>
        <v>0</v>
      </c>
      <c r="AC27" s="433">
        <f>'24A'!$AR$118</f>
        <v>0</v>
      </c>
      <c r="AD27" s="433">
        <f>'25A'!$AR$118</f>
        <v>0</v>
      </c>
      <c r="AE27" s="433">
        <f>'26A'!$AR$118</f>
        <v>0</v>
      </c>
      <c r="AF27" s="433">
        <f>'27A'!$AR$118</f>
        <v>0</v>
      </c>
      <c r="AG27" s="433">
        <f>'28A'!$AR$118</f>
        <v>0</v>
      </c>
      <c r="AH27" s="433">
        <f>'29A'!$AR$118</f>
        <v>0</v>
      </c>
      <c r="AI27" s="433">
        <f>'30A'!$AR$118</f>
        <v>0</v>
      </c>
    </row>
    <row r="28" spans="1:35" s="307" customFormat="1" ht="17.399999999999999">
      <c r="A28" s="312"/>
      <c r="B28" s="434" t="str">
        <f>CONCATENATE("T 0.8 Ø",'1A'!AF$116)</f>
        <v>T 0.8 Ø31,8</v>
      </c>
      <c r="C28" s="302" t="s">
        <v>414</v>
      </c>
      <c r="D28" s="309" t="s">
        <v>133</v>
      </c>
      <c r="E28" s="303">
        <f t="shared" si="0"/>
        <v>0</v>
      </c>
      <c r="F28" s="433">
        <f>'1A'!$AS$118</f>
        <v>0</v>
      </c>
      <c r="G28" s="433">
        <f>'2A'!$AS$118</f>
        <v>0</v>
      </c>
      <c r="H28" s="433">
        <f>'3A'!$AS$118</f>
        <v>0</v>
      </c>
      <c r="I28" s="433">
        <f>'4A'!$AS$118</f>
        <v>0</v>
      </c>
      <c r="J28" s="433">
        <f>'5A'!$AS$118</f>
        <v>0</v>
      </c>
      <c r="K28" s="433">
        <f>'6A'!$AS$118</f>
        <v>0</v>
      </c>
      <c r="L28" s="433">
        <f>'7A'!$AS$118</f>
        <v>0</v>
      </c>
      <c r="M28" s="433">
        <f>'8A'!$AS$118</f>
        <v>0</v>
      </c>
      <c r="N28" s="433">
        <f>'9A'!$AS$118</f>
        <v>0</v>
      </c>
      <c r="O28" s="433">
        <f>'10A'!$AS$118</f>
        <v>0</v>
      </c>
      <c r="P28" s="433">
        <f>'11A'!$AS$118</f>
        <v>0</v>
      </c>
      <c r="Q28" s="433">
        <f>'12A'!$AS$118</f>
        <v>0</v>
      </c>
      <c r="R28" s="433">
        <f>'13A'!$AS$118</f>
        <v>0</v>
      </c>
      <c r="S28" s="433">
        <f>'14A'!$AS$118</f>
        <v>0</v>
      </c>
      <c r="T28" s="433">
        <f>'15A'!$AS$118</f>
        <v>0</v>
      </c>
      <c r="U28" s="433">
        <f>'16A'!$AS$118</f>
        <v>0</v>
      </c>
      <c r="V28" s="433">
        <f>'17A'!$AS$118</f>
        <v>0</v>
      </c>
      <c r="W28" s="433">
        <f>'18A'!$AS$118</f>
        <v>0</v>
      </c>
      <c r="X28" s="433">
        <f>'19A'!$AS$118</f>
        <v>0</v>
      </c>
      <c r="Y28" s="433">
        <f>'20A'!$AS$118</f>
        <v>0</v>
      </c>
      <c r="Z28" s="433">
        <f>'21A'!$AS$118</f>
        <v>0</v>
      </c>
      <c r="AA28" s="433">
        <f>'22A'!$AS$118</f>
        <v>0</v>
      </c>
      <c r="AB28" s="433">
        <f>'23A'!$AS$118</f>
        <v>0</v>
      </c>
      <c r="AC28" s="433">
        <f>'24A'!$AS$118</f>
        <v>0</v>
      </c>
      <c r="AD28" s="433">
        <f>'25A'!$AS$118</f>
        <v>0</v>
      </c>
      <c r="AE28" s="433">
        <f>'26A'!$AS$118</f>
        <v>0</v>
      </c>
      <c r="AF28" s="433">
        <f>'27A'!$AS$118</f>
        <v>0</v>
      </c>
      <c r="AG28" s="433">
        <f>'28A'!$AS$118</f>
        <v>0</v>
      </c>
      <c r="AH28" s="433">
        <f>'29A'!$AS$118</f>
        <v>0</v>
      </c>
      <c r="AI28" s="433">
        <f>'30A'!$AS$118</f>
        <v>0</v>
      </c>
    </row>
    <row r="29" spans="1:35" ht="17.399999999999999">
      <c r="A29" s="313"/>
      <c r="B29" s="434" t="str">
        <f>CONCATENATE("T 0.8 Ø",'1A'!AG$116)</f>
        <v>T 0.8 Ø34</v>
      </c>
      <c r="C29" s="302" t="s">
        <v>415</v>
      </c>
      <c r="D29" s="309" t="s">
        <v>133</v>
      </c>
      <c r="E29" s="303">
        <f t="shared" si="0"/>
        <v>0</v>
      </c>
      <c r="F29" s="433">
        <f>'1A'!$AT$118</f>
        <v>0</v>
      </c>
      <c r="G29" s="433">
        <f>'2A'!$AT$118</f>
        <v>0</v>
      </c>
      <c r="H29" s="433">
        <f>'3A'!$AT$118</f>
        <v>0</v>
      </c>
      <c r="I29" s="433">
        <f>'4A'!$AT$118</f>
        <v>0</v>
      </c>
      <c r="J29" s="433">
        <f>'5A'!$AT$118</f>
        <v>0</v>
      </c>
      <c r="K29" s="433">
        <f>'6A'!$AT$118</f>
        <v>0</v>
      </c>
      <c r="L29" s="433">
        <f>'7A'!$AT$118</f>
        <v>0</v>
      </c>
      <c r="M29" s="433">
        <f>'8A'!$AT$118</f>
        <v>0</v>
      </c>
      <c r="N29" s="433">
        <f>'9A'!$AT$118</f>
        <v>0</v>
      </c>
      <c r="O29" s="433">
        <f>'10A'!$AT$118</f>
        <v>0</v>
      </c>
      <c r="P29" s="433">
        <f>'11A'!$AT$118</f>
        <v>0</v>
      </c>
      <c r="Q29" s="433">
        <f>'12A'!$AT$118</f>
        <v>0</v>
      </c>
      <c r="R29" s="433">
        <f>'13A'!$AT$118</f>
        <v>0</v>
      </c>
      <c r="S29" s="433">
        <f>'14A'!$AT$118</f>
        <v>0</v>
      </c>
      <c r="T29" s="433">
        <f>'15A'!$AT$118</f>
        <v>0</v>
      </c>
      <c r="U29" s="433">
        <f>'16A'!$AT$118</f>
        <v>0</v>
      </c>
      <c r="V29" s="433">
        <f>'17A'!$AT$118</f>
        <v>0</v>
      </c>
      <c r="W29" s="433">
        <f>'18A'!$AT$118</f>
        <v>0</v>
      </c>
      <c r="X29" s="433">
        <f>'19A'!$AT$118</f>
        <v>0</v>
      </c>
      <c r="Y29" s="433">
        <f>'20A'!$AT$118</f>
        <v>0</v>
      </c>
      <c r="Z29" s="433">
        <f>'21A'!$AT$118</f>
        <v>0</v>
      </c>
      <c r="AA29" s="433">
        <f>'22A'!$AT$118</f>
        <v>0</v>
      </c>
      <c r="AB29" s="433">
        <f>'23A'!$AT$118</f>
        <v>0</v>
      </c>
      <c r="AC29" s="433">
        <f>'24A'!$AT$118</f>
        <v>0</v>
      </c>
      <c r="AD29" s="433">
        <f>'25A'!$AT$118</f>
        <v>0</v>
      </c>
      <c r="AE29" s="433">
        <f>'26A'!$AT$118</f>
        <v>0</v>
      </c>
      <c r="AF29" s="433">
        <f>'27A'!$AT$118</f>
        <v>0</v>
      </c>
      <c r="AG29" s="433">
        <f>'28A'!$AT$118</f>
        <v>0</v>
      </c>
      <c r="AH29" s="433">
        <f>'29A'!$AT$118</f>
        <v>0</v>
      </c>
      <c r="AI29" s="433">
        <f>'30A'!$AT$118</f>
        <v>0</v>
      </c>
    </row>
    <row r="30" spans="1:35" ht="17.399999999999999">
      <c r="A30" s="314"/>
      <c r="B30" s="434" t="str">
        <f>CONCATENATE("T 0.8 Ø",'1A'!AH$116)</f>
        <v>T 0.8 Ø42</v>
      </c>
      <c r="C30" s="302" t="s">
        <v>416</v>
      </c>
      <c r="D30" s="309" t="s">
        <v>133</v>
      </c>
      <c r="E30" s="303">
        <f t="shared" si="0"/>
        <v>0</v>
      </c>
      <c r="F30" s="433">
        <f>'1A'!$AU$118</f>
        <v>0</v>
      </c>
      <c r="G30" s="433">
        <f>'2A'!$AU$118</f>
        <v>0</v>
      </c>
      <c r="H30" s="433">
        <f>'3A'!$AU$118</f>
        <v>0</v>
      </c>
      <c r="I30" s="433">
        <f>'4A'!$AU$118</f>
        <v>0</v>
      </c>
      <c r="J30" s="433">
        <f>'5A'!$AU$118</f>
        <v>0</v>
      </c>
      <c r="K30" s="433">
        <f>'6A'!$AU$118</f>
        <v>0</v>
      </c>
      <c r="L30" s="433">
        <f>'7A'!$AU$118</f>
        <v>0</v>
      </c>
      <c r="M30" s="433">
        <f>'8A'!$AU$118</f>
        <v>0</v>
      </c>
      <c r="N30" s="433">
        <f>'9A'!$AU$118</f>
        <v>0</v>
      </c>
      <c r="O30" s="433">
        <f>'10A'!$AU$118</f>
        <v>0</v>
      </c>
      <c r="P30" s="433">
        <f>'11A'!$AU$118</f>
        <v>0</v>
      </c>
      <c r="Q30" s="433">
        <f>'12A'!$AU$118</f>
        <v>0</v>
      </c>
      <c r="R30" s="433">
        <f>'13A'!$AU$118</f>
        <v>0</v>
      </c>
      <c r="S30" s="433">
        <f>'14A'!$AU$118</f>
        <v>0</v>
      </c>
      <c r="T30" s="433">
        <f>'15A'!$AU$118</f>
        <v>0</v>
      </c>
      <c r="U30" s="433">
        <f>'16A'!$AU$118</f>
        <v>0</v>
      </c>
      <c r="V30" s="433">
        <f>'17A'!$AU$118</f>
        <v>0</v>
      </c>
      <c r="W30" s="433">
        <f>'18A'!$AU$118</f>
        <v>0</v>
      </c>
      <c r="X30" s="433">
        <f>'19A'!$AU$118</f>
        <v>0</v>
      </c>
      <c r="Y30" s="433">
        <f>'20A'!$AU$118</f>
        <v>0</v>
      </c>
      <c r="Z30" s="433">
        <f>'21A'!$AU$118</f>
        <v>0</v>
      </c>
      <c r="AA30" s="433">
        <f>'22A'!$AU$118</f>
        <v>0</v>
      </c>
      <c r="AB30" s="433">
        <f>'23A'!$AU$118</f>
        <v>0</v>
      </c>
      <c r="AC30" s="433">
        <f>'24A'!$AU$118</f>
        <v>0</v>
      </c>
      <c r="AD30" s="433">
        <f>'25A'!$AU$118</f>
        <v>0</v>
      </c>
      <c r="AE30" s="433">
        <f>'26A'!$AU$118</f>
        <v>0</v>
      </c>
      <c r="AF30" s="433">
        <f>'27A'!$AU$118</f>
        <v>0</v>
      </c>
      <c r="AG30" s="433">
        <f>'28A'!$AU$118</f>
        <v>0</v>
      </c>
      <c r="AH30" s="433">
        <f>'29A'!$AU$118</f>
        <v>0</v>
      </c>
      <c r="AI30" s="433">
        <f>'30A'!$AU$118</f>
        <v>0</v>
      </c>
    </row>
    <row r="31" spans="1:35" ht="17.399999999999999">
      <c r="A31" s="314"/>
      <c r="B31" s="434" t="str">
        <f>CONCATENATE("T 0.8 Ø",'1A'!AI$116)</f>
        <v>T 0.8 Ø49</v>
      </c>
      <c r="C31" s="302" t="s">
        <v>417</v>
      </c>
      <c r="D31" s="309" t="s">
        <v>133</v>
      </c>
      <c r="E31" s="303">
        <f t="shared" si="0"/>
        <v>0</v>
      </c>
      <c r="F31" s="433">
        <f>'1A'!$AV$118</f>
        <v>0</v>
      </c>
      <c r="G31" s="433">
        <f>'2A'!$AV$118</f>
        <v>0</v>
      </c>
      <c r="H31" s="433">
        <f>'3A'!$AV$118</f>
        <v>0</v>
      </c>
      <c r="I31" s="433">
        <f>'4A'!$AV$118</f>
        <v>0</v>
      </c>
      <c r="J31" s="433">
        <f>'5A'!$AV$118</f>
        <v>0</v>
      </c>
      <c r="K31" s="433">
        <f>'6A'!$AV$118</f>
        <v>0</v>
      </c>
      <c r="L31" s="433">
        <f>'7A'!$AV$118</f>
        <v>0</v>
      </c>
      <c r="M31" s="433">
        <f>'8A'!$AV$118</f>
        <v>0</v>
      </c>
      <c r="N31" s="433">
        <f>'9A'!$AV$118</f>
        <v>0</v>
      </c>
      <c r="O31" s="433">
        <f>'10A'!$AV$118</f>
        <v>0</v>
      </c>
      <c r="P31" s="433">
        <f>'11A'!$AV$118</f>
        <v>0</v>
      </c>
      <c r="Q31" s="433">
        <f>'12A'!$AV$118</f>
        <v>0</v>
      </c>
      <c r="R31" s="433">
        <f>'13A'!$AV$118</f>
        <v>0</v>
      </c>
      <c r="S31" s="433">
        <f>'14A'!$AV$118</f>
        <v>0</v>
      </c>
      <c r="T31" s="433">
        <f>'15A'!$AV$118</f>
        <v>0</v>
      </c>
      <c r="U31" s="433">
        <f>'16A'!$AV$118</f>
        <v>0</v>
      </c>
      <c r="V31" s="433">
        <f>'17A'!$AV$118</f>
        <v>0</v>
      </c>
      <c r="W31" s="433">
        <f>'18A'!$AV$118</f>
        <v>0</v>
      </c>
      <c r="X31" s="433">
        <f>'19A'!$AV$118</f>
        <v>0</v>
      </c>
      <c r="Y31" s="433">
        <f>'20A'!$AV$118</f>
        <v>0</v>
      </c>
      <c r="Z31" s="433">
        <f>'21A'!$AV$118</f>
        <v>0</v>
      </c>
      <c r="AA31" s="433">
        <f>'22A'!$AV$118</f>
        <v>0</v>
      </c>
      <c r="AB31" s="433">
        <f>'23A'!$AV$118</f>
        <v>0</v>
      </c>
      <c r="AC31" s="433">
        <f>'24A'!$AV$118</f>
        <v>0</v>
      </c>
      <c r="AD31" s="433">
        <f>'25A'!$AV$118</f>
        <v>0</v>
      </c>
      <c r="AE31" s="433">
        <f>'26A'!$AV$118</f>
        <v>0</v>
      </c>
      <c r="AF31" s="433">
        <f>'27A'!$AV$118</f>
        <v>0</v>
      </c>
      <c r="AG31" s="433">
        <f>'28A'!$AV$118</f>
        <v>0</v>
      </c>
      <c r="AH31" s="433">
        <f>'29A'!$AV$118</f>
        <v>0</v>
      </c>
      <c r="AI31" s="433">
        <f>'30A'!$AV$118</f>
        <v>0</v>
      </c>
    </row>
    <row r="32" spans="1:35" ht="17.399999999999999">
      <c r="A32" s="314"/>
      <c r="B32" s="434" t="str">
        <f>CONCATENATE("T 0.8 Ø",'1A'!AJ$116)</f>
        <v>T 0.8 Ø60</v>
      </c>
      <c r="C32" s="302" t="s">
        <v>418</v>
      </c>
      <c r="D32" s="309" t="s">
        <v>133</v>
      </c>
      <c r="E32" s="303">
        <f t="shared" si="0"/>
        <v>0</v>
      </c>
      <c r="F32" s="433">
        <f>'1A'!$AW$118</f>
        <v>0</v>
      </c>
      <c r="G32" s="433">
        <f>'2A'!$AW$118</f>
        <v>0</v>
      </c>
      <c r="H32" s="433">
        <f>'3A'!$AW$118</f>
        <v>0</v>
      </c>
      <c r="I32" s="433">
        <f>'4A'!$AW$118</f>
        <v>0</v>
      </c>
      <c r="J32" s="433">
        <f>'5A'!$AW$118</f>
        <v>0</v>
      </c>
      <c r="K32" s="433">
        <f>'6A'!$AW$118</f>
        <v>0</v>
      </c>
      <c r="L32" s="433">
        <f>'7A'!$AW$118</f>
        <v>0</v>
      </c>
      <c r="M32" s="433">
        <f>'8A'!$AW$118</f>
        <v>0</v>
      </c>
      <c r="N32" s="433">
        <f>'9A'!$AW$118</f>
        <v>0</v>
      </c>
      <c r="O32" s="433">
        <f>'10A'!$AW$118</f>
        <v>0</v>
      </c>
      <c r="P32" s="433">
        <f>'11A'!$AW$118</f>
        <v>0</v>
      </c>
      <c r="Q32" s="433">
        <f>'12A'!$AW$118</f>
        <v>0</v>
      </c>
      <c r="R32" s="433">
        <f>'13A'!$AW$118</f>
        <v>0</v>
      </c>
      <c r="S32" s="433">
        <f>'14A'!$AW$118</f>
        <v>0</v>
      </c>
      <c r="T32" s="433">
        <f>'15A'!$AW$118</f>
        <v>0</v>
      </c>
      <c r="U32" s="433">
        <f>'16A'!$AW$118</f>
        <v>0</v>
      </c>
      <c r="V32" s="433">
        <f>'17A'!$AW$118</f>
        <v>0</v>
      </c>
      <c r="W32" s="433">
        <f>'18A'!$AW$118</f>
        <v>0</v>
      </c>
      <c r="X32" s="433">
        <f>'19A'!$AW$118</f>
        <v>0</v>
      </c>
      <c r="Y32" s="433">
        <f>'20A'!$AW$118</f>
        <v>0</v>
      </c>
      <c r="Z32" s="433">
        <f>'21A'!$AW$118</f>
        <v>0</v>
      </c>
      <c r="AA32" s="433">
        <f>'22A'!$AW$118</f>
        <v>0</v>
      </c>
      <c r="AB32" s="433">
        <f>'23A'!$AW$118</f>
        <v>0</v>
      </c>
      <c r="AC32" s="433">
        <f>'24A'!$AW$118</f>
        <v>0</v>
      </c>
      <c r="AD32" s="433">
        <f>'25A'!$AW$118</f>
        <v>0</v>
      </c>
      <c r="AE32" s="433">
        <f>'26A'!$AW$118</f>
        <v>0</v>
      </c>
      <c r="AF32" s="433">
        <f>'27A'!$AW$118</f>
        <v>0</v>
      </c>
      <c r="AG32" s="433">
        <f>'28A'!$AW$118</f>
        <v>0</v>
      </c>
      <c r="AH32" s="433">
        <f>'29A'!$AW$118</f>
        <v>0</v>
      </c>
      <c r="AI32" s="433">
        <f>'30A'!$AW$118</f>
        <v>0</v>
      </c>
    </row>
    <row r="33" spans="1:35" ht="17.399999999999999">
      <c r="A33" s="314"/>
      <c r="B33" s="434" t="str">
        <f>CONCATENATE("T 0.8 Ø",'1A'!AK$116)</f>
        <v>T 0.8 Ø</v>
      </c>
      <c r="C33" s="302" t="s">
        <v>419</v>
      </c>
      <c r="D33" s="309" t="s">
        <v>133</v>
      </c>
      <c r="E33" s="303">
        <f t="shared" si="0"/>
        <v>0</v>
      </c>
      <c r="F33" s="433">
        <f>'1A'!$AX$118</f>
        <v>0</v>
      </c>
      <c r="G33" s="433">
        <f>'2A'!$AX$118</f>
        <v>0</v>
      </c>
      <c r="H33" s="433">
        <f>'3A'!$AX$118</f>
        <v>0</v>
      </c>
      <c r="I33" s="433">
        <f>'4A'!$AX$118</f>
        <v>0</v>
      </c>
      <c r="J33" s="433">
        <f>'5A'!$AX$118</f>
        <v>0</v>
      </c>
      <c r="K33" s="433">
        <f>'6A'!$AX$118</f>
        <v>0</v>
      </c>
      <c r="L33" s="433">
        <f>'7A'!$AX$118</f>
        <v>0</v>
      </c>
      <c r="M33" s="433">
        <f>'8A'!$AX$118</f>
        <v>0</v>
      </c>
      <c r="N33" s="433">
        <f>'9A'!$AX$118</f>
        <v>0</v>
      </c>
      <c r="O33" s="433">
        <f>'10A'!$AX$118</f>
        <v>0</v>
      </c>
      <c r="P33" s="433">
        <f>'11A'!$AX$118</f>
        <v>0</v>
      </c>
      <c r="Q33" s="433">
        <f>'12A'!$AX$118</f>
        <v>0</v>
      </c>
      <c r="R33" s="433">
        <f>'13A'!$AX$118</f>
        <v>0</v>
      </c>
      <c r="S33" s="433">
        <f>'14A'!$AX$118</f>
        <v>0</v>
      </c>
      <c r="T33" s="433">
        <f>'15A'!$AX$118</f>
        <v>0</v>
      </c>
      <c r="U33" s="433">
        <f>'16A'!$AX$118</f>
        <v>0</v>
      </c>
      <c r="V33" s="433">
        <f>'17A'!$AX$118</f>
        <v>0</v>
      </c>
      <c r="W33" s="433">
        <f>'18A'!$AX$118</f>
        <v>0</v>
      </c>
      <c r="X33" s="433">
        <f>'19A'!$AX$118</f>
        <v>0</v>
      </c>
      <c r="Y33" s="433">
        <f>'20A'!$AX$118</f>
        <v>0</v>
      </c>
      <c r="Z33" s="433">
        <f>'21A'!$AX$118</f>
        <v>0</v>
      </c>
      <c r="AA33" s="433">
        <f>'22A'!$AX$118</f>
        <v>0</v>
      </c>
      <c r="AB33" s="433">
        <f>'23A'!$AX$118</f>
        <v>0</v>
      </c>
      <c r="AC33" s="433">
        <f>'24A'!$AX$118</f>
        <v>0</v>
      </c>
      <c r="AD33" s="433">
        <f>'25A'!$AX$118</f>
        <v>0</v>
      </c>
      <c r="AE33" s="433">
        <f>'26A'!$AX$118</f>
        <v>0</v>
      </c>
      <c r="AF33" s="433">
        <f>'27A'!$AX$118</f>
        <v>0</v>
      </c>
      <c r="AG33" s="433">
        <f>'28A'!$AX$118</f>
        <v>0</v>
      </c>
      <c r="AH33" s="433">
        <f>'29A'!$AX$118</f>
        <v>0</v>
      </c>
      <c r="AI33" s="433">
        <f>'30A'!$AX$118</f>
        <v>0</v>
      </c>
    </row>
    <row r="34" spans="1:35" ht="17.399999999999999">
      <c r="A34" s="314"/>
      <c r="B34" s="434" t="str">
        <f>CONCATENATE("T 0.8 Ø",'1A'!AL$116)</f>
        <v>T 0.8 Ø</v>
      </c>
      <c r="C34" s="302" t="s">
        <v>420</v>
      </c>
      <c r="D34" s="309" t="s">
        <v>133</v>
      </c>
      <c r="E34" s="303">
        <f t="shared" si="0"/>
        <v>0</v>
      </c>
      <c r="F34" s="433">
        <f>'1A'!$AY$118</f>
        <v>0</v>
      </c>
      <c r="G34" s="433">
        <f>'2A'!$AY$118</f>
        <v>0</v>
      </c>
      <c r="H34" s="433">
        <f>'3A'!$AY$118</f>
        <v>0</v>
      </c>
      <c r="I34" s="433">
        <f>'4A'!$AY$118</f>
        <v>0</v>
      </c>
      <c r="J34" s="433">
        <f>'5A'!$AY$118</f>
        <v>0</v>
      </c>
      <c r="K34" s="433">
        <f>'6A'!$AY$118</f>
        <v>0</v>
      </c>
      <c r="L34" s="433">
        <f>'7A'!$AY$118</f>
        <v>0</v>
      </c>
      <c r="M34" s="433">
        <f>'8A'!$AY$118</f>
        <v>0</v>
      </c>
      <c r="N34" s="433">
        <f>'9A'!$AY$118</f>
        <v>0</v>
      </c>
      <c r="O34" s="433">
        <f>'10A'!$AY$118</f>
        <v>0</v>
      </c>
      <c r="P34" s="433">
        <f>'11A'!$AY$118</f>
        <v>0</v>
      </c>
      <c r="Q34" s="433">
        <f>'12A'!$AY$118</f>
        <v>0</v>
      </c>
      <c r="R34" s="433">
        <f>'13A'!$AY$118</f>
        <v>0</v>
      </c>
      <c r="S34" s="433">
        <f>'14A'!$AY$118</f>
        <v>0</v>
      </c>
      <c r="T34" s="433">
        <f>'15A'!$AY$118</f>
        <v>0</v>
      </c>
      <c r="U34" s="433">
        <f>'16A'!$AY$118</f>
        <v>0</v>
      </c>
      <c r="V34" s="433">
        <f>'17A'!$AY$118</f>
        <v>0</v>
      </c>
      <c r="W34" s="433">
        <f>'18A'!$AY$118</f>
        <v>0</v>
      </c>
      <c r="X34" s="433">
        <f>'19A'!$AY$118</f>
        <v>0</v>
      </c>
      <c r="Y34" s="433">
        <f>'20A'!$AY$118</f>
        <v>0</v>
      </c>
      <c r="Z34" s="433">
        <f>'21A'!$AY$118</f>
        <v>0</v>
      </c>
      <c r="AA34" s="433">
        <f>'22A'!$AY$118</f>
        <v>0</v>
      </c>
      <c r="AB34" s="433">
        <f>'23A'!$AY$118</f>
        <v>0</v>
      </c>
      <c r="AC34" s="433">
        <f>'24A'!$AY$118</f>
        <v>0</v>
      </c>
      <c r="AD34" s="433">
        <f>'25A'!$AY$118</f>
        <v>0</v>
      </c>
      <c r="AE34" s="433">
        <f>'26A'!$AY$118</f>
        <v>0</v>
      </c>
      <c r="AF34" s="433">
        <f>'27A'!$AY$118</f>
        <v>0</v>
      </c>
      <c r="AG34" s="433">
        <f>'28A'!$AY$118</f>
        <v>0</v>
      </c>
      <c r="AH34" s="433">
        <f>'29A'!$AY$118</f>
        <v>0</v>
      </c>
      <c r="AI34" s="433">
        <f>'30A'!$AY$118</f>
        <v>0</v>
      </c>
    </row>
    <row r="35" spans="1:35" ht="17.399999999999999">
      <c r="A35" s="314"/>
      <c r="B35" s="434" t="str">
        <f>CONCATENATE("T 1.0 Ø",'1A'!AA$116)</f>
        <v>T 1.0 Ø19</v>
      </c>
      <c r="C35" s="302" t="s">
        <v>421</v>
      </c>
      <c r="D35" s="309" t="s">
        <v>133</v>
      </c>
      <c r="E35" s="303">
        <f t="shared" si="0"/>
        <v>0</v>
      </c>
      <c r="F35" s="433">
        <f>'1A'!$AN$119</f>
        <v>0</v>
      </c>
      <c r="G35" s="433">
        <f>'2A'!$AN$119</f>
        <v>0</v>
      </c>
      <c r="H35" s="433">
        <f>'3A'!$AN$119</f>
        <v>0</v>
      </c>
      <c r="I35" s="433">
        <f>'4A'!$AN$119</f>
        <v>0</v>
      </c>
      <c r="J35" s="433">
        <f>'5A'!$AN$119</f>
        <v>0</v>
      </c>
      <c r="K35" s="433">
        <f>'6A'!$AN$119</f>
        <v>0</v>
      </c>
      <c r="L35" s="433">
        <f>'7A'!$AN$119</f>
        <v>0</v>
      </c>
      <c r="M35" s="433">
        <f>'8A'!$AN$119</f>
        <v>0</v>
      </c>
      <c r="N35" s="433">
        <f>'9A'!$AN$119</f>
        <v>0</v>
      </c>
      <c r="O35" s="433">
        <f>'10A'!$AN$119</f>
        <v>0</v>
      </c>
      <c r="P35" s="433">
        <f>'11A'!$AN$119</f>
        <v>0</v>
      </c>
      <c r="Q35" s="433">
        <f>'12A'!$AN$119</f>
        <v>0</v>
      </c>
      <c r="R35" s="433">
        <f>'13A'!$AN$119</f>
        <v>0</v>
      </c>
      <c r="S35" s="433">
        <f>'14A'!$AN$119</f>
        <v>0</v>
      </c>
      <c r="T35" s="433">
        <f>'15A'!$AN$119</f>
        <v>0</v>
      </c>
      <c r="U35" s="433">
        <f>'16A'!$AN$119</f>
        <v>0</v>
      </c>
      <c r="V35" s="433">
        <f>'17A'!$AN$119</f>
        <v>0</v>
      </c>
      <c r="W35" s="433">
        <f>'18A'!$AN$119</f>
        <v>0</v>
      </c>
      <c r="X35" s="433">
        <f>'19A'!$AN$119</f>
        <v>0</v>
      </c>
      <c r="Y35" s="433">
        <f>'20A'!$AN$119</f>
        <v>0</v>
      </c>
      <c r="Z35" s="433">
        <f>'21A'!$AN$119</f>
        <v>0</v>
      </c>
      <c r="AA35" s="433">
        <f>'22A'!$AN$119</f>
        <v>0</v>
      </c>
      <c r="AB35" s="433">
        <f>'23A'!$AN$119</f>
        <v>0</v>
      </c>
      <c r="AC35" s="433">
        <f>'24A'!$AN$119</f>
        <v>0</v>
      </c>
      <c r="AD35" s="433">
        <f>'25A'!$AN$119</f>
        <v>0</v>
      </c>
      <c r="AE35" s="433">
        <f>'26A'!$AN$119</f>
        <v>0</v>
      </c>
      <c r="AF35" s="433">
        <f>'27A'!$AN$119</f>
        <v>0</v>
      </c>
      <c r="AG35" s="433">
        <f>'28A'!$AN$119</f>
        <v>0</v>
      </c>
      <c r="AH35" s="433">
        <f>'29A'!$AN$119</f>
        <v>0</v>
      </c>
      <c r="AI35" s="433">
        <f>'30A'!$AN$119</f>
        <v>0</v>
      </c>
    </row>
    <row r="36" spans="1:35" ht="17.399999999999999">
      <c r="A36" s="314"/>
      <c r="B36" s="434" t="str">
        <f>CONCATENATE("T 1.0 Ø",'1A'!AB$116)</f>
        <v>T 1.0 Ø21</v>
      </c>
      <c r="C36" s="302" t="s">
        <v>422</v>
      </c>
      <c r="D36" s="309" t="s">
        <v>133</v>
      </c>
      <c r="E36" s="303">
        <f t="shared" si="0"/>
        <v>0</v>
      </c>
      <c r="F36" s="433">
        <f>'1A'!$AO$119</f>
        <v>0</v>
      </c>
      <c r="G36" s="433">
        <f>'2A'!$AO$119</f>
        <v>0</v>
      </c>
      <c r="H36" s="433">
        <f>'3A'!$AO$119</f>
        <v>0</v>
      </c>
      <c r="I36" s="433">
        <f>'4A'!$AO$119</f>
        <v>0</v>
      </c>
      <c r="J36" s="433">
        <f>'5A'!$AO$119</f>
        <v>0</v>
      </c>
      <c r="K36" s="433">
        <f>'6A'!$AO$119</f>
        <v>0</v>
      </c>
      <c r="L36" s="433">
        <f>'7A'!$AO$119</f>
        <v>0</v>
      </c>
      <c r="M36" s="433">
        <f>'8A'!$AO$119</f>
        <v>0</v>
      </c>
      <c r="N36" s="433">
        <f>'9A'!$AO$119</f>
        <v>0</v>
      </c>
      <c r="O36" s="433">
        <f>'10A'!$AO$119</f>
        <v>0</v>
      </c>
      <c r="P36" s="433">
        <f>'11A'!$AO$119</f>
        <v>0</v>
      </c>
      <c r="Q36" s="433">
        <f>'12A'!$AO$119</f>
        <v>0</v>
      </c>
      <c r="R36" s="433">
        <f>'13A'!$AO$119</f>
        <v>0</v>
      </c>
      <c r="S36" s="433">
        <f>'14A'!$AO$119</f>
        <v>0</v>
      </c>
      <c r="T36" s="433">
        <f>'15A'!$AO$119</f>
        <v>0</v>
      </c>
      <c r="U36" s="433">
        <f>'16A'!$AO$119</f>
        <v>0</v>
      </c>
      <c r="V36" s="433">
        <f>'17A'!$AO$119</f>
        <v>0</v>
      </c>
      <c r="W36" s="433">
        <f>'18A'!$AO$119</f>
        <v>0</v>
      </c>
      <c r="X36" s="433">
        <f>'19A'!$AO$119</f>
        <v>0</v>
      </c>
      <c r="Y36" s="433">
        <f>'20A'!$AO$119</f>
        <v>0</v>
      </c>
      <c r="Z36" s="433">
        <f>'21A'!$AO$119</f>
        <v>0</v>
      </c>
      <c r="AA36" s="433">
        <f>'22A'!$AO$119</f>
        <v>0</v>
      </c>
      <c r="AB36" s="433">
        <f>'23A'!$AO$119</f>
        <v>0</v>
      </c>
      <c r="AC36" s="433">
        <f>'24A'!$AO$119</f>
        <v>0</v>
      </c>
      <c r="AD36" s="433">
        <f>'25A'!$AO$119</f>
        <v>0</v>
      </c>
      <c r="AE36" s="433">
        <f>'26A'!$AO$119</f>
        <v>0</v>
      </c>
      <c r="AF36" s="433">
        <f>'27A'!$AO$119</f>
        <v>0</v>
      </c>
      <c r="AG36" s="433">
        <f>'28A'!$AO$119</f>
        <v>0</v>
      </c>
      <c r="AH36" s="433">
        <f>'29A'!$AO$119</f>
        <v>0</v>
      </c>
      <c r="AI36" s="433">
        <f>'30A'!$AO$119</f>
        <v>0</v>
      </c>
    </row>
    <row r="37" spans="1:35" ht="17.399999999999999">
      <c r="A37" s="314"/>
      <c r="B37" s="434" t="str">
        <f>CONCATENATE("T 1.0 Ø",'1A'!AC$116)</f>
        <v>T 1.0 Ø22,2</v>
      </c>
      <c r="C37" s="302" t="s">
        <v>423</v>
      </c>
      <c r="D37" s="309" t="s">
        <v>133</v>
      </c>
      <c r="E37" s="303">
        <f t="shared" si="0"/>
        <v>0</v>
      </c>
      <c r="F37" s="433">
        <f>'1A'!$AP$119</f>
        <v>0</v>
      </c>
      <c r="G37" s="433">
        <f>'2A'!$AP$119</f>
        <v>0</v>
      </c>
      <c r="H37" s="433">
        <f>'3A'!$AP$119</f>
        <v>0</v>
      </c>
      <c r="I37" s="433">
        <f>'4A'!$AP$119</f>
        <v>0</v>
      </c>
      <c r="J37" s="433">
        <f>'5A'!$AP$119</f>
        <v>0</v>
      </c>
      <c r="K37" s="433">
        <f>'6A'!$AP$119</f>
        <v>0</v>
      </c>
      <c r="L37" s="433">
        <f>'7A'!$AP$119</f>
        <v>0</v>
      </c>
      <c r="M37" s="433">
        <f>'8A'!$AP$119</f>
        <v>0</v>
      </c>
      <c r="N37" s="433">
        <f>'9A'!$AP$119</f>
        <v>0</v>
      </c>
      <c r="O37" s="433">
        <f>'10A'!$AP$119</f>
        <v>0</v>
      </c>
      <c r="P37" s="433">
        <f>'11A'!$AP$119</f>
        <v>0</v>
      </c>
      <c r="Q37" s="433">
        <f>'12A'!$AP$119</f>
        <v>0</v>
      </c>
      <c r="R37" s="433">
        <f>'13A'!$AP$119</f>
        <v>0</v>
      </c>
      <c r="S37" s="433">
        <f>'14A'!$AP$119</f>
        <v>0</v>
      </c>
      <c r="T37" s="433">
        <f>'15A'!$AP$119</f>
        <v>0</v>
      </c>
      <c r="U37" s="433">
        <f>'16A'!$AP$119</f>
        <v>0</v>
      </c>
      <c r="V37" s="433">
        <f>'17A'!$AP$119</f>
        <v>0</v>
      </c>
      <c r="W37" s="433">
        <f>'18A'!$AP$119</f>
        <v>0</v>
      </c>
      <c r="X37" s="433">
        <f>'19A'!$AP$119</f>
        <v>0</v>
      </c>
      <c r="Y37" s="433">
        <f>'20A'!$AP$119</f>
        <v>0</v>
      </c>
      <c r="Z37" s="433">
        <f>'21A'!$AP$119</f>
        <v>0</v>
      </c>
      <c r="AA37" s="433">
        <f>'22A'!$AP$119</f>
        <v>0</v>
      </c>
      <c r="AB37" s="433">
        <f>'23A'!$AP$119</f>
        <v>0</v>
      </c>
      <c r="AC37" s="433">
        <f>'24A'!$AP$119</f>
        <v>0</v>
      </c>
      <c r="AD37" s="433">
        <f>'25A'!$AP$119</f>
        <v>0</v>
      </c>
      <c r="AE37" s="433">
        <f>'26A'!$AP$119</f>
        <v>0</v>
      </c>
      <c r="AF37" s="433">
        <f>'27A'!$AP$119</f>
        <v>0</v>
      </c>
      <c r="AG37" s="433">
        <f>'28A'!$AP$119</f>
        <v>0</v>
      </c>
      <c r="AH37" s="433">
        <f>'29A'!$AP$119</f>
        <v>0</v>
      </c>
      <c r="AI37" s="433">
        <f>'30A'!$AP$119</f>
        <v>0</v>
      </c>
    </row>
    <row r="38" spans="1:35" ht="17.399999999999999">
      <c r="A38" s="314"/>
      <c r="B38" s="434" t="str">
        <f>CONCATENATE("T 1.0 Ø",'1A'!AD$116)</f>
        <v>T 1.0 Ø25,4</v>
      </c>
      <c r="C38" s="302" t="s">
        <v>424</v>
      </c>
      <c r="D38" s="309" t="s">
        <v>133</v>
      </c>
      <c r="E38" s="303">
        <f t="shared" si="0"/>
        <v>0</v>
      </c>
      <c r="F38" s="433">
        <f>'1A'!$AQ$119</f>
        <v>0</v>
      </c>
      <c r="G38" s="433">
        <f>'2A'!$AQ$119</f>
        <v>0</v>
      </c>
      <c r="H38" s="433">
        <f>'3A'!$AQ$119</f>
        <v>0</v>
      </c>
      <c r="I38" s="433">
        <f>'4A'!$AQ$119</f>
        <v>0</v>
      </c>
      <c r="J38" s="433">
        <f>'5A'!$AQ$119</f>
        <v>0</v>
      </c>
      <c r="K38" s="433">
        <f>'6A'!$AQ$119</f>
        <v>0</v>
      </c>
      <c r="L38" s="433">
        <f>'7A'!$AQ$119</f>
        <v>0</v>
      </c>
      <c r="M38" s="433">
        <f>'8A'!$AQ$119</f>
        <v>0</v>
      </c>
      <c r="N38" s="433">
        <f>'9A'!$AQ$119</f>
        <v>0</v>
      </c>
      <c r="O38" s="433">
        <f>'10A'!$AQ$119</f>
        <v>0</v>
      </c>
      <c r="P38" s="433">
        <f>'11A'!$AQ$119</f>
        <v>0</v>
      </c>
      <c r="Q38" s="433">
        <f>'12A'!$AQ$119</f>
        <v>0</v>
      </c>
      <c r="R38" s="433">
        <f>'13A'!$AQ$119</f>
        <v>0</v>
      </c>
      <c r="S38" s="433">
        <f>'14A'!$AQ$119</f>
        <v>0</v>
      </c>
      <c r="T38" s="433">
        <f>'15A'!$AQ$119</f>
        <v>0</v>
      </c>
      <c r="U38" s="433">
        <f>'16A'!$AQ$119</f>
        <v>0</v>
      </c>
      <c r="V38" s="433">
        <f>'17A'!$AQ$119</f>
        <v>0</v>
      </c>
      <c r="W38" s="433">
        <f>'18A'!$AQ$119</f>
        <v>0</v>
      </c>
      <c r="X38" s="433">
        <f>'19A'!$AQ$119</f>
        <v>0</v>
      </c>
      <c r="Y38" s="433">
        <f>'20A'!$AQ$119</f>
        <v>0</v>
      </c>
      <c r="Z38" s="433">
        <f>'21A'!$AQ$119</f>
        <v>0</v>
      </c>
      <c r="AA38" s="433">
        <f>'22A'!$AQ$119</f>
        <v>0</v>
      </c>
      <c r="AB38" s="433">
        <f>'23A'!$AQ$119</f>
        <v>0</v>
      </c>
      <c r="AC38" s="433">
        <f>'24A'!$AQ$119</f>
        <v>0</v>
      </c>
      <c r="AD38" s="433">
        <f>'25A'!$AQ$119</f>
        <v>0</v>
      </c>
      <c r="AE38" s="433">
        <f>'26A'!$AQ$119</f>
        <v>0</v>
      </c>
      <c r="AF38" s="433">
        <f>'27A'!$AQ$119</f>
        <v>0</v>
      </c>
      <c r="AG38" s="433">
        <f>'28A'!$AQ$119</f>
        <v>0</v>
      </c>
      <c r="AH38" s="433">
        <f>'29A'!$AQ$119</f>
        <v>0</v>
      </c>
      <c r="AI38" s="433">
        <f>'30A'!$AQ$119</f>
        <v>0</v>
      </c>
    </row>
    <row r="39" spans="1:35" ht="17.399999999999999">
      <c r="A39" s="314"/>
      <c r="B39" s="434" t="str">
        <f>CONCATENATE("T 1.0 Ø",'1A'!AE$116)</f>
        <v>T 1.0 Ø27</v>
      </c>
      <c r="C39" s="302" t="s">
        <v>425</v>
      </c>
      <c r="D39" s="309" t="s">
        <v>133</v>
      </c>
      <c r="E39" s="303">
        <f t="shared" si="0"/>
        <v>0</v>
      </c>
      <c r="F39" s="433">
        <f>'1A'!$AR$119</f>
        <v>0</v>
      </c>
      <c r="G39" s="433">
        <f>'2A'!$AR$119</f>
        <v>0</v>
      </c>
      <c r="H39" s="433">
        <f>'3A'!$AR$119</f>
        <v>0</v>
      </c>
      <c r="I39" s="433">
        <f>'4A'!$AR$119</f>
        <v>0</v>
      </c>
      <c r="J39" s="433">
        <f>'5A'!$AR$119</f>
        <v>0</v>
      </c>
      <c r="K39" s="433">
        <f>'6A'!$AR$119</f>
        <v>0</v>
      </c>
      <c r="L39" s="433">
        <f>'7A'!$AR$119</f>
        <v>0</v>
      </c>
      <c r="M39" s="433">
        <f>'8A'!$AR$119</f>
        <v>0</v>
      </c>
      <c r="N39" s="433">
        <f>'9A'!$AR$119</f>
        <v>0</v>
      </c>
      <c r="O39" s="433">
        <f>'10A'!$AR$119</f>
        <v>0</v>
      </c>
      <c r="P39" s="433">
        <f>'11A'!$AR$119</f>
        <v>0</v>
      </c>
      <c r="Q39" s="433">
        <f>'12A'!$AR$119</f>
        <v>0</v>
      </c>
      <c r="R39" s="433">
        <f>'13A'!$AR$119</f>
        <v>0</v>
      </c>
      <c r="S39" s="433">
        <f>'14A'!$AR$119</f>
        <v>0</v>
      </c>
      <c r="T39" s="433">
        <f>'15A'!$AR$119</f>
        <v>0</v>
      </c>
      <c r="U39" s="433">
        <f>'16A'!$AR$119</f>
        <v>0</v>
      </c>
      <c r="V39" s="433">
        <f>'17A'!$AR$119</f>
        <v>0</v>
      </c>
      <c r="W39" s="433">
        <f>'18A'!$AR$119</f>
        <v>0</v>
      </c>
      <c r="X39" s="433">
        <f>'19A'!$AR$119</f>
        <v>0</v>
      </c>
      <c r="Y39" s="433">
        <f>'20A'!$AR$119</f>
        <v>0</v>
      </c>
      <c r="Z39" s="433">
        <f>'21A'!$AR$119</f>
        <v>0</v>
      </c>
      <c r="AA39" s="433">
        <f>'22A'!$AR$119</f>
        <v>0</v>
      </c>
      <c r="AB39" s="433">
        <f>'23A'!$AR$119</f>
        <v>0</v>
      </c>
      <c r="AC39" s="433">
        <f>'24A'!$AR$119</f>
        <v>0</v>
      </c>
      <c r="AD39" s="433">
        <f>'25A'!$AR$119</f>
        <v>0</v>
      </c>
      <c r="AE39" s="433">
        <f>'26A'!$AR$119</f>
        <v>0</v>
      </c>
      <c r="AF39" s="433">
        <f>'27A'!$AR$119</f>
        <v>0</v>
      </c>
      <c r="AG39" s="433">
        <f>'28A'!$AR$119</f>
        <v>0</v>
      </c>
      <c r="AH39" s="433">
        <f>'29A'!$AR$119</f>
        <v>0</v>
      </c>
      <c r="AI39" s="433">
        <f>'30A'!$AR$119</f>
        <v>0</v>
      </c>
    </row>
    <row r="40" spans="1:35" ht="17.399999999999999">
      <c r="A40" s="314"/>
      <c r="B40" s="434" t="str">
        <f>CONCATENATE("T 1.0 Ø",'1A'!AF$116)</f>
        <v>T 1.0 Ø31,8</v>
      </c>
      <c r="C40" s="302" t="s">
        <v>426</v>
      </c>
      <c r="D40" s="309" t="s">
        <v>133</v>
      </c>
      <c r="E40" s="303">
        <f t="shared" si="0"/>
        <v>0</v>
      </c>
      <c r="F40" s="433">
        <f>'1A'!$AS$119</f>
        <v>0</v>
      </c>
      <c r="G40" s="433">
        <f>'2A'!$AS$119</f>
        <v>0</v>
      </c>
      <c r="H40" s="433">
        <f>'3A'!$AS$119</f>
        <v>0</v>
      </c>
      <c r="I40" s="433">
        <f>'4A'!$AS$119</f>
        <v>0</v>
      </c>
      <c r="J40" s="433">
        <f>'5A'!$AS$119</f>
        <v>0</v>
      </c>
      <c r="K40" s="433">
        <f>'6A'!$AS$119</f>
        <v>0</v>
      </c>
      <c r="L40" s="433">
        <f>'7A'!$AS$119</f>
        <v>0</v>
      </c>
      <c r="M40" s="433">
        <f>'8A'!$AS$119</f>
        <v>0</v>
      </c>
      <c r="N40" s="433">
        <f>'9A'!$AS$119</f>
        <v>0</v>
      </c>
      <c r="O40" s="433">
        <f>'10A'!$AS$119</f>
        <v>0</v>
      </c>
      <c r="P40" s="433">
        <f>'11A'!$AS$119</f>
        <v>0</v>
      </c>
      <c r="Q40" s="433">
        <f>'12A'!$AS$119</f>
        <v>0</v>
      </c>
      <c r="R40" s="433">
        <f>'13A'!$AS$119</f>
        <v>0</v>
      </c>
      <c r="S40" s="433">
        <f>'14A'!$AS$119</f>
        <v>0</v>
      </c>
      <c r="T40" s="433">
        <f>'15A'!$AS$119</f>
        <v>0</v>
      </c>
      <c r="U40" s="433">
        <f>'16A'!$AS$119</f>
        <v>0</v>
      </c>
      <c r="V40" s="433">
        <f>'17A'!$AS$119</f>
        <v>0</v>
      </c>
      <c r="W40" s="433">
        <f>'18A'!$AS$119</f>
        <v>0</v>
      </c>
      <c r="X40" s="433">
        <f>'19A'!$AS$119</f>
        <v>0</v>
      </c>
      <c r="Y40" s="433">
        <f>'20A'!$AS$119</f>
        <v>0</v>
      </c>
      <c r="Z40" s="433">
        <f>'21A'!$AS$119</f>
        <v>0</v>
      </c>
      <c r="AA40" s="433">
        <f>'22A'!$AS$119</f>
        <v>0</v>
      </c>
      <c r="AB40" s="433">
        <f>'23A'!$AS$119</f>
        <v>0</v>
      </c>
      <c r="AC40" s="433">
        <f>'24A'!$AS$119</f>
        <v>0</v>
      </c>
      <c r="AD40" s="433">
        <f>'25A'!$AS$119</f>
        <v>0</v>
      </c>
      <c r="AE40" s="433">
        <f>'26A'!$AS$119</f>
        <v>0</v>
      </c>
      <c r="AF40" s="433">
        <f>'27A'!$AS$119</f>
        <v>0</v>
      </c>
      <c r="AG40" s="433">
        <f>'28A'!$AS$119</f>
        <v>0</v>
      </c>
      <c r="AH40" s="433">
        <f>'29A'!$AS$119</f>
        <v>0</v>
      </c>
      <c r="AI40" s="433">
        <f>'30A'!$AS$119</f>
        <v>0</v>
      </c>
    </row>
    <row r="41" spans="1:35" ht="17.399999999999999">
      <c r="A41" s="314"/>
      <c r="B41" s="434" t="str">
        <f>CONCATENATE("T 1.0 Ø",'1A'!AG$116)</f>
        <v>T 1.0 Ø34</v>
      </c>
      <c r="C41" s="302" t="s">
        <v>427</v>
      </c>
      <c r="D41" s="309" t="s">
        <v>133</v>
      </c>
      <c r="E41" s="303">
        <f t="shared" si="0"/>
        <v>0</v>
      </c>
      <c r="F41" s="433">
        <f>'1A'!$AT$119</f>
        <v>0</v>
      </c>
      <c r="G41" s="433">
        <f>'2A'!$AT$119</f>
        <v>0</v>
      </c>
      <c r="H41" s="433">
        <f>'3A'!$AT$119</f>
        <v>0</v>
      </c>
      <c r="I41" s="433">
        <f>'4A'!$AT$119</f>
        <v>0</v>
      </c>
      <c r="J41" s="433">
        <f>'5A'!$AT$119</f>
        <v>0</v>
      </c>
      <c r="K41" s="433">
        <f>'6A'!$AT$119</f>
        <v>0</v>
      </c>
      <c r="L41" s="433">
        <f>'7A'!$AT$119</f>
        <v>0</v>
      </c>
      <c r="M41" s="433">
        <f>'8A'!$AT$119</f>
        <v>0</v>
      </c>
      <c r="N41" s="433">
        <f>'9A'!$AT$119</f>
        <v>0</v>
      </c>
      <c r="O41" s="433">
        <f>'10A'!$AT$119</f>
        <v>0</v>
      </c>
      <c r="P41" s="433">
        <f>'11A'!$AT$119</f>
        <v>0</v>
      </c>
      <c r="Q41" s="433">
        <f>'12A'!$AT$119</f>
        <v>0</v>
      </c>
      <c r="R41" s="433">
        <f>'13A'!$AT$119</f>
        <v>0</v>
      </c>
      <c r="S41" s="433">
        <f>'14A'!$AT$119</f>
        <v>0</v>
      </c>
      <c r="T41" s="433">
        <f>'15A'!$AT$119</f>
        <v>0</v>
      </c>
      <c r="U41" s="433">
        <f>'16A'!$AT$119</f>
        <v>0</v>
      </c>
      <c r="V41" s="433">
        <f>'17A'!$AT$119</f>
        <v>0</v>
      </c>
      <c r="W41" s="433">
        <f>'18A'!$AT$119</f>
        <v>0</v>
      </c>
      <c r="X41" s="433">
        <f>'19A'!$AT$119</f>
        <v>0</v>
      </c>
      <c r="Y41" s="433">
        <f>'20A'!$AT$119</f>
        <v>0</v>
      </c>
      <c r="Z41" s="433">
        <f>'21A'!$AT$119</f>
        <v>0</v>
      </c>
      <c r="AA41" s="433">
        <f>'22A'!$AT$119</f>
        <v>0</v>
      </c>
      <c r="AB41" s="433">
        <f>'23A'!$AT$119</f>
        <v>0</v>
      </c>
      <c r="AC41" s="433">
        <f>'24A'!$AT$119</f>
        <v>0</v>
      </c>
      <c r="AD41" s="433">
        <f>'25A'!$AT$119</f>
        <v>0</v>
      </c>
      <c r="AE41" s="433">
        <f>'26A'!$AT$119</f>
        <v>0</v>
      </c>
      <c r="AF41" s="433">
        <f>'27A'!$AT$119</f>
        <v>0</v>
      </c>
      <c r="AG41" s="433">
        <f>'28A'!$AT$119</f>
        <v>0</v>
      </c>
      <c r="AH41" s="433">
        <f>'29A'!$AT$119</f>
        <v>0</v>
      </c>
      <c r="AI41" s="433">
        <f>'30A'!$AT$119</f>
        <v>0</v>
      </c>
    </row>
    <row r="42" spans="1:35" ht="17.399999999999999">
      <c r="A42" s="314"/>
      <c r="B42" s="434" t="str">
        <f>CONCATENATE("T 1.0 Ø",'1A'!AH$116)</f>
        <v>T 1.0 Ø42</v>
      </c>
      <c r="C42" s="302" t="s">
        <v>428</v>
      </c>
      <c r="D42" s="309" t="s">
        <v>133</v>
      </c>
      <c r="E42" s="303">
        <f t="shared" si="0"/>
        <v>0</v>
      </c>
      <c r="F42" s="433">
        <f>'1A'!$AU$119</f>
        <v>0</v>
      </c>
      <c r="G42" s="433">
        <f>'2A'!$AU$119</f>
        <v>0</v>
      </c>
      <c r="H42" s="433">
        <f>'3A'!$AU$119</f>
        <v>0</v>
      </c>
      <c r="I42" s="433">
        <f>'4A'!$AU$119</f>
        <v>0</v>
      </c>
      <c r="J42" s="433">
        <f>'5A'!$AU$119</f>
        <v>0</v>
      </c>
      <c r="K42" s="433">
        <f>'6A'!$AU$119</f>
        <v>0</v>
      </c>
      <c r="L42" s="433">
        <f>'7A'!$AU$119</f>
        <v>0</v>
      </c>
      <c r="M42" s="433">
        <f>'8A'!$AU$119</f>
        <v>0</v>
      </c>
      <c r="N42" s="433">
        <f>'9A'!$AU$119</f>
        <v>0</v>
      </c>
      <c r="O42" s="433">
        <f>'10A'!$AU$119</f>
        <v>0</v>
      </c>
      <c r="P42" s="433">
        <f>'11A'!$AU$119</f>
        <v>0</v>
      </c>
      <c r="Q42" s="433">
        <f>'12A'!$AU$119</f>
        <v>0</v>
      </c>
      <c r="R42" s="433">
        <f>'13A'!$AU$119</f>
        <v>0</v>
      </c>
      <c r="S42" s="433">
        <f>'14A'!$AU$119</f>
        <v>0</v>
      </c>
      <c r="T42" s="433">
        <f>'15A'!$AU$119</f>
        <v>0</v>
      </c>
      <c r="U42" s="433">
        <f>'16A'!$AU$119</f>
        <v>0</v>
      </c>
      <c r="V42" s="433">
        <f>'17A'!$AU$119</f>
        <v>0</v>
      </c>
      <c r="W42" s="433">
        <f>'18A'!$AU$119</f>
        <v>0</v>
      </c>
      <c r="X42" s="433">
        <f>'19A'!$AU$119</f>
        <v>0</v>
      </c>
      <c r="Y42" s="433">
        <f>'20A'!$AU$119</f>
        <v>0</v>
      </c>
      <c r="Z42" s="433">
        <f>'21A'!$AU$119</f>
        <v>0</v>
      </c>
      <c r="AA42" s="433">
        <f>'22A'!$AU$119</f>
        <v>0</v>
      </c>
      <c r="AB42" s="433">
        <f>'23A'!$AU$119</f>
        <v>0</v>
      </c>
      <c r="AC42" s="433">
        <f>'24A'!$AU$119</f>
        <v>0</v>
      </c>
      <c r="AD42" s="433">
        <f>'25A'!$AU$119</f>
        <v>0</v>
      </c>
      <c r="AE42" s="433">
        <f>'26A'!$AU$119</f>
        <v>0</v>
      </c>
      <c r="AF42" s="433">
        <f>'27A'!$AU$119</f>
        <v>0</v>
      </c>
      <c r="AG42" s="433">
        <f>'28A'!$AU$119</f>
        <v>0</v>
      </c>
      <c r="AH42" s="433">
        <f>'29A'!$AU$119</f>
        <v>0</v>
      </c>
      <c r="AI42" s="433">
        <f>'30A'!$AU$119</f>
        <v>0</v>
      </c>
    </row>
    <row r="43" spans="1:35" ht="17.399999999999999">
      <c r="A43" s="314"/>
      <c r="B43" s="434" t="str">
        <f>CONCATENATE("T 1.0 Ø",'1A'!AI$116)</f>
        <v>T 1.0 Ø49</v>
      </c>
      <c r="C43" s="302" t="s">
        <v>429</v>
      </c>
      <c r="D43" s="309" t="s">
        <v>133</v>
      </c>
      <c r="E43" s="303">
        <f t="shared" si="0"/>
        <v>0</v>
      </c>
      <c r="F43" s="433">
        <f>'1A'!$AV$119</f>
        <v>0</v>
      </c>
      <c r="G43" s="433">
        <f>'2A'!$AV$119</f>
        <v>0</v>
      </c>
      <c r="H43" s="433">
        <f>'3A'!$AV$119</f>
        <v>0</v>
      </c>
      <c r="I43" s="433">
        <f>'4A'!$AV$119</f>
        <v>0</v>
      </c>
      <c r="J43" s="433">
        <f>'5A'!$AV$119</f>
        <v>0</v>
      </c>
      <c r="K43" s="433">
        <f>'6A'!$AV$119</f>
        <v>0</v>
      </c>
      <c r="L43" s="433">
        <f>'7A'!$AV$119</f>
        <v>0</v>
      </c>
      <c r="M43" s="433">
        <f>'8A'!$AV$119</f>
        <v>0</v>
      </c>
      <c r="N43" s="433">
        <f>'9A'!$AV$119</f>
        <v>0</v>
      </c>
      <c r="O43" s="433">
        <f>'10A'!$AV$119</f>
        <v>0</v>
      </c>
      <c r="P43" s="433">
        <f>'11A'!$AV$119</f>
        <v>0</v>
      </c>
      <c r="Q43" s="433">
        <f>'12A'!$AV$119</f>
        <v>0</v>
      </c>
      <c r="R43" s="433">
        <f>'13A'!$AV$119</f>
        <v>0</v>
      </c>
      <c r="S43" s="433">
        <f>'14A'!$AV$119</f>
        <v>0</v>
      </c>
      <c r="T43" s="433">
        <f>'15A'!$AV$119</f>
        <v>0</v>
      </c>
      <c r="U43" s="433">
        <f>'16A'!$AV$119</f>
        <v>0</v>
      </c>
      <c r="V43" s="433">
        <f>'17A'!$AV$119</f>
        <v>0</v>
      </c>
      <c r="W43" s="433">
        <f>'18A'!$AV$119</f>
        <v>0</v>
      </c>
      <c r="X43" s="433">
        <f>'19A'!$AV$119</f>
        <v>0</v>
      </c>
      <c r="Y43" s="433">
        <f>'20A'!$AV$119</f>
        <v>0</v>
      </c>
      <c r="Z43" s="433">
        <f>'21A'!$AV$119</f>
        <v>0</v>
      </c>
      <c r="AA43" s="433">
        <f>'22A'!$AV$119</f>
        <v>0</v>
      </c>
      <c r="AB43" s="433">
        <f>'23A'!$AV$119</f>
        <v>0</v>
      </c>
      <c r="AC43" s="433">
        <f>'24A'!$AV$119</f>
        <v>0</v>
      </c>
      <c r="AD43" s="433">
        <f>'25A'!$AV$119</f>
        <v>0</v>
      </c>
      <c r="AE43" s="433">
        <f>'26A'!$AV$119</f>
        <v>0</v>
      </c>
      <c r="AF43" s="433">
        <f>'27A'!$AV$119</f>
        <v>0</v>
      </c>
      <c r="AG43" s="433">
        <f>'28A'!$AV$119</f>
        <v>0</v>
      </c>
      <c r="AH43" s="433">
        <f>'29A'!$AV$119</f>
        <v>0</v>
      </c>
      <c r="AI43" s="433">
        <f>'30A'!$AV$119</f>
        <v>0</v>
      </c>
    </row>
    <row r="44" spans="1:35" ht="17.399999999999999">
      <c r="A44" s="314"/>
      <c r="B44" s="434" t="str">
        <f>CONCATENATE("T 1.0 Ø",'1A'!AJ$116)</f>
        <v>T 1.0 Ø60</v>
      </c>
      <c r="C44" s="302" t="s">
        <v>430</v>
      </c>
      <c r="D44" s="309" t="s">
        <v>133</v>
      </c>
      <c r="E44" s="303">
        <f t="shared" si="0"/>
        <v>0</v>
      </c>
      <c r="F44" s="433">
        <f>'1A'!$AW$119</f>
        <v>0</v>
      </c>
      <c r="G44" s="433">
        <f>'2A'!$AW$119</f>
        <v>0</v>
      </c>
      <c r="H44" s="433">
        <f>'3A'!$AW$119</f>
        <v>0</v>
      </c>
      <c r="I44" s="433">
        <f>'4A'!$AW$119</f>
        <v>0</v>
      </c>
      <c r="J44" s="433">
        <f>'5A'!$AW$119</f>
        <v>0</v>
      </c>
      <c r="K44" s="433">
        <f>'6A'!$AW$119</f>
        <v>0</v>
      </c>
      <c r="L44" s="433">
        <f>'7A'!$AW$119</f>
        <v>0</v>
      </c>
      <c r="M44" s="433">
        <f>'8A'!$AW$119</f>
        <v>0</v>
      </c>
      <c r="N44" s="433">
        <f>'9A'!$AW$119</f>
        <v>0</v>
      </c>
      <c r="O44" s="433">
        <f>'10A'!$AW$119</f>
        <v>0</v>
      </c>
      <c r="P44" s="433">
        <f>'11A'!$AW$119</f>
        <v>0</v>
      </c>
      <c r="Q44" s="433">
        <f>'12A'!$AW$119</f>
        <v>0</v>
      </c>
      <c r="R44" s="433">
        <f>'13A'!$AW$119</f>
        <v>0</v>
      </c>
      <c r="S44" s="433">
        <f>'14A'!$AW$119</f>
        <v>0</v>
      </c>
      <c r="T44" s="433">
        <f>'15A'!$AW$119</f>
        <v>0</v>
      </c>
      <c r="U44" s="433">
        <f>'16A'!$AW$119</f>
        <v>0</v>
      </c>
      <c r="V44" s="433">
        <f>'17A'!$AW$119</f>
        <v>0</v>
      </c>
      <c r="W44" s="433">
        <f>'18A'!$AW$119</f>
        <v>0</v>
      </c>
      <c r="X44" s="433">
        <f>'19A'!$AW$119</f>
        <v>0</v>
      </c>
      <c r="Y44" s="433">
        <f>'20A'!$AW$119</f>
        <v>0</v>
      </c>
      <c r="Z44" s="433">
        <f>'21A'!$AW$119</f>
        <v>0</v>
      </c>
      <c r="AA44" s="433">
        <f>'22A'!$AW$119</f>
        <v>0</v>
      </c>
      <c r="AB44" s="433">
        <f>'23A'!$AW$119</f>
        <v>0</v>
      </c>
      <c r="AC44" s="433">
        <f>'24A'!$AW$119</f>
        <v>0</v>
      </c>
      <c r="AD44" s="433">
        <f>'25A'!$AW$119</f>
        <v>0</v>
      </c>
      <c r="AE44" s="433">
        <f>'26A'!$AW$119</f>
        <v>0</v>
      </c>
      <c r="AF44" s="433">
        <f>'27A'!$AW$119</f>
        <v>0</v>
      </c>
      <c r="AG44" s="433">
        <f>'28A'!$AW$119</f>
        <v>0</v>
      </c>
      <c r="AH44" s="433">
        <f>'29A'!$AW$119</f>
        <v>0</v>
      </c>
      <c r="AI44" s="433">
        <f>'30A'!$AW$119</f>
        <v>0</v>
      </c>
    </row>
    <row r="45" spans="1:35" ht="17.399999999999999">
      <c r="A45" s="314"/>
      <c r="B45" s="434" t="str">
        <f>CONCATENATE("T 1.0 Ø",'1A'!AK$116)</f>
        <v>T 1.0 Ø</v>
      </c>
      <c r="C45" s="302" t="s">
        <v>431</v>
      </c>
      <c r="D45" s="309" t="s">
        <v>133</v>
      </c>
      <c r="E45" s="303">
        <f t="shared" si="0"/>
        <v>0</v>
      </c>
      <c r="F45" s="433">
        <f>'1A'!$AX$119</f>
        <v>0</v>
      </c>
      <c r="G45" s="433">
        <f>'2A'!$AX$119</f>
        <v>0</v>
      </c>
      <c r="H45" s="433">
        <f>'3A'!$AX$119</f>
        <v>0</v>
      </c>
      <c r="I45" s="433">
        <f>'4A'!$AX$119</f>
        <v>0</v>
      </c>
      <c r="J45" s="433">
        <f>'5A'!$AX$119</f>
        <v>0</v>
      </c>
      <c r="K45" s="433">
        <f>'6A'!$AX$119</f>
        <v>0</v>
      </c>
      <c r="L45" s="433">
        <f>'7A'!$AX$119</f>
        <v>0</v>
      </c>
      <c r="M45" s="433">
        <f>'8A'!$AX$119</f>
        <v>0</v>
      </c>
      <c r="N45" s="433">
        <f>'9A'!$AX$119</f>
        <v>0</v>
      </c>
      <c r="O45" s="433">
        <f>'10A'!$AX$119</f>
        <v>0</v>
      </c>
      <c r="P45" s="433">
        <f>'11A'!$AX$119</f>
        <v>0</v>
      </c>
      <c r="Q45" s="433">
        <f>'12A'!$AX$119</f>
        <v>0</v>
      </c>
      <c r="R45" s="433">
        <f>'13A'!$AX$119</f>
        <v>0</v>
      </c>
      <c r="S45" s="433">
        <f>'14A'!$AX$119</f>
        <v>0</v>
      </c>
      <c r="T45" s="433">
        <f>'15A'!$AX$119</f>
        <v>0</v>
      </c>
      <c r="U45" s="433">
        <f>'16A'!$AX$119</f>
        <v>0</v>
      </c>
      <c r="V45" s="433">
        <f>'17A'!$AX$119</f>
        <v>0</v>
      </c>
      <c r="W45" s="433">
        <f>'18A'!$AX$119</f>
        <v>0</v>
      </c>
      <c r="X45" s="433">
        <f>'19A'!$AX$119</f>
        <v>0</v>
      </c>
      <c r="Y45" s="433">
        <f>'20A'!$AX$119</f>
        <v>0</v>
      </c>
      <c r="Z45" s="433">
        <f>'21A'!$AX$119</f>
        <v>0</v>
      </c>
      <c r="AA45" s="433">
        <f>'22A'!$AX$119</f>
        <v>0</v>
      </c>
      <c r="AB45" s="433">
        <f>'23A'!$AX$119</f>
        <v>0</v>
      </c>
      <c r="AC45" s="433">
        <f>'24A'!$AX$119</f>
        <v>0</v>
      </c>
      <c r="AD45" s="433">
        <f>'25A'!$AX$119</f>
        <v>0</v>
      </c>
      <c r="AE45" s="433">
        <f>'26A'!$AX$119</f>
        <v>0</v>
      </c>
      <c r="AF45" s="433">
        <f>'27A'!$AX$119</f>
        <v>0</v>
      </c>
      <c r="AG45" s="433">
        <f>'28A'!$AX$119</f>
        <v>0</v>
      </c>
      <c r="AH45" s="433">
        <f>'29A'!$AX$119</f>
        <v>0</v>
      </c>
      <c r="AI45" s="433">
        <f>'30A'!$AX$119</f>
        <v>0</v>
      </c>
    </row>
    <row r="46" spans="1:35" ht="17.399999999999999">
      <c r="A46" s="314"/>
      <c r="B46" s="434" t="str">
        <f>CONCATENATE("T 1.0 Ø",'1A'!AL$116)</f>
        <v>T 1.0 Ø</v>
      </c>
      <c r="C46" s="302" t="s">
        <v>432</v>
      </c>
      <c r="D46" s="309" t="s">
        <v>133</v>
      </c>
      <c r="E46" s="303">
        <f t="shared" si="0"/>
        <v>0</v>
      </c>
      <c r="F46" s="433">
        <f>'1A'!$AY$119</f>
        <v>0</v>
      </c>
      <c r="G46" s="433">
        <f>'2A'!$AY$119</f>
        <v>0</v>
      </c>
      <c r="H46" s="433">
        <f>'3A'!$AY$119</f>
        <v>0</v>
      </c>
      <c r="I46" s="433">
        <f>'4A'!$AY$119</f>
        <v>0</v>
      </c>
      <c r="J46" s="433">
        <f>'5A'!$AY$119</f>
        <v>0</v>
      </c>
      <c r="K46" s="433">
        <f>'6A'!$AY$119</f>
        <v>0</v>
      </c>
      <c r="L46" s="433">
        <f>'7A'!$AY$119</f>
        <v>0</v>
      </c>
      <c r="M46" s="433">
        <f>'8A'!$AY$119</f>
        <v>0</v>
      </c>
      <c r="N46" s="433">
        <f>'9A'!$AY$119</f>
        <v>0</v>
      </c>
      <c r="O46" s="433">
        <f>'10A'!$AY$119</f>
        <v>0</v>
      </c>
      <c r="P46" s="433">
        <f>'11A'!$AY$119</f>
        <v>0</v>
      </c>
      <c r="Q46" s="433">
        <f>'12A'!$AY$119</f>
        <v>0</v>
      </c>
      <c r="R46" s="433">
        <f>'13A'!$AY$119</f>
        <v>0</v>
      </c>
      <c r="S46" s="433">
        <f>'14A'!$AY$119</f>
        <v>0</v>
      </c>
      <c r="T46" s="433">
        <f>'15A'!$AY$119</f>
        <v>0</v>
      </c>
      <c r="U46" s="433">
        <f>'16A'!$AY$119</f>
        <v>0</v>
      </c>
      <c r="V46" s="433">
        <f>'17A'!$AY$119</f>
        <v>0</v>
      </c>
      <c r="W46" s="433">
        <f>'18A'!$AY$119</f>
        <v>0</v>
      </c>
      <c r="X46" s="433">
        <f>'19A'!$AY$119</f>
        <v>0</v>
      </c>
      <c r="Y46" s="433">
        <f>'20A'!$AY$119</f>
        <v>0</v>
      </c>
      <c r="Z46" s="433">
        <f>'21A'!$AY$119</f>
        <v>0</v>
      </c>
      <c r="AA46" s="433">
        <f>'22A'!$AY$119</f>
        <v>0</v>
      </c>
      <c r="AB46" s="433">
        <f>'23A'!$AY$119</f>
        <v>0</v>
      </c>
      <c r="AC46" s="433">
        <f>'24A'!$AY$119</f>
        <v>0</v>
      </c>
      <c r="AD46" s="433">
        <f>'25A'!$AY$119</f>
        <v>0</v>
      </c>
      <c r="AE46" s="433">
        <f>'26A'!$AY$119</f>
        <v>0</v>
      </c>
      <c r="AF46" s="433">
        <f>'27A'!$AY$119</f>
        <v>0</v>
      </c>
      <c r="AG46" s="433">
        <f>'28A'!$AY$119</f>
        <v>0</v>
      </c>
      <c r="AH46" s="433">
        <f>'29A'!$AY$119</f>
        <v>0</v>
      </c>
      <c r="AI46" s="433">
        <f>'30A'!$AY$119</f>
        <v>0</v>
      </c>
    </row>
    <row r="47" spans="1:35" ht="17.399999999999999">
      <c r="A47" s="314"/>
      <c r="B47" s="434" t="str">
        <f>CONCATENATE("T 1.1 Ø",'1A'!AA$116)</f>
        <v>T 1.1 Ø19</v>
      </c>
      <c r="C47" s="302" t="s">
        <v>433</v>
      </c>
      <c r="D47" s="309" t="s">
        <v>133</v>
      </c>
      <c r="E47" s="303">
        <f t="shared" si="0"/>
        <v>0</v>
      </c>
      <c r="F47" s="433">
        <f>'1A'!$AN$120</f>
        <v>0</v>
      </c>
      <c r="G47" s="433">
        <f>'2A'!$AN$120</f>
        <v>0</v>
      </c>
      <c r="H47" s="433">
        <f>'3A'!$AN$120</f>
        <v>0</v>
      </c>
      <c r="I47" s="433">
        <f>'4A'!$AN$120</f>
        <v>0</v>
      </c>
      <c r="J47" s="433">
        <f>'5A'!$AN$120</f>
        <v>0</v>
      </c>
      <c r="K47" s="433">
        <f>'6A'!$AN$120</f>
        <v>0</v>
      </c>
      <c r="L47" s="433">
        <f>'7A'!$AN$120</f>
        <v>0</v>
      </c>
      <c r="M47" s="433">
        <f>'8A'!$AN$120</f>
        <v>0</v>
      </c>
      <c r="N47" s="433">
        <f>'9A'!$AN$120</f>
        <v>0</v>
      </c>
      <c r="O47" s="433">
        <f>'10A'!$AN$120</f>
        <v>0</v>
      </c>
      <c r="P47" s="433">
        <f>'11A'!$AN$120</f>
        <v>0</v>
      </c>
      <c r="Q47" s="433">
        <f>'12A'!$AN$120</f>
        <v>0</v>
      </c>
      <c r="R47" s="433">
        <f>'13A'!$AN$120</f>
        <v>0</v>
      </c>
      <c r="S47" s="433">
        <f>'14A'!$AN$120</f>
        <v>0</v>
      </c>
      <c r="T47" s="433">
        <f>'15A'!$AN$120</f>
        <v>0</v>
      </c>
      <c r="U47" s="433">
        <f>'16A'!$AN$120</f>
        <v>0</v>
      </c>
      <c r="V47" s="433">
        <f>'17A'!$AN$120</f>
        <v>0</v>
      </c>
      <c r="W47" s="433">
        <f>'18A'!$AN$120</f>
        <v>0</v>
      </c>
      <c r="X47" s="433">
        <f>'19A'!$AN$120</f>
        <v>0</v>
      </c>
      <c r="Y47" s="433">
        <f>'20A'!$AN$120</f>
        <v>0</v>
      </c>
      <c r="Z47" s="433">
        <f>'21A'!$AN$120</f>
        <v>0</v>
      </c>
      <c r="AA47" s="433">
        <f>'22A'!$AN$120</f>
        <v>0</v>
      </c>
      <c r="AB47" s="433">
        <f>'23A'!$AN$120</f>
        <v>0</v>
      </c>
      <c r="AC47" s="433">
        <f>'24A'!$AN$120</f>
        <v>0</v>
      </c>
      <c r="AD47" s="433">
        <f>'25A'!$AN$120</f>
        <v>0</v>
      </c>
      <c r="AE47" s="433">
        <f>'26A'!$AN$120</f>
        <v>0</v>
      </c>
      <c r="AF47" s="433">
        <f>'27A'!$AN$120</f>
        <v>0</v>
      </c>
      <c r="AG47" s="433">
        <f>'28A'!$AN$120</f>
        <v>0</v>
      </c>
      <c r="AH47" s="433">
        <f>'29A'!$AN$120</f>
        <v>0</v>
      </c>
      <c r="AI47" s="433">
        <f>'30A'!$AN$120</f>
        <v>0</v>
      </c>
    </row>
    <row r="48" spans="1:35" ht="17.399999999999999">
      <c r="A48" s="314"/>
      <c r="B48" s="434" t="str">
        <f>CONCATENATE("T 1.1 Ø",'1A'!AB$116)</f>
        <v>T 1.1 Ø21</v>
      </c>
      <c r="C48" s="302" t="s">
        <v>434</v>
      </c>
      <c r="D48" s="309" t="s">
        <v>133</v>
      </c>
      <c r="E48" s="303">
        <f t="shared" si="0"/>
        <v>0</v>
      </c>
      <c r="F48" s="433">
        <f>'1A'!$AO$120</f>
        <v>0</v>
      </c>
      <c r="G48" s="433">
        <f>'2A'!$AO$120</f>
        <v>0</v>
      </c>
      <c r="H48" s="433">
        <f>'3A'!$AO$120</f>
        <v>0</v>
      </c>
      <c r="I48" s="433">
        <f>'4A'!$AO$120</f>
        <v>0</v>
      </c>
      <c r="J48" s="433">
        <f>'5A'!$AO$120</f>
        <v>0</v>
      </c>
      <c r="K48" s="433">
        <f>'6A'!$AO$120</f>
        <v>0</v>
      </c>
      <c r="L48" s="433">
        <f>'7A'!$AO$120</f>
        <v>0</v>
      </c>
      <c r="M48" s="433">
        <f>'8A'!$AO$120</f>
        <v>0</v>
      </c>
      <c r="N48" s="433">
        <f>'9A'!$AO$120</f>
        <v>0</v>
      </c>
      <c r="O48" s="433">
        <f>'10A'!$AO$120</f>
        <v>0</v>
      </c>
      <c r="P48" s="433">
        <f>'11A'!$AO$120</f>
        <v>0</v>
      </c>
      <c r="Q48" s="433">
        <f>'12A'!$AO$120</f>
        <v>0</v>
      </c>
      <c r="R48" s="433">
        <f>'13A'!$AO$120</f>
        <v>0</v>
      </c>
      <c r="S48" s="433">
        <f>'14A'!$AO$120</f>
        <v>0</v>
      </c>
      <c r="T48" s="433">
        <f>'15A'!$AO$120</f>
        <v>0</v>
      </c>
      <c r="U48" s="433">
        <f>'16A'!$AO$120</f>
        <v>0</v>
      </c>
      <c r="V48" s="433">
        <f>'17A'!$AO$120</f>
        <v>0</v>
      </c>
      <c r="W48" s="433">
        <f>'18A'!$AO$120</f>
        <v>0</v>
      </c>
      <c r="X48" s="433">
        <f>'19A'!$AO$120</f>
        <v>0</v>
      </c>
      <c r="Y48" s="433">
        <f>'20A'!$AO$120</f>
        <v>0</v>
      </c>
      <c r="Z48" s="433">
        <f>'21A'!$AO$120</f>
        <v>0</v>
      </c>
      <c r="AA48" s="433">
        <f>'22A'!$AO$120</f>
        <v>0</v>
      </c>
      <c r="AB48" s="433">
        <f>'23A'!$AO$120</f>
        <v>0</v>
      </c>
      <c r="AC48" s="433">
        <f>'24A'!$AO$120</f>
        <v>0</v>
      </c>
      <c r="AD48" s="433">
        <f>'25A'!$AO$120</f>
        <v>0</v>
      </c>
      <c r="AE48" s="433">
        <f>'26A'!$AO$120</f>
        <v>0</v>
      </c>
      <c r="AF48" s="433">
        <f>'27A'!$AO$120</f>
        <v>0</v>
      </c>
      <c r="AG48" s="433">
        <f>'28A'!$AO$120</f>
        <v>0</v>
      </c>
      <c r="AH48" s="433">
        <f>'29A'!$AO$120</f>
        <v>0</v>
      </c>
      <c r="AI48" s="433">
        <f>'30A'!$AO$120</f>
        <v>0</v>
      </c>
    </row>
    <row r="49" spans="1:35" ht="17.399999999999999">
      <c r="A49" s="314"/>
      <c r="B49" s="434" t="str">
        <f>CONCATENATE("T 1.1 Ø",'1A'!AC$116)</f>
        <v>T 1.1 Ø22,2</v>
      </c>
      <c r="C49" s="302" t="s">
        <v>435</v>
      </c>
      <c r="D49" s="309" t="s">
        <v>133</v>
      </c>
      <c r="E49" s="303">
        <f t="shared" si="0"/>
        <v>0</v>
      </c>
      <c r="F49" s="433">
        <f>'1A'!$AP$120</f>
        <v>0</v>
      </c>
      <c r="G49" s="433">
        <f>'2A'!$AP$120</f>
        <v>0</v>
      </c>
      <c r="H49" s="433">
        <f>'3A'!$AP$120</f>
        <v>0</v>
      </c>
      <c r="I49" s="433">
        <f>'4A'!$AP$120</f>
        <v>0</v>
      </c>
      <c r="J49" s="433">
        <f>'5A'!$AP$120</f>
        <v>0</v>
      </c>
      <c r="K49" s="433">
        <f>'6A'!$AP$120</f>
        <v>0</v>
      </c>
      <c r="L49" s="433">
        <f>'7A'!$AP$120</f>
        <v>0</v>
      </c>
      <c r="M49" s="433">
        <f>'8A'!$AP$120</f>
        <v>0</v>
      </c>
      <c r="N49" s="433">
        <f>'9A'!$AP$120</f>
        <v>0</v>
      </c>
      <c r="O49" s="433">
        <f>'10A'!$AP$120</f>
        <v>0</v>
      </c>
      <c r="P49" s="433">
        <f>'11A'!$AP$120</f>
        <v>0</v>
      </c>
      <c r="Q49" s="433">
        <f>'12A'!$AP$120</f>
        <v>0</v>
      </c>
      <c r="R49" s="433">
        <f>'13A'!$AP$120</f>
        <v>0</v>
      </c>
      <c r="S49" s="433">
        <f>'14A'!$AP$120</f>
        <v>0</v>
      </c>
      <c r="T49" s="433">
        <f>'15A'!$AP$120</f>
        <v>0</v>
      </c>
      <c r="U49" s="433">
        <f>'16A'!$AP$120</f>
        <v>0</v>
      </c>
      <c r="V49" s="433">
        <f>'17A'!$AP$120</f>
        <v>0</v>
      </c>
      <c r="W49" s="433">
        <f>'18A'!$AP$120</f>
        <v>0</v>
      </c>
      <c r="X49" s="433">
        <f>'19A'!$AP$120</f>
        <v>0</v>
      </c>
      <c r="Y49" s="433">
        <f>'20A'!$AP$120</f>
        <v>0</v>
      </c>
      <c r="Z49" s="433">
        <f>'21A'!$AP$120</f>
        <v>0</v>
      </c>
      <c r="AA49" s="433">
        <f>'22A'!$AP$120</f>
        <v>0</v>
      </c>
      <c r="AB49" s="433">
        <f>'23A'!$AP$120</f>
        <v>0</v>
      </c>
      <c r="AC49" s="433">
        <f>'24A'!$AP$120</f>
        <v>0</v>
      </c>
      <c r="AD49" s="433">
        <f>'25A'!$AP$120</f>
        <v>0</v>
      </c>
      <c r="AE49" s="433">
        <f>'26A'!$AP$120</f>
        <v>0</v>
      </c>
      <c r="AF49" s="433">
        <f>'27A'!$AP$120</f>
        <v>0</v>
      </c>
      <c r="AG49" s="433">
        <f>'28A'!$AP$120</f>
        <v>0</v>
      </c>
      <c r="AH49" s="433">
        <f>'29A'!$AP$120</f>
        <v>0</v>
      </c>
      <c r="AI49" s="433">
        <f>'30A'!$AP$120</f>
        <v>0</v>
      </c>
    </row>
    <row r="50" spans="1:35" ht="17.399999999999999">
      <c r="A50" s="314"/>
      <c r="B50" s="434" t="str">
        <f>CONCATENATE("T 1.1 Ø",'1A'!AD$116)</f>
        <v>T 1.1 Ø25,4</v>
      </c>
      <c r="C50" s="302" t="s">
        <v>282</v>
      </c>
      <c r="D50" s="309" t="s">
        <v>133</v>
      </c>
      <c r="E50" s="303">
        <f t="shared" si="0"/>
        <v>0</v>
      </c>
      <c r="F50" s="433">
        <f>'1A'!$AQ$120</f>
        <v>0</v>
      </c>
      <c r="G50" s="433">
        <f>'2A'!$AQ$120</f>
        <v>0</v>
      </c>
      <c r="H50" s="433">
        <f>'3A'!$AQ$120</f>
        <v>0</v>
      </c>
      <c r="I50" s="433">
        <f>'4A'!$AQ$120</f>
        <v>0</v>
      </c>
      <c r="J50" s="433">
        <f>'5A'!$AQ$120</f>
        <v>0</v>
      </c>
      <c r="K50" s="433">
        <f>'6A'!$AQ$120</f>
        <v>0</v>
      </c>
      <c r="L50" s="433">
        <f>'7A'!$AQ$120</f>
        <v>0</v>
      </c>
      <c r="M50" s="433">
        <f>'8A'!$AQ$120</f>
        <v>0</v>
      </c>
      <c r="N50" s="433">
        <f>'9A'!$AQ$120</f>
        <v>0</v>
      </c>
      <c r="O50" s="433">
        <f>'10A'!$AQ$120</f>
        <v>0</v>
      </c>
      <c r="P50" s="433">
        <f>'11A'!$AQ$120</f>
        <v>0</v>
      </c>
      <c r="Q50" s="433">
        <f>'12A'!$AQ$120</f>
        <v>0</v>
      </c>
      <c r="R50" s="433">
        <f>'13A'!$AQ$120</f>
        <v>0</v>
      </c>
      <c r="S50" s="433">
        <f>'14A'!$AQ$120</f>
        <v>0</v>
      </c>
      <c r="T50" s="433">
        <f>'15A'!$AQ$120</f>
        <v>0</v>
      </c>
      <c r="U50" s="433">
        <f>'16A'!$AQ$120</f>
        <v>0</v>
      </c>
      <c r="V50" s="433">
        <f>'17A'!$AQ$120</f>
        <v>0</v>
      </c>
      <c r="W50" s="433">
        <f>'18A'!$AQ$120</f>
        <v>0</v>
      </c>
      <c r="X50" s="433">
        <f>'19A'!$AQ$120</f>
        <v>0</v>
      </c>
      <c r="Y50" s="433">
        <f>'20A'!$AQ$120</f>
        <v>0</v>
      </c>
      <c r="Z50" s="433">
        <f>'21A'!$AQ$120</f>
        <v>0</v>
      </c>
      <c r="AA50" s="433">
        <f>'22A'!$AQ$120</f>
        <v>0</v>
      </c>
      <c r="AB50" s="433">
        <f>'23A'!$AQ$120</f>
        <v>0</v>
      </c>
      <c r="AC50" s="433">
        <f>'24A'!$AQ$120</f>
        <v>0</v>
      </c>
      <c r="AD50" s="433">
        <f>'25A'!$AQ$120</f>
        <v>0</v>
      </c>
      <c r="AE50" s="433">
        <f>'26A'!$AQ$120</f>
        <v>0</v>
      </c>
      <c r="AF50" s="433">
        <f>'27A'!$AQ$120</f>
        <v>0</v>
      </c>
      <c r="AG50" s="433">
        <f>'28A'!$AQ$120</f>
        <v>0</v>
      </c>
      <c r="AH50" s="433">
        <f>'29A'!$AQ$120</f>
        <v>0</v>
      </c>
      <c r="AI50" s="433">
        <f>'30A'!$AQ$120</f>
        <v>0</v>
      </c>
    </row>
    <row r="51" spans="1:35" ht="17.399999999999999">
      <c r="A51" s="314"/>
      <c r="B51" s="434" t="str">
        <f>CONCATENATE("T 1.1 Ø",'1A'!AE$116)</f>
        <v>T 1.1 Ø27</v>
      </c>
      <c r="C51" s="302" t="s">
        <v>436</v>
      </c>
      <c r="D51" s="309" t="s">
        <v>133</v>
      </c>
      <c r="E51" s="303">
        <f t="shared" si="0"/>
        <v>0</v>
      </c>
      <c r="F51" s="433">
        <f>'1A'!$AR$120</f>
        <v>0</v>
      </c>
      <c r="G51" s="433">
        <f>'2A'!$AR$120</f>
        <v>0</v>
      </c>
      <c r="H51" s="433">
        <f>'3A'!$AR$120</f>
        <v>0</v>
      </c>
      <c r="I51" s="433">
        <f>'4A'!$AR$120</f>
        <v>0</v>
      </c>
      <c r="J51" s="433">
        <f>'5A'!$AR$120</f>
        <v>0</v>
      </c>
      <c r="K51" s="433">
        <f>'6A'!$AR$120</f>
        <v>0</v>
      </c>
      <c r="L51" s="433">
        <f>'7A'!$AR$120</f>
        <v>0</v>
      </c>
      <c r="M51" s="433">
        <f>'8A'!$AR$120</f>
        <v>0</v>
      </c>
      <c r="N51" s="433">
        <f>'9A'!$AR$120</f>
        <v>0</v>
      </c>
      <c r="O51" s="433">
        <f>'10A'!$AR$120</f>
        <v>0</v>
      </c>
      <c r="P51" s="433">
        <f>'11A'!$AR$120</f>
        <v>0</v>
      </c>
      <c r="Q51" s="433">
        <f>'12A'!$AR$120</f>
        <v>0</v>
      </c>
      <c r="R51" s="433">
        <f>'13A'!$AR$120</f>
        <v>0</v>
      </c>
      <c r="S51" s="433">
        <f>'14A'!$AR$120</f>
        <v>0</v>
      </c>
      <c r="T51" s="433">
        <f>'15A'!$AR$120</f>
        <v>0</v>
      </c>
      <c r="U51" s="433">
        <f>'16A'!$AR$120</f>
        <v>0</v>
      </c>
      <c r="V51" s="433">
        <f>'17A'!$AR$120</f>
        <v>0</v>
      </c>
      <c r="W51" s="433">
        <f>'18A'!$AR$120</f>
        <v>0</v>
      </c>
      <c r="X51" s="433">
        <f>'19A'!$AR$120</f>
        <v>0</v>
      </c>
      <c r="Y51" s="433">
        <f>'20A'!$AR$120</f>
        <v>0</v>
      </c>
      <c r="Z51" s="433">
        <f>'21A'!$AR$120</f>
        <v>0</v>
      </c>
      <c r="AA51" s="433">
        <f>'22A'!$AR$120</f>
        <v>0</v>
      </c>
      <c r="AB51" s="433">
        <f>'23A'!$AR$120</f>
        <v>0</v>
      </c>
      <c r="AC51" s="433">
        <f>'24A'!$AR$120</f>
        <v>0</v>
      </c>
      <c r="AD51" s="433">
        <f>'25A'!$AR$120</f>
        <v>0</v>
      </c>
      <c r="AE51" s="433">
        <f>'26A'!$AR$120</f>
        <v>0</v>
      </c>
      <c r="AF51" s="433">
        <f>'27A'!$AR$120</f>
        <v>0</v>
      </c>
      <c r="AG51" s="433">
        <f>'28A'!$AR$120</f>
        <v>0</v>
      </c>
      <c r="AH51" s="433">
        <f>'29A'!$AR$120</f>
        <v>0</v>
      </c>
      <c r="AI51" s="433">
        <f>'30A'!$AR$120</f>
        <v>0</v>
      </c>
    </row>
    <row r="52" spans="1:35" ht="17.399999999999999">
      <c r="A52" s="314"/>
      <c r="B52" s="434" t="str">
        <f>CONCATENATE("T 1.1 Ø",'1A'!AF$116)</f>
        <v>T 1.1 Ø31,8</v>
      </c>
      <c r="C52" s="302" t="s">
        <v>437</v>
      </c>
      <c r="D52" s="309" t="s">
        <v>133</v>
      </c>
      <c r="E52" s="303">
        <f t="shared" si="0"/>
        <v>0</v>
      </c>
      <c r="F52" s="433">
        <f>'1A'!$AS$120</f>
        <v>0</v>
      </c>
      <c r="G52" s="433">
        <f>'2A'!$AS$120</f>
        <v>0</v>
      </c>
      <c r="H52" s="433">
        <f>'3A'!$AS$120</f>
        <v>0</v>
      </c>
      <c r="I52" s="433">
        <f>'4A'!$AS$120</f>
        <v>0</v>
      </c>
      <c r="J52" s="433">
        <f>'5A'!$AS$120</f>
        <v>0</v>
      </c>
      <c r="K52" s="433">
        <f>'6A'!$AS$120</f>
        <v>0</v>
      </c>
      <c r="L52" s="433">
        <f>'7A'!$AS$120</f>
        <v>0</v>
      </c>
      <c r="M52" s="433">
        <f>'8A'!$AS$120</f>
        <v>0</v>
      </c>
      <c r="N52" s="433">
        <f>'9A'!$AS$120</f>
        <v>0</v>
      </c>
      <c r="O52" s="433">
        <f>'10A'!$AS$120</f>
        <v>0</v>
      </c>
      <c r="P52" s="433">
        <f>'11A'!$AS$120</f>
        <v>0</v>
      </c>
      <c r="Q52" s="433">
        <f>'12A'!$AS$120</f>
        <v>0</v>
      </c>
      <c r="R52" s="433">
        <f>'13A'!$AS$120</f>
        <v>0</v>
      </c>
      <c r="S52" s="433">
        <f>'14A'!$AS$120</f>
        <v>0</v>
      </c>
      <c r="T52" s="433">
        <f>'15A'!$AS$120</f>
        <v>0</v>
      </c>
      <c r="U52" s="433">
        <f>'16A'!$AS$120</f>
        <v>0</v>
      </c>
      <c r="V52" s="433">
        <f>'17A'!$AS$120</f>
        <v>0</v>
      </c>
      <c r="W52" s="433">
        <f>'18A'!$AS$120</f>
        <v>0</v>
      </c>
      <c r="X52" s="433">
        <f>'19A'!$AS$120</f>
        <v>0</v>
      </c>
      <c r="Y52" s="433">
        <f>'20A'!$AS$120</f>
        <v>0</v>
      </c>
      <c r="Z52" s="433">
        <f>'21A'!$AS$120</f>
        <v>0</v>
      </c>
      <c r="AA52" s="433">
        <f>'22A'!$AS$120</f>
        <v>0</v>
      </c>
      <c r="AB52" s="433">
        <f>'23A'!$AS$120</f>
        <v>0</v>
      </c>
      <c r="AC52" s="433">
        <f>'24A'!$AS$120</f>
        <v>0</v>
      </c>
      <c r="AD52" s="433">
        <f>'25A'!$AS$120</f>
        <v>0</v>
      </c>
      <c r="AE52" s="433">
        <f>'26A'!$AS$120</f>
        <v>0</v>
      </c>
      <c r="AF52" s="433">
        <f>'27A'!$AS$120</f>
        <v>0</v>
      </c>
      <c r="AG52" s="433">
        <f>'28A'!$AS$120</f>
        <v>0</v>
      </c>
      <c r="AH52" s="433">
        <f>'29A'!$AS$120</f>
        <v>0</v>
      </c>
      <c r="AI52" s="433">
        <f>'30A'!$AS$120</f>
        <v>0</v>
      </c>
    </row>
    <row r="53" spans="1:35" ht="17.399999999999999">
      <c r="A53" s="314"/>
      <c r="B53" s="434" t="str">
        <f>CONCATENATE("T 1.1 Ø",'1A'!AG$116)</f>
        <v>T 1.1 Ø34</v>
      </c>
      <c r="C53" s="302" t="s">
        <v>438</v>
      </c>
      <c r="D53" s="309" t="s">
        <v>133</v>
      </c>
      <c r="E53" s="303">
        <f t="shared" si="0"/>
        <v>0</v>
      </c>
      <c r="F53" s="433">
        <f>'1A'!$AT$120</f>
        <v>0</v>
      </c>
      <c r="G53" s="433">
        <f>'2A'!$AT$120</f>
        <v>0</v>
      </c>
      <c r="H53" s="433">
        <f>'3A'!$AT$120</f>
        <v>0</v>
      </c>
      <c r="I53" s="433">
        <f>'4A'!$AT$120</f>
        <v>0</v>
      </c>
      <c r="J53" s="433">
        <f>'5A'!$AT$120</f>
        <v>0</v>
      </c>
      <c r="K53" s="433">
        <f>'6A'!$AT$120</f>
        <v>0</v>
      </c>
      <c r="L53" s="433">
        <f>'7A'!$AT$120</f>
        <v>0</v>
      </c>
      <c r="M53" s="433">
        <f>'8A'!$AT$120</f>
        <v>0</v>
      </c>
      <c r="N53" s="433">
        <f>'9A'!$AT$120</f>
        <v>0</v>
      </c>
      <c r="O53" s="433">
        <f>'10A'!$AT$120</f>
        <v>0</v>
      </c>
      <c r="P53" s="433">
        <f>'11A'!$AT$120</f>
        <v>0</v>
      </c>
      <c r="Q53" s="433">
        <f>'12A'!$AT$120</f>
        <v>0</v>
      </c>
      <c r="R53" s="433">
        <f>'13A'!$AT$120</f>
        <v>0</v>
      </c>
      <c r="S53" s="433">
        <f>'14A'!$AT$120</f>
        <v>0</v>
      </c>
      <c r="T53" s="433">
        <f>'15A'!$AT$120</f>
        <v>0</v>
      </c>
      <c r="U53" s="433">
        <f>'16A'!$AT$120</f>
        <v>0</v>
      </c>
      <c r="V53" s="433">
        <f>'17A'!$AT$120</f>
        <v>0</v>
      </c>
      <c r="W53" s="433">
        <f>'18A'!$AT$120</f>
        <v>0</v>
      </c>
      <c r="X53" s="433">
        <f>'19A'!$AT$120</f>
        <v>0</v>
      </c>
      <c r="Y53" s="433">
        <f>'20A'!$AT$120</f>
        <v>0</v>
      </c>
      <c r="Z53" s="433">
        <f>'21A'!$AT$120</f>
        <v>0</v>
      </c>
      <c r="AA53" s="433">
        <f>'22A'!$AT$120</f>
        <v>0</v>
      </c>
      <c r="AB53" s="433">
        <f>'23A'!$AT$120</f>
        <v>0</v>
      </c>
      <c r="AC53" s="433">
        <f>'24A'!$AT$120</f>
        <v>0</v>
      </c>
      <c r="AD53" s="433">
        <f>'25A'!$AT$120</f>
        <v>0</v>
      </c>
      <c r="AE53" s="433">
        <f>'26A'!$AT$120</f>
        <v>0</v>
      </c>
      <c r="AF53" s="433">
        <f>'27A'!$AT$120</f>
        <v>0</v>
      </c>
      <c r="AG53" s="433">
        <f>'28A'!$AT$120</f>
        <v>0</v>
      </c>
      <c r="AH53" s="433">
        <f>'29A'!$AT$120</f>
        <v>0</v>
      </c>
      <c r="AI53" s="433">
        <f>'30A'!$AT$120</f>
        <v>0</v>
      </c>
    </row>
    <row r="54" spans="1:35" ht="17.399999999999999">
      <c r="A54" s="314"/>
      <c r="B54" s="434" t="str">
        <f>CONCATENATE("T 1.1 Ø",'1A'!AH$116)</f>
        <v>T 1.1 Ø42</v>
      </c>
      <c r="C54" s="302" t="s">
        <v>439</v>
      </c>
      <c r="D54" s="309" t="s">
        <v>133</v>
      </c>
      <c r="E54" s="303">
        <f t="shared" si="0"/>
        <v>0</v>
      </c>
      <c r="F54" s="433">
        <f>'1A'!$AU$120</f>
        <v>0</v>
      </c>
      <c r="G54" s="433">
        <f>'2A'!$AU$120</f>
        <v>0</v>
      </c>
      <c r="H54" s="433">
        <f>'3A'!$AU$120</f>
        <v>0</v>
      </c>
      <c r="I54" s="433">
        <f>'4A'!$AU$120</f>
        <v>0</v>
      </c>
      <c r="J54" s="433">
        <f>'5A'!$AU$120</f>
        <v>0</v>
      </c>
      <c r="K54" s="433">
        <f>'6A'!$AU$120</f>
        <v>0</v>
      </c>
      <c r="L54" s="433">
        <f>'7A'!$AU$120</f>
        <v>0</v>
      </c>
      <c r="M54" s="433">
        <f>'8A'!$AU$120</f>
        <v>0</v>
      </c>
      <c r="N54" s="433">
        <f>'9A'!$AU$120</f>
        <v>0</v>
      </c>
      <c r="O54" s="433">
        <f>'10A'!$AU$120</f>
        <v>0</v>
      </c>
      <c r="P54" s="433">
        <f>'11A'!$AU$120</f>
        <v>0</v>
      </c>
      <c r="Q54" s="433">
        <f>'12A'!$AU$120</f>
        <v>0</v>
      </c>
      <c r="R54" s="433">
        <f>'13A'!$AU$120</f>
        <v>0</v>
      </c>
      <c r="S54" s="433">
        <f>'14A'!$AU$120</f>
        <v>0</v>
      </c>
      <c r="T54" s="433">
        <f>'15A'!$AU$120</f>
        <v>0</v>
      </c>
      <c r="U54" s="433">
        <f>'16A'!$AU$120</f>
        <v>0</v>
      </c>
      <c r="V54" s="433">
        <f>'17A'!$AU$120</f>
        <v>0</v>
      </c>
      <c r="W54" s="433">
        <f>'18A'!$AU$120</f>
        <v>0</v>
      </c>
      <c r="X54" s="433">
        <f>'19A'!$AU$120</f>
        <v>0</v>
      </c>
      <c r="Y54" s="433">
        <f>'20A'!$AU$120</f>
        <v>0</v>
      </c>
      <c r="Z54" s="433">
        <f>'21A'!$AU$120</f>
        <v>0</v>
      </c>
      <c r="AA54" s="433">
        <f>'22A'!$AU$120</f>
        <v>0</v>
      </c>
      <c r="AB54" s="433">
        <f>'23A'!$AU$120</f>
        <v>0</v>
      </c>
      <c r="AC54" s="433">
        <f>'24A'!$AU$120</f>
        <v>0</v>
      </c>
      <c r="AD54" s="433">
        <f>'25A'!$AU$120</f>
        <v>0</v>
      </c>
      <c r="AE54" s="433">
        <f>'26A'!$AU$120</f>
        <v>0</v>
      </c>
      <c r="AF54" s="433">
        <f>'27A'!$AU$120</f>
        <v>0</v>
      </c>
      <c r="AG54" s="433">
        <f>'28A'!$AU$120</f>
        <v>0</v>
      </c>
      <c r="AH54" s="433">
        <f>'29A'!$AU$120</f>
        <v>0</v>
      </c>
      <c r="AI54" s="433">
        <f>'30A'!$AU$120</f>
        <v>0</v>
      </c>
    </row>
    <row r="55" spans="1:35" ht="17.399999999999999">
      <c r="A55" s="314"/>
      <c r="B55" s="434" t="str">
        <f>CONCATENATE("T 1.1 Ø",'1A'!AI$116)</f>
        <v>T 1.1 Ø49</v>
      </c>
      <c r="C55" s="302" t="s">
        <v>440</v>
      </c>
      <c r="D55" s="309" t="s">
        <v>133</v>
      </c>
      <c r="E55" s="303">
        <f t="shared" si="0"/>
        <v>0</v>
      </c>
      <c r="F55" s="433">
        <f>'1A'!$AV$120</f>
        <v>0</v>
      </c>
      <c r="G55" s="433">
        <f>'2A'!$AV$120</f>
        <v>0</v>
      </c>
      <c r="H55" s="433">
        <f>'3A'!$AV$120</f>
        <v>0</v>
      </c>
      <c r="I55" s="433">
        <f>'4A'!$AV$120</f>
        <v>0</v>
      </c>
      <c r="J55" s="433">
        <f>'5A'!$AV$120</f>
        <v>0</v>
      </c>
      <c r="K55" s="433">
        <f>'6A'!$AV$120</f>
        <v>0</v>
      </c>
      <c r="L55" s="433">
        <f>'7A'!$AV$120</f>
        <v>0</v>
      </c>
      <c r="M55" s="433">
        <f>'8A'!$AV$120</f>
        <v>0</v>
      </c>
      <c r="N55" s="433">
        <f>'9A'!$AV$120</f>
        <v>0</v>
      </c>
      <c r="O55" s="433">
        <f>'10A'!$AV$120</f>
        <v>0</v>
      </c>
      <c r="P55" s="433">
        <f>'11A'!$AV$120</f>
        <v>0</v>
      </c>
      <c r="Q55" s="433">
        <f>'12A'!$AV$120</f>
        <v>0</v>
      </c>
      <c r="R55" s="433">
        <f>'13A'!$AV$120</f>
        <v>0</v>
      </c>
      <c r="S55" s="433">
        <f>'14A'!$AV$120</f>
        <v>0</v>
      </c>
      <c r="T55" s="433">
        <f>'15A'!$AV$120</f>
        <v>0</v>
      </c>
      <c r="U55" s="433">
        <f>'16A'!$AV$120</f>
        <v>0</v>
      </c>
      <c r="V55" s="433">
        <f>'17A'!$AV$120</f>
        <v>0</v>
      </c>
      <c r="W55" s="433">
        <f>'18A'!$AV$120</f>
        <v>0</v>
      </c>
      <c r="X55" s="433">
        <f>'19A'!$AV$120</f>
        <v>0</v>
      </c>
      <c r="Y55" s="433">
        <f>'20A'!$AV$120</f>
        <v>0</v>
      </c>
      <c r="Z55" s="433">
        <f>'21A'!$AV$120</f>
        <v>0</v>
      </c>
      <c r="AA55" s="433">
        <f>'22A'!$AV$120</f>
        <v>0</v>
      </c>
      <c r="AB55" s="433">
        <f>'23A'!$AV$120</f>
        <v>0</v>
      </c>
      <c r="AC55" s="433">
        <f>'24A'!$AV$120</f>
        <v>0</v>
      </c>
      <c r="AD55" s="433">
        <f>'25A'!$AV$120</f>
        <v>0</v>
      </c>
      <c r="AE55" s="433">
        <f>'26A'!$AV$120</f>
        <v>0</v>
      </c>
      <c r="AF55" s="433">
        <f>'27A'!$AV$120</f>
        <v>0</v>
      </c>
      <c r="AG55" s="433">
        <f>'28A'!$AV$120</f>
        <v>0</v>
      </c>
      <c r="AH55" s="433">
        <f>'29A'!$AV$120</f>
        <v>0</v>
      </c>
      <c r="AI55" s="433">
        <f>'30A'!$AV$120</f>
        <v>0</v>
      </c>
    </row>
    <row r="56" spans="1:35" ht="17.399999999999999">
      <c r="A56" s="314"/>
      <c r="B56" s="434" t="str">
        <f>CONCATENATE("T 1.1 Ø",'1A'!AJ$116)</f>
        <v>T 1.1 Ø60</v>
      </c>
      <c r="C56" s="302" t="s">
        <v>441</v>
      </c>
      <c r="D56" s="309" t="s">
        <v>133</v>
      </c>
      <c r="E56" s="303">
        <f t="shared" si="0"/>
        <v>0</v>
      </c>
      <c r="F56" s="433">
        <f>'1A'!$AW$120</f>
        <v>0</v>
      </c>
      <c r="G56" s="433">
        <f>'2A'!$AW$120</f>
        <v>0</v>
      </c>
      <c r="H56" s="433">
        <f>'3A'!$AW$120</f>
        <v>0</v>
      </c>
      <c r="I56" s="433">
        <f>'4A'!$AW$120</f>
        <v>0</v>
      </c>
      <c r="J56" s="433">
        <f>'5A'!$AW$120</f>
        <v>0</v>
      </c>
      <c r="K56" s="433">
        <f>'6A'!$AW$120</f>
        <v>0</v>
      </c>
      <c r="L56" s="433">
        <f>'7A'!$AW$120</f>
        <v>0</v>
      </c>
      <c r="M56" s="433">
        <f>'8A'!$AW$120</f>
        <v>0</v>
      </c>
      <c r="N56" s="433">
        <f>'9A'!$AW$120</f>
        <v>0</v>
      </c>
      <c r="O56" s="433">
        <f>'10A'!$AW$120</f>
        <v>0</v>
      </c>
      <c r="P56" s="433">
        <f>'11A'!$AW$120</f>
        <v>0</v>
      </c>
      <c r="Q56" s="433">
        <f>'12A'!$AW$120</f>
        <v>0</v>
      </c>
      <c r="R56" s="433">
        <f>'13A'!$AW$120</f>
        <v>0</v>
      </c>
      <c r="S56" s="433">
        <f>'14A'!$AW$120</f>
        <v>0</v>
      </c>
      <c r="T56" s="433">
        <f>'15A'!$AW$120</f>
        <v>0</v>
      </c>
      <c r="U56" s="433">
        <f>'16A'!$AW$120</f>
        <v>0</v>
      </c>
      <c r="V56" s="433">
        <f>'17A'!$AW$120</f>
        <v>0</v>
      </c>
      <c r="W56" s="433">
        <f>'18A'!$AW$120</f>
        <v>0</v>
      </c>
      <c r="X56" s="433">
        <f>'19A'!$AW$120</f>
        <v>0</v>
      </c>
      <c r="Y56" s="433">
        <f>'20A'!$AW$120</f>
        <v>0</v>
      </c>
      <c r="Z56" s="433">
        <f>'21A'!$AW$120</f>
        <v>0</v>
      </c>
      <c r="AA56" s="433">
        <f>'22A'!$AW$120</f>
        <v>0</v>
      </c>
      <c r="AB56" s="433">
        <f>'23A'!$AW$120</f>
        <v>0</v>
      </c>
      <c r="AC56" s="433">
        <f>'24A'!$AW$120</f>
        <v>0</v>
      </c>
      <c r="AD56" s="433">
        <f>'25A'!$AW$120</f>
        <v>0</v>
      </c>
      <c r="AE56" s="433">
        <f>'26A'!$AW$120</f>
        <v>0</v>
      </c>
      <c r="AF56" s="433">
        <f>'27A'!$AW$120</f>
        <v>0</v>
      </c>
      <c r="AG56" s="433">
        <f>'28A'!$AW$120</f>
        <v>0</v>
      </c>
      <c r="AH56" s="433">
        <f>'29A'!$AW$120</f>
        <v>0</v>
      </c>
      <c r="AI56" s="433">
        <f>'30A'!$AW$120</f>
        <v>0</v>
      </c>
    </row>
    <row r="57" spans="1:35" ht="17.399999999999999">
      <c r="A57" s="314"/>
      <c r="B57" s="434" t="str">
        <f>CONCATENATE("T 1.1 Ø",'1A'!AK$116)</f>
        <v>T 1.1 Ø</v>
      </c>
      <c r="C57" s="302" t="s">
        <v>442</v>
      </c>
      <c r="D57" s="309" t="s">
        <v>133</v>
      </c>
      <c r="E57" s="303">
        <f t="shared" si="0"/>
        <v>0</v>
      </c>
      <c r="F57" s="433">
        <f>'1A'!$AX$120</f>
        <v>0</v>
      </c>
      <c r="G57" s="433">
        <f>'2A'!$AX$120</f>
        <v>0</v>
      </c>
      <c r="H57" s="433">
        <f>'3A'!$AX$120</f>
        <v>0</v>
      </c>
      <c r="I57" s="433">
        <f>'4A'!$AX$120</f>
        <v>0</v>
      </c>
      <c r="J57" s="433">
        <f>'5A'!$AX$120</f>
        <v>0</v>
      </c>
      <c r="K57" s="433">
        <f>'6A'!$AX$120</f>
        <v>0</v>
      </c>
      <c r="L57" s="433">
        <f>'7A'!$AX$120</f>
        <v>0</v>
      </c>
      <c r="M57" s="433">
        <f>'8A'!$AX$120</f>
        <v>0</v>
      </c>
      <c r="N57" s="433">
        <f>'9A'!$AX$120</f>
        <v>0</v>
      </c>
      <c r="O57" s="433">
        <f>'10A'!$AX$120</f>
        <v>0</v>
      </c>
      <c r="P57" s="433">
        <f>'11A'!$AX$120</f>
        <v>0</v>
      </c>
      <c r="Q57" s="433">
        <f>'12A'!$AX$120</f>
        <v>0</v>
      </c>
      <c r="R57" s="433">
        <f>'13A'!$AX$120</f>
        <v>0</v>
      </c>
      <c r="S57" s="433">
        <f>'14A'!$AX$120</f>
        <v>0</v>
      </c>
      <c r="T57" s="433">
        <f>'15A'!$AX$120</f>
        <v>0</v>
      </c>
      <c r="U57" s="433">
        <f>'16A'!$AX$120</f>
        <v>0</v>
      </c>
      <c r="V57" s="433">
        <f>'17A'!$AX$120</f>
        <v>0</v>
      </c>
      <c r="W57" s="433">
        <f>'18A'!$AX$120</f>
        <v>0</v>
      </c>
      <c r="X57" s="433">
        <f>'19A'!$AX$120</f>
        <v>0</v>
      </c>
      <c r="Y57" s="433">
        <f>'20A'!$AX$120</f>
        <v>0</v>
      </c>
      <c r="Z57" s="433">
        <f>'21A'!$AX$120</f>
        <v>0</v>
      </c>
      <c r="AA57" s="433">
        <f>'22A'!$AX$120</f>
        <v>0</v>
      </c>
      <c r="AB57" s="433">
        <f>'23A'!$AX$120</f>
        <v>0</v>
      </c>
      <c r="AC57" s="433">
        <f>'24A'!$AX$120</f>
        <v>0</v>
      </c>
      <c r="AD57" s="433">
        <f>'25A'!$AX$120</f>
        <v>0</v>
      </c>
      <c r="AE57" s="433">
        <f>'26A'!$AX$120</f>
        <v>0</v>
      </c>
      <c r="AF57" s="433">
        <f>'27A'!$AX$120</f>
        <v>0</v>
      </c>
      <c r="AG57" s="433">
        <f>'28A'!$AX$120</f>
        <v>0</v>
      </c>
      <c r="AH57" s="433">
        <f>'29A'!$AX$120</f>
        <v>0</v>
      </c>
      <c r="AI57" s="433">
        <f>'30A'!$AX$120</f>
        <v>0</v>
      </c>
    </row>
    <row r="58" spans="1:35" ht="17.399999999999999">
      <c r="A58" s="314"/>
      <c r="B58" s="434" t="str">
        <f>CONCATENATE("T 1.1 Ø",'1A'!AL$116)</f>
        <v>T 1.1 Ø</v>
      </c>
      <c r="C58" s="302" t="s">
        <v>443</v>
      </c>
      <c r="D58" s="309" t="s">
        <v>133</v>
      </c>
      <c r="E58" s="303">
        <f t="shared" si="0"/>
        <v>0</v>
      </c>
      <c r="F58" s="433">
        <f>'1A'!$AY$120</f>
        <v>0</v>
      </c>
      <c r="G58" s="433">
        <f>'2A'!$AY$120</f>
        <v>0</v>
      </c>
      <c r="H58" s="433">
        <f>'3A'!$AY$120</f>
        <v>0</v>
      </c>
      <c r="I58" s="433">
        <f>'4A'!$AY$120</f>
        <v>0</v>
      </c>
      <c r="J58" s="433">
        <f>'5A'!$AY$120</f>
        <v>0</v>
      </c>
      <c r="K58" s="433">
        <f>'6A'!$AY$120</f>
        <v>0</v>
      </c>
      <c r="L58" s="433">
        <f>'7A'!$AY$120</f>
        <v>0</v>
      </c>
      <c r="M58" s="433">
        <f>'8A'!$AY$120</f>
        <v>0</v>
      </c>
      <c r="N58" s="433">
        <f>'9A'!$AY$120</f>
        <v>0</v>
      </c>
      <c r="O58" s="433">
        <f>'10A'!$AY$120</f>
        <v>0</v>
      </c>
      <c r="P58" s="433">
        <f>'11A'!$AY$120</f>
        <v>0</v>
      </c>
      <c r="Q58" s="433">
        <f>'12A'!$AY$120</f>
        <v>0</v>
      </c>
      <c r="R58" s="433">
        <f>'13A'!$AY$120</f>
        <v>0</v>
      </c>
      <c r="S58" s="433">
        <f>'14A'!$AY$120</f>
        <v>0</v>
      </c>
      <c r="T58" s="433">
        <f>'15A'!$AY$120</f>
        <v>0</v>
      </c>
      <c r="U58" s="433">
        <f>'16A'!$AY$120</f>
        <v>0</v>
      </c>
      <c r="V58" s="433">
        <f>'17A'!$AY$120</f>
        <v>0</v>
      </c>
      <c r="W58" s="433">
        <f>'18A'!$AY$120</f>
        <v>0</v>
      </c>
      <c r="X58" s="433">
        <f>'19A'!$AY$120</f>
        <v>0</v>
      </c>
      <c r="Y58" s="433">
        <f>'20A'!$AY$120</f>
        <v>0</v>
      </c>
      <c r="Z58" s="433">
        <f>'21A'!$AY$120</f>
        <v>0</v>
      </c>
      <c r="AA58" s="433">
        <f>'22A'!$AY$120</f>
        <v>0</v>
      </c>
      <c r="AB58" s="433">
        <f>'23A'!$AY$120</f>
        <v>0</v>
      </c>
      <c r="AC58" s="433">
        <f>'24A'!$AY$120</f>
        <v>0</v>
      </c>
      <c r="AD58" s="433">
        <f>'25A'!$AY$120</f>
        <v>0</v>
      </c>
      <c r="AE58" s="433">
        <f>'26A'!$AY$120</f>
        <v>0</v>
      </c>
      <c r="AF58" s="433">
        <f>'27A'!$AY$120</f>
        <v>0</v>
      </c>
      <c r="AG58" s="433">
        <f>'28A'!$AY$120</f>
        <v>0</v>
      </c>
      <c r="AH58" s="433">
        <f>'29A'!$AY$120</f>
        <v>0</v>
      </c>
      <c r="AI58" s="433">
        <f>'30A'!$AY$120</f>
        <v>0</v>
      </c>
    </row>
    <row r="59" spans="1:35" ht="17.399999999999999">
      <c r="A59" s="314"/>
      <c r="B59" s="434" t="str">
        <f>CONCATENATE("T 1.2 Ø",'1A'!AA$116)</f>
        <v>T 1.2 Ø19</v>
      </c>
      <c r="C59" s="302" t="s">
        <v>444</v>
      </c>
      <c r="D59" s="309" t="s">
        <v>133</v>
      </c>
      <c r="E59" s="303">
        <f t="shared" si="0"/>
        <v>0</v>
      </c>
      <c r="F59" s="433">
        <f>'1A'!$AN$121</f>
        <v>0</v>
      </c>
      <c r="G59" s="433">
        <f>'2A'!$AN$121</f>
        <v>0</v>
      </c>
      <c r="H59" s="433">
        <f>'3A'!$AN$121</f>
        <v>0</v>
      </c>
      <c r="I59" s="433">
        <f>'4A'!$AN$121</f>
        <v>0</v>
      </c>
      <c r="J59" s="433">
        <f>'5A'!$AN$121</f>
        <v>0</v>
      </c>
      <c r="K59" s="433">
        <f>'6A'!$AN$121</f>
        <v>0</v>
      </c>
      <c r="L59" s="433">
        <f>'7A'!$AN$121</f>
        <v>0</v>
      </c>
      <c r="M59" s="433">
        <f>'8A'!$AN$121</f>
        <v>0</v>
      </c>
      <c r="N59" s="433">
        <f>'9A'!$AN$121</f>
        <v>0</v>
      </c>
      <c r="O59" s="433">
        <f>'10A'!$AN$121</f>
        <v>0</v>
      </c>
      <c r="P59" s="433">
        <f>'11A'!$AN$121</f>
        <v>0</v>
      </c>
      <c r="Q59" s="433">
        <f>'12A'!$AN$121</f>
        <v>0</v>
      </c>
      <c r="R59" s="433">
        <f>'13A'!$AN$121</f>
        <v>0</v>
      </c>
      <c r="S59" s="433">
        <f>'14A'!$AN$121</f>
        <v>0</v>
      </c>
      <c r="T59" s="433">
        <f>'15A'!$AN$121</f>
        <v>0</v>
      </c>
      <c r="U59" s="433">
        <f>'16A'!$AN$121</f>
        <v>0</v>
      </c>
      <c r="V59" s="433">
        <f>'17A'!$AN$121</f>
        <v>0</v>
      </c>
      <c r="W59" s="433">
        <f>'18A'!$AN$121</f>
        <v>0</v>
      </c>
      <c r="X59" s="433">
        <f>'19A'!$AN$121</f>
        <v>0</v>
      </c>
      <c r="Y59" s="433">
        <f>'20A'!$AN$121</f>
        <v>0</v>
      </c>
      <c r="Z59" s="433">
        <f>'21A'!$AN$121</f>
        <v>0</v>
      </c>
      <c r="AA59" s="433">
        <f>'22A'!$AN$121</f>
        <v>0</v>
      </c>
      <c r="AB59" s="433">
        <f>'23A'!$AN$121</f>
        <v>0</v>
      </c>
      <c r="AC59" s="433">
        <f>'24A'!$AN$121</f>
        <v>0</v>
      </c>
      <c r="AD59" s="433">
        <f>'25A'!$AN$121</f>
        <v>0</v>
      </c>
      <c r="AE59" s="433">
        <f>'26A'!$AN$121</f>
        <v>0</v>
      </c>
      <c r="AF59" s="433">
        <f>'27A'!$AN$121</f>
        <v>0</v>
      </c>
      <c r="AG59" s="433">
        <f>'28A'!$AN$121</f>
        <v>0</v>
      </c>
      <c r="AH59" s="433">
        <f>'29A'!$AN$121</f>
        <v>0</v>
      </c>
      <c r="AI59" s="433">
        <f>'30A'!$AN$121</f>
        <v>0</v>
      </c>
    </row>
    <row r="60" spans="1:35" ht="17.399999999999999">
      <c r="A60" s="314"/>
      <c r="B60" s="434" t="str">
        <f>CONCATENATE("T 1.2 Ø",'1A'!AB$116)</f>
        <v>T 1.2 Ø21</v>
      </c>
      <c r="C60" s="302" t="s">
        <v>445</v>
      </c>
      <c r="D60" s="309" t="s">
        <v>133</v>
      </c>
      <c r="E60" s="303">
        <f t="shared" si="0"/>
        <v>0</v>
      </c>
      <c r="F60" s="433">
        <f>'1A'!$AO$121</f>
        <v>0</v>
      </c>
      <c r="G60" s="433">
        <f>'2A'!$AO$121</f>
        <v>0</v>
      </c>
      <c r="H60" s="433">
        <f>'3A'!$AO$121</f>
        <v>0</v>
      </c>
      <c r="I60" s="433">
        <f>'4A'!$AO$121</f>
        <v>0</v>
      </c>
      <c r="J60" s="433">
        <f>'5A'!$AO$121</f>
        <v>0</v>
      </c>
      <c r="K60" s="433">
        <f>'6A'!$AO$121</f>
        <v>0</v>
      </c>
      <c r="L60" s="433">
        <f>'7A'!$AO$121</f>
        <v>0</v>
      </c>
      <c r="M60" s="433">
        <f>'8A'!$AO$121</f>
        <v>0</v>
      </c>
      <c r="N60" s="433">
        <f>'9A'!$AO$121</f>
        <v>0</v>
      </c>
      <c r="O60" s="433">
        <f>'10A'!$AO$121</f>
        <v>0</v>
      </c>
      <c r="P60" s="433">
        <f>'11A'!$AO$121</f>
        <v>0</v>
      </c>
      <c r="Q60" s="433">
        <f>'12A'!$AO$121</f>
        <v>0</v>
      </c>
      <c r="R60" s="433">
        <f>'13A'!$AO$121</f>
        <v>0</v>
      </c>
      <c r="S60" s="433">
        <f>'14A'!$AO$121</f>
        <v>0</v>
      </c>
      <c r="T60" s="433">
        <f>'15A'!$AO$121</f>
        <v>0</v>
      </c>
      <c r="U60" s="433">
        <f>'16A'!$AO$121</f>
        <v>0</v>
      </c>
      <c r="V60" s="433">
        <f>'17A'!$AO$121</f>
        <v>0</v>
      </c>
      <c r="W60" s="433">
        <f>'18A'!$AO$121</f>
        <v>0</v>
      </c>
      <c r="X60" s="433">
        <f>'19A'!$AO$121</f>
        <v>0</v>
      </c>
      <c r="Y60" s="433">
        <f>'20A'!$AO$121</f>
        <v>0</v>
      </c>
      <c r="Z60" s="433">
        <f>'21A'!$AO$121</f>
        <v>0</v>
      </c>
      <c r="AA60" s="433">
        <f>'22A'!$AO$121</f>
        <v>0</v>
      </c>
      <c r="AB60" s="433">
        <f>'23A'!$AO$121</f>
        <v>0</v>
      </c>
      <c r="AC60" s="433">
        <f>'24A'!$AO$121</f>
        <v>0</v>
      </c>
      <c r="AD60" s="433">
        <f>'25A'!$AO$121</f>
        <v>0</v>
      </c>
      <c r="AE60" s="433">
        <f>'26A'!$AO$121</f>
        <v>0</v>
      </c>
      <c r="AF60" s="433">
        <f>'27A'!$AO$121</f>
        <v>0</v>
      </c>
      <c r="AG60" s="433">
        <f>'28A'!$AO$121</f>
        <v>0</v>
      </c>
      <c r="AH60" s="433">
        <f>'29A'!$AO$121</f>
        <v>0</v>
      </c>
      <c r="AI60" s="433">
        <f>'30A'!$AO$121</f>
        <v>0</v>
      </c>
    </row>
    <row r="61" spans="1:35" ht="17.399999999999999">
      <c r="A61" s="314"/>
      <c r="B61" s="434" t="str">
        <f>CONCATENATE("T 1.2 Ø",'1A'!AC$116)</f>
        <v>T 1.2 Ø22,2</v>
      </c>
      <c r="C61" s="302" t="s">
        <v>446</v>
      </c>
      <c r="D61" s="309" t="s">
        <v>133</v>
      </c>
      <c r="E61" s="303">
        <f t="shared" si="0"/>
        <v>0</v>
      </c>
      <c r="F61" s="433">
        <f>'1A'!$AP$121</f>
        <v>0</v>
      </c>
      <c r="G61" s="433">
        <f>'2A'!$AP$121</f>
        <v>0</v>
      </c>
      <c r="H61" s="433">
        <f>'3A'!$AP$121</f>
        <v>0</v>
      </c>
      <c r="I61" s="433">
        <f>'4A'!$AP$121</f>
        <v>0</v>
      </c>
      <c r="J61" s="433">
        <f>'5A'!$AP$121</f>
        <v>0</v>
      </c>
      <c r="K61" s="433">
        <f>'6A'!$AP$121</f>
        <v>0</v>
      </c>
      <c r="L61" s="433">
        <f>'7A'!$AP$121</f>
        <v>0</v>
      </c>
      <c r="M61" s="433">
        <f>'8A'!$AP$121</f>
        <v>0</v>
      </c>
      <c r="N61" s="433">
        <f>'9A'!$AP$121</f>
        <v>0</v>
      </c>
      <c r="O61" s="433">
        <f>'10A'!$AP$121</f>
        <v>0</v>
      </c>
      <c r="P61" s="433">
        <f>'11A'!$AP$121</f>
        <v>0</v>
      </c>
      <c r="Q61" s="433">
        <f>'12A'!$AP$121</f>
        <v>0</v>
      </c>
      <c r="R61" s="433">
        <f>'13A'!$AP$121</f>
        <v>0</v>
      </c>
      <c r="S61" s="433">
        <f>'14A'!$AP$121</f>
        <v>0</v>
      </c>
      <c r="T61" s="433">
        <f>'15A'!$AP$121</f>
        <v>0</v>
      </c>
      <c r="U61" s="433">
        <f>'16A'!$AP$121</f>
        <v>0</v>
      </c>
      <c r="V61" s="433">
        <f>'17A'!$AP$121</f>
        <v>0</v>
      </c>
      <c r="W61" s="433">
        <f>'18A'!$AP$121</f>
        <v>0</v>
      </c>
      <c r="X61" s="433">
        <f>'19A'!$AP$121</f>
        <v>0</v>
      </c>
      <c r="Y61" s="433">
        <f>'20A'!$AP$121</f>
        <v>0</v>
      </c>
      <c r="Z61" s="433">
        <f>'21A'!$AP$121</f>
        <v>0</v>
      </c>
      <c r="AA61" s="433">
        <f>'22A'!$AP$121</f>
        <v>0</v>
      </c>
      <c r="AB61" s="433">
        <f>'23A'!$AP$121</f>
        <v>0</v>
      </c>
      <c r="AC61" s="433">
        <f>'24A'!$AP$121</f>
        <v>0</v>
      </c>
      <c r="AD61" s="433">
        <f>'25A'!$AP$121</f>
        <v>0</v>
      </c>
      <c r="AE61" s="433">
        <f>'26A'!$AP$121</f>
        <v>0</v>
      </c>
      <c r="AF61" s="433">
        <f>'27A'!$AP$121</f>
        <v>0</v>
      </c>
      <c r="AG61" s="433">
        <f>'28A'!$AP$121</f>
        <v>0</v>
      </c>
      <c r="AH61" s="433">
        <f>'29A'!$AP$121</f>
        <v>0</v>
      </c>
      <c r="AI61" s="433">
        <f>'30A'!$AP$121</f>
        <v>0</v>
      </c>
    </row>
    <row r="62" spans="1:35" ht="17.399999999999999">
      <c r="A62" s="314"/>
      <c r="B62" s="434" t="str">
        <f>CONCATENATE("T 1.2 Ø",'1A'!AD$116)</f>
        <v>T 1.2 Ø25,4</v>
      </c>
      <c r="C62" s="302" t="s">
        <v>447</v>
      </c>
      <c r="D62" s="309" t="s">
        <v>133</v>
      </c>
      <c r="E62" s="303">
        <f t="shared" si="0"/>
        <v>0</v>
      </c>
      <c r="F62" s="433">
        <f>'1A'!$AQ$121</f>
        <v>0</v>
      </c>
      <c r="G62" s="433">
        <f>'2A'!$AQ$121</f>
        <v>0</v>
      </c>
      <c r="H62" s="433">
        <f>'3A'!$AQ$121</f>
        <v>0</v>
      </c>
      <c r="I62" s="433">
        <f>'4A'!$AQ$121</f>
        <v>0</v>
      </c>
      <c r="J62" s="433">
        <f>'5A'!$AQ$121</f>
        <v>0</v>
      </c>
      <c r="K62" s="433">
        <f>'6A'!$AQ$121</f>
        <v>0</v>
      </c>
      <c r="L62" s="433">
        <f>'7A'!$AQ$121</f>
        <v>0</v>
      </c>
      <c r="M62" s="433">
        <f>'8A'!$AQ$121</f>
        <v>0</v>
      </c>
      <c r="N62" s="433">
        <f>'9A'!$AQ$121</f>
        <v>0</v>
      </c>
      <c r="O62" s="433">
        <f>'10A'!$AQ$121</f>
        <v>0</v>
      </c>
      <c r="P62" s="433">
        <f>'11A'!$AQ$121</f>
        <v>0</v>
      </c>
      <c r="Q62" s="433">
        <f>'12A'!$AQ$121</f>
        <v>0</v>
      </c>
      <c r="R62" s="433">
        <f>'13A'!$AQ$121</f>
        <v>0</v>
      </c>
      <c r="S62" s="433">
        <f>'14A'!$AQ$121</f>
        <v>0</v>
      </c>
      <c r="T62" s="433">
        <f>'15A'!$AQ$121</f>
        <v>0</v>
      </c>
      <c r="U62" s="433">
        <f>'16A'!$AQ$121</f>
        <v>0</v>
      </c>
      <c r="V62" s="433">
        <f>'17A'!$AQ$121</f>
        <v>0</v>
      </c>
      <c r="W62" s="433">
        <f>'18A'!$AQ$121</f>
        <v>0</v>
      </c>
      <c r="X62" s="433">
        <f>'19A'!$AQ$121</f>
        <v>0</v>
      </c>
      <c r="Y62" s="433">
        <f>'20A'!$AQ$121</f>
        <v>0</v>
      </c>
      <c r="Z62" s="433">
        <f>'21A'!$AQ$121</f>
        <v>0</v>
      </c>
      <c r="AA62" s="433">
        <f>'22A'!$AQ$121</f>
        <v>0</v>
      </c>
      <c r="AB62" s="433">
        <f>'23A'!$AQ$121</f>
        <v>0</v>
      </c>
      <c r="AC62" s="433">
        <f>'24A'!$AQ$121</f>
        <v>0</v>
      </c>
      <c r="AD62" s="433">
        <f>'25A'!$AQ$121</f>
        <v>0</v>
      </c>
      <c r="AE62" s="433">
        <f>'26A'!$AQ$121</f>
        <v>0</v>
      </c>
      <c r="AF62" s="433">
        <f>'27A'!$AQ$121</f>
        <v>0</v>
      </c>
      <c r="AG62" s="433">
        <f>'28A'!$AQ$121</f>
        <v>0</v>
      </c>
      <c r="AH62" s="433">
        <f>'29A'!$AQ$121</f>
        <v>0</v>
      </c>
      <c r="AI62" s="433">
        <f>'30A'!$AQ$121</f>
        <v>0</v>
      </c>
    </row>
    <row r="63" spans="1:35" ht="17.399999999999999">
      <c r="A63" s="314"/>
      <c r="B63" s="434" t="str">
        <f>CONCATENATE("T 1.2 Ø",'1A'!AE$116)</f>
        <v>T 1.2 Ø27</v>
      </c>
      <c r="C63" s="302" t="s">
        <v>448</v>
      </c>
      <c r="D63" s="309" t="s">
        <v>133</v>
      </c>
      <c r="E63" s="303">
        <f t="shared" si="0"/>
        <v>0</v>
      </c>
      <c r="F63" s="433">
        <f>'1A'!$AR$121</f>
        <v>0</v>
      </c>
      <c r="G63" s="433">
        <f>'2A'!$AR$121</f>
        <v>0</v>
      </c>
      <c r="H63" s="433">
        <f>'3A'!$AR$121</f>
        <v>0</v>
      </c>
      <c r="I63" s="433">
        <f>'4A'!$AR$121</f>
        <v>0</v>
      </c>
      <c r="J63" s="433">
        <f>'5A'!$AR$121</f>
        <v>0</v>
      </c>
      <c r="K63" s="433">
        <f>'6A'!$AR$121</f>
        <v>0</v>
      </c>
      <c r="L63" s="433">
        <f>'7A'!$AR$121</f>
        <v>0</v>
      </c>
      <c r="M63" s="433">
        <f>'8A'!$AR$121</f>
        <v>0</v>
      </c>
      <c r="N63" s="433">
        <f>'9A'!$AR$121</f>
        <v>0</v>
      </c>
      <c r="O63" s="433">
        <f>'10A'!$AR$121</f>
        <v>0</v>
      </c>
      <c r="P63" s="433">
        <f>'11A'!$AR$121</f>
        <v>0</v>
      </c>
      <c r="Q63" s="433">
        <f>'12A'!$AR$121</f>
        <v>0</v>
      </c>
      <c r="R63" s="433">
        <f>'13A'!$AR$121</f>
        <v>0</v>
      </c>
      <c r="S63" s="433">
        <f>'14A'!$AR$121</f>
        <v>0</v>
      </c>
      <c r="T63" s="433">
        <f>'15A'!$AR$121</f>
        <v>0</v>
      </c>
      <c r="U63" s="433">
        <f>'16A'!$AR$121</f>
        <v>0</v>
      </c>
      <c r="V63" s="433">
        <f>'17A'!$AR$121</f>
        <v>0</v>
      </c>
      <c r="W63" s="433">
        <f>'18A'!$AR$121</f>
        <v>0</v>
      </c>
      <c r="X63" s="433">
        <f>'19A'!$AR$121</f>
        <v>0</v>
      </c>
      <c r="Y63" s="433">
        <f>'20A'!$AR$121</f>
        <v>0</v>
      </c>
      <c r="Z63" s="433">
        <f>'21A'!$AR$121</f>
        <v>0</v>
      </c>
      <c r="AA63" s="433">
        <f>'22A'!$AR$121</f>
        <v>0</v>
      </c>
      <c r="AB63" s="433">
        <f>'23A'!$AR$121</f>
        <v>0</v>
      </c>
      <c r="AC63" s="433">
        <f>'24A'!$AR$121</f>
        <v>0</v>
      </c>
      <c r="AD63" s="433">
        <f>'25A'!$AR$121</f>
        <v>0</v>
      </c>
      <c r="AE63" s="433">
        <f>'26A'!$AR$121</f>
        <v>0</v>
      </c>
      <c r="AF63" s="433">
        <f>'27A'!$AR$121</f>
        <v>0</v>
      </c>
      <c r="AG63" s="433">
        <f>'28A'!$AR$121</f>
        <v>0</v>
      </c>
      <c r="AH63" s="433">
        <f>'29A'!$AR$121</f>
        <v>0</v>
      </c>
      <c r="AI63" s="433">
        <f>'30A'!$AR$121</f>
        <v>0</v>
      </c>
    </row>
    <row r="64" spans="1:35" ht="17.399999999999999">
      <c r="A64" s="314"/>
      <c r="B64" s="434" t="str">
        <f>CONCATENATE("T 1.2 Ø",'1A'!AF$116)</f>
        <v>T 1.2 Ø31,8</v>
      </c>
      <c r="C64" s="302" t="s">
        <v>449</v>
      </c>
      <c r="D64" s="309" t="s">
        <v>133</v>
      </c>
      <c r="E64" s="303">
        <f t="shared" si="0"/>
        <v>0</v>
      </c>
      <c r="F64" s="433">
        <f>'1A'!$AS$121</f>
        <v>0</v>
      </c>
      <c r="G64" s="433">
        <f>'2A'!$AS$121</f>
        <v>0</v>
      </c>
      <c r="H64" s="433">
        <f>'3A'!$AS$121</f>
        <v>0</v>
      </c>
      <c r="I64" s="433">
        <f>'4A'!$AS$121</f>
        <v>0</v>
      </c>
      <c r="J64" s="433">
        <f>'5A'!$AS$121</f>
        <v>0</v>
      </c>
      <c r="K64" s="433">
        <f>'6A'!$AS$121</f>
        <v>0</v>
      </c>
      <c r="L64" s="433">
        <f>'7A'!$AS$121</f>
        <v>0</v>
      </c>
      <c r="M64" s="433">
        <f>'8A'!$AS$121</f>
        <v>0</v>
      </c>
      <c r="N64" s="433">
        <f>'9A'!$AS$121</f>
        <v>0</v>
      </c>
      <c r="O64" s="433">
        <f>'10A'!$AS$121</f>
        <v>0</v>
      </c>
      <c r="P64" s="433">
        <f>'11A'!$AS$121</f>
        <v>0</v>
      </c>
      <c r="Q64" s="433">
        <f>'12A'!$AS$121</f>
        <v>0</v>
      </c>
      <c r="R64" s="433">
        <f>'13A'!$AS$121</f>
        <v>0</v>
      </c>
      <c r="S64" s="433">
        <f>'14A'!$AS$121</f>
        <v>0</v>
      </c>
      <c r="T64" s="433">
        <f>'15A'!$AS$121</f>
        <v>0</v>
      </c>
      <c r="U64" s="433">
        <f>'16A'!$AS$121</f>
        <v>0</v>
      </c>
      <c r="V64" s="433">
        <f>'17A'!$AS$121</f>
        <v>0</v>
      </c>
      <c r="W64" s="433">
        <f>'18A'!$AS$121</f>
        <v>0</v>
      </c>
      <c r="X64" s="433">
        <f>'19A'!$AS$121</f>
        <v>0</v>
      </c>
      <c r="Y64" s="433">
        <f>'20A'!$AS$121</f>
        <v>0</v>
      </c>
      <c r="Z64" s="433">
        <f>'21A'!$AS$121</f>
        <v>0</v>
      </c>
      <c r="AA64" s="433">
        <f>'22A'!$AS$121</f>
        <v>0</v>
      </c>
      <c r="AB64" s="433">
        <f>'23A'!$AS$121</f>
        <v>0</v>
      </c>
      <c r="AC64" s="433">
        <f>'24A'!$AS$121</f>
        <v>0</v>
      </c>
      <c r="AD64" s="433">
        <f>'25A'!$AS$121</f>
        <v>0</v>
      </c>
      <c r="AE64" s="433">
        <f>'26A'!$AS$121</f>
        <v>0</v>
      </c>
      <c r="AF64" s="433">
        <f>'27A'!$AS$121</f>
        <v>0</v>
      </c>
      <c r="AG64" s="433">
        <f>'28A'!$AS$121</f>
        <v>0</v>
      </c>
      <c r="AH64" s="433">
        <f>'29A'!$AS$121</f>
        <v>0</v>
      </c>
      <c r="AI64" s="433">
        <f>'30A'!$AS$121</f>
        <v>0</v>
      </c>
    </row>
    <row r="65" spans="1:35" ht="17.399999999999999">
      <c r="A65" s="314"/>
      <c r="B65" s="434" t="str">
        <f>CONCATENATE("T 1.2 Ø",'1A'!AG$116)</f>
        <v>T 1.2 Ø34</v>
      </c>
      <c r="C65" s="302" t="s">
        <v>450</v>
      </c>
      <c r="D65" s="309" t="s">
        <v>133</v>
      </c>
      <c r="E65" s="303">
        <f t="shared" si="0"/>
        <v>0</v>
      </c>
      <c r="F65" s="433">
        <f>'1A'!$AT$121</f>
        <v>0</v>
      </c>
      <c r="G65" s="433">
        <f>'2A'!$AT$121</f>
        <v>0</v>
      </c>
      <c r="H65" s="433">
        <f>'3A'!$AT$121</f>
        <v>0</v>
      </c>
      <c r="I65" s="433">
        <f>'4A'!$AT$121</f>
        <v>0</v>
      </c>
      <c r="J65" s="433">
        <f>'5A'!$AT$121</f>
        <v>0</v>
      </c>
      <c r="K65" s="433">
        <f>'6A'!$AT$121</f>
        <v>0</v>
      </c>
      <c r="L65" s="433">
        <f>'7A'!$AT$121</f>
        <v>0</v>
      </c>
      <c r="M65" s="433">
        <f>'8A'!$AT$121</f>
        <v>0</v>
      </c>
      <c r="N65" s="433">
        <f>'9A'!$AT$121</f>
        <v>0</v>
      </c>
      <c r="O65" s="433">
        <f>'10A'!$AT$121</f>
        <v>0</v>
      </c>
      <c r="P65" s="433">
        <f>'11A'!$AT$121</f>
        <v>0</v>
      </c>
      <c r="Q65" s="433">
        <f>'12A'!$AT$121</f>
        <v>0</v>
      </c>
      <c r="R65" s="433">
        <f>'13A'!$AT$121</f>
        <v>0</v>
      </c>
      <c r="S65" s="433">
        <f>'14A'!$AT$121</f>
        <v>0</v>
      </c>
      <c r="T65" s="433">
        <f>'15A'!$AT$121</f>
        <v>0</v>
      </c>
      <c r="U65" s="433">
        <f>'16A'!$AT$121</f>
        <v>0</v>
      </c>
      <c r="V65" s="433">
        <f>'17A'!$AT$121</f>
        <v>0</v>
      </c>
      <c r="W65" s="433">
        <f>'18A'!$AT$121</f>
        <v>0</v>
      </c>
      <c r="X65" s="433">
        <f>'19A'!$AT$121</f>
        <v>0</v>
      </c>
      <c r="Y65" s="433">
        <f>'20A'!$AT$121</f>
        <v>0</v>
      </c>
      <c r="Z65" s="433">
        <f>'21A'!$AT$121</f>
        <v>0</v>
      </c>
      <c r="AA65" s="433">
        <f>'22A'!$AT$121</f>
        <v>0</v>
      </c>
      <c r="AB65" s="433">
        <f>'23A'!$AT$121</f>
        <v>0</v>
      </c>
      <c r="AC65" s="433">
        <f>'24A'!$AT$121</f>
        <v>0</v>
      </c>
      <c r="AD65" s="433">
        <f>'25A'!$AT$121</f>
        <v>0</v>
      </c>
      <c r="AE65" s="433">
        <f>'26A'!$AT$121</f>
        <v>0</v>
      </c>
      <c r="AF65" s="433">
        <f>'27A'!$AT$121</f>
        <v>0</v>
      </c>
      <c r="AG65" s="433">
        <f>'28A'!$AT$121</f>
        <v>0</v>
      </c>
      <c r="AH65" s="433">
        <f>'29A'!$AT$121</f>
        <v>0</v>
      </c>
      <c r="AI65" s="433">
        <f>'30A'!$AT$121</f>
        <v>0</v>
      </c>
    </row>
    <row r="66" spans="1:35" ht="17.399999999999999">
      <c r="A66" s="314"/>
      <c r="B66" s="434" t="str">
        <f>CONCATENATE("T 1.2 Ø",'1A'!AH$116)</f>
        <v>T 1.2 Ø42</v>
      </c>
      <c r="C66" s="302" t="s">
        <v>451</v>
      </c>
      <c r="D66" s="309" t="s">
        <v>133</v>
      </c>
      <c r="E66" s="303">
        <f t="shared" si="0"/>
        <v>0</v>
      </c>
      <c r="F66" s="433">
        <f>'1A'!$AU$121</f>
        <v>0</v>
      </c>
      <c r="G66" s="433">
        <f>'2A'!$AU$121</f>
        <v>0</v>
      </c>
      <c r="H66" s="433">
        <f>'3A'!$AU$121</f>
        <v>0</v>
      </c>
      <c r="I66" s="433">
        <f>'4A'!$AU$121</f>
        <v>0</v>
      </c>
      <c r="J66" s="433">
        <f>'5A'!$AU$121</f>
        <v>0</v>
      </c>
      <c r="K66" s="433">
        <f>'6A'!$AU$121</f>
        <v>0</v>
      </c>
      <c r="L66" s="433">
        <f>'7A'!$AU$121</f>
        <v>0</v>
      </c>
      <c r="M66" s="433">
        <f>'8A'!$AU$121</f>
        <v>0</v>
      </c>
      <c r="N66" s="433">
        <f>'9A'!$AU$121</f>
        <v>0</v>
      </c>
      <c r="O66" s="433">
        <f>'10A'!$AU$121</f>
        <v>0</v>
      </c>
      <c r="P66" s="433">
        <f>'11A'!$AU$121</f>
        <v>0</v>
      </c>
      <c r="Q66" s="433">
        <f>'12A'!$AU$121</f>
        <v>0</v>
      </c>
      <c r="R66" s="433">
        <f>'13A'!$AU$121</f>
        <v>0</v>
      </c>
      <c r="S66" s="433">
        <f>'14A'!$AU$121</f>
        <v>0</v>
      </c>
      <c r="T66" s="433">
        <f>'15A'!$AU$121</f>
        <v>0</v>
      </c>
      <c r="U66" s="433">
        <f>'16A'!$AU$121</f>
        <v>0</v>
      </c>
      <c r="V66" s="433">
        <f>'17A'!$AU$121</f>
        <v>0</v>
      </c>
      <c r="W66" s="433">
        <f>'18A'!$AU$121</f>
        <v>0</v>
      </c>
      <c r="X66" s="433">
        <f>'19A'!$AU$121</f>
        <v>0</v>
      </c>
      <c r="Y66" s="433">
        <f>'20A'!$AU$121</f>
        <v>0</v>
      </c>
      <c r="Z66" s="433">
        <f>'21A'!$AU$121</f>
        <v>0</v>
      </c>
      <c r="AA66" s="433">
        <f>'22A'!$AU$121</f>
        <v>0</v>
      </c>
      <c r="AB66" s="433">
        <f>'23A'!$AU$121</f>
        <v>0</v>
      </c>
      <c r="AC66" s="433">
        <f>'24A'!$AU$121</f>
        <v>0</v>
      </c>
      <c r="AD66" s="433">
        <f>'25A'!$AU$121</f>
        <v>0</v>
      </c>
      <c r="AE66" s="433">
        <f>'26A'!$AU$121</f>
        <v>0</v>
      </c>
      <c r="AF66" s="433">
        <f>'27A'!$AU$121</f>
        <v>0</v>
      </c>
      <c r="AG66" s="433">
        <f>'28A'!$AU$121</f>
        <v>0</v>
      </c>
      <c r="AH66" s="433">
        <f>'29A'!$AU$121</f>
        <v>0</v>
      </c>
      <c r="AI66" s="433">
        <f>'30A'!$AU$121</f>
        <v>0</v>
      </c>
    </row>
    <row r="67" spans="1:35" ht="17.399999999999999">
      <c r="A67" s="314"/>
      <c r="B67" s="434" t="str">
        <f>CONCATENATE("T 1.2 Ø",'1A'!AI$116)</f>
        <v>T 1.2 Ø49</v>
      </c>
      <c r="C67" s="302" t="s">
        <v>452</v>
      </c>
      <c r="D67" s="309" t="s">
        <v>133</v>
      </c>
      <c r="E67" s="303">
        <f t="shared" si="0"/>
        <v>0</v>
      </c>
      <c r="F67" s="433">
        <f>'1A'!$AV$121</f>
        <v>0</v>
      </c>
      <c r="G67" s="433">
        <f>'2A'!$AV$121</f>
        <v>0</v>
      </c>
      <c r="H67" s="433">
        <f>'3A'!$AV$121</f>
        <v>0</v>
      </c>
      <c r="I67" s="433">
        <f>'4A'!$AV$121</f>
        <v>0</v>
      </c>
      <c r="J67" s="433">
        <f>'5A'!$AV$121</f>
        <v>0</v>
      </c>
      <c r="K67" s="433">
        <f>'6A'!$AV$121</f>
        <v>0</v>
      </c>
      <c r="L67" s="433">
        <f>'7A'!$AV$121</f>
        <v>0</v>
      </c>
      <c r="M67" s="433">
        <f>'8A'!$AV$121</f>
        <v>0</v>
      </c>
      <c r="N67" s="433">
        <f>'9A'!$AV$121</f>
        <v>0</v>
      </c>
      <c r="O67" s="433">
        <f>'10A'!$AV$121</f>
        <v>0</v>
      </c>
      <c r="P67" s="433">
        <f>'11A'!$AV$121</f>
        <v>0</v>
      </c>
      <c r="Q67" s="433">
        <f>'12A'!$AV$121</f>
        <v>0</v>
      </c>
      <c r="R67" s="433">
        <f>'13A'!$AV$121</f>
        <v>0</v>
      </c>
      <c r="S67" s="433">
        <f>'14A'!$AV$121</f>
        <v>0</v>
      </c>
      <c r="T67" s="433">
        <f>'15A'!$AV$121</f>
        <v>0</v>
      </c>
      <c r="U67" s="433">
        <f>'16A'!$AV$121</f>
        <v>0</v>
      </c>
      <c r="V67" s="433">
        <f>'17A'!$AV$121</f>
        <v>0</v>
      </c>
      <c r="W67" s="433">
        <f>'18A'!$AV$121</f>
        <v>0</v>
      </c>
      <c r="X67" s="433">
        <f>'19A'!$AV$121</f>
        <v>0</v>
      </c>
      <c r="Y67" s="433">
        <f>'20A'!$AV$121</f>
        <v>0</v>
      </c>
      <c r="Z67" s="433">
        <f>'21A'!$AV$121</f>
        <v>0</v>
      </c>
      <c r="AA67" s="433">
        <f>'22A'!$AV$121</f>
        <v>0</v>
      </c>
      <c r="AB67" s="433">
        <f>'23A'!$AV$121</f>
        <v>0</v>
      </c>
      <c r="AC67" s="433">
        <f>'24A'!$AV$121</f>
        <v>0</v>
      </c>
      <c r="AD67" s="433">
        <f>'25A'!$AV$121</f>
        <v>0</v>
      </c>
      <c r="AE67" s="433">
        <f>'26A'!$AV$121</f>
        <v>0</v>
      </c>
      <c r="AF67" s="433">
        <f>'27A'!$AV$121</f>
        <v>0</v>
      </c>
      <c r="AG67" s="433">
        <f>'28A'!$AV$121</f>
        <v>0</v>
      </c>
      <c r="AH67" s="433">
        <f>'29A'!$AV$121</f>
        <v>0</v>
      </c>
      <c r="AI67" s="433">
        <f>'30A'!$AV$121</f>
        <v>0</v>
      </c>
    </row>
    <row r="68" spans="1:35" ht="17.399999999999999">
      <c r="A68" s="314"/>
      <c r="B68" s="434" t="str">
        <f>CONCATENATE("T 1.2 Ø",'1A'!AJ$116)</f>
        <v>T 1.2 Ø60</v>
      </c>
      <c r="C68" s="302" t="s">
        <v>453</v>
      </c>
      <c r="D68" s="309" t="s">
        <v>133</v>
      </c>
      <c r="E68" s="303">
        <f t="shared" si="0"/>
        <v>0</v>
      </c>
      <c r="F68" s="433">
        <f>'1A'!$AW$121</f>
        <v>0</v>
      </c>
      <c r="G68" s="433">
        <f>'2A'!$AW$121</f>
        <v>0</v>
      </c>
      <c r="H68" s="433">
        <f>'3A'!$AW$121</f>
        <v>0</v>
      </c>
      <c r="I68" s="433">
        <f>'4A'!$AW$121</f>
        <v>0</v>
      </c>
      <c r="J68" s="433">
        <f>'5A'!$AW$121</f>
        <v>0</v>
      </c>
      <c r="K68" s="433">
        <f>'6A'!$AW$121</f>
        <v>0</v>
      </c>
      <c r="L68" s="433">
        <f>'7A'!$AW$121</f>
        <v>0</v>
      </c>
      <c r="M68" s="433">
        <f>'8A'!$AW$121</f>
        <v>0</v>
      </c>
      <c r="N68" s="433">
        <f>'9A'!$AW$121</f>
        <v>0</v>
      </c>
      <c r="O68" s="433">
        <f>'10A'!$AW$121</f>
        <v>0</v>
      </c>
      <c r="P68" s="433">
        <f>'11A'!$AW$121</f>
        <v>0</v>
      </c>
      <c r="Q68" s="433">
        <f>'12A'!$AW$121</f>
        <v>0</v>
      </c>
      <c r="R68" s="433">
        <f>'13A'!$AW$121</f>
        <v>0</v>
      </c>
      <c r="S68" s="433">
        <f>'14A'!$AW$121</f>
        <v>0</v>
      </c>
      <c r="T68" s="433">
        <f>'15A'!$AW$121</f>
        <v>0</v>
      </c>
      <c r="U68" s="433">
        <f>'16A'!$AW$121</f>
        <v>0</v>
      </c>
      <c r="V68" s="433">
        <f>'17A'!$AW$121</f>
        <v>0</v>
      </c>
      <c r="W68" s="433">
        <f>'18A'!$AW$121</f>
        <v>0</v>
      </c>
      <c r="X68" s="433">
        <f>'19A'!$AW$121</f>
        <v>0</v>
      </c>
      <c r="Y68" s="433">
        <f>'20A'!$AW$121</f>
        <v>0</v>
      </c>
      <c r="Z68" s="433">
        <f>'21A'!$AW$121</f>
        <v>0</v>
      </c>
      <c r="AA68" s="433">
        <f>'22A'!$AW$121</f>
        <v>0</v>
      </c>
      <c r="AB68" s="433">
        <f>'23A'!$AW$121</f>
        <v>0</v>
      </c>
      <c r="AC68" s="433">
        <f>'24A'!$AW$121</f>
        <v>0</v>
      </c>
      <c r="AD68" s="433">
        <f>'25A'!$AW$121</f>
        <v>0</v>
      </c>
      <c r="AE68" s="433">
        <f>'26A'!$AW$121</f>
        <v>0</v>
      </c>
      <c r="AF68" s="433">
        <f>'27A'!$AW$121</f>
        <v>0</v>
      </c>
      <c r="AG68" s="433">
        <f>'28A'!$AW$121</f>
        <v>0</v>
      </c>
      <c r="AH68" s="433">
        <f>'29A'!$AW$121</f>
        <v>0</v>
      </c>
      <c r="AI68" s="433">
        <f>'30A'!$AW$121</f>
        <v>0</v>
      </c>
    </row>
    <row r="69" spans="1:35" ht="17.399999999999999">
      <c r="A69" s="314"/>
      <c r="B69" s="434" t="str">
        <f>CONCATENATE("T 1.2 Ø",'1A'!AK$116)</f>
        <v>T 1.2 Ø</v>
      </c>
      <c r="C69" s="302" t="s">
        <v>454</v>
      </c>
      <c r="D69" s="309" t="s">
        <v>133</v>
      </c>
      <c r="E69" s="303">
        <f t="shared" si="0"/>
        <v>0</v>
      </c>
      <c r="F69" s="433">
        <f>'1A'!$AX$121</f>
        <v>0</v>
      </c>
      <c r="G69" s="433">
        <f>'2A'!$AX$121</f>
        <v>0</v>
      </c>
      <c r="H69" s="433">
        <f>'3A'!$AX$121</f>
        <v>0</v>
      </c>
      <c r="I69" s="433">
        <f>'4A'!$AX$121</f>
        <v>0</v>
      </c>
      <c r="J69" s="433">
        <f>'5A'!$AX$121</f>
        <v>0</v>
      </c>
      <c r="K69" s="433">
        <f>'6A'!$AX$121</f>
        <v>0</v>
      </c>
      <c r="L69" s="433">
        <f>'7A'!$AX$121</f>
        <v>0</v>
      </c>
      <c r="M69" s="433">
        <f>'8A'!$AX$121</f>
        <v>0</v>
      </c>
      <c r="N69" s="433">
        <f>'9A'!$AX$121</f>
        <v>0</v>
      </c>
      <c r="O69" s="433">
        <f>'10A'!$AX$121</f>
        <v>0</v>
      </c>
      <c r="P69" s="433">
        <f>'11A'!$AX$121</f>
        <v>0</v>
      </c>
      <c r="Q69" s="433">
        <f>'12A'!$AX$121</f>
        <v>0</v>
      </c>
      <c r="R69" s="433">
        <f>'13A'!$AX$121</f>
        <v>0</v>
      </c>
      <c r="S69" s="433">
        <f>'14A'!$AX$121</f>
        <v>0</v>
      </c>
      <c r="T69" s="433">
        <f>'15A'!$AX$121</f>
        <v>0</v>
      </c>
      <c r="U69" s="433">
        <f>'16A'!$AX$121</f>
        <v>0</v>
      </c>
      <c r="V69" s="433">
        <f>'17A'!$AX$121</f>
        <v>0</v>
      </c>
      <c r="W69" s="433">
        <f>'18A'!$AX$121</f>
        <v>0</v>
      </c>
      <c r="X69" s="433">
        <f>'19A'!$AX$121</f>
        <v>0</v>
      </c>
      <c r="Y69" s="433">
        <f>'20A'!$AX$121</f>
        <v>0</v>
      </c>
      <c r="Z69" s="433">
        <f>'21A'!$AX$121</f>
        <v>0</v>
      </c>
      <c r="AA69" s="433">
        <f>'22A'!$AX$121</f>
        <v>0</v>
      </c>
      <c r="AB69" s="433">
        <f>'23A'!$AX$121</f>
        <v>0</v>
      </c>
      <c r="AC69" s="433">
        <f>'24A'!$AX$121</f>
        <v>0</v>
      </c>
      <c r="AD69" s="433">
        <f>'25A'!$AX$121</f>
        <v>0</v>
      </c>
      <c r="AE69" s="433">
        <f>'26A'!$AX$121</f>
        <v>0</v>
      </c>
      <c r="AF69" s="433">
        <f>'27A'!$AX$121</f>
        <v>0</v>
      </c>
      <c r="AG69" s="433">
        <f>'28A'!$AX$121</f>
        <v>0</v>
      </c>
      <c r="AH69" s="433">
        <f>'29A'!$AX$121</f>
        <v>0</v>
      </c>
      <c r="AI69" s="433">
        <f>'30A'!$AX$121</f>
        <v>0</v>
      </c>
    </row>
    <row r="70" spans="1:35" ht="17.399999999999999">
      <c r="A70" s="314"/>
      <c r="B70" s="434" t="str">
        <f>CONCATENATE("T 1.2 Ø",'1A'!AL$116)</f>
        <v>T 1.2 Ø</v>
      </c>
      <c r="C70" s="302" t="s">
        <v>455</v>
      </c>
      <c r="D70" s="309" t="s">
        <v>133</v>
      </c>
      <c r="E70" s="303">
        <f t="shared" si="0"/>
        <v>0</v>
      </c>
      <c r="F70" s="433">
        <f>'1A'!$AY$121</f>
        <v>0</v>
      </c>
      <c r="G70" s="433">
        <f>'2A'!$AY$121</f>
        <v>0</v>
      </c>
      <c r="H70" s="433">
        <f>'3A'!$AY$121</f>
        <v>0</v>
      </c>
      <c r="I70" s="433">
        <f>'4A'!$AY$121</f>
        <v>0</v>
      </c>
      <c r="J70" s="433">
        <f>'5A'!$AY$121</f>
        <v>0</v>
      </c>
      <c r="K70" s="433">
        <f>'6A'!$AY$121</f>
        <v>0</v>
      </c>
      <c r="L70" s="433">
        <f>'7A'!$AY$121</f>
        <v>0</v>
      </c>
      <c r="M70" s="433">
        <f>'8A'!$AY$121</f>
        <v>0</v>
      </c>
      <c r="N70" s="433">
        <f>'9A'!$AY$121</f>
        <v>0</v>
      </c>
      <c r="O70" s="433">
        <f>'10A'!$AY$121</f>
        <v>0</v>
      </c>
      <c r="P70" s="433">
        <f>'11A'!$AY$121</f>
        <v>0</v>
      </c>
      <c r="Q70" s="433">
        <f>'12A'!$AY$121</f>
        <v>0</v>
      </c>
      <c r="R70" s="433">
        <f>'13A'!$AY$121</f>
        <v>0</v>
      </c>
      <c r="S70" s="433">
        <f>'14A'!$AY$121</f>
        <v>0</v>
      </c>
      <c r="T70" s="433">
        <f>'15A'!$AY$121</f>
        <v>0</v>
      </c>
      <c r="U70" s="433">
        <f>'16A'!$AY$121</f>
        <v>0</v>
      </c>
      <c r="V70" s="433">
        <f>'17A'!$AY$121</f>
        <v>0</v>
      </c>
      <c r="W70" s="433">
        <f>'18A'!$AY$121</f>
        <v>0</v>
      </c>
      <c r="X70" s="433">
        <f>'19A'!$AY$121</f>
        <v>0</v>
      </c>
      <c r="Y70" s="433">
        <f>'20A'!$AY$121</f>
        <v>0</v>
      </c>
      <c r="Z70" s="433">
        <f>'21A'!$AY$121</f>
        <v>0</v>
      </c>
      <c r="AA70" s="433">
        <f>'22A'!$AY$121</f>
        <v>0</v>
      </c>
      <c r="AB70" s="433">
        <f>'23A'!$AY$121</f>
        <v>0</v>
      </c>
      <c r="AC70" s="433">
        <f>'24A'!$AY$121</f>
        <v>0</v>
      </c>
      <c r="AD70" s="433">
        <f>'25A'!$AY$121</f>
        <v>0</v>
      </c>
      <c r="AE70" s="433">
        <f>'26A'!$AY$121</f>
        <v>0</v>
      </c>
      <c r="AF70" s="433">
        <f>'27A'!$AY$121</f>
        <v>0</v>
      </c>
      <c r="AG70" s="433">
        <f>'28A'!$AY$121</f>
        <v>0</v>
      </c>
      <c r="AH70" s="433">
        <f>'29A'!$AY$121</f>
        <v>0</v>
      </c>
      <c r="AI70" s="433">
        <f>'30A'!$AY$121</f>
        <v>0</v>
      </c>
    </row>
    <row r="71" spans="1:35" ht="17.399999999999999">
      <c r="A71" s="314"/>
      <c r="B71" s="434" t="str">
        <f>CONCATENATE("T 1.4 Ø",'1A'!AA$116)</f>
        <v>T 1.4 Ø19</v>
      </c>
      <c r="C71" s="302" t="s">
        <v>456</v>
      </c>
      <c r="D71" s="309" t="s">
        <v>133</v>
      </c>
      <c r="E71" s="303">
        <f t="shared" si="0"/>
        <v>0</v>
      </c>
      <c r="F71" s="433">
        <f>'1A'!$AN$122</f>
        <v>0</v>
      </c>
      <c r="G71" s="433">
        <f>'2A'!$AN$122</f>
        <v>0</v>
      </c>
      <c r="H71" s="433">
        <f>'3A'!$AN$122</f>
        <v>0</v>
      </c>
      <c r="I71" s="433">
        <f>'4A'!$AN$122</f>
        <v>0</v>
      </c>
      <c r="J71" s="433">
        <f>'5A'!$AN$122</f>
        <v>0</v>
      </c>
      <c r="K71" s="433">
        <f>'6A'!$AN$122</f>
        <v>0</v>
      </c>
      <c r="L71" s="433">
        <f>'7A'!$AN$122</f>
        <v>0</v>
      </c>
      <c r="M71" s="433">
        <f>'8A'!$AN$122</f>
        <v>0</v>
      </c>
      <c r="N71" s="433">
        <f>'9A'!$AN$122</f>
        <v>0</v>
      </c>
      <c r="O71" s="433">
        <f>'10A'!$AN$122</f>
        <v>0</v>
      </c>
      <c r="P71" s="433">
        <f>'11A'!$AN$122</f>
        <v>0</v>
      </c>
      <c r="Q71" s="433">
        <f>'12A'!$AN$122</f>
        <v>0</v>
      </c>
      <c r="R71" s="433">
        <f>'13A'!$AN$122</f>
        <v>0</v>
      </c>
      <c r="S71" s="433">
        <f>'14A'!$AN$122</f>
        <v>0</v>
      </c>
      <c r="T71" s="433">
        <f>'15A'!$AN$122</f>
        <v>0</v>
      </c>
      <c r="U71" s="433">
        <f>'16A'!$AN$122</f>
        <v>0</v>
      </c>
      <c r="V71" s="433">
        <f>'17A'!$AN$122</f>
        <v>0</v>
      </c>
      <c r="W71" s="433">
        <f>'18A'!$AN$122</f>
        <v>0</v>
      </c>
      <c r="X71" s="433">
        <f>'19A'!$AN$122</f>
        <v>0</v>
      </c>
      <c r="Y71" s="433">
        <f>'20A'!$AN$122</f>
        <v>0</v>
      </c>
      <c r="Z71" s="433">
        <f>'21A'!$AN$122</f>
        <v>0</v>
      </c>
      <c r="AA71" s="433">
        <f>'22A'!$AN$122</f>
        <v>0</v>
      </c>
      <c r="AB71" s="433">
        <f>'23A'!$AN$122</f>
        <v>0</v>
      </c>
      <c r="AC71" s="433">
        <f>'24A'!$AN$122</f>
        <v>0</v>
      </c>
      <c r="AD71" s="433">
        <f>'25A'!$AN$122</f>
        <v>0</v>
      </c>
      <c r="AE71" s="433">
        <f>'26A'!$AN$122</f>
        <v>0</v>
      </c>
      <c r="AF71" s="433">
        <f>'27A'!$AN$122</f>
        <v>0</v>
      </c>
      <c r="AG71" s="433">
        <f>'28A'!$AN$122</f>
        <v>0</v>
      </c>
      <c r="AH71" s="433">
        <f>'29A'!$AN$122</f>
        <v>0</v>
      </c>
      <c r="AI71" s="433">
        <f>'30A'!$AN$122</f>
        <v>0</v>
      </c>
    </row>
    <row r="72" spans="1:35" ht="17.399999999999999">
      <c r="A72" s="314"/>
      <c r="B72" s="434" t="str">
        <f>CONCATENATE("T 1.4 Ø",'1A'!AB$116)</f>
        <v>T 1.4 Ø21</v>
      </c>
      <c r="C72" s="302" t="s">
        <v>457</v>
      </c>
      <c r="D72" s="309" t="s">
        <v>133</v>
      </c>
      <c r="E72" s="303">
        <f t="shared" si="0"/>
        <v>0</v>
      </c>
      <c r="F72" s="433">
        <f>'1A'!$AO$122</f>
        <v>0</v>
      </c>
      <c r="G72" s="433">
        <f>'2A'!$AO$122</f>
        <v>0</v>
      </c>
      <c r="H72" s="433">
        <f>'3A'!$AO$122</f>
        <v>0</v>
      </c>
      <c r="I72" s="433">
        <f>'4A'!$AO$122</f>
        <v>0</v>
      </c>
      <c r="J72" s="433">
        <f>'5A'!$AO$122</f>
        <v>0</v>
      </c>
      <c r="K72" s="433">
        <f>'6A'!$AO$122</f>
        <v>0</v>
      </c>
      <c r="L72" s="433">
        <f>'7A'!$AO$122</f>
        <v>0</v>
      </c>
      <c r="M72" s="433">
        <f>'8A'!$AO$122</f>
        <v>0</v>
      </c>
      <c r="N72" s="433">
        <f>'9A'!$AO$122</f>
        <v>0</v>
      </c>
      <c r="O72" s="433">
        <f>'10A'!$AO$122</f>
        <v>0</v>
      </c>
      <c r="P72" s="433">
        <f>'11A'!$AO$122</f>
        <v>0</v>
      </c>
      <c r="Q72" s="433">
        <f>'12A'!$AO$122</f>
        <v>0</v>
      </c>
      <c r="R72" s="433">
        <f>'13A'!$AO$122</f>
        <v>0</v>
      </c>
      <c r="S72" s="433">
        <f>'14A'!$AO$122</f>
        <v>0</v>
      </c>
      <c r="T72" s="433">
        <f>'15A'!$AO$122</f>
        <v>0</v>
      </c>
      <c r="U72" s="433">
        <f>'16A'!$AO$122</f>
        <v>0</v>
      </c>
      <c r="V72" s="433">
        <f>'17A'!$AO$122</f>
        <v>0</v>
      </c>
      <c r="W72" s="433">
        <f>'18A'!$AO$122</f>
        <v>0</v>
      </c>
      <c r="X72" s="433">
        <f>'19A'!$AO$122</f>
        <v>0</v>
      </c>
      <c r="Y72" s="433">
        <f>'20A'!$AO$122</f>
        <v>0</v>
      </c>
      <c r="Z72" s="433">
        <f>'21A'!$AO$122</f>
        <v>0</v>
      </c>
      <c r="AA72" s="433">
        <f>'22A'!$AO$122</f>
        <v>0</v>
      </c>
      <c r="AB72" s="433">
        <f>'23A'!$AO$122</f>
        <v>0</v>
      </c>
      <c r="AC72" s="433">
        <f>'24A'!$AO$122</f>
        <v>0</v>
      </c>
      <c r="AD72" s="433">
        <f>'25A'!$AO$122</f>
        <v>0</v>
      </c>
      <c r="AE72" s="433">
        <f>'26A'!$AO$122</f>
        <v>0</v>
      </c>
      <c r="AF72" s="433">
        <f>'27A'!$AO$122</f>
        <v>0</v>
      </c>
      <c r="AG72" s="433">
        <f>'28A'!$AO$122</f>
        <v>0</v>
      </c>
      <c r="AH72" s="433">
        <f>'29A'!$AO$122</f>
        <v>0</v>
      </c>
      <c r="AI72" s="433">
        <f>'30A'!$AO$122</f>
        <v>0</v>
      </c>
    </row>
    <row r="73" spans="1:35" ht="17.399999999999999">
      <c r="A73" s="314"/>
      <c r="B73" s="434" t="str">
        <f>CONCATENATE("T 1.4 Ø",'1A'!AC$116)</f>
        <v>T 1.4 Ø22,2</v>
      </c>
      <c r="C73" s="302" t="s">
        <v>458</v>
      </c>
      <c r="D73" s="309" t="s">
        <v>133</v>
      </c>
      <c r="E73" s="303">
        <f t="shared" si="0"/>
        <v>0</v>
      </c>
      <c r="F73" s="433">
        <f>'1A'!$AP$122</f>
        <v>0</v>
      </c>
      <c r="G73" s="433">
        <f>'2A'!$AP$122</f>
        <v>0</v>
      </c>
      <c r="H73" s="433">
        <f>'3A'!$AP$122</f>
        <v>0</v>
      </c>
      <c r="I73" s="433">
        <f>'4A'!$AP$122</f>
        <v>0</v>
      </c>
      <c r="J73" s="433">
        <f>'5A'!$AP$122</f>
        <v>0</v>
      </c>
      <c r="K73" s="433">
        <f>'6A'!$AP$122</f>
        <v>0</v>
      </c>
      <c r="L73" s="433">
        <f>'7A'!$AP$122</f>
        <v>0</v>
      </c>
      <c r="M73" s="433">
        <f>'8A'!$AP$122</f>
        <v>0</v>
      </c>
      <c r="N73" s="433">
        <f>'9A'!$AP$122</f>
        <v>0</v>
      </c>
      <c r="O73" s="433">
        <f>'10A'!$AP$122</f>
        <v>0</v>
      </c>
      <c r="P73" s="433">
        <f>'11A'!$AP$122</f>
        <v>0</v>
      </c>
      <c r="Q73" s="433">
        <f>'12A'!$AP$122</f>
        <v>0</v>
      </c>
      <c r="R73" s="433">
        <f>'13A'!$AP$122</f>
        <v>0</v>
      </c>
      <c r="S73" s="433">
        <f>'14A'!$AP$122</f>
        <v>0</v>
      </c>
      <c r="T73" s="433">
        <f>'15A'!$AP$122</f>
        <v>0</v>
      </c>
      <c r="U73" s="433">
        <f>'16A'!$AP$122</f>
        <v>0</v>
      </c>
      <c r="V73" s="433">
        <f>'17A'!$AP$122</f>
        <v>0</v>
      </c>
      <c r="W73" s="433">
        <f>'18A'!$AP$122</f>
        <v>0</v>
      </c>
      <c r="X73" s="433">
        <f>'19A'!$AP$122</f>
        <v>0</v>
      </c>
      <c r="Y73" s="433">
        <f>'20A'!$AP$122</f>
        <v>0</v>
      </c>
      <c r="Z73" s="433">
        <f>'21A'!$AP$122</f>
        <v>0</v>
      </c>
      <c r="AA73" s="433">
        <f>'22A'!$AP$122</f>
        <v>0</v>
      </c>
      <c r="AB73" s="433">
        <f>'23A'!$AP$122</f>
        <v>0</v>
      </c>
      <c r="AC73" s="433">
        <f>'24A'!$AP$122</f>
        <v>0</v>
      </c>
      <c r="AD73" s="433">
        <f>'25A'!$AP$122</f>
        <v>0</v>
      </c>
      <c r="AE73" s="433">
        <f>'26A'!$AP$122</f>
        <v>0</v>
      </c>
      <c r="AF73" s="433">
        <f>'27A'!$AP$122</f>
        <v>0</v>
      </c>
      <c r="AG73" s="433">
        <f>'28A'!$AP$122</f>
        <v>0</v>
      </c>
      <c r="AH73" s="433">
        <f>'29A'!$AP$122</f>
        <v>0</v>
      </c>
      <c r="AI73" s="433">
        <f>'30A'!$AP$122</f>
        <v>0</v>
      </c>
    </row>
    <row r="74" spans="1:35" ht="17.399999999999999">
      <c r="A74" s="314"/>
      <c r="B74" s="434" t="str">
        <f>CONCATENATE("T 1.4 Ø",'1A'!AD$116)</f>
        <v>T 1.4 Ø25,4</v>
      </c>
      <c r="C74" s="302" t="s">
        <v>459</v>
      </c>
      <c r="D74" s="309" t="s">
        <v>133</v>
      </c>
      <c r="E74" s="303">
        <f t="shared" si="0"/>
        <v>0</v>
      </c>
      <c r="F74" s="433">
        <f>'1A'!$AQ$122</f>
        <v>0</v>
      </c>
      <c r="G74" s="433">
        <f>'2A'!$AQ$122</f>
        <v>0</v>
      </c>
      <c r="H74" s="433">
        <f>'3A'!$AQ$122</f>
        <v>0</v>
      </c>
      <c r="I74" s="433">
        <f>'4A'!$AQ$122</f>
        <v>0</v>
      </c>
      <c r="J74" s="433">
        <f>'5A'!$AQ$122</f>
        <v>0</v>
      </c>
      <c r="K74" s="433">
        <f>'6A'!$AQ$122</f>
        <v>0</v>
      </c>
      <c r="L74" s="433">
        <f>'7A'!$AQ$122</f>
        <v>0</v>
      </c>
      <c r="M74" s="433">
        <f>'8A'!$AQ$122</f>
        <v>0</v>
      </c>
      <c r="N74" s="433">
        <f>'9A'!$AQ$122</f>
        <v>0</v>
      </c>
      <c r="O74" s="433">
        <f>'10A'!$AQ$122</f>
        <v>0</v>
      </c>
      <c r="P74" s="433">
        <f>'11A'!$AQ$122</f>
        <v>0</v>
      </c>
      <c r="Q74" s="433">
        <f>'12A'!$AQ$122</f>
        <v>0</v>
      </c>
      <c r="R74" s="433">
        <f>'13A'!$AQ$122</f>
        <v>0</v>
      </c>
      <c r="S74" s="433">
        <f>'14A'!$AQ$122</f>
        <v>0</v>
      </c>
      <c r="T74" s="433">
        <f>'15A'!$AQ$122</f>
        <v>0</v>
      </c>
      <c r="U74" s="433">
        <f>'16A'!$AQ$122</f>
        <v>0</v>
      </c>
      <c r="V74" s="433">
        <f>'17A'!$AQ$122</f>
        <v>0</v>
      </c>
      <c r="W74" s="433">
        <f>'18A'!$AQ$122</f>
        <v>0</v>
      </c>
      <c r="X74" s="433">
        <f>'19A'!$AQ$122</f>
        <v>0</v>
      </c>
      <c r="Y74" s="433">
        <f>'20A'!$AQ$122</f>
        <v>0</v>
      </c>
      <c r="Z74" s="433">
        <f>'21A'!$AQ$122</f>
        <v>0</v>
      </c>
      <c r="AA74" s="433">
        <f>'22A'!$AQ$122</f>
        <v>0</v>
      </c>
      <c r="AB74" s="433">
        <f>'23A'!$AQ$122</f>
        <v>0</v>
      </c>
      <c r="AC74" s="433">
        <f>'24A'!$AQ$122</f>
        <v>0</v>
      </c>
      <c r="AD74" s="433">
        <f>'25A'!$AQ$122</f>
        <v>0</v>
      </c>
      <c r="AE74" s="433">
        <f>'26A'!$AQ$122</f>
        <v>0</v>
      </c>
      <c r="AF74" s="433">
        <f>'27A'!$AQ$122</f>
        <v>0</v>
      </c>
      <c r="AG74" s="433">
        <f>'28A'!$AQ$122</f>
        <v>0</v>
      </c>
      <c r="AH74" s="433">
        <f>'29A'!$AQ$122</f>
        <v>0</v>
      </c>
      <c r="AI74" s="433">
        <f>'30A'!$AQ$122</f>
        <v>0</v>
      </c>
    </row>
    <row r="75" spans="1:35" ht="17.399999999999999">
      <c r="A75" s="314"/>
      <c r="B75" s="434" t="str">
        <f>CONCATENATE("T 1.4 Ø",'1A'!AE$116)</f>
        <v>T 1.4 Ø27</v>
      </c>
      <c r="C75" s="302" t="s">
        <v>460</v>
      </c>
      <c r="D75" s="309" t="s">
        <v>133</v>
      </c>
      <c r="E75" s="303">
        <f t="shared" si="0"/>
        <v>0</v>
      </c>
      <c r="F75" s="433">
        <f>'1A'!$AR$122</f>
        <v>0</v>
      </c>
      <c r="G75" s="433">
        <f>'2A'!$AR$122</f>
        <v>0</v>
      </c>
      <c r="H75" s="433">
        <f>'3A'!$AR$122</f>
        <v>0</v>
      </c>
      <c r="I75" s="433">
        <f>'4A'!$AR$122</f>
        <v>0</v>
      </c>
      <c r="J75" s="433">
        <f>'5A'!$AR$122</f>
        <v>0</v>
      </c>
      <c r="K75" s="433">
        <f>'6A'!$AR$122</f>
        <v>0</v>
      </c>
      <c r="L75" s="433">
        <f>'7A'!$AR$122</f>
        <v>0</v>
      </c>
      <c r="M75" s="433">
        <f>'8A'!$AR$122</f>
        <v>0</v>
      </c>
      <c r="N75" s="433">
        <f>'9A'!$AR$122</f>
        <v>0</v>
      </c>
      <c r="O75" s="433">
        <f>'10A'!$AR$122</f>
        <v>0</v>
      </c>
      <c r="P75" s="433">
        <f>'11A'!$AR$122</f>
        <v>0</v>
      </c>
      <c r="Q75" s="433">
        <f>'12A'!$AR$122</f>
        <v>0</v>
      </c>
      <c r="R75" s="433">
        <f>'13A'!$AR$122</f>
        <v>0</v>
      </c>
      <c r="S75" s="433">
        <f>'14A'!$AR$122</f>
        <v>0</v>
      </c>
      <c r="T75" s="433">
        <f>'15A'!$AR$122</f>
        <v>0</v>
      </c>
      <c r="U75" s="433">
        <f>'16A'!$AR$122</f>
        <v>0</v>
      </c>
      <c r="V75" s="433">
        <f>'17A'!$AR$122</f>
        <v>0</v>
      </c>
      <c r="W75" s="433">
        <f>'18A'!$AR$122</f>
        <v>0</v>
      </c>
      <c r="X75" s="433">
        <f>'19A'!$AR$122</f>
        <v>0</v>
      </c>
      <c r="Y75" s="433">
        <f>'20A'!$AR$122</f>
        <v>0</v>
      </c>
      <c r="Z75" s="433">
        <f>'21A'!$AR$122</f>
        <v>0</v>
      </c>
      <c r="AA75" s="433">
        <f>'22A'!$AR$122</f>
        <v>0</v>
      </c>
      <c r="AB75" s="433">
        <f>'23A'!$AR$122</f>
        <v>0</v>
      </c>
      <c r="AC75" s="433">
        <f>'24A'!$AR$122</f>
        <v>0</v>
      </c>
      <c r="AD75" s="433">
        <f>'25A'!$AR$122</f>
        <v>0</v>
      </c>
      <c r="AE75" s="433">
        <f>'26A'!$AR$122</f>
        <v>0</v>
      </c>
      <c r="AF75" s="433">
        <f>'27A'!$AR$122</f>
        <v>0</v>
      </c>
      <c r="AG75" s="433">
        <f>'28A'!$AR$122</f>
        <v>0</v>
      </c>
      <c r="AH75" s="433">
        <f>'29A'!$AR$122</f>
        <v>0</v>
      </c>
      <c r="AI75" s="433">
        <f>'30A'!$AR$122</f>
        <v>0</v>
      </c>
    </row>
    <row r="76" spans="1:35" ht="17.399999999999999">
      <c r="A76" s="314"/>
      <c r="B76" s="434" t="str">
        <f>CONCATENATE("T 1.4 Ø",'1A'!AF$116)</f>
        <v>T 1.4 Ø31,8</v>
      </c>
      <c r="C76" s="302" t="s">
        <v>461</v>
      </c>
      <c r="D76" s="309" t="s">
        <v>133</v>
      </c>
      <c r="E76" s="303">
        <f t="shared" ref="E76:E139" si="1">SUM(F76:AI76)</f>
        <v>0</v>
      </c>
      <c r="F76" s="433">
        <f>'1A'!$AS$122</f>
        <v>0</v>
      </c>
      <c r="G76" s="433">
        <f>'2A'!$AS$122</f>
        <v>0</v>
      </c>
      <c r="H76" s="433">
        <f>'3A'!$AS$122</f>
        <v>0</v>
      </c>
      <c r="I76" s="433">
        <f>'4A'!$AS$122</f>
        <v>0</v>
      </c>
      <c r="J76" s="433">
        <f>'5A'!$AS$122</f>
        <v>0</v>
      </c>
      <c r="K76" s="433">
        <f>'6A'!$AS$122</f>
        <v>0</v>
      </c>
      <c r="L76" s="433">
        <f>'7A'!$AS$122</f>
        <v>0</v>
      </c>
      <c r="M76" s="433">
        <f>'8A'!$AS$122</f>
        <v>0</v>
      </c>
      <c r="N76" s="433">
        <f>'9A'!$AS$122</f>
        <v>0</v>
      </c>
      <c r="O76" s="433">
        <f>'10A'!$AS$122</f>
        <v>0</v>
      </c>
      <c r="P76" s="433">
        <f>'11A'!$AS$122</f>
        <v>0</v>
      </c>
      <c r="Q76" s="433">
        <f>'12A'!$AS$122</f>
        <v>0</v>
      </c>
      <c r="R76" s="433">
        <f>'13A'!$AS$122</f>
        <v>0</v>
      </c>
      <c r="S76" s="433">
        <f>'14A'!$AS$122</f>
        <v>0</v>
      </c>
      <c r="T76" s="433">
        <f>'15A'!$AS$122</f>
        <v>0</v>
      </c>
      <c r="U76" s="433">
        <f>'16A'!$AS$122</f>
        <v>0</v>
      </c>
      <c r="V76" s="433">
        <f>'17A'!$AS$122</f>
        <v>0</v>
      </c>
      <c r="W76" s="433">
        <f>'18A'!$AS$122</f>
        <v>0</v>
      </c>
      <c r="X76" s="433">
        <f>'19A'!$AS$122</f>
        <v>0</v>
      </c>
      <c r="Y76" s="433">
        <f>'20A'!$AS$122</f>
        <v>0</v>
      </c>
      <c r="Z76" s="433">
        <f>'21A'!$AS$122</f>
        <v>0</v>
      </c>
      <c r="AA76" s="433">
        <f>'22A'!$AS$122</f>
        <v>0</v>
      </c>
      <c r="AB76" s="433">
        <f>'23A'!$AS$122</f>
        <v>0</v>
      </c>
      <c r="AC76" s="433">
        <f>'24A'!$AS$122</f>
        <v>0</v>
      </c>
      <c r="AD76" s="433">
        <f>'25A'!$AS$122</f>
        <v>0</v>
      </c>
      <c r="AE76" s="433">
        <f>'26A'!$AS$122</f>
        <v>0</v>
      </c>
      <c r="AF76" s="433">
        <f>'27A'!$AS$122</f>
        <v>0</v>
      </c>
      <c r="AG76" s="433">
        <f>'28A'!$AS$122</f>
        <v>0</v>
      </c>
      <c r="AH76" s="433">
        <f>'29A'!$AS$122</f>
        <v>0</v>
      </c>
      <c r="AI76" s="433">
        <f>'30A'!$AS$122</f>
        <v>0</v>
      </c>
    </row>
    <row r="77" spans="1:35" ht="17.399999999999999">
      <c r="A77" s="314"/>
      <c r="B77" s="434" t="str">
        <f>CONCATENATE("T 1.4 Ø",'1A'!AG$116)</f>
        <v>T 1.4 Ø34</v>
      </c>
      <c r="C77" s="302" t="s">
        <v>462</v>
      </c>
      <c r="D77" s="309" t="s">
        <v>133</v>
      </c>
      <c r="E77" s="303">
        <f t="shared" si="1"/>
        <v>0</v>
      </c>
      <c r="F77" s="433">
        <f>'1A'!$AT$122</f>
        <v>0</v>
      </c>
      <c r="G77" s="433">
        <f>'2A'!$AT$122</f>
        <v>0</v>
      </c>
      <c r="H77" s="433">
        <f>'3A'!$AT$122</f>
        <v>0</v>
      </c>
      <c r="I77" s="433">
        <f>'4A'!$AT$122</f>
        <v>0</v>
      </c>
      <c r="J77" s="433">
        <f>'5A'!$AT$122</f>
        <v>0</v>
      </c>
      <c r="K77" s="433">
        <f>'6A'!$AT$122</f>
        <v>0</v>
      </c>
      <c r="L77" s="433">
        <f>'7A'!$AT$122</f>
        <v>0</v>
      </c>
      <c r="M77" s="433">
        <f>'8A'!$AT$122</f>
        <v>0</v>
      </c>
      <c r="N77" s="433">
        <f>'9A'!$AT$122</f>
        <v>0</v>
      </c>
      <c r="O77" s="433">
        <f>'10A'!$AT$122</f>
        <v>0</v>
      </c>
      <c r="P77" s="433">
        <f>'11A'!$AT$122</f>
        <v>0</v>
      </c>
      <c r="Q77" s="433">
        <f>'12A'!$AT$122</f>
        <v>0</v>
      </c>
      <c r="R77" s="433">
        <f>'13A'!$AT$122</f>
        <v>0</v>
      </c>
      <c r="S77" s="433">
        <f>'14A'!$AT$122</f>
        <v>0</v>
      </c>
      <c r="T77" s="433">
        <f>'15A'!$AT$122</f>
        <v>0</v>
      </c>
      <c r="U77" s="433">
        <f>'16A'!$AT$122</f>
        <v>0</v>
      </c>
      <c r="V77" s="433">
        <f>'17A'!$AT$122</f>
        <v>0</v>
      </c>
      <c r="W77" s="433">
        <f>'18A'!$AT$122</f>
        <v>0</v>
      </c>
      <c r="X77" s="433">
        <f>'19A'!$AT$122</f>
        <v>0</v>
      </c>
      <c r="Y77" s="433">
        <f>'20A'!$AT$122</f>
        <v>0</v>
      </c>
      <c r="Z77" s="433">
        <f>'21A'!$AT$122</f>
        <v>0</v>
      </c>
      <c r="AA77" s="433">
        <f>'22A'!$AT$122</f>
        <v>0</v>
      </c>
      <c r="AB77" s="433">
        <f>'23A'!$AT$122</f>
        <v>0</v>
      </c>
      <c r="AC77" s="433">
        <f>'24A'!$AT$122</f>
        <v>0</v>
      </c>
      <c r="AD77" s="433">
        <f>'25A'!$AT$122</f>
        <v>0</v>
      </c>
      <c r="AE77" s="433">
        <f>'26A'!$AT$122</f>
        <v>0</v>
      </c>
      <c r="AF77" s="433">
        <f>'27A'!$AT$122</f>
        <v>0</v>
      </c>
      <c r="AG77" s="433">
        <f>'28A'!$AT$122</f>
        <v>0</v>
      </c>
      <c r="AH77" s="433">
        <f>'29A'!$AT$122</f>
        <v>0</v>
      </c>
      <c r="AI77" s="433">
        <f>'30A'!$AT$122</f>
        <v>0</v>
      </c>
    </row>
    <row r="78" spans="1:35" ht="17.399999999999999">
      <c r="A78" s="314"/>
      <c r="B78" s="434" t="str">
        <f>CONCATENATE("T 1.4 Ø",'1A'!AH$116)</f>
        <v>T 1.4 Ø42</v>
      </c>
      <c r="C78" s="302" t="s">
        <v>463</v>
      </c>
      <c r="D78" s="309" t="s">
        <v>133</v>
      </c>
      <c r="E78" s="303">
        <f t="shared" si="1"/>
        <v>0</v>
      </c>
      <c r="F78" s="433">
        <f>'1A'!$AU$122</f>
        <v>0</v>
      </c>
      <c r="G78" s="433">
        <f>'2A'!$AU$122</f>
        <v>0</v>
      </c>
      <c r="H78" s="433">
        <f>'3A'!$AU$122</f>
        <v>0</v>
      </c>
      <c r="I78" s="433">
        <f>'4A'!$AU$122</f>
        <v>0</v>
      </c>
      <c r="J78" s="433">
        <f>'5A'!$AU$122</f>
        <v>0</v>
      </c>
      <c r="K78" s="433">
        <f>'6A'!$AU$122</f>
        <v>0</v>
      </c>
      <c r="L78" s="433">
        <f>'7A'!$AU$122</f>
        <v>0</v>
      </c>
      <c r="M78" s="433">
        <f>'8A'!$AU$122</f>
        <v>0</v>
      </c>
      <c r="N78" s="433">
        <f>'9A'!$AU$122</f>
        <v>0</v>
      </c>
      <c r="O78" s="433">
        <f>'10A'!$AU$122</f>
        <v>0</v>
      </c>
      <c r="P78" s="433">
        <f>'11A'!$AU$122</f>
        <v>0</v>
      </c>
      <c r="Q78" s="433">
        <f>'12A'!$AU$122</f>
        <v>0</v>
      </c>
      <c r="R78" s="433">
        <f>'13A'!$AU$122</f>
        <v>0</v>
      </c>
      <c r="S78" s="433">
        <f>'14A'!$AU$122</f>
        <v>0</v>
      </c>
      <c r="T78" s="433">
        <f>'15A'!$AU$122</f>
        <v>0</v>
      </c>
      <c r="U78" s="433">
        <f>'16A'!$AU$122</f>
        <v>0</v>
      </c>
      <c r="V78" s="433">
        <f>'17A'!$AU$122</f>
        <v>0</v>
      </c>
      <c r="W78" s="433">
        <f>'18A'!$AU$122</f>
        <v>0</v>
      </c>
      <c r="X78" s="433">
        <f>'19A'!$AU$122</f>
        <v>0</v>
      </c>
      <c r="Y78" s="433">
        <f>'20A'!$AU$122</f>
        <v>0</v>
      </c>
      <c r="Z78" s="433">
        <f>'21A'!$AU$122</f>
        <v>0</v>
      </c>
      <c r="AA78" s="433">
        <f>'22A'!$AU$122</f>
        <v>0</v>
      </c>
      <c r="AB78" s="433">
        <f>'23A'!$AU$122</f>
        <v>0</v>
      </c>
      <c r="AC78" s="433">
        <f>'24A'!$AU$122</f>
        <v>0</v>
      </c>
      <c r="AD78" s="433">
        <f>'25A'!$AU$122</f>
        <v>0</v>
      </c>
      <c r="AE78" s="433">
        <f>'26A'!$AU$122</f>
        <v>0</v>
      </c>
      <c r="AF78" s="433">
        <f>'27A'!$AU$122</f>
        <v>0</v>
      </c>
      <c r="AG78" s="433">
        <f>'28A'!$AU$122</f>
        <v>0</v>
      </c>
      <c r="AH78" s="433">
        <f>'29A'!$AU$122</f>
        <v>0</v>
      </c>
      <c r="AI78" s="433">
        <f>'30A'!$AU$122</f>
        <v>0</v>
      </c>
    </row>
    <row r="79" spans="1:35" ht="17.399999999999999">
      <c r="A79" s="314"/>
      <c r="B79" s="434" t="str">
        <f>CONCATENATE("T 1.4 Ø",'1A'!AI$116)</f>
        <v>T 1.4 Ø49</v>
      </c>
      <c r="C79" s="302" t="s">
        <v>464</v>
      </c>
      <c r="D79" s="309" t="s">
        <v>133</v>
      </c>
      <c r="E79" s="303">
        <f t="shared" si="1"/>
        <v>0</v>
      </c>
      <c r="F79" s="433">
        <f>'1A'!$AV$122</f>
        <v>0</v>
      </c>
      <c r="G79" s="433">
        <f>'2A'!$AV$122</f>
        <v>0</v>
      </c>
      <c r="H79" s="433">
        <f>'3A'!$AV$122</f>
        <v>0</v>
      </c>
      <c r="I79" s="433">
        <f>'4A'!$AV$122</f>
        <v>0</v>
      </c>
      <c r="J79" s="433">
        <f>'5A'!$AV$122</f>
        <v>0</v>
      </c>
      <c r="K79" s="433">
        <f>'6A'!$AV$122</f>
        <v>0</v>
      </c>
      <c r="L79" s="433">
        <f>'7A'!$AV$122</f>
        <v>0</v>
      </c>
      <c r="M79" s="433">
        <f>'8A'!$AV$122</f>
        <v>0</v>
      </c>
      <c r="N79" s="433">
        <f>'9A'!$AV$122</f>
        <v>0</v>
      </c>
      <c r="O79" s="433">
        <f>'10A'!$AV$122</f>
        <v>0</v>
      </c>
      <c r="P79" s="433">
        <f>'11A'!$AV$122</f>
        <v>0</v>
      </c>
      <c r="Q79" s="433">
        <f>'12A'!$AV$122</f>
        <v>0</v>
      </c>
      <c r="R79" s="433">
        <f>'13A'!$AV$122</f>
        <v>0</v>
      </c>
      <c r="S79" s="433">
        <f>'14A'!$AV$122</f>
        <v>0</v>
      </c>
      <c r="T79" s="433">
        <f>'15A'!$AV$122</f>
        <v>0</v>
      </c>
      <c r="U79" s="433">
        <f>'16A'!$AV$122</f>
        <v>0</v>
      </c>
      <c r="V79" s="433">
        <f>'17A'!$AV$122</f>
        <v>0</v>
      </c>
      <c r="W79" s="433">
        <f>'18A'!$AV$122</f>
        <v>0</v>
      </c>
      <c r="X79" s="433">
        <f>'19A'!$AV$122</f>
        <v>0</v>
      </c>
      <c r="Y79" s="433">
        <f>'20A'!$AV$122</f>
        <v>0</v>
      </c>
      <c r="Z79" s="433">
        <f>'21A'!$AV$122</f>
        <v>0</v>
      </c>
      <c r="AA79" s="433">
        <f>'22A'!$AV$122</f>
        <v>0</v>
      </c>
      <c r="AB79" s="433">
        <f>'23A'!$AV$122</f>
        <v>0</v>
      </c>
      <c r="AC79" s="433">
        <f>'24A'!$AV$122</f>
        <v>0</v>
      </c>
      <c r="AD79" s="433">
        <f>'25A'!$AV$122</f>
        <v>0</v>
      </c>
      <c r="AE79" s="433">
        <f>'26A'!$AV$122</f>
        <v>0</v>
      </c>
      <c r="AF79" s="433">
        <f>'27A'!$AV$122</f>
        <v>0</v>
      </c>
      <c r="AG79" s="433">
        <f>'28A'!$AV$122</f>
        <v>0</v>
      </c>
      <c r="AH79" s="433">
        <f>'29A'!$AV$122</f>
        <v>0</v>
      </c>
      <c r="AI79" s="433">
        <f>'30A'!$AV$122</f>
        <v>0</v>
      </c>
    </row>
    <row r="80" spans="1:35" ht="17.399999999999999">
      <c r="A80" s="314"/>
      <c r="B80" s="434" t="str">
        <f>CONCATENATE("T 1.4 Ø",'1A'!AJ$116)</f>
        <v>T 1.4 Ø60</v>
      </c>
      <c r="C80" s="302" t="s">
        <v>465</v>
      </c>
      <c r="D80" s="309" t="s">
        <v>133</v>
      </c>
      <c r="E80" s="303">
        <f t="shared" si="1"/>
        <v>0</v>
      </c>
      <c r="F80" s="433">
        <f>'1A'!$AW$122</f>
        <v>0</v>
      </c>
      <c r="G80" s="433">
        <f>'2A'!$AW$122</f>
        <v>0</v>
      </c>
      <c r="H80" s="433">
        <f>'3A'!$AW$122</f>
        <v>0</v>
      </c>
      <c r="I80" s="433">
        <f>'4A'!$AW$122</f>
        <v>0</v>
      </c>
      <c r="J80" s="433">
        <f>'5A'!$AW$122</f>
        <v>0</v>
      </c>
      <c r="K80" s="433">
        <f>'6A'!$AW$122</f>
        <v>0</v>
      </c>
      <c r="L80" s="433">
        <f>'7A'!$AW$122</f>
        <v>0</v>
      </c>
      <c r="M80" s="433">
        <f>'8A'!$AW$122</f>
        <v>0</v>
      </c>
      <c r="N80" s="433">
        <f>'9A'!$AW$122</f>
        <v>0</v>
      </c>
      <c r="O80" s="433">
        <f>'10A'!$AW$122</f>
        <v>0</v>
      </c>
      <c r="P80" s="433">
        <f>'11A'!$AW$122</f>
        <v>0</v>
      </c>
      <c r="Q80" s="433">
        <f>'12A'!$AW$122</f>
        <v>0</v>
      </c>
      <c r="R80" s="433">
        <f>'13A'!$AW$122</f>
        <v>0</v>
      </c>
      <c r="S80" s="433">
        <f>'14A'!$AW$122</f>
        <v>0</v>
      </c>
      <c r="T80" s="433">
        <f>'15A'!$AW$122</f>
        <v>0</v>
      </c>
      <c r="U80" s="433">
        <f>'16A'!$AW$122</f>
        <v>0</v>
      </c>
      <c r="V80" s="433">
        <f>'17A'!$AW$122</f>
        <v>0</v>
      </c>
      <c r="W80" s="433">
        <f>'18A'!$AW$122</f>
        <v>0</v>
      </c>
      <c r="X80" s="433">
        <f>'19A'!$AW$122</f>
        <v>0</v>
      </c>
      <c r="Y80" s="433">
        <f>'20A'!$AW$122</f>
        <v>0</v>
      </c>
      <c r="Z80" s="433">
        <f>'21A'!$AW$122</f>
        <v>0</v>
      </c>
      <c r="AA80" s="433">
        <f>'22A'!$AW$122</f>
        <v>0</v>
      </c>
      <c r="AB80" s="433">
        <f>'23A'!$AW$122</f>
        <v>0</v>
      </c>
      <c r="AC80" s="433">
        <f>'24A'!$AW$122</f>
        <v>0</v>
      </c>
      <c r="AD80" s="433">
        <f>'25A'!$AW$122</f>
        <v>0</v>
      </c>
      <c r="AE80" s="433">
        <f>'26A'!$AW$122</f>
        <v>0</v>
      </c>
      <c r="AF80" s="433">
        <f>'27A'!$AW$122</f>
        <v>0</v>
      </c>
      <c r="AG80" s="433">
        <f>'28A'!$AW$122</f>
        <v>0</v>
      </c>
      <c r="AH80" s="433">
        <f>'29A'!$AW$122</f>
        <v>0</v>
      </c>
      <c r="AI80" s="433">
        <f>'30A'!$AW$122</f>
        <v>0</v>
      </c>
    </row>
    <row r="81" spans="1:35" ht="17.399999999999999">
      <c r="A81" s="314"/>
      <c r="B81" s="434" t="str">
        <f>CONCATENATE("T 1.4 Ø",'1A'!AK$116)</f>
        <v>T 1.4 Ø</v>
      </c>
      <c r="C81" s="302" t="s">
        <v>466</v>
      </c>
      <c r="D81" s="309" t="s">
        <v>133</v>
      </c>
      <c r="E81" s="303">
        <f t="shared" si="1"/>
        <v>0</v>
      </c>
      <c r="F81" s="433">
        <f>'1A'!$AX$122</f>
        <v>0</v>
      </c>
      <c r="G81" s="433">
        <f>'2A'!$AX$122</f>
        <v>0</v>
      </c>
      <c r="H81" s="433">
        <f>'3A'!$AX$122</f>
        <v>0</v>
      </c>
      <c r="I81" s="433">
        <f>'4A'!$AX$122</f>
        <v>0</v>
      </c>
      <c r="J81" s="433">
        <f>'5A'!$AX$122</f>
        <v>0</v>
      </c>
      <c r="K81" s="433">
        <f>'6A'!$AX$122</f>
        <v>0</v>
      </c>
      <c r="L81" s="433">
        <f>'7A'!$AX$122</f>
        <v>0</v>
      </c>
      <c r="M81" s="433">
        <f>'8A'!$AX$122</f>
        <v>0</v>
      </c>
      <c r="N81" s="433">
        <f>'9A'!$AX$122</f>
        <v>0</v>
      </c>
      <c r="O81" s="433">
        <f>'10A'!$AX$122</f>
        <v>0</v>
      </c>
      <c r="P81" s="433">
        <f>'11A'!$AX$122</f>
        <v>0</v>
      </c>
      <c r="Q81" s="433">
        <f>'12A'!$AX$122</f>
        <v>0</v>
      </c>
      <c r="R81" s="433">
        <f>'13A'!$AX$122</f>
        <v>0</v>
      </c>
      <c r="S81" s="433">
        <f>'14A'!$AX$122</f>
        <v>0</v>
      </c>
      <c r="T81" s="433">
        <f>'15A'!$AX$122</f>
        <v>0</v>
      </c>
      <c r="U81" s="433">
        <f>'16A'!$AX$122</f>
        <v>0</v>
      </c>
      <c r="V81" s="433">
        <f>'17A'!$AX$122</f>
        <v>0</v>
      </c>
      <c r="W81" s="433">
        <f>'18A'!$AX$122</f>
        <v>0</v>
      </c>
      <c r="X81" s="433">
        <f>'19A'!$AX$122</f>
        <v>0</v>
      </c>
      <c r="Y81" s="433">
        <f>'20A'!$AX$122</f>
        <v>0</v>
      </c>
      <c r="Z81" s="433">
        <f>'21A'!$AX$122</f>
        <v>0</v>
      </c>
      <c r="AA81" s="433">
        <f>'22A'!$AX$122</f>
        <v>0</v>
      </c>
      <c r="AB81" s="433">
        <f>'23A'!$AX$122</f>
        <v>0</v>
      </c>
      <c r="AC81" s="433">
        <f>'24A'!$AX$122</f>
        <v>0</v>
      </c>
      <c r="AD81" s="433">
        <f>'25A'!$AX$122</f>
        <v>0</v>
      </c>
      <c r="AE81" s="433">
        <f>'26A'!$AX$122</f>
        <v>0</v>
      </c>
      <c r="AF81" s="433">
        <f>'27A'!$AX$122</f>
        <v>0</v>
      </c>
      <c r="AG81" s="433">
        <f>'28A'!$AX$122</f>
        <v>0</v>
      </c>
      <c r="AH81" s="433">
        <f>'29A'!$AX$122</f>
        <v>0</v>
      </c>
      <c r="AI81" s="433">
        <f>'30A'!$AX$122</f>
        <v>0</v>
      </c>
    </row>
    <row r="82" spans="1:35" ht="17.399999999999999">
      <c r="A82" s="314"/>
      <c r="B82" s="434" t="str">
        <f>CONCATENATE("T 1.4 Ø",'1A'!AL$116)</f>
        <v>T 1.4 Ø</v>
      </c>
      <c r="C82" s="302" t="s">
        <v>467</v>
      </c>
      <c r="D82" s="309" t="s">
        <v>133</v>
      </c>
      <c r="E82" s="303">
        <f t="shared" si="1"/>
        <v>0</v>
      </c>
      <c r="F82" s="433">
        <f>'1A'!$AY$122</f>
        <v>0</v>
      </c>
      <c r="G82" s="433">
        <f>'2A'!$AY$122</f>
        <v>0</v>
      </c>
      <c r="H82" s="433">
        <f>'3A'!$AY$122</f>
        <v>0</v>
      </c>
      <c r="I82" s="433">
        <f>'4A'!$AY$122</f>
        <v>0</v>
      </c>
      <c r="J82" s="433">
        <f>'5A'!$AY$122</f>
        <v>0</v>
      </c>
      <c r="K82" s="433">
        <f>'6A'!$AY$122</f>
        <v>0</v>
      </c>
      <c r="L82" s="433">
        <f>'7A'!$AY$122</f>
        <v>0</v>
      </c>
      <c r="M82" s="433">
        <f>'8A'!$AY$122</f>
        <v>0</v>
      </c>
      <c r="N82" s="433">
        <f>'9A'!$AY$122</f>
        <v>0</v>
      </c>
      <c r="O82" s="433">
        <f>'10A'!$AY$122</f>
        <v>0</v>
      </c>
      <c r="P82" s="433">
        <f>'11A'!$AY$122</f>
        <v>0</v>
      </c>
      <c r="Q82" s="433">
        <f>'12A'!$AY$122</f>
        <v>0</v>
      </c>
      <c r="R82" s="433">
        <f>'13A'!$AY$122</f>
        <v>0</v>
      </c>
      <c r="S82" s="433">
        <f>'14A'!$AY$122</f>
        <v>0</v>
      </c>
      <c r="T82" s="433">
        <f>'15A'!$AY$122</f>
        <v>0</v>
      </c>
      <c r="U82" s="433">
        <f>'16A'!$AY$122</f>
        <v>0</v>
      </c>
      <c r="V82" s="433">
        <f>'17A'!$AY$122</f>
        <v>0</v>
      </c>
      <c r="W82" s="433">
        <f>'18A'!$AY$122</f>
        <v>0</v>
      </c>
      <c r="X82" s="433">
        <f>'19A'!$AY$122</f>
        <v>0</v>
      </c>
      <c r="Y82" s="433">
        <f>'20A'!$AY$122</f>
        <v>0</v>
      </c>
      <c r="Z82" s="433">
        <f>'21A'!$AY$122</f>
        <v>0</v>
      </c>
      <c r="AA82" s="433">
        <f>'22A'!$AY$122</f>
        <v>0</v>
      </c>
      <c r="AB82" s="433">
        <f>'23A'!$AY$122</f>
        <v>0</v>
      </c>
      <c r="AC82" s="433">
        <f>'24A'!$AY$122</f>
        <v>0</v>
      </c>
      <c r="AD82" s="433">
        <f>'25A'!$AY$122</f>
        <v>0</v>
      </c>
      <c r="AE82" s="433">
        <f>'26A'!$AY$122</f>
        <v>0</v>
      </c>
      <c r="AF82" s="433">
        <f>'27A'!$AY$122</f>
        <v>0</v>
      </c>
      <c r="AG82" s="433">
        <f>'28A'!$AY$122</f>
        <v>0</v>
      </c>
      <c r="AH82" s="433">
        <f>'29A'!$AY$122</f>
        <v>0</v>
      </c>
      <c r="AI82" s="433">
        <f>'30A'!$AY$122</f>
        <v>0</v>
      </c>
    </row>
    <row r="83" spans="1:35" ht="17.399999999999999">
      <c r="A83" s="314"/>
      <c r="B83" s="434" t="str">
        <f>CONCATENATE("T 1.8 Ø",'1A'!AA$116)</f>
        <v>T 1.8 Ø19</v>
      </c>
      <c r="C83" s="302" t="s">
        <v>468</v>
      </c>
      <c r="D83" s="309" t="s">
        <v>133</v>
      </c>
      <c r="E83" s="303">
        <f t="shared" si="1"/>
        <v>0</v>
      </c>
      <c r="F83" s="433">
        <f>'1A'!$AN$123</f>
        <v>0</v>
      </c>
      <c r="G83" s="433">
        <f>'2A'!$AN$123</f>
        <v>0</v>
      </c>
      <c r="H83" s="433">
        <f>'3A'!$AN$123</f>
        <v>0</v>
      </c>
      <c r="I83" s="433">
        <f>'4A'!$AN$123</f>
        <v>0</v>
      </c>
      <c r="J83" s="433">
        <f>'5A'!$AN$123</f>
        <v>0</v>
      </c>
      <c r="K83" s="433">
        <f>'6A'!$AN$123</f>
        <v>0</v>
      </c>
      <c r="L83" s="433">
        <f>'7A'!$AN$123</f>
        <v>0</v>
      </c>
      <c r="M83" s="433">
        <f>'8A'!$AN$123</f>
        <v>0</v>
      </c>
      <c r="N83" s="433">
        <f>'9A'!$AN$123</f>
        <v>0</v>
      </c>
      <c r="O83" s="433">
        <f>'10A'!$AN$123</f>
        <v>0</v>
      </c>
      <c r="P83" s="433">
        <f>'11A'!$AN$123</f>
        <v>0</v>
      </c>
      <c r="Q83" s="433">
        <f>'12A'!$AN$123</f>
        <v>0</v>
      </c>
      <c r="R83" s="433">
        <f>'13A'!$AN$123</f>
        <v>0</v>
      </c>
      <c r="S83" s="433">
        <f>'14A'!$AN$123</f>
        <v>0</v>
      </c>
      <c r="T83" s="433">
        <f>'15A'!$AN$123</f>
        <v>0</v>
      </c>
      <c r="U83" s="433">
        <f>'16A'!$AN$123</f>
        <v>0</v>
      </c>
      <c r="V83" s="433">
        <f>'17A'!$AN$123</f>
        <v>0</v>
      </c>
      <c r="W83" s="433">
        <f>'18A'!$AN$123</f>
        <v>0</v>
      </c>
      <c r="X83" s="433">
        <f>'19A'!$AN$123</f>
        <v>0</v>
      </c>
      <c r="Y83" s="433">
        <f>'20A'!$AN$123</f>
        <v>0</v>
      </c>
      <c r="Z83" s="433">
        <f>'21A'!$AN$123</f>
        <v>0</v>
      </c>
      <c r="AA83" s="433">
        <f>'22A'!$AN$123</f>
        <v>0</v>
      </c>
      <c r="AB83" s="433">
        <f>'23A'!$AN$123</f>
        <v>0</v>
      </c>
      <c r="AC83" s="433">
        <f>'24A'!$AN$123</f>
        <v>0</v>
      </c>
      <c r="AD83" s="433">
        <f>'25A'!$AN$123</f>
        <v>0</v>
      </c>
      <c r="AE83" s="433">
        <f>'26A'!$AN$123</f>
        <v>0</v>
      </c>
      <c r="AF83" s="433">
        <f>'27A'!$AN$123</f>
        <v>0</v>
      </c>
      <c r="AG83" s="433">
        <f>'28A'!$AN$123</f>
        <v>0</v>
      </c>
      <c r="AH83" s="433">
        <f>'29A'!$AN$123</f>
        <v>0</v>
      </c>
      <c r="AI83" s="433">
        <f>'30A'!$AN$123</f>
        <v>0</v>
      </c>
    </row>
    <row r="84" spans="1:35" ht="17.399999999999999">
      <c r="A84" s="314"/>
      <c r="B84" s="434" t="str">
        <f>CONCATENATE("T 1.8 Ø",'1A'!AB$116)</f>
        <v>T 1.8 Ø21</v>
      </c>
      <c r="C84" s="302" t="s">
        <v>469</v>
      </c>
      <c r="D84" s="309" t="s">
        <v>133</v>
      </c>
      <c r="E84" s="303">
        <f t="shared" si="1"/>
        <v>0</v>
      </c>
      <c r="F84" s="433">
        <f>'1A'!$AO$123</f>
        <v>0</v>
      </c>
      <c r="G84" s="433">
        <f>'2A'!$AO$123</f>
        <v>0</v>
      </c>
      <c r="H84" s="433">
        <f>'3A'!$AO$123</f>
        <v>0</v>
      </c>
      <c r="I84" s="433">
        <f>'4A'!$AO$123</f>
        <v>0</v>
      </c>
      <c r="J84" s="433">
        <f>'5A'!$AO$123</f>
        <v>0</v>
      </c>
      <c r="K84" s="433">
        <f>'6A'!$AO$123</f>
        <v>0</v>
      </c>
      <c r="L84" s="433">
        <f>'7A'!$AO$123</f>
        <v>0</v>
      </c>
      <c r="M84" s="433">
        <f>'8A'!$AO$123</f>
        <v>0</v>
      </c>
      <c r="N84" s="433">
        <f>'9A'!$AO$123</f>
        <v>0</v>
      </c>
      <c r="O84" s="433">
        <f>'10A'!$AO$123</f>
        <v>0</v>
      </c>
      <c r="P84" s="433">
        <f>'11A'!$AO$123</f>
        <v>0</v>
      </c>
      <c r="Q84" s="433">
        <f>'12A'!$AO$123</f>
        <v>0</v>
      </c>
      <c r="R84" s="433">
        <f>'13A'!$AO$123</f>
        <v>0</v>
      </c>
      <c r="S84" s="433">
        <f>'14A'!$AO$123</f>
        <v>0</v>
      </c>
      <c r="T84" s="433">
        <f>'15A'!$AO$123</f>
        <v>0</v>
      </c>
      <c r="U84" s="433">
        <f>'16A'!$AO$123</f>
        <v>0</v>
      </c>
      <c r="V84" s="433">
        <f>'17A'!$AO$123</f>
        <v>0</v>
      </c>
      <c r="W84" s="433">
        <f>'18A'!$AO$123</f>
        <v>0</v>
      </c>
      <c r="X84" s="433">
        <f>'19A'!$AO$123</f>
        <v>0</v>
      </c>
      <c r="Y84" s="433">
        <f>'20A'!$AO$123</f>
        <v>0</v>
      </c>
      <c r="Z84" s="433">
        <f>'21A'!$AO$123</f>
        <v>0</v>
      </c>
      <c r="AA84" s="433">
        <f>'22A'!$AO$123</f>
        <v>0</v>
      </c>
      <c r="AB84" s="433">
        <f>'23A'!$AO$123</f>
        <v>0</v>
      </c>
      <c r="AC84" s="433">
        <f>'24A'!$AO$123</f>
        <v>0</v>
      </c>
      <c r="AD84" s="433">
        <f>'25A'!$AO$123</f>
        <v>0</v>
      </c>
      <c r="AE84" s="433">
        <f>'26A'!$AO$123</f>
        <v>0</v>
      </c>
      <c r="AF84" s="433">
        <f>'27A'!$AO$123</f>
        <v>0</v>
      </c>
      <c r="AG84" s="433">
        <f>'28A'!$AO$123</f>
        <v>0</v>
      </c>
      <c r="AH84" s="433">
        <f>'29A'!$AO$123</f>
        <v>0</v>
      </c>
      <c r="AI84" s="433">
        <f>'30A'!$AO$123</f>
        <v>0</v>
      </c>
    </row>
    <row r="85" spans="1:35" ht="17.399999999999999">
      <c r="A85" s="314"/>
      <c r="B85" s="434" t="str">
        <f>CONCATENATE("T 1.8 Ø",'1A'!AC$116)</f>
        <v>T 1.8 Ø22,2</v>
      </c>
      <c r="C85" s="302" t="s">
        <v>470</v>
      </c>
      <c r="D85" s="309" t="s">
        <v>133</v>
      </c>
      <c r="E85" s="303">
        <f t="shared" si="1"/>
        <v>0</v>
      </c>
      <c r="F85" s="433">
        <f>'1A'!$AP$123</f>
        <v>0</v>
      </c>
      <c r="G85" s="433">
        <f>'2A'!$AP$123</f>
        <v>0</v>
      </c>
      <c r="H85" s="433">
        <f>'3A'!$AP$123</f>
        <v>0</v>
      </c>
      <c r="I85" s="433">
        <f>'4A'!$AP$123</f>
        <v>0</v>
      </c>
      <c r="J85" s="433">
        <f>'5A'!$AP$123</f>
        <v>0</v>
      </c>
      <c r="K85" s="433">
        <f>'6A'!$AP$123</f>
        <v>0</v>
      </c>
      <c r="L85" s="433">
        <f>'7A'!$AP$123</f>
        <v>0</v>
      </c>
      <c r="M85" s="433">
        <f>'8A'!$AP$123</f>
        <v>0</v>
      </c>
      <c r="N85" s="433">
        <f>'9A'!$AP$123</f>
        <v>0</v>
      </c>
      <c r="O85" s="433">
        <f>'10A'!$AP$123</f>
        <v>0</v>
      </c>
      <c r="P85" s="433">
        <f>'11A'!$AP$123</f>
        <v>0</v>
      </c>
      <c r="Q85" s="433">
        <f>'12A'!$AP$123</f>
        <v>0</v>
      </c>
      <c r="R85" s="433">
        <f>'13A'!$AP$123</f>
        <v>0</v>
      </c>
      <c r="S85" s="433">
        <f>'14A'!$AP$123</f>
        <v>0</v>
      </c>
      <c r="T85" s="433">
        <f>'15A'!$AP$123</f>
        <v>0</v>
      </c>
      <c r="U85" s="433">
        <f>'16A'!$AP$123</f>
        <v>0</v>
      </c>
      <c r="V85" s="433">
        <f>'17A'!$AP$123</f>
        <v>0</v>
      </c>
      <c r="W85" s="433">
        <f>'18A'!$AP$123</f>
        <v>0</v>
      </c>
      <c r="X85" s="433">
        <f>'19A'!$AP$123</f>
        <v>0</v>
      </c>
      <c r="Y85" s="433">
        <f>'20A'!$AP$123</f>
        <v>0</v>
      </c>
      <c r="Z85" s="433">
        <f>'21A'!$AP$123</f>
        <v>0</v>
      </c>
      <c r="AA85" s="433">
        <f>'22A'!$AP$123</f>
        <v>0</v>
      </c>
      <c r="AB85" s="433">
        <f>'23A'!$AP$123</f>
        <v>0</v>
      </c>
      <c r="AC85" s="433">
        <f>'24A'!$AP$123</f>
        <v>0</v>
      </c>
      <c r="AD85" s="433">
        <f>'25A'!$AP$123</f>
        <v>0</v>
      </c>
      <c r="AE85" s="433">
        <f>'26A'!$AP$123</f>
        <v>0</v>
      </c>
      <c r="AF85" s="433">
        <f>'27A'!$AP$123</f>
        <v>0</v>
      </c>
      <c r="AG85" s="433">
        <f>'28A'!$AP$123</f>
        <v>0</v>
      </c>
      <c r="AH85" s="433">
        <f>'29A'!$AP$123</f>
        <v>0</v>
      </c>
      <c r="AI85" s="433">
        <f>'30A'!$AP$123</f>
        <v>0</v>
      </c>
    </row>
    <row r="86" spans="1:35" ht="17.399999999999999">
      <c r="A86" s="314"/>
      <c r="B86" s="434" t="str">
        <f>CONCATENATE("T 1.8 Ø",'1A'!AD$116)</f>
        <v>T 1.8 Ø25,4</v>
      </c>
      <c r="C86" s="302" t="s">
        <v>471</v>
      </c>
      <c r="D86" s="309" t="s">
        <v>133</v>
      </c>
      <c r="E86" s="303">
        <f t="shared" si="1"/>
        <v>0</v>
      </c>
      <c r="F86" s="433">
        <f>'1A'!$AQ$123</f>
        <v>0</v>
      </c>
      <c r="G86" s="433">
        <f>'2A'!$AQ$123</f>
        <v>0</v>
      </c>
      <c r="H86" s="433">
        <f>'3A'!$AQ$123</f>
        <v>0</v>
      </c>
      <c r="I86" s="433">
        <f>'4A'!$AQ$123</f>
        <v>0</v>
      </c>
      <c r="J86" s="433">
        <f>'5A'!$AQ$123</f>
        <v>0</v>
      </c>
      <c r="K86" s="433">
        <f>'6A'!$AQ$123</f>
        <v>0</v>
      </c>
      <c r="L86" s="433">
        <f>'7A'!$AQ$123</f>
        <v>0</v>
      </c>
      <c r="M86" s="433">
        <f>'8A'!$AQ$123</f>
        <v>0</v>
      </c>
      <c r="N86" s="433">
        <f>'9A'!$AQ$123</f>
        <v>0</v>
      </c>
      <c r="O86" s="433">
        <f>'10A'!$AQ$123</f>
        <v>0</v>
      </c>
      <c r="P86" s="433">
        <f>'11A'!$AQ$123</f>
        <v>0</v>
      </c>
      <c r="Q86" s="433">
        <f>'12A'!$AQ$123</f>
        <v>0</v>
      </c>
      <c r="R86" s="433">
        <f>'13A'!$AQ$123</f>
        <v>0</v>
      </c>
      <c r="S86" s="433">
        <f>'14A'!$AQ$123</f>
        <v>0</v>
      </c>
      <c r="T86" s="433">
        <f>'15A'!$AQ$123</f>
        <v>0</v>
      </c>
      <c r="U86" s="433">
        <f>'16A'!$AQ$123</f>
        <v>0</v>
      </c>
      <c r="V86" s="433">
        <f>'17A'!$AQ$123</f>
        <v>0</v>
      </c>
      <c r="W86" s="433">
        <f>'18A'!$AQ$123</f>
        <v>0</v>
      </c>
      <c r="X86" s="433">
        <f>'19A'!$AQ$123</f>
        <v>0</v>
      </c>
      <c r="Y86" s="433">
        <f>'20A'!$AQ$123</f>
        <v>0</v>
      </c>
      <c r="Z86" s="433">
        <f>'21A'!$AQ$123</f>
        <v>0</v>
      </c>
      <c r="AA86" s="433">
        <f>'22A'!$AQ$123</f>
        <v>0</v>
      </c>
      <c r="AB86" s="433">
        <f>'23A'!$AQ$123</f>
        <v>0</v>
      </c>
      <c r="AC86" s="433">
        <f>'24A'!$AQ$123</f>
        <v>0</v>
      </c>
      <c r="AD86" s="433">
        <f>'25A'!$AQ$123</f>
        <v>0</v>
      </c>
      <c r="AE86" s="433">
        <f>'26A'!$AQ$123</f>
        <v>0</v>
      </c>
      <c r="AF86" s="433">
        <f>'27A'!$AQ$123</f>
        <v>0</v>
      </c>
      <c r="AG86" s="433">
        <f>'28A'!$AQ$123</f>
        <v>0</v>
      </c>
      <c r="AH86" s="433">
        <f>'29A'!$AQ$123</f>
        <v>0</v>
      </c>
      <c r="AI86" s="433">
        <f>'30A'!$AQ$123</f>
        <v>0</v>
      </c>
    </row>
    <row r="87" spans="1:35" ht="17.399999999999999">
      <c r="A87" s="314"/>
      <c r="B87" s="434" t="str">
        <f>CONCATENATE("T 1.8 Ø",'1A'!AE$116)</f>
        <v>T 1.8 Ø27</v>
      </c>
      <c r="C87" s="302" t="s">
        <v>472</v>
      </c>
      <c r="D87" s="309" t="s">
        <v>133</v>
      </c>
      <c r="E87" s="303">
        <f t="shared" si="1"/>
        <v>0</v>
      </c>
      <c r="F87" s="433">
        <f>'1A'!$AR$123</f>
        <v>0</v>
      </c>
      <c r="G87" s="433">
        <f>'2A'!$AR$123</f>
        <v>0</v>
      </c>
      <c r="H87" s="433">
        <f>'3A'!$AR$123</f>
        <v>0</v>
      </c>
      <c r="I87" s="433">
        <f>'4A'!$AR$123</f>
        <v>0</v>
      </c>
      <c r="J87" s="433">
        <f>'5A'!$AR$123</f>
        <v>0</v>
      </c>
      <c r="K87" s="433">
        <f>'6A'!$AR$123</f>
        <v>0</v>
      </c>
      <c r="L87" s="433">
        <f>'7A'!$AR$123</f>
        <v>0</v>
      </c>
      <c r="M87" s="433">
        <f>'8A'!$AR$123</f>
        <v>0</v>
      </c>
      <c r="N87" s="433">
        <f>'9A'!$AR$123</f>
        <v>0</v>
      </c>
      <c r="O87" s="433">
        <f>'10A'!$AR$123</f>
        <v>0</v>
      </c>
      <c r="P87" s="433">
        <f>'11A'!$AR$123</f>
        <v>0</v>
      </c>
      <c r="Q87" s="433">
        <f>'12A'!$AR$123</f>
        <v>0</v>
      </c>
      <c r="R87" s="433">
        <f>'13A'!$AR$123</f>
        <v>0</v>
      </c>
      <c r="S87" s="433">
        <f>'14A'!$AR$123</f>
        <v>0</v>
      </c>
      <c r="T87" s="433">
        <f>'15A'!$AR$123</f>
        <v>0</v>
      </c>
      <c r="U87" s="433">
        <f>'16A'!$AR$123</f>
        <v>0</v>
      </c>
      <c r="V87" s="433">
        <f>'17A'!$AR$123</f>
        <v>0</v>
      </c>
      <c r="W87" s="433">
        <f>'18A'!$AR$123</f>
        <v>0</v>
      </c>
      <c r="X87" s="433">
        <f>'19A'!$AR$123</f>
        <v>0</v>
      </c>
      <c r="Y87" s="433">
        <f>'20A'!$AR$123</f>
        <v>0</v>
      </c>
      <c r="Z87" s="433">
        <f>'21A'!$AR$123</f>
        <v>0</v>
      </c>
      <c r="AA87" s="433">
        <f>'22A'!$AR$123</f>
        <v>0</v>
      </c>
      <c r="AB87" s="433">
        <f>'23A'!$AR$123</f>
        <v>0</v>
      </c>
      <c r="AC87" s="433">
        <f>'24A'!$AR$123</f>
        <v>0</v>
      </c>
      <c r="AD87" s="433">
        <f>'25A'!$AR$123</f>
        <v>0</v>
      </c>
      <c r="AE87" s="433">
        <f>'26A'!$AR$123</f>
        <v>0</v>
      </c>
      <c r="AF87" s="433">
        <f>'27A'!$AR$123</f>
        <v>0</v>
      </c>
      <c r="AG87" s="433">
        <f>'28A'!$AR$123</f>
        <v>0</v>
      </c>
      <c r="AH87" s="433">
        <f>'29A'!$AR$123</f>
        <v>0</v>
      </c>
      <c r="AI87" s="433">
        <f>'30A'!$AR$123</f>
        <v>0</v>
      </c>
    </row>
    <row r="88" spans="1:35" ht="17.399999999999999">
      <c r="A88" s="314"/>
      <c r="B88" s="434" t="str">
        <f>CONCATENATE("T 1.8 Ø",'1A'!AF$116)</f>
        <v>T 1.8 Ø31,8</v>
      </c>
      <c r="C88" s="302" t="s">
        <v>473</v>
      </c>
      <c r="D88" s="309" t="s">
        <v>133</v>
      </c>
      <c r="E88" s="303">
        <f t="shared" si="1"/>
        <v>0</v>
      </c>
      <c r="F88" s="433">
        <f>'1A'!$AS$123</f>
        <v>0</v>
      </c>
      <c r="G88" s="433">
        <f>'2A'!$AS$123</f>
        <v>0</v>
      </c>
      <c r="H88" s="433">
        <f>'3A'!$AS$123</f>
        <v>0</v>
      </c>
      <c r="I88" s="433">
        <f>'4A'!$AS$123</f>
        <v>0</v>
      </c>
      <c r="J88" s="433">
        <f>'5A'!$AS$123</f>
        <v>0</v>
      </c>
      <c r="K88" s="433">
        <f>'6A'!$AS$123</f>
        <v>0</v>
      </c>
      <c r="L88" s="433">
        <f>'7A'!$AS$123</f>
        <v>0</v>
      </c>
      <c r="M88" s="433">
        <f>'8A'!$AS$123</f>
        <v>0</v>
      </c>
      <c r="N88" s="433">
        <f>'9A'!$AS$123</f>
        <v>0</v>
      </c>
      <c r="O88" s="433">
        <f>'10A'!$AS$123</f>
        <v>0</v>
      </c>
      <c r="P88" s="433">
        <f>'11A'!$AS$123</f>
        <v>0</v>
      </c>
      <c r="Q88" s="433">
        <f>'12A'!$AS$123</f>
        <v>0</v>
      </c>
      <c r="R88" s="433">
        <f>'13A'!$AS$123</f>
        <v>0</v>
      </c>
      <c r="S88" s="433">
        <f>'14A'!$AS$123</f>
        <v>0</v>
      </c>
      <c r="T88" s="433">
        <f>'15A'!$AS$123</f>
        <v>0</v>
      </c>
      <c r="U88" s="433">
        <f>'16A'!$AS$123</f>
        <v>0</v>
      </c>
      <c r="V88" s="433">
        <f>'17A'!$AS$123</f>
        <v>0</v>
      </c>
      <c r="W88" s="433">
        <f>'18A'!$AS$123</f>
        <v>0</v>
      </c>
      <c r="X88" s="433">
        <f>'19A'!$AS$123</f>
        <v>0</v>
      </c>
      <c r="Y88" s="433">
        <f>'20A'!$AS$123</f>
        <v>0</v>
      </c>
      <c r="Z88" s="433">
        <f>'21A'!$AS$123</f>
        <v>0</v>
      </c>
      <c r="AA88" s="433">
        <f>'22A'!$AS$123</f>
        <v>0</v>
      </c>
      <c r="AB88" s="433">
        <f>'23A'!$AS$123</f>
        <v>0</v>
      </c>
      <c r="AC88" s="433">
        <f>'24A'!$AS$123</f>
        <v>0</v>
      </c>
      <c r="AD88" s="433">
        <f>'25A'!$AS$123</f>
        <v>0</v>
      </c>
      <c r="AE88" s="433">
        <f>'26A'!$AS$123</f>
        <v>0</v>
      </c>
      <c r="AF88" s="433">
        <f>'27A'!$AS$123</f>
        <v>0</v>
      </c>
      <c r="AG88" s="433">
        <f>'28A'!$AS$123</f>
        <v>0</v>
      </c>
      <c r="AH88" s="433">
        <f>'29A'!$AS$123</f>
        <v>0</v>
      </c>
      <c r="AI88" s="433">
        <f>'30A'!$AS$123</f>
        <v>0</v>
      </c>
    </row>
    <row r="89" spans="1:35" ht="17.399999999999999">
      <c r="A89" s="314"/>
      <c r="B89" s="434" t="str">
        <f>CONCATENATE("T 1.8 Ø",'1A'!AG$116)</f>
        <v>T 1.8 Ø34</v>
      </c>
      <c r="C89" s="302" t="s">
        <v>474</v>
      </c>
      <c r="D89" s="309" t="s">
        <v>133</v>
      </c>
      <c r="E89" s="303">
        <f t="shared" si="1"/>
        <v>0</v>
      </c>
      <c r="F89" s="433">
        <f>'1A'!$AT$123</f>
        <v>0</v>
      </c>
      <c r="G89" s="433">
        <f>'2A'!$AT$123</f>
        <v>0</v>
      </c>
      <c r="H89" s="433">
        <f>'3A'!$AT$123</f>
        <v>0</v>
      </c>
      <c r="I89" s="433">
        <f>'4A'!$AT$123</f>
        <v>0</v>
      </c>
      <c r="J89" s="433">
        <f>'5A'!$AT$123</f>
        <v>0</v>
      </c>
      <c r="K89" s="433">
        <f>'6A'!$AT$123</f>
        <v>0</v>
      </c>
      <c r="L89" s="433">
        <f>'7A'!$AT$123</f>
        <v>0</v>
      </c>
      <c r="M89" s="433">
        <f>'8A'!$AT$123</f>
        <v>0</v>
      </c>
      <c r="N89" s="433">
        <f>'9A'!$AT$123</f>
        <v>0</v>
      </c>
      <c r="O89" s="433">
        <f>'10A'!$AT$123</f>
        <v>0</v>
      </c>
      <c r="P89" s="433">
        <f>'11A'!$AT$123</f>
        <v>0</v>
      </c>
      <c r="Q89" s="433">
        <f>'12A'!$AT$123</f>
        <v>0</v>
      </c>
      <c r="R89" s="433">
        <f>'13A'!$AT$123</f>
        <v>0</v>
      </c>
      <c r="S89" s="433">
        <f>'14A'!$AT$123</f>
        <v>0</v>
      </c>
      <c r="T89" s="433">
        <f>'15A'!$AT$123</f>
        <v>0</v>
      </c>
      <c r="U89" s="433">
        <f>'16A'!$AT$123</f>
        <v>0</v>
      </c>
      <c r="V89" s="433">
        <f>'17A'!$AT$123</f>
        <v>0</v>
      </c>
      <c r="W89" s="433">
        <f>'18A'!$AT$123</f>
        <v>0</v>
      </c>
      <c r="X89" s="433">
        <f>'19A'!$AT$123</f>
        <v>0</v>
      </c>
      <c r="Y89" s="433">
        <f>'20A'!$AT$123</f>
        <v>0</v>
      </c>
      <c r="Z89" s="433">
        <f>'21A'!$AT$123</f>
        <v>0</v>
      </c>
      <c r="AA89" s="433">
        <f>'22A'!$AT$123</f>
        <v>0</v>
      </c>
      <c r="AB89" s="433">
        <f>'23A'!$AT$123</f>
        <v>0</v>
      </c>
      <c r="AC89" s="433">
        <f>'24A'!$AT$123</f>
        <v>0</v>
      </c>
      <c r="AD89" s="433">
        <f>'25A'!$AT$123</f>
        <v>0</v>
      </c>
      <c r="AE89" s="433">
        <f>'26A'!$AT$123</f>
        <v>0</v>
      </c>
      <c r="AF89" s="433">
        <f>'27A'!$AT$123</f>
        <v>0</v>
      </c>
      <c r="AG89" s="433">
        <f>'28A'!$AT$123</f>
        <v>0</v>
      </c>
      <c r="AH89" s="433">
        <f>'29A'!$AT$123</f>
        <v>0</v>
      </c>
      <c r="AI89" s="433">
        <f>'30A'!$AT$123</f>
        <v>0</v>
      </c>
    </row>
    <row r="90" spans="1:35" ht="17.399999999999999">
      <c r="A90" s="314"/>
      <c r="B90" s="434" t="str">
        <f>CONCATENATE("T 1.8 Ø",'1A'!AH$116)</f>
        <v>T 1.8 Ø42</v>
      </c>
      <c r="C90" s="302" t="s">
        <v>475</v>
      </c>
      <c r="D90" s="309" t="s">
        <v>133</v>
      </c>
      <c r="E90" s="303">
        <f t="shared" si="1"/>
        <v>0</v>
      </c>
      <c r="F90" s="433">
        <f>'1A'!$AU$123</f>
        <v>0</v>
      </c>
      <c r="G90" s="433">
        <f>'2A'!$AU$123</f>
        <v>0</v>
      </c>
      <c r="H90" s="433">
        <f>'3A'!$AU$123</f>
        <v>0</v>
      </c>
      <c r="I90" s="433">
        <f>'4A'!$AU$123</f>
        <v>0</v>
      </c>
      <c r="J90" s="433">
        <f>'5A'!$AU$123</f>
        <v>0</v>
      </c>
      <c r="K90" s="433">
        <f>'6A'!$AU$123</f>
        <v>0</v>
      </c>
      <c r="L90" s="433">
        <f>'7A'!$AU$123</f>
        <v>0</v>
      </c>
      <c r="M90" s="433">
        <f>'8A'!$AU$123</f>
        <v>0</v>
      </c>
      <c r="N90" s="433">
        <f>'9A'!$AU$123</f>
        <v>0</v>
      </c>
      <c r="O90" s="433">
        <f>'10A'!$AU$123</f>
        <v>0</v>
      </c>
      <c r="P90" s="433">
        <f>'11A'!$AU$123</f>
        <v>0</v>
      </c>
      <c r="Q90" s="433">
        <f>'12A'!$AU$123</f>
        <v>0</v>
      </c>
      <c r="R90" s="433">
        <f>'13A'!$AU$123</f>
        <v>0</v>
      </c>
      <c r="S90" s="433">
        <f>'14A'!$AU$123</f>
        <v>0</v>
      </c>
      <c r="T90" s="433">
        <f>'15A'!$AU$123</f>
        <v>0</v>
      </c>
      <c r="U90" s="433">
        <f>'16A'!$AU$123</f>
        <v>0</v>
      </c>
      <c r="V90" s="433">
        <f>'17A'!$AU$123</f>
        <v>0</v>
      </c>
      <c r="W90" s="433">
        <f>'18A'!$AU$123</f>
        <v>0</v>
      </c>
      <c r="X90" s="433">
        <f>'19A'!$AU$123</f>
        <v>0</v>
      </c>
      <c r="Y90" s="433">
        <f>'20A'!$AU$123</f>
        <v>0</v>
      </c>
      <c r="Z90" s="433">
        <f>'21A'!$AU$123</f>
        <v>0</v>
      </c>
      <c r="AA90" s="433">
        <f>'22A'!$AU$123</f>
        <v>0</v>
      </c>
      <c r="AB90" s="433">
        <f>'23A'!$AU$123</f>
        <v>0</v>
      </c>
      <c r="AC90" s="433">
        <f>'24A'!$AU$123</f>
        <v>0</v>
      </c>
      <c r="AD90" s="433">
        <f>'25A'!$AU$123</f>
        <v>0</v>
      </c>
      <c r="AE90" s="433">
        <f>'26A'!$AU$123</f>
        <v>0</v>
      </c>
      <c r="AF90" s="433">
        <f>'27A'!$AU$123</f>
        <v>0</v>
      </c>
      <c r="AG90" s="433">
        <f>'28A'!$AU$123</f>
        <v>0</v>
      </c>
      <c r="AH90" s="433">
        <f>'29A'!$AU$123</f>
        <v>0</v>
      </c>
      <c r="AI90" s="433">
        <f>'30A'!$AU$123</f>
        <v>0</v>
      </c>
    </row>
    <row r="91" spans="1:35" ht="17.399999999999999">
      <c r="A91" s="314"/>
      <c r="B91" s="434" t="str">
        <f>CONCATENATE("T 1.8 Ø",'1A'!AI$116)</f>
        <v>T 1.8 Ø49</v>
      </c>
      <c r="C91" s="302" t="s">
        <v>476</v>
      </c>
      <c r="D91" s="309" t="s">
        <v>133</v>
      </c>
      <c r="E91" s="303">
        <f t="shared" si="1"/>
        <v>0</v>
      </c>
      <c r="F91" s="433">
        <f>'1A'!$AV$123</f>
        <v>0</v>
      </c>
      <c r="G91" s="433">
        <f>'2A'!$AV$123</f>
        <v>0</v>
      </c>
      <c r="H91" s="433">
        <f>'3A'!$AV$123</f>
        <v>0</v>
      </c>
      <c r="I91" s="433">
        <f>'4A'!$AV$123</f>
        <v>0</v>
      </c>
      <c r="J91" s="433">
        <f>'5A'!$AV$123</f>
        <v>0</v>
      </c>
      <c r="K91" s="433">
        <f>'6A'!$AV$123</f>
        <v>0</v>
      </c>
      <c r="L91" s="433">
        <f>'7A'!$AV$123</f>
        <v>0</v>
      </c>
      <c r="M91" s="433">
        <f>'8A'!$AV$123</f>
        <v>0</v>
      </c>
      <c r="N91" s="433">
        <f>'9A'!$AV$123</f>
        <v>0</v>
      </c>
      <c r="O91" s="433">
        <f>'10A'!$AV$123</f>
        <v>0</v>
      </c>
      <c r="P91" s="433">
        <f>'11A'!$AV$123</f>
        <v>0</v>
      </c>
      <c r="Q91" s="433">
        <f>'12A'!$AV$123</f>
        <v>0</v>
      </c>
      <c r="R91" s="433">
        <f>'13A'!$AV$123</f>
        <v>0</v>
      </c>
      <c r="S91" s="433">
        <f>'14A'!$AV$123</f>
        <v>0</v>
      </c>
      <c r="T91" s="433">
        <f>'15A'!$AV$123</f>
        <v>0</v>
      </c>
      <c r="U91" s="433">
        <f>'16A'!$AV$123</f>
        <v>0</v>
      </c>
      <c r="V91" s="433">
        <f>'17A'!$AV$123</f>
        <v>0</v>
      </c>
      <c r="W91" s="433">
        <f>'18A'!$AV$123</f>
        <v>0</v>
      </c>
      <c r="X91" s="433">
        <f>'19A'!$AV$123</f>
        <v>0</v>
      </c>
      <c r="Y91" s="433">
        <f>'20A'!$AV$123</f>
        <v>0</v>
      </c>
      <c r="Z91" s="433">
        <f>'21A'!$AV$123</f>
        <v>0</v>
      </c>
      <c r="AA91" s="433">
        <f>'22A'!$AV$123</f>
        <v>0</v>
      </c>
      <c r="AB91" s="433">
        <f>'23A'!$AV$123</f>
        <v>0</v>
      </c>
      <c r="AC91" s="433">
        <f>'24A'!$AV$123</f>
        <v>0</v>
      </c>
      <c r="AD91" s="433">
        <f>'25A'!$AV$123</f>
        <v>0</v>
      </c>
      <c r="AE91" s="433">
        <f>'26A'!$AV$123</f>
        <v>0</v>
      </c>
      <c r="AF91" s="433">
        <f>'27A'!$AV$123</f>
        <v>0</v>
      </c>
      <c r="AG91" s="433">
        <f>'28A'!$AV$123</f>
        <v>0</v>
      </c>
      <c r="AH91" s="433">
        <f>'29A'!$AV$123</f>
        <v>0</v>
      </c>
      <c r="AI91" s="433">
        <f>'30A'!$AV$123</f>
        <v>0</v>
      </c>
    </row>
    <row r="92" spans="1:35" ht="17.399999999999999">
      <c r="A92" s="314"/>
      <c r="B92" s="434" t="str">
        <f>CONCATENATE("T 1.8 Ø",'1A'!AJ$116)</f>
        <v>T 1.8 Ø60</v>
      </c>
      <c r="C92" s="302" t="s">
        <v>477</v>
      </c>
      <c r="D92" s="309" t="s">
        <v>133</v>
      </c>
      <c r="E92" s="303">
        <f t="shared" si="1"/>
        <v>0</v>
      </c>
      <c r="F92" s="433">
        <f>'1A'!$AW$123</f>
        <v>0</v>
      </c>
      <c r="G92" s="433">
        <f>'2A'!$AW$123</f>
        <v>0</v>
      </c>
      <c r="H92" s="433">
        <f>'3A'!$AW$123</f>
        <v>0</v>
      </c>
      <c r="I92" s="433">
        <f>'4A'!$AW$123</f>
        <v>0</v>
      </c>
      <c r="J92" s="433">
        <f>'5A'!$AW$123</f>
        <v>0</v>
      </c>
      <c r="K92" s="433">
        <f>'6A'!$AW$123</f>
        <v>0</v>
      </c>
      <c r="L92" s="433">
        <f>'7A'!$AW$123</f>
        <v>0</v>
      </c>
      <c r="M92" s="433">
        <f>'8A'!$AW$123</f>
        <v>0</v>
      </c>
      <c r="N92" s="433">
        <f>'9A'!$AW$123</f>
        <v>0</v>
      </c>
      <c r="O92" s="433">
        <f>'10A'!$AW$123</f>
        <v>0</v>
      </c>
      <c r="P92" s="433">
        <f>'11A'!$AW$123</f>
        <v>0</v>
      </c>
      <c r="Q92" s="433">
        <f>'12A'!$AW$123</f>
        <v>0</v>
      </c>
      <c r="R92" s="433">
        <f>'13A'!$AW$123</f>
        <v>0</v>
      </c>
      <c r="S92" s="433">
        <f>'14A'!$AW$123</f>
        <v>0</v>
      </c>
      <c r="T92" s="433">
        <f>'15A'!$AW$123</f>
        <v>0</v>
      </c>
      <c r="U92" s="433">
        <f>'16A'!$AW$123</f>
        <v>0</v>
      </c>
      <c r="V92" s="433">
        <f>'17A'!$AW$123</f>
        <v>0</v>
      </c>
      <c r="W92" s="433">
        <f>'18A'!$AW$123</f>
        <v>0</v>
      </c>
      <c r="X92" s="433">
        <f>'19A'!$AW$123</f>
        <v>0</v>
      </c>
      <c r="Y92" s="433">
        <f>'20A'!$AW$123</f>
        <v>0</v>
      </c>
      <c r="Z92" s="433">
        <f>'21A'!$AW$123</f>
        <v>0</v>
      </c>
      <c r="AA92" s="433">
        <f>'22A'!$AW$123</f>
        <v>0</v>
      </c>
      <c r="AB92" s="433">
        <f>'23A'!$AW$123</f>
        <v>0</v>
      </c>
      <c r="AC92" s="433">
        <f>'24A'!$AW$123</f>
        <v>0</v>
      </c>
      <c r="AD92" s="433">
        <f>'25A'!$AW$123</f>
        <v>0</v>
      </c>
      <c r="AE92" s="433">
        <f>'26A'!$AW$123</f>
        <v>0</v>
      </c>
      <c r="AF92" s="433">
        <f>'27A'!$AW$123</f>
        <v>0</v>
      </c>
      <c r="AG92" s="433">
        <f>'28A'!$AW$123</f>
        <v>0</v>
      </c>
      <c r="AH92" s="433">
        <f>'29A'!$AW$123</f>
        <v>0</v>
      </c>
      <c r="AI92" s="433">
        <f>'30A'!$AW$123</f>
        <v>0</v>
      </c>
    </row>
    <row r="93" spans="1:35" ht="17.399999999999999">
      <c r="A93" s="314"/>
      <c r="B93" s="434" t="str">
        <f>CONCATENATE("T 1.8 Ø",'1A'!AK$116)</f>
        <v>T 1.8 Ø</v>
      </c>
      <c r="C93" s="302" t="s">
        <v>478</v>
      </c>
      <c r="D93" s="309" t="s">
        <v>133</v>
      </c>
      <c r="E93" s="303">
        <f t="shared" si="1"/>
        <v>0</v>
      </c>
      <c r="F93" s="433">
        <f>'1A'!$AX$123</f>
        <v>0</v>
      </c>
      <c r="G93" s="433">
        <f>'2A'!$AX$123</f>
        <v>0</v>
      </c>
      <c r="H93" s="433">
        <f>'3A'!$AX$123</f>
        <v>0</v>
      </c>
      <c r="I93" s="433">
        <f>'4A'!$AX$123</f>
        <v>0</v>
      </c>
      <c r="J93" s="433">
        <f>'5A'!$AX$123</f>
        <v>0</v>
      </c>
      <c r="K93" s="433">
        <f>'6A'!$AX$123</f>
        <v>0</v>
      </c>
      <c r="L93" s="433">
        <f>'7A'!$AX$123</f>
        <v>0</v>
      </c>
      <c r="M93" s="433">
        <f>'8A'!$AX$123</f>
        <v>0</v>
      </c>
      <c r="N93" s="433">
        <f>'9A'!$AX$123</f>
        <v>0</v>
      </c>
      <c r="O93" s="433">
        <f>'10A'!$AX$123</f>
        <v>0</v>
      </c>
      <c r="P93" s="433">
        <f>'11A'!$AX$123</f>
        <v>0</v>
      </c>
      <c r="Q93" s="433">
        <f>'12A'!$AX$123</f>
        <v>0</v>
      </c>
      <c r="R93" s="433">
        <f>'13A'!$AX$123</f>
        <v>0</v>
      </c>
      <c r="S93" s="433">
        <f>'14A'!$AX$123</f>
        <v>0</v>
      </c>
      <c r="T93" s="433">
        <f>'15A'!$AX$123</f>
        <v>0</v>
      </c>
      <c r="U93" s="433">
        <f>'16A'!$AX$123</f>
        <v>0</v>
      </c>
      <c r="V93" s="433">
        <f>'17A'!$AX$123</f>
        <v>0</v>
      </c>
      <c r="W93" s="433">
        <f>'18A'!$AX$123</f>
        <v>0</v>
      </c>
      <c r="X93" s="433">
        <f>'19A'!$AX$123</f>
        <v>0</v>
      </c>
      <c r="Y93" s="433">
        <f>'20A'!$AX$123</f>
        <v>0</v>
      </c>
      <c r="Z93" s="433">
        <f>'21A'!$AX$123</f>
        <v>0</v>
      </c>
      <c r="AA93" s="433">
        <f>'22A'!$AX$123</f>
        <v>0</v>
      </c>
      <c r="AB93" s="433">
        <f>'23A'!$AX$123</f>
        <v>0</v>
      </c>
      <c r="AC93" s="433">
        <f>'24A'!$AX$123</f>
        <v>0</v>
      </c>
      <c r="AD93" s="433">
        <f>'25A'!$AX$123</f>
        <v>0</v>
      </c>
      <c r="AE93" s="433">
        <f>'26A'!$AX$123</f>
        <v>0</v>
      </c>
      <c r="AF93" s="433">
        <f>'27A'!$AX$123</f>
        <v>0</v>
      </c>
      <c r="AG93" s="433">
        <f>'28A'!$AX$123</f>
        <v>0</v>
      </c>
      <c r="AH93" s="433">
        <f>'29A'!$AX$123</f>
        <v>0</v>
      </c>
      <c r="AI93" s="433">
        <f>'30A'!$AX$123</f>
        <v>0</v>
      </c>
    </row>
    <row r="94" spans="1:35" ht="17.399999999999999">
      <c r="A94" s="314"/>
      <c r="B94" s="434" t="str">
        <f>CONCATENATE("T 1.8 Ø",'1A'!AL$116)</f>
        <v>T 1.8 Ø</v>
      </c>
      <c r="C94" s="302" t="s">
        <v>479</v>
      </c>
      <c r="D94" s="309" t="s">
        <v>133</v>
      </c>
      <c r="E94" s="303">
        <f t="shared" si="1"/>
        <v>0</v>
      </c>
      <c r="F94" s="433">
        <f>'1A'!$AY$123</f>
        <v>0</v>
      </c>
      <c r="G94" s="433">
        <f>'2A'!$AY$123</f>
        <v>0</v>
      </c>
      <c r="H94" s="433">
        <f>'3A'!$AY$123</f>
        <v>0</v>
      </c>
      <c r="I94" s="433">
        <f>'4A'!$AY$123</f>
        <v>0</v>
      </c>
      <c r="J94" s="433">
        <f>'5A'!$AY$123</f>
        <v>0</v>
      </c>
      <c r="K94" s="433">
        <f>'6A'!$AY$123</f>
        <v>0</v>
      </c>
      <c r="L94" s="433">
        <f>'7A'!$AY$123</f>
        <v>0</v>
      </c>
      <c r="M94" s="433">
        <f>'8A'!$AY$123</f>
        <v>0</v>
      </c>
      <c r="N94" s="433">
        <f>'9A'!$AY$123</f>
        <v>0</v>
      </c>
      <c r="O94" s="433">
        <f>'10A'!$AY$123</f>
        <v>0</v>
      </c>
      <c r="P94" s="433">
        <f>'11A'!$AY$123</f>
        <v>0</v>
      </c>
      <c r="Q94" s="433">
        <f>'12A'!$AY$123</f>
        <v>0</v>
      </c>
      <c r="R94" s="433">
        <f>'13A'!$AY$123</f>
        <v>0</v>
      </c>
      <c r="S94" s="433">
        <f>'14A'!$AY$123</f>
        <v>0</v>
      </c>
      <c r="T94" s="433">
        <f>'15A'!$AY$123</f>
        <v>0</v>
      </c>
      <c r="U94" s="433">
        <f>'16A'!$AY$123</f>
        <v>0</v>
      </c>
      <c r="V94" s="433">
        <f>'17A'!$AY$123</f>
        <v>0</v>
      </c>
      <c r="W94" s="433">
        <f>'18A'!$AY$123</f>
        <v>0</v>
      </c>
      <c r="X94" s="433">
        <f>'19A'!$AY$123</f>
        <v>0</v>
      </c>
      <c r="Y94" s="433">
        <f>'20A'!$AY$123</f>
        <v>0</v>
      </c>
      <c r="Z94" s="433">
        <f>'21A'!$AY$123</f>
        <v>0</v>
      </c>
      <c r="AA94" s="433">
        <f>'22A'!$AY$123</f>
        <v>0</v>
      </c>
      <c r="AB94" s="433">
        <f>'23A'!$AY$123</f>
        <v>0</v>
      </c>
      <c r="AC94" s="433">
        <f>'24A'!$AY$123</f>
        <v>0</v>
      </c>
      <c r="AD94" s="433">
        <f>'25A'!$AY$123</f>
        <v>0</v>
      </c>
      <c r="AE94" s="433">
        <f>'26A'!$AY$123</f>
        <v>0</v>
      </c>
      <c r="AF94" s="433">
        <f>'27A'!$AY$123</f>
        <v>0</v>
      </c>
      <c r="AG94" s="433">
        <f>'28A'!$AY$123</f>
        <v>0</v>
      </c>
      <c r="AH94" s="433">
        <f>'29A'!$AY$123</f>
        <v>0</v>
      </c>
      <c r="AI94" s="433">
        <f>'30A'!$AY$123</f>
        <v>0</v>
      </c>
    </row>
    <row r="95" spans="1:35" ht="17.399999999999999">
      <c r="A95" s="314"/>
      <c r="B95" s="434" t="str">
        <f>CONCATENATE("T 2 Ø",'1A'!AA$116)</f>
        <v>T 2 Ø19</v>
      </c>
      <c r="C95" s="302" t="s">
        <v>480</v>
      </c>
      <c r="D95" s="309" t="s">
        <v>133</v>
      </c>
      <c r="E95" s="303">
        <f t="shared" si="1"/>
        <v>0</v>
      </c>
      <c r="F95" s="433">
        <f>'1A'!$AN$124</f>
        <v>0</v>
      </c>
      <c r="G95" s="433">
        <f>'2A'!$AN$124</f>
        <v>0</v>
      </c>
      <c r="H95" s="433">
        <f>'3A'!$AN$124</f>
        <v>0</v>
      </c>
      <c r="I95" s="433">
        <f>'4A'!$AN$124</f>
        <v>0</v>
      </c>
      <c r="J95" s="433">
        <f>'5A'!$AN$124</f>
        <v>0</v>
      </c>
      <c r="K95" s="433">
        <f>'6A'!$AN$124</f>
        <v>0</v>
      </c>
      <c r="L95" s="433">
        <f>'7A'!$AN$124</f>
        <v>0</v>
      </c>
      <c r="M95" s="433">
        <f>'8A'!$AN$124</f>
        <v>0</v>
      </c>
      <c r="N95" s="433">
        <f>'9A'!$AN$124</f>
        <v>0</v>
      </c>
      <c r="O95" s="433">
        <f>'10A'!$AN$124</f>
        <v>0</v>
      </c>
      <c r="P95" s="433">
        <f>'11A'!$AN$124</f>
        <v>0</v>
      </c>
      <c r="Q95" s="433">
        <f>'12A'!$AN$124</f>
        <v>0</v>
      </c>
      <c r="R95" s="433">
        <f>'13A'!$AN$124</f>
        <v>0</v>
      </c>
      <c r="S95" s="433">
        <f>'14A'!$AN$124</f>
        <v>0</v>
      </c>
      <c r="T95" s="433">
        <f>'15A'!$AN$124</f>
        <v>0</v>
      </c>
      <c r="U95" s="433">
        <f>'16A'!$AN$124</f>
        <v>0</v>
      </c>
      <c r="V95" s="433">
        <f>'17A'!$AN$124</f>
        <v>0</v>
      </c>
      <c r="W95" s="433">
        <f>'18A'!$AN$124</f>
        <v>0</v>
      </c>
      <c r="X95" s="433">
        <f>'19A'!$AN$124</f>
        <v>0</v>
      </c>
      <c r="Y95" s="433">
        <f>'20A'!$AN$124</f>
        <v>0</v>
      </c>
      <c r="Z95" s="433">
        <f>'21A'!$AN$124</f>
        <v>0</v>
      </c>
      <c r="AA95" s="433">
        <f>'22A'!$AN$124</f>
        <v>0</v>
      </c>
      <c r="AB95" s="433">
        <f>'23A'!$AN$124</f>
        <v>0</v>
      </c>
      <c r="AC95" s="433">
        <f>'24A'!$AN$124</f>
        <v>0</v>
      </c>
      <c r="AD95" s="433">
        <f>'25A'!$AN$124</f>
        <v>0</v>
      </c>
      <c r="AE95" s="433">
        <f>'26A'!$AN$124</f>
        <v>0</v>
      </c>
      <c r="AF95" s="433">
        <f>'27A'!$AN$124</f>
        <v>0</v>
      </c>
      <c r="AG95" s="433">
        <f>'28A'!$AN$124</f>
        <v>0</v>
      </c>
      <c r="AH95" s="433">
        <f>'29A'!$AN$124</f>
        <v>0</v>
      </c>
      <c r="AI95" s="433">
        <f>'30A'!$AN$124</f>
        <v>0</v>
      </c>
    </row>
    <row r="96" spans="1:35" ht="17.399999999999999">
      <c r="A96" s="314"/>
      <c r="B96" s="434" t="str">
        <f>CONCATENATE("T 2 Ø",'1A'!AB$116)</f>
        <v>T 2 Ø21</v>
      </c>
      <c r="C96" s="302" t="s">
        <v>481</v>
      </c>
      <c r="D96" s="309" t="s">
        <v>133</v>
      </c>
      <c r="E96" s="303">
        <f t="shared" si="1"/>
        <v>0</v>
      </c>
      <c r="F96" s="433">
        <f>'1A'!$AO$124</f>
        <v>0</v>
      </c>
      <c r="G96" s="433">
        <f>'2A'!$AO$124</f>
        <v>0</v>
      </c>
      <c r="H96" s="433">
        <f>'3A'!$AO$124</f>
        <v>0</v>
      </c>
      <c r="I96" s="433">
        <f>'4A'!$AO$124</f>
        <v>0</v>
      </c>
      <c r="J96" s="433">
        <f>'5A'!$AO$124</f>
        <v>0</v>
      </c>
      <c r="K96" s="433">
        <f>'6A'!$AO$124</f>
        <v>0</v>
      </c>
      <c r="L96" s="433">
        <f>'7A'!$AO$124</f>
        <v>0</v>
      </c>
      <c r="M96" s="433">
        <f>'8A'!$AO$124</f>
        <v>0</v>
      </c>
      <c r="N96" s="433">
        <f>'9A'!$AO$124</f>
        <v>0</v>
      </c>
      <c r="O96" s="433">
        <f>'10A'!$AO$124</f>
        <v>0</v>
      </c>
      <c r="P96" s="433">
        <f>'11A'!$AO$124</f>
        <v>0</v>
      </c>
      <c r="Q96" s="433">
        <f>'12A'!$AO$124</f>
        <v>0</v>
      </c>
      <c r="R96" s="433">
        <f>'13A'!$AO$124</f>
        <v>0</v>
      </c>
      <c r="S96" s="433">
        <f>'14A'!$AO$124</f>
        <v>0</v>
      </c>
      <c r="T96" s="433">
        <f>'15A'!$AO$124</f>
        <v>0</v>
      </c>
      <c r="U96" s="433">
        <f>'16A'!$AO$124</f>
        <v>0</v>
      </c>
      <c r="V96" s="433">
        <f>'17A'!$AO$124</f>
        <v>0</v>
      </c>
      <c r="W96" s="433">
        <f>'18A'!$AO$124</f>
        <v>0</v>
      </c>
      <c r="X96" s="433">
        <f>'19A'!$AO$124</f>
        <v>0</v>
      </c>
      <c r="Y96" s="433">
        <f>'20A'!$AO$124</f>
        <v>0</v>
      </c>
      <c r="Z96" s="433">
        <f>'21A'!$AO$124</f>
        <v>0</v>
      </c>
      <c r="AA96" s="433">
        <f>'22A'!$AO$124</f>
        <v>0</v>
      </c>
      <c r="AB96" s="433">
        <f>'23A'!$AO$124</f>
        <v>0</v>
      </c>
      <c r="AC96" s="433">
        <f>'24A'!$AO$124</f>
        <v>0</v>
      </c>
      <c r="AD96" s="433">
        <f>'25A'!$AO$124</f>
        <v>0</v>
      </c>
      <c r="AE96" s="433">
        <f>'26A'!$AO$124</f>
        <v>0</v>
      </c>
      <c r="AF96" s="433">
        <f>'27A'!$AO$124</f>
        <v>0</v>
      </c>
      <c r="AG96" s="433">
        <f>'28A'!$AO$124</f>
        <v>0</v>
      </c>
      <c r="AH96" s="433">
        <f>'29A'!$AO$124</f>
        <v>0</v>
      </c>
      <c r="AI96" s="433">
        <f>'30A'!$AO$124</f>
        <v>0</v>
      </c>
    </row>
    <row r="97" spans="1:35" ht="17.399999999999999">
      <c r="A97" s="314"/>
      <c r="B97" s="434" t="str">
        <f>CONCATENATE("T 2 Ø",'1A'!AC$116)</f>
        <v>T 2 Ø22,2</v>
      </c>
      <c r="C97" s="302" t="s">
        <v>482</v>
      </c>
      <c r="D97" s="309" t="s">
        <v>133</v>
      </c>
      <c r="E97" s="303">
        <f t="shared" si="1"/>
        <v>0</v>
      </c>
      <c r="F97" s="433">
        <f>'1A'!$AP$124</f>
        <v>0</v>
      </c>
      <c r="G97" s="433">
        <f>'2A'!$AP$124</f>
        <v>0</v>
      </c>
      <c r="H97" s="433">
        <f>'3A'!$AP$124</f>
        <v>0</v>
      </c>
      <c r="I97" s="433">
        <f>'4A'!$AP$124</f>
        <v>0</v>
      </c>
      <c r="J97" s="433">
        <f>'5A'!$AP$124</f>
        <v>0</v>
      </c>
      <c r="K97" s="433">
        <f>'6A'!$AP$124</f>
        <v>0</v>
      </c>
      <c r="L97" s="433">
        <f>'7A'!$AP$124</f>
        <v>0</v>
      </c>
      <c r="M97" s="433">
        <f>'8A'!$AP$124</f>
        <v>0</v>
      </c>
      <c r="N97" s="433">
        <f>'9A'!$AP$124</f>
        <v>0</v>
      </c>
      <c r="O97" s="433">
        <f>'10A'!$AP$124</f>
        <v>0</v>
      </c>
      <c r="P97" s="433">
        <f>'11A'!$AP$124</f>
        <v>0</v>
      </c>
      <c r="Q97" s="433">
        <f>'12A'!$AP$124</f>
        <v>0</v>
      </c>
      <c r="R97" s="433">
        <f>'13A'!$AP$124</f>
        <v>0</v>
      </c>
      <c r="S97" s="433">
        <f>'14A'!$AP$124</f>
        <v>0</v>
      </c>
      <c r="T97" s="433">
        <f>'15A'!$AP$124</f>
        <v>0</v>
      </c>
      <c r="U97" s="433">
        <f>'16A'!$AP$124</f>
        <v>0</v>
      </c>
      <c r="V97" s="433">
        <f>'17A'!$AP$124</f>
        <v>0</v>
      </c>
      <c r="W97" s="433">
        <f>'18A'!$AP$124</f>
        <v>0</v>
      </c>
      <c r="X97" s="433">
        <f>'19A'!$AP$124</f>
        <v>0</v>
      </c>
      <c r="Y97" s="433">
        <f>'20A'!$AP$124</f>
        <v>0</v>
      </c>
      <c r="Z97" s="433">
        <f>'21A'!$AP$124</f>
        <v>0</v>
      </c>
      <c r="AA97" s="433">
        <f>'22A'!$AP$124</f>
        <v>0</v>
      </c>
      <c r="AB97" s="433">
        <f>'23A'!$AP$124</f>
        <v>0</v>
      </c>
      <c r="AC97" s="433">
        <f>'24A'!$AP$124</f>
        <v>0</v>
      </c>
      <c r="AD97" s="433">
        <f>'25A'!$AP$124</f>
        <v>0</v>
      </c>
      <c r="AE97" s="433">
        <f>'26A'!$AP$124</f>
        <v>0</v>
      </c>
      <c r="AF97" s="433">
        <f>'27A'!$AP$124</f>
        <v>0</v>
      </c>
      <c r="AG97" s="433">
        <f>'28A'!$AP$124</f>
        <v>0</v>
      </c>
      <c r="AH97" s="433">
        <f>'29A'!$AP$124</f>
        <v>0</v>
      </c>
      <c r="AI97" s="433">
        <f>'30A'!$AP$124</f>
        <v>0</v>
      </c>
    </row>
    <row r="98" spans="1:35" ht="17.399999999999999">
      <c r="A98" s="314"/>
      <c r="B98" s="434" t="str">
        <f>CONCATENATE("T 2 Ø",'1A'!AD$116)</f>
        <v>T 2 Ø25,4</v>
      </c>
      <c r="C98" s="302" t="s">
        <v>483</v>
      </c>
      <c r="D98" s="309" t="s">
        <v>133</v>
      </c>
      <c r="E98" s="303">
        <f t="shared" si="1"/>
        <v>0</v>
      </c>
      <c r="F98" s="433">
        <f>'1A'!$AQ$124</f>
        <v>0</v>
      </c>
      <c r="G98" s="433">
        <f>'2A'!$AQ$124</f>
        <v>0</v>
      </c>
      <c r="H98" s="433">
        <f>'3A'!$AQ$124</f>
        <v>0</v>
      </c>
      <c r="I98" s="433">
        <f>'4A'!$AQ$124</f>
        <v>0</v>
      </c>
      <c r="J98" s="433">
        <f>'5A'!$AQ$124</f>
        <v>0</v>
      </c>
      <c r="K98" s="433">
        <f>'6A'!$AQ$124</f>
        <v>0</v>
      </c>
      <c r="L98" s="433">
        <f>'7A'!$AQ$124</f>
        <v>0</v>
      </c>
      <c r="M98" s="433">
        <f>'8A'!$AQ$124</f>
        <v>0</v>
      </c>
      <c r="N98" s="433">
        <f>'9A'!$AQ$124</f>
        <v>0</v>
      </c>
      <c r="O98" s="433">
        <f>'10A'!$AQ$124</f>
        <v>0</v>
      </c>
      <c r="P98" s="433">
        <f>'11A'!$AQ$124</f>
        <v>0</v>
      </c>
      <c r="Q98" s="433">
        <f>'12A'!$AQ$124</f>
        <v>0</v>
      </c>
      <c r="R98" s="433">
        <f>'13A'!$AQ$124</f>
        <v>0</v>
      </c>
      <c r="S98" s="433">
        <f>'14A'!$AQ$124</f>
        <v>0</v>
      </c>
      <c r="T98" s="433">
        <f>'15A'!$AQ$124</f>
        <v>0</v>
      </c>
      <c r="U98" s="433">
        <f>'16A'!$AQ$124</f>
        <v>0</v>
      </c>
      <c r="V98" s="433">
        <f>'17A'!$AQ$124</f>
        <v>0</v>
      </c>
      <c r="W98" s="433">
        <f>'18A'!$AQ$124</f>
        <v>0</v>
      </c>
      <c r="X98" s="433">
        <f>'19A'!$AQ$124</f>
        <v>0</v>
      </c>
      <c r="Y98" s="433">
        <f>'20A'!$AQ$124</f>
        <v>0</v>
      </c>
      <c r="Z98" s="433">
        <f>'21A'!$AQ$124</f>
        <v>0</v>
      </c>
      <c r="AA98" s="433">
        <f>'22A'!$AQ$124</f>
        <v>0</v>
      </c>
      <c r="AB98" s="433">
        <f>'23A'!$AQ$124</f>
        <v>0</v>
      </c>
      <c r="AC98" s="433">
        <f>'24A'!$AQ$124</f>
        <v>0</v>
      </c>
      <c r="AD98" s="433">
        <f>'25A'!$AQ$124</f>
        <v>0</v>
      </c>
      <c r="AE98" s="433">
        <f>'26A'!$AQ$124</f>
        <v>0</v>
      </c>
      <c r="AF98" s="433">
        <f>'27A'!$AQ$124</f>
        <v>0</v>
      </c>
      <c r="AG98" s="433">
        <f>'28A'!$AQ$124</f>
        <v>0</v>
      </c>
      <c r="AH98" s="433">
        <f>'29A'!$AQ$124</f>
        <v>0</v>
      </c>
      <c r="AI98" s="433">
        <f>'30A'!$AQ$124</f>
        <v>0</v>
      </c>
    </row>
    <row r="99" spans="1:35" ht="17.399999999999999">
      <c r="A99" s="314"/>
      <c r="B99" s="434" t="str">
        <f>CONCATENATE("T 2 Ø",'1A'!AE$116)</f>
        <v>T 2 Ø27</v>
      </c>
      <c r="C99" s="302" t="s">
        <v>484</v>
      </c>
      <c r="D99" s="309" t="s">
        <v>133</v>
      </c>
      <c r="E99" s="303">
        <f t="shared" si="1"/>
        <v>0</v>
      </c>
      <c r="F99" s="433">
        <f>'1A'!$AR$124</f>
        <v>0</v>
      </c>
      <c r="G99" s="433">
        <f>'2A'!$AR$124</f>
        <v>0</v>
      </c>
      <c r="H99" s="433">
        <f>'3A'!$AR$124</f>
        <v>0</v>
      </c>
      <c r="I99" s="433">
        <f>'4A'!$AR$124</f>
        <v>0</v>
      </c>
      <c r="J99" s="433">
        <f>'5A'!$AR$124</f>
        <v>0</v>
      </c>
      <c r="K99" s="433">
        <f>'6A'!$AR$124</f>
        <v>0</v>
      </c>
      <c r="L99" s="433">
        <f>'7A'!$AR$124</f>
        <v>0</v>
      </c>
      <c r="M99" s="433">
        <f>'8A'!$AR$124</f>
        <v>0</v>
      </c>
      <c r="N99" s="433">
        <f>'9A'!$AR$124</f>
        <v>0</v>
      </c>
      <c r="O99" s="433">
        <f>'10A'!$AR$124</f>
        <v>0</v>
      </c>
      <c r="P99" s="433">
        <f>'11A'!$AR$124</f>
        <v>0</v>
      </c>
      <c r="Q99" s="433">
        <f>'12A'!$AR$124</f>
        <v>0</v>
      </c>
      <c r="R99" s="433">
        <f>'13A'!$AR$124</f>
        <v>0</v>
      </c>
      <c r="S99" s="433">
        <f>'14A'!$AR$124</f>
        <v>0</v>
      </c>
      <c r="T99" s="433">
        <f>'15A'!$AR$124</f>
        <v>0</v>
      </c>
      <c r="U99" s="433">
        <f>'16A'!$AR$124</f>
        <v>0</v>
      </c>
      <c r="V99" s="433">
        <f>'17A'!$AR$124</f>
        <v>0</v>
      </c>
      <c r="W99" s="433">
        <f>'18A'!$AR$124</f>
        <v>0</v>
      </c>
      <c r="X99" s="433">
        <f>'19A'!$AR$124</f>
        <v>0</v>
      </c>
      <c r="Y99" s="433">
        <f>'20A'!$AR$124</f>
        <v>0</v>
      </c>
      <c r="Z99" s="433">
        <f>'21A'!$AR$124</f>
        <v>0</v>
      </c>
      <c r="AA99" s="433">
        <f>'22A'!$AR$124</f>
        <v>0</v>
      </c>
      <c r="AB99" s="433">
        <f>'23A'!$AR$124</f>
        <v>0</v>
      </c>
      <c r="AC99" s="433">
        <f>'24A'!$AR$124</f>
        <v>0</v>
      </c>
      <c r="AD99" s="433">
        <f>'25A'!$AR$124</f>
        <v>0</v>
      </c>
      <c r="AE99" s="433">
        <f>'26A'!$AR$124</f>
        <v>0</v>
      </c>
      <c r="AF99" s="433">
        <f>'27A'!$AR$124</f>
        <v>0</v>
      </c>
      <c r="AG99" s="433">
        <f>'28A'!$AR$124</f>
        <v>0</v>
      </c>
      <c r="AH99" s="433">
        <f>'29A'!$AR$124</f>
        <v>0</v>
      </c>
      <c r="AI99" s="433">
        <f>'30A'!$AR$124</f>
        <v>0</v>
      </c>
    </row>
    <row r="100" spans="1:35" ht="17.399999999999999">
      <c r="A100" s="314"/>
      <c r="B100" s="434" t="str">
        <f>CONCATENATE("T 2 Ø",'1A'!AF$116)</f>
        <v>T 2 Ø31,8</v>
      </c>
      <c r="C100" s="302" t="s">
        <v>485</v>
      </c>
      <c r="D100" s="309" t="s">
        <v>133</v>
      </c>
      <c r="E100" s="303">
        <f t="shared" si="1"/>
        <v>0</v>
      </c>
      <c r="F100" s="433">
        <f>'1A'!$AS$124</f>
        <v>0</v>
      </c>
      <c r="G100" s="433">
        <f>'2A'!$AS$124</f>
        <v>0</v>
      </c>
      <c r="H100" s="433">
        <f>'3A'!$AS$124</f>
        <v>0</v>
      </c>
      <c r="I100" s="433">
        <f>'4A'!$AS$124</f>
        <v>0</v>
      </c>
      <c r="J100" s="433">
        <f>'5A'!$AS$124</f>
        <v>0</v>
      </c>
      <c r="K100" s="433">
        <f>'6A'!$AS$124</f>
        <v>0</v>
      </c>
      <c r="L100" s="433">
        <f>'7A'!$AS$124</f>
        <v>0</v>
      </c>
      <c r="M100" s="433">
        <f>'8A'!$AS$124</f>
        <v>0</v>
      </c>
      <c r="N100" s="433">
        <f>'9A'!$AS$124</f>
        <v>0</v>
      </c>
      <c r="O100" s="433">
        <f>'10A'!$AS$124</f>
        <v>0</v>
      </c>
      <c r="P100" s="433">
        <f>'11A'!$AS$124</f>
        <v>0</v>
      </c>
      <c r="Q100" s="433">
        <f>'12A'!$AS$124</f>
        <v>0</v>
      </c>
      <c r="R100" s="433">
        <f>'13A'!$AS$124</f>
        <v>0</v>
      </c>
      <c r="S100" s="433">
        <f>'14A'!$AS$124</f>
        <v>0</v>
      </c>
      <c r="T100" s="433">
        <f>'15A'!$AS$124</f>
        <v>0</v>
      </c>
      <c r="U100" s="433">
        <f>'16A'!$AS$124</f>
        <v>0</v>
      </c>
      <c r="V100" s="433">
        <f>'17A'!$AS$124</f>
        <v>0</v>
      </c>
      <c r="W100" s="433">
        <f>'18A'!$AS$124</f>
        <v>0</v>
      </c>
      <c r="X100" s="433">
        <f>'19A'!$AS$124</f>
        <v>0</v>
      </c>
      <c r="Y100" s="433">
        <f>'20A'!$AS$124</f>
        <v>0</v>
      </c>
      <c r="Z100" s="433">
        <f>'21A'!$AS$124</f>
        <v>0</v>
      </c>
      <c r="AA100" s="433">
        <f>'22A'!$AS$124</f>
        <v>0</v>
      </c>
      <c r="AB100" s="433">
        <f>'23A'!$AS$124</f>
        <v>0</v>
      </c>
      <c r="AC100" s="433">
        <f>'24A'!$AS$124</f>
        <v>0</v>
      </c>
      <c r="AD100" s="433">
        <f>'25A'!$AS$124</f>
        <v>0</v>
      </c>
      <c r="AE100" s="433">
        <f>'26A'!$AS$124</f>
        <v>0</v>
      </c>
      <c r="AF100" s="433">
        <f>'27A'!$AS$124</f>
        <v>0</v>
      </c>
      <c r="AG100" s="433">
        <f>'28A'!$AS$124</f>
        <v>0</v>
      </c>
      <c r="AH100" s="433">
        <f>'29A'!$AS$124</f>
        <v>0</v>
      </c>
      <c r="AI100" s="433">
        <f>'30A'!$AS$124</f>
        <v>0</v>
      </c>
    </row>
    <row r="101" spans="1:35" ht="17.399999999999999">
      <c r="A101" s="314"/>
      <c r="B101" s="434" t="str">
        <f>CONCATENATE("T 2 Ø",'1A'!AG$116)</f>
        <v>T 2 Ø34</v>
      </c>
      <c r="C101" s="302" t="s">
        <v>486</v>
      </c>
      <c r="D101" s="309" t="s">
        <v>133</v>
      </c>
      <c r="E101" s="303">
        <f t="shared" si="1"/>
        <v>0</v>
      </c>
      <c r="F101" s="433">
        <f>'1A'!$AT$124</f>
        <v>0</v>
      </c>
      <c r="G101" s="433">
        <f>'2A'!$AT$124</f>
        <v>0</v>
      </c>
      <c r="H101" s="433">
        <f>'3A'!$AT$124</f>
        <v>0</v>
      </c>
      <c r="I101" s="433">
        <f>'4A'!$AT$124</f>
        <v>0</v>
      </c>
      <c r="J101" s="433">
        <f>'5A'!$AT$124</f>
        <v>0</v>
      </c>
      <c r="K101" s="433">
        <f>'6A'!$AT$124</f>
        <v>0</v>
      </c>
      <c r="L101" s="433">
        <f>'7A'!$AT$124</f>
        <v>0</v>
      </c>
      <c r="M101" s="433">
        <f>'8A'!$AT$124</f>
        <v>0</v>
      </c>
      <c r="N101" s="433">
        <f>'9A'!$AT$124</f>
        <v>0</v>
      </c>
      <c r="O101" s="433">
        <f>'10A'!$AT$124</f>
        <v>0</v>
      </c>
      <c r="P101" s="433">
        <f>'11A'!$AT$124</f>
        <v>0</v>
      </c>
      <c r="Q101" s="433">
        <f>'12A'!$AT$124</f>
        <v>0</v>
      </c>
      <c r="R101" s="433">
        <f>'13A'!$AT$124</f>
        <v>0</v>
      </c>
      <c r="S101" s="433">
        <f>'14A'!$AT$124</f>
        <v>0</v>
      </c>
      <c r="T101" s="433">
        <f>'15A'!$AT$124</f>
        <v>0</v>
      </c>
      <c r="U101" s="433">
        <f>'16A'!$AT$124</f>
        <v>0</v>
      </c>
      <c r="V101" s="433">
        <f>'17A'!$AT$124</f>
        <v>0</v>
      </c>
      <c r="W101" s="433">
        <f>'18A'!$AT$124</f>
        <v>0</v>
      </c>
      <c r="X101" s="433">
        <f>'19A'!$AT$124</f>
        <v>0</v>
      </c>
      <c r="Y101" s="433">
        <f>'20A'!$AT$124</f>
        <v>0</v>
      </c>
      <c r="Z101" s="433">
        <f>'21A'!$AT$124</f>
        <v>0</v>
      </c>
      <c r="AA101" s="433">
        <f>'22A'!$AT$124</f>
        <v>0</v>
      </c>
      <c r="AB101" s="433">
        <f>'23A'!$AT$124</f>
        <v>0</v>
      </c>
      <c r="AC101" s="433">
        <f>'24A'!$AT$124</f>
        <v>0</v>
      </c>
      <c r="AD101" s="433">
        <f>'25A'!$AT$124</f>
        <v>0</v>
      </c>
      <c r="AE101" s="433">
        <f>'26A'!$AT$124</f>
        <v>0</v>
      </c>
      <c r="AF101" s="433">
        <f>'27A'!$AT$124</f>
        <v>0</v>
      </c>
      <c r="AG101" s="433">
        <f>'28A'!$AT$124</f>
        <v>0</v>
      </c>
      <c r="AH101" s="433">
        <f>'29A'!$AT$124</f>
        <v>0</v>
      </c>
      <c r="AI101" s="433">
        <f>'30A'!$AT$124</f>
        <v>0</v>
      </c>
    </row>
    <row r="102" spans="1:35" ht="17.399999999999999">
      <c r="A102" s="314"/>
      <c r="B102" s="434" t="str">
        <f>CONCATENATE("T 2 Ø",'1A'!AH$116)</f>
        <v>T 2 Ø42</v>
      </c>
      <c r="C102" s="302" t="s">
        <v>487</v>
      </c>
      <c r="D102" s="309" t="s">
        <v>133</v>
      </c>
      <c r="E102" s="303">
        <f t="shared" si="1"/>
        <v>0</v>
      </c>
      <c r="F102" s="433">
        <f>'1A'!$AU$124</f>
        <v>0</v>
      </c>
      <c r="G102" s="433">
        <f>'2A'!$AU$124</f>
        <v>0</v>
      </c>
      <c r="H102" s="433">
        <f>'3A'!$AU$124</f>
        <v>0</v>
      </c>
      <c r="I102" s="433">
        <f>'4A'!$AU$124</f>
        <v>0</v>
      </c>
      <c r="J102" s="433">
        <f>'5A'!$AU$124</f>
        <v>0</v>
      </c>
      <c r="K102" s="433">
        <f>'6A'!$AU$124</f>
        <v>0</v>
      </c>
      <c r="L102" s="433">
        <f>'7A'!$AU$124</f>
        <v>0</v>
      </c>
      <c r="M102" s="433">
        <f>'8A'!$AU$124</f>
        <v>0</v>
      </c>
      <c r="N102" s="433">
        <f>'9A'!$AU$124</f>
        <v>0</v>
      </c>
      <c r="O102" s="433">
        <f>'10A'!$AU$124</f>
        <v>0</v>
      </c>
      <c r="P102" s="433">
        <f>'11A'!$AU$124</f>
        <v>0</v>
      </c>
      <c r="Q102" s="433">
        <f>'12A'!$AU$124</f>
        <v>0</v>
      </c>
      <c r="R102" s="433">
        <f>'13A'!$AU$124</f>
        <v>0</v>
      </c>
      <c r="S102" s="433">
        <f>'14A'!$AU$124</f>
        <v>0</v>
      </c>
      <c r="T102" s="433">
        <f>'15A'!$AU$124</f>
        <v>0</v>
      </c>
      <c r="U102" s="433">
        <f>'16A'!$AU$124</f>
        <v>0</v>
      </c>
      <c r="V102" s="433">
        <f>'17A'!$AU$124</f>
        <v>0</v>
      </c>
      <c r="W102" s="433">
        <f>'18A'!$AU$124</f>
        <v>0</v>
      </c>
      <c r="X102" s="433">
        <f>'19A'!$AU$124</f>
        <v>0</v>
      </c>
      <c r="Y102" s="433">
        <f>'20A'!$AU$124</f>
        <v>0</v>
      </c>
      <c r="Z102" s="433">
        <f>'21A'!$AU$124</f>
        <v>0</v>
      </c>
      <c r="AA102" s="433">
        <f>'22A'!$AU$124</f>
        <v>0</v>
      </c>
      <c r="AB102" s="433">
        <f>'23A'!$AU$124</f>
        <v>0</v>
      </c>
      <c r="AC102" s="433">
        <f>'24A'!$AU$124</f>
        <v>0</v>
      </c>
      <c r="AD102" s="433">
        <f>'25A'!$AU$124</f>
        <v>0</v>
      </c>
      <c r="AE102" s="433">
        <f>'26A'!$AU$124</f>
        <v>0</v>
      </c>
      <c r="AF102" s="433">
        <f>'27A'!$AU$124</f>
        <v>0</v>
      </c>
      <c r="AG102" s="433">
        <f>'28A'!$AU$124</f>
        <v>0</v>
      </c>
      <c r="AH102" s="433">
        <f>'29A'!$AU$124</f>
        <v>0</v>
      </c>
      <c r="AI102" s="433">
        <f>'30A'!$AU$124</f>
        <v>0</v>
      </c>
    </row>
    <row r="103" spans="1:35" ht="17.399999999999999">
      <c r="A103" s="314"/>
      <c r="B103" s="434" t="str">
        <f>CONCATENATE("T 2 Ø",'1A'!AI$116)</f>
        <v>T 2 Ø49</v>
      </c>
      <c r="C103" s="302" t="s">
        <v>488</v>
      </c>
      <c r="D103" s="309" t="s">
        <v>133</v>
      </c>
      <c r="E103" s="303">
        <f t="shared" si="1"/>
        <v>0</v>
      </c>
      <c r="F103" s="433">
        <f>'1A'!$AV$124</f>
        <v>0</v>
      </c>
      <c r="G103" s="433">
        <f>'2A'!$AV$124</f>
        <v>0</v>
      </c>
      <c r="H103" s="433">
        <f>'3A'!$AV$124</f>
        <v>0</v>
      </c>
      <c r="I103" s="433">
        <f>'4A'!$AV$124</f>
        <v>0</v>
      </c>
      <c r="J103" s="433">
        <f>'5A'!$AV$124</f>
        <v>0</v>
      </c>
      <c r="K103" s="433">
        <f>'6A'!$AV$124</f>
        <v>0</v>
      </c>
      <c r="L103" s="433">
        <f>'7A'!$AV$124</f>
        <v>0</v>
      </c>
      <c r="M103" s="433">
        <f>'8A'!$AV$124</f>
        <v>0</v>
      </c>
      <c r="N103" s="433">
        <f>'9A'!$AV$124</f>
        <v>0</v>
      </c>
      <c r="O103" s="433">
        <f>'10A'!$AV$124</f>
        <v>0</v>
      </c>
      <c r="P103" s="433">
        <f>'11A'!$AV$124</f>
        <v>0</v>
      </c>
      <c r="Q103" s="433">
        <f>'12A'!$AV$124</f>
        <v>0</v>
      </c>
      <c r="R103" s="433">
        <f>'13A'!$AV$124</f>
        <v>0</v>
      </c>
      <c r="S103" s="433">
        <f>'14A'!$AV$124</f>
        <v>0</v>
      </c>
      <c r="T103" s="433">
        <f>'15A'!$AV$124</f>
        <v>0</v>
      </c>
      <c r="U103" s="433">
        <f>'16A'!$AV$124</f>
        <v>0</v>
      </c>
      <c r="V103" s="433">
        <f>'17A'!$AV$124</f>
        <v>0</v>
      </c>
      <c r="W103" s="433">
        <f>'18A'!$AV$124</f>
        <v>0</v>
      </c>
      <c r="X103" s="433">
        <f>'19A'!$AV$124</f>
        <v>0</v>
      </c>
      <c r="Y103" s="433">
        <f>'20A'!$AV$124</f>
        <v>0</v>
      </c>
      <c r="Z103" s="433">
        <f>'21A'!$AV$124</f>
        <v>0</v>
      </c>
      <c r="AA103" s="433">
        <f>'22A'!$AV$124</f>
        <v>0</v>
      </c>
      <c r="AB103" s="433">
        <f>'23A'!$AV$124</f>
        <v>0</v>
      </c>
      <c r="AC103" s="433">
        <f>'24A'!$AV$124</f>
        <v>0</v>
      </c>
      <c r="AD103" s="433">
        <f>'25A'!$AV$124</f>
        <v>0</v>
      </c>
      <c r="AE103" s="433">
        <f>'26A'!$AV$124</f>
        <v>0</v>
      </c>
      <c r="AF103" s="433">
        <f>'27A'!$AV$124</f>
        <v>0</v>
      </c>
      <c r="AG103" s="433">
        <f>'28A'!$AV$124</f>
        <v>0</v>
      </c>
      <c r="AH103" s="433">
        <f>'29A'!$AV$124</f>
        <v>0</v>
      </c>
      <c r="AI103" s="433">
        <f>'30A'!$AV$124</f>
        <v>0</v>
      </c>
    </row>
    <row r="104" spans="1:35" ht="17.399999999999999">
      <c r="A104" s="314"/>
      <c r="B104" s="434" t="str">
        <f>CONCATENATE("T 2 Ø",'1A'!AJ$116)</f>
        <v>T 2 Ø60</v>
      </c>
      <c r="C104" s="302" t="s">
        <v>489</v>
      </c>
      <c r="D104" s="309" t="s">
        <v>133</v>
      </c>
      <c r="E104" s="303">
        <f t="shared" si="1"/>
        <v>0</v>
      </c>
      <c r="F104" s="433">
        <f>'1A'!$AW$124</f>
        <v>0</v>
      </c>
      <c r="G104" s="433">
        <f>'2A'!$AW$124</f>
        <v>0</v>
      </c>
      <c r="H104" s="433">
        <f>'3A'!$AW$124</f>
        <v>0</v>
      </c>
      <c r="I104" s="433">
        <f>'4A'!$AW$124</f>
        <v>0</v>
      </c>
      <c r="J104" s="433">
        <f>'5A'!$AW$124</f>
        <v>0</v>
      </c>
      <c r="K104" s="433">
        <f>'6A'!$AW$124</f>
        <v>0</v>
      </c>
      <c r="L104" s="433">
        <f>'7A'!$AW$124</f>
        <v>0</v>
      </c>
      <c r="M104" s="433">
        <f>'8A'!$AW$124</f>
        <v>0</v>
      </c>
      <c r="N104" s="433">
        <f>'9A'!$AW$124</f>
        <v>0</v>
      </c>
      <c r="O104" s="433">
        <f>'10A'!$AW$124</f>
        <v>0</v>
      </c>
      <c r="P104" s="433">
        <f>'11A'!$AW$124</f>
        <v>0</v>
      </c>
      <c r="Q104" s="433">
        <f>'12A'!$AW$124</f>
        <v>0</v>
      </c>
      <c r="R104" s="433">
        <f>'13A'!$AW$124</f>
        <v>0</v>
      </c>
      <c r="S104" s="433">
        <f>'14A'!$AW$124</f>
        <v>0</v>
      </c>
      <c r="T104" s="433">
        <f>'15A'!$AW$124</f>
        <v>0</v>
      </c>
      <c r="U104" s="433">
        <f>'16A'!$AW$124</f>
        <v>0</v>
      </c>
      <c r="V104" s="433">
        <f>'17A'!$AW$124</f>
        <v>0</v>
      </c>
      <c r="W104" s="433">
        <f>'18A'!$AW$124</f>
        <v>0</v>
      </c>
      <c r="X104" s="433">
        <f>'19A'!$AW$124</f>
        <v>0</v>
      </c>
      <c r="Y104" s="433">
        <f>'20A'!$AW$124</f>
        <v>0</v>
      </c>
      <c r="Z104" s="433">
        <f>'21A'!$AW$124</f>
        <v>0</v>
      </c>
      <c r="AA104" s="433">
        <f>'22A'!$AW$124</f>
        <v>0</v>
      </c>
      <c r="AB104" s="433">
        <f>'23A'!$AW$124</f>
        <v>0</v>
      </c>
      <c r="AC104" s="433">
        <f>'24A'!$AW$124</f>
        <v>0</v>
      </c>
      <c r="AD104" s="433">
        <f>'25A'!$AW$124</f>
        <v>0</v>
      </c>
      <c r="AE104" s="433">
        <f>'26A'!$AW$124</f>
        <v>0</v>
      </c>
      <c r="AF104" s="433">
        <f>'27A'!$AW$124</f>
        <v>0</v>
      </c>
      <c r="AG104" s="433">
        <f>'28A'!$AW$124</f>
        <v>0</v>
      </c>
      <c r="AH104" s="433">
        <f>'29A'!$AW$124</f>
        <v>0</v>
      </c>
      <c r="AI104" s="433">
        <f>'30A'!$AW$124</f>
        <v>0</v>
      </c>
    </row>
    <row r="105" spans="1:35" ht="17.399999999999999">
      <c r="A105" s="314"/>
      <c r="B105" s="434" t="str">
        <f>CONCATENATE("T 2 Ø",'1A'!AK$116)</f>
        <v>T 2 Ø</v>
      </c>
      <c r="C105" s="302" t="s">
        <v>490</v>
      </c>
      <c r="D105" s="309" t="s">
        <v>133</v>
      </c>
      <c r="E105" s="303">
        <f t="shared" si="1"/>
        <v>0</v>
      </c>
      <c r="F105" s="433">
        <f>'1A'!$AX$124</f>
        <v>0</v>
      </c>
      <c r="G105" s="433">
        <f>'2A'!$AX$124</f>
        <v>0</v>
      </c>
      <c r="H105" s="433">
        <f>'3A'!$AX$124</f>
        <v>0</v>
      </c>
      <c r="I105" s="433">
        <f>'4A'!$AX$124</f>
        <v>0</v>
      </c>
      <c r="J105" s="433">
        <f>'5A'!$AX$124</f>
        <v>0</v>
      </c>
      <c r="K105" s="433">
        <f>'6A'!$AX$124</f>
        <v>0</v>
      </c>
      <c r="L105" s="433">
        <f>'7A'!$AX$124</f>
        <v>0</v>
      </c>
      <c r="M105" s="433">
        <f>'8A'!$AX$124</f>
        <v>0</v>
      </c>
      <c r="N105" s="433">
        <f>'9A'!$AX$124</f>
        <v>0</v>
      </c>
      <c r="O105" s="433">
        <f>'10A'!$AX$124</f>
        <v>0</v>
      </c>
      <c r="P105" s="433">
        <f>'11A'!$AX$124</f>
        <v>0</v>
      </c>
      <c r="Q105" s="433">
        <f>'12A'!$AX$124</f>
        <v>0</v>
      </c>
      <c r="R105" s="433">
        <f>'13A'!$AX$124</f>
        <v>0</v>
      </c>
      <c r="S105" s="433">
        <f>'14A'!$AX$124</f>
        <v>0</v>
      </c>
      <c r="T105" s="433">
        <f>'15A'!$AX$124</f>
        <v>0</v>
      </c>
      <c r="U105" s="433">
        <f>'16A'!$AX$124</f>
        <v>0</v>
      </c>
      <c r="V105" s="433">
        <f>'17A'!$AX$124</f>
        <v>0</v>
      </c>
      <c r="W105" s="433">
        <f>'18A'!$AX$124</f>
        <v>0</v>
      </c>
      <c r="X105" s="433">
        <f>'19A'!$AX$124</f>
        <v>0</v>
      </c>
      <c r="Y105" s="433">
        <f>'20A'!$AX$124</f>
        <v>0</v>
      </c>
      <c r="Z105" s="433">
        <f>'21A'!$AX$124</f>
        <v>0</v>
      </c>
      <c r="AA105" s="433">
        <f>'22A'!$AX$124</f>
        <v>0</v>
      </c>
      <c r="AB105" s="433">
        <f>'23A'!$AX$124</f>
        <v>0</v>
      </c>
      <c r="AC105" s="433">
        <f>'24A'!$AX$124</f>
        <v>0</v>
      </c>
      <c r="AD105" s="433">
        <f>'25A'!$AX$124</f>
        <v>0</v>
      </c>
      <c r="AE105" s="433">
        <f>'26A'!$AX$124</f>
        <v>0</v>
      </c>
      <c r="AF105" s="433">
        <f>'27A'!$AX$124</f>
        <v>0</v>
      </c>
      <c r="AG105" s="433">
        <f>'28A'!$AX$124</f>
        <v>0</v>
      </c>
      <c r="AH105" s="433">
        <f>'29A'!$AX$124</f>
        <v>0</v>
      </c>
      <c r="AI105" s="433">
        <f>'30A'!$AX$124</f>
        <v>0</v>
      </c>
    </row>
    <row r="106" spans="1:35" ht="17.399999999999999">
      <c r="A106" s="314"/>
      <c r="B106" s="434" t="str">
        <f>CONCATENATE("T 2 Ø",'1A'!AL$116)</f>
        <v>T 2 Ø</v>
      </c>
      <c r="C106" s="302" t="s">
        <v>491</v>
      </c>
      <c r="D106" s="309" t="s">
        <v>133</v>
      </c>
      <c r="E106" s="303">
        <f t="shared" si="1"/>
        <v>0</v>
      </c>
      <c r="F106" s="433">
        <f>'1A'!$AY$124</f>
        <v>0</v>
      </c>
      <c r="G106" s="433">
        <f>'2A'!$AY$124</f>
        <v>0</v>
      </c>
      <c r="H106" s="433">
        <f>'3A'!$AY$124</f>
        <v>0</v>
      </c>
      <c r="I106" s="433">
        <f>'4A'!$AY$124</f>
        <v>0</v>
      </c>
      <c r="J106" s="433">
        <f>'5A'!$AY$124</f>
        <v>0</v>
      </c>
      <c r="K106" s="433">
        <f>'6A'!$AY$124</f>
        <v>0</v>
      </c>
      <c r="L106" s="433">
        <f>'7A'!$AY$124</f>
        <v>0</v>
      </c>
      <c r="M106" s="433">
        <f>'8A'!$AY$124</f>
        <v>0</v>
      </c>
      <c r="N106" s="433">
        <f>'9A'!$AY$124</f>
        <v>0</v>
      </c>
      <c r="O106" s="433">
        <f>'10A'!$AY$124</f>
        <v>0</v>
      </c>
      <c r="P106" s="433">
        <f>'11A'!$AY$124</f>
        <v>0</v>
      </c>
      <c r="Q106" s="433">
        <f>'12A'!$AY$124</f>
        <v>0</v>
      </c>
      <c r="R106" s="433">
        <f>'13A'!$AY$124</f>
        <v>0</v>
      </c>
      <c r="S106" s="433">
        <f>'14A'!$AY$124</f>
        <v>0</v>
      </c>
      <c r="T106" s="433">
        <f>'15A'!$AY$124</f>
        <v>0</v>
      </c>
      <c r="U106" s="433">
        <f>'16A'!$AY$124</f>
        <v>0</v>
      </c>
      <c r="V106" s="433">
        <f>'17A'!$AY$124</f>
        <v>0</v>
      </c>
      <c r="W106" s="433">
        <f>'18A'!$AY$124</f>
        <v>0</v>
      </c>
      <c r="X106" s="433">
        <f>'19A'!$AY$124</f>
        <v>0</v>
      </c>
      <c r="Y106" s="433">
        <f>'20A'!$AY$124</f>
        <v>0</v>
      </c>
      <c r="Z106" s="433">
        <f>'21A'!$AY$124</f>
        <v>0</v>
      </c>
      <c r="AA106" s="433">
        <f>'22A'!$AY$124</f>
        <v>0</v>
      </c>
      <c r="AB106" s="433">
        <f>'23A'!$AY$124</f>
        <v>0</v>
      </c>
      <c r="AC106" s="433">
        <f>'24A'!$AY$124</f>
        <v>0</v>
      </c>
      <c r="AD106" s="433">
        <f>'25A'!$AY$124</f>
        <v>0</v>
      </c>
      <c r="AE106" s="433">
        <f>'26A'!$AY$124</f>
        <v>0</v>
      </c>
      <c r="AF106" s="433">
        <f>'27A'!$AY$124</f>
        <v>0</v>
      </c>
      <c r="AG106" s="433">
        <f>'28A'!$AY$124</f>
        <v>0</v>
      </c>
      <c r="AH106" s="433">
        <f>'29A'!$AY$124</f>
        <v>0</v>
      </c>
      <c r="AI106" s="433">
        <f>'30A'!$AY$124</f>
        <v>0</v>
      </c>
    </row>
    <row r="107" spans="1:35" ht="17.399999999999999">
      <c r="A107" s="314"/>
      <c r="B107" s="434" t="str">
        <f>CONCATENATE("V0.6 x ",'1A'!AA$126)</f>
        <v>V0.6 x 16</v>
      </c>
      <c r="C107" s="302" t="s">
        <v>284</v>
      </c>
      <c r="D107" s="309" t="s">
        <v>133</v>
      </c>
      <c r="E107" s="303">
        <f t="shared" si="1"/>
        <v>0</v>
      </c>
      <c r="F107" s="433">
        <f>'1A'!$AN$127</f>
        <v>0</v>
      </c>
      <c r="G107" s="433">
        <f>'2A'!$AN$127</f>
        <v>0</v>
      </c>
      <c r="H107" s="433">
        <f>'3A'!$AN$127</f>
        <v>0</v>
      </c>
      <c r="I107" s="433">
        <f>'4A'!$AN$127</f>
        <v>0</v>
      </c>
      <c r="J107" s="433">
        <f>'5A'!$AN$127</f>
        <v>0</v>
      </c>
      <c r="K107" s="433">
        <f>'6A'!$AN$127</f>
        <v>0</v>
      </c>
      <c r="L107" s="433">
        <f>'7A'!$AN$127</f>
        <v>0</v>
      </c>
      <c r="M107" s="433">
        <f>'8A'!$AN$127</f>
        <v>0</v>
      </c>
      <c r="N107" s="433">
        <f>'9A'!$AN$127</f>
        <v>0</v>
      </c>
      <c r="O107" s="433">
        <f>'10A'!$AN$127</f>
        <v>0</v>
      </c>
      <c r="P107" s="433">
        <f>'11A'!$AN$127</f>
        <v>0</v>
      </c>
      <c r="Q107" s="433">
        <f>'12A'!$AN$127</f>
        <v>0</v>
      </c>
      <c r="R107" s="433">
        <f>'13A'!$AN$127</f>
        <v>0</v>
      </c>
      <c r="S107" s="433">
        <f>'14A'!$AN$127</f>
        <v>0</v>
      </c>
      <c r="T107" s="433">
        <f>'15A'!$AN$127</f>
        <v>0</v>
      </c>
      <c r="U107" s="433">
        <f>'16A'!$AN$127</f>
        <v>0</v>
      </c>
      <c r="V107" s="433">
        <f>'17A'!$AN$127</f>
        <v>0</v>
      </c>
      <c r="W107" s="433">
        <f>'18A'!$AN$127</f>
        <v>0</v>
      </c>
      <c r="X107" s="433">
        <f>'19A'!$AN$127</f>
        <v>0</v>
      </c>
      <c r="Y107" s="433">
        <f>'20A'!$AN$127</f>
        <v>0</v>
      </c>
      <c r="Z107" s="433">
        <f>'21A'!$AN$127</f>
        <v>0</v>
      </c>
      <c r="AA107" s="433">
        <f>'22A'!$AN$127</f>
        <v>0</v>
      </c>
      <c r="AB107" s="433">
        <f>'23A'!$AN$127</f>
        <v>0</v>
      </c>
      <c r="AC107" s="433">
        <f>'24A'!$AN$127</f>
        <v>0</v>
      </c>
      <c r="AD107" s="433">
        <f>'25A'!$AN$127</f>
        <v>0</v>
      </c>
      <c r="AE107" s="433">
        <f>'26A'!$AN$127</f>
        <v>0</v>
      </c>
      <c r="AF107" s="433">
        <f>'27A'!$AN$127</f>
        <v>0</v>
      </c>
      <c r="AG107" s="433">
        <f>'28A'!$AN$127</f>
        <v>0</v>
      </c>
      <c r="AH107" s="433">
        <f>'29A'!$AN$127</f>
        <v>0</v>
      </c>
      <c r="AI107" s="433">
        <f>'30A'!$AN$127</f>
        <v>0</v>
      </c>
    </row>
    <row r="108" spans="1:35" ht="17.399999999999999">
      <c r="A108" s="314"/>
      <c r="B108" s="434" t="str">
        <f>CONCATENATE("V0.6 x ",'1A'!AB$126)</f>
        <v>V0.6 x 20</v>
      </c>
      <c r="C108" s="302" t="s">
        <v>287</v>
      </c>
      <c r="D108" s="309" t="s">
        <v>133</v>
      </c>
      <c r="E108" s="303">
        <f t="shared" si="1"/>
        <v>0</v>
      </c>
      <c r="F108" s="433">
        <f>'1A'!$AO$127</f>
        <v>0</v>
      </c>
      <c r="G108" s="433">
        <f>'2A'!$AO$127</f>
        <v>0</v>
      </c>
      <c r="H108" s="433">
        <f>'3A'!$AO$127</f>
        <v>0</v>
      </c>
      <c r="I108" s="433">
        <f>'4A'!$AO$127</f>
        <v>0</v>
      </c>
      <c r="J108" s="433">
        <f>'5A'!$AO$127</f>
        <v>0</v>
      </c>
      <c r="K108" s="433">
        <f>'6A'!$AO$127</f>
        <v>0</v>
      </c>
      <c r="L108" s="433">
        <f>'7A'!$AO$127</f>
        <v>0</v>
      </c>
      <c r="M108" s="433">
        <f>'8A'!$AO$127</f>
        <v>0</v>
      </c>
      <c r="N108" s="433">
        <f>'9A'!$AO$127</f>
        <v>0</v>
      </c>
      <c r="O108" s="433">
        <f>'10A'!$AO$127</f>
        <v>0</v>
      </c>
      <c r="P108" s="433">
        <f>'11A'!$AO$127</f>
        <v>0</v>
      </c>
      <c r="Q108" s="433">
        <f>'12A'!$AO$127</f>
        <v>0</v>
      </c>
      <c r="R108" s="433">
        <f>'13A'!$AO$127</f>
        <v>0</v>
      </c>
      <c r="S108" s="433">
        <f>'14A'!$AO$127</f>
        <v>0</v>
      </c>
      <c r="T108" s="433">
        <f>'15A'!$AO$127</f>
        <v>0</v>
      </c>
      <c r="U108" s="433">
        <f>'16A'!$AO$127</f>
        <v>0</v>
      </c>
      <c r="V108" s="433">
        <f>'17A'!$AO$127</f>
        <v>0</v>
      </c>
      <c r="W108" s="433">
        <f>'18A'!$AO$127</f>
        <v>0</v>
      </c>
      <c r="X108" s="433">
        <f>'19A'!$AO$127</f>
        <v>0</v>
      </c>
      <c r="Y108" s="433">
        <f>'20A'!$AO$127</f>
        <v>0</v>
      </c>
      <c r="Z108" s="433">
        <f>'21A'!$AO$127</f>
        <v>0</v>
      </c>
      <c r="AA108" s="433">
        <f>'22A'!$AO$127</f>
        <v>0</v>
      </c>
      <c r="AB108" s="433">
        <f>'23A'!$AO$127</f>
        <v>0</v>
      </c>
      <c r="AC108" s="433">
        <f>'24A'!$AO$127</f>
        <v>0</v>
      </c>
      <c r="AD108" s="433">
        <f>'25A'!$AO$127</f>
        <v>0</v>
      </c>
      <c r="AE108" s="433">
        <f>'26A'!$AO$127</f>
        <v>0</v>
      </c>
      <c r="AF108" s="433">
        <f>'27A'!$AO$127</f>
        <v>0</v>
      </c>
      <c r="AG108" s="433">
        <f>'28A'!$AO$127</f>
        <v>0</v>
      </c>
      <c r="AH108" s="433">
        <f>'29A'!$AO$127</f>
        <v>0</v>
      </c>
      <c r="AI108" s="433">
        <f>'30A'!$AO$127</f>
        <v>0</v>
      </c>
    </row>
    <row r="109" spans="1:35" ht="17.399999999999999">
      <c r="A109" s="314"/>
      <c r="B109" s="434" t="str">
        <f>CONCATENATE("V0.6 x ",'1A'!AC$126)</f>
        <v>V0.6 x 25</v>
      </c>
      <c r="C109" s="302" t="s">
        <v>290</v>
      </c>
      <c r="D109" s="309" t="s">
        <v>133</v>
      </c>
      <c r="E109" s="303">
        <f t="shared" si="1"/>
        <v>0</v>
      </c>
      <c r="F109" s="433">
        <f>'1A'!$AP$127</f>
        <v>0</v>
      </c>
      <c r="G109" s="433">
        <f>'2A'!$AP$127</f>
        <v>0</v>
      </c>
      <c r="H109" s="433">
        <f>'3A'!$AP$127</f>
        <v>0</v>
      </c>
      <c r="I109" s="433">
        <f>'4A'!$AP$127</f>
        <v>0</v>
      </c>
      <c r="J109" s="433">
        <f>'5A'!$AP$127</f>
        <v>0</v>
      </c>
      <c r="K109" s="433">
        <f>'6A'!$AP$127</f>
        <v>0</v>
      </c>
      <c r="L109" s="433">
        <f>'7A'!$AP$127</f>
        <v>0</v>
      </c>
      <c r="M109" s="433">
        <f>'8A'!$AP$127</f>
        <v>0</v>
      </c>
      <c r="N109" s="433">
        <f>'9A'!$AP$127</f>
        <v>0</v>
      </c>
      <c r="O109" s="433">
        <f>'10A'!$AP$127</f>
        <v>0</v>
      </c>
      <c r="P109" s="433">
        <f>'11A'!$AP$127</f>
        <v>0</v>
      </c>
      <c r="Q109" s="433">
        <f>'12A'!$AP$127</f>
        <v>0</v>
      </c>
      <c r="R109" s="433">
        <f>'13A'!$AP$127</f>
        <v>0</v>
      </c>
      <c r="S109" s="433">
        <f>'14A'!$AP$127</f>
        <v>0</v>
      </c>
      <c r="T109" s="433">
        <f>'15A'!$AP$127</f>
        <v>0</v>
      </c>
      <c r="U109" s="433">
        <f>'16A'!$AP$127</f>
        <v>0</v>
      </c>
      <c r="V109" s="433">
        <f>'17A'!$AP$127</f>
        <v>0</v>
      </c>
      <c r="W109" s="433">
        <f>'18A'!$AP$127</f>
        <v>0</v>
      </c>
      <c r="X109" s="433">
        <f>'19A'!$AP$127</f>
        <v>0</v>
      </c>
      <c r="Y109" s="433">
        <f>'20A'!$AP$127</f>
        <v>0</v>
      </c>
      <c r="Z109" s="433">
        <f>'21A'!$AP$127</f>
        <v>0</v>
      </c>
      <c r="AA109" s="433">
        <f>'22A'!$AP$127</f>
        <v>0</v>
      </c>
      <c r="AB109" s="433">
        <f>'23A'!$AP$127</f>
        <v>0</v>
      </c>
      <c r="AC109" s="433">
        <f>'24A'!$AP$127</f>
        <v>0</v>
      </c>
      <c r="AD109" s="433">
        <f>'25A'!$AP$127</f>
        <v>0</v>
      </c>
      <c r="AE109" s="433">
        <f>'26A'!$AP$127</f>
        <v>0</v>
      </c>
      <c r="AF109" s="433">
        <f>'27A'!$AP$127</f>
        <v>0</v>
      </c>
      <c r="AG109" s="433">
        <f>'28A'!$AP$127</f>
        <v>0</v>
      </c>
      <c r="AH109" s="433">
        <f>'29A'!$AP$127</f>
        <v>0</v>
      </c>
      <c r="AI109" s="433">
        <f>'30A'!$AP$127</f>
        <v>0</v>
      </c>
    </row>
    <row r="110" spans="1:35" ht="17.399999999999999">
      <c r="A110" s="314"/>
      <c r="B110" s="434" t="str">
        <f>CONCATENATE("V0.6 x ",'1A'!AD$126)</f>
        <v>V0.6 x 30</v>
      </c>
      <c r="C110" s="302" t="s">
        <v>252</v>
      </c>
      <c r="D110" s="309" t="s">
        <v>133</v>
      </c>
      <c r="E110" s="303">
        <f t="shared" si="1"/>
        <v>0</v>
      </c>
      <c r="F110" s="433">
        <f>'1A'!$AQ$127</f>
        <v>0</v>
      </c>
      <c r="G110" s="433">
        <f>'2A'!$AQ$127</f>
        <v>0</v>
      </c>
      <c r="H110" s="433">
        <f>'3A'!$AQ$127</f>
        <v>0</v>
      </c>
      <c r="I110" s="433">
        <f>'4A'!$AQ$127</f>
        <v>0</v>
      </c>
      <c r="J110" s="433">
        <f>'5A'!$AQ$127</f>
        <v>0</v>
      </c>
      <c r="K110" s="433">
        <f>'6A'!$AQ$127</f>
        <v>0</v>
      </c>
      <c r="L110" s="433">
        <f>'7A'!$AQ$127</f>
        <v>0</v>
      </c>
      <c r="M110" s="433">
        <f>'8A'!$AQ$127</f>
        <v>0</v>
      </c>
      <c r="N110" s="433">
        <f>'9A'!$AQ$127</f>
        <v>0</v>
      </c>
      <c r="O110" s="433">
        <f>'10A'!$AQ$127</f>
        <v>0</v>
      </c>
      <c r="P110" s="433">
        <f>'11A'!$AQ$127</f>
        <v>0</v>
      </c>
      <c r="Q110" s="433">
        <f>'12A'!$AQ$127</f>
        <v>0</v>
      </c>
      <c r="R110" s="433">
        <f>'13A'!$AQ$127</f>
        <v>0</v>
      </c>
      <c r="S110" s="433">
        <f>'14A'!$AQ$127</f>
        <v>0</v>
      </c>
      <c r="T110" s="433">
        <f>'15A'!$AQ$127</f>
        <v>0</v>
      </c>
      <c r="U110" s="433">
        <f>'16A'!$AQ$127</f>
        <v>0</v>
      </c>
      <c r="V110" s="433">
        <f>'17A'!$AQ$127</f>
        <v>0</v>
      </c>
      <c r="W110" s="433">
        <f>'18A'!$AQ$127</f>
        <v>0</v>
      </c>
      <c r="X110" s="433">
        <f>'19A'!$AQ$127</f>
        <v>0</v>
      </c>
      <c r="Y110" s="433">
        <f>'20A'!$AQ$127</f>
        <v>0</v>
      </c>
      <c r="Z110" s="433">
        <f>'21A'!$AQ$127</f>
        <v>0</v>
      </c>
      <c r="AA110" s="433">
        <f>'22A'!$AQ$127</f>
        <v>0</v>
      </c>
      <c r="AB110" s="433">
        <f>'23A'!$AQ$127</f>
        <v>0</v>
      </c>
      <c r="AC110" s="433">
        <f>'24A'!$AQ$127</f>
        <v>0</v>
      </c>
      <c r="AD110" s="433">
        <f>'25A'!$AQ$127</f>
        <v>0</v>
      </c>
      <c r="AE110" s="433">
        <f>'26A'!$AQ$127</f>
        <v>0</v>
      </c>
      <c r="AF110" s="433">
        <f>'27A'!$AQ$127</f>
        <v>0</v>
      </c>
      <c r="AG110" s="433">
        <f>'28A'!$AQ$127</f>
        <v>0</v>
      </c>
      <c r="AH110" s="433">
        <f>'29A'!$AQ$127</f>
        <v>0</v>
      </c>
      <c r="AI110" s="433">
        <f>'30A'!$AQ$127</f>
        <v>0</v>
      </c>
    </row>
    <row r="111" spans="1:35" ht="17.399999999999999">
      <c r="A111" s="314"/>
      <c r="B111" s="434" t="str">
        <f>CONCATENATE("V0.6 x ",'1A'!AE$126)</f>
        <v>V0.6 x 40</v>
      </c>
      <c r="C111" s="302" t="s">
        <v>253</v>
      </c>
      <c r="D111" s="309" t="s">
        <v>133</v>
      </c>
      <c r="E111" s="303">
        <f t="shared" si="1"/>
        <v>0</v>
      </c>
      <c r="F111" s="433">
        <f>'1A'!$AR$127</f>
        <v>0</v>
      </c>
      <c r="G111" s="433">
        <f>'2A'!$AR$127</f>
        <v>0</v>
      </c>
      <c r="H111" s="433">
        <f>'3A'!$AR$127</f>
        <v>0</v>
      </c>
      <c r="I111" s="433">
        <f>'4A'!$AR$127</f>
        <v>0</v>
      </c>
      <c r="J111" s="433">
        <f>'5A'!$AR$127</f>
        <v>0</v>
      </c>
      <c r="K111" s="433">
        <f>'6A'!$AR$127</f>
        <v>0</v>
      </c>
      <c r="L111" s="433">
        <f>'7A'!$AR$127</f>
        <v>0</v>
      </c>
      <c r="M111" s="433">
        <f>'8A'!$AR$127</f>
        <v>0</v>
      </c>
      <c r="N111" s="433">
        <f>'9A'!$AR$127</f>
        <v>0</v>
      </c>
      <c r="O111" s="433">
        <f>'10A'!$AR$127</f>
        <v>0</v>
      </c>
      <c r="P111" s="433">
        <f>'11A'!$AR$127</f>
        <v>0</v>
      </c>
      <c r="Q111" s="433">
        <f>'12A'!$AR$127</f>
        <v>0</v>
      </c>
      <c r="R111" s="433">
        <f>'13A'!$AR$127</f>
        <v>0</v>
      </c>
      <c r="S111" s="433">
        <f>'14A'!$AR$127</f>
        <v>0</v>
      </c>
      <c r="T111" s="433">
        <f>'15A'!$AR$127</f>
        <v>0</v>
      </c>
      <c r="U111" s="433">
        <f>'16A'!$AR$127</f>
        <v>0</v>
      </c>
      <c r="V111" s="433">
        <f>'17A'!$AR$127</f>
        <v>0</v>
      </c>
      <c r="W111" s="433">
        <f>'18A'!$AR$127</f>
        <v>0</v>
      </c>
      <c r="X111" s="433">
        <f>'19A'!$AR$127</f>
        <v>0</v>
      </c>
      <c r="Y111" s="433">
        <f>'20A'!$AR$127</f>
        <v>0</v>
      </c>
      <c r="Z111" s="433">
        <f>'21A'!$AR$127</f>
        <v>0</v>
      </c>
      <c r="AA111" s="433">
        <f>'22A'!$AR$127</f>
        <v>0</v>
      </c>
      <c r="AB111" s="433">
        <f>'23A'!$AR$127</f>
        <v>0</v>
      </c>
      <c r="AC111" s="433">
        <f>'24A'!$AR$127</f>
        <v>0</v>
      </c>
      <c r="AD111" s="433">
        <f>'25A'!$AR$127</f>
        <v>0</v>
      </c>
      <c r="AE111" s="433">
        <f>'26A'!$AR$127</f>
        <v>0</v>
      </c>
      <c r="AF111" s="433">
        <f>'27A'!$AR$127</f>
        <v>0</v>
      </c>
      <c r="AG111" s="433">
        <f>'28A'!$AR$127</f>
        <v>0</v>
      </c>
      <c r="AH111" s="433">
        <f>'29A'!$AR$127</f>
        <v>0</v>
      </c>
      <c r="AI111" s="433">
        <f>'30A'!$AR$127</f>
        <v>0</v>
      </c>
    </row>
    <row r="112" spans="1:35" ht="17.399999999999999">
      <c r="A112" s="314"/>
      <c r="B112" s="434" t="str">
        <f>CONCATENATE("V0.6 x ",'1A'!AF$126)</f>
        <v>V0.6 x 50</v>
      </c>
      <c r="C112" s="302" t="s">
        <v>492</v>
      </c>
      <c r="D112" s="309" t="s">
        <v>133</v>
      </c>
      <c r="E112" s="303">
        <f t="shared" si="1"/>
        <v>0</v>
      </c>
      <c r="F112" s="433">
        <f>'1A'!$AS$127</f>
        <v>0</v>
      </c>
      <c r="G112" s="433">
        <f>'2A'!$AS$127</f>
        <v>0</v>
      </c>
      <c r="H112" s="433">
        <f>'3A'!$AS$127</f>
        <v>0</v>
      </c>
      <c r="I112" s="433">
        <f>'4A'!$AS$127</f>
        <v>0</v>
      </c>
      <c r="J112" s="433">
        <f>'5A'!$AS$127</f>
        <v>0</v>
      </c>
      <c r="K112" s="433">
        <f>'6A'!$AS$127</f>
        <v>0</v>
      </c>
      <c r="L112" s="433">
        <f>'7A'!$AS$127</f>
        <v>0</v>
      </c>
      <c r="M112" s="433">
        <f>'8A'!$AS$127</f>
        <v>0</v>
      </c>
      <c r="N112" s="433">
        <f>'9A'!$AS$127</f>
        <v>0</v>
      </c>
      <c r="O112" s="433">
        <f>'10A'!$AS$127</f>
        <v>0</v>
      </c>
      <c r="P112" s="433">
        <f>'11A'!$AS$127</f>
        <v>0</v>
      </c>
      <c r="Q112" s="433">
        <f>'12A'!$AS$127</f>
        <v>0</v>
      </c>
      <c r="R112" s="433">
        <f>'13A'!$AS$127</f>
        <v>0</v>
      </c>
      <c r="S112" s="433">
        <f>'14A'!$AS$127</f>
        <v>0</v>
      </c>
      <c r="T112" s="433">
        <f>'15A'!$AS$127</f>
        <v>0</v>
      </c>
      <c r="U112" s="433">
        <f>'16A'!$AS$127</f>
        <v>0</v>
      </c>
      <c r="V112" s="433">
        <f>'17A'!$AS$127</f>
        <v>0</v>
      </c>
      <c r="W112" s="433">
        <f>'18A'!$AS$127</f>
        <v>0</v>
      </c>
      <c r="X112" s="433">
        <f>'19A'!$AS$127</f>
        <v>0</v>
      </c>
      <c r="Y112" s="433">
        <f>'20A'!$AS$127</f>
        <v>0</v>
      </c>
      <c r="Z112" s="433">
        <f>'21A'!$AS$127</f>
        <v>0</v>
      </c>
      <c r="AA112" s="433">
        <f>'22A'!$AS$127</f>
        <v>0</v>
      </c>
      <c r="AB112" s="433">
        <f>'23A'!$AS$127</f>
        <v>0</v>
      </c>
      <c r="AC112" s="433">
        <f>'24A'!$AS$127</f>
        <v>0</v>
      </c>
      <c r="AD112" s="433">
        <f>'25A'!$AS$127</f>
        <v>0</v>
      </c>
      <c r="AE112" s="433">
        <f>'26A'!$AS$127</f>
        <v>0</v>
      </c>
      <c r="AF112" s="433">
        <f>'27A'!$AS$127</f>
        <v>0</v>
      </c>
      <c r="AG112" s="433">
        <f>'28A'!$AS$127</f>
        <v>0</v>
      </c>
      <c r="AH112" s="433">
        <f>'29A'!$AS$127</f>
        <v>0</v>
      </c>
      <c r="AI112" s="433">
        <f>'30A'!$AS$127</f>
        <v>0</v>
      </c>
    </row>
    <row r="113" spans="1:35" ht="17.399999999999999">
      <c r="A113" s="314"/>
      <c r="B113" s="434" t="str">
        <f>CONCATENATE("V0.6 x ",'1A'!AG$126)</f>
        <v xml:space="preserve">V0.6 x </v>
      </c>
      <c r="C113" s="302" t="s">
        <v>493</v>
      </c>
      <c r="D113" s="309" t="s">
        <v>133</v>
      </c>
      <c r="E113" s="303">
        <f t="shared" si="1"/>
        <v>0</v>
      </c>
      <c r="F113" s="433">
        <f>'1A'!$AT$127</f>
        <v>0</v>
      </c>
      <c r="G113" s="433">
        <f>'2A'!$AT$127</f>
        <v>0</v>
      </c>
      <c r="H113" s="433">
        <f>'3A'!$AT$127</f>
        <v>0</v>
      </c>
      <c r="I113" s="433">
        <f>'4A'!$AT$127</f>
        <v>0</v>
      </c>
      <c r="J113" s="433">
        <f>'5A'!$AT$127</f>
        <v>0</v>
      </c>
      <c r="K113" s="433">
        <f>'6A'!$AT$127</f>
        <v>0</v>
      </c>
      <c r="L113" s="433">
        <f>'7A'!$AT$127</f>
        <v>0</v>
      </c>
      <c r="M113" s="433">
        <f>'8A'!$AT$127</f>
        <v>0</v>
      </c>
      <c r="N113" s="433">
        <f>'9A'!$AT$127</f>
        <v>0</v>
      </c>
      <c r="O113" s="433">
        <f>'10A'!$AT$127</f>
        <v>0</v>
      </c>
      <c r="P113" s="433">
        <f>'11A'!$AT$127</f>
        <v>0</v>
      </c>
      <c r="Q113" s="433">
        <f>'12A'!$AT$127</f>
        <v>0</v>
      </c>
      <c r="R113" s="433">
        <f>'13A'!$AT$127</f>
        <v>0</v>
      </c>
      <c r="S113" s="433">
        <f>'14A'!$AT$127</f>
        <v>0</v>
      </c>
      <c r="T113" s="433">
        <f>'15A'!$AT$127</f>
        <v>0</v>
      </c>
      <c r="U113" s="433">
        <f>'16A'!$AT$127</f>
        <v>0</v>
      </c>
      <c r="V113" s="433">
        <f>'17A'!$AT$127</f>
        <v>0</v>
      </c>
      <c r="W113" s="433">
        <f>'18A'!$AT$127</f>
        <v>0</v>
      </c>
      <c r="X113" s="433">
        <f>'19A'!$AT$127</f>
        <v>0</v>
      </c>
      <c r="Y113" s="433">
        <f>'20A'!$AT$127</f>
        <v>0</v>
      </c>
      <c r="Z113" s="433">
        <f>'21A'!$AT$127</f>
        <v>0</v>
      </c>
      <c r="AA113" s="433">
        <f>'22A'!$AT$127</f>
        <v>0</v>
      </c>
      <c r="AB113" s="433">
        <f>'23A'!$AT$127</f>
        <v>0</v>
      </c>
      <c r="AC113" s="433">
        <f>'24A'!$AT$127</f>
        <v>0</v>
      </c>
      <c r="AD113" s="433">
        <f>'25A'!$AT$127</f>
        <v>0</v>
      </c>
      <c r="AE113" s="433">
        <f>'26A'!$AT$127</f>
        <v>0</v>
      </c>
      <c r="AF113" s="433">
        <f>'27A'!$AT$127</f>
        <v>0</v>
      </c>
      <c r="AG113" s="433">
        <f>'28A'!$AT$127</f>
        <v>0</v>
      </c>
      <c r="AH113" s="433">
        <f>'29A'!$AT$127</f>
        <v>0</v>
      </c>
      <c r="AI113" s="433">
        <f>'30A'!$AT$127</f>
        <v>0</v>
      </c>
    </row>
    <row r="114" spans="1:35" ht="17.399999999999999">
      <c r="A114" s="314"/>
      <c r="B114" s="434" t="str">
        <f>CONCATENATE("V0.6 x ",'1A'!AH$126)</f>
        <v xml:space="preserve">V0.6 x </v>
      </c>
      <c r="C114" s="302" t="s">
        <v>494</v>
      </c>
      <c r="D114" s="309" t="s">
        <v>133</v>
      </c>
      <c r="E114" s="303">
        <f t="shared" si="1"/>
        <v>0</v>
      </c>
      <c r="F114" s="433">
        <f>'1A'!$AU$127</f>
        <v>0</v>
      </c>
      <c r="G114" s="433">
        <f>'2A'!$AU$127</f>
        <v>0</v>
      </c>
      <c r="H114" s="433">
        <f>'3A'!$AU$127</f>
        <v>0</v>
      </c>
      <c r="I114" s="433">
        <f>'4A'!$AU$127</f>
        <v>0</v>
      </c>
      <c r="J114" s="433">
        <f>'5A'!$AU$127</f>
        <v>0</v>
      </c>
      <c r="K114" s="433">
        <f>'6A'!$AU$127</f>
        <v>0</v>
      </c>
      <c r="L114" s="433">
        <f>'7A'!$AU$127</f>
        <v>0</v>
      </c>
      <c r="M114" s="433">
        <f>'8A'!$AU$127</f>
        <v>0</v>
      </c>
      <c r="N114" s="433">
        <f>'9A'!$AU$127</f>
        <v>0</v>
      </c>
      <c r="O114" s="433">
        <f>'10A'!$AU$127</f>
        <v>0</v>
      </c>
      <c r="P114" s="433">
        <f>'11A'!$AU$127</f>
        <v>0</v>
      </c>
      <c r="Q114" s="433">
        <f>'12A'!$AU$127</f>
        <v>0</v>
      </c>
      <c r="R114" s="433">
        <f>'13A'!$AU$127</f>
        <v>0</v>
      </c>
      <c r="S114" s="433">
        <f>'14A'!$AU$127</f>
        <v>0</v>
      </c>
      <c r="T114" s="433">
        <f>'15A'!$AU$127</f>
        <v>0</v>
      </c>
      <c r="U114" s="433">
        <f>'16A'!$AU$127</f>
        <v>0</v>
      </c>
      <c r="V114" s="433">
        <f>'17A'!$AU$127</f>
        <v>0</v>
      </c>
      <c r="W114" s="433">
        <f>'18A'!$AU$127</f>
        <v>0</v>
      </c>
      <c r="X114" s="433">
        <f>'19A'!$AU$127</f>
        <v>0</v>
      </c>
      <c r="Y114" s="433">
        <f>'20A'!$AU$127</f>
        <v>0</v>
      </c>
      <c r="Z114" s="433">
        <f>'21A'!$AU$127</f>
        <v>0</v>
      </c>
      <c r="AA114" s="433">
        <f>'22A'!$AU$127</f>
        <v>0</v>
      </c>
      <c r="AB114" s="433">
        <f>'23A'!$AU$127</f>
        <v>0</v>
      </c>
      <c r="AC114" s="433">
        <f>'24A'!$AU$127</f>
        <v>0</v>
      </c>
      <c r="AD114" s="433">
        <f>'25A'!$AU$127</f>
        <v>0</v>
      </c>
      <c r="AE114" s="433">
        <f>'26A'!$AU$127</f>
        <v>0</v>
      </c>
      <c r="AF114" s="433">
        <f>'27A'!$AU$127</f>
        <v>0</v>
      </c>
      <c r="AG114" s="433">
        <f>'28A'!$AU$127</f>
        <v>0</v>
      </c>
      <c r="AH114" s="433">
        <f>'29A'!$AU$127</f>
        <v>0</v>
      </c>
      <c r="AI114" s="433">
        <f>'30A'!$AU$127</f>
        <v>0</v>
      </c>
    </row>
    <row r="115" spans="1:35" ht="17.399999999999999">
      <c r="A115" s="314"/>
      <c r="B115" s="434" t="str">
        <f>CONCATENATE("V0.8 x ",'1A'!AA$126)</f>
        <v>V0.8 x 16</v>
      </c>
      <c r="C115" s="302" t="s">
        <v>285</v>
      </c>
      <c r="D115" s="309" t="s">
        <v>133</v>
      </c>
      <c r="E115" s="303">
        <f t="shared" si="1"/>
        <v>0</v>
      </c>
      <c r="F115" s="433">
        <f>'1A'!$AN$128</f>
        <v>0</v>
      </c>
      <c r="G115" s="433">
        <f>'2A'!$AN$128</f>
        <v>0</v>
      </c>
      <c r="H115" s="433">
        <f>'3A'!$AN$128</f>
        <v>0</v>
      </c>
      <c r="I115" s="433">
        <f>'4A'!$AN$128</f>
        <v>0</v>
      </c>
      <c r="J115" s="433">
        <f>'5A'!$AN$128</f>
        <v>0</v>
      </c>
      <c r="K115" s="433">
        <f>'6A'!$AN$128</f>
        <v>0</v>
      </c>
      <c r="L115" s="433">
        <f>'7A'!$AN$128</f>
        <v>0</v>
      </c>
      <c r="M115" s="433">
        <f>'8A'!$AN$128</f>
        <v>0</v>
      </c>
      <c r="N115" s="433">
        <f>'9A'!$AN$128</f>
        <v>0</v>
      </c>
      <c r="O115" s="433">
        <f>'10A'!$AN$128</f>
        <v>0</v>
      </c>
      <c r="P115" s="433">
        <f>'11A'!$AN$128</f>
        <v>0</v>
      </c>
      <c r="Q115" s="433">
        <f>'12A'!$AN$128</f>
        <v>0</v>
      </c>
      <c r="R115" s="433">
        <f>'13A'!$AN$128</f>
        <v>0</v>
      </c>
      <c r="S115" s="433">
        <f>'14A'!$AN$128</f>
        <v>0</v>
      </c>
      <c r="T115" s="433">
        <f>'15A'!$AN$128</f>
        <v>0</v>
      </c>
      <c r="U115" s="433">
        <f>'16A'!$AN$128</f>
        <v>0</v>
      </c>
      <c r="V115" s="433">
        <f>'17A'!$AN$128</f>
        <v>0</v>
      </c>
      <c r="W115" s="433">
        <f>'18A'!$AN$128</f>
        <v>0</v>
      </c>
      <c r="X115" s="433">
        <f>'19A'!$AN$128</f>
        <v>0</v>
      </c>
      <c r="Y115" s="433">
        <f>'20A'!$AN$128</f>
        <v>0</v>
      </c>
      <c r="Z115" s="433">
        <f>'21A'!$AN$128</f>
        <v>0</v>
      </c>
      <c r="AA115" s="433">
        <f>'22A'!$AN$128</f>
        <v>0</v>
      </c>
      <c r="AB115" s="433">
        <f>'23A'!$AN$128</f>
        <v>0</v>
      </c>
      <c r="AC115" s="433">
        <f>'24A'!$AN$128</f>
        <v>0</v>
      </c>
      <c r="AD115" s="433">
        <f>'25A'!$AN$128</f>
        <v>0</v>
      </c>
      <c r="AE115" s="433">
        <f>'26A'!$AN$128</f>
        <v>0</v>
      </c>
      <c r="AF115" s="433">
        <f>'27A'!$AN$128</f>
        <v>0</v>
      </c>
      <c r="AG115" s="433">
        <f>'28A'!$AN$128</f>
        <v>0</v>
      </c>
      <c r="AH115" s="433">
        <f>'29A'!$AN$128</f>
        <v>0</v>
      </c>
      <c r="AI115" s="433">
        <f>'30A'!$AN$128</f>
        <v>0</v>
      </c>
    </row>
    <row r="116" spans="1:35" ht="17.399999999999999">
      <c r="A116" s="314"/>
      <c r="B116" s="434" t="str">
        <f>CONCATENATE("V0.8 x ",'1A'!AB$126)</f>
        <v>V0.8 x 20</v>
      </c>
      <c r="C116" s="302" t="s">
        <v>288</v>
      </c>
      <c r="D116" s="309" t="s">
        <v>133</v>
      </c>
      <c r="E116" s="303">
        <f t="shared" si="1"/>
        <v>0</v>
      </c>
      <c r="F116" s="433">
        <f>'1A'!$AO$128</f>
        <v>0</v>
      </c>
      <c r="G116" s="433">
        <f>'2A'!$AO$128</f>
        <v>0</v>
      </c>
      <c r="H116" s="433">
        <f>'3A'!$AO$128</f>
        <v>0</v>
      </c>
      <c r="I116" s="433">
        <f>'4A'!$AO$128</f>
        <v>0</v>
      </c>
      <c r="J116" s="433">
        <f>'5A'!$AO$128</f>
        <v>0</v>
      </c>
      <c r="K116" s="433">
        <f>'6A'!$AO$128</f>
        <v>0</v>
      </c>
      <c r="L116" s="433">
        <f>'7A'!$AO$128</f>
        <v>0</v>
      </c>
      <c r="M116" s="433">
        <f>'8A'!$AO$128</f>
        <v>0</v>
      </c>
      <c r="N116" s="433">
        <f>'9A'!$AO$128</f>
        <v>0</v>
      </c>
      <c r="O116" s="433">
        <f>'10A'!$AO$128</f>
        <v>0</v>
      </c>
      <c r="P116" s="433">
        <f>'11A'!$AO$128</f>
        <v>0</v>
      </c>
      <c r="Q116" s="433">
        <f>'12A'!$AO$128</f>
        <v>0</v>
      </c>
      <c r="R116" s="433">
        <f>'13A'!$AO$128</f>
        <v>0</v>
      </c>
      <c r="S116" s="433">
        <f>'14A'!$AO$128</f>
        <v>0</v>
      </c>
      <c r="T116" s="433">
        <f>'15A'!$AO$128</f>
        <v>0</v>
      </c>
      <c r="U116" s="433">
        <f>'16A'!$AO$128</f>
        <v>0</v>
      </c>
      <c r="V116" s="433">
        <f>'17A'!$AO$128</f>
        <v>0</v>
      </c>
      <c r="W116" s="433">
        <f>'18A'!$AO$128</f>
        <v>0</v>
      </c>
      <c r="X116" s="433">
        <f>'19A'!$AO$128</f>
        <v>0</v>
      </c>
      <c r="Y116" s="433">
        <f>'20A'!$AO$128</f>
        <v>0</v>
      </c>
      <c r="Z116" s="433">
        <f>'21A'!$AO$128</f>
        <v>0</v>
      </c>
      <c r="AA116" s="433">
        <f>'22A'!$AO$128</f>
        <v>0</v>
      </c>
      <c r="AB116" s="433">
        <f>'23A'!$AO$128</f>
        <v>0</v>
      </c>
      <c r="AC116" s="433">
        <f>'24A'!$AO$128</f>
        <v>0</v>
      </c>
      <c r="AD116" s="433">
        <f>'25A'!$AO$128</f>
        <v>0</v>
      </c>
      <c r="AE116" s="433">
        <f>'26A'!$AO$128</f>
        <v>0</v>
      </c>
      <c r="AF116" s="433">
        <f>'27A'!$AO$128</f>
        <v>0</v>
      </c>
      <c r="AG116" s="433">
        <f>'28A'!$AO$128</f>
        <v>0</v>
      </c>
      <c r="AH116" s="433">
        <f>'29A'!$AO$128</f>
        <v>0</v>
      </c>
      <c r="AI116" s="433">
        <f>'30A'!$AO$128</f>
        <v>0</v>
      </c>
    </row>
    <row r="117" spans="1:35" ht="17.399999999999999">
      <c r="A117" s="314"/>
      <c r="B117" s="434" t="str">
        <f>CONCATENATE("V0.8 x ",'1A'!AC$126)</f>
        <v>V0.8 x 25</v>
      </c>
      <c r="C117" s="302" t="s">
        <v>291</v>
      </c>
      <c r="D117" s="309" t="s">
        <v>133</v>
      </c>
      <c r="E117" s="303">
        <f t="shared" si="1"/>
        <v>0</v>
      </c>
      <c r="F117" s="433">
        <f>'1A'!$AP$128</f>
        <v>0</v>
      </c>
      <c r="G117" s="433">
        <f>'2A'!$AP$128</f>
        <v>0</v>
      </c>
      <c r="H117" s="433">
        <f>'3A'!$AP$128</f>
        <v>0</v>
      </c>
      <c r="I117" s="433">
        <f>'4A'!$AP$128</f>
        <v>0</v>
      </c>
      <c r="J117" s="433">
        <f>'5A'!$AP$128</f>
        <v>0</v>
      </c>
      <c r="K117" s="433">
        <f>'6A'!$AP$128</f>
        <v>0</v>
      </c>
      <c r="L117" s="433">
        <f>'7A'!$AP$128</f>
        <v>0</v>
      </c>
      <c r="M117" s="433">
        <f>'8A'!$AP$128</f>
        <v>0</v>
      </c>
      <c r="N117" s="433">
        <f>'9A'!$AP$128</f>
        <v>0</v>
      </c>
      <c r="O117" s="433">
        <f>'10A'!$AP$128</f>
        <v>0</v>
      </c>
      <c r="P117" s="433">
        <f>'11A'!$AP$128</f>
        <v>0</v>
      </c>
      <c r="Q117" s="433">
        <f>'12A'!$AP$128</f>
        <v>0</v>
      </c>
      <c r="R117" s="433">
        <f>'13A'!$AP$128</f>
        <v>0</v>
      </c>
      <c r="S117" s="433">
        <f>'14A'!$AP$128</f>
        <v>0</v>
      </c>
      <c r="T117" s="433">
        <f>'15A'!$AP$128</f>
        <v>0</v>
      </c>
      <c r="U117" s="433">
        <f>'16A'!$AP$128</f>
        <v>0</v>
      </c>
      <c r="V117" s="433">
        <f>'17A'!$AP$128</f>
        <v>0</v>
      </c>
      <c r="W117" s="433">
        <f>'18A'!$AP$128</f>
        <v>0</v>
      </c>
      <c r="X117" s="433">
        <f>'19A'!$AP$128</f>
        <v>0</v>
      </c>
      <c r="Y117" s="433">
        <f>'20A'!$AP$128</f>
        <v>0</v>
      </c>
      <c r="Z117" s="433">
        <f>'21A'!$AP$128</f>
        <v>0</v>
      </c>
      <c r="AA117" s="433">
        <f>'22A'!$AP$128</f>
        <v>0</v>
      </c>
      <c r="AB117" s="433">
        <f>'23A'!$AP$128</f>
        <v>0</v>
      </c>
      <c r="AC117" s="433">
        <f>'24A'!$AP$128</f>
        <v>0</v>
      </c>
      <c r="AD117" s="433">
        <f>'25A'!$AP$128</f>
        <v>0</v>
      </c>
      <c r="AE117" s="433">
        <f>'26A'!$AP$128</f>
        <v>0</v>
      </c>
      <c r="AF117" s="433">
        <f>'27A'!$AP$128</f>
        <v>0</v>
      </c>
      <c r="AG117" s="433">
        <f>'28A'!$AP$128</f>
        <v>0</v>
      </c>
      <c r="AH117" s="433">
        <f>'29A'!$AP$128</f>
        <v>0</v>
      </c>
      <c r="AI117" s="433">
        <f>'30A'!$AP$128</f>
        <v>0</v>
      </c>
    </row>
    <row r="118" spans="1:35" ht="17.399999999999999">
      <c r="A118" s="314"/>
      <c r="B118" s="434" t="str">
        <f>CONCATENATE("V0.8 x ",'1A'!AD$126)</f>
        <v>V0.8 x 30</v>
      </c>
      <c r="C118" s="302" t="s">
        <v>293</v>
      </c>
      <c r="D118" s="309" t="s">
        <v>133</v>
      </c>
      <c r="E118" s="303">
        <f t="shared" si="1"/>
        <v>0</v>
      </c>
      <c r="F118" s="433">
        <f>'1A'!$AQ$128</f>
        <v>0</v>
      </c>
      <c r="G118" s="433">
        <f>'2A'!$AQ$128</f>
        <v>0</v>
      </c>
      <c r="H118" s="433">
        <f>'3A'!$AQ$128</f>
        <v>0</v>
      </c>
      <c r="I118" s="433">
        <f>'4A'!$AQ$128</f>
        <v>0</v>
      </c>
      <c r="J118" s="433">
        <f>'5A'!$AQ$128</f>
        <v>0</v>
      </c>
      <c r="K118" s="433">
        <f>'6A'!$AQ$128</f>
        <v>0</v>
      </c>
      <c r="L118" s="433">
        <f>'7A'!$AQ$128</f>
        <v>0</v>
      </c>
      <c r="M118" s="433">
        <f>'8A'!$AQ$128</f>
        <v>0</v>
      </c>
      <c r="N118" s="433">
        <f>'9A'!$AQ$128</f>
        <v>0</v>
      </c>
      <c r="O118" s="433">
        <f>'10A'!$AQ$128</f>
        <v>0</v>
      </c>
      <c r="P118" s="433">
        <f>'11A'!$AQ$128</f>
        <v>0</v>
      </c>
      <c r="Q118" s="433">
        <f>'12A'!$AQ$128</f>
        <v>0</v>
      </c>
      <c r="R118" s="433">
        <f>'13A'!$AQ$128</f>
        <v>0</v>
      </c>
      <c r="S118" s="433">
        <f>'14A'!$AQ$128</f>
        <v>0</v>
      </c>
      <c r="T118" s="433">
        <f>'15A'!$AQ$128</f>
        <v>0</v>
      </c>
      <c r="U118" s="433">
        <f>'16A'!$AQ$128</f>
        <v>0</v>
      </c>
      <c r="V118" s="433">
        <f>'17A'!$AQ$128</f>
        <v>0</v>
      </c>
      <c r="W118" s="433">
        <f>'18A'!$AQ$128</f>
        <v>0</v>
      </c>
      <c r="X118" s="433">
        <f>'19A'!$AQ$128</f>
        <v>0</v>
      </c>
      <c r="Y118" s="433">
        <f>'20A'!$AQ$128</f>
        <v>0</v>
      </c>
      <c r="Z118" s="433">
        <f>'21A'!$AQ$128</f>
        <v>0</v>
      </c>
      <c r="AA118" s="433">
        <f>'22A'!$AQ$128</f>
        <v>0</v>
      </c>
      <c r="AB118" s="433">
        <f>'23A'!$AQ$128</f>
        <v>0</v>
      </c>
      <c r="AC118" s="433">
        <f>'24A'!$AQ$128</f>
        <v>0</v>
      </c>
      <c r="AD118" s="433">
        <f>'25A'!$AQ$128</f>
        <v>0</v>
      </c>
      <c r="AE118" s="433">
        <f>'26A'!$AQ$128</f>
        <v>0</v>
      </c>
      <c r="AF118" s="433">
        <f>'27A'!$AQ$128</f>
        <v>0</v>
      </c>
      <c r="AG118" s="433">
        <f>'28A'!$AQ$128</f>
        <v>0</v>
      </c>
      <c r="AH118" s="433">
        <f>'29A'!$AQ$128</f>
        <v>0</v>
      </c>
      <c r="AI118" s="433">
        <f>'30A'!$AQ$128</f>
        <v>0</v>
      </c>
    </row>
    <row r="119" spans="1:35" ht="17.399999999999999">
      <c r="A119" s="314"/>
      <c r="B119" s="434" t="str">
        <f>CONCATENATE("V0.8 x ",'1A'!AE$126)</f>
        <v>V0.8 x 40</v>
      </c>
      <c r="C119" s="302" t="s">
        <v>298</v>
      </c>
      <c r="D119" s="309" t="s">
        <v>133</v>
      </c>
      <c r="E119" s="303">
        <f t="shared" si="1"/>
        <v>0</v>
      </c>
      <c r="F119" s="433">
        <f>'1A'!$AR$128</f>
        <v>0</v>
      </c>
      <c r="G119" s="433">
        <f>'2A'!$AR$128</f>
        <v>0</v>
      </c>
      <c r="H119" s="433">
        <f>'3A'!$AR$128</f>
        <v>0</v>
      </c>
      <c r="I119" s="433">
        <f>'4A'!$AR$128</f>
        <v>0</v>
      </c>
      <c r="J119" s="433">
        <f>'5A'!$AR$128</f>
        <v>0</v>
      </c>
      <c r="K119" s="433">
        <f>'6A'!$AR$128</f>
        <v>0</v>
      </c>
      <c r="L119" s="433">
        <f>'7A'!$AR$128</f>
        <v>0</v>
      </c>
      <c r="M119" s="433">
        <f>'8A'!$AR$128</f>
        <v>0</v>
      </c>
      <c r="N119" s="433">
        <f>'9A'!$AR$128</f>
        <v>0</v>
      </c>
      <c r="O119" s="433">
        <f>'10A'!$AR$128</f>
        <v>0</v>
      </c>
      <c r="P119" s="433">
        <f>'11A'!$AR$128</f>
        <v>0</v>
      </c>
      <c r="Q119" s="433">
        <f>'12A'!$AR$128</f>
        <v>0</v>
      </c>
      <c r="R119" s="433">
        <f>'13A'!$AR$128</f>
        <v>0</v>
      </c>
      <c r="S119" s="433">
        <f>'14A'!$AR$128</f>
        <v>0</v>
      </c>
      <c r="T119" s="433">
        <f>'15A'!$AR$128</f>
        <v>0</v>
      </c>
      <c r="U119" s="433">
        <f>'16A'!$AR$128</f>
        <v>0</v>
      </c>
      <c r="V119" s="433">
        <f>'17A'!$AR$128</f>
        <v>0</v>
      </c>
      <c r="W119" s="433">
        <f>'18A'!$AR$128</f>
        <v>0</v>
      </c>
      <c r="X119" s="433">
        <f>'19A'!$AR$128</f>
        <v>0</v>
      </c>
      <c r="Y119" s="433">
        <f>'20A'!$AR$128</f>
        <v>0</v>
      </c>
      <c r="Z119" s="433">
        <f>'21A'!$AR$128</f>
        <v>0</v>
      </c>
      <c r="AA119" s="433">
        <f>'22A'!$AR$128</f>
        <v>0</v>
      </c>
      <c r="AB119" s="433">
        <f>'23A'!$AR$128</f>
        <v>0</v>
      </c>
      <c r="AC119" s="433">
        <f>'24A'!$AR$128</f>
        <v>0</v>
      </c>
      <c r="AD119" s="433">
        <f>'25A'!$AR$128</f>
        <v>0</v>
      </c>
      <c r="AE119" s="433">
        <f>'26A'!$AR$128</f>
        <v>0</v>
      </c>
      <c r="AF119" s="433">
        <f>'27A'!$AR$128</f>
        <v>0</v>
      </c>
      <c r="AG119" s="433">
        <f>'28A'!$AR$128</f>
        <v>0</v>
      </c>
      <c r="AH119" s="433">
        <f>'29A'!$AR$128</f>
        <v>0</v>
      </c>
      <c r="AI119" s="433">
        <f>'30A'!$AR$128</f>
        <v>0</v>
      </c>
    </row>
    <row r="120" spans="1:35" ht="17.399999999999999">
      <c r="A120" s="314"/>
      <c r="B120" s="434" t="str">
        <f>CONCATENATE("V0.8 x ",'1A'!AF$126)</f>
        <v>V0.8 x 50</v>
      </c>
      <c r="C120" s="302" t="s">
        <v>495</v>
      </c>
      <c r="D120" s="309" t="s">
        <v>133</v>
      </c>
      <c r="E120" s="303">
        <f t="shared" si="1"/>
        <v>0</v>
      </c>
      <c r="F120" s="433">
        <f>'1A'!$AS$128</f>
        <v>0</v>
      </c>
      <c r="G120" s="433">
        <f>'2A'!$AS$128</f>
        <v>0</v>
      </c>
      <c r="H120" s="433">
        <f>'3A'!$AS$128</f>
        <v>0</v>
      </c>
      <c r="I120" s="433">
        <f>'4A'!$AS$128</f>
        <v>0</v>
      </c>
      <c r="J120" s="433">
        <f>'5A'!$AS$128</f>
        <v>0</v>
      </c>
      <c r="K120" s="433">
        <f>'6A'!$AS$128</f>
        <v>0</v>
      </c>
      <c r="L120" s="433">
        <f>'7A'!$AS$128</f>
        <v>0</v>
      </c>
      <c r="M120" s="433">
        <f>'8A'!$AS$128</f>
        <v>0</v>
      </c>
      <c r="N120" s="433">
        <f>'9A'!$AS$128</f>
        <v>0</v>
      </c>
      <c r="O120" s="433">
        <f>'10A'!$AS$128</f>
        <v>0</v>
      </c>
      <c r="P120" s="433">
        <f>'11A'!$AS$128</f>
        <v>0</v>
      </c>
      <c r="Q120" s="433">
        <f>'12A'!$AS$128</f>
        <v>0</v>
      </c>
      <c r="R120" s="433">
        <f>'13A'!$AS$128</f>
        <v>0</v>
      </c>
      <c r="S120" s="433">
        <f>'14A'!$AS$128</f>
        <v>0</v>
      </c>
      <c r="T120" s="433">
        <f>'15A'!$AS$128</f>
        <v>0</v>
      </c>
      <c r="U120" s="433">
        <f>'16A'!$AS$128</f>
        <v>0</v>
      </c>
      <c r="V120" s="433">
        <f>'17A'!$AS$128</f>
        <v>0</v>
      </c>
      <c r="W120" s="433">
        <f>'18A'!$AS$128</f>
        <v>0</v>
      </c>
      <c r="X120" s="433">
        <f>'19A'!$AS$128</f>
        <v>0</v>
      </c>
      <c r="Y120" s="433">
        <f>'20A'!$AS$128</f>
        <v>0</v>
      </c>
      <c r="Z120" s="433">
        <f>'21A'!$AS$128</f>
        <v>0</v>
      </c>
      <c r="AA120" s="433">
        <f>'22A'!$AS$128</f>
        <v>0</v>
      </c>
      <c r="AB120" s="433">
        <f>'23A'!$AS$128</f>
        <v>0</v>
      </c>
      <c r="AC120" s="433">
        <f>'24A'!$AS$128</f>
        <v>0</v>
      </c>
      <c r="AD120" s="433">
        <f>'25A'!$AS$128</f>
        <v>0</v>
      </c>
      <c r="AE120" s="433">
        <f>'26A'!$AS$128</f>
        <v>0</v>
      </c>
      <c r="AF120" s="433">
        <f>'27A'!$AS$128</f>
        <v>0</v>
      </c>
      <c r="AG120" s="433">
        <f>'28A'!$AS$128</f>
        <v>0</v>
      </c>
      <c r="AH120" s="433">
        <f>'29A'!$AS$128</f>
        <v>0</v>
      </c>
      <c r="AI120" s="433">
        <f>'30A'!$AS$128</f>
        <v>0</v>
      </c>
    </row>
    <row r="121" spans="1:35" ht="17.399999999999999">
      <c r="A121" s="314"/>
      <c r="B121" s="434" t="str">
        <f>CONCATENATE("V0.8 x ",'1A'!AG$126)</f>
        <v xml:space="preserve">V0.8 x </v>
      </c>
      <c r="C121" s="302" t="s">
        <v>496</v>
      </c>
      <c r="D121" s="309" t="s">
        <v>133</v>
      </c>
      <c r="E121" s="303">
        <f t="shared" si="1"/>
        <v>0</v>
      </c>
      <c r="F121" s="433">
        <f>'1A'!$AT$128</f>
        <v>0</v>
      </c>
      <c r="G121" s="433">
        <f>'2A'!$AT$128</f>
        <v>0</v>
      </c>
      <c r="H121" s="433">
        <f>'3A'!$AT$128</f>
        <v>0</v>
      </c>
      <c r="I121" s="433">
        <f>'4A'!$AT$128</f>
        <v>0</v>
      </c>
      <c r="J121" s="433">
        <f>'5A'!$AT$128</f>
        <v>0</v>
      </c>
      <c r="K121" s="433">
        <f>'6A'!$AT$128</f>
        <v>0</v>
      </c>
      <c r="L121" s="433">
        <f>'7A'!$AT$128</f>
        <v>0</v>
      </c>
      <c r="M121" s="433">
        <f>'8A'!$AT$128</f>
        <v>0</v>
      </c>
      <c r="N121" s="433">
        <f>'9A'!$AT$128</f>
        <v>0</v>
      </c>
      <c r="O121" s="433">
        <f>'10A'!$AT$128</f>
        <v>0</v>
      </c>
      <c r="P121" s="433">
        <f>'11A'!$AT$128</f>
        <v>0</v>
      </c>
      <c r="Q121" s="433">
        <f>'12A'!$AT$128</f>
        <v>0</v>
      </c>
      <c r="R121" s="433">
        <f>'13A'!$AT$128</f>
        <v>0</v>
      </c>
      <c r="S121" s="433">
        <f>'14A'!$AT$128</f>
        <v>0</v>
      </c>
      <c r="T121" s="433">
        <f>'15A'!$AT$128</f>
        <v>0</v>
      </c>
      <c r="U121" s="433">
        <f>'16A'!$AT$128</f>
        <v>0</v>
      </c>
      <c r="V121" s="433">
        <f>'17A'!$AT$128</f>
        <v>0</v>
      </c>
      <c r="W121" s="433">
        <f>'18A'!$AT$128</f>
        <v>0</v>
      </c>
      <c r="X121" s="433">
        <f>'19A'!$AT$128</f>
        <v>0</v>
      </c>
      <c r="Y121" s="433">
        <f>'20A'!$AT$128</f>
        <v>0</v>
      </c>
      <c r="Z121" s="433">
        <f>'21A'!$AT$128</f>
        <v>0</v>
      </c>
      <c r="AA121" s="433">
        <f>'22A'!$AT$128</f>
        <v>0</v>
      </c>
      <c r="AB121" s="433">
        <f>'23A'!$AT$128</f>
        <v>0</v>
      </c>
      <c r="AC121" s="433">
        <f>'24A'!$AT$128</f>
        <v>0</v>
      </c>
      <c r="AD121" s="433">
        <f>'25A'!$AT$128</f>
        <v>0</v>
      </c>
      <c r="AE121" s="433">
        <f>'26A'!$AT$128</f>
        <v>0</v>
      </c>
      <c r="AF121" s="433">
        <f>'27A'!$AT$128</f>
        <v>0</v>
      </c>
      <c r="AG121" s="433">
        <f>'28A'!$AT$128</f>
        <v>0</v>
      </c>
      <c r="AH121" s="433">
        <f>'29A'!$AT$128</f>
        <v>0</v>
      </c>
      <c r="AI121" s="433">
        <f>'30A'!$AT$128</f>
        <v>0</v>
      </c>
    </row>
    <row r="122" spans="1:35" ht="17.399999999999999">
      <c r="A122" s="314"/>
      <c r="B122" s="434" t="str">
        <f>CONCATENATE("V0.8 x ",'1A'!AH$126)</f>
        <v xml:space="preserve">V0.8 x </v>
      </c>
      <c r="C122" s="302" t="s">
        <v>497</v>
      </c>
      <c r="D122" s="309" t="s">
        <v>133</v>
      </c>
      <c r="E122" s="303">
        <f t="shared" si="1"/>
        <v>0</v>
      </c>
      <c r="F122" s="433">
        <f>'1A'!$AU$128</f>
        <v>0</v>
      </c>
      <c r="G122" s="433">
        <f>'2A'!$AU$128</f>
        <v>0</v>
      </c>
      <c r="H122" s="433">
        <f>'3A'!$AU$128</f>
        <v>0</v>
      </c>
      <c r="I122" s="433">
        <f>'4A'!$AU$128</f>
        <v>0</v>
      </c>
      <c r="J122" s="433">
        <f>'5A'!$AU$128</f>
        <v>0</v>
      </c>
      <c r="K122" s="433">
        <f>'6A'!$AU$128</f>
        <v>0</v>
      </c>
      <c r="L122" s="433">
        <f>'7A'!$AU$128</f>
        <v>0</v>
      </c>
      <c r="M122" s="433">
        <f>'8A'!$AU$128</f>
        <v>0</v>
      </c>
      <c r="N122" s="433">
        <f>'9A'!$AU$128</f>
        <v>0</v>
      </c>
      <c r="O122" s="433">
        <f>'10A'!$AU$128</f>
        <v>0</v>
      </c>
      <c r="P122" s="433">
        <f>'11A'!$AU$128</f>
        <v>0</v>
      </c>
      <c r="Q122" s="433">
        <f>'12A'!$AU$128</f>
        <v>0</v>
      </c>
      <c r="R122" s="433">
        <f>'13A'!$AU$128</f>
        <v>0</v>
      </c>
      <c r="S122" s="433">
        <f>'14A'!$AU$128</f>
        <v>0</v>
      </c>
      <c r="T122" s="433">
        <f>'15A'!$AU$128</f>
        <v>0</v>
      </c>
      <c r="U122" s="433">
        <f>'16A'!$AU$128</f>
        <v>0</v>
      </c>
      <c r="V122" s="433">
        <f>'17A'!$AU$128</f>
        <v>0</v>
      </c>
      <c r="W122" s="433">
        <f>'18A'!$AU$128</f>
        <v>0</v>
      </c>
      <c r="X122" s="433">
        <f>'19A'!$AU$128</f>
        <v>0</v>
      </c>
      <c r="Y122" s="433">
        <f>'20A'!$AU$128</f>
        <v>0</v>
      </c>
      <c r="Z122" s="433">
        <f>'21A'!$AU$128</f>
        <v>0</v>
      </c>
      <c r="AA122" s="433">
        <f>'22A'!$AU$128</f>
        <v>0</v>
      </c>
      <c r="AB122" s="433">
        <f>'23A'!$AU$128</f>
        <v>0</v>
      </c>
      <c r="AC122" s="433">
        <f>'24A'!$AU$128</f>
        <v>0</v>
      </c>
      <c r="AD122" s="433">
        <f>'25A'!$AU$128</f>
        <v>0</v>
      </c>
      <c r="AE122" s="433">
        <f>'26A'!$AU$128</f>
        <v>0</v>
      </c>
      <c r="AF122" s="433">
        <f>'27A'!$AU$128</f>
        <v>0</v>
      </c>
      <c r="AG122" s="433">
        <f>'28A'!$AU$128</f>
        <v>0</v>
      </c>
      <c r="AH122" s="433">
        <f>'29A'!$AU$128</f>
        <v>0</v>
      </c>
      <c r="AI122" s="433">
        <f>'30A'!$AU$128</f>
        <v>0</v>
      </c>
    </row>
    <row r="123" spans="1:35" ht="17.399999999999999">
      <c r="A123" s="314"/>
      <c r="B123" s="434" t="str">
        <f>CONCATENATE("V1.0 x ",'1A'!AA$126)</f>
        <v>V1.0 x 16</v>
      </c>
      <c r="C123" s="302" t="s">
        <v>498</v>
      </c>
      <c r="D123" s="309" t="s">
        <v>133</v>
      </c>
      <c r="E123" s="303">
        <f t="shared" si="1"/>
        <v>0</v>
      </c>
      <c r="F123" s="433">
        <f>'1A'!$AN$129</f>
        <v>0</v>
      </c>
      <c r="G123" s="433">
        <f>'2A'!$AN$129</f>
        <v>0</v>
      </c>
      <c r="H123" s="433">
        <f>'3A'!$AN$129</f>
        <v>0</v>
      </c>
      <c r="I123" s="433">
        <f>'4A'!$AN$129</f>
        <v>0</v>
      </c>
      <c r="J123" s="433">
        <f>'5A'!$AN$129</f>
        <v>0</v>
      </c>
      <c r="K123" s="433">
        <f>'6A'!$AN$129</f>
        <v>0</v>
      </c>
      <c r="L123" s="433">
        <f>'7A'!$AN$129</f>
        <v>0</v>
      </c>
      <c r="M123" s="433">
        <f>'8A'!$AN$129</f>
        <v>0</v>
      </c>
      <c r="N123" s="433">
        <f>'9A'!$AN$129</f>
        <v>0</v>
      </c>
      <c r="O123" s="433">
        <f>'10A'!$AN$129</f>
        <v>0</v>
      </c>
      <c r="P123" s="433">
        <f>'11A'!$AN$129</f>
        <v>0</v>
      </c>
      <c r="Q123" s="433">
        <f>'12A'!$AN$129</f>
        <v>0</v>
      </c>
      <c r="R123" s="433">
        <f>'13A'!$AN$129</f>
        <v>0</v>
      </c>
      <c r="S123" s="433">
        <f>'14A'!$AN$129</f>
        <v>0</v>
      </c>
      <c r="T123" s="433">
        <f>'15A'!$AN$129</f>
        <v>0</v>
      </c>
      <c r="U123" s="433">
        <f>'16A'!$AN$129</f>
        <v>0</v>
      </c>
      <c r="V123" s="433">
        <f>'17A'!$AN$129</f>
        <v>0</v>
      </c>
      <c r="W123" s="433">
        <f>'18A'!$AN$129</f>
        <v>0</v>
      </c>
      <c r="X123" s="433">
        <f>'19A'!$AN$129</f>
        <v>0</v>
      </c>
      <c r="Y123" s="433">
        <f>'20A'!$AN$129</f>
        <v>0</v>
      </c>
      <c r="Z123" s="433">
        <f>'21A'!$AN$129</f>
        <v>0</v>
      </c>
      <c r="AA123" s="433">
        <f>'22A'!$AN$129</f>
        <v>0</v>
      </c>
      <c r="AB123" s="433">
        <f>'23A'!$AN$129</f>
        <v>0</v>
      </c>
      <c r="AC123" s="433">
        <f>'24A'!$AN$129</f>
        <v>0</v>
      </c>
      <c r="AD123" s="433">
        <f>'25A'!$AN$129</f>
        <v>0</v>
      </c>
      <c r="AE123" s="433">
        <f>'26A'!$AN$129</f>
        <v>0</v>
      </c>
      <c r="AF123" s="433">
        <f>'27A'!$AN$129</f>
        <v>0</v>
      </c>
      <c r="AG123" s="433">
        <f>'28A'!$AN$129</f>
        <v>0</v>
      </c>
      <c r="AH123" s="433">
        <f>'29A'!$AN$129</f>
        <v>0</v>
      </c>
      <c r="AI123" s="433">
        <f>'30A'!$AN$129</f>
        <v>0</v>
      </c>
    </row>
    <row r="124" spans="1:35" ht="17.399999999999999">
      <c r="A124" s="314"/>
      <c r="B124" s="434" t="str">
        <f>CONCATENATE("V1.0 x ",'1A'!AB$126)</f>
        <v>V1.0 x 20</v>
      </c>
      <c r="C124" s="302" t="s">
        <v>499</v>
      </c>
      <c r="D124" s="309" t="s">
        <v>133</v>
      </c>
      <c r="E124" s="303">
        <f t="shared" si="1"/>
        <v>0</v>
      </c>
      <c r="F124" s="433">
        <f>'1A'!$AO$129</f>
        <v>0</v>
      </c>
      <c r="G124" s="433">
        <f>'2A'!$AO$129</f>
        <v>0</v>
      </c>
      <c r="H124" s="433">
        <f>'3A'!$AO$129</f>
        <v>0</v>
      </c>
      <c r="I124" s="433">
        <f>'4A'!$AO$129</f>
        <v>0</v>
      </c>
      <c r="J124" s="433">
        <f>'5A'!$AO$129</f>
        <v>0</v>
      </c>
      <c r="K124" s="433">
        <f>'6A'!$AO$129</f>
        <v>0</v>
      </c>
      <c r="L124" s="433">
        <f>'7A'!$AO$129</f>
        <v>0</v>
      </c>
      <c r="M124" s="433">
        <f>'8A'!$AO$129</f>
        <v>0</v>
      </c>
      <c r="N124" s="433">
        <f>'9A'!$AO$129</f>
        <v>0</v>
      </c>
      <c r="O124" s="433">
        <f>'10A'!$AO$129</f>
        <v>0</v>
      </c>
      <c r="P124" s="433">
        <f>'11A'!$AO$129</f>
        <v>0</v>
      </c>
      <c r="Q124" s="433">
        <f>'12A'!$AO$129</f>
        <v>0</v>
      </c>
      <c r="R124" s="433">
        <f>'13A'!$AO$129</f>
        <v>0</v>
      </c>
      <c r="S124" s="433">
        <f>'14A'!$AO$129</f>
        <v>0</v>
      </c>
      <c r="T124" s="433">
        <f>'15A'!$AO$129</f>
        <v>0</v>
      </c>
      <c r="U124" s="433">
        <f>'16A'!$AO$129</f>
        <v>0</v>
      </c>
      <c r="V124" s="433">
        <f>'17A'!$AO$129</f>
        <v>0</v>
      </c>
      <c r="W124" s="433">
        <f>'18A'!$AO$129</f>
        <v>0</v>
      </c>
      <c r="X124" s="433">
        <f>'19A'!$AO$129</f>
        <v>0</v>
      </c>
      <c r="Y124" s="433">
        <f>'20A'!$AO$129</f>
        <v>0</v>
      </c>
      <c r="Z124" s="433">
        <f>'21A'!$AO$129</f>
        <v>0</v>
      </c>
      <c r="AA124" s="433">
        <f>'22A'!$AO$129</f>
        <v>0</v>
      </c>
      <c r="AB124" s="433">
        <f>'23A'!$AO$129</f>
        <v>0</v>
      </c>
      <c r="AC124" s="433">
        <f>'24A'!$AO$129</f>
        <v>0</v>
      </c>
      <c r="AD124" s="433">
        <f>'25A'!$AO$129</f>
        <v>0</v>
      </c>
      <c r="AE124" s="433">
        <f>'26A'!$AO$129</f>
        <v>0</v>
      </c>
      <c r="AF124" s="433">
        <f>'27A'!$AO$129</f>
        <v>0</v>
      </c>
      <c r="AG124" s="433">
        <f>'28A'!$AO$129</f>
        <v>0</v>
      </c>
      <c r="AH124" s="433">
        <f>'29A'!$AO$129</f>
        <v>0</v>
      </c>
      <c r="AI124" s="433">
        <f>'30A'!$AO$129</f>
        <v>0</v>
      </c>
    </row>
    <row r="125" spans="1:35" ht="17.399999999999999">
      <c r="A125" s="314"/>
      <c r="B125" s="434" t="str">
        <f>CONCATENATE("V1.0 x ",'1A'!AC$126)</f>
        <v>V1.0 x 25</v>
      </c>
      <c r="C125" s="302" t="s">
        <v>500</v>
      </c>
      <c r="D125" s="309" t="s">
        <v>133</v>
      </c>
      <c r="E125" s="303">
        <f t="shared" si="1"/>
        <v>0</v>
      </c>
      <c r="F125" s="433">
        <f>'1A'!$AP$129</f>
        <v>0</v>
      </c>
      <c r="G125" s="433">
        <f>'2A'!$AP$129</f>
        <v>0</v>
      </c>
      <c r="H125" s="433">
        <f>'3A'!$AP$129</f>
        <v>0</v>
      </c>
      <c r="I125" s="433">
        <f>'4A'!$AP$129</f>
        <v>0</v>
      </c>
      <c r="J125" s="433">
        <f>'5A'!$AP$129</f>
        <v>0</v>
      </c>
      <c r="K125" s="433">
        <f>'6A'!$AP$129</f>
        <v>0</v>
      </c>
      <c r="L125" s="433">
        <f>'7A'!$AP$129</f>
        <v>0</v>
      </c>
      <c r="M125" s="433">
        <f>'8A'!$AP$129</f>
        <v>0</v>
      </c>
      <c r="N125" s="433">
        <f>'9A'!$AP$129</f>
        <v>0</v>
      </c>
      <c r="O125" s="433">
        <f>'10A'!$AP$129</f>
        <v>0</v>
      </c>
      <c r="P125" s="433">
        <f>'11A'!$AP$129</f>
        <v>0</v>
      </c>
      <c r="Q125" s="433">
        <f>'12A'!$AP$129</f>
        <v>0</v>
      </c>
      <c r="R125" s="433">
        <f>'13A'!$AP$129</f>
        <v>0</v>
      </c>
      <c r="S125" s="433">
        <f>'14A'!$AP$129</f>
        <v>0</v>
      </c>
      <c r="T125" s="433">
        <f>'15A'!$AP$129</f>
        <v>0</v>
      </c>
      <c r="U125" s="433">
        <f>'16A'!$AP$129</f>
        <v>0</v>
      </c>
      <c r="V125" s="433">
        <f>'17A'!$AP$129</f>
        <v>0</v>
      </c>
      <c r="W125" s="433">
        <f>'18A'!$AP$129</f>
        <v>0</v>
      </c>
      <c r="X125" s="433">
        <f>'19A'!$AP$129</f>
        <v>0</v>
      </c>
      <c r="Y125" s="433">
        <f>'20A'!$AP$129</f>
        <v>0</v>
      </c>
      <c r="Z125" s="433">
        <f>'21A'!$AP$129</f>
        <v>0</v>
      </c>
      <c r="AA125" s="433">
        <f>'22A'!$AP$129</f>
        <v>0</v>
      </c>
      <c r="AB125" s="433">
        <f>'23A'!$AP$129</f>
        <v>0</v>
      </c>
      <c r="AC125" s="433">
        <f>'24A'!$AP$129</f>
        <v>0</v>
      </c>
      <c r="AD125" s="433">
        <f>'25A'!$AP$129</f>
        <v>0</v>
      </c>
      <c r="AE125" s="433">
        <f>'26A'!$AP$129</f>
        <v>0</v>
      </c>
      <c r="AF125" s="433">
        <f>'27A'!$AP$129</f>
        <v>0</v>
      </c>
      <c r="AG125" s="433">
        <f>'28A'!$AP$129</f>
        <v>0</v>
      </c>
      <c r="AH125" s="433">
        <f>'29A'!$AP$129</f>
        <v>0</v>
      </c>
      <c r="AI125" s="433">
        <f>'30A'!$AP$129</f>
        <v>0</v>
      </c>
    </row>
    <row r="126" spans="1:35" ht="17.399999999999999">
      <c r="A126" s="314"/>
      <c r="B126" s="434" t="str">
        <f>CONCATENATE("V1.0 x ",'1A'!AD$126)</f>
        <v>V1.0 x 30</v>
      </c>
      <c r="C126" s="302" t="s">
        <v>501</v>
      </c>
      <c r="D126" s="309" t="s">
        <v>133</v>
      </c>
      <c r="E126" s="303">
        <f t="shared" si="1"/>
        <v>0</v>
      </c>
      <c r="F126" s="433">
        <f>'1A'!$AQ$129</f>
        <v>0</v>
      </c>
      <c r="G126" s="433">
        <f>'2A'!$AQ$129</f>
        <v>0</v>
      </c>
      <c r="H126" s="433">
        <f>'3A'!$AQ$129</f>
        <v>0</v>
      </c>
      <c r="I126" s="433">
        <f>'4A'!$AQ$129</f>
        <v>0</v>
      </c>
      <c r="J126" s="433">
        <f>'5A'!$AQ$129</f>
        <v>0</v>
      </c>
      <c r="K126" s="433">
        <f>'6A'!$AQ$129</f>
        <v>0</v>
      </c>
      <c r="L126" s="433">
        <f>'7A'!$AQ$129</f>
        <v>0</v>
      </c>
      <c r="M126" s="433">
        <f>'8A'!$AQ$129</f>
        <v>0</v>
      </c>
      <c r="N126" s="433">
        <f>'9A'!$AQ$129</f>
        <v>0</v>
      </c>
      <c r="O126" s="433">
        <f>'10A'!$AQ$129</f>
        <v>0</v>
      </c>
      <c r="P126" s="433">
        <f>'11A'!$AQ$129</f>
        <v>0</v>
      </c>
      <c r="Q126" s="433">
        <f>'12A'!$AQ$129</f>
        <v>0</v>
      </c>
      <c r="R126" s="433">
        <f>'13A'!$AQ$129</f>
        <v>0</v>
      </c>
      <c r="S126" s="433">
        <f>'14A'!$AQ$129</f>
        <v>0</v>
      </c>
      <c r="T126" s="433">
        <f>'15A'!$AQ$129</f>
        <v>0</v>
      </c>
      <c r="U126" s="433">
        <f>'16A'!$AQ$129</f>
        <v>0</v>
      </c>
      <c r="V126" s="433">
        <f>'17A'!$AQ$129</f>
        <v>0</v>
      </c>
      <c r="W126" s="433">
        <f>'18A'!$AQ$129</f>
        <v>0</v>
      </c>
      <c r="X126" s="433">
        <f>'19A'!$AQ$129</f>
        <v>0</v>
      </c>
      <c r="Y126" s="433">
        <f>'20A'!$AQ$129</f>
        <v>0</v>
      </c>
      <c r="Z126" s="433">
        <f>'21A'!$AQ$129</f>
        <v>0</v>
      </c>
      <c r="AA126" s="433">
        <f>'22A'!$AQ$129</f>
        <v>0</v>
      </c>
      <c r="AB126" s="433">
        <f>'23A'!$AQ$129</f>
        <v>0</v>
      </c>
      <c r="AC126" s="433">
        <f>'24A'!$AQ$129</f>
        <v>0</v>
      </c>
      <c r="AD126" s="433">
        <f>'25A'!$AQ$129</f>
        <v>0</v>
      </c>
      <c r="AE126" s="433">
        <f>'26A'!$AQ$129</f>
        <v>0</v>
      </c>
      <c r="AF126" s="433">
        <f>'27A'!$AQ$129</f>
        <v>0</v>
      </c>
      <c r="AG126" s="433">
        <f>'28A'!$AQ$129</f>
        <v>0</v>
      </c>
      <c r="AH126" s="433">
        <f>'29A'!$AQ$129</f>
        <v>0</v>
      </c>
      <c r="AI126" s="433">
        <f>'30A'!$AQ$129</f>
        <v>0</v>
      </c>
    </row>
    <row r="127" spans="1:35" ht="17.399999999999999">
      <c r="A127" s="314"/>
      <c r="B127" s="434" t="str">
        <f>CONCATENATE("V1.0 x ",'1A'!AE$126)</f>
        <v>V1.0 x 40</v>
      </c>
      <c r="C127" s="302" t="s">
        <v>502</v>
      </c>
      <c r="D127" s="309" t="s">
        <v>133</v>
      </c>
      <c r="E127" s="303">
        <f t="shared" si="1"/>
        <v>0</v>
      </c>
      <c r="F127" s="433">
        <f>'1A'!$AR$129</f>
        <v>0</v>
      </c>
      <c r="G127" s="433">
        <f>'2A'!$AR$129</f>
        <v>0</v>
      </c>
      <c r="H127" s="433">
        <f>'3A'!$AR$129</f>
        <v>0</v>
      </c>
      <c r="I127" s="433">
        <f>'4A'!$AR$129</f>
        <v>0</v>
      </c>
      <c r="J127" s="433">
        <f>'5A'!$AR$129</f>
        <v>0</v>
      </c>
      <c r="K127" s="433">
        <f>'6A'!$AR$129</f>
        <v>0</v>
      </c>
      <c r="L127" s="433">
        <f>'7A'!$AR$129</f>
        <v>0</v>
      </c>
      <c r="M127" s="433">
        <f>'8A'!$AR$129</f>
        <v>0</v>
      </c>
      <c r="N127" s="433">
        <f>'9A'!$AR$129</f>
        <v>0</v>
      </c>
      <c r="O127" s="433">
        <f>'10A'!$AR$129</f>
        <v>0</v>
      </c>
      <c r="P127" s="433">
        <f>'11A'!$AR$129</f>
        <v>0</v>
      </c>
      <c r="Q127" s="433">
        <f>'12A'!$AR$129</f>
        <v>0</v>
      </c>
      <c r="R127" s="433">
        <f>'13A'!$AR$129</f>
        <v>0</v>
      </c>
      <c r="S127" s="433">
        <f>'14A'!$AR$129</f>
        <v>0</v>
      </c>
      <c r="T127" s="433">
        <f>'15A'!$AR$129</f>
        <v>0</v>
      </c>
      <c r="U127" s="433">
        <f>'16A'!$AR$129</f>
        <v>0</v>
      </c>
      <c r="V127" s="433">
        <f>'17A'!$AR$129</f>
        <v>0</v>
      </c>
      <c r="W127" s="433">
        <f>'18A'!$AR$129</f>
        <v>0</v>
      </c>
      <c r="X127" s="433">
        <f>'19A'!$AR$129</f>
        <v>0</v>
      </c>
      <c r="Y127" s="433">
        <f>'20A'!$AR$129</f>
        <v>0</v>
      </c>
      <c r="Z127" s="433">
        <f>'21A'!$AR$129</f>
        <v>0</v>
      </c>
      <c r="AA127" s="433">
        <f>'22A'!$AR$129</f>
        <v>0</v>
      </c>
      <c r="AB127" s="433">
        <f>'23A'!$AR$129</f>
        <v>0</v>
      </c>
      <c r="AC127" s="433">
        <f>'24A'!$AR$129</f>
        <v>0</v>
      </c>
      <c r="AD127" s="433">
        <f>'25A'!$AR$129</f>
        <v>0</v>
      </c>
      <c r="AE127" s="433">
        <f>'26A'!$AR$129</f>
        <v>0</v>
      </c>
      <c r="AF127" s="433">
        <f>'27A'!$AR$129</f>
        <v>0</v>
      </c>
      <c r="AG127" s="433">
        <f>'28A'!$AR$129</f>
        <v>0</v>
      </c>
      <c r="AH127" s="433">
        <f>'29A'!$AR$129</f>
        <v>0</v>
      </c>
      <c r="AI127" s="433">
        <f>'30A'!$AR$129</f>
        <v>0</v>
      </c>
    </row>
    <row r="128" spans="1:35" ht="17.399999999999999">
      <c r="A128" s="314"/>
      <c r="B128" s="434" t="str">
        <f>CONCATENATE("V1.0 x ",'1A'!AF$126)</f>
        <v>V1.0 x 50</v>
      </c>
      <c r="C128" s="302" t="s">
        <v>503</v>
      </c>
      <c r="D128" s="309" t="s">
        <v>133</v>
      </c>
      <c r="E128" s="303">
        <f t="shared" si="1"/>
        <v>0</v>
      </c>
      <c r="F128" s="433">
        <f>'1A'!$AS$129</f>
        <v>0</v>
      </c>
      <c r="G128" s="433">
        <f>'2A'!$AS$129</f>
        <v>0</v>
      </c>
      <c r="H128" s="433">
        <f>'3A'!$AS$129</f>
        <v>0</v>
      </c>
      <c r="I128" s="433">
        <f>'4A'!$AS$129</f>
        <v>0</v>
      </c>
      <c r="J128" s="433">
        <f>'5A'!$AS$129</f>
        <v>0</v>
      </c>
      <c r="K128" s="433">
        <f>'6A'!$AS$129</f>
        <v>0</v>
      </c>
      <c r="L128" s="433">
        <f>'7A'!$AS$129</f>
        <v>0</v>
      </c>
      <c r="M128" s="433">
        <f>'8A'!$AS$129</f>
        <v>0</v>
      </c>
      <c r="N128" s="433">
        <f>'9A'!$AS$129</f>
        <v>0</v>
      </c>
      <c r="O128" s="433">
        <f>'10A'!$AS$129</f>
        <v>0</v>
      </c>
      <c r="P128" s="433">
        <f>'11A'!$AS$129</f>
        <v>0</v>
      </c>
      <c r="Q128" s="433">
        <f>'12A'!$AS$129</f>
        <v>0</v>
      </c>
      <c r="R128" s="433">
        <f>'13A'!$AS$129</f>
        <v>0</v>
      </c>
      <c r="S128" s="433">
        <f>'14A'!$AS$129</f>
        <v>0</v>
      </c>
      <c r="T128" s="433">
        <f>'15A'!$AS$129</f>
        <v>0</v>
      </c>
      <c r="U128" s="433">
        <f>'16A'!$AS$129</f>
        <v>0</v>
      </c>
      <c r="V128" s="433">
        <f>'17A'!$AS$129</f>
        <v>0</v>
      </c>
      <c r="W128" s="433">
        <f>'18A'!$AS$129</f>
        <v>0</v>
      </c>
      <c r="X128" s="433">
        <f>'19A'!$AS$129</f>
        <v>0</v>
      </c>
      <c r="Y128" s="433">
        <f>'20A'!$AS$129</f>
        <v>0</v>
      </c>
      <c r="Z128" s="433">
        <f>'21A'!$AS$129</f>
        <v>0</v>
      </c>
      <c r="AA128" s="433">
        <f>'22A'!$AS$129</f>
        <v>0</v>
      </c>
      <c r="AB128" s="433">
        <f>'23A'!$AS$129</f>
        <v>0</v>
      </c>
      <c r="AC128" s="433">
        <f>'24A'!$AS$129</f>
        <v>0</v>
      </c>
      <c r="AD128" s="433">
        <f>'25A'!$AS$129</f>
        <v>0</v>
      </c>
      <c r="AE128" s="433">
        <f>'26A'!$AS$129</f>
        <v>0</v>
      </c>
      <c r="AF128" s="433">
        <f>'27A'!$AS$129</f>
        <v>0</v>
      </c>
      <c r="AG128" s="433">
        <f>'28A'!$AS$129</f>
        <v>0</v>
      </c>
      <c r="AH128" s="433">
        <f>'29A'!$AS$129</f>
        <v>0</v>
      </c>
      <c r="AI128" s="433">
        <f>'30A'!$AS$129</f>
        <v>0</v>
      </c>
    </row>
    <row r="129" spans="1:35" ht="17.399999999999999">
      <c r="A129" s="314"/>
      <c r="B129" s="434" t="str">
        <f>CONCATENATE("V1.0 x ",'1A'!AG$126)</f>
        <v xml:space="preserve">V1.0 x </v>
      </c>
      <c r="C129" s="302" t="s">
        <v>504</v>
      </c>
      <c r="D129" s="309" t="s">
        <v>133</v>
      </c>
      <c r="E129" s="303">
        <f t="shared" si="1"/>
        <v>0</v>
      </c>
      <c r="F129" s="433">
        <f>'1A'!$AT$129</f>
        <v>0</v>
      </c>
      <c r="G129" s="433">
        <f>'2A'!$AT$129</f>
        <v>0</v>
      </c>
      <c r="H129" s="433">
        <f>'3A'!$AT$129</f>
        <v>0</v>
      </c>
      <c r="I129" s="433">
        <f>'4A'!$AT$129</f>
        <v>0</v>
      </c>
      <c r="J129" s="433">
        <f>'5A'!$AT$129</f>
        <v>0</v>
      </c>
      <c r="K129" s="433">
        <f>'6A'!$AT$129</f>
        <v>0</v>
      </c>
      <c r="L129" s="433">
        <f>'7A'!$AT$129</f>
        <v>0</v>
      </c>
      <c r="M129" s="433">
        <f>'8A'!$AT$129</f>
        <v>0</v>
      </c>
      <c r="N129" s="433">
        <f>'9A'!$AT$129</f>
        <v>0</v>
      </c>
      <c r="O129" s="433">
        <f>'10A'!$AT$129</f>
        <v>0</v>
      </c>
      <c r="P129" s="433">
        <f>'11A'!$AT$129</f>
        <v>0</v>
      </c>
      <c r="Q129" s="433">
        <f>'12A'!$AT$129</f>
        <v>0</v>
      </c>
      <c r="R129" s="433">
        <f>'13A'!$AT$129</f>
        <v>0</v>
      </c>
      <c r="S129" s="433">
        <f>'14A'!$AT$129</f>
        <v>0</v>
      </c>
      <c r="T129" s="433">
        <f>'15A'!$AT$129</f>
        <v>0</v>
      </c>
      <c r="U129" s="433">
        <f>'16A'!$AT$129</f>
        <v>0</v>
      </c>
      <c r="V129" s="433">
        <f>'17A'!$AT$129</f>
        <v>0</v>
      </c>
      <c r="W129" s="433">
        <f>'18A'!$AT$129</f>
        <v>0</v>
      </c>
      <c r="X129" s="433">
        <f>'19A'!$AT$129</f>
        <v>0</v>
      </c>
      <c r="Y129" s="433">
        <f>'20A'!$AT$129</f>
        <v>0</v>
      </c>
      <c r="Z129" s="433">
        <f>'21A'!$AT$129</f>
        <v>0</v>
      </c>
      <c r="AA129" s="433">
        <f>'22A'!$AT$129</f>
        <v>0</v>
      </c>
      <c r="AB129" s="433">
        <f>'23A'!$AT$129</f>
        <v>0</v>
      </c>
      <c r="AC129" s="433">
        <f>'24A'!$AT$129</f>
        <v>0</v>
      </c>
      <c r="AD129" s="433">
        <f>'25A'!$AT$129</f>
        <v>0</v>
      </c>
      <c r="AE129" s="433">
        <f>'26A'!$AT$129</f>
        <v>0</v>
      </c>
      <c r="AF129" s="433">
        <f>'27A'!$AT$129</f>
        <v>0</v>
      </c>
      <c r="AG129" s="433">
        <f>'28A'!$AT$129</f>
        <v>0</v>
      </c>
      <c r="AH129" s="433">
        <f>'29A'!$AT$129</f>
        <v>0</v>
      </c>
      <c r="AI129" s="433">
        <f>'30A'!$AT$129</f>
        <v>0</v>
      </c>
    </row>
    <row r="130" spans="1:35" ht="17.399999999999999">
      <c r="A130" s="314"/>
      <c r="B130" s="434" t="str">
        <f>CONCATENATE("V1.0 x ",'1A'!AH$126)</f>
        <v xml:space="preserve">V1.0 x </v>
      </c>
      <c r="C130" s="302" t="s">
        <v>505</v>
      </c>
      <c r="D130" s="309" t="s">
        <v>133</v>
      </c>
      <c r="E130" s="303">
        <f t="shared" si="1"/>
        <v>0</v>
      </c>
      <c r="F130" s="433">
        <f>'1A'!$AU$129</f>
        <v>0</v>
      </c>
      <c r="G130" s="433">
        <f>'2A'!$AU$129</f>
        <v>0</v>
      </c>
      <c r="H130" s="433">
        <f>'3A'!$AU$129</f>
        <v>0</v>
      </c>
      <c r="I130" s="433">
        <f>'4A'!$AU$129</f>
        <v>0</v>
      </c>
      <c r="J130" s="433">
        <f>'5A'!$AU$129</f>
        <v>0</v>
      </c>
      <c r="K130" s="433">
        <f>'6A'!$AU$129</f>
        <v>0</v>
      </c>
      <c r="L130" s="433">
        <f>'7A'!$AU$129</f>
        <v>0</v>
      </c>
      <c r="M130" s="433">
        <f>'8A'!$AU$129</f>
        <v>0</v>
      </c>
      <c r="N130" s="433">
        <f>'9A'!$AU$129</f>
        <v>0</v>
      </c>
      <c r="O130" s="433">
        <f>'10A'!$AU$129</f>
        <v>0</v>
      </c>
      <c r="P130" s="433">
        <f>'11A'!$AU$129</f>
        <v>0</v>
      </c>
      <c r="Q130" s="433">
        <f>'12A'!$AU$129</f>
        <v>0</v>
      </c>
      <c r="R130" s="433">
        <f>'13A'!$AU$129</f>
        <v>0</v>
      </c>
      <c r="S130" s="433">
        <f>'14A'!$AU$129</f>
        <v>0</v>
      </c>
      <c r="T130" s="433">
        <f>'15A'!$AU$129</f>
        <v>0</v>
      </c>
      <c r="U130" s="433">
        <f>'16A'!$AU$129</f>
        <v>0</v>
      </c>
      <c r="V130" s="433">
        <f>'17A'!$AU$129</f>
        <v>0</v>
      </c>
      <c r="W130" s="433">
        <f>'18A'!$AU$129</f>
        <v>0</v>
      </c>
      <c r="X130" s="433">
        <f>'19A'!$AU$129</f>
        <v>0</v>
      </c>
      <c r="Y130" s="433">
        <f>'20A'!$AU$129</f>
        <v>0</v>
      </c>
      <c r="Z130" s="433">
        <f>'21A'!$AU$129</f>
        <v>0</v>
      </c>
      <c r="AA130" s="433">
        <f>'22A'!$AU$129</f>
        <v>0</v>
      </c>
      <c r="AB130" s="433">
        <f>'23A'!$AU$129</f>
        <v>0</v>
      </c>
      <c r="AC130" s="433">
        <f>'24A'!$AU$129</f>
        <v>0</v>
      </c>
      <c r="AD130" s="433">
        <f>'25A'!$AU$129</f>
        <v>0</v>
      </c>
      <c r="AE130" s="433">
        <f>'26A'!$AU$129</f>
        <v>0</v>
      </c>
      <c r="AF130" s="433">
        <f>'27A'!$AU$129</f>
        <v>0</v>
      </c>
      <c r="AG130" s="433">
        <f>'28A'!$AU$129</f>
        <v>0</v>
      </c>
      <c r="AH130" s="433">
        <f>'29A'!$AU$129</f>
        <v>0</v>
      </c>
      <c r="AI130" s="433">
        <f>'30A'!$AU$129</f>
        <v>0</v>
      </c>
    </row>
    <row r="131" spans="1:35" ht="17.399999999999999">
      <c r="A131" s="314"/>
      <c r="B131" s="434" t="str">
        <f>CONCATENATE("V1.1 x ",'1A'!AA$126)</f>
        <v>V1.1 x 16</v>
      </c>
      <c r="C131" s="302" t="s">
        <v>506</v>
      </c>
      <c r="D131" s="309" t="s">
        <v>133</v>
      </c>
      <c r="E131" s="303">
        <f t="shared" si="1"/>
        <v>0</v>
      </c>
      <c r="F131" s="433">
        <f>'1A'!$AN$130</f>
        <v>0</v>
      </c>
      <c r="G131" s="433">
        <f>'2A'!$AN$130</f>
        <v>0</v>
      </c>
      <c r="H131" s="433">
        <f>'3A'!$AN$130</f>
        <v>0</v>
      </c>
      <c r="I131" s="433">
        <f>'4A'!$AN$130</f>
        <v>0</v>
      </c>
      <c r="J131" s="433">
        <f>'5A'!$AN$130</f>
        <v>0</v>
      </c>
      <c r="K131" s="433">
        <f>'6A'!$AN$130</f>
        <v>0</v>
      </c>
      <c r="L131" s="433">
        <f>'7A'!$AN$130</f>
        <v>0</v>
      </c>
      <c r="M131" s="433">
        <f>'8A'!$AN$130</f>
        <v>0</v>
      </c>
      <c r="N131" s="433">
        <f>'9A'!$AN$130</f>
        <v>0</v>
      </c>
      <c r="O131" s="433">
        <f>'10A'!$AN$130</f>
        <v>0</v>
      </c>
      <c r="P131" s="433">
        <f>'11A'!$AN$130</f>
        <v>0</v>
      </c>
      <c r="Q131" s="433">
        <f>'12A'!$AN$130</f>
        <v>0</v>
      </c>
      <c r="R131" s="433">
        <f>'13A'!$AN$130</f>
        <v>0</v>
      </c>
      <c r="S131" s="433">
        <f>'14A'!$AN$130</f>
        <v>0</v>
      </c>
      <c r="T131" s="433">
        <f>'15A'!$AN$130</f>
        <v>0</v>
      </c>
      <c r="U131" s="433">
        <f>'16A'!$AN$130</f>
        <v>0</v>
      </c>
      <c r="V131" s="433">
        <f>'17A'!$AN$130</f>
        <v>0</v>
      </c>
      <c r="W131" s="433">
        <f>'18A'!$AN$130</f>
        <v>0</v>
      </c>
      <c r="X131" s="433">
        <f>'19A'!$AN$130</f>
        <v>0</v>
      </c>
      <c r="Y131" s="433">
        <f>'20A'!$AN$130</f>
        <v>0</v>
      </c>
      <c r="Z131" s="433">
        <f>'21A'!$AN$130</f>
        <v>0</v>
      </c>
      <c r="AA131" s="433">
        <f>'22A'!$AN$130</f>
        <v>0</v>
      </c>
      <c r="AB131" s="433">
        <f>'23A'!$AN$130</f>
        <v>0</v>
      </c>
      <c r="AC131" s="433">
        <f>'24A'!$AN$130</f>
        <v>0</v>
      </c>
      <c r="AD131" s="433">
        <f>'25A'!$AN$130</f>
        <v>0</v>
      </c>
      <c r="AE131" s="433">
        <f>'26A'!$AN$130</f>
        <v>0</v>
      </c>
      <c r="AF131" s="433">
        <f>'27A'!$AN$130</f>
        <v>0</v>
      </c>
      <c r="AG131" s="433">
        <f>'28A'!$AN$130</f>
        <v>0</v>
      </c>
      <c r="AH131" s="433">
        <f>'29A'!$AN$130</f>
        <v>0</v>
      </c>
      <c r="AI131" s="433">
        <f>'30A'!$AN$130</f>
        <v>0</v>
      </c>
    </row>
    <row r="132" spans="1:35" ht="17.399999999999999">
      <c r="A132" s="314"/>
      <c r="B132" s="434" t="str">
        <f>CONCATENATE("V1.1 x ",'1A'!AB$126)</f>
        <v>V1.1 x 20</v>
      </c>
      <c r="C132" s="302" t="s">
        <v>507</v>
      </c>
      <c r="D132" s="309" t="s">
        <v>133</v>
      </c>
      <c r="E132" s="303">
        <f t="shared" si="1"/>
        <v>0</v>
      </c>
      <c r="F132" s="433">
        <f>'1A'!$AO$130</f>
        <v>0</v>
      </c>
      <c r="G132" s="433">
        <f>'2A'!$AO$130</f>
        <v>0</v>
      </c>
      <c r="H132" s="433">
        <f>'3A'!$AO$130</f>
        <v>0</v>
      </c>
      <c r="I132" s="433">
        <f>'4A'!$AO$130</f>
        <v>0</v>
      </c>
      <c r="J132" s="433">
        <f>'5A'!$AO$130</f>
        <v>0</v>
      </c>
      <c r="K132" s="433">
        <f>'6A'!$AO$130</f>
        <v>0</v>
      </c>
      <c r="L132" s="433">
        <f>'7A'!$AO$130</f>
        <v>0</v>
      </c>
      <c r="M132" s="433">
        <f>'8A'!$AO$130</f>
        <v>0</v>
      </c>
      <c r="N132" s="433">
        <f>'9A'!$AO$130</f>
        <v>0</v>
      </c>
      <c r="O132" s="433">
        <f>'10A'!$AO$130</f>
        <v>0</v>
      </c>
      <c r="P132" s="433">
        <f>'11A'!$AO$130</f>
        <v>0</v>
      </c>
      <c r="Q132" s="433">
        <f>'12A'!$AO$130</f>
        <v>0</v>
      </c>
      <c r="R132" s="433">
        <f>'13A'!$AO$130</f>
        <v>0</v>
      </c>
      <c r="S132" s="433">
        <f>'14A'!$AO$130</f>
        <v>0</v>
      </c>
      <c r="T132" s="433">
        <f>'15A'!$AO$130</f>
        <v>0</v>
      </c>
      <c r="U132" s="433">
        <f>'16A'!$AO$130</f>
        <v>0</v>
      </c>
      <c r="V132" s="433">
        <f>'17A'!$AO$130</f>
        <v>0</v>
      </c>
      <c r="W132" s="433">
        <f>'18A'!$AO$130</f>
        <v>0</v>
      </c>
      <c r="X132" s="433">
        <f>'19A'!$AO$130</f>
        <v>0</v>
      </c>
      <c r="Y132" s="433">
        <f>'20A'!$AO$130</f>
        <v>0</v>
      </c>
      <c r="Z132" s="433">
        <f>'21A'!$AO$130</f>
        <v>0</v>
      </c>
      <c r="AA132" s="433">
        <f>'22A'!$AO$130</f>
        <v>0</v>
      </c>
      <c r="AB132" s="433">
        <f>'23A'!$AO$130</f>
        <v>0</v>
      </c>
      <c r="AC132" s="433">
        <f>'24A'!$AO$130</f>
        <v>0</v>
      </c>
      <c r="AD132" s="433">
        <f>'25A'!$AO$130</f>
        <v>0</v>
      </c>
      <c r="AE132" s="433">
        <f>'26A'!$AO$130</f>
        <v>0</v>
      </c>
      <c r="AF132" s="433">
        <f>'27A'!$AO$130</f>
        <v>0</v>
      </c>
      <c r="AG132" s="433">
        <f>'28A'!$AO$130</f>
        <v>0</v>
      </c>
      <c r="AH132" s="433">
        <f>'29A'!$AO$130</f>
        <v>0</v>
      </c>
      <c r="AI132" s="433">
        <f>'30A'!$AO$130</f>
        <v>0</v>
      </c>
    </row>
    <row r="133" spans="1:35" ht="17.399999999999999">
      <c r="A133" s="314"/>
      <c r="B133" s="434" t="str">
        <f>CONCATENATE("V1.1 x ",'1A'!AC$126)</f>
        <v>V1.1 x 25</v>
      </c>
      <c r="C133" s="302" t="s">
        <v>508</v>
      </c>
      <c r="D133" s="309" t="s">
        <v>133</v>
      </c>
      <c r="E133" s="303">
        <f t="shared" si="1"/>
        <v>0</v>
      </c>
      <c r="F133" s="433">
        <f>'1A'!$AP$130</f>
        <v>0</v>
      </c>
      <c r="G133" s="433">
        <f>'2A'!$AP$130</f>
        <v>0</v>
      </c>
      <c r="H133" s="433">
        <f>'3A'!$AP$130</f>
        <v>0</v>
      </c>
      <c r="I133" s="433">
        <f>'4A'!$AP$130</f>
        <v>0</v>
      </c>
      <c r="J133" s="433">
        <f>'5A'!$AP$130</f>
        <v>0</v>
      </c>
      <c r="K133" s="433">
        <f>'6A'!$AP$130</f>
        <v>0</v>
      </c>
      <c r="L133" s="433">
        <f>'7A'!$AP$130</f>
        <v>0</v>
      </c>
      <c r="M133" s="433">
        <f>'8A'!$AP$130</f>
        <v>0</v>
      </c>
      <c r="N133" s="433">
        <f>'9A'!$AP$130</f>
        <v>0</v>
      </c>
      <c r="O133" s="433">
        <f>'10A'!$AP$130</f>
        <v>0</v>
      </c>
      <c r="P133" s="433">
        <f>'11A'!$AP$130</f>
        <v>0</v>
      </c>
      <c r="Q133" s="433">
        <f>'12A'!$AP$130</f>
        <v>0</v>
      </c>
      <c r="R133" s="433">
        <f>'13A'!$AP$130</f>
        <v>0</v>
      </c>
      <c r="S133" s="433">
        <f>'14A'!$AP$130</f>
        <v>0</v>
      </c>
      <c r="T133" s="433">
        <f>'15A'!$AP$130</f>
        <v>0</v>
      </c>
      <c r="U133" s="433">
        <f>'16A'!$AP$130</f>
        <v>0</v>
      </c>
      <c r="V133" s="433">
        <f>'17A'!$AP$130</f>
        <v>0</v>
      </c>
      <c r="W133" s="433">
        <f>'18A'!$AP$130</f>
        <v>0</v>
      </c>
      <c r="X133" s="433">
        <f>'19A'!$AP$130</f>
        <v>0</v>
      </c>
      <c r="Y133" s="433">
        <f>'20A'!$AP$130</f>
        <v>0</v>
      </c>
      <c r="Z133" s="433">
        <f>'21A'!$AP$130</f>
        <v>0</v>
      </c>
      <c r="AA133" s="433">
        <f>'22A'!$AP$130</f>
        <v>0</v>
      </c>
      <c r="AB133" s="433">
        <f>'23A'!$AP$130</f>
        <v>0</v>
      </c>
      <c r="AC133" s="433">
        <f>'24A'!$AP$130</f>
        <v>0</v>
      </c>
      <c r="AD133" s="433">
        <f>'25A'!$AP$130</f>
        <v>0</v>
      </c>
      <c r="AE133" s="433">
        <f>'26A'!$AP$130</f>
        <v>0</v>
      </c>
      <c r="AF133" s="433">
        <f>'27A'!$AP$130</f>
        <v>0</v>
      </c>
      <c r="AG133" s="433">
        <f>'28A'!$AP$130</f>
        <v>0</v>
      </c>
      <c r="AH133" s="433">
        <f>'29A'!$AP$130</f>
        <v>0</v>
      </c>
      <c r="AI133" s="433">
        <f>'30A'!$AP$130</f>
        <v>0</v>
      </c>
    </row>
    <row r="134" spans="1:35" ht="17.399999999999999">
      <c r="A134" s="314"/>
      <c r="B134" s="434" t="str">
        <f>CONCATENATE("V1.1 x ",'1A'!AD$126)</f>
        <v>V1.1 x 30</v>
      </c>
      <c r="C134" s="302" t="s">
        <v>295</v>
      </c>
      <c r="D134" s="309" t="s">
        <v>133</v>
      </c>
      <c r="E134" s="303">
        <f t="shared" si="1"/>
        <v>0</v>
      </c>
      <c r="F134" s="433">
        <f>'1A'!$AQ$130</f>
        <v>0</v>
      </c>
      <c r="G134" s="433">
        <f>'2A'!$AQ$130</f>
        <v>0</v>
      </c>
      <c r="H134" s="433">
        <f>'3A'!$AQ$130</f>
        <v>0</v>
      </c>
      <c r="I134" s="433">
        <f>'4A'!$AQ$130</f>
        <v>0</v>
      </c>
      <c r="J134" s="433">
        <f>'5A'!$AQ$130</f>
        <v>0</v>
      </c>
      <c r="K134" s="433">
        <f>'6A'!$AQ$130</f>
        <v>0</v>
      </c>
      <c r="L134" s="433">
        <f>'7A'!$AQ$130</f>
        <v>0</v>
      </c>
      <c r="M134" s="433">
        <f>'8A'!$AQ$130</f>
        <v>0</v>
      </c>
      <c r="N134" s="433">
        <f>'9A'!$AQ$130</f>
        <v>0</v>
      </c>
      <c r="O134" s="433">
        <f>'10A'!$AQ$130</f>
        <v>0</v>
      </c>
      <c r="P134" s="433">
        <f>'11A'!$AQ$130</f>
        <v>0</v>
      </c>
      <c r="Q134" s="433">
        <f>'12A'!$AQ$130</f>
        <v>0</v>
      </c>
      <c r="R134" s="433">
        <f>'13A'!$AQ$130</f>
        <v>0</v>
      </c>
      <c r="S134" s="433">
        <f>'14A'!$AQ$130</f>
        <v>0</v>
      </c>
      <c r="T134" s="433">
        <f>'15A'!$AQ$130</f>
        <v>0</v>
      </c>
      <c r="U134" s="433">
        <f>'16A'!$AQ$130</f>
        <v>0</v>
      </c>
      <c r="V134" s="433">
        <f>'17A'!$AQ$130</f>
        <v>0</v>
      </c>
      <c r="W134" s="433">
        <f>'18A'!$AQ$130</f>
        <v>0</v>
      </c>
      <c r="X134" s="433">
        <f>'19A'!$AQ$130</f>
        <v>0</v>
      </c>
      <c r="Y134" s="433">
        <f>'20A'!$AQ$130</f>
        <v>0</v>
      </c>
      <c r="Z134" s="433">
        <f>'21A'!$AQ$130</f>
        <v>0</v>
      </c>
      <c r="AA134" s="433">
        <f>'22A'!$AQ$130</f>
        <v>0</v>
      </c>
      <c r="AB134" s="433">
        <f>'23A'!$AQ$130</f>
        <v>0</v>
      </c>
      <c r="AC134" s="433">
        <f>'24A'!$AQ$130</f>
        <v>0</v>
      </c>
      <c r="AD134" s="433">
        <f>'25A'!$AQ$130</f>
        <v>0</v>
      </c>
      <c r="AE134" s="433">
        <f>'26A'!$AQ$130</f>
        <v>0</v>
      </c>
      <c r="AF134" s="433">
        <f>'27A'!$AQ$130</f>
        <v>0</v>
      </c>
      <c r="AG134" s="433">
        <f>'28A'!$AQ$130</f>
        <v>0</v>
      </c>
      <c r="AH134" s="433">
        <f>'29A'!$AQ$130</f>
        <v>0</v>
      </c>
      <c r="AI134" s="433">
        <f>'30A'!$AQ$130</f>
        <v>0</v>
      </c>
    </row>
    <row r="135" spans="1:35" ht="17.399999999999999">
      <c r="A135" s="314"/>
      <c r="B135" s="434" t="str">
        <f>CONCATENATE("V1.1 x ",'1A'!AE$126)</f>
        <v>V1.1 x 40</v>
      </c>
      <c r="C135" s="302" t="s">
        <v>254</v>
      </c>
      <c r="D135" s="309" t="s">
        <v>133</v>
      </c>
      <c r="E135" s="303">
        <f t="shared" si="1"/>
        <v>0</v>
      </c>
      <c r="F135" s="433">
        <f>'1A'!$AR$130</f>
        <v>0</v>
      </c>
      <c r="G135" s="433">
        <f>'2A'!$AR$130</f>
        <v>0</v>
      </c>
      <c r="H135" s="433">
        <f>'3A'!$AR$130</f>
        <v>0</v>
      </c>
      <c r="I135" s="433">
        <f>'4A'!$AR$130</f>
        <v>0</v>
      </c>
      <c r="J135" s="433">
        <f>'5A'!$AR$130</f>
        <v>0</v>
      </c>
      <c r="K135" s="433">
        <f>'6A'!$AR$130</f>
        <v>0</v>
      </c>
      <c r="L135" s="433">
        <f>'7A'!$AR$130</f>
        <v>0</v>
      </c>
      <c r="M135" s="433">
        <f>'8A'!$AR$130</f>
        <v>0</v>
      </c>
      <c r="N135" s="433">
        <f>'9A'!$AR$130</f>
        <v>0</v>
      </c>
      <c r="O135" s="433">
        <f>'10A'!$AR$130</f>
        <v>0</v>
      </c>
      <c r="P135" s="433">
        <f>'11A'!$AR$130</f>
        <v>0</v>
      </c>
      <c r="Q135" s="433">
        <f>'12A'!$AR$130</f>
        <v>0</v>
      </c>
      <c r="R135" s="433">
        <f>'13A'!$AR$130</f>
        <v>0</v>
      </c>
      <c r="S135" s="433">
        <f>'14A'!$AR$130</f>
        <v>0</v>
      </c>
      <c r="T135" s="433">
        <f>'15A'!$AR$130</f>
        <v>0</v>
      </c>
      <c r="U135" s="433">
        <f>'16A'!$AR$130</f>
        <v>0</v>
      </c>
      <c r="V135" s="433">
        <f>'17A'!$AR$130</f>
        <v>0</v>
      </c>
      <c r="W135" s="433">
        <f>'18A'!$AR$130</f>
        <v>0</v>
      </c>
      <c r="X135" s="433">
        <f>'19A'!$AR$130</f>
        <v>0</v>
      </c>
      <c r="Y135" s="433">
        <f>'20A'!$AR$130</f>
        <v>0</v>
      </c>
      <c r="Z135" s="433">
        <f>'21A'!$AR$130</f>
        <v>0</v>
      </c>
      <c r="AA135" s="433">
        <f>'22A'!$AR$130</f>
        <v>0</v>
      </c>
      <c r="AB135" s="433">
        <f>'23A'!$AR$130</f>
        <v>0</v>
      </c>
      <c r="AC135" s="433">
        <f>'24A'!$AR$130</f>
        <v>0</v>
      </c>
      <c r="AD135" s="433">
        <f>'25A'!$AR$130</f>
        <v>0</v>
      </c>
      <c r="AE135" s="433">
        <f>'26A'!$AR$130</f>
        <v>0</v>
      </c>
      <c r="AF135" s="433">
        <f>'27A'!$AR$130</f>
        <v>0</v>
      </c>
      <c r="AG135" s="433">
        <f>'28A'!$AR$130</f>
        <v>0</v>
      </c>
      <c r="AH135" s="433">
        <f>'29A'!$AR$130</f>
        <v>0</v>
      </c>
      <c r="AI135" s="433">
        <f>'30A'!$AR$130</f>
        <v>0</v>
      </c>
    </row>
    <row r="136" spans="1:35" ht="17.399999999999999">
      <c r="A136" s="314"/>
      <c r="B136" s="434" t="str">
        <f>CONCATENATE("V1.1 x ",'1A'!AF$126)</f>
        <v>V1.1 x 50</v>
      </c>
      <c r="C136" s="302" t="s">
        <v>509</v>
      </c>
      <c r="D136" s="309" t="s">
        <v>133</v>
      </c>
      <c r="E136" s="303">
        <f t="shared" si="1"/>
        <v>0</v>
      </c>
      <c r="F136" s="433">
        <f>'1A'!$AS$130</f>
        <v>0</v>
      </c>
      <c r="G136" s="433">
        <f>'2A'!$AS$130</f>
        <v>0</v>
      </c>
      <c r="H136" s="433">
        <f>'3A'!$AS$130</f>
        <v>0</v>
      </c>
      <c r="I136" s="433">
        <f>'4A'!$AS$130</f>
        <v>0</v>
      </c>
      <c r="J136" s="433">
        <f>'5A'!$AS$130</f>
        <v>0</v>
      </c>
      <c r="K136" s="433">
        <f>'6A'!$AS$130</f>
        <v>0</v>
      </c>
      <c r="L136" s="433">
        <f>'7A'!$AS$130</f>
        <v>0</v>
      </c>
      <c r="M136" s="433">
        <f>'8A'!$AS$130</f>
        <v>0</v>
      </c>
      <c r="N136" s="433">
        <f>'9A'!$AS$130</f>
        <v>0</v>
      </c>
      <c r="O136" s="433">
        <f>'10A'!$AS$130</f>
        <v>0</v>
      </c>
      <c r="P136" s="433">
        <f>'11A'!$AS$130</f>
        <v>0</v>
      </c>
      <c r="Q136" s="433">
        <f>'12A'!$AS$130</f>
        <v>0</v>
      </c>
      <c r="R136" s="433">
        <f>'13A'!$AS$130</f>
        <v>0</v>
      </c>
      <c r="S136" s="433">
        <f>'14A'!$AS$130</f>
        <v>0</v>
      </c>
      <c r="T136" s="433">
        <f>'15A'!$AS$130</f>
        <v>0</v>
      </c>
      <c r="U136" s="433">
        <f>'16A'!$AS$130</f>
        <v>0</v>
      </c>
      <c r="V136" s="433">
        <f>'17A'!$AS$130</f>
        <v>0</v>
      </c>
      <c r="W136" s="433">
        <f>'18A'!$AS$130</f>
        <v>0</v>
      </c>
      <c r="X136" s="433">
        <f>'19A'!$AS$130</f>
        <v>0</v>
      </c>
      <c r="Y136" s="433">
        <f>'20A'!$AS$130</f>
        <v>0</v>
      </c>
      <c r="Z136" s="433">
        <f>'21A'!$AS$130</f>
        <v>0</v>
      </c>
      <c r="AA136" s="433">
        <f>'22A'!$AS$130</f>
        <v>0</v>
      </c>
      <c r="AB136" s="433">
        <f>'23A'!$AS$130</f>
        <v>0</v>
      </c>
      <c r="AC136" s="433">
        <f>'24A'!$AS$130</f>
        <v>0</v>
      </c>
      <c r="AD136" s="433">
        <f>'25A'!$AS$130</f>
        <v>0</v>
      </c>
      <c r="AE136" s="433">
        <f>'26A'!$AS$130</f>
        <v>0</v>
      </c>
      <c r="AF136" s="433">
        <f>'27A'!$AS$130</f>
        <v>0</v>
      </c>
      <c r="AG136" s="433">
        <f>'28A'!$AS$130</f>
        <v>0</v>
      </c>
      <c r="AH136" s="433">
        <f>'29A'!$AS$130</f>
        <v>0</v>
      </c>
      <c r="AI136" s="433">
        <f>'30A'!$AS$130</f>
        <v>0</v>
      </c>
    </row>
    <row r="137" spans="1:35" ht="17.399999999999999">
      <c r="A137" s="314"/>
      <c r="B137" s="434" t="str">
        <f>CONCATENATE("V1.1 x ",'1A'!AG$126)</f>
        <v xml:space="preserve">V1.1 x </v>
      </c>
      <c r="C137" s="302" t="s">
        <v>510</v>
      </c>
      <c r="D137" s="309" t="s">
        <v>133</v>
      </c>
      <c r="E137" s="303">
        <f t="shared" si="1"/>
        <v>0</v>
      </c>
      <c r="F137" s="433">
        <f>'1A'!$AT$130</f>
        <v>0</v>
      </c>
      <c r="G137" s="433">
        <f>'2A'!$AT$130</f>
        <v>0</v>
      </c>
      <c r="H137" s="433">
        <f>'3A'!$AT$130</f>
        <v>0</v>
      </c>
      <c r="I137" s="433">
        <f>'4A'!$AT$130</f>
        <v>0</v>
      </c>
      <c r="J137" s="433">
        <f>'5A'!$AT$130</f>
        <v>0</v>
      </c>
      <c r="K137" s="433">
        <f>'6A'!$AT$130</f>
        <v>0</v>
      </c>
      <c r="L137" s="433">
        <f>'7A'!$AT$130</f>
        <v>0</v>
      </c>
      <c r="M137" s="433">
        <f>'8A'!$AT$130</f>
        <v>0</v>
      </c>
      <c r="N137" s="433">
        <f>'9A'!$AT$130</f>
        <v>0</v>
      </c>
      <c r="O137" s="433">
        <f>'10A'!$AT$130</f>
        <v>0</v>
      </c>
      <c r="P137" s="433">
        <f>'11A'!$AT$130</f>
        <v>0</v>
      </c>
      <c r="Q137" s="433">
        <f>'12A'!$AT$130</f>
        <v>0</v>
      </c>
      <c r="R137" s="433">
        <f>'13A'!$AT$130</f>
        <v>0</v>
      </c>
      <c r="S137" s="433">
        <f>'14A'!$AT$130</f>
        <v>0</v>
      </c>
      <c r="T137" s="433">
        <f>'15A'!$AT$130</f>
        <v>0</v>
      </c>
      <c r="U137" s="433">
        <f>'16A'!$AT$130</f>
        <v>0</v>
      </c>
      <c r="V137" s="433">
        <f>'17A'!$AT$130</f>
        <v>0</v>
      </c>
      <c r="W137" s="433">
        <f>'18A'!$AT$130</f>
        <v>0</v>
      </c>
      <c r="X137" s="433">
        <f>'19A'!$AT$130</f>
        <v>0</v>
      </c>
      <c r="Y137" s="433">
        <f>'20A'!$AT$130</f>
        <v>0</v>
      </c>
      <c r="Z137" s="433">
        <f>'21A'!$AT$130</f>
        <v>0</v>
      </c>
      <c r="AA137" s="433">
        <f>'22A'!$AT$130</f>
        <v>0</v>
      </c>
      <c r="AB137" s="433">
        <f>'23A'!$AT$130</f>
        <v>0</v>
      </c>
      <c r="AC137" s="433">
        <f>'24A'!$AT$130</f>
        <v>0</v>
      </c>
      <c r="AD137" s="433">
        <f>'25A'!$AT$130</f>
        <v>0</v>
      </c>
      <c r="AE137" s="433">
        <f>'26A'!$AT$130</f>
        <v>0</v>
      </c>
      <c r="AF137" s="433">
        <f>'27A'!$AT$130</f>
        <v>0</v>
      </c>
      <c r="AG137" s="433">
        <f>'28A'!$AT$130</f>
        <v>0</v>
      </c>
      <c r="AH137" s="433">
        <f>'29A'!$AT$130</f>
        <v>0</v>
      </c>
      <c r="AI137" s="433">
        <f>'30A'!$AT$130</f>
        <v>0</v>
      </c>
    </row>
    <row r="138" spans="1:35" ht="17.399999999999999">
      <c r="A138" s="314"/>
      <c r="B138" s="434" t="str">
        <f>CONCATENATE("V1.1 x ",'1A'!AH$126)</f>
        <v xml:space="preserve">V1.1 x </v>
      </c>
      <c r="C138" s="302" t="s">
        <v>511</v>
      </c>
      <c r="D138" s="309" t="s">
        <v>133</v>
      </c>
      <c r="E138" s="303">
        <f t="shared" si="1"/>
        <v>0</v>
      </c>
      <c r="F138" s="433">
        <f>'1A'!$AU$130</f>
        <v>0</v>
      </c>
      <c r="G138" s="433">
        <f>'2A'!$AU$130</f>
        <v>0</v>
      </c>
      <c r="H138" s="433">
        <f>'3A'!$AU$130</f>
        <v>0</v>
      </c>
      <c r="I138" s="433">
        <f>'4A'!$AU$130</f>
        <v>0</v>
      </c>
      <c r="J138" s="433">
        <f>'5A'!$AU$130</f>
        <v>0</v>
      </c>
      <c r="K138" s="433">
        <f>'6A'!$AU$130</f>
        <v>0</v>
      </c>
      <c r="L138" s="433">
        <f>'7A'!$AU$130</f>
        <v>0</v>
      </c>
      <c r="M138" s="433">
        <f>'8A'!$AU$130</f>
        <v>0</v>
      </c>
      <c r="N138" s="433">
        <f>'9A'!$AU$130</f>
        <v>0</v>
      </c>
      <c r="O138" s="433">
        <f>'10A'!$AU$130</f>
        <v>0</v>
      </c>
      <c r="P138" s="433">
        <f>'11A'!$AU$130</f>
        <v>0</v>
      </c>
      <c r="Q138" s="433">
        <f>'12A'!$AU$130</f>
        <v>0</v>
      </c>
      <c r="R138" s="433">
        <f>'13A'!$AU$130</f>
        <v>0</v>
      </c>
      <c r="S138" s="433">
        <f>'14A'!$AU$130</f>
        <v>0</v>
      </c>
      <c r="T138" s="433">
        <f>'15A'!$AU$130</f>
        <v>0</v>
      </c>
      <c r="U138" s="433">
        <f>'16A'!$AU$130</f>
        <v>0</v>
      </c>
      <c r="V138" s="433">
        <f>'17A'!$AU$130</f>
        <v>0</v>
      </c>
      <c r="W138" s="433">
        <f>'18A'!$AU$130</f>
        <v>0</v>
      </c>
      <c r="X138" s="433">
        <f>'19A'!$AU$130</f>
        <v>0</v>
      </c>
      <c r="Y138" s="433">
        <f>'20A'!$AU$130</f>
        <v>0</v>
      </c>
      <c r="Z138" s="433">
        <f>'21A'!$AU$130</f>
        <v>0</v>
      </c>
      <c r="AA138" s="433">
        <f>'22A'!$AU$130</f>
        <v>0</v>
      </c>
      <c r="AB138" s="433">
        <f>'23A'!$AU$130</f>
        <v>0</v>
      </c>
      <c r="AC138" s="433">
        <f>'24A'!$AU$130</f>
        <v>0</v>
      </c>
      <c r="AD138" s="433">
        <f>'25A'!$AU$130</f>
        <v>0</v>
      </c>
      <c r="AE138" s="433">
        <f>'26A'!$AU$130</f>
        <v>0</v>
      </c>
      <c r="AF138" s="433">
        <f>'27A'!$AU$130</f>
        <v>0</v>
      </c>
      <c r="AG138" s="433">
        <f>'28A'!$AU$130</f>
        <v>0</v>
      </c>
      <c r="AH138" s="433">
        <f>'29A'!$AU$130</f>
        <v>0</v>
      </c>
      <c r="AI138" s="433">
        <f>'30A'!$AU$130</f>
        <v>0</v>
      </c>
    </row>
    <row r="139" spans="1:35" ht="17.399999999999999">
      <c r="A139" s="314"/>
      <c r="B139" s="434" t="str">
        <f>CONCATENATE("V1.2 x ",'1A'!AA$126)</f>
        <v>V1.2 x 16</v>
      </c>
      <c r="C139" s="302" t="s">
        <v>512</v>
      </c>
      <c r="D139" s="309" t="s">
        <v>133</v>
      </c>
      <c r="E139" s="303">
        <f t="shared" si="1"/>
        <v>0</v>
      </c>
      <c r="F139" s="433">
        <f>'1A'!$AN$131</f>
        <v>0</v>
      </c>
      <c r="G139" s="433">
        <f>'2A'!$AN$131</f>
        <v>0</v>
      </c>
      <c r="H139" s="433">
        <f>'3A'!$AN$131</f>
        <v>0</v>
      </c>
      <c r="I139" s="433">
        <f>'4A'!$AN$131</f>
        <v>0</v>
      </c>
      <c r="J139" s="433">
        <f>'5A'!$AN$131</f>
        <v>0</v>
      </c>
      <c r="K139" s="433">
        <f>'6A'!$AN$131</f>
        <v>0</v>
      </c>
      <c r="L139" s="433">
        <f>'7A'!$AN$131</f>
        <v>0</v>
      </c>
      <c r="M139" s="433">
        <f>'8A'!$AN$131</f>
        <v>0</v>
      </c>
      <c r="N139" s="433">
        <f>'9A'!$AN$131</f>
        <v>0</v>
      </c>
      <c r="O139" s="433">
        <f>'10A'!$AN$131</f>
        <v>0</v>
      </c>
      <c r="P139" s="433">
        <f>'11A'!$AN$131</f>
        <v>0</v>
      </c>
      <c r="Q139" s="433">
        <f>'12A'!$AN$131</f>
        <v>0</v>
      </c>
      <c r="R139" s="433">
        <f>'13A'!$AN$131</f>
        <v>0</v>
      </c>
      <c r="S139" s="433">
        <f>'14A'!$AN$131</f>
        <v>0</v>
      </c>
      <c r="T139" s="433">
        <f>'15A'!$AN$131</f>
        <v>0</v>
      </c>
      <c r="U139" s="433">
        <f>'16A'!$AN$131</f>
        <v>0</v>
      </c>
      <c r="V139" s="433">
        <f>'17A'!$AN$131</f>
        <v>0</v>
      </c>
      <c r="W139" s="433">
        <f>'18A'!$AN$131</f>
        <v>0</v>
      </c>
      <c r="X139" s="433">
        <f>'19A'!$AN$131</f>
        <v>0</v>
      </c>
      <c r="Y139" s="433">
        <f>'20A'!$AN$131</f>
        <v>0</v>
      </c>
      <c r="Z139" s="433">
        <f>'21A'!$AN$131</f>
        <v>0</v>
      </c>
      <c r="AA139" s="433">
        <f>'22A'!$AN$131</f>
        <v>0</v>
      </c>
      <c r="AB139" s="433">
        <f>'23A'!$AN$131</f>
        <v>0</v>
      </c>
      <c r="AC139" s="433">
        <f>'24A'!$AN$131</f>
        <v>0</v>
      </c>
      <c r="AD139" s="433">
        <f>'25A'!$AN$131</f>
        <v>0</v>
      </c>
      <c r="AE139" s="433">
        <f>'26A'!$AN$131</f>
        <v>0</v>
      </c>
      <c r="AF139" s="433">
        <f>'27A'!$AN$131</f>
        <v>0</v>
      </c>
      <c r="AG139" s="433">
        <f>'28A'!$AN$131</f>
        <v>0</v>
      </c>
      <c r="AH139" s="433">
        <f>'29A'!$AN$131</f>
        <v>0</v>
      </c>
      <c r="AI139" s="433">
        <f>'30A'!$AN$131</f>
        <v>0</v>
      </c>
    </row>
    <row r="140" spans="1:35" ht="17.399999999999999">
      <c r="A140" s="314"/>
      <c r="B140" s="434" t="str">
        <f>CONCATENATE("V1.2 x ",'1A'!AB$126)</f>
        <v>V1.2 x 20</v>
      </c>
      <c r="C140" s="302" t="s">
        <v>513</v>
      </c>
      <c r="D140" s="309" t="s">
        <v>133</v>
      </c>
      <c r="E140" s="303">
        <f t="shared" ref="E140:E203" si="2">SUM(F140:AI140)</f>
        <v>0</v>
      </c>
      <c r="F140" s="433">
        <f>'1A'!$AO$131</f>
        <v>0</v>
      </c>
      <c r="G140" s="433">
        <f>'2A'!$AO$131</f>
        <v>0</v>
      </c>
      <c r="H140" s="433">
        <f>'3A'!$AO$131</f>
        <v>0</v>
      </c>
      <c r="I140" s="433">
        <f>'4A'!$AO$131</f>
        <v>0</v>
      </c>
      <c r="J140" s="433">
        <f>'5A'!$AO$131</f>
        <v>0</v>
      </c>
      <c r="K140" s="433">
        <f>'6A'!$AO$131</f>
        <v>0</v>
      </c>
      <c r="L140" s="433">
        <f>'7A'!$AO$131</f>
        <v>0</v>
      </c>
      <c r="M140" s="433">
        <f>'8A'!$AO$131</f>
        <v>0</v>
      </c>
      <c r="N140" s="433">
        <f>'9A'!$AO$131</f>
        <v>0</v>
      </c>
      <c r="O140" s="433">
        <f>'10A'!$AO$131</f>
        <v>0</v>
      </c>
      <c r="P140" s="433">
        <f>'11A'!$AO$131</f>
        <v>0</v>
      </c>
      <c r="Q140" s="433">
        <f>'12A'!$AO$131</f>
        <v>0</v>
      </c>
      <c r="R140" s="433">
        <f>'13A'!$AO$131</f>
        <v>0</v>
      </c>
      <c r="S140" s="433">
        <f>'14A'!$AO$131</f>
        <v>0</v>
      </c>
      <c r="T140" s="433">
        <f>'15A'!$AO$131</f>
        <v>0</v>
      </c>
      <c r="U140" s="433">
        <f>'16A'!$AO$131</f>
        <v>0</v>
      </c>
      <c r="V140" s="433">
        <f>'17A'!$AO$131</f>
        <v>0</v>
      </c>
      <c r="W140" s="433">
        <f>'18A'!$AO$131</f>
        <v>0</v>
      </c>
      <c r="X140" s="433">
        <f>'19A'!$AO$131</f>
        <v>0</v>
      </c>
      <c r="Y140" s="433">
        <f>'20A'!$AO$131</f>
        <v>0</v>
      </c>
      <c r="Z140" s="433">
        <f>'21A'!$AO$131</f>
        <v>0</v>
      </c>
      <c r="AA140" s="433">
        <f>'22A'!$AO$131</f>
        <v>0</v>
      </c>
      <c r="AB140" s="433">
        <f>'23A'!$AO$131</f>
        <v>0</v>
      </c>
      <c r="AC140" s="433">
        <f>'24A'!$AO$131</f>
        <v>0</v>
      </c>
      <c r="AD140" s="433">
        <f>'25A'!$AO$131</f>
        <v>0</v>
      </c>
      <c r="AE140" s="433">
        <f>'26A'!$AO$131</f>
        <v>0</v>
      </c>
      <c r="AF140" s="433">
        <f>'27A'!$AO$131</f>
        <v>0</v>
      </c>
      <c r="AG140" s="433">
        <f>'28A'!$AO$131</f>
        <v>0</v>
      </c>
      <c r="AH140" s="433">
        <f>'29A'!$AO$131</f>
        <v>0</v>
      </c>
      <c r="AI140" s="433">
        <f>'30A'!$AO$131</f>
        <v>0</v>
      </c>
    </row>
    <row r="141" spans="1:35" ht="17.399999999999999">
      <c r="A141" s="314"/>
      <c r="B141" s="434" t="str">
        <f>CONCATENATE("V1.2 x ",'1A'!AC$126)</f>
        <v>V1.2 x 25</v>
      </c>
      <c r="C141" s="302" t="s">
        <v>514</v>
      </c>
      <c r="D141" s="309" t="s">
        <v>133</v>
      </c>
      <c r="E141" s="303">
        <f t="shared" si="2"/>
        <v>0</v>
      </c>
      <c r="F141" s="433">
        <f>'1A'!$AP$131</f>
        <v>0</v>
      </c>
      <c r="G141" s="433">
        <f>'2A'!$AP$131</f>
        <v>0</v>
      </c>
      <c r="H141" s="433">
        <f>'3A'!$AP$131</f>
        <v>0</v>
      </c>
      <c r="I141" s="433">
        <f>'4A'!$AP$131</f>
        <v>0</v>
      </c>
      <c r="J141" s="433">
        <f>'5A'!$AP$131</f>
        <v>0</v>
      </c>
      <c r="K141" s="433">
        <f>'6A'!$AP$131</f>
        <v>0</v>
      </c>
      <c r="L141" s="433">
        <f>'7A'!$AP$131</f>
        <v>0</v>
      </c>
      <c r="M141" s="433">
        <f>'8A'!$AP$131</f>
        <v>0</v>
      </c>
      <c r="N141" s="433">
        <f>'9A'!$AP$131</f>
        <v>0</v>
      </c>
      <c r="O141" s="433">
        <f>'10A'!$AP$131</f>
        <v>0</v>
      </c>
      <c r="P141" s="433">
        <f>'11A'!$AP$131</f>
        <v>0</v>
      </c>
      <c r="Q141" s="433">
        <f>'12A'!$AP$131</f>
        <v>0</v>
      </c>
      <c r="R141" s="433">
        <f>'13A'!$AP$131</f>
        <v>0</v>
      </c>
      <c r="S141" s="433">
        <f>'14A'!$AP$131</f>
        <v>0</v>
      </c>
      <c r="T141" s="433">
        <f>'15A'!$AP$131</f>
        <v>0</v>
      </c>
      <c r="U141" s="433">
        <f>'16A'!$AP$131</f>
        <v>0</v>
      </c>
      <c r="V141" s="433">
        <f>'17A'!$AP$131</f>
        <v>0</v>
      </c>
      <c r="W141" s="433">
        <f>'18A'!$AP$131</f>
        <v>0</v>
      </c>
      <c r="X141" s="433">
        <f>'19A'!$AP$131</f>
        <v>0</v>
      </c>
      <c r="Y141" s="433">
        <f>'20A'!$AP$131</f>
        <v>0</v>
      </c>
      <c r="Z141" s="433">
        <f>'21A'!$AP$131</f>
        <v>0</v>
      </c>
      <c r="AA141" s="433">
        <f>'22A'!$AP$131</f>
        <v>0</v>
      </c>
      <c r="AB141" s="433">
        <f>'23A'!$AP$131</f>
        <v>0</v>
      </c>
      <c r="AC141" s="433">
        <f>'24A'!$AP$131</f>
        <v>0</v>
      </c>
      <c r="AD141" s="433">
        <f>'25A'!$AP$131</f>
        <v>0</v>
      </c>
      <c r="AE141" s="433">
        <f>'26A'!$AP$131</f>
        <v>0</v>
      </c>
      <c r="AF141" s="433">
        <f>'27A'!$AP$131</f>
        <v>0</v>
      </c>
      <c r="AG141" s="433">
        <f>'28A'!$AP$131</f>
        <v>0</v>
      </c>
      <c r="AH141" s="433">
        <f>'29A'!$AP$131</f>
        <v>0</v>
      </c>
      <c r="AI141" s="433">
        <f>'30A'!$AP$131</f>
        <v>0</v>
      </c>
    </row>
    <row r="142" spans="1:35" ht="17.399999999999999">
      <c r="A142" s="314"/>
      <c r="B142" s="434" t="str">
        <f>CONCATENATE("V1.2 x ",'1A'!AD$126)</f>
        <v>V1.2 x 30</v>
      </c>
      <c r="C142" s="302" t="s">
        <v>515</v>
      </c>
      <c r="D142" s="309" t="s">
        <v>133</v>
      </c>
      <c r="E142" s="303">
        <f t="shared" si="2"/>
        <v>0</v>
      </c>
      <c r="F142" s="433">
        <f>'1A'!$AQ$131</f>
        <v>0</v>
      </c>
      <c r="G142" s="433">
        <f>'2A'!$AQ$131</f>
        <v>0</v>
      </c>
      <c r="H142" s="433">
        <f>'3A'!$AQ$131</f>
        <v>0</v>
      </c>
      <c r="I142" s="433">
        <f>'4A'!$AQ$131</f>
        <v>0</v>
      </c>
      <c r="J142" s="433">
        <f>'5A'!$AQ$131</f>
        <v>0</v>
      </c>
      <c r="K142" s="433">
        <f>'6A'!$AQ$131</f>
        <v>0</v>
      </c>
      <c r="L142" s="433">
        <f>'7A'!$AQ$131</f>
        <v>0</v>
      </c>
      <c r="M142" s="433">
        <f>'8A'!$AQ$131</f>
        <v>0</v>
      </c>
      <c r="N142" s="433">
        <f>'9A'!$AQ$131</f>
        <v>0</v>
      </c>
      <c r="O142" s="433">
        <f>'10A'!$AQ$131</f>
        <v>0</v>
      </c>
      <c r="P142" s="433">
        <f>'11A'!$AQ$131</f>
        <v>0</v>
      </c>
      <c r="Q142" s="433">
        <f>'12A'!$AQ$131</f>
        <v>0</v>
      </c>
      <c r="R142" s="433">
        <f>'13A'!$AQ$131</f>
        <v>0</v>
      </c>
      <c r="S142" s="433">
        <f>'14A'!$AQ$131</f>
        <v>0</v>
      </c>
      <c r="T142" s="433">
        <f>'15A'!$AQ$131</f>
        <v>0</v>
      </c>
      <c r="U142" s="433">
        <f>'16A'!$AQ$131</f>
        <v>0</v>
      </c>
      <c r="V142" s="433">
        <f>'17A'!$AQ$131</f>
        <v>0</v>
      </c>
      <c r="W142" s="433">
        <f>'18A'!$AQ$131</f>
        <v>0</v>
      </c>
      <c r="X142" s="433">
        <f>'19A'!$AQ$131</f>
        <v>0</v>
      </c>
      <c r="Y142" s="433">
        <f>'20A'!$AQ$131</f>
        <v>0</v>
      </c>
      <c r="Z142" s="433">
        <f>'21A'!$AQ$131</f>
        <v>0</v>
      </c>
      <c r="AA142" s="433">
        <f>'22A'!$AQ$131</f>
        <v>0</v>
      </c>
      <c r="AB142" s="433">
        <f>'23A'!$AQ$131</f>
        <v>0</v>
      </c>
      <c r="AC142" s="433">
        <f>'24A'!$AQ$131</f>
        <v>0</v>
      </c>
      <c r="AD142" s="433">
        <f>'25A'!$AQ$131</f>
        <v>0</v>
      </c>
      <c r="AE142" s="433">
        <f>'26A'!$AQ$131</f>
        <v>0</v>
      </c>
      <c r="AF142" s="433">
        <f>'27A'!$AQ$131</f>
        <v>0</v>
      </c>
      <c r="AG142" s="433">
        <f>'28A'!$AQ$131</f>
        <v>0</v>
      </c>
      <c r="AH142" s="433">
        <f>'29A'!$AQ$131</f>
        <v>0</v>
      </c>
      <c r="AI142" s="433">
        <f>'30A'!$AQ$131</f>
        <v>0</v>
      </c>
    </row>
    <row r="143" spans="1:35" ht="17.399999999999999">
      <c r="A143" s="314"/>
      <c r="B143" s="434" t="str">
        <f>CONCATENATE("V1.2 x ",'1A'!AE$126)</f>
        <v>V1.2 x 40</v>
      </c>
      <c r="C143" s="302" t="s">
        <v>516</v>
      </c>
      <c r="D143" s="309" t="s">
        <v>133</v>
      </c>
      <c r="E143" s="303">
        <f t="shared" si="2"/>
        <v>0</v>
      </c>
      <c r="F143" s="433">
        <f>'1A'!$AR$131</f>
        <v>0</v>
      </c>
      <c r="G143" s="433">
        <f>'2A'!$AR$131</f>
        <v>0</v>
      </c>
      <c r="H143" s="433">
        <f>'3A'!$AR$131</f>
        <v>0</v>
      </c>
      <c r="I143" s="433">
        <f>'4A'!$AR$131</f>
        <v>0</v>
      </c>
      <c r="J143" s="433">
        <f>'5A'!$AR$131</f>
        <v>0</v>
      </c>
      <c r="K143" s="433">
        <f>'6A'!$AR$131</f>
        <v>0</v>
      </c>
      <c r="L143" s="433">
        <f>'7A'!$AR$131</f>
        <v>0</v>
      </c>
      <c r="M143" s="433">
        <f>'8A'!$AR$131</f>
        <v>0</v>
      </c>
      <c r="N143" s="433">
        <f>'9A'!$AR$131</f>
        <v>0</v>
      </c>
      <c r="O143" s="433">
        <f>'10A'!$AR$131</f>
        <v>0</v>
      </c>
      <c r="P143" s="433">
        <f>'11A'!$AR$131</f>
        <v>0</v>
      </c>
      <c r="Q143" s="433">
        <f>'12A'!$AR$131</f>
        <v>0</v>
      </c>
      <c r="R143" s="433">
        <f>'13A'!$AR$131</f>
        <v>0</v>
      </c>
      <c r="S143" s="433">
        <f>'14A'!$AR$131</f>
        <v>0</v>
      </c>
      <c r="T143" s="433">
        <f>'15A'!$AR$131</f>
        <v>0</v>
      </c>
      <c r="U143" s="433">
        <f>'16A'!$AR$131</f>
        <v>0</v>
      </c>
      <c r="V143" s="433">
        <f>'17A'!$AR$131</f>
        <v>0</v>
      </c>
      <c r="W143" s="433">
        <f>'18A'!$AR$131</f>
        <v>0</v>
      </c>
      <c r="X143" s="433">
        <f>'19A'!$AR$131</f>
        <v>0</v>
      </c>
      <c r="Y143" s="433">
        <f>'20A'!$AR$131</f>
        <v>0</v>
      </c>
      <c r="Z143" s="433">
        <f>'21A'!$AR$131</f>
        <v>0</v>
      </c>
      <c r="AA143" s="433">
        <f>'22A'!$AR$131</f>
        <v>0</v>
      </c>
      <c r="AB143" s="433">
        <f>'23A'!$AR$131</f>
        <v>0</v>
      </c>
      <c r="AC143" s="433">
        <f>'24A'!$AR$131</f>
        <v>0</v>
      </c>
      <c r="AD143" s="433">
        <f>'25A'!$AR$131</f>
        <v>0</v>
      </c>
      <c r="AE143" s="433">
        <f>'26A'!$AR$131</f>
        <v>0</v>
      </c>
      <c r="AF143" s="433">
        <f>'27A'!$AR$131</f>
        <v>0</v>
      </c>
      <c r="AG143" s="433">
        <f>'28A'!$AR$131</f>
        <v>0</v>
      </c>
      <c r="AH143" s="433">
        <f>'29A'!$AR$131</f>
        <v>0</v>
      </c>
      <c r="AI143" s="433">
        <f>'30A'!$AR$131</f>
        <v>0</v>
      </c>
    </row>
    <row r="144" spans="1:35" ht="17.399999999999999">
      <c r="A144" s="314"/>
      <c r="B144" s="434" t="str">
        <f>CONCATENATE("V1.2 x ",'1A'!AF$126)</f>
        <v>V1.2 x 50</v>
      </c>
      <c r="C144" s="302" t="s">
        <v>517</v>
      </c>
      <c r="D144" s="309" t="s">
        <v>133</v>
      </c>
      <c r="E144" s="303">
        <f t="shared" si="2"/>
        <v>0</v>
      </c>
      <c r="F144" s="433">
        <f>'1A'!$AS$131</f>
        <v>0</v>
      </c>
      <c r="G144" s="433">
        <f>'2A'!$AS$131</f>
        <v>0</v>
      </c>
      <c r="H144" s="433">
        <f>'3A'!$AS$131</f>
        <v>0</v>
      </c>
      <c r="I144" s="433">
        <f>'4A'!$AS$131</f>
        <v>0</v>
      </c>
      <c r="J144" s="433">
        <f>'5A'!$AS$131</f>
        <v>0</v>
      </c>
      <c r="K144" s="433">
        <f>'6A'!$AS$131</f>
        <v>0</v>
      </c>
      <c r="L144" s="433">
        <f>'7A'!$AS$131</f>
        <v>0</v>
      </c>
      <c r="M144" s="433">
        <f>'8A'!$AS$131</f>
        <v>0</v>
      </c>
      <c r="N144" s="433">
        <f>'9A'!$AS$131</f>
        <v>0</v>
      </c>
      <c r="O144" s="433">
        <f>'10A'!$AS$131</f>
        <v>0</v>
      </c>
      <c r="P144" s="433">
        <f>'11A'!$AS$131</f>
        <v>0</v>
      </c>
      <c r="Q144" s="433">
        <f>'12A'!$AS$131</f>
        <v>0</v>
      </c>
      <c r="R144" s="433">
        <f>'13A'!$AS$131</f>
        <v>0</v>
      </c>
      <c r="S144" s="433">
        <f>'14A'!$AS$131</f>
        <v>0</v>
      </c>
      <c r="T144" s="433">
        <f>'15A'!$AS$131</f>
        <v>0</v>
      </c>
      <c r="U144" s="433">
        <f>'16A'!$AS$131</f>
        <v>0</v>
      </c>
      <c r="V144" s="433">
        <f>'17A'!$AS$131</f>
        <v>0</v>
      </c>
      <c r="W144" s="433">
        <f>'18A'!$AS$131</f>
        <v>0</v>
      </c>
      <c r="X144" s="433">
        <f>'19A'!$AS$131</f>
        <v>0</v>
      </c>
      <c r="Y144" s="433">
        <f>'20A'!$AS$131</f>
        <v>0</v>
      </c>
      <c r="Z144" s="433">
        <f>'21A'!$AS$131</f>
        <v>0</v>
      </c>
      <c r="AA144" s="433">
        <f>'22A'!$AS$131</f>
        <v>0</v>
      </c>
      <c r="AB144" s="433">
        <f>'23A'!$AS$131</f>
        <v>0</v>
      </c>
      <c r="AC144" s="433">
        <f>'24A'!$AS$131</f>
        <v>0</v>
      </c>
      <c r="AD144" s="433">
        <f>'25A'!$AS$131</f>
        <v>0</v>
      </c>
      <c r="AE144" s="433">
        <f>'26A'!$AS$131</f>
        <v>0</v>
      </c>
      <c r="AF144" s="433">
        <f>'27A'!$AS$131</f>
        <v>0</v>
      </c>
      <c r="AG144" s="433">
        <f>'28A'!$AS$131</f>
        <v>0</v>
      </c>
      <c r="AH144" s="433">
        <f>'29A'!$AS$131</f>
        <v>0</v>
      </c>
      <c r="AI144" s="433">
        <f>'30A'!$AS$131</f>
        <v>0</v>
      </c>
    </row>
    <row r="145" spans="1:35" ht="17.399999999999999">
      <c r="A145" s="314"/>
      <c r="B145" s="434" t="str">
        <f>CONCATENATE("V1.2 x ",'1A'!AG$126)</f>
        <v xml:space="preserve">V1.2 x </v>
      </c>
      <c r="C145" s="302" t="s">
        <v>518</v>
      </c>
      <c r="D145" s="309" t="s">
        <v>133</v>
      </c>
      <c r="E145" s="303">
        <f t="shared" si="2"/>
        <v>0</v>
      </c>
      <c r="F145" s="433">
        <f>'1A'!$AT$131</f>
        <v>0</v>
      </c>
      <c r="G145" s="433">
        <f>'2A'!$AT$131</f>
        <v>0</v>
      </c>
      <c r="H145" s="433">
        <f>'3A'!$AT$131</f>
        <v>0</v>
      </c>
      <c r="I145" s="433">
        <f>'4A'!$AT$131</f>
        <v>0</v>
      </c>
      <c r="J145" s="433">
        <f>'5A'!$AT$131</f>
        <v>0</v>
      </c>
      <c r="K145" s="433">
        <f>'6A'!$AT$131</f>
        <v>0</v>
      </c>
      <c r="L145" s="433">
        <f>'7A'!$AT$131</f>
        <v>0</v>
      </c>
      <c r="M145" s="433">
        <f>'8A'!$AT$131</f>
        <v>0</v>
      </c>
      <c r="N145" s="433">
        <f>'9A'!$AT$131</f>
        <v>0</v>
      </c>
      <c r="O145" s="433">
        <f>'10A'!$AT$131</f>
        <v>0</v>
      </c>
      <c r="P145" s="433">
        <f>'11A'!$AT$131</f>
        <v>0</v>
      </c>
      <c r="Q145" s="433">
        <f>'12A'!$AT$131</f>
        <v>0</v>
      </c>
      <c r="R145" s="433">
        <f>'13A'!$AT$131</f>
        <v>0</v>
      </c>
      <c r="S145" s="433">
        <f>'14A'!$AT$131</f>
        <v>0</v>
      </c>
      <c r="T145" s="433">
        <f>'15A'!$AT$131</f>
        <v>0</v>
      </c>
      <c r="U145" s="433">
        <f>'16A'!$AT$131</f>
        <v>0</v>
      </c>
      <c r="V145" s="433">
        <f>'17A'!$AT$131</f>
        <v>0</v>
      </c>
      <c r="W145" s="433">
        <f>'18A'!$AT$131</f>
        <v>0</v>
      </c>
      <c r="X145" s="433">
        <f>'19A'!$AT$131</f>
        <v>0</v>
      </c>
      <c r="Y145" s="433">
        <f>'20A'!$AT$131</f>
        <v>0</v>
      </c>
      <c r="Z145" s="433">
        <f>'21A'!$AT$131</f>
        <v>0</v>
      </c>
      <c r="AA145" s="433">
        <f>'22A'!$AT$131</f>
        <v>0</v>
      </c>
      <c r="AB145" s="433">
        <f>'23A'!$AT$131</f>
        <v>0</v>
      </c>
      <c r="AC145" s="433">
        <f>'24A'!$AT$131</f>
        <v>0</v>
      </c>
      <c r="AD145" s="433">
        <f>'25A'!$AT$131</f>
        <v>0</v>
      </c>
      <c r="AE145" s="433">
        <f>'26A'!$AT$131</f>
        <v>0</v>
      </c>
      <c r="AF145" s="433">
        <f>'27A'!$AT$131</f>
        <v>0</v>
      </c>
      <c r="AG145" s="433">
        <f>'28A'!$AT$131</f>
        <v>0</v>
      </c>
      <c r="AH145" s="433">
        <f>'29A'!$AT$131</f>
        <v>0</v>
      </c>
      <c r="AI145" s="433">
        <f>'30A'!$AT$131</f>
        <v>0</v>
      </c>
    </row>
    <row r="146" spans="1:35" ht="17.399999999999999">
      <c r="A146" s="314"/>
      <c r="B146" s="434" t="str">
        <f>CONCATENATE("V1.2 x ",'1A'!AH$126)</f>
        <v xml:space="preserve">V1.2 x </v>
      </c>
      <c r="C146" s="302" t="s">
        <v>519</v>
      </c>
      <c r="D146" s="309" t="s">
        <v>133</v>
      </c>
      <c r="E146" s="303">
        <f t="shared" si="2"/>
        <v>0</v>
      </c>
      <c r="F146" s="433">
        <f>'1A'!$AU$131</f>
        <v>0</v>
      </c>
      <c r="G146" s="433">
        <f>'2A'!$AU$131</f>
        <v>0</v>
      </c>
      <c r="H146" s="433">
        <f>'3A'!$AU$131</f>
        <v>0</v>
      </c>
      <c r="I146" s="433">
        <f>'4A'!$AU$131</f>
        <v>0</v>
      </c>
      <c r="J146" s="433">
        <f>'5A'!$AU$131</f>
        <v>0</v>
      </c>
      <c r="K146" s="433">
        <f>'6A'!$AU$131</f>
        <v>0</v>
      </c>
      <c r="L146" s="433">
        <f>'7A'!$AU$131</f>
        <v>0</v>
      </c>
      <c r="M146" s="433">
        <f>'8A'!$AU$131</f>
        <v>0</v>
      </c>
      <c r="N146" s="433">
        <f>'9A'!$AU$131</f>
        <v>0</v>
      </c>
      <c r="O146" s="433">
        <f>'10A'!$AU$131</f>
        <v>0</v>
      </c>
      <c r="P146" s="433">
        <f>'11A'!$AU$131</f>
        <v>0</v>
      </c>
      <c r="Q146" s="433">
        <f>'12A'!$AU$131</f>
        <v>0</v>
      </c>
      <c r="R146" s="433">
        <f>'13A'!$AU$131</f>
        <v>0</v>
      </c>
      <c r="S146" s="433">
        <f>'14A'!$AU$131</f>
        <v>0</v>
      </c>
      <c r="T146" s="433">
        <f>'15A'!$AU$131</f>
        <v>0</v>
      </c>
      <c r="U146" s="433">
        <f>'16A'!$AU$131</f>
        <v>0</v>
      </c>
      <c r="V146" s="433">
        <f>'17A'!$AU$131</f>
        <v>0</v>
      </c>
      <c r="W146" s="433">
        <f>'18A'!$AU$131</f>
        <v>0</v>
      </c>
      <c r="X146" s="433">
        <f>'19A'!$AU$131</f>
        <v>0</v>
      </c>
      <c r="Y146" s="433">
        <f>'20A'!$AU$131</f>
        <v>0</v>
      </c>
      <c r="Z146" s="433">
        <f>'21A'!$AU$131</f>
        <v>0</v>
      </c>
      <c r="AA146" s="433">
        <f>'22A'!$AU$131</f>
        <v>0</v>
      </c>
      <c r="AB146" s="433">
        <f>'23A'!$AU$131</f>
        <v>0</v>
      </c>
      <c r="AC146" s="433">
        <f>'24A'!$AU$131</f>
        <v>0</v>
      </c>
      <c r="AD146" s="433">
        <f>'25A'!$AU$131</f>
        <v>0</v>
      </c>
      <c r="AE146" s="433">
        <f>'26A'!$AU$131</f>
        <v>0</v>
      </c>
      <c r="AF146" s="433">
        <f>'27A'!$AU$131</f>
        <v>0</v>
      </c>
      <c r="AG146" s="433">
        <f>'28A'!$AU$131</f>
        <v>0</v>
      </c>
      <c r="AH146" s="433">
        <f>'29A'!$AU$131</f>
        <v>0</v>
      </c>
      <c r="AI146" s="433">
        <f>'30A'!$AU$131</f>
        <v>0</v>
      </c>
    </row>
    <row r="147" spans="1:35" ht="17.399999999999999">
      <c r="A147" s="314"/>
      <c r="B147" s="434" t="str">
        <f>CONCATENATE("V1.4 x ",'1A'!AA$126)</f>
        <v>V1.4 x 16</v>
      </c>
      <c r="C147" s="302" t="s">
        <v>520</v>
      </c>
      <c r="D147" s="309" t="s">
        <v>133</v>
      </c>
      <c r="E147" s="303">
        <f t="shared" si="2"/>
        <v>0</v>
      </c>
      <c r="F147" s="433">
        <f>'1A'!$AN$132</f>
        <v>0</v>
      </c>
      <c r="G147" s="433">
        <f>'2A'!$AN$132</f>
        <v>0</v>
      </c>
      <c r="H147" s="433">
        <f>'3A'!$AN$132</f>
        <v>0</v>
      </c>
      <c r="I147" s="433">
        <f>'4A'!$AN$132</f>
        <v>0</v>
      </c>
      <c r="J147" s="433">
        <f>'5A'!$AN$132</f>
        <v>0</v>
      </c>
      <c r="K147" s="433">
        <f>'6A'!$AN$132</f>
        <v>0</v>
      </c>
      <c r="L147" s="433">
        <f>'7A'!$AN$132</f>
        <v>0</v>
      </c>
      <c r="M147" s="433">
        <f>'8A'!$AN$132</f>
        <v>0</v>
      </c>
      <c r="N147" s="433">
        <f>'9A'!$AN$132</f>
        <v>0</v>
      </c>
      <c r="O147" s="433">
        <f>'10A'!$AN$132</f>
        <v>0</v>
      </c>
      <c r="P147" s="433">
        <f>'11A'!$AN$132</f>
        <v>0</v>
      </c>
      <c r="Q147" s="433">
        <f>'12A'!$AN$132</f>
        <v>0</v>
      </c>
      <c r="R147" s="433">
        <f>'13A'!$AN$132</f>
        <v>0</v>
      </c>
      <c r="S147" s="433">
        <f>'14A'!$AN$132</f>
        <v>0</v>
      </c>
      <c r="T147" s="433">
        <f>'15A'!$AN$132</f>
        <v>0</v>
      </c>
      <c r="U147" s="433">
        <f>'16A'!$AN$132</f>
        <v>0</v>
      </c>
      <c r="V147" s="433">
        <f>'17A'!$AN$132</f>
        <v>0</v>
      </c>
      <c r="W147" s="433">
        <f>'18A'!$AN$132</f>
        <v>0</v>
      </c>
      <c r="X147" s="433">
        <f>'19A'!$AN$132</f>
        <v>0</v>
      </c>
      <c r="Y147" s="433">
        <f>'20A'!$AN$132</f>
        <v>0</v>
      </c>
      <c r="Z147" s="433">
        <f>'21A'!$AN$132</f>
        <v>0</v>
      </c>
      <c r="AA147" s="433">
        <f>'22A'!$AN$132</f>
        <v>0</v>
      </c>
      <c r="AB147" s="433">
        <f>'23A'!$AN$132</f>
        <v>0</v>
      </c>
      <c r="AC147" s="433">
        <f>'24A'!$AN$132</f>
        <v>0</v>
      </c>
      <c r="AD147" s="433">
        <f>'25A'!$AN$132</f>
        <v>0</v>
      </c>
      <c r="AE147" s="433">
        <f>'26A'!$AN$132</f>
        <v>0</v>
      </c>
      <c r="AF147" s="433">
        <f>'27A'!$AN$132</f>
        <v>0</v>
      </c>
      <c r="AG147" s="433">
        <f>'28A'!$AN$132</f>
        <v>0</v>
      </c>
      <c r="AH147" s="433">
        <f>'29A'!$AN$132</f>
        <v>0</v>
      </c>
      <c r="AI147" s="433">
        <f>'30A'!$AN$132</f>
        <v>0</v>
      </c>
    </row>
    <row r="148" spans="1:35" ht="17.399999999999999">
      <c r="A148" s="314"/>
      <c r="B148" s="434" t="str">
        <f>CONCATENATE("V1.4 x ",'1A'!AB$126)</f>
        <v>V1.4 x 20</v>
      </c>
      <c r="C148" s="302" t="s">
        <v>521</v>
      </c>
      <c r="D148" s="309" t="s">
        <v>133</v>
      </c>
      <c r="E148" s="303">
        <f t="shared" si="2"/>
        <v>0</v>
      </c>
      <c r="F148" s="433">
        <f>'1A'!$AO$132</f>
        <v>0</v>
      </c>
      <c r="G148" s="433">
        <f>'2A'!$AO$132</f>
        <v>0</v>
      </c>
      <c r="H148" s="433">
        <f>'3A'!$AO$132</f>
        <v>0</v>
      </c>
      <c r="I148" s="433">
        <f>'4A'!$AO$132</f>
        <v>0</v>
      </c>
      <c r="J148" s="433">
        <f>'5A'!$AO$132</f>
        <v>0</v>
      </c>
      <c r="K148" s="433">
        <f>'6A'!$AO$132</f>
        <v>0</v>
      </c>
      <c r="L148" s="433">
        <f>'7A'!$AO$132</f>
        <v>0</v>
      </c>
      <c r="M148" s="433">
        <f>'8A'!$AO$132</f>
        <v>0</v>
      </c>
      <c r="N148" s="433">
        <f>'9A'!$AO$132</f>
        <v>0</v>
      </c>
      <c r="O148" s="433">
        <f>'10A'!$AO$132</f>
        <v>0</v>
      </c>
      <c r="P148" s="433">
        <f>'11A'!$AO$132</f>
        <v>0</v>
      </c>
      <c r="Q148" s="433">
        <f>'12A'!$AO$132</f>
        <v>0</v>
      </c>
      <c r="R148" s="433">
        <f>'13A'!$AO$132</f>
        <v>0</v>
      </c>
      <c r="S148" s="433">
        <f>'14A'!$AO$132</f>
        <v>0</v>
      </c>
      <c r="T148" s="433">
        <f>'15A'!$AO$132</f>
        <v>0</v>
      </c>
      <c r="U148" s="433">
        <f>'16A'!$AO$132</f>
        <v>0</v>
      </c>
      <c r="V148" s="433">
        <f>'17A'!$AO$132</f>
        <v>0</v>
      </c>
      <c r="W148" s="433">
        <f>'18A'!$AO$132</f>
        <v>0</v>
      </c>
      <c r="X148" s="433">
        <f>'19A'!$AO$132</f>
        <v>0</v>
      </c>
      <c r="Y148" s="433">
        <f>'20A'!$AO$132</f>
        <v>0</v>
      </c>
      <c r="Z148" s="433">
        <f>'21A'!$AO$132</f>
        <v>0</v>
      </c>
      <c r="AA148" s="433">
        <f>'22A'!$AO$132</f>
        <v>0</v>
      </c>
      <c r="AB148" s="433">
        <f>'23A'!$AO$132</f>
        <v>0</v>
      </c>
      <c r="AC148" s="433">
        <f>'24A'!$AO$132</f>
        <v>0</v>
      </c>
      <c r="AD148" s="433">
        <f>'25A'!$AO$132</f>
        <v>0</v>
      </c>
      <c r="AE148" s="433">
        <f>'26A'!$AO$132</f>
        <v>0</v>
      </c>
      <c r="AF148" s="433">
        <f>'27A'!$AO$132</f>
        <v>0</v>
      </c>
      <c r="AG148" s="433">
        <f>'28A'!$AO$132</f>
        <v>0</v>
      </c>
      <c r="AH148" s="433">
        <f>'29A'!$AO$132</f>
        <v>0</v>
      </c>
      <c r="AI148" s="433">
        <f>'30A'!$AO$132</f>
        <v>0</v>
      </c>
    </row>
    <row r="149" spans="1:35" ht="17.399999999999999">
      <c r="A149" s="314"/>
      <c r="B149" s="434" t="str">
        <f>CONCATENATE("V1.4 x ",'1A'!AC$126)</f>
        <v>V1.4 x 25</v>
      </c>
      <c r="C149" s="302" t="s">
        <v>522</v>
      </c>
      <c r="D149" s="309" t="s">
        <v>133</v>
      </c>
      <c r="E149" s="303">
        <f t="shared" si="2"/>
        <v>0</v>
      </c>
      <c r="F149" s="433">
        <f>'1A'!$AP$132</f>
        <v>0</v>
      </c>
      <c r="G149" s="433">
        <f>'2A'!$AP$132</f>
        <v>0</v>
      </c>
      <c r="H149" s="433">
        <f>'3A'!$AP$132</f>
        <v>0</v>
      </c>
      <c r="I149" s="433">
        <f>'4A'!$AP$132</f>
        <v>0</v>
      </c>
      <c r="J149" s="433">
        <f>'5A'!$AP$132</f>
        <v>0</v>
      </c>
      <c r="K149" s="433">
        <f>'6A'!$AP$132</f>
        <v>0</v>
      </c>
      <c r="L149" s="433">
        <f>'7A'!$AP$132</f>
        <v>0</v>
      </c>
      <c r="M149" s="433">
        <f>'8A'!$AP$132</f>
        <v>0</v>
      </c>
      <c r="N149" s="433">
        <f>'9A'!$AP$132</f>
        <v>0</v>
      </c>
      <c r="O149" s="433">
        <f>'10A'!$AP$132</f>
        <v>0</v>
      </c>
      <c r="P149" s="433">
        <f>'11A'!$AP$132</f>
        <v>0</v>
      </c>
      <c r="Q149" s="433">
        <f>'12A'!$AP$132</f>
        <v>0</v>
      </c>
      <c r="R149" s="433">
        <f>'13A'!$AP$132</f>
        <v>0</v>
      </c>
      <c r="S149" s="433">
        <f>'14A'!$AP$132</f>
        <v>0</v>
      </c>
      <c r="T149" s="433">
        <f>'15A'!$AP$132</f>
        <v>0</v>
      </c>
      <c r="U149" s="433">
        <f>'16A'!$AP$132</f>
        <v>0</v>
      </c>
      <c r="V149" s="433">
        <f>'17A'!$AP$132</f>
        <v>0</v>
      </c>
      <c r="W149" s="433">
        <f>'18A'!$AP$132</f>
        <v>0</v>
      </c>
      <c r="X149" s="433">
        <f>'19A'!$AP$132</f>
        <v>0</v>
      </c>
      <c r="Y149" s="433">
        <f>'20A'!$AP$132</f>
        <v>0</v>
      </c>
      <c r="Z149" s="433">
        <f>'21A'!$AP$132</f>
        <v>0</v>
      </c>
      <c r="AA149" s="433">
        <f>'22A'!$AP$132</f>
        <v>0</v>
      </c>
      <c r="AB149" s="433">
        <f>'23A'!$AP$132</f>
        <v>0</v>
      </c>
      <c r="AC149" s="433">
        <f>'24A'!$AP$132</f>
        <v>0</v>
      </c>
      <c r="AD149" s="433">
        <f>'25A'!$AP$132</f>
        <v>0</v>
      </c>
      <c r="AE149" s="433">
        <f>'26A'!$AP$132</f>
        <v>0</v>
      </c>
      <c r="AF149" s="433">
        <f>'27A'!$AP$132</f>
        <v>0</v>
      </c>
      <c r="AG149" s="433">
        <f>'28A'!$AP$132</f>
        <v>0</v>
      </c>
      <c r="AH149" s="433">
        <f>'29A'!$AP$132</f>
        <v>0</v>
      </c>
      <c r="AI149" s="433">
        <f>'30A'!$AP$132</f>
        <v>0</v>
      </c>
    </row>
    <row r="150" spans="1:35" ht="17.399999999999999">
      <c r="A150" s="314"/>
      <c r="B150" s="434" t="str">
        <f>CONCATENATE("V1.4 x ",'1A'!AD$126)</f>
        <v>V1.4 x 30</v>
      </c>
      <c r="C150" s="302" t="s">
        <v>523</v>
      </c>
      <c r="D150" s="309" t="s">
        <v>133</v>
      </c>
      <c r="E150" s="303">
        <f t="shared" si="2"/>
        <v>0</v>
      </c>
      <c r="F150" s="433">
        <f>'1A'!$AQ$132</f>
        <v>0</v>
      </c>
      <c r="G150" s="433">
        <f>'2A'!$AQ$132</f>
        <v>0</v>
      </c>
      <c r="H150" s="433">
        <f>'3A'!$AQ$132</f>
        <v>0</v>
      </c>
      <c r="I150" s="433">
        <f>'4A'!$AQ$132</f>
        <v>0</v>
      </c>
      <c r="J150" s="433">
        <f>'5A'!$AQ$132</f>
        <v>0</v>
      </c>
      <c r="K150" s="433">
        <f>'6A'!$AQ$132</f>
        <v>0</v>
      </c>
      <c r="L150" s="433">
        <f>'7A'!$AQ$132</f>
        <v>0</v>
      </c>
      <c r="M150" s="433">
        <f>'8A'!$AQ$132</f>
        <v>0</v>
      </c>
      <c r="N150" s="433">
        <f>'9A'!$AQ$132</f>
        <v>0</v>
      </c>
      <c r="O150" s="433">
        <f>'10A'!$AQ$132</f>
        <v>0</v>
      </c>
      <c r="P150" s="433">
        <f>'11A'!$AQ$132</f>
        <v>0</v>
      </c>
      <c r="Q150" s="433">
        <f>'12A'!$AQ$132</f>
        <v>0</v>
      </c>
      <c r="R150" s="433">
        <f>'13A'!$AQ$132</f>
        <v>0</v>
      </c>
      <c r="S150" s="433">
        <f>'14A'!$AQ$132</f>
        <v>0</v>
      </c>
      <c r="T150" s="433">
        <f>'15A'!$AQ$132</f>
        <v>0</v>
      </c>
      <c r="U150" s="433">
        <f>'16A'!$AQ$132</f>
        <v>0</v>
      </c>
      <c r="V150" s="433">
        <f>'17A'!$AQ$132</f>
        <v>0</v>
      </c>
      <c r="W150" s="433">
        <f>'18A'!$AQ$132</f>
        <v>0</v>
      </c>
      <c r="X150" s="433">
        <f>'19A'!$AQ$132</f>
        <v>0</v>
      </c>
      <c r="Y150" s="433">
        <f>'20A'!$AQ$132</f>
        <v>0</v>
      </c>
      <c r="Z150" s="433">
        <f>'21A'!$AQ$132</f>
        <v>0</v>
      </c>
      <c r="AA150" s="433">
        <f>'22A'!$AQ$132</f>
        <v>0</v>
      </c>
      <c r="AB150" s="433">
        <f>'23A'!$AQ$132</f>
        <v>0</v>
      </c>
      <c r="AC150" s="433">
        <f>'24A'!$AQ$132</f>
        <v>0</v>
      </c>
      <c r="AD150" s="433">
        <f>'25A'!$AQ$132</f>
        <v>0</v>
      </c>
      <c r="AE150" s="433">
        <f>'26A'!$AQ$132</f>
        <v>0</v>
      </c>
      <c r="AF150" s="433">
        <f>'27A'!$AQ$132</f>
        <v>0</v>
      </c>
      <c r="AG150" s="433">
        <f>'28A'!$AQ$132</f>
        <v>0</v>
      </c>
      <c r="AH150" s="433">
        <f>'29A'!$AQ$132</f>
        <v>0</v>
      </c>
      <c r="AI150" s="433">
        <f>'30A'!$AQ$132</f>
        <v>0</v>
      </c>
    </row>
    <row r="151" spans="1:35" ht="17.399999999999999">
      <c r="A151" s="314"/>
      <c r="B151" s="434" t="str">
        <f>CONCATENATE("V1.4 x ",'1A'!AE$126)</f>
        <v>V1.4 x 40</v>
      </c>
      <c r="C151" s="302" t="s">
        <v>524</v>
      </c>
      <c r="D151" s="309" t="s">
        <v>133</v>
      </c>
      <c r="E151" s="303">
        <f t="shared" si="2"/>
        <v>0</v>
      </c>
      <c r="F151" s="433">
        <f>'1A'!$AR$132</f>
        <v>0</v>
      </c>
      <c r="G151" s="433">
        <f>'2A'!$AR$132</f>
        <v>0</v>
      </c>
      <c r="H151" s="433">
        <f>'3A'!$AR$132</f>
        <v>0</v>
      </c>
      <c r="I151" s="433">
        <f>'4A'!$AR$132</f>
        <v>0</v>
      </c>
      <c r="J151" s="433">
        <f>'5A'!$AR$132</f>
        <v>0</v>
      </c>
      <c r="K151" s="433">
        <f>'6A'!$AR$132</f>
        <v>0</v>
      </c>
      <c r="L151" s="433">
        <f>'7A'!$AR$132</f>
        <v>0</v>
      </c>
      <c r="M151" s="433">
        <f>'8A'!$AR$132</f>
        <v>0</v>
      </c>
      <c r="N151" s="433">
        <f>'9A'!$AR$132</f>
        <v>0</v>
      </c>
      <c r="O151" s="433">
        <f>'10A'!$AR$132</f>
        <v>0</v>
      </c>
      <c r="P151" s="433">
        <f>'11A'!$AR$132</f>
        <v>0</v>
      </c>
      <c r="Q151" s="433">
        <f>'12A'!$AR$132</f>
        <v>0</v>
      </c>
      <c r="R151" s="433">
        <f>'13A'!$AR$132</f>
        <v>0</v>
      </c>
      <c r="S151" s="433">
        <f>'14A'!$AR$132</f>
        <v>0</v>
      </c>
      <c r="T151" s="433">
        <f>'15A'!$AR$132</f>
        <v>0</v>
      </c>
      <c r="U151" s="433">
        <f>'16A'!$AR$132</f>
        <v>0</v>
      </c>
      <c r="V151" s="433">
        <f>'17A'!$AR$132</f>
        <v>0</v>
      </c>
      <c r="W151" s="433">
        <f>'18A'!$AR$132</f>
        <v>0</v>
      </c>
      <c r="X151" s="433">
        <f>'19A'!$AR$132</f>
        <v>0</v>
      </c>
      <c r="Y151" s="433">
        <f>'20A'!$AR$132</f>
        <v>0</v>
      </c>
      <c r="Z151" s="433">
        <f>'21A'!$AR$132</f>
        <v>0</v>
      </c>
      <c r="AA151" s="433">
        <f>'22A'!$AR$132</f>
        <v>0</v>
      </c>
      <c r="AB151" s="433">
        <f>'23A'!$AR$132</f>
        <v>0</v>
      </c>
      <c r="AC151" s="433">
        <f>'24A'!$AR$132</f>
        <v>0</v>
      </c>
      <c r="AD151" s="433">
        <f>'25A'!$AR$132</f>
        <v>0</v>
      </c>
      <c r="AE151" s="433">
        <f>'26A'!$AR$132</f>
        <v>0</v>
      </c>
      <c r="AF151" s="433">
        <f>'27A'!$AR$132</f>
        <v>0</v>
      </c>
      <c r="AG151" s="433">
        <f>'28A'!$AR$132</f>
        <v>0</v>
      </c>
      <c r="AH151" s="433">
        <f>'29A'!$AR$132</f>
        <v>0</v>
      </c>
      <c r="AI151" s="433">
        <f>'30A'!$AR$132</f>
        <v>0</v>
      </c>
    </row>
    <row r="152" spans="1:35" ht="17.399999999999999">
      <c r="A152" s="314"/>
      <c r="B152" s="434" t="str">
        <f>CONCATENATE("V1.4 x ",'1A'!AF$126)</f>
        <v>V1.4 x 50</v>
      </c>
      <c r="C152" s="302" t="s">
        <v>525</v>
      </c>
      <c r="D152" s="309" t="s">
        <v>133</v>
      </c>
      <c r="E152" s="303">
        <f t="shared" si="2"/>
        <v>0</v>
      </c>
      <c r="F152" s="433">
        <f>'1A'!$AS$132</f>
        <v>0</v>
      </c>
      <c r="G152" s="433">
        <f>'2A'!$AS$132</f>
        <v>0</v>
      </c>
      <c r="H152" s="433">
        <f>'3A'!$AS$132</f>
        <v>0</v>
      </c>
      <c r="I152" s="433">
        <f>'4A'!$AS$132</f>
        <v>0</v>
      </c>
      <c r="J152" s="433">
        <f>'5A'!$AS$132</f>
        <v>0</v>
      </c>
      <c r="K152" s="433">
        <f>'6A'!$AS$132</f>
        <v>0</v>
      </c>
      <c r="L152" s="433">
        <f>'7A'!$AS$132</f>
        <v>0</v>
      </c>
      <c r="M152" s="433">
        <f>'8A'!$AS$132</f>
        <v>0</v>
      </c>
      <c r="N152" s="433">
        <f>'9A'!$AS$132</f>
        <v>0</v>
      </c>
      <c r="O152" s="433">
        <f>'10A'!$AS$132</f>
        <v>0</v>
      </c>
      <c r="P152" s="433">
        <f>'11A'!$AS$132</f>
        <v>0</v>
      </c>
      <c r="Q152" s="433">
        <f>'12A'!$AS$132</f>
        <v>0</v>
      </c>
      <c r="R152" s="433">
        <f>'13A'!$AS$132</f>
        <v>0</v>
      </c>
      <c r="S152" s="433">
        <f>'14A'!$AS$132</f>
        <v>0</v>
      </c>
      <c r="T152" s="433">
        <f>'15A'!$AS$132</f>
        <v>0</v>
      </c>
      <c r="U152" s="433">
        <f>'16A'!$AS$132</f>
        <v>0</v>
      </c>
      <c r="V152" s="433">
        <f>'17A'!$AS$132</f>
        <v>0</v>
      </c>
      <c r="W152" s="433">
        <f>'18A'!$AS$132</f>
        <v>0</v>
      </c>
      <c r="X152" s="433">
        <f>'19A'!$AS$132</f>
        <v>0</v>
      </c>
      <c r="Y152" s="433">
        <f>'20A'!$AS$132</f>
        <v>0</v>
      </c>
      <c r="Z152" s="433">
        <f>'21A'!$AS$132</f>
        <v>0</v>
      </c>
      <c r="AA152" s="433">
        <f>'22A'!$AS$132</f>
        <v>0</v>
      </c>
      <c r="AB152" s="433">
        <f>'23A'!$AS$132</f>
        <v>0</v>
      </c>
      <c r="AC152" s="433">
        <f>'24A'!$AS$132</f>
        <v>0</v>
      </c>
      <c r="AD152" s="433">
        <f>'25A'!$AS$132</f>
        <v>0</v>
      </c>
      <c r="AE152" s="433">
        <f>'26A'!$AS$132</f>
        <v>0</v>
      </c>
      <c r="AF152" s="433">
        <f>'27A'!$AS$132</f>
        <v>0</v>
      </c>
      <c r="AG152" s="433">
        <f>'28A'!$AS$132</f>
        <v>0</v>
      </c>
      <c r="AH152" s="433">
        <f>'29A'!$AS$132</f>
        <v>0</v>
      </c>
      <c r="AI152" s="433">
        <f>'30A'!$AS$132</f>
        <v>0</v>
      </c>
    </row>
    <row r="153" spans="1:35" ht="17.399999999999999">
      <c r="A153" s="314"/>
      <c r="B153" s="434" t="str">
        <f>CONCATENATE("V1.4 x ",'1A'!AG$126)</f>
        <v xml:space="preserve">V1.4 x </v>
      </c>
      <c r="C153" s="302" t="s">
        <v>299</v>
      </c>
      <c r="D153" s="309" t="s">
        <v>133</v>
      </c>
      <c r="E153" s="303">
        <f t="shared" si="2"/>
        <v>0</v>
      </c>
      <c r="F153" s="433">
        <f>'1A'!$AT$132</f>
        <v>0</v>
      </c>
      <c r="G153" s="433">
        <f>'2A'!$AT$132</f>
        <v>0</v>
      </c>
      <c r="H153" s="433">
        <f>'3A'!$AT$132</f>
        <v>0</v>
      </c>
      <c r="I153" s="433">
        <f>'4A'!$AT$132</f>
        <v>0</v>
      </c>
      <c r="J153" s="433">
        <f>'5A'!$AT$132</f>
        <v>0</v>
      </c>
      <c r="K153" s="433">
        <f>'6A'!$AT$132</f>
        <v>0</v>
      </c>
      <c r="L153" s="433">
        <f>'7A'!$AT$132</f>
        <v>0</v>
      </c>
      <c r="M153" s="433">
        <f>'8A'!$AT$132</f>
        <v>0</v>
      </c>
      <c r="N153" s="433">
        <f>'9A'!$AT$132</f>
        <v>0</v>
      </c>
      <c r="O153" s="433">
        <f>'10A'!$AT$132</f>
        <v>0</v>
      </c>
      <c r="P153" s="433">
        <f>'11A'!$AT$132</f>
        <v>0</v>
      </c>
      <c r="Q153" s="433">
        <f>'12A'!$AT$132</f>
        <v>0</v>
      </c>
      <c r="R153" s="433">
        <f>'13A'!$AT$132</f>
        <v>0</v>
      </c>
      <c r="S153" s="433">
        <f>'14A'!$AT$132</f>
        <v>0</v>
      </c>
      <c r="T153" s="433">
        <f>'15A'!$AT$132</f>
        <v>0</v>
      </c>
      <c r="U153" s="433">
        <f>'16A'!$AT$132</f>
        <v>0</v>
      </c>
      <c r="V153" s="433">
        <f>'17A'!$AT$132</f>
        <v>0</v>
      </c>
      <c r="W153" s="433">
        <f>'18A'!$AT$132</f>
        <v>0</v>
      </c>
      <c r="X153" s="433">
        <f>'19A'!$AT$132</f>
        <v>0</v>
      </c>
      <c r="Y153" s="433">
        <f>'20A'!$AT$132</f>
        <v>0</v>
      </c>
      <c r="Z153" s="433">
        <f>'21A'!$AT$132</f>
        <v>0</v>
      </c>
      <c r="AA153" s="433">
        <f>'22A'!$AT$132</f>
        <v>0</v>
      </c>
      <c r="AB153" s="433">
        <f>'23A'!$AT$132</f>
        <v>0</v>
      </c>
      <c r="AC153" s="433">
        <f>'24A'!$AT$132</f>
        <v>0</v>
      </c>
      <c r="AD153" s="433">
        <f>'25A'!$AT$132</f>
        <v>0</v>
      </c>
      <c r="AE153" s="433">
        <f>'26A'!$AT$132</f>
        <v>0</v>
      </c>
      <c r="AF153" s="433">
        <f>'27A'!$AT$132</f>
        <v>0</v>
      </c>
      <c r="AG153" s="433">
        <f>'28A'!$AT$132</f>
        <v>0</v>
      </c>
      <c r="AH153" s="433">
        <f>'29A'!$AT$132</f>
        <v>0</v>
      </c>
      <c r="AI153" s="433">
        <f>'30A'!$AT$132</f>
        <v>0</v>
      </c>
    </row>
    <row r="154" spans="1:35" ht="17.399999999999999">
      <c r="A154" s="314"/>
      <c r="B154" s="434" t="str">
        <f>CONCATENATE("V1.4 x ",'1A'!AH$126)</f>
        <v xml:space="preserve">V1.4 x </v>
      </c>
      <c r="C154" s="302" t="s">
        <v>526</v>
      </c>
      <c r="D154" s="309" t="s">
        <v>133</v>
      </c>
      <c r="E154" s="303">
        <f t="shared" si="2"/>
        <v>0</v>
      </c>
      <c r="F154" s="433">
        <f>'1A'!$AU$132</f>
        <v>0</v>
      </c>
      <c r="G154" s="433">
        <f>'2A'!$AU$132</f>
        <v>0</v>
      </c>
      <c r="H154" s="433">
        <f>'3A'!$AU$132</f>
        <v>0</v>
      </c>
      <c r="I154" s="433">
        <f>'4A'!$AU$132</f>
        <v>0</v>
      </c>
      <c r="J154" s="433">
        <f>'5A'!$AU$132</f>
        <v>0</v>
      </c>
      <c r="K154" s="433">
        <f>'6A'!$AU$132</f>
        <v>0</v>
      </c>
      <c r="L154" s="433">
        <f>'7A'!$AU$132</f>
        <v>0</v>
      </c>
      <c r="M154" s="433">
        <f>'8A'!$AU$132</f>
        <v>0</v>
      </c>
      <c r="N154" s="433">
        <f>'9A'!$AU$132</f>
        <v>0</v>
      </c>
      <c r="O154" s="433">
        <f>'10A'!$AU$132</f>
        <v>0</v>
      </c>
      <c r="P154" s="433">
        <f>'11A'!$AU$132</f>
        <v>0</v>
      </c>
      <c r="Q154" s="433">
        <f>'12A'!$AU$132</f>
        <v>0</v>
      </c>
      <c r="R154" s="433">
        <f>'13A'!$AU$132</f>
        <v>0</v>
      </c>
      <c r="S154" s="433">
        <f>'14A'!$AU$132</f>
        <v>0</v>
      </c>
      <c r="T154" s="433">
        <f>'15A'!$AU$132</f>
        <v>0</v>
      </c>
      <c r="U154" s="433">
        <f>'16A'!$AU$132</f>
        <v>0</v>
      </c>
      <c r="V154" s="433">
        <f>'17A'!$AU$132</f>
        <v>0</v>
      </c>
      <c r="W154" s="433">
        <f>'18A'!$AU$132</f>
        <v>0</v>
      </c>
      <c r="X154" s="433">
        <f>'19A'!$AU$132</f>
        <v>0</v>
      </c>
      <c r="Y154" s="433">
        <f>'20A'!$AU$132</f>
        <v>0</v>
      </c>
      <c r="Z154" s="433">
        <f>'21A'!$AU$132</f>
        <v>0</v>
      </c>
      <c r="AA154" s="433">
        <f>'22A'!$AU$132</f>
        <v>0</v>
      </c>
      <c r="AB154" s="433">
        <f>'23A'!$AU$132</f>
        <v>0</v>
      </c>
      <c r="AC154" s="433">
        <f>'24A'!$AU$132</f>
        <v>0</v>
      </c>
      <c r="AD154" s="433">
        <f>'25A'!$AU$132</f>
        <v>0</v>
      </c>
      <c r="AE154" s="433">
        <f>'26A'!$AU$132</f>
        <v>0</v>
      </c>
      <c r="AF154" s="433">
        <f>'27A'!$AU$132</f>
        <v>0</v>
      </c>
      <c r="AG154" s="433">
        <f>'28A'!$AU$132</f>
        <v>0</v>
      </c>
      <c r="AH154" s="433">
        <f>'29A'!$AU$132</f>
        <v>0</v>
      </c>
      <c r="AI154" s="433">
        <f>'30A'!$AU$132</f>
        <v>0</v>
      </c>
    </row>
    <row r="155" spans="1:35" ht="17.399999999999999">
      <c r="A155" s="314"/>
      <c r="B155" s="434" t="str">
        <f>CONCATENATE("V1.8 x ",'1A'!AA$126)</f>
        <v>V1.8 x 16</v>
      </c>
      <c r="C155" s="302" t="s">
        <v>527</v>
      </c>
      <c r="D155" s="309" t="s">
        <v>133</v>
      </c>
      <c r="E155" s="303">
        <f t="shared" si="2"/>
        <v>0</v>
      </c>
      <c r="F155" s="433">
        <f>'1A'!$AN$133</f>
        <v>0</v>
      </c>
      <c r="G155" s="433">
        <f>'2A'!$AN$133</f>
        <v>0</v>
      </c>
      <c r="H155" s="433">
        <f>'3A'!$AN$133</f>
        <v>0</v>
      </c>
      <c r="I155" s="433">
        <f>'4A'!$AN$133</f>
        <v>0</v>
      </c>
      <c r="J155" s="433">
        <f>'5A'!$AN$133</f>
        <v>0</v>
      </c>
      <c r="K155" s="433">
        <f>'6A'!$AN$133</f>
        <v>0</v>
      </c>
      <c r="L155" s="433">
        <f>'7A'!$AN$133</f>
        <v>0</v>
      </c>
      <c r="M155" s="433">
        <f>'8A'!$AN$133</f>
        <v>0</v>
      </c>
      <c r="N155" s="433">
        <f>'9A'!$AN$133</f>
        <v>0</v>
      </c>
      <c r="O155" s="433">
        <f>'10A'!$AN$133</f>
        <v>0</v>
      </c>
      <c r="P155" s="433">
        <f>'11A'!$AN$133</f>
        <v>0</v>
      </c>
      <c r="Q155" s="433">
        <f>'12A'!$AN$133</f>
        <v>0</v>
      </c>
      <c r="R155" s="433">
        <f>'13A'!$AN$133</f>
        <v>0</v>
      </c>
      <c r="S155" s="433">
        <f>'14A'!$AN$133</f>
        <v>0</v>
      </c>
      <c r="T155" s="433">
        <f>'15A'!$AN$133</f>
        <v>0</v>
      </c>
      <c r="U155" s="433">
        <f>'16A'!$AN$133</f>
        <v>0</v>
      </c>
      <c r="V155" s="433">
        <f>'17A'!$AN$133</f>
        <v>0</v>
      </c>
      <c r="W155" s="433">
        <f>'18A'!$AN$133</f>
        <v>0</v>
      </c>
      <c r="X155" s="433">
        <f>'19A'!$AN$133</f>
        <v>0</v>
      </c>
      <c r="Y155" s="433">
        <f>'20A'!$AN$133</f>
        <v>0</v>
      </c>
      <c r="Z155" s="433">
        <f>'21A'!$AN$133</f>
        <v>0</v>
      </c>
      <c r="AA155" s="433">
        <f>'22A'!$AN$133</f>
        <v>0</v>
      </c>
      <c r="AB155" s="433">
        <f>'23A'!$AN$133</f>
        <v>0</v>
      </c>
      <c r="AC155" s="433">
        <f>'24A'!$AN$133</f>
        <v>0</v>
      </c>
      <c r="AD155" s="433">
        <f>'25A'!$AN$133</f>
        <v>0</v>
      </c>
      <c r="AE155" s="433">
        <f>'26A'!$AN$133</f>
        <v>0</v>
      </c>
      <c r="AF155" s="433">
        <f>'27A'!$AN$133</f>
        <v>0</v>
      </c>
      <c r="AG155" s="433">
        <f>'28A'!$AN$133</f>
        <v>0</v>
      </c>
      <c r="AH155" s="433">
        <f>'29A'!$AN$133</f>
        <v>0</v>
      </c>
      <c r="AI155" s="433">
        <f>'30A'!$AN$133</f>
        <v>0</v>
      </c>
    </row>
    <row r="156" spans="1:35" ht="17.399999999999999">
      <c r="A156" s="314"/>
      <c r="B156" s="434" t="str">
        <f>CONCATENATE("V1.8 x ",'1A'!AB$126)</f>
        <v>V1.8 x 20</v>
      </c>
      <c r="C156" s="302" t="s">
        <v>528</v>
      </c>
      <c r="D156" s="309" t="s">
        <v>133</v>
      </c>
      <c r="E156" s="303">
        <f t="shared" si="2"/>
        <v>0</v>
      </c>
      <c r="F156" s="433">
        <f>'1A'!$AO$133</f>
        <v>0</v>
      </c>
      <c r="G156" s="433">
        <f>'2A'!$AO$133</f>
        <v>0</v>
      </c>
      <c r="H156" s="433">
        <f>'3A'!$AO$133</f>
        <v>0</v>
      </c>
      <c r="I156" s="433">
        <f>'4A'!$AO$133</f>
        <v>0</v>
      </c>
      <c r="J156" s="433">
        <f>'5A'!$AO$133</f>
        <v>0</v>
      </c>
      <c r="K156" s="433">
        <f>'6A'!$AO$133</f>
        <v>0</v>
      </c>
      <c r="L156" s="433">
        <f>'7A'!$AO$133</f>
        <v>0</v>
      </c>
      <c r="M156" s="433">
        <f>'8A'!$AO$133</f>
        <v>0</v>
      </c>
      <c r="N156" s="433">
        <f>'9A'!$AO$133</f>
        <v>0</v>
      </c>
      <c r="O156" s="433">
        <f>'10A'!$AO$133</f>
        <v>0</v>
      </c>
      <c r="P156" s="433">
        <f>'11A'!$AO$133</f>
        <v>0</v>
      </c>
      <c r="Q156" s="433">
        <f>'12A'!$AO$133</f>
        <v>0</v>
      </c>
      <c r="R156" s="433">
        <f>'13A'!$AO$133</f>
        <v>0</v>
      </c>
      <c r="S156" s="433">
        <f>'14A'!$AO$133</f>
        <v>0</v>
      </c>
      <c r="T156" s="433">
        <f>'15A'!$AO$133</f>
        <v>0</v>
      </c>
      <c r="U156" s="433">
        <f>'16A'!$AO$133</f>
        <v>0</v>
      </c>
      <c r="V156" s="433">
        <f>'17A'!$AO$133</f>
        <v>0</v>
      </c>
      <c r="W156" s="433">
        <f>'18A'!$AO$133</f>
        <v>0</v>
      </c>
      <c r="X156" s="433">
        <f>'19A'!$AO$133</f>
        <v>0</v>
      </c>
      <c r="Y156" s="433">
        <f>'20A'!$AO$133</f>
        <v>0</v>
      </c>
      <c r="Z156" s="433">
        <f>'21A'!$AO$133</f>
        <v>0</v>
      </c>
      <c r="AA156" s="433">
        <f>'22A'!$AO$133</f>
        <v>0</v>
      </c>
      <c r="AB156" s="433">
        <f>'23A'!$AO$133</f>
        <v>0</v>
      </c>
      <c r="AC156" s="433">
        <f>'24A'!$AO$133</f>
        <v>0</v>
      </c>
      <c r="AD156" s="433">
        <f>'25A'!$AO$133</f>
        <v>0</v>
      </c>
      <c r="AE156" s="433">
        <f>'26A'!$AO$133</f>
        <v>0</v>
      </c>
      <c r="AF156" s="433">
        <f>'27A'!$AO$133</f>
        <v>0</v>
      </c>
      <c r="AG156" s="433">
        <f>'28A'!$AO$133</f>
        <v>0</v>
      </c>
      <c r="AH156" s="433">
        <f>'29A'!$AO$133</f>
        <v>0</v>
      </c>
      <c r="AI156" s="433">
        <f>'30A'!$AO$133</f>
        <v>0</v>
      </c>
    </row>
    <row r="157" spans="1:35" ht="17.399999999999999">
      <c r="A157" s="314"/>
      <c r="B157" s="434" t="str">
        <f>CONCATENATE("V1.8 x ",'1A'!AC$126)</f>
        <v>V1.8 x 25</v>
      </c>
      <c r="C157" s="302" t="s">
        <v>529</v>
      </c>
      <c r="D157" s="309" t="s">
        <v>133</v>
      </c>
      <c r="E157" s="303">
        <f t="shared" si="2"/>
        <v>0</v>
      </c>
      <c r="F157" s="433">
        <f>'1A'!$AP$133</f>
        <v>0</v>
      </c>
      <c r="G157" s="433">
        <f>'2A'!$AP$133</f>
        <v>0</v>
      </c>
      <c r="H157" s="433">
        <f>'3A'!$AP$133</f>
        <v>0</v>
      </c>
      <c r="I157" s="433">
        <f>'4A'!$AP$133</f>
        <v>0</v>
      </c>
      <c r="J157" s="433">
        <f>'5A'!$AP$133</f>
        <v>0</v>
      </c>
      <c r="K157" s="433">
        <f>'6A'!$AP$133</f>
        <v>0</v>
      </c>
      <c r="L157" s="433">
        <f>'7A'!$AP$133</f>
        <v>0</v>
      </c>
      <c r="M157" s="433">
        <f>'8A'!$AP$133</f>
        <v>0</v>
      </c>
      <c r="N157" s="433">
        <f>'9A'!$AP$133</f>
        <v>0</v>
      </c>
      <c r="O157" s="433">
        <f>'10A'!$AP$133</f>
        <v>0</v>
      </c>
      <c r="P157" s="433">
        <f>'11A'!$AP$133</f>
        <v>0</v>
      </c>
      <c r="Q157" s="433">
        <f>'12A'!$AP$133</f>
        <v>0</v>
      </c>
      <c r="R157" s="433">
        <f>'13A'!$AP$133</f>
        <v>0</v>
      </c>
      <c r="S157" s="433">
        <f>'14A'!$AP$133</f>
        <v>0</v>
      </c>
      <c r="T157" s="433">
        <f>'15A'!$AP$133</f>
        <v>0</v>
      </c>
      <c r="U157" s="433">
        <f>'16A'!$AP$133</f>
        <v>0</v>
      </c>
      <c r="V157" s="433">
        <f>'17A'!$AP$133</f>
        <v>0</v>
      </c>
      <c r="W157" s="433">
        <f>'18A'!$AP$133</f>
        <v>0</v>
      </c>
      <c r="X157" s="433">
        <f>'19A'!$AP$133</f>
        <v>0</v>
      </c>
      <c r="Y157" s="433">
        <f>'20A'!$AP$133</f>
        <v>0</v>
      </c>
      <c r="Z157" s="433">
        <f>'21A'!$AP$133</f>
        <v>0</v>
      </c>
      <c r="AA157" s="433">
        <f>'22A'!$AP$133</f>
        <v>0</v>
      </c>
      <c r="AB157" s="433">
        <f>'23A'!$AP$133</f>
        <v>0</v>
      </c>
      <c r="AC157" s="433">
        <f>'24A'!$AP$133</f>
        <v>0</v>
      </c>
      <c r="AD157" s="433">
        <f>'25A'!$AP$133</f>
        <v>0</v>
      </c>
      <c r="AE157" s="433">
        <f>'26A'!$AP$133</f>
        <v>0</v>
      </c>
      <c r="AF157" s="433">
        <f>'27A'!$AP$133</f>
        <v>0</v>
      </c>
      <c r="AG157" s="433">
        <f>'28A'!$AP$133</f>
        <v>0</v>
      </c>
      <c r="AH157" s="433">
        <f>'29A'!$AP$133</f>
        <v>0</v>
      </c>
      <c r="AI157" s="433">
        <f>'30A'!$AP$133</f>
        <v>0</v>
      </c>
    </row>
    <row r="158" spans="1:35" ht="17.399999999999999">
      <c r="A158" s="314"/>
      <c r="B158" s="434" t="str">
        <f>CONCATENATE("V1.8 x ",'1A'!AD$126)</f>
        <v>V1.8 x 30</v>
      </c>
      <c r="C158" s="302" t="s">
        <v>530</v>
      </c>
      <c r="D158" s="309" t="s">
        <v>133</v>
      </c>
      <c r="E158" s="303">
        <f t="shared" si="2"/>
        <v>0</v>
      </c>
      <c r="F158" s="433">
        <f>'1A'!$AQ$133</f>
        <v>0</v>
      </c>
      <c r="G158" s="433">
        <f>'2A'!$AQ$133</f>
        <v>0</v>
      </c>
      <c r="H158" s="433">
        <f>'3A'!$AQ$133</f>
        <v>0</v>
      </c>
      <c r="I158" s="433">
        <f>'4A'!$AQ$133</f>
        <v>0</v>
      </c>
      <c r="J158" s="433">
        <f>'5A'!$AQ$133</f>
        <v>0</v>
      </c>
      <c r="K158" s="433">
        <f>'6A'!$AQ$133</f>
        <v>0</v>
      </c>
      <c r="L158" s="433">
        <f>'7A'!$AQ$133</f>
        <v>0</v>
      </c>
      <c r="M158" s="433">
        <f>'8A'!$AQ$133</f>
        <v>0</v>
      </c>
      <c r="N158" s="433">
        <f>'9A'!$AQ$133</f>
        <v>0</v>
      </c>
      <c r="O158" s="433">
        <f>'10A'!$AQ$133</f>
        <v>0</v>
      </c>
      <c r="P158" s="433">
        <f>'11A'!$AQ$133</f>
        <v>0</v>
      </c>
      <c r="Q158" s="433">
        <f>'12A'!$AQ$133</f>
        <v>0</v>
      </c>
      <c r="R158" s="433">
        <f>'13A'!$AQ$133</f>
        <v>0</v>
      </c>
      <c r="S158" s="433">
        <f>'14A'!$AQ$133</f>
        <v>0</v>
      </c>
      <c r="T158" s="433">
        <f>'15A'!$AQ$133</f>
        <v>0</v>
      </c>
      <c r="U158" s="433">
        <f>'16A'!$AQ$133</f>
        <v>0</v>
      </c>
      <c r="V158" s="433">
        <f>'17A'!$AQ$133</f>
        <v>0</v>
      </c>
      <c r="W158" s="433">
        <f>'18A'!$AQ$133</f>
        <v>0</v>
      </c>
      <c r="X158" s="433">
        <f>'19A'!$AQ$133</f>
        <v>0</v>
      </c>
      <c r="Y158" s="433">
        <f>'20A'!$AQ$133</f>
        <v>0</v>
      </c>
      <c r="Z158" s="433">
        <f>'21A'!$AQ$133</f>
        <v>0</v>
      </c>
      <c r="AA158" s="433">
        <f>'22A'!$AQ$133</f>
        <v>0</v>
      </c>
      <c r="AB158" s="433">
        <f>'23A'!$AQ$133</f>
        <v>0</v>
      </c>
      <c r="AC158" s="433">
        <f>'24A'!$AQ$133</f>
        <v>0</v>
      </c>
      <c r="AD158" s="433">
        <f>'25A'!$AQ$133</f>
        <v>0</v>
      </c>
      <c r="AE158" s="433">
        <f>'26A'!$AQ$133</f>
        <v>0</v>
      </c>
      <c r="AF158" s="433">
        <f>'27A'!$AQ$133</f>
        <v>0</v>
      </c>
      <c r="AG158" s="433">
        <f>'28A'!$AQ$133</f>
        <v>0</v>
      </c>
      <c r="AH158" s="433">
        <f>'29A'!$AQ$133</f>
        <v>0</v>
      </c>
      <c r="AI158" s="433">
        <f>'30A'!$AQ$133</f>
        <v>0</v>
      </c>
    </row>
    <row r="159" spans="1:35" ht="17.399999999999999">
      <c r="A159" s="314"/>
      <c r="B159" s="434" t="str">
        <f>CONCATENATE("V1.8 x ",'1A'!AE$126)</f>
        <v>V1.8 x 40</v>
      </c>
      <c r="C159" s="302" t="s">
        <v>531</v>
      </c>
      <c r="D159" s="309" t="s">
        <v>133</v>
      </c>
      <c r="E159" s="303">
        <f t="shared" si="2"/>
        <v>0</v>
      </c>
      <c r="F159" s="433">
        <f>'1A'!$AR$133</f>
        <v>0</v>
      </c>
      <c r="G159" s="433">
        <f>'2A'!$AR$133</f>
        <v>0</v>
      </c>
      <c r="H159" s="433">
        <f>'3A'!$AR$133</f>
        <v>0</v>
      </c>
      <c r="I159" s="433">
        <f>'4A'!$AR$133</f>
        <v>0</v>
      </c>
      <c r="J159" s="433">
        <f>'5A'!$AR$133</f>
        <v>0</v>
      </c>
      <c r="K159" s="433">
        <f>'6A'!$AR$133</f>
        <v>0</v>
      </c>
      <c r="L159" s="433">
        <f>'7A'!$AR$133</f>
        <v>0</v>
      </c>
      <c r="M159" s="433">
        <f>'8A'!$AR$133</f>
        <v>0</v>
      </c>
      <c r="N159" s="433">
        <f>'9A'!$AR$133</f>
        <v>0</v>
      </c>
      <c r="O159" s="433">
        <f>'10A'!$AR$133</f>
        <v>0</v>
      </c>
      <c r="P159" s="433">
        <f>'11A'!$AR$133</f>
        <v>0</v>
      </c>
      <c r="Q159" s="433">
        <f>'12A'!$AR$133</f>
        <v>0</v>
      </c>
      <c r="R159" s="433">
        <f>'13A'!$AR$133</f>
        <v>0</v>
      </c>
      <c r="S159" s="433">
        <f>'14A'!$AR$133</f>
        <v>0</v>
      </c>
      <c r="T159" s="433">
        <f>'15A'!$AR$133</f>
        <v>0</v>
      </c>
      <c r="U159" s="433">
        <f>'16A'!$AR$133</f>
        <v>0</v>
      </c>
      <c r="V159" s="433">
        <f>'17A'!$AR$133</f>
        <v>0</v>
      </c>
      <c r="W159" s="433">
        <f>'18A'!$AR$133</f>
        <v>0</v>
      </c>
      <c r="X159" s="433">
        <f>'19A'!$AR$133</f>
        <v>0</v>
      </c>
      <c r="Y159" s="433">
        <f>'20A'!$AR$133</f>
        <v>0</v>
      </c>
      <c r="Z159" s="433">
        <f>'21A'!$AR$133</f>
        <v>0</v>
      </c>
      <c r="AA159" s="433">
        <f>'22A'!$AR$133</f>
        <v>0</v>
      </c>
      <c r="AB159" s="433">
        <f>'23A'!$AR$133</f>
        <v>0</v>
      </c>
      <c r="AC159" s="433">
        <f>'24A'!$AR$133</f>
        <v>0</v>
      </c>
      <c r="AD159" s="433">
        <f>'25A'!$AR$133</f>
        <v>0</v>
      </c>
      <c r="AE159" s="433">
        <f>'26A'!$AR$133</f>
        <v>0</v>
      </c>
      <c r="AF159" s="433">
        <f>'27A'!$AR$133</f>
        <v>0</v>
      </c>
      <c r="AG159" s="433">
        <f>'28A'!$AR$133</f>
        <v>0</v>
      </c>
      <c r="AH159" s="433">
        <f>'29A'!$AR$133</f>
        <v>0</v>
      </c>
      <c r="AI159" s="433">
        <f>'30A'!$AR$133</f>
        <v>0</v>
      </c>
    </row>
    <row r="160" spans="1:35" ht="17.399999999999999">
      <c r="A160" s="314"/>
      <c r="B160" s="434" t="str">
        <f>CONCATENATE("V1.8 x ",'1A'!AF$126)</f>
        <v>V1.8 x 50</v>
      </c>
      <c r="C160" s="302" t="s">
        <v>532</v>
      </c>
      <c r="D160" s="309" t="s">
        <v>133</v>
      </c>
      <c r="E160" s="303">
        <f t="shared" si="2"/>
        <v>0</v>
      </c>
      <c r="F160" s="433">
        <f>'1A'!$AS$133</f>
        <v>0</v>
      </c>
      <c r="G160" s="433">
        <f>'2A'!$AS$133</f>
        <v>0</v>
      </c>
      <c r="H160" s="433">
        <f>'3A'!$AS$133</f>
        <v>0</v>
      </c>
      <c r="I160" s="433">
        <f>'4A'!$AS$133</f>
        <v>0</v>
      </c>
      <c r="J160" s="433">
        <f>'5A'!$AS$133</f>
        <v>0</v>
      </c>
      <c r="K160" s="433">
        <f>'6A'!$AS$133</f>
        <v>0</v>
      </c>
      <c r="L160" s="433">
        <f>'7A'!$AS$133</f>
        <v>0</v>
      </c>
      <c r="M160" s="433">
        <f>'8A'!$AS$133</f>
        <v>0</v>
      </c>
      <c r="N160" s="433">
        <f>'9A'!$AS$133</f>
        <v>0</v>
      </c>
      <c r="O160" s="433">
        <f>'10A'!$AS$133</f>
        <v>0</v>
      </c>
      <c r="P160" s="433">
        <f>'11A'!$AS$133</f>
        <v>0</v>
      </c>
      <c r="Q160" s="433">
        <f>'12A'!$AS$133</f>
        <v>0</v>
      </c>
      <c r="R160" s="433">
        <f>'13A'!$AS$133</f>
        <v>0</v>
      </c>
      <c r="S160" s="433">
        <f>'14A'!$AS$133</f>
        <v>0</v>
      </c>
      <c r="T160" s="433">
        <f>'15A'!$AS$133</f>
        <v>0</v>
      </c>
      <c r="U160" s="433">
        <f>'16A'!$AS$133</f>
        <v>0</v>
      </c>
      <c r="V160" s="433">
        <f>'17A'!$AS$133</f>
        <v>0</v>
      </c>
      <c r="W160" s="433">
        <f>'18A'!$AS$133</f>
        <v>0</v>
      </c>
      <c r="X160" s="433">
        <f>'19A'!$AS$133</f>
        <v>0</v>
      </c>
      <c r="Y160" s="433">
        <f>'20A'!$AS$133</f>
        <v>0</v>
      </c>
      <c r="Z160" s="433">
        <f>'21A'!$AS$133</f>
        <v>0</v>
      </c>
      <c r="AA160" s="433">
        <f>'22A'!$AS$133</f>
        <v>0</v>
      </c>
      <c r="AB160" s="433">
        <f>'23A'!$AS$133</f>
        <v>0</v>
      </c>
      <c r="AC160" s="433">
        <f>'24A'!$AS$133</f>
        <v>0</v>
      </c>
      <c r="AD160" s="433">
        <f>'25A'!$AS$133</f>
        <v>0</v>
      </c>
      <c r="AE160" s="433">
        <f>'26A'!$AS$133</f>
        <v>0</v>
      </c>
      <c r="AF160" s="433">
        <f>'27A'!$AS$133</f>
        <v>0</v>
      </c>
      <c r="AG160" s="433">
        <f>'28A'!$AS$133</f>
        <v>0</v>
      </c>
      <c r="AH160" s="433">
        <f>'29A'!$AS$133</f>
        <v>0</v>
      </c>
      <c r="AI160" s="433">
        <f>'30A'!$AS$133</f>
        <v>0</v>
      </c>
    </row>
    <row r="161" spans="1:35" ht="17.399999999999999">
      <c r="A161" s="314"/>
      <c r="B161" s="434" t="str">
        <f>CONCATENATE("V1.8 x ",'1A'!AG$126)</f>
        <v xml:space="preserve">V1.8 x </v>
      </c>
      <c r="C161" s="302" t="s">
        <v>300</v>
      </c>
      <c r="D161" s="309" t="s">
        <v>133</v>
      </c>
      <c r="E161" s="303">
        <f t="shared" si="2"/>
        <v>0</v>
      </c>
      <c r="F161" s="433">
        <f>'1A'!$AT$133</f>
        <v>0</v>
      </c>
      <c r="G161" s="433">
        <f>'2A'!$AT$133</f>
        <v>0</v>
      </c>
      <c r="H161" s="433">
        <f>'3A'!$AT$133</f>
        <v>0</v>
      </c>
      <c r="I161" s="433">
        <f>'4A'!$AT$133</f>
        <v>0</v>
      </c>
      <c r="J161" s="433">
        <f>'5A'!$AT$133</f>
        <v>0</v>
      </c>
      <c r="K161" s="433">
        <f>'6A'!$AT$133</f>
        <v>0</v>
      </c>
      <c r="L161" s="433">
        <f>'7A'!$AT$133</f>
        <v>0</v>
      </c>
      <c r="M161" s="433">
        <f>'8A'!$AT$133</f>
        <v>0</v>
      </c>
      <c r="N161" s="433">
        <f>'9A'!$AT$133</f>
        <v>0</v>
      </c>
      <c r="O161" s="433">
        <f>'10A'!$AT$133</f>
        <v>0</v>
      </c>
      <c r="P161" s="433">
        <f>'11A'!$AT$133</f>
        <v>0</v>
      </c>
      <c r="Q161" s="433">
        <f>'12A'!$AT$133</f>
        <v>0</v>
      </c>
      <c r="R161" s="433">
        <f>'13A'!$AT$133</f>
        <v>0</v>
      </c>
      <c r="S161" s="433">
        <f>'14A'!$AT$133</f>
        <v>0</v>
      </c>
      <c r="T161" s="433">
        <f>'15A'!$AT$133</f>
        <v>0</v>
      </c>
      <c r="U161" s="433">
        <f>'16A'!$AT$133</f>
        <v>0</v>
      </c>
      <c r="V161" s="433">
        <f>'17A'!$AT$133</f>
        <v>0</v>
      </c>
      <c r="W161" s="433">
        <f>'18A'!$AT$133</f>
        <v>0</v>
      </c>
      <c r="X161" s="433">
        <f>'19A'!$AT$133</f>
        <v>0</v>
      </c>
      <c r="Y161" s="433">
        <f>'20A'!$AT$133</f>
        <v>0</v>
      </c>
      <c r="Z161" s="433">
        <f>'21A'!$AT$133</f>
        <v>0</v>
      </c>
      <c r="AA161" s="433">
        <f>'22A'!$AT$133</f>
        <v>0</v>
      </c>
      <c r="AB161" s="433">
        <f>'23A'!$AT$133</f>
        <v>0</v>
      </c>
      <c r="AC161" s="433">
        <f>'24A'!$AT$133</f>
        <v>0</v>
      </c>
      <c r="AD161" s="433">
        <f>'25A'!$AT$133</f>
        <v>0</v>
      </c>
      <c r="AE161" s="433">
        <f>'26A'!$AT$133</f>
        <v>0</v>
      </c>
      <c r="AF161" s="433">
        <f>'27A'!$AT$133</f>
        <v>0</v>
      </c>
      <c r="AG161" s="433">
        <f>'28A'!$AT$133</f>
        <v>0</v>
      </c>
      <c r="AH161" s="433">
        <f>'29A'!$AT$133</f>
        <v>0</v>
      </c>
      <c r="AI161" s="433">
        <f>'30A'!$AT$133</f>
        <v>0</v>
      </c>
    </row>
    <row r="162" spans="1:35" ht="17.399999999999999">
      <c r="A162" s="314"/>
      <c r="B162" s="434" t="str">
        <f>CONCATENATE("V1.8 x ",'1A'!AH$126)</f>
        <v xml:space="preserve">V1.8 x </v>
      </c>
      <c r="C162" s="302" t="s">
        <v>533</v>
      </c>
      <c r="D162" s="309" t="s">
        <v>133</v>
      </c>
      <c r="E162" s="303">
        <f t="shared" si="2"/>
        <v>0</v>
      </c>
      <c r="F162" s="433">
        <f>'1A'!$AU$133</f>
        <v>0</v>
      </c>
      <c r="G162" s="433">
        <f>'2A'!$AU$133</f>
        <v>0</v>
      </c>
      <c r="H162" s="433">
        <f>'3A'!$AU$133</f>
        <v>0</v>
      </c>
      <c r="I162" s="433">
        <f>'4A'!$AU$133</f>
        <v>0</v>
      </c>
      <c r="J162" s="433">
        <f>'5A'!$AU$133</f>
        <v>0</v>
      </c>
      <c r="K162" s="433">
        <f>'6A'!$AU$133</f>
        <v>0</v>
      </c>
      <c r="L162" s="433">
        <f>'7A'!$AU$133</f>
        <v>0</v>
      </c>
      <c r="M162" s="433">
        <f>'8A'!$AU$133</f>
        <v>0</v>
      </c>
      <c r="N162" s="433">
        <f>'9A'!$AU$133</f>
        <v>0</v>
      </c>
      <c r="O162" s="433">
        <f>'10A'!$AU$133</f>
        <v>0</v>
      </c>
      <c r="P162" s="433">
        <f>'11A'!$AU$133</f>
        <v>0</v>
      </c>
      <c r="Q162" s="433">
        <f>'12A'!$AU$133</f>
        <v>0</v>
      </c>
      <c r="R162" s="433">
        <f>'13A'!$AU$133</f>
        <v>0</v>
      </c>
      <c r="S162" s="433">
        <f>'14A'!$AU$133</f>
        <v>0</v>
      </c>
      <c r="T162" s="433">
        <f>'15A'!$AU$133</f>
        <v>0</v>
      </c>
      <c r="U162" s="433">
        <f>'16A'!$AU$133</f>
        <v>0</v>
      </c>
      <c r="V162" s="433">
        <f>'17A'!$AU$133</f>
        <v>0</v>
      </c>
      <c r="W162" s="433">
        <f>'18A'!$AU$133</f>
        <v>0</v>
      </c>
      <c r="X162" s="433">
        <f>'19A'!$AU$133</f>
        <v>0</v>
      </c>
      <c r="Y162" s="433">
        <f>'20A'!$AU$133</f>
        <v>0</v>
      </c>
      <c r="Z162" s="433">
        <f>'21A'!$AU$133</f>
        <v>0</v>
      </c>
      <c r="AA162" s="433">
        <f>'22A'!$AU$133</f>
        <v>0</v>
      </c>
      <c r="AB162" s="433">
        <f>'23A'!$AU$133</f>
        <v>0</v>
      </c>
      <c r="AC162" s="433">
        <f>'24A'!$AU$133</f>
        <v>0</v>
      </c>
      <c r="AD162" s="433">
        <f>'25A'!$AU$133</f>
        <v>0</v>
      </c>
      <c r="AE162" s="433">
        <f>'26A'!$AU$133</f>
        <v>0</v>
      </c>
      <c r="AF162" s="433">
        <f>'27A'!$AU$133</f>
        <v>0</v>
      </c>
      <c r="AG162" s="433">
        <f>'28A'!$AU$133</f>
        <v>0</v>
      </c>
      <c r="AH162" s="433">
        <f>'29A'!$AU$133</f>
        <v>0</v>
      </c>
      <c r="AI162" s="433">
        <f>'30A'!$AU$133</f>
        <v>0</v>
      </c>
    </row>
    <row r="163" spans="1:35" ht="17.399999999999999">
      <c r="A163" s="314"/>
      <c r="B163" s="434" t="str">
        <f>CONCATENATE("V2 x ",'1A'!AA$126)</f>
        <v>V2 x 16</v>
      </c>
      <c r="C163" s="302" t="s">
        <v>534</v>
      </c>
      <c r="D163" s="309" t="s">
        <v>133</v>
      </c>
      <c r="E163" s="303">
        <f t="shared" si="2"/>
        <v>0</v>
      </c>
      <c r="F163" s="433">
        <f>'1A'!$AN$134</f>
        <v>0</v>
      </c>
      <c r="G163" s="433">
        <f>'2A'!$AN$134</f>
        <v>0</v>
      </c>
      <c r="H163" s="433">
        <f>'3A'!$AN$134</f>
        <v>0</v>
      </c>
      <c r="I163" s="433">
        <f>'4A'!$AN$134</f>
        <v>0</v>
      </c>
      <c r="J163" s="433">
        <f>'5A'!$AN$134</f>
        <v>0</v>
      </c>
      <c r="K163" s="433">
        <f>'6A'!$AN$134</f>
        <v>0</v>
      </c>
      <c r="L163" s="433">
        <f>'7A'!$AN$134</f>
        <v>0</v>
      </c>
      <c r="M163" s="433">
        <f>'8A'!$AN$134</f>
        <v>0</v>
      </c>
      <c r="N163" s="433">
        <f>'9A'!$AN$134</f>
        <v>0</v>
      </c>
      <c r="O163" s="433">
        <f>'10A'!$AN$134</f>
        <v>0</v>
      </c>
      <c r="P163" s="433">
        <f>'11A'!$AN$134</f>
        <v>0</v>
      </c>
      <c r="Q163" s="433">
        <f>'12A'!$AN$134</f>
        <v>0</v>
      </c>
      <c r="R163" s="433">
        <f>'13A'!$AN$134</f>
        <v>0</v>
      </c>
      <c r="S163" s="433">
        <f>'14A'!$AN$134</f>
        <v>0</v>
      </c>
      <c r="T163" s="433">
        <f>'15A'!$AN$134</f>
        <v>0</v>
      </c>
      <c r="U163" s="433">
        <f>'16A'!$AN$134</f>
        <v>0</v>
      </c>
      <c r="V163" s="433">
        <f>'17A'!$AN$134</f>
        <v>0</v>
      </c>
      <c r="W163" s="433">
        <f>'18A'!$AN$134</f>
        <v>0</v>
      </c>
      <c r="X163" s="433">
        <f>'19A'!$AN$134</f>
        <v>0</v>
      </c>
      <c r="Y163" s="433">
        <f>'20A'!$AN$134</f>
        <v>0</v>
      </c>
      <c r="Z163" s="433">
        <f>'21A'!$AN$134</f>
        <v>0</v>
      </c>
      <c r="AA163" s="433">
        <f>'22A'!$AN$134</f>
        <v>0</v>
      </c>
      <c r="AB163" s="433">
        <f>'23A'!$AN$134</f>
        <v>0</v>
      </c>
      <c r="AC163" s="433">
        <f>'24A'!$AN$134</f>
        <v>0</v>
      </c>
      <c r="AD163" s="433">
        <f>'25A'!$AN$134</f>
        <v>0</v>
      </c>
      <c r="AE163" s="433">
        <f>'26A'!$AN$134</f>
        <v>0</v>
      </c>
      <c r="AF163" s="433">
        <f>'27A'!$AN$134</f>
        <v>0</v>
      </c>
      <c r="AG163" s="433">
        <f>'28A'!$AN$134</f>
        <v>0</v>
      </c>
      <c r="AH163" s="433">
        <f>'29A'!$AN$134</f>
        <v>0</v>
      </c>
      <c r="AI163" s="433">
        <f>'30A'!$AN$134</f>
        <v>0</v>
      </c>
    </row>
    <row r="164" spans="1:35" ht="17.399999999999999">
      <c r="A164" s="314"/>
      <c r="B164" s="434" t="str">
        <f>CONCATENATE("V2 x ",'1A'!AB$126)</f>
        <v>V2 x 20</v>
      </c>
      <c r="C164" s="302" t="s">
        <v>535</v>
      </c>
      <c r="D164" s="309" t="s">
        <v>133</v>
      </c>
      <c r="E164" s="303">
        <f t="shared" si="2"/>
        <v>0</v>
      </c>
      <c r="F164" s="433">
        <f>'1A'!$AO$134</f>
        <v>0</v>
      </c>
      <c r="G164" s="433">
        <f>'2A'!$AO$134</f>
        <v>0</v>
      </c>
      <c r="H164" s="433">
        <f>'3A'!$AO$134</f>
        <v>0</v>
      </c>
      <c r="I164" s="433">
        <f>'4A'!$AO$134</f>
        <v>0</v>
      </c>
      <c r="J164" s="433">
        <f>'5A'!$AO$134</f>
        <v>0</v>
      </c>
      <c r="K164" s="433">
        <f>'6A'!$AO$134</f>
        <v>0</v>
      </c>
      <c r="L164" s="433">
        <f>'7A'!$AO$134</f>
        <v>0</v>
      </c>
      <c r="M164" s="433">
        <f>'8A'!$AO$134</f>
        <v>0</v>
      </c>
      <c r="N164" s="433">
        <f>'9A'!$AO$134</f>
        <v>0</v>
      </c>
      <c r="O164" s="433">
        <f>'10A'!$AO$134</f>
        <v>0</v>
      </c>
      <c r="P164" s="433">
        <f>'11A'!$AO$134</f>
        <v>0</v>
      </c>
      <c r="Q164" s="433">
        <f>'12A'!$AO$134</f>
        <v>0</v>
      </c>
      <c r="R164" s="433">
        <f>'13A'!$AO$134</f>
        <v>0</v>
      </c>
      <c r="S164" s="433">
        <f>'14A'!$AO$134</f>
        <v>0</v>
      </c>
      <c r="T164" s="433">
        <f>'15A'!$AO$134</f>
        <v>0</v>
      </c>
      <c r="U164" s="433">
        <f>'16A'!$AO$134</f>
        <v>0</v>
      </c>
      <c r="V164" s="433">
        <f>'17A'!$AO$134</f>
        <v>0</v>
      </c>
      <c r="W164" s="433">
        <f>'18A'!$AO$134</f>
        <v>0</v>
      </c>
      <c r="X164" s="433">
        <f>'19A'!$AO$134</f>
        <v>0</v>
      </c>
      <c r="Y164" s="433">
        <f>'20A'!$AO$134</f>
        <v>0</v>
      </c>
      <c r="Z164" s="433">
        <f>'21A'!$AO$134</f>
        <v>0</v>
      </c>
      <c r="AA164" s="433">
        <f>'22A'!$AO$134</f>
        <v>0</v>
      </c>
      <c r="AB164" s="433">
        <f>'23A'!$AO$134</f>
        <v>0</v>
      </c>
      <c r="AC164" s="433">
        <f>'24A'!$AO$134</f>
        <v>0</v>
      </c>
      <c r="AD164" s="433">
        <f>'25A'!$AO$134</f>
        <v>0</v>
      </c>
      <c r="AE164" s="433">
        <f>'26A'!$AO$134</f>
        <v>0</v>
      </c>
      <c r="AF164" s="433">
        <f>'27A'!$AO$134</f>
        <v>0</v>
      </c>
      <c r="AG164" s="433">
        <f>'28A'!$AO$134</f>
        <v>0</v>
      </c>
      <c r="AH164" s="433">
        <f>'29A'!$AO$134</f>
        <v>0</v>
      </c>
      <c r="AI164" s="433">
        <f>'30A'!$AO$134</f>
        <v>0</v>
      </c>
    </row>
    <row r="165" spans="1:35" ht="17.399999999999999">
      <c r="A165" s="314"/>
      <c r="B165" s="434" t="str">
        <f>CONCATENATE("V2 x ",'1A'!AC$126)</f>
        <v>V2 x 25</v>
      </c>
      <c r="C165" s="302" t="s">
        <v>536</v>
      </c>
      <c r="D165" s="309" t="s">
        <v>133</v>
      </c>
      <c r="E165" s="303">
        <f t="shared" si="2"/>
        <v>0</v>
      </c>
      <c r="F165" s="433">
        <f>'1A'!$AP$134</f>
        <v>0</v>
      </c>
      <c r="G165" s="433">
        <f>'2A'!$AP$134</f>
        <v>0</v>
      </c>
      <c r="H165" s="433">
        <f>'3A'!$AP$134</f>
        <v>0</v>
      </c>
      <c r="I165" s="433">
        <f>'4A'!$AP$134</f>
        <v>0</v>
      </c>
      <c r="J165" s="433">
        <f>'5A'!$AP$134</f>
        <v>0</v>
      </c>
      <c r="K165" s="433">
        <f>'6A'!$AP$134</f>
        <v>0</v>
      </c>
      <c r="L165" s="433">
        <f>'7A'!$AP$134</f>
        <v>0</v>
      </c>
      <c r="M165" s="433">
        <f>'8A'!$AP$134</f>
        <v>0</v>
      </c>
      <c r="N165" s="433">
        <f>'9A'!$AP$134</f>
        <v>0</v>
      </c>
      <c r="O165" s="433">
        <f>'10A'!$AP$134</f>
        <v>0</v>
      </c>
      <c r="P165" s="433">
        <f>'11A'!$AP$134</f>
        <v>0</v>
      </c>
      <c r="Q165" s="433">
        <f>'12A'!$AP$134</f>
        <v>0</v>
      </c>
      <c r="R165" s="433">
        <f>'13A'!$AP$134</f>
        <v>0</v>
      </c>
      <c r="S165" s="433">
        <f>'14A'!$AP$134</f>
        <v>0</v>
      </c>
      <c r="T165" s="433">
        <f>'15A'!$AP$134</f>
        <v>0</v>
      </c>
      <c r="U165" s="433">
        <f>'16A'!$AP$134</f>
        <v>0</v>
      </c>
      <c r="V165" s="433">
        <f>'17A'!$AP$134</f>
        <v>0</v>
      </c>
      <c r="W165" s="433">
        <f>'18A'!$AP$134</f>
        <v>0</v>
      </c>
      <c r="X165" s="433">
        <f>'19A'!$AP$134</f>
        <v>0</v>
      </c>
      <c r="Y165" s="433">
        <f>'20A'!$AP$134</f>
        <v>0</v>
      </c>
      <c r="Z165" s="433">
        <f>'21A'!$AP$134</f>
        <v>0</v>
      </c>
      <c r="AA165" s="433">
        <f>'22A'!$AP$134</f>
        <v>0</v>
      </c>
      <c r="AB165" s="433">
        <f>'23A'!$AP$134</f>
        <v>0</v>
      </c>
      <c r="AC165" s="433">
        <f>'24A'!$AP$134</f>
        <v>0</v>
      </c>
      <c r="AD165" s="433">
        <f>'25A'!$AP$134</f>
        <v>0</v>
      </c>
      <c r="AE165" s="433">
        <f>'26A'!$AP$134</f>
        <v>0</v>
      </c>
      <c r="AF165" s="433">
        <f>'27A'!$AP$134</f>
        <v>0</v>
      </c>
      <c r="AG165" s="433">
        <f>'28A'!$AP$134</f>
        <v>0</v>
      </c>
      <c r="AH165" s="433">
        <f>'29A'!$AP$134</f>
        <v>0</v>
      </c>
      <c r="AI165" s="433">
        <f>'30A'!$AP$134</f>
        <v>0</v>
      </c>
    </row>
    <row r="166" spans="1:35" ht="17.399999999999999">
      <c r="A166" s="314"/>
      <c r="B166" s="434" t="str">
        <f>CONCATENATE("V2 x ",'1A'!AD$126)</f>
        <v>V2 x 30</v>
      </c>
      <c r="C166" s="302" t="s">
        <v>537</v>
      </c>
      <c r="D166" s="309" t="s">
        <v>133</v>
      </c>
      <c r="E166" s="303">
        <f t="shared" si="2"/>
        <v>0</v>
      </c>
      <c r="F166" s="433">
        <f>'1A'!$AQ$134</f>
        <v>0</v>
      </c>
      <c r="G166" s="433">
        <f>'2A'!$AQ$134</f>
        <v>0</v>
      </c>
      <c r="H166" s="433">
        <f>'3A'!$AQ$134</f>
        <v>0</v>
      </c>
      <c r="I166" s="433">
        <f>'4A'!$AQ$134</f>
        <v>0</v>
      </c>
      <c r="J166" s="433">
        <f>'5A'!$AQ$134</f>
        <v>0</v>
      </c>
      <c r="K166" s="433">
        <f>'6A'!$AQ$134</f>
        <v>0</v>
      </c>
      <c r="L166" s="433">
        <f>'7A'!$AQ$134</f>
        <v>0</v>
      </c>
      <c r="M166" s="433">
        <f>'8A'!$AQ$134</f>
        <v>0</v>
      </c>
      <c r="N166" s="433">
        <f>'9A'!$AQ$134</f>
        <v>0</v>
      </c>
      <c r="O166" s="433">
        <f>'10A'!$AQ$134</f>
        <v>0</v>
      </c>
      <c r="P166" s="433">
        <f>'11A'!$AQ$134</f>
        <v>0</v>
      </c>
      <c r="Q166" s="433">
        <f>'12A'!$AQ$134</f>
        <v>0</v>
      </c>
      <c r="R166" s="433">
        <f>'13A'!$AQ$134</f>
        <v>0</v>
      </c>
      <c r="S166" s="433">
        <f>'14A'!$AQ$134</f>
        <v>0</v>
      </c>
      <c r="T166" s="433">
        <f>'15A'!$AQ$134</f>
        <v>0</v>
      </c>
      <c r="U166" s="433">
        <f>'16A'!$AQ$134</f>
        <v>0</v>
      </c>
      <c r="V166" s="433">
        <f>'17A'!$AQ$134</f>
        <v>0</v>
      </c>
      <c r="W166" s="433">
        <f>'18A'!$AQ$134</f>
        <v>0</v>
      </c>
      <c r="X166" s="433">
        <f>'19A'!$AQ$134</f>
        <v>0</v>
      </c>
      <c r="Y166" s="433">
        <f>'20A'!$AQ$134</f>
        <v>0</v>
      </c>
      <c r="Z166" s="433">
        <f>'21A'!$AQ$134</f>
        <v>0</v>
      </c>
      <c r="AA166" s="433">
        <f>'22A'!$AQ$134</f>
        <v>0</v>
      </c>
      <c r="AB166" s="433">
        <f>'23A'!$AQ$134</f>
        <v>0</v>
      </c>
      <c r="AC166" s="433">
        <f>'24A'!$AQ$134</f>
        <v>0</v>
      </c>
      <c r="AD166" s="433">
        <f>'25A'!$AQ$134</f>
        <v>0</v>
      </c>
      <c r="AE166" s="433">
        <f>'26A'!$AQ$134</f>
        <v>0</v>
      </c>
      <c r="AF166" s="433">
        <f>'27A'!$AQ$134</f>
        <v>0</v>
      </c>
      <c r="AG166" s="433">
        <f>'28A'!$AQ$134</f>
        <v>0</v>
      </c>
      <c r="AH166" s="433">
        <f>'29A'!$AQ$134</f>
        <v>0</v>
      </c>
      <c r="AI166" s="433">
        <f>'30A'!$AQ$134</f>
        <v>0</v>
      </c>
    </row>
    <row r="167" spans="1:35" ht="17.399999999999999">
      <c r="A167" s="314"/>
      <c r="B167" s="434" t="str">
        <f>CONCATENATE("V2 x ",'1A'!AE$126)</f>
        <v>V2 x 40</v>
      </c>
      <c r="C167" s="302" t="s">
        <v>538</v>
      </c>
      <c r="D167" s="309" t="s">
        <v>133</v>
      </c>
      <c r="E167" s="303">
        <f t="shared" si="2"/>
        <v>0</v>
      </c>
      <c r="F167" s="433">
        <f>'1A'!$AR$134</f>
        <v>0</v>
      </c>
      <c r="G167" s="433">
        <f>'2A'!$AR$134</f>
        <v>0</v>
      </c>
      <c r="H167" s="433">
        <f>'3A'!$AR$134</f>
        <v>0</v>
      </c>
      <c r="I167" s="433">
        <f>'4A'!$AR$134</f>
        <v>0</v>
      </c>
      <c r="J167" s="433">
        <f>'5A'!$AR$134</f>
        <v>0</v>
      </c>
      <c r="K167" s="433">
        <f>'6A'!$AR$134</f>
        <v>0</v>
      </c>
      <c r="L167" s="433">
        <f>'7A'!$AR$134</f>
        <v>0</v>
      </c>
      <c r="M167" s="433">
        <f>'8A'!$AR$134</f>
        <v>0</v>
      </c>
      <c r="N167" s="433">
        <f>'9A'!$AR$134</f>
        <v>0</v>
      </c>
      <c r="O167" s="433">
        <f>'10A'!$AR$134</f>
        <v>0</v>
      </c>
      <c r="P167" s="433">
        <f>'11A'!$AR$134</f>
        <v>0</v>
      </c>
      <c r="Q167" s="433">
        <f>'12A'!$AR$134</f>
        <v>0</v>
      </c>
      <c r="R167" s="433">
        <f>'13A'!$AR$134</f>
        <v>0</v>
      </c>
      <c r="S167" s="433">
        <f>'14A'!$AR$134</f>
        <v>0</v>
      </c>
      <c r="T167" s="433">
        <f>'15A'!$AR$134</f>
        <v>0</v>
      </c>
      <c r="U167" s="433">
        <f>'16A'!$AR$134</f>
        <v>0</v>
      </c>
      <c r="V167" s="433">
        <f>'17A'!$AR$134</f>
        <v>0</v>
      </c>
      <c r="W167" s="433">
        <f>'18A'!$AR$134</f>
        <v>0</v>
      </c>
      <c r="X167" s="433">
        <f>'19A'!$AR$134</f>
        <v>0</v>
      </c>
      <c r="Y167" s="433">
        <f>'20A'!$AR$134</f>
        <v>0</v>
      </c>
      <c r="Z167" s="433">
        <f>'21A'!$AR$134</f>
        <v>0</v>
      </c>
      <c r="AA167" s="433">
        <f>'22A'!$AR$134</f>
        <v>0</v>
      </c>
      <c r="AB167" s="433">
        <f>'23A'!$AR$134</f>
        <v>0</v>
      </c>
      <c r="AC167" s="433">
        <f>'24A'!$AR$134</f>
        <v>0</v>
      </c>
      <c r="AD167" s="433">
        <f>'25A'!$AR$134</f>
        <v>0</v>
      </c>
      <c r="AE167" s="433">
        <f>'26A'!$AR$134</f>
        <v>0</v>
      </c>
      <c r="AF167" s="433">
        <f>'27A'!$AR$134</f>
        <v>0</v>
      </c>
      <c r="AG167" s="433">
        <f>'28A'!$AR$134</f>
        <v>0</v>
      </c>
      <c r="AH167" s="433">
        <f>'29A'!$AR$134</f>
        <v>0</v>
      </c>
      <c r="AI167" s="433">
        <f>'30A'!$AR$134</f>
        <v>0</v>
      </c>
    </row>
    <row r="168" spans="1:35" ht="17.399999999999999">
      <c r="A168" s="314"/>
      <c r="B168" s="434" t="str">
        <f>CONCATENATE("V2 x ",'1A'!AF$126)</f>
        <v>V2 x 50</v>
      </c>
      <c r="C168" s="302" t="s">
        <v>539</v>
      </c>
      <c r="D168" s="309" t="s">
        <v>133</v>
      </c>
      <c r="E168" s="303">
        <f t="shared" si="2"/>
        <v>0</v>
      </c>
      <c r="F168" s="433">
        <f>'1A'!$AS$134</f>
        <v>0</v>
      </c>
      <c r="G168" s="433">
        <f>'2A'!$AS$134</f>
        <v>0</v>
      </c>
      <c r="H168" s="433">
        <f>'3A'!$AS$134</f>
        <v>0</v>
      </c>
      <c r="I168" s="433">
        <f>'4A'!$AS$134</f>
        <v>0</v>
      </c>
      <c r="J168" s="433">
        <f>'5A'!$AS$134</f>
        <v>0</v>
      </c>
      <c r="K168" s="433">
        <f>'6A'!$AS$134</f>
        <v>0</v>
      </c>
      <c r="L168" s="433">
        <f>'7A'!$AS$134</f>
        <v>0</v>
      </c>
      <c r="M168" s="433">
        <f>'8A'!$AS$134</f>
        <v>0</v>
      </c>
      <c r="N168" s="433">
        <f>'9A'!$AS$134</f>
        <v>0</v>
      </c>
      <c r="O168" s="433">
        <f>'10A'!$AS$134</f>
        <v>0</v>
      </c>
      <c r="P168" s="433">
        <f>'11A'!$AS$134</f>
        <v>0</v>
      </c>
      <c r="Q168" s="433">
        <f>'12A'!$AS$134</f>
        <v>0</v>
      </c>
      <c r="R168" s="433">
        <f>'13A'!$AS$134</f>
        <v>0</v>
      </c>
      <c r="S168" s="433">
        <f>'14A'!$AS$134</f>
        <v>0</v>
      </c>
      <c r="T168" s="433">
        <f>'15A'!$AS$134</f>
        <v>0</v>
      </c>
      <c r="U168" s="433">
        <f>'16A'!$AS$134</f>
        <v>0</v>
      </c>
      <c r="V168" s="433">
        <f>'17A'!$AS$134</f>
        <v>0</v>
      </c>
      <c r="W168" s="433">
        <f>'18A'!$AS$134</f>
        <v>0</v>
      </c>
      <c r="X168" s="433">
        <f>'19A'!$AS$134</f>
        <v>0</v>
      </c>
      <c r="Y168" s="433">
        <f>'20A'!$AS$134</f>
        <v>0</v>
      </c>
      <c r="Z168" s="433">
        <f>'21A'!$AS$134</f>
        <v>0</v>
      </c>
      <c r="AA168" s="433">
        <f>'22A'!$AS$134</f>
        <v>0</v>
      </c>
      <c r="AB168" s="433">
        <f>'23A'!$AS$134</f>
        <v>0</v>
      </c>
      <c r="AC168" s="433">
        <f>'24A'!$AS$134</f>
        <v>0</v>
      </c>
      <c r="AD168" s="433">
        <f>'25A'!$AS$134</f>
        <v>0</v>
      </c>
      <c r="AE168" s="433">
        <f>'26A'!$AS$134</f>
        <v>0</v>
      </c>
      <c r="AF168" s="433">
        <f>'27A'!$AS$134</f>
        <v>0</v>
      </c>
      <c r="AG168" s="433">
        <f>'28A'!$AS$134</f>
        <v>0</v>
      </c>
      <c r="AH168" s="433">
        <f>'29A'!$AS$134</f>
        <v>0</v>
      </c>
      <c r="AI168" s="433">
        <f>'30A'!$AS$134</f>
        <v>0</v>
      </c>
    </row>
    <row r="169" spans="1:35" ht="17.399999999999999">
      <c r="A169" s="314"/>
      <c r="B169" s="434" t="str">
        <f>CONCATENATE("V2 x ",'1A'!AG$126)</f>
        <v xml:space="preserve">V2 x </v>
      </c>
      <c r="C169" s="302" t="s">
        <v>540</v>
      </c>
      <c r="D169" s="309" t="s">
        <v>133</v>
      </c>
      <c r="E169" s="303">
        <f t="shared" si="2"/>
        <v>0</v>
      </c>
      <c r="F169" s="433">
        <f>'1A'!$AT$134</f>
        <v>0</v>
      </c>
      <c r="G169" s="433">
        <f>'2A'!$AT$134</f>
        <v>0</v>
      </c>
      <c r="H169" s="433">
        <f>'3A'!$AT$134</f>
        <v>0</v>
      </c>
      <c r="I169" s="433">
        <f>'4A'!$AT$134</f>
        <v>0</v>
      </c>
      <c r="J169" s="433">
        <f>'5A'!$AT$134</f>
        <v>0</v>
      </c>
      <c r="K169" s="433">
        <f>'6A'!$AT$134</f>
        <v>0</v>
      </c>
      <c r="L169" s="433">
        <f>'7A'!$AT$134</f>
        <v>0</v>
      </c>
      <c r="M169" s="433">
        <f>'8A'!$AT$134</f>
        <v>0</v>
      </c>
      <c r="N169" s="433">
        <f>'9A'!$AT$134</f>
        <v>0</v>
      </c>
      <c r="O169" s="433">
        <f>'10A'!$AT$134</f>
        <v>0</v>
      </c>
      <c r="P169" s="433">
        <f>'11A'!$AT$134</f>
        <v>0</v>
      </c>
      <c r="Q169" s="433">
        <f>'12A'!$AT$134</f>
        <v>0</v>
      </c>
      <c r="R169" s="433">
        <f>'13A'!$AT$134</f>
        <v>0</v>
      </c>
      <c r="S169" s="433">
        <f>'14A'!$AT$134</f>
        <v>0</v>
      </c>
      <c r="T169" s="433">
        <f>'15A'!$AT$134</f>
        <v>0</v>
      </c>
      <c r="U169" s="433">
        <f>'16A'!$AT$134</f>
        <v>0</v>
      </c>
      <c r="V169" s="433">
        <f>'17A'!$AT$134</f>
        <v>0</v>
      </c>
      <c r="W169" s="433">
        <f>'18A'!$AT$134</f>
        <v>0</v>
      </c>
      <c r="X169" s="433">
        <f>'19A'!$AT$134</f>
        <v>0</v>
      </c>
      <c r="Y169" s="433">
        <f>'20A'!$AT$134</f>
        <v>0</v>
      </c>
      <c r="Z169" s="433">
        <f>'21A'!$AT$134</f>
        <v>0</v>
      </c>
      <c r="AA169" s="433">
        <f>'22A'!$AT$134</f>
        <v>0</v>
      </c>
      <c r="AB169" s="433">
        <f>'23A'!$AT$134</f>
        <v>0</v>
      </c>
      <c r="AC169" s="433">
        <f>'24A'!$AT$134</f>
        <v>0</v>
      </c>
      <c r="AD169" s="433">
        <f>'25A'!$AT$134</f>
        <v>0</v>
      </c>
      <c r="AE169" s="433">
        <f>'26A'!$AT$134</f>
        <v>0</v>
      </c>
      <c r="AF169" s="433">
        <f>'27A'!$AT$134</f>
        <v>0</v>
      </c>
      <c r="AG169" s="433">
        <f>'28A'!$AT$134</f>
        <v>0</v>
      </c>
      <c r="AH169" s="433">
        <f>'29A'!$AT$134</f>
        <v>0</v>
      </c>
      <c r="AI169" s="433">
        <f>'30A'!$AT$134</f>
        <v>0</v>
      </c>
    </row>
    <row r="170" spans="1:35" ht="17.399999999999999">
      <c r="A170" s="314"/>
      <c r="B170" s="434" t="str">
        <f>CONCATENATE("V2 x ",'1A'!AH$126)</f>
        <v xml:space="preserve">V2 x </v>
      </c>
      <c r="C170" s="302" t="s">
        <v>541</v>
      </c>
      <c r="D170" s="309" t="s">
        <v>133</v>
      </c>
      <c r="E170" s="303">
        <f t="shared" si="2"/>
        <v>0</v>
      </c>
      <c r="F170" s="433">
        <f>'1A'!$AU$134</f>
        <v>0</v>
      </c>
      <c r="G170" s="433">
        <f>'2A'!$AU$134</f>
        <v>0</v>
      </c>
      <c r="H170" s="433">
        <f>'3A'!$AU$134</f>
        <v>0</v>
      </c>
      <c r="I170" s="433">
        <f>'4A'!$AU$134</f>
        <v>0</v>
      </c>
      <c r="J170" s="433">
        <f>'5A'!$AU$134</f>
        <v>0</v>
      </c>
      <c r="K170" s="433">
        <f>'6A'!$AU$134</f>
        <v>0</v>
      </c>
      <c r="L170" s="433">
        <f>'7A'!$AU$134</f>
        <v>0</v>
      </c>
      <c r="M170" s="433">
        <f>'8A'!$AU$134</f>
        <v>0</v>
      </c>
      <c r="N170" s="433">
        <f>'9A'!$AU$134</f>
        <v>0</v>
      </c>
      <c r="O170" s="433">
        <f>'10A'!$AU$134</f>
        <v>0</v>
      </c>
      <c r="P170" s="433">
        <f>'11A'!$AU$134</f>
        <v>0</v>
      </c>
      <c r="Q170" s="433">
        <f>'12A'!$AU$134</f>
        <v>0</v>
      </c>
      <c r="R170" s="433">
        <f>'13A'!$AU$134</f>
        <v>0</v>
      </c>
      <c r="S170" s="433">
        <f>'14A'!$AU$134</f>
        <v>0</v>
      </c>
      <c r="T170" s="433">
        <f>'15A'!$AU$134</f>
        <v>0</v>
      </c>
      <c r="U170" s="433">
        <f>'16A'!$AU$134</f>
        <v>0</v>
      </c>
      <c r="V170" s="433">
        <f>'17A'!$AU$134</f>
        <v>0</v>
      </c>
      <c r="W170" s="433">
        <f>'18A'!$AU$134</f>
        <v>0</v>
      </c>
      <c r="X170" s="433">
        <f>'19A'!$AU$134</f>
        <v>0</v>
      </c>
      <c r="Y170" s="433">
        <f>'20A'!$AU$134</f>
        <v>0</v>
      </c>
      <c r="Z170" s="433">
        <f>'21A'!$AU$134</f>
        <v>0</v>
      </c>
      <c r="AA170" s="433">
        <f>'22A'!$AU$134</f>
        <v>0</v>
      </c>
      <c r="AB170" s="433">
        <f>'23A'!$AU$134</f>
        <v>0</v>
      </c>
      <c r="AC170" s="433">
        <f>'24A'!$AU$134</f>
        <v>0</v>
      </c>
      <c r="AD170" s="433">
        <f>'25A'!$AU$134</f>
        <v>0</v>
      </c>
      <c r="AE170" s="433">
        <f>'26A'!$AU$134</f>
        <v>0</v>
      </c>
      <c r="AF170" s="433">
        <f>'27A'!$AU$134</f>
        <v>0</v>
      </c>
      <c r="AG170" s="433">
        <f>'28A'!$AU$134</f>
        <v>0</v>
      </c>
      <c r="AH170" s="433">
        <f>'29A'!$AU$134</f>
        <v>0</v>
      </c>
      <c r="AI170" s="433">
        <f>'30A'!$AU$134</f>
        <v>0</v>
      </c>
    </row>
    <row r="171" spans="1:35" ht="17.399999999999999">
      <c r="A171" s="314"/>
      <c r="B171" s="312" t="str">
        <f>CONCATENATE("H 0.6x ",'1A'!AA$135)</f>
        <v>H 0.6x 20x40</v>
      </c>
      <c r="C171" s="302" t="s">
        <v>255</v>
      </c>
      <c r="D171" s="309" t="s">
        <v>133</v>
      </c>
      <c r="E171" s="303">
        <f t="shared" si="2"/>
        <v>0</v>
      </c>
      <c r="F171" s="433">
        <f>'1A'!$AN$137</f>
        <v>0</v>
      </c>
      <c r="G171" s="433">
        <f>'2A'!$AN$137</f>
        <v>0</v>
      </c>
      <c r="H171" s="433">
        <f>'3A'!$AN$137</f>
        <v>0</v>
      </c>
      <c r="I171" s="433">
        <f>'4A'!$AN$137</f>
        <v>0</v>
      </c>
      <c r="J171" s="433">
        <f>'5A'!$AN$137</f>
        <v>0</v>
      </c>
      <c r="K171" s="433">
        <f>'6A'!$AN$137</f>
        <v>0</v>
      </c>
      <c r="L171" s="433">
        <f>'7A'!$AN$137</f>
        <v>0</v>
      </c>
      <c r="M171" s="433">
        <f>'8A'!$AN$137</f>
        <v>0</v>
      </c>
      <c r="N171" s="433">
        <f>'9A'!$AN$137</f>
        <v>0</v>
      </c>
      <c r="O171" s="433">
        <f>'10A'!$AN$137</f>
        <v>0</v>
      </c>
      <c r="P171" s="433">
        <f>'11A'!$AN$137</f>
        <v>0</v>
      </c>
      <c r="Q171" s="433">
        <f>'12A'!$AN$137</f>
        <v>0</v>
      </c>
      <c r="R171" s="433">
        <f>'13A'!$AN$137</f>
        <v>0</v>
      </c>
      <c r="S171" s="433">
        <f>'14A'!$AN$137</f>
        <v>0</v>
      </c>
      <c r="T171" s="433">
        <f>'15A'!$AN$137</f>
        <v>0</v>
      </c>
      <c r="U171" s="433">
        <f>'16A'!$AN$137</f>
        <v>0</v>
      </c>
      <c r="V171" s="433">
        <f>'17A'!$AN$137</f>
        <v>0</v>
      </c>
      <c r="W171" s="433">
        <f>'18A'!$AN$137</f>
        <v>0</v>
      </c>
      <c r="X171" s="433">
        <f>'19A'!$AN$137</f>
        <v>0</v>
      </c>
      <c r="Y171" s="433">
        <f>'20A'!$AN$137</f>
        <v>0</v>
      </c>
      <c r="Z171" s="433">
        <f>'21A'!$AN$137</f>
        <v>0</v>
      </c>
      <c r="AA171" s="433">
        <f>'22A'!$AN$137</f>
        <v>0</v>
      </c>
      <c r="AB171" s="433">
        <f>'23A'!$AN$137</f>
        <v>0</v>
      </c>
      <c r="AC171" s="433">
        <f>'24A'!$AN$137</f>
        <v>0</v>
      </c>
      <c r="AD171" s="433">
        <f>'25A'!$AN$137</f>
        <v>0</v>
      </c>
      <c r="AE171" s="433">
        <f>'26A'!$AN$137</f>
        <v>0</v>
      </c>
      <c r="AF171" s="433">
        <f>'27A'!$AN$137</f>
        <v>0</v>
      </c>
      <c r="AG171" s="433">
        <f>'28A'!$AN$137</f>
        <v>0</v>
      </c>
      <c r="AH171" s="433">
        <f>'29A'!$AN$137</f>
        <v>0</v>
      </c>
      <c r="AI171" s="433">
        <f>'30A'!$AN$137</f>
        <v>0</v>
      </c>
    </row>
    <row r="172" spans="1:35" ht="17.399999999999999">
      <c r="A172" s="314"/>
      <c r="B172" s="312" t="str">
        <f>CONCATENATE("H 0.6x ",'1A'!AB$135)</f>
        <v>H 0.6x 25x50</v>
      </c>
      <c r="C172" s="302" t="s">
        <v>303</v>
      </c>
      <c r="D172" s="309" t="s">
        <v>133</v>
      </c>
      <c r="E172" s="303">
        <f t="shared" si="2"/>
        <v>0</v>
      </c>
      <c r="F172" s="433">
        <f>'1A'!$AO$137</f>
        <v>0</v>
      </c>
      <c r="G172" s="433">
        <f>'2A'!$AO$137</f>
        <v>0</v>
      </c>
      <c r="H172" s="433">
        <f>'3A'!$AO$137</f>
        <v>0</v>
      </c>
      <c r="I172" s="433">
        <f>'4A'!$AO$137</f>
        <v>0</v>
      </c>
      <c r="J172" s="433">
        <f>'5A'!$AO$137</f>
        <v>0</v>
      </c>
      <c r="K172" s="433">
        <f>'6A'!$AO$137</f>
        <v>0</v>
      </c>
      <c r="L172" s="433">
        <f>'7A'!$AO$137</f>
        <v>0</v>
      </c>
      <c r="M172" s="433">
        <f>'8A'!$AO$137</f>
        <v>0</v>
      </c>
      <c r="N172" s="433">
        <f>'9A'!$AO$137</f>
        <v>0</v>
      </c>
      <c r="O172" s="433">
        <f>'10A'!$AO$137</f>
        <v>0</v>
      </c>
      <c r="P172" s="433">
        <f>'11A'!$AO$137</f>
        <v>0</v>
      </c>
      <c r="Q172" s="433">
        <f>'12A'!$AO$137</f>
        <v>0</v>
      </c>
      <c r="R172" s="433">
        <f>'13A'!$AO$137</f>
        <v>0</v>
      </c>
      <c r="S172" s="433">
        <f>'14A'!$AO$137</f>
        <v>0</v>
      </c>
      <c r="T172" s="433">
        <f>'15A'!$AO$137</f>
        <v>0</v>
      </c>
      <c r="U172" s="433">
        <f>'16A'!$AO$137</f>
        <v>0</v>
      </c>
      <c r="V172" s="433">
        <f>'17A'!$AO$137</f>
        <v>0</v>
      </c>
      <c r="W172" s="433">
        <f>'18A'!$AO$137</f>
        <v>0</v>
      </c>
      <c r="X172" s="433">
        <f>'19A'!$AO$137</f>
        <v>0</v>
      </c>
      <c r="Y172" s="433">
        <f>'20A'!$AO$137</f>
        <v>0</v>
      </c>
      <c r="Z172" s="433">
        <f>'21A'!$AO$137</f>
        <v>0</v>
      </c>
      <c r="AA172" s="433">
        <f>'22A'!$AO$137</f>
        <v>0</v>
      </c>
      <c r="AB172" s="433">
        <f>'23A'!$AO$137</f>
        <v>0</v>
      </c>
      <c r="AC172" s="433">
        <f>'24A'!$AO$137</f>
        <v>0</v>
      </c>
      <c r="AD172" s="433">
        <f>'25A'!$AO$137</f>
        <v>0</v>
      </c>
      <c r="AE172" s="433">
        <f>'26A'!$AO$137</f>
        <v>0</v>
      </c>
      <c r="AF172" s="433">
        <f>'27A'!$AO$137</f>
        <v>0</v>
      </c>
      <c r="AG172" s="433">
        <f>'28A'!$AO$137</f>
        <v>0</v>
      </c>
      <c r="AH172" s="433">
        <f>'29A'!$AO$137</f>
        <v>0</v>
      </c>
      <c r="AI172" s="433">
        <f>'30A'!$AO$137</f>
        <v>0</v>
      </c>
    </row>
    <row r="173" spans="1:35" ht="17.399999999999999">
      <c r="A173" s="314"/>
      <c r="B173" s="312" t="str">
        <f>CONCATENATE("H 0.6x ",'1A'!AC$135)</f>
        <v>H 0.6x 30x60</v>
      </c>
      <c r="C173" s="302" t="s">
        <v>305</v>
      </c>
      <c r="D173" s="309" t="s">
        <v>133</v>
      </c>
      <c r="E173" s="303">
        <f t="shared" si="2"/>
        <v>0</v>
      </c>
      <c r="F173" s="433">
        <f>'1A'!$AP$137</f>
        <v>0</v>
      </c>
      <c r="G173" s="433">
        <f>'2A'!$AP$137</f>
        <v>0</v>
      </c>
      <c r="H173" s="433">
        <f>'3A'!$AP$137</f>
        <v>0</v>
      </c>
      <c r="I173" s="433">
        <f>'4A'!$AP$137</f>
        <v>0</v>
      </c>
      <c r="J173" s="433">
        <f>'5A'!$AP$137</f>
        <v>0</v>
      </c>
      <c r="K173" s="433">
        <f>'6A'!$AP$137</f>
        <v>0</v>
      </c>
      <c r="L173" s="433">
        <f>'7A'!$AP$137</f>
        <v>0</v>
      </c>
      <c r="M173" s="433">
        <f>'8A'!$AP$137</f>
        <v>0</v>
      </c>
      <c r="N173" s="433">
        <f>'9A'!$AP$137</f>
        <v>0</v>
      </c>
      <c r="O173" s="433">
        <f>'10A'!$AP$137</f>
        <v>0</v>
      </c>
      <c r="P173" s="433">
        <f>'11A'!$AP$137</f>
        <v>0</v>
      </c>
      <c r="Q173" s="433">
        <f>'12A'!$AP$137</f>
        <v>0</v>
      </c>
      <c r="R173" s="433">
        <f>'13A'!$AP$137</f>
        <v>0</v>
      </c>
      <c r="S173" s="433">
        <f>'14A'!$AP$137</f>
        <v>0</v>
      </c>
      <c r="T173" s="433">
        <f>'15A'!$AP$137</f>
        <v>0</v>
      </c>
      <c r="U173" s="433">
        <f>'16A'!$AP$137</f>
        <v>0</v>
      </c>
      <c r="V173" s="433">
        <f>'17A'!$AP$137</f>
        <v>0</v>
      </c>
      <c r="W173" s="433">
        <f>'18A'!$AP$137</f>
        <v>0</v>
      </c>
      <c r="X173" s="433">
        <f>'19A'!$AP$137</f>
        <v>0</v>
      </c>
      <c r="Y173" s="433">
        <f>'20A'!$AP$137</f>
        <v>0</v>
      </c>
      <c r="Z173" s="433">
        <f>'21A'!$AP$137</f>
        <v>0</v>
      </c>
      <c r="AA173" s="433">
        <f>'22A'!$AP$137</f>
        <v>0</v>
      </c>
      <c r="AB173" s="433">
        <f>'23A'!$AP$137</f>
        <v>0</v>
      </c>
      <c r="AC173" s="433">
        <f>'24A'!$AP$137</f>
        <v>0</v>
      </c>
      <c r="AD173" s="433">
        <f>'25A'!$AP$137</f>
        <v>0</v>
      </c>
      <c r="AE173" s="433">
        <f>'26A'!$AP$137</f>
        <v>0</v>
      </c>
      <c r="AF173" s="433">
        <f>'27A'!$AP$137</f>
        <v>0</v>
      </c>
      <c r="AG173" s="433">
        <f>'28A'!$AP$137</f>
        <v>0</v>
      </c>
      <c r="AH173" s="433">
        <f>'29A'!$AP$137</f>
        <v>0</v>
      </c>
      <c r="AI173" s="433">
        <f>'30A'!$AP$137</f>
        <v>0</v>
      </c>
    </row>
    <row r="174" spans="1:35" ht="17.399999999999999">
      <c r="A174" s="314"/>
      <c r="B174" s="312" t="str">
        <f>CONCATENATE("H 0.6x ",'1A'!AD$135)</f>
        <v>H 0.6x 30x90</v>
      </c>
      <c r="C174" s="302" t="s">
        <v>542</v>
      </c>
      <c r="D174" s="309" t="s">
        <v>133</v>
      </c>
      <c r="E174" s="303">
        <f t="shared" si="2"/>
        <v>0</v>
      </c>
      <c r="F174" s="433">
        <f>'1A'!$AQ$137</f>
        <v>0</v>
      </c>
      <c r="G174" s="433">
        <f>'2A'!$AQ$137</f>
        <v>0</v>
      </c>
      <c r="H174" s="433">
        <f>'3A'!$AQ$137</f>
        <v>0</v>
      </c>
      <c r="I174" s="433">
        <f>'4A'!$AQ$137</f>
        <v>0</v>
      </c>
      <c r="J174" s="433">
        <f>'5A'!$AQ$137</f>
        <v>0</v>
      </c>
      <c r="K174" s="433">
        <f>'6A'!$AQ$137</f>
        <v>0</v>
      </c>
      <c r="L174" s="433">
        <f>'7A'!$AQ$137</f>
        <v>0</v>
      </c>
      <c r="M174" s="433">
        <f>'8A'!$AQ$137</f>
        <v>0</v>
      </c>
      <c r="N174" s="433">
        <f>'9A'!$AQ$137</f>
        <v>0</v>
      </c>
      <c r="O174" s="433">
        <f>'10A'!$AQ$137</f>
        <v>0</v>
      </c>
      <c r="P174" s="433">
        <f>'11A'!$AQ$137</f>
        <v>0</v>
      </c>
      <c r="Q174" s="433">
        <f>'12A'!$AQ$137</f>
        <v>0</v>
      </c>
      <c r="R174" s="433">
        <f>'13A'!$AQ$137</f>
        <v>0</v>
      </c>
      <c r="S174" s="433">
        <f>'14A'!$AQ$137</f>
        <v>0</v>
      </c>
      <c r="T174" s="433">
        <f>'15A'!$AQ$137</f>
        <v>0</v>
      </c>
      <c r="U174" s="433">
        <f>'16A'!$AQ$137</f>
        <v>0</v>
      </c>
      <c r="V174" s="433">
        <f>'17A'!$AQ$137</f>
        <v>0</v>
      </c>
      <c r="W174" s="433">
        <f>'18A'!$AQ$137</f>
        <v>0</v>
      </c>
      <c r="X174" s="433">
        <f>'19A'!$AQ$137</f>
        <v>0</v>
      </c>
      <c r="Y174" s="433">
        <f>'20A'!$AQ$137</f>
        <v>0</v>
      </c>
      <c r="Z174" s="433">
        <f>'21A'!$AQ$137</f>
        <v>0</v>
      </c>
      <c r="AA174" s="433">
        <f>'22A'!$AQ$137</f>
        <v>0</v>
      </c>
      <c r="AB174" s="433">
        <f>'23A'!$AQ$137</f>
        <v>0</v>
      </c>
      <c r="AC174" s="433">
        <f>'24A'!$AQ$137</f>
        <v>0</v>
      </c>
      <c r="AD174" s="433">
        <f>'25A'!$AQ$137</f>
        <v>0</v>
      </c>
      <c r="AE174" s="433">
        <f>'26A'!$AQ$137</f>
        <v>0</v>
      </c>
      <c r="AF174" s="433">
        <f>'27A'!$AQ$137</f>
        <v>0</v>
      </c>
      <c r="AG174" s="433">
        <f>'28A'!$AQ$137</f>
        <v>0</v>
      </c>
      <c r="AH174" s="433">
        <f>'29A'!$AQ$137</f>
        <v>0</v>
      </c>
      <c r="AI174" s="433">
        <f>'30A'!$AQ$137</f>
        <v>0</v>
      </c>
    </row>
    <row r="175" spans="1:35" ht="17.399999999999999">
      <c r="A175" s="314"/>
      <c r="B175" s="312" t="str">
        <f>CONCATENATE("H 0.6x ",'1A'!AE$135)</f>
        <v>H 0.6x 40x80</v>
      </c>
      <c r="C175" s="302" t="s">
        <v>543</v>
      </c>
      <c r="D175" s="309" t="s">
        <v>133</v>
      </c>
      <c r="E175" s="303">
        <f t="shared" si="2"/>
        <v>0</v>
      </c>
      <c r="F175" s="433">
        <f>'1A'!$AR$137</f>
        <v>0</v>
      </c>
      <c r="G175" s="433">
        <f>'2A'!$AR$137</f>
        <v>0</v>
      </c>
      <c r="H175" s="433">
        <f>'3A'!$AR$137</f>
        <v>0</v>
      </c>
      <c r="I175" s="433">
        <f>'4A'!$AR$137</f>
        <v>0</v>
      </c>
      <c r="J175" s="433">
        <f>'5A'!$AR$137</f>
        <v>0</v>
      </c>
      <c r="K175" s="433">
        <f>'6A'!$AR$137</f>
        <v>0</v>
      </c>
      <c r="L175" s="433">
        <f>'7A'!$AR$137</f>
        <v>0</v>
      </c>
      <c r="M175" s="433">
        <f>'8A'!$AR$137</f>
        <v>0</v>
      </c>
      <c r="N175" s="433">
        <f>'9A'!$AR$137</f>
        <v>0</v>
      </c>
      <c r="O175" s="433">
        <f>'10A'!$AR$137</f>
        <v>0</v>
      </c>
      <c r="P175" s="433">
        <f>'11A'!$AR$137</f>
        <v>0</v>
      </c>
      <c r="Q175" s="433">
        <f>'12A'!$AR$137</f>
        <v>0</v>
      </c>
      <c r="R175" s="433">
        <f>'13A'!$AR$137</f>
        <v>0</v>
      </c>
      <c r="S175" s="433">
        <f>'14A'!$AR$137</f>
        <v>0</v>
      </c>
      <c r="T175" s="433">
        <f>'15A'!$AR$137</f>
        <v>0</v>
      </c>
      <c r="U175" s="433">
        <f>'16A'!$AR$137</f>
        <v>0</v>
      </c>
      <c r="V175" s="433">
        <f>'17A'!$AR$137</f>
        <v>0</v>
      </c>
      <c r="W175" s="433">
        <f>'18A'!$AR$137</f>
        <v>0</v>
      </c>
      <c r="X175" s="433">
        <f>'19A'!$AR$137</f>
        <v>0</v>
      </c>
      <c r="Y175" s="433">
        <f>'20A'!$AR$137</f>
        <v>0</v>
      </c>
      <c r="Z175" s="433">
        <f>'21A'!$AR$137</f>
        <v>0</v>
      </c>
      <c r="AA175" s="433">
        <f>'22A'!$AR$137</f>
        <v>0</v>
      </c>
      <c r="AB175" s="433">
        <f>'23A'!$AR$137</f>
        <v>0</v>
      </c>
      <c r="AC175" s="433">
        <f>'24A'!$AR$137</f>
        <v>0</v>
      </c>
      <c r="AD175" s="433">
        <f>'25A'!$AR$137</f>
        <v>0</v>
      </c>
      <c r="AE175" s="433">
        <f>'26A'!$AR$137</f>
        <v>0</v>
      </c>
      <c r="AF175" s="433">
        <f>'27A'!$AR$137</f>
        <v>0</v>
      </c>
      <c r="AG175" s="433">
        <f>'28A'!$AR$137</f>
        <v>0</v>
      </c>
      <c r="AH175" s="433">
        <f>'29A'!$AR$137</f>
        <v>0</v>
      </c>
      <c r="AI175" s="433">
        <f>'30A'!$AR$137</f>
        <v>0</v>
      </c>
    </row>
    <row r="176" spans="1:35" ht="17.399999999999999">
      <c r="A176" s="314"/>
      <c r="B176" s="312" t="str">
        <f>CONCATENATE("H 0.6x ",'1A'!AF$135)</f>
        <v>H 0.6x 50x100</v>
      </c>
      <c r="C176" s="302" t="s">
        <v>544</v>
      </c>
      <c r="D176" s="309" t="s">
        <v>133</v>
      </c>
      <c r="E176" s="303">
        <f t="shared" si="2"/>
        <v>0</v>
      </c>
      <c r="F176" s="433">
        <f>'1A'!$AS$137</f>
        <v>0</v>
      </c>
      <c r="G176" s="433">
        <f>'2A'!$AS$137</f>
        <v>0</v>
      </c>
      <c r="H176" s="433">
        <f>'3A'!$AS$137</f>
        <v>0</v>
      </c>
      <c r="I176" s="433">
        <f>'4A'!$AS$137</f>
        <v>0</v>
      </c>
      <c r="J176" s="433">
        <f>'5A'!$AS$137</f>
        <v>0</v>
      </c>
      <c r="K176" s="433">
        <f>'6A'!$AS$137</f>
        <v>0</v>
      </c>
      <c r="L176" s="433">
        <f>'7A'!$AS$137</f>
        <v>0</v>
      </c>
      <c r="M176" s="433">
        <f>'8A'!$AS$137</f>
        <v>0</v>
      </c>
      <c r="N176" s="433">
        <f>'9A'!$AS$137</f>
        <v>0</v>
      </c>
      <c r="O176" s="433">
        <f>'10A'!$AS$137</f>
        <v>0</v>
      </c>
      <c r="P176" s="433">
        <f>'11A'!$AS$137</f>
        <v>0</v>
      </c>
      <c r="Q176" s="433">
        <f>'12A'!$AS$137</f>
        <v>0</v>
      </c>
      <c r="R176" s="433">
        <f>'13A'!$AS$137</f>
        <v>0</v>
      </c>
      <c r="S176" s="433">
        <f>'14A'!$AS$137</f>
        <v>0</v>
      </c>
      <c r="T176" s="433">
        <f>'15A'!$AS$137</f>
        <v>0</v>
      </c>
      <c r="U176" s="433">
        <f>'16A'!$AS$137</f>
        <v>0</v>
      </c>
      <c r="V176" s="433">
        <f>'17A'!$AS$137</f>
        <v>0</v>
      </c>
      <c r="W176" s="433">
        <f>'18A'!$AS$137</f>
        <v>0</v>
      </c>
      <c r="X176" s="433">
        <f>'19A'!$AS$137</f>
        <v>0</v>
      </c>
      <c r="Y176" s="433">
        <f>'20A'!$AS$137</f>
        <v>0</v>
      </c>
      <c r="Z176" s="433">
        <f>'21A'!$AS$137</f>
        <v>0</v>
      </c>
      <c r="AA176" s="433">
        <f>'22A'!$AS$137</f>
        <v>0</v>
      </c>
      <c r="AB176" s="433">
        <f>'23A'!$AS$137</f>
        <v>0</v>
      </c>
      <c r="AC176" s="433">
        <f>'24A'!$AS$137</f>
        <v>0</v>
      </c>
      <c r="AD176" s="433">
        <f>'25A'!$AS$137</f>
        <v>0</v>
      </c>
      <c r="AE176" s="433">
        <f>'26A'!$AS$137</f>
        <v>0</v>
      </c>
      <c r="AF176" s="433">
        <f>'27A'!$AS$137</f>
        <v>0</v>
      </c>
      <c r="AG176" s="433">
        <f>'28A'!$AS$137</f>
        <v>0</v>
      </c>
      <c r="AH176" s="433">
        <f>'29A'!$AS$137</f>
        <v>0</v>
      </c>
      <c r="AI176" s="433">
        <f>'30A'!$AS$137</f>
        <v>0</v>
      </c>
    </row>
    <row r="177" spans="1:35" ht="17.399999999999999">
      <c r="A177" s="314"/>
      <c r="B177" s="312" t="str">
        <f>CONCATENATE("H 0.6x ",'1A'!AG$135)</f>
        <v xml:space="preserve">H 0.6x </v>
      </c>
      <c r="C177" s="302" t="s">
        <v>545</v>
      </c>
      <c r="D177" s="309" t="s">
        <v>133</v>
      </c>
      <c r="E177" s="303">
        <f t="shared" si="2"/>
        <v>0</v>
      </c>
      <c r="F177" s="433">
        <f>'1A'!$AT$137</f>
        <v>0</v>
      </c>
      <c r="G177" s="433">
        <f>'2A'!$AT$137</f>
        <v>0</v>
      </c>
      <c r="H177" s="433">
        <f>'3A'!$AT$137</f>
        <v>0</v>
      </c>
      <c r="I177" s="433">
        <f>'4A'!$AT$137</f>
        <v>0</v>
      </c>
      <c r="J177" s="433">
        <f>'5A'!$AT$137</f>
        <v>0</v>
      </c>
      <c r="K177" s="433">
        <f>'6A'!$AT$137</f>
        <v>0</v>
      </c>
      <c r="L177" s="433">
        <f>'7A'!$AT$137</f>
        <v>0</v>
      </c>
      <c r="M177" s="433">
        <f>'8A'!$AT$137</f>
        <v>0</v>
      </c>
      <c r="N177" s="433">
        <f>'9A'!$AT$137</f>
        <v>0</v>
      </c>
      <c r="O177" s="433">
        <f>'10A'!$AT$137</f>
        <v>0</v>
      </c>
      <c r="P177" s="433">
        <f>'11A'!$AT$137</f>
        <v>0</v>
      </c>
      <c r="Q177" s="433">
        <f>'12A'!$AT$137</f>
        <v>0</v>
      </c>
      <c r="R177" s="433">
        <f>'13A'!$AT$137</f>
        <v>0</v>
      </c>
      <c r="S177" s="433">
        <f>'14A'!$AT$137</f>
        <v>0</v>
      </c>
      <c r="T177" s="433">
        <f>'15A'!$AT$137</f>
        <v>0</v>
      </c>
      <c r="U177" s="433">
        <f>'16A'!$AT$137</f>
        <v>0</v>
      </c>
      <c r="V177" s="433">
        <f>'17A'!$AT$137</f>
        <v>0</v>
      </c>
      <c r="W177" s="433">
        <f>'18A'!$AT$137</f>
        <v>0</v>
      </c>
      <c r="X177" s="433">
        <f>'19A'!$AT$137</f>
        <v>0</v>
      </c>
      <c r="Y177" s="433">
        <f>'20A'!$AT$137</f>
        <v>0</v>
      </c>
      <c r="Z177" s="433">
        <f>'21A'!$AT$137</f>
        <v>0</v>
      </c>
      <c r="AA177" s="433">
        <f>'22A'!$AT$137</f>
        <v>0</v>
      </c>
      <c r="AB177" s="433">
        <f>'23A'!$AT$137</f>
        <v>0</v>
      </c>
      <c r="AC177" s="433">
        <f>'24A'!$AT$137</f>
        <v>0</v>
      </c>
      <c r="AD177" s="433">
        <f>'25A'!$AT$137</f>
        <v>0</v>
      </c>
      <c r="AE177" s="433">
        <f>'26A'!$AT$137</f>
        <v>0</v>
      </c>
      <c r="AF177" s="433">
        <f>'27A'!$AT$137</f>
        <v>0</v>
      </c>
      <c r="AG177" s="433">
        <f>'28A'!$AT$137</f>
        <v>0</v>
      </c>
      <c r="AH177" s="433">
        <f>'29A'!$AT$137</f>
        <v>0</v>
      </c>
      <c r="AI177" s="433">
        <f>'30A'!$AT$137</f>
        <v>0</v>
      </c>
    </row>
    <row r="178" spans="1:35" ht="17.399999999999999">
      <c r="A178" s="314"/>
      <c r="B178" s="312" t="str">
        <f>CONCATENATE("H 0.6x ",'1A'!AH$135)</f>
        <v xml:space="preserve">H 0.6x </v>
      </c>
      <c r="C178" s="302" t="s">
        <v>546</v>
      </c>
      <c r="D178" s="309" t="s">
        <v>133</v>
      </c>
      <c r="E178" s="303">
        <f t="shared" si="2"/>
        <v>0</v>
      </c>
      <c r="F178" s="433">
        <f>'1A'!$AU$137</f>
        <v>0</v>
      </c>
      <c r="G178" s="433">
        <f>'2A'!$AU$137</f>
        <v>0</v>
      </c>
      <c r="H178" s="433">
        <f>'3A'!$AU$137</f>
        <v>0</v>
      </c>
      <c r="I178" s="433">
        <f>'4A'!$AU$137</f>
        <v>0</v>
      </c>
      <c r="J178" s="433">
        <f>'5A'!$AU$137</f>
        <v>0</v>
      </c>
      <c r="K178" s="433">
        <f>'6A'!$AU$137</f>
        <v>0</v>
      </c>
      <c r="L178" s="433">
        <f>'7A'!$AU$137</f>
        <v>0</v>
      </c>
      <c r="M178" s="433">
        <f>'8A'!$AU$137</f>
        <v>0</v>
      </c>
      <c r="N178" s="433">
        <f>'9A'!$AU$137</f>
        <v>0</v>
      </c>
      <c r="O178" s="433">
        <f>'10A'!$AU$137</f>
        <v>0</v>
      </c>
      <c r="P178" s="433">
        <f>'11A'!$AU$137</f>
        <v>0</v>
      </c>
      <c r="Q178" s="433">
        <f>'12A'!$AU$137</f>
        <v>0</v>
      </c>
      <c r="R178" s="433">
        <f>'13A'!$AU$137</f>
        <v>0</v>
      </c>
      <c r="S178" s="433">
        <f>'14A'!$AU$137</f>
        <v>0</v>
      </c>
      <c r="T178" s="433">
        <f>'15A'!$AU$137</f>
        <v>0</v>
      </c>
      <c r="U178" s="433">
        <f>'16A'!$AU$137</f>
        <v>0</v>
      </c>
      <c r="V178" s="433">
        <f>'17A'!$AU$137</f>
        <v>0</v>
      </c>
      <c r="W178" s="433">
        <f>'18A'!$AU$137</f>
        <v>0</v>
      </c>
      <c r="X178" s="433">
        <f>'19A'!$AU$137</f>
        <v>0</v>
      </c>
      <c r="Y178" s="433">
        <f>'20A'!$AU$137</f>
        <v>0</v>
      </c>
      <c r="Z178" s="433">
        <f>'21A'!$AU$137</f>
        <v>0</v>
      </c>
      <c r="AA178" s="433">
        <f>'22A'!$AU$137</f>
        <v>0</v>
      </c>
      <c r="AB178" s="433">
        <f>'23A'!$AU$137</f>
        <v>0</v>
      </c>
      <c r="AC178" s="433">
        <f>'24A'!$AU$137</f>
        <v>0</v>
      </c>
      <c r="AD178" s="433">
        <f>'25A'!$AU$137</f>
        <v>0</v>
      </c>
      <c r="AE178" s="433">
        <f>'26A'!$AU$137</f>
        <v>0</v>
      </c>
      <c r="AF178" s="433">
        <f>'27A'!$AU$137</f>
        <v>0</v>
      </c>
      <c r="AG178" s="433">
        <f>'28A'!$AU$137</f>
        <v>0</v>
      </c>
      <c r="AH178" s="433">
        <f>'29A'!$AU$137</f>
        <v>0</v>
      </c>
      <c r="AI178" s="433">
        <f>'30A'!$AU$137</f>
        <v>0</v>
      </c>
    </row>
    <row r="179" spans="1:35" ht="17.399999999999999">
      <c r="A179" s="314"/>
      <c r="B179" s="312" t="str">
        <f>CONCATENATE("H 0.8x ",'1A'!AA$135)</f>
        <v>H 0.8x 20x40</v>
      </c>
      <c r="C179" s="302" t="s">
        <v>547</v>
      </c>
      <c r="D179" s="309" t="s">
        <v>133</v>
      </c>
      <c r="E179" s="303">
        <f t="shared" si="2"/>
        <v>0</v>
      </c>
      <c r="F179" s="433">
        <f>'1A'!$AN$138</f>
        <v>0</v>
      </c>
      <c r="G179" s="433">
        <f>'2A'!$AN$138</f>
        <v>0</v>
      </c>
      <c r="H179" s="433">
        <f>'3A'!$AN$138</f>
        <v>0</v>
      </c>
      <c r="I179" s="433">
        <f>'4A'!$AN$138</f>
        <v>0</v>
      </c>
      <c r="J179" s="433">
        <f>'5A'!$AN$138</f>
        <v>0</v>
      </c>
      <c r="K179" s="433">
        <f>'6A'!$AN$138</f>
        <v>0</v>
      </c>
      <c r="L179" s="433">
        <f>'7A'!$AN$138</f>
        <v>0</v>
      </c>
      <c r="M179" s="433">
        <f>'8A'!$AN$138</f>
        <v>0</v>
      </c>
      <c r="N179" s="433">
        <f>'9A'!$AN$138</f>
        <v>0</v>
      </c>
      <c r="O179" s="433">
        <f>'10A'!$AN$138</f>
        <v>0</v>
      </c>
      <c r="P179" s="433">
        <f>'11A'!$AN$138</f>
        <v>0</v>
      </c>
      <c r="Q179" s="433">
        <f>'12A'!$AN$138</f>
        <v>0</v>
      </c>
      <c r="R179" s="433">
        <f>'13A'!$AN$138</f>
        <v>0</v>
      </c>
      <c r="S179" s="433">
        <f>'14A'!$AN$138</f>
        <v>0</v>
      </c>
      <c r="T179" s="433">
        <f>'15A'!$AN$138</f>
        <v>0</v>
      </c>
      <c r="U179" s="433">
        <f>'16A'!$AN$138</f>
        <v>0</v>
      </c>
      <c r="V179" s="433">
        <f>'17A'!$AN$138</f>
        <v>0</v>
      </c>
      <c r="W179" s="433">
        <f>'18A'!$AN$138</f>
        <v>0</v>
      </c>
      <c r="X179" s="433">
        <f>'19A'!$AN$138</f>
        <v>0</v>
      </c>
      <c r="Y179" s="433">
        <f>'20A'!$AN$138</f>
        <v>0</v>
      </c>
      <c r="Z179" s="433">
        <f>'21A'!$AN$138</f>
        <v>0</v>
      </c>
      <c r="AA179" s="433">
        <f>'22A'!$AN$138</f>
        <v>0</v>
      </c>
      <c r="AB179" s="433">
        <f>'23A'!$AN$138</f>
        <v>0</v>
      </c>
      <c r="AC179" s="433">
        <f>'24A'!$AN$138</f>
        <v>0</v>
      </c>
      <c r="AD179" s="433">
        <f>'25A'!$AN$138</f>
        <v>0</v>
      </c>
      <c r="AE179" s="433">
        <f>'26A'!$AN$138</f>
        <v>0</v>
      </c>
      <c r="AF179" s="433">
        <f>'27A'!$AN$138</f>
        <v>0</v>
      </c>
      <c r="AG179" s="433">
        <f>'28A'!$AN$138</f>
        <v>0</v>
      </c>
      <c r="AH179" s="433">
        <f>'29A'!$AN$138</f>
        <v>0</v>
      </c>
      <c r="AI179" s="433">
        <f>'30A'!$AN$138</f>
        <v>0</v>
      </c>
    </row>
    <row r="180" spans="1:35" ht="17.399999999999999">
      <c r="A180" s="314"/>
      <c r="B180" s="312" t="str">
        <f>CONCATENATE("H 0.8x ",'1A'!AB$135)</f>
        <v>H 0.8x 25x50</v>
      </c>
      <c r="C180" s="302" t="s">
        <v>548</v>
      </c>
      <c r="D180" s="309" t="s">
        <v>133</v>
      </c>
      <c r="E180" s="303">
        <f t="shared" si="2"/>
        <v>0</v>
      </c>
      <c r="F180" s="433">
        <f>'1A'!$AO$138</f>
        <v>0</v>
      </c>
      <c r="G180" s="433">
        <f>'2A'!$AO$138</f>
        <v>0</v>
      </c>
      <c r="H180" s="433">
        <f>'3A'!$AO$138</f>
        <v>0</v>
      </c>
      <c r="I180" s="433">
        <f>'4A'!$AO$138</f>
        <v>0</v>
      </c>
      <c r="J180" s="433">
        <f>'5A'!$AO$138</f>
        <v>0</v>
      </c>
      <c r="K180" s="433">
        <f>'6A'!$AO$138</f>
        <v>0</v>
      </c>
      <c r="L180" s="433">
        <f>'7A'!$AO$138</f>
        <v>0</v>
      </c>
      <c r="M180" s="433">
        <f>'8A'!$AO$138</f>
        <v>0</v>
      </c>
      <c r="N180" s="433">
        <f>'9A'!$AO$138</f>
        <v>0</v>
      </c>
      <c r="O180" s="433">
        <f>'10A'!$AO$138</f>
        <v>0</v>
      </c>
      <c r="P180" s="433">
        <f>'11A'!$AO$138</f>
        <v>0</v>
      </c>
      <c r="Q180" s="433">
        <f>'12A'!$AO$138</f>
        <v>0</v>
      </c>
      <c r="R180" s="433">
        <f>'13A'!$AO$138</f>
        <v>0</v>
      </c>
      <c r="S180" s="433">
        <f>'14A'!$AO$138</f>
        <v>0</v>
      </c>
      <c r="T180" s="433">
        <f>'15A'!$AO$138</f>
        <v>0</v>
      </c>
      <c r="U180" s="433">
        <f>'16A'!$AO$138</f>
        <v>0</v>
      </c>
      <c r="V180" s="433">
        <f>'17A'!$AO$138</f>
        <v>0</v>
      </c>
      <c r="W180" s="433">
        <f>'18A'!$AO$138</f>
        <v>0</v>
      </c>
      <c r="X180" s="433">
        <f>'19A'!$AO$138</f>
        <v>0</v>
      </c>
      <c r="Y180" s="433">
        <f>'20A'!$AO$138</f>
        <v>0</v>
      </c>
      <c r="Z180" s="433">
        <f>'21A'!$AO$138</f>
        <v>0</v>
      </c>
      <c r="AA180" s="433">
        <f>'22A'!$AO$138</f>
        <v>0</v>
      </c>
      <c r="AB180" s="433">
        <f>'23A'!$AO$138</f>
        <v>0</v>
      </c>
      <c r="AC180" s="433">
        <f>'24A'!$AO$138</f>
        <v>0</v>
      </c>
      <c r="AD180" s="433">
        <f>'25A'!$AO$138</f>
        <v>0</v>
      </c>
      <c r="AE180" s="433">
        <f>'26A'!$AO$138</f>
        <v>0</v>
      </c>
      <c r="AF180" s="433">
        <f>'27A'!$AO$138</f>
        <v>0</v>
      </c>
      <c r="AG180" s="433">
        <f>'28A'!$AO$138</f>
        <v>0</v>
      </c>
      <c r="AH180" s="433">
        <f>'29A'!$AO$138</f>
        <v>0</v>
      </c>
      <c r="AI180" s="433">
        <f>'30A'!$AO$138</f>
        <v>0</v>
      </c>
    </row>
    <row r="181" spans="1:35" ht="17.399999999999999">
      <c r="A181" s="314"/>
      <c r="B181" s="312" t="str">
        <f>CONCATENATE("H 0.8x ",'1A'!AC$135)</f>
        <v>H 0.8x 30x60</v>
      </c>
      <c r="C181" s="302" t="s">
        <v>306</v>
      </c>
      <c r="D181" s="309" t="s">
        <v>133</v>
      </c>
      <c r="E181" s="303">
        <f t="shared" si="2"/>
        <v>0</v>
      </c>
      <c r="F181" s="433">
        <f>'1A'!$AP$138</f>
        <v>0</v>
      </c>
      <c r="G181" s="433">
        <f>'2A'!$AP$138</f>
        <v>0</v>
      </c>
      <c r="H181" s="433">
        <f>'3A'!$AP$138</f>
        <v>0</v>
      </c>
      <c r="I181" s="433">
        <f>'4A'!$AP$138</f>
        <v>0</v>
      </c>
      <c r="J181" s="433">
        <f>'5A'!$AP$138</f>
        <v>0</v>
      </c>
      <c r="K181" s="433">
        <f>'6A'!$AP$138</f>
        <v>0</v>
      </c>
      <c r="L181" s="433">
        <f>'7A'!$AP$138</f>
        <v>0</v>
      </c>
      <c r="M181" s="433">
        <f>'8A'!$AP$138</f>
        <v>0</v>
      </c>
      <c r="N181" s="433">
        <f>'9A'!$AP$138</f>
        <v>0</v>
      </c>
      <c r="O181" s="433">
        <f>'10A'!$AP$138</f>
        <v>0</v>
      </c>
      <c r="P181" s="433">
        <f>'11A'!$AP$138</f>
        <v>0</v>
      </c>
      <c r="Q181" s="433">
        <f>'12A'!$AP$138</f>
        <v>0</v>
      </c>
      <c r="R181" s="433">
        <f>'13A'!$AP$138</f>
        <v>0</v>
      </c>
      <c r="S181" s="433">
        <f>'14A'!$AP$138</f>
        <v>0</v>
      </c>
      <c r="T181" s="433">
        <f>'15A'!$AP$138</f>
        <v>0</v>
      </c>
      <c r="U181" s="433">
        <f>'16A'!$AP$138</f>
        <v>0</v>
      </c>
      <c r="V181" s="433">
        <f>'17A'!$AP$138</f>
        <v>0</v>
      </c>
      <c r="W181" s="433">
        <f>'18A'!$AP$138</f>
        <v>0</v>
      </c>
      <c r="X181" s="433">
        <f>'19A'!$AP$138</f>
        <v>0</v>
      </c>
      <c r="Y181" s="433">
        <f>'20A'!$AP$138</f>
        <v>0</v>
      </c>
      <c r="Z181" s="433">
        <f>'21A'!$AP$138</f>
        <v>0</v>
      </c>
      <c r="AA181" s="433">
        <f>'22A'!$AP$138</f>
        <v>0</v>
      </c>
      <c r="AB181" s="433">
        <f>'23A'!$AP$138</f>
        <v>0</v>
      </c>
      <c r="AC181" s="433">
        <f>'24A'!$AP$138</f>
        <v>0</v>
      </c>
      <c r="AD181" s="433">
        <f>'25A'!$AP$138</f>
        <v>0</v>
      </c>
      <c r="AE181" s="433">
        <f>'26A'!$AP$138</f>
        <v>0</v>
      </c>
      <c r="AF181" s="433">
        <f>'27A'!$AP$138</f>
        <v>0</v>
      </c>
      <c r="AG181" s="433">
        <f>'28A'!$AP$138</f>
        <v>0</v>
      </c>
      <c r="AH181" s="433">
        <f>'29A'!$AP$138</f>
        <v>0</v>
      </c>
      <c r="AI181" s="433">
        <f>'30A'!$AP$138</f>
        <v>0</v>
      </c>
    </row>
    <row r="182" spans="1:35" ht="17.399999999999999">
      <c r="A182" s="314"/>
      <c r="B182" s="312" t="str">
        <f>CONCATENATE("H 0.8x ",'1A'!AD$135)</f>
        <v>H 0.8x 30x90</v>
      </c>
      <c r="C182" s="302" t="s">
        <v>549</v>
      </c>
      <c r="D182" s="309" t="s">
        <v>133</v>
      </c>
      <c r="E182" s="303">
        <f t="shared" si="2"/>
        <v>0</v>
      </c>
      <c r="F182" s="433">
        <f>'1A'!$AQ$138</f>
        <v>0</v>
      </c>
      <c r="G182" s="433">
        <f>'2A'!$AQ$138</f>
        <v>0</v>
      </c>
      <c r="H182" s="433">
        <f>'3A'!$AQ$138</f>
        <v>0</v>
      </c>
      <c r="I182" s="433">
        <f>'4A'!$AQ$138</f>
        <v>0</v>
      </c>
      <c r="J182" s="433">
        <f>'5A'!$AQ$138</f>
        <v>0</v>
      </c>
      <c r="K182" s="433">
        <f>'6A'!$AQ$138</f>
        <v>0</v>
      </c>
      <c r="L182" s="433">
        <f>'7A'!$AQ$138</f>
        <v>0</v>
      </c>
      <c r="M182" s="433">
        <f>'8A'!$AQ$138</f>
        <v>0</v>
      </c>
      <c r="N182" s="433">
        <f>'9A'!$AQ$138</f>
        <v>0</v>
      </c>
      <c r="O182" s="433">
        <f>'10A'!$AQ$138</f>
        <v>0</v>
      </c>
      <c r="P182" s="433">
        <f>'11A'!$AQ$138</f>
        <v>0</v>
      </c>
      <c r="Q182" s="433">
        <f>'12A'!$AQ$138</f>
        <v>0</v>
      </c>
      <c r="R182" s="433">
        <f>'13A'!$AQ$138</f>
        <v>0</v>
      </c>
      <c r="S182" s="433">
        <f>'14A'!$AQ$138</f>
        <v>0</v>
      </c>
      <c r="T182" s="433">
        <f>'15A'!$AQ$138</f>
        <v>0</v>
      </c>
      <c r="U182" s="433">
        <f>'16A'!$AQ$138</f>
        <v>0</v>
      </c>
      <c r="V182" s="433">
        <f>'17A'!$AQ$138</f>
        <v>0</v>
      </c>
      <c r="W182" s="433">
        <f>'18A'!$AQ$138</f>
        <v>0</v>
      </c>
      <c r="X182" s="433">
        <f>'19A'!$AQ$138</f>
        <v>0</v>
      </c>
      <c r="Y182" s="433">
        <f>'20A'!$AQ$138</f>
        <v>0</v>
      </c>
      <c r="Z182" s="433">
        <f>'21A'!$AQ$138</f>
        <v>0</v>
      </c>
      <c r="AA182" s="433">
        <f>'22A'!$AQ$138</f>
        <v>0</v>
      </c>
      <c r="AB182" s="433">
        <f>'23A'!$AQ$138</f>
        <v>0</v>
      </c>
      <c r="AC182" s="433">
        <f>'24A'!$AQ$138</f>
        <v>0</v>
      </c>
      <c r="AD182" s="433">
        <f>'25A'!$AQ$138</f>
        <v>0</v>
      </c>
      <c r="AE182" s="433">
        <f>'26A'!$AQ$138</f>
        <v>0</v>
      </c>
      <c r="AF182" s="433">
        <f>'27A'!$AQ$138</f>
        <v>0</v>
      </c>
      <c r="AG182" s="433">
        <f>'28A'!$AQ$138</f>
        <v>0</v>
      </c>
      <c r="AH182" s="433">
        <f>'29A'!$AQ$138</f>
        <v>0</v>
      </c>
      <c r="AI182" s="433">
        <f>'30A'!$AQ$138</f>
        <v>0</v>
      </c>
    </row>
    <row r="183" spans="1:35" ht="17.399999999999999">
      <c r="A183" s="314"/>
      <c r="B183" s="312" t="str">
        <f>CONCATENATE("H 0.8x ",'1A'!AE$135)</f>
        <v>H 0.8x 40x80</v>
      </c>
      <c r="C183" s="302" t="s">
        <v>550</v>
      </c>
      <c r="D183" s="309" t="s">
        <v>133</v>
      </c>
      <c r="E183" s="303">
        <f t="shared" si="2"/>
        <v>0</v>
      </c>
      <c r="F183" s="433">
        <f>'1A'!$AR$138</f>
        <v>0</v>
      </c>
      <c r="G183" s="433">
        <f>'2A'!$AR$138</f>
        <v>0</v>
      </c>
      <c r="H183" s="433">
        <f>'3A'!$AR$138</f>
        <v>0</v>
      </c>
      <c r="I183" s="433">
        <f>'4A'!$AR$138</f>
        <v>0</v>
      </c>
      <c r="J183" s="433">
        <f>'5A'!$AR$138</f>
        <v>0</v>
      </c>
      <c r="K183" s="433">
        <f>'6A'!$AR$138</f>
        <v>0</v>
      </c>
      <c r="L183" s="433">
        <f>'7A'!$AR$138</f>
        <v>0</v>
      </c>
      <c r="M183" s="433">
        <f>'8A'!$AR$138</f>
        <v>0</v>
      </c>
      <c r="N183" s="433">
        <f>'9A'!$AR$138</f>
        <v>0</v>
      </c>
      <c r="O183" s="433">
        <f>'10A'!$AR$138</f>
        <v>0</v>
      </c>
      <c r="P183" s="433">
        <f>'11A'!$AR$138</f>
        <v>0</v>
      </c>
      <c r="Q183" s="433">
        <f>'12A'!$AR$138</f>
        <v>0</v>
      </c>
      <c r="R183" s="433">
        <f>'13A'!$AR$138</f>
        <v>0</v>
      </c>
      <c r="S183" s="433">
        <f>'14A'!$AR$138</f>
        <v>0</v>
      </c>
      <c r="T183" s="433">
        <f>'15A'!$AR$138</f>
        <v>0</v>
      </c>
      <c r="U183" s="433">
        <f>'16A'!$AR$138</f>
        <v>0</v>
      </c>
      <c r="V183" s="433">
        <f>'17A'!$AR$138</f>
        <v>0</v>
      </c>
      <c r="W183" s="433">
        <f>'18A'!$AR$138</f>
        <v>0</v>
      </c>
      <c r="X183" s="433">
        <f>'19A'!$AR$138</f>
        <v>0</v>
      </c>
      <c r="Y183" s="433">
        <f>'20A'!$AR$138</f>
        <v>0</v>
      </c>
      <c r="Z183" s="433">
        <f>'21A'!$AR$138</f>
        <v>0</v>
      </c>
      <c r="AA183" s="433">
        <f>'22A'!$AR$138</f>
        <v>0</v>
      </c>
      <c r="AB183" s="433">
        <f>'23A'!$AR$138</f>
        <v>0</v>
      </c>
      <c r="AC183" s="433">
        <f>'24A'!$AR$138</f>
        <v>0</v>
      </c>
      <c r="AD183" s="433">
        <f>'25A'!$AR$138</f>
        <v>0</v>
      </c>
      <c r="AE183" s="433">
        <f>'26A'!$AR$138</f>
        <v>0</v>
      </c>
      <c r="AF183" s="433">
        <f>'27A'!$AR$138</f>
        <v>0</v>
      </c>
      <c r="AG183" s="433">
        <f>'28A'!$AR$138</f>
        <v>0</v>
      </c>
      <c r="AH183" s="433">
        <f>'29A'!$AR$138</f>
        <v>0</v>
      </c>
      <c r="AI183" s="433">
        <f>'30A'!$AR$138</f>
        <v>0</v>
      </c>
    </row>
    <row r="184" spans="1:35" ht="17.399999999999999">
      <c r="A184" s="314"/>
      <c r="B184" s="312" t="str">
        <f>CONCATENATE("H 0.8x ",'1A'!AF$135)</f>
        <v>H 0.8x 50x100</v>
      </c>
      <c r="C184" s="302" t="s">
        <v>551</v>
      </c>
      <c r="D184" s="309" t="s">
        <v>133</v>
      </c>
      <c r="E184" s="303">
        <f t="shared" si="2"/>
        <v>0</v>
      </c>
      <c r="F184" s="433">
        <f>'1A'!$AS$138</f>
        <v>0</v>
      </c>
      <c r="G184" s="433">
        <f>'2A'!$AS$138</f>
        <v>0</v>
      </c>
      <c r="H184" s="433">
        <f>'3A'!$AS$138</f>
        <v>0</v>
      </c>
      <c r="I184" s="433">
        <f>'4A'!$AS$138</f>
        <v>0</v>
      </c>
      <c r="J184" s="433">
        <f>'5A'!$AS$138</f>
        <v>0</v>
      </c>
      <c r="K184" s="433">
        <f>'6A'!$AS$138</f>
        <v>0</v>
      </c>
      <c r="L184" s="433">
        <f>'7A'!$AS$138</f>
        <v>0</v>
      </c>
      <c r="M184" s="433">
        <f>'8A'!$AS$138</f>
        <v>0</v>
      </c>
      <c r="N184" s="433">
        <f>'9A'!$AS$138</f>
        <v>0</v>
      </c>
      <c r="O184" s="433">
        <f>'10A'!$AS$138</f>
        <v>0</v>
      </c>
      <c r="P184" s="433">
        <f>'11A'!$AS$138</f>
        <v>0</v>
      </c>
      <c r="Q184" s="433">
        <f>'12A'!$AS$138</f>
        <v>0</v>
      </c>
      <c r="R184" s="433">
        <f>'13A'!$AS$138</f>
        <v>0</v>
      </c>
      <c r="S184" s="433">
        <f>'14A'!$AS$138</f>
        <v>0</v>
      </c>
      <c r="T184" s="433">
        <f>'15A'!$AS$138</f>
        <v>0</v>
      </c>
      <c r="U184" s="433">
        <f>'16A'!$AS$138</f>
        <v>0</v>
      </c>
      <c r="V184" s="433">
        <f>'17A'!$AS$138</f>
        <v>0</v>
      </c>
      <c r="W184" s="433">
        <f>'18A'!$AS$138</f>
        <v>0</v>
      </c>
      <c r="X184" s="433">
        <f>'19A'!$AS$138</f>
        <v>0</v>
      </c>
      <c r="Y184" s="433">
        <f>'20A'!$AS$138</f>
        <v>0</v>
      </c>
      <c r="Z184" s="433">
        <f>'21A'!$AS$138</f>
        <v>0</v>
      </c>
      <c r="AA184" s="433">
        <f>'22A'!$AS$138</f>
        <v>0</v>
      </c>
      <c r="AB184" s="433">
        <f>'23A'!$AS$138</f>
        <v>0</v>
      </c>
      <c r="AC184" s="433">
        <f>'24A'!$AS$138</f>
        <v>0</v>
      </c>
      <c r="AD184" s="433">
        <f>'25A'!$AS$138</f>
        <v>0</v>
      </c>
      <c r="AE184" s="433">
        <f>'26A'!$AS$138</f>
        <v>0</v>
      </c>
      <c r="AF184" s="433">
        <f>'27A'!$AS$138</f>
        <v>0</v>
      </c>
      <c r="AG184" s="433">
        <f>'28A'!$AS$138</f>
        <v>0</v>
      </c>
      <c r="AH184" s="433">
        <f>'29A'!$AS$138</f>
        <v>0</v>
      </c>
      <c r="AI184" s="433">
        <f>'30A'!$AS$138</f>
        <v>0</v>
      </c>
    </row>
    <row r="185" spans="1:35" ht="17.399999999999999">
      <c r="A185" s="314"/>
      <c r="B185" s="312" t="str">
        <f>CONCATENATE("H 0.8x ",'1A'!AG$135)</f>
        <v xml:space="preserve">H 0.8x </v>
      </c>
      <c r="C185" s="302" t="s">
        <v>552</v>
      </c>
      <c r="D185" s="309" t="s">
        <v>133</v>
      </c>
      <c r="E185" s="303">
        <f t="shared" si="2"/>
        <v>0</v>
      </c>
      <c r="F185" s="433">
        <f>'1A'!$AT$138</f>
        <v>0</v>
      </c>
      <c r="G185" s="433">
        <f>'2A'!$AT$138</f>
        <v>0</v>
      </c>
      <c r="H185" s="433">
        <f>'3A'!$AT$138</f>
        <v>0</v>
      </c>
      <c r="I185" s="433">
        <f>'4A'!$AT$138</f>
        <v>0</v>
      </c>
      <c r="J185" s="433">
        <f>'5A'!$AT$138</f>
        <v>0</v>
      </c>
      <c r="K185" s="433">
        <f>'6A'!$AT$138</f>
        <v>0</v>
      </c>
      <c r="L185" s="433">
        <f>'7A'!$AT$138</f>
        <v>0</v>
      </c>
      <c r="M185" s="433">
        <f>'8A'!$AT$138</f>
        <v>0</v>
      </c>
      <c r="N185" s="433">
        <f>'9A'!$AT$138</f>
        <v>0</v>
      </c>
      <c r="O185" s="433">
        <f>'10A'!$AT$138</f>
        <v>0</v>
      </c>
      <c r="P185" s="433">
        <f>'11A'!$AT$138</f>
        <v>0</v>
      </c>
      <c r="Q185" s="433">
        <f>'12A'!$AT$138</f>
        <v>0</v>
      </c>
      <c r="R185" s="433">
        <f>'13A'!$AT$138</f>
        <v>0</v>
      </c>
      <c r="S185" s="433">
        <f>'14A'!$AT$138</f>
        <v>0</v>
      </c>
      <c r="T185" s="433">
        <f>'15A'!$AT$138</f>
        <v>0</v>
      </c>
      <c r="U185" s="433">
        <f>'16A'!$AT$138</f>
        <v>0</v>
      </c>
      <c r="V185" s="433">
        <f>'17A'!$AT$138</f>
        <v>0</v>
      </c>
      <c r="W185" s="433">
        <f>'18A'!$AT$138</f>
        <v>0</v>
      </c>
      <c r="X185" s="433">
        <f>'19A'!$AT$138</f>
        <v>0</v>
      </c>
      <c r="Y185" s="433">
        <f>'20A'!$AT$138</f>
        <v>0</v>
      </c>
      <c r="Z185" s="433">
        <f>'21A'!$AT$138</f>
        <v>0</v>
      </c>
      <c r="AA185" s="433">
        <f>'22A'!$AT$138</f>
        <v>0</v>
      </c>
      <c r="AB185" s="433">
        <f>'23A'!$AT$138</f>
        <v>0</v>
      </c>
      <c r="AC185" s="433">
        <f>'24A'!$AT$138</f>
        <v>0</v>
      </c>
      <c r="AD185" s="433">
        <f>'25A'!$AT$138</f>
        <v>0</v>
      </c>
      <c r="AE185" s="433">
        <f>'26A'!$AT$138</f>
        <v>0</v>
      </c>
      <c r="AF185" s="433">
        <f>'27A'!$AT$138</f>
        <v>0</v>
      </c>
      <c r="AG185" s="433">
        <f>'28A'!$AT$138</f>
        <v>0</v>
      </c>
      <c r="AH185" s="433">
        <f>'29A'!$AT$138</f>
        <v>0</v>
      </c>
      <c r="AI185" s="433">
        <f>'30A'!$AT$138</f>
        <v>0</v>
      </c>
    </row>
    <row r="186" spans="1:35" ht="17.399999999999999">
      <c r="A186" s="314"/>
      <c r="B186" s="312" t="str">
        <f>CONCATENATE("H 0.8x ",'1A'!AH$135)</f>
        <v xml:space="preserve">H 0.8x </v>
      </c>
      <c r="C186" s="302" t="s">
        <v>553</v>
      </c>
      <c r="D186" s="309" t="s">
        <v>133</v>
      </c>
      <c r="E186" s="303">
        <f t="shared" si="2"/>
        <v>0</v>
      </c>
      <c r="F186" s="433">
        <f>'1A'!$AU$138</f>
        <v>0</v>
      </c>
      <c r="G186" s="433">
        <f>'2A'!$AU$138</f>
        <v>0</v>
      </c>
      <c r="H186" s="433">
        <f>'3A'!$AU$138</f>
        <v>0</v>
      </c>
      <c r="I186" s="433">
        <f>'4A'!$AU$138</f>
        <v>0</v>
      </c>
      <c r="J186" s="433">
        <f>'5A'!$AU$138</f>
        <v>0</v>
      </c>
      <c r="K186" s="433">
        <f>'6A'!$AU$138</f>
        <v>0</v>
      </c>
      <c r="L186" s="433">
        <f>'7A'!$AU$138</f>
        <v>0</v>
      </c>
      <c r="M186" s="433">
        <f>'8A'!$AU$138</f>
        <v>0</v>
      </c>
      <c r="N186" s="433">
        <f>'9A'!$AU$138</f>
        <v>0</v>
      </c>
      <c r="O186" s="433">
        <f>'10A'!$AU$138</f>
        <v>0</v>
      </c>
      <c r="P186" s="433">
        <f>'11A'!$AU$138</f>
        <v>0</v>
      </c>
      <c r="Q186" s="433">
        <f>'12A'!$AU$138</f>
        <v>0</v>
      </c>
      <c r="R186" s="433">
        <f>'13A'!$AU$138</f>
        <v>0</v>
      </c>
      <c r="S186" s="433">
        <f>'14A'!$AU$138</f>
        <v>0</v>
      </c>
      <c r="T186" s="433">
        <f>'15A'!$AU$138</f>
        <v>0</v>
      </c>
      <c r="U186" s="433">
        <f>'16A'!$AU$138</f>
        <v>0</v>
      </c>
      <c r="V186" s="433">
        <f>'17A'!$AU$138</f>
        <v>0</v>
      </c>
      <c r="W186" s="433">
        <f>'18A'!$AU$138</f>
        <v>0</v>
      </c>
      <c r="X186" s="433">
        <f>'19A'!$AU$138</f>
        <v>0</v>
      </c>
      <c r="Y186" s="433">
        <f>'20A'!$AU$138</f>
        <v>0</v>
      </c>
      <c r="Z186" s="433">
        <f>'21A'!$AU$138</f>
        <v>0</v>
      </c>
      <c r="AA186" s="433">
        <f>'22A'!$AU$138</f>
        <v>0</v>
      </c>
      <c r="AB186" s="433">
        <f>'23A'!$AU$138</f>
        <v>0</v>
      </c>
      <c r="AC186" s="433">
        <f>'24A'!$AU$138</f>
        <v>0</v>
      </c>
      <c r="AD186" s="433">
        <f>'25A'!$AU$138</f>
        <v>0</v>
      </c>
      <c r="AE186" s="433">
        <f>'26A'!$AU$138</f>
        <v>0</v>
      </c>
      <c r="AF186" s="433">
        <f>'27A'!$AU$138</f>
        <v>0</v>
      </c>
      <c r="AG186" s="433">
        <f>'28A'!$AU$138</f>
        <v>0</v>
      </c>
      <c r="AH186" s="433">
        <f>'29A'!$AU$138</f>
        <v>0</v>
      </c>
      <c r="AI186" s="433">
        <f>'30A'!$AU$138</f>
        <v>0</v>
      </c>
    </row>
    <row r="187" spans="1:35" ht="17.399999999999999">
      <c r="A187" s="314"/>
      <c r="B187" s="312" t="str">
        <f>CONCATENATE("H 1.0x ",'1A'!AA$135)</f>
        <v>H 1.0x 20x40</v>
      </c>
      <c r="C187" s="302" t="s">
        <v>554</v>
      </c>
      <c r="D187" s="309" t="s">
        <v>133</v>
      </c>
      <c r="E187" s="303">
        <f t="shared" si="2"/>
        <v>0</v>
      </c>
      <c r="F187" s="433">
        <f>'1A'!$AN$139</f>
        <v>0</v>
      </c>
      <c r="G187" s="433">
        <f>'2A'!$AN$139</f>
        <v>0</v>
      </c>
      <c r="H187" s="433">
        <f>'3A'!$AN$139</f>
        <v>0</v>
      </c>
      <c r="I187" s="433">
        <f>'4A'!$AN$139</f>
        <v>0</v>
      </c>
      <c r="J187" s="433">
        <f>'5A'!$AN$139</f>
        <v>0</v>
      </c>
      <c r="K187" s="433">
        <f>'6A'!$AN$139</f>
        <v>0</v>
      </c>
      <c r="L187" s="433">
        <f>'7A'!$AN$139</f>
        <v>0</v>
      </c>
      <c r="M187" s="433">
        <f>'8A'!$AN$139</f>
        <v>0</v>
      </c>
      <c r="N187" s="433">
        <f>'9A'!$AN$139</f>
        <v>0</v>
      </c>
      <c r="O187" s="433">
        <f>'10A'!$AN$139</f>
        <v>0</v>
      </c>
      <c r="P187" s="433">
        <f>'11A'!$AN$139</f>
        <v>0</v>
      </c>
      <c r="Q187" s="433">
        <f>'12A'!$AN$139</f>
        <v>0</v>
      </c>
      <c r="R187" s="433">
        <f>'13A'!$AN$139</f>
        <v>0</v>
      </c>
      <c r="S187" s="433">
        <f>'14A'!$AN$139</f>
        <v>0</v>
      </c>
      <c r="T187" s="433">
        <f>'15A'!$AN$139</f>
        <v>0</v>
      </c>
      <c r="U187" s="433">
        <f>'16A'!$AN$139</f>
        <v>0</v>
      </c>
      <c r="V187" s="433">
        <f>'17A'!$AN$139</f>
        <v>0</v>
      </c>
      <c r="W187" s="433">
        <f>'18A'!$AN$139</f>
        <v>0</v>
      </c>
      <c r="X187" s="433">
        <f>'19A'!$AN$139</f>
        <v>0</v>
      </c>
      <c r="Y187" s="433">
        <f>'20A'!$AN$139</f>
        <v>0</v>
      </c>
      <c r="Z187" s="433">
        <f>'21A'!$AN$139</f>
        <v>0</v>
      </c>
      <c r="AA187" s="433">
        <f>'22A'!$AN$139</f>
        <v>0</v>
      </c>
      <c r="AB187" s="433">
        <f>'23A'!$AN$139</f>
        <v>0</v>
      </c>
      <c r="AC187" s="433">
        <f>'24A'!$AN$139</f>
        <v>0</v>
      </c>
      <c r="AD187" s="433">
        <f>'25A'!$AN$139</f>
        <v>0</v>
      </c>
      <c r="AE187" s="433">
        <f>'26A'!$AN$139</f>
        <v>0</v>
      </c>
      <c r="AF187" s="433">
        <f>'27A'!$AN$139</f>
        <v>0</v>
      </c>
      <c r="AG187" s="433">
        <f>'28A'!$AN$139</f>
        <v>0</v>
      </c>
      <c r="AH187" s="433">
        <f>'29A'!$AN$139</f>
        <v>0</v>
      </c>
      <c r="AI187" s="433">
        <f>'30A'!$AN$139</f>
        <v>0</v>
      </c>
    </row>
    <row r="188" spans="1:35" ht="17.399999999999999">
      <c r="A188" s="314"/>
      <c r="B188" s="312" t="str">
        <f>CONCATENATE("H 1.0x ",'1A'!AB$135)</f>
        <v>H 1.0x 25x50</v>
      </c>
      <c r="C188" s="302" t="s">
        <v>555</v>
      </c>
      <c r="D188" s="309" t="s">
        <v>133</v>
      </c>
      <c r="E188" s="303">
        <f t="shared" si="2"/>
        <v>0</v>
      </c>
      <c r="F188" s="433">
        <f>'1A'!$AO$139</f>
        <v>0</v>
      </c>
      <c r="G188" s="433">
        <f>'2A'!$AO$139</f>
        <v>0</v>
      </c>
      <c r="H188" s="433">
        <f>'3A'!$AO$139</f>
        <v>0</v>
      </c>
      <c r="I188" s="433">
        <f>'4A'!$AO$139</f>
        <v>0</v>
      </c>
      <c r="J188" s="433">
        <f>'5A'!$AO$139</f>
        <v>0</v>
      </c>
      <c r="K188" s="433">
        <f>'6A'!$AO$139</f>
        <v>0</v>
      </c>
      <c r="L188" s="433">
        <f>'7A'!$AO$139</f>
        <v>0</v>
      </c>
      <c r="M188" s="433">
        <f>'8A'!$AO$139</f>
        <v>0</v>
      </c>
      <c r="N188" s="433">
        <f>'9A'!$AO$139</f>
        <v>0</v>
      </c>
      <c r="O188" s="433">
        <f>'10A'!$AO$139</f>
        <v>0</v>
      </c>
      <c r="P188" s="433">
        <f>'11A'!$AO$139</f>
        <v>0</v>
      </c>
      <c r="Q188" s="433">
        <f>'12A'!$AO$139</f>
        <v>0</v>
      </c>
      <c r="R188" s="433">
        <f>'13A'!$AO$139</f>
        <v>0</v>
      </c>
      <c r="S188" s="433">
        <f>'14A'!$AO$139</f>
        <v>0</v>
      </c>
      <c r="T188" s="433">
        <f>'15A'!$AO$139</f>
        <v>0</v>
      </c>
      <c r="U188" s="433">
        <f>'16A'!$AO$139</f>
        <v>0</v>
      </c>
      <c r="V188" s="433">
        <f>'17A'!$AO$139</f>
        <v>0</v>
      </c>
      <c r="W188" s="433">
        <f>'18A'!$AO$139</f>
        <v>0</v>
      </c>
      <c r="X188" s="433">
        <f>'19A'!$AO$139</f>
        <v>0</v>
      </c>
      <c r="Y188" s="433">
        <f>'20A'!$AO$139</f>
        <v>0</v>
      </c>
      <c r="Z188" s="433">
        <f>'21A'!$AO$139</f>
        <v>0</v>
      </c>
      <c r="AA188" s="433">
        <f>'22A'!$AO$139</f>
        <v>0</v>
      </c>
      <c r="AB188" s="433">
        <f>'23A'!$AO$139</f>
        <v>0</v>
      </c>
      <c r="AC188" s="433">
        <f>'24A'!$AO$139</f>
        <v>0</v>
      </c>
      <c r="AD188" s="433">
        <f>'25A'!$AO$139</f>
        <v>0</v>
      </c>
      <c r="AE188" s="433">
        <f>'26A'!$AO$139</f>
        <v>0</v>
      </c>
      <c r="AF188" s="433">
        <f>'27A'!$AO$139</f>
        <v>0</v>
      </c>
      <c r="AG188" s="433">
        <f>'28A'!$AO$139</f>
        <v>0</v>
      </c>
      <c r="AH188" s="433">
        <f>'29A'!$AO$139</f>
        <v>0</v>
      </c>
      <c r="AI188" s="433">
        <f>'30A'!$AO$139</f>
        <v>0</v>
      </c>
    </row>
    <row r="189" spans="1:35" ht="17.399999999999999">
      <c r="A189" s="314"/>
      <c r="B189" s="312" t="str">
        <f>CONCATENATE("H 1.0x ",'1A'!AC$135)</f>
        <v>H 1.0x 30x60</v>
      </c>
      <c r="C189" s="302" t="s">
        <v>556</v>
      </c>
      <c r="D189" s="309" t="s">
        <v>133</v>
      </c>
      <c r="E189" s="303">
        <f t="shared" si="2"/>
        <v>0</v>
      </c>
      <c r="F189" s="433">
        <f>'1A'!$AP$139</f>
        <v>0</v>
      </c>
      <c r="G189" s="433">
        <f>'2A'!$AP$139</f>
        <v>0</v>
      </c>
      <c r="H189" s="433">
        <f>'3A'!$AP$139</f>
        <v>0</v>
      </c>
      <c r="I189" s="433">
        <f>'4A'!$AP$139</f>
        <v>0</v>
      </c>
      <c r="J189" s="433">
        <f>'5A'!$AP$139</f>
        <v>0</v>
      </c>
      <c r="K189" s="433">
        <f>'6A'!$AP$139</f>
        <v>0</v>
      </c>
      <c r="L189" s="433">
        <f>'7A'!$AP$139</f>
        <v>0</v>
      </c>
      <c r="M189" s="433">
        <f>'8A'!$AP$139</f>
        <v>0</v>
      </c>
      <c r="N189" s="433">
        <f>'9A'!$AP$139</f>
        <v>0</v>
      </c>
      <c r="O189" s="433">
        <f>'10A'!$AP$139</f>
        <v>0</v>
      </c>
      <c r="P189" s="433">
        <f>'11A'!$AP$139</f>
        <v>0</v>
      </c>
      <c r="Q189" s="433">
        <f>'12A'!$AP$139</f>
        <v>0</v>
      </c>
      <c r="R189" s="433">
        <f>'13A'!$AP$139</f>
        <v>0</v>
      </c>
      <c r="S189" s="433">
        <f>'14A'!$AP$139</f>
        <v>0</v>
      </c>
      <c r="T189" s="433">
        <f>'15A'!$AP$139</f>
        <v>0</v>
      </c>
      <c r="U189" s="433">
        <f>'16A'!$AP$139</f>
        <v>0</v>
      </c>
      <c r="V189" s="433">
        <f>'17A'!$AP$139</f>
        <v>0</v>
      </c>
      <c r="W189" s="433">
        <f>'18A'!$AP$139</f>
        <v>0</v>
      </c>
      <c r="X189" s="433">
        <f>'19A'!$AP$139</f>
        <v>0</v>
      </c>
      <c r="Y189" s="433">
        <f>'20A'!$AP$139</f>
        <v>0</v>
      </c>
      <c r="Z189" s="433">
        <f>'21A'!$AP$139</f>
        <v>0</v>
      </c>
      <c r="AA189" s="433">
        <f>'22A'!$AP$139</f>
        <v>0</v>
      </c>
      <c r="AB189" s="433">
        <f>'23A'!$AP$139</f>
        <v>0</v>
      </c>
      <c r="AC189" s="433">
        <f>'24A'!$AP$139</f>
        <v>0</v>
      </c>
      <c r="AD189" s="433">
        <f>'25A'!$AP$139</f>
        <v>0</v>
      </c>
      <c r="AE189" s="433">
        <f>'26A'!$AP$139</f>
        <v>0</v>
      </c>
      <c r="AF189" s="433">
        <f>'27A'!$AP$139</f>
        <v>0</v>
      </c>
      <c r="AG189" s="433">
        <f>'28A'!$AP$139</f>
        <v>0</v>
      </c>
      <c r="AH189" s="433">
        <f>'29A'!$AP$139</f>
        <v>0</v>
      </c>
      <c r="AI189" s="433">
        <f>'30A'!$AP$139</f>
        <v>0</v>
      </c>
    </row>
    <row r="190" spans="1:35" ht="17.399999999999999">
      <c r="A190" s="314"/>
      <c r="B190" s="312" t="str">
        <f>CONCATENATE("H 1.0x ",'1A'!AD$135)</f>
        <v>H 1.0x 30x90</v>
      </c>
      <c r="C190" s="302" t="s">
        <v>557</v>
      </c>
      <c r="D190" s="309" t="s">
        <v>133</v>
      </c>
      <c r="E190" s="303">
        <f t="shared" si="2"/>
        <v>0</v>
      </c>
      <c r="F190" s="433">
        <f>'1A'!$AQ$139</f>
        <v>0</v>
      </c>
      <c r="G190" s="433">
        <f>'2A'!$AQ$139</f>
        <v>0</v>
      </c>
      <c r="H190" s="433">
        <f>'3A'!$AQ$139</f>
        <v>0</v>
      </c>
      <c r="I190" s="433">
        <f>'4A'!$AQ$139</f>
        <v>0</v>
      </c>
      <c r="J190" s="433">
        <f>'5A'!$AQ$139</f>
        <v>0</v>
      </c>
      <c r="K190" s="433">
        <f>'6A'!$AQ$139</f>
        <v>0</v>
      </c>
      <c r="L190" s="433">
        <f>'7A'!$AQ$139</f>
        <v>0</v>
      </c>
      <c r="M190" s="433">
        <f>'8A'!$AQ$139</f>
        <v>0</v>
      </c>
      <c r="N190" s="433">
        <f>'9A'!$AQ$139</f>
        <v>0</v>
      </c>
      <c r="O190" s="433">
        <f>'10A'!$AQ$139</f>
        <v>0</v>
      </c>
      <c r="P190" s="433">
        <f>'11A'!$AQ$139</f>
        <v>0</v>
      </c>
      <c r="Q190" s="433">
        <f>'12A'!$AQ$139</f>
        <v>0</v>
      </c>
      <c r="R190" s="433">
        <f>'13A'!$AQ$139</f>
        <v>0</v>
      </c>
      <c r="S190" s="433">
        <f>'14A'!$AQ$139</f>
        <v>0</v>
      </c>
      <c r="T190" s="433">
        <f>'15A'!$AQ$139</f>
        <v>0</v>
      </c>
      <c r="U190" s="433">
        <f>'16A'!$AQ$139</f>
        <v>0</v>
      </c>
      <c r="V190" s="433">
        <f>'17A'!$AQ$139</f>
        <v>0</v>
      </c>
      <c r="W190" s="433">
        <f>'18A'!$AQ$139</f>
        <v>0</v>
      </c>
      <c r="X190" s="433">
        <f>'19A'!$AQ$139</f>
        <v>0</v>
      </c>
      <c r="Y190" s="433">
        <f>'20A'!$AQ$139</f>
        <v>0</v>
      </c>
      <c r="Z190" s="433">
        <f>'21A'!$AQ$139</f>
        <v>0</v>
      </c>
      <c r="AA190" s="433">
        <f>'22A'!$AQ$139</f>
        <v>0</v>
      </c>
      <c r="AB190" s="433">
        <f>'23A'!$AQ$139</f>
        <v>0</v>
      </c>
      <c r="AC190" s="433">
        <f>'24A'!$AQ$139</f>
        <v>0</v>
      </c>
      <c r="AD190" s="433">
        <f>'25A'!$AQ$139</f>
        <v>0</v>
      </c>
      <c r="AE190" s="433">
        <f>'26A'!$AQ$139</f>
        <v>0</v>
      </c>
      <c r="AF190" s="433">
        <f>'27A'!$AQ$139</f>
        <v>0</v>
      </c>
      <c r="AG190" s="433">
        <f>'28A'!$AQ$139</f>
        <v>0</v>
      </c>
      <c r="AH190" s="433">
        <f>'29A'!$AQ$139</f>
        <v>0</v>
      </c>
      <c r="AI190" s="433">
        <f>'30A'!$AQ$139</f>
        <v>0</v>
      </c>
    </row>
    <row r="191" spans="1:35" ht="17.399999999999999">
      <c r="A191" s="314"/>
      <c r="B191" s="312" t="str">
        <f>CONCATENATE("H 1.0x ",'1A'!AE$135)</f>
        <v>H 1.0x 40x80</v>
      </c>
      <c r="C191" s="302" t="s">
        <v>558</v>
      </c>
      <c r="D191" s="309" t="s">
        <v>133</v>
      </c>
      <c r="E191" s="303">
        <f t="shared" si="2"/>
        <v>0</v>
      </c>
      <c r="F191" s="433">
        <f>'1A'!$AR$139</f>
        <v>0</v>
      </c>
      <c r="G191" s="433">
        <f>'2A'!$AR$139</f>
        <v>0</v>
      </c>
      <c r="H191" s="433">
        <f>'3A'!$AR$139</f>
        <v>0</v>
      </c>
      <c r="I191" s="433">
        <f>'4A'!$AR$139</f>
        <v>0</v>
      </c>
      <c r="J191" s="433">
        <f>'5A'!$AR$139</f>
        <v>0</v>
      </c>
      <c r="K191" s="433">
        <f>'6A'!$AR$139</f>
        <v>0</v>
      </c>
      <c r="L191" s="433">
        <f>'7A'!$AR$139</f>
        <v>0</v>
      </c>
      <c r="M191" s="433">
        <f>'8A'!$AR$139</f>
        <v>0</v>
      </c>
      <c r="N191" s="433">
        <f>'9A'!$AR$139</f>
        <v>0</v>
      </c>
      <c r="O191" s="433">
        <f>'10A'!$AR$139</f>
        <v>0</v>
      </c>
      <c r="P191" s="433">
        <f>'11A'!$AR$139</f>
        <v>0</v>
      </c>
      <c r="Q191" s="433">
        <f>'12A'!$AR$139</f>
        <v>0</v>
      </c>
      <c r="R191" s="433">
        <f>'13A'!$AR$139</f>
        <v>0</v>
      </c>
      <c r="S191" s="433">
        <f>'14A'!$AR$139</f>
        <v>0</v>
      </c>
      <c r="T191" s="433">
        <f>'15A'!$AR$139</f>
        <v>0</v>
      </c>
      <c r="U191" s="433">
        <f>'16A'!$AR$139</f>
        <v>0</v>
      </c>
      <c r="V191" s="433">
        <f>'17A'!$AR$139</f>
        <v>0</v>
      </c>
      <c r="W191" s="433">
        <f>'18A'!$AR$139</f>
        <v>0</v>
      </c>
      <c r="X191" s="433">
        <f>'19A'!$AR$139</f>
        <v>0</v>
      </c>
      <c r="Y191" s="433">
        <f>'20A'!$AR$139</f>
        <v>0</v>
      </c>
      <c r="Z191" s="433">
        <f>'21A'!$AR$139</f>
        <v>0</v>
      </c>
      <c r="AA191" s="433">
        <f>'22A'!$AR$139</f>
        <v>0</v>
      </c>
      <c r="AB191" s="433">
        <f>'23A'!$AR$139</f>
        <v>0</v>
      </c>
      <c r="AC191" s="433">
        <f>'24A'!$AR$139</f>
        <v>0</v>
      </c>
      <c r="AD191" s="433">
        <f>'25A'!$AR$139</f>
        <v>0</v>
      </c>
      <c r="AE191" s="433">
        <f>'26A'!$AR$139</f>
        <v>0</v>
      </c>
      <c r="AF191" s="433">
        <f>'27A'!$AR$139</f>
        <v>0</v>
      </c>
      <c r="AG191" s="433">
        <f>'28A'!$AR$139</f>
        <v>0</v>
      </c>
      <c r="AH191" s="433">
        <f>'29A'!$AR$139</f>
        <v>0</v>
      </c>
      <c r="AI191" s="433">
        <f>'30A'!$AR$139</f>
        <v>0</v>
      </c>
    </row>
    <row r="192" spans="1:35" ht="17.399999999999999">
      <c r="A192" s="314"/>
      <c r="B192" s="312" t="str">
        <f>CONCATENATE("H 1.0x ",'1A'!AF$135)</f>
        <v>H 1.0x 50x100</v>
      </c>
      <c r="C192" s="302" t="s">
        <v>559</v>
      </c>
      <c r="D192" s="309" t="s">
        <v>133</v>
      </c>
      <c r="E192" s="303">
        <f t="shared" si="2"/>
        <v>0</v>
      </c>
      <c r="F192" s="433">
        <f>'1A'!$AS$139</f>
        <v>0</v>
      </c>
      <c r="G192" s="433">
        <f>'2A'!$AS$139</f>
        <v>0</v>
      </c>
      <c r="H192" s="433">
        <f>'3A'!$AS$139</f>
        <v>0</v>
      </c>
      <c r="I192" s="433">
        <f>'4A'!$AS$139</f>
        <v>0</v>
      </c>
      <c r="J192" s="433">
        <f>'5A'!$AS$139</f>
        <v>0</v>
      </c>
      <c r="K192" s="433">
        <f>'6A'!$AS$139</f>
        <v>0</v>
      </c>
      <c r="L192" s="433">
        <f>'7A'!$AS$139</f>
        <v>0</v>
      </c>
      <c r="M192" s="433">
        <f>'8A'!$AS$139</f>
        <v>0</v>
      </c>
      <c r="N192" s="433">
        <f>'9A'!$AS$139</f>
        <v>0</v>
      </c>
      <c r="O192" s="433">
        <f>'10A'!$AS$139</f>
        <v>0</v>
      </c>
      <c r="P192" s="433">
        <f>'11A'!$AS$139</f>
        <v>0</v>
      </c>
      <c r="Q192" s="433">
        <f>'12A'!$AS$139</f>
        <v>0</v>
      </c>
      <c r="R192" s="433">
        <f>'13A'!$AS$139</f>
        <v>0</v>
      </c>
      <c r="S192" s="433">
        <f>'14A'!$AS$139</f>
        <v>0</v>
      </c>
      <c r="T192" s="433">
        <f>'15A'!$AS$139</f>
        <v>0</v>
      </c>
      <c r="U192" s="433">
        <f>'16A'!$AS$139</f>
        <v>0</v>
      </c>
      <c r="V192" s="433">
        <f>'17A'!$AS$139</f>
        <v>0</v>
      </c>
      <c r="W192" s="433">
        <f>'18A'!$AS$139</f>
        <v>0</v>
      </c>
      <c r="X192" s="433">
        <f>'19A'!$AS$139</f>
        <v>0</v>
      </c>
      <c r="Y192" s="433">
        <f>'20A'!$AS$139</f>
        <v>0</v>
      </c>
      <c r="Z192" s="433">
        <f>'21A'!$AS$139</f>
        <v>0</v>
      </c>
      <c r="AA192" s="433">
        <f>'22A'!$AS$139</f>
        <v>0</v>
      </c>
      <c r="AB192" s="433">
        <f>'23A'!$AS$139</f>
        <v>0</v>
      </c>
      <c r="AC192" s="433">
        <f>'24A'!$AS$139</f>
        <v>0</v>
      </c>
      <c r="AD192" s="433">
        <f>'25A'!$AS$139</f>
        <v>0</v>
      </c>
      <c r="AE192" s="433">
        <f>'26A'!$AS$139</f>
        <v>0</v>
      </c>
      <c r="AF192" s="433">
        <f>'27A'!$AS$139</f>
        <v>0</v>
      </c>
      <c r="AG192" s="433">
        <f>'28A'!$AS$139</f>
        <v>0</v>
      </c>
      <c r="AH192" s="433">
        <f>'29A'!$AS$139</f>
        <v>0</v>
      </c>
      <c r="AI192" s="433">
        <f>'30A'!$AS$139</f>
        <v>0</v>
      </c>
    </row>
    <row r="193" spans="1:35" ht="17.399999999999999">
      <c r="A193" s="314"/>
      <c r="B193" s="312" t="str">
        <f>CONCATENATE("H 1.0x ",'1A'!AG$135)</f>
        <v xml:space="preserve">H 1.0x </v>
      </c>
      <c r="C193" s="302" t="s">
        <v>560</v>
      </c>
      <c r="D193" s="309" t="s">
        <v>133</v>
      </c>
      <c r="E193" s="303">
        <f t="shared" si="2"/>
        <v>0</v>
      </c>
      <c r="F193" s="433">
        <f>'1A'!$AT$139</f>
        <v>0</v>
      </c>
      <c r="G193" s="433">
        <f>'2A'!$AT$139</f>
        <v>0</v>
      </c>
      <c r="H193" s="433">
        <f>'3A'!$AT$139</f>
        <v>0</v>
      </c>
      <c r="I193" s="433">
        <f>'4A'!$AT$139</f>
        <v>0</v>
      </c>
      <c r="J193" s="433">
        <f>'5A'!$AT$139</f>
        <v>0</v>
      </c>
      <c r="K193" s="433">
        <f>'6A'!$AT$139</f>
        <v>0</v>
      </c>
      <c r="L193" s="433">
        <f>'7A'!$AT$139</f>
        <v>0</v>
      </c>
      <c r="M193" s="433">
        <f>'8A'!$AT$139</f>
        <v>0</v>
      </c>
      <c r="N193" s="433">
        <f>'9A'!$AT$139</f>
        <v>0</v>
      </c>
      <c r="O193" s="433">
        <f>'10A'!$AT$139</f>
        <v>0</v>
      </c>
      <c r="P193" s="433">
        <f>'11A'!$AT$139</f>
        <v>0</v>
      </c>
      <c r="Q193" s="433">
        <f>'12A'!$AT$139</f>
        <v>0</v>
      </c>
      <c r="R193" s="433">
        <f>'13A'!$AT$139</f>
        <v>0</v>
      </c>
      <c r="S193" s="433">
        <f>'14A'!$AT$139</f>
        <v>0</v>
      </c>
      <c r="T193" s="433">
        <f>'15A'!$AT$139</f>
        <v>0</v>
      </c>
      <c r="U193" s="433">
        <f>'16A'!$AT$139</f>
        <v>0</v>
      </c>
      <c r="V193" s="433">
        <f>'17A'!$AT$139</f>
        <v>0</v>
      </c>
      <c r="W193" s="433">
        <f>'18A'!$AT$139</f>
        <v>0</v>
      </c>
      <c r="X193" s="433">
        <f>'19A'!$AT$139</f>
        <v>0</v>
      </c>
      <c r="Y193" s="433">
        <f>'20A'!$AT$139</f>
        <v>0</v>
      </c>
      <c r="Z193" s="433">
        <f>'21A'!$AT$139</f>
        <v>0</v>
      </c>
      <c r="AA193" s="433">
        <f>'22A'!$AT$139</f>
        <v>0</v>
      </c>
      <c r="AB193" s="433">
        <f>'23A'!$AT$139</f>
        <v>0</v>
      </c>
      <c r="AC193" s="433">
        <f>'24A'!$AT$139</f>
        <v>0</v>
      </c>
      <c r="AD193" s="433">
        <f>'25A'!$AT$139</f>
        <v>0</v>
      </c>
      <c r="AE193" s="433">
        <f>'26A'!$AT$139</f>
        <v>0</v>
      </c>
      <c r="AF193" s="433">
        <f>'27A'!$AT$139</f>
        <v>0</v>
      </c>
      <c r="AG193" s="433">
        <f>'28A'!$AT$139</f>
        <v>0</v>
      </c>
      <c r="AH193" s="433">
        <f>'29A'!$AT$139</f>
        <v>0</v>
      </c>
      <c r="AI193" s="433">
        <f>'30A'!$AT$139</f>
        <v>0</v>
      </c>
    </row>
    <row r="194" spans="1:35" ht="17.399999999999999">
      <c r="A194" s="314"/>
      <c r="B194" s="312" t="str">
        <f>CONCATENATE("H 1.0x ",'1A'!AH$135)</f>
        <v xml:space="preserve">H 1.0x </v>
      </c>
      <c r="C194" s="302" t="s">
        <v>561</v>
      </c>
      <c r="D194" s="309" t="s">
        <v>133</v>
      </c>
      <c r="E194" s="303">
        <f t="shared" si="2"/>
        <v>0</v>
      </c>
      <c r="F194" s="433">
        <f>'1A'!$AU$139</f>
        <v>0</v>
      </c>
      <c r="G194" s="433">
        <f>'2A'!$AU$139</f>
        <v>0</v>
      </c>
      <c r="H194" s="433">
        <f>'3A'!$AU$139</f>
        <v>0</v>
      </c>
      <c r="I194" s="433">
        <f>'4A'!$AU$139</f>
        <v>0</v>
      </c>
      <c r="J194" s="433">
        <f>'5A'!$AU$139</f>
        <v>0</v>
      </c>
      <c r="K194" s="433">
        <f>'6A'!$AU$139</f>
        <v>0</v>
      </c>
      <c r="L194" s="433">
        <f>'7A'!$AU$139</f>
        <v>0</v>
      </c>
      <c r="M194" s="433">
        <f>'8A'!$AU$139</f>
        <v>0</v>
      </c>
      <c r="N194" s="433">
        <f>'9A'!$AU$139</f>
        <v>0</v>
      </c>
      <c r="O194" s="433">
        <f>'10A'!$AU$139</f>
        <v>0</v>
      </c>
      <c r="P194" s="433">
        <f>'11A'!$AU$139</f>
        <v>0</v>
      </c>
      <c r="Q194" s="433">
        <f>'12A'!$AU$139</f>
        <v>0</v>
      </c>
      <c r="R194" s="433">
        <f>'13A'!$AU$139</f>
        <v>0</v>
      </c>
      <c r="S194" s="433">
        <f>'14A'!$AU$139</f>
        <v>0</v>
      </c>
      <c r="T194" s="433">
        <f>'15A'!$AU$139</f>
        <v>0</v>
      </c>
      <c r="U194" s="433">
        <f>'16A'!$AU$139</f>
        <v>0</v>
      </c>
      <c r="V194" s="433">
        <f>'17A'!$AU$139</f>
        <v>0</v>
      </c>
      <c r="W194" s="433">
        <f>'18A'!$AU$139</f>
        <v>0</v>
      </c>
      <c r="X194" s="433">
        <f>'19A'!$AU$139</f>
        <v>0</v>
      </c>
      <c r="Y194" s="433">
        <f>'20A'!$AU$139</f>
        <v>0</v>
      </c>
      <c r="Z194" s="433">
        <f>'21A'!$AU$139</f>
        <v>0</v>
      </c>
      <c r="AA194" s="433">
        <f>'22A'!$AU$139</f>
        <v>0</v>
      </c>
      <c r="AB194" s="433">
        <f>'23A'!$AU$139</f>
        <v>0</v>
      </c>
      <c r="AC194" s="433">
        <f>'24A'!$AU$139</f>
        <v>0</v>
      </c>
      <c r="AD194" s="433">
        <f>'25A'!$AU$139</f>
        <v>0</v>
      </c>
      <c r="AE194" s="433">
        <f>'26A'!$AU$139</f>
        <v>0</v>
      </c>
      <c r="AF194" s="433">
        <f>'27A'!$AU$139</f>
        <v>0</v>
      </c>
      <c r="AG194" s="433">
        <f>'28A'!$AU$139</f>
        <v>0</v>
      </c>
      <c r="AH194" s="433">
        <f>'29A'!$AU$139</f>
        <v>0</v>
      </c>
      <c r="AI194" s="433">
        <f>'30A'!$AU$139</f>
        <v>0</v>
      </c>
    </row>
    <row r="195" spans="1:35" ht="17.399999999999999">
      <c r="A195" s="314"/>
      <c r="B195" s="312" t="str">
        <f>CONCATENATE("H 1.1x ",'1A'!AA$135)</f>
        <v>H 1.1x 20x40</v>
      </c>
      <c r="C195" s="302" t="s">
        <v>562</v>
      </c>
      <c r="D195" s="309" t="s">
        <v>133</v>
      </c>
      <c r="E195" s="303">
        <f t="shared" si="2"/>
        <v>0</v>
      </c>
      <c r="F195" s="433">
        <f>'1A'!$AN$140</f>
        <v>0</v>
      </c>
      <c r="G195" s="433">
        <f>'2A'!$AN$140</f>
        <v>0</v>
      </c>
      <c r="H195" s="433">
        <f>'3A'!$AN$140</f>
        <v>0</v>
      </c>
      <c r="I195" s="433">
        <f>'4A'!$AN$140</f>
        <v>0</v>
      </c>
      <c r="J195" s="433">
        <f>'5A'!$AN$140</f>
        <v>0</v>
      </c>
      <c r="K195" s="433">
        <f>'6A'!$AN$140</f>
        <v>0</v>
      </c>
      <c r="L195" s="433">
        <f>'7A'!$AN$140</f>
        <v>0</v>
      </c>
      <c r="M195" s="433">
        <f>'8A'!$AN$140</f>
        <v>0</v>
      </c>
      <c r="N195" s="433">
        <f>'9A'!$AN$140</f>
        <v>0</v>
      </c>
      <c r="O195" s="433">
        <f>'10A'!$AN$140</f>
        <v>0</v>
      </c>
      <c r="P195" s="433">
        <f>'11A'!$AN$140</f>
        <v>0</v>
      </c>
      <c r="Q195" s="433">
        <f>'12A'!$AN$140</f>
        <v>0</v>
      </c>
      <c r="R195" s="433">
        <f>'13A'!$AN$140</f>
        <v>0</v>
      </c>
      <c r="S195" s="433">
        <f>'14A'!$AN$140</f>
        <v>0</v>
      </c>
      <c r="T195" s="433">
        <f>'15A'!$AN$140</f>
        <v>0</v>
      </c>
      <c r="U195" s="433">
        <f>'16A'!$AN$140</f>
        <v>0</v>
      </c>
      <c r="V195" s="433">
        <f>'17A'!$AN$140</f>
        <v>0</v>
      </c>
      <c r="W195" s="433">
        <f>'18A'!$AN$140</f>
        <v>0</v>
      </c>
      <c r="X195" s="433">
        <f>'19A'!$AN$140</f>
        <v>0</v>
      </c>
      <c r="Y195" s="433">
        <f>'20A'!$AN$140</f>
        <v>0</v>
      </c>
      <c r="Z195" s="433">
        <f>'21A'!$AN$140</f>
        <v>0</v>
      </c>
      <c r="AA195" s="433">
        <f>'22A'!$AN$140</f>
        <v>0</v>
      </c>
      <c r="AB195" s="433">
        <f>'23A'!$AN$140</f>
        <v>0</v>
      </c>
      <c r="AC195" s="433">
        <f>'24A'!$AN$140</f>
        <v>0</v>
      </c>
      <c r="AD195" s="433">
        <f>'25A'!$AN$140</f>
        <v>0</v>
      </c>
      <c r="AE195" s="433">
        <f>'26A'!$AN$140</f>
        <v>0</v>
      </c>
      <c r="AF195" s="433">
        <f>'27A'!$AN$140</f>
        <v>0</v>
      </c>
      <c r="AG195" s="433">
        <f>'28A'!$AN$140</f>
        <v>0</v>
      </c>
      <c r="AH195" s="433">
        <f>'29A'!$AN$140</f>
        <v>0</v>
      </c>
      <c r="AI195" s="433">
        <f>'30A'!$AN$140</f>
        <v>0</v>
      </c>
    </row>
    <row r="196" spans="1:35" ht="17.399999999999999">
      <c r="A196" s="314"/>
      <c r="B196" s="312" t="str">
        <f>CONCATENATE("H 1.1x ",'1A'!AB$135)</f>
        <v>H 1.1x 25x50</v>
      </c>
      <c r="C196" s="302" t="s">
        <v>563</v>
      </c>
      <c r="D196" s="309" t="s">
        <v>133</v>
      </c>
      <c r="E196" s="303">
        <f t="shared" si="2"/>
        <v>0</v>
      </c>
      <c r="F196" s="433">
        <f>'1A'!$AO$140</f>
        <v>0</v>
      </c>
      <c r="G196" s="433">
        <f>'2A'!$AO$140</f>
        <v>0</v>
      </c>
      <c r="H196" s="433">
        <f>'3A'!$AO$140</f>
        <v>0</v>
      </c>
      <c r="I196" s="433">
        <f>'4A'!$AO$140</f>
        <v>0</v>
      </c>
      <c r="J196" s="433">
        <f>'5A'!$AO$140</f>
        <v>0</v>
      </c>
      <c r="K196" s="433">
        <f>'6A'!$AO$140</f>
        <v>0</v>
      </c>
      <c r="L196" s="433">
        <f>'7A'!$AO$140</f>
        <v>0</v>
      </c>
      <c r="M196" s="433">
        <f>'8A'!$AO$140</f>
        <v>0</v>
      </c>
      <c r="N196" s="433">
        <f>'9A'!$AO$140</f>
        <v>0</v>
      </c>
      <c r="O196" s="433">
        <f>'10A'!$AO$140</f>
        <v>0</v>
      </c>
      <c r="P196" s="433">
        <f>'11A'!$AO$140</f>
        <v>0</v>
      </c>
      <c r="Q196" s="433">
        <f>'12A'!$AO$140</f>
        <v>0</v>
      </c>
      <c r="R196" s="433">
        <f>'13A'!$AO$140</f>
        <v>0</v>
      </c>
      <c r="S196" s="433">
        <f>'14A'!$AO$140</f>
        <v>0</v>
      </c>
      <c r="T196" s="433">
        <f>'15A'!$AO$140</f>
        <v>0</v>
      </c>
      <c r="U196" s="433">
        <f>'16A'!$AO$140</f>
        <v>0</v>
      </c>
      <c r="V196" s="433">
        <f>'17A'!$AO$140</f>
        <v>0</v>
      </c>
      <c r="W196" s="433">
        <f>'18A'!$AO$140</f>
        <v>0</v>
      </c>
      <c r="X196" s="433">
        <f>'19A'!$AO$140</f>
        <v>0</v>
      </c>
      <c r="Y196" s="433">
        <f>'20A'!$AO$140</f>
        <v>0</v>
      </c>
      <c r="Z196" s="433">
        <f>'21A'!$AO$140</f>
        <v>0</v>
      </c>
      <c r="AA196" s="433">
        <f>'22A'!$AO$140</f>
        <v>0</v>
      </c>
      <c r="AB196" s="433">
        <f>'23A'!$AO$140</f>
        <v>0</v>
      </c>
      <c r="AC196" s="433">
        <f>'24A'!$AO$140</f>
        <v>0</v>
      </c>
      <c r="AD196" s="433">
        <f>'25A'!$AO$140</f>
        <v>0</v>
      </c>
      <c r="AE196" s="433">
        <f>'26A'!$AO$140</f>
        <v>0</v>
      </c>
      <c r="AF196" s="433">
        <f>'27A'!$AO$140</f>
        <v>0</v>
      </c>
      <c r="AG196" s="433">
        <f>'28A'!$AO$140</f>
        <v>0</v>
      </c>
      <c r="AH196" s="433">
        <f>'29A'!$AO$140</f>
        <v>0</v>
      </c>
      <c r="AI196" s="433">
        <f>'30A'!$AO$140</f>
        <v>0</v>
      </c>
    </row>
    <row r="197" spans="1:35" ht="17.399999999999999">
      <c r="A197" s="314"/>
      <c r="B197" s="312" t="str">
        <f>CONCATENATE("H 1.1x ",'1A'!AC$135)</f>
        <v>H 1.1x 30x60</v>
      </c>
      <c r="C197" s="302" t="s">
        <v>564</v>
      </c>
      <c r="D197" s="309" t="s">
        <v>133</v>
      </c>
      <c r="E197" s="303">
        <f t="shared" si="2"/>
        <v>0</v>
      </c>
      <c r="F197" s="433">
        <f>'1A'!$AP$140</f>
        <v>0</v>
      </c>
      <c r="G197" s="433">
        <f>'2A'!$AP$140</f>
        <v>0</v>
      </c>
      <c r="H197" s="433">
        <f>'3A'!$AP$140</f>
        <v>0</v>
      </c>
      <c r="I197" s="433">
        <f>'4A'!$AP$140</f>
        <v>0</v>
      </c>
      <c r="J197" s="433">
        <f>'5A'!$AP$140</f>
        <v>0</v>
      </c>
      <c r="K197" s="433">
        <f>'6A'!$AP$140</f>
        <v>0</v>
      </c>
      <c r="L197" s="433">
        <f>'7A'!$AP$140</f>
        <v>0</v>
      </c>
      <c r="M197" s="433">
        <f>'8A'!$AP$140</f>
        <v>0</v>
      </c>
      <c r="N197" s="433">
        <f>'9A'!$AP$140</f>
        <v>0</v>
      </c>
      <c r="O197" s="433">
        <f>'10A'!$AP$140</f>
        <v>0</v>
      </c>
      <c r="P197" s="433">
        <f>'11A'!$AP$140</f>
        <v>0</v>
      </c>
      <c r="Q197" s="433">
        <f>'12A'!$AP$140</f>
        <v>0</v>
      </c>
      <c r="R197" s="433">
        <f>'13A'!$AP$140</f>
        <v>0</v>
      </c>
      <c r="S197" s="433">
        <f>'14A'!$AP$140</f>
        <v>0</v>
      </c>
      <c r="T197" s="433">
        <f>'15A'!$AP$140</f>
        <v>0</v>
      </c>
      <c r="U197" s="433">
        <f>'16A'!$AP$140</f>
        <v>0</v>
      </c>
      <c r="V197" s="433">
        <f>'17A'!$AP$140</f>
        <v>0</v>
      </c>
      <c r="W197" s="433">
        <f>'18A'!$AP$140</f>
        <v>0</v>
      </c>
      <c r="X197" s="433">
        <f>'19A'!$AP$140</f>
        <v>0</v>
      </c>
      <c r="Y197" s="433">
        <f>'20A'!$AP$140</f>
        <v>0</v>
      </c>
      <c r="Z197" s="433">
        <f>'21A'!$AP$140</f>
        <v>0</v>
      </c>
      <c r="AA197" s="433">
        <f>'22A'!$AP$140</f>
        <v>0</v>
      </c>
      <c r="AB197" s="433">
        <f>'23A'!$AP$140</f>
        <v>0</v>
      </c>
      <c r="AC197" s="433">
        <f>'24A'!$AP$140</f>
        <v>0</v>
      </c>
      <c r="AD197" s="433">
        <f>'25A'!$AP$140</f>
        <v>0</v>
      </c>
      <c r="AE197" s="433">
        <f>'26A'!$AP$140</f>
        <v>0</v>
      </c>
      <c r="AF197" s="433">
        <f>'27A'!$AP$140</f>
        <v>0</v>
      </c>
      <c r="AG197" s="433">
        <f>'28A'!$AP$140</f>
        <v>0</v>
      </c>
      <c r="AH197" s="433">
        <f>'29A'!$AP$140</f>
        <v>0</v>
      </c>
      <c r="AI197" s="433">
        <f>'30A'!$AP$140</f>
        <v>0</v>
      </c>
    </row>
    <row r="198" spans="1:35" ht="17.399999999999999">
      <c r="A198" s="314"/>
      <c r="B198" s="312" t="str">
        <f>CONCATENATE("H 1.1x ",'1A'!AD$135)</f>
        <v>H 1.1x 30x90</v>
      </c>
      <c r="C198" s="302" t="s">
        <v>257</v>
      </c>
      <c r="D198" s="309" t="s">
        <v>133</v>
      </c>
      <c r="E198" s="303">
        <f t="shared" si="2"/>
        <v>0</v>
      </c>
      <c r="F198" s="433">
        <f>'1A'!$AQ$140</f>
        <v>0</v>
      </c>
      <c r="G198" s="433">
        <f>'2A'!$AQ$140</f>
        <v>0</v>
      </c>
      <c r="H198" s="433">
        <f>'3A'!$AQ$140</f>
        <v>0</v>
      </c>
      <c r="I198" s="433">
        <f>'4A'!$AQ$140</f>
        <v>0</v>
      </c>
      <c r="J198" s="433">
        <f>'5A'!$AQ$140</f>
        <v>0</v>
      </c>
      <c r="K198" s="433">
        <f>'6A'!$AQ$140</f>
        <v>0</v>
      </c>
      <c r="L198" s="433">
        <f>'7A'!$AQ$140</f>
        <v>0</v>
      </c>
      <c r="M198" s="433">
        <f>'8A'!$AQ$140</f>
        <v>0</v>
      </c>
      <c r="N198" s="433">
        <f>'9A'!$AQ$140</f>
        <v>0</v>
      </c>
      <c r="O198" s="433">
        <f>'10A'!$AQ$140</f>
        <v>0</v>
      </c>
      <c r="P198" s="433">
        <f>'11A'!$AQ$140</f>
        <v>0</v>
      </c>
      <c r="Q198" s="433">
        <f>'12A'!$AQ$140</f>
        <v>0</v>
      </c>
      <c r="R198" s="433">
        <f>'13A'!$AQ$140</f>
        <v>0</v>
      </c>
      <c r="S198" s="433">
        <f>'14A'!$AQ$140</f>
        <v>0</v>
      </c>
      <c r="T198" s="433">
        <f>'15A'!$AQ$140</f>
        <v>0</v>
      </c>
      <c r="U198" s="433">
        <f>'16A'!$AQ$140</f>
        <v>0</v>
      </c>
      <c r="V198" s="433">
        <f>'17A'!$AQ$140</f>
        <v>0</v>
      </c>
      <c r="W198" s="433">
        <f>'18A'!$AQ$140</f>
        <v>0</v>
      </c>
      <c r="X198" s="433">
        <f>'19A'!$AQ$140</f>
        <v>0</v>
      </c>
      <c r="Y198" s="433">
        <f>'20A'!$AQ$140</f>
        <v>0</v>
      </c>
      <c r="Z198" s="433">
        <f>'21A'!$AQ$140</f>
        <v>0</v>
      </c>
      <c r="AA198" s="433">
        <f>'22A'!$AQ$140</f>
        <v>0</v>
      </c>
      <c r="AB198" s="433">
        <f>'23A'!$AQ$140</f>
        <v>0</v>
      </c>
      <c r="AC198" s="433">
        <f>'24A'!$AQ$140</f>
        <v>0</v>
      </c>
      <c r="AD198" s="433">
        <f>'25A'!$AQ$140</f>
        <v>0</v>
      </c>
      <c r="AE198" s="433">
        <f>'26A'!$AQ$140</f>
        <v>0</v>
      </c>
      <c r="AF198" s="433">
        <f>'27A'!$AQ$140</f>
        <v>0</v>
      </c>
      <c r="AG198" s="433">
        <f>'28A'!$AQ$140</f>
        <v>0</v>
      </c>
      <c r="AH198" s="433">
        <f>'29A'!$AQ$140</f>
        <v>0</v>
      </c>
      <c r="AI198" s="433">
        <f>'30A'!$AQ$140</f>
        <v>0</v>
      </c>
    </row>
    <row r="199" spans="1:35" ht="17.399999999999999">
      <c r="A199" s="314"/>
      <c r="B199" s="312" t="str">
        <f>CONCATENATE("H 1.1x ",'1A'!AE$135)</f>
        <v>H 1.1x 40x80</v>
      </c>
      <c r="C199" s="302" t="s">
        <v>565</v>
      </c>
      <c r="D199" s="309" t="s">
        <v>133</v>
      </c>
      <c r="E199" s="303">
        <f t="shared" si="2"/>
        <v>0</v>
      </c>
      <c r="F199" s="433">
        <f>'1A'!$AR$140</f>
        <v>0</v>
      </c>
      <c r="G199" s="433">
        <f>'2A'!$AR$140</f>
        <v>0</v>
      </c>
      <c r="H199" s="433">
        <f>'3A'!$AR$140</f>
        <v>0</v>
      </c>
      <c r="I199" s="433">
        <f>'4A'!$AR$140</f>
        <v>0</v>
      </c>
      <c r="J199" s="433">
        <f>'5A'!$AR$140</f>
        <v>0</v>
      </c>
      <c r="K199" s="433">
        <f>'6A'!$AR$140</f>
        <v>0</v>
      </c>
      <c r="L199" s="433">
        <f>'7A'!$AR$140</f>
        <v>0</v>
      </c>
      <c r="M199" s="433">
        <f>'8A'!$AR$140</f>
        <v>0</v>
      </c>
      <c r="N199" s="433">
        <f>'9A'!$AR$140</f>
        <v>0</v>
      </c>
      <c r="O199" s="433">
        <f>'10A'!$AR$140</f>
        <v>0</v>
      </c>
      <c r="P199" s="433">
        <f>'11A'!$AR$140</f>
        <v>0</v>
      </c>
      <c r="Q199" s="433">
        <f>'12A'!$AR$140</f>
        <v>0</v>
      </c>
      <c r="R199" s="433">
        <f>'13A'!$AR$140</f>
        <v>0</v>
      </c>
      <c r="S199" s="433">
        <f>'14A'!$AR$140</f>
        <v>0</v>
      </c>
      <c r="T199" s="433">
        <f>'15A'!$AR$140</f>
        <v>0</v>
      </c>
      <c r="U199" s="433">
        <f>'16A'!$AR$140</f>
        <v>0</v>
      </c>
      <c r="V199" s="433">
        <f>'17A'!$AR$140</f>
        <v>0</v>
      </c>
      <c r="W199" s="433">
        <f>'18A'!$AR$140</f>
        <v>0</v>
      </c>
      <c r="X199" s="433">
        <f>'19A'!$AR$140</f>
        <v>0</v>
      </c>
      <c r="Y199" s="433">
        <f>'20A'!$AR$140</f>
        <v>0</v>
      </c>
      <c r="Z199" s="433">
        <f>'21A'!$AR$140</f>
        <v>0</v>
      </c>
      <c r="AA199" s="433">
        <f>'22A'!$AR$140</f>
        <v>0</v>
      </c>
      <c r="AB199" s="433">
        <f>'23A'!$AR$140</f>
        <v>0</v>
      </c>
      <c r="AC199" s="433">
        <f>'24A'!$AR$140</f>
        <v>0</v>
      </c>
      <c r="AD199" s="433">
        <f>'25A'!$AR$140</f>
        <v>0</v>
      </c>
      <c r="AE199" s="433">
        <f>'26A'!$AR$140</f>
        <v>0</v>
      </c>
      <c r="AF199" s="433">
        <f>'27A'!$AR$140</f>
        <v>0</v>
      </c>
      <c r="AG199" s="433">
        <f>'28A'!$AR$140</f>
        <v>0</v>
      </c>
      <c r="AH199" s="433">
        <f>'29A'!$AR$140</f>
        <v>0</v>
      </c>
      <c r="AI199" s="433">
        <f>'30A'!$AR$140</f>
        <v>0</v>
      </c>
    </row>
    <row r="200" spans="1:35" ht="17.399999999999999">
      <c r="A200" s="314"/>
      <c r="B200" s="312" t="str">
        <f>CONCATENATE("H 1.1x ",'1A'!AF$135)</f>
        <v>H 1.1x 50x100</v>
      </c>
      <c r="C200" s="302" t="s">
        <v>566</v>
      </c>
      <c r="D200" s="309" t="s">
        <v>133</v>
      </c>
      <c r="E200" s="303">
        <f t="shared" si="2"/>
        <v>0</v>
      </c>
      <c r="F200" s="433">
        <f>'1A'!$AS$140</f>
        <v>0</v>
      </c>
      <c r="G200" s="433">
        <f>'2A'!$AS$140</f>
        <v>0</v>
      </c>
      <c r="H200" s="433">
        <f>'3A'!$AS$140</f>
        <v>0</v>
      </c>
      <c r="I200" s="433">
        <f>'4A'!$AS$140</f>
        <v>0</v>
      </c>
      <c r="J200" s="433">
        <f>'5A'!$AS$140</f>
        <v>0</v>
      </c>
      <c r="K200" s="433">
        <f>'6A'!$AS$140</f>
        <v>0</v>
      </c>
      <c r="L200" s="433">
        <f>'7A'!$AS$140</f>
        <v>0</v>
      </c>
      <c r="M200" s="433">
        <f>'8A'!$AS$140</f>
        <v>0</v>
      </c>
      <c r="N200" s="433">
        <f>'9A'!$AS$140</f>
        <v>0</v>
      </c>
      <c r="O200" s="433">
        <f>'10A'!$AS$140</f>
        <v>0</v>
      </c>
      <c r="P200" s="433">
        <f>'11A'!$AS$140</f>
        <v>0</v>
      </c>
      <c r="Q200" s="433">
        <f>'12A'!$AS$140</f>
        <v>0</v>
      </c>
      <c r="R200" s="433">
        <f>'13A'!$AS$140</f>
        <v>0</v>
      </c>
      <c r="S200" s="433">
        <f>'14A'!$AS$140</f>
        <v>0</v>
      </c>
      <c r="T200" s="433">
        <f>'15A'!$AS$140</f>
        <v>0</v>
      </c>
      <c r="U200" s="433">
        <f>'16A'!$AS$140</f>
        <v>0</v>
      </c>
      <c r="V200" s="433">
        <f>'17A'!$AS$140</f>
        <v>0</v>
      </c>
      <c r="W200" s="433">
        <f>'18A'!$AS$140</f>
        <v>0</v>
      </c>
      <c r="X200" s="433">
        <f>'19A'!$AS$140</f>
        <v>0</v>
      </c>
      <c r="Y200" s="433">
        <f>'20A'!$AS$140</f>
        <v>0</v>
      </c>
      <c r="Z200" s="433">
        <f>'21A'!$AS$140</f>
        <v>0</v>
      </c>
      <c r="AA200" s="433">
        <f>'22A'!$AS$140</f>
        <v>0</v>
      </c>
      <c r="AB200" s="433">
        <f>'23A'!$AS$140</f>
        <v>0</v>
      </c>
      <c r="AC200" s="433">
        <f>'24A'!$AS$140</f>
        <v>0</v>
      </c>
      <c r="AD200" s="433">
        <f>'25A'!$AS$140</f>
        <v>0</v>
      </c>
      <c r="AE200" s="433">
        <f>'26A'!$AS$140</f>
        <v>0</v>
      </c>
      <c r="AF200" s="433">
        <f>'27A'!$AS$140</f>
        <v>0</v>
      </c>
      <c r="AG200" s="433">
        <f>'28A'!$AS$140</f>
        <v>0</v>
      </c>
      <c r="AH200" s="433">
        <f>'29A'!$AS$140</f>
        <v>0</v>
      </c>
      <c r="AI200" s="433">
        <f>'30A'!$AS$140</f>
        <v>0</v>
      </c>
    </row>
    <row r="201" spans="1:35" ht="17.399999999999999">
      <c r="A201" s="314"/>
      <c r="B201" s="312" t="str">
        <f>CONCATENATE("H 1.1x ",'1A'!AG$135)</f>
        <v xml:space="preserve">H 1.1x </v>
      </c>
      <c r="C201" s="302" t="s">
        <v>567</v>
      </c>
      <c r="D201" s="309" t="s">
        <v>133</v>
      </c>
      <c r="E201" s="303">
        <f t="shared" si="2"/>
        <v>0</v>
      </c>
      <c r="F201" s="433">
        <f>'1A'!$AT$140</f>
        <v>0</v>
      </c>
      <c r="G201" s="433">
        <f>'2A'!$AT$140</f>
        <v>0</v>
      </c>
      <c r="H201" s="433">
        <f>'3A'!$AT$140</f>
        <v>0</v>
      </c>
      <c r="I201" s="433">
        <f>'4A'!$AT$140</f>
        <v>0</v>
      </c>
      <c r="J201" s="433">
        <f>'5A'!$AT$140</f>
        <v>0</v>
      </c>
      <c r="K201" s="433">
        <f>'6A'!$AT$140</f>
        <v>0</v>
      </c>
      <c r="L201" s="433">
        <f>'7A'!$AT$140</f>
        <v>0</v>
      </c>
      <c r="M201" s="433">
        <f>'8A'!$AT$140</f>
        <v>0</v>
      </c>
      <c r="N201" s="433">
        <f>'9A'!$AT$140</f>
        <v>0</v>
      </c>
      <c r="O201" s="433">
        <f>'10A'!$AT$140</f>
        <v>0</v>
      </c>
      <c r="P201" s="433">
        <f>'11A'!$AT$140</f>
        <v>0</v>
      </c>
      <c r="Q201" s="433">
        <f>'12A'!$AT$140</f>
        <v>0</v>
      </c>
      <c r="R201" s="433">
        <f>'13A'!$AT$140</f>
        <v>0</v>
      </c>
      <c r="S201" s="433">
        <f>'14A'!$AT$140</f>
        <v>0</v>
      </c>
      <c r="T201" s="433">
        <f>'15A'!$AT$140</f>
        <v>0</v>
      </c>
      <c r="U201" s="433">
        <f>'16A'!$AT$140</f>
        <v>0</v>
      </c>
      <c r="V201" s="433">
        <f>'17A'!$AT$140</f>
        <v>0</v>
      </c>
      <c r="W201" s="433">
        <f>'18A'!$AT$140</f>
        <v>0</v>
      </c>
      <c r="X201" s="433">
        <f>'19A'!$AT$140</f>
        <v>0</v>
      </c>
      <c r="Y201" s="433">
        <f>'20A'!$AT$140</f>
        <v>0</v>
      </c>
      <c r="Z201" s="433">
        <f>'21A'!$AT$140</f>
        <v>0</v>
      </c>
      <c r="AA201" s="433">
        <f>'22A'!$AT$140</f>
        <v>0</v>
      </c>
      <c r="AB201" s="433">
        <f>'23A'!$AT$140</f>
        <v>0</v>
      </c>
      <c r="AC201" s="433">
        <f>'24A'!$AT$140</f>
        <v>0</v>
      </c>
      <c r="AD201" s="433">
        <f>'25A'!$AT$140</f>
        <v>0</v>
      </c>
      <c r="AE201" s="433">
        <f>'26A'!$AT$140</f>
        <v>0</v>
      </c>
      <c r="AF201" s="433">
        <f>'27A'!$AT$140</f>
        <v>0</v>
      </c>
      <c r="AG201" s="433">
        <f>'28A'!$AT$140</f>
        <v>0</v>
      </c>
      <c r="AH201" s="433">
        <f>'29A'!$AT$140</f>
        <v>0</v>
      </c>
      <c r="AI201" s="433">
        <f>'30A'!$AT$140</f>
        <v>0</v>
      </c>
    </row>
    <row r="202" spans="1:35" ht="17.399999999999999">
      <c r="A202" s="314"/>
      <c r="B202" s="312" t="str">
        <f>CONCATENATE("H 1.1x ",'1A'!AH$135)</f>
        <v xml:space="preserve">H 1.1x </v>
      </c>
      <c r="C202" s="302" t="s">
        <v>568</v>
      </c>
      <c r="D202" s="309" t="s">
        <v>133</v>
      </c>
      <c r="E202" s="303">
        <f t="shared" si="2"/>
        <v>0</v>
      </c>
      <c r="F202" s="433">
        <f>'1A'!$AU$140</f>
        <v>0</v>
      </c>
      <c r="G202" s="433">
        <f>'2A'!$AU$140</f>
        <v>0</v>
      </c>
      <c r="H202" s="433">
        <f>'3A'!$AU$140</f>
        <v>0</v>
      </c>
      <c r="I202" s="433">
        <f>'4A'!$AU$140</f>
        <v>0</v>
      </c>
      <c r="J202" s="433">
        <f>'5A'!$AU$140</f>
        <v>0</v>
      </c>
      <c r="K202" s="433">
        <f>'6A'!$AU$140</f>
        <v>0</v>
      </c>
      <c r="L202" s="433">
        <f>'7A'!$AU$140</f>
        <v>0</v>
      </c>
      <c r="M202" s="433">
        <f>'8A'!$AU$140</f>
        <v>0</v>
      </c>
      <c r="N202" s="433">
        <f>'9A'!$AU$140</f>
        <v>0</v>
      </c>
      <c r="O202" s="433">
        <f>'10A'!$AU$140</f>
        <v>0</v>
      </c>
      <c r="P202" s="433">
        <f>'11A'!$AU$140</f>
        <v>0</v>
      </c>
      <c r="Q202" s="433">
        <f>'12A'!$AU$140</f>
        <v>0</v>
      </c>
      <c r="R202" s="433">
        <f>'13A'!$AU$140</f>
        <v>0</v>
      </c>
      <c r="S202" s="433">
        <f>'14A'!$AU$140</f>
        <v>0</v>
      </c>
      <c r="T202" s="433">
        <f>'15A'!$AU$140</f>
        <v>0</v>
      </c>
      <c r="U202" s="433">
        <f>'16A'!$AU$140</f>
        <v>0</v>
      </c>
      <c r="V202" s="433">
        <f>'17A'!$AU$140</f>
        <v>0</v>
      </c>
      <c r="W202" s="433">
        <f>'18A'!$AU$140</f>
        <v>0</v>
      </c>
      <c r="X202" s="433">
        <f>'19A'!$AU$140</f>
        <v>0</v>
      </c>
      <c r="Y202" s="433">
        <f>'20A'!$AU$140</f>
        <v>0</v>
      </c>
      <c r="Z202" s="433">
        <f>'21A'!$AU$140</f>
        <v>0</v>
      </c>
      <c r="AA202" s="433">
        <f>'22A'!$AU$140</f>
        <v>0</v>
      </c>
      <c r="AB202" s="433">
        <f>'23A'!$AU$140</f>
        <v>0</v>
      </c>
      <c r="AC202" s="433">
        <f>'24A'!$AU$140</f>
        <v>0</v>
      </c>
      <c r="AD202" s="433">
        <f>'25A'!$AU$140</f>
        <v>0</v>
      </c>
      <c r="AE202" s="433">
        <f>'26A'!$AU$140</f>
        <v>0</v>
      </c>
      <c r="AF202" s="433">
        <f>'27A'!$AU$140</f>
        <v>0</v>
      </c>
      <c r="AG202" s="433">
        <f>'28A'!$AU$140</f>
        <v>0</v>
      </c>
      <c r="AH202" s="433">
        <f>'29A'!$AU$140</f>
        <v>0</v>
      </c>
      <c r="AI202" s="433">
        <f>'30A'!$AU$140</f>
        <v>0</v>
      </c>
    </row>
    <row r="203" spans="1:35" ht="17.399999999999999">
      <c r="A203" s="314"/>
      <c r="B203" s="312" t="str">
        <f>CONCATENATE("H 1.2x ",'1A'!AA$135)</f>
        <v>H 1.2x 20x40</v>
      </c>
      <c r="C203" s="302" t="s">
        <v>569</v>
      </c>
      <c r="D203" s="309" t="s">
        <v>133</v>
      </c>
      <c r="E203" s="303">
        <f t="shared" si="2"/>
        <v>0</v>
      </c>
      <c r="F203" s="433">
        <f>'1A'!$AN$141</f>
        <v>0</v>
      </c>
      <c r="G203" s="433">
        <f>'2A'!$AN$141</f>
        <v>0</v>
      </c>
      <c r="H203" s="433">
        <f>'3A'!$AN$141</f>
        <v>0</v>
      </c>
      <c r="I203" s="433">
        <f>'4A'!$AN$141</f>
        <v>0</v>
      </c>
      <c r="J203" s="433">
        <f>'5A'!$AN$141</f>
        <v>0</v>
      </c>
      <c r="K203" s="433">
        <f>'6A'!$AN$141</f>
        <v>0</v>
      </c>
      <c r="L203" s="433">
        <f>'7A'!$AN$141</f>
        <v>0</v>
      </c>
      <c r="M203" s="433">
        <f>'8A'!$AN$141</f>
        <v>0</v>
      </c>
      <c r="N203" s="433">
        <f>'9A'!$AN$141</f>
        <v>0</v>
      </c>
      <c r="O203" s="433">
        <f>'10A'!$AN$141</f>
        <v>0</v>
      </c>
      <c r="P203" s="433">
        <f>'11A'!$AN$141</f>
        <v>0</v>
      </c>
      <c r="Q203" s="433">
        <f>'12A'!$AN$141</f>
        <v>0</v>
      </c>
      <c r="R203" s="433">
        <f>'13A'!$AN$141</f>
        <v>0</v>
      </c>
      <c r="S203" s="433">
        <f>'14A'!$AN$141</f>
        <v>0</v>
      </c>
      <c r="T203" s="433">
        <f>'15A'!$AN$141</f>
        <v>0</v>
      </c>
      <c r="U203" s="433">
        <f>'16A'!$AN$141</f>
        <v>0</v>
      </c>
      <c r="V203" s="433">
        <f>'17A'!$AN$141</f>
        <v>0</v>
      </c>
      <c r="W203" s="433">
        <f>'18A'!$AN$141</f>
        <v>0</v>
      </c>
      <c r="X203" s="433">
        <f>'19A'!$AN$141</f>
        <v>0</v>
      </c>
      <c r="Y203" s="433">
        <f>'20A'!$AN$141</f>
        <v>0</v>
      </c>
      <c r="Z203" s="433">
        <f>'21A'!$AN$141</f>
        <v>0</v>
      </c>
      <c r="AA203" s="433">
        <f>'22A'!$AN$141</f>
        <v>0</v>
      </c>
      <c r="AB203" s="433">
        <f>'23A'!$AN$141</f>
        <v>0</v>
      </c>
      <c r="AC203" s="433">
        <f>'24A'!$AN$141</f>
        <v>0</v>
      </c>
      <c r="AD203" s="433">
        <f>'25A'!$AN$141</f>
        <v>0</v>
      </c>
      <c r="AE203" s="433">
        <f>'26A'!$AN$141</f>
        <v>0</v>
      </c>
      <c r="AF203" s="433">
        <f>'27A'!$AN$141</f>
        <v>0</v>
      </c>
      <c r="AG203" s="433">
        <f>'28A'!$AN$141</f>
        <v>0</v>
      </c>
      <c r="AH203" s="433">
        <f>'29A'!$AN$141</f>
        <v>0</v>
      </c>
      <c r="AI203" s="433">
        <f>'30A'!$AN$141</f>
        <v>0</v>
      </c>
    </row>
    <row r="204" spans="1:35" ht="17.399999999999999">
      <c r="A204" s="314"/>
      <c r="B204" s="312" t="str">
        <f>CONCATENATE("H 1.2x ",'1A'!AB$135)</f>
        <v>H 1.2x 25x50</v>
      </c>
      <c r="C204" s="302" t="s">
        <v>570</v>
      </c>
      <c r="D204" s="309" t="s">
        <v>133</v>
      </c>
      <c r="E204" s="303">
        <f t="shared" ref="E204:E267" si="3">SUM(F204:AI204)</f>
        <v>0</v>
      </c>
      <c r="F204" s="433">
        <f>'1A'!$AO$141</f>
        <v>0</v>
      </c>
      <c r="G204" s="433">
        <f>'2A'!$AO$141</f>
        <v>0</v>
      </c>
      <c r="H204" s="433">
        <f>'3A'!$AO$141</f>
        <v>0</v>
      </c>
      <c r="I204" s="433">
        <f>'4A'!$AO$141</f>
        <v>0</v>
      </c>
      <c r="J204" s="433">
        <f>'5A'!$AO$141</f>
        <v>0</v>
      </c>
      <c r="K204" s="433">
        <f>'6A'!$AO$141</f>
        <v>0</v>
      </c>
      <c r="L204" s="433">
        <f>'7A'!$AO$141</f>
        <v>0</v>
      </c>
      <c r="M204" s="433">
        <f>'8A'!$AO$141</f>
        <v>0</v>
      </c>
      <c r="N204" s="433">
        <f>'9A'!$AO$141</f>
        <v>0</v>
      </c>
      <c r="O204" s="433">
        <f>'10A'!$AO$141</f>
        <v>0</v>
      </c>
      <c r="P204" s="433">
        <f>'11A'!$AO$141</f>
        <v>0</v>
      </c>
      <c r="Q204" s="433">
        <f>'12A'!$AO$141</f>
        <v>0</v>
      </c>
      <c r="R204" s="433">
        <f>'13A'!$AO$141</f>
        <v>0</v>
      </c>
      <c r="S204" s="433">
        <f>'14A'!$AO$141</f>
        <v>0</v>
      </c>
      <c r="T204" s="433">
        <f>'15A'!$AO$141</f>
        <v>0</v>
      </c>
      <c r="U204" s="433">
        <f>'16A'!$AO$141</f>
        <v>0</v>
      </c>
      <c r="V204" s="433">
        <f>'17A'!$AO$141</f>
        <v>0</v>
      </c>
      <c r="W204" s="433">
        <f>'18A'!$AO$141</f>
        <v>0</v>
      </c>
      <c r="X204" s="433">
        <f>'19A'!$AO$141</f>
        <v>0</v>
      </c>
      <c r="Y204" s="433">
        <f>'20A'!$AO$141</f>
        <v>0</v>
      </c>
      <c r="Z204" s="433">
        <f>'21A'!$AO$141</f>
        <v>0</v>
      </c>
      <c r="AA204" s="433">
        <f>'22A'!$AO$141</f>
        <v>0</v>
      </c>
      <c r="AB204" s="433">
        <f>'23A'!$AO$141</f>
        <v>0</v>
      </c>
      <c r="AC204" s="433">
        <f>'24A'!$AO$141</f>
        <v>0</v>
      </c>
      <c r="AD204" s="433">
        <f>'25A'!$AO$141</f>
        <v>0</v>
      </c>
      <c r="AE204" s="433">
        <f>'26A'!$AO$141</f>
        <v>0</v>
      </c>
      <c r="AF204" s="433">
        <f>'27A'!$AO$141</f>
        <v>0</v>
      </c>
      <c r="AG204" s="433">
        <f>'28A'!$AO$141</f>
        <v>0</v>
      </c>
      <c r="AH204" s="433">
        <f>'29A'!$AO$141</f>
        <v>0</v>
      </c>
      <c r="AI204" s="433">
        <f>'30A'!$AO$141</f>
        <v>0</v>
      </c>
    </row>
    <row r="205" spans="1:35" ht="17.399999999999999">
      <c r="A205" s="314"/>
      <c r="B205" s="312" t="str">
        <f>CONCATENATE("H 1.2x ",'1A'!AC$135)</f>
        <v>H 1.2x 30x60</v>
      </c>
      <c r="C205" s="302" t="s">
        <v>307</v>
      </c>
      <c r="D205" s="309" t="s">
        <v>133</v>
      </c>
      <c r="E205" s="303">
        <f t="shared" si="3"/>
        <v>0</v>
      </c>
      <c r="F205" s="433">
        <f>'1A'!$AP$141</f>
        <v>0</v>
      </c>
      <c r="G205" s="433">
        <f>'2A'!$AP$141</f>
        <v>0</v>
      </c>
      <c r="H205" s="433">
        <f>'3A'!$AP$141</f>
        <v>0</v>
      </c>
      <c r="I205" s="433">
        <f>'4A'!$AP$141</f>
        <v>0</v>
      </c>
      <c r="J205" s="433">
        <f>'5A'!$AP$141</f>
        <v>0</v>
      </c>
      <c r="K205" s="433">
        <f>'6A'!$AP$141</f>
        <v>0</v>
      </c>
      <c r="L205" s="433">
        <f>'7A'!$AP$141</f>
        <v>0</v>
      </c>
      <c r="M205" s="433">
        <f>'8A'!$AP$141</f>
        <v>0</v>
      </c>
      <c r="N205" s="433">
        <f>'9A'!$AP$141</f>
        <v>0</v>
      </c>
      <c r="O205" s="433">
        <f>'10A'!$AP$141</f>
        <v>0</v>
      </c>
      <c r="P205" s="433">
        <f>'11A'!$AP$141</f>
        <v>0</v>
      </c>
      <c r="Q205" s="433">
        <f>'12A'!$AP$141</f>
        <v>0</v>
      </c>
      <c r="R205" s="433">
        <f>'13A'!$AP$141</f>
        <v>0</v>
      </c>
      <c r="S205" s="433">
        <f>'14A'!$AP$141</f>
        <v>0</v>
      </c>
      <c r="T205" s="433">
        <f>'15A'!$AP$141</f>
        <v>0</v>
      </c>
      <c r="U205" s="433">
        <f>'16A'!$AP$141</f>
        <v>0</v>
      </c>
      <c r="V205" s="433">
        <f>'17A'!$AP$141</f>
        <v>0</v>
      </c>
      <c r="W205" s="433">
        <f>'18A'!$AP$141</f>
        <v>0</v>
      </c>
      <c r="X205" s="433">
        <f>'19A'!$AP$141</f>
        <v>0</v>
      </c>
      <c r="Y205" s="433">
        <f>'20A'!$AP$141</f>
        <v>0</v>
      </c>
      <c r="Z205" s="433">
        <f>'21A'!$AP$141</f>
        <v>0</v>
      </c>
      <c r="AA205" s="433">
        <f>'22A'!$AP$141</f>
        <v>0</v>
      </c>
      <c r="AB205" s="433">
        <f>'23A'!$AP$141</f>
        <v>0</v>
      </c>
      <c r="AC205" s="433">
        <f>'24A'!$AP$141</f>
        <v>0</v>
      </c>
      <c r="AD205" s="433">
        <f>'25A'!$AP$141</f>
        <v>0</v>
      </c>
      <c r="AE205" s="433">
        <f>'26A'!$AP$141</f>
        <v>0</v>
      </c>
      <c r="AF205" s="433">
        <f>'27A'!$AP$141</f>
        <v>0</v>
      </c>
      <c r="AG205" s="433">
        <f>'28A'!$AP$141</f>
        <v>0</v>
      </c>
      <c r="AH205" s="433">
        <f>'29A'!$AP$141</f>
        <v>0</v>
      </c>
      <c r="AI205" s="433">
        <f>'30A'!$AP$141</f>
        <v>0</v>
      </c>
    </row>
    <row r="206" spans="1:35" ht="17.399999999999999">
      <c r="A206" s="314"/>
      <c r="B206" s="312" t="str">
        <f>CONCATENATE("H 1.2x ",'1A'!AD$135)</f>
        <v>H 1.2x 30x90</v>
      </c>
      <c r="C206" s="302" t="s">
        <v>309</v>
      </c>
      <c r="D206" s="309" t="s">
        <v>133</v>
      </c>
      <c r="E206" s="303">
        <f t="shared" si="3"/>
        <v>0</v>
      </c>
      <c r="F206" s="433">
        <f>'1A'!$AQ$141</f>
        <v>0</v>
      </c>
      <c r="G206" s="433">
        <f>'2A'!$AQ$141</f>
        <v>0</v>
      </c>
      <c r="H206" s="433">
        <f>'3A'!$AQ$141</f>
        <v>0</v>
      </c>
      <c r="I206" s="433">
        <f>'4A'!$AQ$141</f>
        <v>0</v>
      </c>
      <c r="J206" s="433">
        <f>'5A'!$AQ$141</f>
        <v>0</v>
      </c>
      <c r="K206" s="433">
        <f>'6A'!$AQ$141</f>
        <v>0</v>
      </c>
      <c r="L206" s="433">
        <f>'7A'!$AQ$141</f>
        <v>0</v>
      </c>
      <c r="M206" s="433">
        <f>'8A'!$AQ$141</f>
        <v>0</v>
      </c>
      <c r="N206" s="433">
        <f>'9A'!$AQ$141</f>
        <v>0</v>
      </c>
      <c r="O206" s="433">
        <f>'10A'!$AQ$141</f>
        <v>0</v>
      </c>
      <c r="P206" s="433">
        <f>'11A'!$AQ$141</f>
        <v>0</v>
      </c>
      <c r="Q206" s="433">
        <f>'12A'!$AQ$141</f>
        <v>0</v>
      </c>
      <c r="R206" s="433">
        <f>'13A'!$AQ$141</f>
        <v>0</v>
      </c>
      <c r="S206" s="433">
        <f>'14A'!$AQ$141</f>
        <v>0</v>
      </c>
      <c r="T206" s="433">
        <f>'15A'!$AQ$141</f>
        <v>0</v>
      </c>
      <c r="U206" s="433">
        <f>'16A'!$AQ$141</f>
        <v>0</v>
      </c>
      <c r="V206" s="433">
        <f>'17A'!$AQ$141</f>
        <v>0</v>
      </c>
      <c r="W206" s="433">
        <f>'18A'!$AQ$141</f>
        <v>0</v>
      </c>
      <c r="X206" s="433">
        <f>'19A'!$AQ$141</f>
        <v>0</v>
      </c>
      <c r="Y206" s="433">
        <f>'20A'!$AQ$141</f>
        <v>0</v>
      </c>
      <c r="Z206" s="433">
        <f>'21A'!$AQ$141</f>
        <v>0</v>
      </c>
      <c r="AA206" s="433">
        <f>'22A'!$AQ$141</f>
        <v>0</v>
      </c>
      <c r="AB206" s="433">
        <f>'23A'!$AQ$141</f>
        <v>0</v>
      </c>
      <c r="AC206" s="433">
        <f>'24A'!$AQ$141</f>
        <v>0</v>
      </c>
      <c r="AD206" s="433">
        <f>'25A'!$AQ$141</f>
        <v>0</v>
      </c>
      <c r="AE206" s="433">
        <f>'26A'!$AQ$141</f>
        <v>0</v>
      </c>
      <c r="AF206" s="433">
        <f>'27A'!$AQ$141</f>
        <v>0</v>
      </c>
      <c r="AG206" s="433">
        <f>'28A'!$AQ$141</f>
        <v>0</v>
      </c>
      <c r="AH206" s="433">
        <f>'29A'!$AQ$141</f>
        <v>0</v>
      </c>
      <c r="AI206" s="433">
        <f>'30A'!$AQ$141</f>
        <v>0</v>
      </c>
    </row>
    <row r="207" spans="1:35" ht="17.399999999999999">
      <c r="A207" s="314"/>
      <c r="B207" s="312" t="str">
        <f>CONCATENATE("H 1.2x ",'1A'!AE$135)</f>
        <v>H 1.2x 40x80</v>
      </c>
      <c r="C207" s="302" t="s">
        <v>571</v>
      </c>
      <c r="D207" s="309" t="s">
        <v>133</v>
      </c>
      <c r="E207" s="303">
        <f t="shared" si="3"/>
        <v>0</v>
      </c>
      <c r="F207" s="433">
        <f>'1A'!$AR$141</f>
        <v>0</v>
      </c>
      <c r="G207" s="433">
        <f>'2A'!$AR$141</f>
        <v>0</v>
      </c>
      <c r="H207" s="433">
        <f>'3A'!$AR$141</f>
        <v>0</v>
      </c>
      <c r="I207" s="433">
        <f>'4A'!$AR$141</f>
        <v>0</v>
      </c>
      <c r="J207" s="433">
        <f>'5A'!$AR$141</f>
        <v>0</v>
      </c>
      <c r="K207" s="433">
        <f>'6A'!$AR$141</f>
        <v>0</v>
      </c>
      <c r="L207" s="433">
        <f>'7A'!$AR$141</f>
        <v>0</v>
      </c>
      <c r="M207" s="433">
        <f>'8A'!$AR$141</f>
        <v>0</v>
      </c>
      <c r="N207" s="433">
        <f>'9A'!$AR$141</f>
        <v>0</v>
      </c>
      <c r="O207" s="433">
        <f>'10A'!$AR$141</f>
        <v>0</v>
      </c>
      <c r="P207" s="433">
        <f>'11A'!$AR$141</f>
        <v>0</v>
      </c>
      <c r="Q207" s="433">
        <f>'12A'!$AR$141</f>
        <v>0</v>
      </c>
      <c r="R207" s="433">
        <f>'13A'!$AR$141</f>
        <v>0</v>
      </c>
      <c r="S207" s="433">
        <f>'14A'!$AR$141</f>
        <v>0</v>
      </c>
      <c r="T207" s="433">
        <f>'15A'!$AR$141</f>
        <v>0</v>
      </c>
      <c r="U207" s="433">
        <f>'16A'!$AR$141</f>
        <v>0</v>
      </c>
      <c r="V207" s="433">
        <f>'17A'!$AR$141</f>
        <v>0</v>
      </c>
      <c r="W207" s="433">
        <f>'18A'!$AR$141</f>
        <v>0</v>
      </c>
      <c r="X207" s="433">
        <f>'19A'!$AR$141</f>
        <v>0</v>
      </c>
      <c r="Y207" s="433">
        <f>'20A'!$AR$141</f>
        <v>0</v>
      </c>
      <c r="Z207" s="433">
        <f>'21A'!$AR$141</f>
        <v>0</v>
      </c>
      <c r="AA207" s="433">
        <f>'22A'!$AR$141</f>
        <v>0</v>
      </c>
      <c r="AB207" s="433">
        <f>'23A'!$AR$141</f>
        <v>0</v>
      </c>
      <c r="AC207" s="433">
        <f>'24A'!$AR$141</f>
        <v>0</v>
      </c>
      <c r="AD207" s="433">
        <f>'25A'!$AR$141</f>
        <v>0</v>
      </c>
      <c r="AE207" s="433">
        <f>'26A'!$AR$141</f>
        <v>0</v>
      </c>
      <c r="AF207" s="433">
        <f>'27A'!$AR$141</f>
        <v>0</v>
      </c>
      <c r="AG207" s="433">
        <f>'28A'!$AR$141</f>
        <v>0</v>
      </c>
      <c r="AH207" s="433">
        <f>'29A'!$AR$141</f>
        <v>0</v>
      </c>
      <c r="AI207" s="433">
        <f>'30A'!$AR$141</f>
        <v>0</v>
      </c>
    </row>
    <row r="208" spans="1:35" ht="17.399999999999999">
      <c r="A208" s="314"/>
      <c r="B208" s="312" t="str">
        <f>CONCATENATE("H 1.2x ",'1A'!AF$135)</f>
        <v>H 1.2x 50x100</v>
      </c>
      <c r="C208" s="302" t="s">
        <v>572</v>
      </c>
      <c r="D208" s="309" t="s">
        <v>133</v>
      </c>
      <c r="E208" s="303">
        <f t="shared" si="3"/>
        <v>0</v>
      </c>
      <c r="F208" s="433">
        <f>'1A'!$AS$141</f>
        <v>0</v>
      </c>
      <c r="G208" s="433">
        <f>'2A'!$AS$141</f>
        <v>0</v>
      </c>
      <c r="H208" s="433">
        <f>'3A'!$AS$141</f>
        <v>0</v>
      </c>
      <c r="I208" s="433">
        <f>'4A'!$AS$141</f>
        <v>0</v>
      </c>
      <c r="J208" s="433">
        <f>'5A'!$AS$141</f>
        <v>0</v>
      </c>
      <c r="K208" s="433">
        <f>'6A'!$AS$141</f>
        <v>0</v>
      </c>
      <c r="L208" s="433">
        <f>'7A'!$AS$141</f>
        <v>0</v>
      </c>
      <c r="M208" s="433">
        <f>'8A'!$AS$141</f>
        <v>0</v>
      </c>
      <c r="N208" s="433">
        <f>'9A'!$AS$141</f>
        <v>0</v>
      </c>
      <c r="O208" s="433">
        <f>'10A'!$AS$141</f>
        <v>0</v>
      </c>
      <c r="P208" s="433">
        <f>'11A'!$AS$141</f>
        <v>0</v>
      </c>
      <c r="Q208" s="433">
        <f>'12A'!$AS$141</f>
        <v>0</v>
      </c>
      <c r="R208" s="433">
        <f>'13A'!$AS$141</f>
        <v>0</v>
      </c>
      <c r="S208" s="433">
        <f>'14A'!$AS$141</f>
        <v>0</v>
      </c>
      <c r="T208" s="433">
        <f>'15A'!$AS$141</f>
        <v>0</v>
      </c>
      <c r="U208" s="433">
        <f>'16A'!$AS$141</f>
        <v>0</v>
      </c>
      <c r="V208" s="433">
        <f>'17A'!$AS$141</f>
        <v>0</v>
      </c>
      <c r="W208" s="433">
        <f>'18A'!$AS$141</f>
        <v>0</v>
      </c>
      <c r="X208" s="433">
        <f>'19A'!$AS$141</f>
        <v>0</v>
      </c>
      <c r="Y208" s="433">
        <f>'20A'!$AS$141</f>
        <v>0</v>
      </c>
      <c r="Z208" s="433">
        <f>'21A'!$AS$141</f>
        <v>0</v>
      </c>
      <c r="AA208" s="433">
        <f>'22A'!$AS$141</f>
        <v>0</v>
      </c>
      <c r="AB208" s="433">
        <f>'23A'!$AS$141</f>
        <v>0</v>
      </c>
      <c r="AC208" s="433">
        <f>'24A'!$AS$141</f>
        <v>0</v>
      </c>
      <c r="AD208" s="433">
        <f>'25A'!$AS$141</f>
        <v>0</v>
      </c>
      <c r="AE208" s="433">
        <f>'26A'!$AS$141</f>
        <v>0</v>
      </c>
      <c r="AF208" s="433">
        <f>'27A'!$AS$141</f>
        <v>0</v>
      </c>
      <c r="AG208" s="433">
        <f>'28A'!$AS$141</f>
        <v>0</v>
      </c>
      <c r="AH208" s="433">
        <f>'29A'!$AS$141</f>
        <v>0</v>
      </c>
      <c r="AI208" s="433">
        <f>'30A'!$AS$141</f>
        <v>0</v>
      </c>
    </row>
    <row r="209" spans="1:35" ht="17.399999999999999">
      <c r="A209" s="314"/>
      <c r="B209" s="312" t="str">
        <f>CONCATENATE("H 1.2x ",'1A'!AG$135)</f>
        <v xml:space="preserve">H 1.2x </v>
      </c>
      <c r="C209" s="302" t="s">
        <v>573</v>
      </c>
      <c r="D209" s="309" t="s">
        <v>133</v>
      </c>
      <c r="E209" s="303">
        <f t="shared" si="3"/>
        <v>0</v>
      </c>
      <c r="F209" s="433">
        <f>'1A'!$AT$141</f>
        <v>0</v>
      </c>
      <c r="G209" s="433">
        <f>'2A'!$AT$141</f>
        <v>0</v>
      </c>
      <c r="H209" s="433">
        <f>'3A'!$AT$141</f>
        <v>0</v>
      </c>
      <c r="I209" s="433">
        <f>'4A'!$AT$141</f>
        <v>0</v>
      </c>
      <c r="J209" s="433">
        <f>'5A'!$AT$141</f>
        <v>0</v>
      </c>
      <c r="K209" s="433">
        <f>'6A'!$AT$141</f>
        <v>0</v>
      </c>
      <c r="L209" s="433">
        <f>'7A'!$AT$141</f>
        <v>0</v>
      </c>
      <c r="M209" s="433">
        <f>'8A'!$AT$141</f>
        <v>0</v>
      </c>
      <c r="N209" s="433">
        <f>'9A'!$AT$141</f>
        <v>0</v>
      </c>
      <c r="O209" s="433">
        <f>'10A'!$AT$141</f>
        <v>0</v>
      </c>
      <c r="P209" s="433">
        <f>'11A'!$AT$141</f>
        <v>0</v>
      </c>
      <c r="Q209" s="433">
        <f>'12A'!$AT$141</f>
        <v>0</v>
      </c>
      <c r="R209" s="433">
        <f>'13A'!$AT$141</f>
        <v>0</v>
      </c>
      <c r="S209" s="433">
        <f>'14A'!$AT$141</f>
        <v>0</v>
      </c>
      <c r="T209" s="433">
        <f>'15A'!$AT$141</f>
        <v>0</v>
      </c>
      <c r="U209" s="433">
        <f>'16A'!$AT$141</f>
        <v>0</v>
      </c>
      <c r="V209" s="433">
        <f>'17A'!$AT$141</f>
        <v>0</v>
      </c>
      <c r="W209" s="433">
        <f>'18A'!$AT$141</f>
        <v>0</v>
      </c>
      <c r="X209" s="433">
        <f>'19A'!$AT$141</f>
        <v>0</v>
      </c>
      <c r="Y209" s="433">
        <f>'20A'!$AT$141</f>
        <v>0</v>
      </c>
      <c r="Z209" s="433">
        <f>'21A'!$AT$141</f>
        <v>0</v>
      </c>
      <c r="AA209" s="433">
        <f>'22A'!$AT$141</f>
        <v>0</v>
      </c>
      <c r="AB209" s="433">
        <f>'23A'!$AT$141</f>
        <v>0</v>
      </c>
      <c r="AC209" s="433">
        <f>'24A'!$AT$141</f>
        <v>0</v>
      </c>
      <c r="AD209" s="433">
        <f>'25A'!$AT$141</f>
        <v>0</v>
      </c>
      <c r="AE209" s="433">
        <f>'26A'!$AT$141</f>
        <v>0</v>
      </c>
      <c r="AF209" s="433">
        <f>'27A'!$AT$141</f>
        <v>0</v>
      </c>
      <c r="AG209" s="433">
        <f>'28A'!$AT$141</f>
        <v>0</v>
      </c>
      <c r="AH209" s="433">
        <f>'29A'!$AT$141</f>
        <v>0</v>
      </c>
      <c r="AI209" s="433">
        <f>'30A'!$AT$141</f>
        <v>0</v>
      </c>
    </row>
    <row r="210" spans="1:35" ht="17.399999999999999">
      <c r="A210" s="314"/>
      <c r="B210" s="312" t="str">
        <f>CONCATENATE("H 1.2x ",'1A'!AH$135)</f>
        <v xml:space="preserve">H 1.2x </v>
      </c>
      <c r="C210" s="302" t="s">
        <v>574</v>
      </c>
      <c r="D210" s="309" t="s">
        <v>133</v>
      </c>
      <c r="E210" s="303">
        <f t="shared" si="3"/>
        <v>0</v>
      </c>
      <c r="F210" s="433">
        <f>'1A'!$AU$141</f>
        <v>0</v>
      </c>
      <c r="G210" s="433">
        <f>'2A'!$AU$141</f>
        <v>0</v>
      </c>
      <c r="H210" s="433">
        <f>'3A'!$AU$141</f>
        <v>0</v>
      </c>
      <c r="I210" s="433">
        <f>'4A'!$AU$141</f>
        <v>0</v>
      </c>
      <c r="J210" s="433">
        <f>'5A'!$AU$141</f>
        <v>0</v>
      </c>
      <c r="K210" s="433">
        <f>'6A'!$AU$141</f>
        <v>0</v>
      </c>
      <c r="L210" s="433">
        <f>'7A'!$AU$141</f>
        <v>0</v>
      </c>
      <c r="M210" s="433">
        <f>'8A'!$AU$141</f>
        <v>0</v>
      </c>
      <c r="N210" s="433">
        <f>'9A'!$AU$141</f>
        <v>0</v>
      </c>
      <c r="O210" s="433">
        <f>'10A'!$AU$141</f>
        <v>0</v>
      </c>
      <c r="P210" s="433">
        <f>'11A'!$AU$141</f>
        <v>0</v>
      </c>
      <c r="Q210" s="433">
        <f>'12A'!$AU$141</f>
        <v>0</v>
      </c>
      <c r="R210" s="433">
        <f>'13A'!$AU$141</f>
        <v>0</v>
      </c>
      <c r="S210" s="433">
        <f>'14A'!$AU$141</f>
        <v>0</v>
      </c>
      <c r="T210" s="433">
        <f>'15A'!$AU$141</f>
        <v>0</v>
      </c>
      <c r="U210" s="433">
        <f>'16A'!$AU$141</f>
        <v>0</v>
      </c>
      <c r="V210" s="433">
        <f>'17A'!$AU$141</f>
        <v>0</v>
      </c>
      <c r="W210" s="433">
        <f>'18A'!$AU$141</f>
        <v>0</v>
      </c>
      <c r="X210" s="433">
        <f>'19A'!$AU$141</f>
        <v>0</v>
      </c>
      <c r="Y210" s="433">
        <f>'20A'!$AU$141</f>
        <v>0</v>
      </c>
      <c r="Z210" s="433">
        <f>'21A'!$AU$141</f>
        <v>0</v>
      </c>
      <c r="AA210" s="433">
        <f>'22A'!$AU$141</f>
        <v>0</v>
      </c>
      <c r="AB210" s="433">
        <f>'23A'!$AU$141</f>
        <v>0</v>
      </c>
      <c r="AC210" s="433">
        <f>'24A'!$AU$141</f>
        <v>0</v>
      </c>
      <c r="AD210" s="433">
        <f>'25A'!$AU$141</f>
        <v>0</v>
      </c>
      <c r="AE210" s="433">
        <f>'26A'!$AU$141</f>
        <v>0</v>
      </c>
      <c r="AF210" s="433">
        <f>'27A'!$AU$141</f>
        <v>0</v>
      </c>
      <c r="AG210" s="433">
        <f>'28A'!$AU$141</f>
        <v>0</v>
      </c>
      <c r="AH210" s="433">
        <f>'29A'!$AU$141</f>
        <v>0</v>
      </c>
      <c r="AI210" s="433">
        <f>'30A'!$AU$141</f>
        <v>0</v>
      </c>
    </row>
    <row r="211" spans="1:35" ht="17.399999999999999">
      <c r="A211" s="314"/>
      <c r="B211" s="312" t="str">
        <f>CONCATENATE("H 1.4x ",'1A'!AA$135)</f>
        <v>H 1.4x 20x40</v>
      </c>
      <c r="C211" s="302" t="s">
        <v>575</v>
      </c>
      <c r="D211" s="309" t="s">
        <v>133</v>
      </c>
      <c r="E211" s="303">
        <f t="shared" si="3"/>
        <v>0</v>
      </c>
      <c r="F211" s="433">
        <f>'1A'!$AN$142</f>
        <v>0</v>
      </c>
      <c r="G211" s="433">
        <f>'2A'!$AN$142</f>
        <v>0</v>
      </c>
      <c r="H211" s="433">
        <f>'3A'!$AN$142</f>
        <v>0</v>
      </c>
      <c r="I211" s="433">
        <f>'4A'!$AN$142</f>
        <v>0</v>
      </c>
      <c r="J211" s="433">
        <f>'5A'!$AN$142</f>
        <v>0</v>
      </c>
      <c r="K211" s="433">
        <f>'6A'!$AN$142</f>
        <v>0</v>
      </c>
      <c r="L211" s="433">
        <f>'7A'!$AN$142</f>
        <v>0</v>
      </c>
      <c r="M211" s="433">
        <f>'8A'!$AN$142</f>
        <v>0</v>
      </c>
      <c r="N211" s="433">
        <f>'9A'!$AN$142</f>
        <v>0</v>
      </c>
      <c r="O211" s="433">
        <f>'10A'!$AN$142</f>
        <v>0</v>
      </c>
      <c r="P211" s="433">
        <f>'11A'!$AN$142</f>
        <v>0</v>
      </c>
      <c r="Q211" s="433">
        <f>'12A'!$AN$142</f>
        <v>0</v>
      </c>
      <c r="R211" s="433">
        <f>'13A'!$AN$142</f>
        <v>0</v>
      </c>
      <c r="S211" s="433">
        <f>'14A'!$AN$142</f>
        <v>0</v>
      </c>
      <c r="T211" s="433">
        <f>'15A'!$AN$142</f>
        <v>0</v>
      </c>
      <c r="U211" s="433">
        <f>'16A'!$AN$142</f>
        <v>0</v>
      </c>
      <c r="V211" s="433">
        <f>'17A'!$AN$142</f>
        <v>0</v>
      </c>
      <c r="W211" s="433">
        <f>'18A'!$AN$142</f>
        <v>0</v>
      </c>
      <c r="X211" s="433">
        <f>'19A'!$AN$142</f>
        <v>0</v>
      </c>
      <c r="Y211" s="433">
        <f>'20A'!$AN$142</f>
        <v>0</v>
      </c>
      <c r="Z211" s="433">
        <f>'21A'!$AN$142</f>
        <v>0</v>
      </c>
      <c r="AA211" s="433">
        <f>'22A'!$AN$142</f>
        <v>0</v>
      </c>
      <c r="AB211" s="433">
        <f>'23A'!$AN$142</f>
        <v>0</v>
      </c>
      <c r="AC211" s="433">
        <f>'24A'!$AN$142</f>
        <v>0</v>
      </c>
      <c r="AD211" s="433">
        <f>'25A'!$AN$142</f>
        <v>0</v>
      </c>
      <c r="AE211" s="433">
        <f>'26A'!$AN$142</f>
        <v>0</v>
      </c>
      <c r="AF211" s="433">
        <f>'27A'!$AN$142</f>
        <v>0</v>
      </c>
      <c r="AG211" s="433">
        <f>'28A'!$AN$142</f>
        <v>0</v>
      </c>
      <c r="AH211" s="433">
        <f>'29A'!$AN$142</f>
        <v>0</v>
      </c>
      <c r="AI211" s="433">
        <f>'30A'!$AN$142</f>
        <v>0</v>
      </c>
    </row>
    <row r="212" spans="1:35" ht="17.399999999999999">
      <c r="A212" s="314"/>
      <c r="B212" s="312" t="str">
        <f>CONCATENATE("H 1.4x ",'1A'!AB$135)</f>
        <v>H 1.4x 25x50</v>
      </c>
      <c r="C212" s="302" t="s">
        <v>576</v>
      </c>
      <c r="D212" s="309" t="s">
        <v>133</v>
      </c>
      <c r="E212" s="303">
        <f t="shared" si="3"/>
        <v>0</v>
      </c>
      <c r="F212" s="433">
        <f>'1A'!$AO$142</f>
        <v>0</v>
      </c>
      <c r="G212" s="433">
        <f>'2A'!$AO$142</f>
        <v>0</v>
      </c>
      <c r="H212" s="433">
        <f>'3A'!$AO$142</f>
        <v>0</v>
      </c>
      <c r="I212" s="433">
        <f>'4A'!$AO$142</f>
        <v>0</v>
      </c>
      <c r="J212" s="433">
        <f>'5A'!$AO$142</f>
        <v>0</v>
      </c>
      <c r="K212" s="433">
        <f>'6A'!$AO$142</f>
        <v>0</v>
      </c>
      <c r="L212" s="433">
        <f>'7A'!$AO$142</f>
        <v>0</v>
      </c>
      <c r="M212" s="433">
        <f>'8A'!$AO$142</f>
        <v>0</v>
      </c>
      <c r="N212" s="433">
        <f>'9A'!$AO$142</f>
        <v>0</v>
      </c>
      <c r="O212" s="433">
        <f>'10A'!$AO$142</f>
        <v>0</v>
      </c>
      <c r="P212" s="433">
        <f>'11A'!$AO$142</f>
        <v>0</v>
      </c>
      <c r="Q212" s="433">
        <f>'12A'!$AO$142</f>
        <v>0</v>
      </c>
      <c r="R212" s="433">
        <f>'13A'!$AO$142</f>
        <v>0</v>
      </c>
      <c r="S212" s="433">
        <f>'14A'!$AO$142</f>
        <v>0</v>
      </c>
      <c r="T212" s="433">
        <f>'15A'!$AO$142</f>
        <v>0</v>
      </c>
      <c r="U212" s="433">
        <f>'16A'!$AO$142</f>
        <v>0</v>
      </c>
      <c r="V212" s="433">
        <f>'17A'!$AO$142</f>
        <v>0</v>
      </c>
      <c r="W212" s="433">
        <f>'18A'!$AO$142</f>
        <v>0</v>
      </c>
      <c r="X212" s="433">
        <f>'19A'!$AO$142</f>
        <v>0</v>
      </c>
      <c r="Y212" s="433">
        <f>'20A'!$AO$142</f>
        <v>0</v>
      </c>
      <c r="Z212" s="433">
        <f>'21A'!$AO$142</f>
        <v>0</v>
      </c>
      <c r="AA212" s="433">
        <f>'22A'!$AO$142</f>
        <v>0</v>
      </c>
      <c r="AB212" s="433">
        <f>'23A'!$AO$142</f>
        <v>0</v>
      </c>
      <c r="AC212" s="433">
        <f>'24A'!$AO$142</f>
        <v>0</v>
      </c>
      <c r="AD212" s="433">
        <f>'25A'!$AO$142</f>
        <v>0</v>
      </c>
      <c r="AE212" s="433">
        <f>'26A'!$AO$142</f>
        <v>0</v>
      </c>
      <c r="AF212" s="433">
        <f>'27A'!$AO$142</f>
        <v>0</v>
      </c>
      <c r="AG212" s="433">
        <f>'28A'!$AO$142</f>
        <v>0</v>
      </c>
      <c r="AH212" s="433">
        <f>'29A'!$AO$142</f>
        <v>0</v>
      </c>
      <c r="AI212" s="433">
        <f>'30A'!$AO$142</f>
        <v>0</v>
      </c>
    </row>
    <row r="213" spans="1:35" ht="17.399999999999999">
      <c r="A213" s="314"/>
      <c r="B213" s="312" t="str">
        <f>CONCATENATE("H 1.4x ",'1A'!AC$135)</f>
        <v>H 1.4x 30x60</v>
      </c>
      <c r="C213" s="302" t="s">
        <v>577</v>
      </c>
      <c r="D213" s="309" t="s">
        <v>133</v>
      </c>
      <c r="E213" s="303">
        <f t="shared" si="3"/>
        <v>0</v>
      </c>
      <c r="F213" s="433">
        <f>'1A'!$AP$142</f>
        <v>0</v>
      </c>
      <c r="G213" s="433">
        <f>'2A'!$AP$142</f>
        <v>0</v>
      </c>
      <c r="H213" s="433">
        <f>'3A'!$AP$142</f>
        <v>0</v>
      </c>
      <c r="I213" s="433">
        <f>'4A'!$AP$142</f>
        <v>0</v>
      </c>
      <c r="J213" s="433">
        <f>'5A'!$AP$142</f>
        <v>0</v>
      </c>
      <c r="K213" s="433">
        <f>'6A'!$AP$142</f>
        <v>0</v>
      </c>
      <c r="L213" s="433">
        <f>'7A'!$AP$142</f>
        <v>0</v>
      </c>
      <c r="M213" s="433">
        <f>'8A'!$AP$142</f>
        <v>0</v>
      </c>
      <c r="N213" s="433">
        <f>'9A'!$AP$142</f>
        <v>0</v>
      </c>
      <c r="O213" s="433">
        <f>'10A'!$AP$142</f>
        <v>0</v>
      </c>
      <c r="P213" s="433">
        <f>'11A'!$AP$142</f>
        <v>0</v>
      </c>
      <c r="Q213" s="433">
        <f>'12A'!$AP$142</f>
        <v>0</v>
      </c>
      <c r="R213" s="433">
        <f>'13A'!$AP$142</f>
        <v>0</v>
      </c>
      <c r="S213" s="433">
        <f>'14A'!$AP$142</f>
        <v>0</v>
      </c>
      <c r="T213" s="433">
        <f>'15A'!$AP$142</f>
        <v>0</v>
      </c>
      <c r="U213" s="433">
        <f>'16A'!$AP$142</f>
        <v>0</v>
      </c>
      <c r="V213" s="433">
        <f>'17A'!$AP$142</f>
        <v>0</v>
      </c>
      <c r="W213" s="433">
        <f>'18A'!$AP$142</f>
        <v>0</v>
      </c>
      <c r="X213" s="433">
        <f>'19A'!$AP$142</f>
        <v>0</v>
      </c>
      <c r="Y213" s="433">
        <f>'20A'!$AP$142</f>
        <v>0</v>
      </c>
      <c r="Z213" s="433">
        <f>'21A'!$AP$142</f>
        <v>0</v>
      </c>
      <c r="AA213" s="433">
        <f>'22A'!$AP$142</f>
        <v>0</v>
      </c>
      <c r="AB213" s="433">
        <f>'23A'!$AP$142</f>
        <v>0</v>
      </c>
      <c r="AC213" s="433">
        <f>'24A'!$AP$142</f>
        <v>0</v>
      </c>
      <c r="AD213" s="433">
        <f>'25A'!$AP$142</f>
        <v>0</v>
      </c>
      <c r="AE213" s="433">
        <f>'26A'!$AP$142</f>
        <v>0</v>
      </c>
      <c r="AF213" s="433">
        <f>'27A'!$AP$142</f>
        <v>0</v>
      </c>
      <c r="AG213" s="433">
        <f>'28A'!$AP$142</f>
        <v>0</v>
      </c>
      <c r="AH213" s="433">
        <f>'29A'!$AP$142</f>
        <v>0</v>
      </c>
      <c r="AI213" s="433">
        <f>'30A'!$AP$142</f>
        <v>0</v>
      </c>
    </row>
    <row r="214" spans="1:35" ht="17.399999999999999">
      <c r="A214" s="314"/>
      <c r="B214" s="312" t="str">
        <f>CONCATENATE("H 1.4x ",'1A'!AD$135)</f>
        <v>H 1.4x 30x90</v>
      </c>
      <c r="C214" s="302" t="s">
        <v>310</v>
      </c>
      <c r="D214" s="309" t="s">
        <v>133</v>
      </c>
      <c r="E214" s="303">
        <f t="shared" si="3"/>
        <v>0</v>
      </c>
      <c r="F214" s="433">
        <f>'1A'!$AQ$142</f>
        <v>0</v>
      </c>
      <c r="G214" s="433">
        <f>'2A'!$AQ$142</f>
        <v>0</v>
      </c>
      <c r="H214" s="433">
        <f>'3A'!$AQ$142</f>
        <v>0</v>
      </c>
      <c r="I214" s="433">
        <f>'4A'!$AQ$142</f>
        <v>0</v>
      </c>
      <c r="J214" s="433">
        <f>'5A'!$AQ$142</f>
        <v>0</v>
      </c>
      <c r="K214" s="433">
        <f>'6A'!$AQ$142</f>
        <v>0</v>
      </c>
      <c r="L214" s="433">
        <f>'7A'!$AQ$142</f>
        <v>0</v>
      </c>
      <c r="M214" s="433">
        <f>'8A'!$AQ$142</f>
        <v>0</v>
      </c>
      <c r="N214" s="433">
        <f>'9A'!$AQ$142</f>
        <v>0</v>
      </c>
      <c r="O214" s="433">
        <f>'10A'!$AQ$142</f>
        <v>0</v>
      </c>
      <c r="P214" s="433">
        <f>'11A'!$AQ$142</f>
        <v>0</v>
      </c>
      <c r="Q214" s="433">
        <f>'12A'!$AQ$142</f>
        <v>0</v>
      </c>
      <c r="R214" s="433">
        <f>'13A'!$AQ$142</f>
        <v>0</v>
      </c>
      <c r="S214" s="433">
        <f>'14A'!$AQ$142</f>
        <v>0</v>
      </c>
      <c r="T214" s="433">
        <f>'15A'!$AQ$142</f>
        <v>0</v>
      </c>
      <c r="U214" s="433">
        <f>'16A'!$AQ$142</f>
        <v>0</v>
      </c>
      <c r="V214" s="433">
        <f>'17A'!$AQ$142</f>
        <v>0</v>
      </c>
      <c r="W214" s="433">
        <f>'18A'!$AQ$142</f>
        <v>0</v>
      </c>
      <c r="X214" s="433">
        <f>'19A'!$AQ$142</f>
        <v>0</v>
      </c>
      <c r="Y214" s="433">
        <f>'20A'!$AQ$142</f>
        <v>0</v>
      </c>
      <c r="Z214" s="433">
        <f>'21A'!$AQ$142</f>
        <v>0</v>
      </c>
      <c r="AA214" s="433">
        <f>'22A'!$AQ$142</f>
        <v>0</v>
      </c>
      <c r="AB214" s="433">
        <f>'23A'!$AQ$142</f>
        <v>0</v>
      </c>
      <c r="AC214" s="433">
        <f>'24A'!$AQ$142</f>
        <v>0</v>
      </c>
      <c r="AD214" s="433">
        <f>'25A'!$AQ$142</f>
        <v>0</v>
      </c>
      <c r="AE214" s="433">
        <f>'26A'!$AQ$142</f>
        <v>0</v>
      </c>
      <c r="AF214" s="433">
        <f>'27A'!$AQ$142</f>
        <v>0</v>
      </c>
      <c r="AG214" s="433">
        <f>'28A'!$AQ$142</f>
        <v>0</v>
      </c>
      <c r="AH214" s="433">
        <f>'29A'!$AQ$142</f>
        <v>0</v>
      </c>
      <c r="AI214" s="433">
        <f>'30A'!$AQ$142</f>
        <v>0</v>
      </c>
    </row>
    <row r="215" spans="1:35" ht="17.399999999999999">
      <c r="A215" s="314"/>
      <c r="B215" s="312" t="str">
        <f>CONCATENATE("H 1.4x ",'1A'!AE$135)</f>
        <v>H 1.4x 40x80</v>
      </c>
      <c r="C215" s="302" t="s">
        <v>578</v>
      </c>
      <c r="D215" s="309" t="s">
        <v>133</v>
      </c>
      <c r="E215" s="303">
        <f t="shared" si="3"/>
        <v>0</v>
      </c>
      <c r="F215" s="433">
        <f>'1A'!$AR$142</f>
        <v>0</v>
      </c>
      <c r="G215" s="433">
        <f>'2A'!$AR$142</f>
        <v>0</v>
      </c>
      <c r="H215" s="433">
        <f>'3A'!$AR$142</f>
        <v>0</v>
      </c>
      <c r="I215" s="433">
        <f>'4A'!$AR$142</f>
        <v>0</v>
      </c>
      <c r="J215" s="433">
        <f>'5A'!$AR$142</f>
        <v>0</v>
      </c>
      <c r="K215" s="433">
        <f>'6A'!$AR$142</f>
        <v>0</v>
      </c>
      <c r="L215" s="433">
        <f>'7A'!$AR$142</f>
        <v>0</v>
      </c>
      <c r="M215" s="433">
        <f>'8A'!$AR$142</f>
        <v>0</v>
      </c>
      <c r="N215" s="433">
        <f>'9A'!$AR$142</f>
        <v>0</v>
      </c>
      <c r="O215" s="433">
        <f>'10A'!$AR$142</f>
        <v>0</v>
      </c>
      <c r="P215" s="433">
        <f>'11A'!$AR$142</f>
        <v>0</v>
      </c>
      <c r="Q215" s="433">
        <f>'12A'!$AR$142</f>
        <v>0</v>
      </c>
      <c r="R215" s="433">
        <f>'13A'!$AR$142</f>
        <v>0</v>
      </c>
      <c r="S215" s="433">
        <f>'14A'!$AR$142</f>
        <v>0</v>
      </c>
      <c r="T215" s="433">
        <f>'15A'!$AR$142</f>
        <v>0</v>
      </c>
      <c r="U215" s="433">
        <f>'16A'!$AR$142</f>
        <v>0</v>
      </c>
      <c r="V215" s="433">
        <f>'17A'!$AR$142</f>
        <v>0</v>
      </c>
      <c r="W215" s="433">
        <f>'18A'!$AR$142</f>
        <v>0</v>
      </c>
      <c r="X215" s="433">
        <f>'19A'!$AR$142</f>
        <v>0</v>
      </c>
      <c r="Y215" s="433">
        <f>'20A'!$AR$142</f>
        <v>0</v>
      </c>
      <c r="Z215" s="433">
        <f>'21A'!$AR$142</f>
        <v>0</v>
      </c>
      <c r="AA215" s="433">
        <f>'22A'!$AR$142</f>
        <v>0</v>
      </c>
      <c r="AB215" s="433">
        <f>'23A'!$AR$142</f>
        <v>0</v>
      </c>
      <c r="AC215" s="433">
        <f>'24A'!$AR$142</f>
        <v>0</v>
      </c>
      <c r="AD215" s="433">
        <f>'25A'!$AR$142</f>
        <v>0</v>
      </c>
      <c r="AE215" s="433">
        <f>'26A'!$AR$142</f>
        <v>0</v>
      </c>
      <c r="AF215" s="433">
        <f>'27A'!$AR$142</f>
        <v>0</v>
      </c>
      <c r="AG215" s="433">
        <f>'28A'!$AR$142</f>
        <v>0</v>
      </c>
      <c r="AH215" s="433">
        <f>'29A'!$AR$142</f>
        <v>0</v>
      </c>
      <c r="AI215" s="433">
        <f>'30A'!$AR$142</f>
        <v>0</v>
      </c>
    </row>
    <row r="216" spans="1:35" s="305" customFormat="1" ht="19.95" customHeight="1">
      <c r="A216" s="314"/>
      <c r="B216" s="312" t="str">
        <f>CONCATENATE("H 1.4x ",'1A'!AF$135)</f>
        <v>H 1.4x 50x100</v>
      </c>
      <c r="C216" s="302" t="s">
        <v>579</v>
      </c>
      <c r="D216" s="309" t="s">
        <v>133</v>
      </c>
      <c r="E216" s="303">
        <f t="shared" si="3"/>
        <v>0</v>
      </c>
      <c r="F216" s="433">
        <f>'1A'!$AS$142</f>
        <v>0</v>
      </c>
      <c r="G216" s="433">
        <f>'2A'!$AS$142</f>
        <v>0</v>
      </c>
      <c r="H216" s="433">
        <f>'3A'!$AS$142</f>
        <v>0</v>
      </c>
      <c r="I216" s="433">
        <f>'4A'!$AS$142</f>
        <v>0</v>
      </c>
      <c r="J216" s="433">
        <f>'5A'!$AS$142</f>
        <v>0</v>
      </c>
      <c r="K216" s="433">
        <f>'6A'!$AS$142</f>
        <v>0</v>
      </c>
      <c r="L216" s="433">
        <f>'7A'!$AS$142</f>
        <v>0</v>
      </c>
      <c r="M216" s="433">
        <f>'8A'!$AS$142</f>
        <v>0</v>
      </c>
      <c r="N216" s="433">
        <f>'9A'!$AS$142</f>
        <v>0</v>
      </c>
      <c r="O216" s="433">
        <f>'10A'!$AS$142</f>
        <v>0</v>
      </c>
      <c r="P216" s="433">
        <f>'11A'!$AS$142</f>
        <v>0</v>
      </c>
      <c r="Q216" s="433">
        <f>'12A'!$AS$142</f>
        <v>0</v>
      </c>
      <c r="R216" s="433">
        <f>'13A'!$AS$142</f>
        <v>0</v>
      </c>
      <c r="S216" s="433">
        <f>'14A'!$AS$142</f>
        <v>0</v>
      </c>
      <c r="T216" s="433">
        <f>'15A'!$AS$142</f>
        <v>0</v>
      </c>
      <c r="U216" s="433">
        <f>'16A'!$AS$142</f>
        <v>0</v>
      </c>
      <c r="V216" s="433">
        <f>'17A'!$AS$142</f>
        <v>0</v>
      </c>
      <c r="W216" s="433">
        <f>'18A'!$AS$142</f>
        <v>0</v>
      </c>
      <c r="X216" s="433">
        <f>'19A'!$AS$142</f>
        <v>0</v>
      </c>
      <c r="Y216" s="433">
        <f>'20A'!$AS$142</f>
        <v>0</v>
      </c>
      <c r="Z216" s="433">
        <f>'21A'!$AS$142</f>
        <v>0</v>
      </c>
      <c r="AA216" s="433">
        <f>'22A'!$AS$142</f>
        <v>0</v>
      </c>
      <c r="AB216" s="433">
        <f>'23A'!$AS$142</f>
        <v>0</v>
      </c>
      <c r="AC216" s="433">
        <f>'24A'!$AS$142</f>
        <v>0</v>
      </c>
      <c r="AD216" s="433">
        <f>'25A'!$AS$142</f>
        <v>0</v>
      </c>
      <c r="AE216" s="433">
        <f>'26A'!$AS$142</f>
        <v>0</v>
      </c>
      <c r="AF216" s="433">
        <f>'27A'!$AS$142</f>
        <v>0</v>
      </c>
      <c r="AG216" s="433">
        <f>'28A'!$AS$142</f>
        <v>0</v>
      </c>
      <c r="AH216" s="433">
        <f>'29A'!$AS$142</f>
        <v>0</v>
      </c>
      <c r="AI216" s="433">
        <f>'30A'!$AS$142</f>
        <v>0</v>
      </c>
    </row>
    <row r="217" spans="1:35" s="296" customFormat="1" ht="17.399999999999999">
      <c r="A217" s="314"/>
      <c r="B217" s="312" t="str">
        <f>CONCATENATE("H 1.4x ",'1A'!AG$135)</f>
        <v xml:space="preserve">H 1.4x </v>
      </c>
      <c r="C217" s="302" t="s">
        <v>580</v>
      </c>
      <c r="D217" s="309" t="s">
        <v>133</v>
      </c>
      <c r="E217" s="303">
        <f t="shared" si="3"/>
        <v>0</v>
      </c>
      <c r="F217" s="433">
        <f>'1A'!$AT$142</f>
        <v>0</v>
      </c>
      <c r="G217" s="433">
        <f>'2A'!$AT$142</f>
        <v>0</v>
      </c>
      <c r="H217" s="433">
        <f>'3A'!$AT$142</f>
        <v>0</v>
      </c>
      <c r="I217" s="433">
        <f>'4A'!$AT$142</f>
        <v>0</v>
      </c>
      <c r="J217" s="433">
        <f>'5A'!$AT$142</f>
        <v>0</v>
      </c>
      <c r="K217" s="433">
        <f>'6A'!$AT$142</f>
        <v>0</v>
      </c>
      <c r="L217" s="433">
        <f>'7A'!$AT$142</f>
        <v>0</v>
      </c>
      <c r="M217" s="433">
        <f>'8A'!$AT$142</f>
        <v>0</v>
      </c>
      <c r="N217" s="433">
        <f>'9A'!$AT$142</f>
        <v>0</v>
      </c>
      <c r="O217" s="433">
        <f>'10A'!$AT$142</f>
        <v>0</v>
      </c>
      <c r="P217" s="433">
        <f>'11A'!$AT$142</f>
        <v>0</v>
      </c>
      <c r="Q217" s="433">
        <f>'12A'!$AT$142</f>
        <v>0</v>
      </c>
      <c r="R217" s="433">
        <f>'13A'!$AT$142</f>
        <v>0</v>
      </c>
      <c r="S217" s="433">
        <f>'14A'!$AT$142</f>
        <v>0</v>
      </c>
      <c r="T217" s="433">
        <f>'15A'!$AT$142</f>
        <v>0</v>
      </c>
      <c r="U217" s="433">
        <f>'16A'!$AT$142</f>
        <v>0</v>
      </c>
      <c r="V217" s="433">
        <f>'17A'!$AT$142</f>
        <v>0</v>
      </c>
      <c r="W217" s="433">
        <f>'18A'!$AT$142</f>
        <v>0</v>
      </c>
      <c r="X217" s="433">
        <f>'19A'!$AT$142</f>
        <v>0</v>
      </c>
      <c r="Y217" s="433">
        <f>'20A'!$AT$142</f>
        <v>0</v>
      </c>
      <c r="Z217" s="433">
        <f>'21A'!$AT$142</f>
        <v>0</v>
      </c>
      <c r="AA217" s="433">
        <f>'22A'!$AT$142</f>
        <v>0</v>
      </c>
      <c r="AB217" s="433">
        <f>'23A'!$AT$142</f>
        <v>0</v>
      </c>
      <c r="AC217" s="433">
        <f>'24A'!$AT$142</f>
        <v>0</v>
      </c>
      <c r="AD217" s="433">
        <f>'25A'!$AT$142</f>
        <v>0</v>
      </c>
      <c r="AE217" s="433">
        <f>'26A'!$AT$142</f>
        <v>0</v>
      </c>
      <c r="AF217" s="433">
        <f>'27A'!$AT$142</f>
        <v>0</v>
      </c>
      <c r="AG217" s="433">
        <f>'28A'!$AT$142</f>
        <v>0</v>
      </c>
      <c r="AH217" s="433">
        <f>'29A'!$AT$142</f>
        <v>0</v>
      </c>
      <c r="AI217" s="433">
        <f>'30A'!$AT$142</f>
        <v>0</v>
      </c>
    </row>
    <row r="218" spans="1:35" s="306" customFormat="1" ht="17.399999999999999">
      <c r="A218" s="314"/>
      <c r="B218" s="312" t="str">
        <f>CONCATENATE("H 1.4x ",'1A'!AH$135)</f>
        <v xml:space="preserve">H 1.4x </v>
      </c>
      <c r="C218" s="302" t="s">
        <v>581</v>
      </c>
      <c r="D218" s="309" t="s">
        <v>133</v>
      </c>
      <c r="E218" s="303">
        <f t="shared" si="3"/>
        <v>0</v>
      </c>
      <c r="F218" s="433">
        <f>'1A'!$AU$142</f>
        <v>0</v>
      </c>
      <c r="G218" s="433">
        <f>'2A'!$AU$142</f>
        <v>0</v>
      </c>
      <c r="H218" s="433">
        <f>'3A'!$AU$142</f>
        <v>0</v>
      </c>
      <c r="I218" s="433">
        <f>'4A'!$AU$142</f>
        <v>0</v>
      </c>
      <c r="J218" s="433">
        <f>'5A'!$AU$142</f>
        <v>0</v>
      </c>
      <c r="K218" s="433">
        <f>'6A'!$AU$142</f>
        <v>0</v>
      </c>
      <c r="L218" s="433">
        <f>'7A'!$AU$142</f>
        <v>0</v>
      </c>
      <c r="M218" s="433">
        <f>'8A'!$AU$142</f>
        <v>0</v>
      </c>
      <c r="N218" s="433">
        <f>'9A'!$AU$142</f>
        <v>0</v>
      </c>
      <c r="O218" s="433">
        <f>'10A'!$AU$142</f>
        <v>0</v>
      </c>
      <c r="P218" s="433">
        <f>'11A'!$AU$142</f>
        <v>0</v>
      </c>
      <c r="Q218" s="433">
        <f>'12A'!$AU$142</f>
        <v>0</v>
      </c>
      <c r="R218" s="433">
        <f>'13A'!$AU$142</f>
        <v>0</v>
      </c>
      <c r="S218" s="433">
        <f>'14A'!$AU$142</f>
        <v>0</v>
      </c>
      <c r="T218" s="433">
        <f>'15A'!$AU$142</f>
        <v>0</v>
      </c>
      <c r="U218" s="433">
        <f>'16A'!$AU$142</f>
        <v>0</v>
      </c>
      <c r="V218" s="433">
        <f>'17A'!$AU$142</f>
        <v>0</v>
      </c>
      <c r="W218" s="433">
        <f>'18A'!$AU$142</f>
        <v>0</v>
      </c>
      <c r="X218" s="433">
        <f>'19A'!$AU$142</f>
        <v>0</v>
      </c>
      <c r="Y218" s="433">
        <f>'20A'!$AU$142</f>
        <v>0</v>
      </c>
      <c r="Z218" s="433">
        <f>'21A'!$AU$142</f>
        <v>0</v>
      </c>
      <c r="AA218" s="433">
        <f>'22A'!$AU$142</f>
        <v>0</v>
      </c>
      <c r="AB218" s="433">
        <f>'23A'!$AU$142</f>
        <v>0</v>
      </c>
      <c r="AC218" s="433">
        <f>'24A'!$AU$142</f>
        <v>0</v>
      </c>
      <c r="AD218" s="433">
        <f>'25A'!$AU$142</f>
        <v>0</v>
      </c>
      <c r="AE218" s="433">
        <f>'26A'!$AU$142</f>
        <v>0</v>
      </c>
      <c r="AF218" s="433">
        <f>'27A'!$AU$142</f>
        <v>0</v>
      </c>
      <c r="AG218" s="433">
        <f>'28A'!$AU$142</f>
        <v>0</v>
      </c>
      <c r="AH218" s="433">
        <f>'29A'!$AU$142</f>
        <v>0</v>
      </c>
      <c r="AI218" s="433">
        <f>'30A'!$AU$142</f>
        <v>0</v>
      </c>
    </row>
    <row r="219" spans="1:35" s="306" customFormat="1" ht="17.399999999999999">
      <c r="A219" s="314"/>
      <c r="B219" s="312" t="str">
        <f>CONCATENATE("H 1.8x ",'1A'!AA$135)</f>
        <v>H 1.8x 20x40</v>
      </c>
      <c r="C219" s="302" t="s">
        <v>582</v>
      </c>
      <c r="D219" s="309" t="s">
        <v>133</v>
      </c>
      <c r="E219" s="303">
        <f t="shared" si="3"/>
        <v>0</v>
      </c>
      <c r="F219" s="433">
        <f>'1A'!$AN$143</f>
        <v>0</v>
      </c>
      <c r="G219" s="433">
        <f>'2A'!$AN$143</f>
        <v>0</v>
      </c>
      <c r="H219" s="433">
        <f>'3A'!$AN$143</f>
        <v>0</v>
      </c>
      <c r="I219" s="433">
        <f>'4A'!$AN$143</f>
        <v>0</v>
      </c>
      <c r="J219" s="433">
        <f>'5A'!$AN$143</f>
        <v>0</v>
      </c>
      <c r="K219" s="433">
        <f>'6A'!$AN$143</f>
        <v>0</v>
      </c>
      <c r="L219" s="433">
        <f>'7A'!$AN$143</f>
        <v>0</v>
      </c>
      <c r="M219" s="433">
        <f>'8A'!$AN$143</f>
        <v>0</v>
      </c>
      <c r="N219" s="433">
        <f>'9A'!$AN$143</f>
        <v>0</v>
      </c>
      <c r="O219" s="433">
        <f>'10A'!$AN$143</f>
        <v>0</v>
      </c>
      <c r="P219" s="433">
        <f>'11A'!$AN$143</f>
        <v>0</v>
      </c>
      <c r="Q219" s="433">
        <f>'12A'!$AN$143</f>
        <v>0</v>
      </c>
      <c r="R219" s="433">
        <f>'13A'!$AN$143</f>
        <v>0</v>
      </c>
      <c r="S219" s="433">
        <f>'14A'!$AN$143</f>
        <v>0</v>
      </c>
      <c r="T219" s="433">
        <f>'15A'!$AN$143</f>
        <v>0</v>
      </c>
      <c r="U219" s="433">
        <f>'16A'!$AN$143</f>
        <v>0</v>
      </c>
      <c r="V219" s="433">
        <f>'17A'!$AN$143</f>
        <v>0</v>
      </c>
      <c r="W219" s="433">
        <f>'18A'!$AN$143</f>
        <v>0</v>
      </c>
      <c r="X219" s="433">
        <f>'19A'!$AN$143</f>
        <v>0</v>
      </c>
      <c r="Y219" s="433">
        <f>'20A'!$AN$143</f>
        <v>0</v>
      </c>
      <c r="Z219" s="433">
        <f>'21A'!$AN$143</f>
        <v>0</v>
      </c>
      <c r="AA219" s="433">
        <f>'22A'!$AN$143</f>
        <v>0</v>
      </c>
      <c r="AB219" s="433">
        <f>'23A'!$AN$143</f>
        <v>0</v>
      </c>
      <c r="AC219" s="433">
        <f>'24A'!$AN$143</f>
        <v>0</v>
      </c>
      <c r="AD219" s="433">
        <f>'25A'!$AN$143</f>
        <v>0</v>
      </c>
      <c r="AE219" s="433">
        <f>'26A'!$AN$143</f>
        <v>0</v>
      </c>
      <c r="AF219" s="433">
        <f>'27A'!$AN$143</f>
        <v>0</v>
      </c>
      <c r="AG219" s="433">
        <f>'28A'!$AN$143</f>
        <v>0</v>
      </c>
      <c r="AH219" s="433">
        <f>'29A'!$AN$143</f>
        <v>0</v>
      </c>
      <c r="AI219" s="433">
        <f>'30A'!$AN$143</f>
        <v>0</v>
      </c>
    </row>
    <row r="220" spans="1:35" ht="17.399999999999999">
      <c r="A220" s="314"/>
      <c r="B220" s="312" t="str">
        <f>CONCATENATE("H 1.8x ",'1A'!AB$135)</f>
        <v>H 1.8x 25x50</v>
      </c>
      <c r="C220" s="302" t="s">
        <v>583</v>
      </c>
      <c r="D220" s="309" t="s">
        <v>133</v>
      </c>
      <c r="E220" s="303">
        <f t="shared" si="3"/>
        <v>0</v>
      </c>
      <c r="F220" s="433">
        <f>'1A'!$AO$143</f>
        <v>0</v>
      </c>
      <c r="G220" s="433">
        <f>'2A'!$AO$143</f>
        <v>0</v>
      </c>
      <c r="H220" s="433">
        <f>'3A'!$AO$143</f>
        <v>0</v>
      </c>
      <c r="I220" s="433">
        <f>'4A'!$AO$143</f>
        <v>0</v>
      </c>
      <c r="J220" s="433">
        <f>'5A'!$AO$143</f>
        <v>0</v>
      </c>
      <c r="K220" s="433">
        <f>'6A'!$AO$143</f>
        <v>0</v>
      </c>
      <c r="L220" s="433">
        <f>'7A'!$AO$143</f>
        <v>0</v>
      </c>
      <c r="M220" s="433">
        <f>'8A'!$AO$143</f>
        <v>0</v>
      </c>
      <c r="N220" s="433">
        <f>'9A'!$AO$143</f>
        <v>0</v>
      </c>
      <c r="O220" s="433">
        <f>'10A'!$AO$143</f>
        <v>0</v>
      </c>
      <c r="P220" s="433">
        <f>'11A'!$AO$143</f>
        <v>0</v>
      </c>
      <c r="Q220" s="433">
        <f>'12A'!$AO$143</f>
        <v>0</v>
      </c>
      <c r="R220" s="433">
        <f>'13A'!$AO$143</f>
        <v>0</v>
      </c>
      <c r="S220" s="433">
        <f>'14A'!$AO$143</f>
        <v>0</v>
      </c>
      <c r="T220" s="433">
        <f>'15A'!$AO$143</f>
        <v>0</v>
      </c>
      <c r="U220" s="433">
        <f>'16A'!$AO$143</f>
        <v>0</v>
      </c>
      <c r="V220" s="433">
        <f>'17A'!$AO$143</f>
        <v>0</v>
      </c>
      <c r="W220" s="433">
        <f>'18A'!$AO$143</f>
        <v>0</v>
      </c>
      <c r="X220" s="433">
        <f>'19A'!$AO$143</f>
        <v>0</v>
      </c>
      <c r="Y220" s="433">
        <f>'20A'!$AO$143</f>
        <v>0</v>
      </c>
      <c r="Z220" s="433">
        <f>'21A'!$AO$143</f>
        <v>0</v>
      </c>
      <c r="AA220" s="433">
        <f>'22A'!$AO$143</f>
        <v>0</v>
      </c>
      <c r="AB220" s="433">
        <f>'23A'!$AO$143</f>
        <v>0</v>
      </c>
      <c r="AC220" s="433">
        <f>'24A'!$AO$143</f>
        <v>0</v>
      </c>
      <c r="AD220" s="433">
        <f>'25A'!$AO$143</f>
        <v>0</v>
      </c>
      <c r="AE220" s="433">
        <f>'26A'!$AO$143</f>
        <v>0</v>
      </c>
      <c r="AF220" s="433">
        <f>'27A'!$AO$143</f>
        <v>0</v>
      </c>
      <c r="AG220" s="433">
        <f>'28A'!$AO$143</f>
        <v>0</v>
      </c>
      <c r="AH220" s="433">
        <f>'29A'!$AO$143</f>
        <v>0</v>
      </c>
      <c r="AI220" s="433">
        <f>'30A'!$AO$143</f>
        <v>0</v>
      </c>
    </row>
    <row r="221" spans="1:35" ht="17.399999999999999">
      <c r="A221" s="314"/>
      <c r="B221" s="312" t="str">
        <f>CONCATENATE("H 1.8x ",'1A'!AC$135)</f>
        <v>H 1.8x 30x60</v>
      </c>
      <c r="C221" s="302" t="s">
        <v>584</v>
      </c>
      <c r="D221" s="309" t="s">
        <v>133</v>
      </c>
      <c r="E221" s="303">
        <f t="shared" si="3"/>
        <v>0</v>
      </c>
      <c r="F221" s="433">
        <f>'1A'!$AP$143</f>
        <v>0</v>
      </c>
      <c r="G221" s="433">
        <f>'2A'!$AP$143</f>
        <v>0</v>
      </c>
      <c r="H221" s="433">
        <f>'3A'!$AP$143</f>
        <v>0</v>
      </c>
      <c r="I221" s="433">
        <f>'4A'!$AP$143</f>
        <v>0</v>
      </c>
      <c r="J221" s="433">
        <f>'5A'!$AP$143</f>
        <v>0</v>
      </c>
      <c r="K221" s="433">
        <f>'6A'!$AP$143</f>
        <v>0</v>
      </c>
      <c r="L221" s="433">
        <f>'7A'!$AP$143</f>
        <v>0</v>
      </c>
      <c r="M221" s="433">
        <f>'8A'!$AP$143</f>
        <v>0</v>
      </c>
      <c r="N221" s="433">
        <f>'9A'!$AP$143</f>
        <v>0</v>
      </c>
      <c r="O221" s="433">
        <f>'10A'!$AP$143</f>
        <v>0</v>
      </c>
      <c r="P221" s="433">
        <f>'11A'!$AP$143</f>
        <v>0</v>
      </c>
      <c r="Q221" s="433">
        <f>'12A'!$AP$143</f>
        <v>0</v>
      </c>
      <c r="R221" s="433">
        <f>'13A'!$AP$143</f>
        <v>0</v>
      </c>
      <c r="S221" s="433">
        <f>'14A'!$AP$143</f>
        <v>0</v>
      </c>
      <c r="T221" s="433">
        <f>'15A'!$AP$143</f>
        <v>0</v>
      </c>
      <c r="U221" s="433">
        <f>'16A'!$AP$143</f>
        <v>0</v>
      </c>
      <c r="V221" s="433">
        <f>'17A'!$AP$143</f>
        <v>0</v>
      </c>
      <c r="W221" s="433">
        <f>'18A'!$AP$143</f>
        <v>0</v>
      </c>
      <c r="X221" s="433">
        <f>'19A'!$AP$143</f>
        <v>0</v>
      </c>
      <c r="Y221" s="433">
        <f>'20A'!$AP$143</f>
        <v>0</v>
      </c>
      <c r="Z221" s="433">
        <f>'21A'!$AP$143</f>
        <v>0</v>
      </c>
      <c r="AA221" s="433">
        <f>'22A'!$AP$143</f>
        <v>0</v>
      </c>
      <c r="AB221" s="433">
        <f>'23A'!$AP$143</f>
        <v>0</v>
      </c>
      <c r="AC221" s="433">
        <f>'24A'!$AP$143</f>
        <v>0</v>
      </c>
      <c r="AD221" s="433">
        <f>'25A'!$AP$143</f>
        <v>0</v>
      </c>
      <c r="AE221" s="433">
        <f>'26A'!$AP$143</f>
        <v>0</v>
      </c>
      <c r="AF221" s="433">
        <f>'27A'!$AP$143</f>
        <v>0</v>
      </c>
      <c r="AG221" s="433">
        <f>'28A'!$AP$143</f>
        <v>0</v>
      </c>
      <c r="AH221" s="433">
        <f>'29A'!$AP$143</f>
        <v>0</v>
      </c>
      <c r="AI221" s="433">
        <f>'30A'!$AP$143</f>
        <v>0</v>
      </c>
    </row>
    <row r="222" spans="1:35" ht="17.399999999999999">
      <c r="A222" s="314"/>
      <c r="B222" s="312" t="str">
        <f>CONCATENATE("H 1.8x ",'1A'!AD$135)</f>
        <v>H 1.8x 30x90</v>
      </c>
      <c r="C222" s="302" t="s">
        <v>585</v>
      </c>
      <c r="D222" s="309" t="s">
        <v>133</v>
      </c>
      <c r="E222" s="303">
        <f t="shared" si="3"/>
        <v>0</v>
      </c>
      <c r="F222" s="433">
        <f>'1A'!$AQ$143</f>
        <v>0</v>
      </c>
      <c r="G222" s="433">
        <f>'2A'!$AQ$143</f>
        <v>0</v>
      </c>
      <c r="H222" s="433">
        <f>'3A'!$AQ$143</f>
        <v>0</v>
      </c>
      <c r="I222" s="433">
        <f>'4A'!$AQ$143</f>
        <v>0</v>
      </c>
      <c r="J222" s="433">
        <f>'5A'!$AQ$143</f>
        <v>0</v>
      </c>
      <c r="K222" s="433">
        <f>'6A'!$AQ$143</f>
        <v>0</v>
      </c>
      <c r="L222" s="433">
        <f>'7A'!$AQ$143</f>
        <v>0</v>
      </c>
      <c r="M222" s="433">
        <f>'8A'!$AQ$143</f>
        <v>0</v>
      </c>
      <c r="N222" s="433">
        <f>'9A'!$AQ$143</f>
        <v>0</v>
      </c>
      <c r="O222" s="433">
        <f>'10A'!$AQ$143</f>
        <v>0</v>
      </c>
      <c r="P222" s="433">
        <f>'11A'!$AQ$143</f>
        <v>0</v>
      </c>
      <c r="Q222" s="433">
        <f>'12A'!$AQ$143</f>
        <v>0</v>
      </c>
      <c r="R222" s="433">
        <f>'13A'!$AQ$143</f>
        <v>0</v>
      </c>
      <c r="S222" s="433">
        <f>'14A'!$AQ$143</f>
        <v>0</v>
      </c>
      <c r="T222" s="433">
        <f>'15A'!$AQ$143</f>
        <v>0</v>
      </c>
      <c r="U222" s="433">
        <f>'16A'!$AQ$143</f>
        <v>0</v>
      </c>
      <c r="V222" s="433">
        <f>'17A'!$AQ$143</f>
        <v>0</v>
      </c>
      <c r="W222" s="433">
        <f>'18A'!$AQ$143</f>
        <v>0</v>
      </c>
      <c r="X222" s="433">
        <f>'19A'!$AQ$143</f>
        <v>0</v>
      </c>
      <c r="Y222" s="433">
        <f>'20A'!$AQ$143</f>
        <v>0</v>
      </c>
      <c r="Z222" s="433">
        <f>'21A'!$AQ$143</f>
        <v>0</v>
      </c>
      <c r="AA222" s="433">
        <f>'22A'!$AQ$143</f>
        <v>0</v>
      </c>
      <c r="AB222" s="433">
        <f>'23A'!$AQ$143</f>
        <v>0</v>
      </c>
      <c r="AC222" s="433">
        <f>'24A'!$AQ$143</f>
        <v>0</v>
      </c>
      <c r="AD222" s="433">
        <f>'25A'!$AQ$143</f>
        <v>0</v>
      </c>
      <c r="AE222" s="433">
        <f>'26A'!$AQ$143</f>
        <v>0</v>
      </c>
      <c r="AF222" s="433">
        <f>'27A'!$AQ$143</f>
        <v>0</v>
      </c>
      <c r="AG222" s="433">
        <f>'28A'!$AQ$143</f>
        <v>0</v>
      </c>
      <c r="AH222" s="433">
        <f>'29A'!$AQ$143</f>
        <v>0</v>
      </c>
      <c r="AI222" s="433">
        <f>'30A'!$AQ$143</f>
        <v>0</v>
      </c>
    </row>
    <row r="223" spans="1:35" ht="17.399999999999999">
      <c r="A223" s="314"/>
      <c r="B223" s="312" t="str">
        <f>CONCATENATE("H 1.8x ",'1A'!AE$135)</f>
        <v>H 1.8x 40x80</v>
      </c>
      <c r="C223" s="302" t="s">
        <v>586</v>
      </c>
      <c r="D223" s="309" t="s">
        <v>133</v>
      </c>
      <c r="E223" s="303">
        <f t="shared" si="3"/>
        <v>0</v>
      </c>
      <c r="F223" s="433">
        <f>'1A'!$AR$143</f>
        <v>0</v>
      </c>
      <c r="G223" s="433">
        <f>'2A'!$AR$143</f>
        <v>0</v>
      </c>
      <c r="H223" s="433">
        <f>'3A'!$AR$143</f>
        <v>0</v>
      </c>
      <c r="I223" s="433">
        <f>'4A'!$AR$143</f>
        <v>0</v>
      </c>
      <c r="J223" s="433">
        <f>'5A'!$AR$143</f>
        <v>0</v>
      </c>
      <c r="K223" s="433">
        <f>'6A'!$AR$143</f>
        <v>0</v>
      </c>
      <c r="L223" s="433">
        <f>'7A'!$AR$143</f>
        <v>0</v>
      </c>
      <c r="M223" s="433">
        <f>'8A'!$AR$143</f>
        <v>0</v>
      </c>
      <c r="N223" s="433">
        <f>'9A'!$AR$143</f>
        <v>0</v>
      </c>
      <c r="O223" s="433">
        <f>'10A'!$AR$143</f>
        <v>0</v>
      </c>
      <c r="P223" s="433">
        <f>'11A'!$AR$143</f>
        <v>0</v>
      </c>
      <c r="Q223" s="433">
        <f>'12A'!$AR$143</f>
        <v>0</v>
      </c>
      <c r="R223" s="433">
        <f>'13A'!$AR$143</f>
        <v>0</v>
      </c>
      <c r="S223" s="433">
        <f>'14A'!$AR$143</f>
        <v>0</v>
      </c>
      <c r="T223" s="433">
        <f>'15A'!$AR$143</f>
        <v>0</v>
      </c>
      <c r="U223" s="433">
        <f>'16A'!$AR$143</f>
        <v>0</v>
      </c>
      <c r="V223" s="433">
        <f>'17A'!$AR$143</f>
        <v>0</v>
      </c>
      <c r="W223" s="433">
        <f>'18A'!$AR$143</f>
        <v>0</v>
      </c>
      <c r="X223" s="433">
        <f>'19A'!$AR$143</f>
        <v>0</v>
      </c>
      <c r="Y223" s="433">
        <f>'20A'!$AR$143</f>
        <v>0</v>
      </c>
      <c r="Z223" s="433">
        <f>'21A'!$AR$143</f>
        <v>0</v>
      </c>
      <c r="AA223" s="433">
        <f>'22A'!$AR$143</f>
        <v>0</v>
      </c>
      <c r="AB223" s="433">
        <f>'23A'!$AR$143</f>
        <v>0</v>
      </c>
      <c r="AC223" s="433">
        <f>'24A'!$AR$143</f>
        <v>0</v>
      </c>
      <c r="AD223" s="433">
        <f>'25A'!$AR$143</f>
        <v>0</v>
      </c>
      <c r="AE223" s="433">
        <f>'26A'!$AR$143</f>
        <v>0</v>
      </c>
      <c r="AF223" s="433">
        <f>'27A'!$AR$143</f>
        <v>0</v>
      </c>
      <c r="AG223" s="433">
        <f>'28A'!$AR$143</f>
        <v>0</v>
      </c>
      <c r="AH223" s="433">
        <f>'29A'!$AR$143</f>
        <v>0</v>
      </c>
      <c r="AI223" s="433">
        <f>'30A'!$AR$143</f>
        <v>0</v>
      </c>
    </row>
    <row r="224" spans="1:35" ht="17.399999999999999">
      <c r="A224" s="314"/>
      <c r="B224" s="312" t="str">
        <f>CONCATENATE("H 1.8x ",'1A'!AF$135)</f>
        <v>H 1.8x 50x100</v>
      </c>
      <c r="C224" s="302" t="s">
        <v>587</v>
      </c>
      <c r="D224" s="309" t="s">
        <v>133</v>
      </c>
      <c r="E224" s="303">
        <f t="shared" si="3"/>
        <v>0</v>
      </c>
      <c r="F224" s="433">
        <f>'1A'!$AS$143</f>
        <v>0</v>
      </c>
      <c r="G224" s="433">
        <f>'2A'!$AS$143</f>
        <v>0</v>
      </c>
      <c r="H224" s="433">
        <f>'3A'!$AS$143</f>
        <v>0</v>
      </c>
      <c r="I224" s="433">
        <f>'4A'!$AS$143</f>
        <v>0</v>
      </c>
      <c r="J224" s="433">
        <f>'5A'!$AS$143</f>
        <v>0</v>
      </c>
      <c r="K224" s="433">
        <f>'6A'!$AS$143</f>
        <v>0</v>
      </c>
      <c r="L224" s="433">
        <f>'7A'!$AS$143</f>
        <v>0</v>
      </c>
      <c r="M224" s="433">
        <f>'8A'!$AS$143</f>
        <v>0</v>
      </c>
      <c r="N224" s="433">
        <f>'9A'!$AS$143</f>
        <v>0</v>
      </c>
      <c r="O224" s="433">
        <f>'10A'!$AS$143</f>
        <v>0</v>
      </c>
      <c r="P224" s="433">
        <f>'11A'!$AS$143</f>
        <v>0</v>
      </c>
      <c r="Q224" s="433">
        <f>'12A'!$AS$143</f>
        <v>0</v>
      </c>
      <c r="R224" s="433">
        <f>'13A'!$AS$143</f>
        <v>0</v>
      </c>
      <c r="S224" s="433">
        <f>'14A'!$AS$143</f>
        <v>0</v>
      </c>
      <c r="T224" s="433">
        <f>'15A'!$AS$143</f>
        <v>0</v>
      </c>
      <c r="U224" s="433">
        <f>'16A'!$AS$143</f>
        <v>0</v>
      </c>
      <c r="V224" s="433">
        <f>'17A'!$AS$143</f>
        <v>0</v>
      </c>
      <c r="W224" s="433">
        <f>'18A'!$AS$143</f>
        <v>0</v>
      </c>
      <c r="X224" s="433">
        <f>'19A'!$AS$143</f>
        <v>0</v>
      </c>
      <c r="Y224" s="433">
        <f>'20A'!$AS$143</f>
        <v>0</v>
      </c>
      <c r="Z224" s="433">
        <f>'21A'!$AS$143</f>
        <v>0</v>
      </c>
      <c r="AA224" s="433">
        <f>'22A'!$AS$143</f>
        <v>0</v>
      </c>
      <c r="AB224" s="433">
        <f>'23A'!$AS$143</f>
        <v>0</v>
      </c>
      <c r="AC224" s="433">
        <f>'24A'!$AS$143</f>
        <v>0</v>
      </c>
      <c r="AD224" s="433">
        <f>'25A'!$AS$143</f>
        <v>0</v>
      </c>
      <c r="AE224" s="433">
        <f>'26A'!$AS$143</f>
        <v>0</v>
      </c>
      <c r="AF224" s="433">
        <f>'27A'!$AS$143</f>
        <v>0</v>
      </c>
      <c r="AG224" s="433">
        <f>'28A'!$AS$143</f>
        <v>0</v>
      </c>
      <c r="AH224" s="433">
        <f>'29A'!$AS$143</f>
        <v>0</v>
      </c>
      <c r="AI224" s="433">
        <f>'30A'!$AS$143</f>
        <v>0</v>
      </c>
    </row>
    <row r="225" spans="1:35" ht="17.399999999999999">
      <c r="A225" s="314"/>
      <c r="B225" s="312" t="str">
        <f>CONCATENATE("H 1.8x ",'1A'!AG$135)</f>
        <v xml:space="preserve">H 1.8x </v>
      </c>
      <c r="C225" s="302" t="s">
        <v>588</v>
      </c>
      <c r="D225" s="309" t="s">
        <v>133</v>
      </c>
      <c r="E225" s="303">
        <f t="shared" si="3"/>
        <v>0</v>
      </c>
      <c r="F225" s="433">
        <f>'1A'!$AT$143</f>
        <v>0</v>
      </c>
      <c r="G225" s="433">
        <f>'2A'!$AT$143</f>
        <v>0</v>
      </c>
      <c r="H225" s="433">
        <f>'3A'!$AT$143</f>
        <v>0</v>
      </c>
      <c r="I225" s="433">
        <f>'4A'!$AT$143</f>
        <v>0</v>
      </c>
      <c r="J225" s="433">
        <f>'5A'!$AT$143</f>
        <v>0</v>
      </c>
      <c r="K225" s="433">
        <f>'6A'!$AT$143</f>
        <v>0</v>
      </c>
      <c r="L225" s="433">
        <f>'7A'!$AT$143</f>
        <v>0</v>
      </c>
      <c r="M225" s="433">
        <f>'8A'!$AT$143</f>
        <v>0</v>
      </c>
      <c r="N225" s="433">
        <f>'9A'!$AT$143</f>
        <v>0</v>
      </c>
      <c r="O225" s="433">
        <f>'10A'!$AT$143</f>
        <v>0</v>
      </c>
      <c r="P225" s="433">
        <f>'11A'!$AT$143</f>
        <v>0</v>
      </c>
      <c r="Q225" s="433">
        <f>'12A'!$AT$143</f>
        <v>0</v>
      </c>
      <c r="R225" s="433">
        <f>'13A'!$AT$143</f>
        <v>0</v>
      </c>
      <c r="S225" s="433">
        <f>'14A'!$AT$143</f>
        <v>0</v>
      </c>
      <c r="T225" s="433">
        <f>'15A'!$AT$143</f>
        <v>0</v>
      </c>
      <c r="U225" s="433">
        <f>'16A'!$AT$143</f>
        <v>0</v>
      </c>
      <c r="V225" s="433">
        <f>'17A'!$AT$143</f>
        <v>0</v>
      </c>
      <c r="W225" s="433">
        <f>'18A'!$AT$143</f>
        <v>0</v>
      </c>
      <c r="X225" s="433">
        <f>'19A'!$AT$143</f>
        <v>0</v>
      </c>
      <c r="Y225" s="433">
        <f>'20A'!$AT$143</f>
        <v>0</v>
      </c>
      <c r="Z225" s="433">
        <f>'21A'!$AT$143</f>
        <v>0</v>
      </c>
      <c r="AA225" s="433">
        <f>'22A'!$AT$143</f>
        <v>0</v>
      </c>
      <c r="AB225" s="433">
        <f>'23A'!$AT$143</f>
        <v>0</v>
      </c>
      <c r="AC225" s="433">
        <f>'24A'!$AT$143</f>
        <v>0</v>
      </c>
      <c r="AD225" s="433">
        <f>'25A'!$AT$143</f>
        <v>0</v>
      </c>
      <c r="AE225" s="433">
        <f>'26A'!$AT$143</f>
        <v>0</v>
      </c>
      <c r="AF225" s="433">
        <f>'27A'!$AT$143</f>
        <v>0</v>
      </c>
      <c r="AG225" s="433">
        <f>'28A'!$AT$143</f>
        <v>0</v>
      </c>
      <c r="AH225" s="433">
        <f>'29A'!$AT$143</f>
        <v>0</v>
      </c>
      <c r="AI225" s="433">
        <f>'30A'!$AT$143</f>
        <v>0</v>
      </c>
    </row>
    <row r="226" spans="1:35" ht="17.399999999999999">
      <c r="A226" s="314"/>
      <c r="B226" s="312" t="str">
        <f>CONCATENATE("H 1.8x ",'1A'!AH$135)</f>
        <v xml:space="preserve">H 1.8x </v>
      </c>
      <c r="C226" s="302" t="s">
        <v>589</v>
      </c>
      <c r="D226" s="309" t="s">
        <v>133</v>
      </c>
      <c r="E226" s="303">
        <f t="shared" si="3"/>
        <v>0</v>
      </c>
      <c r="F226" s="433">
        <f>'1A'!$AU$143</f>
        <v>0</v>
      </c>
      <c r="G226" s="433">
        <f>'2A'!$AU$143</f>
        <v>0</v>
      </c>
      <c r="H226" s="433">
        <f>'3A'!$AU$143</f>
        <v>0</v>
      </c>
      <c r="I226" s="433">
        <f>'4A'!$AU$143</f>
        <v>0</v>
      </c>
      <c r="J226" s="433">
        <f>'5A'!$AU$143</f>
        <v>0</v>
      </c>
      <c r="K226" s="433">
        <f>'6A'!$AU$143</f>
        <v>0</v>
      </c>
      <c r="L226" s="433">
        <f>'7A'!$AU$143</f>
        <v>0</v>
      </c>
      <c r="M226" s="433">
        <f>'8A'!$AU$143</f>
        <v>0</v>
      </c>
      <c r="N226" s="433">
        <f>'9A'!$AU$143</f>
        <v>0</v>
      </c>
      <c r="O226" s="433">
        <f>'10A'!$AU$143</f>
        <v>0</v>
      </c>
      <c r="P226" s="433">
        <f>'11A'!$AU$143</f>
        <v>0</v>
      </c>
      <c r="Q226" s="433">
        <f>'12A'!$AU$143</f>
        <v>0</v>
      </c>
      <c r="R226" s="433">
        <f>'13A'!$AU$143</f>
        <v>0</v>
      </c>
      <c r="S226" s="433">
        <f>'14A'!$AU$143</f>
        <v>0</v>
      </c>
      <c r="T226" s="433">
        <f>'15A'!$AU$143</f>
        <v>0</v>
      </c>
      <c r="U226" s="433">
        <f>'16A'!$AU$143</f>
        <v>0</v>
      </c>
      <c r="V226" s="433">
        <f>'17A'!$AU$143</f>
        <v>0</v>
      </c>
      <c r="W226" s="433">
        <f>'18A'!$AU$143</f>
        <v>0</v>
      </c>
      <c r="X226" s="433">
        <f>'19A'!$AU$143</f>
        <v>0</v>
      </c>
      <c r="Y226" s="433">
        <f>'20A'!$AU$143</f>
        <v>0</v>
      </c>
      <c r="Z226" s="433">
        <f>'21A'!$AU$143</f>
        <v>0</v>
      </c>
      <c r="AA226" s="433">
        <f>'22A'!$AU$143</f>
        <v>0</v>
      </c>
      <c r="AB226" s="433">
        <f>'23A'!$AU$143</f>
        <v>0</v>
      </c>
      <c r="AC226" s="433">
        <f>'24A'!$AU$143</f>
        <v>0</v>
      </c>
      <c r="AD226" s="433">
        <f>'25A'!$AU$143</f>
        <v>0</v>
      </c>
      <c r="AE226" s="433">
        <f>'26A'!$AU$143</f>
        <v>0</v>
      </c>
      <c r="AF226" s="433">
        <f>'27A'!$AU$143</f>
        <v>0</v>
      </c>
      <c r="AG226" s="433">
        <f>'28A'!$AU$143</f>
        <v>0</v>
      </c>
      <c r="AH226" s="433">
        <f>'29A'!$AU$143</f>
        <v>0</v>
      </c>
      <c r="AI226" s="433">
        <f>'30A'!$AU$143</f>
        <v>0</v>
      </c>
    </row>
    <row r="227" spans="1:35" ht="17.399999999999999">
      <c r="A227" s="314"/>
      <c r="B227" s="312" t="str">
        <f>CONCATENATE("H 2.0x ",'1A'!AA$135)</f>
        <v>H 2.0x 20x40</v>
      </c>
      <c r="C227" s="302" t="s">
        <v>590</v>
      </c>
      <c r="D227" s="309" t="s">
        <v>133</v>
      </c>
      <c r="E227" s="303">
        <f t="shared" si="3"/>
        <v>0</v>
      </c>
      <c r="F227" s="433">
        <f>'1A'!$AN$144</f>
        <v>0</v>
      </c>
      <c r="G227" s="433">
        <f>'2A'!$AN$144</f>
        <v>0</v>
      </c>
      <c r="H227" s="433">
        <f>'3A'!$AN$144</f>
        <v>0</v>
      </c>
      <c r="I227" s="433">
        <f>'4A'!$AN$144</f>
        <v>0</v>
      </c>
      <c r="J227" s="433">
        <f>'5A'!$AN$144</f>
        <v>0</v>
      </c>
      <c r="K227" s="433">
        <f>'6A'!$AN$144</f>
        <v>0</v>
      </c>
      <c r="L227" s="433">
        <f>'7A'!$AN$144</f>
        <v>0</v>
      </c>
      <c r="M227" s="433">
        <f>'8A'!$AN$144</f>
        <v>0</v>
      </c>
      <c r="N227" s="433">
        <f>'9A'!$AN$144</f>
        <v>0</v>
      </c>
      <c r="O227" s="433">
        <f>'10A'!$AN$144</f>
        <v>0</v>
      </c>
      <c r="P227" s="433">
        <f>'11A'!$AN$144</f>
        <v>0</v>
      </c>
      <c r="Q227" s="433">
        <f>'12A'!$AN$144</f>
        <v>0</v>
      </c>
      <c r="R227" s="433">
        <f>'13A'!$AN$144</f>
        <v>0</v>
      </c>
      <c r="S227" s="433">
        <f>'14A'!$AN$144</f>
        <v>0</v>
      </c>
      <c r="T227" s="433">
        <f>'15A'!$AN$144</f>
        <v>0</v>
      </c>
      <c r="U227" s="433">
        <f>'16A'!$AN$144</f>
        <v>0</v>
      </c>
      <c r="V227" s="433">
        <f>'17A'!$AN$144</f>
        <v>0</v>
      </c>
      <c r="W227" s="433">
        <f>'18A'!$AN$144</f>
        <v>0</v>
      </c>
      <c r="X227" s="433">
        <f>'19A'!$AN$144</f>
        <v>0</v>
      </c>
      <c r="Y227" s="433">
        <f>'20A'!$AN$144</f>
        <v>0</v>
      </c>
      <c r="Z227" s="433">
        <f>'21A'!$AN$144</f>
        <v>0</v>
      </c>
      <c r="AA227" s="433">
        <f>'22A'!$AN$144</f>
        <v>0</v>
      </c>
      <c r="AB227" s="433">
        <f>'23A'!$AN$144</f>
        <v>0</v>
      </c>
      <c r="AC227" s="433">
        <f>'24A'!$AN$144</f>
        <v>0</v>
      </c>
      <c r="AD227" s="433">
        <f>'25A'!$AN$144</f>
        <v>0</v>
      </c>
      <c r="AE227" s="433">
        <f>'26A'!$AN$144</f>
        <v>0</v>
      </c>
      <c r="AF227" s="433">
        <f>'27A'!$AN$144</f>
        <v>0</v>
      </c>
      <c r="AG227" s="433">
        <f>'28A'!$AN$144</f>
        <v>0</v>
      </c>
      <c r="AH227" s="433">
        <f>'29A'!$AN$144</f>
        <v>0</v>
      </c>
      <c r="AI227" s="433">
        <f>'30A'!$AN$144</f>
        <v>0</v>
      </c>
    </row>
    <row r="228" spans="1:35" ht="17.399999999999999">
      <c r="A228" s="314"/>
      <c r="B228" s="312" t="str">
        <f>CONCATENATE("H 2.0x ",'1A'!AB$135)</f>
        <v>H 2.0x 25x50</v>
      </c>
      <c r="C228" s="302" t="s">
        <v>591</v>
      </c>
      <c r="D228" s="309" t="s">
        <v>133</v>
      </c>
      <c r="E228" s="303">
        <f t="shared" si="3"/>
        <v>0</v>
      </c>
      <c r="F228" s="433">
        <f>'1A'!$AO$144</f>
        <v>0</v>
      </c>
      <c r="G228" s="433">
        <f>'2A'!$AO$144</f>
        <v>0</v>
      </c>
      <c r="H228" s="433">
        <f>'3A'!$AO$144</f>
        <v>0</v>
      </c>
      <c r="I228" s="433">
        <f>'4A'!$AO$144</f>
        <v>0</v>
      </c>
      <c r="J228" s="433">
        <f>'5A'!$AO$144</f>
        <v>0</v>
      </c>
      <c r="K228" s="433">
        <f>'6A'!$AO$144</f>
        <v>0</v>
      </c>
      <c r="L228" s="433">
        <f>'7A'!$AO$144</f>
        <v>0</v>
      </c>
      <c r="M228" s="433">
        <f>'8A'!$AO$144</f>
        <v>0</v>
      </c>
      <c r="N228" s="433">
        <f>'9A'!$AO$144</f>
        <v>0</v>
      </c>
      <c r="O228" s="433">
        <f>'10A'!$AO$144</f>
        <v>0</v>
      </c>
      <c r="P228" s="433">
        <f>'11A'!$AO$144</f>
        <v>0</v>
      </c>
      <c r="Q228" s="433">
        <f>'12A'!$AO$144</f>
        <v>0</v>
      </c>
      <c r="R228" s="433">
        <f>'13A'!$AO$144</f>
        <v>0</v>
      </c>
      <c r="S228" s="433">
        <f>'14A'!$AO$144</f>
        <v>0</v>
      </c>
      <c r="T228" s="433">
        <f>'15A'!$AO$144</f>
        <v>0</v>
      </c>
      <c r="U228" s="433">
        <f>'16A'!$AO$144</f>
        <v>0</v>
      </c>
      <c r="V228" s="433">
        <f>'17A'!$AO$144</f>
        <v>0</v>
      </c>
      <c r="W228" s="433">
        <f>'18A'!$AO$144</f>
        <v>0</v>
      </c>
      <c r="X228" s="433">
        <f>'19A'!$AO$144</f>
        <v>0</v>
      </c>
      <c r="Y228" s="433">
        <f>'20A'!$AO$144</f>
        <v>0</v>
      </c>
      <c r="Z228" s="433">
        <f>'21A'!$AO$144</f>
        <v>0</v>
      </c>
      <c r="AA228" s="433">
        <f>'22A'!$AO$144</f>
        <v>0</v>
      </c>
      <c r="AB228" s="433">
        <f>'23A'!$AO$144</f>
        <v>0</v>
      </c>
      <c r="AC228" s="433">
        <f>'24A'!$AO$144</f>
        <v>0</v>
      </c>
      <c r="AD228" s="433">
        <f>'25A'!$AO$144</f>
        <v>0</v>
      </c>
      <c r="AE228" s="433">
        <f>'26A'!$AO$144</f>
        <v>0</v>
      </c>
      <c r="AF228" s="433">
        <f>'27A'!$AO$144</f>
        <v>0</v>
      </c>
      <c r="AG228" s="433">
        <f>'28A'!$AO$144</f>
        <v>0</v>
      </c>
      <c r="AH228" s="433">
        <f>'29A'!$AO$144</f>
        <v>0</v>
      </c>
      <c r="AI228" s="433">
        <f>'30A'!$AO$144</f>
        <v>0</v>
      </c>
    </row>
    <row r="229" spans="1:35" ht="17.399999999999999">
      <c r="A229" s="314"/>
      <c r="B229" s="312" t="str">
        <f>CONCATENATE("H 2.0x ",'1A'!AC$135)</f>
        <v>H 2.0x 30x60</v>
      </c>
      <c r="C229" s="302" t="s">
        <v>592</v>
      </c>
      <c r="D229" s="309" t="s">
        <v>133</v>
      </c>
      <c r="E229" s="303">
        <f t="shared" si="3"/>
        <v>0</v>
      </c>
      <c r="F229" s="433">
        <f>'1A'!$AP$144</f>
        <v>0</v>
      </c>
      <c r="G229" s="433">
        <f>'2A'!$AP$144</f>
        <v>0</v>
      </c>
      <c r="H229" s="433">
        <f>'3A'!$AP$144</f>
        <v>0</v>
      </c>
      <c r="I229" s="433">
        <f>'4A'!$AP$144</f>
        <v>0</v>
      </c>
      <c r="J229" s="433">
        <f>'5A'!$AP$144</f>
        <v>0</v>
      </c>
      <c r="K229" s="433">
        <f>'6A'!$AP$144</f>
        <v>0</v>
      </c>
      <c r="L229" s="433">
        <f>'7A'!$AP$144</f>
        <v>0</v>
      </c>
      <c r="M229" s="433">
        <f>'8A'!$AP$144</f>
        <v>0</v>
      </c>
      <c r="N229" s="433">
        <f>'9A'!$AP$144</f>
        <v>0</v>
      </c>
      <c r="O229" s="433">
        <f>'10A'!$AP$144</f>
        <v>0</v>
      </c>
      <c r="P229" s="433">
        <f>'11A'!$AP$144</f>
        <v>0</v>
      </c>
      <c r="Q229" s="433">
        <f>'12A'!$AP$144</f>
        <v>0</v>
      </c>
      <c r="R229" s="433">
        <f>'13A'!$AP$144</f>
        <v>0</v>
      </c>
      <c r="S229" s="433">
        <f>'14A'!$AP$144</f>
        <v>0</v>
      </c>
      <c r="T229" s="433">
        <f>'15A'!$AP$144</f>
        <v>0</v>
      </c>
      <c r="U229" s="433">
        <f>'16A'!$AP$144</f>
        <v>0</v>
      </c>
      <c r="V229" s="433">
        <f>'17A'!$AP$144</f>
        <v>0</v>
      </c>
      <c r="W229" s="433">
        <f>'18A'!$AP$144</f>
        <v>0</v>
      </c>
      <c r="X229" s="433">
        <f>'19A'!$AP$144</f>
        <v>0</v>
      </c>
      <c r="Y229" s="433">
        <f>'20A'!$AP$144</f>
        <v>0</v>
      </c>
      <c r="Z229" s="433">
        <f>'21A'!$AP$144</f>
        <v>0</v>
      </c>
      <c r="AA229" s="433">
        <f>'22A'!$AP$144</f>
        <v>0</v>
      </c>
      <c r="AB229" s="433">
        <f>'23A'!$AP$144</f>
        <v>0</v>
      </c>
      <c r="AC229" s="433">
        <f>'24A'!$AP$144</f>
        <v>0</v>
      </c>
      <c r="AD229" s="433">
        <f>'25A'!$AP$144</f>
        <v>0</v>
      </c>
      <c r="AE229" s="433">
        <f>'26A'!$AP$144</f>
        <v>0</v>
      </c>
      <c r="AF229" s="433">
        <f>'27A'!$AP$144</f>
        <v>0</v>
      </c>
      <c r="AG229" s="433">
        <f>'28A'!$AP$144</f>
        <v>0</v>
      </c>
      <c r="AH229" s="433">
        <f>'29A'!$AP$144</f>
        <v>0</v>
      </c>
      <c r="AI229" s="433">
        <f>'30A'!$AP$144</f>
        <v>0</v>
      </c>
    </row>
    <row r="230" spans="1:35" ht="17.399999999999999">
      <c r="A230" s="314"/>
      <c r="B230" s="312" t="str">
        <f>CONCATENATE("H 2.0x ",'1A'!AD$135)</f>
        <v>H 2.0x 30x90</v>
      </c>
      <c r="C230" s="302" t="s">
        <v>593</v>
      </c>
      <c r="D230" s="309" t="s">
        <v>133</v>
      </c>
      <c r="E230" s="303">
        <f t="shared" si="3"/>
        <v>0</v>
      </c>
      <c r="F230" s="433">
        <f>'1A'!$AQ$144</f>
        <v>0</v>
      </c>
      <c r="G230" s="433">
        <f>'2A'!$AQ$144</f>
        <v>0</v>
      </c>
      <c r="H230" s="433">
        <f>'3A'!$AQ$144</f>
        <v>0</v>
      </c>
      <c r="I230" s="433">
        <f>'4A'!$AQ$144</f>
        <v>0</v>
      </c>
      <c r="J230" s="433">
        <f>'5A'!$AQ$144</f>
        <v>0</v>
      </c>
      <c r="K230" s="433">
        <f>'6A'!$AQ$144</f>
        <v>0</v>
      </c>
      <c r="L230" s="433">
        <f>'7A'!$AQ$144</f>
        <v>0</v>
      </c>
      <c r="M230" s="433">
        <f>'8A'!$AQ$144</f>
        <v>0</v>
      </c>
      <c r="N230" s="433">
        <f>'9A'!$AQ$144</f>
        <v>0</v>
      </c>
      <c r="O230" s="433">
        <f>'10A'!$AQ$144</f>
        <v>0</v>
      </c>
      <c r="P230" s="433">
        <f>'11A'!$AQ$144</f>
        <v>0</v>
      </c>
      <c r="Q230" s="433">
        <f>'12A'!$AQ$144</f>
        <v>0</v>
      </c>
      <c r="R230" s="433">
        <f>'13A'!$AQ$144</f>
        <v>0</v>
      </c>
      <c r="S230" s="433">
        <f>'14A'!$AQ$144</f>
        <v>0</v>
      </c>
      <c r="T230" s="433">
        <f>'15A'!$AQ$144</f>
        <v>0</v>
      </c>
      <c r="U230" s="433">
        <f>'16A'!$AQ$144</f>
        <v>0</v>
      </c>
      <c r="V230" s="433">
        <f>'17A'!$AQ$144</f>
        <v>0</v>
      </c>
      <c r="W230" s="433">
        <f>'18A'!$AQ$144</f>
        <v>0</v>
      </c>
      <c r="X230" s="433">
        <f>'19A'!$AQ$144</f>
        <v>0</v>
      </c>
      <c r="Y230" s="433">
        <f>'20A'!$AQ$144</f>
        <v>0</v>
      </c>
      <c r="Z230" s="433">
        <f>'21A'!$AQ$144</f>
        <v>0</v>
      </c>
      <c r="AA230" s="433">
        <f>'22A'!$AQ$144</f>
        <v>0</v>
      </c>
      <c r="AB230" s="433">
        <f>'23A'!$AQ$144</f>
        <v>0</v>
      </c>
      <c r="AC230" s="433">
        <f>'24A'!$AQ$144</f>
        <v>0</v>
      </c>
      <c r="AD230" s="433">
        <f>'25A'!$AQ$144</f>
        <v>0</v>
      </c>
      <c r="AE230" s="433">
        <f>'26A'!$AQ$144</f>
        <v>0</v>
      </c>
      <c r="AF230" s="433">
        <f>'27A'!$AQ$144</f>
        <v>0</v>
      </c>
      <c r="AG230" s="433">
        <f>'28A'!$AQ$144</f>
        <v>0</v>
      </c>
      <c r="AH230" s="433">
        <f>'29A'!$AQ$144</f>
        <v>0</v>
      </c>
      <c r="AI230" s="433">
        <f>'30A'!$AQ$144</f>
        <v>0</v>
      </c>
    </row>
    <row r="231" spans="1:35" ht="17.399999999999999">
      <c r="A231" s="314"/>
      <c r="B231" s="312" t="str">
        <f>CONCATENATE("H 2.0x ",'1A'!AE$135)</f>
        <v>H 2.0x 40x80</v>
      </c>
      <c r="C231" s="302" t="s">
        <v>594</v>
      </c>
      <c r="D231" s="309" t="s">
        <v>133</v>
      </c>
      <c r="E231" s="303">
        <f t="shared" si="3"/>
        <v>0</v>
      </c>
      <c r="F231" s="433">
        <f>'1A'!$AR$144</f>
        <v>0</v>
      </c>
      <c r="G231" s="433">
        <f>'2A'!$AR$144</f>
        <v>0</v>
      </c>
      <c r="H231" s="433">
        <f>'3A'!$AR$144</f>
        <v>0</v>
      </c>
      <c r="I231" s="433">
        <f>'4A'!$AR$144</f>
        <v>0</v>
      </c>
      <c r="J231" s="433">
        <f>'5A'!$AR$144</f>
        <v>0</v>
      </c>
      <c r="K231" s="433">
        <f>'6A'!$AR$144</f>
        <v>0</v>
      </c>
      <c r="L231" s="433">
        <f>'7A'!$AR$144</f>
        <v>0</v>
      </c>
      <c r="M231" s="433">
        <f>'8A'!$AR$144</f>
        <v>0</v>
      </c>
      <c r="N231" s="433">
        <f>'9A'!$AR$144</f>
        <v>0</v>
      </c>
      <c r="O231" s="433">
        <f>'10A'!$AR$144</f>
        <v>0</v>
      </c>
      <c r="P231" s="433">
        <f>'11A'!$AR$144</f>
        <v>0</v>
      </c>
      <c r="Q231" s="433">
        <f>'12A'!$AR$144</f>
        <v>0</v>
      </c>
      <c r="R231" s="433">
        <f>'13A'!$AR$144</f>
        <v>0</v>
      </c>
      <c r="S231" s="433">
        <f>'14A'!$AR$144</f>
        <v>0</v>
      </c>
      <c r="T231" s="433">
        <f>'15A'!$AR$144</f>
        <v>0</v>
      </c>
      <c r="U231" s="433">
        <f>'16A'!$AR$144</f>
        <v>0</v>
      </c>
      <c r="V231" s="433">
        <f>'17A'!$AR$144</f>
        <v>0</v>
      </c>
      <c r="W231" s="433">
        <f>'18A'!$AR$144</f>
        <v>0</v>
      </c>
      <c r="X231" s="433">
        <f>'19A'!$AR$144</f>
        <v>0</v>
      </c>
      <c r="Y231" s="433">
        <f>'20A'!$AR$144</f>
        <v>0</v>
      </c>
      <c r="Z231" s="433">
        <f>'21A'!$AR$144</f>
        <v>0</v>
      </c>
      <c r="AA231" s="433">
        <f>'22A'!$AR$144</f>
        <v>0</v>
      </c>
      <c r="AB231" s="433">
        <f>'23A'!$AR$144</f>
        <v>0</v>
      </c>
      <c r="AC231" s="433">
        <f>'24A'!$AR$144</f>
        <v>0</v>
      </c>
      <c r="AD231" s="433">
        <f>'25A'!$AR$144</f>
        <v>0</v>
      </c>
      <c r="AE231" s="433">
        <f>'26A'!$AR$144</f>
        <v>0</v>
      </c>
      <c r="AF231" s="433">
        <f>'27A'!$AR$144</f>
        <v>0</v>
      </c>
      <c r="AG231" s="433">
        <f>'28A'!$AR$144</f>
        <v>0</v>
      </c>
      <c r="AH231" s="433">
        <f>'29A'!$AR$144</f>
        <v>0</v>
      </c>
      <c r="AI231" s="433">
        <f>'30A'!$AR$144</f>
        <v>0</v>
      </c>
    </row>
    <row r="232" spans="1:35" ht="17.399999999999999">
      <c r="A232" s="314"/>
      <c r="B232" s="312" t="str">
        <f>CONCATENATE("H 2.0x ",'1A'!AF$135)</f>
        <v>H 2.0x 50x100</v>
      </c>
      <c r="C232" s="302" t="s">
        <v>595</v>
      </c>
      <c r="D232" s="309" t="s">
        <v>133</v>
      </c>
      <c r="E232" s="303">
        <f t="shared" si="3"/>
        <v>0</v>
      </c>
      <c r="F232" s="433">
        <f>'1A'!$AS$144</f>
        <v>0</v>
      </c>
      <c r="G232" s="433">
        <f>'2A'!$AS$144</f>
        <v>0</v>
      </c>
      <c r="H232" s="433">
        <f>'3A'!$AS$144</f>
        <v>0</v>
      </c>
      <c r="I232" s="433">
        <f>'4A'!$AS$144</f>
        <v>0</v>
      </c>
      <c r="J232" s="433">
        <f>'5A'!$AS$144</f>
        <v>0</v>
      </c>
      <c r="K232" s="433">
        <f>'6A'!$AS$144</f>
        <v>0</v>
      </c>
      <c r="L232" s="433">
        <f>'7A'!$AS$144</f>
        <v>0</v>
      </c>
      <c r="M232" s="433">
        <f>'8A'!$AS$144</f>
        <v>0</v>
      </c>
      <c r="N232" s="433">
        <f>'9A'!$AS$144</f>
        <v>0</v>
      </c>
      <c r="O232" s="433">
        <f>'10A'!$AS$144</f>
        <v>0</v>
      </c>
      <c r="P232" s="433">
        <f>'11A'!$AS$144</f>
        <v>0</v>
      </c>
      <c r="Q232" s="433">
        <f>'12A'!$AS$144</f>
        <v>0</v>
      </c>
      <c r="R232" s="433">
        <f>'13A'!$AS$144</f>
        <v>0</v>
      </c>
      <c r="S232" s="433">
        <f>'14A'!$AS$144</f>
        <v>0</v>
      </c>
      <c r="T232" s="433">
        <f>'15A'!$AS$144</f>
        <v>0</v>
      </c>
      <c r="U232" s="433">
        <f>'16A'!$AS$144</f>
        <v>0</v>
      </c>
      <c r="V232" s="433">
        <f>'17A'!$AS$144</f>
        <v>0</v>
      </c>
      <c r="W232" s="433">
        <f>'18A'!$AS$144</f>
        <v>0</v>
      </c>
      <c r="X232" s="433">
        <f>'19A'!$AS$144</f>
        <v>0</v>
      </c>
      <c r="Y232" s="433">
        <f>'20A'!$AS$144</f>
        <v>0</v>
      </c>
      <c r="Z232" s="433">
        <f>'21A'!$AS$144</f>
        <v>0</v>
      </c>
      <c r="AA232" s="433">
        <f>'22A'!$AS$144</f>
        <v>0</v>
      </c>
      <c r="AB232" s="433">
        <f>'23A'!$AS$144</f>
        <v>0</v>
      </c>
      <c r="AC232" s="433">
        <f>'24A'!$AS$144</f>
        <v>0</v>
      </c>
      <c r="AD232" s="433">
        <f>'25A'!$AS$144</f>
        <v>0</v>
      </c>
      <c r="AE232" s="433">
        <f>'26A'!$AS$144</f>
        <v>0</v>
      </c>
      <c r="AF232" s="433">
        <f>'27A'!$AS$144</f>
        <v>0</v>
      </c>
      <c r="AG232" s="433">
        <f>'28A'!$AS$144</f>
        <v>0</v>
      </c>
      <c r="AH232" s="433">
        <f>'29A'!$AS$144</f>
        <v>0</v>
      </c>
      <c r="AI232" s="433">
        <f>'30A'!$AS$144</f>
        <v>0</v>
      </c>
    </row>
    <row r="233" spans="1:35" ht="17.399999999999999">
      <c r="A233" s="314"/>
      <c r="B233" s="312" t="str">
        <f>CONCATENATE("H 2.0x ",'1A'!AG$135)</f>
        <v xml:space="preserve">H 2.0x </v>
      </c>
      <c r="C233" s="302" t="s">
        <v>596</v>
      </c>
      <c r="D233" s="309" t="s">
        <v>133</v>
      </c>
      <c r="E233" s="303">
        <f t="shared" si="3"/>
        <v>0</v>
      </c>
      <c r="F233" s="433">
        <f>'1A'!$AT$144</f>
        <v>0</v>
      </c>
      <c r="G233" s="433">
        <f>'2A'!$AT$144</f>
        <v>0</v>
      </c>
      <c r="H233" s="433">
        <f>'3A'!$AT$144</f>
        <v>0</v>
      </c>
      <c r="I233" s="433">
        <f>'4A'!$AT$144</f>
        <v>0</v>
      </c>
      <c r="J233" s="433">
        <f>'5A'!$AT$144</f>
        <v>0</v>
      </c>
      <c r="K233" s="433">
        <f>'6A'!$AT$144</f>
        <v>0</v>
      </c>
      <c r="L233" s="433">
        <f>'7A'!$AT$144</f>
        <v>0</v>
      </c>
      <c r="M233" s="433">
        <f>'8A'!$AT$144</f>
        <v>0</v>
      </c>
      <c r="N233" s="433">
        <f>'9A'!$AT$144</f>
        <v>0</v>
      </c>
      <c r="O233" s="433">
        <f>'10A'!$AT$144</f>
        <v>0</v>
      </c>
      <c r="P233" s="433">
        <f>'11A'!$AT$144</f>
        <v>0</v>
      </c>
      <c r="Q233" s="433">
        <f>'12A'!$AT$144</f>
        <v>0</v>
      </c>
      <c r="R233" s="433">
        <f>'13A'!$AT$144</f>
        <v>0</v>
      </c>
      <c r="S233" s="433">
        <f>'14A'!$AT$144</f>
        <v>0</v>
      </c>
      <c r="T233" s="433">
        <f>'15A'!$AT$144</f>
        <v>0</v>
      </c>
      <c r="U233" s="433">
        <f>'16A'!$AT$144</f>
        <v>0</v>
      </c>
      <c r="V233" s="433">
        <f>'17A'!$AT$144</f>
        <v>0</v>
      </c>
      <c r="W233" s="433">
        <f>'18A'!$AT$144</f>
        <v>0</v>
      </c>
      <c r="X233" s="433">
        <f>'19A'!$AT$144</f>
        <v>0</v>
      </c>
      <c r="Y233" s="433">
        <f>'20A'!$AT$144</f>
        <v>0</v>
      </c>
      <c r="Z233" s="433">
        <f>'21A'!$AT$144</f>
        <v>0</v>
      </c>
      <c r="AA233" s="433">
        <f>'22A'!$AT$144</f>
        <v>0</v>
      </c>
      <c r="AB233" s="433">
        <f>'23A'!$AT$144</f>
        <v>0</v>
      </c>
      <c r="AC233" s="433">
        <f>'24A'!$AT$144</f>
        <v>0</v>
      </c>
      <c r="AD233" s="433">
        <f>'25A'!$AT$144</f>
        <v>0</v>
      </c>
      <c r="AE233" s="433">
        <f>'26A'!$AT$144</f>
        <v>0</v>
      </c>
      <c r="AF233" s="433">
        <f>'27A'!$AT$144</f>
        <v>0</v>
      </c>
      <c r="AG233" s="433">
        <f>'28A'!$AT$144</f>
        <v>0</v>
      </c>
      <c r="AH233" s="433">
        <f>'29A'!$AT$144</f>
        <v>0</v>
      </c>
      <c r="AI233" s="433">
        <f>'30A'!$AT$144</f>
        <v>0</v>
      </c>
    </row>
    <row r="234" spans="1:35" ht="17.399999999999999">
      <c r="A234" s="314"/>
      <c r="B234" s="312" t="str">
        <f>CONCATENATE("H 2.0x ",'1A'!AH$135)</f>
        <v xml:space="preserve">H 2.0x </v>
      </c>
      <c r="C234" s="302" t="s">
        <v>597</v>
      </c>
      <c r="D234" s="309" t="s">
        <v>133</v>
      </c>
      <c r="E234" s="303">
        <f t="shared" si="3"/>
        <v>0</v>
      </c>
      <c r="F234" s="433">
        <f>'1A'!$AU$144</f>
        <v>0</v>
      </c>
      <c r="G234" s="433">
        <f>'2A'!$AU$144</f>
        <v>0</v>
      </c>
      <c r="H234" s="433">
        <f>'3A'!$AU$144</f>
        <v>0</v>
      </c>
      <c r="I234" s="433">
        <f>'4A'!$AU$144</f>
        <v>0</v>
      </c>
      <c r="J234" s="433">
        <f>'5A'!$AU$144</f>
        <v>0</v>
      </c>
      <c r="K234" s="433">
        <f>'6A'!$AU$144</f>
        <v>0</v>
      </c>
      <c r="L234" s="433">
        <f>'7A'!$AU$144</f>
        <v>0</v>
      </c>
      <c r="M234" s="433">
        <f>'8A'!$AU$144</f>
        <v>0</v>
      </c>
      <c r="N234" s="433">
        <f>'9A'!$AU$144</f>
        <v>0</v>
      </c>
      <c r="O234" s="433">
        <f>'10A'!$AU$144</f>
        <v>0</v>
      </c>
      <c r="P234" s="433">
        <f>'11A'!$AU$144</f>
        <v>0</v>
      </c>
      <c r="Q234" s="433">
        <f>'12A'!$AU$144</f>
        <v>0</v>
      </c>
      <c r="R234" s="433">
        <f>'13A'!$AU$144</f>
        <v>0</v>
      </c>
      <c r="S234" s="433">
        <f>'14A'!$AU$144</f>
        <v>0</v>
      </c>
      <c r="T234" s="433">
        <f>'15A'!$AU$144</f>
        <v>0</v>
      </c>
      <c r="U234" s="433">
        <f>'16A'!$AU$144</f>
        <v>0</v>
      </c>
      <c r="V234" s="433">
        <f>'17A'!$AU$144</f>
        <v>0</v>
      </c>
      <c r="W234" s="433">
        <f>'18A'!$AU$144</f>
        <v>0</v>
      </c>
      <c r="X234" s="433">
        <f>'19A'!$AU$144</f>
        <v>0</v>
      </c>
      <c r="Y234" s="433">
        <f>'20A'!$AU$144</f>
        <v>0</v>
      </c>
      <c r="Z234" s="433">
        <f>'21A'!$AU$144</f>
        <v>0</v>
      </c>
      <c r="AA234" s="433">
        <f>'22A'!$AU$144</f>
        <v>0</v>
      </c>
      <c r="AB234" s="433">
        <f>'23A'!$AU$144</f>
        <v>0</v>
      </c>
      <c r="AC234" s="433">
        <f>'24A'!$AU$144</f>
        <v>0</v>
      </c>
      <c r="AD234" s="433">
        <f>'25A'!$AU$144</f>
        <v>0</v>
      </c>
      <c r="AE234" s="433">
        <f>'26A'!$AU$144</f>
        <v>0</v>
      </c>
      <c r="AF234" s="433">
        <f>'27A'!$AU$144</f>
        <v>0</v>
      </c>
      <c r="AG234" s="433">
        <f>'28A'!$AU$144</f>
        <v>0</v>
      </c>
      <c r="AH234" s="433">
        <f>'29A'!$AU$144</f>
        <v>0</v>
      </c>
      <c r="AI234" s="433">
        <f>'30A'!$AU$144</f>
        <v>0</v>
      </c>
    </row>
    <row r="235" spans="1:35" ht="17.399999999999999">
      <c r="A235" s="314"/>
      <c r="B235" s="312" t="str">
        <f>CONCATENATE("2 ly rộng ",'1A'!AA$145)</f>
        <v>2 ly rộng 20</v>
      </c>
      <c r="C235" s="302" t="s">
        <v>598</v>
      </c>
      <c r="D235" s="309" t="s">
        <v>259</v>
      </c>
      <c r="E235" s="303">
        <f t="shared" si="3"/>
        <v>0</v>
      </c>
      <c r="F235" s="433">
        <f>'1A'!$Y$146</f>
        <v>0</v>
      </c>
      <c r="G235" s="433">
        <f>'2A'!$Y$146</f>
        <v>0</v>
      </c>
      <c r="H235" s="433">
        <f>'3A'!$Y$146</f>
        <v>0</v>
      </c>
      <c r="I235" s="433">
        <f>'4A'!$Y$146</f>
        <v>0</v>
      </c>
      <c r="J235" s="433">
        <f>'5A'!$Y$146</f>
        <v>0</v>
      </c>
      <c r="K235" s="433">
        <f>'6A'!$Y$146</f>
        <v>0</v>
      </c>
      <c r="L235" s="433">
        <f>'7A'!$Y$146</f>
        <v>0</v>
      </c>
      <c r="M235" s="433">
        <f>'8A'!$Y$146</f>
        <v>0</v>
      </c>
      <c r="N235" s="433">
        <f>'9A'!$Y$146</f>
        <v>0</v>
      </c>
      <c r="O235" s="433">
        <f>'10A'!$Y$146</f>
        <v>0</v>
      </c>
      <c r="P235" s="433">
        <f>'11A'!$Y$146</f>
        <v>0</v>
      </c>
      <c r="Q235" s="433">
        <f>'12A'!$Y$146</f>
        <v>0</v>
      </c>
      <c r="R235" s="433">
        <f>'13A'!$Y$146</f>
        <v>0</v>
      </c>
      <c r="S235" s="433">
        <f>'14A'!$Y$146</f>
        <v>0</v>
      </c>
      <c r="T235" s="433">
        <f>'15A'!$Y$146</f>
        <v>0</v>
      </c>
      <c r="U235" s="433">
        <f>'16A'!$Y$146</f>
        <v>0</v>
      </c>
      <c r="V235" s="433">
        <f>'17A'!$Y$146</f>
        <v>0</v>
      </c>
      <c r="W235" s="433">
        <f>'18A'!$Y$146</f>
        <v>0</v>
      </c>
      <c r="X235" s="433">
        <f>'19A'!$Y$146</f>
        <v>0</v>
      </c>
      <c r="Y235" s="433">
        <f>'20A'!$Y$146</f>
        <v>0</v>
      </c>
      <c r="Z235" s="433">
        <f>'21A'!$Y$146</f>
        <v>0</v>
      </c>
      <c r="AA235" s="433">
        <f>'22A'!$Y$146</f>
        <v>0</v>
      </c>
      <c r="AB235" s="433">
        <f>'23A'!$Y$146</f>
        <v>0</v>
      </c>
      <c r="AC235" s="433">
        <f>'24A'!$Y$146</f>
        <v>0</v>
      </c>
      <c r="AD235" s="433">
        <f>'25A'!$Y$146</f>
        <v>0</v>
      </c>
      <c r="AE235" s="433">
        <f>'26A'!$Y$146</f>
        <v>0</v>
      </c>
      <c r="AF235" s="433">
        <f>'27A'!$Y$146</f>
        <v>0</v>
      </c>
      <c r="AG235" s="433">
        <f>'28A'!$Y$146</f>
        <v>0</v>
      </c>
      <c r="AH235" s="433">
        <f>'29A'!$Y$146</f>
        <v>0</v>
      </c>
      <c r="AI235" s="433">
        <f>'30A'!$Y$146</f>
        <v>0</v>
      </c>
    </row>
    <row r="236" spans="1:35" ht="17.399999999999999">
      <c r="A236" s="314"/>
      <c r="B236" s="312" t="str">
        <f>CONCATENATE("2 ly rộng ",'1A'!AB$145)</f>
        <v>2 ly rộng 25</v>
      </c>
      <c r="C236" s="302" t="s">
        <v>599</v>
      </c>
      <c r="D236" s="309" t="s">
        <v>259</v>
      </c>
      <c r="E236" s="303">
        <f t="shared" si="3"/>
        <v>0</v>
      </c>
      <c r="F236" s="433">
        <f>'1A'!$Z$146</f>
        <v>0</v>
      </c>
      <c r="G236" s="433">
        <f>'2A'!$Z$146</f>
        <v>0</v>
      </c>
      <c r="H236" s="433">
        <f>'3A'!$Z$146</f>
        <v>0</v>
      </c>
      <c r="I236" s="433">
        <f>'4A'!$Z$146</f>
        <v>0</v>
      </c>
      <c r="J236" s="433">
        <f>'5A'!$Z$146</f>
        <v>0</v>
      </c>
      <c r="K236" s="433">
        <f>'6A'!$Z$146</f>
        <v>0</v>
      </c>
      <c r="L236" s="433">
        <f>'7A'!$Z$146</f>
        <v>0</v>
      </c>
      <c r="M236" s="433">
        <f>'8A'!$Z$146</f>
        <v>0</v>
      </c>
      <c r="N236" s="433">
        <f>'9A'!$Z$146</f>
        <v>0</v>
      </c>
      <c r="O236" s="433">
        <f>'10A'!$Z$146</f>
        <v>0</v>
      </c>
      <c r="P236" s="433">
        <f>'11A'!$Z$146</f>
        <v>0</v>
      </c>
      <c r="Q236" s="433">
        <f>'12A'!$Z$146</f>
        <v>0</v>
      </c>
      <c r="R236" s="433">
        <f>'13A'!$Z$146</f>
        <v>0</v>
      </c>
      <c r="S236" s="433">
        <f>'14A'!$Z$146</f>
        <v>0</v>
      </c>
      <c r="T236" s="433">
        <f>'15A'!$Z$146</f>
        <v>0</v>
      </c>
      <c r="U236" s="433">
        <f>'16A'!$Z$146</f>
        <v>0</v>
      </c>
      <c r="V236" s="433">
        <f>'17A'!$Z$146</f>
        <v>0</v>
      </c>
      <c r="W236" s="433">
        <f>'18A'!$Z$146</f>
        <v>0</v>
      </c>
      <c r="X236" s="433">
        <f>'19A'!$Z$146</f>
        <v>0</v>
      </c>
      <c r="Y236" s="433">
        <f>'20A'!$Z$146</f>
        <v>0</v>
      </c>
      <c r="Z236" s="433">
        <f>'21A'!$Z$146</f>
        <v>0</v>
      </c>
      <c r="AA236" s="433">
        <f>'22A'!$Z$146</f>
        <v>0</v>
      </c>
      <c r="AB236" s="433">
        <f>'23A'!$Z$146</f>
        <v>0</v>
      </c>
      <c r="AC236" s="433">
        <f>'24A'!$Z$146</f>
        <v>0</v>
      </c>
      <c r="AD236" s="433">
        <f>'25A'!$Z$146</f>
        <v>0</v>
      </c>
      <c r="AE236" s="433">
        <f>'26A'!$Z$146</f>
        <v>0</v>
      </c>
      <c r="AF236" s="433">
        <f>'27A'!$Z$146</f>
        <v>0</v>
      </c>
      <c r="AG236" s="433">
        <f>'28A'!$Z$146</f>
        <v>0</v>
      </c>
      <c r="AH236" s="433">
        <f>'29A'!$Z$146</f>
        <v>0</v>
      </c>
      <c r="AI236" s="433">
        <f>'30A'!$Z$146</f>
        <v>0</v>
      </c>
    </row>
    <row r="237" spans="1:35" ht="17.399999999999999">
      <c r="A237" s="314"/>
      <c r="B237" s="312" t="str">
        <f>CONCATENATE("2 ly rộng ",'1A'!AC$145)</f>
        <v>2 ly rộng 30</v>
      </c>
      <c r="C237" s="302" t="s">
        <v>258</v>
      </c>
      <c r="D237" s="309" t="s">
        <v>259</v>
      </c>
      <c r="E237" s="303">
        <f t="shared" si="3"/>
        <v>0</v>
      </c>
      <c r="F237" s="433">
        <f>'1A'!$AA$146</f>
        <v>0</v>
      </c>
      <c r="G237" s="433">
        <f>'2A'!$AA$146</f>
        <v>0</v>
      </c>
      <c r="H237" s="433">
        <f>'3A'!$AA$146</f>
        <v>0</v>
      </c>
      <c r="I237" s="433">
        <f>'4A'!$AA$146</f>
        <v>0</v>
      </c>
      <c r="J237" s="433">
        <f>'5A'!$AA$146</f>
        <v>0</v>
      </c>
      <c r="K237" s="433">
        <f>'6A'!$AA$146</f>
        <v>0</v>
      </c>
      <c r="L237" s="433">
        <f>'7A'!$AA$146</f>
        <v>0</v>
      </c>
      <c r="M237" s="433">
        <f>'8A'!$AA$146</f>
        <v>0</v>
      </c>
      <c r="N237" s="433">
        <f>'9A'!$AA$146</f>
        <v>0</v>
      </c>
      <c r="O237" s="433">
        <f>'10A'!$AA$146</f>
        <v>0</v>
      </c>
      <c r="P237" s="433">
        <f>'11A'!$AA$146</f>
        <v>0</v>
      </c>
      <c r="Q237" s="433">
        <f>'12A'!$AA$146</f>
        <v>0</v>
      </c>
      <c r="R237" s="433">
        <f>'13A'!$AA$146</f>
        <v>0</v>
      </c>
      <c r="S237" s="433">
        <f>'14A'!$AA$146</f>
        <v>0</v>
      </c>
      <c r="T237" s="433">
        <f>'15A'!$AA$146</f>
        <v>0</v>
      </c>
      <c r="U237" s="433">
        <f>'16A'!$AA$146</f>
        <v>0</v>
      </c>
      <c r="V237" s="433">
        <f>'17A'!$AA$146</f>
        <v>0</v>
      </c>
      <c r="W237" s="433">
        <f>'18A'!$AA$146</f>
        <v>0</v>
      </c>
      <c r="X237" s="433">
        <f>'19A'!$AA$146</f>
        <v>0</v>
      </c>
      <c r="Y237" s="433">
        <f>'20A'!$AA$146</f>
        <v>0</v>
      </c>
      <c r="Z237" s="433">
        <f>'21A'!$AA$146</f>
        <v>0</v>
      </c>
      <c r="AA237" s="433">
        <f>'22A'!$AA$146</f>
        <v>0</v>
      </c>
      <c r="AB237" s="433">
        <f>'23A'!$AA$146</f>
        <v>0</v>
      </c>
      <c r="AC237" s="433">
        <f>'24A'!$AA$146</f>
        <v>0</v>
      </c>
      <c r="AD237" s="433">
        <f>'25A'!$AA$146</f>
        <v>0</v>
      </c>
      <c r="AE237" s="433">
        <f>'26A'!$AA$146</f>
        <v>0</v>
      </c>
      <c r="AF237" s="433">
        <f>'27A'!$AA$146</f>
        <v>0</v>
      </c>
      <c r="AG237" s="433">
        <f>'28A'!$AA$146</f>
        <v>0</v>
      </c>
      <c r="AH237" s="433">
        <f>'29A'!$AA$146</f>
        <v>0</v>
      </c>
      <c r="AI237" s="433">
        <f>'30A'!$AA$146</f>
        <v>0</v>
      </c>
    </row>
    <row r="238" spans="1:35" ht="17.399999999999999">
      <c r="A238" s="314"/>
      <c r="B238" s="312" t="str">
        <f>CONCATENATE("2 ly rộng ",'1A'!AD$145)</f>
        <v>2 ly rộng 35</v>
      </c>
      <c r="C238" s="302" t="s">
        <v>600</v>
      </c>
      <c r="D238" s="309" t="s">
        <v>259</v>
      </c>
      <c r="E238" s="303">
        <f t="shared" si="3"/>
        <v>0</v>
      </c>
      <c r="F238" s="433">
        <f>'1A'!$AB$146</f>
        <v>0</v>
      </c>
      <c r="G238" s="433">
        <f>'2A'!$AB$146</f>
        <v>0</v>
      </c>
      <c r="H238" s="433">
        <f>'3A'!$AB$146</f>
        <v>0</v>
      </c>
      <c r="I238" s="433">
        <f>'4A'!$AB$146</f>
        <v>0</v>
      </c>
      <c r="J238" s="433">
        <f>'5A'!$AB$146</f>
        <v>0</v>
      </c>
      <c r="K238" s="433">
        <f>'6A'!$AB$146</f>
        <v>0</v>
      </c>
      <c r="L238" s="433">
        <f>'7A'!$AB$146</f>
        <v>0</v>
      </c>
      <c r="M238" s="433">
        <f>'8A'!$AB$146</f>
        <v>0</v>
      </c>
      <c r="N238" s="433">
        <f>'9A'!$AB$146</f>
        <v>0</v>
      </c>
      <c r="O238" s="433">
        <f>'10A'!$AB$146</f>
        <v>0</v>
      </c>
      <c r="P238" s="433">
        <f>'11A'!$AB$146</f>
        <v>0</v>
      </c>
      <c r="Q238" s="433">
        <f>'12A'!$AB$146</f>
        <v>0</v>
      </c>
      <c r="R238" s="433">
        <f>'13A'!$AB$146</f>
        <v>0</v>
      </c>
      <c r="S238" s="433">
        <f>'14A'!$AB$146</f>
        <v>0</v>
      </c>
      <c r="T238" s="433">
        <f>'15A'!$AB$146</f>
        <v>0</v>
      </c>
      <c r="U238" s="433">
        <f>'16A'!$AB$146</f>
        <v>0</v>
      </c>
      <c r="V238" s="433">
        <f>'17A'!$AB$146</f>
        <v>0</v>
      </c>
      <c r="W238" s="433">
        <f>'18A'!$AB$146</f>
        <v>0</v>
      </c>
      <c r="X238" s="433">
        <f>'19A'!$AB$146</f>
        <v>0</v>
      </c>
      <c r="Y238" s="433">
        <f>'20A'!$AB$146</f>
        <v>0</v>
      </c>
      <c r="Z238" s="433">
        <f>'21A'!$AB$146</f>
        <v>0</v>
      </c>
      <c r="AA238" s="433">
        <f>'22A'!$AB$146</f>
        <v>0</v>
      </c>
      <c r="AB238" s="433">
        <f>'23A'!$AB$146</f>
        <v>0</v>
      </c>
      <c r="AC238" s="433">
        <f>'24A'!$AB$146</f>
        <v>0</v>
      </c>
      <c r="AD238" s="433">
        <f>'25A'!$AB$146</f>
        <v>0</v>
      </c>
      <c r="AE238" s="433">
        <f>'26A'!$AB$146</f>
        <v>0</v>
      </c>
      <c r="AF238" s="433">
        <f>'27A'!$AB$146</f>
        <v>0</v>
      </c>
      <c r="AG238" s="433">
        <f>'28A'!$AB$146</f>
        <v>0</v>
      </c>
      <c r="AH238" s="433">
        <f>'29A'!$AB$146</f>
        <v>0</v>
      </c>
      <c r="AI238" s="433">
        <f>'30A'!$AB$146</f>
        <v>0</v>
      </c>
    </row>
    <row r="239" spans="1:35" ht="17.399999999999999">
      <c r="A239" s="314"/>
      <c r="B239" s="312" t="str">
        <f>CONCATENATE("2 ly rộng ",'1A'!AE$145)</f>
        <v>2 ly rộng 40</v>
      </c>
      <c r="C239" s="302" t="s">
        <v>601</v>
      </c>
      <c r="D239" s="309" t="s">
        <v>259</v>
      </c>
      <c r="E239" s="303">
        <f t="shared" si="3"/>
        <v>0</v>
      </c>
      <c r="F239" s="433">
        <f>'1A'!$AC$146</f>
        <v>0</v>
      </c>
      <c r="G239" s="433">
        <f>'2A'!$AC$146</f>
        <v>0</v>
      </c>
      <c r="H239" s="433">
        <f>'3A'!$AC$146</f>
        <v>0</v>
      </c>
      <c r="I239" s="433">
        <f>'4A'!$AC$146</f>
        <v>0</v>
      </c>
      <c r="J239" s="433">
        <f>'5A'!$AC$146</f>
        <v>0</v>
      </c>
      <c r="K239" s="433">
        <f>'6A'!$AC$146</f>
        <v>0</v>
      </c>
      <c r="L239" s="433">
        <f>'7A'!$AC$146</f>
        <v>0</v>
      </c>
      <c r="M239" s="433">
        <f>'8A'!$AC$146</f>
        <v>0</v>
      </c>
      <c r="N239" s="433">
        <f>'9A'!$AC$146</f>
        <v>0</v>
      </c>
      <c r="O239" s="433">
        <f>'10A'!$AC$146</f>
        <v>0</v>
      </c>
      <c r="P239" s="433">
        <f>'11A'!$AC$146</f>
        <v>0</v>
      </c>
      <c r="Q239" s="433">
        <f>'12A'!$AC$146</f>
        <v>0</v>
      </c>
      <c r="R239" s="433">
        <f>'13A'!$AC$146</f>
        <v>0</v>
      </c>
      <c r="S239" s="433">
        <f>'14A'!$AC$146</f>
        <v>0</v>
      </c>
      <c r="T239" s="433">
        <f>'15A'!$AC$146</f>
        <v>0</v>
      </c>
      <c r="U239" s="433">
        <f>'16A'!$AC$146</f>
        <v>0</v>
      </c>
      <c r="V239" s="433">
        <f>'17A'!$AC$146</f>
        <v>0</v>
      </c>
      <c r="W239" s="433">
        <f>'18A'!$AC$146</f>
        <v>0</v>
      </c>
      <c r="X239" s="433">
        <f>'19A'!$AC$146</f>
        <v>0</v>
      </c>
      <c r="Y239" s="433">
        <f>'20A'!$AC$146</f>
        <v>0</v>
      </c>
      <c r="Z239" s="433">
        <f>'21A'!$AC$146</f>
        <v>0</v>
      </c>
      <c r="AA239" s="433">
        <f>'22A'!$AC$146</f>
        <v>0</v>
      </c>
      <c r="AB239" s="433">
        <f>'23A'!$AC$146</f>
        <v>0</v>
      </c>
      <c r="AC239" s="433">
        <f>'24A'!$AC$146</f>
        <v>0</v>
      </c>
      <c r="AD239" s="433">
        <f>'25A'!$AC$146</f>
        <v>0</v>
      </c>
      <c r="AE239" s="433">
        <f>'26A'!$AC$146</f>
        <v>0</v>
      </c>
      <c r="AF239" s="433">
        <f>'27A'!$AC$146</f>
        <v>0</v>
      </c>
      <c r="AG239" s="433">
        <f>'28A'!$AC$146</f>
        <v>0</v>
      </c>
      <c r="AH239" s="433">
        <f>'29A'!$AC$146</f>
        <v>0</v>
      </c>
      <c r="AI239" s="433">
        <f>'30A'!$AC$146</f>
        <v>0</v>
      </c>
    </row>
    <row r="240" spans="1:35" ht="17.399999999999999">
      <c r="A240" s="314"/>
      <c r="B240" s="312" t="str">
        <f>CONCATENATE("2 ly rộng ",'1A'!AF$145)</f>
        <v>2 ly rộng 50</v>
      </c>
      <c r="C240" s="302" t="s">
        <v>602</v>
      </c>
      <c r="D240" s="309" t="s">
        <v>259</v>
      </c>
      <c r="E240" s="303">
        <f t="shared" si="3"/>
        <v>0</v>
      </c>
      <c r="F240" s="433">
        <f>'1A'!$AD$146</f>
        <v>0</v>
      </c>
      <c r="G240" s="433">
        <f>'2A'!$AD$146</f>
        <v>0</v>
      </c>
      <c r="H240" s="433">
        <f>'3A'!$AD$146</f>
        <v>0</v>
      </c>
      <c r="I240" s="433">
        <f>'4A'!$AD$146</f>
        <v>0</v>
      </c>
      <c r="J240" s="433">
        <f>'5A'!$AD$146</f>
        <v>0</v>
      </c>
      <c r="K240" s="433">
        <f>'6A'!$AD$146</f>
        <v>0</v>
      </c>
      <c r="L240" s="433">
        <f>'7A'!$AD$146</f>
        <v>0</v>
      </c>
      <c r="M240" s="433">
        <f>'8A'!$AD$146</f>
        <v>0</v>
      </c>
      <c r="N240" s="433">
        <f>'9A'!$AD$146</f>
        <v>0</v>
      </c>
      <c r="O240" s="433">
        <f>'10A'!$AD$146</f>
        <v>0</v>
      </c>
      <c r="P240" s="433">
        <f>'11A'!$AD$146</f>
        <v>0</v>
      </c>
      <c r="Q240" s="433">
        <f>'12A'!$AD$146</f>
        <v>0</v>
      </c>
      <c r="R240" s="433">
        <f>'13A'!$AD$146</f>
        <v>0</v>
      </c>
      <c r="S240" s="433">
        <f>'14A'!$AD$146</f>
        <v>0</v>
      </c>
      <c r="T240" s="433">
        <f>'15A'!$AD$146</f>
        <v>0</v>
      </c>
      <c r="U240" s="433">
        <f>'16A'!$AD$146</f>
        <v>0</v>
      </c>
      <c r="V240" s="433">
        <f>'17A'!$AD$146</f>
        <v>0</v>
      </c>
      <c r="W240" s="433">
        <f>'18A'!$AD$146</f>
        <v>0</v>
      </c>
      <c r="X240" s="433">
        <f>'19A'!$AD$146</f>
        <v>0</v>
      </c>
      <c r="Y240" s="433">
        <f>'20A'!$AD$146</f>
        <v>0</v>
      </c>
      <c r="Z240" s="433">
        <f>'21A'!$AD$146</f>
        <v>0</v>
      </c>
      <c r="AA240" s="433">
        <f>'22A'!$AD$146</f>
        <v>0</v>
      </c>
      <c r="AB240" s="433">
        <f>'23A'!$AD$146</f>
        <v>0</v>
      </c>
      <c r="AC240" s="433">
        <f>'24A'!$AD$146</f>
        <v>0</v>
      </c>
      <c r="AD240" s="433">
        <f>'25A'!$AD$146</f>
        <v>0</v>
      </c>
      <c r="AE240" s="433">
        <f>'26A'!$AD$146</f>
        <v>0</v>
      </c>
      <c r="AF240" s="433">
        <f>'27A'!$AD$146</f>
        <v>0</v>
      </c>
      <c r="AG240" s="433">
        <f>'28A'!$AD$146</f>
        <v>0</v>
      </c>
      <c r="AH240" s="433">
        <f>'29A'!$AD$146</f>
        <v>0</v>
      </c>
      <c r="AI240" s="433">
        <f>'30A'!$AD$146</f>
        <v>0</v>
      </c>
    </row>
    <row r="241" spans="1:35" ht="17.399999999999999">
      <c r="A241" s="314"/>
      <c r="B241" s="312" t="str">
        <f>CONCATENATE("2 ly rộng ",'1A'!AG$145)</f>
        <v>2 ly rộng 55</v>
      </c>
      <c r="C241" s="302" t="s">
        <v>260</v>
      </c>
      <c r="D241" s="309" t="s">
        <v>259</v>
      </c>
      <c r="E241" s="303">
        <f t="shared" si="3"/>
        <v>0</v>
      </c>
      <c r="F241" s="433">
        <f>'1A'!$AE$146</f>
        <v>0</v>
      </c>
      <c r="G241" s="433">
        <f>'2A'!$AE$146</f>
        <v>0</v>
      </c>
      <c r="H241" s="433">
        <f>'3A'!$AE$146</f>
        <v>0</v>
      </c>
      <c r="I241" s="433">
        <f>'4A'!$AE$146</f>
        <v>0</v>
      </c>
      <c r="J241" s="433">
        <f>'5A'!$AE$146</f>
        <v>0</v>
      </c>
      <c r="K241" s="433">
        <f>'6A'!$AE$146</f>
        <v>0</v>
      </c>
      <c r="L241" s="433">
        <f>'7A'!$AE$146</f>
        <v>0</v>
      </c>
      <c r="M241" s="433">
        <f>'8A'!$AE$146</f>
        <v>0</v>
      </c>
      <c r="N241" s="433">
        <f>'9A'!$AE$146</f>
        <v>0</v>
      </c>
      <c r="O241" s="433">
        <f>'10A'!$AE$146</f>
        <v>0</v>
      </c>
      <c r="P241" s="433">
        <f>'11A'!$AE$146</f>
        <v>0</v>
      </c>
      <c r="Q241" s="433">
        <f>'12A'!$AE$146</f>
        <v>0</v>
      </c>
      <c r="R241" s="433">
        <f>'13A'!$AE$146</f>
        <v>0</v>
      </c>
      <c r="S241" s="433">
        <f>'14A'!$AE$146</f>
        <v>0</v>
      </c>
      <c r="T241" s="433">
        <f>'15A'!$AE$146</f>
        <v>0</v>
      </c>
      <c r="U241" s="433">
        <f>'16A'!$AE$146</f>
        <v>0</v>
      </c>
      <c r="V241" s="433">
        <f>'17A'!$AE$146</f>
        <v>0</v>
      </c>
      <c r="W241" s="433">
        <f>'18A'!$AE$146</f>
        <v>0</v>
      </c>
      <c r="X241" s="433">
        <f>'19A'!$AE$146</f>
        <v>0</v>
      </c>
      <c r="Y241" s="433">
        <f>'20A'!$AE$146</f>
        <v>0</v>
      </c>
      <c r="Z241" s="433">
        <f>'21A'!$AE$146</f>
        <v>0</v>
      </c>
      <c r="AA241" s="433">
        <f>'22A'!$AE$146</f>
        <v>0</v>
      </c>
      <c r="AB241" s="433">
        <f>'23A'!$AE$146</f>
        <v>0</v>
      </c>
      <c r="AC241" s="433">
        <f>'24A'!$AE$146</f>
        <v>0</v>
      </c>
      <c r="AD241" s="433">
        <f>'25A'!$AE$146</f>
        <v>0</v>
      </c>
      <c r="AE241" s="433">
        <f>'26A'!$AE$146</f>
        <v>0</v>
      </c>
      <c r="AF241" s="433">
        <f>'27A'!$AE$146</f>
        <v>0</v>
      </c>
      <c r="AG241" s="433">
        <f>'28A'!$AE$146</f>
        <v>0</v>
      </c>
      <c r="AH241" s="433">
        <f>'29A'!$AE$146</f>
        <v>0</v>
      </c>
      <c r="AI241" s="433">
        <f>'30A'!$AE$146</f>
        <v>0</v>
      </c>
    </row>
    <row r="242" spans="1:35" ht="17.399999999999999">
      <c r="A242" s="314"/>
      <c r="B242" s="312" t="str">
        <f>CONCATENATE("2 ly rộng ",'1A'!AH$145)</f>
        <v>2 ly rộng 60</v>
      </c>
      <c r="C242" s="302" t="s">
        <v>603</v>
      </c>
      <c r="D242" s="309" t="s">
        <v>259</v>
      </c>
      <c r="E242" s="303">
        <f t="shared" si="3"/>
        <v>0</v>
      </c>
      <c r="F242" s="433">
        <f>'1A'!$AF$146</f>
        <v>0</v>
      </c>
      <c r="G242" s="433">
        <f>'2A'!$AF$146</f>
        <v>0</v>
      </c>
      <c r="H242" s="433">
        <f>'3A'!$AF$146</f>
        <v>0</v>
      </c>
      <c r="I242" s="433">
        <f>'4A'!$AF$146</f>
        <v>0</v>
      </c>
      <c r="J242" s="433">
        <f>'5A'!$AF$146</f>
        <v>0</v>
      </c>
      <c r="K242" s="433">
        <f>'6A'!$AF$146</f>
        <v>0</v>
      </c>
      <c r="L242" s="433">
        <f>'7A'!$AF$146</f>
        <v>0</v>
      </c>
      <c r="M242" s="433">
        <f>'8A'!$AF$146</f>
        <v>0</v>
      </c>
      <c r="N242" s="433">
        <f>'9A'!$AF$146</f>
        <v>0</v>
      </c>
      <c r="O242" s="433">
        <f>'10A'!$AF$146</f>
        <v>0</v>
      </c>
      <c r="P242" s="433">
        <f>'11A'!$AF$146</f>
        <v>0</v>
      </c>
      <c r="Q242" s="433">
        <f>'12A'!$AF$146</f>
        <v>0</v>
      </c>
      <c r="R242" s="433">
        <f>'13A'!$AF$146</f>
        <v>0</v>
      </c>
      <c r="S242" s="433">
        <f>'14A'!$AF$146</f>
        <v>0</v>
      </c>
      <c r="T242" s="433">
        <f>'15A'!$AF$146</f>
        <v>0</v>
      </c>
      <c r="U242" s="433">
        <f>'16A'!$AF$146</f>
        <v>0</v>
      </c>
      <c r="V242" s="433">
        <f>'17A'!$AF$146</f>
        <v>0</v>
      </c>
      <c r="W242" s="433">
        <f>'18A'!$AF$146</f>
        <v>0</v>
      </c>
      <c r="X242" s="433">
        <f>'19A'!$AF$146</f>
        <v>0</v>
      </c>
      <c r="Y242" s="433">
        <f>'20A'!$AF$146</f>
        <v>0</v>
      </c>
      <c r="Z242" s="433">
        <f>'21A'!$AF$146</f>
        <v>0</v>
      </c>
      <c r="AA242" s="433">
        <f>'22A'!$AF$146</f>
        <v>0</v>
      </c>
      <c r="AB242" s="433">
        <f>'23A'!$AF$146</f>
        <v>0</v>
      </c>
      <c r="AC242" s="433">
        <f>'24A'!$AF$146</f>
        <v>0</v>
      </c>
      <c r="AD242" s="433">
        <f>'25A'!$AF$146</f>
        <v>0</v>
      </c>
      <c r="AE242" s="433">
        <f>'26A'!$AF$146</f>
        <v>0</v>
      </c>
      <c r="AF242" s="433">
        <f>'27A'!$AF$146</f>
        <v>0</v>
      </c>
      <c r="AG242" s="433">
        <f>'28A'!$AF$146</f>
        <v>0</v>
      </c>
      <c r="AH242" s="433">
        <f>'29A'!$AF$146</f>
        <v>0</v>
      </c>
      <c r="AI242" s="433">
        <f>'30A'!$AF$146</f>
        <v>0</v>
      </c>
    </row>
    <row r="243" spans="1:35" ht="17.399999999999999">
      <c r="A243" s="314"/>
      <c r="B243" s="312" t="str">
        <f>CONCATENATE("2 ly rộng ",'1A'!AI$145)</f>
        <v xml:space="preserve">2 ly rộng </v>
      </c>
      <c r="C243" s="302" t="s">
        <v>604</v>
      </c>
      <c r="D243" s="309" t="s">
        <v>259</v>
      </c>
      <c r="E243" s="303">
        <f t="shared" si="3"/>
        <v>0</v>
      </c>
      <c r="F243" s="433">
        <f>'1A'!$AG$146</f>
        <v>0</v>
      </c>
      <c r="G243" s="433">
        <f>'2A'!$AG$146</f>
        <v>0</v>
      </c>
      <c r="H243" s="433">
        <f>'3A'!$AG$146</f>
        <v>0</v>
      </c>
      <c r="I243" s="433">
        <f>'4A'!$AG$146</f>
        <v>0</v>
      </c>
      <c r="J243" s="433">
        <f>'5A'!$AG$146</f>
        <v>0</v>
      </c>
      <c r="K243" s="433">
        <f>'6A'!$AG$146</f>
        <v>0</v>
      </c>
      <c r="L243" s="433">
        <f>'7A'!$AG$146</f>
        <v>0</v>
      </c>
      <c r="M243" s="433">
        <f>'8A'!$AG$146</f>
        <v>0</v>
      </c>
      <c r="N243" s="433">
        <f>'9A'!$AG$146</f>
        <v>0</v>
      </c>
      <c r="O243" s="433">
        <f>'10A'!$AG$146</f>
        <v>0</v>
      </c>
      <c r="P243" s="433">
        <f>'11A'!$AG$146</f>
        <v>0</v>
      </c>
      <c r="Q243" s="433">
        <f>'12A'!$AG$146</f>
        <v>0</v>
      </c>
      <c r="R243" s="433">
        <f>'13A'!$AG$146</f>
        <v>0</v>
      </c>
      <c r="S243" s="433">
        <f>'14A'!$AG$146</f>
        <v>0</v>
      </c>
      <c r="T243" s="433">
        <f>'15A'!$AG$146</f>
        <v>0</v>
      </c>
      <c r="U243" s="433">
        <f>'16A'!$AG$146</f>
        <v>0</v>
      </c>
      <c r="V243" s="433">
        <f>'17A'!$AG$146</f>
        <v>0</v>
      </c>
      <c r="W243" s="433">
        <f>'18A'!$AG$146</f>
        <v>0</v>
      </c>
      <c r="X243" s="433">
        <f>'19A'!$AG$146</f>
        <v>0</v>
      </c>
      <c r="Y243" s="433">
        <f>'20A'!$AG$146</f>
        <v>0</v>
      </c>
      <c r="Z243" s="433">
        <f>'21A'!$AG$146</f>
        <v>0</v>
      </c>
      <c r="AA243" s="433">
        <f>'22A'!$AG$146</f>
        <v>0</v>
      </c>
      <c r="AB243" s="433">
        <f>'23A'!$AG$146</f>
        <v>0</v>
      </c>
      <c r="AC243" s="433">
        <f>'24A'!$AG$146</f>
        <v>0</v>
      </c>
      <c r="AD243" s="433">
        <f>'25A'!$AG$146</f>
        <v>0</v>
      </c>
      <c r="AE243" s="433">
        <f>'26A'!$AG$146</f>
        <v>0</v>
      </c>
      <c r="AF243" s="433">
        <f>'27A'!$AG$146</f>
        <v>0</v>
      </c>
      <c r="AG243" s="433">
        <f>'28A'!$AG$146</f>
        <v>0</v>
      </c>
      <c r="AH243" s="433">
        <f>'29A'!$AG$146</f>
        <v>0</v>
      </c>
      <c r="AI243" s="433">
        <f>'30A'!$AG$146</f>
        <v>0</v>
      </c>
    </row>
    <row r="244" spans="1:35" ht="17.399999999999999">
      <c r="A244" s="314"/>
      <c r="B244" s="312" t="str">
        <f>CONCATENATE("2 ly rộng ",'1A'!AJ$145)</f>
        <v xml:space="preserve">2 ly rộng </v>
      </c>
      <c r="C244" s="302" t="s">
        <v>605</v>
      </c>
      <c r="D244" s="309" t="s">
        <v>259</v>
      </c>
      <c r="E244" s="303">
        <f t="shared" si="3"/>
        <v>0</v>
      </c>
      <c r="F244" s="433">
        <f>'1A'!$AH$146</f>
        <v>0</v>
      </c>
      <c r="G244" s="433">
        <f>'2A'!$AH$146</f>
        <v>0</v>
      </c>
      <c r="H244" s="433">
        <f>'3A'!$AH$146</f>
        <v>0</v>
      </c>
      <c r="I244" s="433">
        <f>'4A'!$AH$146</f>
        <v>0</v>
      </c>
      <c r="J244" s="433">
        <f>'5A'!$AH$146</f>
        <v>0</v>
      </c>
      <c r="K244" s="433">
        <f>'6A'!$AH$146</f>
        <v>0</v>
      </c>
      <c r="L244" s="433">
        <f>'7A'!$AH$146</f>
        <v>0</v>
      </c>
      <c r="M244" s="433">
        <f>'8A'!$AH$146</f>
        <v>0</v>
      </c>
      <c r="N244" s="433">
        <f>'9A'!$AH$146</f>
        <v>0</v>
      </c>
      <c r="O244" s="433">
        <f>'10A'!$AH$146</f>
        <v>0</v>
      </c>
      <c r="P244" s="433">
        <f>'11A'!$AH$146</f>
        <v>0</v>
      </c>
      <c r="Q244" s="433">
        <f>'12A'!$AH$146</f>
        <v>0</v>
      </c>
      <c r="R244" s="433">
        <f>'13A'!$AH$146</f>
        <v>0</v>
      </c>
      <c r="S244" s="433">
        <f>'14A'!$AH$146</f>
        <v>0</v>
      </c>
      <c r="T244" s="433">
        <f>'15A'!$AH$146</f>
        <v>0</v>
      </c>
      <c r="U244" s="433">
        <f>'16A'!$AH$146</f>
        <v>0</v>
      </c>
      <c r="V244" s="433">
        <f>'17A'!$AH$146</f>
        <v>0</v>
      </c>
      <c r="W244" s="433">
        <f>'18A'!$AH$146</f>
        <v>0</v>
      </c>
      <c r="X244" s="433">
        <f>'19A'!$AH$146</f>
        <v>0</v>
      </c>
      <c r="Y244" s="433">
        <f>'20A'!$AH$146</f>
        <v>0</v>
      </c>
      <c r="Z244" s="433">
        <f>'21A'!$AH$146</f>
        <v>0</v>
      </c>
      <c r="AA244" s="433">
        <f>'22A'!$AH$146</f>
        <v>0</v>
      </c>
      <c r="AB244" s="433">
        <f>'23A'!$AH$146</f>
        <v>0</v>
      </c>
      <c r="AC244" s="433">
        <f>'24A'!$AH$146</f>
        <v>0</v>
      </c>
      <c r="AD244" s="433">
        <f>'25A'!$AH$146</f>
        <v>0</v>
      </c>
      <c r="AE244" s="433">
        <f>'26A'!$AH$146</f>
        <v>0</v>
      </c>
      <c r="AF244" s="433">
        <f>'27A'!$AH$146</f>
        <v>0</v>
      </c>
      <c r="AG244" s="433">
        <f>'28A'!$AH$146</f>
        <v>0</v>
      </c>
      <c r="AH244" s="433">
        <f>'29A'!$AH$146</f>
        <v>0</v>
      </c>
      <c r="AI244" s="433">
        <f>'30A'!$AH$146</f>
        <v>0</v>
      </c>
    </row>
    <row r="245" spans="1:35" ht="17.399999999999999">
      <c r="A245" s="314"/>
      <c r="B245" s="312" t="str">
        <f>CONCATENATE("3 ly rộng ",'1A'!AA$145)</f>
        <v>3 ly rộng 20</v>
      </c>
      <c r="C245" s="302" t="s">
        <v>606</v>
      </c>
      <c r="D245" s="309" t="s">
        <v>259</v>
      </c>
      <c r="E245" s="303">
        <f t="shared" si="3"/>
        <v>0</v>
      </c>
      <c r="F245" s="433">
        <f>'1A'!$Y$147</f>
        <v>0</v>
      </c>
      <c r="G245" s="433">
        <f>'2A'!$Y$147</f>
        <v>0</v>
      </c>
      <c r="H245" s="433">
        <f>'3A'!$Y$147</f>
        <v>0</v>
      </c>
      <c r="I245" s="433">
        <f>'4A'!$Y$147</f>
        <v>0</v>
      </c>
      <c r="J245" s="433">
        <f>'5A'!$Y$147</f>
        <v>0</v>
      </c>
      <c r="K245" s="433">
        <f>'6A'!$Y$147</f>
        <v>0</v>
      </c>
      <c r="L245" s="433">
        <f>'7A'!$Y$147</f>
        <v>0</v>
      </c>
      <c r="M245" s="433">
        <f>'8A'!$Y$147</f>
        <v>0</v>
      </c>
      <c r="N245" s="433">
        <f>'9A'!$Y$147</f>
        <v>0</v>
      </c>
      <c r="O245" s="433">
        <f>'10A'!$Y$147</f>
        <v>0</v>
      </c>
      <c r="P245" s="433">
        <f>'11A'!$Y$147</f>
        <v>0</v>
      </c>
      <c r="Q245" s="433">
        <f>'12A'!$Y$147</f>
        <v>0</v>
      </c>
      <c r="R245" s="433">
        <f>'13A'!$Y$147</f>
        <v>0</v>
      </c>
      <c r="S245" s="433">
        <f>'14A'!$Y$147</f>
        <v>0</v>
      </c>
      <c r="T245" s="433">
        <f>'15A'!$Y$147</f>
        <v>0</v>
      </c>
      <c r="U245" s="433">
        <f>'16A'!$Y$147</f>
        <v>0</v>
      </c>
      <c r="V245" s="433">
        <f>'17A'!$Y$147</f>
        <v>0</v>
      </c>
      <c r="W245" s="433">
        <f>'18A'!$Y$147</f>
        <v>0</v>
      </c>
      <c r="X245" s="433">
        <f>'19A'!$Y$147</f>
        <v>0</v>
      </c>
      <c r="Y245" s="433">
        <f>'20A'!$Y$147</f>
        <v>0</v>
      </c>
      <c r="Z245" s="433">
        <f>'21A'!$Y$147</f>
        <v>0</v>
      </c>
      <c r="AA245" s="433">
        <f>'22A'!$Y$147</f>
        <v>0</v>
      </c>
      <c r="AB245" s="433">
        <f>'23A'!$Y$147</f>
        <v>0</v>
      </c>
      <c r="AC245" s="433">
        <f>'24A'!$Y$147</f>
        <v>0</v>
      </c>
      <c r="AD245" s="433">
        <f>'25A'!$Y$147</f>
        <v>0</v>
      </c>
      <c r="AE245" s="433">
        <f>'26A'!$Y$147</f>
        <v>0</v>
      </c>
      <c r="AF245" s="433">
        <f>'27A'!$Y$147</f>
        <v>0</v>
      </c>
      <c r="AG245" s="433">
        <f>'28A'!$Y$147</f>
        <v>0</v>
      </c>
      <c r="AH245" s="433">
        <f>'29A'!$Y$147</f>
        <v>0</v>
      </c>
      <c r="AI245" s="433">
        <f>'30A'!$Y$147</f>
        <v>0</v>
      </c>
    </row>
    <row r="246" spans="1:35" ht="17.399999999999999">
      <c r="A246" s="314"/>
      <c r="B246" s="312" t="str">
        <f>CONCATENATE("3 ly rộng ",'1A'!AB$145)</f>
        <v>3 ly rộng 25</v>
      </c>
      <c r="C246" s="302" t="s">
        <v>607</v>
      </c>
      <c r="D246" s="309" t="s">
        <v>259</v>
      </c>
      <c r="E246" s="303">
        <f t="shared" si="3"/>
        <v>0</v>
      </c>
      <c r="F246" s="433">
        <f>'1A'!$Z$147</f>
        <v>0</v>
      </c>
      <c r="G246" s="433">
        <f>'2A'!$Z$147</f>
        <v>0</v>
      </c>
      <c r="H246" s="433">
        <f>'3A'!$Z$147</f>
        <v>0</v>
      </c>
      <c r="I246" s="433">
        <f>'4A'!$Z$147</f>
        <v>0</v>
      </c>
      <c r="J246" s="433">
        <f>'5A'!$Z$147</f>
        <v>0</v>
      </c>
      <c r="K246" s="433">
        <f>'6A'!$Z$147</f>
        <v>0</v>
      </c>
      <c r="L246" s="433">
        <f>'7A'!$Z$147</f>
        <v>0</v>
      </c>
      <c r="M246" s="433">
        <f>'8A'!$Z$147</f>
        <v>0</v>
      </c>
      <c r="N246" s="433">
        <f>'9A'!$Z$147</f>
        <v>0</v>
      </c>
      <c r="O246" s="433">
        <f>'10A'!$Z$147</f>
        <v>0</v>
      </c>
      <c r="P246" s="433">
        <f>'11A'!$Z$147</f>
        <v>0</v>
      </c>
      <c r="Q246" s="433">
        <f>'12A'!$Z$147</f>
        <v>0</v>
      </c>
      <c r="R246" s="433">
        <f>'13A'!$Z$147</f>
        <v>0</v>
      </c>
      <c r="S246" s="433">
        <f>'14A'!$Z$147</f>
        <v>0</v>
      </c>
      <c r="T246" s="433">
        <f>'15A'!$Z$147</f>
        <v>0</v>
      </c>
      <c r="U246" s="433">
        <f>'16A'!$Z$147</f>
        <v>0</v>
      </c>
      <c r="V246" s="433">
        <f>'17A'!$Z$147</f>
        <v>0</v>
      </c>
      <c r="W246" s="433">
        <f>'18A'!$Z$147</f>
        <v>0</v>
      </c>
      <c r="X246" s="433">
        <f>'19A'!$Z$147</f>
        <v>0</v>
      </c>
      <c r="Y246" s="433">
        <f>'20A'!$Z$147</f>
        <v>0</v>
      </c>
      <c r="Z246" s="433">
        <f>'21A'!$Z$147</f>
        <v>0</v>
      </c>
      <c r="AA246" s="433">
        <f>'22A'!$Z$147</f>
        <v>0</v>
      </c>
      <c r="AB246" s="433">
        <f>'23A'!$Z$147</f>
        <v>0</v>
      </c>
      <c r="AC246" s="433">
        <f>'24A'!$Z$147</f>
        <v>0</v>
      </c>
      <c r="AD246" s="433">
        <f>'25A'!$Z$147</f>
        <v>0</v>
      </c>
      <c r="AE246" s="433">
        <f>'26A'!$Z$147</f>
        <v>0</v>
      </c>
      <c r="AF246" s="433">
        <f>'27A'!$Z$147</f>
        <v>0</v>
      </c>
      <c r="AG246" s="433">
        <f>'28A'!$Z$147</f>
        <v>0</v>
      </c>
      <c r="AH246" s="433">
        <f>'29A'!$Z$147</f>
        <v>0</v>
      </c>
      <c r="AI246" s="433">
        <f>'30A'!$Z$147</f>
        <v>0</v>
      </c>
    </row>
    <row r="247" spans="1:35" ht="17.399999999999999">
      <c r="A247" s="314"/>
      <c r="B247" s="312" t="str">
        <f>CONCATENATE("3 ly rộng ",'1A'!AC$145)</f>
        <v>3 ly rộng 30</v>
      </c>
      <c r="C247" s="302" t="s">
        <v>261</v>
      </c>
      <c r="D247" s="309" t="s">
        <v>259</v>
      </c>
      <c r="E247" s="303">
        <f t="shared" si="3"/>
        <v>0</v>
      </c>
      <c r="F247" s="433">
        <f>'1A'!$AA$147</f>
        <v>0</v>
      </c>
      <c r="G247" s="433">
        <f>'2A'!$AA$147</f>
        <v>0</v>
      </c>
      <c r="H247" s="433">
        <f>'3A'!$AA$147</f>
        <v>0</v>
      </c>
      <c r="I247" s="433">
        <f>'4A'!$AA$147</f>
        <v>0</v>
      </c>
      <c r="J247" s="433">
        <f>'5A'!$AA$147</f>
        <v>0</v>
      </c>
      <c r="K247" s="433">
        <f>'6A'!$AA$147</f>
        <v>0</v>
      </c>
      <c r="L247" s="433">
        <f>'7A'!$AA$147</f>
        <v>0</v>
      </c>
      <c r="M247" s="433">
        <f>'8A'!$AA$147</f>
        <v>0</v>
      </c>
      <c r="N247" s="433">
        <f>'9A'!$AA$147</f>
        <v>0</v>
      </c>
      <c r="O247" s="433">
        <f>'10A'!$AA$147</f>
        <v>0</v>
      </c>
      <c r="P247" s="433">
        <f>'11A'!$AA$147</f>
        <v>0</v>
      </c>
      <c r="Q247" s="433">
        <f>'12A'!$AA$147</f>
        <v>0</v>
      </c>
      <c r="R247" s="433">
        <f>'13A'!$AA$147</f>
        <v>0</v>
      </c>
      <c r="S247" s="433">
        <f>'14A'!$AA$147</f>
        <v>0</v>
      </c>
      <c r="T247" s="433">
        <f>'15A'!$AA$147</f>
        <v>0</v>
      </c>
      <c r="U247" s="433">
        <f>'16A'!$AA$147</f>
        <v>0</v>
      </c>
      <c r="V247" s="433">
        <f>'17A'!$AA$147</f>
        <v>0</v>
      </c>
      <c r="W247" s="433">
        <f>'18A'!$AA$147</f>
        <v>0</v>
      </c>
      <c r="X247" s="433">
        <f>'19A'!$AA$147</f>
        <v>0</v>
      </c>
      <c r="Y247" s="433">
        <f>'20A'!$AA$147</f>
        <v>0</v>
      </c>
      <c r="Z247" s="433">
        <f>'21A'!$AA$147</f>
        <v>0</v>
      </c>
      <c r="AA247" s="433">
        <f>'22A'!$AA$147</f>
        <v>0</v>
      </c>
      <c r="AB247" s="433">
        <f>'23A'!$AA$147</f>
        <v>0</v>
      </c>
      <c r="AC247" s="433">
        <f>'24A'!$AA$147</f>
        <v>0</v>
      </c>
      <c r="AD247" s="433">
        <f>'25A'!$AA$147</f>
        <v>0</v>
      </c>
      <c r="AE247" s="433">
        <f>'26A'!$AA$147</f>
        <v>0</v>
      </c>
      <c r="AF247" s="433">
        <f>'27A'!$AA$147</f>
        <v>0</v>
      </c>
      <c r="AG247" s="433">
        <f>'28A'!$AA$147</f>
        <v>0</v>
      </c>
      <c r="AH247" s="433">
        <f>'29A'!$AA$147</f>
        <v>0</v>
      </c>
      <c r="AI247" s="433">
        <f>'30A'!$AA$147</f>
        <v>0</v>
      </c>
    </row>
    <row r="248" spans="1:35" ht="17.399999999999999">
      <c r="A248" s="314"/>
      <c r="B248" s="312" t="str">
        <f>CONCATENATE("3 ly rộng ",'1A'!AD$145)</f>
        <v>3 ly rộng 35</v>
      </c>
      <c r="C248" s="302" t="s">
        <v>609</v>
      </c>
      <c r="D248" s="309" t="s">
        <v>259</v>
      </c>
      <c r="E248" s="303">
        <f t="shared" si="3"/>
        <v>0</v>
      </c>
      <c r="F248" s="433">
        <f>'1A'!$AB$147</f>
        <v>0</v>
      </c>
      <c r="G248" s="433">
        <f>'2A'!$AB$147</f>
        <v>0</v>
      </c>
      <c r="H248" s="433">
        <f>'3A'!$AB$147</f>
        <v>0</v>
      </c>
      <c r="I248" s="433">
        <f>'4A'!$AB$147</f>
        <v>0</v>
      </c>
      <c r="J248" s="433">
        <f>'5A'!$AB$147</f>
        <v>0</v>
      </c>
      <c r="K248" s="433">
        <f>'6A'!$AB$147</f>
        <v>0</v>
      </c>
      <c r="L248" s="433">
        <f>'7A'!$AB$147</f>
        <v>0</v>
      </c>
      <c r="M248" s="433">
        <f>'8A'!$AB$147</f>
        <v>0</v>
      </c>
      <c r="N248" s="433">
        <f>'9A'!$AB$147</f>
        <v>0</v>
      </c>
      <c r="O248" s="433">
        <f>'10A'!$AB$147</f>
        <v>0</v>
      </c>
      <c r="P248" s="433">
        <f>'11A'!$AB$147</f>
        <v>0</v>
      </c>
      <c r="Q248" s="433">
        <f>'12A'!$AB$147</f>
        <v>0</v>
      </c>
      <c r="R248" s="433">
        <f>'13A'!$AB$147</f>
        <v>0</v>
      </c>
      <c r="S248" s="433">
        <f>'14A'!$AB$147</f>
        <v>0</v>
      </c>
      <c r="T248" s="433">
        <f>'15A'!$AB$147</f>
        <v>0</v>
      </c>
      <c r="U248" s="433">
        <f>'16A'!$AB$147</f>
        <v>0</v>
      </c>
      <c r="V248" s="433">
        <f>'17A'!$AB$147</f>
        <v>0</v>
      </c>
      <c r="W248" s="433">
        <f>'18A'!$AB$147</f>
        <v>0</v>
      </c>
      <c r="X248" s="433">
        <f>'19A'!$AB$147</f>
        <v>0</v>
      </c>
      <c r="Y248" s="433">
        <f>'20A'!$AB$147</f>
        <v>0</v>
      </c>
      <c r="Z248" s="433">
        <f>'21A'!$AB$147</f>
        <v>0</v>
      </c>
      <c r="AA248" s="433">
        <f>'22A'!$AB$147</f>
        <v>0</v>
      </c>
      <c r="AB248" s="433">
        <f>'23A'!$AB$147</f>
        <v>0</v>
      </c>
      <c r="AC248" s="433">
        <f>'24A'!$AB$147</f>
        <v>0</v>
      </c>
      <c r="AD248" s="433">
        <f>'25A'!$AB$147</f>
        <v>0</v>
      </c>
      <c r="AE248" s="433">
        <f>'26A'!$AB$147</f>
        <v>0</v>
      </c>
      <c r="AF248" s="433">
        <f>'27A'!$AB$147</f>
        <v>0</v>
      </c>
      <c r="AG248" s="433">
        <f>'28A'!$AB$147</f>
        <v>0</v>
      </c>
      <c r="AH248" s="433">
        <f>'29A'!$AB$147</f>
        <v>0</v>
      </c>
      <c r="AI248" s="433">
        <f>'30A'!$AB$147</f>
        <v>0</v>
      </c>
    </row>
    <row r="249" spans="1:35" ht="17.399999999999999">
      <c r="A249" s="314"/>
      <c r="B249" s="312" t="str">
        <f>CONCATENATE("3 ly rộng ",'1A'!AE$145)</f>
        <v>3 ly rộng 40</v>
      </c>
      <c r="C249" s="302" t="s">
        <v>608</v>
      </c>
      <c r="D249" s="309" t="s">
        <v>259</v>
      </c>
      <c r="E249" s="303">
        <f t="shared" si="3"/>
        <v>0</v>
      </c>
      <c r="F249" s="433">
        <f>'1A'!$AC$147</f>
        <v>0</v>
      </c>
      <c r="G249" s="433">
        <f>'2A'!$AC$147</f>
        <v>0</v>
      </c>
      <c r="H249" s="433">
        <f>'3A'!$AC$147</f>
        <v>0</v>
      </c>
      <c r="I249" s="433">
        <f>'4A'!$AC$147</f>
        <v>0</v>
      </c>
      <c r="J249" s="433">
        <f>'5A'!$AC$147</f>
        <v>0</v>
      </c>
      <c r="K249" s="433">
        <f>'6A'!$AC$147</f>
        <v>0</v>
      </c>
      <c r="L249" s="433">
        <f>'7A'!$AC$147</f>
        <v>0</v>
      </c>
      <c r="M249" s="433">
        <f>'8A'!$AC$147</f>
        <v>0</v>
      </c>
      <c r="N249" s="433">
        <f>'9A'!$AC$147</f>
        <v>0</v>
      </c>
      <c r="O249" s="433">
        <f>'10A'!$AC$147</f>
        <v>0</v>
      </c>
      <c r="P249" s="433">
        <f>'11A'!$AC$147</f>
        <v>0</v>
      </c>
      <c r="Q249" s="433">
        <f>'12A'!$AC$147</f>
        <v>0</v>
      </c>
      <c r="R249" s="433">
        <f>'13A'!$AC$147</f>
        <v>0</v>
      </c>
      <c r="S249" s="433">
        <f>'14A'!$AC$147</f>
        <v>0</v>
      </c>
      <c r="T249" s="433">
        <f>'15A'!$AC$147</f>
        <v>0</v>
      </c>
      <c r="U249" s="433">
        <f>'16A'!$AC$147</f>
        <v>0</v>
      </c>
      <c r="V249" s="433">
        <f>'17A'!$AC$147</f>
        <v>0</v>
      </c>
      <c r="W249" s="433">
        <f>'18A'!$AC$147</f>
        <v>0</v>
      </c>
      <c r="X249" s="433">
        <f>'19A'!$AC$147</f>
        <v>0</v>
      </c>
      <c r="Y249" s="433">
        <f>'20A'!$AC$147</f>
        <v>0</v>
      </c>
      <c r="Z249" s="433">
        <f>'21A'!$AC$147</f>
        <v>0</v>
      </c>
      <c r="AA249" s="433">
        <f>'22A'!$AC$147</f>
        <v>0</v>
      </c>
      <c r="AB249" s="433">
        <f>'23A'!$AC$147</f>
        <v>0</v>
      </c>
      <c r="AC249" s="433">
        <f>'24A'!$AC$147</f>
        <v>0</v>
      </c>
      <c r="AD249" s="433">
        <f>'25A'!$AC$147</f>
        <v>0</v>
      </c>
      <c r="AE249" s="433">
        <f>'26A'!$AC$147</f>
        <v>0</v>
      </c>
      <c r="AF249" s="433">
        <f>'27A'!$AC$147</f>
        <v>0</v>
      </c>
      <c r="AG249" s="433">
        <f>'28A'!$AC$147</f>
        <v>0</v>
      </c>
      <c r="AH249" s="433">
        <f>'29A'!$AC$147</f>
        <v>0</v>
      </c>
      <c r="AI249" s="433">
        <f>'30A'!$AC$147</f>
        <v>0</v>
      </c>
    </row>
    <row r="250" spans="1:35" ht="17.399999999999999">
      <c r="A250" s="314"/>
      <c r="B250" s="312" t="str">
        <f>CONCATENATE("3 ly rộng ",'1A'!AF$145)</f>
        <v>3 ly rộng 50</v>
      </c>
      <c r="C250" s="302" t="s">
        <v>609</v>
      </c>
      <c r="D250" s="309" t="s">
        <v>259</v>
      </c>
      <c r="E250" s="303">
        <f t="shared" si="3"/>
        <v>0</v>
      </c>
      <c r="F250" s="433">
        <f>'1A'!$AD$147</f>
        <v>0</v>
      </c>
      <c r="G250" s="433">
        <f>'2A'!$AD$147</f>
        <v>0</v>
      </c>
      <c r="H250" s="433">
        <f>'3A'!$AD$147</f>
        <v>0</v>
      </c>
      <c r="I250" s="433">
        <f>'4A'!$AD$147</f>
        <v>0</v>
      </c>
      <c r="J250" s="433">
        <f>'5A'!$AD$147</f>
        <v>0</v>
      </c>
      <c r="K250" s="433">
        <f>'6A'!$AD$147</f>
        <v>0</v>
      </c>
      <c r="L250" s="433">
        <f>'7A'!$AD$147</f>
        <v>0</v>
      </c>
      <c r="M250" s="433">
        <f>'8A'!$AD$147</f>
        <v>0</v>
      </c>
      <c r="N250" s="433">
        <f>'9A'!$AD$147</f>
        <v>0</v>
      </c>
      <c r="O250" s="433">
        <f>'10A'!$AD$147</f>
        <v>0</v>
      </c>
      <c r="P250" s="433">
        <f>'11A'!$AD$147</f>
        <v>0</v>
      </c>
      <c r="Q250" s="433">
        <f>'12A'!$AD$147</f>
        <v>0</v>
      </c>
      <c r="R250" s="433">
        <f>'13A'!$AD$147</f>
        <v>0</v>
      </c>
      <c r="S250" s="433">
        <f>'14A'!$AD$147</f>
        <v>0</v>
      </c>
      <c r="T250" s="433">
        <f>'15A'!$AD$147</f>
        <v>0</v>
      </c>
      <c r="U250" s="433">
        <f>'16A'!$AD$147</f>
        <v>0</v>
      </c>
      <c r="V250" s="433">
        <f>'17A'!$AD$147</f>
        <v>0</v>
      </c>
      <c r="W250" s="433">
        <f>'18A'!$AD$147</f>
        <v>0</v>
      </c>
      <c r="X250" s="433">
        <f>'19A'!$AD$147</f>
        <v>0</v>
      </c>
      <c r="Y250" s="433">
        <f>'20A'!$AD$147</f>
        <v>0</v>
      </c>
      <c r="Z250" s="433">
        <f>'21A'!$AD$147</f>
        <v>0</v>
      </c>
      <c r="AA250" s="433">
        <f>'22A'!$AD$147</f>
        <v>0</v>
      </c>
      <c r="AB250" s="433">
        <f>'23A'!$AD$147</f>
        <v>0</v>
      </c>
      <c r="AC250" s="433">
        <f>'24A'!$AD$147</f>
        <v>0</v>
      </c>
      <c r="AD250" s="433">
        <f>'25A'!$AD$147</f>
        <v>0</v>
      </c>
      <c r="AE250" s="433">
        <f>'26A'!$AD$147</f>
        <v>0</v>
      </c>
      <c r="AF250" s="433">
        <f>'27A'!$AD$147</f>
        <v>0</v>
      </c>
      <c r="AG250" s="433">
        <f>'28A'!$AD$147</f>
        <v>0</v>
      </c>
      <c r="AH250" s="433">
        <f>'29A'!$AD$147</f>
        <v>0</v>
      </c>
      <c r="AI250" s="433">
        <f>'30A'!$AD$147</f>
        <v>0</v>
      </c>
    </row>
    <row r="251" spans="1:35" ht="17.399999999999999">
      <c r="A251" s="314"/>
      <c r="B251" s="312" t="str">
        <f>CONCATENATE("3 ly rộng ",'1A'!AG$145)</f>
        <v>3 ly rộng 55</v>
      </c>
      <c r="C251" s="302" t="s">
        <v>262</v>
      </c>
      <c r="D251" s="309" t="s">
        <v>259</v>
      </c>
      <c r="E251" s="303">
        <f t="shared" si="3"/>
        <v>0</v>
      </c>
      <c r="F251" s="433">
        <f>'1A'!$AE$147</f>
        <v>0</v>
      </c>
      <c r="G251" s="433">
        <f>'2A'!$AE$147</f>
        <v>0</v>
      </c>
      <c r="H251" s="433">
        <f>'3A'!$AE$147</f>
        <v>0</v>
      </c>
      <c r="I251" s="433">
        <f>'4A'!$AE$147</f>
        <v>0</v>
      </c>
      <c r="J251" s="433">
        <f>'5A'!$AE$147</f>
        <v>0</v>
      </c>
      <c r="K251" s="433">
        <f>'6A'!$AE$147</f>
        <v>0</v>
      </c>
      <c r="L251" s="433">
        <f>'7A'!$AE$147</f>
        <v>0</v>
      </c>
      <c r="M251" s="433">
        <f>'8A'!$AE$147</f>
        <v>0</v>
      </c>
      <c r="N251" s="433">
        <f>'9A'!$AE$147</f>
        <v>0</v>
      </c>
      <c r="O251" s="433">
        <f>'10A'!$AE$147</f>
        <v>0</v>
      </c>
      <c r="P251" s="433">
        <f>'11A'!$AE$147</f>
        <v>0</v>
      </c>
      <c r="Q251" s="433">
        <f>'12A'!$AE$147</f>
        <v>0</v>
      </c>
      <c r="R251" s="433">
        <f>'13A'!$AE$147</f>
        <v>0</v>
      </c>
      <c r="S251" s="433">
        <f>'14A'!$AE$147</f>
        <v>0</v>
      </c>
      <c r="T251" s="433">
        <f>'15A'!$AE$147</f>
        <v>0</v>
      </c>
      <c r="U251" s="433">
        <f>'16A'!$AE$147</f>
        <v>0</v>
      </c>
      <c r="V251" s="433">
        <f>'17A'!$AE$147</f>
        <v>0</v>
      </c>
      <c r="W251" s="433">
        <f>'18A'!$AE$147</f>
        <v>0</v>
      </c>
      <c r="X251" s="433">
        <f>'19A'!$AE$147</f>
        <v>0</v>
      </c>
      <c r="Y251" s="433">
        <f>'20A'!$AE$147</f>
        <v>0</v>
      </c>
      <c r="Z251" s="433">
        <f>'21A'!$AE$147</f>
        <v>0</v>
      </c>
      <c r="AA251" s="433">
        <f>'22A'!$AE$147</f>
        <v>0</v>
      </c>
      <c r="AB251" s="433">
        <f>'23A'!$AE$147</f>
        <v>0</v>
      </c>
      <c r="AC251" s="433">
        <f>'24A'!$AE$147</f>
        <v>0</v>
      </c>
      <c r="AD251" s="433">
        <f>'25A'!$AE$147</f>
        <v>0</v>
      </c>
      <c r="AE251" s="433">
        <f>'26A'!$AE$147</f>
        <v>0</v>
      </c>
      <c r="AF251" s="433">
        <f>'27A'!$AE$147</f>
        <v>0</v>
      </c>
      <c r="AG251" s="433">
        <f>'28A'!$AE$147</f>
        <v>0</v>
      </c>
      <c r="AH251" s="433">
        <f>'29A'!$AE$147</f>
        <v>0</v>
      </c>
      <c r="AI251" s="433">
        <f>'30A'!$AE$147</f>
        <v>0</v>
      </c>
    </row>
    <row r="252" spans="1:35" ht="17.399999999999999">
      <c r="A252" s="314"/>
      <c r="B252" s="312" t="str">
        <f>CONCATENATE("3 ly rộng ",'1A'!AH$145)</f>
        <v>3 ly rộng 60</v>
      </c>
      <c r="C252" s="302" t="s">
        <v>610</v>
      </c>
      <c r="D252" s="309" t="s">
        <v>259</v>
      </c>
      <c r="E252" s="303">
        <f t="shared" si="3"/>
        <v>0</v>
      </c>
      <c r="F252" s="433">
        <f>'1A'!$AF$147</f>
        <v>0</v>
      </c>
      <c r="G252" s="433">
        <f>'2A'!$AF$147</f>
        <v>0</v>
      </c>
      <c r="H252" s="433">
        <f>'3A'!$AF$147</f>
        <v>0</v>
      </c>
      <c r="I252" s="433">
        <f>'4A'!$AF$147</f>
        <v>0</v>
      </c>
      <c r="J252" s="433">
        <f>'5A'!$AF$147</f>
        <v>0</v>
      </c>
      <c r="K252" s="433">
        <f>'6A'!$AF$147</f>
        <v>0</v>
      </c>
      <c r="L252" s="433">
        <f>'7A'!$AF$147</f>
        <v>0</v>
      </c>
      <c r="M252" s="433">
        <f>'8A'!$AF$147</f>
        <v>0</v>
      </c>
      <c r="N252" s="433">
        <f>'9A'!$AF$147</f>
        <v>0</v>
      </c>
      <c r="O252" s="433">
        <f>'10A'!$AF$147</f>
        <v>0</v>
      </c>
      <c r="P252" s="433">
        <f>'11A'!$AF$147</f>
        <v>0</v>
      </c>
      <c r="Q252" s="433">
        <f>'12A'!$AF$147</f>
        <v>0</v>
      </c>
      <c r="R252" s="433">
        <f>'13A'!$AF$147</f>
        <v>0</v>
      </c>
      <c r="S252" s="433">
        <f>'14A'!$AF$147</f>
        <v>0</v>
      </c>
      <c r="T252" s="433">
        <f>'15A'!$AF$147</f>
        <v>0</v>
      </c>
      <c r="U252" s="433">
        <f>'16A'!$AF$147</f>
        <v>0</v>
      </c>
      <c r="V252" s="433">
        <f>'17A'!$AF$147</f>
        <v>0</v>
      </c>
      <c r="W252" s="433">
        <f>'18A'!$AF$147</f>
        <v>0</v>
      </c>
      <c r="X252" s="433">
        <f>'19A'!$AF$147</f>
        <v>0</v>
      </c>
      <c r="Y252" s="433">
        <f>'20A'!$AF$147</f>
        <v>0</v>
      </c>
      <c r="Z252" s="433">
        <f>'21A'!$AF$147</f>
        <v>0</v>
      </c>
      <c r="AA252" s="433">
        <f>'22A'!$AF$147</f>
        <v>0</v>
      </c>
      <c r="AB252" s="433">
        <f>'23A'!$AF$147</f>
        <v>0</v>
      </c>
      <c r="AC252" s="433">
        <f>'24A'!$AF$147</f>
        <v>0</v>
      </c>
      <c r="AD252" s="433">
        <f>'25A'!$AF$147</f>
        <v>0</v>
      </c>
      <c r="AE252" s="433">
        <f>'26A'!$AF$147</f>
        <v>0</v>
      </c>
      <c r="AF252" s="433">
        <f>'27A'!$AF$147</f>
        <v>0</v>
      </c>
      <c r="AG252" s="433">
        <f>'28A'!$AF$147</f>
        <v>0</v>
      </c>
      <c r="AH252" s="433">
        <f>'29A'!$AF$147</f>
        <v>0</v>
      </c>
      <c r="AI252" s="433">
        <f>'30A'!$AF$147</f>
        <v>0</v>
      </c>
    </row>
    <row r="253" spans="1:35" ht="17.399999999999999">
      <c r="A253" s="314"/>
      <c r="B253" s="312" t="str">
        <f>CONCATENATE("3 ly rộng ",'1A'!AI$145)</f>
        <v xml:space="preserve">3 ly rộng </v>
      </c>
      <c r="C253" s="302" t="s">
        <v>611</v>
      </c>
      <c r="D253" s="309" t="s">
        <v>259</v>
      </c>
      <c r="E253" s="303">
        <f t="shared" si="3"/>
        <v>0</v>
      </c>
      <c r="F253" s="433">
        <f>'1A'!$AG$147</f>
        <v>0</v>
      </c>
      <c r="G253" s="433">
        <f>'2A'!$AG$147</f>
        <v>0</v>
      </c>
      <c r="H253" s="433">
        <f>'3A'!$AG$147</f>
        <v>0</v>
      </c>
      <c r="I253" s="433">
        <f>'4A'!$AG$147</f>
        <v>0</v>
      </c>
      <c r="J253" s="433">
        <f>'5A'!$AG$147</f>
        <v>0</v>
      </c>
      <c r="K253" s="433">
        <f>'6A'!$AG$147</f>
        <v>0</v>
      </c>
      <c r="L253" s="433">
        <f>'7A'!$AG$147</f>
        <v>0</v>
      </c>
      <c r="M253" s="433">
        <f>'8A'!$AG$147</f>
        <v>0</v>
      </c>
      <c r="N253" s="433">
        <f>'9A'!$AG$147</f>
        <v>0</v>
      </c>
      <c r="O253" s="433">
        <f>'10A'!$AG$147</f>
        <v>0</v>
      </c>
      <c r="P253" s="433">
        <f>'11A'!$AG$147</f>
        <v>0</v>
      </c>
      <c r="Q253" s="433">
        <f>'12A'!$AG$147</f>
        <v>0</v>
      </c>
      <c r="R253" s="433">
        <f>'13A'!$AG$147</f>
        <v>0</v>
      </c>
      <c r="S253" s="433">
        <f>'14A'!$AG$147</f>
        <v>0</v>
      </c>
      <c r="T253" s="433">
        <f>'15A'!$AG$147</f>
        <v>0</v>
      </c>
      <c r="U253" s="433">
        <f>'16A'!$AG$147</f>
        <v>0</v>
      </c>
      <c r="V253" s="433">
        <f>'17A'!$AG$147</f>
        <v>0</v>
      </c>
      <c r="W253" s="433">
        <f>'18A'!$AG$147</f>
        <v>0</v>
      </c>
      <c r="X253" s="433">
        <f>'19A'!$AG$147</f>
        <v>0</v>
      </c>
      <c r="Y253" s="433">
        <f>'20A'!$AG$147</f>
        <v>0</v>
      </c>
      <c r="Z253" s="433">
        <f>'21A'!$AG$147</f>
        <v>0</v>
      </c>
      <c r="AA253" s="433">
        <f>'22A'!$AG$147</f>
        <v>0</v>
      </c>
      <c r="AB253" s="433">
        <f>'23A'!$AG$147</f>
        <v>0</v>
      </c>
      <c r="AC253" s="433">
        <f>'24A'!$AG$147</f>
        <v>0</v>
      </c>
      <c r="AD253" s="433">
        <f>'25A'!$AG$147</f>
        <v>0</v>
      </c>
      <c r="AE253" s="433">
        <f>'26A'!$AG$147</f>
        <v>0</v>
      </c>
      <c r="AF253" s="433">
        <f>'27A'!$AG$147</f>
        <v>0</v>
      </c>
      <c r="AG253" s="433">
        <f>'28A'!$AG$147</f>
        <v>0</v>
      </c>
      <c r="AH253" s="433">
        <f>'29A'!$AG$147</f>
        <v>0</v>
      </c>
      <c r="AI253" s="433">
        <f>'30A'!$AG$147</f>
        <v>0</v>
      </c>
    </row>
    <row r="254" spans="1:35" ht="17.399999999999999">
      <c r="A254" s="314"/>
      <c r="B254" s="312" t="str">
        <f>CONCATENATE("3 ly rộng ",'1A'!AJ$145)</f>
        <v xml:space="preserve">3 ly rộng </v>
      </c>
      <c r="C254" s="302" t="s">
        <v>612</v>
      </c>
      <c r="D254" s="309" t="s">
        <v>259</v>
      </c>
      <c r="E254" s="303">
        <f t="shared" si="3"/>
        <v>0</v>
      </c>
      <c r="F254" s="433">
        <f>'1A'!$AH$147</f>
        <v>0</v>
      </c>
      <c r="G254" s="433">
        <f>'2A'!$AH$147</f>
        <v>0</v>
      </c>
      <c r="H254" s="433">
        <f>'3A'!$AH$147</f>
        <v>0</v>
      </c>
      <c r="I254" s="433">
        <f>'4A'!$AH$147</f>
        <v>0</v>
      </c>
      <c r="J254" s="433">
        <f>'5A'!$AH$147</f>
        <v>0</v>
      </c>
      <c r="K254" s="433">
        <f>'6A'!$AH$147</f>
        <v>0</v>
      </c>
      <c r="L254" s="433">
        <f>'7A'!$AH$147</f>
        <v>0</v>
      </c>
      <c r="M254" s="433">
        <f>'8A'!$AH$147</f>
        <v>0</v>
      </c>
      <c r="N254" s="433">
        <f>'9A'!$AH$147</f>
        <v>0</v>
      </c>
      <c r="O254" s="433">
        <f>'10A'!$AH$147</f>
        <v>0</v>
      </c>
      <c r="P254" s="433">
        <f>'11A'!$AH$147</f>
        <v>0</v>
      </c>
      <c r="Q254" s="433">
        <f>'12A'!$AH$147</f>
        <v>0</v>
      </c>
      <c r="R254" s="433">
        <f>'13A'!$AH$147</f>
        <v>0</v>
      </c>
      <c r="S254" s="433">
        <f>'14A'!$AH$147</f>
        <v>0</v>
      </c>
      <c r="T254" s="433">
        <f>'15A'!$AH$147</f>
        <v>0</v>
      </c>
      <c r="U254" s="433">
        <f>'16A'!$AH$147</f>
        <v>0</v>
      </c>
      <c r="V254" s="433">
        <f>'17A'!$AH$147</f>
        <v>0</v>
      </c>
      <c r="W254" s="433">
        <f>'18A'!$AH$147</f>
        <v>0</v>
      </c>
      <c r="X254" s="433">
        <f>'19A'!$AH$147</f>
        <v>0</v>
      </c>
      <c r="Y254" s="433">
        <f>'20A'!$AH$147</f>
        <v>0</v>
      </c>
      <c r="Z254" s="433">
        <f>'21A'!$AH$147</f>
        <v>0</v>
      </c>
      <c r="AA254" s="433">
        <f>'22A'!$AH$147</f>
        <v>0</v>
      </c>
      <c r="AB254" s="433">
        <f>'23A'!$AH$147</f>
        <v>0</v>
      </c>
      <c r="AC254" s="433">
        <f>'24A'!$AH$147</f>
        <v>0</v>
      </c>
      <c r="AD254" s="433">
        <f>'25A'!$AH$147</f>
        <v>0</v>
      </c>
      <c r="AE254" s="433">
        <f>'26A'!$AH$147</f>
        <v>0</v>
      </c>
      <c r="AF254" s="433">
        <f>'27A'!$AH$147</f>
        <v>0</v>
      </c>
      <c r="AG254" s="433">
        <f>'28A'!$AH$147</f>
        <v>0</v>
      </c>
      <c r="AH254" s="433">
        <f>'29A'!$AH$147</f>
        <v>0</v>
      </c>
      <c r="AI254" s="433">
        <f>'30A'!$AH$147</f>
        <v>0</v>
      </c>
    </row>
    <row r="255" spans="1:35" ht="17.399999999999999">
      <c r="A255" s="314"/>
      <c r="B255" s="312" t="str">
        <f>CONCATENATE("4 ly rộng ",'1A'!AA$145)</f>
        <v>4 ly rộng 20</v>
      </c>
      <c r="C255" s="302" t="s">
        <v>613</v>
      </c>
      <c r="D255" s="309" t="s">
        <v>259</v>
      </c>
      <c r="E255" s="303">
        <f t="shared" si="3"/>
        <v>0</v>
      </c>
      <c r="F255" s="433">
        <f>'1A'!$Y$148</f>
        <v>0</v>
      </c>
      <c r="G255" s="433">
        <f>'2A'!$Y$148</f>
        <v>0</v>
      </c>
      <c r="H255" s="433">
        <f>'3A'!$Y$148</f>
        <v>0</v>
      </c>
      <c r="I255" s="433">
        <f>'4A'!$Y$148</f>
        <v>0</v>
      </c>
      <c r="J255" s="433">
        <f>'5A'!$Y$148</f>
        <v>0</v>
      </c>
      <c r="K255" s="433">
        <f>'6A'!$Y$148</f>
        <v>0</v>
      </c>
      <c r="L255" s="433">
        <f>'7A'!$Y$148</f>
        <v>0</v>
      </c>
      <c r="M255" s="433">
        <f>'8A'!$Y$148</f>
        <v>0</v>
      </c>
      <c r="N255" s="433">
        <f>'9A'!$Y$148</f>
        <v>0</v>
      </c>
      <c r="O255" s="433">
        <f>'10A'!$Y$148</f>
        <v>0</v>
      </c>
      <c r="P255" s="433">
        <f>'11A'!$Y$148</f>
        <v>0</v>
      </c>
      <c r="Q255" s="433">
        <f>'12A'!$Y$148</f>
        <v>0</v>
      </c>
      <c r="R255" s="433">
        <f>'13A'!$Y$148</f>
        <v>0</v>
      </c>
      <c r="S255" s="433">
        <f>'14A'!$Y$148</f>
        <v>0</v>
      </c>
      <c r="T255" s="433">
        <f>'15A'!$Y$148</f>
        <v>0</v>
      </c>
      <c r="U255" s="433">
        <f>'16A'!$Y$148</f>
        <v>0</v>
      </c>
      <c r="V255" s="433">
        <f>'17A'!$Y$148</f>
        <v>0</v>
      </c>
      <c r="W255" s="433">
        <f>'18A'!$Y$148</f>
        <v>0</v>
      </c>
      <c r="X255" s="433">
        <f>'19A'!$Y$148</f>
        <v>0</v>
      </c>
      <c r="Y255" s="433">
        <f>'20A'!$Y$148</f>
        <v>0</v>
      </c>
      <c r="Z255" s="433">
        <f>'21A'!$Y$148</f>
        <v>0</v>
      </c>
      <c r="AA255" s="433">
        <f>'22A'!$Y$148</f>
        <v>0</v>
      </c>
      <c r="AB255" s="433">
        <f>'23A'!$Y$148</f>
        <v>0</v>
      </c>
      <c r="AC255" s="433">
        <f>'24A'!$Y$148</f>
        <v>0</v>
      </c>
      <c r="AD255" s="433">
        <f>'25A'!$Y$148</f>
        <v>0</v>
      </c>
      <c r="AE255" s="433">
        <f>'26A'!$Y$148</f>
        <v>0</v>
      </c>
      <c r="AF255" s="433">
        <f>'27A'!$Y$148</f>
        <v>0</v>
      </c>
      <c r="AG255" s="433">
        <f>'28A'!$Y$148</f>
        <v>0</v>
      </c>
      <c r="AH255" s="433">
        <f>'29A'!$Y$148</f>
        <v>0</v>
      </c>
      <c r="AI255" s="433">
        <f>'30A'!$Y$148</f>
        <v>0</v>
      </c>
    </row>
    <row r="256" spans="1:35" ht="17.399999999999999">
      <c r="A256" s="314"/>
      <c r="B256" s="312" t="str">
        <f>CONCATENATE("4 ly rộng ",'1A'!AB$145)</f>
        <v>4 ly rộng 25</v>
      </c>
      <c r="C256" s="302" t="s">
        <v>614</v>
      </c>
      <c r="D256" s="309" t="s">
        <v>259</v>
      </c>
      <c r="E256" s="303">
        <f t="shared" si="3"/>
        <v>0</v>
      </c>
      <c r="F256" s="433">
        <f>'1A'!$Z$148</f>
        <v>0</v>
      </c>
      <c r="G256" s="433">
        <f>'2A'!$Z$148</f>
        <v>0</v>
      </c>
      <c r="H256" s="433">
        <f>'3A'!$Z$148</f>
        <v>0</v>
      </c>
      <c r="I256" s="433">
        <f>'4A'!$Z$148</f>
        <v>0</v>
      </c>
      <c r="J256" s="433">
        <f>'5A'!$Z$148</f>
        <v>0</v>
      </c>
      <c r="K256" s="433">
        <f>'6A'!$Z$148</f>
        <v>0</v>
      </c>
      <c r="L256" s="433">
        <f>'7A'!$Z$148</f>
        <v>0</v>
      </c>
      <c r="M256" s="433">
        <f>'8A'!$Z$148</f>
        <v>0</v>
      </c>
      <c r="N256" s="433">
        <f>'9A'!$Z$148</f>
        <v>0</v>
      </c>
      <c r="O256" s="433">
        <f>'10A'!$Z$148</f>
        <v>0</v>
      </c>
      <c r="P256" s="433">
        <f>'11A'!$Z$148</f>
        <v>0</v>
      </c>
      <c r="Q256" s="433">
        <f>'12A'!$Z$148</f>
        <v>0</v>
      </c>
      <c r="R256" s="433">
        <f>'13A'!$Z$148</f>
        <v>0</v>
      </c>
      <c r="S256" s="433">
        <f>'14A'!$Z$148</f>
        <v>0</v>
      </c>
      <c r="T256" s="433">
        <f>'15A'!$Z$148</f>
        <v>0</v>
      </c>
      <c r="U256" s="433">
        <f>'16A'!$Z$148</f>
        <v>0</v>
      </c>
      <c r="V256" s="433">
        <f>'17A'!$Z$148</f>
        <v>0</v>
      </c>
      <c r="W256" s="433">
        <f>'18A'!$Z$148</f>
        <v>0</v>
      </c>
      <c r="X256" s="433">
        <f>'19A'!$Z$148</f>
        <v>0</v>
      </c>
      <c r="Y256" s="433">
        <f>'20A'!$Z$148</f>
        <v>0</v>
      </c>
      <c r="Z256" s="433">
        <f>'21A'!$Z$148</f>
        <v>0</v>
      </c>
      <c r="AA256" s="433">
        <f>'22A'!$Z$148</f>
        <v>0</v>
      </c>
      <c r="AB256" s="433">
        <f>'23A'!$Z$148</f>
        <v>0</v>
      </c>
      <c r="AC256" s="433">
        <f>'24A'!$Z$148</f>
        <v>0</v>
      </c>
      <c r="AD256" s="433">
        <f>'25A'!$Z$148</f>
        <v>0</v>
      </c>
      <c r="AE256" s="433">
        <f>'26A'!$Z$148</f>
        <v>0</v>
      </c>
      <c r="AF256" s="433">
        <f>'27A'!$Z$148</f>
        <v>0</v>
      </c>
      <c r="AG256" s="433">
        <f>'28A'!$Z$148</f>
        <v>0</v>
      </c>
      <c r="AH256" s="433">
        <f>'29A'!$Z$148</f>
        <v>0</v>
      </c>
      <c r="AI256" s="433">
        <f>'30A'!$Z$148</f>
        <v>0</v>
      </c>
    </row>
    <row r="257" spans="1:35" ht="17.399999999999999">
      <c r="A257" s="314"/>
      <c r="B257" s="312" t="str">
        <f>CONCATENATE("4 ly rộng ",'1A'!AC$145)</f>
        <v>4 ly rộng 30</v>
      </c>
      <c r="C257" s="302" t="s">
        <v>263</v>
      </c>
      <c r="D257" s="309" t="s">
        <v>259</v>
      </c>
      <c r="E257" s="303">
        <f t="shared" si="3"/>
        <v>0</v>
      </c>
      <c r="F257" s="433">
        <f>'1A'!$AA$148</f>
        <v>0</v>
      </c>
      <c r="G257" s="433">
        <f>'2A'!$AA$148</f>
        <v>0</v>
      </c>
      <c r="H257" s="433">
        <f>'3A'!$AA$148</f>
        <v>0</v>
      </c>
      <c r="I257" s="433">
        <f>'4A'!$AA$148</f>
        <v>0</v>
      </c>
      <c r="J257" s="433">
        <f>'5A'!$AA$148</f>
        <v>0</v>
      </c>
      <c r="K257" s="433">
        <f>'6A'!$AA$148</f>
        <v>0</v>
      </c>
      <c r="L257" s="433">
        <f>'7A'!$AA$148</f>
        <v>0</v>
      </c>
      <c r="M257" s="433">
        <f>'8A'!$AA$148</f>
        <v>0</v>
      </c>
      <c r="N257" s="433">
        <f>'9A'!$AA$148</f>
        <v>0</v>
      </c>
      <c r="O257" s="433">
        <f>'10A'!$AA$148</f>
        <v>0</v>
      </c>
      <c r="P257" s="433">
        <f>'11A'!$AA$148</f>
        <v>0</v>
      </c>
      <c r="Q257" s="433">
        <f>'12A'!$AA$148</f>
        <v>0</v>
      </c>
      <c r="R257" s="433">
        <f>'13A'!$AA$148</f>
        <v>0</v>
      </c>
      <c r="S257" s="433">
        <f>'14A'!$AA$148</f>
        <v>0</v>
      </c>
      <c r="T257" s="433">
        <f>'15A'!$AA$148</f>
        <v>0</v>
      </c>
      <c r="U257" s="433">
        <f>'16A'!$AA$148</f>
        <v>0</v>
      </c>
      <c r="V257" s="433">
        <f>'17A'!$AA$148</f>
        <v>0</v>
      </c>
      <c r="W257" s="433">
        <f>'18A'!$AA$148</f>
        <v>0</v>
      </c>
      <c r="X257" s="433">
        <f>'19A'!$AA$148</f>
        <v>0</v>
      </c>
      <c r="Y257" s="433">
        <f>'20A'!$AA$148</f>
        <v>0</v>
      </c>
      <c r="Z257" s="433">
        <f>'21A'!$AA$148</f>
        <v>0</v>
      </c>
      <c r="AA257" s="433">
        <f>'22A'!$AA$148</f>
        <v>0</v>
      </c>
      <c r="AB257" s="433">
        <f>'23A'!$AA$148</f>
        <v>0</v>
      </c>
      <c r="AC257" s="433">
        <f>'24A'!$AA$148</f>
        <v>0</v>
      </c>
      <c r="AD257" s="433">
        <f>'25A'!$AA$148</f>
        <v>0</v>
      </c>
      <c r="AE257" s="433">
        <f>'26A'!$AA$148</f>
        <v>0</v>
      </c>
      <c r="AF257" s="433">
        <f>'27A'!$AA$148</f>
        <v>0</v>
      </c>
      <c r="AG257" s="433">
        <f>'28A'!$AA$148</f>
        <v>0</v>
      </c>
      <c r="AH257" s="433">
        <f>'29A'!$AA$148</f>
        <v>0</v>
      </c>
      <c r="AI257" s="433">
        <f>'30A'!$AA$148</f>
        <v>0</v>
      </c>
    </row>
    <row r="258" spans="1:35" ht="17.399999999999999">
      <c r="A258" s="314"/>
      <c r="B258" s="312" t="str">
        <f>CONCATENATE("4 ly rộng ",'1A'!AD$145)</f>
        <v>4 ly rộng 35</v>
      </c>
      <c r="C258" s="302" t="s">
        <v>615</v>
      </c>
      <c r="D258" s="309" t="s">
        <v>259</v>
      </c>
      <c r="E258" s="303">
        <f t="shared" si="3"/>
        <v>0</v>
      </c>
      <c r="F258" s="433">
        <f>'1A'!$AB$148</f>
        <v>0</v>
      </c>
      <c r="G258" s="433">
        <f>'2A'!$AB$148</f>
        <v>0</v>
      </c>
      <c r="H258" s="433">
        <f>'3A'!$AB$148</f>
        <v>0</v>
      </c>
      <c r="I258" s="433">
        <f>'4A'!$AB$148</f>
        <v>0</v>
      </c>
      <c r="J258" s="433">
        <f>'5A'!$AB$148</f>
        <v>0</v>
      </c>
      <c r="K258" s="433">
        <f>'6A'!$AB$148</f>
        <v>0</v>
      </c>
      <c r="L258" s="433">
        <f>'7A'!$AB$148</f>
        <v>0</v>
      </c>
      <c r="M258" s="433">
        <f>'8A'!$AB$148</f>
        <v>0</v>
      </c>
      <c r="N258" s="433">
        <f>'9A'!$AB$148</f>
        <v>0</v>
      </c>
      <c r="O258" s="433">
        <f>'10A'!$AB$148</f>
        <v>0</v>
      </c>
      <c r="P258" s="433">
        <f>'11A'!$AB$148</f>
        <v>0</v>
      </c>
      <c r="Q258" s="433">
        <f>'12A'!$AB$148</f>
        <v>0</v>
      </c>
      <c r="R258" s="433">
        <f>'13A'!$AB$148</f>
        <v>0</v>
      </c>
      <c r="S258" s="433">
        <f>'14A'!$AB$148</f>
        <v>0</v>
      </c>
      <c r="T258" s="433">
        <f>'15A'!$AB$148</f>
        <v>0</v>
      </c>
      <c r="U258" s="433">
        <f>'16A'!$AB$148</f>
        <v>0</v>
      </c>
      <c r="V258" s="433">
        <f>'17A'!$AB$148</f>
        <v>0</v>
      </c>
      <c r="W258" s="433">
        <f>'18A'!$AB$148</f>
        <v>0</v>
      </c>
      <c r="X258" s="433">
        <f>'19A'!$AB$148</f>
        <v>0</v>
      </c>
      <c r="Y258" s="433">
        <f>'20A'!$AB$148</f>
        <v>0</v>
      </c>
      <c r="Z258" s="433">
        <f>'21A'!$AB$148</f>
        <v>0</v>
      </c>
      <c r="AA258" s="433">
        <f>'22A'!$AB$148</f>
        <v>0</v>
      </c>
      <c r="AB258" s="433">
        <f>'23A'!$AB$148</f>
        <v>0</v>
      </c>
      <c r="AC258" s="433">
        <f>'24A'!$AB$148</f>
        <v>0</v>
      </c>
      <c r="AD258" s="433">
        <f>'25A'!$AB$148</f>
        <v>0</v>
      </c>
      <c r="AE258" s="433">
        <f>'26A'!$AB$148</f>
        <v>0</v>
      </c>
      <c r="AF258" s="433">
        <f>'27A'!$AB$148</f>
        <v>0</v>
      </c>
      <c r="AG258" s="433">
        <f>'28A'!$AB$148</f>
        <v>0</v>
      </c>
      <c r="AH258" s="433">
        <f>'29A'!$AB$148</f>
        <v>0</v>
      </c>
      <c r="AI258" s="433">
        <f>'30A'!$AB$148</f>
        <v>0</v>
      </c>
    </row>
    <row r="259" spans="1:35" ht="17.399999999999999">
      <c r="B259" s="312" t="str">
        <f>CONCATENATE("4 ly rộng ",'1A'!AE$145)</f>
        <v>4 ly rộng 40</v>
      </c>
      <c r="C259" s="302" t="s">
        <v>616</v>
      </c>
      <c r="D259" s="309" t="s">
        <v>259</v>
      </c>
      <c r="E259" s="303">
        <f t="shared" si="3"/>
        <v>0</v>
      </c>
      <c r="F259" s="433">
        <f>'1A'!$AC$148</f>
        <v>0</v>
      </c>
      <c r="G259" s="433">
        <f>'2A'!$AC$148</f>
        <v>0</v>
      </c>
      <c r="H259" s="433">
        <f>'3A'!$AC$148</f>
        <v>0</v>
      </c>
      <c r="I259" s="433">
        <f>'4A'!$AC$148</f>
        <v>0</v>
      </c>
      <c r="J259" s="433">
        <f>'5A'!$AC$148</f>
        <v>0</v>
      </c>
      <c r="K259" s="433">
        <f>'6A'!$AC$148</f>
        <v>0</v>
      </c>
      <c r="L259" s="433">
        <f>'7A'!$AC$148</f>
        <v>0</v>
      </c>
      <c r="M259" s="433">
        <f>'8A'!$AC$148</f>
        <v>0</v>
      </c>
      <c r="N259" s="433">
        <f>'9A'!$AC$148</f>
        <v>0</v>
      </c>
      <c r="O259" s="433">
        <f>'10A'!$AC$148</f>
        <v>0</v>
      </c>
      <c r="P259" s="433">
        <f>'11A'!$AC$148</f>
        <v>0</v>
      </c>
      <c r="Q259" s="433">
        <f>'12A'!$AC$148</f>
        <v>0</v>
      </c>
      <c r="R259" s="433">
        <f>'13A'!$AC$148</f>
        <v>0</v>
      </c>
      <c r="S259" s="433">
        <f>'14A'!$AC$148</f>
        <v>0</v>
      </c>
      <c r="T259" s="433">
        <f>'15A'!$AC$148</f>
        <v>0</v>
      </c>
      <c r="U259" s="433">
        <f>'16A'!$AC$148</f>
        <v>0</v>
      </c>
      <c r="V259" s="433">
        <f>'17A'!$AC$148</f>
        <v>0</v>
      </c>
      <c r="W259" s="433">
        <f>'18A'!$AC$148</f>
        <v>0</v>
      </c>
      <c r="X259" s="433">
        <f>'19A'!$AC$148</f>
        <v>0</v>
      </c>
      <c r="Y259" s="433">
        <f>'20A'!$AC$148</f>
        <v>0</v>
      </c>
      <c r="Z259" s="433">
        <f>'21A'!$AC$148</f>
        <v>0</v>
      </c>
      <c r="AA259" s="433">
        <f>'22A'!$AC$148</f>
        <v>0</v>
      </c>
      <c r="AB259" s="433">
        <f>'23A'!$AC$148</f>
        <v>0</v>
      </c>
      <c r="AC259" s="433">
        <f>'24A'!$AC$148</f>
        <v>0</v>
      </c>
      <c r="AD259" s="433">
        <f>'25A'!$AC$148</f>
        <v>0</v>
      </c>
      <c r="AE259" s="433">
        <f>'26A'!$AC$148</f>
        <v>0</v>
      </c>
      <c r="AF259" s="433">
        <f>'27A'!$AC$148</f>
        <v>0</v>
      </c>
      <c r="AG259" s="433">
        <f>'28A'!$AC$148</f>
        <v>0</v>
      </c>
      <c r="AH259" s="433">
        <f>'29A'!$AC$148</f>
        <v>0</v>
      </c>
      <c r="AI259" s="433">
        <f>'30A'!$AC$148</f>
        <v>0</v>
      </c>
    </row>
    <row r="260" spans="1:35" ht="17.399999999999999">
      <c r="B260" s="312" t="str">
        <f>CONCATENATE("4 ly rộng ",'1A'!AF$145)</f>
        <v>4 ly rộng 50</v>
      </c>
      <c r="C260" s="302" t="s">
        <v>615</v>
      </c>
      <c r="D260" s="309" t="s">
        <v>259</v>
      </c>
      <c r="E260" s="303">
        <f t="shared" si="3"/>
        <v>0</v>
      </c>
      <c r="F260" s="433">
        <f>'1A'!$AD$148</f>
        <v>0</v>
      </c>
      <c r="G260" s="433">
        <f>'2A'!$AD$148</f>
        <v>0</v>
      </c>
      <c r="H260" s="433">
        <f>'3A'!$AD$148</f>
        <v>0</v>
      </c>
      <c r="I260" s="433">
        <f>'4A'!$AD$148</f>
        <v>0</v>
      </c>
      <c r="J260" s="433">
        <f>'5A'!$AD$148</f>
        <v>0</v>
      </c>
      <c r="K260" s="433">
        <f>'6A'!$AD$148</f>
        <v>0</v>
      </c>
      <c r="L260" s="433">
        <f>'7A'!$AD$148</f>
        <v>0</v>
      </c>
      <c r="M260" s="433">
        <f>'8A'!$AD$148</f>
        <v>0</v>
      </c>
      <c r="N260" s="433">
        <f>'9A'!$AD$148</f>
        <v>0</v>
      </c>
      <c r="O260" s="433">
        <f>'10A'!$AD$148</f>
        <v>0</v>
      </c>
      <c r="P260" s="433">
        <f>'11A'!$AD$148</f>
        <v>0</v>
      </c>
      <c r="Q260" s="433">
        <f>'12A'!$AD$148</f>
        <v>0</v>
      </c>
      <c r="R260" s="433">
        <f>'13A'!$AD$148</f>
        <v>0</v>
      </c>
      <c r="S260" s="433">
        <f>'14A'!$AD$148</f>
        <v>0</v>
      </c>
      <c r="T260" s="433">
        <f>'15A'!$AD$148</f>
        <v>0</v>
      </c>
      <c r="U260" s="433">
        <f>'16A'!$AD$148</f>
        <v>0</v>
      </c>
      <c r="V260" s="433">
        <f>'17A'!$AD$148</f>
        <v>0</v>
      </c>
      <c r="W260" s="433">
        <f>'18A'!$AD$148</f>
        <v>0</v>
      </c>
      <c r="X260" s="433">
        <f>'19A'!$AD$148</f>
        <v>0</v>
      </c>
      <c r="Y260" s="433">
        <f>'20A'!$AD$148</f>
        <v>0</v>
      </c>
      <c r="Z260" s="433">
        <f>'21A'!$AD$148</f>
        <v>0</v>
      </c>
      <c r="AA260" s="433">
        <f>'22A'!$AD$148</f>
        <v>0</v>
      </c>
      <c r="AB260" s="433">
        <f>'23A'!$AD$148</f>
        <v>0</v>
      </c>
      <c r="AC260" s="433">
        <f>'24A'!$AD$148</f>
        <v>0</v>
      </c>
      <c r="AD260" s="433">
        <f>'25A'!$AD$148</f>
        <v>0</v>
      </c>
      <c r="AE260" s="433">
        <f>'26A'!$AD$148</f>
        <v>0</v>
      </c>
      <c r="AF260" s="433">
        <f>'27A'!$AD$148</f>
        <v>0</v>
      </c>
      <c r="AG260" s="433">
        <f>'28A'!$AD$148</f>
        <v>0</v>
      </c>
      <c r="AH260" s="433">
        <f>'29A'!$AD$148</f>
        <v>0</v>
      </c>
      <c r="AI260" s="433">
        <f>'30A'!$AD$148</f>
        <v>0</v>
      </c>
    </row>
    <row r="261" spans="1:35" ht="17.399999999999999">
      <c r="B261" s="312" t="str">
        <f>CONCATENATE("4 ly rộng ",'1A'!AG$145)</f>
        <v>4 ly rộng 55</v>
      </c>
      <c r="C261" s="302" t="s">
        <v>617</v>
      </c>
      <c r="D261" s="309" t="s">
        <v>259</v>
      </c>
      <c r="E261" s="303">
        <f t="shared" si="3"/>
        <v>0</v>
      </c>
      <c r="F261" s="433">
        <f>'1A'!$AE$148</f>
        <v>0</v>
      </c>
      <c r="G261" s="433">
        <f>'2A'!$AE$148</f>
        <v>0</v>
      </c>
      <c r="H261" s="433">
        <f>'3A'!$AE$148</f>
        <v>0</v>
      </c>
      <c r="I261" s="433">
        <f>'4A'!$AE$148</f>
        <v>0</v>
      </c>
      <c r="J261" s="433">
        <f>'5A'!$AE$148</f>
        <v>0</v>
      </c>
      <c r="K261" s="433">
        <f>'6A'!$AE$148</f>
        <v>0</v>
      </c>
      <c r="L261" s="433">
        <f>'7A'!$AE$148</f>
        <v>0</v>
      </c>
      <c r="M261" s="433">
        <f>'8A'!$AE$148</f>
        <v>0</v>
      </c>
      <c r="N261" s="433">
        <f>'9A'!$AE$148</f>
        <v>0</v>
      </c>
      <c r="O261" s="433">
        <f>'10A'!$AE$148</f>
        <v>0</v>
      </c>
      <c r="P261" s="433">
        <f>'11A'!$AE$148</f>
        <v>0</v>
      </c>
      <c r="Q261" s="433">
        <f>'12A'!$AE$148</f>
        <v>0</v>
      </c>
      <c r="R261" s="433">
        <f>'13A'!$AE$148</f>
        <v>0</v>
      </c>
      <c r="S261" s="433">
        <f>'14A'!$AE$148</f>
        <v>0</v>
      </c>
      <c r="T261" s="433">
        <f>'15A'!$AE$148</f>
        <v>0</v>
      </c>
      <c r="U261" s="433">
        <f>'16A'!$AE$148</f>
        <v>0</v>
      </c>
      <c r="V261" s="433">
        <f>'17A'!$AE$148</f>
        <v>0</v>
      </c>
      <c r="W261" s="433">
        <f>'18A'!$AE$148</f>
        <v>0</v>
      </c>
      <c r="X261" s="433">
        <f>'19A'!$AE$148</f>
        <v>0</v>
      </c>
      <c r="Y261" s="433">
        <f>'20A'!$AE$148</f>
        <v>0</v>
      </c>
      <c r="Z261" s="433">
        <f>'21A'!$AE$148</f>
        <v>0</v>
      </c>
      <c r="AA261" s="433">
        <f>'22A'!$AE$148</f>
        <v>0</v>
      </c>
      <c r="AB261" s="433">
        <f>'23A'!$AE$148</f>
        <v>0</v>
      </c>
      <c r="AC261" s="433">
        <f>'24A'!$AE$148</f>
        <v>0</v>
      </c>
      <c r="AD261" s="433">
        <f>'25A'!$AE$148</f>
        <v>0</v>
      </c>
      <c r="AE261" s="433">
        <f>'26A'!$AE$148</f>
        <v>0</v>
      </c>
      <c r="AF261" s="433">
        <f>'27A'!$AE$148</f>
        <v>0</v>
      </c>
      <c r="AG261" s="433">
        <f>'28A'!$AE$148</f>
        <v>0</v>
      </c>
      <c r="AH261" s="433">
        <f>'29A'!$AE$148</f>
        <v>0</v>
      </c>
      <c r="AI261" s="433">
        <f>'30A'!$AE$148</f>
        <v>0</v>
      </c>
    </row>
    <row r="262" spans="1:35" ht="17.399999999999999">
      <c r="B262" s="312" t="str">
        <f>CONCATENATE("4 ly rộng ",'1A'!AH$145)</f>
        <v>4 ly rộng 60</v>
      </c>
      <c r="C262" s="302" t="s">
        <v>618</v>
      </c>
      <c r="D262" s="309" t="s">
        <v>259</v>
      </c>
      <c r="E262" s="303">
        <f t="shared" si="3"/>
        <v>0</v>
      </c>
      <c r="F262" s="433">
        <f>'1A'!$AF$148</f>
        <v>0</v>
      </c>
      <c r="G262" s="433">
        <f>'2A'!$AF$148</f>
        <v>0</v>
      </c>
      <c r="H262" s="433">
        <f>'3A'!$AF$148</f>
        <v>0</v>
      </c>
      <c r="I262" s="433">
        <f>'4A'!$AF$148</f>
        <v>0</v>
      </c>
      <c r="J262" s="433">
        <f>'5A'!$AF$148</f>
        <v>0</v>
      </c>
      <c r="K262" s="433">
        <f>'6A'!$AF$148</f>
        <v>0</v>
      </c>
      <c r="L262" s="433">
        <f>'7A'!$AF$148</f>
        <v>0</v>
      </c>
      <c r="M262" s="433">
        <f>'8A'!$AF$148</f>
        <v>0</v>
      </c>
      <c r="N262" s="433">
        <f>'9A'!$AF$148</f>
        <v>0</v>
      </c>
      <c r="O262" s="433">
        <f>'10A'!$AF$148</f>
        <v>0</v>
      </c>
      <c r="P262" s="433">
        <f>'11A'!$AF$148</f>
        <v>0</v>
      </c>
      <c r="Q262" s="433">
        <f>'12A'!$AF$148</f>
        <v>0</v>
      </c>
      <c r="R262" s="433">
        <f>'13A'!$AF$148</f>
        <v>0</v>
      </c>
      <c r="S262" s="433">
        <f>'14A'!$AF$148</f>
        <v>0</v>
      </c>
      <c r="T262" s="433">
        <f>'15A'!$AF$148</f>
        <v>0</v>
      </c>
      <c r="U262" s="433">
        <f>'16A'!$AF$148</f>
        <v>0</v>
      </c>
      <c r="V262" s="433">
        <f>'17A'!$AF$148</f>
        <v>0</v>
      </c>
      <c r="W262" s="433">
        <f>'18A'!$AF$148</f>
        <v>0</v>
      </c>
      <c r="X262" s="433">
        <f>'19A'!$AF$148</f>
        <v>0</v>
      </c>
      <c r="Y262" s="433">
        <f>'20A'!$AF$148</f>
        <v>0</v>
      </c>
      <c r="Z262" s="433">
        <f>'21A'!$AF$148</f>
        <v>0</v>
      </c>
      <c r="AA262" s="433">
        <f>'22A'!$AF$148</f>
        <v>0</v>
      </c>
      <c r="AB262" s="433">
        <f>'23A'!$AF$148</f>
        <v>0</v>
      </c>
      <c r="AC262" s="433">
        <f>'24A'!$AF$148</f>
        <v>0</v>
      </c>
      <c r="AD262" s="433">
        <f>'25A'!$AF$148</f>
        <v>0</v>
      </c>
      <c r="AE262" s="433">
        <f>'26A'!$AF$148</f>
        <v>0</v>
      </c>
      <c r="AF262" s="433">
        <f>'27A'!$AF$148</f>
        <v>0</v>
      </c>
      <c r="AG262" s="433">
        <f>'28A'!$AF$148</f>
        <v>0</v>
      </c>
      <c r="AH262" s="433">
        <f>'29A'!$AF$148</f>
        <v>0</v>
      </c>
      <c r="AI262" s="433">
        <f>'30A'!$AF$148</f>
        <v>0</v>
      </c>
    </row>
    <row r="263" spans="1:35" ht="17.399999999999999">
      <c r="B263" s="312" t="str">
        <f>CONCATENATE("4 ly rộng ",'1A'!AI$145)</f>
        <v xml:space="preserve">4 ly rộng </v>
      </c>
      <c r="C263" s="302" t="s">
        <v>619</v>
      </c>
      <c r="D263" s="309" t="s">
        <v>259</v>
      </c>
      <c r="E263" s="303">
        <f t="shared" si="3"/>
        <v>0</v>
      </c>
      <c r="F263" s="433">
        <f>'1A'!$AG$148</f>
        <v>0</v>
      </c>
      <c r="G263" s="433">
        <f>'2A'!$AG$148</f>
        <v>0</v>
      </c>
      <c r="H263" s="433">
        <f>'3A'!$AG$148</f>
        <v>0</v>
      </c>
      <c r="I263" s="433">
        <f>'4A'!$AG$148</f>
        <v>0</v>
      </c>
      <c r="J263" s="433">
        <f>'5A'!$AG$148</f>
        <v>0</v>
      </c>
      <c r="K263" s="433">
        <f>'6A'!$AG$148</f>
        <v>0</v>
      </c>
      <c r="L263" s="433">
        <f>'7A'!$AG$148</f>
        <v>0</v>
      </c>
      <c r="M263" s="433">
        <f>'8A'!$AG$148</f>
        <v>0</v>
      </c>
      <c r="N263" s="433">
        <f>'9A'!$AG$148</f>
        <v>0</v>
      </c>
      <c r="O263" s="433">
        <f>'10A'!$AG$148</f>
        <v>0</v>
      </c>
      <c r="P263" s="433">
        <f>'11A'!$AG$148</f>
        <v>0</v>
      </c>
      <c r="Q263" s="433">
        <f>'12A'!$AG$148</f>
        <v>0</v>
      </c>
      <c r="R263" s="433">
        <f>'13A'!$AG$148</f>
        <v>0</v>
      </c>
      <c r="S263" s="433">
        <f>'14A'!$AG$148</f>
        <v>0</v>
      </c>
      <c r="T263" s="433">
        <f>'15A'!$AG$148</f>
        <v>0</v>
      </c>
      <c r="U263" s="433">
        <f>'16A'!$AG$148</f>
        <v>0</v>
      </c>
      <c r="V263" s="433">
        <f>'17A'!$AG$148</f>
        <v>0</v>
      </c>
      <c r="W263" s="433">
        <f>'18A'!$AG$148</f>
        <v>0</v>
      </c>
      <c r="X263" s="433">
        <f>'19A'!$AG$148</f>
        <v>0</v>
      </c>
      <c r="Y263" s="433">
        <f>'20A'!$AG$148</f>
        <v>0</v>
      </c>
      <c r="Z263" s="433">
        <f>'21A'!$AG$148</f>
        <v>0</v>
      </c>
      <c r="AA263" s="433">
        <f>'22A'!$AG$148</f>
        <v>0</v>
      </c>
      <c r="AB263" s="433">
        <f>'23A'!$AG$148</f>
        <v>0</v>
      </c>
      <c r="AC263" s="433">
        <f>'24A'!$AG$148</f>
        <v>0</v>
      </c>
      <c r="AD263" s="433">
        <f>'25A'!$AG$148</f>
        <v>0</v>
      </c>
      <c r="AE263" s="433">
        <f>'26A'!$AG$148</f>
        <v>0</v>
      </c>
      <c r="AF263" s="433">
        <f>'27A'!$AG$148</f>
        <v>0</v>
      </c>
      <c r="AG263" s="433">
        <f>'28A'!$AG$148</f>
        <v>0</v>
      </c>
      <c r="AH263" s="433">
        <f>'29A'!$AG$148</f>
        <v>0</v>
      </c>
      <c r="AI263" s="433">
        <f>'30A'!$AG$148</f>
        <v>0</v>
      </c>
    </row>
    <row r="264" spans="1:35" ht="17.399999999999999">
      <c r="B264" s="312" t="str">
        <f>CONCATENATE("4 ly rộng ",'1A'!AJ$145)</f>
        <v xml:space="preserve">4 ly rộng </v>
      </c>
      <c r="C264" s="302" t="s">
        <v>620</v>
      </c>
      <c r="D264" s="309" t="s">
        <v>259</v>
      </c>
      <c r="E264" s="303">
        <f t="shared" si="3"/>
        <v>0</v>
      </c>
      <c r="F264" s="433">
        <f>'1A'!$AH$148</f>
        <v>0</v>
      </c>
      <c r="G264" s="433">
        <f>'2A'!$AH$148</f>
        <v>0</v>
      </c>
      <c r="H264" s="433">
        <f>'3A'!$AH$148</f>
        <v>0</v>
      </c>
      <c r="I264" s="433">
        <f>'4A'!$AH$148</f>
        <v>0</v>
      </c>
      <c r="J264" s="433">
        <f>'5A'!$AH$148</f>
        <v>0</v>
      </c>
      <c r="K264" s="433">
        <f>'6A'!$AH$148</f>
        <v>0</v>
      </c>
      <c r="L264" s="433">
        <f>'7A'!$AH$148</f>
        <v>0</v>
      </c>
      <c r="M264" s="433">
        <f>'8A'!$AH$148</f>
        <v>0</v>
      </c>
      <c r="N264" s="433">
        <f>'9A'!$AH$148</f>
        <v>0</v>
      </c>
      <c r="O264" s="433">
        <f>'10A'!$AH$148</f>
        <v>0</v>
      </c>
      <c r="P264" s="433">
        <f>'11A'!$AH$148</f>
        <v>0</v>
      </c>
      <c r="Q264" s="433">
        <f>'12A'!$AH$148</f>
        <v>0</v>
      </c>
      <c r="R264" s="433">
        <f>'13A'!$AH$148</f>
        <v>0</v>
      </c>
      <c r="S264" s="433">
        <f>'14A'!$AH$148</f>
        <v>0</v>
      </c>
      <c r="T264" s="433">
        <f>'15A'!$AH$148</f>
        <v>0</v>
      </c>
      <c r="U264" s="433">
        <f>'16A'!$AH$148</f>
        <v>0</v>
      </c>
      <c r="V264" s="433">
        <f>'17A'!$AH$148</f>
        <v>0</v>
      </c>
      <c r="W264" s="433">
        <f>'18A'!$AH$148</f>
        <v>0</v>
      </c>
      <c r="X264" s="433">
        <f>'19A'!$AH$148</f>
        <v>0</v>
      </c>
      <c r="Y264" s="433">
        <f>'20A'!$AH$148</f>
        <v>0</v>
      </c>
      <c r="Z264" s="433">
        <f>'21A'!$AH$148</f>
        <v>0</v>
      </c>
      <c r="AA264" s="433">
        <f>'22A'!$AH$148</f>
        <v>0</v>
      </c>
      <c r="AB264" s="433">
        <f>'23A'!$AH$148</f>
        <v>0</v>
      </c>
      <c r="AC264" s="433">
        <f>'24A'!$AH$148</f>
        <v>0</v>
      </c>
      <c r="AD264" s="433">
        <f>'25A'!$AH$148</f>
        <v>0</v>
      </c>
      <c r="AE264" s="433">
        <f>'26A'!$AH$148</f>
        <v>0</v>
      </c>
      <c r="AF264" s="433">
        <f>'27A'!$AH$148</f>
        <v>0</v>
      </c>
      <c r="AG264" s="433">
        <f>'28A'!$AH$148</f>
        <v>0</v>
      </c>
      <c r="AH264" s="433">
        <f>'29A'!$AH$148</f>
        <v>0</v>
      </c>
      <c r="AI264" s="433">
        <f>'30A'!$AH$148</f>
        <v>0</v>
      </c>
    </row>
    <row r="265" spans="1:35" ht="17.399999999999999">
      <c r="B265" s="312" t="str">
        <f>CONCATENATE("5 ly rộng ",'1A'!AA$145)</f>
        <v>5 ly rộng 20</v>
      </c>
      <c r="C265" s="302" t="s">
        <v>621</v>
      </c>
      <c r="D265" s="309" t="s">
        <v>259</v>
      </c>
      <c r="E265" s="303">
        <f t="shared" si="3"/>
        <v>0</v>
      </c>
      <c r="F265" s="433">
        <f>'1A'!$Y$149</f>
        <v>0</v>
      </c>
      <c r="G265" s="433">
        <f>'2A'!$Y$149</f>
        <v>0</v>
      </c>
      <c r="H265" s="433">
        <f>'3A'!$Y$149</f>
        <v>0</v>
      </c>
      <c r="I265" s="433">
        <f>'4A'!$Y$149</f>
        <v>0</v>
      </c>
      <c r="J265" s="433">
        <f>'5A'!$Y$149</f>
        <v>0</v>
      </c>
      <c r="K265" s="433">
        <f>'6A'!$Y$149</f>
        <v>0</v>
      </c>
      <c r="L265" s="433">
        <f>'7A'!$Y$149</f>
        <v>0</v>
      </c>
      <c r="M265" s="433">
        <f>'8A'!$Y$149</f>
        <v>0</v>
      </c>
      <c r="N265" s="433">
        <f>'9A'!$Y$149</f>
        <v>0</v>
      </c>
      <c r="O265" s="433">
        <f>'10A'!$Y$149</f>
        <v>0</v>
      </c>
      <c r="P265" s="433">
        <f>'11A'!$Y$149</f>
        <v>0</v>
      </c>
      <c r="Q265" s="433">
        <f>'12A'!$Y$149</f>
        <v>0</v>
      </c>
      <c r="R265" s="433">
        <f>'13A'!$Y$149</f>
        <v>0</v>
      </c>
      <c r="S265" s="433">
        <f>'14A'!$Y$149</f>
        <v>0</v>
      </c>
      <c r="T265" s="433">
        <f>'15A'!$Y$149</f>
        <v>0</v>
      </c>
      <c r="U265" s="433">
        <f>'16A'!$Y$149</f>
        <v>0</v>
      </c>
      <c r="V265" s="433">
        <f>'17A'!$Y$149</f>
        <v>0</v>
      </c>
      <c r="W265" s="433">
        <f>'18A'!$Y$149</f>
        <v>0</v>
      </c>
      <c r="X265" s="433">
        <f>'19A'!$Y$149</f>
        <v>0</v>
      </c>
      <c r="Y265" s="433">
        <f>'20A'!$Y$149</f>
        <v>0</v>
      </c>
      <c r="Z265" s="433">
        <f>'21A'!$Y$149</f>
        <v>0</v>
      </c>
      <c r="AA265" s="433">
        <f>'22A'!$Y$149</f>
        <v>0</v>
      </c>
      <c r="AB265" s="433">
        <f>'23A'!$Y$149</f>
        <v>0</v>
      </c>
      <c r="AC265" s="433">
        <f>'24A'!$Y$149</f>
        <v>0</v>
      </c>
      <c r="AD265" s="433">
        <f>'25A'!$Y$149</f>
        <v>0</v>
      </c>
      <c r="AE265" s="433">
        <f>'26A'!$Y$149</f>
        <v>0</v>
      </c>
      <c r="AF265" s="433">
        <f>'27A'!$Y$149</f>
        <v>0</v>
      </c>
      <c r="AG265" s="433">
        <f>'28A'!$Y$149</f>
        <v>0</v>
      </c>
      <c r="AH265" s="433">
        <f>'29A'!$Y$149</f>
        <v>0</v>
      </c>
      <c r="AI265" s="433">
        <f>'30A'!$Y$149</f>
        <v>0</v>
      </c>
    </row>
    <row r="266" spans="1:35" ht="17.399999999999999">
      <c r="B266" s="312" t="str">
        <f>CONCATENATE("5 ly rộng ",'1A'!AB$145)</f>
        <v>5 ly rộng 25</v>
      </c>
      <c r="C266" s="302" t="s">
        <v>622</v>
      </c>
      <c r="D266" s="309" t="s">
        <v>259</v>
      </c>
      <c r="E266" s="303">
        <f t="shared" si="3"/>
        <v>0</v>
      </c>
      <c r="F266" s="433">
        <f>'1A'!$Z$149</f>
        <v>0</v>
      </c>
      <c r="G266" s="433">
        <f>'2A'!$Z$149</f>
        <v>0</v>
      </c>
      <c r="H266" s="433">
        <f>'3A'!$Z$149</f>
        <v>0</v>
      </c>
      <c r="I266" s="433">
        <f>'4A'!$Z$149</f>
        <v>0</v>
      </c>
      <c r="J266" s="433">
        <f>'5A'!$Z$149</f>
        <v>0</v>
      </c>
      <c r="K266" s="433">
        <f>'6A'!$Z$149</f>
        <v>0</v>
      </c>
      <c r="L266" s="433">
        <f>'7A'!$Z$149</f>
        <v>0</v>
      </c>
      <c r="M266" s="433">
        <f>'8A'!$Z$149</f>
        <v>0</v>
      </c>
      <c r="N266" s="433">
        <f>'9A'!$Z$149</f>
        <v>0</v>
      </c>
      <c r="O266" s="433">
        <f>'10A'!$Z$149</f>
        <v>0</v>
      </c>
      <c r="P266" s="433">
        <f>'11A'!$Z$149</f>
        <v>0</v>
      </c>
      <c r="Q266" s="433">
        <f>'12A'!$Z$149</f>
        <v>0</v>
      </c>
      <c r="R266" s="433">
        <f>'13A'!$Z$149</f>
        <v>0</v>
      </c>
      <c r="S266" s="433">
        <f>'14A'!$Z$149</f>
        <v>0</v>
      </c>
      <c r="T266" s="433">
        <f>'15A'!$Z$149</f>
        <v>0</v>
      </c>
      <c r="U266" s="433">
        <f>'16A'!$Z$149</f>
        <v>0</v>
      </c>
      <c r="V266" s="433">
        <f>'17A'!$Z$149</f>
        <v>0</v>
      </c>
      <c r="W266" s="433">
        <f>'18A'!$Z$149</f>
        <v>0</v>
      </c>
      <c r="X266" s="433">
        <f>'19A'!$Z$149</f>
        <v>0</v>
      </c>
      <c r="Y266" s="433">
        <f>'20A'!$Z$149</f>
        <v>0</v>
      </c>
      <c r="Z266" s="433">
        <f>'21A'!$Z$149</f>
        <v>0</v>
      </c>
      <c r="AA266" s="433">
        <f>'22A'!$Z$149</f>
        <v>0</v>
      </c>
      <c r="AB266" s="433">
        <f>'23A'!$Z$149</f>
        <v>0</v>
      </c>
      <c r="AC266" s="433">
        <f>'24A'!$Z$149</f>
        <v>0</v>
      </c>
      <c r="AD266" s="433">
        <f>'25A'!$Z$149</f>
        <v>0</v>
      </c>
      <c r="AE266" s="433">
        <f>'26A'!$Z$149</f>
        <v>0</v>
      </c>
      <c r="AF266" s="433">
        <f>'27A'!$Z$149</f>
        <v>0</v>
      </c>
      <c r="AG266" s="433">
        <f>'28A'!$Z$149</f>
        <v>0</v>
      </c>
      <c r="AH266" s="433">
        <f>'29A'!$Z$149</f>
        <v>0</v>
      </c>
      <c r="AI266" s="433">
        <f>'30A'!$Z$149</f>
        <v>0</v>
      </c>
    </row>
    <row r="267" spans="1:35" ht="17.399999999999999">
      <c r="B267" s="312" t="str">
        <f>CONCATENATE("5 ly rộng ",'1A'!AC$145)</f>
        <v>5 ly rộng 30</v>
      </c>
      <c r="C267" s="302" t="s">
        <v>623</v>
      </c>
      <c r="D267" s="309" t="s">
        <v>259</v>
      </c>
      <c r="E267" s="303">
        <f t="shared" si="3"/>
        <v>0</v>
      </c>
      <c r="F267" s="433">
        <f>'1A'!$AA$149</f>
        <v>0</v>
      </c>
      <c r="G267" s="433">
        <f>'2A'!$AA$149</f>
        <v>0</v>
      </c>
      <c r="H267" s="433">
        <f>'3A'!$AA$149</f>
        <v>0</v>
      </c>
      <c r="I267" s="433">
        <f>'4A'!$AA$149</f>
        <v>0</v>
      </c>
      <c r="J267" s="433">
        <f>'5A'!$AA$149</f>
        <v>0</v>
      </c>
      <c r="K267" s="433">
        <f>'6A'!$AA$149</f>
        <v>0</v>
      </c>
      <c r="L267" s="433">
        <f>'7A'!$AA$149</f>
        <v>0</v>
      </c>
      <c r="M267" s="433">
        <f>'8A'!$AA$149</f>
        <v>0</v>
      </c>
      <c r="N267" s="433">
        <f>'9A'!$AA$149</f>
        <v>0</v>
      </c>
      <c r="O267" s="433">
        <f>'10A'!$AA$149</f>
        <v>0</v>
      </c>
      <c r="P267" s="433">
        <f>'11A'!$AA$149</f>
        <v>0</v>
      </c>
      <c r="Q267" s="433">
        <f>'12A'!$AA$149</f>
        <v>0</v>
      </c>
      <c r="R267" s="433">
        <f>'13A'!$AA$149</f>
        <v>0</v>
      </c>
      <c r="S267" s="433">
        <f>'14A'!$AA$149</f>
        <v>0</v>
      </c>
      <c r="T267" s="433">
        <f>'15A'!$AA$149</f>
        <v>0</v>
      </c>
      <c r="U267" s="433">
        <f>'16A'!$AA$149</f>
        <v>0</v>
      </c>
      <c r="V267" s="433">
        <f>'17A'!$AA$149</f>
        <v>0</v>
      </c>
      <c r="W267" s="433">
        <f>'18A'!$AA$149</f>
        <v>0</v>
      </c>
      <c r="X267" s="433">
        <f>'19A'!$AA$149</f>
        <v>0</v>
      </c>
      <c r="Y267" s="433">
        <f>'20A'!$AA$149</f>
        <v>0</v>
      </c>
      <c r="Z267" s="433">
        <f>'21A'!$AA$149</f>
        <v>0</v>
      </c>
      <c r="AA267" s="433">
        <f>'22A'!$AA$149</f>
        <v>0</v>
      </c>
      <c r="AB267" s="433">
        <f>'23A'!$AA$149</f>
        <v>0</v>
      </c>
      <c r="AC267" s="433">
        <f>'24A'!$AA$149</f>
        <v>0</v>
      </c>
      <c r="AD267" s="433">
        <f>'25A'!$AA$149</f>
        <v>0</v>
      </c>
      <c r="AE267" s="433">
        <f>'26A'!$AA$149</f>
        <v>0</v>
      </c>
      <c r="AF267" s="433">
        <f>'27A'!$AA$149</f>
        <v>0</v>
      </c>
      <c r="AG267" s="433">
        <f>'28A'!$AA$149</f>
        <v>0</v>
      </c>
      <c r="AH267" s="433">
        <f>'29A'!$AA$149</f>
        <v>0</v>
      </c>
      <c r="AI267" s="433">
        <f>'30A'!$AA$149</f>
        <v>0</v>
      </c>
    </row>
    <row r="268" spans="1:35" ht="17.399999999999999">
      <c r="B268" s="312" t="str">
        <f>CONCATENATE("5 ly rộng ",'1A'!AD$145)</f>
        <v>5 ly rộng 35</v>
      </c>
      <c r="C268" s="302" t="s">
        <v>624</v>
      </c>
      <c r="D268" s="309" t="s">
        <v>259</v>
      </c>
      <c r="E268" s="303">
        <f t="shared" ref="E268:E291" si="4">SUM(F268:AI268)</f>
        <v>0</v>
      </c>
      <c r="F268" s="433">
        <f>'1A'!$AB$149</f>
        <v>0</v>
      </c>
      <c r="G268" s="433">
        <f>'2A'!$AB$149</f>
        <v>0</v>
      </c>
      <c r="H268" s="433">
        <f>'3A'!$AB$149</f>
        <v>0</v>
      </c>
      <c r="I268" s="433">
        <f>'4A'!$AB$149</f>
        <v>0</v>
      </c>
      <c r="J268" s="433">
        <f>'5A'!$AB$149</f>
        <v>0</v>
      </c>
      <c r="K268" s="433">
        <f>'6A'!$AB$149</f>
        <v>0</v>
      </c>
      <c r="L268" s="433">
        <f>'7A'!$AB$149</f>
        <v>0</v>
      </c>
      <c r="M268" s="433">
        <f>'8A'!$AB$149</f>
        <v>0</v>
      </c>
      <c r="N268" s="433">
        <f>'9A'!$AB$149</f>
        <v>0</v>
      </c>
      <c r="O268" s="433">
        <f>'10A'!$AB$149</f>
        <v>0</v>
      </c>
      <c r="P268" s="433">
        <f>'11A'!$AB$149</f>
        <v>0</v>
      </c>
      <c r="Q268" s="433">
        <f>'12A'!$AB$149</f>
        <v>0</v>
      </c>
      <c r="R268" s="433">
        <f>'13A'!$AB$149</f>
        <v>0</v>
      </c>
      <c r="S268" s="433">
        <f>'14A'!$AB$149</f>
        <v>0</v>
      </c>
      <c r="T268" s="433">
        <f>'15A'!$AB$149</f>
        <v>0</v>
      </c>
      <c r="U268" s="433">
        <f>'16A'!$AB$149</f>
        <v>0</v>
      </c>
      <c r="V268" s="433">
        <f>'17A'!$AB$149</f>
        <v>0</v>
      </c>
      <c r="W268" s="433">
        <f>'18A'!$AB$149</f>
        <v>0</v>
      </c>
      <c r="X268" s="433">
        <f>'19A'!$AB$149</f>
        <v>0</v>
      </c>
      <c r="Y268" s="433">
        <f>'20A'!$AB$149</f>
        <v>0</v>
      </c>
      <c r="Z268" s="433">
        <f>'21A'!$AB$149</f>
        <v>0</v>
      </c>
      <c r="AA268" s="433">
        <f>'22A'!$AB$149</f>
        <v>0</v>
      </c>
      <c r="AB268" s="433">
        <f>'23A'!$AB$149</f>
        <v>0</v>
      </c>
      <c r="AC268" s="433">
        <f>'24A'!$AB$149</f>
        <v>0</v>
      </c>
      <c r="AD268" s="433">
        <f>'25A'!$AB$149</f>
        <v>0</v>
      </c>
      <c r="AE268" s="433">
        <f>'26A'!$AB$149</f>
        <v>0</v>
      </c>
      <c r="AF268" s="433">
        <f>'27A'!$AB$149</f>
        <v>0</v>
      </c>
      <c r="AG268" s="433">
        <f>'28A'!$AB$149</f>
        <v>0</v>
      </c>
      <c r="AH268" s="433">
        <f>'29A'!$AB$149</f>
        <v>0</v>
      </c>
      <c r="AI268" s="433">
        <f>'30A'!$AB$149</f>
        <v>0</v>
      </c>
    </row>
    <row r="269" spans="1:35" ht="17.399999999999999">
      <c r="B269" s="312" t="str">
        <f>CONCATENATE("5 ly rộng ",'1A'!AE$145)</f>
        <v>5 ly rộng 40</v>
      </c>
      <c r="C269" s="302" t="s">
        <v>625</v>
      </c>
      <c r="D269" s="309" t="s">
        <v>259</v>
      </c>
      <c r="E269" s="303">
        <f t="shared" si="4"/>
        <v>0</v>
      </c>
      <c r="F269" s="433">
        <f>'1A'!$AC$149</f>
        <v>0</v>
      </c>
      <c r="G269" s="433">
        <f>'2A'!$AC$149</f>
        <v>0</v>
      </c>
      <c r="H269" s="433">
        <f>'3A'!$AC$149</f>
        <v>0</v>
      </c>
      <c r="I269" s="433">
        <f>'4A'!$AC$149</f>
        <v>0</v>
      </c>
      <c r="J269" s="433">
        <f>'5A'!$AC$149</f>
        <v>0</v>
      </c>
      <c r="K269" s="433">
        <f>'6A'!$AC$149</f>
        <v>0</v>
      </c>
      <c r="L269" s="433">
        <f>'7A'!$AC$149</f>
        <v>0</v>
      </c>
      <c r="M269" s="433">
        <f>'8A'!$AC$149</f>
        <v>0</v>
      </c>
      <c r="N269" s="433">
        <f>'9A'!$AC$149</f>
        <v>0</v>
      </c>
      <c r="O269" s="433">
        <f>'10A'!$AC$149</f>
        <v>0</v>
      </c>
      <c r="P269" s="433">
        <f>'11A'!$AC$149</f>
        <v>0</v>
      </c>
      <c r="Q269" s="433">
        <f>'12A'!$AC$149</f>
        <v>0</v>
      </c>
      <c r="R269" s="433">
        <f>'13A'!$AC$149</f>
        <v>0</v>
      </c>
      <c r="S269" s="433">
        <f>'14A'!$AC$149</f>
        <v>0</v>
      </c>
      <c r="T269" s="433">
        <f>'15A'!$AC$149</f>
        <v>0</v>
      </c>
      <c r="U269" s="433">
        <f>'16A'!$AC$149</f>
        <v>0</v>
      </c>
      <c r="V269" s="433">
        <f>'17A'!$AC$149</f>
        <v>0</v>
      </c>
      <c r="W269" s="433">
        <f>'18A'!$AC$149</f>
        <v>0</v>
      </c>
      <c r="X269" s="433">
        <f>'19A'!$AC$149</f>
        <v>0</v>
      </c>
      <c r="Y269" s="433">
        <f>'20A'!$AC$149</f>
        <v>0</v>
      </c>
      <c r="Z269" s="433">
        <f>'21A'!$AC$149</f>
        <v>0</v>
      </c>
      <c r="AA269" s="433">
        <f>'22A'!$AC$149</f>
        <v>0</v>
      </c>
      <c r="AB269" s="433">
        <f>'23A'!$AC$149</f>
        <v>0</v>
      </c>
      <c r="AC269" s="433">
        <f>'24A'!$AC$149</f>
        <v>0</v>
      </c>
      <c r="AD269" s="433">
        <f>'25A'!$AC$149</f>
        <v>0</v>
      </c>
      <c r="AE269" s="433">
        <f>'26A'!$AC$149</f>
        <v>0</v>
      </c>
      <c r="AF269" s="433">
        <f>'27A'!$AC$149</f>
        <v>0</v>
      </c>
      <c r="AG269" s="433">
        <f>'28A'!$AC$149</f>
        <v>0</v>
      </c>
      <c r="AH269" s="433">
        <f>'29A'!$AC$149</f>
        <v>0</v>
      </c>
      <c r="AI269" s="433">
        <f>'30A'!$AC$149</f>
        <v>0</v>
      </c>
    </row>
    <row r="270" spans="1:35" ht="17.399999999999999">
      <c r="B270" s="312" t="str">
        <f>CONCATENATE("5 ly rộng ",'1A'!AF$145)</f>
        <v>5 ly rộng 50</v>
      </c>
      <c r="C270" s="302" t="s">
        <v>624</v>
      </c>
      <c r="D270" s="309" t="s">
        <v>259</v>
      </c>
      <c r="E270" s="303">
        <f t="shared" si="4"/>
        <v>0</v>
      </c>
      <c r="F270" s="433">
        <f>'1A'!$AD$149</f>
        <v>0</v>
      </c>
      <c r="G270" s="433">
        <f>'2A'!$AD$149</f>
        <v>0</v>
      </c>
      <c r="H270" s="433">
        <f>'3A'!$AD$149</f>
        <v>0</v>
      </c>
      <c r="I270" s="433">
        <f>'4A'!$AD$149</f>
        <v>0</v>
      </c>
      <c r="J270" s="433">
        <f>'5A'!$AD$149</f>
        <v>0</v>
      </c>
      <c r="K270" s="433">
        <f>'6A'!$AD$149</f>
        <v>0</v>
      </c>
      <c r="L270" s="433">
        <f>'7A'!$AD$149</f>
        <v>0</v>
      </c>
      <c r="M270" s="433">
        <f>'8A'!$AD$149</f>
        <v>0</v>
      </c>
      <c r="N270" s="433">
        <f>'9A'!$AD$149</f>
        <v>0</v>
      </c>
      <c r="O270" s="433">
        <f>'10A'!$AD$149</f>
        <v>0</v>
      </c>
      <c r="P270" s="433">
        <f>'11A'!$AD$149</f>
        <v>0</v>
      </c>
      <c r="Q270" s="433">
        <f>'12A'!$AD$149</f>
        <v>0</v>
      </c>
      <c r="R270" s="433">
        <f>'13A'!$AD$149</f>
        <v>0</v>
      </c>
      <c r="S270" s="433">
        <f>'14A'!$AD$149</f>
        <v>0</v>
      </c>
      <c r="T270" s="433">
        <f>'15A'!$AD$149</f>
        <v>0</v>
      </c>
      <c r="U270" s="433">
        <f>'16A'!$AD$149</f>
        <v>0</v>
      </c>
      <c r="V270" s="433">
        <f>'17A'!$AD$149</f>
        <v>0</v>
      </c>
      <c r="W270" s="433">
        <f>'18A'!$AD$149</f>
        <v>0</v>
      </c>
      <c r="X270" s="433">
        <f>'19A'!$AD$149</f>
        <v>0</v>
      </c>
      <c r="Y270" s="433">
        <f>'20A'!$AD$149</f>
        <v>0</v>
      </c>
      <c r="Z270" s="433">
        <f>'21A'!$AD$149</f>
        <v>0</v>
      </c>
      <c r="AA270" s="433">
        <f>'22A'!$AD$149</f>
        <v>0</v>
      </c>
      <c r="AB270" s="433">
        <f>'23A'!$AD$149</f>
        <v>0</v>
      </c>
      <c r="AC270" s="433">
        <f>'24A'!$AD$149</f>
        <v>0</v>
      </c>
      <c r="AD270" s="433">
        <f>'25A'!$AD$149</f>
        <v>0</v>
      </c>
      <c r="AE270" s="433">
        <f>'26A'!$AD$149</f>
        <v>0</v>
      </c>
      <c r="AF270" s="433">
        <f>'27A'!$AD$149</f>
        <v>0</v>
      </c>
      <c r="AG270" s="433">
        <f>'28A'!$AD$149</f>
        <v>0</v>
      </c>
      <c r="AH270" s="433">
        <f>'29A'!$AD$149</f>
        <v>0</v>
      </c>
      <c r="AI270" s="433">
        <f>'30A'!$AD$149</f>
        <v>0</v>
      </c>
    </row>
    <row r="271" spans="1:35" ht="17.399999999999999">
      <c r="B271" s="312" t="str">
        <f>CONCATENATE("5 ly rộng ",'1A'!AG$145)</f>
        <v>5 ly rộng 55</v>
      </c>
      <c r="C271" s="302" t="s">
        <v>626</v>
      </c>
      <c r="D271" s="309" t="s">
        <v>259</v>
      </c>
      <c r="E271" s="303">
        <f t="shared" si="4"/>
        <v>0</v>
      </c>
      <c r="F271" s="433">
        <f>'1A'!$AE$149</f>
        <v>0</v>
      </c>
      <c r="G271" s="433">
        <f>'2A'!$AE$149</f>
        <v>0</v>
      </c>
      <c r="H271" s="433">
        <f>'3A'!$AE$149</f>
        <v>0</v>
      </c>
      <c r="I271" s="433">
        <f>'4A'!$AE$149</f>
        <v>0</v>
      </c>
      <c r="J271" s="433">
        <f>'5A'!$AE$149</f>
        <v>0</v>
      </c>
      <c r="K271" s="433">
        <f>'6A'!$AE$149</f>
        <v>0</v>
      </c>
      <c r="L271" s="433">
        <f>'7A'!$AE$149</f>
        <v>0</v>
      </c>
      <c r="M271" s="433">
        <f>'8A'!$AE$149</f>
        <v>0</v>
      </c>
      <c r="N271" s="433">
        <f>'9A'!$AE$149</f>
        <v>0</v>
      </c>
      <c r="O271" s="433">
        <f>'10A'!$AE$149</f>
        <v>0</v>
      </c>
      <c r="P271" s="433">
        <f>'11A'!$AE$149</f>
        <v>0</v>
      </c>
      <c r="Q271" s="433">
        <f>'12A'!$AE$149</f>
        <v>0</v>
      </c>
      <c r="R271" s="433">
        <f>'13A'!$AE$149</f>
        <v>0</v>
      </c>
      <c r="S271" s="433">
        <f>'14A'!$AE$149</f>
        <v>0</v>
      </c>
      <c r="T271" s="433">
        <f>'15A'!$AE$149</f>
        <v>0</v>
      </c>
      <c r="U271" s="433">
        <f>'16A'!$AE$149</f>
        <v>0</v>
      </c>
      <c r="V271" s="433">
        <f>'17A'!$AE$149</f>
        <v>0</v>
      </c>
      <c r="W271" s="433">
        <f>'18A'!$AE$149</f>
        <v>0</v>
      </c>
      <c r="X271" s="433">
        <f>'19A'!$AE$149</f>
        <v>0</v>
      </c>
      <c r="Y271" s="433">
        <f>'20A'!$AE$149</f>
        <v>0</v>
      </c>
      <c r="Z271" s="433">
        <f>'21A'!$AE$149</f>
        <v>0</v>
      </c>
      <c r="AA271" s="433">
        <f>'22A'!$AE$149</f>
        <v>0</v>
      </c>
      <c r="AB271" s="433">
        <f>'23A'!$AE$149</f>
        <v>0</v>
      </c>
      <c r="AC271" s="433">
        <f>'24A'!$AE$149</f>
        <v>0</v>
      </c>
      <c r="AD271" s="433">
        <f>'25A'!$AE$149</f>
        <v>0</v>
      </c>
      <c r="AE271" s="433">
        <f>'26A'!$AE$149</f>
        <v>0</v>
      </c>
      <c r="AF271" s="433">
        <f>'27A'!$AE$149</f>
        <v>0</v>
      </c>
      <c r="AG271" s="433">
        <f>'28A'!$AE$149</f>
        <v>0</v>
      </c>
      <c r="AH271" s="433">
        <f>'29A'!$AE$149</f>
        <v>0</v>
      </c>
      <c r="AI271" s="433">
        <f>'30A'!$AE$149</f>
        <v>0</v>
      </c>
    </row>
    <row r="272" spans="1:35" ht="17.399999999999999">
      <c r="B272" s="312" t="str">
        <f>CONCATENATE("5 ly rộng ",'1A'!AH$145)</f>
        <v>5 ly rộng 60</v>
      </c>
      <c r="C272" s="302" t="s">
        <v>627</v>
      </c>
      <c r="D272" s="309" t="s">
        <v>259</v>
      </c>
      <c r="E272" s="303">
        <f t="shared" si="4"/>
        <v>0</v>
      </c>
      <c r="F272" s="433">
        <f>'1A'!$AF$149</f>
        <v>0</v>
      </c>
      <c r="G272" s="433">
        <f>'2A'!$AF$149</f>
        <v>0</v>
      </c>
      <c r="H272" s="433">
        <f>'3A'!$AF$149</f>
        <v>0</v>
      </c>
      <c r="I272" s="433">
        <f>'4A'!$AF$149</f>
        <v>0</v>
      </c>
      <c r="J272" s="433">
        <f>'5A'!$AF$149</f>
        <v>0</v>
      </c>
      <c r="K272" s="433">
        <f>'6A'!$AF$149</f>
        <v>0</v>
      </c>
      <c r="L272" s="433">
        <f>'7A'!$AF$149</f>
        <v>0</v>
      </c>
      <c r="M272" s="433">
        <f>'8A'!$AF$149</f>
        <v>0</v>
      </c>
      <c r="N272" s="433">
        <f>'9A'!$AF$149</f>
        <v>0</v>
      </c>
      <c r="O272" s="433">
        <f>'10A'!$AF$149</f>
        <v>0</v>
      </c>
      <c r="P272" s="433">
        <f>'11A'!$AF$149</f>
        <v>0</v>
      </c>
      <c r="Q272" s="433">
        <f>'12A'!$AF$149</f>
        <v>0</v>
      </c>
      <c r="R272" s="433">
        <f>'13A'!$AF$149</f>
        <v>0</v>
      </c>
      <c r="S272" s="433">
        <f>'14A'!$AF$149</f>
        <v>0</v>
      </c>
      <c r="T272" s="433">
        <f>'15A'!$AF$149</f>
        <v>0</v>
      </c>
      <c r="U272" s="433">
        <f>'16A'!$AF$149</f>
        <v>0</v>
      </c>
      <c r="V272" s="433">
        <f>'17A'!$AF$149</f>
        <v>0</v>
      </c>
      <c r="W272" s="433">
        <f>'18A'!$AF$149</f>
        <v>0</v>
      </c>
      <c r="X272" s="433">
        <f>'19A'!$AF$149</f>
        <v>0</v>
      </c>
      <c r="Y272" s="433">
        <f>'20A'!$AF$149</f>
        <v>0</v>
      </c>
      <c r="Z272" s="433">
        <f>'21A'!$AF$149</f>
        <v>0</v>
      </c>
      <c r="AA272" s="433">
        <f>'22A'!$AF$149</f>
        <v>0</v>
      </c>
      <c r="AB272" s="433">
        <f>'23A'!$AF$149</f>
        <v>0</v>
      </c>
      <c r="AC272" s="433">
        <f>'24A'!$AF$149</f>
        <v>0</v>
      </c>
      <c r="AD272" s="433">
        <f>'25A'!$AF$149</f>
        <v>0</v>
      </c>
      <c r="AE272" s="433">
        <f>'26A'!$AF$149</f>
        <v>0</v>
      </c>
      <c r="AF272" s="433">
        <f>'27A'!$AF$149</f>
        <v>0</v>
      </c>
      <c r="AG272" s="433">
        <f>'28A'!$AF$149</f>
        <v>0</v>
      </c>
      <c r="AH272" s="433">
        <f>'29A'!$AF$149</f>
        <v>0</v>
      </c>
      <c r="AI272" s="433">
        <f>'30A'!$AF$149</f>
        <v>0</v>
      </c>
    </row>
    <row r="273" spans="2:35" ht="17.399999999999999">
      <c r="B273" s="312" t="str">
        <f>CONCATENATE("5 ly rộng ",'1A'!AI$145)</f>
        <v xml:space="preserve">5 ly rộng </v>
      </c>
      <c r="C273" s="302" t="s">
        <v>628</v>
      </c>
      <c r="D273" s="309" t="s">
        <v>259</v>
      </c>
      <c r="E273" s="303">
        <f t="shared" si="4"/>
        <v>0</v>
      </c>
      <c r="F273" s="433">
        <f>'1A'!$AG$149</f>
        <v>0</v>
      </c>
      <c r="G273" s="433">
        <f>'2A'!$AG$149</f>
        <v>0</v>
      </c>
      <c r="H273" s="433">
        <f>'3A'!$AG$149</f>
        <v>0</v>
      </c>
      <c r="I273" s="433">
        <f>'4A'!$AG$149</f>
        <v>0</v>
      </c>
      <c r="J273" s="433">
        <f>'5A'!$AG$149</f>
        <v>0</v>
      </c>
      <c r="K273" s="433">
        <f>'6A'!$AG$149</f>
        <v>0</v>
      </c>
      <c r="L273" s="433">
        <f>'7A'!$AG$149</f>
        <v>0</v>
      </c>
      <c r="M273" s="433">
        <f>'8A'!$AG$149</f>
        <v>0</v>
      </c>
      <c r="N273" s="433">
        <f>'9A'!$AG$149</f>
        <v>0</v>
      </c>
      <c r="O273" s="433">
        <f>'10A'!$AG$149</f>
        <v>0</v>
      </c>
      <c r="P273" s="433">
        <f>'11A'!$AG$149</f>
        <v>0</v>
      </c>
      <c r="Q273" s="433">
        <f>'12A'!$AG$149</f>
        <v>0</v>
      </c>
      <c r="R273" s="433">
        <f>'13A'!$AG$149</f>
        <v>0</v>
      </c>
      <c r="S273" s="433">
        <f>'14A'!$AG$149</f>
        <v>0</v>
      </c>
      <c r="T273" s="433">
        <f>'15A'!$AG$149</f>
        <v>0</v>
      </c>
      <c r="U273" s="433">
        <f>'16A'!$AG$149</f>
        <v>0</v>
      </c>
      <c r="V273" s="433">
        <f>'17A'!$AG$149</f>
        <v>0</v>
      </c>
      <c r="W273" s="433">
        <f>'18A'!$AG$149</f>
        <v>0</v>
      </c>
      <c r="X273" s="433">
        <f>'19A'!$AG$149</f>
        <v>0</v>
      </c>
      <c r="Y273" s="433">
        <f>'20A'!$AG$149</f>
        <v>0</v>
      </c>
      <c r="Z273" s="433">
        <f>'21A'!$AG$149</f>
        <v>0</v>
      </c>
      <c r="AA273" s="433">
        <f>'22A'!$AG$149</f>
        <v>0</v>
      </c>
      <c r="AB273" s="433">
        <f>'23A'!$AG$149</f>
        <v>0</v>
      </c>
      <c r="AC273" s="433">
        <f>'24A'!$AG$149</f>
        <v>0</v>
      </c>
      <c r="AD273" s="433">
        <f>'25A'!$AG$149</f>
        <v>0</v>
      </c>
      <c r="AE273" s="433">
        <f>'26A'!$AG$149</f>
        <v>0</v>
      </c>
      <c r="AF273" s="433">
        <f>'27A'!$AG$149</f>
        <v>0</v>
      </c>
      <c r="AG273" s="433">
        <f>'28A'!$AG$149</f>
        <v>0</v>
      </c>
      <c r="AH273" s="433">
        <f>'29A'!$AG$149</f>
        <v>0</v>
      </c>
      <c r="AI273" s="433">
        <f>'30A'!$AG$149</f>
        <v>0</v>
      </c>
    </row>
    <row r="274" spans="2:35" ht="17.399999999999999">
      <c r="B274" s="312" t="str">
        <f>CONCATENATE("5 ly rộng ",'1A'!AJ$145)</f>
        <v xml:space="preserve">5 ly rộng </v>
      </c>
      <c r="C274" s="302" t="s">
        <v>629</v>
      </c>
      <c r="D274" s="309" t="s">
        <v>259</v>
      </c>
      <c r="E274" s="303">
        <f t="shared" si="4"/>
        <v>0</v>
      </c>
      <c r="F274" s="433">
        <f>'1A'!$AH$149</f>
        <v>0</v>
      </c>
      <c r="G274" s="433">
        <f>'2A'!$AH$149</f>
        <v>0</v>
      </c>
      <c r="H274" s="433">
        <f>'3A'!$AH$149</f>
        <v>0</v>
      </c>
      <c r="I274" s="433">
        <f>'4A'!$AH$149</f>
        <v>0</v>
      </c>
      <c r="J274" s="433">
        <f>'5A'!$AH$149</f>
        <v>0</v>
      </c>
      <c r="K274" s="433">
        <f>'6A'!$AH$149</f>
        <v>0</v>
      </c>
      <c r="L274" s="433">
        <f>'7A'!$AH$149</f>
        <v>0</v>
      </c>
      <c r="M274" s="433">
        <f>'8A'!$AH$149</f>
        <v>0</v>
      </c>
      <c r="N274" s="433">
        <f>'9A'!$AH$149</f>
        <v>0</v>
      </c>
      <c r="O274" s="433">
        <f>'10A'!$AH$149</f>
        <v>0</v>
      </c>
      <c r="P274" s="433">
        <f>'11A'!$AH$149</f>
        <v>0</v>
      </c>
      <c r="Q274" s="433">
        <f>'12A'!$AH$149</f>
        <v>0</v>
      </c>
      <c r="R274" s="433">
        <f>'13A'!$AH$149</f>
        <v>0</v>
      </c>
      <c r="S274" s="433">
        <f>'14A'!$AH$149</f>
        <v>0</v>
      </c>
      <c r="T274" s="433">
        <f>'15A'!$AH$149</f>
        <v>0</v>
      </c>
      <c r="U274" s="433">
        <f>'16A'!$AH$149</f>
        <v>0</v>
      </c>
      <c r="V274" s="433">
        <f>'17A'!$AH$149</f>
        <v>0</v>
      </c>
      <c r="W274" s="433">
        <f>'18A'!$AH$149</f>
        <v>0</v>
      </c>
      <c r="X274" s="433">
        <f>'19A'!$AH$149</f>
        <v>0</v>
      </c>
      <c r="Y274" s="433">
        <f>'20A'!$AH$149</f>
        <v>0</v>
      </c>
      <c r="Z274" s="433">
        <f>'21A'!$AH$149</f>
        <v>0</v>
      </c>
      <c r="AA274" s="433">
        <f>'22A'!$AH$149</f>
        <v>0</v>
      </c>
      <c r="AB274" s="433">
        <f>'23A'!$AH$149</f>
        <v>0</v>
      </c>
      <c r="AC274" s="433">
        <f>'24A'!$AH$149</f>
        <v>0</v>
      </c>
      <c r="AD274" s="433">
        <f>'25A'!$AH$149</f>
        <v>0</v>
      </c>
      <c r="AE274" s="433">
        <f>'26A'!$AH$149</f>
        <v>0</v>
      </c>
      <c r="AF274" s="433">
        <f>'27A'!$AH$149</f>
        <v>0</v>
      </c>
      <c r="AG274" s="433">
        <f>'28A'!$AH$149</f>
        <v>0</v>
      </c>
      <c r="AH274" s="433">
        <f>'29A'!$AH$149</f>
        <v>0</v>
      </c>
      <c r="AI274" s="433">
        <f>'30A'!$AH$149</f>
        <v>0</v>
      </c>
    </row>
    <row r="275" spans="2:35" ht="17.399999999999999">
      <c r="B275" s="312" t="str">
        <f>CONCATENATE("6 ly rộng ",'1A'!AA$145)</f>
        <v>6 ly rộng 20</v>
      </c>
      <c r="C275" s="302" t="s">
        <v>630</v>
      </c>
      <c r="D275" s="309" t="s">
        <v>259</v>
      </c>
      <c r="E275" s="303">
        <f t="shared" si="4"/>
        <v>0</v>
      </c>
      <c r="F275" s="433">
        <f>'1A'!$Y$150</f>
        <v>0</v>
      </c>
      <c r="G275" s="433">
        <f>'2A'!$Y$150</f>
        <v>0</v>
      </c>
      <c r="H275" s="433">
        <f>'3A'!$Y$150</f>
        <v>0</v>
      </c>
      <c r="I275" s="433">
        <f>'4A'!$Y$150</f>
        <v>0</v>
      </c>
      <c r="J275" s="433">
        <f>'5A'!$Y$150</f>
        <v>0</v>
      </c>
      <c r="K275" s="433">
        <f>'6A'!$Y$150</f>
        <v>0</v>
      </c>
      <c r="L275" s="433">
        <f>'7A'!$Y$150</f>
        <v>0</v>
      </c>
      <c r="M275" s="433">
        <f>'8A'!$Y$150</f>
        <v>0</v>
      </c>
      <c r="N275" s="433">
        <f>'9A'!$Y$150</f>
        <v>0</v>
      </c>
      <c r="O275" s="433">
        <f>'10A'!$Y$150</f>
        <v>0</v>
      </c>
      <c r="P275" s="433">
        <f>'11A'!$Y$150</f>
        <v>0</v>
      </c>
      <c r="Q275" s="433">
        <f>'12A'!$Y$150</f>
        <v>0</v>
      </c>
      <c r="R275" s="433">
        <f>'13A'!$Y$150</f>
        <v>0</v>
      </c>
      <c r="S275" s="433">
        <f>'14A'!$Y$150</f>
        <v>0</v>
      </c>
      <c r="T275" s="433">
        <f>'15A'!$Y$150</f>
        <v>0</v>
      </c>
      <c r="U275" s="433">
        <f>'16A'!$Y$150</f>
        <v>0</v>
      </c>
      <c r="V275" s="433">
        <f>'17A'!$Y$150</f>
        <v>0</v>
      </c>
      <c r="W275" s="433">
        <f>'18A'!$Y$150</f>
        <v>0</v>
      </c>
      <c r="X275" s="433">
        <f>'19A'!$Y$150</f>
        <v>0</v>
      </c>
      <c r="Y275" s="433">
        <f>'20A'!$Y$150</f>
        <v>0</v>
      </c>
      <c r="Z275" s="433">
        <f>'21A'!$Y$150</f>
        <v>0</v>
      </c>
      <c r="AA275" s="433">
        <f>'22A'!$Y$150</f>
        <v>0</v>
      </c>
      <c r="AB275" s="433">
        <f>'23A'!$Y$150</f>
        <v>0</v>
      </c>
      <c r="AC275" s="433">
        <f>'24A'!$Y$150</f>
        <v>0</v>
      </c>
      <c r="AD275" s="433">
        <f>'25A'!$Y$150</f>
        <v>0</v>
      </c>
      <c r="AE275" s="433">
        <f>'26A'!$Y$150</f>
        <v>0</v>
      </c>
      <c r="AF275" s="433">
        <f>'27A'!$Y$150</f>
        <v>0</v>
      </c>
      <c r="AG275" s="433">
        <f>'28A'!$Y$150</f>
        <v>0</v>
      </c>
      <c r="AH275" s="433">
        <f>'29A'!$Y$150</f>
        <v>0</v>
      </c>
      <c r="AI275" s="433">
        <f>'30A'!$Y$150</f>
        <v>0</v>
      </c>
    </row>
    <row r="276" spans="2:35" ht="17.399999999999999">
      <c r="B276" s="312" t="str">
        <f>CONCATENATE("6 ly rộng ",'1A'!AB$145)</f>
        <v>6 ly rộng 25</v>
      </c>
      <c r="C276" s="302" t="s">
        <v>631</v>
      </c>
      <c r="D276" s="309" t="s">
        <v>259</v>
      </c>
      <c r="E276" s="303">
        <f t="shared" si="4"/>
        <v>0</v>
      </c>
      <c r="F276" s="433">
        <f>'1A'!$Z$150</f>
        <v>0</v>
      </c>
      <c r="G276" s="433">
        <f>'2A'!$Z$150</f>
        <v>0</v>
      </c>
      <c r="H276" s="433">
        <f>'3A'!$Z$150</f>
        <v>0</v>
      </c>
      <c r="I276" s="433">
        <f>'4A'!$Z$150</f>
        <v>0</v>
      </c>
      <c r="J276" s="433">
        <f>'5A'!$Z$150</f>
        <v>0</v>
      </c>
      <c r="K276" s="433">
        <f>'6A'!$Z$150</f>
        <v>0</v>
      </c>
      <c r="L276" s="433">
        <f>'7A'!$Z$150</f>
        <v>0</v>
      </c>
      <c r="M276" s="433">
        <f>'8A'!$Z$150</f>
        <v>0</v>
      </c>
      <c r="N276" s="433">
        <f>'9A'!$Z$150</f>
        <v>0</v>
      </c>
      <c r="O276" s="433">
        <f>'10A'!$Z$150</f>
        <v>0</v>
      </c>
      <c r="P276" s="433">
        <f>'11A'!$Z$150</f>
        <v>0</v>
      </c>
      <c r="Q276" s="433">
        <f>'12A'!$Z$150</f>
        <v>0</v>
      </c>
      <c r="R276" s="433">
        <f>'13A'!$Z$150</f>
        <v>0</v>
      </c>
      <c r="S276" s="433">
        <f>'14A'!$Z$150</f>
        <v>0</v>
      </c>
      <c r="T276" s="433">
        <f>'15A'!$Z$150</f>
        <v>0</v>
      </c>
      <c r="U276" s="433">
        <f>'16A'!$Z$150</f>
        <v>0</v>
      </c>
      <c r="V276" s="433">
        <f>'17A'!$Z$150</f>
        <v>0</v>
      </c>
      <c r="W276" s="433">
        <f>'18A'!$Z$150</f>
        <v>0</v>
      </c>
      <c r="X276" s="433">
        <f>'19A'!$Z$150</f>
        <v>0</v>
      </c>
      <c r="Y276" s="433">
        <f>'20A'!$Z$150</f>
        <v>0</v>
      </c>
      <c r="Z276" s="433">
        <f>'21A'!$Z$150</f>
        <v>0</v>
      </c>
      <c r="AA276" s="433">
        <f>'22A'!$Z$150</f>
        <v>0</v>
      </c>
      <c r="AB276" s="433">
        <f>'23A'!$Z$150</f>
        <v>0</v>
      </c>
      <c r="AC276" s="433">
        <f>'24A'!$Z$150</f>
        <v>0</v>
      </c>
      <c r="AD276" s="433">
        <f>'25A'!$Z$150</f>
        <v>0</v>
      </c>
      <c r="AE276" s="433">
        <f>'26A'!$Z$150</f>
        <v>0</v>
      </c>
      <c r="AF276" s="433">
        <f>'27A'!$Z$150</f>
        <v>0</v>
      </c>
      <c r="AG276" s="433">
        <f>'28A'!$Z$150</f>
        <v>0</v>
      </c>
      <c r="AH276" s="433">
        <f>'29A'!$Z$150</f>
        <v>0</v>
      </c>
      <c r="AI276" s="433">
        <f>'30A'!$Z$150</f>
        <v>0</v>
      </c>
    </row>
    <row r="277" spans="2:35" ht="17.399999999999999">
      <c r="B277" s="312" t="str">
        <f>CONCATENATE("6 ly rộng ",'1A'!AC$145)</f>
        <v>6 ly rộng 30</v>
      </c>
      <c r="C277" s="302" t="s">
        <v>632</v>
      </c>
      <c r="D277" s="309" t="s">
        <v>259</v>
      </c>
      <c r="E277" s="303">
        <f t="shared" si="4"/>
        <v>0</v>
      </c>
      <c r="F277" s="433">
        <f>'1A'!$AA$150</f>
        <v>0</v>
      </c>
      <c r="G277" s="433">
        <f>'2A'!$AA$150</f>
        <v>0</v>
      </c>
      <c r="H277" s="433">
        <f>'3A'!$AA$150</f>
        <v>0</v>
      </c>
      <c r="I277" s="433">
        <f>'4A'!$AA$150</f>
        <v>0</v>
      </c>
      <c r="J277" s="433">
        <f>'5A'!$AA$150</f>
        <v>0</v>
      </c>
      <c r="K277" s="433">
        <f>'6A'!$AA$150</f>
        <v>0</v>
      </c>
      <c r="L277" s="433">
        <f>'7A'!$AA$150</f>
        <v>0</v>
      </c>
      <c r="M277" s="433">
        <f>'8A'!$AA$150</f>
        <v>0</v>
      </c>
      <c r="N277" s="433">
        <f>'9A'!$AA$150</f>
        <v>0</v>
      </c>
      <c r="O277" s="433">
        <f>'10A'!$AA$150</f>
        <v>0</v>
      </c>
      <c r="P277" s="433">
        <f>'11A'!$AA$150</f>
        <v>0</v>
      </c>
      <c r="Q277" s="433">
        <f>'12A'!$AA$150</f>
        <v>0</v>
      </c>
      <c r="R277" s="433">
        <f>'13A'!$AA$150</f>
        <v>0</v>
      </c>
      <c r="S277" s="433">
        <f>'14A'!$AA$150</f>
        <v>0</v>
      </c>
      <c r="T277" s="433">
        <f>'15A'!$AA$150</f>
        <v>0</v>
      </c>
      <c r="U277" s="433">
        <f>'16A'!$AA$150</f>
        <v>0</v>
      </c>
      <c r="V277" s="433">
        <f>'17A'!$AA$150</f>
        <v>0</v>
      </c>
      <c r="W277" s="433">
        <f>'18A'!$AA$150</f>
        <v>0</v>
      </c>
      <c r="X277" s="433">
        <f>'19A'!$AA$150</f>
        <v>0</v>
      </c>
      <c r="Y277" s="433">
        <f>'20A'!$AA$150</f>
        <v>0</v>
      </c>
      <c r="Z277" s="433">
        <f>'21A'!$AA$150</f>
        <v>0</v>
      </c>
      <c r="AA277" s="433">
        <f>'22A'!$AA$150</f>
        <v>0</v>
      </c>
      <c r="AB277" s="433">
        <f>'23A'!$AA$150</f>
        <v>0</v>
      </c>
      <c r="AC277" s="433">
        <f>'24A'!$AA$150</f>
        <v>0</v>
      </c>
      <c r="AD277" s="433">
        <f>'25A'!$AA$150</f>
        <v>0</v>
      </c>
      <c r="AE277" s="433">
        <f>'26A'!$AA$150</f>
        <v>0</v>
      </c>
      <c r="AF277" s="433">
        <f>'27A'!$AA$150</f>
        <v>0</v>
      </c>
      <c r="AG277" s="433">
        <f>'28A'!$AA$150</f>
        <v>0</v>
      </c>
      <c r="AH277" s="433">
        <f>'29A'!$AA$150</f>
        <v>0</v>
      </c>
      <c r="AI277" s="433">
        <f>'30A'!$AA$150</f>
        <v>0</v>
      </c>
    </row>
    <row r="278" spans="2:35" ht="17.399999999999999">
      <c r="B278" s="312" t="str">
        <f>CONCATENATE("6 ly rộng ",'1A'!AD$145)</f>
        <v>6 ly rộng 35</v>
      </c>
      <c r="C278" s="302" t="s">
        <v>633</v>
      </c>
      <c r="D278" s="309" t="s">
        <v>259</v>
      </c>
      <c r="E278" s="303">
        <f t="shared" si="4"/>
        <v>0</v>
      </c>
      <c r="F278" s="433">
        <f>'1A'!$AB$150</f>
        <v>0</v>
      </c>
      <c r="G278" s="433">
        <f>'2A'!$AB$150</f>
        <v>0</v>
      </c>
      <c r="H278" s="433">
        <f>'3A'!$AB$150</f>
        <v>0</v>
      </c>
      <c r="I278" s="433">
        <f>'4A'!$AB$150</f>
        <v>0</v>
      </c>
      <c r="J278" s="433">
        <f>'5A'!$AB$150</f>
        <v>0</v>
      </c>
      <c r="K278" s="433">
        <f>'6A'!$AB$150</f>
        <v>0</v>
      </c>
      <c r="L278" s="433">
        <f>'7A'!$AB$150</f>
        <v>0</v>
      </c>
      <c r="M278" s="433">
        <f>'8A'!$AB$150</f>
        <v>0</v>
      </c>
      <c r="N278" s="433">
        <f>'9A'!$AB$150</f>
        <v>0</v>
      </c>
      <c r="O278" s="433">
        <f>'10A'!$AB$150</f>
        <v>0</v>
      </c>
      <c r="P278" s="433">
        <f>'11A'!$AB$150</f>
        <v>0</v>
      </c>
      <c r="Q278" s="433">
        <f>'12A'!$AB$150</f>
        <v>0</v>
      </c>
      <c r="R278" s="433">
        <f>'13A'!$AB$150</f>
        <v>0</v>
      </c>
      <c r="S278" s="433">
        <f>'14A'!$AB$150</f>
        <v>0</v>
      </c>
      <c r="T278" s="433">
        <f>'15A'!$AB$150</f>
        <v>0</v>
      </c>
      <c r="U278" s="433">
        <f>'16A'!$AB$150</f>
        <v>0</v>
      </c>
      <c r="V278" s="433">
        <f>'17A'!$AB$150</f>
        <v>0</v>
      </c>
      <c r="W278" s="433">
        <f>'18A'!$AB$150</f>
        <v>0</v>
      </c>
      <c r="X278" s="433">
        <f>'19A'!$AB$150</f>
        <v>0</v>
      </c>
      <c r="Y278" s="433">
        <f>'20A'!$AB$150</f>
        <v>0</v>
      </c>
      <c r="Z278" s="433">
        <f>'21A'!$AB$150</f>
        <v>0</v>
      </c>
      <c r="AA278" s="433">
        <f>'22A'!$AB$150</f>
        <v>0</v>
      </c>
      <c r="AB278" s="433">
        <f>'23A'!$AB$150</f>
        <v>0</v>
      </c>
      <c r="AC278" s="433">
        <f>'24A'!$AB$150</f>
        <v>0</v>
      </c>
      <c r="AD278" s="433">
        <f>'25A'!$AB$150</f>
        <v>0</v>
      </c>
      <c r="AE278" s="433">
        <f>'26A'!$AB$150</f>
        <v>0</v>
      </c>
      <c r="AF278" s="433">
        <f>'27A'!$AB$150</f>
        <v>0</v>
      </c>
      <c r="AG278" s="433">
        <f>'28A'!$AB$150</f>
        <v>0</v>
      </c>
      <c r="AH278" s="433">
        <f>'29A'!$AB$150</f>
        <v>0</v>
      </c>
      <c r="AI278" s="433">
        <f>'30A'!$AB$150</f>
        <v>0</v>
      </c>
    </row>
    <row r="279" spans="2:35" ht="17.399999999999999">
      <c r="B279" s="312" t="str">
        <f>CONCATENATE("6 ly rộng ",'1A'!AE$145)</f>
        <v>6 ly rộng 40</v>
      </c>
      <c r="C279" s="302" t="s">
        <v>634</v>
      </c>
      <c r="D279" s="309" t="s">
        <v>259</v>
      </c>
      <c r="E279" s="303">
        <f t="shared" si="4"/>
        <v>0</v>
      </c>
      <c r="F279" s="433">
        <f>'1A'!$AC$150</f>
        <v>0</v>
      </c>
      <c r="G279" s="433">
        <f>'2A'!$AC$150</f>
        <v>0</v>
      </c>
      <c r="H279" s="433">
        <f>'3A'!$AC$150</f>
        <v>0</v>
      </c>
      <c r="I279" s="433">
        <f>'4A'!$AC$150</f>
        <v>0</v>
      </c>
      <c r="J279" s="433">
        <f>'5A'!$AC$150</f>
        <v>0</v>
      </c>
      <c r="K279" s="433">
        <f>'6A'!$AC$150</f>
        <v>0</v>
      </c>
      <c r="L279" s="433">
        <f>'7A'!$AC$150</f>
        <v>0</v>
      </c>
      <c r="M279" s="433">
        <f>'8A'!$AC$150</f>
        <v>0</v>
      </c>
      <c r="N279" s="433">
        <f>'9A'!$AC$150</f>
        <v>0</v>
      </c>
      <c r="O279" s="433">
        <f>'10A'!$AC$150</f>
        <v>0</v>
      </c>
      <c r="P279" s="433">
        <f>'11A'!$AC$150</f>
        <v>0</v>
      </c>
      <c r="Q279" s="433">
        <f>'12A'!$AC$150</f>
        <v>0</v>
      </c>
      <c r="R279" s="433">
        <f>'13A'!$AC$150</f>
        <v>0</v>
      </c>
      <c r="S279" s="433">
        <f>'14A'!$AC$150</f>
        <v>0</v>
      </c>
      <c r="T279" s="433">
        <f>'15A'!$AC$150</f>
        <v>0</v>
      </c>
      <c r="U279" s="433">
        <f>'16A'!$AC$150</f>
        <v>0</v>
      </c>
      <c r="V279" s="433">
        <f>'17A'!$AC$150</f>
        <v>0</v>
      </c>
      <c r="W279" s="433">
        <f>'18A'!$AC$150</f>
        <v>0</v>
      </c>
      <c r="X279" s="433">
        <f>'19A'!$AC$150</f>
        <v>0</v>
      </c>
      <c r="Y279" s="433">
        <f>'20A'!$AC$150</f>
        <v>0</v>
      </c>
      <c r="Z279" s="433">
        <f>'21A'!$AC$150</f>
        <v>0</v>
      </c>
      <c r="AA279" s="433">
        <f>'22A'!$AC$150</f>
        <v>0</v>
      </c>
      <c r="AB279" s="433">
        <f>'23A'!$AC$150</f>
        <v>0</v>
      </c>
      <c r="AC279" s="433">
        <f>'24A'!$AC$150</f>
        <v>0</v>
      </c>
      <c r="AD279" s="433">
        <f>'25A'!$AC$150</f>
        <v>0</v>
      </c>
      <c r="AE279" s="433">
        <f>'26A'!$AC$150</f>
        <v>0</v>
      </c>
      <c r="AF279" s="433">
        <f>'27A'!$AC$150</f>
        <v>0</v>
      </c>
      <c r="AG279" s="433">
        <f>'28A'!$AC$150</f>
        <v>0</v>
      </c>
      <c r="AH279" s="433">
        <f>'29A'!$AC$150</f>
        <v>0</v>
      </c>
      <c r="AI279" s="433">
        <f>'30A'!$AC$150</f>
        <v>0</v>
      </c>
    </row>
    <row r="280" spans="2:35" ht="17.399999999999999">
      <c r="B280" s="312" t="str">
        <f>CONCATENATE("6 ly rộng ",'1A'!AF$145)</f>
        <v>6 ly rộng 50</v>
      </c>
      <c r="C280" s="302" t="s">
        <v>633</v>
      </c>
      <c r="D280" s="309" t="s">
        <v>259</v>
      </c>
      <c r="E280" s="303">
        <f t="shared" si="4"/>
        <v>0</v>
      </c>
      <c r="F280" s="433">
        <f>'1A'!$AD$150</f>
        <v>0</v>
      </c>
      <c r="G280" s="433">
        <f>'2A'!$AD$150</f>
        <v>0</v>
      </c>
      <c r="H280" s="433">
        <f>'3A'!$AD$150</f>
        <v>0</v>
      </c>
      <c r="I280" s="433">
        <f>'4A'!$AD$150</f>
        <v>0</v>
      </c>
      <c r="J280" s="433">
        <f>'5A'!$AD$150</f>
        <v>0</v>
      </c>
      <c r="K280" s="433">
        <f>'6A'!$AD$150</f>
        <v>0</v>
      </c>
      <c r="L280" s="433">
        <f>'7A'!$AD$150</f>
        <v>0</v>
      </c>
      <c r="M280" s="433">
        <f>'8A'!$AD$150</f>
        <v>0</v>
      </c>
      <c r="N280" s="433">
        <f>'9A'!$AD$150</f>
        <v>0</v>
      </c>
      <c r="O280" s="433">
        <f>'10A'!$AD$150</f>
        <v>0</v>
      </c>
      <c r="P280" s="433">
        <f>'11A'!$AD$150</f>
        <v>0</v>
      </c>
      <c r="Q280" s="433">
        <f>'12A'!$AD$150</f>
        <v>0</v>
      </c>
      <c r="R280" s="433">
        <f>'13A'!$AD$150</f>
        <v>0</v>
      </c>
      <c r="S280" s="433">
        <f>'14A'!$AD$150</f>
        <v>0</v>
      </c>
      <c r="T280" s="433">
        <f>'15A'!$AD$150</f>
        <v>0</v>
      </c>
      <c r="U280" s="433">
        <f>'16A'!$AD$150</f>
        <v>0</v>
      </c>
      <c r="V280" s="433">
        <f>'17A'!$AD$150</f>
        <v>0</v>
      </c>
      <c r="W280" s="433">
        <f>'18A'!$AD$150</f>
        <v>0</v>
      </c>
      <c r="X280" s="433">
        <f>'19A'!$AD$150</f>
        <v>0</v>
      </c>
      <c r="Y280" s="433">
        <f>'20A'!$AD$150</f>
        <v>0</v>
      </c>
      <c r="Z280" s="433">
        <f>'21A'!$AD$150</f>
        <v>0</v>
      </c>
      <c r="AA280" s="433">
        <f>'22A'!$AD$150</f>
        <v>0</v>
      </c>
      <c r="AB280" s="433">
        <f>'23A'!$AD$150</f>
        <v>0</v>
      </c>
      <c r="AC280" s="433">
        <f>'24A'!$AD$150</f>
        <v>0</v>
      </c>
      <c r="AD280" s="433">
        <f>'25A'!$AD$150</f>
        <v>0</v>
      </c>
      <c r="AE280" s="433">
        <f>'26A'!$AD$150</f>
        <v>0</v>
      </c>
      <c r="AF280" s="433">
        <f>'27A'!$AD$150</f>
        <v>0</v>
      </c>
      <c r="AG280" s="433">
        <f>'28A'!$AD$150</f>
        <v>0</v>
      </c>
      <c r="AH280" s="433">
        <f>'29A'!$AD$150</f>
        <v>0</v>
      </c>
      <c r="AI280" s="433">
        <f>'30A'!$AD$150</f>
        <v>0</v>
      </c>
    </row>
    <row r="281" spans="2:35" ht="17.399999999999999">
      <c r="B281" s="312" t="str">
        <f>CONCATENATE("6 ly rộng ",'1A'!AG$145)</f>
        <v>6 ly rộng 55</v>
      </c>
      <c r="C281" s="302" t="s">
        <v>635</v>
      </c>
      <c r="D281" s="309" t="s">
        <v>259</v>
      </c>
      <c r="E281" s="303">
        <f t="shared" si="4"/>
        <v>0</v>
      </c>
      <c r="F281" s="433">
        <f>'1A'!$AE$150</f>
        <v>0</v>
      </c>
      <c r="G281" s="433">
        <f>'2A'!$AE$150</f>
        <v>0</v>
      </c>
      <c r="H281" s="433">
        <f>'3A'!$AE$150</f>
        <v>0</v>
      </c>
      <c r="I281" s="433">
        <f>'4A'!$AE$150</f>
        <v>0</v>
      </c>
      <c r="J281" s="433">
        <f>'5A'!$AE$150</f>
        <v>0</v>
      </c>
      <c r="K281" s="433">
        <f>'6A'!$AE$150</f>
        <v>0</v>
      </c>
      <c r="L281" s="433">
        <f>'7A'!$AE$150</f>
        <v>0</v>
      </c>
      <c r="M281" s="433">
        <f>'8A'!$AE$150</f>
        <v>0</v>
      </c>
      <c r="N281" s="433">
        <f>'9A'!$AE$150</f>
        <v>0</v>
      </c>
      <c r="O281" s="433">
        <f>'10A'!$AE$150</f>
        <v>0</v>
      </c>
      <c r="P281" s="433">
        <f>'11A'!$AE$150</f>
        <v>0</v>
      </c>
      <c r="Q281" s="433">
        <f>'12A'!$AE$150</f>
        <v>0</v>
      </c>
      <c r="R281" s="433">
        <f>'13A'!$AE$150</f>
        <v>0</v>
      </c>
      <c r="S281" s="433">
        <f>'14A'!$AE$150</f>
        <v>0</v>
      </c>
      <c r="T281" s="433">
        <f>'15A'!$AE$150</f>
        <v>0</v>
      </c>
      <c r="U281" s="433">
        <f>'16A'!$AE$150</f>
        <v>0</v>
      </c>
      <c r="V281" s="433">
        <f>'17A'!$AE$150</f>
        <v>0</v>
      </c>
      <c r="W281" s="433">
        <f>'18A'!$AE$150</f>
        <v>0</v>
      </c>
      <c r="X281" s="433">
        <f>'19A'!$AE$150</f>
        <v>0</v>
      </c>
      <c r="Y281" s="433">
        <f>'20A'!$AE$150</f>
        <v>0</v>
      </c>
      <c r="Z281" s="433">
        <f>'21A'!$AE$150</f>
        <v>0</v>
      </c>
      <c r="AA281" s="433">
        <f>'22A'!$AE$150</f>
        <v>0</v>
      </c>
      <c r="AB281" s="433">
        <f>'23A'!$AE$150</f>
        <v>0</v>
      </c>
      <c r="AC281" s="433">
        <f>'24A'!$AE$150</f>
        <v>0</v>
      </c>
      <c r="AD281" s="433">
        <f>'25A'!$AE$150</f>
        <v>0</v>
      </c>
      <c r="AE281" s="433">
        <f>'26A'!$AE$150</f>
        <v>0</v>
      </c>
      <c r="AF281" s="433">
        <f>'27A'!$AE$150</f>
        <v>0</v>
      </c>
      <c r="AG281" s="433">
        <f>'28A'!$AE$150</f>
        <v>0</v>
      </c>
      <c r="AH281" s="433">
        <f>'29A'!$AE$150</f>
        <v>0</v>
      </c>
      <c r="AI281" s="433">
        <f>'30A'!$AE$150</f>
        <v>0</v>
      </c>
    </row>
    <row r="282" spans="2:35" ht="17.399999999999999">
      <c r="B282" s="312" t="str">
        <f>CONCATENATE("6 ly rộng ",'1A'!AH$145)</f>
        <v>6 ly rộng 60</v>
      </c>
      <c r="C282" s="302" t="s">
        <v>636</v>
      </c>
      <c r="D282" s="309" t="s">
        <v>259</v>
      </c>
      <c r="E282" s="303">
        <f t="shared" si="4"/>
        <v>0</v>
      </c>
      <c r="F282" s="433">
        <f>'1A'!$AF$150</f>
        <v>0</v>
      </c>
      <c r="G282" s="433">
        <f>'2A'!$AF$150</f>
        <v>0</v>
      </c>
      <c r="H282" s="433">
        <f>'3A'!$AF$150</f>
        <v>0</v>
      </c>
      <c r="I282" s="433">
        <f>'4A'!$AF$150</f>
        <v>0</v>
      </c>
      <c r="J282" s="433">
        <f>'5A'!$AF$150</f>
        <v>0</v>
      </c>
      <c r="K282" s="433">
        <f>'6A'!$AF$150</f>
        <v>0</v>
      </c>
      <c r="L282" s="433">
        <f>'7A'!$AF$150</f>
        <v>0</v>
      </c>
      <c r="M282" s="433">
        <f>'8A'!$AF$150</f>
        <v>0</v>
      </c>
      <c r="N282" s="433">
        <f>'9A'!$AF$150</f>
        <v>0</v>
      </c>
      <c r="O282" s="433">
        <f>'10A'!$AF$150</f>
        <v>0</v>
      </c>
      <c r="P282" s="433">
        <f>'11A'!$AF$150</f>
        <v>0</v>
      </c>
      <c r="Q282" s="433">
        <f>'12A'!$AF$150</f>
        <v>0</v>
      </c>
      <c r="R282" s="433">
        <f>'13A'!$AF$150</f>
        <v>0</v>
      </c>
      <c r="S282" s="433">
        <f>'14A'!$AF$150</f>
        <v>0</v>
      </c>
      <c r="T282" s="433">
        <f>'15A'!$AF$150</f>
        <v>0</v>
      </c>
      <c r="U282" s="433">
        <f>'16A'!$AF$150</f>
        <v>0</v>
      </c>
      <c r="V282" s="433">
        <f>'17A'!$AF$150</f>
        <v>0</v>
      </c>
      <c r="W282" s="433">
        <f>'18A'!$AF$150</f>
        <v>0</v>
      </c>
      <c r="X282" s="433">
        <f>'19A'!$AF$150</f>
        <v>0</v>
      </c>
      <c r="Y282" s="433">
        <f>'20A'!$AF$150</f>
        <v>0</v>
      </c>
      <c r="Z282" s="433">
        <f>'21A'!$AF$150</f>
        <v>0</v>
      </c>
      <c r="AA282" s="433">
        <f>'22A'!$AF$150</f>
        <v>0</v>
      </c>
      <c r="AB282" s="433">
        <f>'23A'!$AF$150</f>
        <v>0</v>
      </c>
      <c r="AC282" s="433">
        <f>'24A'!$AF$150</f>
        <v>0</v>
      </c>
      <c r="AD282" s="433">
        <f>'25A'!$AF$150</f>
        <v>0</v>
      </c>
      <c r="AE282" s="433">
        <f>'26A'!$AF$150</f>
        <v>0</v>
      </c>
      <c r="AF282" s="433">
        <f>'27A'!$AF$150</f>
        <v>0</v>
      </c>
      <c r="AG282" s="433">
        <f>'28A'!$AF$150</f>
        <v>0</v>
      </c>
      <c r="AH282" s="433">
        <f>'29A'!$AF$150</f>
        <v>0</v>
      </c>
      <c r="AI282" s="433">
        <f>'30A'!$AF$150</f>
        <v>0</v>
      </c>
    </row>
    <row r="283" spans="2:35" ht="17.399999999999999">
      <c r="B283" s="312" t="str">
        <f>CONCATENATE("6 ly rộng ",'1A'!AI$145)</f>
        <v xml:space="preserve">6 ly rộng </v>
      </c>
      <c r="C283" s="302" t="s">
        <v>637</v>
      </c>
      <c r="D283" s="309" t="s">
        <v>259</v>
      </c>
      <c r="E283" s="303">
        <f t="shared" si="4"/>
        <v>0</v>
      </c>
      <c r="F283" s="433">
        <f>'1A'!$AG$150</f>
        <v>0</v>
      </c>
      <c r="G283" s="433">
        <f>'2A'!$AG$150</f>
        <v>0</v>
      </c>
      <c r="H283" s="433">
        <f>'3A'!$AG$150</f>
        <v>0</v>
      </c>
      <c r="I283" s="433">
        <f>'4A'!$AG$150</f>
        <v>0</v>
      </c>
      <c r="J283" s="433">
        <f>'5A'!$AG$150</f>
        <v>0</v>
      </c>
      <c r="K283" s="433">
        <f>'6A'!$AG$150</f>
        <v>0</v>
      </c>
      <c r="L283" s="433">
        <f>'7A'!$AG$150</f>
        <v>0</v>
      </c>
      <c r="M283" s="433">
        <f>'8A'!$AG$150</f>
        <v>0</v>
      </c>
      <c r="N283" s="433">
        <f>'9A'!$AG$150</f>
        <v>0</v>
      </c>
      <c r="O283" s="433">
        <f>'10A'!$AG$150</f>
        <v>0</v>
      </c>
      <c r="P283" s="433">
        <f>'11A'!$AG$150</f>
        <v>0</v>
      </c>
      <c r="Q283" s="433">
        <f>'12A'!$AG$150</f>
        <v>0</v>
      </c>
      <c r="R283" s="433">
        <f>'13A'!$AG$150</f>
        <v>0</v>
      </c>
      <c r="S283" s="433">
        <f>'14A'!$AG$150</f>
        <v>0</v>
      </c>
      <c r="T283" s="433">
        <f>'15A'!$AG$150</f>
        <v>0</v>
      </c>
      <c r="U283" s="433">
        <f>'16A'!$AG$150</f>
        <v>0</v>
      </c>
      <c r="V283" s="433">
        <f>'17A'!$AG$150</f>
        <v>0</v>
      </c>
      <c r="W283" s="433">
        <f>'18A'!$AG$150</f>
        <v>0</v>
      </c>
      <c r="X283" s="433">
        <f>'19A'!$AG$150</f>
        <v>0</v>
      </c>
      <c r="Y283" s="433">
        <f>'20A'!$AG$150</f>
        <v>0</v>
      </c>
      <c r="Z283" s="433">
        <f>'21A'!$AG$150</f>
        <v>0</v>
      </c>
      <c r="AA283" s="433">
        <f>'22A'!$AG$150</f>
        <v>0</v>
      </c>
      <c r="AB283" s="433">
        <f>'23A'!$AG$150</f>
        <v>0</v>
      </c>
      <c r="AC283" s="433">
        <f>'24A'!$AG$150</f>
        <v>0</v>
      </c>
      <c r="AD283" s="433">
        <f>'25A'!$AG$150</f>
        <v>0</v>
      </c>
      <c r="AE283" s="433">
        <f>'26A'!$AG$150</f>
        <v>0</v>
      </c>
      <c r="AF283" s="433">
        <f>'27A'!$AG$150</f>
        <v>0</v>
      </c>
      <c r="AG283" s="433">
        <f>'28A'!$AG$150</f>
        <v>0</v>
      </c>
      <c r="AH283" s="433">
        <f>'29A'!$AG$150</f>
        <v>0</v>
      </c>
      <c r="AI283" s="433">
        <f>'30A'!$AG$150</f>
        <v>0</v>
      </c>
    </row>
    <row r="284" spans="2:35" ht="17.399999999999999">
      <c r="B284" s="312" t="str">
        <f>CONCATENATE("6 ly rộng ",'1A'!AJ$145)</f>
        <v xml:space="preserve">6 ly rộng </v>
      </c>
      <c r="C284" s="302" t="s">
        <v>638</v>
      </c>
      <c r="D284" s="309" t="s">
        <v>259</v>
      </c>
      <c r="E284" s="303">
        <f t="shared" si="4"/>
        <v>0</v>
      </c>
      <c r="F284" s="433">
        <f>'1A'!$AH$150</f>
        <v>0</v>
      </c>
      <c r="G284" s="433">
        <f>'2A'!$AH$150</f>
        <v>0</v>
      </c>
      <c r="H284" s="433">
        <f>'3A'!$AH$150</f>
        <v>0</v>
      </c>
      <c r="I284" s="433">
        <f>'4A'!$AH$150</f>
        <v>0</v>
      </c>
      <c r="J284" s="433">
        <f>'5A'!$AH$150</f>
        <v>0</v>
      </c>
      <c r="K284" s="433">
        <f>'6A'!$AH$150</f>
        <v>0</v>
      </c>
      <c r="L284" s="433">
        <f>'7A'!$AH$150</f>
        <v>0</v>
      </c>
      <c r="M284" s="433">
        <f>'8A'!$AH$150</f>
        <v>0</v>
      </c>
      <c r="N284" s="433">
        <f>'9A'!$AH$150</f>
        <v>0</v>
      </c>
      <c r="O284" s="433">
        <f>'10A'!$AH$150</f>
        <v>0</v>
      </c>
      <c r="P284" s="433">
        <f>'11A'!$AH$150</f>
        <v>0</v>
      </c>
      <c r="Q284" s="433">
        <f>'12A'!$AH$150</f>
        <v>0</v>
      </c>
      <c r="R284" s="433">
        <f>'13A'!$AH$150</f>
        <v>0</v>
      </c>
      <c r="S284" s="433">
        <f>'14A'!$AH$150</f>
        <v>0</v>
      </c>
      <c r="T284" s="433">
        <f>'15A'!$AH$150</f>
        <v>0</v>
      </c>
      <c r="U284" s="433">
        <f>'16A'!$AH$150</f>
        <v>0</v>
      </c>
      <c r="V284" s="433">
        <f>'17A'!$AH$150</f>
        <v>0</v>
      </c>
      <c r="W284" s="433">
        <f>'18A'!$AH$150</f>
        <v>0</v>
      </c>
      <c r="X284" s="433">
        <f>'19A'!$AH$150</f>
        <v>0</v>
      </c>
      <c r="Y284" s="433">
        <f>'20A'!$AH$150</f>
        <v>0</v>
      </c>
      <c r="Z284" s="433">
        <f>'21A'!$AH$150</f>
        <v>0</v>
      </c>
      <c r="AA284" s="433">
        <f>'22A'!$AH$150</f>
        <v>0</v>
      </c>
      <c r="AB284" s="433">
        <f>'23A'!$AH$150</f>
        <v>0</v>
      </c>
      <c r="AC284" s="433">
        <f>'24A'!$AH$150</f>
        <v>0</v>
      </c>
      <c r="AD284" s="433">
        <f>'25A'!$AH$150</f>
        <v>0</v>
      </c>
      <c r="AE284" s="433">
        <f>'26A'!$AH$150</f>
        <v>0</v>
      </c>
      <c r="AF284" s="433">
        <f>'27A'!$AH$150</f>
        <v>0</v>
      </c>
      <c r="AG284" s="433">
        <f>'28A'!$AH$150</f>
        <v>0</v>
      </c>
      <c r="AH284" s="433">
        <f>'29A'!$AH$150</f>
        <v>0</v>
      </c>
      <c r="AI284" s="433">
        <f>'30A'!$AH$150</f>
        <v>0</v>
      </c>
    </row>
    <row r="285" spans="2:35" ht="17.399999999999999">
      <c r="B285" s="312" t="s">
        <v>55</v>
      </c>
      <c r="C285" s="302" t="s">
        <v>264</v>
      </c>
      <c r="D285" s="309" t="s">
        <v>259</v>
      </c>
      <c r="E285" s="303">
        <f t="shared" si="4"/>
        <v>0</v>
      </c>
      <c r="F285" s="433">
        <f>'1A'!$Y$152</f>
        <v>0</v>
      </c>
      <c r="G285" s="433">
        <f>'2A'!$Y$152</f>
        <v>0</v>
      </c>
      <c r="H285" s="433">
        <f>'3A'!$Y$152</f>
        <v>0</v>
      </c>
      <c r="I285" s="433">
        <f>'4A'!$Y$152</f>
        <v>0</v>
      </c>
      <c r="J285" s="433">
        <f>'5A'!$Y$152</f>
        <v>0</v>
      </c>
      <c r="K285" s="433">
        <f>'6A'!$Y$152</f>
        <v>0</v>
      </c>
      <c r="L285" s="433">
        <f>'7A'!$Y$152</f>
        <v>0</v>
      </c>
      <c r="M285" s="433">
        <f>'8A'!$Y$152</f>
        <v>0</v>
      </c>
      <c r="N285" s="433">
        <f>'9A'!$Y$152</f>
        <v>0</v>
      </c>
      <c r="O285" s="433">
        <f>'10A'!$Y$152</f>
        <v>0</v>
      </c>
      <c r="P285" s="433">
        <f>'11A'!$Y$152</f>
        <v>0</v>
      </c>
      <c r="Q285" s="433">
        <f>'12A'!$Y$152</f>
        <v>0</v>
      </c>
      <c r="R285" s="433">
        <f>'13A'!$Y$152</f>
        <v>0</v>
      </c>
      <c r="S285" s="433">
        <f>'14A'!$Y$152</f>
        <v>0</v>
      </c>
      <c r="T285" s="433">
        <f>'15A'!$Y$152</f>
        <v>0</v>
      </c>
      <c r="U285" s="433">
        <f>'16A'!$Y$152</f>
        <v>0</v>
      </c>
      <c r="V285" s="433">
        <f>'17A'!$Y$152</f>
        <v>0</v>
      </c>
      <c r="W285" s="433">
        <f>'18A'!$Y$152</f>
        <v>0</v>
      </c>
      <c r="X285" s="433">
        <f>'19A'!$Y$152</f>
        <v>0</v>
      </c>
      <c r="Y285" s="433">
        <f>'20A'!$Y$152</f>
        <v>0</v>
      </c>
      <c r="Z285" s="433">
        <f>'21A'!$Y$152</f>
        <v>0</v>
      </c>
      <c r="AA285" s="433">
        <f>'22A'!$Y$152</f>
        <v>0</v>
      </c>
      <c r="AB285" s="433">
        <f>'23A'!$Y$152</f>
        <v>0</v>
      </c>
      <c r="AC285" s="433">
        <f>'24A'!$Y$152</f>
        <v>0</v>
      </c>
      <c r="AD285" s="433">
        <f>'25A'!$Y$152</f>
        <v>0</v>
      </c>
      <c r="AE285" s="433">
        <f>'26A'!$Y$152</f>
        <v>0</v>
      </c>
      <c r="AF285" s="433">
        <f>'27A'!$Y$152</f>
        <v>0</v>
      </c>
      <c r="AG285" s="433">
        <f>'28A'!$Y$152</f>
        <v>0</v>
      </c>
      <c r="AH285" s="433">
        <f>'29A'!$Y$152</f>
        <v>0</v>
      </c>
      <c r="AI285" s="433">
        <f>'30A'!$Y$152</f>
        <v>0</v>
      </c>
    </row>
    <row r="286" spans="2:35" ht="17.399999999999999">
      <c r="B286" s="312" t="s">
        <v>56</v>
      </c>
      <c r="C286" s="302" t="s">
        <v>265</v>
      </c>
      <c r="D286" s="309" t="s">
        <v>259</v>
      </c>
      <c r="E286" s="303">
        <f t="shared" si="4"/>
        <v>0</v>
      </c>
      <c r="F286" s="433">
        <f>'1A'!$Z$152</f>
        <v>0</v>
      </c>
      <c r="G286" s="433">
        <f>'2A'!$Z$152</f>
        <v>0</v>
      </c>
      <c r="H286" s="433">
        <f>'3A'!$Z$152</f>
        <v>0</v>
      </c>
      <c r="I286" s="433">
        <f>'4A'!$Z$152</f>
        <v>0</v>
      </c>
      <c r="J286" s="433">
        <f>'5A'!$Z$152</f>
        <v>0</v>
      </c>
      <c r="K286" s="433">
        <f>'6A'!$Z$152</f>
        <v>0</v>
      </c>
      <c r="L286" s="433">
        <f>'7A'!$Z$152</f>
        <v>0</v>
      </c>
      <c r="M286" s="433">
        <f>'8A'!$Z$152</f>
        <v>0</v>
      </c>
      <c r="N286" s="433">
        <f>'9A'!$Z$152</f>
        <v>0</v>
      </c>
      <c r="O286" s="433">
        <f>'10A'!$Z$152</f>
        <v>0</v>
      </c>
      <c r="P286" s="433">
        <f>'11A'!$Z$152</f>
        <v>0</v>
      </c>
      <c r="Q286" s="433">
        <f>'12A'!$Z$152</f>
        <v>0</v>
      </c>
      <c r="R286" s="433">
        <f>'13A'!$Z$152</f>
        <v>0</v>
      </c>
      <c r="S286" s="433">
        <f>'14A'!$Z$152</f>
        <v>0</v>
      </c>
      <c r="T286" s="433">
        <f>'15A'!$Z$152</f>
        <v>0</v>
      </c>
      <c r="U286" s="433">
        <f>'16A'!$Z$152</f>
        <v>0</v>
      </c>
      <c r="V286" s="433">
        <f>'17A'!$Z$152</f>
        <v>0</v>
      </c>
      <c r="W286" s="433">
        <f>'18A'!$Z$152</f>
        <v>0</v>
      </c>
      <c r="X286" s="433">
        <f>'19A'!$Z$152</f>
        <v>0</v>
      </c>
      <c r="Y286" s="433">
        <f>'20A'!$Z$152</f>
        <v>0</v>
      </c>
      <c r="Z286" s="433">
        <f>'21A'!$Z$152</f>
        <v>0</v>
      </c>
      <c r="AA286" s="433">
        <f>'22A'!$Z$152</f>
        <v>0</v>
      </c>
      <c r="AB286" s="433">
        <f>'23A'!$Z$152</f>
        <v>0</v>
      </c>
      <c r="AC286" s="433">
        <f>'24A'!$Z$152</f>
        <v>0</v>
      </c>
      <c r="AD286" s="433">
        <f>'25A'!$Z$152</f>
        <v>0</v>
      </c>
      <c r="AE286" s="433">
        <f>'26A'!$Z$152</f>
        <v>0</v>
      </c>
      <c r="AF286" s="433">
        <f>'27A'!$Z$152</f>
        <v>0</v>
      </c>
      <c r="AG286" s="433">
        <f>'28A'!$Z$152</f>
        <v>0</v>
      </c>
      <c r="AH286" s="433">
        <f>'29A'!$Z$152</f>
        <v>0</v>
      </c>
      <c r="AI286" s="433">
        <f>'30A'!$Z$152</f>
        <v>0</v>
      </c>
    </row>
    <row r="287" spans="2:35" ht="17.399999999999999">
      <c r="B287" s="312" t="s">
        <v>57</v>
      </c>
      <c r="C287" s="302" t="s">
        <v>266</v>
      </c>
      <c r="D287" s="309" t="s">
        <v>259</v>
      </c>
      <c r="E287" s="303">
        <f t="shared" si="4"/>
        <v>0</v>
      </c>
      <c r="F287" s="433">
        <f>'1A'!$AA$152</f>
        <v>0</v>
      </c>
      <c r="G287" s="433">
        <f>'2A'!$AA$152</f>
        <v>0</v>
      </c>
      <c r="H287" s="433">
        <f>'3A'!$AA$152</f>
        <v>0</v>
      </c>
      <c r="I287" s="433">
        <f>'4A'!$AA$152</f>
        <v>0</v>
      </c>
      <c r="J287" s="433">
        <f>'5A'!$AA$152</f>
        <v>0</v>
      </c>
      <c r="K287" s="433">
        <f>'6A'!$AA$152</f>
        <v>0</v>
      </c>
      <c r="L287" s="433">
        <f>'7A'!$AA$152</f>
        <v>0</v>
      </c>
      <c r="M287" s="433">
        <f>'8A'!$AA$152</f>
        <v>0</v>
      </c>
      <c r="N287" s="433">
        <f>'9A'!$AA$152</f>
        <v>0</v>
      </c>
      <c r="O287" s="433">
        <f>'10A'!$AA$152</f>
        <v>0</v>
      </c>
      <c r="P287" s="433">
        <f>'11A'!$AA$152</f>
        <v>0</v>
      </c>
      <c r="Q287" s="433">
        <f>'12A'!$AA$152</f>
        <v>0</v>
      </c>
      <c r="R287" s="433">
        <f>'13A'!$AA$152</f>
        <v>0</v>
      </c>
      <c r="S287" s="433">
        <f>'14A'!$AA$152</f>
        <v>0</v>
      </c>
      <c r="T287" s="433">
        <f>'15A'!$AA$152</f>
        <v>0</v>
      </c>
      <c r="U287" s="433">
        <f>'16A'!$AA$152</f>
        <v>0</v>
      </c>
      <c r="V287" s="433">
        <f>'17A'!$AA$152</f>
        <v>0</v>
      </c>
      <c r="W287" s="433">
        <f>'18A'!$AA$152</f>
        <v>0</v>
      </c>
      <c r="X287" s="433">
        <f>'19A'!$AA$152</f>
        <v>0</v>
      </c>
      <c r="Y287" s="433">
        <f>'20A'!$AA$152</f>
        <v>0</v>
      </c>
      <c r="Z287" s="433">
        <f>'21A'!$AA$152</f>
        <v>0</v>
      </c>
      <c r="AA287" s="433">
        <f>'22A'!$AA$152</f>
        <v>0</v>
      </c>
      <c r="AB287" s="433">
        <f>'23A'!$AA$152</f>
        <v>0</v>
      </c>
      <c r="AC287" s="433">
        <f>'24A'!$AA$152</f>
        <v>0</v>
      </c>
      <c r="AD287" s="433">
        <f>'25A'!$AA$152</f>
        <v>0</v>
      </c>
      <c r="AE287" s="433">
        <f>'26A'!$AA$152</f>
        <v>0</v>
      </c>
      <c r="AF287" s="433">
        <f>'27A'!$AA$152</f>
        <v>0</v>
      </c>
      <c r="AG287" s="433">
        <f>'28A'!$AA$152</f>
        <v>0</v>
      </c>
      <c r="AH287" s="433">
        <f>'29A'!$AA$152</f>
        <v>0</v>
      </c>
      <c r="AI287" s="433">
        <f>'30A'!$AA$152</f>
        <v>0</v>
      </c>
    </row>
    <row r="288" spans="2:35" ht="17.399999999999999">
      <c r="B288" s="312" t="s">
        <v>148</v>
      </c>
      <c r="C288" s="302" t="s">
        <v>639</v>
      </c>
      <c r="D288" s="309" t="s">
        <v>259</v>
      </c>
      <c r="E288" s="303">
        <f t="shared" si="4"/>
        <v>0</v>
      </c>
      <c r="F288" s="433">
        <f>'1A'!$AB$152</f>
        <v>0</v>
      </c>
      <c r="G288" s="433">
        <f>'2A'!$AB$152</f>
        <v>0</v>
      </c>
      <c r="H288" s="433">
        <f>'3A'!$AB$152</f>
        <v>0</v>
      </c>
      <c r="I288" s="433">
        <f>'4A'!$AB$152</f>
        <v>0</v>
      </c>
      <c r="J288" s="433">
        <f>'5A'!$AB$152</f>
        <v>0</v>
      </c>
      <c r="K288" s="433">
        <f>'6A'!$AB$152</f>
        <v>0</v>
      </c>
      <c r="L288" s="433">
        <f>'7A'!$AB$152</f>
        <v>0</v>
      </c>
      <c r="M288" s="433">
        <f>'8A'!$AB$152</f>
        <v>0</v>
      </c>
      <c r="N288" s="433">
        <f>'9A'!$AB$152</f>
        <v>0</v>
      </c>
      <c r="O288" s="433">
        <f>'10A'!$AB$152</f>
        <v>0</v>
      </c>
      <c r="P288" s="433">
        <f>'11A'!$AB$152</f>
        <v>0</v>
      </c>
      <c r="Q288" s="433">
        <f>'12A'!$AB$152</f>
        <v>0</v>
      </c>
      <c r="R288" s="433">
        <f>'13A'!$AB$152</f>
        <v>0</v>
      </c>
      <c r="S288" s="433">
        <f>'14A'!$AB$152</f>
        <v>0</v>
      </c>
      <c r="T288" s="433">
        <f>'15A'!$AB$152</f>
        <v>0</v>
      </c>
      <c r="U288" s="433">
        <f>'16A'!$AB$152</f>
        <v>0</v>
      </c>
      <c r="V288" s="433">
        <f>'17A'!$AB$152</f>
        <v>0</v>
      </c>
      <c r="W288" s="433">
        <f>'18A'!$AB$152</f>
        <v>0</v>
      </c>
      <c r="X288" s="433">
        <f>'19A'!$AB$152</f>
        <v>0</v>
      </c>
      <c r="Y288" s="433">
        <f>'20A'!$AB$152</f>
        <v>0</v>
      </c>
      <c r="Z288" s="433">
        <f>'21A'!$AB$152</f>
        <v>0</v>
      </c>
      <c r="AA288" s="433">
        <f>'22A'!$AB$152</f>
        <v>0</v>
      </c>
      <c r="AB288" s="433">
        <f>'23A'!$AB$152</f>
        <v>0</v>
      </c>
      <c r="AC288" s="433">
        <f>'24A'!$AB$152</f>
        <v>0</v>
      </c>
      <c r="AD288" s="433">
        <f>'25A'!$AB$152</f>
        <v>0</v>
      </c>
      <c r="AE288" s="433">
        <f>'26A'!$AB$152</f>
        <v>0</v>
      </c>
      <c r="AF288" s="433">
        <f>'27A'!$AB$152</f>
        <v>0</v>
      </c>
      <c r="AG288" s="433">
        <f>'28A'!$AB$152</f>
        <v>0</v>
      </c>
      <c r="AH288" s="433">
        <f>'29A'!$AB$152</f>
        <v>0</v>
      </c>
      <c r="AI288" s="433">
        <f>'30A'!$AB$152</f>
        <v>0</v>
      </c>
    </row>
    <row r="289" spans="2:35" ht="17.399999999999999">
      <c r="B289" s="312" t="s">
        <v>149</v>
      </c>
      <c r="C289" s="302" t="s">
        <v>640</v>
      </c>
      <c r="D289" s="309" t="s">
        <v>259</v>
      </c>
      <c r="E289" s="303">
        <f t="shared" si="4"/>
        <v>0</v>
      </c>
      <c r="F289" s="433">
        <f>'1A'!$AC$152</f>
        <v>0</v>
      </c>
      <c r="G289" s="433">
        <f>'2A'!$AC$152</f>
        <v>0</v>
      </c>
      <c r="H289" s="433">
        <f>'3A'!$AC$152</f>
        <v>0</v>
      </c>
      <c r="I289" s="433">
        <f>'4A'!$AC$152</f>
        <v>0</v>
      </c>
      <c r="J289" s="433">
        <f>'5A'!$AC$152</f>
        <v>0</v>
      </c>
      <c r="K289" s="433">
        <f>'6A'!$AC$152</f>
        <v>0</v>
      </c>
      <c r="L289" s="433">
        <f>'7A'!$AC$152</f>
        <v>0</v>
      </c>
      <c r="M289" s="433">
        <f>'8A'!$AC$152</f>
        <v>0</v>
      </c>
      <c r="N289" s="433">
        <f>'9A'!$AC$152</f>
        <v>0</v>
      </c>
      <c r="O289" s="433">
        <f>'10A'!$AC$152</f>
        <v>0</v>
      </c>
      <c r="P289" s="433">
        <f>'11A'!$AC$152</f>
        <v>0</v>
      </c>
      <c r="Q289" s="433">
        <f>'12A'!$AC$152</f>
        <v>0</v>
      </c>
      <c r="R289" s="433">
        <f>'13A'!$AC$152</f>
        <v>0</v>
      </c>
      <c r="S289" s="433">
        <f>'14A'!$AC$152</f>
        <v>0</v>
      </c>
      <c r="T289" s="433">
        <f>'15A'!$AC$152</f>
        <v>0</v>
      </c>
      <c r="U289" s="433">
        <f>'16A'!$AC$152</f>
        <v>0</v>
      </c>
      <c r="V289" s="433">
        <f>'17A'!$AC$152</f>
        <v>0</v>
      </c>
      <c r="W289" s="433">
        <f>'18A'!$AC$152</f>
        <v>0</v>
      </c>
      <c r="X289" s="433">
        <f>'19A'!$AC$152</f>
        <v>0</v>
      </c>
      <c r="Y289" s="433">
        <f>'20A'!$AC$152</f>
        <v>0</v>
      </c>
      <c r="Z289" s="433">
        <f>'21A'!$AC$152</f>
        <v>0</v>
      </c>
      <c r="AA289" s="433">
        <f>'22A'!$AC$152</f>
        <v>0</v>
      </c>
      <c r="AB289" s="433">
        <f>'23A'!$AC$152</f>
        <v>0</v>
      </c>
      <c r="AC289" s="433">
        <f>'24A'!$AC$152</f>
        <v>0</v>
      </c>
      <c r="AD289" s="433">
        <f>'25A'!$AC$152</f>
        <v>0</v>
      </c>
      <c r="AE289" s="433">
        <f>'26A'!$AC$152</f>
        <v>0</v>
      </c>
      <c r="AF289" s="433">
        <f>'27A'!$AC$152</f>
        <v>0</v>
      </c>
      <c r="AG289" s="433">
        <f>'28A'!$AC$152</f>
        <v>0</v>
      </c>
      <c r="AH289" s="433">
        <f>'29A'!$AC$152</f>
        <v>0</v>
      </c>
      <c r="AI289" s="433">
        <f>'30A'!$AC$152</f>
        <v>0</v>
      </c>
    </row>
    <row r="290" spans="2:35" ht="17.399999999999999">
      <c r="B290" s="312" t="s">
        <v>150</v>
      </c>
      <c r="C290" s="302" t="s">
        <v>641</v>
      </c>
      <c r="D290" s="309" t="s">
        <v>259</v>
      </c>
      <c r="E290" s="303">
        <f t="shared" si="4"/>
        <v>0</v>
      </c>
      <c r="F290" s="433">
        <f>'1A'!$AD$152</f>
        <v>0</v>
      </c>
      <c r="G290" s="433">
        <f>'2A'!$AD$152</f>
        <v>0</v>
      </c>
      <c r="H290" s="433">
        <f>'3A'!$AD$152</f>
        <v>0</v>
      </c>
      <c r="I290" s="433">
        <f>'4A'!$AD$152</f>
        <v>0</v>
      </c>
      <c r="J290" s="433">
        <f>'5A'!$AD$152</f>
        <v>0</v>
      </c>
      <c r="K290" s="433">
        <f>'6A'!$AD$152</f>
        <v>0</v>
      </c>
      <c r="L290" s="433">
        <f>'7A'!$AD$152</f>
        <v>0</v>
      </c>
      <c r="M290" s="433">
        <f>'8A'!$AD$152</f>
        <v>0</v>
      </c>
      <c r="N290" s="433">
        <f>'9A'!$AD$152</f>
        <v>0</v>
      </c>
      <c r="O290" s="433">
        <f>'10A'!$AD$152</f>
        <v>0</v>
      </c>
      <c r="P290" s="433">
        <f>'11A'!$AD$152</f>
        <v>0</v>
      </c>
      <c r="Q290" s="433">
        <f>'12A'!$AD$152</f>
        <v>0</v>
      </c>
      <c r="R290" s="433">
        <f>'13A'!$AD$152</f>
        <v>0</v>
      </c>
      <c r="S290" s="433">
        <f>'14A'!$AD$152</f>
        <v>0</v>
      </c>
      <c r="T290" s="433">
        <f>'15A'!$AD$152</f>
        <v>0</v>
      </c>
      <c r="U290" s="433">
        <f>'16A'!$AD$152</f>
        <v>0</v>
      </c>
      <c r="V290" s="433">
        <f>'17A'!$AD$152</f>
        <v>0</v>
      </c>
      <c r="W290" s="433">
        <f>'18A'!$AD$152</f>
        <v>0</v>
      </c>
      <c r="X290" s="433">
        <f>'19A'!$AD$152</f>
        <v>0</v>
      </c>
      <c r="Y290" s="433">
        <f>'20A'!$AD$152</f>
        <v>0</v>
      </c>
      <c r="Z290" s="433">
        <f>'21A'!$AD$152</f>
        <v>0</v>
      </c>
      <c r="AA290" s="433">
        <f>'22A'!$AD$152</f>
        <v>0</v>
      </c>
      <c r="AB290" s="433">
        <f>'23A'!$AD$152</f>
        <v>0</v>
      </c>
      <c r="AC290" s="433">
        <f>'24A'!$AD$152</f>
        <v>0</v>
      </c>
      <c r="AD290" s="433">
        <f>'25A'!$AD$152</f>
        <v>0</v>
      </c>
      <c r="AE290" s="433">
        <f>'26A'!$AD$152</f>
        <v>0</v>
      </c>
      <c r="AF290" s="433">
        <f>'27A'!$AD$152</f>
        <v>0</v>
      </c>
      <c r="AG290" s="433">
        <f>'28A'!$AD$152</f>
        <v>0</v>
      </c>
      <c r="AH290" s="433">
        <f>'29A'!$AD$152</f>
        <v>0</v>
      </c>
      <c r="AI290" s="433">
        <f>'30A'!$AD$152</f>
        <v>0</v>
      </c>
    </row>
    <row r="291" spans="2:35" ht="17.399999999999999">
      <c r="B291" s="312" t="s">
        <v>152</v>
      </c>
      <c r="C291" s="302" t="s">
        <v>642</v>
      </c>
      <c r="D291" s="309" t="s">
        <v>259</v>
      </c>
      <c r="E291" s="303">
        <f t="shared" si="4"/>
        <v>0</v>
      </c>
      <c r="F291" s="433">
        <f>'1A'!$AE$152</f>
        <v>0</v>
      </c>
      <c r="G291" s="433">
        <f>'2A'!$AE$152</f>
        <v>0</v>
      </c>
      <c r="H291" s="433">
        <f>'3A'!$AE$152</f>
        <v>0</v>
      </c>
      <c r="I291" s="433">
        <f>'4A'!$AE$152</f>
        <v>0</v>
      </c>
      <c r="J291" s="433">
        <f>'5A'!$AE$152</f>
        <v>0</v>
      </c>
      <c r="K291" s="433">
        <f>'6A'!$AE$152</f>
        <v>0</v>
      </c>
      <c r="L291" s="433">
        <f>'7A'!$AE$152</f>
        <v>0</v>
      </c>
      <c r="M291" s="433">
        <f>'8A'!$AE$152</f>
        <v>0</v>
      </c>
      <c r="N291" s="433">
        <f>'9A'!$AE$152</f>
        <v>0</v>
      </c>
      <c r="O291" s="433">
        <f>'10A'!$AE$152</f>
        <v>0</v>
      </c>
      <c r="P291" s="433">
        <f>'11A'!$AE$152</f>
        <v>0</v>
      </c>
      <c r="Q291" s="433">
        <f>'12A'!$AE$152</f>
        <v>0</v>
      </c>
      <c r="R291" s="433">
        <f>'13A'!$AE$152</f>
        <v>0</v>
      </c>
      <c r="S291" s="433">
        <f>'14A'!$AE$152</f>
        <v>0</v>
      </c>
      <c r="T291" s="433">
        <f>'15A'!$AE$152</f>
        <v>0</v>
      </c>
      <c r="U291" s="433">
        <f>'16A'!$AE$152</f>
        <v>0</v>
      </c>
      <c r="V291" s="433">
        <f>'17A'!$AE$152</f>
        <v>0</v>
      </c>
      <c r="W291" s="433">
        <f>'18A'!$AE$152</f>
        <v>0</v>
      </c>
      <c r="X291" s="433">
        <f>'19A'!$AE$152</f>
        <v>0</v>
      </c>
      <c r="Y291" s="433">
        <f>'20A'!$AE$152</f>
        <v>0</v>
      </c>
      <c r="Z291" s="433">
        <f>'21A'!$AE$152</f>
        <v>0</v>
      </c>
      <c r="AA291" s="433">
        <f>'22A'!$AE$152</f>
        <v>0</v>
      </c>
      <c r="AB291" s="433">
        <f>'23A'!$AE$152</f>
        <v>0</v>
      </c>
      <c r="AC291" s="433">
        <f>'24A'!$AE$152</f>
        <v>0</v>
      </c>
      <c r="AD291" s="433">
        <f>'25A'!$AE$152</f>
        <v>0</v>
      </c>
      <c r="AE291" s="433">
        <f>'26A'!$AE$152</f>
        <v>0</v>
      </c>
      <c r="AF291" s="433">
        <f>'27A'!$AE$152</f>
        <v>0</v>
      </c>
      <c r="AG291" s="433">
        <f>'28A'!$AE$152</f>
        <v>0</v>
      </c>
      <c r="AH291" s="433">
        <f>'29A'!$AE$152</f>
        <v>0</v>
      </c>
      <c r="AI291" s="433">
        <f>'30A'!$AE$152</f>
        <v>0</v>
      </c>
    </row>
  </sheetData>
  <autoFilter ref="B10:T291" xr:uid="{00000000-0009-0000-0000-000002000000}"/>
  <mergeCells count="1">
    <mergeCell ref="A8:E8"/>
  </mergeCells>
  <printOptions horizontalCentered="1"/>
  <pageMargins left="0.2" right="0.25" top="0.25" bottom="0.25" header="0.05" footer="0.05"/>
  <pageSetup scale="85"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I18"/>
  <sheetViews>
    <sheetView workbookViewId="0">
      <selection activeCell="G321" sqref="G321"/>
    </sheetView>
  </sheetViews>
  <sheetFormatPr defaultRowHeight="15"/>
  <cols>
    <col min="1" max="1" width="5.36328125" customWidth="1"/>
    <col min="5" max="5" width="10.1796875" customWidth="1"/>
    <col min="6" max="15" width="15.1796875" customWidth="1"/>
  </cols>
  <sheetData>
    <row r="1" spans="1:35" ht="20.25" customHeight="1">
      <c r="B1" s="1314" t="s">
        <v>718</v>
      </c>
      <c r="C1" s="1314"/>
      <c r="D1" s="1314"/>
      <c r="E1" s="1314"/>
      <c r="F1" s="1314"/>
      <c r="G1" s="1314"/>
      <c r="H1" s="1314"/>
      <c r="I1" s="1314"/>
      <c r="J1" s="1314"/>
    </row>
    <row r="2" spans="1:35">
      <c r="F2" s="296"/>
      <c r="G2" s="296"/>
      <c r="H2" s="296"/>
      <c r="I2" s="296"/>
      <c r="J2" s="296"/>
      <c r="K2" s="296"/>
      <c r="L2" s="296"/>
      <c r="M2" s="296"/>
      <c r="N2" s="296"/>
      <c r="O2" s="296"/>
      <c r="P2" s="296"/>
      <c r="Q2" s="296"/>
      <c r="R2" s="296"/>
      <c r="S2" s="296"/>
      <c r="T2" s="296"/>
      <c r="U2" s="296"/>
      <c r="V2" s="296"/>
      <c r="W2" s="296"/>
      <c r="X2" s="296"/>
      <c r="Y2" s="296"/>
      <c r="Z2" s="296"/>
      <c r="AA2" s="296"/>
      <c r="AB2" s="296"/>
      <c r="AC2" s="296"/>
      <c r="AD2" s="296"/>
      <c r="AE2" s="296"/>
      <c r="AF2" s="296"/>
      <c r="AG2" s="296"/>
      <c r="AH2" s="296"/>
    </row>
    <row r="3" spans="1:35" ht="16.8">
      <c r="F3" s="296"/>
      <c r="G3" s="315" t="s">
        <v>74</v>
      </c>
      <c r="H3" s="555"/>
    </row>
    <row r="4" spans="1:35" ht="16.8">
      <c r="F4" s="296"/>
      <c r="G4" s="315" t="s">
        <v>75</v>
      </c>
      <c r="H4" s="555"/>
    </row>
    <row r="5" spans="1:35" ht="16.8">
      <c r="F5" s="296"/>
      <c r="G5" s="315" t="s">
        <v>143</v>
      </c>
      <c r="H5" s="555"/>
    </row>
    <row r="7" spans="1:35" s="535" customFormat="1" ht="16.8"/>
    <row r="8" spans="1:35" s="535" customFormat="1" ht="31.5" customHeight="1">
      <c r="A8" s="556" t="s">
        <v>49</v>
      </c>
      <c r="B8" s="1315" t="s">
        <v>722</v>
      </c>
      <c r="C8" s="1315" t="s">
        <v>719</v>
      </c>
      <c r="D8" s="1315" t="s">
        <v>720</v>
      </c>
      <c r="E8" s="709" t="s">
        <v>721</v>
      </c>
      <c r="F8" s="295">
        <v>1</v>
      </c>
      <c r="G8" s="295">
        <v>2</v>
      </c>
      <c r="H8" s="295">
        <v>3</v>
      </c>
      <c r="I8" s="295">
        <v>4</v>
      </c>
      <c r="J8" s="295">
        <v>5</v>
      </c>
      <c r="K8" s="295">
        <v>6</v>
      </c>
      <c r="L8" s="295">
        <v>7</v>
      </c>
      <c r="M8" s="295">
        <v>8</v>
      </c>
      <c r="N8" s="295">
        <v>9</v>
      </c>
      <c r="O8" s="295">
        <v>10</v>
      </c>
      <c r="P8" s="295">
        <v>11</v>
      </c>
      <c r="Q8" s="295">
        <v>12</v>
      </c>
      <c r="R8" s="295">
        <v>13</v>
      </c>
      <c r="S8" s="295">
        <v>14</v>
      </c>
      <c r="T8" s="295">
        <v>15</v>
      </c>
      <c r="U8" s="295">
        <v>16</v>
      </c>
      <c r="V8" s="295">
        <v>17</v>
      </c>
      <c r="W8" s="295">
        <v>18</v>
      </c>
      <c r="X8" s="295">
        <v>19</v>
      </c>
      <c r="Y8" s="295">
        <v>20</v>
      </c>
      <c r="Z8" s="295">
        <v>21</v>
      </c>
      <c r="AA8" s="295">
        <v>22</v>
      </c>
      <c r="AB8" s="295">
        <v>23</v>
      </c>
      <c r="AC8" s="295">
        <v>24</v>
      </c>
      <c r="AD8" s="295">
        <v>25</v>
      </c>
      <c r="AE8" s="295">
        <v>26</v>
      </c>
      <c r="AF8" s="295">
        <v>27</v>
      </c>
      <c r="AG8" s="295">
        <v>28</v>
      </c>
      <c r="AH8" s="295">
        <v>29</v>
      </c>
      <c r="AI8" s="295">
        <v>30</v>
      </c>
    </row>
    <row r="9" spans="1:35" s="535" customFormat="1" ht="33" customHeight="1">
      <c r="A9" s="556"/>
      <c r="B9" s="1316"/>
      <c r="C9" s="1316"/>
      <c r="D9" s="1316"/>
      <c r="E9" s="709" t="s">
        <v>704</v>
      </c>
      <c r="F9" s="696" t="str">
        <f>'1A'!$G$6</f>
        <v>Ghế Hà Nội 1 chỗ</v>
      </c>
      <c r="G9" s="696" t="str">
        <f>'2A'!$G6</f>
        <v>Ghế Hà Nội 2 chỗ</v>
      </c>
      <c r="H9" s="703" t="str">
        <f>'3A'!$G6</f>
        <v xml:space="preserve">Bàn caffe Hà Nội </v>
      </c>
      <c r="I9" s="703">
        <f>'4A'!$G6</f>
        <v>0</v>
      </c>
      <c r="J9" s="703">
        <f>'5A'!$G6</f>
        <v>0</v>
      </c>
      <c r="K9" s="703">
        <f>'6A'!$G6</f>
        <v>0</v>
      </c>
      <c r="L9" s="696">
        <f>'7A'!$G6</f>
        <v>0</v>
      </c>
      <c r="M9" s="696">
        <f>'8A'!$G6</f>
        <v>0</v>
      </c>
      <c r="N9" s="696"/>
      <c r="O9" s="696"/>
      <c r="P9" s="696"/>
      <c r="Q9" s="696"/>
      <c r="R9" s="696"/>
      <c r="S9" s="696"/>
      <c r="T9" s="696"/>
      <c r="U9" s="696"/>
      <c r="V9" s="696"/>
      <c r="W9" s="696"/>
      <c r="X9" s="696"/>
      <c r="Y9" s="696"/>
      <c r="Z9" s="696"/>
      <c r="AA9" s="696"/>
      <c r="AB9" s="696"/>
      <c r="AC9" s="696"/>
      <c r="AD9" s="696"/>
      <c r="AE9" s="696"/>
      <c r="AF9" s="696"/>
      <c r="AG9" s="696"/>
      <c r="AH9" s="696"/>
      <c r="AI9" s="696"/>
    </row>
    <row r="10" spans="1:35" s="535" customFormat="1" ht="33" customHeight="1">
      <c r="A10" s="556"/>
      <c r="B10" s="709"/>
      <c r="C10" s="709"/>
      <c r="D10" s="709"/>
      <c r="E10" s="709"/>
      <c r="F10" s="696" t="str">
        <f>'1A'!$G$7</f>
        <v>S008-12V1</v>
      </c>
      <c r="G10" s="697" t="str">
        <f>'2A'!$G7</f>
        <v>S008-22V1</v>
      </c>
      <c r="H10" s="699" t="str">
        <f>'3A'!$G7</f>
        <v>T034-21V0</v>
      </c>
      <c r="I10" s="699">
        <f>'4A'!$G7</f>
        <v>0</v>
      </c>
      <c r="J10" s="699">
        <f>'5A'!$G7</f>
        <v>0</v>
      </c>
      <c r="K10" s="699">
        <f>'6A'!$G7</f>
        <v>0</v>
      </c>
      <c r="L10" s="697">
        <f>'7A'!$G7</f>
        <v>0</v>
      </c>
      <c r="M10" s="697">
        <f>'8A'!$G7</f>
        <v>0</v>
      </c>
      <c r="N10" s="697"/>
      <c r="O10" s="697"/>
      <c r="P10" s="697"/>
      <c r="Q10" s="697"/>
      <c r="R10" s="697"/>
      <c r="S10" s="697"/>
      <c r="T10" s="697"/>
      <c r="U10" s="697"/>
      <c r="V10" s="697"/>
      <c r="W10" s="697"/>
      <c r="X10" s="697"/>
      <c r="Y10" s="697"/>
      <c r="Z10" s="697"/>
      <c r="AA10" s="697"/>
      <c r="AB10" s="697"/>
      <c r="AC10" s="697"/>
      <c r="AD10" s="697"/>
      <c r="AE10" s="697"/>
      <c r="AF10" s="697"/>
      <c r="AG10" s="697"/>
      <c r="AH10" s="697"/>
      <c r="AI10" s="697"/>
    </row>
    <row r="11" spans="1:35">
      <c r="A11" s="710">
        <v>1</v>
      </c>
      <c r="B11" s="710"/>
      <c r="C11" s="710"/>
      <c r="D11" s="710"/>
      <c r="E11" s="710">
        <f>SUM($F11:$AI11)</f>
        <v>0</v>
      </c>
      <c r="F11" s="710">
        <f>SUMIF('1A'!$E$229:$J$229,'TH DÂY'!$B11,'1A'!$E$230:$J$230)</f>
        <v>0</v>
      </c>
      <c r="G11" s="710">
        <f>SUMIF('2A'!$E$229:$J$229,'TH DÂY'!$B11,'2A'!$E$230:$J$230)</f>
        <v>0</v>
      </c>
      <c r="H11" s="710">
        <f>SUMIF('3A'!$E$229:$J$229,'TH DÂY'!$B11,'3A'!$E$230:$J$230)</f>
        <v>0</v>
      </c>
      <c r="I11" s="710">
        <f>SUMIF('4A'!$E$229:$J$229,'TH DÂY'!$B11,'4A'!$E$230:$J$230)</f>
        <v>0</v>
      </c>
      <c r="J11" s="710">
        <f>SUMIF('5A'!$E$229:$J$229,'TH DÂY'!$B11,'5A'!$E$230:$J$230)</f>
        <v>0</v>
      </c>
      <c r="K11" s="710">
        <f>SUMIF('6A'!$E$229:$J$229,'TH DÂY'!$B11,'6A'!$E$230:$J$230)</f>
        <v>0</v>
      </c>
      <c r="L11" s="710">
        <f>SUMIF('7A'!$E$229:$J$229,'TH DÂY'!$B11,'7A'!$E$230:$J$230)</f>
        <v>0</v>
      </c>
      <c r="M11" s="710">
        <f>SUMIF('8A'!$E$229:$J$229,'TH DÂY'!$B11,'8A'!$E$230:$J$230)</f>
        <v>0</v>
      </c>
      <c r="N11" s="710">
        <f>SUMIF('8A'!$E$229:$J$229,'TH DÂY'!$B11,'8A'!$E$230:$J$230)</f>
        <v>0</v>
      </c>
      <c r="O11" s="710">
        <f>SUMIF('8A'!$E$229:$J$229,'TH DÂY'!$B11,'8A'!$E$230:$J$230)</f>
        <v>0</v>
      </c>
      <c r="P11" s="710">
        <f>SUMIF('8A'!$E$229:$J$229,'TH DÂY'!$B11,'8A'!$E$230:$J$230)</f>
        <v>0</v>
      </c>
      <c r="Q11" s="710">
        <f>SUMIF('8A'!$E$229:$J$229,'TH DÂY'!$B11,'8A'!$E$230:$J$230)</f>
        <v>0</v>
      </c>
      <c r="R11" s="710">
        <f>SUMIF('8A'!$E$229:$J$229,'TH DÂY'!$B11,'8A'!$E$230:$J$230)</f>
        <v>0</v>
      </c>
      <c r="S11" s="710">
        <f>SUMIF('8A'!$E$229:$J$229,'TH DÂY'!$B11,'8A'!$E$230:$J$230)</f>
        <v>0</v>
      </c>
      <c r="T11" s="710">
        <f>SUMIF('8A'!$E$229:$J$229,'TH DÂY'!$B11,'8A'!$E$230:$J$230)</f>
        <v>0</v>
      </c>
      <c r="U11" s="710">
        <f>SUMIF('8A'!$E$229:$J$229,'TH DÂY'!$B11,'8A'!$E$230:$J$230)</f>
        <v>0</v>
      </c>
      <c r="V11" s="710">
        <f>SUMIF('8A'!$E$229:$J$229,'TH DÂY'!$B11,'8A'!$E$230:$J$230)</f>
        <v>0</v>
      </c>
      <c r="W11" s="710">
        <f>SUMIF('8A'!$E$229:$J$229,'TH DÂY'!$B11,'8A'!$E$230:$J$230)</f>
        <v>0</v>
      </c>
      <c r="X11" s="710">
        <f>SUMIF('8A'!$E$229:$J$229,'TH DÂY'!$B11,'8A'!$E$230:$J$230)</f>
        <v>0</v>
      </c>
      <c r="Y11" s="710">
        <f>SUMIF('8A'!$E$229:$J$229,'TH DÂY'!$B11,'8A'!$E$230:$J$230)</f>
        <v>0</v>
      </c>
      <c r="Z11" s="710">
        <f>SUMIF('8A'!$E$229:$J$229,'TH DÂY'!$B11,'8A'!$E$230:$J$230)</f>
        <v>0</v>
      </c>
      <c r="AA11" s="710">
        <f>SUMIF('8A'!$E$229:$J$229,'TH DÂY'!$B11,'8A'!$E$230:$J$230)</f>
        <v>0</v>
      </c>
      <c r="AB11" s="710">
        <f>SUMIF('8A'!$E$229:$J$229,'TH DÂY'!$B11,'8A'!$E$230:$J$230)</f>
        <v>0</v>
      </c>
      <c r="AC11" s="710">
        <f>SUMIF('8A'!$E$229:$J$229,'TH DÂY'!$B11,'8A'!$E$230:$J$230)</f>
        <v>0</v>
      </c>
      <c r="AD11" s="710">
        <f>SUMIF('8A'!$E$229:$J$229,'TH DÂY'!$B11,'8A'!$E$230:$J$230)</f>
        <v>0</v>
      </c>
      <c r="AE11" s="710">
        <f>SUMIF('8A'!$E$229:$J$229,'TH DÂY'!$B11,'8A'!$E$230:$J$230)</f>
        <v>0</v>
      </c>
      <c r="AF11" s="710">
        <f>SUMIF('8A'!$E$229:$J$229,'TH DÂY'!$B11,'8A'!$E$230:$J$230)</f>
        <v>0</v>
      </c>
      <c r="AG11" s="710">
        <f>SUMIF('8A'!$E$229:$J$229,'TH DÂY'!$B11,'8A'!$E$230:$J$230)</f>
        <v>0</v>
      </c>
      <c r="AH11" s="710">
        <f>SUMIF('8A'!$E$229:$J$229,'TH DÂY'!$B11,'8A'!$E$230:$J$230)</f>
        <v>0</v>
      </c>
      <c r="AI11" s="710">
        <f>SUMIF('8A'!$E$229:$J$229,'TH DÂY'!$B11,'8A'!$E$230:$J$230)</f>
        <v>0</v>
      </c>
    </row>
    <row r="12" spans="1:35">
      <c r="A12" s="710">
        <v>2</v>
      </c>
      <c r="B12" s="710"/>
      <c r="C12" s="710"/>
      <c r="D12" s="710"/>
      <c r="E12" s="710">
        <f t="shared" ref="E12:E18" si="0">SUM($F12:$AI12)</f>
        <v>0</v>
      </c>
      <c r="F12" s="710">
        <f>SUMIF('1A'!$E$229:$J$229,'TH DÂY'!$B12,'1A'!$E$230:$J$230)</f>
        <v>0</v>
      </c>
      <c r="G12" s="710">
        <f>SUMIF('2A'!$E$229:$J$229,'TH DÂY'!$B12,'2A'!$E$230:$J$230)</f>
        <v>0</v>
      </c>
      <c r="H12" s="710">
        <f>SUMIF('3A'!$E$229:$J$229,'TH DÂY'!$B12,'3A'!$E$230:$J$230)</f>
        <v>0</v>
      </c>
      <c r="I12" s="710">
        <f>SUMIF('4A'!$E$229:$J$229,'TH DÂY'!$B12,'4A'!$E$230:$J$230)</f>
        <v>0</v>
      </c>
      <c r="J12" s="710">
        <f>SUMIF('5A'!$E$229:$J$229,'TH DÂY'!$B12,'5A'!$E$230:$J$230)</f>
        <v>0</v>
      </c>
      <c r="K12" s="710">
        <f>SUMIF('6A'!$E$229:$J$229,'TH DÂY'!$B12,'6A'!$E$230:$J$230)</f>
        <v>0</v>
      </c>
      <c r="L12" s="710">
        <f>SUMIF('7A'!$E$229:$J$229,'TH DÂY'!$B12,'7A'!$E$230:$J$230)</f>
        <v>0</v>
      </c>
      <c r="M12" s="710">
        <f>SUMIF('8A'!$E$229:$J$229,'TH DÂY'!$B12,'8A'!$E$230:$J$230)</f>
        <v>0</v>
      </c>
      <c r="N12" s="710">
        <f>SUMIF('8A'!$E$229:$J$229,'TH DÂY'!$B12,'8A'!$E$230:$J$230)</f>
        <v>0</v>
      </c>
      <c r="O12" s="710">
        <f>SUMIF('8A'!$E$229:$J$229,'TH DÂY'!$B12,'8A'!$E$230:$J$230)</f>
        <v>0</v>
      </c>
      <c r="P12" s="710">
        <f>SUMIF('8A'!$E$229:$J$229,'TH DÂY'!$B12,'8A'!$E$230:$J$230)</f>
        <v>0</v>
      </c>
      <c r="Q12" s="710">
        <f>SUMIF('8A'!$E$229:$J$229,'TH DÂY'!$B12,'8A'!$E$230:$J$230)</f>
        <v>0</v>
      </c>
      <c r="R12" s="710">
        <f>SUMIF('8A'!$E$229:$J$229,'TH DÂY'!$B12,'8A'!$E$230:$J$230)</f>
        <v>0</v>
      </c>
      <c r="S12" s="710">
        <f>SUMIF('8A'!$E$229:$J$229,'TH DÂY'!$B12,'8A'!$E$230:$J$230)</f>
        <v>0</v>
      </c>
      <c r="T12" s="710">
        <f>SUMIF('8A'!$E$229:$J$229,'TH DÂY'!$B12,'8A'!$E$230:$J$230)</f>
        <v>0</v>
      </c>
      <c r="U12" s="710">
        <f>SUMIF('8A'!$E$229:$J$229,'TH DÂY'!$B12,'8A'!$E$230:$J$230)</f>
        <v>0</v>
      </c>
      <c r="V12" s="710">
        <f>SUMIF('8A'!$E$229:$J$229,'TH DÂY'!$B12,'8A'!$E$230:$J$230)</f>
        <v>0</v>
      </c>
      <c r="W12" s="710">
        <f>SUMIF('8A'!$E$229:$J$229,'TH DÂY'!$B12,'8A'!$E$230:$J$230)</f>
        <v>0</v>
      </c>
      <c r="X12" s="710">
        <f>SUMIF('8A'!$E$229:$J$229,'TH DÂY'!$B12,'8A'!$E$230:$J$230)</f>
        <v>0</v>
      </c>
      <c r="Y12" s="710">
        <f>SUMIF('8A'!$E$229:$J$229,'TH DÂY'!$B12,'8A'!$E$230:$J$230)</f>
        <v>0</v>
      </c>
      <c r="Z12" s="710">
        <f>SUMIF('8A'!$E$229:$J$229,'TH DÂY'!$B12,'8A'!$E$230:$J$230)</f>
        <v>0</v>
      </c>
      <c r="AA12" s="710">
        <f>SUMIF('8A'!$E$229:$J$229,'TH DÂY'!$B12,'8A'!$E$230:$J$230)</f>
        <v>0</v>
      </c>
      <c r="AB12" s="710">
        <f>SUMIF('8A'!$E$229:$J$229,'TH DÂY'!$B12,'8A'!$E$230:$J$230)</f>
        <v>0</v>
      </c>
      <c r="AC12" s="710">
        <f>SUMIF('8A'!$E$229:$J$229,'TH DÂY'!$B12,'8A'!$E$230:$J$230)</f>
        <v>0</v>
      </c>
      <c r="AD12" s="710">
        <f>SUMIF('8A'!$E$229:$J$229,'TH DÂY'!$B12,'8A'!$E$230:$J$230)</f>
        <v>0</v>
      </c>
      <c r="AE12" s="710">
        <f>SUMIF('8A'!$E$229:$J$229,'TH DÂY'!$B12,'8A'!$E$230:$J$230)</f>
        <v>0</v>
      </c>
      <c r="AF12" s="710">
        <f>SUMIF('8A'!$E$229:$J$229,'TH DÂY'!$B12,'8A'!$E$230:$J$230)</f>
        <v>0</v>
      </c>
      <c r="AG12" s="710">
        <f>SUMIF('8A'!$E$229:$J$229,'TH DÂY'!$B12,'8A'!$E$230:$J$230)</f>
        <v>0</v>
      </c>
      <c r="AH12" s="710">
        <f>SUMIF('8A'!$E$229:$J$229,'TH DÂY'!$B12,'8A'!$E$230:$J$230)</f>
        <v>0</v>
      </c>
      <c r="AI12" s="710">
        <f>SUMIF('8A'!$E$229:$J$229,'TH DÂY'!$B12,'8A'!$E$230:$J$230)</f>
        <v>0</v>
      </c>
    </row>
    <row r="13" spans="1:35">
      <c r="A13" s="710">
        <v>3</v>
      </c>
      <c r="B13" s="710"/>
      <c r="C13" s="710"/>
      <c r="D13" s="710"/>
      <c r="E13" s="710">
        <f t="shared" si="0"/>
        <v>0</v>
      </c>
      <c r="F13" s="710">
        <f>SUMIF('1A'!$E$229:$J$229,'TH DÂY'!$B13,'1A'!$E$230:$J$230)</f>
        <v>0</v>
      </c>
      <c r="G13" s="710">
        <f>SUMIF('2A'!$E$229:$J$229,'TH DÂY'!$B13,'2A'!$E$230:$J$230)</f>
        <v>0</v>
      </c>
      <c r="H13" s="710">
        <f>SUMIF('3A'!$E$229:$J$229,'TH DÂY'!$B13,'3A'!$E$230:$J$230)</f>
        <v>0</v>
      </c>
      <c r="I13" s="710">
        <f>SUMIF('4A'!$E$229:$J$229,'TH DÂY'!$B13,'4A'!$E$230:$J$230)</f>
        <v>0</v>
      </c>
      <c r="J13" s="710">
        <f>SUMIF('5A'!$E$229:$J$229,'TH DÂY'!$B13,'5A'!$E$230:$J$230)</f>
        <v>0</v>
      </c>
      <c r="K13" s="710">
        <f>SUMIF('6A'!$E$229:$J$229,'TH DÂY'!$B13,'6A'!$E$230:$J$230)</f>
        <v>0</v>
      </c>
      <c r="L13" s="710">
        <f>SUMIF('7A'!$E$229:$J$229,'TH DÂY'!$B13,'7A'!$E$230:$J$230)</f>
        <v>0</v>
      </c>
      <c r="M13" s="710">
        <f>SUMIF('8A'!$E$229:$J$229,'TH DÂY'!$B13,'8A'!$E$230:$J$230)</f>
        <v>0</v>
      </c>
      <c r="N13" s="710">
        <f>SUMIF('8A'!$E$229:$J$229,'TH DÂY'!$B13,'8A'!$E$230:$J$230)</f>
        <v>0</v>
      </c>
      <c r="O13" s="710">
        <f>SUMIF('8A'!$E$229:$J$229,'TH DÂY'!$B13,'8A'!$E$230:$J$230)</f>
        <v>0</v>
      </c>
      <c r="P13" s="710">
        <f>SUMIF('8A'!$E$229:$J$229,'TH DÂY'!$B13,'8A'!$E$230:$J$230)</f>
        <v>0</v>
      </c>
      <c r="Q13" s="710">
        <f>SUMIF('8A'!$E$229:$J$229,'TH DÂY'!$B13,'8A'!$E$230:$J$230)</f>
        <v>0</v>
      </c>
      <c r="R13" s="710">
        <f>SUMIF('8A'!$E$229:$J$229,'TH DÂY'!$B13,'8A'!$E$230:$J$230)</f>
        <v>0</v>
      </c>
      <c r="S13" s="710">
        <f>SUMIF('8A'!$E$229:$J$229,'TH DÂY'!$B13,'8A'!$E$230:$J$230)</f>
        <v>0</v>
      </c>
      <c r="T13" s="710">
        <f>SUMIF('8A'!$E$229:$J$229,'TH DÂY'!$B13,'8A'!$E$230:$J$230)</f>
        <v>0</v>
      </c>
      <c r="U13" s="710">
        <f>SUMIF('8A'!$E$229:$J$229,'TH DÂY'!$B13,'8A'!$E$230:$J$230)</f>
        <v>0</v>
      </c>
      <c r="V13" s="710">
        <f>SUMIF('8A'!$E$229:$J$229,'TH DÂY'!$B13,'8A'!$E$230:$J$230)</f>
        <v>0</v>
      </c>
      <c r="W13" s="710">
        <f>SUMIF('8A'!$E$229:$J$229,'TH DÂY'!$B13,'8A'!$E$230:$J$230)</f>
        <v>0</v>
      </c>
      <c r="X13" s="710">
        <f>SUMIF('8A'!$E$229:$J$229,'TH DÂY'!$B13,'8A'!$E$230:$J$230)</f>
        <v>0</v>
      </c>
      <c r="Y13" s="710">
        <f>SUMIF('8A'!$E$229:$J$229,'TH DÂY'!$B13,'8A'!$E$230:$J$230)</f>
        <v>0</v>
      </c>
      <c r="Z13" s="710">
        <f>SUMIF('8A'!$E$229:$J$229,'TH DÂY'!$B13,'8A'!$E$230:$J$230)</f>
        <v>0</v>
      </c>
      <c r="AA13" s="710">
        <f>SUMIF('8A'!$E$229:$J$229,'TH DÂY'!$B13,'8A'!$E$230:$J$230)</f>
        <v>0</v>
      </c>
      <c r="AB13" s="710">
        <f>SUMIF('8A'!$E$229:$J$229,'TH DÂY'!$B13,'8A'!$E$230:$J$230)</f>
        <v>0</v>
      </c>
      <c r="AC13" s="710">
        <f>SUMIF('8A'!$E$229:$J$229,'TH DÂY'!$B13,'8A'!$E$230:$J$230)</f>
        <v>0</v>
      </c>
      <c r="AD13" s="710">
        <f>SUMIF('8A'!$E$229:$J$229,'TH DÂY'!$B13,'8A'!$E$230:$J$230)</f>
        <v>0</v>
      </c>
      <c r="AE13" s="710">
        <f>SUMIF('8A'!$E$229:$J$229,'TH DÂY'!$B13,'8A'!$E$230:$J$230)</f>
        <v>0</v>
      </c>
      <c r="AF13" s="710">
        <f>SUMIF('8A'!$E$229:$J$229,'TH DÂY'!$B13,'8A'!$E$230:$J$230)</f>
        <v>0</v>
      </c>
      <c r="AG13" s="710">
        <f>SUMIF('8A'!$E$229:$J$229,'TH DÂY'!$B13,'8A'!$E$230:$J$230)</f>
        <v>0</v>
      </c>
      <c r="AH13" s="710">
        <f>SUMIF('8A'!$E$229:$J$229,'TH DÂY'!$B13,'8A'!$E$230:$J$230)</f>
        <v>0</v>
      </c>
      <c r="AI13" s="710">
        <f>SUMIF('8A'!$E$229:$J$229,'TH DÂY'!$B13,'8A'!$E$230:$J$230)</f>
        <v>0</v>
      </c>
    </row>
    <row r="14" spans="1:35">
      <c r="A14" s="710">
        <v>4</v>
      </c>
      <c r="B14" s="710"/>
      <c r="C14" s="710"/>
      <c r="D14" s="710"/>
      <c r="E14" s="710">
        <f t="shared" si="0"/>
        <v>0</v>
      </c>
      <c r="F14" s="710">
        <f>SUMIF('1A'!$E$229:$J$229,'TH DÂY'!$B14,'1A'!$E$230:$J$230)</f>
        <v>0</v>
      </c>
      <c r="G14" s="710">
        <f>SUMIF('2A'!$E$229:$J$229,'TH DÂY'!$B14,'2A'!$E$230:$J$230)</f>
        <v>0</v>
      </c>
      <c r="H14" s="710">
        <f>SUMIF('3A'!$E$229:$J$229,'TH DÂY'!$B14,'3A'!$E$230:$J$230)</f>
        <v>0</v>
      </c>
      <c r="I14" s="710">
        <f>SUMIF('4A'!$E$229:$J$229,'TH DÂY'!$B14,'4A'!$E$230:$J$230)</f>
        <v>0</v>
      </c>
      <c r="J14" s="710">
        <f>SUMIF('5A'!$E$229:$J$229,'TH DÂY'!$B14,'5A'!$E$230:$J$230)</f>
        <v>0</v>
      </c>
      <c r="K14" s="710">
        <f>SUMIF('6A'!$E$229:$J$229,'TH DÂY'!$B14,'6A'!$E$230:$J$230)</f>
        <v>0</v>
      </c>
      <c r="L14" s="710">
        <f>SUMIF('7A'!$E$229:$J$229,'TH DÂY'!$B14,'7A'!$E$230:$J$230)</f>
        <v>0</v>
      </c>
      <c r="M14" s="710">
        <f>SUMIF('8A'!$E$229:$J$229,'TH DÂY'!$B14,'8A'!$E$230:$J$230)</f>
        <v>0</v>
      </c>
      <c r="N14" s="710">
        <f>SUMIF('8A'!$E$229:$J$229,'TH DÂY'!$B14,'8A'!$E$230:$J$230)</f>
        <v>0</v>
      </c>
      <c r="O14" s="710">
        <f>SUMIF('8A'!$E$229:$J$229,'TH DÂY'!$B14,'8A'!$E$230:$J$230)</f>
        <v>0</v>
      </c>
      <c r="P14" s="710">
        <f>SUMIF('8A'!$E$229:$J$229,'TH DÂY'!$B14,'8A'!$E$230:$J$230)</f>
        <v>0</v>
      </c>
      <c r="Q14" s="710">
        <f>SUMIF('8A'!$E$229:$J$229,'TH DÂY'!$B14,'8A'!$E$230:$J$230)</f>
        <v>0</v>
      </c>
      <c r="R14" s="710">
        <f>SUMIF('8A'!$E$229:$J$229,'TH DÂY'!$B14,'8A'!$E$230:$J$230)</f>
        <v>0</v>
      </c>
      <c r="S14" s="710">
        <f>SUMIF('8A'!$E$229:$J$229,'TH DÂY'!$B14,'8A'!$E$230:$J$230)</f>
        <v>0</v>
      </c>
      <c r="T14" s="710">
        <f>SUMIF('8A'!$E$229:$J$229,'TH DÂY'!$B14,'8A'!$E$230:$J$230)</f>
        <v>0</v>
      </c>
      <c r="U14" s="710">
        <f>SUMIF('8A'!$E$229:$J$229,'TH DÂY'!$B14,'8A'!$E$230:$J$230)</f>
        <v>0</v>
      </c>
      <c r="V14" s="710">
        <f>SUMIF('8A'!$E$229:$J$229,'TH DÂY'!$B14,'8A'!$E$230:$J$230)</f>
        <v>0</v>
      </c>
      <c r="W14" s="710">
        <f>SUMIF('8A'!$E$229:$J$229,'TH DÂY'!$B14,'8A'!$E$230:$J$230)</f>
        <v>0</v>
      </c>
      <c r="X14" s="710">
        <f>SUMIF('8A'!$E$229:$J$229,'TH DÂY'!$B14,'8A'!$E$230:$J$230)</f>
        <v>0</v>
      </c>
      <c r="Y14" s="710">
        <f>SUMIF('8A'!$E$229:$J$229,'TH DÂY'!$B14,'8A'!$E$230:$J$230)</f>
        <v>0</v>
      </c>
      <c r="Z14" s="710">
        <f>SUMIF('8A'!$E$229:$J$229,'TH DÂY'!$B14,'8A'!$E$230:$J$230)</f>
        <v>0</v>
      </c>
      <c r="AA14" s="710">
        <f>SUMIF('8A'!$E$229:$J$229,'TH DÂY'!$B14,'8A'!$E$230:$J$230)</f>
        <v>0</v>
      </c>
      <c r="AB14" s="710">
        <f>SUMIF('8A'!$E$229:$J$229,'TH DÂY'!$B14,'8A'!$E$230:$J$230)</f>
        <v>0</v>
      </c>
      <c r="AC14" s="710">
        <f>SUMIF('8A'!$E$229:$J$229,'TH DÂY'!$B14,'8A'!$E$230:$J$230)</f>
        <v>0</v>
      </c>
      <c r="AD14" s="710">
        <f>SUMIF('8A'!$E$229:$J$229,'TH DÂY'!$B14,'8A'!$E$230:$J$230)</f>
        <v>0</v>
      </c>
      <c r="AE14" s="710">
        <f>SUMIF('8A'!$E$229:$J$229,'TH DÂY'!$B14,'8A'!$E$230:$J$230)</f>
        <v>0</v>
      </c>
      <c r="AF14" s="710">
        <f>SUMIF('8A'!$E$229:$J$229,'TH DÂY'!$B14,'8A'!$E$230:$J$230)</f>
        <v>0</v>
      </c>
      <c r="AG14" s="710">
        <f>SUMIF('8A'!$E$229:$J$229,'TH DÂY'!$B14,'8A'!$E$230:$J$230)</f>
        <v>0</v>
      </c>
      <c r="AH14" s="710">
        <f>SUMIF('8A'!$E$229:$J$229,'TH DÂY'!$B14,'8A'!$E$230:$J$230)</f>
        <v>0</v>
      </c>
      <c r="AI14" s="710">
        <f>SUMIF('8A'!$E$229:$J$229,'TH DÂY'!$B14,'8A'!$E$230:$J$230)</f>
        <v>0</v>
      </c>
    </row>
    <row r="15" spans="1:35">
      <c r="A15" s="710">
        <v>5</v>
      </c>
      <c r="B15" s="710"/>
      <c r="C15" s="710"/>
      <c r="D15" s="710"/>
      <c r="E15" s="710">
        <f t="shared" si="0"/>
        <v>0</v>
      </c>
      <c r="F15" s="710">
        <f>SUMIF('1A'!$E$229:$J$229,'TH DÂY'!$B15,'1A'!$E$230:$J$230)</f>
        <v>0</v>
      </c>
      <c r="G15" s="710">
        <f>SUMIF('2A'!$E$229:$J$229,'TH DÂY'!$B15,'2A'!$E$230:$J$230)</f>
        <v>0</v>
      </c>
      <c r="H15" s="710">
        <f>SUMIF('3A'!$E$229:$J$229,'TH DÂY'!$B15,'3A'!$E$230:$J$230)</f>
        <v>0</v>
      </c>
      <c r="I15" s="710">
        <f>SUMIF('4A'!$E$229:$J$229,'TH DÂY'!$B15,'4A'!$E$230:$J$230)</f>
        <v>0</v>
      </c>
      <c r="J15" s="710">
        <f>SUMIF('5A'!$E$229:$J$229,'TH DÂY'!$B15,'5A'!$E$230:$J$230)</f>
        <v>0</v>
      </c>
      <c r="K15" s="710">
        <f>SUMIF('6A'!$E$229:$J$229,'TH DÂY'!$B15,'6A'!$E$230:$J$230)</f>
        <v>0</v>
      </c>
      <c r="L15" s="710">
        <f>SUMIF('7A'!$E$229:$J$229,'TH DÂY'!$B15,'7A'!$E$230:$J$230)</f>
        <v>0</v>
      </c>
      <c r="M15" s="710">
        <f>SUMIF('8A'!$E$229:$J$229,'TH DÂY'!$B15,'8A'!$E$230:$J$230)</f>
        <v>0</v>
      </c>
      <c r="N15" s="710">
        <f>SUMIF('8A'!$E$229:$J$229,'TH DÂY'!$B15,'8A'!$E$230:$J$230)</f>
        <v>0</v>
      </c>
      <c r="O15" s="710">
        <f>SUMIF('8A'!$E$229:$J$229,'TH DÂY'!$B15,'8A'!$E$230:$J$230)</f>
        <v>0</v>
      </c>
      <c r="P15" s="710">
        <f>SUMIF('8A'!$E$229:$J$229,'TH DÂY'!$B15,'8A'!$E$230:$J$230)</f>
        <v>0</v>
      </c>
      <c r="Q15" s="710">
        <f>SUMIF('8A'!$E$229:$J$229,'TH DÂY'!$B15,'8A'!$E$230:$J$230)</f>
        <v>0</v>
      </c>
      <c r="R15" s="710">
        <f>SUMIF('8A'!$E$229:$J$229,'TH DÂY'!$B15,'8A'!$E$230:$J$230)</f>
        <v>0</v>
      </c>
      <c r="S15" s="710">
        <f>SUMIF('8A'!$E$229:$J$229,'TH DÂY'!$B15,'8A'!$E$230:$J$230)</f>
        <v>0</v>
      </c>
      <c r="T15" s="710">
        <f>SUMIF('8A'!$E$229:$J$229,'TH DÂY'!$B15,'8A'!$E$230:$J$230)</f>
        <v>0</v>
      </c>
      <c r="U15" s="710">
        <f>SUMIF('8A'!$E$229:$J$229,'TH DÂY'!$B15,'8A'!$E$230:$J$230)</f>
        <v>0</v>
      </c>
      <c r="V15" s="710">
        <f>SUMIF('8A'!$E$229:$J$229,'TH DÂY'!$B15,'8A'!$E$230:$J$230)</f>
        <v>0</v>
      </c>
      <c r="W15" s="710">
        <f>SUMIF('8A'!$E$229:$J$229,'TH DÂY'!$B15,'8A'!$E$230:$J$230)</f>
        <v>0</v>
      </c>
      <c r="X15" s="710">
        <f>SUMIF('8A'!$E$229:$J$229,'TH DÂY'!$B15,'8A'!$E$230:$J$230)</f>
        <v>0</v>
      </c>
      <c r="Y15" s="710">
        <f>SUMIF('8A'!$E$229:$J$229,'TH DÂY'!$B15,'8A'!$E$230:$J$230)</f>
        <v>0</v>
      </c>
      <c r="Z15" s="710">
        <f>SUMIF('8A'!$E$229:$J$229,'TH DÂY'!$B15,'8A'!$E$230:$J$230)</f>
        <v>0</v>
      </c>
      <c r="AA15" s="710">
        <f>SUMIF('8A'!$E$229:$J$229,'TH DÂY'!$B15,'8A'!$E$230:$J$230)</f>
        <v>0</v>
      </c>
      <c r="AB15" s="710">
        <f>SUMIF('8A'!$E$229:$J$229,'TH DÂY'!$B15,'8A'!$E$230:$J$230)</f>
        <v>0</v>
      </c>
      <c r="AC15" s="710">
        <f>SUMIF('8A'!$E$229:$J$229,'TH DÂY'!$B15,'8A'!$E$230:$J$230)</f>
        <v>0</v>
      </c>
      <c r="AD15" s="710">
        <f>SUMIF('8A'!$E$229:$J$229,'TH DÂY'!$B15,'8A'!$E$230:$J$230)</f>
        <v>0</v>
      </c>
      <c r="AE15" s="710">
        <f>SUMIF('8A'!$E$229:$J$229,'TH DÂY'!$B15,'8A'!$E$230:$J$230)</f>
        <v>0</v>
      </c>
      <c r="AF15" s="710">
        <f>SUMIF('8A'!$E$229:$J$229,'TH DÂY'!$B15,'8A'!$E$230:$J$230)</f>
        <v>0</v>
      </c>
      <c r="AG15" s="710">
        <f>SUMIF('8A'!$E$229:$J$229,'TH DÂY'!$B15,'8A'!$E$230:$J$230)</f>
        <v>0</v>
      </c>
      <c r="AH15" s="710">
        <f>SUMIF('8A'!$E$229:$J$229,'TH DÂY'!$B15,'8A'!$E$230:$J$230)</f>
        <v>0</v>
      </c>
      <c r="AI15" s="710">
        <f>SUMIF('8A'!$E$229:$J$229,'TH DÂY'!$B15,'8A'!$E$230:$J$230)</f>
        <v>0</v>
      </c>
    </row>
    <row r="16" spans="1:35">
      <c r="A16" s="710">
        <v>6</v>
      </c>
      <c r="B16" s="710"/>
      <c r="C16" s="710"/>
      <c r="D16" s="710"/>
      <c r="E16" s="710">
        <f t="shared" si="0"/>
        <v>0</v>
      </c>
      <c r="F16" s="710">
        <f>SUMIF('1A'!$E$229:$J$229,'TH DÂY'!$B16,'1A'!$E$230:$J$230)</f>
        <v>0</v>
      </c>
      <c r="G16" s="710">
        <f>SUMIF('2A'!$E$229:$J$229,'TH DÂY'!$B16,'2A'!$E$230:$J$230)</f>
        <v>0</v>
      </c>
      <c r="H16" s="710">
        <f>SUMIF('3A'!$E$229:$J$229,'TH DÂY'!$B16,'3A'!$E$230:$J$230)</f>
        <v>0</v>
      </c>
      <c r="I16" s="710">
        <f>SUMIF('4A'!$E$229:$J$229,'TH DÂY'!$B16,'4A'!$E$230:$J$230)</f>
        <v>0</v>
      </c>
      <c r="J16" s="710">
        <f>SUMIF('5A'!$E$229:$J$229,'TH DÂY'!$B16,'5A'!$E$230:$J$230)</f>
        <v>0</v>
      </c>
      <c r="K16" s="710">
        <f>SUMIF('6A'!$E$229:$J$229,'TH DÂY'!$B16,'6A'!$E$230:$J$230)</f>
        <v>0</v>
      </c>
      <c r="L16" s="710">
        <f>SUMIF('7A'!$E$229:$J$229,'TH DÂY'!$B16,'7A'!$E$230:$J$230)</f>
        <v>0</v>
      </c>
      <c r="M16" s="710">
        <f>SUMIF('8A'!$E$229:$J$229,'TH DÂY'!$B16,'8A'!$E$230:$J$230)</f>
        <v>0</v>
      </c>
      <c r="N16" s="710">
        <f>SUMIF('8A'!$E$229:$J$229,'TH DÂY'!$B16,'8A'!$E$230:$J$230)</f>
        <v>0</v>
      </c>
      <c r="O16" s="710">
        <f>SUMIF('8A'!$E$229:$J$229,'TH DÂY'!$B16,'8A'!$E$230:$J$230)</f>
        <v>0</v>
      </c>
      <c r="P16" s="710">
        <f>SUMIF('8A'!$E$229:$J$229,'TH DÂY'!$B16,'8A'!$E$230:$J$230)</f>
        <v>0</v>
      </c>
      <c r="Q16" s="710">
        <f>SUMIF('8A'!$E$229:$J$229,'TH DÂY'!$B16,'8A'!$E$230:$J$230)</f>
        <v>0</v>
      </c>
      <c r="R16" s="710">
        <f>SUMIF('8A'!$E$229:$J$229,'TH DÂY'!$B16,'8A'!$E$230:$J$230)</f>
        <v>0</v>
      </c>
      <c r="S16" s="710">
        <f>SUMIF('8A'!$E$229:$J$229,'TH DÂY'!$B16,'8A'!$E$230:$J$230)</f>
        <v>0</v>
      </c>
      <c r="T16" s="710">
        <f>SUMIF('8A'!$E$229:$J$229,'TH DÂY'!$B16,'8A'!$E$230:$J$230)</f>
        <v>0</v>
      </c>
      <c r="U16" s="710">
        <f>SUMIF('8A'!$E$229:$J$229,'TH DÂY'!$B16,'8A'!$E$230:$J$230)</f>
        <v>0</v>
      </c>
      <c r="V16" s="710">
        <f>SUMIF('8A'!$E$229:$J$229,'TH DÂY'!$B16,'8A'!$E$230:$J$230)</f>
        <v>0</v>
      </c>
      <c r="W16" s="710">
        <f>SUMIF('8A'!$E$229:$J$229,'TH DÂY'!$B16,'8A'!$E$230:$J$230)</f>
        <v>0</v>
      </c>
      <c r="X16" s="710">
        <f>SUMIF('8A'!$E$229:$J$229,'TH DÂY'!$B16,'8A'!$E$230:$J$230)</f>
        <v>0</v>
      </c>
      <c r="Y16" s="710">
        <f>SUMIF('8A'!$E$229:$J$229,'TH DÂY'!$B16,'8A'!$E$230:$J$230)</f>
        <v>0</v>
      </c>
      <c r="Z16" s="710">
        <f>SUMIF('8A'!$E$229:$J$229,'TH DÂY'!$B16,'8A'!$E$230:$J$230)</f>
        <v>0</v>
      </c>
      <c r="AA16" s="710">
        <f>SUMIF('8A'!$E$229:$J$229,'TH DÂY'!$B16,'8A'!$E$230:$J$230)</f>
        <v>0</v>
      </c>
      <c r="AB16" s="710">
        <f>SUMIF('8A'!$E$229:$J$229,'TH DÂY'!$B16,'8A'!$E$230:$J$230)</f>
        <v>0</v>
      </c>
      <c r="AC16" s="710">
        <f>SUMIF('8A'!$E$229:$J$229,'TH DÂY'!$B16,'8A'!$E$230:$J$230)</f>
        <v>0</v>
      </c>
      <c r="AD16" s="710">
        <f>SUMIF('8A'!$E$229:$J$229,'TH DÂY'!$B16,'8A'!$E$230:$J$230)</f>
        <v>0</v>
      </c>
      <c r="AE16" s="710">
        <f>SUMIF('8A'!$E$229:$J$229,'TH DÂY'!$B16,'8A'!$E$230:$J$230)</f>
        <v>0</v>
      </c>
      <c r="AF16" s="710">
        <f>SUMIF('8A'!$E$229:$J$229,'TH DÂY'!$B16,'8A'!$E$230:$J$230)</f>
        <v>0</v>
      </c>
      <c r="AG16" s="710">
        <f>SUMIF('8A'!$E$229:$J$229,'TH DÂY'!$B16,'8A'!$E$230:$J$230)</f>
        <v>0</v>
      </c>
      <c r="AH16" s="710">
        <f>SUMIF('8A'!$E$229:$J$229,'TH DÂY'!$B16,'8A'!$E$230:$J$230)</f>
        <v>0</v>
      </c>
      <c r="AI16" s="710">
        <f>SUMIF('8A'!$E$229:$J$229,'TH DÂY'!$B16,'8A'!$E$230:$J$230)</f>
        <v>0</v>
      </c>
    </row>
    <row r="17" spans="1:35">
      <c r="A17" s="710">
        <v>7</v>
      </c>
      <c r="B17" s="710"/>
      <c r="C17" s="710"/>
      <c r="D17" s="710"/>
      <c r="E17" s="710">
        <f t="shared" si="0"/>
        <v>0</v>
      </c>
      <c r="F17" s="710">
        <f>SUMIF('1A'!$E$229:$J$229,'TH DÂY'!$B17,'1A'!$E$230:$J$230)</f>
        <v>0</v>
      </c>
      <c r="G17" s="710">
        <f>SUMIF('2A'!$E$229:$J$229,'TH DÂY'!$B17,'2A'!$E$230:$J$230)</f>
        <v>0</v>
      </c>
      <c r="H17" s="710">
        <f>SUMIF('3A'!$E$229:$J$229,'TH DÂY'!$B17,'3A'!$E$230:$J$230)</f>
        <v>0</v>
      </c>
      <c r="I17" s="710">
        <f>SUMIF('4A'!$E$229:$J$229,'TH DÂY'!$B17,'4A'!$E$230:$J$230)</f>
        <v>0</v>
      </c>
      <c r="J17" s="710">
        <f>SUMIF('5A'!$E$229:$J$229,'TH DÂY'!$B17,'5A'!$E$230:$J$230)</f>
        <v>0</v>
      </c>
      <c r="K17" s="710">
        <f>SUMIF('6A'!$E$229:$J$229,'TH DÂY'!$B17,'6A'!$E$230:$J$230)</f>
        <v>0</v>
      </c>
      <c r="L17" s="710">
        <f>SUMIF('7A'!$E$229:$J$229,'TH DÂY'!$B17,'7A'!$E$230:$J$230)</f>
        <v>0</v>
      </c>
      <c r="M17" s="710">
        <f>SUMIF('8A'!$E$229:$J$229,'TH DÂY'!$B17,'8A'!$E$230:$J$230)</f>
        <v>0</v>
      </c>
      <c r="N17" s="710">
        <f>SUMIF('8A'!$E$229:$J$229,'TH DÂY'!$B17,'8A'!$E$230:$J$230)</f>
        <v>0</v>
      </c>
      <c r="O17" s="710">
        <f>SUMIF('8A'!$E$229:$J$229,'TH DÂY'!$B17,'8A'!$E$230:$J$230)</f>
        <v>0</v>
      </c>
      <c r="P17" s="710">
        <f>SUMIF('8A'!$E$229:$J$229,'TH DÂY'!$B17,'8A'!$E$230:$J$230)</f>
        <v>0</v>
      </c>
      <c r="Q17" s="710">
        <f>SUMIF('8A'!$E$229:$J$229,'TH DÂY'!$B17,'8A'!$E$230:$J$230)</f>
        <v>0</v>
      </c>
      <c r="R17" s="710">
        <f>SUMIF('8A'!$E$229:$J$229,'TH DÂY'!$B17,'8A'!$E$230:$J$230)</f>
        <v>0</v>
      </c>
      <c r="S17" s="710">
        <f>SUMIF('8A'!$E$229:$J$229,'TH DÂY'!$B17,'8A'!$E$230:$J$230)</f>
        <v>0</v>
      </c>
      <c r="T17" s="710">
        <f>SUMIF('8A'!$E$229:$J$229,'TH DÂY'!$B17,'8A'!$E$230:$J$230)</f>
        <v>0</v>
      </c>
      <c r="U17" s="710">
        <f>SUMIF('8A'!$E$229:$J$229,'TH DÂY'!$B17,'8A'!$E$230:$J$230)</f>
        <v>0</v>
      </c>
      <c r="V17" s="710">
        <f>SUMIF('8A'!$E$229:$J$229,'TH DÂY'!$B17,'8A'!$E$230:$J$230)</f>
        <v>0</v>
      </c>
      <c r="W17" s="710">
        <f>SUMIF('8A'!$E$229:$J$229,'TH DÂY'!$B17,'8A'!$E$230:$J$230)</f>
        <v>0</v>
      </c>
      <c r="X17" s="710">
        <f>SUMIF('8A'!$E$229:$J$229,'TH DÂY'!$B17,'8A'!$E$230:$J$230)</f>
        <v>0</v>
      </c>
      <c r="Y17" s="710">
        <f>SUMIF('8A'!$E$229:$J$229,'TH DÂY'!$B17,'8A'!$E$230:$J$230)</f>
        <v>0</v>
      </c>
      <c r="Z17" s="710">
        <f>SUMIF('8A'!$E$229:$J$229,'TH DÂY'!$B17,'8A'!$E$230:$J$230)</f>
        <v>0</v>
      </c>
      <c r="AA17" s="710">
        <f>SUMIF('8A'!$E$229:$J$229,'TH DÂY'!$B17,'8A'!$E$230:$J$230)</f>
        <v>0</v>
      </c>
      <c r="AB17" s="710">
        <f>SUMIF('8A'!$E$229:$J$229,'TH DÂY'!$B17,'8A'!$E$230:$J$230)</f>
        <v>0</v>
      </c>
      <c r="AC17" s="710">
        <f>SUMIF('8A'!$E$229:$J$229,'TH DÂY'!$B17,'8A'!$E$230:$J$230)</f>
        <v>0</v>
      </c>
      <c r="AD17" s="710">
        <f>SUMIF('8A'!$E$229:$J$229,'TH DÂY'!$B17,'8A'!$E$230:$J$230)</f>
        <v>0</v>
      </c>
      <c r="AE17" s="710">
        <f>SUMIF('8A'!$E$229:$J$229,'TH DÂY'!$B17,'8A'!$E$230:$J$230)</f>
        <v>0</v>
      </c>
      <c r="AF17" s="710">
        <f>SUMIF('8A'!$E$229:$J$229,'TH DÂY'!$B17,'8A'!$E$230:$J$230)</f>
        <v>0</v>
      </c>
      <c r="AG17" s="710">
        <f>SUMIF('8A'!$E$229:$J$229,'TH DÂY'!$B17,'8A'!$E$230:$J$230)</f>
        <v>0</v>
      </c>
      <c r="AH17" s="710">
        <f>SUMIF('8A'!$E$229:$J$229,'TH DÂY'!$B17,'8A'!$E$230:$J$230)</f>
        <v>0</v>
      </c>
      <c r="AI17" s="710">
        <f>SUMIF('8A'!$E$229:$J$229,'TH DÂY'!$B17,'8A'!$E$230:$J$230)</f>
        <v>0</v>
      </c>
    </row>
    <row r="18" spans="1:35">
      <c r="A18" s="710">
        <v>8</v>
      </c>
      <c r="B18" s="710"/>
      <c r="C18" s="710"/>
      <c r="D18" s="710"/>
      <c r="E18" s="710">
        <f t="shared" si="0"/>
        <v>0</v>
      </c>
      <c r="F18" s="710">
        <f>SUMIF('1A'!$E$229:$J$229,'TH DÂY'!$B18,'1A'!$E$230:$J$230)</f>
        <v>0</v>
      </c>
      <c r="G18" s="710">
        <f>SUMIF('2A'!$E$229:$J$229,'TH DÂY'!$B18,'2A'!$E$230:$J$230)</f>
        <v>0</v>
      </c>
      <c r="H18" s="710">
        <f>SUMIF('3A'!$E$229:$J$229,'TH DÂY'!$B18,'3A'!$E$230:$J$230)</f>
        <v>0</v>
      </c>
      <c r="I18" s="710">
        <f>SUMIF('4A'!$E$229:$J$229,'TH DÂY'!$B18,'4A'!$E$230:$J$230)</f>
        <v>0</v>
      </c>
      <c r="J18" s="710">
        <f>SUMIF('5A'!$E$229:$J$229,'TH DÂY'!$B18,'5A'!$E$230:$J$230)</f>
        <v>0</v>
      </c>
      <c r="K18" s="710">
        <f>SUMIF('6A'!$E$229:$J$229,'TH DÂY'!$B18,'6A'!$E$230:$J$230)</f>
        <v>0</v>
      </c>
      <c r="L18" s="710">
        <f>SUMIF('7A'!$E$229:$J$229,'TH DÂY'!$B18,'7A'!$E$230:$J$230)</f>
        <v>0</v>
      </c>
      <c r="M18" s="710">
        <f>SUMIF('8A'!$E$229:$J$229,'TH DÂY'!$B18,'8A'!$E$230:$J$230)</f>
        <v>0</v>
      </c>
      <c r="N18" s="710">
        <f>SUMIF('8A'!$E$229:$J$229,'TH DÂY'!$B18,'8A'!$E$230:$J$230)</f>
        <v>0</v>
      </c>
      <c r="O18" s="710">
        <f>SUMIF('8A'!$E$229:$J$229,'TH DÂY'!$B18,'8A'!$E$230:$J$230)</f>
        <v>0</v>
      </c>
      <c r="P18" s="710">
        <f>SUMIF('8A'!$E$229:$J$229,'TH DÂY'!$B18,'8A'!$E$230:$J$230)</f>
        <v>0</v>
      </c>
      <c r="Q18" s="710">
        <f>SUMIF('8A'!$E$229:$J$229,'TH DÂY'!$B18,'8A'!$E$230:$J$230)</f>
        <v>0</v>
      </c>
      <c r="R18" s="710">
        <f>SUMIF('8A'!$E$229:$J$229,'TH DÂY'!$B18,'8A'!$E$230:$J$230)</f>
        <v>0</v>
      </c>
      <c r="S18" s="710">
        <f>SUMIF('8A'!$E$229:$J$229,'TH DÂY'!$B18,'8A'!$E$230:$J$230)</f>
        <v>0</v>
      </c>
      <c r="T18" s="710">
        <f>SUMIF('8A'!$E$229:$J$229,'TH DÂY'!$B18,'8A'!$E$230:$J$230)</f>
        <v>0</v>
      </c>
      <c r="U18" s="710">
        <f>SUMIF('8A'!$E$229:$J$229,'TH DÂY'!$B18,'8A'!$E$230:$J$230)</f>
        <v>0</v>
      </c>
      <c r="V18" s="710">
        <f>SUMIF('8A'!$E$229:$J$229,'TH DÂY'!$B18,'8A'!$E$230:$J$230)</f>
        <v>0</v>
      </c>
      <c r="W18" s="710">
        <f>SUMIF('8A'!$E$229:$J$229,'TH DÂY'!$B18,'8A'!$E$230:$J$230)</f>
        <v>0</v>
      </c>
      <c r="X18" s="710">
        <f>SUMIF('8A'!$E$229:$J$229,'TH DÂY'!$B18,'8A'!$E$230:$J$230)</f>
        <v>0</v>
      </c>
      <c r="Y18" s="710">
        <f>SUMIF('8A'!$E$229:$J$229,'TH DÂY'!$B18,'8A'!$E$230:$J$230)</f>
        <v>0</v>
      </c>
      <c r="Z18" s="710">
        <f>SUMIF('8A'!$E$229:$J$229,'TH DÂY'!$B18,'8A'!$E$230:$J$230)</f>
        <v>0</v>
      </c>
      <c r="AA18" s="710">
        <f>SUMIF('8A'!$E$229:$J$229,'TH DÂY'!$B18,'8A'!$E$230:$J$230)</f>
        <v>0</v>
      </c>
      <c r="AB18" s="710">
        <f>SUMIF('8A'!$E$229:$J$229,'TH DÂY'!$B18,'8A'!$E$230:$J$230)</f>
        <v>0</v>
      </c>
      <c r="AC18" s="710">
        <f>SUMIF('8A'!$E$229:$J$229,'TH DÂY'!$B18,'8A'!$E$230:$J$230)</f>
        <v>0</v>
      </c>
      <c r="AD18" s="710">
        <f>SUMIF('8A'!$E$229:$J$229,'TH DÂY'!$B18,'8A'!$E$230:$J$230)</f>
        <v>0</v>
      </c>
      <c r="AE18" s="710">
        <f>SUMIF('8A'!$E$229:$J$229,'TH DÂY'!$B18,'8A'!$E$230:$J$230)</f>
        <v>0</v>
      </c>
      <c r="AF18" s="710">
        <f>SUMIF('8A'!$E$229:$J$229,'TH DÂY'!$B18,'8A'!$E$230:$J$230)</f>
        <v>0</v>
      </c>
      <c r="AG18" s="710">
        <f>SUMIF('8A'!$E$229:$J$229,'TH DÂY'!$B18,'8A'!$E$230:$J$230)</f>
        <v>0</v>
      </c>
      <c r="AH18" s="710">
        <f>SUMIF('8A'!$E$229:$J$229,'TH DÂY'!$B18,'8A'!$E$230:$J$230)</f>
        <v>0</v>
      </c>
      <c r="AI18" s="710">
        <f>SUMIF('8A'!$E$229:$J$229,'TH DÂY'!$B18,'8A'!$E$230:$J$230)</f>
        <v>0</v>
      </c>
    </row>
  </sheetData>
  <mergeCells count="4">
    <mergeCell ref="B1:J1"/>
    <mergeCell ref="B8:B9"/>
    <mergeCell ref="C8:C9"/>
    <mergeCell ref="D8:D9"/>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77"/>
  <sheetViews>
    <sheetView topLeftCell="A19" zoomScaleNormal="100" workbookViewId="0">
      <selection activeCell="G321" sqref="G321"/>
    </sheetView>
  </sheetViews>
  <sheetFormatPr defaultRowHeight="15"/>
  <cols>
    <col min="1" max="1" width="8.54296875" customWidth="1"/>
    <col min="2" max="2" width="18.81640625" customWidth="1"/>
    <col min="3" max="3" width="15.1796875" customWidth="1"/>
    <col min="4" max="4" width="20" customWidth="1"/>
    <col min="5" max="5" width="16.1796875" customWidth="1"/>
    <col min="6" max="6" width="16.08984375" customWidth="1"/>
    <col min="7" max="8" width="12.81640625" customWidth="1"/>
  </cols>
  <sheetData>
    <row r="1" spans="1:14" ht="20.25" customHeight="1">
      <c r="B1" s="1314" t="s">
        <v>645</v>
      </c>
      <c r="C1" s="1314"/>
      <c r="D1" s="1314"/>
      <c r="E1" s="1314"/>
      <c r="F1" s="1314"/>
      <c r="G1" s="1314"/>
      <c r="H1" s="1314"/>
      <c r="M1" s="296"/>
      <c r="N1" s="296"/>
    </row>
    <row r="2" spans="1:14">
      <c r="D2" s="296"/>
      <c r="E2" s="296"/>
      <c r="F2" s="296"/>
      <c r="G2" s="296"/>
      <c r="H2" s="296"/>
      <c r="M2" s="296"/>
      <c r="N2" s="296"/>
    </row>
    <row r="3" spans="1:14" ht="16.8">
      <c r="D3" s="296"/>
      <c r="E3" s="315" t="s">
        <v>74</v>
      </c>
      <c r="F3" s="555" t="str">
        <f>'LSX GỖ'!I7</f>
        <v>39/2026/KT-GPL</v>
      </c>
      <c r="N3" s="296"/>
    </row>
    <row r="4" spans="1:14" ht="16.8">
      <c r="D4" s="296"/>
      <c r="E4" s="315" t="s">
        <v>75</v>
      </c>
      <c r="F4" s="555">
        <f>'LSX GỖ'!O7</f>
        <v>0</v>
      </c>
      <c r="N4" s="296"/>
    </row>
    <row r="5" spans="1:14" ht="16.8">
      <c r="D5" s="296"/>
      <c r="E5" s="315" t="s">
        <v>143</v>
      </c>
      <c r="F5" s="555">
        <f>'LSX GỖ'!O9</f>
        <v>0</v>
      </c>
      <c r="N5" s="296"/>
    </row>
    <row r="7" spans="1:14" s="535" customFormat="1" ht="16.8"/>
    <row r="8" spans="1:14" s="535" customFormat="1" ht="51" customHeight="1">
      <c r="A8" s="556" t="s">
        <v>49</v>
      </c>
      <c r="B8" s="546" t="s">
        <v>84</v>
      </c>
      <c r="C8" s="546" t="s">
        <v>713</v>
      </c>
      <c r="D8" s="546" t="s">
        <v>714</v>
      </c>
      <c r="E8" s="546" t="s">
        <v>715</v>
      </c>
      <c r="F8" s="546" t="s">
        <v>646</v>
      </c>
      <c r="G8" s="546" t="s">
        <v>662</v>
      </c>
      <c r="H8" s="546" t="s">
        <v>663</v>
      </c>
    </row>
    <row r="9" spans="1:14" s="535" customFormat="1" ht="24.75" customHeight="1">
      <c r="A9" s="1317">
        <v>1</v>
      </c>
      <c r="B9" s="547" t="s">
        <v>647</v>
      </c>
      <c r="C9" s="1324" t="s">
        <v>647</v>
      </c>
      <c r="D9" s="548" t="s">
        <v>648</v>
      </c>
      <c r="E9" s="548" t="s">
        <v>649</v>
      </c>
      <c r="F9" s="549">
        <v>15</v>
      </c>
      <c r="G9" s="550">
        <f>SUMIF('LSX GỖ'!$Q:$Q,'TH DẦU MÀU'!$B:$B,'LSX GỖ'!$J:$J)</f>
        <v>36.366839999999996</v>
      </c>
      <c r="H9" s="550">
        <f t="shared" ref="H9:H40" si="0">F9*G9</f>
        <v>545.50259999999992</v>
      </c>
    </row>
    <row r="10" spans="1:14" s="535" customFormat="1" ht="24.75" customHeight="1">
      <c r="A10" s="1317"/>
      <c r="B10" s="536" t="s">
        <v>647</v>
      </c>
      <c r="C10" s="1325"/>
      <c r="D10" s="537" t="s">
        <v>650</v>
      </c>
      <c r="E10" s="537" t="s">
        <v>651</v>
      </c>
      <c r="F10" s="543">
        <v>3</v>
      </c>
      <c r="G10" s="544">
        <f>SUMIF('LSX GỖ'!$Q:$Q,'TH DẦU MÀU'!$B:$B,'LSX GỖ'!$J:$J)</f>
        <v>36.366839999999996</v>
      </c>
      <c r="H10" s="544">
        <f t="shared" si="0"/>
        <v>109.10051999999999</v>
      </c>
    </row>
    <row r="11" spans="1:14" s="535" customFormat="1" ht="24.75" customHeight="1">
      <c r="A11" s="1317"/>
      <c r="B11" s="536" t="s">
        <v>647</v>
      </c>
      <c r="C11" s="1325"/>
      <c r="D11" s="537" t="s">
        <v>652</v>
      </c>
      <c r="E11" s="537" t="s">
        <v>653</v>
      </c>
      <c r="F11" s="543">
        <v>3</v>
      </c>
      <c r="G11" s="544">
        <f>SUMIF('LSX GỖ'!$Q:$Q,'TH DẦU MÀU'!$B:$B,'LSX GỖ'!$J:$J)</f>
        <v>36.366839999999996</v>
      </c>
      <c r="H11" s="544">
        <f t="shared" si="0"/>
        <v>109.10051999999999</v>
      </c>
    </row>
    <row r="12" spans="1:14" s="535" customFormat="1" ht="24.75" customHeight="1">
      <c r="A12" s="1317"/>
      <c r="B12" s="551" t="s">
        <v>647</v>
      </c>
      <c r="C12" s="1326"/>
      <c r="D12" s="541" t="s">
        <v>654</v>
      </c>
      <c r="E12" s="541" t="s">
        <v>655</v>
      </c>
      <c r="F12" s="552">
        <v>4</v>
      </c>
      <c r="G12" s="544">
        <f>SUMIF('LSX GỖ'!$Q:$Q,'TH DẦU MÀU'!$B:$B,'LSX GỖ'!$J:$J)</f>
        <v>36.366839999999996</v>
      </c>
      <c r="H12" s="544">
        <f t="shared" si="0"/>
        <v>145.46735999999999</v>
      </c>
    </row>
    <row r="13" spans="1:14" s="535" customFormat="1" ht="24.75" customHeight="1">
      <c r="A13" s="1317">
        <v>2</v>
      </c>
      <c r="B13" s="547" t="s">
        <v>656</v>
      </c>
      <c r="C13" s="1324" t="s">
        <v>656</v>
      </c>
      <c r="D13" s="548" t="s">
        <v>648</v>
      </c>
      <c r="E13" s="548" t="s">
        <v>649</v>
      </c>
      <c r="F13" s="549">
        <v>15</v>
      </c>
      <c r="G13" s="550">
        <f>SUMIF('LSX GỖ'!$Q:$Q,'TH DẦU MÀU'!$B:$B,'LSX GỖ'!$J:$J)</f>
        <v>0</v>
      </c>
      <c r="H13" s="550">
        <f t="shared" si="0"/>
        <v>0</v>
      </c>
    </row>
    <row r="14" spans="1:14" s="535" customFormat="1" ht="24.75" customHeight="1">
      <c r="A14" s="1317"/>
      <c r="B14" s="536" t="s">
        <v>656</v>
      </c>
      <c r="C14" s="1325"/>
      <c r="D14" s="537" t="s">
        <v>650</v>
      </c>
      <c r="E14" s="537" t="s">
        <v>651</v>
      </c>
      <c r="F14" s="543">
        <v>3</v>
      </c>
      <c r="G14" s="544">
        <f>SUMIF('LSX GỖ'!$Q:$Q,'TH DẦU MÀU'!$B:$B,'LSX GỖ'!$J:$J)</f>
        <v>0</v>
      </c>
      <c r="H14" s="544">
        <f t="shared" si="0"/>
        <v>0</v>
      </c>
    </row>
    <row r="15" spans="1:14" s="535" customFormat="1" ht="24.75" customHeight="1">
      <c r="A15" s="1317"/>
      <c r="B15" s="536" t="s">
        <v>656</v>
      </c>
      <c r="C15" s="1325"/>
      <c r="D15" s="537" t="s">
        <v>652</v>
      </c>
      <c r="E15" s="537" t="s">
        <v>657</v>
      </c>
      <c r="F15" s="543">
        <v>3</v>
      </c>
      <c r="G15" s="544">
        <f>SUMIF('LSX GỖ'!$Q:$Q,'TH DẦU MÀU'!$B:$B,'LSX GỖ'!$J:$J)</f>
        <v>0</v>
      </c>
      <c r="H15" s="544">
        <f t="shared" si="0"/>
        <v>0</v>
      </c>
    </row>
    <row r="16" spans="1:14" s="535" customFormat="1" ht="24.75" customHeight="1">
      <c r="A16" s="1317"/>
      <c r="B16" s="551" t="s">
        <v>656</v>
      </c>
      <c r="C16" s="1326"/>
      <c r="D16" s="541" t="s">
        <v>654</v>
      </c>
      <c r="E16" s="541" t="s">
        <v>655</v>
      </c>
      <c r="F16" s="552">
        <v>4</v>
      </c>
      <c r="G16" s="544">
        <f>SUMIF('LSX GỖ'!$Q:$Q,'TH DẦU MÀU'!$B:$B,'LSX GỖ'!$J:$J)</f>
        <v>0</v>
      </c>
      <c r="H16" s="544">
        <f t="shared" si="0"/>
        <v>0</v>
      </c>
    </row>
    <row r="17" spans="1:8" s="535" customFormat="1" ht="24.75" customHeight="1">
      <c r="A17" s="1317">
        <v>3</v>
      </c>
      <c r="B17" s="553" t="s">
        <v>658</v>
      </c>
      <c r="C17" s="1318" t="s">
        <v>658</v>
      </c>
      <c r="D17" s="548" t="s">
        <v>648</v>
      </c>
      <c r="E17" s="548" t="s">
        <v>659</v>
      </c>
      <c r="F17" s="549">
        <v>17</v>
      </c>
      <c r="G17" s="550">
        <f>SUMIF('LSX GỖ'!$Q:$Q,'TH DẦU MÀU'!$B:$B,'LSX GỖ'!$J:$J)</f>
        <v>0</v>
      </c>
      <c r="H17" s="550">
        <f t="shared" si="0"/>
        <v>0</v>
      </c>
    </row>
    <row r="18" spans="1:8" s="535" customFormat="1" ht="24.75" customHeight="1">
      <c r="A18" s="1317"/>
      <c r="B18" s="539" t="s">
        <v>658</v>
      </c>
      <c r="C18" s="1319"/>
      <c r="D18" s="537" t="s">
        <v>660</v>
      </c>
      <c r="E18" s="537" t="s">
        <v>661</v>
      </c>
      <c r="F18" s="543">
        <v>1.2</v>
      </c>
      <c r="G18" s="544">
        <f>SUMIF('LSX GỖ'!$Q:$Q,'TH DẦU MÀU'!$B:$B,'LSX GỖ'!$J:$J)</f>
        <v>0</v>
      </c>
      <c r="H18" s="544">
        <f t="shared" si="0"/>
        <v>0</v>
      </c>
    </row>
    <row r="19" spans="1:8" s="535" customFormat="1" ht="24.75" customHeight="1">
      <c r="A19" s="1317"/>
      <c r="B19" s="540" t="s">
        <v>658</v>
      </c>
      <c r="C19" s="1320"/>
      <c r="D19" s="541" t="s">
        <v>654</v>
      </c>
      <c r="E19" s="541" t="s">
        <v>655</v>
      </c>
      <c r="F19" s="552">
        <v>4</v>
      </c>
      <c r="G19" s="544">
        <f>SUMIF('LSX GỖ'!$Q:$Q,'TH DẦU MÀU'!$B:$B,'LSX GỖ'!$J:$J)</f>
        <v>0</v>
      </c>
      <c r="H19" s="544">
        <f t="shared" si="0"/>
        <v>0</v>
      </c>
    </row>
    <row r="20" spans="1:8" s="535" customFormat="1" ht="24.75" customHeight="1">
      <c r="A20" s="1317">
        <v>4</v>
      </c>
      <c r="B20" s="554" t="s">
        <v>665</v>
      </c>
      <c r="C20" s="1321" t="s">
        <v>665</v>
      </c>
      <c r="D20" s="554" t="s">
        <v>648</v>
      </c>
      <c r="E20" s="554" t="s">
        <v>664</v>
      </c>
      <c r="F20" s="550">
        <v>17</v>
      </c>
      <c r="G20" s="550">
        <f>SUMIF('LSX GỖ'!$Q:$Q,'TH DẦU MÀU'!$B:$B,'LSX GỖ'!$J:$J)</f>
        <v>0</v>
      </c>
      <c r="H20" s="550">
        <f t="shared" si="0"/>
        <v>0</v>
      </c>
    </row>
    <row r="21" spans="1:8" s="535" customFormat="1" ht="24.75" customHeight="1">
      <c r="A21" s="1317"/>
      <c r="B21" s="538" t="s">
        <v>665</v>
      </c>
      <c r="C21" s="1322"/>
      <c r="D21" s="538" t="s">
        <v>650</v>
      </c>
      <c r="E21" s="538" t="s">
        <v>651</v>
      </c>
      <c r="F21" s="544">
        <v>3</v>
      </c>
      <c r="G21" s="544">
        <f>SUMIF('LSX GỖ'!$Q:$Q,'TH DẦU MÀU'!$B:$B,'LSX GỖ'!$J:$J)</f>
        <v>0</v>
      </c>
      <c r="H21" s="544">
        <f t="shared" si="0"/>
        <v>0</v>
      </c>
    </row>
    <row r="22" spans="1:8" s="535" customFormat="1" ht="24.75" customHeight="1">
      <c r="A22" s="1317"/>
      <c r="B22" s="538" t="s">
        <v>665</v>
      </c>
      <c r="C22" s="1322"/>
      <c r="D22" s="538" t="s">
        <v>652</v>
      </c>
      <c r="E22" s="538" t="s">
        <v>653</v>
      </c>
      <c r="F22" s="544">
        <v>3</v>
      </c>
      <c r="G22" s="544">
        <f>SUMIF('LSX GỖ'!$Q:$Q,'TH DẦU MÀU'!$B:$B,'LSX GỖ'!$J:$J)</f>
        <v>0</v>
      </c>
      <c r="H22" s="544">
        <f t="shared" si="0"/>
        <v>0</v>
      </c>
    </row>
    <row r="23" spans="1:8" s="535" customFormat="1" ht="24.75" customHeight="1">
      <c r="A23" s="1317"/>
      <c r="B23" s="542" t="s">
        <v>665</v>
      </c>
      <c r="C23" s="1323"/>
      <c r="D23" s="542" t="s">
        <v>654</v>
      </c>
      <c r="E23" s="542" t="s">
        <v>655</v>
      </c>
      <c r="F23" s="545">
        <v>4</v>
      </c>
      <c r="G23" s="544">
        <f>SUMIF('LSX GỖ'!$Q:$Q,'TH DẦU MÀU'!$B:$B,'LSX GỖ'!$J:$J)</f>
        <v>0</v>
      </c>
      <c r="H23" s="544">
        <f t="shared" si="0"/>
        <v>0</v>
      </c>
    </row>
    <row r="24" spans="1:8" s="535" customFormat="1" ht="24.75" customHeight="1">
      <c r="A24" s="1317">
        <v>5</v>
      </c>
      <c r="B24" s="554" t="s">
        <v>670</v>
      </c>
      <c r="C24" s="1321" t="s">
        <v>670</v>
      </c>
      <c r="D24" s="554" t="s">
        <v>648</v>
      </c>
      <c r="E24" s="554" t="s">
        <v>666</v>
      </c>
      <c r="F24" s="550">
        <v>17</v>
      </c>
      <c r="G24" s="550">
        <f>SUMIF('LSX GỖ'!$Q:$Q,'TH DẦU MÀU'!$B:$B,'LSX GỖ'!$J:$J)</f>
        <v>20.962000000000007</v>
      </c>
      <c r="H24" s="550">
        <f t="shared" si="0"/>
        <v>356.3540000000001</v>
      </c>
    </row>
    <row r="25" spans="1:8" s="535" customFormat="1" ht="24.75" customHeight="1">
      <c r="A25" s="1317"/>
      <c r="B25" s="538" t="s">
        <v>670</v>
      </c>
      <c r="C25" s="1322"/>
      <c r="D25" s="538" t="s">
        <v>660</v>
      </c>
      <c r="E25" s="538" t="s">
        <v>661</v>
      </c>
      <c r="F25" s="544">
        <v>1.3</v>
      </c>
      <c r="G25" s="544">
        <f>SUMIF('LSX GỖ'!$Q:$Q,'TH DẦU MÀU'!$B:$B,'LSX GỖ'!$J:$J)</f>
        <v>20.962000000000007</v>
      </c>
      <c r="H25" s="544">
        <f t="shared" si="0"/>
        <v>27.250600000000009</v>
      </c>
    </row>
    <row r="26" spans="1:8" s="535" customFormat="1" ht="24.75" customHeight="1">
      <c r="A26" s="1317"/>
      <c r="B26" s="538" t="s">
        <v>670</v>
      </c>
      <c r="C26" s="1322"/>
      <c r="D26" s="538" t="s">
        <v>667</v>
      </c>
      <c r="E26" s="538" t="s">
        <v>668</v>
      </c>
      <c r="F26" s="544">
        <v>6.5</v>
      </c>
      <c r="G26" s="544">
        <f>SUMIF('LSX GỖ'!$Q:$Q,'TH DẦU MÀU'!$B:$B,'LSX GỖ'!$J:$J)</f>
        <v>20.962000000000007</v>
      </c>
      <c r="H26" s="544">
        <f t="shared" si="0"/>
        <v>136.25300000000004</v>
      </c>
    </row>
    <row r="27" spans="1:8" s="535" customFormat="1" ht="24.75" customHeight="1">
      <c r="A27" s="1317"/>
      <c r="B27" s="542" t="s">
        <v>670</v>
      </c>
      <c r="C27" s="1323"/>
      <c r="D27" s="542" t="s">
        <v>654</v>
      </c>
      <c r="E27" s="542" t="s">
        <v>669</v>
      </c>
      <c r="F27" s="545">
        <v>5</v>
      </c>
      <c r="G27" s="544">
        <f>SUMIF('LSX GỖ'!$Q:$Q,'TH DẦU MÀU'!$B:$B,'LSX GỖ'!$J:$J)</f>
        <v>20.962000000000007</v>
      </c>
      <c r="H27" s="544">
        <f t="shared" si="0"/>
        <v>104.81000000000003</v>
      </c>
    </row>
    <row r="28" spans="1:8" s="535" customFormat="1" ht="24.75" customHeight="1">
      <c r="A28" s="1317">
        <v>6</v>
      </c>
      <c r="B28" s="554" t="s">
        <v>673</v>
      </c>
      <c r="C28" s="1321" t="s">
        <v>703</v>
      </c>
      <c r="D28" s="554" t="s">
        <v>648</v>
      </c>
      <c r="E28" s="554" t="s">
        <v>671</v>
      </c>
      <c r="F28" s="550">
        <v>17</v>
      </c>
      <c r="G28" s="550">
        <f>SUMIF('LSX GỖ'!$Q:$Q,'TH DẦU MÀU'!$B:$B,'LSX GỖ'!$J:$J)</f>
        <v>0</v>
      </c>
      <c r="H28" s="550">
        <f t="shared" si="0"/>
        <v>0</v>
      </c>
    </row>
    <row r="29" spans="1:8" s="535" customFormat="1" ht="24.75" customHeight="1">
      <c r="A29" s="1317"/>
      <c r="B29" s="538" t="s">
        <v>673</v>
      </c>
      <c r="C29" s="1322"/>
      <c r="D29" s="538" t="s">
        <v>660</v>
      </c>
      <c r="E29" s="538" t="s">
        <v>672</v>
      </c>
      <c r="F29" s="544">
        <v>2.25</v>
      </c>
      <c r="G29" s="544">
        <f>SUMIF('LSX GỖ'!$Q:$Q,'TH DẦU MÀU'!$B:$B,'LSX GỖ'!$J:$J)</f>
        <v>0</v>
      </c>
      <c r="H29" s="544">
        <f t="shared" si="0"/>
        <v>0</v>
      </c>
    </row>
    <row r="30" spans="1:8" s="535" customFormat="1" ht="24.75" customHeight="1">
      <c r="A30" s="1317"/>
      <c r="B30" s="542" t="s">
        <v>673</v>
      </c>
      <c r="C30" s="1323"/>
      <c r="D30" s="542" t="s">
        <v>654</v>
      </c>
      <c r="E30" s="542" t="s">
        <v>671</v>
      </c>
      <c r="F30" s="545">
        <v>5</v>
      </c>
      <c r="G30" s="544">
        <f>SUMIF('LSX GỖ'!$Q:$Q,'TH DẦU MÀU'!$B:$B,'LSX GỖ'!$J:$J)</f>
        <v>0</v>
      </c>
      <c r="H30" s="544">
        <f t="shared" si="0"/>
        <v>0</v>
      </c>
    </row>
    <row r="31" spans="1:8" s="535" customFormat="1" ht="24.75" customHeight="1">
      <c r="A31" s="1317">
        <v>7</v>
      </c>
      <c r="B31" s="554" t="s">
        <v>675</v>
      </c>
      <c r="C31" s="1321" t="s">
        <v>675</v>
      </c>
      <c r="D31" s="554" t="s">
        <v>648</v>
      </c>
      <c r="E31" s="554" t="s">
        <v>674</v>
      </c>
      <c r="F31" s="550">
        <v>16.75</v>
      </c>
      <c r="G31" s="550">
        <f>SUMIF('LSX GỖ'!$Q:$Q,'TH DẦU MÀU'!$B:$B,'LSX GỖ'!$J:$J)</f>
        <v>0</v>
      </c>
      <c r="H31" s="550">
        <f t="shared" si="0"/>
        <v>0</v>
      </c>
    </row>
    <row r="32" spans="1:8" s="535" customFormat="1" ht="24.75" customHeight="1">
      <c r="A32" s="1317"/>
      <c r="B32" s="538" t="s">
        <v>675</v>
      </c>
      <c r="C32" s="1322"/>
      <c r="D32" s="538" t="s">
        <v>660</v>
      </c>
      <c r="E32" s="538" t="s">
        <v>672</v>
      </c>
      <c r="F32" s="544">
        <v>2.5499999999999998</v>
      </c>
      <c r="G32" s="544">
        <f>SUMIF('LSX GỖ'!$Q:$Q,'TH DẦU MÀU'!$B:$B,'LSX GỖ'!$J:$J)</f>
        <v>0</v>
      </c>
      <c r="H32" s="544">
        <f t="shared" si="0"/>
        <v>0</v>
      </c>
    </row>
    <row r="33" spans="1:8" s="535" customFormat="1" ht="24.75" customHeight="1">
      <c r="A33" s="1317"/>
      <c r="B33" s="542" t="s">
        <v>675</v>
      </c>
      <c r="C33" s="1323"/>
      <c r="D33" s="542" t="s">
        <v>654</v>
      </c>
      <c r="E33" s="542" t="s">
        <v>674</v>
      </c>
      <c r="F33" s="545">
        <v>5</v>
      </c>
      <c r="G33" s="544">
        <f>SUMIF('LSX GỖ'!$Q:$Q,'TH DẦU MÀU'!$B:$B,'LSX GỖ'!$J:$J)</f>
        <v>0</v>
      </c>
      <c r="H33" s="544">
        <f t="shared" si="0"/>
        <v>0</v>
      </c>
    </row>
    <row r="34" spans="1:8" s="535" customFormat="1" ht="24.75" customHeight="1">
      <c r="A34" s="1317">
        <v>8</v>
      </c>
      <c r="B34" s="554" t="s">
        <v>677</v>
      </c>
      <c r="C34" s="1321" t="s">
        <v>677</v>
      </c>
      <c r="D34" s="432" t="s">
        <v>648</v>
      </c>
      <c r="E34" s="432" t="s">
        <v>676</v>
      </c>
      <c r="F34" s="550">
        <v>17</v>
      </c>
      <c r="G34" s="550">
        <f>SUMIF('LSX GỖ'!$Q:$Q,'TH DẦU MÀU'!$B:$B,'LSX GỖ'!$J:$J)</f>
        <v>0</v>
      </c>
      <c r="H34" s="550">
        <f t="shared" si="0"/>
        <v>0</v>
      </c>
    </row>
    <row r="35" spans="1:8" s="535" customFormat="1" ht="24.75" customHeight="1">
      <c r="A35" s="1317"/>
      <c r="B35" s="538" t="s">
        <v>677</v>
      </c>
      <c r="C35" s="1322"/>
      <c r="D35" s="433" t="s">
        <v>660</v>
      </c>
      <c r="E35" s="433" t="s">
        <v>672</v>
      </c>
      <c r="F35" s="544">
        <v>2.6</v>
      </c>
      <c r="G35" s="544">
        <f>SUMIF('LSX GỖ'!$Q:$Q,'TH DẦU MÀU'!$B:$B,'LSX GỖ'!$J:$J)</f>
        <v>0</v>
      </c>
      <c r="H35" s="544">
        <f t="shared" si="0"/>
        <v>0</v>
      </c>
    </row>
    <row r="36" spans="1:8" s="535" customFormat="1" ht="24.75" customHeight="1">
      <c r="A36" s="1317"/>
      <c r="B36" s="542" t="s">
        <v>677</v>
      </c>
      <c r="C36" s="1323"/>
      <c r="D36" s="534" t="s">
        <v>654</v>
      </c>
      <c r="E36" s="534" t="s">
        <v>676</v>
      </c>
      <c r="F36" s="545">
        <v>5</v>
      </c>
      <c r="G36" s="544">
        <f>SUMIF('LSX GỖ'!$Q:$Q,'TH DẦU MÀU'!$B:$B,'LSX GỖ'!$J:$J)</f>
        <v>0</v>
      </c>
      <c r="H36" s="544">
        <f t="shared" si="0"/>
        <v>0</v>
      </c>
    </row>
    <row r="37" spans="1:8" s="535" customFormat="1" ht="24.75" customHeight="1">
      <c r="A37" s="1317">
        <v>9</v>
      </c>
      <c r="B37" s="554" t="s">
        <v>682</v>
      </c>
      <c r="C37" s="1321" t="s">
        <v>682</v>
      </c>
      <c r="D37" s="554" t="s">
        <v>678</v>
      </c>
      <c r="E37" s="554" t="s">
        <v>679</v>
      </c>
      <c r="F37" s="550">
        <v>17</v>
      </c>
      <c r="G37" s="550">
        <f>SUMIF('LSX GỖ'!$Q:$Q,'TH DẦU MÀU'!$B:$B,'LSX GỖ'!$J:$J)</f>
        <v>0</v>
      </c>
      <c r="H37" s="550">
        <f t="shared" si="0"/>
        <v>0</v>
      </c>
    </row>
    <row r="38" spans="1:8" s="535" customFormat="1" ht="24.75" customHeight="1">
      <c r="A38" s="1317"/>
      <c r="B38" s="538" t="s">
        <v>682</v>
      </c>
      <c r="C38" s="1322"/>
      <c r="D38" s="538" t="s">
        <v>648</v>
      </c>
      <c r="E38" s="538" t="s">
        <v>680</v>
      </c>
      <c r="F38" s="544">
        <v>15</v>
      </c>
      <c r="G38" s="544">
        <f>SUMIF('LSX GỖ'!$Q:$Q,'TH DẦU MÀU'!$B:$B,'LSX GỖ'!$J:$J)</f>
        <v>0</v>
      </c>
      <c r="H38" s="544">
        <f t="shared" si="0"/>
        <v>0</v>
      </c>
    </row>
    <row r="39" spans="1:8" s="535" customFormat="1" ht="24.75" customHeight="1">
      <c r="A39" s="1317"/>
      <c r="B39" s="538" t="s">
        <v>682</v>
      </c>
      <c r="C39" s="1322"/>
      <c r="D39" s="538" t="s">
        <v>650</v>
      </c>
      <c r="E39" s="538" t="s">
        <v>651</v>
      </c>
      <c r="F39" s="544">
        <v>2</v>
      </c>
      <c r="G39" s="544">
        <f>SUMIF('LSX GỖ'!$Q:$Q,'TH DẦU MÀU'!$B:$B,'LSX GỖ'!$J:$J)</f>
        <v>0</v>
      </c>
      <c r="H39" s="544">
        <f t="shared" si="0"/>
        <v>0</v>
      </c>
    </row>
    <row r="40" spans="1:8" s="535" customFormat="1" ht="30" customHeight="1">
      <c r="A40" s="1317"/>
      <c r="B40" s="542" t="s">
        <v>682</v>
      </c>
      <c r="C40" s="1323"/>
      <c r="D40" s="542" t="s">
        <v>681</v>
      </c>
      <c r="E40" s="542" t="s">
        <v>655</v>
      </c>
      <c r="F40" s="545">
        <v>4</v>
      </c>
      <c r="G40" s="545">
        <f>SUMIF('LSX GỖ'!$Q:$Q,'TH DẦU MÀU'!$B:$B,'LSX GỖ'!$J:$J)</f>
        <v>0</v>
      </c>
      <c r="H40" s="545">
        <f t="shared" si="0"/>
        <v>0</v>
      </c>
    </row>
    <row r="41" spans="1:8" s="535" customFormat="1" ht="16.8"/>
    <row r="42" spans="1:8" s="535" customFormat="1" ht="16.8"/>
    <row r="43" spans="1:8" s="535" customFormat="1" ht="16.8"/>
    <row r="44" spans="1:8" s="535" customFormat="1" ht="16.8"/>
    <row r="45" spans="1:8" s="535" customFormat="1" ht="16.8"/>
    <row r="46" spans="1:8" s="535" customFormat="1" ht="16.8"/>
    <row r="47" spans="1:8" s="535" customFormat="1" ht="16.8"/>
    <row r="48" spans="1:8" s="535" customFormat="1" ht="16.8"/>
    <row r="49" s="535" customFormat="1" ht="16.8"/>
    <row r="50" s="535" customFormat="1" ht="16.8"/>
    <row r="51" s="535" customFormat="1" ht="16.8"/>
    <row r="52" s="535" customFormat="1" ht="16.8"/>
    <row r="53" s="535" customFormat="1" ht="16.8"/>
    <row r="54" s="535" customFormat="1" ht="16.8"/>
    <row r="55" s="535" customFormat="1" ht="16.8"/>
    <row r="56" s="535" customFormat="1" ht="16.8"/>
    <row r="57" s="535" customFormat="1" ht="16.8"/>
    <row r="58" s="535" customFormat="1" ht="16.8"/>
    <row r="59" s="535" customFormat="1" ht="16.8"/>
    <row r="60" s="535" customFormat="1" ht="16.8"/>
    <row r="61" s="535" customFormat="1" ht="16.8"/>
    <row r="62" s="535" customFormat="1" ht="16.8"/>
    <row r="63" s="535" customFormat="1" ht="16.8"/>
    <row r="64" s="535" customFormat="1" ht="16.8"/>
    <row r="65" s="535" customFormat="1" ht="16.8"/>
    <row r="66" s="535" customFormat="1" ht="16.8"/>
    <row r="67" s="535" customFormat="1" ht="16.8"/>
    <row r="68" s="535" customFormat="1" ht="16.8"/>
    <row r="69" s="535" customFormat="1" ht="16.8"/>
    <row r="70" s="535" customFormat="1" ht="16.8"/>
    <row r="71" s="535" customFormat="1" ht="16.8"/>
    <row r="72" s="535" customFormat="1" ht="16.8"/>
    <row r="73" s="535" customFormat="1" ht="16.8"/>
    <row r="74" s="535" customFormat="1" ht="16.8"/>
    <row r="75" s="535" customFormat="1" ht="16.8"/>
    <row r="76" s="535" customFormat="1" ht="16.8"/>
    <row r="77" s="535" customFormat="1" ht="16.8"/>
  </sheetData>
  <autoFilter ref="A8:H40" xr:uid="{00000000-0009-0000-0000-000004000000}"/>
  <mergeCells count="19">
    <mergeCell ref="C9:C12"/>
    <mergeCell ref="C13:C16"/>
    <mergeCell ref="B1:H1"/>
    <mergeCell ref="A9:A12"/>
    <mergeCell ref="A13:A16"/>
    <mergeCell ref="A28:A30"/>
    <mergeCell ref="A31:A33"/>
    <mergeCell ref="A34:A36"/>
    <mergeCell ref="A37:A40"/>
    <mergeCell ref="C17:C19"/>
    <mergeCell ref="C20:C23"/>
    <mergeCell ref="C24:C27"/>
    <mergeCell ref="C28:C30"/>
    <mergeCell ref="C31:C33"/>
    <mergeCell ref="C34:C36"/>
    <mergeCell ref="C37:C40"/>
    <mergeCell ref="A17:A19"/>
    <mergeCell ref="A20:A23"/>
    <mergeCell ref="A24:A27"/>
  </mergeCells>
  <pageMargins left="0.7" right="0.7" top="0.75" bottom="0.75" header="0.3" footer="0.3"/>
  <pageSetup paperSize="9" orientation="landscape" r:id="rId1"/>
  <rowBreaks count="2" manualBreakCount="2">
    <brk id="19" max="16383" man="1"/>
    <brk id="36"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H152"/>
  <sheetViews>
    <sheetView view="pageBreakPreview" topLeftCell="D6" zoomScale="85" zoomScaleNormal="78" zoomScaleSheetLayoutView="85" workbookViewId="0">
      <selection activeCell="G321" sqref="G321"/>
    </sheetView>
  </sheetViews>
  <sheetFormatPr defaultColWidth="7.6328125" defaultRowHeight="15" outlineLevelCol="1"/>
  <cols>
    <col min="1" max="3" width="3.36328125" style="140" hidden="1" customWidth="1"/>
    <col min="4" max="4" width="7.6328125" style="140" customWidth="1"/>
    <col min="5" max="5" width="22.81640625" style="140" customWidth="1"/>
    <col min="6" max="6" width="9.453125" style="140" customWidth="1"/>
    <col min="7" max="9" width="10.1796875" style="140" customWidth="1"/>
    <col min="10" max="10" width="11.36328125" style="140" customWidth="1"/>
    <col min="11" max="16" width="8.54296875" style="140" customWidth="1"/>
    <col min="17" max="17" width="28.453125" style="140" customWidth="1"/>
    <col min="18" max="18" width="7.6328125" style="140"/>
    <col min="19" max="19" width="19.81640625" style="140" customWidth="1"/>
    <col min="20" max="21" width="7.6328125" style="140"/>
    <col min="22" max="22" width="12.81640625" style="140" customWidth="1"/>
    <col min="23" max="23" width="7.6328125" style="140" customWidth="1"/>
    <col min="24" max="24" width="7.6328125" style="318" customWidth="1" outlineLevel="1"/>
    <col min="25" max="25" width="31" style="318" customWidth="1" outlineLevel="1"/>
    <col min="26" max="26" width="17.1796875" style="318" customWidth="1" outlineLevel="1"/>
    <col min="27" max="31" width="13.81640625" style="140" customWidth="1" outlineLevel="1"/>
    <col min="32" max="33" width="9.08984375" style="140" customWidth="1" outlineLevel="1"/>
    <col min="34" max="34" width="13.08984375" style="140" customWidth="1" outlineLevel="1"/>
    <col min="35" max="259" width="7.6328125" style="140"/>
    <col min="260" max="262" width="0" style="140" hidden="1" customWidth="1"/>
    <col min="263" max="263" width="7.6328125" style="140" customWidth="1"/>
    <col min="264" max="264" width="18.81640625" style="140" customWidth="1"/>
    <col min="265" max="265" width="32.453125" style="140" customWidth="1"/>
    <col min="266" max="266" width="12.6328125" style="140" customWidth="1"/>
    <col min="267" max="267" width="18.453125" style="140" customWidth="1"/>
    <col min="268" max="269" width="14.81640625" style="140" customWidth="1"/>
    <col min="270" max="270" width="15.453125" style="140" customWidth="1"/>
    <col min="271" max="271" width="15.6328125" style="140" customWidth="1"/>
    <col min="272" max="272" width="20.6328125" style="140" customWidth="1"/>
    <col min="273" max="515" width="7.6328125" style="140"/>
    <col min="516" max="518" width="0" style="140" hidden="1" customWidth="1"/>
    <col min="519" max="519" width="7.6328125" style="140" customWidth="1"/>
    <col min="520" max="520" width="18.81640625" style="140" customWidth="1"/>
    <col min="521" max="521" width="32.453125" style="140" customWidth="1"/>
    <col min="522" max="522" width="12.6328125" style="140" customWidth="1"/>
    <col min="523" max="523" width="18.453125" style="140" customWidth="1"/>
    <col min="524" max="525" width="14.81640625" style="140" customWidth="1"/>
    <col min="526" max="526" width="15.453125" style="140" customWidth="1"/>
    <col min="527" max="527" width="15.6328125" style="140" customWidth="1"/>
    <col min="528" max="528" width="20.6328125" style="140" customWidth="1"/>
    <col min="529" max="771" width="7.6328125" style="140"/>
    <col min="772" max="774" width="0" style="140" hidden="1" customWidth="1"/>
    <col min="775" max="775" width="7.6328125" style="140" customWidth="1"/>
    <col min="776" max="776" width="18.81640625" style="140" customWidth="1"/>
    <col min="777" max="777" width="32.453125" style="140" customWidth="1"/>
    <col min="778" max="778" width="12.6328125" style="140" customWidth="1"/>
    <col min="779" max="779" width="18.453125" style="140" customWidth="1"/>
    <col min="780" max="781" width="14.81640625" style="140" customWidth="1"/>
    <col min="782" max="782" width="15.453125" style="140" customWidth="1"/>
    <col min="783" max="783" width="15.6328125" style="140" customWidth="1"/>
    <col min="784" max="784" width="20.6328125" style="140" customWidth="1"/>
    <col min="785" max="1027" width="7.6328125" style="140"/>
    <col min="1028" max="1030" width="0" style="140" hidden="1" customWidth="1"/>
    <col min="1031" max="1031" width="7.6328125" style="140" customWidth="1"/>
    <col min="1032" max="1032" width="18.81640625" style="140" customWidth="1"/>
    <col min="1033" max="1033" width="32.453125" style="140" customWidth="1"/>
    <col min="1034" max="1034" width="12.6328125" style="140" customWidth="1"/>
    <col min="1035" max="1035" width="18.453125" style="140" customWidth="1"/>
    <col min="1036" max="1037" width="14.81640625" style="140" customWidth="1"/>
    <col min="1038" max="1038" width="15.453125" style="140" customWidth="1"/>
    <col min="1039" max="1039" width="15.6328125" style="140" customWidth="1"/>
    <col min="1040" max="1040" width="20.6328125" style="140" customWidth="1"/>
    <col min="1041" max="1283" width="7.6328125" style="140"/>
    <col min="1284" max="1286" width="0" style="140" hidden="1" customWidth="1"/>
    <col min="1287" max="1287" width="7.6328125" style="140" customWidth="1"/>
    <col min="1288" max="1288" width="18.81640625" style="140" customWidth="1"/>
    <col min="1289" max="1289" width="32.453125" style="140" customWidth="1"/>
    <col min="1290" max="1290" width="12.6328125" style="140" customWidth="1"/>
    <col min="1291" max="1291" width="18.453125" style="140" customWidth="1"/>
    <col min="1292" max="1293" width="14.81640625" style="140" customWidth="1"/>
    <col min="1294" max="1294" width="15.453125" style="140" customWidth="1"/>
    <col min="1295" max="1295" width="15.6328125" style="140" customWidth="1"/>
    <col min="1296" max="1296" width="20.6328125" style="140" customWidth="1"/>
    <col min="1297" max="1539" width="7.6328125" style="140"/>
    <col min="1540" max="1542" width="0" style="140" hidden="1" customWidth="1"/>
    <col min="1543" max="1543" width="7.6328125" style="140" customWidth="1"/>
    <col min="1544" max="1544" width="18.81640625" style="140" customWidth="1"/>
    <col min="1545" max="1545" width="32.453125" style="140" customWidth="1"/>
    <col min="1546" max="1546" width="12.6328125" style="140" customWidth="1"/>
    <col min="1547" max="1547" width="18.453125" style="140" customWidth="1"/>
    <col min="1548" max="1549" width="14.81640625" style="140" customWidth="1"/>
    <col min="1550" max="1550" width="15.453125" style="140" customWidth="1"/>
    <col min="1551" max="1551" width="15.6328125" style="140" customWidth="1"/>
    <col min="1552" max="1552" width="20.6328125" style="140" customWidth="1"/>
    <col min="1553" max="1795" width="7.6328125" style="140"/>
    <col min="1796" max="1798" width="0" style="140" hidden="1" customWidth="1"/>
    <col min="1799" max="1799" width="7.6328125" style="140" customWidth="1"/>
    <col min="1800" max="1800" width="18.81640625" style="140" customWidth="1"/>
    <col min="1801" max="1801" width="32.453125" style="140" customWidth="1"/>
    <col min="1802" max="1802" width="12.6328125" style="140" customWidth="1"/>
    <col min="1803" max="1803" width="18.453125" style="140" customWidth="1"/>
    <col min="1804" max="1805" width="14.81640625" style="140" customWidth="1"/>
    <col min="1806" max="1806" width="15.453125" style="140" customWidth="1"/>
    <col min="1807" max="1807" width="15.6328125" style="140" customWidth="1"/>
    <col min="1808" max="1808" width="20.6328125" style="140" customWidth="1"/>
    <col min="1809" max="2051" width="7.6328125" style="140"/>
    <col min="2052" max="2054" width="0" style="140" hidden="1" customWidth="1"/>
    <col min="2055" max="2055" width="7.6328125" style="140" customWidth="1"/>
    <col min="2056" max="2056" width="18.81640625" style="140" customWidth="1"/>
    <col min="2057" max="2057" width="32.453125" style="140" customWidth="1"/>
    <col min="2058" max="2058" width="12.6328125" style="140" customWidth="1"/>
    <col min="2059" max="2059" width="18.453125" style="140" customWidth="1"/>
    <col min="2060" max="2061" width="14.81640625" style="140" customWidth="1"/>
    <col min="2062" max="2062" width="15.453125" style="140" customWidth="1"/>
    <col min="2063" max="2063" width="15.6328125" style="140" customWidth="1"/>
    <col min="2064" max="2064" width="20.6328125" style="140" customWidth="1"/>
    <col min="2065" max="2307" width="7.6328125" style="140"/>
    <col min="2308" max="2310" width="0" style="140" hidden="1" customWidth="1"/>
    <col min="2311" max="2311" width="7.6328125" style="140" customWidth="1"/>
    <col min="2312" max="2312" width="18.81640625" style="140" customWidth="1"/>
    <col min="2313" max="2313" width="32.453125" style="140" customWidth="1"/>
    <col min="2314" max="2314" width="12.6328125" style="140" customWidth="1"/>
    <col min="2315" max="2315" width="18.453125" style="140" customWidth="1"/>
    <col min="2316" max="2317" width="14.81640625" style="140" customWidth="1"/>
    <col min="2318" max="2318" width="15.453125" style="140" customWidth="1"/>
    <col min="2319" max="2319" width="15.6328125" style="140" customWidth="1"/>
    <col min="2320" max="2320" width="20.6328125" style="140" customWidth="1"/>
    <col min="2321" max="2563" width="7.6328125" style="140"/>
    <col min="2564" max="2566" width="0" style="140" hidden="1" customWidth="1"/>
    <col min="2567" max="2567" width="7.6328125" style="140" customWidth="1"/>
    <col min="2568" max="2568" width="18.81640625" style="140" customWidth="1"/>
    <col min="2569" max="2569" width="32.453125" style="140" customWidth="1"/>
    <col min="2570" max="2570" width="12.6328125" style="140" customWidth="1"/>
    <col min="2571" max="2571" width="18.453125" style="140" customWidth="1"/>
    <col min="2572" max="2573" width="14.81640625" style="140" customWidth="1"/>
    <col min="2574" max="2574" width="15.453125" style="140" customWidth="1"/>
    <col min="2575" max="2575" width="15.6328125" style="140" customWidth="1"/>
    <col min="2576" max="2576" width="20.6328125" style="140" customWidth="1"/>
    <col min="2577" max="2819" width="7.6328125" style="140"/>
    <col min="2820" max="2822" width="0" style="140" hidden="1" customWidth="1"/>
    <col min="2823" max="2823" width="7.6328125" style="140" customWidth="1"/>
    <col min="2824" max="2824" width="18.81640625" style="140" customWidth="1"/>
    <col min="2825" max="2825" width="32.453125" style="140" customWidth="1"/>
    <col min="2826" max="2826" width="12.6328125" style="140" customWidth="1"/>
    <col min="2827" max="2827" width="18.453125" style="140" customWidth="1"/>
    <col min="2828" max="2829" width="14.81640625" style="140" customWidth="1"/>
    <col min="2830" max="2830" width="15.453125" style="140" customWidth="1"/>
    <col min="2831" max="2831" width="15.6328125" style="140" customWidth="1"/>
    <col min="2832" max="2832" width="20.6328125" style="140" customWidth="1"/>
    <col min="2833" max="3075" width="7.6328125" style="140"/>
    <col min="3076" max="3078" width="0" style="140" hidden="1" customWidth="1"/>
    <col min="3079" max="3079" width="7.6328125" style="140" customWidth="1"/>
    <col min="3080" max="3080" width="18.81640625" style="140" customWidth="1"/>
    <col min="3081" max="3081" width="32.453125" style="140" customWidth="1"/>
    <col min="3082" max="3082" width="12.6328125" style="140" customWidth="1"/>
    <col min="3083" max="3083" width="18.453125" style="140" customWidth="1"/>
    <col min="3084" max="3085" width="14.81640625" style="140" customWidth="1"/>
    <col min="3086" max="3086" width="15.453125" style="140" customWidth="1"/>
    <col min="3087" max="3087" width="15.6328125" style="140" customWidth="1"/>
    <col min="3088" max="3088" width="20.6328125" style="140" customWidth="1"/>
    <col min="3089" max="3331" width="7.6328125" style="140"/>
    <col min="3332" max="3334" width="0" style="140" hidden="1" customWidth="1"/>
    <col min="3335" max="3335" width="7.6328125" style="140" customWidth="1"/>
    <col min="3336" max="3336" width="18.81640625" style="140" customWidth="1"/>
    <col min="3337" max="3337" width="32.453125" style="140" customWidth="1"/>
    <col min="3338" max="3338" width="12.6328125" style="140" customWidth="1"/>
    <col min="3339" max="3339" width="18.453125" style="140" customWidth="1"/>
    <col min="3340" max="3341" width="14.81640625" style="140" customWidth="1"/>
    <col min="3342" max="3342" width="15.453125" style="140" customWidth="1"/>
    <col min="3343" max="3343" width="15.6328125" style="140" customWidth="1"/>
    <col min="3344" max="3344" width="20.6328125" style="140" customWidth="1"/>
    <col min="3345" max="3587" width="7.6328125" style="140"/>
    <col min="3588" max="3590" width="0" style="140" hidden="1" customWidth="1"/>
    <col min="3591" max="3591" width="7.6328125" style="140" customWidth="1"/>
    <col min="3592" max="3592" width="18.81640625" style="140" customWidth="1"/>
    <col min="3593" max="3593" width="32.453125" style="140" customWidth="1"/>
    <col min="3594" max="3594" width="12.6328125" style="140" customWidth="1"/>
    <col min="3595" max="3595" width="18.453125" style="140" customWidth="1"/>
    <col min="3596" max="3597" width="14.81640625" style="140" customWidth="1"/>
    <col min="3598" max="3598" width="15.453125" style="140" customWidth="1"/>
    <col min="3599" max="3599" width="15.6328125" style="140" customWidth="1"/>
    <col min="3600" max="3600" width="20.6328125" style="140" customWidth="1"/>
    <col min="3601" max="3843" width="7.6328125" style="140"/>
    <col min="3844" max="3846" width="0" style="140" hidden="1" customWidth="1"/>
    <col min="3847" max="3847" width="7.6328125" style="140" customWidth="1"/>
    <col min="3848" max="3848" width="18.81640625" style="140" customWidth="1"/>
    <col min="3849" max="3849" width="32.453125" style="140" customWidth="1"/>
    <col min="3850" max="3850" width="12.6328125" style="140" customWidth="1"/>
    <col min="3851" max="3851" width="18.453125" style="140" customWidth="1"/>
    <col min="3852" max="3853" width="14.81640625" style="140" customWidth="1"/>
    <col min="3854" max="3854" width="15.453125" style="140" customWidth="1"/>
    <col min="3855" max="3855" width="15.6328125" style="140" customWidth="1"/>
    <col min="3856" max="3856" width="20.6328125" style="140" customWidth="1"/>
    <col min="3857" max="4099" width="7.6328125" style="140"/>
    <col min="4100" max="4102" width="0" style="140" hidden="1" customWidth="1"/>
    <col min="4103" max="4103" width="7.6328125" style="140" customWidth="1"/>
    <col min="4104" max="4104" width="18.81640625" style="140" customWidth="1"/>
    <col min="4105" max="4105" width="32.453125" style="140" customWidth="1"/>
    <col min="4106" max="4106" width="12.6328125" style="140" customWidth="1"/>
    <col min="4107" max="4107" width="18.453125" style="140" customWidth="1"/>
    <col min="4108" max="4109" width="14.81640625" style="140" customWidth="1"/>
    <col min="4110" max="4110" width="15.453125" style="140" customWidth="1"/>
    <col min="4111" max="4111" width="15.6328125" style="140" customWidth="1"/>
    <col min="4112" max="4112" width="20.6328125" style="140" customWidth="1"/>
    <col min="4113" max="4355" width="7.6328125" style="140"/>
    <col min="4356" max="4358" width="0" style="140" hidden="1" customWidth="1"/>
    <col min="4359" max="4359" width="7.6328125" style="140" customWidth="1"/>
    <col min="4360" max="4360" width="18.81640625" style="140" customWidth="1"/>
    <col min="4361" max="4361" width="32.453125" style="140" customWidth="1"/>
    <col min="4362" max="4362" width="12.6328125" style="140" customWidth="1"/>
    <col min="4363" max="4363" width="18.453125" style="140" customWidth="1"/>
    <col min="4364" max="4365" width="14.81640625" style="140" customWidth="1"/>
    <col min="4366" max="4366" width="15.453125" style="140" customWidth="1"/>
    <col min="4367" max="4367" width="15.6328125" style="140" customWidth="1"/>
    <col min="4368" max="4368" width="20.6328125" style="140" customWidth="1"/>
    <col min="4369" max="4611" width="7.6328125" style="140"/>
    <col min="4612" max="4614" width="0" style="140" hidden="1" customWidth="1"/>
    <col min="4615" max="4615" width="7.6328125" style="140" customWidth="1"/>
    <col min="4616" max="4616" width="18.81640625" style="140" customWidth="1"/>
    <col min="4617" max="4617" width="32.453125" style="140" customWidth="1"/>
    <col min="4618" max="4618" width="12.6328125" style="140" customWidth="1"/>
    <col min="4619" max="4619" width="18.453125" style="140" customWidth="1"/>
    <col min="4620" max="4621" width="14.81640625" style="140" customWidth="1"/>
    <col min="4622" max="4622" width="15.453125" style="140" customWidth="1"/>
    <col min="4623" max="4623" width="15.6328125" style="140" customWidth="1"/>
    <col min="4624" max="4624" width="20.6328125" style="140" customWidth="1"/>
    <col min="4625" max="4867" width="7.6328125" style="140"/>
    <col min="4868" max="4870" width="0" style="140" hidden="1" customWidth="1"/>
    <col min="4871" max="4871" width="7.6328125" style="140" customWidth="1"/>
    <col min="4872" max="4872" width="18.81640625" style="140" customWidth="1"/>
    <col min="4873" max="4873" width="32.453125" style="140" customWidth="1"/>
    <col min="4874" max="4874" width="12.6328125" style="140" customWidth="1"/>
    <col min="4875" max="4875" width="18.453125" style="140" customWidth="1"/>
    <col min="4876" max="4877" width="14.81640625" style="140" customWidth="1"/>
    <col min="4878" max="4878" width="15.453125" style="140" customWidth="1"/>
    <col min="4879" max="4879" width="15.6328125" style="140" customWidth="1"/>
    <col min="4880" max="4880" width="20.6328125" style="140" customWidth="1"/>
    <col min="4881" max="5123" width="7.6328125" style="140"/>
    <col min="5124" max="5126" width="0" style="140" hidden="1" customWidth="1"/>
    <col min="5127" max="5127" width="7.6328125" style="140" customWidth="1"/>
    <col min="5128" max="5128" width="18.81640625" style="140" customWidth="1"/>
    <col min="5129" max="5129" width="32.453125" style="140" customWidth="1"/>
    <col min="5130" max="5130" width="12.6328125" style="140" customWidth="1"/>
    <col min="5131" max="5131" width="18.453125" style="140" customWidth="1"/>
    <col min="5132" max="5133" width="14.81640625" style="140" customWidth="1"/>
    <col min="5134" max="5134" width="15.453125" style="140" customWidth="1"/>
    <col min="5135" max="5135" width="15.6328125" style="140" customWidth="1"/>
    <col min="5136" max="5136" width="20.6328125" style="140" customWidth="1"/>
    <col min="5137" max="5379" width="7.6328125" style="140"/>
    <col min="5380" max="5382" width="0" style="140" hidden="1" customWidth="1"/>
    <col min="5383" max="5383" width="7.6328125" style="140" customWidth="1"/>
    <col min="5384" max="5384" width="18.81640625" style="140" customWidth="1"/>
    <col min="5385" max="5385" width="32.453125" style="140" customWidth="1"/>
    <col min="5386" max="5386" width="12.6328125" style="140" customWidth="1"/>
    <col min="5387" max="5387" width="18.453125" style="140" customWidth="1"/>
    <col min="5388" max="5389" width="14.81640625" style="140" customWidth="1"/>
    <col min="5390" max="5390" width="15.453125" style="140" customWidth="1"/>
    <col min="5391" max="5391" width="15.6328125" style="140" customWidth="1"/>
    <col min="5392" max="5392" width="20.6328125" style="140" customWidth="1"/>
    <col min="5393" max="5635" width="7.6328125" style="140"/>
    <col min="5636" max="5638" width="0" style="140" hidden="1" customWidth="1"/>
    <col min="5639" max="5639" width="7.6328125" style="140" customWidth="1"/>
    <col min="5640" max="5640" width="18.81640625" style="140" customWidth="1"/>
    <col min="5641" max="5641" width="32.453125" style="140" customWidth="1"/>
    <col min="5642" max="5642" width="12.6328125" style="140" customWidth="1"/>
    <col min="5643" max="5643" width="18.453125" style="140" customWidth="1"/>
    <col min="5644" max="5645" width="14.81640625" style="140" customWidth="1"/>
    <col min="5646" max="5646" width="15.453125" style="140" customWidth="1"/>
    <col min="5647" max="5647" width="15.6328125" style="140" customWidth="1"/>
    <col min="5648" max="5648" width="20.6328125" style="140" customWidth="1"/>
    <col min="5649" max="5891" width="7.6328125" style="140"/>
    <col min="5892" max="5894" width="0" style="140" hidden="1" customWidth="1"/>
    <col min="5895" max="5895" width="7.6328125" style="140" customWidth="1"/>
    <col min="5896" max="5896" width="18.81640625" style="140" customWidth="1"/>
    <col min="5897" max="5897" width="32.453125" style="140" customWidth="1"/>
    <col min="5898" max="5898" width="12.6328125" style="140" customWidth="1"/>
    <col min="5899" max="5899" width="18.453125" style="140" customWidth="1"/>
    <col min="5900" max="5901" width="14.81640625" style="140" customWidth="1"/>
    <col min="5902" max="5902" width="15.453125" style="140" customWidth="1"/>
    <col min="5903" max="5903" width="15.6328125" style="140" customWidth="1"/>
    <col min="5904" max="5904" width="20.6328125" style="140" customWidth="1"/>
    <col min="5905" max="6147" width="7.6328125" style="140"/>
    <col min="6148" max="6150" width="0" style="140" hidden="1" customWidth="1"/>
    <col min="6151" max="6151" width="7.6328125" style="140" customWidth="1"/>
    <col min="6152" max="6152" width="18.81640625" style="140" customWidth="1"/>
    <col min="6153" max="6153" width="32.453125" style="140" customWidth="1"/>
    <col min="6154" max="6154" width="12.6328125" style="140" customWidth="1"/>
    <col min="6155" max="6155" width="18.453125" style="140" customWidth="1"/>
    <col min="6156" max="6157" width="14.81640625" style="140" customWidth="1"/>
    <col min="6158" max="6158" width="15.453125" style="140" customWidth="1"/>
    <col min="6159" max="6159" width="15.6328125" style="140" customWidth="1"/>
    <col min="6160" max="6160" width="20.6328125" style="140" customWidth="1"/>
    <col min="6161" max="6403" width="7.6328125" style="140"/>
    <col min="6404" max="6406" width="0" style="140" hidden="1" customWidth="1"/>
    <col min="6407" max="6407" width="7.6328125" style="140" customWidth="1"/>
    <col min="6408" max="6408" width="18.81640625" style="140" customWidth="1"/>
    <col min="6409" max="6409" width="32.453125" style="140" customWidth="1"/>
    <col min="6410" max="6410" width="12.6328125" style="140" customWidth="1"/>
    <col min="6411" max="6411" width="18.453125" style="140" customWidth="1"/>
    <col min="6412" max="6413" width="14.81640625" style="140" customWidth="1"/>
    <col min="6414" max="6414" width="15.453125" style="140" customWidth="1"/>
    <col min="6415" max="6415" width="15.6328125" style="140" customWidth="1"/>
    <col min="6416" max="6416" width="20.6328125" style="140" customWidth="1"/>
    <col min="6417" max="6659" width="7.6328125" style="140"/>
    <col min="6660" max="6662" width="0" style="140" hidden="1" customWidth="1"/>
    <col min="6663" max="6663" width="7.6328125" style="140" customWidth="1"/>
    <col min="6664" max="6664" width="18.81640625" style="140" customWidth="1"/>
    <col min="6665" max="6665" width="32.453125" style="140" customWidth="1"/>
    <col min="6666" max="6666" width="12.6328125" style="140" customWidth="1"/>
    <col min="6667" max="6667" width="18.453125" style="140" customWidth="1"/>
    <col min="6668" max="6669" width="14.81640625" style="140" customWidth="1"/>
    <col min="6670" max="6670" width="15.453125" style="140" customWidth="1"/>
    <col min="6671" max="6671" width="15.6328125" style="140" customWidth="1"/>
    <col min="6672" max="6672" width="20.6328125" style="140" customWidth="1"/>
    <col min="6673" max="6915" width="7.6328125" style="140"/>
    <col min="6916" max="6918" width="0" style="140" hidden="1" customWidth="1"/>
    <col min="6919" max="6919" width="7.6328125" style="140" customWidth="1"/>
    <col min="6920" max="6920" width="18.81640625" style="140" customWidth="1"/>
    <col min="6921" max="6921" width="32.453125" style="140" customWidth="1"/>
    <col min="6922" max="6922" width="12.6328125" style="140" customWidth="1"/>
    <col min="6923" max="6923" width="18.453125" style="140" customWidth="1"/>
    <col min="6924" max="6925" width="14.81640625" style="140" customWidth="1"/>
    <col min="6926" max="6926" width="15.453125" style="140" customWidth="1"/>
    <col min="6927" max="6927" width="15.6328125" style="140" customWidth="1"/>
    <col min="6928" max="6928" width="20.6328125" style="140" customWidth="1"/>
    <col min="6929" max="7171" width="7.6328125" style="140"/>
    <col min="7172" max="7174" width="0" style="140" hidden="1" customWidth="1"/>
    <col min="7175" max="7175" width="7.6328125" style="140" customWidth="1"/>
    <col min="7176" max="7176" width="18.81640625" style="140" customWidth="1"/>
    <col min="7177" max="7177" width="32.453125" style="140" customWidth="1"/>
    <col min="7178" max="7178" width="12.6328125" style="140" customWidth="1"/>
    <col min="7179" max="7179" width="18.453125" style="140" customWidth="1"/>
    <col min="7180" max="7181" width="14.81640625" style="140" customWidth="1"/>
    <col min="7182" max="7182" width="15.453125" style="140" customWidth="1"/>
    <col min="7183" max="7183" width="15.6328125" style="140" customWidth="1"/>
    <col min="7184" max="7184" width="20.6328125" style="140" customWidth="1"/>
    <col min="7185" max="7427" width="7.6328125" style="140"/>
    <col min="7428" max="7430" width="0" style="140" hidden="1" customWidth="1"/>
    <col min="7431" max="7431" width="7.6328125" style="140" customWidth="1"/>
    <col min="7432" max="7432" width="18.81640625" style="140" customWidth="1"/>
    <col min="7433" max="7433" width="32.453125" style="140" customWidth="1"/>
    <col min="7434" max="7434" width="12.6328125" style="140" customWidth="1"/>
    <col min="7435" max="7435" width="18.453125" style="140" customWidth="1"/>
    <col min="7436" max="7437" width="14.81640625" style="140" customWidth="1"/>
    <col min="7438" max="7438" width="15.453125" style="140" customWidth="1"/>
    <col min="7439" max="7439" width="15.6328125" style="140" customWidth="1"/>
    <col min="7440" max="7440" width="20.6328125" style="140" customWidth="1"/>
    <col min="7441" max="7683" width="7.6328125" style="140"/>
    <col min="7684" max="7686" width="0" style="140" hidden="1" customWidth="1"/>
    <col min="7687" max="7687" width="7.6328125" style="140" customWidth="1"/>
    <col min="7688" max="7688" width="18.81640625" style="140" customWidth="1"/>
    <col min="7689" max="7689" width="32.453125" style="140" customWidth="1"/>
    <col min="7690" max="7690" width="12.6328125" style="140" customWidth="1"/>
    <col min="7691" max="7691" width="18.453125" style="140" customWidth="1"/>
    <col min="7692" max="7693" width="14.81640625" style="140" customWidth="1"/>
    <col min="7694" max="7694" width="15.453125" style="140" customWidth="1"/>
    <col min="7695" max="7695" width="15.6328125" style="140" customWidth="1"/>
    <col min="7696" max="7696" width="20.6328125" style="140" customWidth="1"/>
    <col min="7697" max="7939" width="7.6328125" style="140"/>
    <col min="7940" max="7942" width="0" style="140" hidden="1" customWidth="1"/>
    <col min="7943" max="7943" width="7.6328125" style="140" customWidth="1"/>
    <col min="7944" max="7944" width="18.81640625" style="140" customWidth="1"/>
    <col min="7945" max="7945" width="32.453125" style="140" customWidth="1"/>
    <col min="7946" max="7946" width="12.6328125" style="140" customWidth="1"/>
    <col min="7947" max="7947" width="18.453125" style="140" customWidth="1"/>
    <col min="7948" max="7949" width="14.81640625" style="140" customWidth="1"/>
    <col min="7950" max="7950" width="15.453125" style="140" customWidth="1"/>
    <col min="7951" max="7951" width="15.6328125" style="140" customWidth="1"/>
    <col min="7952" max="7952" width="20.6328125" style="140" customWidth="1"/>
    <col min="7953" max="8195" width="7.6328125" style="140"/>
    <col min="8196" max="8198" width="0" style="140" hidden="1" customWidth="1"/>
    <col min="8199" max="8199" width="7.6328125" style="140" customWidth="1"/>
    <col min="8200" max="8200" width="18.81640625" style="140" customWidth="1"/>
    <col min="8201" max="8201" width="32.453125" style="140" customWidth="1"/>
    <col min="8202" max="8202" width="12.6328125" style="140" customWidth="1"/>
    <col min="8203" max="8203" width="18.453125" style="140" customWidth="1"/>
    <col min="8204" max="8205" width="14.81640625" style="140" customWidth="1"/>
    <col min="8206" max="8206" width="15.453125" style="140" customWidth="1"/>
    <col min="8207" max="8207" width="15.6328125" style="140" customWidth="1"/>
    <col min="8208" max="8208" width="20.6328125" style="140" customWidth="1"/>
    <col min="8209" max="8451" width="7.6328125" style="140"/>
    <col min="8452" max="8454" width="0" style="140" hidden="1" customWidth="1"/>
    <col min="8455" max="8455" width="7.6328125" style="140" customWidth="1"/>
    <col min="8456" max="8456" width="18.81640625" style="140" customWidth="1"/>
    <col min="8457" max="8457" width="32.453125" style="140" customWidth="1"/>
    <col min="8458" max="8458" width="12.6328125" style="140" customWidth="1"/>
    <col min="8459" max="8459" width="18.453125" style="140" customWidth="1"/>
    <col min="8460" max="8461" width="14.81640625" style="140" customWidth="1"/>
    <col min="8462" max="8462" width="15.453125" style="140" customWidth="1"/>
    <col min="8463" max="8463" width="15.6328125" style="140" customWidth="1"/>
    <col min="8464" max="8464" width="20.6328125" style="140" customWidth="1"/>
    <col min="8465" max="8707" width="7.6328125" style="140"/>
    <col min="8708" max="8710" width="0" style="140" hidden="1" customWidth="1"/>
    <col min="8711" max="8711" width="7.6328125" style="140" customWidth="1"/>
    <col min="8712" max="8712" width="18.81640625" style="140" customWidth="1"/>
    <col min="8713" max="8713" width="32.453125" style="140" customWidth="1"/>
    <col min="8714" max="8714" width="12.6328125" style="140" customWidth="1"/>
    <col min="8715" max="8715" width="18.453125" style="140" customWidth="1"/>
    <col min="8716" max="8717" width="14.81640625" style="140" customWidth="1"/>
    <col min="8718" max="8718" width="15.453125" style="140" customWidth="1"/>
    <col min="8719" max="8719" width="15.6328125" style="140" customWidth="1"/>
    <col min="8720" max="8720" width="20.6328125" style="140" customWidth="1"/>
    <col min="8721" max="8963" width="7.6328125" style="140"/>
    <col min="8964" max="8966" width="0" style="140" hidden="1" customWidth="1"/>
    <col min="8967" max="8967" width="7.6328125" style="140" customWidth="1"/>
    <col min="8968" max="8968" width="18.81640625" style="140" customWidth="1"/>
    <col min="8969" max="8969" width="32.453125" style="140" customWidth="1"/>
    <col min="8970" max="8970" width="12.6328125" style="140" customWidth="1"/>
    <col min="8971" max="8971" width="18.453125" style="140" customWidth="1"/>
    <col min="8972" max="8973" width="14.81640625" style="140" customWidth="1"/>
    <col min="8974" max="8974" width="15.453125" style="140" customWidth="1"/>
    <col min="8975" max="8975" width="15.6328125" style="140" customWidth="1"/>
    <col min="8976" max="8976" width="20.6328125" style="140" customWidth="1"/>
    <col min="8977" max="9219" width="7.6328125" style="140"/>
    <col min="9220" max="9222" width="0" style="140" hidden="1" customWidth="1"/>
    <col min="9223" max="9223" width="7.6328125" style="140" customWidth="1"/>
    <col min="9224" max="9224" width="18.81640625" style="140" customWidth="1"/>
    <col min="9225" max="9225" width="32.453125" style="140" customWidth="1"/>
    <col min="9226" max="9226" width="12.6328125" style="140" customWidth="1"/>
    <col min="9227" max="9227" width="18.453125" style="140" customWidth="1"/>
    <col min="9228" max="9229" width="14.81640625" style="140" customWidth="1"/>
    <col min="9230" max="9230" width="15.453125" style="140" customWidth="1"/>
    <col min="9231" max="9231" width="15.6328125" style="140" customWidth="1"/>
    <col min="9232" max="9232" width="20.6328125" style="140" customWidth="1"/>
    <col min="9233" max="9475" width="7.6328125" style="140"/>
    <col min="9476" max="9478" width="0" style="140" hidden="1" customWidth="1"/>
    <col min="9479" max="9479" width="7.6328125" style="140" customWidth="1"/>
    <col min="9480" max="9480" width="18.81640625" style="140" customWidth="1"/>
    <col min="9481" max="9481" width="32.453125" style="140" customWidth="1"/>
    <col min="9482" max="9482" width="12.6328125" style="140" customWidth="1"/>
    <col min="9483" max="9483" width="18.453125" style="140" customWidth="1"/>
    <col min="9484" max="9485" width="14.81640625" style="140" customWidth="1"/>
    <col min="9486" max="9486" width="15.453125" style="140" customWidth="1"/>
    <col min="9487" max="9487" width="15.6328125" style="140" customWidth="1"/>
    <col min="9488" max="9488" width="20.6328125" style="140" customWidth="1"/>
    <col min="9489" max="9731" width="7.6328125" style="140"/>
    <col min="9732" max="9734" width="0" style="140" hidden="1" customWidth="1"/>
    <col min="9735" max="9735" width="7.6328125" style="140" customWidth="1"/>
    <col min="9736" max="9736" width="18.81640625" style="140" customWidth="1"/>
    <col min="9737" max="9737" width="32.453125" style="140" customWidth="1"/>
    <col min="9738" max="9738" width="12.6328125" style="140" customWidth="1"/>
    <col min="9739" max="9739" width="18.453125" style="140" customWidth="1"/>
    <col min="9740" max="9741" width="14.81640625" style="140" customWidth="1"/>
    <col min="9742" max="9742" width="15.453125" style="140" customWidth="1"/>
    <col min="9743" max="9743" width="15.6328125" style="140" customWidth="1"/>
    <col min="9744" max="9744" width="20.6328125" style="140" customWidth="1"/>
    <col min="9745" max="9987" width="7.6328125" style="140"/>
    <col min="9988" max="9990" width="0" style="140" hidden="1" customWidth="1"/>
    <col min="9991" max="9991" width="7.6328125" style="140" customWidth="1"/>
    <col min="9992" max="9992" width="18.81640625" style="140" customWidth="1"/>
    <col min="9993" max="9993" width="32.453125" style="140" customWidth="1"/>
    <col min="9994" max="9994" width="12.6328125" style="140" customWidth="1"/>
    <col min="9995" max="9995" width="18.453125" style="140" customWidth="1"/>
    <col min="9996" max="9997" width="14.81640625" style="140" customWidth="1"/>
    <col min="9998" max="9998" width="15.453125" style="140" customWidth="1"/>
    <col min="9999" max="9999" width="15.6328125" style="140" customWidth="1"/>
    <col min="10000" max="10000" width="20.6328125" style="140" customWidth="1"/>
    <col min="10001" max="10243" width="7.6328125" style="140"/>
    <col min="10244" max="10246" width="0" style="140" hidden="1" customWidth="1"/>
    <col min="10247" max="10247" width="7.6328125" style="140" customWidth="1"/>
    <col min="10248" max="10248" width="18.81640625" style="140" customWidth="1"/>
    <col min="10249" max="10249" width="32.453125" style="140" customWidth="1"/>
    <col min="10250" max="10250" width="12.6328125" style="140" customWidth="1"/>
    <col min="10251" max="10251" width="18.453125" style="140" customWidth="1"/>
    <col min="10252" max="10253" width="14.81640625" style="140" customWidth="1"/>
    <col min="10254" max="10254" width="15.453125" style="140" customWidth="1"/>
    <col min="10255" max="10255" width="15.6328125" style="140" customWidth="1"/>
    <col min="10256" max="10256" width="20.6328125" style="140" customWidth="1"/>
    <col min="10257" max="10499" width="7.6328125" style="140"/>
    <col min="10500" max="10502" width="0" style="140" hidden="1" customWidth="1"/>
    <col min="10503" max="10503" width="7.6328125" style="140" customWidth="1"/>
    <col min="10504" max="10504" width="18.81640625" style="140" customWidth="1"/>
    <col min="10505" max="10505" width="32.453125" style="140" customWidth="1"/>
    <col min="10506" max="10506" width="12.6328125" style="140" customWidth="1"/>
    <col min="10507" max="10507" width="18.453125" style="140" customWidth="1"/>
    <col min="10508" max="10509" width="14.81640625" style="140" customWidth="1"/>
    <col min="10510" max="10510" width="15.453125" style="140" customWidth="1"/>
    <col min="10511" max="10511" width="15.6328125" style="140" customWidth="1"/>
    <col min="10512" max="10512" width="20.6328125" style="140" customWidth="1"/>
    <col min="10513" max="10755" width="7.6328125" style="140"/>
    <col min="10756" max="10758" width="0" style="140" hidden="1" customWidth="1"/>
    <col min="10759" max="10759" width="7.6328125" style="140" customWidth="1"/>
    <col min="10760" max="10760" width="18.81640625" style="140" customWidth="1"/>
    <col min="10761" max="10761" width="32.453125" style="140" customWidth="1"/>
    <col min="10762" max="10762" width="12.6328125" style="140" customWidth="1"/>
    <col min="10763" max="10763" width="18.453125" style="140" customWidth="1"/>
    <col min="10764" max="10765" width="14.81640625" style="140" customWidth="1"/>
    <col min="10766" max="10766" width="15.453125" style="140" customWidth="1"/>
    <col min="10767" max="10767" width="15.6328125" style="140" customWidth="1"/>
    <col min="10768" max="10768" width="20.6328125" style="140" customWidth="1"/>
    <col min="10769" max="11011" width="7.6328125" style="140"/>
    <col min="11012" max="11014" width="0" style="140" hidden="1" customWidth="1"/>
    <col min="11015" max="11015" width="7.6328125" style="140" customWidth="1"/>
    <col min="11016" max="11016" width="18.81640625" style="140" customWidth="1"/>
    <col min="11017" max="11017" width="32.453125" style="140" customWidth="1"/>
    <col min="11018" max="11018" width="12.6328125" style="140" customWidth="1"/>
    <col min="11019" max="11019" width="18.453125" style="140" customWidth="1"/>
    <col min="11020" max="11021" width="14.81640625" style="140" customWidth="1"/>
    <col min="11022" max="11022" width="15.453125" style="140" customWidth="1"/>
    <col min="11023" max="11023" width="15.6328125" style="140" customWidth="1"/>
    <col min="11024" max="11024" width="20.6328125" style="140" customWidth="1"/>
    <col min="11025" max="11267" width="7.6328125" style="140"/>
    <col min="11268" max="11270" width="0" style="140" hidden="1" customWidth="1"/>
    <col min="11271" max="11271" width="7.6328125" style="140" customWidth="1"/>
    <col min="11272" max="11272" width="18.81640625" style="140" customWidth="1"/>
    <col min="11273" max="11273" width="32.453125" style="140" customWidth="1"/>
    <col min="11274" max="11274" width="12.6328125" style="140" customWidth="1"/>
    <col min="11275" max="11275" width="18.453125" style="140" customWidth="1"/>
    <col min="11276" max="11277" width="14.81640625" style="140" customWidth="1"/>
    <col min="11278" max="11278" width="15.453125" style="140" customWidth="1"/>
    <col min="11279" max="11279" width="15.6328125" style="140" customWidth="1"/>
    <col min="11280" max="11280" width="20.6328125" style="140" customWidth="1"/>
    <col min="11281" max="11523" width="7.6328125" style="140"/>
    <col min="11524" max="11526" width="0" style="140" hidden="1" customWidth="1"/>
    <col min="11527" max="11527" width="7.6328125" style="140" customWidth="1"/>
    <col min="11528" max="11528" width="18.81640625" style="140" customWidth="1"/>
    <col min="11529" max="11529" width="32.453125" style="140" customWidth="1"/>
    <col min="11530" max="11530" width="12.6328125" style="140" customWidth="1"/>
    <col min="11531" max="11531" width="18.453125" style="140" customWidth="1"/>
    <col min="11532" max="11533" width="14.81640625" style="140" customWidth="1"/>
    <col min="11534" max="11534" width="15.453125" style="140" customWidth="1"/>
    <col min="11535" max="11535" width="15.6328125" style="140" customWidth="1"/>
    <col min="11536" max="11536" width="20.6328125" style="140" customWidth="1"/>
    <col min="11537" max="11779" width="7.6328125" style="140"/>
    <col min="11780" max="11782" width="0" style="140" hidden="1" customWidth="1"/>
    <col min="11783" max="11783" width="7.6328125" style="140" customWidth="1"/>
    <col min="11784" max="11784" width="18.81640625" style="140" customWidth="1"/>
    <col min="11785" max="11785" width="32.453125" style="140" customWidth="1"/>
    <col min="11786" max="11786" width="12.6328125" style="140" customWidth="1"/>
    <col min="11787" max="11787" width="18.453125" style="140" customWidth="1"/>
    <col min="11788" max="11789" width="14.81640625" style="140" customWidth="1"/>
    <col min="11790" max="11790" width="15.453125" style="140" customWidth="1"/>
    <col min="11791" max="11791" width="15.6328125" style="140" customWidth="1"/>
    <col min="11792" max="11792" width="20.6328125" style="140" customWidth="1"/>
    <col min="11793" max="12035" width="7.6328125" style="140"/>
    <col min="12036" max="12038" width="0" style="140" hidden="1" customWidth="1"/>
    <col min="12039" max="12039" width="7.6328125" style="140" customWidth="1"/>
    <col min="12040" max="12040" width="18.81640625" style="140" customWidth="1"/>
    <col min="12041" max="12041" width="32.453125" style="140" customWidth="1"/>
    <col min="12042" max="12042" width="12.6328125" style="140" customWidth="1"/>
    <col min="12043" max="12043" width="18.453125" style="140" customWidth="1"/>
    <col min="12044" max="12045" width="14.81640625" style="140" customWidth="1"/>
    <col min="12046" max="12046" width="15.453125" style="140" customWidth="1"/>
    <col min="12047" max="12047" width="15.6328125" style="140" customWidth="1"/>
    <col min="12048" max="12048" width="20.6328125" style="140" customWidth="1"/>
    <col min="12049" max="12291" width="7.6328125" style="140"/>
    <col min="12292" max="12294" width="0" style="140" hidden="1" customWidth="1"/>
    <col min="12295" max="12295" width="7.6328125" style="140" customWidth="1"/>
    <col min="12296" max="12296" width="18.81640625" style="140" customWidth="1"/>
    <col min="12297" max="12297" width="32.453125" style="140" customWidth="1"/>
    <col min="12298" max="12298" width="12.6328125" style="140" customWidth="1"/>
    <col min="12299" max="12299" width="18.453125" style="140" customWidth="1"/>
    <col min="12300" max="12301" width="14.81640625" style="140" customWidth="1"/>
    <col min="12302" max="12302" width="15.453125" style="140" customWidth="1"/>
    <col min="12303" max="12303" width="15.6328125" style="140" customWidth="1"/>
    <col min="12304" max="12304" width="20.6328125" style="140" customWidth="1"/>
    <col min="12305" max="12547" width="7.6328125" style="140"/>
    <col min="12548" max="12550" width="0" style="140" hidden="1" customWidth="1"/>
    <col min="12551" max="12551" width="7.6328125" style="140" customWidth="1"/>
    <col min="12552" max="12552" width="18.81640625" style="140" customWidth="1"/>
    <col min="12553" max="12553" width="32.453125" style="140" customWidth="1"/>
    <col min="12554" max="12554" width="12.6328125" style="140" customWidth="1"/>
    <col min="12555" max="12555" width="18.453125" style="140" customWidth="1"/>
    <col min="12556" max="12557" width="14.81640625" style="140" customWidth="1"/>
    <col min="12558" max="12558" width="15.453125" style="140" customWidth="1"/>
    <col min="12559" max="12559" width="15.6328125" style="140" customWidth="1"/>
    <col min="12560" max="12560" width="20.6328125" style="140" customWidth="1"/>
    <col min="12561" max="12803" width="7.6328125" style="140"/>
    <col min="12804" max="12806" width="0" style="140" hidden="1" customWidth="1"/>
    <col min="12807" max="12807" width="7.6328125" style="140" customWidth="1"/>
    <col min="12808" max="12808" width="18.81640625" style="140" customWidth="1"/>
    <col min="12809" max="12809" width="32.453125" style="140" customWidth="1"/>
    <col min="12810" max="12810" width="12.6328125" style="140" customWidth="1"/>
    <col min="12811" max="12811" width="18.453125" style="140" customWidth="1"/>
    <col min="12812" max="12813" width="14.81640625" style="140" customWidth="1"/>
    <col min="12814" max="12814" width="15.453125" style="140" customWidth="1"/>
    <col min="12815" max="12815" width="15.6328125" style="140" customWidth="1"/>
    <col min="12816" max="12816" width="20.6328125" style="140" customWidth="1"/>
    <col min="12817" max="13059" width="7.6328125" style="140"/>
    <col min="13060" max="13062" width="0" style="140" hidden="1" customWidth="1"/>
    <col min="13063" max="13063" width="7.6328125" style="140" customWidth="1"/>
    <col min="13064" max="13064" width="18.81640625" style="140" customWidth="1"/>
    <col min="13065" max="13065" width="32.453125" style="140" customWidth="1"/>
    <col min="13066" max="13066" width="12.6328125" style="140" customWidth="1"/>
    <col min="13067" max="13067" width="18.453125" style="140" customWidth="1"/>
    <col min="13068" max="13069" width="14.81640625" style="140" customWidth="1"/>
    <col min="13070" max="13070" width="15.453125" style="140" customWidth="1"/>
    <col min="13071" max="13071" width="15.6328125" style="140" customWidth="1"/>
    <col min="13072" max="13072" width="20.6328125" style="140" customWidth="1"/>
    <col min="13073" max="13315" width="7.6328125" style="140"/>
    <col min="13316" max="13318" width="0" style="140" hidden="1" customWidth="1"/>
    <col min="13319" max="13319" width="7.6328125" style="140" customWidth="1"/>
    <col min="13320" max="13320" width="18.81640625" style="140" customWidth="1"/>
    <col min="13321" max="13321" width="32.453125" style="140" customWidth="1"/>
    <col min="13322" max="13322" width="12.6328125" style="140" customWidth="1"/>
    <col min="13323" max="13323" width="18.453125" style="140" customWidth="1"/>
    <col min="13324" max="13325" width="14.81640625" style="140" customWidth="1"/>
    <col min="13326" max="13326" width="15.453125" style="140" customWidth="1"/>
    <col min="13327" max="13327" width="15.6328125" style="140" customWidth="1"/>
    <col min="13328" max="13328" width="20.6328125" style="140" customWidth="1"/>
    <col min="13329" max="13571" width="7.6328125" style="140"/>
    <col min="13572" max="13574" width="0" style="140" hidden="1" customWidth="1"/>
    <col min="13575" max="13575" width="7.6328125" style="140" customWidth="1"/>
    <col min="13576" max="13576" width="18.81640625" style="140" customWidth="1"/>
    <col min="13577" max="13577" width="32.453125" style="140" customWidth="1"/>
    <col min="13578" max="13578" width="12.6328125" style="140" customWidth="1"/>
    <col min="13579" max="13579" width="18.453125" style="140" customWidth="1"/>
    <col min="13580" max="13581" width="14.81640625" style="140" customWidth="1"/>
    <col min="13582" max="13582" width="15.453125" style="140" customWidth="1"/>
    <col min="13583" max="13583" width="15.6328125" style="140" customWidth="1"/>
    <col min="13584" max="13584" width="20.6328125" style="140" customWidth="1"/>
    <col min="13585" max="13827" width="7.6328125" style="140"/>
    <col min="13828" max="13830" width="0" style="140" hidden="1" customWidth="1"/>
    <col min="13831" max="13831" width="7.6328125" style="140" customWidth="1"/>
    <col min="13832" max="13832" width="18.81640625" style="140" customWidth="1"/>
    <col min="13833" max="13833" width="32.453125" style="140" customWidth="1"/>
    <col min="13834" max="13834" width="12.6328125" style="140" customWidth="1"/>
    <col min="13835" max="13835" width="18.453125" style="140" customWidth="1"/>
    <col min="13836" max="13837" width="14.81640625" style="140" customWidth="1"/>
    <col min="13838" max="13838" width="15.453125" style="140" customWidth="1"/>
    <col min="13839" max="13839" width="15.6328125" style="140" customWidth="1"/>
    <col min="13840" max="13840" width="20.6328125" style="140" customWidth="1"/>
    <col min="13841" max="14083" width="7.6328125" style="140"/>
    <col min="14084" max="14086" width="0" style="140" hidden="1" customWidth="1"/>
    <col min="14087" max="14087" width="7.6328125" style="140" customWidth="1"/>
    <col min="14088" max="14088" width="18.81640625" style="140" customWidth="1"/>
    <col min="14089" max="14089" width="32.453125" style="140" customWidth="1"/>
    <col min="14090" max="14090" width="12.6328125" style="140" customWidth="1"/>
    <col min="14091" max="14091" width="18.453125" style="140" customWidth="1"/>
    <col min="14092" max="14093" width="14.81640625" style="140" customWidth="1"/>
    <col min="14094" max="14094" width="15.453125" style="140" customWidth="1"/>
    <col min="14095" max="14095" width="15.6328125" style="140" customWidth="1"/>
    <col min="14096" max="14096" width="20.6328125" style="140" customWidth="1"/>
    <col min="14097" max="14339" width="7.6328125" style="140"/>
    <col min="14340" max="14342" width="0" style="140" hidden="1" customWidth="1"/>
    <col min="14343" max="14343" width="7.6328125" style="140" customWidth="1"/>
    <col min="14344" max="14344" width="18.81640625" style="140" customWidth="1"/>
    <col min="14345" max="14345" width="32.453125" style="140" customWidth="1"/>
    <col min="14346" max="14346" width="12.6328125" style="140" customWidth="1"/>
    <col min="14347" max="14347" width="18.453125" style="140" customWidth="1"/>
    <col min="14348" max="14349" width="14.81640625" style="140" customWidth="1"/>
    <col min="14350" max="14350" width="15.453125" style="140" customWidth="1"/>
    <col min="14351" max="14351" width="15.6328125" style="140" customWidth="1"/>
    <col min="14352" max="14352" width="20.6328125" style="140" customWidth="1"/>
    <col min="14353" max="14595" width="7.6328125" style="140"/>
    <col min="14596" max="14598" width="0" style="140" hidden="1" customWidth="1"/>
    <col min="14599" max="14599" width="7.6328125" style="140" customWidth="1"/>
    <col min="14600" max="14600" width="18.81640625" style="140" customWidth="1"/>
    <col min="14601" max="14601" width="32.453125" style="140" customWidth="1"/>
    <col min="14602" max="14602" width="12.6328125" style="140" customWidth="1"/>
    <col min="14603" max="14603" width="18.453125" style="140" customWidth="1"/>
    <col min="14604" max="14605" width="14.81640625" style="140" customWidth="1"/>
    <col min="14606" max="14606" width="15.453125" style="140" customWidth="1"/>
    <col min="14607" max="14607" width="15.6328125" style="140" customWidth="1"/>
    <col min="14608" max="14608" width="20.6328125" style="140" customWidth="1"/>
    <col min="14609" max="14851" width="7.6328125" style="140"/>
    <col min="14852" max="14854" width="0" style="140" hidden="1" customWidth="1"/>
    <col min="14855" max="14855" width="7.6328125" style="140" customWidth="1"/>
    <col min="14856" max="14856" width="18.81640625" style="140" customWidth="1"/>
    <col min="14857" max="14857" width="32.453125" style="140" customWidth="1"/>
    <col min="14858" max="14858" width="12.6328125" style="140" customWidth="1"/>
    <col min="14859" max="14859" width="18.453125" style="140" customWidth="1"/>
    <col min="14860" max="14861" width="14.81640625" style="140" customWidth="1"/>
    <col min="14862" max="14862" width="15.453125" style="140" customWidth="1"/>
    <col min="14863" max="14863" width="15.6328125" style="140" customWidth="1"/>
    <col min="14864" max="14864" width="20.6328125" style="140" customWidth="1"/>
    <col min="14865" max="15107" width="7.6328125" style="140"/>
    <col min="15108" max="15110" width="0" style="140" hidden="1" customWidth="1"/>
    <col min="15111" max="15111" width="7.6328125" style="140" customWidth="1"/>
    <col min="15112" max="15112" width="18.81640625" style="140" customWidth="1"/>
    <col min="15113" max="15113" width="32.453125" style="140" customWidth="1"/>
    <col min="15114" max="15114" width="12.6328125" style="140" customWidth="1"/>
    <col min="15115" max="15115" width="18.453125" style="140" customWidth="1"/>
    <col min="15116" max="15117" width="14.81640625" style="140" customWidth="1"/>
    <col min="15118" max="15118" width="15.453125" style="140" customWidth="1"/>
    <col min="15119" max="15119" width="15.6328125" style="140" customWidth="1"/>
    <col min="15120" max="15120" width="20.6328125" style="140" customWidth="1"/>
    <col min="15121" max="15363" width="7.6328125" style="140"/>
    <col min="15364" max="15366" width="0" style="140" hidden="1" customWidth="1"/>
    <col min="15367" max="15367" width="7.6328125" style="140" customWidth="1"/>
    <col min="15368" max="15368" width="18.81640625" style="140" customWidth="1"/>
    <col min="15369" max="15369" width="32.453125" style="140" customWidth="1"/>
    <col min="15370" max="15370" width="12.6328125" style="140" customWidth="1"/>
    <col min="15371" max="15371" width="18.453125" style="140" customWidth="1"/>
    <col min="15372" max="15373" width="14.81640625" style="140" customWidth="1"/>
    <col min="15374" max="15374" width="15.453125" style="140" customWidth="1"/>
    <col min="15375" max="15375" width="15.6328125" style="140" customWidth="1"/>
    <col min="15376" max="15376" width="20.6328125" style="140" customWidth="1"/>
    <col min="15377" max="15619" width="7.6328125" style="140"/>
    <col min="15620" max="15622" width="0" style="140" hidden="1" customWidth="1"/>
    <col min="15623" max="15623" width="7.6328125" style="140" customWidth="1"/>
    <col min="15624" max="15624" width="18.81640625" style="140" customWidth="1"/>
    <col min="15625" max="15625" width="32.453125" style="140" customWidth="1"/>
    <col min="15626" max="15626" width="12.6328125" style="140" customWidth="1"/>
    <col min="15627" max="15627" width="18.453125" style="140" customWidth="1"/>
    <col min="15628" max="15629" width="14.81640625" style="140" customWidth="1"/>
    <col min="15630" max="15630" width="15.453125" style="140" customWidth="1"/>
    <col min="15631" max="15631" width="15.6328125" style="140" customWidth="1"/>
    <col min="15632" max="15632" width="20.6328125" style="140" customWidth="1"/>
    <col min="15633" max="15875" width="7.6328125" style="140"/>
    <col min="15876" max="15878" width="0" style="140" hidden="1" customWidth="1"/>
    <col min="15879" max="15879" width="7.6328125" style="140" customWidth="1"/>
    <col min="15880" max="15880" width="18.81640625" style="140" customWidth="1"/>
    <col min="15881" max="15881" width="32.453125" style="140" customWidth="1"/>
    <col min="15882" max="15882" width="12.6328125" style="140" customWidth="1"/>
    <col min="15883" max="15883" width="18.453125" style="140" customWidth="1"/>
    <col min="15884" max="15885" width="14.81640625" style="140" customWidth="1"/>
    <col min="15886" max="15886" width="15.453125" style="140" customWidth="1"/>
    <col min="15887" max="15887" width="15.6328125" style="140" customWidth="1"/>
    <col min="15888" max="15888" width="20.6328125" style="140" customWidth="1"/>
    <col min="15889" max="16131" width="7.6328125" style="140"/>
    <col min="16132" max="16134" width="0" style="140" hidden="1" customWidth="1"/>
    <col min="16135" max="16135" width="7.6328125" style="140" customWidth="1"/>
    <col min="16136" max="16136" width="18.81640625" style="140" customWidth="1"/>
    <col min="16137" max="16137" width="32.453125" style="140" customWidth="1"/>
    <col min="16138" max="16138" width="12.6328125" style="140" customWidth="1"/>
    <col min="16139" max="16139" width="18.453125" style="140" customWidth="1"/>
    <col min="16140" max="16141" width="14.81640625" style="140" customWidth="1"/>
    <col min="16142" max="16142" width="15.453125" style="140" customWidth="1"/>
    <col min="16143" max="16143" width="15.6328125" style="140" customWidth="1"/>
    <col min="16144" max="16144" width="20.6328125" style="140" customWidth="1"/>
    <col min="16145" max="16384" width="7.6328125" style="140"/>
  </cols>
  <sheetData>
    <row r="1" spans="1:34" hidden="1">
      <c r="Q1" s="141" t="s">
        <v>73</v>
      </c>
    </row>
    <row r="2" spans="1:34" ht="10.5" hidden="1" customHeight="1"/>
    <row r="3" spans="1:34" hidden="1">
      <c r="D3" s="142"/>
      <c r="E3" s="142"/>
      <c r="H3" s="1340"/>
      <c r="I3" s="1340"/>
      <c r="J3" s="1340"/>
      <c r="K3" s="1340"/>
      <c r="L3" s="1340"/>
      <c r="M3" s="1340"/>
      <c r="N3" s="1340"/>
      <c r="O3" s="1340"/>
      <c r="P3" s="1340"/>
      <c r="Q3" s="1340"/>
    </row>
    <row r="4" spans="1:34" hidden="1">
      <c r="D4" s="143"/>
      <c r="E4" s="143"/>
      <c r="H4" s="1341"/>
      <c r="I4" s="1341"/>
      <c r="J4" s="1341"/>
      <c r="K4" s="1341"/>
      <c r="L4" s="1341"/>
      <c r="M4" s="1341"/>
      <c r="N4" s="1341"/>
      <c r="O4" s="1341"/>
      <c r="P4" s="1341"/>
      <c r="Q4" s="1341"/>
    </row>
    <row r="5" spans="1:34" hidden="1"/>
    <row r="6" spans="1:34" ht="24.6">
      <c r="D6" s="1342" t="s">
        <v>775</v>
      </c>
      <c r="E6" s="1342"/>
      <c r="F6" s="1342"/>
      <c r="G6" s="1342"/>
      <c r="H6" s="1342"/>
      <c r="I6" s="1342"/>
      <c r="J6" s="1342"/>
      <c r="K6" s="1342"/>
      <c r="L6" s="1342"/>
      <c r="M6" s="1342"/>
      <c r="N6" s="1342"/>
      <c r="O6" s="1342"/>
      <c r="P6" s="1342"/>
      <c r="Q6" s="1342"/>
    </row>
    <row r="7" spans="1:34" ht="30.9" customHeight="1">
      <c r="F7" s="144"/>
      <c r="G7" s="145" t="s">
        <v>74</v>
      </c>
      <c r="H7" s="715" t="str">
        <f>'LSX GỖ'!I7</f>
        <v>39/2026/KT-GPL</v>
      </c>
      <c r="I7" s="530"/>
      <c r="J7" s="529"/>
      <c r="K7" s="528" t="s">
        <v>146</v>
      </c>
      <c r="L7" s="716" t="str">
        <f>'LSX GỖ'!$P$7</f>
        <v>28-26/KT-GPL</v>
      </c>
      <c r="M7" s="716"/>
      <c r="N7" s="716"/>
      <c r="O7" s="716"/>
      <c r="P7" s="716"/>
      <c r="Q7" s="144"/>
    </row>
    <row r="8" spans="1:34" ht="23.25" customHeight="1">
      <c r="H8" s="530"/>
      <c r="I8" s="530"/>
      <c r="J8" s="530"/>
      <c r="K8" s="528" t="s">
        <v>145</v>
      </c>
      <c r="L8" s="716" t="str">
        <f>'LSX GỖ'!P8</f>
        <v>SCBW04137696BFM-1</v>
      </c>
      <c r="M8" s="716"/>
      <c r="N8" s="716"/>
      <c r="O8" s="716"/>
      <c r="P8" s="716"/>
    </row>
    <row r="9" spans="1:34" s="146" customFormat="1" ht="26.25" customHeight="1">
      <c r="D9" s="147" t="s">
        <v>134</v>
      </c>
      <c r="E9" s="148"/>
      <c r="F9" s="149"/>
      <c r="G9" s="224" t="s">
        <v>138</v>
      </c>
      <c r="H9" s="1343">
        <v>45674</v>
      </c>
      <c r="I9" s="1343"/>
      <c r="J9" s="531"/>
      <c r="K9" s="712" t="s">
        <v>147</v>
      </c>
      <c r="L9" s="532" t="str">
        <f>'LSX GỖ'!$M$9</f>
        <v>GPL</v>
      </c>
      <c r="M9" s="532"/>
      <c r="N9" s="532"/>
      <c r="O9" s="532"/>
      <c r="P9" s="532"/>
      <c r="Q9" s="154"/>
      <c r="T9" s="150" t="s">
        <v>77</v>
      </c>
      <c r="X9" s="319"/>
      <c r="Y9" s="319"/>
      <c r="Z9" s="319"/>
    </row>
    <row r="10" spans="1:34" s="146" customFormat="1" ht="26.25" customHeight="1">
      <c r="D10" s="151" t="s">
        <v>78</v>
      </c>
      <c r="E10" s="152"/>
      <c r="F10" s="153"/>
      <c r="G10" s="225" t="s">
        <v>144</v>
      </c>
      <c r="H10" s="705" t="s">
        <v>708</v>
      </c>
      <c r="I10" s="717"/>
      <c r="J10" s="532"/>
      <c r="K10" s="532"/>
      <c r="L10" s="532"/>
      <c r="M10" s="532"/>
      <c r="N10" s="532"/>
      <c r="O10" s="532"/>
      <c r="P10" s="532"/>
      <c r="Q10" s="154"/>
      <c r="X10" s="319"/>
      <c r="Y10" s="319"/>
      <c r="Z10" s="319"/>
    </row>
    <row r="11" spans="1:34" s="146" customFormat="1" ht="30" customHeight="1">
      <c r="D11" s="152"/>
      <c r="E11" s="249" t="s">
        <v>135</v>
      </c>
      <c r="F11" s="792" t="s">
        <v>136</v>
      </c>
      <c r="G11" s="152"/>
      <c r="H11" s="718"/>
      <c r="I11" s="532"/>
      <c r="J11" s="532"/>
      <c r="K11" s="532"/>
      <c r="L11" s="531"/>
      <c r="M11" s="531"/>
      <c r="N11" s="531"/>
      <c r="O11" s="531"/>
      <c r="P11" s="531"/>
      <c r="Q11" s="149"/>
      <c r="X11" s="319"/>
      <c r="Y11" s="319"/>
      <c r="Z11" s="319"/>
    </row>
    <row r="12" spans="1:34" ht="60" customHeight="1">
      <c r="D12" s="1338" t="s">
        <v>82</v>
      </c>
      <c r="E12" s="1338" t="s">
        <v>84</v>
      </c>
      <c r="F12" s="1338" t="s">
        <v>83</v>
      </c>
      <c r="G12" s="1338" t="s">
        <v>85</v>
      </c>
      <c r="H12" s="1331" t="s">
        <v>86</v>
      </c>
      <c r="I12" s="1331" t="s">
        <v>129</v>
      </c>
      <c r="J12" s="1331" t="s">
        <v>130</v>
      </c>
      <c r="K12" s="533" t="s">
        <v>89</v>
      </c>
      <c r="L12" s="533" t="s">
        <v>89</v>
      </c>
      <c r="M12" s="533" t="s">
        <v>89</v>
      </c>
      <c r="N12" s="533" t="s">
        <v>89</v>
      </c>
      <c r="O12" s="533" t="s">
        <v>89</v>
      </c>
      <c r="P12" s="533" t="s">
        <v>89</v>
      </c>
      <c r="Q12" s="1338" t="s">
        <v>131</v>
      </c>
      <c r="R12" s="1338" t="s">
        <v>716</v>
      </c>
      <c r="S12" s="1338" t="s">
        <v>716</v>
      </c>
      <c r="T12" s="1338" t="s">
        <v>716</v>
      </c>
      <c r="U12" s="1338" t="s">
        <v>717</v>
      </c>
    </row>
    <row r="13" spans="1:34" ht="27" customHeight="1">
      <c r="D13" s="1339"/>
      <c r="E13" s="1339"/>
      <c r="F13" s="1339"/>
      <c r="G13" s="1339"/>
      <c r="H13" s="1332"/>
      <c r="I13" s="1332"/>
      <c r="J13" s="1332"/>
      <c r="K13" s="903">
        <v>45209</v>
      </c>
      <c r="L13" s="903">
        <v>45240</v>
      </c>
      <c r="M13" s="903">
        <v>45270</v>
      </c>
      <c r="N13" s="903">
        <v>45301</v>
      </c>
      <c r="O13" s="903">
        <v>45332</v>
      </c>
      <c r="P13" s="903">
        <v>45361</v>
      </c>
      <c r="Q13" s="1339"/>
      <c r="R13" s="1339"/>
      <c r="S13" s="1339"/>
      <c r="T13" s="1339"/>
      <c r="U13" s="1339"/>
    </row>
    <row r="14" spans="1:34" s="216" customFormat="1" ht="54.75" customHeight="1">
      <c r="A14" s="210" t="s">
        <v>91</v>
      </c>
      <c r="B14" s="211"/>
      <c r="C14" s="211"/>
      <c r="D14" s="284">
        <v>1</v>
      </c>
      <c r="E14" s="782" t="str">
        <f>CONCATENATE('1A'!$G$6," (W",'1A'!$H$10,"x","L",'1A'!$G$10,"x","H",'1A'!$I$10,")")</f>
        <v>Ghế Hà Nội 1 chỗ (W61xL59xH77)</v>
      </c>
      <c r="F14" s="689" t="str">
        <f>'1A'!$G$7</f>
        <v>S008-12V1</v>
      </c>
      <c r="G14" s="285" t="s">
        <v>128</v>
      </c>
      <c r="H14" s="286">
        <f>'1A'!$R$8</f>
        <v>1784</v>
      </c>
      <c r="I14" s="287">
        <f>'1A'!$K$168</f>
        <v>0</v>
      </c>
      <c r="J14" s="964">
        <f>I14*H14</f>
        <v>0</v>
      </c>
      <c r="K14" s="243"/>
      <c r="L14" s="690"/>
      <c r="M14" s="690"/>
      <c r="N14" s="690"/>
      <c r="O14" s="690"/>
      <c r="P14" s="690"/>
      <c r="Q14" s="692" t="s">
        <v>768</v>
      </c>
      <c r="V14" s="140"/>
      <c r="W14" s="319"/>
      <c r="X14" s="199" t="s">
        <v>49</v>
      </c>
      <c r="Y14" s="199" t="s">
        <v>267</v>
      </c>
      <c r="Z14" s="325" t="s">
        <v>0</v>
      </c>
      <c r="AA14" s="326" t="s">
        <v>1</v>
      </c>
      <c r="AB14" s="326" t="s">
        <v>2</v>
      </c>
      <c r="AC14" s="326" t="s">
        <v>3</v>
      </c>
      <c r="AD14" s="326" t="s">
        <v>50</v>
      </c>
      <c r="AE14" s="326" t="s">
        <v>42</v>
      </c>
      <c r="AF14" s="326" t="s">
        <v>51</v>
      </c>
      <c r="AG14" s="326" t="s">
        <v>52</v>
      </c>
      <c r="AH14" s="326" t="s">
        <v>53</v>
      </c>
    </row>
    <row r="15" spans="1:34" s="220" customFormat="1" ht="54.75" customHeight="1">
      <c r="A15" s="210" t="s">
        <v>92</v>
      </c>
      <c r="B15" s="210"/>
      <c r="C15" s="210"/>
      <c r="D15" s="783">
        <v>2</v>
      </c>
      <c r="E15" s="714" t="str">
        <f>CONCATENATE('2A'!$G$6," (W",'2A'!$H$10,"x","L",'2A'!$G$10,"x","H",'2A'!$I$10,")")</f>
        <v>Ghế Hà Nội 2 chỗ (W127,5xL59xH77)</v>
      </c>
      <c r="F15" s="689" t="str">
        <f>'2A'!$G$7</f>
        <v>S008-22V1</v>
      </c>
      <c r="G15" s="241" t="s">
        <v>128</v>
      </c>
      <c r="H15" s="289">
        <f>'2A'!$R$8</f>
        <v>892</v>
      </c>
      <c r="I15" s="290">
        <f>'2A'!$K$168</f>
        <v>0</v>
      </c>
      <c r="J15" s="965">
        <f t="shared" ref="J15:J27" si="0">I15*H15</f>
        <v>0</v>
      </c>
      <c r="K15" s="243"/>
      <c r="L15" s="690"/>
      <c r="M15" s="690"/>
      <c r="N15" s="690"/>
      <c r="O15" s="690"/>
      <c r="P15" s="690"/>
      <c r="Q15" s="692" t="s">
        <v>769</v>
      </c>
      <c r="V15" s="140"/>
      <c r="X15" s="320">
        <v>1</v>
      </c>
      <c r="Y15" s="322" t="s">
        <v>268</v>
      </c>
      <c r="Z15" s="327">
        <v>1</v>
      </c>
      <c r="AA15" s="327">
        <v>14</v>
      </c>
      <c r="AB15" s="327">
        <v>14</v>
      </c>
      <c r="AC15" s="327">
        <v>6000</v>
      </c>
      <c r="AD15" s="327">
        <v>0.55000000000000004</v>
      </c>
      <c r="AE15" s="328" t="s">
        <v>43</v>
      </c>
      <c r="AF15" s="329">
        <f>IF(AE15="sắt đen",7850,IF(AE15="sắt trắng",7850,IF(AE15="sắt kẽm",7900,IF(AE15="nhôm",2500,""))))</f>
        <v>7850</v>
      </c>
      <c r="AG15" s="328" t="s">
        <v>157</v>
      </c>
      <c r="AH15" s="328">
        <f>IF(OR(AG15="hộp",AG15="vuông"),(AA15+(AB15-AD15))*2*AC15*AD15*AF15*Z15/10^9,IF(AG15="la dẹt",(AA15+(AB15-$G15))*AC15*AD15*AF15*Z15/10^9,IF(AG15="ống",3.14*AA15*AC15*AD15*AF15*Z15/10^9,IF(AG15="tròn đặc",3.14*AA15/2*AC15/2*AD15*AF15*Z15/10^9,IF(AG15="V",(AA15+AB15)*AC15*AF15*Z15/10^9)))))</f>
        <v>1.1387837999999999</v>
      </c>
    </row>
    <row r="16" spans="1:34" s="216" customFormat="1" ht="54.75" customHeight="1">
      <c r="A16" s="210" t="s">
        <v>93</v>
      </c>
      <c r="B16" s="211"/>
      <c r="C16" s="211"/>
      <c r="D16" s="783">
        <v>3</v>
      </c>
      <c r="E16" s="714" t="str">
        <f>CONCATENATE('3A'!$G$6," (W",'3A'!$H$10,"x","L",'3A'!$G$10,"x","H",'3A'!$I$10,")")</f>
        <v>Bàn caffe Hà Nội  (W50xL100xH47)</v>
      </c>
      <c r="F16" s="689" t="str">
        <f>'3A'!$G$7</f>
        <v>T034-21V0</v>
      </c>
      <c r="G16" s="241" t="s">
        <v>128</v>
      </c>
      <c r="H16" s="289">
        <f>'3A'!$R$8</f>
        <v>892</v>
      </c>
      <c r="I16" s="290">
        <f>'3A'!$K$168</f>
        <v>0</v>
      </c>
      <c r="J16" s="965">
        <f t="shared" si="0"/>
        <v>0</v>
      </c>
      <c r="K16" s="243"/>
      <c r="L16" s="243"/>
      <c r="M16" s="690"/>
      <c r="N16" s="690"/>
      <c r="O16" s="690"/>
      <c r="P16" s="690"/>
      <c r="Q16" s="692" t="s">
        <v>772</v>
      </c>
      <c r="V16" s="140"/>
      <c r="X16" s="321">
        <v>2</v>
      </c>
      <c r="Y16" s="322" t="s">
        <v>766</v>
      </c>
      <c r="Z16" s="288">
        <v>1</v>
      </c>
      <c r="AA16" s="288">
        <v>12.7</v>
      </c>
      <c r="AB16" s="288">
        <v>12.7</v>
      </c>
      <c r="AC16" s="288">
        <v>6000</v>
      </c>
      <c r="AD16" s="288">
        <v>0.6</v>
      </c>
      <c r="AE16" s="330" t="s">
        <v>43</v>
      </c>
      <c r="AF16" s="331">
        <f>IF(AE16="sắt đen",7850,IF(AE16="sắt trắng",7850,IF(AE16="sắt kẽm",7900,IF(AE16="nhôm",2500,""))))</f>
        <v>7850</v>
      </c>
      <c r="AG16" s="330" t="s">
        <v>157</v>
      </c>
      <c r="AH16" s="330">
        <f t="shared" ref="AH16:AH81" si="1">IF(OR(AG16="hộp",AG16="vuông"),(AA16+(AB16-AD16))*2*AC16*AD16*AF16*Z16/10^9,IF(AG16="la dẹt",(AA16+(AB16-$G16))*AC16*AD16*AF16*Z16/10^9,IF(AG16="ống",3.14*AA16*AC16*AD16*AF16*Z16/10^9,IF(AG16="tròn đặc",3.14*AA16/2*AC16/2*AD16*AF16*Z16/10^9,IF(AG16="V",(AA16+AB16)*AC16*AF16*Z16/10^9)))))</f>
        <v>1.12695228</v>
      </c>
    </row>
    <row r="17" spans="1:34" s="216" customFormat="1" ht="54.75" customHeight="1">
      <c r="A17" s="210" t="s">
        <v>94</v>
      </c>
      <c r="B17" s="211"/>
      <c r="C17" s="211"/>
      <c r="D17" s="783">
        <v>4</v>
      </c>
      <c r="E17" s="714" t="str">
        <f>CONCATENATE('4A'!$G$6," (W",'4A'!$H$10,"x","L",'4A'!$G$10,"x","H",'4A'!$I$10,")")</f>
        <v xml:space="preserve"> (WxLxH)</v>
      </c>
      <c r="F17" s="689">
        <f>'4A'!$G$7</f>
        <v>0</v>
      </c>
      <c r="G17" s="241" t="s">
        <v>128</v>
      </c>
      <c r="H17" s="289">
        <f>'4A'!$R$8</f>
        <v>0</v>
      </c>
      <c r="I17" s="290">
        <f>'4A'!$K$168</f>
        <v>0</v>
      </c>
      <c r="J17" s="965">
        <f t="shared" si="0"/>
        <v>0</v>
      </c>
      <c r="K17" s="243"/>
      <c r="L17" s="243"/>
      <c r="M17" s="690"/>
      <c r="N17" s="690"/>
      <c r="O17" s="690"/>
      <c r="P17" s="690"/>
      <c r="Q17" s="692" t="s">
        <v>773</v>
      </c>
      <c r="V17" s="140"/>
      <c r="X17" s="321">
        <v>3</v>
      </c>
      <c r="Y17" s="322" t="s">
        <v>729</v>
      </c>
      <c r="Z17" s="288">
        <v>1</v>
      </c>
      <c r="AA17" s="288">
        <v>14</v>
      </c>
      <c r="AB17" s="288">
        <v>14</v>
      </c>
      <c r="AC17" s="288">
        <v>6000</v>
      </c>
      <c r="AD17" s="288">
        <v>0.7</v>
      </c>
      <c r="AE17" s="330" t="s">
        <v>43</v>
      </c>
      <c r="AF17" s="331">
        <f t="shared" ref="AF17:AF81" si="2">IF(AE17="sắt đen",7850,IF(AE17="sắt trắng",7850,IF(AE17="sắt kẽm",7900,IF(AE17="nhôm",2500,""))))</f>
        <v>7850</v>
      </c>
      <c r="AG17" s="330" t="s">
        <v>157</v>
      </c>
      <c r="AH17" s="330">
        <f t="shared" si="1"/>
        <v>1.4493612</v>
      </c>
    </row>
    <row r="18" spans="1:34" s="216" customFormat="1" ht="54.75" customHeight="1">
      <c r="A18" s="211"/>
      <c r="B18" s="211"/>
      <c r="C18" s="211"/>
      <c r="D18" s="783">
        <v>5</v>
      </c>
      <c r="E18" s="714" t="str">
        <f>CONCATENATE('5A'!$G$6," (W",'5A'!$H$10,"x","L",'5A'!$G$10,"x","H",'5A'!$I$10,")")</f>
        <v xml:space="preserve"> (WxLxH)</v>
      </c>
      <c r="F18" s="689">
        <f>'5A'!$G$7</f>
        <v>0</v>
      </c>
      <c r="G18" s="241" t="s">
        <v>128</v>
      </c>
      <c r="H18" s="289">
        <f>'5A'!$R$8</f>
        <v>0</v>
      </c>
      <c r="I18" s="290">
        <f>'5A'!$K$168</f>
        <v>0</v>
      </c>
      <c r="J18" s="965">
        <f t="shared" si="0"/>
        <v>0</v>
      </c>
      <c r="K18" s="243"/>
      <c r="L18" s="243"/>
      <c r="M18" s="690"/>
      <c r="N18" s="690"/>
      <c r="O18" s="690"/>
      <c r="P18" s="690"/>
      <c r="Q18" s="692" t="s">
        <v>771</v>
      </c>
      <c r="V18" s="140"/>
      <c r="X18" s="321">
        <v>4</v>
      </c>
      <c r="Y18" s="322" t="s">
        <v>269</v>
      </c>
      <c r="Z18" s="288">
        <v>1</v>
      </c>
      <c r="AA18" s="288">
        <v>14</v>
      </c>
      <c r="AB18" s="288">
        <v>14</v>
      </c>
      <c r="AC18" s="288">
        <v>6000</v>
      </c>
      <c r="AD18" s="288">
        <v>0.8</v>
      </c>
      <c r="AE18" s="330" t="s">
        <v>43</v>
      </c>
      <c r="AF18" s="331">
        <f t="shared" si="2"/>
        <v>7850</v>
      </c>
      <c r="AG18" s="330" t="s">
        <v>157</v>
      </c>
      <c r="AH18" s="330">
        <f t="shared" si="1"/>
        <v>1.6564128</v>
      </c>
    </row>
    <row r="19" spans="1:34" s="216" customFormat="1" ht="54.75" customHeight="1">
      <c r="A19" s="210" t="s">
        <v>95</v>
      </c>
      <c r="B19" s="211"/>
      <c r="C19" s="211"/>
      <c r="D19" s="783">
        <v>6</v>
      </c>
      <c r="E19" s="714" t="str">
        <f>CONCATENATE('6A'!$G$6,"(W",'6A'!$H$10,"x","L",'6A'!$G$10,"x","H",'6A'!$I$10,")")</f>
        <v>(WxLxH)</v>
      </c>
      <c r="F19" s="689">
        <f>'6A'!$G$7</f>
        <v>0</v>
      </c>
      <c r="G19" s="241" t="s">
        <v>128</v>
      </c>
      <c r="H19" s="289">
        <f>'6A'!$R$8</f>
        <v>0</v>
      </c>
      <c r="I19" s="290">
        <f>'6A'!$K$168</f>
        <v>0</v>
      </c>
      <c r="J19" s="965">
        <f t="shared" si="0"/>
        <v>0</v>
      </c>
      <c r="K19" s="243"/>
      <c r="L19" s="690"/>
      <c r="M19" s="690"/>
      <c r="N19" s="690"/>
      <c r="O19" s="690"/>
      <c r="P19" s="690"/>
      <c r="Q19" s="692" t="s">
        <v>771</v>
      </c>
      <c r="V19" s="140"/>
      <c r="X19" s="321">
        <v>5</v>
      </c>
      <c r="Y19" s="242" t="s">
        <v>270</v>
      </c>
      <c r="Z19" s="288">
        <v>1</v>
      </c>
      <c r="AA19" s="288">
        <v>16</v>
      </c>
      <c r="AB19" s="288">
        <v>16</v>
      </c>
      <c r="AC19" s="288">
        <v>6000</v>
      </c>
      <c r="AD19" s="288">
        <v>0.55000000000000004</v>
      </c>
      <c r="AE19" s="330" t="s">
        <v>43</v>
      </c>
      <c r="AF19" s="331">
        <f t="shared" si="2"/>
        <v>7850</v>
      </c>
      <c r="AG19" s="330" t="s">
        <v>157</v>
      </c>
      <c r="AH19" s="330">
        <f t="shared" si="1"/>
        <v>1.3014672</v>
      </c>
    </row>
    <row r="20" spans="1:34" s="216" customFormat="1" ht="54.75" customHeight="1">
      <c r="A20" s="210" t="s">
        <v>96</v>
      </c>
      <c r="B20" s="211"/>
      <c r="C20" s="211"/>
      <c r="D20" s="783">
        <v>7</v>
      </c>
      <c r="E20" s="714" t="str">
        <f>CONCATENATE('7A'!$G$6,"(W",'7A'!$H$10,"x","L",'7A'!$G$10,"x","H",'7A'!$I$10,")")</f>
        <v>(WxLxH)</v>
      </c>
      <c r="F20" s="689">
        <f>'7A'!$G$7</f>
        <v>0</v>
      </c>
      <c r="G20" s="241" t="s">
        <v>128</v>
      </c>
      <c r="H20" s="289">
        <f>'7A'!$R$8</f>
        <v>0</v>
      </c>
      <c r="I20" s="290">
        <f>'7A'!$K$168</f>
        <v>0</v>
      </c>
      <c r="J20" s="965">
        <f t="shared" si="0"/>
        <v>0</v>
      </c>
      <c r="K20" s="243"/>
      <c r="L20" s="243"/>
      <c r="M20" s="690"/>
      <c r="N20" s="690"/>
      <c r="O20" s="690"/>
      <c r="P20" s="690"/>
      <c r="Q20" s="692" t="s">
        <v>771</v>
      </c>
      <c r="V20" s="140"/>
      <c r="X20" s="321">
        <v>6</v>
      </c>
      <c r="Y20" s="242" t="s">
        <v>271</v>
      </c>
      <c r="Z20" s="288">
        <v>1</v>
      </c>
      <c r="AA20" s="288">
        <v>16</v>
      </c>
      <c r="AB20" s="288">
        <v>16</v>
      </c>
      <c r="AC20" s="288">
        <v>6000</v>
      </c>
      <c r="AD20" s="288">
        <v>0.6</v>
      </c>
      <c r="AE20" s="330" t="s">
        <v>43</v>
      </c>
      <c r="AF20" s="331">
        <f t="shared" si="2"/>
        <v>7850</v>
      </c>
      <c r="AG20" s="330" t="s">
        <v>157</v>
      </c>
      <c r="AH20" s="330">
        <f t="shared" si="1"/>
        <v>1.4197823999999999</v>
      </c>
    </row>
    <row r="21" spans="1:34" s="216" customFormat="1" ht="54.75" customHeight="1">
      <c r="A21" s="210" t="s">
        <v>97</v>
      </c>
      <c r="D21" s="783">
        <v>8</v>
      </c>
      <c r="E21" s="714" t="str">
        <f>CONCATENATE('8A'!$G$6," (W",'8A'!$H$10,"x","L",'8A'!$G$10,"x","H",'8A'!$I$10,")")</f>
        <v xml:space="preserve"> (WxLxH)</v>
      </c>
      <c r="F21" s="689">
        <f>'8A'!$G$7</f>
        <v>0</v>
      </c>
      <c r="G21" s="241" t="s">
        <v>128</v>
      </c>
      <c r="H21" s="289">
        <f>'8A'!$R$8</f>
        <v>0</v>
      </c>
      <c r="I21" s="290">
        <f>'8A'!$K$168</f>
        <v>0</v>
      </c>
      <c r="J21" s="965">
        <f t="shared" si="0"/>
        <v>0</v>
      </c>
      <c r="K21" s="841"/>
      <c r="L21" s="841"/>
      <c r="M21" s="690"/>
      <c r="N21" s="690"/>
      <c r="O21" s="690"/>
      <c r="P21" s="690"/>
      <c r="Q21" s="692" t="s">
        <v>774</v>
      </c>
      <c r="V21" s="140"/>
      <c r="X21" s="321">
        <v>7</v>
      </c>
      <c r="Y21" s="242" t="s">
        <v>730</v>
      </c>
      <c r="Z21" s="288">
        <v>1</v>
      </c>
      <c r="AA21" s="288">
        <v>16</v>
      </c>
      <c r="AB21" s="288">
        <v>16</v>
      </c>
      <c r="AC21" s="288">
        <v>6000</v>
      </c>
      <c r="AD21" s="288">
        <v>0.7</v>
      </c>
      <c r="AE21" s="330" t="s">
        <v>43</v>
      </c>
      <c r="AF21" s="331">
        <f t="shared" si="2"/>
        <v>7850</v>
      </c>
      <c r="AG21" s="330" t="s">
        <v>157</v>
      </c>
      <c r="AH21" s="330">
        <f t="shared" si="1"/>
        <v>1.6564128</v>
      </c>
    </row>
    <row r="22" spans="1:34" s="216" customFormat="1" ht="54.75" customHeight="1">
      <c r="D22" s="783">
        <v>9</v>
      </c>
      <c r="E22" s="714" t="str">
        <f>CONCATENATE('9A'!$G$6," (W",'9A'!$H$10,"x","L",'9A'!$G$10,"x","H",'9A'!$I$10,")")</f>
        <v xml:space="preserve"> (WxLxH)</v>
      </c>
      <c r="F22" s="689">
        <f>'9A'!$G$7</f>
        <v>0</v>
      </c>
      <c r="G22" s="241" t="s">
        <v>128</v>
      </c>
      <c r="H22" s="289">
        <f>'9A'!$R$8</f>
        <v>0</v>
      </c>
      <c r="I22" s="290">
        <f>'9A'!$K$168</f>
        <v>0</v>
      </c>
      <c r="J22" s="965">
        <f t="shared" si="0"/>
        <v>0</v>
      </c>
      <c r="K22" s="841"/>
      <c r="L22" s="841"/>
      <c r="M22" s="690"/>
      <c r="N22" s="690"/>
      <c r="O22" s="690"/>
      <c r="P22" s="690"/>
      <c r="Q22" s="692" t="s">
        <v>770</v>
      </c>
      <c r="V22" s="140"/>
      <c r="X22" s="321">
        <v>8</v>
      </c>
      <c r="Y22" s="242" t="s">
        <v>272</v>
      </c>
      <c r="Z22" s="288">
        <v>1</v>
      </c>
      <c r="AA22" s="288">
        <v>16</v>
      </c>
      <c r="AB22" s="288">
        <v>16</v>
      </c>
      <c r="AC22" s="288">
        <v>6000</v>
      </c>
      <c r="AD22" s="288">
        <v>0.8</v>
      </c>
      <c r="AE22" s="330" t="s">
        <v>43</v>
      </c>
      <c r="AF22" s="331">
        <f t="shared" si="2"/>
        <v>7850</v>
      </c>
      <c r="AG22" s="330" t="s">
        <v>157</v>
      </c>
      <c r="AH22" s="330">
        <f t="shared" si="1"/>
        <v>1.8930431999999999</v>
      </c>
    </row>
    <row r="23" spans="1:34" s="216" customFormat="1" ht="43.5" customHeight="1">
      <c r="D23" s="783">
        <v>10</v>
      </c>
      <c r="E23" s="714" t="str">
        <f>CONCATENATE('10A'!$G$6," (W",'10A'!$H$10,"x","L",'10A'!$G$10,"x","H",'10A'!$I$10,")")</f>
        <v xml:space="preserve"> (WxLxH)</v>
      </c>
      <c r="F23" s="689">
        <f>'10A'!$G$7</f>
        <v>0</v>
      </c>
      <c r="G23" s="241" t="s">
        <v>128</v>
      </c>
      <c r="H23" s="289">
        <f>'10A'!$R$8</f>
        <v>0</v>
      </c>
      <c r="I23" s="290">
        <f>'10A'!$K$168</f>
        <v>0</v>
      </c>
      <c r="J23" s="965">
        <f t="shared" si="0"/>
        <v>0</v>
      </c>
      <c r="K23" s="238"/>
      <c r="L23" s="691"/>
      <c r="M23" s="690"/>
      <c r="N23" s="691"/>
      <c r="O23" s="691"/>
      <c r="P23" s="691"/>
      <c r="Q23" s="692" t="s">
        <v>770</v>
      </c>
      <c r="V23" s="140"/>
      <c r="X23" s="321">
        <v>9</v>
      </c>
      <c r="Y23" s="242" t="s">
        <v>273</v>
      </c>
      <c r="Z23" s="288">
        <v>1</v>
      </c>
      <c r="AA23" s="288">
        <v>16</v>
      </c>
      <c r="AB23" s="288">
        <v>16</v>
      </c>
      <c r="AC23" s="288">
        <v>6000</v>
      </c>
      <c r="AD23" s="288">
        <v>1</v>
      </c>
      <c r="AE23" s="330" t="s">
        <v>43</v>
      </c>
      <c r="AF23" s="331">
        <f t="shared" si="2"/>
        <v>7850</v>
      </c>
      <c r="AG23" s="330" t="s">
        <v>157</v>
      </c>
      <c r="AH23" s="330">
        <f t="shared" si="1"/>
        <v>2.366304</v>
      </c>
    </row>
    <row r="24" spans="1:34" s="216" customFormat="1" ht="33.9" hidden="1" customHeight="1">
      <c r="D24" s="783">
        <v>6</v>
      </c>
      <c r="E24" s="714" t="str">
        <f>CONCATENATE('11A'!$G$6,"(W",'11A'!$H$10,"x","L",'11A'!$G$10,"x","H",'11A'!$I$10,")")</f>
        <v>(WxLxH)</v>
      </c>
      <c r="F24" s="689">
        <f>'11A'!$G$7</f>
        <v>0</v>
      </c>
      <c r="G24" s="241" t="s">
        <v>128</v>
      </c>
      <c r="H24" s="289">
        <f>'11A'!$R$8</f>
        <v>0</v>
      </c>
      <c r="I24" s="290">
        <f>'11A'!$K$168</f>
        <v>0</v>
      </c>
      <c r="J24" s="965">
        <f t="shared" si="0"/>
        <v>0</v>
      </c>
      <c r="K24" s="243"/>
      <c r="L24" s="690"/>
      <c r="M24" s="690"/>
      <c r="N24" s="690"/>
      <c r="O24" s="690"/>
      <c r="P24" s="690"/>
      <c r="Q24" s="692"/>
      <c r="V24" s="140"/>
      <c r="X24" s="321">
        <v>10</v>
      </c>
      <c r="Y24" s="322" t="s">
        <v>274</v>
      </c>
      <c r="Z24" s="288">
        <v>1</v>
      </c>
      <c r="AA24" s="288">
        <v>19</v>
      </c>
      <c r="AB24" s="288">
        <v>19</v>
      </c>
      <c r="AC24" s="288">
        <v>6000</v>
      </c>
      <c r="AD24" s="288">
        <v>0.55000000000000004</v>
      </c>
      <c r="AE24" s="330" t="s">
        <v>43</v>
      </c>
      <c r="AF24" s="331">
        <f t="shared" si="2"/>
        <v>7850</v>
      </c>
      <c r="AG24" s="330" t="s">
        <v>157</v>
      </c>
      <c r="AH24" s="330">
        <f t="shared" si="1"/>
        <v>1.5454923000000003</v>
      </c>
    </row>
    <row r="25" spans="1:34" s="216" customFormat="1" ht="33.9" hidden="1" customHeight="1">
      <c r="D25" s="783">
        <v>7</v>
      </c>
      <c r="E25" s="714" t="str">
        <f>CONCATENATE('12A'!$G$6,"(W",'12A'!$H$10,"x","L",'12A'!$G$10,"x","H",'12A'!$I$10,")")</f>
        <v>(WxLxH)</v>
      </c>
      <c r="F25" s="689">
        <f>'12A'!$G$7</f>
        <v>0</v>
      </c>
      <c r="G25" s="241" t="s">
        <v>128</v>
      </c>
      <c r="H25" s="289">
        <f>'12A'!$R$8</f>
        <v>0</v>
      </c>
      <c r="I25" s="290">
        <f>'12A'!$K$168</f>
        <v>0</v>
      </c>
      <c r="J25" s="965">
        <f t="shared" si="0"/>
        <v>0</v>
      </c>
      <c r="K25" s="243"/>
      <c r="L25" s="690"/>
      <c r="M25" s="690"/>
      <c r="N25" s="690"/>
      <c r="O25" s="690"/>
      <c r="P25" s="690"/>
      <c r="Q25" s="692"/>
      <c r="V25" s="140"/>
      <c r="X25" s="321">
        <v>11</v>
      </c>
      <c r="Y25" s="322" t="s">
        <v>275</v>
      </c>
      <c r="Z25" s="288">
        <v>1</v>
      </c>
      <c r="AA25" s="288">
        <v>19</v>
      </c>
      <c r="AB25" s="288">
        <v>19</v>
      </c>
      <c r="AC25" s="288">
        <v>6000</v>
      </c>
      <c r="AD25" s="288">
        <v>0.6</v>
      </c>
      <c r="AE25" s="330" t="s">
        <v>43</v>
      </c>
      <c r="AF25" s="331">
        <f t="shared" si="2"/>
        <v>7850</v>
      </c>
      <c r="AG25" s="330" t="s">
        <v>157</v>
      </c>
      <c r="AH25" s="330">
        <f t="shared" si="1"/>
        <v>1.6859915999999999</v>
      </c>
    </row>
    <row r="26" spans="1:34" s="216" customFormat="1" ht="33.9" hidden="1" customHeight="1">
      <c r="D26" s="783">
        <v>8</v>
      </c>
      <c r="E26" s="714" t="str">
        <f>CONCATENATE('13A'!$G$6,"(W",'13A'!$H$10,"x","L",'13A'!$G$10,"x","H",'13A'!$I$10,")")</f>
        <v>(WxLxH)</v>
      </c>
      <c r="F26" s="689">
        <f>'13A'!$G$7</f>
        <v>0</v>
      </c>
      <c r="G26" s="241" t="s">
        <v>128</v>
      </c>
      <c r="H26" s="289">
        <f>'13A'!$R$8</f>
        <v>0</v>
      </c>
      <c r="I26" s="290">
        <f>'13A'!$K$168</f>
        <v>0</v>
      </c>
      <c r="J26" s="965">
        <f t="shared" si="0"/>
        <v>0</v>
      </c>
      <c r="K26" s="243"/>
      <c r="L26" s="690"/>
      <c r="M26" s="690"/>
      <c r="N26" s="690"/>
      <c r="O26" s="690"/>
      <c r="P26" s="690"/>
      <c r="Q26" s="692"/>
      <c r="X26" s="321">
        <v>12</v>
      </c>
      <c r="Y26" s="322" t="s">
        <v>731</v>
      </c>
      <c r="Z26" s="288">
        <v>1</v>
      </c>
      <c r="AA26" s="288">
        <v>19</v>
      </c>
      <c r="AB26" s="288">
        <v>19</v>
      </c>
      <c r="AC26" s="288">
        <v>6000</v>
      </c>
      <c r="AD26" s="288">
        <v>0.7</v>
      </c>
      <c r="AE26" s="330" t="s">
        <v>43</v>
      </c>
      <c r="AF26" s="331">
        <f t="shared" si="2"/>
        <v>7850</v>
      </c>
      <c r="AG26" s="330" t="s">
        <v>157</v>
      </c>
      <c r="AH26" s="330">
        <f t="shared" si="1"/>
        <v>1.9669901999999997</v>
      </c>
    </row>
    <row r="27" spans="1:34" s="216" customFormat="1" ht="33.9" hidden="1" customHeight="1">
      <c r="D27" s="783">
        <v>9</v>
      </c>
      <c r="E27" s="714" t="str">
        <f>CONCATENATE('14A'!$G$6,"(W",'14A'!$H$10,"x","L",'14A'!$G$10,"x","H",'14A'!$I$10,")")</f>
        <v>(WxLxH)</v>
      </c>
      <c r="F27" s="689">
        <f>'14A'!$G$7</f>
        <v>0</v>
      </c>
      <c r="G27" s="241" t="s">
        <v>128</v>
      </c>
      <c r="H27" s="289">
        <f>'14A'!$R$8</f>
        <v>0</v>
      </c>
      <c r="I27" s="290">
        <f>'14A'!$K$168</f>
        <v>0</v>
      </c>
      <c r="J27" s="965">
        <f t="shared" si="0"/>
        <v>0</v>
      </c>
      <c r="K27" s="243"/>
      <c r="L27" s="690"/>
      <c r="M27" s="690"/>
      <c r="N27" s="690"/>
      <c r="O27" s="690"/>
      <c r="P27" s="690"/>
      <c r="Q27" s="692"/>
      <c r="X27" s="321">
        <v>14</v>
      </c>
      <c r="Y27" s="322" t="s">
        <v>276</v>
      </c>
      <c r="Z27" s="288">
        <v>1</v>
      </c>
      <c r="AA27" s="288">
        <v>19</v>
      </c>
      <c r="AB27" s="288">
        <v>19</v>
      </c>
      <c r="AC27" s="288">
        <v>6000</v>
      </c>
      <c r="AD27" s="288">
        <v>0.8</v>
      </c>
      <c r="AE27" s="330" t="s">
        <v>43</v>
      </c>
      <c r="AF27" s="331">
        <f>IF(AE27="sắt đen",7850,IF(AE27="sắt trắng",7850,IF(AE27="sắt kẽm",7900,IF(AE27="nhôm",2500,""))))</f>
        <v>7850</v>
      </c>
      <c r="AG27" s="330" t="s">
        <v>157</v>
      </c>
      <c r="AH27" s="330">
        <f>IF(OR(AG27="hộp",AG27="vuông"),(AA27+(AB27-AD27))*2*AC27*AD27*AF27*Z27/10^9,IF(AG27="la dẹt",(AA27+(AB27-$G27))*AC27*AD27*AF27*Z27/10^9,IF(AG27="ống",3.14*AA27*AC27*AD27*AF27*Z27/10^9,IF(AG27="tròn đặc",3.14*AA27/2*AC27/2*AD27*AF27*Z27/10^9,IF(AG27="V",(AA27+AB27)*AC27*AF27*Z27/10^9)))))</f>
        <v>2.2479887999999999</v>
      </c>
    </row>
    <row r="28" spans="1:34" s="216" customFormat="1" ht="33.9" hidden="1" customHeight="1">
      <c r="D28" s="783">
        <v>10</v>
      </c>
      <c r="E28" s="714" t="str">
        <f>CONCATENATE('15A'!$G$6,"(W",'15A'!$H$10,"x","L",'15A'!$G$10,"x","H",'15A'!$I$10,")")</f>
        <v>(WxLxH)</v>
      </c>
      <c r="F28" s="689">
        <f>'15A'!$G$7</f>
        <v>0</v>
      </c>
      <c r="G28" s="241" t="s">
        <v>128</v>
      </c>
      <c r="H28" s="289">
        <f>'15A'!$R$8</f>
        <v>0</v>
      </c>
      <c r="I28" s="290">
        <f>'15A'!$K$168</f>
        <v>0</v>
      </c>
      <c r="J28" s="965">
        <f t="shared" ref="J28:J43" si="3">I28*H28</f>
        <v>0</v>
      </c>
      <c r="K28" s="238"/>
      <c r="L28" s="238"/>
      <c r="M28" s="238"/>
      <c r="N28" s="238"/>
      <c r="O28" s="238"/>
      <c r="P28" s="238"/>
      <c r="Q28" s="692"/>
      <c r="X28" s="321">
        <v>14</v>
      </c>
      <c r="Y28" s="322" t="s">
        <v>277</v>
      </c>
      <c r="Z28" s="288">
        <v>1</v>
      </c>
      <c r="AA28" s="288">
        <v>19</v>
      </c>
      <c r="AB28" s="288">
        <v>19</v>
      </c>
      <c r="AC28" s="288">
        <v>6000</v>
      </c>
      <c r="AD28" s="288">
        <v>1</v>
      </c>
      <c r="AE28" s="330" t="s">
        <v>43</v>
      </c>
      <c r="AF28" s="331">
        <f t="shared" si="2"/>
        <v>7850</v>
      </c>
      <c r="AG28" s="330" t="s">
        <v>157</v>
      </c>
      <c r="AH28" s="330">
        <f t="shared" si="1"/>
        <v>2.8099859999999999</v>
      </c>
    </row>
    <row r="29" spans="1:34" s="216" customFormat="1" ht="33.9" hidden="1" customHeight="1">
      <c r="D29" s="783">
        <v>11</v>
      </c>
      <c r="E29" s="714" t="str">
        <f>CONCATENATE('16A'!$G$6,"(W",'16A'!$H$10,"x","L",'16A'!$G$10,"x","H",'16A'!$I$10,")")</f>
        <v>(WxLxH)</v>
      </c>
      <c r="F29" s="689">
        <f>'16A'!$G$7</f>
        <v>0</v>
      </c>
      <c r="G29" s="241" t="s">
        <v>128</v>
      </c>
      <c r="H29" s="289">
        <f>'16A'!$R$8</f>
        <v>0</v>
      </c>
      <c r="I29" s="290">
        <f>'16A'!$K$168</f>
        <v>0</v>
      </c>
      <c r="J29" s="965">
        <f t="shared" si="3"/>
        <v>0</v>
      </c>
      <c r="K29" s="238"/>
      <c r="L29" s="238"/>
      <c r="M29" s="238"/>
      <c r="N29" s="238"/>
      <c r="O29" s="238"/>
      <c r="P29" s="238"/>
      <c r="Q29" s="692"/>
      <c r="X29" s="321"/>
      <c r="Y29" s="322"/>
      <c r="Z29" s="288"/>
      <c r="AA29" s="288"/>
      <c r="AB29" s="288"/>
      <c r="AC29" s="288"/>
      <c r="AD29" s="288"/>
      <c r="AE29" s="330"/>
      <c r="AF29" s="331"/>
      <c r="AG29" s="330"/>
      <c r="AH29" s="330"/>
    </row>
    <row r="30" spans="1:34" s="216" customFormat="1" ht="33.9" hidden="1" customHeight="1">
      <c r="D30" s="783">
        <v>12</v>
      </c>
      <c r="E30" s="714" t="str">
        <f>CONCATENATE('17A'!$G$6,"(W",'17A'!$H$10,"x","L",'17A'!$G$10,"x","H",'17A'!$I$10,")")</f>
        <v>(WxLxH)</v>
      </c>
      <c r="F30" s="689">
        <f>'17A'!$G$7</f>
        <v>0</v>
      </c>
      <c r="G30" s="241" t="s">
        <v>128</v>
      </c>
      <c r="H30" s="289">
        <f>'17A'!$R$8</f>
        <v>0</v>
      </c>
      <c r="I30" s="290">
        <f>'17A'!$K$168</f>
        <v>0</v>
      </c>
      <c r="J30" s="965">
        <f t="shared" si="3"/>
        <v>0</v>
      </c>
      <c r="K30" s="238"/>
      <c r="L30" s="238"/>
      <c r="M30" s="238"/>
      <c r="N30" s="238"/>
      <c r="O30" s="238"/>
      <c r="P30" s="238"/>
      <c r="Q30" s="692"/>
      <c r="X30" s="321"/>
      <c r="Y30" s="322"/>
      <c r="Z30" s="288"/>
      <c r="AA30" s="288"/>
      <c r="AB30" s="288"/>
      <c r="AC30" s="288"/>
      <c r="AD30" s="288"/>
      <c r="AE30" s="330"/>
      <c r="AF30" s="331"/>
      <c r="AG30" s="330"/>
      <c r="AH30" s="330"/>
    </row>
    <row r="31" spans="1:34" s="216" customFormat="1" ht="33.9" hidden="1" customHeight="1">
      <c r="D31" s="783">
        <v>13</v>
      </c>
      <c r="E31" s="714" t="str">
        <f>CONCATENATE('18A'!$G$6,"(W",'18A'!$H$10,"x","L",'18A'!$G$10,"x","H",'18A'!$I$10,")")</f>
        <v>(WxLxH)</v>
      </c>
      <c r="F31" s="689">
        <f>'18A'!$G$7</f>
        <v>0</v>
      </c>
      <c r="G31" s="241" t="s">
        <v>128</v>
      </c>
      <c r="H31" s="289">
        <f>'18A'!$R$8</f>
        <v>0</v>
      </c>
      <c r="I31" s="290">
        <f>'18A'!$K$168</f>
        <v>0</v>
      </c>
      <c r="J31" s="965">
        <f t="shared" si="3"/>
        <v>0</v>
      </c>
      <c r="K31" s="238"/>
      <c r="L31" s="238"/>
      <c r="M31" s="238"/>
      <c r="N31" s="238"/>
      <c r="O31" s="238"/>
      <c r="P31" s="238"/>
      <c r="Q31" s="692"/>
      <c r="X31" s="321"/>
      <c r="Y31" s="322"/>
      <c r="Z31" s="288"/>
      <c r="AA31" s="288"/>
      <c r="AB31" s="288"/>
      <c r="AC31" s="288"/>
      <c r="AD31" s="288"/>
      <c r="AE31" s="330"/>
      <c r="AF31" s="331"/>
      <c r="AG31" s="330"/>
      <c r="AH31" s="330"/>
    </row>
    <row r="32" spans="1:34" s="216" customFormat="1" ht="33.9" hidden="1" customHeight="1">
      <c r="D32" s="783">
        <v>14</v>
      </c>
      <c r="E32" s="714" t="str">
        <f>CONCATENATE('19A'!$G$6,"(W",'19A'!$H$10,"x","L",'19A'!$G$10,"x","H",'19A'!$I$10,")")</f>
        <v>(WxLxH)</v>
      </c>
      <c r="F32" s="689">
        <f>'19A'!$G$7</f>
        <v>0</v>
      </c>
      <c r="G32" s="241" t="s">
        <v>128</v>
      </c>
      <c r="H32" s="289">
        <f>'19A'!$R$8</f>
        <v>0</v>
      </c>
      <c r="I32" s="290">
        <f>'19A'!$K$168</f>
        <v>0</v>
      </c>
      <c r="J32" s="965">
        <f t="shared" si="3"/>
        <v>0</v>
      </c>
      <c r="K32" s="238"/>
      <c r="L32" s="238"/>
      <c r="M32" s="238"/>
      <c r="N32" s="238"/>
      <c r="O32" s="238"/>
      <c r="P32" s="238"/>
      <c r="Q32" s="692"/>
      <c r="X32" s="321"/>
      <c r="Y32" s="322"/>
      <c r="Z32" s="288"/>
      <c r="AA32" s="288"/>
      <c r="AB32" s="288"/>
      <c r="AC32" s="288"/>
      <c r="AD32" s="288"/>
      <c r="AE32" s="330"/>
      <c r="AF32" s="331"/>
      <c r="AG32" s="330"/>
      <c r="AH32" s="330"/>
    </row>
    <row r="33" spans="4:34" s="216" customFormat="1" ht="33.9" hidden="1" customHeight="1">
      <c r="D33" s="783">
        <v>20</v>
      </c>
      <c r="E33" s="714" t="str">
        <f>CONCATENATE('20A'!$G$6,"(W",'20A'!$H$10,"x","L",'20A'!$G$10,"x","H",'20A'!$I$10,")")</f>
        <v>(WxLxH)</v>
      </c>
      <c r="F33" s="689">
        <f>'20A'!$G$7</f>
        <v>0</v>
      </c>
      <c r="G33" s="241" t="s">
        <v>128</v>
      </c>
      <c r="H33" s="289">
        <f>'20A'!$R$8</f>
        <v>0</v>
      </c>
      <c r="I33" s="290">
        <f>'20A'!$K$168</f>
        <v>0</v>
      </c>
      <c r="J33" s="965">
        <f t="shared" si="3"/>
        <v>0</v>
      </c>
      <c r="K33" s="238"/>
      <c r="L33" s="238"/>
      <c r="M33" s="238"/>
      <c r="N33" s="238"/>
      <c r="O33" s="238"/>
      <c r="P33" s="238"/>
      <c r="Q33" s="692"/>
      <c r="X33" s="321"/>
      <c r="Y33" s="322"/>
      <c r="Z33" s="288"/>
      <c r="AA33" s="288"/>
      <c r="AB33" s="288"/>
      <c r="AC33" s="288"/>
      <c r="AD33" s="288"/>
      <c r="AE33" s="330"/>
      <c r="AF33" s="331"/>
      <c r="AG33" s="330"/>
      <c r="AH33" s="330"/>
    </row>
    <row r="34" spans="4:34" s="216" customFormat="1" ht="33.9" hidden="1" customHeight="1">
      <c r="D34" s="783">
        <v>21</v>
      </c>
      <c r="E34" s="714" t="str">
        <f>CONCATENATE('21A'!$G$6,"(W",'21A'!$H$10,"x","L",'21A'!$G$10,"x","H",'21A'!$I$10,")")</f>
        <v>(WxLxH)</v>
      </c>
      <c r="F34" s="689">
        <f>'21A'!$G$7</f>
        <v>0</v>
      </c>
      <c r="G34" s="241" t="s">
        <v>128</v>
      </c>
      <c r="H34" s="289">
        <f>'21A'!$R$8</f>
        <v>0</v>
      </c>
      <c r="I34" s="290">
        <f>'21A'!$K$168</f>
        <v>0</v>
      </c>
      <c r="J34" s="965">
        <f t="shared" si="3"/>
        <v>0</v>
      </c>
      <c r="K34" s="238"/>
      <c r="L34" s="238"/>
      <c r="M34" s="238"/>
      <c r="N34" s="238"/>
      <c r="O34" s="238"/>
      <c r="P34" s="238"/>
      <c r="Q34" s="692"/>
      <c r="X34" s="321"/>
      <c r="Y34" s="322"/>
      <c r="Z34" s="288"/>
      <c r="AA34" s="288"/>
      <c r="AB34" s="288"/>
      <c r="AC34" s="288"/>
      <c r="AD34" s="288"/>
      <c r="AE34" s="330"/>
      <c r="AF34" s="331"/>
      <c r="AG34" s="330"/>
      <c r="AH34" s="330"/>
    </row>
    <row r="35" spans="4:34" s="216" customFormat="1" ht="33.9" hidden="1" customHeight="1">
      <c r="D35" s="783">
        <v>22</v>
      </c>
      <c r="E35" s="714" t="str">
        <f>CONCATENATE('22A'!$G$6,"(W",'22A'!$H$10,"x","L",'22A'!$G$10,"x","H",'22A'!$I$10,")")</f>
        <v>(WxLxH)</v>
      </c>
      <c r="F35" s="689">
        <f>'22A'!$G$7</f>
        <v>0</v>
      </c>
      <c r="G35" s="241" t="s">
        <v>128</v>
      </c>
      <c r="H35" s="289">
        <f>'22A'!$R$8</f>
        <v>0</v>
      </c>
      <c r="I35" s="290">
        <f>'22A'!$K$168</f>
        <v>0</v>
      </c>
      <c r="J35" s="965">
        <f t="shared" si="3"/>
        <v>0</v>
      </c>
      <c r="K35" s="238"/>
      <c r="L35" s="238"/>
      <c r="M35" s="238"/>
      <c r="N35" s="238"/>
      <c r="O35" s="238"/>
      <c r="P35" s="238"/>
      <c r="Q35" s="692"/>
      <c r="X35" s="321"/>
      <c r="Y35" s="322"/>
      <c r="Z35" s="288"/>
      <c r="AA35" s="288"/>
      <c r="AB35" s="288"/>
      <c r="AC35" s="288"/>
      <c r="AD35" s="288"/>
      <c r="AE35" s="330"/>
      <c r="AF35" s="331"/>
      <c r="AG35" s="330"/>
      <c r="AH35" s="330"/>
    </row>
    <row r="36" spans="4:34" s="216" customFormat="1" ht="33.9" hidden="1" customHeight="1">
      <c r="D36" s="783">
        <v>15</v>
      </c>
      <c r="E36" s="714" t="str">
        <f>CONCATENATE('23A'!$G$6,"(W",'23A'!$H$10,"x","L",'23A'!$G$10,"x","H",'23A'!$I$10,")")</f>
        <v>(WxLxH)</v>
      </c>
      <c r="F36" s="689">
        <f>'23A'!$G$7</f>
        <v>0</v>
      </c>
      <c r="G36" s="241" t="s">
        <v>128</v>
      </c>
      <c r="H36" s="289">
        <f>'23A'!$R$8</f>
        <v>0</v>
      </c>
      <c r="I36" s="290">
        <f>'23A'!$K$168</f>
        <v>0</v>
      </c>
      <c r="J36" s="965">
        <f t="shared" si="3"/>
        <v>0</v>
      </c>
      <c r="K36" s="238"/>
      <c r="L36" s="238"/>
      <c r="M36" s="238"/>
      <c r="N36" s="238"/>
      <c r="O36" s="238"/>
      <c r="P36" s="238"/>
      <c r="Q36" s="692"/>
      <c r="X36" s="321"/>
      <c r="Y36" s="322"/>
      <c r="Z36" s="288"/>
      <c r="AA36" s="288"/>
      <c r="AB36" s="288"/>
      <c r="AC36" s="288"/>
      <c r="AD36" s="288"/>
      <c r="AE36" s="330"/>
      <c r="AF36" s="331"/>
      <c r="AG36" s="330"/>
      <c r="AH36" s="330"/>
    </row>
    <row r="37" spans="4:34" s="216" customFormat="1" ht="33.9" hidden="1" customHeight="1">
      <c r="D37" s="783">
        <v>16</v>
      </c>
      <c r="E37" s="714" t="str">
        <f>CONCATENATE('24A'!$G$6,"(W",'24A'!$H$10,"x","L",'24A'!$G$10,"x","H",'24A'!$I$10,")")</f>
        <v>(WxLxH)</v>
      </c>
      <c r="F37" s="689">
        <f>'24A'!$G$7</f>
        <v>0</v>
      </c>
      <c r="G37" s="241" t="s">
        <v>128</v>
      </c>
      <c r="H37" s="289">
        <f>'24A'!$R$8</f>
        <v>0</v>
      </c>
      <c r="I37" s="290">
        <f>'24A'!$K$168</f>
        <v>0</v>
      </c>
      <c r="J37" s="965">
        <f t="shared" si="3"/>
        <v>0</v>
      </c>
      <c r="K37" s="238"/>
      <c r="L37" s="238"/>
      <c r="M37" s="238"/>
      <c r="N37" s="238"/>
      <c r="O37" s="238"/>
      <c r="P37" s="238"/>
      <c r="Q37" s="692"/>
      <c r="X37" s="321"/>
      <c r="Y37" s="322"/>
      <c r="Z37" s="288"/>
      <c r="AA37" s="288"/>
      <c r="AB37" s="288"/>
      <c r="AC37" s="288"/>
      <c r="AD37" s="288"/>
      <c r="AE37" s="330"/>
      <c r="AF37" s="331"/>
      <c r="AG37" s="330"/>
      <c r="AH37" s="330"/>
    </row>
    <row r="38" spans="4:34" s="216" customFormat="1" ht="33.9" hidden="1" customHeight="1">
      <c r="D38" s="783">
        <v>17</v>
      </c>
      <c r="E38" s="714" t="str">
        <f>CONCATENATE('25A'!$G$6,"(W",'25A'!$H$10,"x","L",'25A'!$G$10,"x","H",'25A'!$I$10,")")</f>
        <v>(WxLxH)</v>
      </c>
      <c r="F38" s="689">
        <f>'25A'!$G$7</f>
        <v>0</v>
      </c>
      <c r="G38" s="241" t="s">
        <v>128</v>
      </c>
      <c r="H38" s="289">
        <f>'25A'!$R$8</f>
        <v>0</v>
      </c>
      <c r="I38" s="290">
        <f>'25A'!$K$168</f>
        <v>0</v>
      </c>
      <c r="J38" s="965">
        <f t="shared" si="3"/>
        <v>0</v>
      </c>
      <c r="K38" s="238"/>
      <c r="L38" s="238"/>
      <c r="M38" s="238"/>
      <c r="N38" s="238"/>
      <c r="O38" s="238"/>
      <c r="P38" s="238"/>
      <c r="Q38" s="692"/>
      <c r="X38" s="321"/>
      <c r="Y38" s="322"/>
      <c r="Z38" s="288"/>
      <c r="AA38" s="288"/>
      <c r="AB38" s="288"/>
      <c r="AC38" s="288"/>
      <c r="AD38" s="288"/>
      <c r="AE38" s="330"/>
      <c r="AF38" s="331"/>
      <c r="AG38" s="330"/>
      <c r="AH38" s="330"/>
    </row>
    <row r="39" spans="4:34" s="216" customFormat="1" ht="33.9" hidden="1" customHeight="1">
      <c r="D39" s="284">
        <v>26</v>
      </c>
      <c r="E39" s="714" t="str">
        <f>CONCATENATE('26A'!$G$6,"(W",'26A'!$H$10,"x","L",'26A'!$G$10,"x","H",'26A'!$I$10,")")</f>
        <v>(WxLxH)</v>
      </c>
      <c r="F39" s="689">
        <f>'26A'!$G$7</f>
        <v>0</v>
      </c>
      <c r="G39" s="241" t="s">
        <v>128</v>
      </c>
      <c r="H39" s="289">
        <f>'26A'!$R$8</f>
        <v>0</v>
      </c>
      <c r="I39" s="290">
        <f>'26A'!$K$168</f>
        <v>0</v>
      </c>
      <c r="J39" s="965">
        <f t="shared" si="3"/>
        <v>0</v>
      </c>
      <c r="K39" s="238"/>
      <c r="L39" s="238"/>
      <c r="M39" s="238">
        <v>50</v>
      </c>
      <c r="N39" s="238">
        <v>50</v>
      </c>
      <c r="O39" s="238"/>
      <c r="P39" s="238"/>
      <c r="Q39" s="781" t="s">
        <v>739</v>
      </c>
      <c r="X39" s="321"/>
      <c r="Y39" s="322"/>
      <c r="Z39" s="288"/>
      <c r="AA39" s="288"/>
      <c r="AB39" s="288"/>
      <c r="AC39" s="288"/>
      <c r="AD39" s="288"/>
      <c r="AE39" s="330"/>
      <c r="AF39" s="331"/>
      <c r="AG39" s="330"/>
      <c r="AH39" s="330"/>
    </row>
    <row r="40" spans="4:34" s="216" customFormat="1" ht="33.9" hidden="1" customHeight="1">
      <c r="D40" s="284">
        <v>27</v>
      </c>
      <c r="E40" s="714" t="str">
        <f>CONCATENATE('27A'!$G$6,"(W",'27A'!$H$10,"x","L",'27A'!$G$10,"x","H",'27A'!$I$10,")")</f>
        <v>(WxLxH)</v>
      </c>
      <c r="F40" s="689">
        <f>'27A'!$G$7</f>
        <v>0</v>
      </c>
      <c r="G40" s="241" t="s">
        <v>128</v>
      </c>
      <c r="H40" s="289">
        <f>'27A'!$R$8</f>
        <v>0</v>
      </c>
      <c r="I40" s="290">
        <f>'27A'!$K$168</f>
        <v>0</v>
      </c>
      <c r="J40" s="965">
        <f t="shared" si="3"/>
        <v>0</v>
      </c>
      <c r="K40" s="238">
        <v>200</v>
      </c>
      <c r="L40" s="238"/>
      <c r="M40" s="238">
        <v>100</v>
      </c>
      <c r="N40" s="238">
        <v>100</v>
      </c>
      <c r="O40" s="238"/>
      <c r="P40" s="238"/>
      <c r="Q40" s="781" t="s">
        <v>740</v>
      </c>
      <c r="X40" s="321"/>
      <c r="Y40" s="322"/>
      <c r="Z40" s="288"/>
      <c r="AA40" s="288"/>
      <c r="AB40" s="288"/>
      <c r="AC40" s="288"/>
      <c r="AD40" s="288"/>
      <c r="AE40" s="330"/>
      <c r="AF40" s="331"/>
      <c r="AG40" s="330"/>
      <c r="AH40" s="330"/>
    </row>
    <row r="41" spans="4:34" s="216" customFormat="1" ht="33.9" hidden="1" customHeight="1">
      <c r="D41" s="284">
        <v>28</v>
      </c>
      <c r="E41" s="242" t="str">
        <f>CONCATENATE('28A'!$G$6,"(W",'28A'!$H$10,"x","L",'28A'!$G$10,"x","H",'28A'!$I$10,")")</f>
        <v>(WxLxH)</v>
      </c>
      <c r="F41" s="241">
        <f>'28A'!$G$7</f>
        <v>0</v>
      </c>
      <c r="G41" s="241" t="s">
        <v>128</v>
      </c>
      <c r="H41" s="289">
        <f>'28A'!$R$8</f>
        <v>0</v>
      </c>
      <c r="I41" s="290">
        <f>'28A'!$K$168</f>
        <v>0</v>
      </c>
      <c r="J41" s="965">
        <f t="shared" si="3"/>
        <v>0</v>
      </c>
      <c r="K41" s="221"/>
      <c r="L41" s="214"/>
      <c r="M41" s="214"/>
      <c r="N41" s="214"/>
      <c r="O41" s="214"/>
      <c r="P41" s="214"/>
      <c r="Q41" s="215"/>
      <c r="X41" s="321"/>
      <c r="Y41" s="322"/>
      <c r="Z41" s="288"/>
      <c r="AA41" s="288"/>
      <c r="AB41" s="288"/>
      <c r="AC41" s="288"/>
      <c r="AD41" s="288"/>
      <c r="AE41" s="330"/>
      <c r="AF41" s="331"/>
      <c r="AG41" s="330"/>
      <c r="AH41" s="330"/>
    </row>
    <row r="42" spans="4:34" s="216" customFormat="1" ht="33.9" hidden="1" customHeight="1">
      <c r="D42" s="284">
        <v>29</v>
      </c>
      <c r="E42" s="242" t="str">
        <f>CONCATENATE('29A'!$G$6,"(W",'29A'!$H$10,"x","L",'29A'!$G$10,"x","H",'29A'!$I$10,")")</f>
        <v>(WxLxH)</v>
      </c>
      <c r="F42" s="241">
        <f>'29A'!$G$7</f>
        <v>0</v>
      </c>
      <c r="G42" s="241" t="s">
        <v>128</v>
      </c>
      <c r="H42" s="289">
        <f>'29A'!$R$8</f>
        <v>0</v>
      </c>
      <c r="I42" s="290">
        <f>'29A'!$K$168</f>
        <v>0</v>
      </c>
      <c r="J42" s="965">
        <f t="shared" si="3"/>
        <v>0</v>
      </c>
      <c r="K42" s="221"/>
      <c r="L42" s="214"/>
      <c r="M42" s="214"/>
      <c r="N42" s="214"/>
      <c r="O42" s="214"/>
      <c r="P42" s="214"/>
      <c r="Q42" s="215"/>
      <c r="X42" s="321"/>
      <c r="Y42" s="322"/>
      <c r="Z42" s="288"/>
      <c r="AA42" s="288"/>
      <c r="AB42" s="288"/>
      <c r="AC42" s="288"/>
      <c r="AD42" s="288"/>
      <c r="AE42" s="330"/>
      <c r="AF42" s="331"/>
      <c r="AG42" s="330"/>
      <c r="AH42" s="330"/>
    </row>
    <row r="43" spans="4:34" s="216" customFormat="1" ht="33.9" hidden="1" customHeight="1">
      <c r="D43" s="284">
        <v>30</v>
      </c>
      <c r="E43" s="242" t="str">
        <f>CONCATENATE('30A'!$G$6,"(W",'30A'!$H$10,"x","L",'30A'!$G$10,"x","H",'30A'!$I$10,")")</f>
        <v>(WxLxH)</v>
      </c>
      <c r="F43" s="241">
        <f>'30A'!$G$7</f>
        <v>0</v>
      </c>
      <c r="G43" s="241" t="s">
        <v>128</v>
      </c>
      <c r="H43" s="289">
        <f>'30A'!$R$8</f>
        <v>0</v>
      </c>
      <c r="I43" s="290">
        <f>'30A'!$K$168</f>
        <v>0</v>
      </c>
      <c r="J43" s="965">
        <f t="shared" si="3"/>
        <v>0</v>
      </c>
      <c r="K43" s="221"/>
      <c r="L43" s="214"/>
      <c r="M43" s="214"/>
      <c r="N43" s="214"/>
      <c r="O43" s="214"/>
      <c r="P43" s="214"/>
      <c r="Q43" s="215"/>
      <c r="X43" s="321"/>
      <c r="Y43" s="322"/>
      <c r="Z43" s="288"/>
      <c r="AA43" s="288"/>
      <c r="AB43" s="288"/>
      <c r="AC43" s="288"/>
      <c r="AD43" s="288"/>
      <c r="AE43" s="330"/>
      <c r="AF43" s="331"/>
      <c r="AG43" s="330"/>
      <c r="AH43" s="330"/>
    </row>
    <row r="44" spans="4:34" s="158" customFormat="1" ht="36.15" customHeight="1">
      <c r="D44" s="1333" t="s">
        <v>98</v>
      </c>
      <c r="E44" s="1334"/>
      <c r="F44" s="1335"/>
      <c r="G44" s="159" t="s">
        <v>99</v>
      </c>
      <c r="H44" s="160"/>
      <c r="I44" s="161"/>
      <c r="J44" s="966">
        <f>SUM(J14:J43)</f>
        <v>0</v>
      </c>
      <c r="K44" s="1336"/>
      <c r="L44" s="1337"/>
      <c r="M44" s="162"/>
      <c r="N44" s="162"/>
      <c r="O44" s="162"/>
      <c r="P44" s="162"/>
      <c r="Q44" s="163"/>
      <c r="V44" s="140"/>
      <c r="X44" s="321">
        <v>15</v>
      </c>
      <c r="Y44" s="242" t="s">
        <v>278</v>
      </c>
      <c r="Z44" s="288">
        <v>1</v>
      </c>
      <c r="AA44" s="288">
        <v>21</v>
      </c>
      <c r="AB44" s="288">
        <v>21</v>
      </c>
      <c r="AC44" s="288">
        <v>6000</v>
      </c>
      <c r="AD44" s="288">
        <v>0.55000000000000004</v>
      </c>
      <c r="AE44" s="330" t="s">
        <v>43</v>
      </c>
      <c r="AF44" s="331">
        <f t="shared" si="2"/>
        <v>7850</v>
      </c>
      <c r="AG44" s="330" t="s">
        <v>157</v>
      </c>
      <c r="AH44" s="330">
        <f t="shared" si="1"/>
        <v>1.7081757000000002</v>
      </c>
    </row>
    <row r="45" spans="4:34" ht="25.5" customHeight="1">
      <c r="D45" s="164" t="s">
        <v>100</v>
      </c>
      <c r="E45" s="156"/>
      <c r="I45" s="165"/>
      <c r="X45" s="321">
        <v>16</v>
      </c>
      <c r="Y45" s="242" t="s">
        <v>279</v>
      </c>
      <c r="Z45" s="288">
        <v>1</v>
      </c>
      <c r="AA45" s="288">
        <v>21</v>
      </c>
      <c r="AB45" s="288">
        <v>21</v>
      </c>
      <c r="AC45" s="288">
        <v>6000</v>
      </c>
      <c r="AD45" s="288">
        <v>0.6</v>
      </c>
      <c r="AE45" s="330" t="s">
        <v>43</v>
      </c>
      <c r="AF45" s="331">
        <f t="shared" si="2"/>
        <v>7850</v>
      </c>
      <c r="AG45" s="330" t="s">
        <v>157</v>
      </c>
      <c r="AH45" s="330">
        <f t="shared" si="1"/>
        <v>1.8634644</v>
      </c>
    </row>
    <row r="46" spans="4:34" s="166" customFormat="1" ht="30.75" customHeight="1">
      <c r="D46" s="167" t="s">
        <v>82</v>
      </c>
      <c r="E46" s="167" t="s">
        <v>101</v>
      </c>
      <c r="F46" s="167" t="s">
        <v>85</v>
      </c>
      <c r="G46" s="155" t="s">
        <v>132</v>
      </c>
      <c r="H46" s="335" t="s">
        <v>313</v>
      </c>
      <c r="I46" s="335" t="s">
        <v>312</v>
      </c>
      <c r="J46" s="168" t="s">
        <v>105</v>
      </c>
      <c r="K46" s="155" t="s">
        <v>106</v>
      </c>
      <c r="L46" s="1327" t="s">
        <v>90</v>
      </c>
      <c r="M46" s="1328"/>
      <c r="N46" s="1328"/>
      <c r="O46" s="1328"/>
      <c r="P46" s="1328"/>
      <c r="Q46" s="1329"/>
      <c r="U46" s="140"/>
      <c r="V46" s="140"/>
      <c r="W46" s="140"/>
      <c r="X46" s="321">
        <v>17</v>
      </c>
      <c r="Y46" s="242" t="s">
        <v>732</v>
      </c>
      <c r="Z46" s="288">
        <v>1</v>
      </c>
      <c r="AA46" s="288">
        <v>21</v>
      </c>
      <c r="AB46" s="288">
        <v>21</v>
      </c>
      <c r="AC46" s="288">
        <v>6000</v>
      </c>
      <c r="AD46" s="288">
        <v>0.7</v>
      </c>
      <c r="AE46" s="330" t="s">
        <v>43</v>
      </c>
      <c r="AF46" s="331">
        <f t="shared" si="2"/>
        <v>7850</v>
      </c>
      <c r="AG46" s="330" t="s">
        <v>157</v>
      </c>
      <c r="AH46" s="330">
        <f t="shared" si="1"/>
        <v>2.1740417999999999</v>
      </c>
    </row>
    <row r="47" spans="4:34" ht="27.75" customHeight="1">
      <c r="D47" s="157">
        <v>1</v>
      </c>
      <c r="E47" s="302" t="s">
        <v>766</v>
      </c>
      <c r="F47" s="293" t="s">
        <v>133</v>
      </c>
      <c r="G47" s="294">
        <v>206</v>
      </c>
      <c r="H47" s="779">
        <f t="shared" ref="H47:H56" si="4">VLOOKUP(E47,$Y$15:$AH$93,10,0)</f>
        <v>1.12695228</v>
      </c>
      <c r="I47" s="170">
        <f>G47*H47</f>
        <v>232.15216968000001</v>
      </c>
      <c r="J47" s="170"/>
      <c r="K47" s="171"/>
      <c r="L47" s="172"/>
      <c r="M47" s="172"/>
      <c r="N47" s="172"/>
      <c r="O47" s="172"/>
      <c r="P47" s="172"/>
      <c r="Q47" s="173"/>
      <c r="X47" s="321">
        <v>18</v>
      </c>
      <c r="Y47" s="242" t="s">
        <v>280</v>
      </c>
      <c r="Z47" s="288">
        <v>1</v>
      </c>
      <c r="AA47" s="288">
        <v>21</v>
      </c>
      <c r="AB47" s="288">
        <v>21</v>
      </c>
      <c r="AC47" s="288">
        <v>6000</v>
      </c>
      <c r="AD47" s="288">
        <v>0.8</v>
      </c>
      <c r="AE47" s="330" t="s">
        <v>43</v>
      </c>
      <c r="AF47" s="331">
        <f t="shared" si="2"/>
        <v>7850</v>
      </c>
      <c r="AG47" s="330" t="s">
        <v>157</v>
      </c>
      <c r="AH47" s="330">
        <f t="shared" si="1"/>
        <v>2.4846192</v>
      </c>
    </row>
    <row r="48" spans="4:34" ht="27.75" customHeight="1">
      <c r="D48" s="157">
        <v>2</v>
      </c>
      <c r="E48" s="302" t="s">
        <v>272</v>
      </c>
      <c r="F48" s="293" t="s">
        <v>133</v>
      </c>
      <c r="G48" s="294">
        <v>257</v>
      </c>
      <c r="H48" s="336">
        <f t="shared" si="4"/>
        <v>1.8930431999999999</v>
      </c>
      <c r="I48" s="170">
        <f>G48*H48</f>
        <v>486.5121024</v>
      </c>
      <c r="J48" s="170"/>
      <c r="K48" s="171"/>
      <c r="L48" s="171"/>
      <c r="M48" s="171"/>
      <c r="N48" s="171"/>
      <c r="O48" s="171"/>
      <c r="P48" s="171"/>
      <c r="Q48" s="173"/>
      <c r="X48" s="321">
        <v>19</v>
      </c>
      <c r="Y48" s="242" t="s">
        <v>281</v>
      </c>
      <c r="Z48" s="288">
        <v>1</v>
      </c>
      <c r="AA48" s="288">
        <v>21</v>
      </c>
      <c r="AB48" s="288">
        <v>21</v>
      </c>
      <c r="AC48" s="288">
        <v>6000</v>
      </c>
      <c r="AD48" s="288">
        <v>1</v>
      </c>
      <c r="AE48" s="330" t="s">
        <v>43</v>
      </c>
      <c r="AF48" s="331">
        <f t="shared" si="2"/>
        <v>7850</v>
      </c>
      <c r="AG48" s="330" t="s">
        <v>157</v>
      </c>
      <c r="AH48" s="330">
        <f t="shared" si="1"/>
        <v>3.1057739999999998</v>
      </c>
    </row>
    <row r="49" spans="4:34" ht="27.75" customHeight="1">
      <c r="D49" s="157">
        <v>3</v>
      </c>
      <c r="E49" s="302" t="s">
        <v>280</v>
      </c>
      <c r="F49" s="293" t="s">
        <v>133</v>
      </c>
      <c r="G49" s="294">
        <v>364</v>
      </c>
      <c r="H49" s="336">
        <f t="shared" si="4"/>
        <v>2.4846192</v>
      </c>
      <c r="I49" s="170">
        <f>G49*H49</f>
        <v>904.40138880000006</v>
      </c>
      <c r="J49" s="170"/>
      <c r="K49" s="171"/>
      <c r="L49" s="171"/>
      <c r="M49" s="171"/>
      <c r="N49" s="171"/>
      <c r="O49" s="171"/>
      <c r="P49" s="171"/>
      <c r="Q49" s="173"/>
      <c r="X49" s="321">
        <v>20</v>
      </c>
      <c r="Y49" s="242" t="s">
        <v>282</v>
      </c>
      <c r="Z49" s="288">
        <v>1</v>
      </c>
      <c r="AA49" s="288">
        <v>21</v>
      </c>
      <c r="AB49" s="288">
        <v>21</v>
      </c>
      <c r="AC49" s="288">
        <v>6000</v>
      </c>
      <c r="AD49" s="288">
        <v>1.1000000000000001</v>
      </c>
      <c r="AE49" s="330" t="s">
        <v>43</v>
      </c>
      <c r="AF49" s="331">
        <f t="shared" si="2"/>
        <v>7850</v>
      </c>
      <c r="AG49" s="330" t="s">
        <v>157</v>
      </c>
      <c r="AH49" s="330">
        <f t="shared" si="1"/>
        <v>3.4163514000000004</v>
      </c>
    </row>
    <row r="50" spans="4:34" ht="27.75" customHeight="1">
      <c r="D50" s="157">
        <v>4</v>
      </c>
      <c r="E50" s="302" t="s">
        <v>252</v>
      </c>
      <c r="F50" s="293" t="s">
        <v>133</v>
      </c>
      <c r="G50" s="294">
        <v>12</v>
      </c>
      <c r="H50" s="336">
        <f t="shared" si="4"/>
        <v>2.2268880000000002</v>
      </c>
      <c r="I50" s="170">
        <f>G50*H50</f>
        <v>26.722656000000001</v>
      </c>
      <c r="J50" s="170"/>
      <c r="K50" s="171"/>
      <c r="L50" s="171"/>
      <c r="M50" s="171"/>
      <c r="N50" s="171"/>
      <c r="O50" s="171"/>
      <c r="P50" s="171"/>
      <c r="Q50" s="173"/>
      <c r="X50" s="321">
        <v>21</v>
      </c>
      <c r="Y50" s="323" t="s">
        <v>283</v>
      </c>
      <c r="Z50" s="288">
        <v>1</v>
      </c>
      <c r="AA50" s="288">
        <v>12</v>
      </c>
      <c r="AB50" s="288">
        <v>12</v>
      </c>
      <c r="AC50" s="288">
        <v>6000</v>
      </c>
      <c r="AD50" s="288">
        <v>0.55000000000000004</v>
      </c>
      <c r="AE50" s="330" t="s">
        <v>43</v>
      </c>
      <c r="AF50" s="331">
        <f t="shared" si="2"/>
        <v>7850</v>
      </c>
      <c r="AG50" s="330" t="s">
        <v>54</v>
      </c>
      <c r="AH50" s="330">
        <f t="shared" si="1"/>
        <v>1.2149445000000001</v>
      </c>
    </row>
    <row r="51" spans="4:34" ht="27.75" customHeight="1">
      <c r="D51" s="157">
        <v>5</v>
      </c>
      <c r="E51" s="302" t="s">
        <v>253</v>
      </c>
      <c r="F51" s="293" t="s">
        <v>133</v>
      </c>
      <c r="G51" s="294">
        <v>291</v>
      </c>
      <c r="H51" s="336">
        <f t="shared" si="4"/>
        <v>2.7920880000000001</v>
      </c>
      <c r="I51" s="170">
        <f t="shared" ref="I51:I55" si="5">G51*H51</f>
        <v>812.49760800000001</v>
      </c>
      <c r="J51" s="175"/>
      <c r="K51" s="171"/>
      <c r="L51" s="171"/>
      <c r="M51" s="171"/>
      <c r="N51" s="171"/>
      <c r="O51" s="171"/>
      <c r="P51" s="171"/>
      <c r="Q51" s="173"/>
      <c r="X51" s="321">
        <v>22</v>
      </c>
      <c r="Y51" s="323" t="s">
        <v>284</v>
      </c>
      <c r="Z51" s="288">
        <v>1</v>
      </c>
      <c r="AA51" s="288">
        <v>12</v>
      </c>
      <c r="AB51" s="288">
        <v>12</v>
      </c>
      <c r="AC51" s="288">
        <v>6000</v>
      </c>
      <c r="AD51" s="288">
        <v>0.6</v>
      </c>
      <c r="AE51" s="330" t="s">
        <v>43</v>
      </c>
      <c r="AF51" s="331">
        <f t="shared" si="2"/>
        <v>7850</v>
      </c>
      <c r="AG51" s="330" t="s">
        <v>54</v>
      </c>
      <c r="AH51" s="330">
        <f t="shared" si="1"/>
        <v>1.322568</v>
      </c>
    </row>
    <row r="52" spans="4:34" ht="27.75" customHeight="1">
      <c r="D52" s="157">
        <v>6</v>
      </c>
      <c r="E52" s="302" t="s">
        <v>293</v>
      </c>
      <c r="F52" s="293" t="s">
        <v>133</v>
      </c>
      <c r="G52" s="294">
        <v>468</v>
      </c>
      <c r="H52" s="336">
        <f t="shared" si="4"/>
        <v>2.9541120000000003</v>
      </c>
      <c r="I52" s="170">
        <f t="shared" si="5"/>
        <v>1382.5244160000002</v>
      </c>
      <c r="J52" s="177"/>
      <c r="K52" s="171"/>
      <c r="L52" s="171"/>
      <c r="M52" s="171"/>
      <c r="N52" s="171"/>
      <c r="O52" s="171"/>
      <c r="P52" s="171"/>
      <c r="Q52" s="173"/>
      <c r="X52" s="321">
        <v>23</v>
      </c>
      <c r="Y52" s="323" t="s">
        <v>733</v>
      </c>
      <c r="Z52" s="288">
        <v>1</v>
      </c>
      <c r="AA52" s="288">
        <v>12</v>
      </c>
      <c r="AB52" s="288">
        <v>12</v>
      </c>
      <c r="AC52" s="288">
        <v>6000</v>
      </c>
      <c r="AD52" s="288">
        <v>0.7</v>
      </c>
      <c r="AE52" s="330" t="s">
        <v>43</v>
      </c>
      <c r="AF52" s="331">
        <f t="shared" si="2"/>
        <v>7850</v>
      </c>
      <c r="AG52" s="330" t="s">
        <v>54</v>
      </c>
      <c r="AH52" s="330">
        <f t="shared" si="1"/>
        <v>1.536402</v>
      </c>
    </row>
    <row r="53" spans="4:34" ht="27.75" customHeight="1">
      <c r="D53" s="157">
        <v>7</v>
      </c>
      <c r="E53" s="302" t="s">
        <v>518</v>
      </c>
      <c r="F53" s="293" t="s">
        <v>133</v>
      </c>
      <c r="G53" s="294">
        <v>39</v>
      </c>
      <c r="H53" s="336">
        <f t="shared" si="4"/>
        <v>8.9075520000000008</v>
      </c>
      <c r="I53" s="170">
        <f t="shared" si="5"/>
        <v>347.39452800000004</v>
      </c>
      <c r="J53" s="177"/>
      <c r="K53" s="171"/>
      <c r="L53" s="171"/>
      <c r="M53" s="171"/>
      <c r="N53" s="171"/>
      <c r="O53" s="171"/>
      <c r="P53" s="171"/>
      <c r="Q53" s="173"/>
      <c r="X53" s="321">
        <v>24</v>
      </c>
      <c r="Y53" s="323" t="s">
        <v>285</v>
      </c>
      <c r="Z53" s="288">
        <v>1</v>
      </c>
      <c r="AA53" s="288">
        <v>12</v>
      </c>
      <c r="AB53" s="288">
        <v>12</v>
      </c>
      <c r="AC53" s="288">
        <v>6000</v>
      </c>
      <c r="AD53" s="288">
        <v>0.8</v>
      </c>
      <c r="AE53" s="330" t="s">
        <v>43</v>
      </c>
      <c r="AF53" s="331">
        <f t="shared" si="2"/>
        <v>7850</v>
      </c>
      <c r="AG53" s="330" t="s">
        <v>54</v>
      </c>
      <c r="AH53" s="330">
        <f t="shared" si="1"/>
        <v>1.7483519999999999</v>
      </c>
    </row>
    <row r="54" spans="4:34" ht="27.75" customHeight="1">
      <c r="D54" s="157">
        <v>8</v>
      </c>
      <c r="E54" s="302" t="s">
        <v>255</v>
      </c>
      <c r="F54" s="293" t="s">
        <v>133</v>
      </c>
      <c r="G54" s="294">
        <v>123</v>
      </c>
      <c r="H54" s="336">
        <f t="shared" si="4"/>
        <v>1.6616880000000001</v>
      </c>
      <c r="I54" s="170">
        <f t="shared" si="5"/>
        <v>204.38762400000002</v>
      </c>
      <c r="J54" s="177"/>
      <c r="K54" s="171"/>
      <c r="L54" s="171"/>
      <c r="M54" s="171"/>
      <c r="N54" s="171"/>
      <c r="O54" s="171"/>
      <c r="P54" s="171"/>
      <c r="Q54" s="173"/>
      <c r="X54" s="321">
        <v>25</v>
      </c>
      <c r="Y54" s="292" t="s">
        <v>286</v>
      </c>
      <c r="Z54" s="288">
        <v>1</v>
      </c>
      <c r="AA54" s="288">
        <v>14</v>
      </c>
      <c r="AB54" s="288">
        <v>14</v>
      </c>
      <c r="AC54" s="288">
        <v>6000</v>
      </c>
      <c r="AD54" s="288">
        <v>0.55000000000000004</v>
      </c>
      <c r="AE54" s="330" t="s">
        <v>43</v>
      </c>
      <c r="AF54" s="331">
        <f t="shared" si="2"/>
        <v>7850</v>
      </c>
      <c r="AG54" s="330" t="s">
        <v>54</v>
      </c>
      <c r="AH54" s="330">
        <f t="shared" si="1"/>
        <v>1.4221845000000002</v>
      </c>
    </row>
    <row r="55" spans="4:34" ht="27.75" customHeight="1">
      <c r="D55" s="157">
        <v>9</v>
      </c>
      <c r="E55" s="302" t="s">
        <v>547</v>
      </c>
      <c r="F55" s="293" t="s">
        <v>133</v>
      </c>
      <c r="G55" s="294">
        <v>408</v>
      </c>
      <c r="H55" s="336">
        <f t="shared" si="4"/>
        <v>2.2005119999999998</v>
      </c>
      <c r="I55" s="170">
        <f t="shared" si="5"/>
        <v>897.80889599999989</v>
      </c>
      <c r="J55" s="175"/>
      <c r="K55" s="171"/>
      <c r="L55" s="171"/>
      <c r="M55" s="171"/>
      <c r="N55" s="171"/>
      <c r="O55" s="171"/>
      <c r="P55" s="171"/>
      <c r="Q55" s="173"/>
      <c r="X55" s="321">
        <v>26</v>
      </c>
      <c r="Y55" s="292" t="s">
        <v>287</v>
      </c>
      <c r="Z55" s="288">
        <v>1</v>
      </c>
      <c r="AA55" s="288">
        <v>14</v>
      </c>
      <c r="AB55" s="288">
        <v>14</v>
      </c>
      <c r="AC55" s="288">
        <v>6000</v>
      </c>
      <c r="AD55" s="288">
        <v>0.6</v>
      </c>
      <c r="AE55" s="330" t="s">
        <v>43</v>
      </c>
      <c r="AF55" s="331">
        <f t="shared" si="2"/>
        <v>7850</v>
      </c>
      <c r="AG55" s="330" t="s">
        <v>54</v>
      </c>
      <c r="AH55" s="330">
        <f t="shared" si="1"/>
        <v>1.548648</v>
      </c>
    </row>
    <row r="56" spans="4:34" ht="27.75" customHeight="1">
      <c r="D56" s="157">
        <v>10</v>
      </c>
      <c r="E56" s="302" t="s">
        <v>306</v>
      </c>
      <c r="F56" s="293" t="s">
        <v>133</v>
      </c>
      <c r="G56" s="294">
        <v>243</v>
      </c>
      <c r="H56" s="336">
        <f t="shared" si="4"/>
        <v>4.4613120000000004</v>
      </c>
      <c r="I56" s="170">
        <f>G56*H56</f>
        <v>1084.0988160000002</v>
      </c>
      <c r="J56" s="177"/>
      <c r="K56" s="171"/>
      <c r="L56" s="171"/>
      <c r="M56" s="171"/>
      <c r="N56" s="171"/>
      <c r="O56" s="171"/>
      <c r="P56" s="171"/>
      <c r="Q56" s="173"/>
      <c r="X56" s="321">
        <v>27</v>
      </c>
      <c r="Y56" s="292" t="s">
        <v>734</v>
      </c>
      <c r="Z56" s="288">
        <v>1</v>
      </c>
      <c r="AA56" s="288">
        <v>14</v>
      </c>
      <c r="AB56" s="288">
        <v>14</v>
      </c>
      <c r="AC56" s="288">
        <v>6000</v>
      </c>
      <c r="AD56" s="288">
        <v>0.7</v>
      </c>
      <c r="AE56" s="330" t="s">
        <v>43</v>
      </c>
      <c r="AF56" s="331">
        <f t="shared" si="2"/>
        <v>7850</v>
      </c>
      <c r="AG56" s="330" t="s">
        <v>54</v>
      </c>
      <c r="AH56" s="330">
        <f t="shared" si="1"/>
        <v>1.800162</v>
      </c>
    </row>
    <row r="57" spans="4:34" ht="27.75" customHeight="1">
      <c r="D57" s="157">
        <v>11</v>
      </c>
      <c r="E57" s="302" t="s">
        <v>610</v>
      </c>
      <c r="F57" s="293" t="s">
        <v>259</v>
      </c>
      <c r="G57" s="294">
        <v>317.92499999999995</v>
      </c>
      <c r="H57" s="336"/>
      <c r="I57" s="176">
        <f t="shared" ref="I57:I69" si="6">G57</f>
        <v>317.92499999999995</v>
      </c>
      <c r="J57" s="177"/>
      <c r="K57" s="171"/>
      <c r="L57" s="171"/>
      <c r="M57" s="171"/>
      <c r="N57" s="171"/>
      <c r="O57" s="171"/>
      <c r="P57" s="171"/>
      <c r="Q57" s="173"/>
      <c r="X57" s="321">
        <v>28</v>
      </c>
      <c r="Y57" s="292" t="s">
        <v>288</v>
      </c>
      <c r="Z57" s="288">
        <v>1</v>
      </c>
      <c r="AA57" s="288">
        <v>14</v>
      </c>
      <c r="AB57" s="288">
        <v>14</v>
      </c>
      <c r="AC57" s="288">
        <v>6000</v>
      </c>
      <c r="AD57" s="288">
        <v>0.8</v>
      </c>
      <c r="AE57" s="330" t="s">
        <v>43</v>
      </c>
      <c r="AF57" s="331">
        <f t="shared" si="2"/>
        <v>7850</v>
      </c>
      <c r="AG57" s="330" t="s">
        <v>54</v>
      </c>
      <c r="AH57" s="330">
        <f t="shared" si="1"/>
        <v>2.0497920000000001</v>
      </c>
    </row>
    <row r="58" spans="4:34" ht="27.75" customHeight="1">
      <c r="D58" s="157">
        <v>12</v>
      </c>
      <c r="E58" s="302" t="s">
        <v>767</v>
      </c>
      <c r="F58" s="293" t="s">
        <v>259</v>
      </c>
      <c r="G58" s="294">
        <v>381.51</v>
      </c>
      <c r="H58" s="336"/>
      <c r="I58" s="176">
        <f t="shared" si="6"/>
        <v>381.51</v>
      </c>
      <c r="J58" s="177"/>
      <c r="K58" s="171"/>
      <c r="L58" s="171"/>
      <c r="M58" s="171"/>
      <c r="N58" s="171"/>
      <c r="O58" s="171"/>
      <c r="P58" s="171"/>
      <c r="Q58" s="173"/>
      <c r="X58" s="321">
        <v>29</v>
      </c>
      <c r="Y58" s="323" t="s">
        <v>289</v>
      </c>
      <c r="Z58" s="288">
        <v>1</v>
      </c>
      <c r="AA58" s="288">
        <v>16</v>
      </c>
      <c r="AB58" s="288">
        <v>16</v>
      </c>
      <c r="AC58" s="288">
        <v>6000</v>
      </c>
      <c r="AD58" s="288">
        <v>0.55000000000000004</v>
      </c>
      <c r="AE58" s="330" t="s">
        <v>43</v>
      </c>
      <c r="AF58" s="331">
        <f t="shared" si="2"/>
        <v>7850</v>
      </c>
      <c r="AG58" s="330" t="s">
        <v>54</v>
      </c>
      <c r="AH58" s="330">
        <f t="shared" si="1"/>
        <v>1.6294245000000003</v>
      </c>
    </row>
    <row r="59" spans="4:34" ht="27.75" hidden="1" customHeight="1">
      <c r="D59" s="157">
        <v>13</v>
      </c>
      <c r="E59" s="302" t="s">
        <v>265</v>
      </c>
      <c r="F59" s="293" t="s">
        <v>259</v>
      </c>
      <c r="G59" s="294">
        <v>29.948534999999996</v>
      </c>
      <c r="H59" s="336"/>
      <c r="I59" s="176">
        <f t="shared" si="6"/>
        <v>29.948534999999996</v>
      </c>
      <c r="J59" s="170"/>
      <c r="K59" s="171"/>
      <c r="L59" s="171"/>
      <c r="M59" s="171"/>
      <c r="N59" s="171"/>
      <c r="O59" s="171"/>
      <c r="P59" s="171"/>
      <c r="Q59" s="173"/>
      <c r="X59" s="321">
        <v>30</v>
      </c>
      <c r="Y59" s="323" t="s">
        <v>290</v>
      </c>
      <c r="Z59" s="288">
        <v>1</v>
      </c>
      <c r="AA59" s="288">
        <v>16</v>
      </c>
      <c r="AB59" s="288">
        <v>16</v>
      </c>
      <c r="AC59" s="288">
        <v>6000</v>
      </c>
      <c r="AD59" s="288">
        <v>0.6</v>
      </c>
      <c r="AE59" s="330" t="s">
        <v>43</v>
      </c>
      <c r="AF59" s="331">
        <f t="shared" si="2"/>
        <v>7850</v>
      </c>
      <c r="AG59" s="330" t="s">
        <v>54</v>
      </c>
      <c r="AH59" s="330">
        <f t="shared" si="1"/>
        <v>1.7747280000000001</v>
      </c>
    </row>
    <row r="60" spans="4:34" ht="27.75" hidden="1" customHeight="1">
      <c r="D60" s="157">
        <v>14</v>
      </c>
      <c r="E60" s="302"/>
      <c r="F60" s="293"/>
      <c r="G60" s="291"/>
      <c r="H60" s="336"/>
      <c r="I60" s="176">
        <f t="shared" si="6"/>
        <v>0</v>
      </c>
      <c r="J60" s="170"/>
      <c r="K60" s="171"/>
      <c r="L60" s="171"/>
      <c r="M60" s="171"/>
      <c r="N60" s="171"/>
      <c r="O60" s="171"/>
      <c r="P60" s="171"/>
      <c r="Q60" s="173"/>
      <c r="X60" s="321">
        <v>31</v>
      </c>
      <c r="Y60" s="323" t="s">
        <v>735</v>
      </c>
      <c r="Z60" s="288">
        <v>1</v>
      </c>
      <c r="AA60" s="288">
        <v>16</v>
      </c>
      <c r="AB60" s="288">
        <v>16</v>
      </c>
      <c r="AC60" s="288">
        <v>6000</v>
      </c>
      <c r="AD60" s="288">
        <v>0.7</v>
      </c>
      <c r="AE60" s="330" t="s">
        <v>43</v>
      </c>
      <c r="AF60" s="331">
        <f t="shared" si="2"/>
        <v>7850</v>
      </c>
      <c r="AG60" s="330" t="s">
        <v>54</v>
      </c>
      <c r="AH60" s="330">
        <f t="shared" si="1"/>
        <v>2.0639219999999998</v>
      </c>
    </row>
    <row r="61" spans="4:34" ht="27.75" hidden="1" customHeight="1">
      <c r="D61" s="157">
        <v>15</v>
      </c>
      <c r="E61" s="302"/>
      <c r="F61" s="293"/>
      <c r="G61" s="291"/>
      <c r="H61" s="336"/>
      <c r="I61" s="176">
        <f t="shared" si="6"/>
        <v>0</v>
      </c>
      <c r="J61" s="175"/>
      <c r="K61" s="171"/>
      <c r="L61" s="171"/>
      <c r="M61" s="171"/>
      <c r="N61" s="171"/>
      <c r="O61" s="171"/>
      <c r="P61" s="171"/>
      <c r="Q61" s="173"/>
      <c r="X61" s="321">
        <v>32</v>
      </c>
      <c r="Y61" s="323" t="s">
        <v>291</v>
      </c>
      <c r="Z61" s="288">
        <v>1</v>
      </c>
      <c r="AA61" s="288">
        <v>16</v>
      </c>
      <c r="AB61" s="288">
        <v>16</v>
      </c>
      <c r="AC61" s="288">
        <v>6000</v>
      </c>
      <c r="AD61" s="288">
        <v>0.8</v>
      </c>
      <c r="AE61" s="330" t="s">
        <v>43</v>
      </c>
      <c r="AF61" s="331">
        <f t="shared" si="2"/>
        <v>7850</v>
      </c>
      <c r="AG61" s="330" t="s">
        <v>54</v>
      </c>
      <c r="AH61" s="330">
        <f t="shared" si="1"/>
        <v>2.351232</v>
      </c>
    </row>
    <row r="62" spans="4:34" ht="27.75" hidden="1" customHeight="1">
      <c r="D62" s="157">
        <v>16</v>
      </c>
      <c r="E62" s="302"/>
      <c r="F62" s="293"/>
      <c r="G62" s="291"/>
      <c r="H62" s="336"/>
      <c r="I62" s="176">
        <f t="shared" si="6"/>
        <v>0</v>
      </c>
      <c r="J62" s="177"/>
      <c r="K62" s="171"/>
      <c r="L62" s="171"/>
      <c r="M62" s="171"/>
      <c r="N62" s="171"/>
      <c r="O62" s="171"/>
      <c r="P62" s="171"/>
      <c r="Q62" s="173"/>
      <c r="X62" s="321">
        <v>33</v>
      </c>
      <c r="Y62" s="292" t="s">
        <v>292</v>
      </c>
      <c r="Z62" s="288">
        <v>1</v>
      </c>
      <c r="AA62" s="288">
        <v>20</v>
      </c>
      <c r="AB62" s="288">
        <v>20</v>
      </c>
      <c r="AC62" s="288">
        <v>6000</v>
      </c>
      <c r="AD62" s="288">
        <v>0.55000000000000004</v>
      </c>
      <c r="AE62" s="330" t="s">
        <v>43</v>
      </c>
      <c r="AF62" s="331">
        <f t="shared" si="2"/>
        <v>7850</v>
      </c>
      <c r="AG62" s="330" t="s">
        <v>54</v>
      </c>
      <c r="AH62" s="330">
        <f t="shared" si="1"/>
        <v>2.0439045000000005</v>
      </c>
    </row>
    <row r="63" spans="4:34" ht="27.75" hidden="1" customHeight="1">
      <c r="D63" s="157">
        <v>17</v>
      </c>
      <c r="E63" s="302"/>
      <c r="F63" s="293"/>
      <c r="G63" s="291"/>
      <c r="H63" s="336"/>
      <c r="I63" s="176">
        <f t="shared" si="6"/>
        <v>0</v>
      </c>
      <c r="J63" s="177"/>
      <c r="K63" s="171"/>
      <c r="L63" s="171"/>
      <c r="M63" s="171"/>
      <c r="N63" s="171"/>
      <c r="O63" s="171"/>
      <c r="P63" s="171"/>
      <c r="Q63" s="173"/>
      <c r="X63" s="321">
        <v>34</v>
      </c>
      <c r="Y63" s="292" t="s">
        <v>252</v>
      </c>
      <c r="Z63" s="288">
        <v>1</v>
      </c>
      <c r="AA63" s="288">
        <v>20</v>
      </c>
      <c r="AB63" s="288">
        <v>20</v>
      </c>
      <c r="AC63" s="288">
        <v>6000</v>
      </c>
      <c r="AD63" s="288">
        <v>0.6</v>
      </c>
      <c r="AE63" s="330" t="s">
        <v>43</v>
      </c>
      <c r="AF63" s="331">
        <f t="shared" si="2"/>
        <v>7850</v>
      </c>
      <c r="AG63" s="330" t="s">
        <v>54</v>
      </c>
      <c r="AH63" s="330">
        <f t="shared" si="1"/>
        <v>2.2268880000000002</v>
      </c>
    </row>
    <row r="64" spans="4:34" ht="27.75" hidden="1" customHeight="1">
      <c r="D64" s="157">
        <v>18</v>
      </c>
      <c r="E64" s="302"/>
      <c r="F64" s="293"/>
      <c r="G64" s="291"/>
      <c r="H64" s="336"/>
      <c r="I64" s="176">
        <f t="shared" si="6"/>
        <v>0</v>
      </c>
      <c r="J64" s="177"/>
      <c r="K64" s="171"/>
      <c r="L64" s="171"/>
      <c r="M64" s="171"/>
      <c r="N64" s="171"/>
      <c r="O64" s="171"/>
      <c r="P64" s="171"/>
      <c r="Q64" s="173"/>
      <c r="X64" s="321">
        <v>35</v>
      </c>
      <c r="Y64" s="292" t="s">
        <v>736</v>
      </c>
      <c r="Z64" s="288">
        <v>1</v>
      </c>
      <c r="AA64" s="288">
        <v>20</v>
      </c>
      <c r="AB64" s="288">
        <v>20</v>
      </c>
      <c r="AC64" s="288">
        <v>6000</v>
      </c>
      <c r="AD64" s="288">
        <v>0.7</v>
      </c>
      <c r="AE64" s="330" t="s">
        <v>43</v>
      </c>
      <c r="AF64" s="331">
        <f t="shared" si="2"/>
        <v>7850</v>
      </c>
      <c r="AG64" s="330" t="s">
        <v>54</v>
      </c>
      <c r="AH64" s="330">
        <f t="shared" si="1"/>
        <v>2.5914419999999994</v>
      </c>
    </row>
    <row r="65" spans="4:34" ht="27.75" hidden="1" customHeight="1">
      <c r="D65" s="157">
        <v>19</v>
      </c>
      <c r="E65" s="302"/>
      <c r="F65" s="293"/>
      <c r="G65" s="291"/>
      <c r="H65" s="336"/>
      <c r="I65" s="176">
        <f t="shared" si="6"/>
        <v>0</v>
      </c>
      <c r="J65" s="177"/>
      <c r="K65" s="171"/>
      <c r="L65" s="171"/>
      <c r="M65" s="171"/>
      <c r="N65" s="171"/>
      <c r="O65" s="171"/>
      <c r="P65" s="171"/>
      <c r="Q65" s="173"/>
      <c r="X65" s="321"/>
      <c r="Y65" s="292"/>
      <c r="Z65" s="288"/>
      <c r="AA65" s="288"/>
      <c r="AB65" s="288"/>
      <c r="AC65" s="288"/>
      <c r="AD65" s="288"/>
      <c r="AE65" s="330"/>
      <c r="AF65" s="331"/>
      <c r="AG65" s="330"/>
      <c r="AH65" s="330"/>
    </row>
    <row r="66" spans="4:34" ht="27.75" hidden="1" customHeight="1">
      <c r="D66" s="157">
        <v>20</v>
      </c>
      <c r="E66" s="302"/>
      <c r="F66" s="293"/>
      <c r="G66" s="291"/>
      <c r="H66" s="336"/>
      <c r="I66" s="176">
        <f t="shared" si="6"/>
        <v>0</v>
      </c>
      <c r="J66" s="177"/>
      <c r="K66" s="171"/>
      <c r="L66" s="171"/>
      <c r="M66" s="171"/>
      <c r="N66" s="171"/>
      <c r="O66" s="171"/>
      <c r="P66" s="171"/>
      <c r="Q66" s="173"/>
      <c r="X66" s="321"/>
      <c r="Y66" s="292"/>
      <c r="Z66" s="288"/>
      <c r="AA66" s="288"/>
      <c r="AB66" s="288"/>
      <c r="AC66" s="288"/>
      <c r="AD66" s="288"/>
      <c r="AE66" s="330"/>
      <c r="AF66" s="331"/>
      <c r="AG66" s="330"/>
      <c r="AH66" s="330"/>
    </row>
    <row r="67" spans="4:34" ht="27.75" hidden="1" customHeight="1">
      <c r="D67" s="157">
        <v>21</v>
      </c>
      <c r="E67" s="302"/>
      <c r="F67" s="293"/>
      <c r="G67" s="291"/>
      <c r="H67" s="336"/>
      <c r="I67" s="176">
        <f t="shared" si="6"/>
        <v>0</v>
      </c>
      <c r="J67" s="177"/>
      <c r="K67" s="171"/>
      <c r="L67" s="171"/>
      <c r="M67" s="171"/>
      <c r="N67" s="171"/>
      <c r="O67" s="171"/>
      <c r="P67" s="171"/>
      <c r="Q67" s="173"/>
      <c r="X67" s="321"/>
      <c r="Y67" s="292"/>
      <c r="Z67" s="288"/>
      <c r="AA67" s="288"/>
      <c r="AB67" s="288"/>
      <c r="AC67" s="288"/>
      <c r="AD67" s="288"/>
      <c r="AE67" s="330"/>
      <c r="AF67" s="331"/>
      <c r="AG67" s="330"/>
      <c r="AH67" s="330"/>
    </row>
    <row r="68" spans="4:34" ht="27.75" hidden="1" customHeight="1">
      <c r="D68" s="157">
        <v>22</v>
      </c>
      <c r="E68" s="302"/>
      <c r="F68" s="293"/>
      <c r="G68" s="291"/>
      <c r="H68" s="176"/>
      <c r="I68" s="176">
        <f t="shared" si="6"/>
        <v>0</v>
      </c>
      <c r="J68" s="177"/>
      <c r="K68" s="171"/>
      <c r="L68" s="171"/>
      <c r="M68" s="171"/>
      <c r="N68" s="171"/>
      <c r="O68" s="171"/>
      <c r="P68" s="171"/>
      <c r="Q68" s="173"/>
      <c r="X68" s="321"/>
      <c r="Y68" s="292"/>
      <c r="Z68" s="288"/>
      <c r="AA68" s="288"/>
      <c r="AB68" s="288"/>
      <c r="AC68" s="288"/>
      <c r="AD68" s="288"/>
      <c r="AE68" s="330"/>
      <c r="AF68" s="331"/>
      <c r="AG68" s="330"/>
      <c r="AH68" s="330"/>
    </row>
    <row r="69" spans="4:34" ht="27.75" hidden="1" customHeight="1">
      <c r="D69" s="157">
        <v>20</v>
      </c>
      <c r="E69" s="302"/>
      <c r="F69" s="293"/>
      <c r="G69" s="291"/>
      <c r="H69" s="174"/>
      <c r="I69" s="176">
        <f t="shared" si="6"/>
        <v>0</v>
      </c>
      <c r="J69" s="175"/>
      <c r="K69" s="171"/>
      <c r="L69" s="171"/>
      <c r="M69" s="171"/>
      <c r="N69" s="171"/>
      <c r="O69" s="171"/>
      <c r="P69" s="171"/>
      <c r="Q69" s="173"/>
      <c r="X69" s="321">
        <v>36</v>
      </c>
      <c r="Y69" s="292" t="s">
        <v>293</v>
      </c>
      <c r="Z69" s="288">
        <v>1</v>
      </c>
      <c r="AA69" s="288">
        <v>20</v>
      </c>
      <c r="AB69" s="288">
        <v>20</v>
      </c>
      <c r="AC69" s="288">
        <v>6000</v>
      </c>
      <c r="AD69" s="288">
        <v>0.8</v>
      </c>
      <c r="AE69" s="330" t="s">
        <v>43</v>
      </c>
      <c r="AF69" s="331">
        <f t="shared" si="2"/>
        <v>7850</v>
      </c>
      <c r="AG69" s="330" t="s">
        <v>54</v>
      </c>
      <c r="AH69" s="330">
        <f t="shared" si="1"/>
        <v>2.9541120000000003</v>
      </c>
    </row>
    <row r="70" spans="4:34" s="166" customFormat="1" ht="23.25" customHeight="1">
      <c r="D70" s="1327" t="s">
        <v>98</v>
      </c>
      <c r="E70" s="1328"/>
      <c r="F70" s="1329"/>
      <c r="G70" s="222">
        <f>SUM(G47:G69)</f>
        <v>3140.3835350000004</v>
      </c>
      <c r="H70" s="178"/>
      <c r="I70" s="222">
        <f>SUM(I47:I69)</f>
        <v>7107.8837398800006</v>
      </c>
      <c r="J70" s="337"/>
      <c r="K70" s="337"/>
      <c r="L70" s="337"/>
      <c r="M70" s="337"/>
      <c r="N70" s="337"/>
      <c r="O70" s="337"/>
      <c r="P70" s="337"/>
      <c r="Q70" s="338"/>
      <c r="X70" s="321">
        <v>37</v>
      </c>
      <c r="Y70" s="292" t="s">
        <v>294</v>
      </c>
      <c r="Z70" s="288">
        <v>1</v>
      </c>
      <c r="AA70" s="288">
        <v>20</v>
      </c>
      <c r="AB70" s="288">
        <v>20</v>
      </c>
      <c r="AC70" s="288">
        <v>6000</v>
      </c>
      <c r="AD70" s="288">
        <v>1</v>
      </c>
      <c r="AE70" s="330" t="s">
        <v>43</v>
      </c>
      <c r="AF70" s="331">
        <f t="shared" si="2"/>
        <v>7850</v>
      </c>
      <c r="AG70" s="330" t="s">
        <v>54</v>
      </c>
      <c r="AH70" s="330">
        <f t="shared" si="1"/>
        <v>3.6738</v>
      </c>
    </row>
    <row r="71" spans="4:34" ht="25.5" customHeight="1">
      <c r="X71" s="321">
        <v>38</v>
      </c>
      <c r="Y71" s="292" t="s">
        <v>295</v>
      </c>
      <c r="Z71" s="288">
        <v>1</v>
      </c>
      <c r="AA71" s="288">
        <v>20</v>
      </c>
      <c r="AB71" s="288">
        <v>20</v>
      </c>
      <c r="AC71" s="288">
        <v>6000</v>
      </c>
      <c r="AD71" s="288">
        <v>1.1000000000000001</v>
      </c>
      <c r="AE71" s="330" t="s">
        <v>43</v>
      </c>
      <c r="AF71" s="331">
        <f t="shared" si="2"/>
        <v>7850</v>
      </c>
      <c r="AG71" s="330" t="s">
        <v>54</v>
      </c>
      <c r="AH71" s="330">
        <f t="shared" si="1"/>
        <v>4.0308180000000009</v>
      </c>
    </row>
    <row r="72" spans="4:34" ht="25.5" customHeight="1">
      <c r="D72" s="156" t="s">
        <v>90</v>
      </c>
      <c r="F72" s="179"/>
      <c r="X72" s="321">
        <v>39</v>
      </c>
      <c r="Y72" s="323" t="s">
        <v>296</v>
      </c>
      <c r="Z72" s="288">
        <v>1</v>
      </c>
      <c r="AA72" s="288">
        <v>25</v>
      </c>
      <c r="AB72" s="288">
        <v>25</v>
      </c>
      <c r="AC72" s="288">
        <v>6000</v>
      </c>
      <c r="AD72" s="288">
        <v>0.55000000000000004</v>
      </c>
      <c r="AE72" s="330" t="s">
        <v>43</v>
      </c>
      <c r="AF72" s="331">
        <f t="shared" si="2"/>
        <v>7850</v>
      </c>
      <c r="AG72" s="330" t="s">
        <v>54</v>
      </c>
      <c r="AH72" s="330">
        <f t="shared" si="1"/>
        <v>2.5620045</v>
      </c>
    </row>
    <row r="73" spans="4:34" ht="25.5" customHeight="1">
      <c r="F73" s="179"/>
      <c r="G73" s="209"/>
      <c r="H73" s="223" t="s">
        <v>108</v>
      </c>
      <c r="I73" s="156"/>
      <c r="J73" s="156" t="s">
        <v>109</v>
      </c>
      <c r="K73" s="156"/>
      <c r="L73" s="1330" t="s">
        <v>110</v>
      </c>
      <c r="M73" s="1330"/>
      <c r="N73" s="1330"/>
      <c r="O73" s="1330"/>
      <c r="P73" s="1330"/>
      <c r="Q73" s="1330"/>
      <c r="X73" s="321">
        <v>40</v>
      </c>
      <c r="Y73" s="323" t="s">
        <v>253</v>
      </c>
      <c r="Z73" s="288">
        <v>1</v>
      </c>
      <c r="AA73" s="288">
        <v>25</v>
      </c>
      <c r="AB73" s="288">
        <v>25</v>
      </c>
      <c r="AC73" s="288">
        <v>6000</v>
      </c>
      <c r="AD73" s="288">
        <v>0.6</v>
      </c>
      <c r="AE73" s="330" t="s">
        <v>43</v>
      </c>
      <c r="AF73" s="331">
        <f t="shared" si="2"/>
        <v>7850</v>
      </c>
      <c r="AG73" s="330" t="s">
        <v>54</v>
      </c>
      <c r="AH73" s="330">
        <f t="shared" si="1"/>
        <v>2.7920880000000001</v>
      </c>
    </row>
    <row r="74" spans="4:34" ht="25.5" customHeight="1">
      <c r="D74" s="181" t="s">
        <v>111</v>
      </c>
      <c r="E74" s="182"/>
      <c r="X74" s="321">
        <v>41</v>
      </c>
      <c r="Y74" s="323" t="s">
        <v>737</v>
      </c>
      <c r="Z74" s="288">
        <v>1</v>
      </c>
      <c r="AA74" s="288">
        <v>25</v>
      </c>
      <c r="AB74" s="288">
        <v>25</v>
      </c>
      <c r="AC74" s="288">
        <v>6000</v>
      </c>
      <c r="AD74" s="288">
        <v>0.7</v>
      </c>
      <c r="AE74" s="330" t="s">
        <v>43</v>
      </c>
      <c r="AF74" s="331">
        <f t="shared" si="2"/>
        <v>7850</v>
      </c>
      <c r="AG74" s="330" t="s">
        <v>54</v>
      </c>
      <c r="AH74" s="330">
        <f t="shared" si="1"/>
        <v>3.250842</v>
      </c>
    </row>
    <row r="75" spans="4:34" ht="25.5" customHeight="1">
      <c r="E75" s="183" t="s">
        <v>112</v>
      </c>
      <c r="F75" s="183"/>
      <c r="X75" s="321">
        <v>42</v>
      </c>
      <c r="Y75" s="323" t="s">
        <v>298</v>
      </c>
      <c r="Z75" s="288">
        <v>1</v>
      </c>
      <c r="AA75" s="288">
        <v>25</v>
      </c>
      <c r="AB75" s="288">
        <v>25</v>
      </c>
      <c r="AC75" s="288">
        <v>6000</v>
      </c>
      <c r="AD75" s="288">
        <v>0.8</v>
      </c>
      <c r="AE75" s="330" t="s">
        <v>43</v>
      </c>
      <c r="AF75" s="331">
        <f t="shared" si="2"/>
        <v>7850</v>
      </c>
      <c r="AG75" s="330" t="s">
        <v>54</v>
      </c>
      <c r="AH75" s="330">
        <f t="shared" si="1"/>
        <v>3.7077119999999999</v>
      </c>
    </row>
    <row r="76" spans="4:34" ht="25.5" customHeight="1">
      <c r="E76" s="183" t="s">
        <v>114</v>
      </c>
      <c r="F76" s="183"/>
      <c r="G76" s="209"/>
      <c r="H76" s="156"/>
      <c r="I76" s="156"/>
      <c r="J76" s="156"/>
      <c r="K76" s="156"/>
      <c r="L76" s="1330"/>
      <c r="M76" s="1330"/>
      <c r="N76" s="1330"/>
      <c r="O76" s="1330"/>
      <c r="P76" s="1330"/>
      <c r="Q76" s="1330"/>
      <c r="X76" s="321">
        <v>43</v>
      </c>
      <c r="Y76" s="323" t="s">
        <v>297</v>
      </c>
      <c r="Z76" s="288">
        <v>1</v>
      </c>
      <c r="AA76" s="288">
        <v>25</v>
      </c>
      <c r="AB76" s="288">
        <v>25</v>
      </c>
      <c r="AC76" s="288">
        <v>6000</v>
      </c>
      <c r="AD76" s="288">
        <v>1</v>
      </c>
      <c r="AE76" s="330" t="s">
        <v>43</v>
      </c>
      <c r="AF76" s="331">
        <f t="shared" si="2"/>
        <v>7850</v>
      </c>
      <c r="AG76" s="330" t="s">
        <v>54</v>
      </c>
      <c r="AH76" s="330">
        <f t="shared" si="1"/>
        <v>4.6158000000000001</v>
      </c>
    </row>
    <row r="77" spans="4:34" ht="25.5" customHeight="1">
      <c r="E77" s="183" t="s">
        <v>113</v>
      </c>
      <c r="F77" s="156"/>
      <c r="H77" s="156"/>
      <c r="I77" s="156"/>
      <c r="J77" s="156"/>
      <c r="K77" s="156"/>
      <c r="L77" s="180"/>
      <c r="M77" s="180"/>
      <c r="N77" s="180"/>
      <c r="O77" s="180"/>
      <c r="P77" s="180"/>
      <c r="Q77" s="180"/>
      <c r="X77" s="321">
        <v>44</v>
      </c>
      <c r="Y77" s="323" t="s">
        <v>254</v>
      </c>
      <c r="Z77" s="288">
        <v>1</v>
      </c>
      <c r="AA77" s="288">
        <v>25</v>
      </c>
      <c r="AB77" s="288">
        <v>25</v>
      </c>
      <c r="AC77" s="288">
        <v>6000</v>
      </c>
      <c r="AD77" s="288">
        <v>1.1000000000000001</v>
      </c>
      <c r="AE77" s="330" t="s">
        <v>43</v>
      </c>
      <c r="AF77" s="331">
        <f t="shared" si="2"/>
        <v>7850</v>
      </c>
      <c r="AG77" s="330" t="s">
        <v>54</v>
      </c>
      <c r="AH77" s="330">
        <f t="shared" si="1"/>
        <v>5.067018</v>
      </c>
    </row>
    <row r="78" spans="4:34" ht="25.5" customHeight="1">
      <c r="E78" s="183" t="s">
        <v>115</v>
      </c>
      <c r="F78" s="156"/>
      <c r="H78" s="156"/>
      <c r="I78" s="156"/>
      <c r="J78" s="156"/>
      <c r="K78" s="156"/>
      <c r="L78" s="180"/>
      <c r="M78" s="180"/>
      <c r="N78" s="180"/>
      <c r="O78" s="180"/>
      <c r="P78" s="180"/>
      <c r="Q78" s="180"/>
      <c r="X78" s="321">
        <v>45</v>
      </c>
      <c r="Y78" s="292" t="s">
        <v>518</v>
      </c>
      <c r="Z78" s="288">
        <v>1</v>
      </c>
      <c r="AA78" s="288">
        <v>40</v>
      </c>
      <c r="AB78" s="288">
        <v>40</v>
      </c>
      <c r="AC78" s="288">
        <v>6000</v>
      </c>
      <c r="AD78" s="288">
        <v>1.2</v>
      </c>
      <c r="AE78" s="330" t="s">
        <v>43</v>
      </c>
      <c r="AF78" s="331">
        <f t="shared" si="2"/>
        <v>7850</v>
      </c>
      <c r="AG78" s="330" t="s">
        <v>54</v>
      </c>
      <c r="AH78" s="330">
        <f t="shared" si="1"/>
        <v>8.9075520000000008</v>
      </c>
    </row>
    <row r="79" spans="4:34" ht="26.25" customHeight="1">
      <c r="X79" s="321">
        <v>46</v>
      </c>
      <c r="Y79" s="292" t="s">
        <v>300</v>
      </c>
      <c r="Z79" s="288">
        <v>1</v>
      </c>
      <c r="AA79" s="288">
        <v>40</v>
      </c>
      <c r="AB79" s="288">
        <v>40</v>
      </c>
      <c r="AC79" s="288">
        <v>6000</v>
      </c>
      <c r="AD79" s="288">
        <v>1.8</v>
      </c>
      <c r="AE79" s="330" t="s">
        <v>43</v>
      </c>
      <c r="AF79" s="331">
        <f t="shared" si="2"/>
        <v>7850</v>
      </c>
      <c r="AG79" s="330" t="s">
        <v>54</v>
      </c>
      <c r="AH79" s="330">
        <f t="shared" si="1"/>
        <v>13.259592</v>
      </c>
    </row>
    <row r="80" spans="4:34" ht="26.25" customHeight="1">
      <c r="D80" s="181"/>
      <c r="E80" s="182"/>
      <c r="X80" s="321">
        <v>47</v>
      </c>
      <c r="Y80" s="323" t="s">
        <v>301</v>
      </c>
      <c r="Z80" s="288">
        <v>1</v>
      </c>
      <c r="AA80" s="288">
        <v>10</v>
      </c>
      <c r="AB80" s="288">
        <v>20</v>
      </c>
      <c r="AC80" s="288">
        <v>6000</v>
      </c>
      <c r="AD80" s="288">
        <v>0.55000000000000004</v>
      </c>
      <c r="AE80" s="330" t="s">
        <v>43</v>
      </c>
      <c r="AF80" s="331">
        <f t="shared" si="2"/>
        <v>7850</v>
      </c>
      <c r="AG80" s="330" t="s">
        <v>311</v>
      </c>
      <c r="AH80" s="330">
        <f t="shared" si="1"/>
        <v>1.5258045000000002</v>
      </c>
    </row>
    <row r="81" spans="4:34" ht="26.25" customHeight="1">
      <c r="E81" s="183"/>
      <c r="F81" s="183"/>
      <c r="X81" s="321">
        <v>48</v>
      </c>
      <c r="Y81" s="323" t="s">
        <v>255</v>
      </c>
      <c r="Z81" s="288">
        <v>1</v>
      </c>
      <c r="AA81" s="288">
        <v>10</v>
      </c>
      <c r="AB81" s="288">
        <v>20</v>
      </c>
      <c r="AC81" s="288">
        <v>6000</v>
      </c>
      <c r="AD81" s="288">
        <v>0.6</v>
      </c>
      <c r="AE81" s="330" t="s">
        <v>43</v>
      </c>
      <c r="AF81" s="331">
        <f t="shared" si="2"/>
        <v>7850</v>
      </c>
      <c r="AG81" s="330" t="s">
        <v>311</v>
      </c>
      <c r="AH81" s="330">
        <f t="shared" si="1"/>
        <v>1.6616880000000001</v>
      </c>
    </row>
    <row r="82" spans="4:34" ht="26.25" customHeight="1">
      <c r="E82" s="183"/>
      <c r="F82" s="183"/>
      <c r="X82" s="321">
        <v>48</v>
      </c>
      <c r="Y82" s="323" t="s">
        <v>547</v>
      </c>
      <c r="Z82" s="288">
        <v>1</v>
      </c>
      <c r="AA82" s="288">
        <v>10</v>
      </c>
      <c r="AB82" s="288">
        <v>20</v>
      </c>
      <c r="AC82" s="288">
        <v>6000</v>
      </c>
      <c r="AD82" s="288">
        <v>0.8</v>
      </c>
      <c r="AE82" s="330" t="s">
        <v>43</v>
      </c>
      <c r="AF82" s="331">
        <f t="shared" ref="AF82:AF91" si="7">IF(AE82="sắt đen",7850,IF(AE82="sắt trắng",7850,IF(AE82="sắt kẽm",7900,IF(AE82="nhôm",2500,""))))</f>
        <v>7850</v>
      </c>
      <c r="AG82" s="330" t="s">
        <v>311</v>
      </c>
      <c r="AH82" s="330">
        <f t="shared" ref="AH82:AH91" si="8">IF(OR(AG82="hộp",AG82="vuông"),(AA82+(AB82-AD82))*2*AC82*AD82*AF82*Z82/10^9,IF(AG82="la dẹt",(AA82+(AB82-$G82))*AC82*AD82*AF82*Z82/10^9,IF(AG82="ống",3.14*AA82*AC82*AD82*AF82*Z82/10^9,IF(AG82="tròn đặc",3.14*AA82/2*AC82/2*AD82*AF82*Z82/10^9,IF(AG82="V",(AA82+AB82)*AC82*AF82*Z82/10^9)))))</f>
        <v>2.2005119999999998</v>
      </c>
    </row>
    <row r="83" spans="4:34" ht="26.25" customHeight="1">
      <c r="D83" s="184"/>
      <c r="E83" s="184"/>
      <c r="H83" s="185"/>
      <c r="I83" s="185"/>
      <c r="J83" s="185"/>
      <c r="K83" s="185"/>
      <c r="L83" s="185"/>
      <c r="M83" s="185"/>
      <c r="N83" s="185"/>
      <c r="O83" s="185"/>
      <c r="P83" s="185"/>
      <c r="X83" s="321">
        <v>49</v>
      </c>
      <c r="Y83" s="292" t="s">
        <v>302</v>
      </c>
      <c r="Z83" s="288">
        <v>1</v>
      </c>
      <c r="AA83" s="288">
        <v>13</v>
      </c>
      <c r="AB83" s="288">
        <v>26</v>
      </c>
      <c r="AC83" s="288">
        <v>6000</v>
      </c>
      <c r="AD83" s="288">
        <v>0.55000000000000004</v>
      </c>
      <c r="AE83" s="330" t="s">
        <v>43</v>
      </c>
      <c r="AF83" s="331">
        <f t="shared" si="7"/>
        <v>7850</v>
      </c>
      <c r="AG83" s="330" t="s">
        <v>311</v>
      </c>
      <c r="AH83" s="330">
        <f t="shared" si="8"/>
        <v>1.9920945000000005</v>
      </c>
    </row>
    <row r="84" spans="4:34" ht="26.25" customHeight="1">
      <c r="D84" s="184"/>
      <c r="E84" s="184"/>
      <c r="H84" s="185"/>
      <c r="I84" s="185"/>
      <c r="J84" s="185"/>
      <c r="K84" s="185"/>
      <c r="L84" s="185"/>
      <c r="M84" s="185"/>
      <c r="N84" s="185"/>
      <c r="O84" s="185"/>
      <c r="P84" s="185"/>
      <c r="X84" s="321">
        <v>50</v>
      </c>
      <c r="Y84" s="292" t="s">
        <v>303</v>
      </c>
      <c r="Z84" s="288">
        <v>1</v>
      </c>
      <c r="AA84" s="288">
        <v>13</v>
      </c>
      <c r="AB84" s="288">
        <v>26</v>
      </c>
      <c r="AC84" s="288">
        <v>6000</v>
      </c>
      <c r="AD84" s="288">
        <v>0.6</v>
      </c>
      <c r="AE84" s="330" t="s">
        <v>43</v>
      </c>
      <c r="AF84" s="331">
        <f t="shared" si="7"/>
        <v>7850</v>
      </c>
      <c r="AG84" s="330" t="s">
        <v>311</v>
      </c>
      <c r="AH84" s="330">
        <f t="shared" si="8"/>
        <v>2.1703679999999999</v>
      </c>
    </row>
    <row r="85" spans="4:34" ht="26.25" customHeight="1">
      <c r="X85" s="321">
        <v>51</v>
      </c>
      <c r="Y85" s="323" t="s">
        <v>304</v>
      </c>
      <c r="Z85" s="288">
        <v>1</v>
      </c>
      <c r="AA85" s="288">
        <v>20</v>
      </c>
      <c r="AB85" s="288">
        <v>40</v>
      </c>
      <c r="AC85" s="288">
        <v>6000</v>
      </c>
      <c r="AD85" s="288">
        <v>0.55000000000000004</v>
      </c>
      <c r="AE85" s="330" t="s">
        <v>43</v>
      </c>
      <c r="AF85" s="331">
        <f t="shared" si="7"/>
        <v>7850</v>
      </c>
      <c r="AG85" s="330" t="s">
        <v>311</v>
      </c>
      <c r="AH85" s="330">
        <f t="shared" si="8"/>
        <v>3.0801045000000005</v>
      </c>
    </row>
    <row r="86" spans="4:34" ht="26.25" customHeight="1">
      <c r="X86" s="321">
        <v>52</v>
      </c>
      <c r="Y86" s="323" t="s">
        <v>305</v>
      </c>
      <c r="Z86" s="288">
        <v>1</v>
      </c>
      <c r="AA86" s="288">
        <v>20</v>
      </c>
      <c r="AB86" s="288">
        <v>40</v>
      </c>
      <c r="AC86" s="288">
        <v>6000</v>
      </c>
      <c r="AD86" s="288">
        <v>0.6</v>
      </c>
      <c r="AE86" s="330" t="s">
        <v>43</v>
      </c>
      <c r="AF86" s="331">
        <f t="shared" si="7"/>
        <v>7850</v>
      </c>
      <c r="AG86" s="330" t="s">
        <v>311</v>
      </c>
      <c r="AH86" s="330">
        <f t="shared" si="8"/>
        <v>3.357288</v>
      </c>
    </row>
    <row r="87" spans="4:34" ht="26.25" customHeight="1">
      <c r="X87" s="321">
        <v>53</v>
      </c>
      <c r="Y87" s="323" t="s">
        <v>738</v>
      </c>
      <c r="Z87" s="288">
        <v>1</v>
      </c>
      <c r="AA87" s="288">
        <v>20</v>
      </c>
      <c r="AB87" s="288">
        <v>40</v>
      </c>
      <c r="AC87" s="288">
        <v>6000</v>
      </c>
      <c r="AD87" s="288">
        <v>0.7</v>
      </c>
      <c r="AE87" s="330" t="s">
        <v>43</v>
      </c>
      <c r="AF87" s="331">
        <f t="shared" si="7"/>
        <v>7850</v>
      </c>
      <c r="AG87" s="330" t="s">
        <v>311</v>
      </c>
      <c r="AH87" s="330">
        <f t="shared" si="8"/>
        <v>3.9102419999999993</v>
      </c>
    </row>
    <row r="88" spans="4:34" ht="26.25" customHeight="1">
      <c r="X88" s="321">
        <v>54</v>
      </c>
      <c r="Y88" s="323" t="s">
        <v>306</v>
      </c>
      <c r="Z88" s="288">
        <v>1</v>
      </c>
      <c r="AA88" s="288">
        <v>20</v>
      </c>
      <c r="AB88" s="288">
        <v>40</v>
      </c>
      <c r="AC88" s="288">
        <v>6000</v>
      </c>
      <c r="AD88" s="288">
        <v>0.8</v>
      </c>
      <c r="AE88" s="330" t="s">
        <v>43</v>
      </c>
      <c r="AF88" s="331">
        <f t="shared" si="7"/>
        <v>7850</v>
      </c>
      <c r="AG88" s="330" t="s">
        <v>311</v>
      </c>
      <c r="AH88" s="330">
        <f t="shared" si="8"/>
        <v>4.4613120000000004</v>
      </c>
    </row>
    <row r="89" spans="4:34" ht="26.25" customHeight="1">
      <c r="X89" s="321">
        <v>55</v>
      </c>
      <c r="Y89" s="323" t="s">
        <v>256</v>
      </c>
      <c r="Z89" s="288">
        <v>1</v>
      </c>
      <c r="AA89" s="288">
        <v>20</v>
      </c>
      <c r="AB89" s="288">
        <v>40</v>
      </c>
      <c r="AC89" s="288">
        <v>6000</v>
      </c>
      <c r="AD89" s="288">
        <v>1</v>
      </c>
      <c r="AE89" s="330" t="s">
        <v>43</v>
      </c>
      <c r="AF89" s="331">
        <f t="shared" si="7"/>
        <v>7850</v>
      </c>
      <c r="AG89" s="330" t="s">
        <v>311</v>
      </c>
      <c r="AH89" s="330">
        <f t="shared" si="8"/>
        <v>5.5578000000000003</v>
      </c>
    </row>
    <row r="90" spans="4:34" ht="26.25" customHeight="1">
      <c r="X90" s="321">
        <v>56</v>
      </c>
      <c r="Y90" s="323" t="s">
        <v>307</v>
      </c>
      <c r="Z90" s="288">
        <v>1</v>
      </c>
      <c r="AA90" s="288">
        <v>20</v>
      </c>
      <c r="AB90" s="288">
        <v>40</v>
      </c>
      <c r="AC90" s="288">
        <v>6000</v>
      </c>
      <c r="AD90" s="288">
        <v>1.2</v>
      </c>
      <c r="AE90" s="330" t="s">
        <v>43</v>
      </c>
      <c r="AF90" s="331">
        <f t="shared" si="7"/>
        <v>7850</v>
      </c>
      <c r="AG90" s="330" t="s">
        <v>311</v>
      </c>
      <c r="AH90" s="330">
        <f t="shared" si="8"/>
        <v>6.6467520000000002</v>
      </c>
    </row>
    <row r="91" spans="4:34" ht="26.25" customHeight="1">
      <c r="X91" s="321">
        <v>57</v>
      </c>
      <c r="Y91" s="292" t="s">
        <v>542</v>
      </c>
      <c r="Z91" s="288">
        <v>1</v>
      </c>
      <c r="AA91" s="288">
        <v>25</v>
      </c>
      <c r="AB91" s="288">
        <v>50</v>
      </c>
      <c r="AC91" s="288">
        <v>6000</v>
      </c>
      <c r="AD91" s="288">
        <v>0.6</v>
      </c>
      <c r="AE91" s="330" t="s">
        <v>43</v>
      </c>
      <c r="AF91" s="331">
        <f t="shared" si="7"/>
        <v>7850</v>
      </c>
      <c r="AG91" s="330" t="s">
        <v>311</v>
      </c>
      <c r="AH91" s="330">
        <f t="shared" si="8"/>
        <v>4.2050879999999999</v>
      </c>
    </row>
    <row r="92" spans="4:34" ht="26.25" customHeight="1">
      <c r="X92" s="321">
        <v>57</v>
      </c>
      <c r="Y92" s="292" t="s">
        <v>549</v>
      </c>
      <c r="Z92" s="288">
        <v>1</v>
      </c>
      <c r="AA92" s="288">
        <v>25</v>
      </c>
      <c r="AB92" s="288">
        <v>50</v>
      </c>
      <c r="AC92" s="288">
        <v>6000</v>
      </c>
      <c r="AD92" s="288">
        <v>0.8</v>
      </c>
      <c r="AE92" s="330" t="s">
        <v>43</v>
      </c>
      <c r="AF92" s="331">
        <f>IF(AE92="sắt đen",7850,IF(AE92="sắt trắng",7850,IF(AE92="sắt kẽm",7900,IF(AE92="nhôm",2500,""))))</f>
        <v>7850</v>
      </c>
      <c r="AG92" s="330" t="s">
        <v>311</v>
      </c>
      <c r="AH92" s="330">
        <f>IF(OR(AG92="hộp",AG92="vuông"),(AA92+(AB92-AD92))*2*AC92*AD92*AF92*Z92/10^9,IF(AG92="la dẹt",(AA92+(AB92-$G92))*AC92*AD92*AF92*Z92/10^9,IF(AG92="ống",3.14*AA92*AC92*AD92*AF92*Z92/10^9,IF(AG92="tròn đặc",3.14*AA92/2*AC92/2*AD92*AF92*Z92/10^9,IF(AG92="V",(AA92+AB92)*AC92*AF92*Z92/10^9)))))</f>
        <v>5.5917120000000002</v>
      </c>
    </row>
    <row r="93" spans="4:34" ht="26.25" customHeight="1">
      <c r="X93" s="321">
        <v>57</v>
      </c>
      <c r="Y93" s="292" t="s">
        <v>308</v>
      </c>
      <c r="Z93" s="288">
        <v>1</v>
      </c>
      <c r="AA93" s="288">
        <v>25</v>
      </c>
      <c r="AB93" s="288">
        <v>50</v>
      </c>
      <c r="AC93" s="288">
        <v>6000</v>
      </c>
      <c r="AD93" s="288">
        <v>1</v>
      </c>
      <c r="AE93" s="330" t="s">
        <v>43</v>
      </c>
      <c r="AF93" s="331">
        <f>IF(AE93="sắt đen",7850,IF(AE93="sắt trắng",7850,IF(AE93="sắt kẽm",7900,IF(AE93="nhôm",2500,""))))</f>
        <v>7850</v>
      </c>
      <c r="AG93" s="330" t="s">
        <v>311</v>
      </c>
      <c r="AH93" s="330">
        <f>IF(OR(AG93="hộp",AG93="vuông"),(AA93+(AB93-AD93))*2*AC93*AD93*AF93*Z93/10^9,IF(AG93="la dẹt",(AA93+(AB93-$G93))*AC93*AD93*AF93*Z93/10^9,IF(AG93="ống",3.14*AA93*AC93*AD93*AF93*Z93/10^9,IF(AG93="tròn đặc",3.14*AA93/2*AC93/2*AD93*AF93*Z93/10^9,IF(AG93="V",(AA93+AB93)*AC93*AF93*Z93/10^9)))))</f>
        <v>6.9707999999999997</v>
      </c>
    </row>
    <row r="94" spans="4:34" ht="26.25" customHeight="1">
      <c r="X94" s="321">
        <v>58</v>
      </c>
      <c r="Y94" s="292" t="s">
        <v>257</v>
      </c>
      <c r="Z94" s="288">
        <v>1</v>
      </c>
      <c r="AA94" s="288">
        <v>25</v>
      </c>
      <c r="AB94" s="288">
        <v>50</v>
      </c>
      <c r="AC94" s="288">
        <v>6000</v>
      </c>
      <c r="AD94" s="288">
        <v>1.1000000000000001</v>
      </c>
      <c r="AE94" s="330" t="s">
        <v>43</v>
      </c>
      <c r="AF94" s="331">
        <f>IF(AE94="sắt đen",7850,IF(AE94="sắt trắng",7850,IF(AE94="sắt kẽm",7900,IF(AE94="nhôm",2500,""))))</f>
        <v>7850</v>
      </c>
      <c r="AG94" s="330" t="s">
        <v>311</v>
      </c>
      <c r="AH94" s="330">
        <f>IF(OR(AG94="hộp",AG94="vuông"),(AA94+(AB94-AD94))*2*AC94*AD94*AF94*Z94/10^9,IF(AG94="la dẹt",(AA94+(AB94-$G94))*AC94*AD94*AF94*Z94/10^9,IF(AG94="ống",3.14*AA94*AC94*AD94*AF94*Z94/10^9,IF(AG94="tròn đặc",3.14*AA94/2*AC94/2*AD94*AF94*Z94/10^9,IF(AG94="V",(AA94+AB94)*AC94*AF94*Z94/10^9)))))</f>
        <v>7.6575180000000023</v>
      </c>
    </row>
    <row r="95" spans="4:34" ht="26.25" customHeight="1">
      <c r="X95" s="321">
        <v>59</v>
      </c>
      <c r="Y95" s="292" t="s">
        <v>309</v>
      </c>
      <c r="Z95" s="288">
        <v>1</v>
      </c>
      <c r="AA95" s="288">
        <v>25</v>
      </c>
      <c r="AB95" s="288">
        <v>50</v>
      </c>
      <c r="AC95" s="288">
        <v>6000</v>
      </c>
      <c r="AD95" s="288">
        <v>1.2</v>
      </c>
      <c r="AE95" s="330" t="s">
        <v>43</v>
      </c>
      <c r="AF95" s="331">
        <f>IF(AE95="sắt đen",7850,IF(AE95="sắt trắng",7850,IF(AE95="sắt kẽm",7900,IF(AE95="nhôm",2500,""))))</f>
        <v>7850</v>
      </c>
      <c r="AG95" s="330" t="s">
        <v>311</v>
      </c>
      <c r="AH95" s="330">
        <f>IF(OR(AG95="hộp",AG95="vuông"),(AA95+(AB95-AD95))*2*AC95*AD95*AF95*Z95/10^9,IF(AG95="la dẹt",(AA95+(AB95-$G95))*AC95*AD95*AF95*Z95/10^9,IF(AG95="ống",3.14*AA95*AC95*AD95*AF95*Z95/10^9,IF(AG95="tròn đặc",3.14*AA95/2*AC95/2*AD95*AF95*Z95/10^9,IF(AG95="V",(AA95+AB95)*AC95*AF95*Z95/10^9)))))</f>
        <v>8.342352</v>
      </c>
    </row>
    <row r="96" spans="4:34" ht="26.25" customHeight="1">
      <c r="X96" s="321">
        <v>60</v>
      </c>
      <c r="Y96" s="324" t="s">
        <v>310</v>
      </c>
      <c r="Z96" s="332">
        <v>1</v>
      </c>
      <c r="AA96" s="332">
        <v>25</v>
      </c>
      <c r="AB96" s="332">
        <v>50</v>
      </c>
      <c r="AC96" s="332">
        <v>6000</v>
      </c>
      <c r="AD96" s="332">
        <v>1.4</v>
      </c>
      <c r="AE96" s="333" t="s">
        <v>43</v>
      </c>
      <c r="AF96" s="334">
        <f>IF(AE96="sắt đen",7850,IF(AE96="sắt trắng",7850,IF(AE96="sắt kẽm",7900,IF(AE96="nhôm",2500,""))))</f>
        <v>7850</v>
      </c>
      <c r="AG96" s="333" t="s">
        <v>311</v>
      </c>
      <c r="AH96" s="333">
        <f>IF(OR(AG96="hộp",AG96="vuông"),(AA96+(AB96-AD96))*2*AC96*AD96*AF96*Z96/10^9,IF(AG96="la dẹt",(AA96+(AB96-$G96))*AC96*AD96*AF96*Z96/10^9,IF(AG96="ống",3.14*AA96*AC96*AD96*AF96*Z96/10^9,IF(AG96="tròn đặc",3.14*AA96/2*AC96/2*AD96*AF96*Z96/10^9,IF(AG96="V",(AA96+AB96)*AC96*AF96*Z96/10^9)))))</f>
        <v>9.7063679999999977</v>
      </c>
    </row>
    <row r="97" ht="26.25" customHeight="1"/>
    <row r="98" ht="26.25" customHeight="1"/>
    <row r="99" ht="26.25" customHeight="1"/>
    <row r="100" ht="26.25" customHeight="1"/>
    <row r="101" ht="26.25" customHeight="1"/>
    <row r="102" ht="26.25" customHeight="1"/>
    <row r="103" ht="26.25" customHeight="1"/>
    <row r="104" ht="26.25" customHeight="1"/>
    <row r="105" ht="26.25" customHeight="1"/>
    <row r="106" ht="26.25" customHeight="1"/>
    <row r="107" ht="26.25" customHeight="1"/>
    <row r="108" ht="26.25" customHeight="1"/>
    <row r="109" ht="26.25" customHeight="1"/>
    <row r="110" ht="26.25" customHeight="1"/>
    <row r="111" ht="26.25" customHeight="1"/>
    <row r="112" ht="26.25" customHeight="1"/>
    <row r="113" ht="26.25" customHeight="1"/>
    <row r="114" ht="26.25" customHeight="1"/>
    <row r="115" ht="26.25" customHeight="1"/>
    <row r="116" ht="26.25" customHeight="1"/>
    <row r="117" ht="26.25" customHeight="1"/>
    <row r="118" ht="26.25" customHeight="1"/>
    <row r="119" ht="26.25" customHeight="1"/>
    <row r="120" ht="26.25" customHeight="1"/>
    <row r="121" ht="26.25" customHeight="1"/>
    <row r="122" ht="26.25" customHeight="1"/>
    <row r="123" ht="26.25" customHeight="1"/>
    <row r="124" ht="26.25" customHeight="1"/>
    <row r="125" ht="26.25" customHeight="1"/>
    <row r="126" ht="26.25" customHeight="1"/>
    <row r="127" ht="26.25" customHeight="1"/>
    <row r="128" ht="26.25" customHeight="1"/>
    <row r="129" ht="26.25" customHeight="1"/>
    <row r="130" ht="26.25" customHeight="1"/>
    <row r="131" ht="26.25" customHeight="1"/>
    <row r="132" ht="26.25" customHeight="1"/>
    <row r="133" ht="26.25" customHeight="1"/>
    <row r="134" ht="26.25" customHeight="1"/>
    <row r="135" ht="26.25" customHeight="1"/>
    <row r="136" ht="26.25" customHeight="1"/>
    <row r="137" ht="26.25" customHeight="1"/>
    <row r="138" ht="26.25" customHeight="1"/>
    <row r="139" ht="26.25" customHeight="1"/>
    <row r="140" ht="26.25" customHeight="1"/>
    <row r="141" ht="26.25" customHeight="1"/>
    <row r="142" ht="26.25" customHeight="1"/>
    <row r="143" ht="26.25" customHeight="1"/>
    <row r="144" ht="26.25" customHeight="1"/>
    <row r="145" ht="26.25" customHeight="1"/>
    <row r="146" ht="26.25" customHeight="1"/>
    <row r="147" ht="26.25" customHeight="1"/>
    <row r="148" ht="26.25" customHeight="1"/>
    <row r="149" ht="26.25" customHeight="1"/>
    <row r="150" ht="26.25" customHeight="1"/>
    <row r="151" ht="26.25" customHeight="1"/>
    <row r="152" ht="26.25" customHeight="1"/>
  </sheetData>
  <mergeCells count="22">
    <mergeCell ref="R12:R13"/>
    <mergeCell ref="S12:S13"/>
    <mergeCell ref="T12:T13"/>
    <mergeCell ref="U12:U13"/>
    <mergeCell ref="H3:Q3"/>
    <mergeCell ref="H4:Q4"/>
    <mergeCell ref="D6:Q6"/>
    <mergeCell ref="D12:D13"/>
    <mergeCell ref="E12:E13"/>
    <mergeCell ref="F12:F13"/>
    <mergeCell ref="G12:G13"/>
    <mergeCell ref="J12:J13"/>
    <mergeCell ref="Q12:Q13"/>
    <mergeCell ref="H9:I9"/>
    <mergeCell ref="D70:F70"/>
    <mergeCell ref="L73:Q73"/>
    <mergeCell ref="L76:Q76"/>
    <mergeCell ref="H12:H13"/>
    <mergeCell ref="I12:I13"/>
    <mergeCell ref="L46:Q46"/>
    <mergeCell ref="D44:F44"/>
    <mergeCell ref="K44:L44"/>
  </mergeCells>
  <dataValidations disablePrompts="1" count="5">
    <dataValidation type="list" allowBlank="1" showInputMessage="1" showErrorMessage="1" sqref="WVT983076 JH11 TD11 ACZ11 AMV11 AWR11 BGN11 BQJ11 CAF11 CKB11 CTX11 DDT11 DNP11 DXL11 EHH11 ERD11 FAZ11 FKV11 FUR11 GEN11 GOJ11 GYF11 HIB11 HRX11 IBT11 ILP11 IVL11 JFH11 JPD11 JYZ11 KIV11 KSR11 LCN11 LMJ11 LWF11 MGB11 MPX11 MZT11 NJP11 NTL11 ODH11 OND11 OWZ11 PGV11 PQR11 QAN11 QKJ11 QUF11 REB11 RNX11 RXT11 SHP11 SRL11 TBH11 TLD11 TUZ11 UEV11 UOR11 UYN11 VIJ11 VSF11 WCB11 WLX11 WVT11 I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I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I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I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I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I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I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I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I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I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I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I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I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I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I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xr:uid="{00000000-0002-0000-0500-000000000000}">
      <formula1>"ACACIA, ACACIA FSC, ACACIA GHÉP, EUCA, EUCA FSC"</formula1>
    </dataValidation>
    <dataValidation type="list" allowBlank="1" showInputMessage="1" showErrorMessage="1" sqref="F11" xr:uid="{00000000-0002-0000-0500-000001000000}">
      <formula1>"SẮT ĐEN, SẮT TRẮNG, SẮT MẠ KẼM, NHÔM"</formula1>
    </dataValidation>
    <dataValidation type="list" allowBlank="1" showInputMessage="1" showErrorMessage="1" sqref="E47:E57" xr:uid="{00000000-0002-0000-0500-000002000000}">
      <formula1>$Y$15:$Y$93</formula1>
    </dataValidation>
    <dataValidation type="list" allowBlank="1" showInputMessage="1" showErrorMessage="1" sqref="AE15:AE96" xr:uid="{00000000-0002-0000-0500-000003000000}">
      <formula1>"sắt đen, sắt trắng, sắt kẽm, nhôm"</formula1>
    </dataValidation>
    <dataValidation type="list" allowBlank="1" showInputMessage="1" showErrorMessage="1" sqref="AG15:AG96" xr:uid="{00000000-0002-0000-0500-000004000000}">
      <formula1>"Ống, Hộp,Vuông, Tròn Đặc, La Dẹt,V"</formula1>
    </dataValidation>
  </dataValidations>
  <printOptions horizontalCentered="1"/>
  <pageMargins left="0.19685039370078741" right="0.19685039370078741" top="0.23622047244094491" bottom="0" header="0.31496062992125984" footer="0.31496062992125984"/>
  <pageSetup scale="70" fitToHeight="0" orientation="landscape" r:id="rId1"/>
  <rowBreaks count="1" manualBreakCount="1">
    <brk id="44" max="18" man="1"/>
  </rowBreaks>
  <colBreaks count="1" manualBreakCount="1">
    <brk id="17" max="7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F103D-33AD-4158-B710-A0D8BEC3C73B}">
  <dimension ref="A1:AA80"/>
  <sheetViews>
    <sheetView zoomScale="55" zoomScaleNormal="55" workbookViewId="0">
      <pane xSplit="5" ySplit="4" topLeftCell="F45" activePane="bottomRight" state="frozen"/>
      <selection pane="topRight" activeCell="F1" sqref="F1"/>
      <selection pane="bottomLeft" activeCell="A4" sqref="A4"/>
      <selection pane="bottomRight" activeCell="D63" sqref="D63"/>
    </sheetView>
  </sheetViews>
  <sheetFormatPr defaultRowHeight="23.4"/>
  <cols>
    <col min="1" max="1" width="26.1796875" style="1169" customWidth="1"/>
    <col min="2" max="2" width="15.36328125" style="1169" customWidth="1"/>
    <col min="3" max="3" width="12.36328125" style="1169" customWidth="1"/>
    <col min="4" max="4" width="31.7265625" style="1166" customWidth="1"/>
    <col min="5" max="5" width="37.1796875" style="1166" customWidth="1"/>
    <col min="6" max="6" width="9.26953125" style="1169" customWidth="1"/>
    <col min="7" max="7" width="9" style="1169" customWidth="1"/>
    <col min="8" max="8" width="9.26953125" style="1169" customWidth="1"/>
    <col min="9" max="10" width="9" style="1169" customWidth="1"/>
    <col min="11" max="11" width="12.36328125" style="1169" customWidth="1"/>
    <col min="12" max="12" width="11.54296875" style="1169" customWidth="1"/>
    <col min="13" max="13" width="8.453125" style="1169" hidden="1" customWidth="1"/>
    <col min="14" max="14" width="16.26953125" style="1169" hidden="1" customWidth="1"/>
    <col min="15" max="15" width="11.08984375" style="1169" hidden="1" customWidth="1"/>
    <col min="16" max="16" width="10.1796875" style="1169" hidden="1" customWidth="1"/>
    <col min="17" max="20" width="16.26953125" style="1169" hidden="1" customWidth="1"/>
    <col min="21" max="27" width="0" hidden="1" customWidth="1"/>
  </cols>
  <sheetData>
    <row r="1" spans="1:27" ht="18" customHeight="1">
      <c r="A1" s="1114" t="s">
        <v>1243</v>
      </c>
      <c r="B1" s="1114"/>
      <c r="C1" s="1114"/>
      <c r="E1"/>
      <c r="F1"/>
      <c r="G1"/>
      <c r="H1"/>
      <c r="I1"/>
      <c r="J1"/>
      <c r="K1"/>
      <c r="L1"/>
      <c r="M1"/>
      <c r="N1"/>
      <c r="O1"/>
      <c r="P1"/>
      <c r="Q1"/>
      <c r="R1"/>
      <c r="S1"/>
      <c r="T1"/>
    </row>
    <row r="2" spans="1:27" ht="18" customHeight="1">
      <c r="A2" s="1115" t="s">
        <v>1244</v>
      </c>
      <c r="B2" s="1114"/>
      <c r="C2" s="1114"/>
      <c r="E2" s="1208" t="e">
        <f>INDEX('Bảng tra CĐ'!$E$5:$E$80,MATCH(AC19,'Bảng tra CĐ'!$A$5:$A$80,0))="Trả về ô trống + tô ô màu cam"</f>
        <v>#N/A</v>
      </c>
      <c r="F2"/>
      <c r="G2"/>
      <c r="H2"/>
      <c r="I2"/>
      <c r="J2"/>
      <c r="K2"/>
      <c r="L2"/>
      <c r="M2"/>
      <c r="N2"/>
      <c r="O2"/>
      <c r="P2"/>
      <c r="Q2"/>
      <c r="R2"/>
      <c r="S2"/>
      <c r="T2"/>
    </row>
    <row r="3" spans="1:27" ht="27" customHeight="1">
      <c r="A3" s="1167" t="s">
        <v>1245</v>
      </c>
      <c r="B3" s="1168"/>
      <c r="C3" s="1168"/>
      <c r="D3" s="1168"/>
      <c r="E3" s="1167" t="s">
        <v>1246</v>
      </c>
      <c r="F3" s="1167" t="s">
        <v>1310</v>
      </c>
      <c r="G3" s="1167" t="s">
        <v>1311</v>
      </c>
      <c r="H3" s="1167" t="s">
        <v>1312</v>
      </c>
      <c r="I3" s="1167" t="s">
        <v>1313</v>
      </c>
      <c r="J3" s="1167" t="s">
        <v>1314</v>
      </c>
      <c r="K3" s="1167" t="s">
        <v>1315</v>
      </c>
      <c r="L3" s="1167" t="s">
        <v>1316</v>
      </c>
      <c r="T3"/>
    </row>
    <row r="4" spans="1:27" ht="31.2">
      <c r="A4" s="1170" t="s">
        <v>1247</v>
      </c>
      <c r="B4" s="1171" t="s">
        <v>1248</v>
      </c>
      <c r="C4" s="1172" t="s">
        <v>1249</v>
      </c>
      <c r="D4" s="1173" t="s">
        <v>1250</v>
      </c>
      <c r="E4" s="1173"/>
      <c r="F4" s="1174" t="s">
        <v>825</v>
      </c>
      <c r="G4" s="1174" t="s">
        <v>758</v>
      </c>
      <c r="H4" s="1174" t="s">
        <v>759</v>
      </c>
      <c r="I4" s="1174" t="s">
        <v>760</v>
      </c>
      <c r="J4" s="1174" t="s">
        <v>835</v>
      </c>
      <c r="K4" s="1175" t="s">
        <v>827</v>
      </c>
      <c r="L4" s="1175" t="s">
        <v>828</v>
      </c>
      <c r="N4" s="1176"/>
      <c r="O4" s="1176"/>
      <c r="P4" s="1176"/>
      <c r="Q4" s="1176"/>
      <c r="R4" s="1176"/>
      <c r="S4" s="1176"/>
      <c r="T4" s="1174"/>
      <c r="U4" s="1116"/>
      <c r="V4" s="1116"/>
      <c r="W4" s="1116"/>
      <c r="X4" s="1116"/>
      <c r="Y4" s="1116"/>
      <c r="Z4" s="1116"/>
      <c r="AA4" s="1116"/>
    </row>
    <row r="5" spans="1:27" ht="24.45" customHeight="1">
      <c r="A5" s="1177" t="s">
        <v>1317</v>
      </c>
      <c r="B5" s="1178">
        <v>0.01</v>
      </c>
      <c r="C5" s="1179" t="s">
        <v>1260</v>
      </c>
      <c r="D5" s="1180" t="s">
        <v>1261</v>
      </c>
      <c r="E5" s="1180" t="s">
        <v>1318</v>
      </c>
      <c r="F5" s="1181"/>
      <c r="G5" s="1181"/>
      <c r="H5" s="1181"/>
      <c r="I5" s="1181"/>
      <c r="J5" s="1181"/>
      <c r="K5" s="1181"/>
      <c r="L5" s="1181"/>
      <c r="M5" s="1181"/>
      <c r="N5" s="1181"/>
      <c r="O5" s="1181"/>
      <c r="P5" s="1181"/>
      <c r="Q5" s="1181"/>
      <c r="R5" s="1181"/>
      <c r="S5" s="1181"/>
      <c r="T5" s="1181"/>
    </row>
    <row r="6" spans="1:27" ht="23.55" customHeight="1">
      <c r="A6" s="1182" t="s">
        <v>1319</v>
      </c>
      <c r="B6" s="1178">
        <v>0.01</v>
      </c>
      <c r="C6" s="1179" t="s">
        <v>1260</v>
      </c>
      <c r="D6" s="1180" t="s">
        <v>1261</v>
      </c>
      <c r="E6" s="1180" t="s">
        <v>1318</v>
      </c>
      <c r="F6" s="1183"/>
      <c r="G6" s="1183"/>
      <c r="H6" s="1183"/>
      <c r="I6" s="1183"/>
      <c r="J6" s="1183"/>
      <c r="K6" s="1183"/>
      <c r="L6" s="1183"/>
      <c r="M6" s="1183"/>
      <c r="N6" s="1183"/>
      <c r="O6" s="1183"/>
      <c r="P6" s="1183"/>
      <c r="Q6" s="1183"/>
      <c r="R6" s="1183"/>
      <c r="S6" s="1183"/>
      <c r="T6" s="1183"/>
    </row>
    <row r="7" spans="1:27" ht="24.45" customHeight="1">
      <c r="A7" s="1177" t="s">
        <v>1251</v>
      </c>
      <c r="B7" s="1184">
        <v>100</v>
      </c>
      <c r="C7" s="1185" t="s">
        <v>1252</v>
      </c>
      <c r="D7" s="1186" t="s">
        <v>1253</v>
      </c>
      <c r="E7" s="1186" t="s">
        <v>1320</v>
      </c>
      <c r="F7" s="1181"/>
      <c r="G7" s="1181"/>
      <c r="H7" s="1181"/>
      <c r="I7" s="1181"/>
      <c r="J7" s="1181"/>
      <c r="K7" s="1181"/>
      <c r="L7" s="1181"/>
      <c r="M7" s="1181"/>
      <c r="N7" s="1181"/>
      <c r="O7" s="1181"/>
      <c r="P7" s="1181"/>
      <c r="Q7" s="1181"/>
      <c r="R7" s="1181"/>
      <c r="S7" s="1181"/>
      <c r="T7" s="1181"/>
    </row>
    <row r="8" spans="1:27" ht="23.55" customHeight="1">
      <c r="A8" s="1182" t="s">
        <v>1254</v>
      </c>
      <c r="B8" s="1178">
        <v>20</v>
      </c>
      <c r="C8" s="1179" t="s">
        <v>1252</v>
      </c>
      <c r="D8" s="1180" t="s">
        <v>1160</v>
      </c>
      <c r="E8" s="1186" t="s">
        <v>1320</v>
      </c>
      <c r="F8" s="1183"/>
      <c r="G8" s="1183"/>
      <c r="H8" s="1183"/>
      <c r="I8" s="1183"/>
      <c r="J8" s="1183"/>
      <c r="K8" s="1183"/>
      <c r="L8" s="1183"/>
      <c r="M8" s="1183"/>
      <c r="N8" s="1183"/>
      <c r="O8" s="1183"/>
      <c r="P8" s="1183"/>
      <c r="Q8" s="1183"/>
      <c r="R8" s="1183"/>
      <c r="S8" s="1183"/>
      <c r="T8" s="1183"/>
    </row>
    <row r="9" spans="1:27" ht="23.55" customHeight="1">
      <c r="A9" s="1183" t="s">
        <v>1172</v>
      </c>
      <c r="B9" s="1178"/>
      <c r="C9" s="1179" t="s">
        <v>1255</v>
      </c>
      <c r="D9" s="1180" t="s">
        <v>1256</v>
      </c>
      <c r="E9" s="1187" t="s">
        <v>1257</v>
      </c>
      <c r="F9" s="1183"/>
      <c r="G9" s="1183"/>
      <c r="H9" s="1183"/>
      <c r="I9" s="1183"/>
      <c r="J9" s="1183"/>
      <c r="K9" s="1183"/>
      <c r="L9" s="1183"/>
      <c r="M9" s="1183"/>
      <c r="N9" s="1183"/>
      <c r="O9" s="1183"/>
      <c r="P9" s="1183"/>
      <c r="Q9" s="1183"/>
      <c r="R9" s="1183"/>
      <c r="S9" s="1183"/>
      <c r="T9" s="1183"/>
    </row>
    <row r="10" spans="1:27">
      <c r="A10" s="1183" t="s">
        <v>1121</v>
      </c>
      <c r="B10" s="1188">
        <v>47</v>
      </c>
      <c r="C10" s="1179" t="s">
        <v>1258</v>
      </c>
      <c r="D10" s="1180" t="s">
        <v>1122</v>
      </c>
      <c r="E10" s="1180" t="s">
        <v>1321</v>
      </c>
      <c r="F10" s="1183"/>
      <c r="G10" s="1183"/>
      <c r="H10" s="1183"/>
      <c r="I10" s="1183"/>
      <c r="J10" s="1183"/>
      <c r="K10" s="1183"/>
      <c r="L10" s="1183"/>
      <c r="M10" s="1183"/>
      <c r="N10" s="1183"/>
      <c r="O10" s="1183"/>
      <c r="P10" s="1183"/>
      <c r="Q10" s="1183"/>
      <c r="R10" s="1183"/>
      <c r="S10" s="1183"/>
      <c r="T10" s="1183"/>
    </row>
    <row r="11" spans="1:27" ht="23.55" customHeight="1">
      <c r="A11" s="1183" t="s">
        <v>1259</v>
      </c>
      <c r="B11" s="1188">
        <v>30</v>
      </c>
      <c r="C11" s="1179" t="s">
        <v>1258</v>
      </c>
      <c r="D11" s="1180" t="s">
        <v>1122</v>
      </c>
      <c r="E11" s="1180" t="s">
        <v>1321</v>
      </c>
      <c r="F11" s="1183"/>
      <c r="G11" s="1183"/>
      <c r="H11" s="1183"/>
      <c r="I11" s="1183"/>
      <c r="J11" s="1183"/>
      <c r="K11" s="1183"/>
      <c r="L11" s="1183"/>
      <c r="M11" s="1183"/>
      <c r="N11" s="1183"/>
      <c r="O11" s="1183"/>
      <c r="P11" s="1183"/>
      <c r="Q11" s="1183"/>
      <c r="R11" s="1183"/>
      <c r="S11" s="1183"/>
      <c r="T11" s="1183"/>
    </row>
    <row r="12" spans="1:27" ht="26.55" customHeight="1">
      <c r="A12" s="1181" t="s">
        <v>1149</v>
      </c>
      <c r="B12" s="1178">
        <v>0.03</v>
      </c>
      <c r="C12" s="1179" t="s">
        <v>1260</v>
      </c>
      <c r="D12" s="1180" t="s">
        <v>1261</v>
      </c>
      <c r="E12" s="1180" t="s">
        <v>1318</v>
      </c>
      <c r="F12" s="1181"/>
      <c r="G12" s="1181"/>
      <c r="H12" s="1181"/>
      <c r="I12" s="1181"/>
      <c r="J12" s="1181"/>
      <c r="K12" s="1181"/>
      <c r="L12" s="1181"/>
      <c r="M12" s="1181"/>
      <c r="N12" s="1181"/>
      <c r="O12" s="1181"/>
      <c r="P12" s="1181"/>
      <c r="Q12" s="1181"/>
      <c r="R12" s="1181"/>
      <c r="S12" s="1181"/>
      <c r="T12" s="1181"/>
    </row>
    <row r="13" spans="1:27">
      <c r="A13" s="1183" t="s">
        <v>1161</v>
      </c>
      <c r="B13" s="1178">
        <v>0.03</v>
      </c>
      <c r="C13" s="1179" t="s">
        <v>1260</v>
      </c>
      <c r="D13" s="1180" t="s">
        <v>1261</v>
      </c>
      <c r="E13" s="1180" t="s">
        <v>1318</v>
      </c>
      <c r="F13" s="1183"/>
      <c r="G13" s="1183"/>
      <c r="H13" s="1183"/>
      <c r="I13" s="1183"/>
      <c r="J13" s="1183"/>
      <c r="K13" s="1183"/>
      <c r="L13" s="1183"/>
      <c r="M13" s="1183"/>
      <c r="N13" s="1183"/>
      <c r="O13" s="1183"/>
      <c r="P13" s="1183"/>
      <c r="Q13" s="1183"/>
      <c r="R13" s="1183"/>
      <c r="S13" s="1183"/>
      <c r="T13" s="1183"/>
    </row>
    <row r="14" spans="1:27" ht="23.55" customHeight="1">
      <c r="A14" s="1183" t="s">
        <v>1174</v>
      </c>
      <c r="B14" s="1178">
        <v>0.03</v>
      </c>
      <c r="C14" s="1179" t="s">
        <v>1260</v>
      </c>
      <c r="D14" s="1180" t="s">
        <v>1261</v>
      </c>
      <c r="E14" s="1180" t="s">
        <v>1318</v>
      </c>
      <c r="F14" s="1183"/>
      <c r="G14" s="1183"/>
      <c r="H14" s="1183"/>
      <c r="I14" s="1183"/>
      <c r="J14" s="1183"/>
      <c r="K14" s="1183"/>
      <c r="L14" s="1183"/>
      <c r="M14" s="1183"/>
      <c r="N14" s="1183"/>
      <c r="O14" s="1183"/>
      <c r="P14" s="1183"/>
      <c r="Q14" s="1183"/>
      <c r="R14" s="1183"/>
      <c r="S14" s="1183"/>
      <c r="T14" s="1183"/>
    </row>
    <row r="15" spans="1:27" ht="23.55" customHeight="1">
      <c r="A15" s="1183" t="s">
        <v>1098</v>
      </c>
      <c r="B15" s="1188">
        <v>47</v>
      </c>
      <c r="C15" s="1179" t="s">
        <v>1258</v>
      </c>
      <c r="D15" s="1180" t="s">
        <v>1122</v>
      </c>
      <c r="E15" s="1180" t="s">
        <v>1321</v>
      </c>
      <c r="F15" s="1183"/>
      <c r="G15" s="1183"/>
      <c r="H15" s="1183"/>
      <c r="I15" s="1183"/>
      <c r="J15" s="1183"/>
      <c r="K15" s="1183"/>
      <c r="L15" s="1183"/>
      <c r="M15" s="1183"/>
      <c r="N15" s="1183"/>
      <c r="O15" s="1183"/>
      <c r="P15" s="1183"/>
      <c r="Q15" s="1183"/>
      <c r="R15" s="1183"/>
      <c r="S15" s="1183"/>
      <c r="T15" s="1183"/>
    </row>
    <row r="16" spans="1:27">
      <c r="A16" s="1183" t="s">
        <v>1137</v>
      </c>
      <c r="B16" s="1188">
        <v>311.11111111111109</v>
      </c>
      <c r="C16" s="1179" t="s">
        <v>1262</v>
      </c>
      <c r="D16" s="1189" t="s">
        <v>1138</v>
      </c>
      <c r="E16" s="1187" t="s">
        <v>1257</v>
      </c>
      <c r="F16" s="1183"/>
      <c r="G16" s="1183"/>
      <c r="H16" s="1183"/>
      <c r="I16" s="1183"/>
      <c r="J16" s="1183"/>
      <c r="K16" s="1183"/>
      <c r="L16" s="1183"/>
      <c r="M16" s="1183"/>
      <c r="N16" s="1183"/>
      <c r="O16" s="1183"/>
      <c r="P16" s="1183"/>
      <c r="Q16" s="1183"/>
      <c r="R16" s="1183"/>
      <c r="S16" s="1183"/>
      <c r="T16" s="1183"/>
    </row>
    <row r="17" spans="1:20" ht="23.55" customHeight="1">
      <c r="A17" s="1183" t="s">
        <v>1151</v>
      </c>
      <c r="B17" s="1188">
        <v>435.555555555556</v>
      </c>
      <c r="C17" s="1179" t="s">
        <v>1262</v>
      </c>
      <c r="D17" s="1189" t="s">
        <v>1138</v>
      </c>
      <c r="E17" s="1187" t="s">
        <v>1257</v>
      </c>
      <c r="F17" s="1183"/>
      <c r="G17" s="1183"/>
      <c r="H17" s="1183"/>
      <c r="I17" s="1183"/>
      <c r="J17" s="1183"/>
      <c r="K17" s="1183"/>
      <c r="L17" s="1183"/>
      <c r="M17" s="1183"/>
      <c r="N17" s="1183"/>
      <c r="O17" s="1183"/>
      <c r="P17" s="1183"/>
      <c r="Q17" s="1183"/>
      <c r="R17" s="1183"/>
      <c r="S17" s="1183"/>
      <c r="T17" s="1183"/>
    </row>
    <row r="18" spans="1:20">
      <c r="A18" s="1183" t="s">
        <v>1162</v>
      </c>
      <c r="B18" s="1188">
        <v>497.77777777777777</v>
      </c>
      <c r="C18" s="1179" t="s">
        <v>1262</v>
      </c>
      <c r="D18" s="1189" t="s">
        <v>1138</v>
      </c>
      <c r="E18" s="1187" t="s">
        <v>1257</v>
      </c>
      <c r="F18" s="1183"/>
      <c r="G18" s="1183"/>
      <c r="H18" s="1183"/>
      <c r="I18" s="1183"/>
      <c r="J18" s="1183"/>
      <c r="K18" s="1183"/>
      <c r="L18" s="1183"/>
      <c r="M18" s="1183"/>
      <c r="N18" s="1183"/>
      <c r="O18" s="1183"/>
      <c r="P18" s="1183"/>
      <c r="Q18" s="1183"/>
      <c r="R18" s="1183"/>
      <c r="S18" s="1183"/>
      <c r="T18" s="1183"/>
    </row>
    <row r="19" spans="1:20" ht="23.55" customHeight="1">
      <c r="A19" s="1183" t="s">
        <v>1175</v>
      </c>
      <c r="B19" s="1188">
        <v>560</v>
      </c>
      <c r="C19" s="1179" t="s">
        <v>1262</v>
      </c>
      <c r="D19" s="1189" t="s">
        <v>1138</v>
      </c>
      <c r="E19" s="1187" t="s">
        <v>1257</v>
      </c>
      <c r="F19" s="1183"/>
      <c r="G19" s="1183"/>
      <c r="H19" s="1183"/>
      <c r="I19" s="1183"/>
      <c r="J19" s="1183"/>
      <c r="K19" s="1183"/>
      <c r="L19" s="1183"/>
      <c r="M19" s="1183"/>
      <c r="N19" s="1183"/>
      <c r="O19" s="1183"/>
      <c r="P19" s="1183"/>
      <c r="Q19" s="1183"/>
      <c r="R19" s="1183"/>
      <c r="S19" s="1183"/>
      <c r="T19" s="1183"/>
    </row>
    <row r="20" spans="1:20">
      <c r="A20" s="1183" t="s">
        <v>1184</v>
      </c>
      <c r="B20" s="1188">
        <v>933.33333333333326</v>
      </c>
      <c r="C20" s="1179" t="s">
        <v>1262</v>
      </c>
      <c r="D20" s="1189" t="s">
        <v>1138</v>
      </c>
      <c r="E20" s="1187" t="s">
        <v>1257</v>
      </c>
      <c r="F20" s="1183"/>
      <c r="G20" s="1183"/>
      <c r="H20" s="1183"/>
      <c r="I20" s="1183"/>
      <c r="J20" s="1183"/>
      <c r="K20" s="1183"/>
      <c r="L20" s="1183"/>
      <c r="M20" s="1183"/>
      <c r="N20" s="1183"/>
      <c r="O20" s="1183"/>
      <c r="P20" s="1183"/>
      <c r="Q20" s="1183"/>
      <c r="R20" s="1183"/>
      <c r="S20" s="1183"/>
      <c r="T20" s="1183"/>
    </row>
    <row r="21" spans="1:20" ht="23.55" customHeight="1">
      <c r="A21" s="1183" t="s">
        <v>1192</v>
      </c>
      <c r="B21" s="1178">
        <v>10</v>
      </c>
      <c r="C21" s="1190" t="s">
        <v>1263</v>
      </c>
      <c r="D21" s="1191" t="s">
        <v>1193</v>
      </c>
      <c r="E21" s="1191" t="s">
        <v>1322</v>
      </c>
      <c r="F21" s="1183"/>
      <c r="G21" s="1183"/>
      <c r="H21" s="1183"/>
      <c r="I21" s="1183"/>
      <c r="J21" s="1183"/>
      <c r="K21" s="1183"/>
      <c r="L21" s="1183"/>
      <c r="M21" s="1183"/>
      <c r="N21" s="1183"/>
      <c r="O21" s="1183"/>
      <c r="P21" s="1183"/>
      <c r="Q21" s="1183"/>
      <c r="R21" s="1183"/>
      <c r="S21" s="1183"/>
      <c r="T21" s="1183"/>
    </row>
    <row r="22" spans="1:20" ht="27.45" customHeight="1">
      <c r="A22" s="1192" t="s">
        <v>1099</v>
      </c>
      <c r="B22" s="1178">
        <v>30</v>
      </c>
      <c r="C22" s="1179" t="s">
        <v>1258</v>
      </c>
      <c r="D22" s="1193" t="s">
        <v>1122</v>
      </c>
      <c r="E22" s="1180" t="s">
        <v>1321</v>
      </c>
      <c r="F22" s="1192"/>
      <c r="G22" s="1192"/>
      <c r="H22" s="1192"/>
      <c r="I22" s="1192"/>
      <c r="J22" s="1192"/>
      <c r="K22" s="1192"/>
      <c r="L22" s="1192"/>
      <c r="M22" s="1192"/>
      <c r="N22" s="1192"/>
      <c r="O22" s="1192"/>
      <c r="P22" s="1192"/>
      <c r="Q22" s="1192"/>
      <c r="R22" s="1192"/>
      <c r="S22" s="1192"/>
      <c r="T22" s="1192"/>
    </row>
    <row r="23" spans="1:20" ht="27.45" customHeight="1">
      <c r="A23" s="1194" t="s">
        <v>1308</v>
      </c>
      <c r="B23" s="1178">
        <v>0.03</v>
      </c>
      <c r="C23" s="1179" t="s">
        <v>1260</v>
      </c>
      <c r="D23" s="1180" t="s">
        <v>1261</v>
      </c>
      <c r="E23" s="1180" t="s">
        <v>1318</v>
      </c>
      <c r="F23" s="1192"/>
      <c r="G23" s="1192"/>
      <c r="H23" s="1192"/>
      <c r="I23" s="1192"/>
      <c r="J23" s="1192"/>
      <c r="K23" s="1192"/>
      <c r="L23" s="1192"/>
      <c r="M23" s="1192"/>
      <c r="N23" s="1192"/>
      <c r="O23" s="1192"/>
      <c r="P23" s="1192"/>
      <c r="Q23" s="1192"/>
      <c r="R23" s="1192"/>
      <c r="S23" s="1192"/>
      <c r="T23" s="1192"/>
    </row>
    <row r="24" spans="1:20" ht="27.45" customHeight="1">
      <c r="A24" s="1183" t="s">
        <v>1139</v>
      </c>
      <c r="B24" s="1188">
        <v>23</v>
      </c>
      <c r="C24" s="1179" t="s">
        <v>1258</v>
      </c>
      <c r="D24" s="1180" t="s">
        <v>1122</v>
      </c>
      <c r="E24" s="1180" t="s">
        <v>1321</v>
      </c>
      <c r="F24" s="1183"/>
      <c r="G24" s="1183"/>
      <c r="H24" s="1183"/>
      <c r="I24" s="1183"/>
      <c r="J24" s="1183"/>
      <c r="K24" s="1183"/>
      <c r="L24" s="1183"/>
      <c r="M24" s="1183"/>
      <c r="N24" s="1183"/>
      <c r="O24" s="1183"/>
      <c r="P24" s="1183"/>
      <c r="Q24" s="1183"/>
      <c r="R24" s="1183"/>
      <c r="S24" s="1183"/>
      <c r="T24" s="1183"/>
    </row>
    <row r="25" spans="1:20" ht="27.45" customHeight="1">
      <c r="A25" s="1183" t="s">
        <v>1152</v>
      </c>
      <c r="B25" s="1188">
        <v>23</v>
      </c>
      <c r="C25" s="1179" t="s">
        <v>1258</v>
      </c>
      <c r="D25" s="1180" t="s">
        <v>1122</v>
      </c>
      <c r="E25" s="1180" t="s">
        <v>1321</v>
      </c>
      <c r="F25" s="1183"/>
      <c r="G25" s="1183"/>
      <c r="H25" s="1183"/>
      <c r="I25" s="1183"/>
      <c r="J25" s="1183"/>
      <c r="K25" s="1183"/>
      <c r="L25" s="1183"/>
      <c r="M25" s="1183"/>
      <c r="N25" s="1183"/>
      <c r="O25" s="1183"/>
      <c r="P25" s="1183"/>
      <c r="Q25" s="1183"/>
      <c r="R25" s="1183"/>
      <c r="S25" s="1183"/>
      <c r="T25" s="1183"/>
    </row>
    <row r="26" spans="1:20" ht="27.45" customHeight="1">
      <c r="A26" s="1183" t="s">
        <v>1163</v>
      </c>
      <c r="B26" s="1188">
        <v>23</v>
      </c>
      <c r="C26" s="1179" t="s">
        <v>1258</v>
      </c>
      <c r="D26" s="1180" t="s">
        <v>1122</v>
      </c>
      <c r="E26" s="1180" t="s">
        <v>1321</v>
      </c>
      <c r="F26" s="1183"/>
      <c r="G26" s="1183"/>
      <c r="H26" s="1183"/>
      <c r="I26" s="1183"/>
      <c r="J26" s="1183"/>
      <c r="K26" s="1183"/>
      <c r="L26" s="1183"/>
      <c r="M26" s="1183"/>
      <c r="N26" s="1183"/>
      <c r="O26" s="1183"/>
      <c r="P26" s="1183"/>
      <c r="Q26" s="1183"/>
      <c r="R26" s="1183"/>
      <c r="S26" s="1183"/>
      <c r="T26" s="1183"/>
    </row>
    <row r="27" spans="1:20" ht="23.55" customHeight="1">
      <c r="A27" s="1195" t="s">
        <v>1124</v>
      </c>
      <c r="B27" s="1183"/>
      <c r="C27" s="1183"/>
      <c r="D27" s="1180"/>
      <c r="E27" s="1187" t="s">
        <v>1257</v>
      </c>
      <c r="F27" s="1183"/>
      <c r="G27" s="1183"/>
      <c r="H27" s="1183"/>
      <c r="I27" s="1183"/>
      <c r="J27" s="1183"/>
      <c r="K27" s="1183"/>
      <c r="L27" s="1183"/>
      <c r="M27" s="1183"/>
      <c r="N27" s="1183"/>
      <c r="O27" s="1183"/>
      <c r="P27" s="1183"/>
      <c r="Q27" s="1183"/>
      <c r="R27" s="1183"/>
      <c r="S27" s="1183"/>
      <c r="T27" s="1183"/>
    </row>
    <row r="28" spans="1:20">
      <c r="A28" s="1195" t="s">
        <v>1141</v>
      </c>
      <c r="B28" s="1183"/>
      <c r="C28" s="1183"/>
      <c r="D28" s="1180"/>
      <c r="E28" s="1187" t="s">
        <v>1257</v>
      </c>
      <c r="F28" s="1183"/>
      <c r="G28" s="1183"/>
      <c r="H28" s="1183"/>
      <c r="I28" s="1183"/>
      <c r="J28" s="1183"/>
      <c r="K28" s="1183"/>
      <c r="L28" s="1183"/>
      <c r="M28" s="1183"/>
      <c r="N28" s="1183"/>
      <c r="O28" s="1183"/>
      <c r="P28" s="1183"/>
      <c r="Q28" s="1183"/>
      <c r="R28" s="1183"/>
      <c r="S28" s="1183"/>
      <c r="T28" s="1183"/>
    </row>
    <row r="29" spans="1:20">
      <c r="A29" s="1183" t="s">
        <v>1123</v>
      </c>
      <c r="B29" s="1188">
        <v>41</v>
      </c>
      <c r="C29" s="1179" t="s">
        <v>1252</v>
      </c>
      <c r="D29" s="1180" t="s">
        <v>1120</v>
      </c>
      <c r="E29" s="1180" t="s">
        <v>1323</v>
      </c>
      <c r="F29" s="1183"/>
      <c r="G29" s="1183"/>
      <c r="H29" s="1183"/>
      <c r="I29" s="1183"/>
      <c r="J29" s="1183"/>
      <c r="K29" s="1183"/>
      <c r="L29" s="1183"/>
      <c r="M29" s="1183"/>
      <c r="N29" s="1183"/>
      <c r="O29" s="1183"/>
      <c r="P29" s="1183"/>
      <c r="Q29" s="1183"/>
      <c r="R29" s="1183"/>
      <c r="S29" s="1183"/>
      <c r="T29" s="1183"/>
    </row>
    <row r="30" spans="1:20" ht="23.55" customHeight="1">
      <c r="A30" s="1183" t="s">
        <v>1140</v>
      </c>
      <c r="B30" s="1188">
        <v>29.285714285714288</v>
      </c>
      <c r="C30" s="1179" t="s">
        <v>1252</v>
      </c>
      <c r="D30" s="1180" t="s">
        <v>1120</v>
      </c>
      <c r="E30" s="1180" t="s">
        <v>1323</v>
      </c>
      <c r="F30" s="1183"/>
      <c r="G30" s="1183"/>
      <c r="H30" s="1183"/>
      <c r="I30" s="1183"/>
      <c r="J30" s="1183"/>
      <c r="K30" s="1183"/>
      <c r="L30" s="1183"/>
      <c r="M30" s="1183"/>
      <c r="N30" s="1183"/>
      <c r="O30" s="1183"/>
      <c r="P30" s="1183"/>
      <c r="Q30" s="1183"/>
      <c r="R30" s="1183"/>
      <c r="S30" s="1183"/>
      <c r="T30" s="1183"/>
    </row>
    <row r="31" spans="1:20">
      <c r="A31" s="1183" t="s">
        <v>1153</v>
      </c>
      <c r="B31" s="1188">
        <v>25.625</v>
      </c>
      <c r="C31" s="1179" t="s">
        <v>1252</v>
      </c>
      <c r="D31" s="1180" t="s">
        <v>1120</v>
      </c>
      <c r="E31" s="1180" t="s">
        <v>1323</v>
      </c>
      <c r="F31" s="1183"/>
      <c r="G31" s="1183"/>
      <c r="H31" s="1183"/>
      <c r="I31" s="1183"/>
      <c r="J31" s="1183"/>
      <c r="K31" s="1183"/>
      <c r="L31" s="1183"/>
      <c r="M31" s="1183"/>
      <c r="N31" s="1183"/>
      <c r="O31" s="1183"/>
      <c r="P31" s="1183"/>
      <c r="Q31" s="1183"/>
      <c r="R31" s="1183"/>
      <c r="S31" s="1183"/>
      <c r="T31" s="1183"/>
    </row>
    <row r="32" spans="1:20" ht="23.55" customHeight="1">
      <c r="A32" s="1183" t="s">
        <v>1164</v>
      </c>
      <c r="B32" s="1188">
        <v>13.666666666666666</v>
      </c>
      <c r="C32" s="1179" t="s">
        <v>1252</v>
      </c>
      <c r="D32" s="1180" t="s">
        <v>1120</v>
      </c>
      <c r="E32" s="1180" t="s">
        <v>1323</v>
      </c>
      <c r="F32" s="1183"/>
      <c r="G32" s="1183"/>
      <c r="H32" s="1183"/>
      <c r="I32" s="1183"/>
      <c r="J32" s="1183"/>
      <c r="K32" s="1183"/>
      <c r="L32" s="1183"/>
      <c r="M32" s="1183"/>
      <c r="N32" s="1183"/>
      <c r="O32" s="1183"/>
      <c r="P32" s="1183"/>
      <c r="Q32" s="1183"/>
      <c r="R32" s="1183"/>
      <c r="S32" s="1183"/>
      <c r="T32" s="1183"/>
    </row>
    <row r="33" spans="1:20">
      <c r="A33" s="1183" t="s">
        <v>1100</v>
      </c>
      <c r="B33" s="1196">
        <v>3</v>
      </c>
      <c r="C33" s="1179" t="s">
        <v>1252</v>
      </c>
      <c r="D33" s="1180" t="s">
        <v>1120</v>
      </c>
      <c r="E33" s="1180" t="s">
        <v>1323</v>
      </c>
      <c r="F33" s="1183"/>
      <c r="G33" s="1183"/>
      <c r="H33" s="1183"/>
      <c r="I33" s="1183"/>
      <c r="J33" s="1183"/>
      <c r="K33" s="1183"/>
      <c r="L33" s="1183"/>
      <c r="M33" s="1183"/>
      <c r="N33" s="1183"/>
      <c r="O33" s="1183"/>
      <c r="P33" s="1183"/>
      <c r="Q33" s="1183"/>
      <c r="R33" s="1183"/>
      <c r="S33" s="1183"/>
      <c r="T33" s="1183"/>
    </row>
    <row r="34" spans="1:20" ht="23.55" customHeight="1">
      <c r="A34" s="1183" t="s">
        <v>1185</v>
      </c>
      <c r="B34" s="1188">
        <v>5</v>
      </c>
      <c r="C34" s="1179" t="s">
        <v>1252</v>
      </c>
      <c r="D34" s="1189" t="s">
        <v>1264</v>
      </c>
      <c r="E34" s="1189" t="s">
        <v>1324</v>
      </c>
      <c r="F34" s="1183"/>
      <c r="G34" s="1183"/>
      <c r="H34" s="1183"/>
      <c r="I34" s="1183"/>
      <c r="J34" s="1183"/>
      <c r="K34" s="1183"/>
      <c r="L34" s="1183"/>
      <c r="M34" s="1183"/>
      <c r="N34" s="1183"/>
      <c r="O34" s="1183"/>
      <c r="P34" s="1183"/>
      <c r="Q34" s="1183"/>
      <c r="R34" s="1183"/>
      <c r="S34" s="1183"/>
      <c r="T34" s="1183"/>
    </row>
    <row r="35" spans="1:20">
      <c r="A35" s="1197" t="s">
        <v>1194</v>
      </c>
      <c r="B35" s="1188">
        <v>5</v>
      </c>
      <c r="C35" s="1179" t="s">
        <v>1252</v>
      </c>
      <c r="D35" s="1189" t="s">
        <v>1264</v>
      </c>
      <c r="E35" s="1189" t="s">
        <v>1324</v>
      </c>
      <c r="F35" s="1197"/>
      <c r="G35" s="1197"/>
      <c r="H35" s="1197"/>
      <c r="I35" s="1197"/>
      <c r="J35" s="1197"/>
      <c r="K35" s="1197"/>
      <c r="L35" s="1197"/>
      <c r="M35" s="1197"/>
      <c r="N35" s="1197"/>
      <c r="O35" s="1197"/>
      <c r="P35" s="1197"/>
      <c r="Q35" s="1197"/>
      <c r="R35" s="1197"/>
      <c r="S35" s="1197"/>
      <c r="T35" s="1197"/>
    </row>
    <row r="36" spans="1:20" ht="23.55" customHeight="1">
      <c r="A36" s="1197" t="s">
        <v>1197</v>
      </c>
      <c r="B36" s="1188">
        <v>5</v>
      </c>
      <c r="C36" s="1179" t="s">
        <v>1252</v>
      </c>
      <c r="D36" s="1189" t="s">
        <v>1264</v>
      </c>
      <c r="E36" s="1189" t="s">
        <v>1324</v>
      </c>
      <c r="F36" s="1197"/>
      <c r="G36" s="1197"/>
      <c r="H36" s="1197"/>
      <c r="I36" s="1197"/>
      <c r="J36" s="1197"/>
      <c r="K36" s="1197"/>
      <c r="L36" s="1197"/>
      <c r="M36" s="1197"/>
      <c r="N36" s="1197"/>
      <c r="O36" s="1197"/>
      <c r="P36" s="1197"/>
      <c r="Q36" s="1197"/>
      <c r="R36" s="1197"/>
      <c r="S36" s="1197"/>
      <c r="T36" s="1197"/>
    </row>
    <row r="37" spans="1:20">
      <c r="A37" s="1183" t="s">
        <v>1125</v>
      </c>
      <c r="B37" s="1178">
        <v>0.1</v>
      </c>
      <c r="C37" s="1190" t="s">
        <v>1265</v>
      </c>
      <c r="D37" s="1189" t="s">
        <v>1166</v>
      </c>
      <c r="E37" s="1187" t="s">
        <v>1257</v>
      </c>
      <c r="F37" s="1183"/>
      <c r="G37" s="1183"/>
      <c r="H37" s="1183"/>
      <c r="I37" s="1183"/>
      <c r="J37" s="1183"/>
      <c r="K37" s="1183"/>
      <c r="L37" s="1183"/>
      <c r="M37" s="1183"/>
      <c r="N37" s="1183"/>
      <c r="O37" s="1183"/>
      <c r="P37" s="1183"/>
      <c r="Q37" s="1183"/>
      <c r="R37" s="1183"/>
      <c r="S37" s="1183"/>
      <c r="T37" s="1183"/>
    </row>
    <row r="38" spans="1:20" ht="23.55" customHeight="1">
      <c r="A38" s="1183" t="s">
        <v>1142</v>
      </c>
      <c r="B38" s="1178">
        <v>0.05</v>
      </c>
      <c r="C38" s="1190" t="s">
        <v>1265</v>
      </c>
      <c r="D38" s="1189" t="s">
        <v>1166</v>
      </c>
      <c r="E38" s="1187" t="s">
        <v>1257</v>
      </c>
      <c r="F38" s="1183"/>
      <c r="G38" s="1183"/>
      <c r="H38" s="1183"/>
      <c r="I38" s="1183"/>
      <c r="J38" s="1183"/>
      <c r="K38" s="1183"/>
      <c r="L38" s="1183"/>
      <c r="M38" s="1183"/>
      <c r="N38" s="1183"/>
      <c r="O38" s="1183"/>
      <c r="P38" s="1183"/>
      <c r="Q38" s="1183"/>
      <c r="R38" s="1183"/>
      <c r="S38" s="1183"/>
      <c r="T38" s="1183"/>
    </row>
    <row r="39" spans="1:20">
      <c r="A39" s="1183" t="s">
        <v>1165</v>
      </c>
      <c r="B39" s="1178">
        <v>0.2</v>
      </c>
      <c r="C39" s="1190" t="s">
        <v>1265</v>
      </c>
      <c r="D39" s="1191" t="s">
        <v>1166</v>
      </c>
      <c r="E39" s="1187" t="s">
        <v>1257</v>
      </c>
      <c r="F39" s="1183"/>
      <c r="G39" s="1183"/>
      <c r="H39" s="1183"/>
      <c r="I39" s="1183"/>
      <c r="J39" s="1183"/>
      <c r="K39" s="1183"/>
      <c r="L39" s="1183"/>
      <c r="M39" s="1183"/>
      <c r="N39" s="1183"/>
      <c r="O39" s="1183"/>
      <c r="P39" s="1183"/>
      <c r="Q39" s="1183"/>
      <c r="R39" s="1183"/>
      <c r="S39" s="1183"/>
      <c r="T39" s="1183"/>
    </row>
    <row r="40" spans="1:20" ht="23.55" customHeight="1">
      <c r="A40" s="1183" t="s">
        <v>1178</v>
      </c>
      <c r="B40" s="1178">
        <v>0.5</v>
      </c>
      <c r="C40" s="1190" t="s">
        <v>1265</v>
      </c>
      <c r="D40" s="1191" t="s">
        <v>1166</v>
      </c>
      <c r="E40" s="1187" t="s">
        <v>1257</v>
      </c>
      <c r="F40" s="1183"/>
      <c r="G40" s="1183"/>
      <c r="H40" s="1183"/>
      <c r="I40" s="1183"/>
      <c r="J40" s="1183"/>
      <c r="K40" s="1183"/>
      <c r="L40" s="1183"/>
      <c r="M40" s="1183"/>
      <c r="N40" s="1183"/>
      <c r="O40" s="1183"/>
      <c r="P40" s="1183"/>
      <c r="Q40" s="1183"/>
      <c r="R40" s="1183"/>
      <c r="S40" s="1183"/>
      <c r="T40" s="1183"/>
    </row>
    <row r="41" spans="1:20">
      <c r="A41" s="1183" t="s">
        <v>1187</v>
      </c>
      <c r="B41" s="1178">
        <v>0.3</v>
      </c>
      <c r="C41" s="1190" t="s">
        <v>1265</v>
      </c>
      <c r="D41" s="1191" t="s">
        <v>1166</v>
      </c>
      <c r="E41" s="1187" t="s">
        <v>1257</v>
      </c>
      <c r="F41" s="1183"/>
      <c r="G41" s="1183"/>
      <c r="H41" s="1183"/>
      <c r="I41" s="1183"/>
      <c r="J41" s="1183"/>
      <c r="K41" s="1183"/>
      <c r="L41" s="1183"/>
      <c r="M41" s="1183"/>
      <c r="N41" s="1183"/>
      <c r="O41" s="1183"/>
      <c r="P41" s="1183"/>
      <c r="Q41" s="1183"/>
      <c r="R41" s="1183"/>
      <c r="S41" s="1183"/>
      <c r="T41" s="1183"/>
    </row>
    <row r="42" spans="1:20" ht="23.55" customHeight="1">
      <c r="A42" s="1183" t="s">
        <v>1102</v>
      </c>
      <c r="B42" s="1178">
        <v>0.1</v>
      </c>
      <c r="C42" s="1190" t="s">
        <v>1265</v>
      </c>
      <c r="D42" s="1191" t="s">
        <v>1166</v>
      </c>
      <c r="E42" s="1187" t="s">
        <v>1257</v>
      </c>
      <c r="F42" s="1183"/>
      <c r="G42" s="1183"/>
      <c r="H42" s="1183"/>
      <c r="I42" s="1183"/>
      <c r="J42" s="1183"/>
      <c r="K42" s="1183"/>
      <c r="L42" s="1183"/>
      <c r="M42" s="1183"/>
      <c r="N42" s="1183"/>
      <c r="O42" s="1183"/>
      <c r="P42" s="1183"/>
      <c r="Q42" s="1183"/>
      <c r="R42" s="1183"/>
      <c r="S42" s="1183"/>
      <c r="T42" s="1183"/>
    </row>
    <row r="43" spans="1:20">
      <c r="A43" s="1183" t="s">
        <v>1199</v>
      </c>
      <c r="B43" s="1178">
        <v>0.1</v>
      </c>
      <c r="C43" s="1190" t="s">
        <v>1265</v>
      </c>
      <c r="D43" s="1191" t="s">
        <v>1166</v>
      </c>
      <c r="E43" s="1187" t="s">
        <v>1257</v>
      </c>
      <c r="F43" s="1183"/>
      <c r="G43" s="1183"/>
      <c r="H43" s="1183"/>
      <c r="I43" s="1183"/>
      <c r="J43" s="1183"/>
      <c r="K43" s="1183"/>
      <c r="L43" s="1183"/>
      <c r="M43" s="1183"/>
      <c r="N43" s="1183"/>
      <c r="O43" s="1183"/>
      <c r="P43" s="1183"/>
      <c r="Q43" s="1183"/>
      <c r="R43" s="1183"/>
      <c r="S43" s="1183"/>
      <c r="T43" s="1183"/>
    </row>
    <row r="44" spans="1:20" ht="23.55" customHeight="1">
      <c r="A44" s="1183" t="s">
        <v>1203</v>
      </c>
      <c r="B44" s="1178">
        <v>0.3</v>
      </c>
      <c r="C44" s="1190" t="s">
        <v>1265</v>
      </c>
      <c r="D44" s="1191" t="s">
        <v>1166</v>
      </c>
      <c r="E44" s="1187" t="s">
        <v>1257</v>
      </c>
      <c r="F44" s="1183"/>
      <c r="G44" s="1183"/>
      <c r="H44" s="1183"/>
      <c r="I44" s="1183"/>
      <c r="J44" s="1183"/>
      <c r="K44" s="1183"/>
      <c r="L44" s="1183"/>
      <c r="M44" s="1183"/>
      <c r="N44" s="1183"/>
      <c r="O44" s="1183"/>
      <c r="P44" s="1183"/>
      <c r="Q44" s="1183"/>
      <c r="R44" s="1183"/>
      <c r="S44" s="1183"/>
      <c r="T44" s="1183"/>
    </row>
    <row r="45" spans="1:20">
      <c r="A45" s="1183" t="s">
        <v>1204</v>
      </c>
      <c r="B45" s="1178">
        <v>0.3</v>
      </c>
      <c r="C45" s="1190" t="s">
        <v>1265</v>
      </c>
      <c r="D45" s="1191" t="s">
        <v>1166</v>
      </c>
      <c r="E45" s="1187" t="s">
        <v>1257</v>
      </c>
      <c r="F45" s="1183"/>
      <c r="G45" s="1183"/>
      <c r="H45" s="1183"/>
      <c r="I45" s="1183"/>
      <c r="J45" s="1183"/>
      <c r="K45" s="1183"/>
      <c r="L45" s="1183"/>
      <c r="M45" s="1183"/>
      <c r="N45" s="1183"/>
      <c r="O45" s="1183"/>
      <c r="P45" s="1183"/>
      <c r="Q45" s="1183"/>
      <c r="R45" s="1183"/>
      <c r="S45" s="1183"/>
      <c r="T45" s="1183"/>
    </row>
    <row r="46" spans="1:20">
      <c r="A46" s="1183" t="s">
        <v>1176</v>
      </c>
      <c r="B46" s="1178">
        <v>100</v>
      </c>
      <c r="C46" s="1190" t="s">
        <v>1262</v>
      </c>
      <c r="D46" s="1191" t="s">
        <v>1177</v>
      </c>
      <c r="E46" s="1187" t="s">
        <v>1257</v>
      </c>
      <c r="F46" s="1183"/>
      <c r="G46" s="1183"/>
      <c r="H46" s="1183"/>
      <c r="I46" s="1183"/>
      <c r="J46" s="1183"/>
      <c r="K46" s="1183"/>
      <c r="L46" s="1183"/>
      <c r="M46" s="1183"/>
      <c r="N46" s="1183"/>
      <c r="O46" s="1183"/>
      <c r="P46" s="1183"/>
      <c r="Q46" s="1183"/>
      <c r="R46" s="1183"/>
      <c r="S46" s="1183"/>
      <c r="T46" s="1183"/>
    </row>
    <row r="47" spans="1:20" ht="23.55" customHeight="1">
      <c r="A47" s="1183" t="s">
        <v>1186</v>
      </c>
      <c r="B47" s="1178">
        <v>100</v>
      </c>
      <c r="C47" s="1190" t="s">
        <v>1262</v>
      </c>
      <c r="D47" s="1191" t="s">
        <v>1177</v>
      </c>
      <c r="E47" s="1187" t="s">
        <v>1257</v>
      </c>
      <c r="F47" s="1183"/>
      <c r="G47" s="1183"/>
      <c r="H47" s="1183"/>
      <c r="I47" s="1183"/>
      <c r="J47" s="1183"/>
      <c r="K47" s="1183"/>
      <c r="L47" s="1183"/>
      <c r="M47" s="1183"/>
      <c r="N47" s="1183"/>
      <c r="O47" s="1183"/>
      <c r="P47" s="1183"/>
      <c r="Q47" s="1183"/>
      <c r="R47" s="1183"/>
      <c r="S47" s="1183"/>
      <c r="T47" s="1183"/>
    </row>
    <row r="48" spans="1:20">
      <c r="A48" s="1183" t="s">
        <v>1195</v>
      </c>
      <c r="B48" s="1178">
        <v>100</v>
      </c>
      <c r="C48" s="1190" t="s">
        <v>1262</v>
      </c>
      <c r="D48" s="1191" t="s">
        <v>1177</v>
      </c>
      <c r="E48" s="1187" t="s">
        <v>1257</v>
      </c>
      <c r="F48" s="1183"/>
      <c r="G48" s="1183"/>
      <c r="H48" s="1183"/>
      <c r="I48" s="1183"/>
      <c r="J48" s="1183"/>
      <c r="K48" s="1183"/>
      <c r="L48" s="1183"/>
      <c r="M48" s="1183"/>
      <c r="N48" s="1183"/>
      <c r="O48" s="1183"/>
      <c r="P48" s="1183"/>
      <c r="Q48" s="1183"/>
      <c r="R48" s="1183"/>
      <c r="S48" s="1183"/>
      <c r="T48" s="1183"/>
    </row>
    <row r="49" spans="1:20" ht="23.55" customHeight="1">
      <c r="A49" s="1183" t="s">
        <v>1198</v>
      </c>
      <c r="B49" s="1178">
        <v>100</v>
      </c>
      <c r="C49" s="1190" t="s">
        <v>1262</v>
      </c>
      <c r="D49" s="1191" t="s">
        <v>1177</v>
      </c>
      <c r="E49" s="1187" t="s">
        <v>1257</v>
      </c>
      <c r="F49" s="1183"/>
      <c r="G49" s="1183"/>
      <c r="H49" s="1183"/>
      <c r="I49" s="1183"/>
      <c r="J49" s="1183"/>
      <c r="K49" s="1183"/>
      <c r="L49" s="1183"/>
      <c r="M49" s="1183"/>
      <c r="N49" s="1183"/>
      <c r="O49" s="1183"/>
      <c r="P49" s="1183"/>
      <c r="Q49" s="1183"/>
      <c r="R49" s="1183"/>
      <c r="S49" s="1183"/>
      <c r="T49" s="1183"/>
    </row>
    <row r="50" spans="1:20">
      <c r="A50" s="1183" t="s">
        <v>1202</v>
      </c>
      <c r="B50" s="1178">
        <v>100</v>
      </c>
      <c r="C50" s="1190" t="s">
        <v>1262</v>
      </c>
      <c r="D50" s="1191" t="s">
        <v>1177</v>
      </c>
      <c r="E50" s="1187" t="s">
        <v>1257</v>
      </c>
      <c r="F50" s="1183"/>
      <c r="G50" s="1183"/>
      <c r="H50" s="1183"/>
      <c r="I50" s="1183"/>
      <c r="J50" s="1183"/>
      <c r="K50" s="1183"/>
      <c r="L50" s="1183"/>
      <c r="M50" s="1183"/>
      <c r="N50" s="1183"/>
      <c r="O50" s="1183"/>
      <c r="P50" s="1183"/>
      <c r="Q50" s="1183"/>
      <c r="R50" s="1183"/>
      <c r="S50" s="1183"/>
      <c r="T50" s="1183"/>
    </row>
    <row r="51" spans="1:20" ht="23.55" customHeight="1">
      <c r="A51" s="1183" t="s">
        <v>1127</v>
      </c>
      <c r="B51" s="1188">
        <v>23</v>
      </c>
      <c r="C51" s="1179" t="s">
        <v>1258</v>
      </c>
      <c r="D51" s="1180" t="s">
        <v>1122</v>
      </c>
      <c r="E51" s="1180" t="s">
        <v>1321</v>
      </c>
      <c r="F51" s="1183"/>
      <c r="G51" s="1183"/>
      <c r="H51" s="1183"/>
      <c r="I51" s="1183"/>
      <c r="J51" s="1183"/>
      <c r="K51" s="1183"/>
      <c r="L51" s="1183"/>
      <c r="M51" s="1183"/>
      <c r="N51" s="1183"/>
      <c r="O51" s="1183"/>
      <c r="P51" s="1183"/>
      <c r="Q51" s="1183"/>
      <c r="R51" s="1183"/>
      <c r="S51" s="1183"/>
      <c r="T51" s="1183"/>
    </row>
    <row r="52" spans="1:20">
      <c r="A52" s="1183" t="s">
        <v>1143</v>
      </c>
      <c r="B52" s="1188">
        <v>40</v>
      </c>
      <c r="C52" s="1179" t="s">
        <v>1258</v>
      </c>
      <c r="D52" s="1180" t="s">
        <v>1122</v>
      </c>
      <c r="E52" s="1180" t="s">
        <v>1321</v>
      </c>
      <c r="F52" s="1183"/>
      <c r="G52" s="1183"/>
      <c r="H52" s="1183"/>
      <c r="I52" s="1183"/>
      <c r="J52" s="1183"/>
      <c r="K52" s="1183"/>
      <c r="L52" s="1183"/>
      <c r="M52" s="1183"/>
      <c r="N52" s="1183"/>
      <c r="O52" s="1183"/>
      <c r="P52" s="1183"/>
      <c r="Q52" s="1183"/>
      <c r="R52" s="1183"/>
      <c r="S52" s="1183"/>
      <c r="T52" s="1183"/>
    </row>
    <row r="53" spans="1:20" ht="23.55" customHeight="1">
      <c r="A53" s="1183" t="s">
        <v>1103</v>
      </c>
      <c r="B53" s="1188">
        <v>30</v>
      </c>
      <c r="C53" s="1179" t="s">
        <v>1258</v>
      </c>
      <c r="D53" s="1180" t="s">
        <v>1122</v>
      </c>
      <c r="E53" s="1180" t="s">
        <v>1321</v>
      </c>
      <c r="F53" s="1183"/>
      <c r="G53" s="1183"/>
      <c r="H53" s="1183"/>
      <c r="I53" s="1183"/>
      <c r="J53" s="1183"/>
      <c r="K53" s="1183"/>
      <c r="L53" s="1183"/>
      <c r="M53" s="1183"/>
      <c r="N53" s="1183"/>
      <c r="O53" s="1183"/>
      <c r="P53" s="1183"/>
      <c r="Q53" s="1183"/>
      <c r="R53" s="1183"/>
      <c r="S53" s="1183"/>
      <c r="T53" s="1183"/>
    </row>
    <row r="54" spans="1:20">
      <c r="A54" s="1183" t="s">
        <v>1167</v>
      </c>
      <c r="B54" s="1188">
        <v>20</v>
      </c>
      <c r="C54" s="1179" t="s">
        <v>1258</v>
      </c>
      <c r="D54" s="1180" t="s">
        <v>1122</v>
      </c>
      <c r="E54" s="1180" t="s">
        <v>1321</v>
      </c>
      <c r="F54" s="1183"/>
      <c r="G54" s="1183"/>
      <c r="H54" s="1183"/>
      <c r="I54" s="1183"/>
      <c r="J54" s="1183"/>
      <c r="K54" s="1183"/>
      <c r="L54" s="1183"/>
      <c r="M54" s="1183"/>
      <c r="N54" s="1183"/>
      <c r="O54" s="1183"/>
      <c r="P54" s="1183"/>
      <c r="Q54" s="1183"/>
      <c r="R54" s="1183"/>
      <c r="S54" s="1183"/>
      <c r="T54" s="1183"/>
    </row>
    <row r="55" spans="1:20" ht="23.55" customHeight="1">
      <c r="A55" s="1183" t="s">
        <v>1179</v>
      </c>
      <c r="B55" s="1188">
        <v>10</v>
      </c>
      <c r="C55" s="1179" t="s">
        <v>1258</v>
      </c>
      <c r="D55" s="1180" t="s">
        <v>1122</v>
      </c>
      <c r="E55" s="1180" t="s">
        <v>1321</v>
      </c>
      <c r="F55" s="1183"/>
      <c r="G55" s="1183"/>
      <c r="H55" s="1183"/>
      <c r="I55" s="1183"/>
      <c r="J55" s="1183"/>
      <c r="K55" s="1183"/>
      <c r="L55" s="1183"/>
      <c r="M55" s="1183"/>
      <c r="N55" s="1183"/>
      <c r="O55" s="1183"/>
      <c r="P55" s="1183"/>
      <c r="Q55" s="1183"/>
      <c r="R55" s="1183"/>
      <c r="S55" s="1183"/>
      <c r="T55" s="1183"/>
    </row>
    <row r="56" spans="1:20">
      <c r="A56" s="1183" t="s">
        <v>1188</v>
      </c>
      <c r="B56" s="1188">
        <v>20</v>
      </c>
      <c r="C56" s="1179" t="s">
        <v>1258</v>
      </c>
      <c r="D56" s="1180" t="s">
        <v>1122</v>
      </c>
      <c r="E56" s="1180" t="s">
        <v>1321</v>
      </c>
      <c r="F56" s="1183"/>
      <c r="G56" s="1183"/>
      <c r="H56" s="1183"/>
      <c r="I56" s="1183"/>
      <c r="J56" s="1183"/>
      <c r="K56" s="1183"/>
      <c r="L56" s="1183"/>
      <c r="M56" s="1183"/>
      <c r="N56" s="1183"/>
      <c r="O56" s="1183"/>
      <c r="P56" s="1183"/>
      <c r="Q56" s="1183"/>
      <c r="R56" s="1183"/>
      <c r="S56" s="1183"/>
      <c r="T56" s="1183"/>
    </row>
    <row r="57" spans="1:20" ht="23.55" customHeight="1">
      <c r="A57" s="1183" t="s">
        <v>1128</v>
      </c>
      <c r="B57" s="1178">
        <v>1000</v>
      </c>
      <c r="C57" s="1190" t="s">
        <v>1262</v>
      </c>
      <c r="D57" s="1191" t="s">
        <v>1129</v>
      </c>
      <c r="E57" s="1187" t="s">
        <v>1257</v>
      </c>
      <c r="F57" s="1183"/>
      <c r="G57" s="1183"/>
      <c r="H57" s="1183"/>
      <c r="I57" s="1183"/>
      <c r="J57" s="1183"/>
      <c r="K57" s="1183"/>
      <c r="L57" s="1183"/>
      <c r="M57" s="1183"/>
      <c r="N57" s="1183"/>
      <c r="O57" s="1183"/>
      <c r="P57" s="1183"/>
      <c r="Q57" s="1183"/>
      <c r="R57" s="1183"/>
      <c r="S57" s="1183"/>
      <c r="T57" s="1183"/>
    </row>
    <row r="58" spans="1:20">
      <c r="A58" s="1183" t="s">
        <v>1144</v>
      </c>
      <c r="B58" s="1178">
        <v>1000</v>
      </c>
      <c r="C58" s="1190" t="s">
        <v>1262</v>
      </c>
      <c r="D58" s="1191" t="s">
        <v>1129</v>
      </c>
      <c r="E58" s="1187" t="s">
        <v>1257</v>
      </c>
      <c r="F58" s="1183"/>
      <c r="G58" s="1183"/>
      <c r="H58" s="1183"/>
      <c r="I58" s="1183"/>
      <c r="J58" s="1183"/>
      <c r="K58" s="1183"/>
      <c r="L58" s="1183"/>
      <c r="M58" s="1183"/>
      <c r="N58" s="1183"/>
      <c r="O58" s="1183"/>
      <c r="P58" s="1183"/>
      <c r="Q58" s="1183"/>
      <c r="R58" s="1183"/>
      <c r="S58" s="1183"/>
      <c r="T58" s="1183"/>
    </row>
    <row r="59" spans="1:20" ht="23.55" customHeight="1">
      <c r="A59" s="1183" t="s">
        <v>1155</v>
      </c>
      <c r="B59" s="1178">
        <v>1000</v>
      </c>
      <c r="C59" s="1190" t="s">
        <v>1262</v>
      </c>
      <c r="D59" s="1191" t="s">
        <v>1129</v>
      </c>
      <c r="E59" s="1187" t="s">
        <v>1257</v>
      </c>
      <c r="F59" s="1183"/>
      <c r="G59" s="1183"/>
      <c r="H59" s="1183"/>
      <c r="I59" s="1183"/>
      <c r="J59" s="1183"/>
      <c r="K59" s="1183"/>
      <c r="L59" s="1183"/>
      <c r="M59" s="1183"/>
      <c r="N59" s="1183"/>
      <c r="O59" s="1183"/>
      <c r="P59" s="1183"/>
      <c r="Q59" s="1183"/>
      <c r="R59" s="1183"/>
      <c r="S59" s="1183"/>
      <c r="T59" s="1183"/>
    </row>
    <row r="60" spans="1:20">
      <c r="A60" s="1183" t="s">
        <v>1168</v>
      </c>
      <c r="B60" s="1178">
        <v>1000</v>
      </c>
      <c r="C60" s="1190" t="s">
        <v>1262</v>
      </c>
      <c r="D60" s="1191" t="s">
        <v>1129</v>
      </c>
      <c r="E60" s="1187" t="s">
        <v>1257</v>
      </c>
      <c r="F60" s="1183"/>
      <c r="G60" s="1183"/>
      <c r="H60" s="1183"/>
      <c r="I60" s="1183"/>
      <c r="J60" s="1183"/>
      <c r="K60" s="1183"/>
      <c r="L60" s="1183"/>
      <c r="M60" s="1183"/>
      <c r="N60" s="1183"/>
      <c r="O60" s="1183"/>
      <c r="P60" s="1183"/>
      <c r="Q60" s="1183"/>
      <c r="R60" s="1183"/>
      <c r="S60" s="1183"/>
      <c r="T60" s="1183"/>
    </row>
    <row r="61" spans="1:20" ht="23.55" customHeight="1">
      <c r="A61" s="1183" t="s">
        <v>1180</v>
      </c>
      <c r="B61" s="1178">
        <v>1000</v>
      </c>
      <c r="C61" s="1190" t="s">
        <v>1262</v>
      </c>
      <c r="D61" s="1191" t="s">
        <v>1181</v>
      </c>
      <c r="E61" s="1187" t="s">
        <v>1257</v>
      </c>
      <c r="F61" s="1183"/>
      <c r="G61" s="1183"/>
      <c r="H61" s="1183"/>
      <c r="I61" s="1183"/>
      <c r="J61" s="1183"/>
      <c r="K61" s="1183"/>
      <c r="L61" s="1183"/>
      <c r="M61" s="1183"/>
      <c r="N61" s="1183"/>
      <c r="O61" s="1183"/>
      <c r="P61" s="1183"/>
      <c r="Q61" s="1183"/>
      <c r="R61" s="1183"/>
      <c r="S61" s="1183"/>
      <c r="T61" s="1183"/>
    </row>
    <row r="62" spans="1:20">
      <c r="A62" s="1183" t="s">
        <v>1189</v>
      </c>
      <c r="B62" s="1178">
        <v>1000</v>
      </c>
      <c r="C62" s="1190" t="s">
        <v>1262</v>
      </c>
      <c r="D62" s="1191" t="s">
        <v>1181</v>
      </c>
      <c r="E62" s="1187" t="s">
        <v>1257</v>
      </c>
      <c r="F62" s="1183"/>
      <c r="G62" s="1183"/>
      <c r="H62" s="1183"/>
      <c r="I62" s="1183"/>
      <c r="J62" s="1183"/>
      <c r="K62" s="1183"/>
      <c r="L62" s="1183"/>
      <c r="M62" s="1183"/>
      <c r="N62" s="1183"/>
      <c r="O62" s="1183"/>
      <c r="P62" s="1183"/>
      <c r="Q62" s="1183"/>
      <c r="R62" s="1183"/>
      <c r="S62" s="1183"/>
      <c r="T62" s="1183"/>
    </row>
    <row r="63" spans="1:20" ht="23.55" customHeight="1">
      <c r="A63" s="1183" t="s">
        <v>1196</v>
      </c>
      <c r="B63" s="1178">
        <v>100</v>
      </c>
      <c r="C63" s="1190" t="s">
        <v>1252</v>
      </c>
      <c r="D63" s="1191" t="s">
        <v>1191</v>
      </c>
      <c r="E63" s="1187" t="s">
        <v>1257</v>
      </c>
      <c r="F63" s="1183"/>
      <c r="G63" s="1183"/>
      <c r="H63" s="1183"/>
      <c r="I63" s="1183"/>
      <c r="J63" s="1183"/>
      <c r="K63" s="1183"/>
      <c r="L63" s="1183"/>
      <c r="M63" s="1183"/>
      <c r="N63" s="1183"/>
      <c r="O63" s="1183"/>
      <c r="P63" s="1183"/>
      <c r="Q63" s="1183"/>
      <c r="R63" s="1183"/>
      <c r="S63" s="1183"/>
      <c r="T63" s="1183"/>
    </row>
    <row r="64" spans="1:20" ht="21" customHeight="1">
      <c r="A64" s="1183" t="s">
        <v>1200</v>
      </c>
      <c r="B64" s="1178">
        <v>1000</v>
      </c>
      <c r="C64" s="1190" t="s">
        <v>1262</v>
      </c>
      <c r="D64" s="1191" t="s">
        <v>1201</v>
      </c>
      <c r="E64" s="1187" t="s">
        <v>1257</v>
      </c>
      <c r="F64" s="1183"/>
      <c r="G64" s="1183"/>
      <c r="H64" s="1183"/>
      <c r="I64" s="1183"/>
      <c r="J64" s="1183"/>
      <c r="K64" s="1183"/>
      <c r="L64" s="1183"/>
      <c r="M64" s="1183"/>
      <c r="N64" s="1183"/>
      <c r="O64" s="1183"/>
      <c r="P64" s="1183"/>
      <c r="Q64" s="1183"/>
      <c r="R64" s="1183"/>
      <c r="S64" s="1183"/>
      <c r="T64" s="1183"/>
    </row>
    <row r="65" spans="1:20">
      <c r="A65" s="1183" t="s">
        <v>1104</v>
      </c>
      <c r="B65" s="1178">
        <v>0.1</v>
      </c>
      <c r="C65" s="1190" t="s">
        <v>1266</v>
      </c>
      <c r="D65" s="1191" t="s">
        <v>1130</v>
      </c>
      <c r="E65" s="1187" t="s">
        <v>1257</v>
      </c>
      <c r="F65" s="1183"/>
      <c r="G65" s="1183"/>
      <c r="H65" s="1183"/>
      <c r="I65" s="1183"/>
      <c r="J65" s="1183"/>
      <c r="K65" s="1183"/>
      <c r="L65" s="1183"/>
      <c r="M65" s="1183"/>
      <c r="N65" s="1183"/>
      <c r="O65" s="1183"/>
      <c r="P65" s="1183"/>
      <c r="Q65" s="1183"/>
      <c r="R65" s="1183"/>
      <c r="S65" s="1183"/>
      <c r="T65" s="1183"/>
    </row>
    <row r="66" spans="1:20" ht="23.55" customHeight="1">
      <c r="A66" s="1183" t="s">
        <v>1145</v>
      </c>
      <c r="B66" s="1178">
        <v>0.03</v>
      </c>
      <c r="C66" s="1179" t="s">
        <v>1260</v>
      </c>
      <c r="D66" s="1180" t="s">
        <v>1261</v>
      </c>
      <c r="E66" s="1180" t="s">
        <v>1318</v>
      </c>
      <c r="F66" s="1183"/>
      <c r="G66" s="1183"/>
      <c r="H66" s="1183"/>
      <c r="I66" s="1183"/>
      <c r="J66" s="1183"/>
      <c r="K66" s="1183"/>
      <c r="L66" s="1183"/>
      <c r="M66" s="1183"/>
      <c r="N66" s="1183"/>
      <c r="O66" s="1183"/>
      <c r="P66" s="1183"/>
      <c r="Q66" s="1183"/>
      <c r="R66" s="1183"/>
      <c r="S66" s="1183"/>
      <c r="T66" s="1183"/>
    </row>
    <row r="67" spans="1:20">
      <c r="A67" s="1183" t="s">
        <v>1156</v>
      </c>
      <c r="B67" s="1188">
        <v>20</v>
      </c>
      <c r="C67" s="1179" t="s">
        <v>1258</v>
      </c>
      <c r="D67" s="1180" t="s">
        <v>1122</v>
      </c>
      <c r="E67" s="1180" t="s">
        <v>1318</v>
      </c>
      <c r="F67" s="1183"/>
      <c r="G67" s="1183"/>
      <c r="H67" s="1183"/>
      <c r="I67" s="1183"/>
      <c r="J67" s="1183"/>
      <c r="K67" s="1183"/>
      <c r="L67" s="1183"/>
      <c r="M67" s="1183"/>
      <c r="N67" s="1183"/>
      <c r="O67" s="1183"/>
      <c r="P67" s="1183"/>
      <c r="Q67" s="1183"/>
      <c r="R67" s="1183"/>
      <c r="S67" s="1183"/>
      <c r="T67" s="1183"/>
    </row>
    <row r="68" spans="1:20" ht="23.55" customHeight="1">
      <c r="A68" s="1183" t="s">
        <v>1169</v>
      </c>
      <c r="B68" s="1178">
        <v>0.03</v>
      </c>
      <c r="C68" s="1179" t="s">
        <v>1260</v>
      </c>
      <c r="D68" s="1180" t="s">
        <v>1261</v>
      </c>
      <c r="E68" s="1180" t="s">
        <v>1318</v>
      </c>
      <c r="F68" s="1183"/>
      <c r="G68" s="1183"/>
      <c r="H68" s="1183"/>
      <c r="I68" s="1183"/>
      <c r="J68" s="1183"/>
      <c r="K68" s="1183"/>
      <c r="L68" s="1183"/>
      <c r="M68" s="1183"/>
      <c r="N68" s="1183"/>
      <c r="O68" s="1183"/>
      <c r="P68" s="1183"/>
      <c r="Q68" s="1183"/>
      <c r="R68" s="1183"/>
      <c r="S68" s="1183"/>
      <c r="T68" s="1183"/>
    </row>
    <row r="69" spans="1:20">
      <c r="A69" s="1183" t="s">
        <v>1182</v>
      </c>
      <c r="B69" s="1178">
        <v>20</v>
      </c>
      <c r="C69" s="1190" t="s">
        <v>1252</v>
      </c>
      <c r="D69" s="1191" t="s">
        <v>1183</v>
      </c>
      <c r="E69" s="1187" t="s">
        <v>1257</v>
      </c>
      <c r="F69" s="1183"/>
      <c r="G69" s="1183"/>
      <c r="H69" s="1183"/>
      <c r="I69" s="1183"/>
      <c r="J69" s="1183"/>
      <c r="K69" s="1183"/>
      <c r="L69" s="1183"/>
      <c r="M69" s="1183"/>
      <c r="N69" s="1183"/>
      <c r="O69" s="1183"/>
      <c r="P69" s="1183"/>
      <c r="Q69" s="1183"/>
      <c r="R69" s="1183"/>
      <c r="S69" s="1183"/>
      <c r="T69" s="1183"/>
    </row>
    <row r="70" spans="1:20" ht="23.55" customHeight="1">
      <c r="A70" s="1183" t="s">
        <v>1267</v>
      </c>
      <c r="B70" s="1178">
        <v>40</v>
      </c>
      <c r="C70" s="1190" t="s">
        <v>1252</v>
      </c>
      <c r="D70" s="1191" t="s">
        <v>1191</v>
      </c>
      <c r="E70" s="1187" t="s">
        <v>1257</v>
      </c>
      <c r="F70" s="1183"/>
      <c r="G70" s="1183"/>
      <c r="H70" s="1183"/>
      <c r="I70" s="1183"/>
      <c r="J70" s="1183"/>
      <c r="K70" s="1183"/>
      <c r="L70" s="1183"/>
      <c r="M70" s="1183"/>
      <c r="N70" s="1183"/>
      <c r="O70" s="1183"/>
      <c r="P70" s="1183"/>
      <c r="Q70" s="1183"/>
      <c r="R70" s="1183"/>
      <c r="S70" s="1183"/>
      <c r="T70" s="1183"/>
    </row>
    <row r="71" spans="1:20" ht="23.55" customHeight="1">
      <c r="A71" s="1183" t="s">
        <v>1131</v>
      </c>
      <c r="B71" s="1178">
        <v>10</v>
      </c>
      <c r="C71" s="1190" t="s">
        <v>1258</v>
      </c>
      <c r="D71" s="1180" t="s">
        <v>1122</v>
      </c>
      <c r="E71" s="1180" t="s">
        <v>1321</v>
      </c>
      <c r="F71" s="1183"/>
      <c r="G71" s="1183"/>
      <c r="H71" s="1183"/>
      <c r="I71" s="1183"/>
      <c r="J71" s="1183"/>
      <c r="K71" s="1183"/>
      <c r="L71" s="1183"/>
      <c r="M71" s="1183"/>
      <c r="N71" s="1183"/>
      <c r="O71" s="1183"/>
      <c r="P71" s="1183"/>
      <c r="Q71" s="1183"/>
      <c r="R71" s="1183"/>
      <c r="S71" s="1183"/>
      <c r="T71" s="1183"/>
    </row>
    <row r="72" spans="1:20">
      <c r="A72" s="1183" t="s">
        <v>1105</v>
      </c>
      <c r="B72" s="1178">
        <v>8</v>
      </c>
      <c r="C72" s="1190" t="s">
        <v>1258</v>
      </c>
      <c r="D72" s="1180" t="s">
        <v>1122</v>
      </c>
      <c r="E72" s="1180" t="s">
        <v>1321</v>
      </c>
      <c r="F72" s="1183"/>
      <c r="G72" s="1183"/>
      <c r="H72" s="1183"/>
      <c r="I72" s="1183"/>
      <c r="J72" s="1183"/>
      <c r="K72" s="1183"/>
      <c r="L72" s="1183"/>
      <c r="M72" s="1183"/>
      <c r="N72" s="1183"/>
      <c r="O72" s="1183"/>
      <c r="P72" s="1183"/>
      <c r="Q72" s="1183"/>
      <c r="R72" s="1183"/>
      <c r="S72" s="1183"/>
      <c r="T72" s="1183"/>
    </row>
    <row r="73" spans="1:20" ht="23.55" customHeight="1">
      <c r="A73" s="1183" t="s">
        <v>1157</v>
      </c>
      <c r="B73" s="1178">
        <v>7</v>
      </c>
      <c r="C73" s="1190" t="s">
        <v>1258</v>
      </c>
      <c r="D73" s="1180" t="s">
        <v>1122</v>
      </c>
      <c r="E73" s="1180" t="s">
        <v>1321</v>
      </c>
      <c r="F73" s="1183"/>
      <c r="G73" s="1183"/>
      <c r="H73" s="1183"/>
      <c r="I73" s="1183"/>
      <c r="J73" s="1183"/>
      <c r="K73" s="1183"/>
      <c r="L73" s="1183"/>
      <c r="M73" s="1183"/>
      <c r="N73" s="1183"/>
      <c r="O73" s="1183"/>
      <c r="P73" s="1183"/>
      <c r="Q73" s="1183"/>
      <c r="R73" s="1183"/>
      <c r="S73" s="1183"/>
      <c r="T73" s="1183"/>
    </row>
    <row r="74" spans="1:20">
      <c r="A74" s="1183" t="s">
        <v>1170</v>
      </c>
      <c r="B74" s="1178">
        <v>9</v>
      </c>
      <c r="C74" s="1190" t="s">
        <v>1258</v>
      </c>
      <c r="D74" s="1180" t="s">
        <v>1122</v>
      </c>
      <c r="E74" s="1180" t="s">
        <v>1321</v>
      </c>
      <c r="F74" s="1183"/>
      <c r="G74" s="1183"/>
      <c r="H74" s="1183"/>
      <c r="I74" s="1183"/>
      <c r="J74" s="1183"/>
      <c r="K74" s="1183"/>
      <c r="L74" s="1183"/>
      <c r="M74" s="1183"/>
      <c r="N74" s="1183"/>
      <c r="O74" s="1183"/>
      <c r="P74" s="1183"/>
      <c r="Q74" s="1183"/>
      <c r="R74" s="1183"/>
      <c r="S74" s="1183"/>
      <c r="T74" s="1183"/>
    </row>
    <row r="75" spans="1:20">
      <c r="A75" s="1183" t="s">
        <v>1132</v>
      </c>
      <c r="B75" s="1178">
        <v>5</v>
      </c>
      <c r="C75" s="1190" t="s">
        <v>1258</v>
      </c>
      <c r="D75" s="1180" t="s">
        <v>1122</v>
      </c>
      <c r="E75" s="1180" t="s">
        <v>1321</v>
      </c>
      <c r="F75" s="1183"/>
      <c r="G75" s="1183"/>
      <c r="H75" s="1183"/>
      <c r="I75" s="1183"/>
      <c r="J75" s="1183"/>
      <c r="K75" s="1183"/>
      <c r="L75" s="1183"/>
      <c r="M75" s="1183"/>
      <c r="N75" s="1183"/>
      <c r="O75" s="1183"/>
      <c r="P75" s="1183"/>
      <c r="Q75" s="1183"/>
      <c r="R75" s="1183"/>
      <c r="S75" s="1183"/>
      <c r="T75" s="1183"/>
    </row>
    <row r="76" spans="1:20" ht="23.55" customHeight="1">
      <c r="A76" s="1183" t="s">
        <v>1106</v>
      </c>
      <c r="B76" s="1178">
        <v>4</v>
      </c>
      <c r="C76" s="1190" t="s">
        <v>1258</v>
      </c>
      <c r="D76" s="1180" t="s">
        <v>1122</v>
      </c>
      <c r="E76" s="1180" t="s">
        <v>1321</v>
      </c>
      <c r="F76" s="1183"/>
      <c r="G76" s="1183"/>
      <c r="H76" s="1183"/>
      <c r="I76" s="1183"/>
      <c r="J76" s="1183"/>
      <c r="K76" s="1183"/>
      <c r="L76" s="1183"/>
      <c r="M76" s="1183"/>
      <c r="N76" s="1183"/>
      <c r="O76" s="1183"/>
      <c r="P76" s="1183"/>
      <c r="Q76" s="1183"/>
      <c r="R76" s="1183"/>
      <c r="S76" s="1183"/>
      <c r="T76" s="1183"/>
    </row>
    <row r="77" spans="1:20">
      <c r="A77" s="1183" t="s">
        <v>1158</v>
      </c>
      <c r="B77" s="1178">
        <v>3.5</v>
      </c>
      <c r="C77" s="1190" t="s">
        <v>1258</v>
      </c>
      <c r="D77" s="1180" t="s">
        <v>1122</v>
      </c>
      <c r="E77" s="1180" t="s">
        <v>1321</v>
      </c>
      <c r="F77" s="1183"/>
      <c r="G77" s="1183"/>
      <c r="H77" s="1183"/>
      <c r="I77" s="1183"/>
      <c r="J77" s="1183"/>
      <c r="K77" s="1183"/>
      <c r="L77" s="1183"/>
      <c r="M77" s="1183"/>
      <c r="N77" s="1183"/>
      <c r="O77" s="1183"/>
      <c r="P77" s="1183"/>
      <c r="Q77" s="1183"/>
      <c r="R77" s="1183"/>
      <c r="S77" s="1183"/>
      <c r="T77" s="1183"/>
    </row>
    <row r="78" spans="1:20" ht="23.55" customHeight="1">
      <c r="A78" s="1183" t="s">
        <v>1171</v>
      </c>
      <c r="B78" s="1178">
        <v>4.5</v>
      </c>
      <c r="C78" s="1190" t="s">
        <v>1258</v>
      </c>
      <c r="D78" s="1180" t="s">
        <v>1122</v>
      </c>
      <c r="E78" s="1180" t="s">
        <v>1321</v>
      </c>
      <c r="F78" s="1183"/>
      <c r="G78" s="1183"/>
      <c r="H78" s="1183"/>
      <c r="I78" s="1183"/>
      <c r="J78" s="1183"/>
      <c r="K78" s="1183"/>
      <c r="L78" s="1183"/>
      <c r="M78" s="1183"/>
      <c r="N78" s="1183"/>
      <c r="O78" s="1183"/>
      <c r="P78" s="1183"/>
      <c r="Q78" s="1183"/>
      <c r="R78" s="1183"/>
      <c r="S78" s="1183"/>
      <c r="T78" s="1183"/>
    </row>
    <row r="79" spans="1:20" ht="23.55" customHeight="1">
      <c r="A79" s="1183" t="s">
        <v>1133</v>
      </c>
      <c r="B79" s="1183"/>
      <c r="C79" s="1183"/>
      <c r="D79" s="1180" t="s">
        <v>1268</v>
      </c>
      <c r="E79" s="1187" t="s">
        <v>1257</v>
      </c>
      <c r="F79" s="1183"/>
      <c r="G79" s="1183"/>
      <c r="H79" s="1183"/>
      <c r="I79" s="1183"/>
      <c r="J79" s="1183"/>
      <c r="K79" s="1183"/>
      <c r="L79" s="1183"/>
      <c r="M79" s="1183"/>
      <c r="N79" s="1183"/>
      <c r="O79" s="1183"/>
      <c r="P79" s="1183"/>
      <c r="Q79" s="1183"/>
      <c r="R79" s="1183"/>
      <c r="S79" s="1183"/>
      <c r="T79" s="1183"/>
    </row>
    <row r="80" spans="1:20">
      <c r="A80" s="1183" t="s">
        <v>1107</v>
      </c>
      <c r="B80" s="1183"/>
      <c r="C80" s="1183"/>
      <c r="D80" s="1180" t="s">
        <v>1268</v>
      </c>
      <c r="E80" s="1187" t="s">
        <v>1257</v>
      </c>
      <c r="F80" s="1183"/>
      <c r="G80" s="1183"/>
      <c r="H80" s="1183"/>
      <c r="I80" s="1183"/>
      <c r="J80" s="1183"/>
      <c r="K80" s="1183"/>
      <c r="L80" s="1183"/>
      <c r="M80" s="1183"/>
      <c r="N80" s="1183"/>
      <c r="O80" s="1183"/>
      <c r="P80" s="1183"/>
      <c r="Q80" s="1183"/>
      <c r="R80" s="1183"/>
      <c r="S80" s="1183"/>
      <c r="T80" s="118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B2771-92D7-4B09-A6AC-2F1A70A86C3B}">
  <sheetPr codeName="Sheet27"/>
  <dimension ref="A1:FD757"/>
  <sheetViews>
    <sheetView zoomScale="40" zoomScaleNormal="40" zoomScaleSheetLayoutView="55" workbookViewId="0">
      <pane xSplit="28" ySplit="17" topLeftCell="AC18" activePane="bottomRight" state="frozen"/>
      <selection pane="topRight" activeCell="Y1" sqref="Y1"/>
      <selection pane="bottomLeft" activeCell="A18" sqref="A18"/>
      <selection pane="bottomRight" activeCell="AI13" sqref="AI13"/>
    </sheetView>
  </sheetViews>
  <sheetFormatPr defaultColWidth="9" defaultRowHeight="15" outlineLevelRow="2"/>
  <cols>
    <col min="1" max="1" width="3.26953125" style="4" customWidth="1"/>
    <col min="2" max="2" width="15.36328125" style="4" customWidth="1"/>
    <col min="3" max="3" width="7.81640625" style="4" customWidth="1"/>
    <col min="4" max="5" width="6.26953125" style="4" hidden="1" customWidth="1"/>
    <col min="6" max="6" width="6.453125" style="3" hidden="1" customWidth="1"/>
    <col min="7" max="7" width="7.26953125" style="3" customWidth="1"/>
    <col min="8" max="9" width="7.7265625" style="3" customWidth="1"/>
    <col min="10" max="10" width="7.26953125" style="3" customWidth="1"/>
    <col min="11" max="12" width="8.7265625" style="4" customWidth="1"/>
    <col min="13" max="13" width="7.453125" style="4" customWidth="1"/>
    <col min="14" max="14" width="9" style="4" customWidth="1"/>
    <col min="15" max="18" width="6.26953125" style="4" customWidth="1"/>
    <col min="19" max="19" width="7.26953125" style="4" customWidth="1"/>
    <col min="20" max="20" width="7.453125" style="4" hidden="1" customWidth="1"/>
    <col min="21" max="22" width="0" style="4" hidden="1" customWidth="1"/>
    <col min="23" max="27" width="9" style="4" hidden="1" customWidth="1"/>
    <col min="28" max="28" width="7" style="19" customWidth="1"/>
    <col min="29" max="30" width="6" style="1046" customWidth="1"/>
    <col min="31" max="31" width="7.54296875" style="1046" customWidth="1"/>
    <col min="32" max="34" width="6" style="1046" customWidth="1"/>
    <col min="35" max="35" width="9.26953125" style="1046" customWidth="1"/>
    <col min="36" max="37" width="8.1796875" style="1046" customWidth="1"/>
    <col min="38" max="38" width="6" style="1046" customWidth="1"/>
    <col min="39" max="39" width="7.7265625" style="1046" customWidth="1"/>
    <col min="40" max="42" width="6" style="1046" customWidth="1"/>
    <col min="43" max="43" width="6.81640625" style="1046" bestFit="1" customWidth="1"/>
    <col min="44" max="48" width="6" style="1046" customWidth="1"/>
    <col min="49" max="49" width="6.26953125" style="1046" customWidth="1"/>
    <col min="50" max="53" width="6" style="1046" customWidth="1"/>
    <col min="54" max="54" width="7.7265625" style="1046" customWidth="1"/>
    <col min="55" max="58" width="6" style="1046" customWidth="1"/>
    <col min="59" max="59" width="6.81640625" style="1046" customWidth="1"/>
    <col min="60" max="63" width="6" style="1046" customWidth="1"/>
    <col min="64" max="64" width="7.26953125" style="1046" customWidth="1"/>
    <col min="65" max="68" width="6" style="1046" customWidth="1"/>
    <col min="69" max="69" width="7.7265625" style="1046" customWidth="1"/>
    <col min="70" max="73" width="6" style="1046" customWidth="1"/>
    <col min="74" max="74" width="7.7265625" style="1046" customWidth="1"/>
    <col min="75" max="78" width="6" style="1046" customWidth="1"/>
    <col min="79" max="79" width="7.7265625" style="1046" customWidth="1"/>
    <col min="80" max="83" width="6" style="1046" customWidth="1"/>
    <col min="84" max="84" width="8.36328125" style="1046" customWidth="1"/>
    <col min="85" max="88" width="6" style="1046" customWidth="1"/>
    <col min="89" max="89" width="6.7265625" style="1046" customWidth="1"/>
    <col min="90" max="90" width="8.26953125" style="1046" bestFit="1" customWidth="1"/>
    <col min="91" max="93" width="6" style="1046" customWidth="1"/>
    <col min="94" max="94" width="6.7265625" style="1046" customWidth="1"/>
    <col min="95" max="98" width="6" style="1046" customWidth="1"/>
    <col min="99" max="99" width="6.7265625" style="1046" customWidth="1"/>
    <col min="100" max="103" width="6" style="1046" customWidth="1"/>
    <col min="104" max="104" width="6.7265625" style="1046" customWidth="1"/>
    <col min="105" max="108" width="6" style="1046" customWidth="1"/>
    <col min="109" max="109" width="6.7265625" style="1046" customWidth="1"/>
    <col min="110" max="113" width="6" style="1046" customWidth="1"/>
    <col min="114" max="114" width="8.36328125" style="1046" customWidth="1"/>
    <col min="115" max="118" width="6" style="1046" customWidth="1"/>
    <col min="119" max="119" width="8.36328125" style="1046" customWidth="1"/>
    <col min="120" max="123" width="6" style="1046" customWidth="1"/>
    <col min="124" max="124" width="8.36328125" style="1046" customWidth="1"/>
    <col min="125" max="128" width="6" style="1046" customWidth="1"/>
    <col min="129" max="129" width="8.36328125" style="1046" customWidth="1"/>
    <col min="130" max="133" width="6" style="1046" customWidth="1"/>
    <col min="134" max="134" width="8.36328125" style="1046" customWidth="1"/>
    <col min="135" max="138" width="6" style="1046" customWidth="1"/>
    <col min="139" max="139" width="8.36328125" style="1046" customWidth="1"/>
    <col min="140" max="143" width="6" style="1046" customWidth="1"/>
    <col min="144" max="144" width="8.36328125" style="1046" customWidth="1"/>
    <col min="145" max="148" width="6" style="1046" customWidth="1"/>
    <col min="149" max="149" width="8.36328125" style="1046" customWidth="1"/>
    <col min="150" max="153" width="6" style="1046" customWidth="1"/>
    <col min="154" max="159" width="9" style="4" customWidth="1"/>
    <col min="160" max="16384" width="9" style="4"/>
  </cols>
  <sheetData>
    <row r="1" spans="1:160" ht="17.25" customHeight="1">
      <c r="A1" s="4" t="s">
        <v>777</v>
      </c>
      <c r="C1" s="607"/>
      <c r="D1" s="607"/>
      <c r="E1" s="607"/>
      <c r="F1" s="607"/>
      <c r="G1" s="607"/>
      <c r="H1" s="607"/>
      <c r="I1" s="4"/>
      <c r="J1" s="4"/>
      <c r="FD1"/>
    </row>
    <row r="2" spans="1:160" ht="19.05" customHeight="1">
      <c r="C2" s="607"/>
      <c r="D2" s="607"/>
      <c r="E2" s="250" t="s">
        <v>778</v>
      </c>
      <c r="F2" s="607"/>
      <c r="G2" s="607"/>
      <c r="H2" s="607"/>
      <c r="I2" s="4"/>
      <c r="J2" s="4"/>
      <c r="Q2" s="49"/>
    </row>
    <row r="3" spans="1:160" ht="46.8">
      <c r="C3" s="607"/>
      <c r="D3" s="607"/>
      <c r="E3" s="607"/>
      <c r="F3" s="607"/>
      <c r="G3" s="607"/>
      <c r="H3" s="607"/>
      <c r="I3" s="4"/>
      <c r="J3" s="4"/>
      <c r="T3" s="4">
        <v>4</v>
      </c>
      <c r="AC3" s="1047" t="s">
        <v>1096</v>
      </c>
      <c r="AM3" s="1047" t="s">
        <v>1097</v>
      </c>
      <c r="AW3" s="1204" t="s">
        <v>1098</v>
      </c>
      <c r="BG3" s="1204" t="s">
        <v>1099</v>
      </c>
      <c r="BQ3" s="1202" t="s">
        <v>1153</v>
      </c>
      <c r="BR3" s="1064">
        <f>_xlfn.IFS(
BQ3="Cắt tay (TC)",$C3*$H3,
BQ3="Cắt thẳng",$C3*$H3,
BQ3="Cắt xéo",$C3*$H3,
BQ3="Cắt router",$C3*$H3,
BQ3="Cắt finger",$C3*$H3,
BQ3="CNC (+) 6 dao",$C3*2,
BQ3="CNC (+) 2 dao",$C3*2,
BQ3="CNC (+) 1 dao",$C3*2,
TRUE,""
)</f>
        <v>0</v>
      </c>
      <c r="CA3" s="1202" t="s">
        <v>1101</v>
      </c>
      <c r="CK3" s="1202" t="s">
        <v>1102</v>
      </c>
      <c r="CU3" s="1202" t="s">
        <v>1103</v>
      </c>
      <c r="CV3" s="1064">
        <f>_xlfn.IFS(
CU3="Quay bọ",$L3*3600,
CU3="Nhám thùng 1M",$L3*3600,
CU3="Nhám thùng 2M",$L3*3600,
CU3="Nhám thùng 3M",$L3*3600,
CU3="Nhám thùng 4M",$L3*3600,
CU3="Nhám cong",$L3*3600,
TRUE,""
)</f>
        <v>0</v>
      </c>
      <c r="DE3" s="1202" t="s">
        <v>1200</v>
      </c>
      <c r="DO3" s="1201" t="s">
        <v>1104</v>
      </c>
      <c r="DP3" s="1064" t="str">
        <f>_xlfn.IFS(
DO3="Ráp cụm",$K3*3600,
DO3="Ráp tổng",$K3*3600,
DO3="Nhám thùng cụm",$L3*3600,
DO3="Bắn sò","",
DO3="Chạy rãnh","",
DO3="Chà đĩa","",
TRUE,""
)</f>
        <v/>
      </c>
      <c r="DY3" s="1201" t="s">
        <v>1105</v>
      </c>
      <c r="DZ3" s="1064">
        <f>_xlfn.IFS(
DY3="Nguội (Dầu màu)",$L3*3600,
DY3="Nguội (Glaze)",$L3*3600,
DY3="Nguội (Pigment)",$L3*3600,
DY3="Nguội (Nước)",$L3*3600,
DY3="Sơn (Dầu màu)",$L3*3600,
DY3="Sơn (Glaze)",$L3*3600,
DY3="Sơn (Pigment)",$L3*3600,
DY3="Sơn (Nước)",$L3*3600,
TRUE,""
)</f>
        <v>0</v>
      </c>
      <c r="EI3" s="1200" t="s">
        <v>1106</v>
      </c>
      <c r="EJ3" s="1064">
        <f>_xlfn.IFS(
EI3="Nguội (Dầu màu)",$L3*3600,
EI3="Nguội (Glaze)",$L3*3600,
EI3="Nguội (Pigment)",$L3*3600,
EI3="Nguội (Nước)",$L3*3600,
EI3="Sơn (Dầu màu)",$L3*3600,
EI3="Sơn (Glaze)",$L3*3600,
EI3="Sơn (Pigment)",$L3*3600,
EI3="Sơn (Nước)",$L3*3600,
TRUE,""
)</f>
        <v>0</v>
      </c>
      <c r="ES3" s="1207" t="s">
        <v>1107</v>
      </c>
    </row>
    <row r="4" spans="1:160">
      <c r="A4" s="47"/>
      <c r="B4" s="47"/>
      <c r="C4" s="47"/>
      <c r="D4" s="47"/>
      <c r="E4" s="47"/>
      <c r="F4" s="48"/>
      <c r="G4" s="48"/>
      <c r="H4" s="48"/>
      <c r="I4" s="48"/>
      <c r="J4" s="48"/>
      <c r="K4" s="47"/>
      <c r="L4" s="47"/>
      <c r="M4" s="47"/>
      <c r="N4" s="47"/>
      <c r="O4" s="47"/>
      <c r="P4" s="47"/>
      <c r="Q4" s="47"/>
      <c r="R4" s="47"/>
      <c r="S4" s="47"/>
      <c r="T4" s="47"/>
      <c r="DO4" s="1053"/>
      <c r="DP4" s="1053"/>
      <c r="DQ4" s="1053"/>
      <c r="DR4" s="1053"/>
      <c r="DS4" s="1053"/>
      <c r="DT4" s="1053"/>
      <c r="DU4" s="1053"/>
      <c r="DV4" s="1053"/>
      <c r="DW4" s="1053"/>
      <c r="DX4" s="1053"/>
      <c r="DY4" s="1053"/>
      <c r="DZ4" s="1053"/>
      <c r="EA4" s="1053"/>
      <c r="EB4" s="1053"/>
      <c r="EC4" s="1053"/>
      <c r="ED4" s="1053"/>
    </row>
    <row r="5" spans="1:160" s="19" customFormat="1" ht="25.5" customHeight="1" thickBot="1">
      <c r="A5" s="1223" t="s">
        <v>780</v>
      </c>
      <c r="B5" s="1223"/>
      <c r="C5" s="1223"/>
      <c r="D5" s="1223"/>
      <c r="E5" s="1223"/>
      <c r="F5" s="1223"/>
      <c r="G5" s="1223"/>
      <c r="H5" s="1223"/>
      <c r="I5" s="1223"/>
      <c r="J5" s="1223"/>
      <c r="K5" s="1223"/>
      <c r="L5" s="1223"/>
      <c r="M5" s="1223"/>
      <c r="N5" s="1223"/>
      <c r="O5" s="1223"/>
      <c r="P5" s="1223"/>
      <c r="Q5" s="1223"/>
      <c r="R5" s="1223"/>
      <c r="S5" s="1223"/>
      <c r="T5" s="79"/>
      <c r="AC5" s="1054" t="s">
        <v>1108</v>
      </c>
      <c r="AD5" s="1054"/>
      <c r="AE5" s="1054" t="s">
        <v>1109</v>
      </c>
      <c r="AF5" s="1054"/>
      <c r="AG5" s="1054"/>
      <c r="AH5" s="1054"/>
      <c r="AI5" s="1054"/>
      <c r="AJ5" s="1054"/>
      <c r="AK5" s="1054"/>
      <c r="AL5" s="1054"/>
      <c r="AM5" s="1054" t="s">
        <v>1097</v>
      </c>
      <c r="AN5" s="1054"/>
      <c r="AO5" s="1054" t="s">
        <v>1109</v>
      </c>
      <c r="AP5" s="1054"/>
      <c r="AQ5" s="1054"/>
      <c r="AR5" s="1054"/>
      <c r="AS5" s="1054"/>
      <c r="AT5" s="1054"/>
      <c r="AU5" s="1054"/>
      <c r="AV5" s="1054"/>
      <c r="AW5" s="1054" t="s">
        <v>1110</v>
      </c>
      <c r="AX5" s="1054"/>
      <c r="AY5" s="1054" t="s">
        <v>1109</v>
      </c>
      <c r="AZ5" s="1054"/>
      <c r="BA5" s="1054"/>
      <c r="BB5" s="1054"/>
      <c r="BC5" s="1054"/>
      <c r="BD5" s="1054"/>
      <c r="BE5" s="1054"/>
      <c r="BF5" s="1054"/>
      <c r="BG5" s="1054" t="s">
        <v>1111</v>
      </c>
      <c r="BH5" s="1054"/>
      <c r="BI5" s="1054" t="s">
        <v>1109</v>
      </c>
      <c r="BJ5" s="1054"/>
      <c r="BK5" s="1054"/>
      <c r="BL5" s="1054"/>
      <c r="BM5" s="1054"/>
      <c r="BN5" s="1054"/>
      <c r="BO5" s="1054"/>
      <c r="BP5" s="1054"/>
      <c r="BQ5" s="1055" t="s">
        <v>1112</v>
      </c>
      <c r="BR5" s="1055"/>
      <c r="BS5" s="1055" t="s">
        <v>1109</v>
      </c>
      <c r="BT5" s="1055"/>
      <c r="BU5" s="1055"/>
      <c r="BV5" s="1055"/>
      <c r="BW5" s="1055"/>
      <c r="BX5" s="1055"/>
      <c r="BY5" s="1055"/>
      <c r="BZ5" s="1055"/>
      <c r="CA5" s="1055" t="s">
        <v>1101</v>
      </c>
      <c r="CB5" s="1055"/>
      <c r="CC5" s="1055" t="s">
        <v>1109</v>
      </c>
      <c r="CD5" s="1055"/>
      <c r="CE5" s="1055"/>
      <c r="CF5" s="1055"/>
      <c r="CG5" s="1055"/>
      <c r="CH5" s="1055"/>
      <c r="CI5" s="1055"/>
      <c r="CJ5" s="1055"/>
      <c r="CK5" s="1055" t="s">
        <v>1113</v>
      </c>
      <c r="CL5" s="1055"/>
      <c r="CM5" s="1055" t="s">
        <v>1109</v>
      </c>
      <c r="CN5" s="1055"/>
      <c r="CO5" s="1055"/>
      <c r="CP5" s="1055"/>
      <c r="CQ5" s="1055"/>
      <c r="CR5" s="1055"/>
      <c r="CS5" s="1055"/>
      <c r="CT5" s="1055"/>
      <c r="CU5" s="1055" t="s">
        <v>1111</v>
      </c>
      <c r="CV5" s="1055"/>
      <c r="CW5" s="1055" t="s">
        <v>1109</v>
      </c>
      <c r="CX5" s="1055"/>
      <c r="CY5" s="1055"/>
      <c r="CZ5" s="1055"/>
      <c r="DA5" s="1055"/>
      <c r="DB5" s="1055"/>
      <c r="DC5" s="1055"/>
      <c r="DD5" s="1055"/>
      <c r="DE5" s="1055" t="s">
        <v>1111</v>
      </c>
      <c r="DF5" s="1055"/>
      <c r="DG5" s="1055" t="s">
        <v>1109</v>
      </c>
      <c r="DH5" s="1055"/>
      <c r="DI5" s="1055"/>
      <c r="DJ5" s="1055"/>
      <c r="DK5" s="1054"/>
      <c r="DL5" s="1054"/>
      <c r="DM5" s="1054"/>
      <c r="DN5" s="1054"/>
      <c r="DO5" s="1056" t="s">
        <v>1114</v>
      </c>
      <c r="DP5" s="1056"/>
      <c r="DQ5" s="1056" t="s">
        <v>1109</v>
      </c>
      <c r="DR5" s="1056"/>
      <c r="DS5" s="1056"/>
      <c r="DT5" s="1056"/>
      <c r="DU5" s="1056"/>
      <c r="DV5" s="1056"/>
      <c r="DW5" s="1056"/>
      <c r="DX5" s="1056"/>
      <c r="DY5" s="1056" t="s">
        <v>1115</v>
      </c>
      <c r="DZ5" s="1056"/>
      <c r="EA5" s="1056" t="s">
        <v>1109</v>
      </c>
      <c r="EB5" s="1056"/>
      <c r="EC5" s="1056"/>
      <c r="ED5" s="1056"/>
      <c r="EE5" s="1054"/>
      <c r="EF5" s="1054"/>
      <c r="EG5" s="1054"/>
      <c r="EH5" s="1054"/>
      <c r="EI5" s="1057" t="s">
        <v>1116</v>
      </c>
      <c r="EJ5" s="1057"/>
      <c r="EK5" s="1057" t="s">
        <v>1117</v>
      </c>
      <c r="EL5" s="1057"/>
      <c r="EM5" s="1057"/>
      <c r="EN5" s="1057"/>
      <c r="EO5" s="1054"/>
      <c r="EP5" s="1054"/>
      <c r="EQ5" s="1054"/>
      <c r="ER5" s="1054"/>
      <c r="ES5" s="1058" t="s">
        <v>1118</v>
      </c>
      <c r="ET5" s="1058"/>
      <c r="EU5" s="1058" t="s">
        <v>1119</v>
      </c>
      <c r="EV5" s="1058"/>
      <c r="EW5" s="1058"/>
    </row>
    <row r="6" spans="1:160" ht="16.05" customHeight="1">
      <c r="A6" s="1224"/>
      <c r="B6" s="1225"/>
      <c r="C6" s="1225"/>
      <c r="D6" s="1226"/>
      <c r="E6" s="27" t="s">
        <v>781</v>
      </c>
      <c r="F6" s="28"/>
      <c r="G6" s="67" t="s">
        <v>1269</v>
      </c>
      <c r="H6" s="67"/>
      <c r="I6" s="71" t="s">
        <v>783</v>
      </c>
      <c r="J6" s="86" t="s">
        <v>784</v>
      </c>
      <c r="K6" s="86" t="s">
        <v>785</v>
      </c>
      <c r="L6" s="87" t="s">
        <v>786</v>
      </c>
      <c r="M6" s="86"/>
      <c r="N6" s="70" t="s">
        <v>787</v>
      </c>
      <c r="O6" s="70"/>
      <c r="P6" s="340"/>
      <c r="Q6" s="15"/>
      <c r="R6" s="1233" t="s">
        <v>788</v>
      </c>
      <c r="S6" s="1234"/>
      <c r="T6" s="16" t="s">
        <v>789</v>
      </c>
      <c r="AC6" s="5" t="s">
        <v>1251</v>
      </c>
      <c r="AE6" s="1059"/>
      <c r="AF6" s="1059"/>
      <c r="AH6" s="5"/>
      <c r="AI6" s="5"/>
      <c r="AJ6" s="5"/>
      <c r="AK6" s="5"/>
      <c r="AL6" s="5"/>
      <c r="AM6" s="5" t="s">
        <v>1121</v>
      </c>
      <c r="AO6" s="1059"/>
      <c r="AP6" s="1059"/>
      <c r="AR6" s="1059"/>
      <c r="AW6" s="5" t="s">
        <v>1098</v>
      </c>
      <c r="AX6" s="5"/>
      <c r="AY6" s="1059"/>
      <c r="AZ6" s="5"/>
      <c r="BA6" s="5"/>
      <c r="BB6" s="5"/>
      <c r="BC6" s="5"/>
      <c r="BD6" s="1059"/>
      <c r="BE6" s="5"/>
      <c r="BF6" s="5"/>
      <c r="BG6" s="5" t="s">
        <v>1099</v>
      </c>
      <c r="BH6" s="5"/>
      <c r="BI6" s="1059"/>
      <c r="BJ6" s="5"/>
      <c r="BK6" s="5"/>
      <c r="BL6" s="5"/>
      <c r="BM6" s="5"/>
      <c r="BN6" s="1059"/>
      <c r="BO6" s="5"/>
      <c r="BP6" s="5"/>
      <c r="BQ6" s="5" t="s">
        <v>1123</v>
      </c>
      <c r="BR6" s="5"/>
      <c r="BS6" s="1059"/>
      <c r="BT6" s="5"/>
      <c r="BU6" s="5"/>
      <c r="BV6" s="5"/>
      <c r="BW6" s="5"/>
      <c r="BX6" s="1059"/>
      <c r="BY6" s="5"/>
      <c r="BZ6" s="5"/>
      <c r="CA6" s="5" t="s">
        <v>1124</v>
      </c>
      <c r="CB6" s="5"/>
      <c r="CC6" s="1059"/>
      <c r="CD6" s="5"/>
      <c r="CE6" s="5"/>
      <c r="CF6" s="5"/>
      <c r="CG6" s="5"/>
      <c r="CH6" s="1059"/>
      <c r="CI6" s="5"/>
      <c r="CJ6" s="5"/>
      <c r="CK6" s="5" t="s">
        <v>1125</v>
      </c>
      <c r="CL6" s="5"/>
      <c r="CM6" s="1059" t="s">
        <v>1126</v>
      </c>
      <c r="CN6" s="5"/>
      <c r="CO6" s="5"/>
      <c r="CP6" s="5"/>
      <c r="CQ6" s="5"/>
      <c r="CR6" s="1059"/>
      <c r="CS6" s="5"/>
      <c r="CT6" s="5"/>
      <c r="CU6" s="5" t="s">
        <v>1127</v>
      </c>
      <c r="CV6" s="5"/>
      <c r="CW6" s="1059"/>
      <c r="CX6" s="5"/>
      <c r="CY6" s="5"/>
      <c r="CZ6" s="5"/>
      <c r="DA6" s="5"/>
      <c r="DB6" s="1059"/>
      <c r="DC6" s="5"/>
      <c r="DD6" s="5"/>
      <c r="DE6" s="5" t="s">
        <v>1128</v>
      </c>
      <c r="DF6" s="5"/>
      <c r="DG6" s="1059" t="s">
        <v>1129</v>
      </c>
      <c r="DH6" s="5"/>
      <c r="DI6" s="5"/>
      <c r="DJ6" s="5"/>
      <c r="DK6" s="5"/>
      <c r="DL6" s="1059"/>
      <c r="DM6" s="5"/>
      <c r="DN6" s="5"/>
      <c r="DO6" s="5" t="s">
        <v>1104</v>
      </c>
      <c r="DP6" s="5"/>
      <c r="DQ6" s="1059" t="s">
        <v>1130</v>
      </c>
      <c r="DR6" s="5"/>
      <c r="DS6" s="5"/>
      <c r="DU6" s="5"/>
      <c r="DV6" s="1059"/>
      <c r="DW6" s="5"/>
      <c r="DX6" s="5"/>
      <c r="DY6" s="5" t="s">
        <v>1131</v>
      </c>
      <c r="DZ6" s="5"/>
      <c r="EA6" s="1059"/>
      <c r="EB6" s="5"/>
      <c r="EC6" s="5"/>
      <c r="ED6" s="5"/>
      <c r="EE6" s="5"/>
      <c r="EF6" s="1059"/>
      <c r="EG6" s="5"/>
      <c r="EH6" s="5"/>
      <c r="EI6" s="961" t="s">
        <v>1132</v>
      </c>
      <c r="EJ6" s="5"/>
      <c r="EK6" s="1059"/>
      <c r="EL6" s="5"/>
      <c r="EM6" s="5"/>
      <c r="EO6" s="5"/>
      <c r="EP6" s="1059"/>
      <c r="EQ6" s="5"/>
      <c r="ER6" s="5"/>
      <c r="ES6" s="1059" t="s">
        <v>1133</v>
      </c>
      <c r="ET6" s="5"/>
      <c r="EU6" s="1059" t="s">
        <v>1134</v>
      </c>
      <c r="EV6" s="5"/>
      <c r="EW6" s="5"/>
      <c r="EX6" s="5"/>
      <c r="EY6" s="5"/>
    </row>
    <row r="7" spans="1:160" ht="16.05" customHeight="1">
      <c r="A7" s="1227"/>
      <c r="B7" s="1228"/>
      <c r="C7" s="1228"/>
      <c r="D7" s="1229"/>
      <c r="E7" s="608" t="s">
        <v>791</v>
      </c>
      <c r="F7" s="29"/>
      <c r="G7" s="68" t="s">
        <v>1270</v>
      </c>
      <c r="H7" s="68"/>
      <c r="I7" s="71" t="s">
        <v>793</v>
      </c>
      <c r="J7" s="71"/>
      <c r="K7" s="71"/>
      <c r="L7" s="88"/>
      <c r="M7" s="71"/>
      <c r="N7" s="56" t="s">
        <v>794</v>
      </c>
      <c r="O7" s="56"/>
      <c r="P7" s="251"/>
      <c r="Q7" s="14"/>
      <c r="R7" s="1214"/>
      <c r="S7" s="1215"/>
      <c r="T7" s="609"/>
      <c r="AC7" s="5" t="s">
        <v>1254</v>
      </c>
      <c r="AE7" s="1059"/>
      <c r="AF7" s="1059"/>
      <c r="AH7" s="5"/>
      <c r="AI7" s="5"/>
      <c r="AJ7" s="5"/>
      <c r="AK7" s="5"/>
      <c r="AL7" s="5"/>
      <c r="AM7" s="5" t="s">
        <v>1121</v>
      </c>
      <c r="AO7" s="1059"/>
      <c r="AP7" s="1059"/>
      <c r="AR7" s="1059"/>
      <c r="AS7" s="5"/>
      <c r="AT7" s="5"/>
      <c r="AU7" s="5"/>
      <c r="AV7" s="5"/>
      <c r="AW7" s="5" t="s">
        <v>1137</v>
      </c>
      <c r="AX7" s="5"/>
      <c r="AY7" s="5" t="s">
        <v>1138</v>
      </c>
      <c r="AZ7" s="5"/>
      <c r="BA7" s="5"/>
      <c r="BB7" s="5"/>
      <c r="BC7" s="5"/>
      <c r="BD7" s="5"/>
      <c r="BE7" s="5"/>
      <c r="BF7" s="5"/>
      <c r="BG7" s="5" t="s">
        <v>1139</v>
      </c>
      <c r="BH7" s="5"/>
      <c r="BI7" s="1059"/>
      <c r="BJ7" s="5"/>
      <c r="BK7" s="5"/>
      <c r="BL7" s="5"/>
      <c r="BM7" s="5"/>
      <c r="BN7" s="5"/>
      <c r="BO7" s="5"/>
      <c r="BP7" s="5"/>
      <c r="BQ7" s="5" t="s">
        <v>1140</v>
      </c>
      <c r="BR7" s="5"/>
      <c r="BS7" s="5"/>
      <c r="BT7" s="5"/>
      <c r="BU7" s="5"/>
      <c r="BV7" s="5"/>
      <c r="BW7" s="5"/>
      <c r="BX7" s="5"/>
      <c r="BY7" s="5"/>
      <c r="BZ7" s="5"/>
      <c r="CA7" s="5" t="s">
        <v>1141</v>
      </c>
      <c r="CB7" s="5"/>
      <c r="CC7" s="5"/>
      <c r="CD7" s="5"/>
      <c r="CE7" s="5"/>
      <c r="CF7" s="5"/>
      <c r="CG7" s="5"/>
      <c r="CH7" s="5"/>
      <c r="CI7" s="5"/>
      <c r="CJ7" s="5"/>
      <c r="CK7" s="5" t="s">
        <v>1142</v>
      </c>
      <c r="CL7" s="5"/>
      <c r="CM7" s="5" t="s">
        <v>1126</v>
      </c>
      <c r="CN7" s="5"/>
      <c r="CO7" s="5"/>
      <c r="CP7" s="5"/>
      <c r="CQ7" s="5"/>
      <c r="CR7" s="5"/>
      <c r="CS7" s="5"/>
      <c r="CT7" s="5"/>
      <c r="CU7" s="5" t="s">
        <v>1143</v>
      </c>
      <c r="CV7" s="5"/>
      <c r="CW7" s="5"/>
      <c r="CX7" s="5"/>
      <c r="CY7" s="5"/>
      <c r="CZ7" s="5"/>
      <c r="DA7" s="5"/>
      <c r="DB7" s="5"/>
      <c r="DC7" s="5"/>
      <c r="DD7" s="5"/>
      <c r="DE7" s="5" t="s">
        <v>1144</v>
      </c>
      <c r="DF7" s="5"/>
      <c r="DG7" s="5" t="s">
        <v>1129</v>
      </c>
      <c r="DH7" s="5"/>
      <c r="DI7" s="5"/>
      <c r="DJ7" s="5"/>
      <c r="DK7" s="5"/>
      <c r="DL7" s="5"/>
      <c r="DM7" s="5"/>
      <c r="DN7" s="5"/>
      <c r="DO7" s="5" t="s">
        <v>1145</v>
      </c>
      <c r="DP7" s="5"/>
      <c r="DQ7" s="5"/>
      <c r="DR7" s="5"/>
      <c r="DS7" s="5"/>
      <c r="DU7" s="5"/>
      <c r="DV7" s="5"/>
      <c r="DW7" s="5"/>
      <c r="DX7" s="5"/>
      <c r="DY7" s="5" t="s">
        <v>1105</v>
      </c>
      <c r="DZ7" s="5"/>
      <c r="EA7" s="5"/>
      <c r="EB7" s="5"/>
      <c r="EC7" s="5"/>
      <c r="ED7" s="5"/>
      <c r="EE7" s="5"/>
      <c r="EF7" s="5"/>
      <c r="EG7" s="5"/>
      <c r="EH7" s="5"/>
      <c r="EI7" s="1059" t="s">
        <v>1106</v>
      </c>
      <c r="EJ7" s="5"/>
      <c r="EK7" s="5"/>
      <c r="EL7" s="5"/>
      <c r="EM7" s="5"/>
      <c r="EO7" s="5"/>
      <c r="EP7" s="5"/>
      <c r="EQ7" s="5"/>
      <c r="ER7" s="5"/>
      <c r="ES7" s="1059" t="s">
        <v>1107</v>
      </c>
      <c r="ET7" s="5"/>
      <c r="EU7" s="5" t="s">
        <v>1134</v>
      </c>
      <c r="EV7" s="5"/>
      <c r="EW7" s="5"/>
      <c r="EX7" s="5"/>
      <c r="EY7" s="5"/>
    </row>
    <row r="8" spans="1:160" ht="16.05" customHeight="1">
      <c r="A8" s="1227"/>
      <c r="B8" s="1228"/>
      <c r="C8" s="1228"/>
      <c r="D8" s="1229"/>
      <c r="E8" s="608" t="s">
        <v>795</v>
      </c>
      <c r="F8" s="29"/>
      <c r="G8" s="68"/>
      <c r="H8" s="68"/>
      <c r="I8" s="71" t="s">
        <v>797</v>
      </c>
      <c r="J8" s="71"/>
      <c r="K8" s="71"/>
      <c r="L8" s="88"/>
      <c r="M8" s="71"/>
      <c r="N8" s="56" t="s">
        <v>798</v>
      </c>
      <c r="O8" s="56"/>
      <c r="P8" s="251"/>
      <c r="Q8" s="14"/>
      <c r="R8" s="557">
        <v>400</v>
      </c>
      <c r="S8" s="558" t="s">
        <v>799</v>
      </c>
      <c r="T8" s="611">
        <v>1</v>
      </c>
      <c r="AC8" s="5" t="s">
        <v>1172</v>
      </c>
      <c r="AE8" s="1059" t="s">
        <v>1173</v>
      </c>
      <c r="AF8" s="1059"/>
      <c r="AH8" s="5"/>
      <c r="AI8" s="5"/>
      <c r="AJ8" s="5"/>
      <c r="AK8" s="5"/>
      <c r="AL8" s="5"/>
      <c r="AM8" s="5" t="s">
        <v>1149</v>
      </c>
      <c r="AO8" s="1059"/>
      <c r="AP8" s="1059"/>
      <c r="AR8" s="1059"/>
      <c r="AS8" s="5"/>
      <c r="AT8" s="5"/>
      <c r="AU8" s="5"/>
      <c r="AV8" s="5"/>
      <c r="AW8" s="5" t="s">
        <v>1151</v>
      </c>
      <c r="AX8" s="5"/>
      <c r="AY8" s="5" t="s">
        <v>1138</v>
      </c>
      <c r="AZ8" s="5"/>
      <c r="BA8" s="5"/>
      <c r="BB8" s="5"/>
      <c r="BC8" s="5"/>
      <c r="BD8" s="5"/>
      <c r="BE8" s="5"/>
      <c r="BF8" s="5"/>
      <c r="BG8" s="5" t="s">
        <v>1152</v>
      </c>
      <c r="BH8" s="5"/>
      <c r="BI8" s="1059"/>
      <c r="BJ8" s="5"/>
      <c r="BK8" s="5"/>
      <c r="BL8" s="5"/>
      <c r="BM8" s="5"/>
      <c r="BN8" s="5"/>
      <c r="BO8" s="5"/>
      <c r="BP8" s="5"/>
      <c r="BQ8" s="5" t="s">
        <v>1153</v>
      </c>
      <c r="BR8" s="5"/>
      <c r="BS8" s="5"/>
      <c r="BT8" s="5"/>
      <c r="BU8" s="5"/>
      <c r="BV8" s="5"/>
      <c r="BW8" s="5"/>
      <c r="BX8" s="5"/>
      <c r="BY8" s="5"/>
      <c r="BZ8" s="5"/>
      <c r="CA8" s="1202" t="s">
        <v>1154</v>
      </c>
      <c r="CB8" s="5"/>
      <c r="CC8" s="5"/>
      <c r="CD8" s="5"/>
      <c r="CE8" s="5"/>
      <c r="CF8" s="5"/>
      <c r="CG8" s="5"/>
      <c r="CH8" s="5"/>
      <c r="CI8" s="5"/>
      <c r="CJ8" s="5"/>
      <c r="CK8" s="1055" t="s">
        <v>1113</v>
      </c>
      <c r="CL8" s="1055"/>
      <c r="CM8" s="1055" t="s">
        <v>1109</v>
      </c>
      <c r="CN8" s="1055"/>
      <c r="CO8" s="5"/>
      <c r="CP8" s="5"/>
      <c r="CQ8" s="5"/>
      <c r="CR8" s="5"/>
      <c r="CS8" s="5"/>
      <c r="CT8" s="5"/>
      <c r="CU8" s="5" t="s">
        <v>1103</v>
      </c>
      <c r="CV8" s="5"/>
      <c r="CW8" s="5"/>
      <c r="CX8" s="5"/>
      <c r="CY8" s="5"/>
      <c r="CZ8" s="5"/>
      <c r="DA8" s="5"/>
      <c r="DB8" s="5"/>
      <c r="DC8" s="5"/>
      <c r="DD8" s="5"/>
      <c r="DE8" s="5" t="s">
        <v>1155</v>
      </c>
      <c r="DF8" s="5"/>
      <c r="DG8" s="5" t="s">
        <v>1129</v>
      </c>
      <c r="DH8" s="5"/>
      <c r="DI8" s="5"/>
      <c r="DJ8" s="5"/>
      <c r="DK8" s="5"/>
      <c r="DL8" s="5"/>
      <c r="DM8" s="5"/>
      <c r="DN8" s="5"/>
      <c r="DO8" s="5" t="s">
        <v>1156</v>
      </c>
      <c r="DP8" s="5"/>
      <c r="DQ8" s="5"/>
      <c r="DR8" s="5"/>
      <c r="DS8" s="5"/>
      <c r="DU8" s="5"/>
      <c r="DV8" s="5"/>
      <c r="DW8" s="5"/>
      <c r="DX8" s="5"/>
      <c r="DY8" s="5" t="s">
        <v>1157</v>
      </c>
      <c r="DZ8" s="5"/>
      <c r="EA8" s="5"/>
      <c r="EB8" s="5"/>
      <c r="EC8" s="5"/>
      <c r="ED8" s="5"/>
      <c r="EE8" s="5"/>
      <c r="EF8" s="5"/>
      <c r="EG8" s="5"/>
      <c r="EH8" s="5"/>
      <c r="EI8" s="1059" t="s">
        <v>1158</v>
      </c>
      <c r="EJ8" s="5"/>
      <c r="EK8" s="5"/>
      <c r="EL8" s="5"/>
      <c r="EM8" s="5"/>
      <c r="EO8" s="5"/>
      <c r="EP8" s="5"/>
      <c r="EQ8" s="5"/>
      <c r="ER8" s="5"/>
      <c r="ES8" s="1059"/>
      <c r="ET8" s="5"/>
      <c r="EU8" s="5"/>
      <c r="EV8" s="5"/>
      <c r="EW8" s="5"/>
      <c r="EX8" s="5"/>
      <c r="EY8" s="5"/>
    </row>
    <row r="9" spans="1:160" ht="16.05" customHeight="1">
      <c r="A9" s="1227"/>
      <c r="B9" s="1228"/>
      <c r="C9" s="1228"/>
      <c r="D9" s="1229"/>
      <c r="E9" s="30" t="s">
        <v>800</v>
      </c>
      <c r="F9" s="31"/>
      <c r="G9" s="69"/>
      <c r="H9" s="69"/>
      <c r="I9" s="71"/>
      <c r="J9" s="71"/>
      <c r="K9" s="71"/>
      <c r="L9" s="88"/>
      <c r="M9" s="71"/>
      <c r="N9" s="56" t="s">
        <v>801</v>
      </c>
      <c r="O9" s="56"/>
      <c r="P9" s="251"/>
      <c r="Q9" s="14"/>
      <c r="R9" s="1214"/>
      <c r="S9" s="1215"/>
      <c r="T9" s="611"/>
      <c r="AC9" s="5"/>
      <c r="AE9" s="1059"/>
      <c r="AF9" s="1059"/>
      <c r="AH9" s="5"/>
      <c r="AI9" s="5"/>
      <c r="AJ9" s="5"/>
      <c r="AK9" s="5"/>
      <c r="AL9" s="5"/>
      <c r="AM9" s="5" t="s">
        <v>1161</v>
      </c>
      <c r="AO9" s="1059"/>
      <c r="AP9" s="1059"/>
      <c r="AR9" s="1059"/>
      <c r="AS9" s="5"/>
      <c r="AT9" s="5"/>
      <c r="AU9" s="5"/>
      <c r="AV9" s="5"/>
      <c r="AW9" s="5" t="s">
        <v>1162</v>
      </c>
      <c r="AX9" s="5"/>
      <c r="AY9" s="5" t="s">
        <v>1138</v>
      </c>
      <c r="AZ9" s="5"/>
      <c r="BA9" s="5"/>
      <c r="BB9" s="5"/>
      <c r="BC9" s="5"/>
      <c r="BD9" s="5"/>
      <c r="BE9" s="5"/>
      <c r="BF9" s="5"/>
      <c r="BG9" s="5" t="s">
        <v>1163</v>
      </c>
      <c r="BH9" s="5"/>
      <c r="BI9" s="1059"/>
      <c r="BJ9" s="5"/>
      <c r="BK9" s="5"/>
      <c r="BL9" s="5"/>
      <c r="BM9" s="5"/>
      <c r="BN9" s="5"/>
      <c r="BO9" s="5"/>
      <c r="BP9" s="5"/>
      <c r="BQ9" s="5" t="s">
        <v>1164</v>
      </c>
      <c r="BR9" s="5"/>
      <c r="BS9" s="5"/>
      <c r="BT9" s="5"/>
      <c r="BU9" s="5"/>
      <c r="BV9" s="5"/>
      <c r="BW9" s="5"/>
      <c r="BX9" s="5"/>
      <c r="BY9" s="5"/>
      <c r="BZ9" s="5"/>
      <c r="CA9" s="1055" t="s">
        <v>1154</v>
      </c>
      <c r="CB9" s="1055"/>
      <c r="CC9" s="1055" t="s">
        <v>1109</v>
      </c>
      <c r="CD9" s="1055"/>
      <c r="CE9" s="5"/>
      <c r="CG9" s="5"/>
      <c r="CH9" s="5"/>
      <c r="CI9" s="5"/>
      <c r="CJ9" s="5"/>
      <c r="CK9" s="5" t="s">
        <v>1165</v>
      </c>
      <c r="CL9" s="5"/>
      <c r="CM9" s="5" t="s">
        <v>1166</v>
      </c>
      <c r="CN9" s="5"/>
      <c r="CO9" s="5"/>
      <c r="CP9" s="5"/>
      <c r="CQ9" s="5"/>
      <c r="CR9" s="5"/>
      <c r="CS9" s="5"/>
      <c r="CT9" s="5"/>
      <c r="CU9" s="5" t="s">
        <v>1167</v>
      </c>
      <c r="CV9" s="5"/>
      <c r="CW9" s="5"/>
      <c r="CX9" s="5"/>
      <c r="CY9" s="5"/>
      <c r="CZ9" s="5"/>
      <c r="DA9" s="5"/>
      <c r="DB9" s="5"/>
      <c r="DC9" s="5"/>
      <c r="DD9" s="5"/>
      <c r="DE9" s="5" t="s">
        <v>1168</v>
      </c>
      <c r="DF9" s="5"/>
      <c r="DG9" s="5" t="s">
        <v>1129</v>
      </c>
      <c r="DH9" s="5"/>
      <c r="DI9" s="5"/>
      <c r="DJ9" s="5"/>
      <c r="DK9" s="5"/>
      <c r="DL9" s="5"/>
      <c r="DM9" s="5"/>
      <c r="DN9" s="5"/>
      <c r="DO9" s="5" t="s">
        <v>1169</v>
      </c>
      <c r="DP9" s="5"/>
      <c r="DQ9" s="5"/>
      <c r="DR9" s="5"/>
      <c r="DS9" s="5"/>
      <c r="DU9" s="5"/>
      <c r="DV9" s="5"/>
      <c r="DW9" s="5"/>
      <c r="DX9" s="5"/>
      <c r="DY9" s="5" t="s">
        <v>1170</v>
      </c>
      <c r="DZ9" s="5"/>
      <c r="EA9" s="5"/>
      <c r="EB9" s="5"/>
      <c r="EC9" s="5"/>
      <c r="ED9" s="5"/>
      <c r="EE9" s="5"/>
      <c r="EF9" s="5"/>
      <c r="EG9" s="5"/>
      <c r="EH9" s="5"/>
      <c r="EI9" s="1059" t="s">
        <v>1171</v>
      </c>
      <c r="EJ9" s="5"/>
      <c r="EK9" s="5"/>
      <c r="EL9" s="5"/>
      <c r="EM9" s="5"/>
      <c r="EO9" s="5"/>
      <c r="EP9" s="5"/>
      <c r="EQ9" s="5"/>
      <c r="ER9" s="5"/>
      <c r="ES9" s="1059"/>
      <c r="ET9" s="5"/>
      <c r="EU9" s="5"/>
      <c r="EV9" s="5"/>
      <c r="EW9" s="5"/>
      <c r="EX9" s="5"/>
      <c r="EY9" s="5"/>
    </row>
    <row r="10" spans="1:160" ht="16.05" customHeight="1">
      <c r="A10" s="1227"/>
      <c r="B10" s="1228"/>
      <c r="C10" s="1228"/>
      <c r="D10" s="1229"/>
      <c r="E10" s="32" t="s">
        <v>802</v>
      </c>
      <c r="F10" s="33"/>
      <c r="G10" s="252">
        <v>170</v>
      </c>
      <c r="H10" s="252">
        <v>90</v>
      </c>
      <c r="I10" s="80">
        <v>76</v>
      </c>
      <c r="J10" s="1389" t="s">
        <v>803</v>
      </c>
      <c r="K10" s="1389"/>
      <c r="L10" s="612" t="s">
        <v>804</v>
      </c>
      <c r="M10" s="613"/>
      <c r="N10" s="56" t="s">
        <v>805</v>
      </c>
      <c r="O10" s="56"/>
      <c r="P10" s="251"/>
      <c r="Q10" s="14"/>
      <c r="R10" s="1214"/>
      <c r="S10" s="1215"/>
      <c r="T10" s="611">
        <v>1</v>
      </c>
      <c r="AF10" s="1060"/>
      <c r="AM10" s="5" t="s">
        <v>1174</v>
      </c>
      <c r="AO10" s="1059"/>
      <c r="AP10" s="1059"/>
      <c r="AR10" s="1059"/>
      <c r="AS10" s="5"/>
      <c r="AT10" s="5"/>
      <c r="AU10" s="5"/>
      <c r="AV10" s="5"/>
      <c r="AW10" s="5" t="s">
        <v>1175</v>
      </c>
      <c r="AX10" s="5"/>
      <c r="AY10" s="5" t="s">
        <v>1138</v>
      </c>
      <c r="AZ10" s="5"/>
      <c r="BA10" s="5"/>
      <c r="BB10" s="5"/>
      <c r="BC10" s="5"/>
      <c r="BD10" s="5"/>
      <c r="BE10" s="5"/>
      <c r="BF10" s="5"/>
      <c r="BG10" s="5" t="s">
        <v>1308</v>
      </c>
      <c r="BH10" s="5"/>
      <c r="BI10" s="5"/>
      <c r="BJ10" s="5"/>
      <c r="BK10" s="5"/>
      <c r="BL10" s="5"/>
      <c r="BM10" s="5"/>
      <c r="BN10" s="5"/>
      <c r="BO10" s="5"/>
      <c r="BP10" s="5"/>
      <c r="BQ10" s="5" t="s">
        <v>1100</v>
      </c>
      <c r="BR10" s="5"/>
      <c r="BS10" s="5"/>
      <c r="BT10" s="5"/>
      <c r="BU10" s="5"/>
      <c r="BV10" s="5"/>
      <c r="BW10" s="5"/>
      <c r="BX10" s="5"/>
      <c r="BY10" s="5"/>
      <c r="BZ10" s="5"/>
      <c r="CA10" s="5" t="s">
        <v>1176</v>
      </c>
      <c r="CB10" s="5"/>
      <c r="CC10" s="5" t="s">
        <v>1177</v>
      </c>
      <c r="CD10" s="5"/>
      <c r="CE10" s="5"/>
      <c r="CF10" s="5"/>
      <c r="CG10" s="5"/>
      <c r="CH10" s="5"/>
      <c r="CI10" s="5"/>
      <c r="CJ10" s="5"/>
      <c r="CK10" s="5" t="s">
        <v>1178</v>
      </c>
      <c r="CL10" s="5"/>
      <c r="CM10" s="5" t="s">
        <v>1166</v>
      </c>
      <c r="CN10" s="5"/>
      <c r="CO10" s="5"/>
      <c r="CP10" s="5"/>
      <c r="CQ10" s="5"/>
      <c r="CR10" s="5"/>
      <c r="CS10" s="5"/>
      <c r="CT10" s="5"/>
      <c r="CU10" s="5" t="s">
        <v>1179</v>
      </c>
      <c r="CV10" s="5"/>
      <c r="CW10" s="5"/>
      <c r="CX10" s="5"/>
      <c r="CY10" s="5"/>
      <c r="CZ10" s="5"/>
      <c r="DA10" s="5"/>
      <c r="DB10" s="5"/>
      <c r="DC10" s="5"/>
      <c r="DD10" s="5"/>
      <c r="DE10" s="5" t="s">
        <v>1180</v>
      </c>
      <c r="DF10" s="5"/>
      <c r="DG10" s="5" t="s">
        <v>1181</v>
      </c>
      <c r="DH10" s="5"/>
      <c r="DI10" s="5"/>
      <c r="DJ10" s="5"/>
      <c r="DK10" s="5"/>
      <c r="DL10" s="5"/>
      <c r="DM10" s="5"/>
      <c r="DN10" s="5"/>
      <c r="DO10" s="5" t="s">
        <v>1182</v>
      </c>
      <c r="DP10" s="5"/>
      <c r="DQ10" s="5" t="s">
        <v>1183</v>
      </c>
      <c r="DR10" s="5"/>
      <c r="DS10" s="5"/>
      <c r="DT10" s="5"/>
      <c r="DU10" s="5"/>
      <c r="DV10" s="5"/>
      <c r="DW10" s="5"/>
      <c r="DX10" s="5"/>
      <c r="DZ10" s="5"/>
      <c r="EA10" s="5"/>
      <c r="EB10" s="5"/>
      <c r="EC10" s="5"/>
      <c r="EE10" s="5"/>
      <c r="EF10" s="5"/>
      <c r="EG10" s="5"/>
      <c r="EH10" s="5"/>
      <c r="EI10" s="5"/>
      <c r="EJ10" s="5"/>
      <c r="EK10" s="5"/>
      <c r="EL10" s="5"/>
      <c r="EM10" s="5"/>
      <c r="EO10" s="5"/>
      <c r="EP10" s="5"/>
      <c r="EQ10" s="5"/>
      <c r="ER10" s="5"/>
      <c r="ET10" s="5"/>
      <c r="EU10" s="5"/>
      <c r="EV10" s="5"/>
      <c r="EW10" s="5"/>
      <c r="EX10" s="5"/>
      <c r="EY10" s="5"/>
    </row>
    <row r="11" spans="1:160" ht="16.05" customHeight="1">
      <c r="A11" s="1227"/>
      <c r="B11" s="1228"/>
      <c r="C11" s="1228"/>
      <c r="D11" s="1229"/>
      <c r="E11" s="34" t="s">
        <v>806</v>
      </c>
      <c r="F11" s="33"/>
      <c r="G11" s="81"/>
      <c r="H11" s="81"/>
      <c r="I11" s="438"/>
      <c r="J11" s="1236" t="s">
        <v>807</v>
      </c>
      <c r="K11" s="1236"/>
      <c r="L11" s="89">
        <f>G11*H11*I11/10^9</f>
        <v>0</v>
      </c>
      <c r="M11" s="82"/>
      <c r="N11" s="56" t="s">
        <v>808</v>
      </c>
      <c r="O11" s="56"/>
      <c r="P11" s="251"/>
      <c r="Q11" s="14"/>
      <c r="R11" s="1214"/>
      <c r="S11" s="1215"/>
      <c r="T11" s="611">
        <v>1</v>
      </c>
      <c r="AH11" s="1117"/>
      <c r="AO11" s="1059"/>
      <c r="AW11" s="5" t="s">
        <v>1184</v>
      </c>
      <c r="AX11" s="5"/>
      <c r="AY11" s="5" t="s">
        <v>1138</v>
      </c>
      <c r="AZ11" s="5"/>
      <c r="BA11" s="5"/>
      <c r="BB11" s="5"/>
      <c r="BC11" s="5"/>
      <c r="BD11" s="5"/>
      <c r="BE11" s="5"/>
      <c r="BF11" s="5"/>
      <c r="BH11" s="5"/>
      <c r="BI11" s="5"/>
      <c r="BJ11" s="5"/>
      <c r="BK11" s="5"/>
      <c r="BL11" s="5"/>
      <c r="BM11" s="5"/>
      <c r="BN11" s="5"/>
      <c r="BO11" s="5"/>
      <c r="BP11" s="5"/>
      <c r="BQ11" s="5" t="s">
        <v>1185</v>
      </c>
      <c r="BR11" s="5"/>
      <c r="BS11" s="5"/>
      <c r="BT11" s="5"/>
      <c r="BU11" s="5"/>
      <c r="BV11" s="5"/>
      <c r="BW11" s="5"/>
      <c r="BX11" s="5"/>
      <c r="BY11" s="5"/>
      <c r="BZ11" s="5"/>
      <c r="CA11" s="5" t="s">
        <v>1186</v>
      </c>
      <c r="CB11" s="5"/>
      <c r="CC11" s="5" t="s">
        <v>1177</v>
      </c>
      <c r="CD11" s="5"/>
      <c r="CE11" s="5"/>
      <c r="CF11" s="5"/>
      <c r="CG11" s="5"/>
      <c r="CH11" s="5"/>
      <c r="CI11" s="5"/>
      <c r="CJ11" s="5"/>
      <c r="CK11" s="5" t="s">
        <v>1187</v>
      </c>
      <c r="CL11" s="5"/>
      <c r="CM11" s="5" t="s">
        <v>1166</v>
      </c>
      <c r="CN11" s="5"/>
      <c r="CO11" s="5"/>
      <c r="CP11" s="5"/>
      <c r="CQ11" s="5"/>
      <c r="CR11" s="5"/>
      <c r="CS11" s="5"/>
      <c r="CT11" s="5"/>
      <c r="CU11" s="5" t="s">
        <v>1188</v>
      </c>
      <c r="CV11" s="5"/>
      <c r="CW11" s="5"/>
      <c r="CX11" s="5"/>
      <c r="CY11" s="5"/>
      <c r="CZ11" s="5"/>
      <c r="DA11" s="5"/>
      <c r="DB11" s="5"/>
      <c r="DC11" s="5"/>
      <c r="DD11" s="5"/>
      <c r="DE11" s="5" t="s">
        <v>1189</v>
      </c>
      <c r="DF11" s="5"/>
      <c r="DG11" s="5" t="s">
        <v>1181</v>
      </c>
      <c r="DH11" s="5"/>
      <c r="DI11" s="5"/>
      <c r="DJ11" s="5"/>
      <c r="DK11" s="5"/>
      <c r="DL11" s="5"/>
      <c r="DM11" s="5"/>
      <c r="DN11" s="5"/>
      <c r="DO11" s="5" t="s">
        <v>1267</v>
      </c>
      <c r="DP11" s="5"/>
      <c r="DQ11" s="5" t="s">
        <v>1191</v>
      </c>
      <c r="DR11" s="5"/>
      <c r="DS11" s="5"/>
      <c r="DT11" s="5"/>
      <c r="DU11" s="5"/>
      <c r="DV11" s="5"/>
      <c r="DW11" s="5"/>
      <c r="DX11" s="5"/>
      <c r="DZ11" s="5"/>
      <c r="EA11" s="5"/>
      <c r="EB11" s="5"/>
      <c r="EC11" s="5"/>
      <c r="EE11" s="5"/>
      <c r="EF11" s="5"/>
      <c r="EG11" s="5"/>
      <c r="EH11" s="5"/>
      <c r="EI11" s="5"/>
      <c r="EJ11" s="5"/>
      <c r="EK11" s="5"/>
      <c r="EL11" s="5"/>
      <c r="EM11" s="5"/>
      <c r="EO11" s="5"/>
      <c r="EP11" s="5"/>
      <c r="EQ11" s="5"/>
      <c r="ER11" s="5"/>
      <c r="ET11" s="5"/>
      <c r="EU11" s="5"/>
      <c r="EV11" s="5"/>
      <c r="EW11" s="5"/>
      <c r="EX11" s="5"/>
      <c r="EY11" s="5"/>
    </row>
    <row r="12" spans="1:160" ht="16.05" customHeight="1">
      <c r="A12" s="1227"/>
      <c r="B12" s="1228"/>
      <c r="C12" s="1228"/>
      <c r="D12" s="1229"/>
      <c r="E12" s="34" t="s">
        <v>809</v>
      </c>
      <c r="F12" s="33"/>
      <c r="G12" s="80"/>
      <c r="H12" s="80"/>
      <c r="I12" s="83"/>
      <c r="J12" s="1236" t="s">
        <v>807</v>
      </c>
      <c r="K12" s="1236"/>
      <c r="L12" s="89">
        <f>G12*H12*I12/10^9</f>
        <v>0</v>
      </c>
      <c r="M12" s="82"/>
      <c r="N12" s="56" t="s">
        <v>810</v>
      </c>
      <c r="O12" s="56"/>
      <c r="P12" s="251"/>
      <c r="Q12" s="14"/>
      <c r="R12" s="1214"/>
      <c r="S12" s="1215"/>
      <c r="T12" s="611"/>
      <c r="AH12" s="1117"/>
      <c r="AW12" s="5" t="s">
        <v>1192</v>
      </c>
      <c r="AX12" s="5"/>
      <c r="AY12" s="5"/>
      <c r="AZ12" s="5"/>
      <c r="BA12" s="5"/>
      <c r="BB12" s="5"/>
      <c r="BC12" s="5"/>
      <c r="BD12" s="5"/>
      <c r="BE12" s="5"/>
      <c r="BF12" s="5"/>
      <c r="BH12" s="5"/>
      <c r="BI12" s="5"/>
      <c r="BJ12" s="5"/>
      <c r="BK12" s="5"/>
      <c r="BL12" s="5"/>
      <c r="BM12" s="5"/>
      <c r="BN12" s="5"/>
      <c r="BO12" s="5"/>
      <c r="BP12" s="5"/>
      <c r="BQ12" s="5" t="s">
        <v>1194</v>
      </c>
      <c r="BR12" s="5"/>
      <c r="BS12" s="5"/>
      <c r="BT12" s="5"/>
      <c r="BU12" s="5"/>
      <c r="BV12" s="5"/>
      <c r="BW12" s="5"/>
      <c r="BX12" s="5"/>
      <c r="BY12" s="5"/>
      <c r="BZ12" s="5"/>
      <c r="CA12" s="5" t="s">
        <v>1195</v>
      </c>
      <c r="CB12" s="5"/>
      <c r="CC12" s="5" t="s">
        <v>1177</v>
      </c>
      <c r="CD12" s="5"/>
      <c r="CE12" s="5"/>
      <c r="CF12" s="5"/>
      <c r="CG12" s="5"/>
      <c r="CH12" s="5"/>
      <c r="CI12" s="5"/>
      <c r="CJ12" s="5"/>
      <c r="CK12" s="5" t="s">
        <v>1102</v>
      </c>
      <c r="CL12" s="5"/>
      <c r="CM12" s="5" t="s">
        <v>1166</v>
      </c>
      <c r="CN12" s="5"/>
      <c r="CO12" s="5"/>
      <c r="CP12" s="5"/>
      <c r="CQ12" s="5"/>
      <c r="CR12" s="5"/>
      <c r="CS12" s="5"/>
      <c r="CT12" s="5"/>
      <c r="CV12" s="5"/>
      <c r="CW12" s="5"/>
      <c r="CX12" s="5"/>
      <c r="CY12" s="5"/>
      <c r="CZ12" s="5"/>
      <c r="DA12" s="5"/>
      <c r="DB12" s="5"/>
      <c r="DC12" s="5"/>
      <c r="DD12" s="5"/>
      <c r="DE12" s="5" t="s">
        <v>1196</v>
      </c>
      <c r="DF12" s="5"/>
      <c r="DG12" s="5" t="s">
        <v>1191</v>
      </c>
      <c r="DH12" s="5"/>
      <c r="DI12" s="5"/>
      <c r="DJ12" s="5"/>
      <c r="DK12" s="5"/>
      <c r="DL12" s="5"/>
      <c r="DM12" s="5"/>
      <c r="DN12" s="5"/>
      <c r="DP12" s="5"/>
      <c r="DQ12" s="5"/>
      <c r="DR12" s="5"/>
      <c r="DS12" s="5"/>
      <c r="DU12" s="5"/>
      <c r="DV12" s="5"/>
      <c r="DW12" s="5"/>
      <c r="DX12" s="5"/>
      <c r="DY12" s="5"/>
      <c r="DZ12" s="5"/>
      <c r="EA12" s="5"/>
      <c r="EB12" s="5"/>
      <c r="EC12" s="5"/>
      <c r="ED12" s="5"/>
      <c r="EE12" s="5"/>
      <c r="EF12" s="5"/>
      <c r="EG12" s="5"/>
      <c r="EH12" s="5"/>
      <c r="EJ12" s="5"/>
      <c r="EK12" s="5"/>
      <c r="EL12" s="5"/>
      <c r="EM12" s="5"/>
      <c r="EO12" s="5"/>
      <c r="EP12" s="5"/>
      <c r="EQ12" s="5"/>
      <c r="ER12" s="5"/>
      <c r="ES12" s="5"/>
      <c r="ET12" s="5"/>
      <c r="EU12" s="5"/>
      <c r="EV12" s="5"/>
      <c r="EW12" s="5"/>
      <c r="EX12" s="5"/>
      <c r="EY12" s="5"/>
    </row>
    <row r="13" spans="1:160" ht="16.05" customHeight="1">
      <c r="A13" s="1227"/>
      <c r="B13" s="1228"/>
      <c r="C13" s="1228"/>
      <c r="D13" s="1229"/>
      <c r="E13" s="35" t="s">
        <v>811</v>
      </c>
      <c r="F13" s="33"/>
      <c r="G13" s="46">
        <v>1</v>
      </c>
      <c r="H13" s="1216" t="s">
        <v>812</v>
      </c>
      <c r="I13" s="1216"/>
      <c r="J13" s="1216"/>
      <c r="K13" s="57"/>
      <c r="L13" s="90"/>
      <c r="M13" s="57"/>
      <c r="N13" s="56" t="s">
        <v>813</v>
      </c>
      <c r="O13" s="56"/>
      <c r="P13" s="251"/>
      <c r="Q13" s="14"/>
      <c r="R13" s="1217"/>
      <c r="S13" s="1218"/>
      <c r="T13" s="611"/>
      <c r="AG13" s="1061"/>
      <c r="AH13" s="1117"/>
      <c r="AM13" s="5"/>
      <c r="AN13" s="5"/>
      <c r="AO13" s="5"/>
      <c r="AP13" s="5"/>
      <c r="AQ13" s="5"/>
      <c r="AR13" s="5"/>
      <c r="AS13" s="5"/>
      <c r="AT13" s="5"/>
      <c r="AU13" s="5"/>
      <c r="AV13" s="5"/>
      <c r="AW13" s="5"/>
      <c r="AX13" s="5"/>
      <c r="AY13" s="5"/>
      <c r="AZ13" s="5"/>
      <c r="BA13" s="5"/>
      <c r="BB13" s="5"/>
      <c r="BC13" s="5"/>
      <c r="BD13" s="5"/>
      <c r="BE13" s="5"/>
      <c r="BF13" s="5"/>
      <c r="BH13" s="5"/>
      <c r="BI13" s="5"/>
      <c r="BJ13" s="5"/>
      <c r="BK13" s="5"/>
      <c r="BM13" s="5"/>
      <c r="BN13" s="5"/>
      <c r="BO13" s="5"/>
      <c r="BP13" s="5"/>
      <c r="BQ13" s="5" t="s">
        <v>1197</v>
      </c>
      <c r="BR13" s="5"/>
      <c r="BS13" s="5"/>
      <c r="BT13" s="5"/>
      <c r="BU13" s="5"/>
      <c r="BV13" s="5"/>
      <c r="BW13" s="5"/>
      <c r="BX13" s="5"/>
      <c r="BY13" s="5"/>
      <c r="BZ13" s="5"/>
      <c r="CA13" s="5" t="s">
        <v>1198</v>
      </c>
      <c r="CB13" s="5"/>
      <c r="CC13" s="5" t="s">
        <v>1177</v>
      </c>
      <c r="CD13" s="5"/>
      <c r="CE13" s="5"/>
      <c r="CF13" s="5"/>
      <c r="CG13" s="5"/>
      <c r="CH13" s="5"/>
      <c r="CI13" s="5"/>
      <c r="CJ13" s="5"/>
      <c r="CK13" s="5" t="s">
        <v>1199</v>
      </c>
      <c r="CL13" s="5"/>
      <c r="CM13" s="5" t="s">
        <v>1166</v>
      </c>
      <c r="CN13" s="5"/>
      <c r="CO13" s="5"/>
      <c r="CP13" s="5"/>
      <c r="CQ13" s="5"/>
      <c r="CR13" s="5"/>
      <c r="CS13" s="5"/>
      <c r="CT13" s="5"/>
      <c r="CV13" s="5"/>
      <c r="CW13" s="5"/>
      <c r="CX13" s="5"/>
      <c r="CY13" s="5"/>
      <c r="CZ13" s="5"/>
      <c r="DA13" s="5"/>
      <c r="DB13" s="5"/>
      <c r="DC13" s="5"/>
      <c r="DD13" s="5"/>
      <c r="DE13" s="5" t="s">
        <v>1200</v>
      </c>
      <c r="DF13" s="5"/>
      <c r="DG13" s="5" t="s">
        <v>1201</v>
      </c>
      <c r="DH13" s="5"/>
      <c r="DI13" s="5"/>
      <c r="DJ13" s="5"/>
      <c r="DK13" s="5"/>
      <c r="DL13" s="5"/>
      <c r="DM13" s="5"/>
      <c r="DN13" s="5"/>
      <c r="DP13" s="5"/>
      <c r="DQ13" s="5"/>
      <c r="DR13" s="5"/>
      <c r="DS13" s="5"/>
      <c r="DU13" s="5"/>
      <c r="DV13" s="5"/>
      <c r="DW13" s="5"/>
      <c r="DX13" s="5"/>
      <c r="DY13" s="5"/>
      <c r="DZ13" s="5"/>
      <c r="EA13" s="5"/>
      <c r="EB13" s="5"/>
      <c r="EC13" s="5"/>
      <c r="ED13" s="5"/>
      <c r="EE13" s="5"/>
      <c r="EF13" s="5"/>
      <c r="EG13" s="5"/>
      <c r="EH13" s="5"/>
      <c r="EJ13" s="5"/>
      <c r="EK13" s="5"/>
      <c r="EL13" s="5"/>
      <c r="EM13" s="5"/>
      <c r="EO13" s="5"/>
      <c r="EP13" s="5"/>
      <c r="EQ13" s="5"/>
      <c r="ER13" s="5"/>
      <c r="ES13" s="5"/>
      <c r="ET13" s="5"/>
      <c r="EU13" s="5"/>
      <c r="EV13" s="5"/>
      <c r="EW13" s="5"/>
      <c r="EX13" s="5"/>
      <c r="EY13" s="5"/>
    </row>
    <row r="14" spans="1:160" ht="16.05" customHeight="1">
      <c r="A14" s="1227"/>
      <c r="B14" s="1228"/>
      <c r="C14" s="1228"/>
      <c r="D14" s="1229"/>
      <c r="E14" s="36" t="s">
        <v>814</v>
      </c>
      <c r="F14" s="37"/>
      <c r="G14" s="26" t="s">
        <v>815</v>
      </c>
      <c r="H14" s="40" t="e">
        <f>(27/L11)*G13</f>
        <v>#DIV/0!</v>
      </c>
      <c r="I14" s="38" t="s">
        <v>816</v>
      </c>
      <c r="J14" s="41" t="e">
        <f>(57/L11)*G13</f>
        <v>#DIV/0!</v>
      </c>
      <c r="K14" s="24" t="s">
        <v>817</v>
      </c>
      <c r="L14" s="42" t="e">
        <f>(65/L11)*G13</f>
        <v>#DIV/0!</v>
      </c>
      <c r="M14" s="91"/>
      <c r="N14" s="56" t="s">
        <v>818</v>
      </c>
      <c r="O14" s="56"/>
      <c r="P14" s="251"/>
      <c r="Q14" s="14"/>
      <c r="R14" s="1214"/>
      <c r="S14" s="1215"/>
      <c r="T14" s="611"/>
      <c r="BZ14" s="5"/>
      <c r="CA14" s="5" t="s">
        <v>1202</v>
      </c>
      <c r="CB14" s="5"/>
      <c r="CC14" s="5" t="s">
        <v>1177</v>
      </c>
      <c r="CD14" s="5"/>
      <c r="CE14" s="5"/>
      <c r="CF14" s="5"/>
      <c r="CG14" s="5"/>
      <c r="CH14" s="5"/>
      <c r="CI14" s="5"/>
      <c r="CJ14" s="5"/>
      <c r="CK14" s="5" t="s">
        <v>1203</v>
      </c>
      <c r="CL14" s="5"/>
      <c r="CM14" s="5" t="s">
        <v>1166</v>
      </c>
      <c r="CN14" s="5"/>
      <c r="CO14" s="5"/>
      <c r="CP14" s="5"/>
      <c r="CQ14" s="5"/>
      <c r="CR14" s="5"/>
      <c r="CS14" s="5"/>
      <c r="CT14" s="5"/>
      <c r="CV14" s="5"/>
      <c r="CW14" s="5"/>
      <c r="CX14" s="5"/>
      <c r="CY14" s="5"/>
      <c r="DA14" s="5"/>
      <c r="DB14" s="5"/>
      <c r="DC14" s="5"/>
      <c r="DD14" s="5"/>
      <c r="DF14" s="5"/>
      <c r="DG14" s="5"/>
      <c r="DH14" s="5"/>
      <c r="DI14" s="5"/>
      <c r="DJ14" s="5"/>
      <c r="DK14" s="5"/>
      <c r="DL14" s="5"/>
      <c r="DM14" s="5"/>
      <c r="DN14" s="5"/>
      <c r="DP14" s="5"/>
      <c r="DQ14" s="5"/>
      <c r="DR14" s="5"/>
      <c r="DS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row>
    <row r="15" spans="1:160" s="5" customFormat="1" ht="16.05" customHeight="1" thickBot="1">
      <c r="A15" s="1230"/>
      <c r="B15" s="1231"/>
      <c r="C15" s="1231"/>
      <c r="D15" s="1232"/>
      <c r="E15" s="1219" t="s">
        <v>819</v>
      </c>
      <c r="F15" s="1220"/>
      <c r="G15" s="39">
        <f>1/I15</f>
        <v>11.579434923575729</v>
      </c>
      <c r="H15" s="76" t="s">
        <v>820</v>
      </c>
      <c r="I15" s="84">
        <f>SUM(K19:K110)</f>
        <v>8.6360000000000006E-2</v>
      </c>
      <c r="J15" s="84">
        <f>SUM(L19:L110)</f>
        <v>11.162900000000002</v>
      </c>
      <c r="K15" s="18" t="s">
        <v>821</v>
      </c>
      <c r="L15" s="25">
        <f>I15*R8</f>
        <v>34.544000000000004</v>
      </c>
      <c r="M15" s="93"/>
      <c r="N15" s="94" t="s">
        <v>822</v>
      </c>
      <c r="O15" s="112"/>
      <c r="P15" s="253"/>
      <c r="R15" s="1221">
        <f>R8</f>
        <v>400</v>
      </c>
      <c r="S15" s="1222"/>
      <c r="T15" s="614"/>
      <c r="AB15" s="19"/>
      <c r="AC15" s="1047" t="s">
        <v>1096</v>
      </c>
      <c r="AD15" s="1064" t="str">
        <f>IFERROR(_xlfn.IFS(INDEX('[40]Bảng tra CĐ'!$E$5:$E$77,MATCH($AC15,'[40]Bảng tra CĐ'!$A$5:$A$77,0))="$C",$C15,INDEX('[40]Bảng tra CĐ'!$E$5:$E$77,MATCH($AC15,'[40]Bảng tra CĐ'!$A$5:$A$77,0))="$C*$H",$C15*$H15,INDEX('[40]Bảng tra CĐ'!$E$5:$E$77,MATCH($AC15,'[40]Bảng tra CĐ'!$A$5:$A$77,0))="$C*$J",$C15*$J15,INDEX('[40]Bảng tra CĐ'!$E$5:$E$77,MATCH($AC15,'[40]Bảng tra CĐ'!$A$5:$A$77,0))="$C*2*($H+$I)",$C15*2*($H15+$I15),INDEX('[40]Bảng tra CĐ'!$E$5:$E$77,MATCH($AC15,'[40]Bảng tra CĐ'!$A$5:$A$77,0))="$L*3600",$L15*3600,INDEX('[40]Bảng tra CĐ'!$E$5:$E$77,MATCH($AC15,'[40]Bảng tra CĐ'!$A$5:$A$77,0))="$K*3600",$K15*3600),"")</f>
        <v/>
      </c>
      <c r="AE15" s="1062">
        <f>IF(IFERROR(VLOOKUP($AC15,'[40]Bảng tra CĐ'!$A$5:$C$77,3,0),"")="m3/h",1,_xlfn.IFS($G15&lt;18,1,$G15&lt;28,1.4,$G15&lt;40,1.6,$G15&lt;50,1.8,$G15&gt;=50,2))</f>
        <v>1</v>
      </c>
      <c r="AF15" s="1063" t="str">
        <f>IFERROR(IF(VLOOKUP($AC15,'[40]Bảng tra CĐ'!$A$5:$B$77,2,0)=0,"",VLOOKUP($AC15,'[40]Bảng tra CĐ'!$A$5:$B$77,2,0)),"")</f>
        <v/>
      </c>
      <c r="AG15" s="1064" t="str">
        <f>IFERROR(IF($AD15="","",ROUNDUP(MAX($AD15*$AE15/$AF15,1),0)),"")</f>
        <v/>
      </c>
      <c r="AH15" s="1047" t="s">
        <v>1135</v>
      </c>
      <c r="AI15" s="1064" t="str">
        <f>IFERROR(_xlfn.IFS(INDEX('[40]Bảng tra CĐ'!$E$5:$E$77,MATCH($AH15,'[40]Bảng tra CĐ'!$A$5:$A$77,0))="$C",$C15,INDEX('[40]Bảng tra CĐ'!$E$5:$E$77,MATCH($AH15,'[40]Bảng tra CĐ'!$A$5:$A$77,0))="$C*$H",$C15*$H15,INDEX('[40]Bảng tra CĐ'!$E$5:$E$77,MATCH($AH15,'[40]Bảng tra CĐ'!$A$5:$A$77,0))="$C*$J",$C15*$J15,INDEX('[40]Bảng tra CĐ'!$E$5:$E$77,MATCH($AH15,'[40]Bảng tra CĐ'!$A$5:$A$77,0))="$C*2*($H+$I)",$C15*2*($H15+$I15),INDEX('[40]Bảng tra CĐ'!$E$5:$E$77,MATCH($AH15,'[40]Bảng tra CĐ'!$A$5:$A$77,0))="$L*3600",$L15*3600,INDEX('[40]Bảng tra CĐ'!$E$5:$E$77,MATCH($AH15,'[40]Bảng tra CĐ'!$A$5:$A$77,0))="$K*3600",$K15*3600),"")</f>
        <v/>
      </c>
      <c r="AJ15" s="1062">
        <f>IF(IFERROR(VLOOKUP($AH15,'[40]Bảng tra CĐ'!$A$5:$C$77,3,0),"")="m3/h",1,_xlfn.IFS($G15&lt;18,1,$G15&lt;28,1.4,$G15&lt;40,1.6,$G15&lt;50,1.8,$G15&gt;=50,2))</f>
        <v>1</v>
      </c>
      <c r="AK15" s="1063" t="str">
        <f>IFERROR(IF(VLOOKUP($AH15,'[40]Bảng tra CĐ'!$A$5:$B$77,2,0)=0,"",VLOOKUP($AH15,'[40]Bảng tra CĐ'!$A$5:$B$77,2,0)),"")</f>
        <v/>
      </c>
      <c r="AL15" s="1064" t="str">
        <f>IFERROR(IF($AI15="","",ROUNDUP(MAX($AI15*$AJ15/$AK15,1),0)),"")</f>
        <v/>
      </c>
      <c r="AM15" s="1204" t="s">
        <v>1098</v>
      </c>
      <c r="AN15" s="1064">
        <f>IFERROR(_xlfn.IFS(INDEX('[40]Bảng tra CĐ'!$E$5:$E$77,MATCH($AM15,'[40]Bảng tra CĐ'!$A$5:$A$77,0))="$C",$C15,INDEX('[40]Bảng tra CĐ'!$E$5:$E$77,MATCH($AM15,'[40]Bảng tra CĐ'!$A$5:$A$77,0))="$C*$H",$C15*$H15,INDEX('[40]Bảng tra CĐ'!$E$5:$E$77,MATCH($AM15,'[40]Bảng tra CĐ'!$A$5:$A$77,0))="$C*$J",$C15*$J15,INDEX('[40]Bảng tra CĐ'!$E$5:$E$77,MATCH($AM15,'[40]Bảng tra CĐ'!$A$5:$A$77,0))="$C*2*($H+$I)",$C15*2*($H15+$I15),INDEX('[40]Bảng tra CĐ'!$E$5:$E$77,MATCH($AM15,'[40]Bảng tra CĐ'!$A$5:$A$77,0))="$L*3600",$L15*3600,INDEX('[40]Bảng tra CĐ'!$E$5:$E$77,MATCH($AM15,'[40]Bảng tra CĐ'!$A$5:$A$77,0))="$K*3600",$K15*3600),"")</f>
        <v>124358.40000000001</v>
      </c>
      <c r="AO15" s="1062">
        <f>IF(IFERROR(VLOOKUP($AM15,'[40]Bảng tra CĐ'!$A$5:$C$77,3,0),"")="m3/h",1,_xlfn.IFS($G15&lt;18,1,$G15&lt;28,1.4,$G15&lt;40,1.6,$G15&lt;50,1.8,$G15&gt;=50,2))</f>
        <v>1</v>
      </c>
      <c r="AP15" s="1063">
        <f>IFERROR(IF(VLOOKUP($AM15,'[40]Bảng tra CĐ'!$A$5:$B$77,2,0)=0,"",VLOOKUP($AM15,'[40]Bảng tra CĐ'!$A$5:$B$77,2,0)),"")</f>
        <v>47</v>
      </c>
      <c r="AQ15" s="1064">
        <f>IFERROR(IF($AN15="","",ROUNDUP(MAX($AN15*$AO15/$AP15,1),0)),"")</f>
        <v>2646</v>
      </c>
      <c r="AR15" s="1204" t="s">
        <v>1151</v>
      </c>
      <c r="AS15" s="1064" t="str">
        <f>IFERROR(_xlfn.IFS(INDEX('[40]Bảng tra CĐ'!$E$5:$E$77,MATCH($AR15,'[40]Bảng tra CĐ'!$A$5:$A$77,0))="$C",$C15,INDEX('[40]Bảng tra CĐ'!$E$5:$E$77,MATCH($AR15,'[40]Bảng tra CĐ'!$A$5:$A$77,0))="$C*$H",$C15*$H15,INDEX('[40]Bảng tra CĐ'!$E$5:$E$77,MATCH($AR15,'[40]Bảng tra CĐ'!$A$5:$A$77,0))="$C*$J",$C15*$J15,INDEX('[40]Bảng tra CĐ'!$E$5:$E$77,MATCH($AR15,'[40]Bảng tra CĐ'!$A$5:$A$77,0))="$C*2*($H+$I)",$C15*2*($H15+$I15),INDEX('[40]Bảng tra CĐ'!$E$5:$E$77,MATCH($AR15,'[40]Bảng tra CĐ'!$A$5:$A$77,0))="$L*3600",$L15*3600,INDEX('[40]Bảng tra CĐ'!$E$5:$E$77,MATCH($AR15,'[40]Bảng tra CĐ'!$A$5:$A$77,0))="$K*3600",$K15*3600),"")</f>
        <v/>
      </c>
      <c r="AT15" s="1062">
        <f>IF(IFERROR(VLOOKUP($AR15,'[40]Bảng tra CĐ'!$A$5:$C$77,3,0),"")="m3/h",1,_xlfn.IFS($G15&lt;18,1,$G15&lt;28,1.4,$G15&lt;40,1.6,$G15&lt;50,1.8,$G15&gt;=50,2))</f>
        <v>1</v>
      </c>
      <c r="AU15" s="1063">
        <f>IFERROR(IF(VLOOKUP($AR15,'[40]Bảng tra CĐ'!$A$5:$B$77,2,0)=0,"",VLOOKUP($AR15,'[40]Bảng tra CĐ'!$A$5:$B$77,2,0)),"")</f>
        <v>435.55555555555554</v>
      </c>
      <c r="AV15" s="1064" t="str">
        <f>IFERROR(IF($AS15="","",ROUNDUP(MAX($AS15*$AT15/$AU15,1),0)),"")</f>
        <v/>
      </c>
      <c r="AW15" s="1204" t="s">
        <v>1099</v>
      </c>
      <c r="AX15" s="1064">
        <f>IFERROR(_xlfn.IFS(INDEX('[40]Bảng tra CĐ'!$E$5:$E$77,MATCH($AW15,'[40]Bảng tra CĐ'!$A$5:$A$77,0))="$C",$C15,INDEX('[40]Bảng tra CĐ'!$E$5:$E$77,MATCH($AW15,'[40]Bảng tra CĐ'!$A$5:$A$77,0))="$C*$H",$C15*$H15,INDEX('[40]Bảng tra CĐ'!$E$5:$E$77,MATCH($AW15,'[40]Bảng tra CĐ'!$A$5:$A$77,0))="$C*$J",$C15*$J15,INDEX('[40]Bảng tra CĐ'!$E$5:$E$77,MATCH($AW15,'[40]Bảng tra CĐ'!$A$5:$A$77,0))="$C*2*($H+$I)",$C15*2*($H15+$I15),INDEX('[40]Bảng tra CĐ'!$E$5:$E$77,MATCH($AW15,'[40]Bảng tra CĐ'!$A$5:$A$77,0))="$L*3600",$L15*3600,INDEX('[40]Bảng tra CĐ'!$E$5:$E$77,MATCH($AW15,'[40]Bảng tra CĐ'!$A$5:$A$77,0))="$K*3600",$K15*3600),"")</f>
        <v>124358.40000000001</v>
      </c>
      <c r="AY15" s="1062">
        <f>IF(IFERROR(VLOOKUP($AW15,'[40]Bảng tra CĐ'!$A$5:$C$77,3,0),"")="m3/h",1,_xlfn.IFS($G15&lt;18,1,$G15&lt;28,1.4,$G15&lt;40,1.6,$G15&lt;50,1.8,$G15&gt;=50,2))</f>
        <v>1</v>
      </c>
      <c r="AZ15" s="1063">
        <f>IFERROR(IF(VLOOKUP($AW15,'[40]Bảng tra CĐ'!$A$5:$B$77,2,0)=0,"",VLOOKUP($AW15,'[40]Bảng tra CĐ'!$A$5:$B$77,2,0)),"")</f>
        <v>30</v>
      </c>
      <c r="BA15" s="1064">
        <f>IFERROR(IF($AX15="","",ROUNDUP(MAX($AX15*$AY15/$AZ15,1),0)),"")</f>
        <v>4146</v>
      </c>
      <c r="BB15" s="1202" t="s">
        <v>1153</v>
      </c>
      <c r="BC15" s="1064" t="str">
        <f>IFERROR(_xlfn.IFS(INDEX('[40]Bảng tra CĐ'!$E$5:$E$77,MATCH($BB15,'[40]Bảng tra CĐ'!$A$5:$A$77,0))="$C",$C15,INDEX('[40]Bảng tra CĐ'!$E$5:$E$77,MATCH($BB15,'[40]Bảng tra CĐ'!$A$5:$A$77,0))="$C*$H",$C15*$H15,INDEX('[40]Bảng tra CĐ'!$E$5:$E$77,MATCH($BB15,'[40]Bảng tra CĐ'!$A$5:$A$77,0))="$C*$J",$C15*$J15,INDEX('[40]Bảng tra CĐ'!$E$5:$E$77,MATCH($BB15,'[40]Bảng tra CĐ'!$A$5:$A$77,0))="$C*2*($H+$I)",$C15*2*($H15+$I15),INDEX('[40]Bảng tra CĐ'!$E$5:$E$77,MATCH($BB15,'[40]Bảng tra CĐ'!$A$5:$A$77,0))="$L*3600",$L15*3600,INDEX('[40]Bảng tra CĐ'!$E$5:$E$77,MATCH($BB15,'[40]Bảng tra CĐ'!$A$5:$A$77,0))="$K*3600",$K15*3600),"")</f>
        <v/>
      </c>
      <c r="BD15" s="1062">
        <f>IF(IFERROR(VLOOKUP($BB15,'[40]Bảng tra CĐ'!$A$5:$C$77,3,0),"")="m3/h",1,_xlfn.IFS($G15&lt;18,1,$G15&lt;28,1.4,$G15&lt;40,1.6,$G15&lt;50,1.8,$G15&gt;=50,2))</f>
        <v>1</v>
      </c>
      <c r="BE15" s="1063">
        <f>IFERROR(IF(VLOOKUP($BB15,'[40]Bảng tra CĐ'!$A$5:$B$77,2,0)=0,"",VLOOKUP($BB15,'[40]Bảng tra CĐ'!$A$5:$B$77,2,0)),"")</f>
        <v>25.625</v>
      </c>
      <c r="BF15" s="1064" t="str">
        <f>IFERROR(IF($BC15="","",ROUNDUP(MAX($BC15*$BD15/$BE15,1),0)),"")</f>
        <v/>
      </c>
      <c r="BG15" s="1202" t="s">
        <v>1153</v>
      </c>
      <c r="BH15" s="1064" t="str">
        <f>IFERROR(_xlfn.IFS(INDEX('[40]Bảng tra CĐ'!$E$5:$E$77,MATCH($BG15,'[40]Bảng tra CĐ'!$A$5:$A$77,0))="$C",$C15,INDEX('[40]Bảng tra CĐ'!$E$5:$E$77,MATCH($BG15,'[40]Bảng tra CĐ'!$A$5:$A$77,0))="$C*$H",$C15*$H15,INDEX('[40]Bảng tra CĐ'!$E$5:$E$77,MATCH($BG15,'[40]Bảng tra CĐ'!$A$5:$A$77,0))="$C*$J",$C15*$J15,INDEX('[40]Bảng tra CĐ'!$E$5:$E$77,MATCH($BG15,'[40]Bảng tra CĐ'!$A$5:$A$77,0))="$C*2*($H+$I)",$C15*2*($H15+$I15),INDEX('[40]Bảng tra CĐ'!$E$5:$E$77,MATCH($BG15,'[40]Bảng tra CĐ'!$A$5:$A$77,0))="$L*3600",$L15*3600,INDEX('[40]Bảng tra CĐ'!$E$5:$E$77,MATCH($BG15,'[40]Bảng tra CĐ'!$A$5:$A$77,0))="$K*3600",$K15*3600),"")</f>
        <v/>
      </c>
      <c r="BI15" s="1062">
        <f>IF(IFERROR(VLOOKUP($BG15,'[40]Bảng tra CĐ'!$A$5:$C$77,3,0),"")="m3/h",1,_xlfn.IFS($G15&lt;18,1,$G15&lt;28,1.4,$G15&lt;40,1.6,$G15&lt;50,1.8,$G15&gt;=50,2))</f>
        <v>1</v>
      </c>
      <c r="BJ15" s="1063">
        <f>IFERROR(IF(VLOOKUP($BG15,'[40]Bảng tra CĐ'!$A$5:$B$77,2,0)=0,"",VLOOKUP($BG15,'[40]Bảng tra CĐ'!$A$5:$B$77,2,0)),"")</f>
        <v>25.625</v>
      </c>
      <c r="BK15" s="1064" t="str">
        <f>IFERROR(IF($BH15="","",ROUNDUP(MAX($BH15*$BI15/$BJ15,1),0)),"")</f>
        <v/>
      </c>
      <c r="BL15" s="1202" t="s">
        <v>1125</v>
      </c>
      <c r="BM15" s="1064" t="str">
        <f>IFERROR(_xlfn.IFS(INDEX('[40]Bảng tra CĐ'!$E$5:$E$77,MATCH($BL15,'[40]Bảng tra CĐ'!$A$5:$A$77,0))="$C",$C15,INDEX('[40]Bảng tra CĐ'!$E$5:$E$77,MATCH($BL15,'[40]Bảng tra CĐ'!$A$5:$A$77,0))="$C*$H",$C15*$H15,INDEX('[40]Bảng tra CĐ'!$E$5:$E$77,MATCH($BL15,'[40]Bảng tra CĐ'!$A$5:$A$77,0))="$C*$J",$C15*$J15,INDEX('[40]Bảng tra CĐ'!$E$5:$E$77,MATCH($BL15,'[40]Bảng tra CĐ'!$A$5:$A$77,0))="$C*2*($H+$I)",$C15*2*($H15+$I15),INDEX('[40]Bảng tra CĐ'!$E$5:$E$77,MATCH($BL15,'[40]Bảng tra CĐ'!$A$5:$A$77,0))="$L*3600",$L15*3600,INDEX('[40]Bảng tra CĐ'!$E$5:$E$77,MATCH($BL15,'[40]Bảng tra CĐ'!$A$5:$A$77,0))="$K*3600",$K15*3600),"")</f>
        <v/>
      </c>
      <c r="BN15" s="1063">
        <f>IF(IFERROR(VLOOKUP($BL15,'[40]Bảng tra CĐ'!$A$5:$C$77,3,0),"")="m3/h",1,_xlfn.IFS($G15&lt;18,1,$G15&lt;28,1.4,$G15&lt;40,1.6,$G15&lt;50,1.8,$G15&gt;=50,2))</f>
        <v>1</v>
      </c>
      <c r="BO15" s="1064">
        <f>IFERROR(IF(VLOOKUP($BL15,'[40]Bảng tra CĐ'!$A$5:$B$77,2,0)=0,"",VLOOKUP($BL15,'[40]Bảng tra CĐ'!$A$5:$B$77,2,0)),"")</f>
        <v>0.1</v>
      </c>
      <c r="BP15" s="1064" t="str">
        <f>IFERROR(IF($BM15="","",ROUNDUP(MAX($BM15*$BN15/$BO15,1),0)),"")</f>
        <v/>
      </c>
      <c r="BQ15" s="1202" t="s">
        <v>1102</v>
      </c>
      <c r="BR15" s="1064" t="str">
        <f>IFERROR(_xlfn.IFS(INDEX('[40]Bảng tra CĐ'!$E$5:$E$77,MATCH($BQ15,'[40]Bảng tra CĐ'!$A$5:$A$77,0))="$C",$C15,INDEX('[40]Bảng tra CĐ'!$E$5:$E$77,MATCH($BQ15,'[40]Bảng tra CĐ'!$A$5:$A$77,0))="$C*$H",$C15*$H15,INDEX('[40]Bảng tra CĐ'!$E$5:$E$77,MATCH($BQ15,'[40]Bảng tra CĐ'!$A$5:$A$77,0))="$C*$J",$C15*$J15,INDEX('[40]Bảng tra CĐ'!$E$5:$E$77,MATCH($BQ15,'[40]Bảng tra CĐ'!$A$5:$A$77,0))="$C*2*($H+$I)",$C15*2*($H15+$I15),INDEX('[40]Bảng tra CĐ'!$E$5:$E$77,MATCH($BQ15,'[40]Bảng tra CĐ'!$A$5:$A$77,0))="$L*3600",$L15*3600,INDEX('[40]Bảng tra CĐ'!$E$5:$E$77,MATCH($BQ15,'[40]Bảng tra CĐ'!$A$5:$A$77,0))="$K*3600",$K15*3600),"")</f>
        <v/>
      </c>
      <c r="BS15" s="1062">
        <f>IF(IFERROR(VLOOKUP($BQ15,'[40]Bảng tra CĐ'!$A$5:$C$77,3,0),"")="m3/h",1,_xlfn.IFS($G15&lt;18,1,$G15&lt;28,1.4,$G15&lt;40,1.6,$G15&lt;50,1.8,$G15&gt;=50,2))</f>
        <v>1</v>
      </c>
      <c r="BT15" s="1063">
        <f>IFERROR(IF(VLOOKUP($BQ15,'[40]Bảng tra CĐ'!$A$5:$B$77,2,0)=0,"",VLOOKUP($BQ15,'[40]Bảng tra CĐ'!$A$5:$B$77,2,0)),"")</f>
        <v>0.1</v>
      </c>
      <c r="BU15" s="1064" t="str">
        <f>IFERROR(IF($BR15="","",ROUNDUP(MAX($BR15*$BS15/$BT15,1),0)),"")</f>
        <v/>
      </c>
      <c r="BV15" s="1202" t="s">
        <v>1187</v>
      </c>
      <c r="BW15" s="1064" t="str">
        <f>IFERROR(_xlfn.IFS(INDEX('[40]Bảng tra CĐ'!$E$5:$E$77,MATCH($BV15,'[40]Bảng tra CĐ'!$A$5:$A$77,0))="$C",$C15,INDEX('[40]Bảng tra CĐ'!$E$5:$E$77,MATCH($BV15,'[40]Bảng tra CĐ'!$A$5:$A$77,0))="$C*$H",$C15*$H15,INDEX('[40]Bảng tra CĐ'!$E$5:$E$77,MATCH($BV15,'[40]Bảng tra CĐ'!$A$5:$A$77,0))="$C*$J",$C15*$J15,INDEX('[40]Bảng tra CĐ'!$E$5:$E$77,MATCH($BV15,'[40]Bảng tra CĐ'!$A$5:$A$77,0))="$C*2*($H+$I)",$C15*2*($H15+$I15),INDEX('[40]Bảng tra CĐ'!$E$5:$E$77,MATCH($BV15,'[40]Bảng tra CĐ'!$A$5:$A$77,0))="$L*3600",$L15*3600,INDEX('[40]Bảng tra CĐ'!$E$5:$E$77,MATCH($BV15,'[40]Bảng tra CĐ'!$A$5:$A$77,0))="$K*3600",$K15*3600),"")</f>
        <v/>
      </c>
      <c r="BX15" s="1062">
        <f>IF(IFERROR(VLOOKUP($BV15,'[40]Bảng tra CĐ'!$A$5:$C$77,3,0),"")="m3/h",1,_xlfn.IFS($G15&lt;18,1,$G15&lt;28,1.4,$G15&lt;40,1.6,$G15&lt;50,1.8,$G15&gt;=50,2))</f>
        <v>1</v>
      </c>
      <c r="BY15" s="1063">
        <f>IFERROR(IF(VLOOKUP($BV15,'[40]Bảng tra CĐ'!$A$5:$B$77,2,0)=0,"",VLOOKUP($BV15,'[40]Bảng tra CĐ'!$A$5:$B$77,2,0)),"")</f>
        <v>0.3</v>
      </c>
      <c r="BZ15" s="1064" t="str">
        <f>IFERROR(IF($BW15="","",ROUNDUP(MAX($BW15*$BX15/$BY15,1),0)),"")</f>
        <v/>
      </c>
      <c r="CA15" s="1204" t="s">
        <v>1139</v>
      </c>
      <c r="CB15" s="1064">
        <f>IFERROR(_xlfn.IFS(INDEX('[40]Bảng tra CĐ'!$E$5:$E$77,MATCH($CA15,'[40]Bảng tra CĐ'!$A$5:$A$77,0))="$C",$C15,INDEX('[40]Bảng tra CĐ'!$E$5:$E$77,MATCH($CA15,'[40]Bảng tra CĐ'!$A$5:$A$77,0))="$C*$H",$C15*$H15,INDEX('[40]Bảng tra CĐ'!$E$5:$E$77,MATCH($CA15,'[40]Bảng tra CĐ'!$A$5:$A$77,0))="$C*$J",$C15*$J15,INDEX('[40]Bảng tra CĐ'!$E$5:$E$77,MATCH($CA15,'[40]Bảng tra CĐ'!$A$5:$A$77,0))="$C*2*($H+$I)",$C15*2*($H15+$I15),INDEX('[40]Bảng tra CĐ'!$E$5:$E$77,MATCH($CA15,'[40]Bảng tra CĐ'!$A$5:$A$77,0))="$L*3600",$L15*3600,INDEX('[40]Bảng tra CĐ'!$E$5:$E$77,MATCH($CA15,'[40]Bảng tra CĐ'!$A$5:$A$77,0))="$K*3600",$K15*3600),"")</f>
        <v>124358.40000000001</v>
      </c>
      <c r="CC15" s="1062">
        <f>IF(IFERROR(VLOOKUP($CA15,'[40]Bảng tra CĐ'!$A$5:$C$77,3,0),"")="m3/h",1,_xlfn.IFS($G15&lt;18,1,$G15&lt;28,1.4,$G15&lt;40,1.6,$G15&lt;50,1.8,$G15&gt;=50,2))</f>
        <v>1</v>
      </c>
      <c r="CD15" s="1063">
        <f>IFERROR(IF(VLOOKUP($CA15,'[40]Bảng tra CĐ'!$A$5:$B$77,2,0)=0,"",VLOOKUP($CA15,'[40]Bảng tra CĐ'!$A$5:$B$77,2,0)),"")</f>
        <v>23</v>
      </c>
      <c r="CE15" s="1064">
        <f>IFERROR(IF($CB15="","",ROUNDUP(MAX($CB15*$CC15/$CD15,1),0)),"")</f>
        <v>5407</v>
      </c>
      <c r="CF15" s="1202" t="s">
        <v>1103</v>
      </c>
      <c r="CG15" s="1064">
        <f>IFERROR(_xlfn.IFS(INDEX('[40]Bảng tra CĐ'!$E$5:$E$77,MATCH($CF15,'[40]Bảng tra CĐ'!$A$5:$A$77,0))="$C",$C15,INDEX('[40]Bảng tra CĐ'!$E$5:$E$77,MATCH($CF15,'[40]Bảng tra CĐ'!$A$5:$A$77,0))="$C*$H",$C15*$H15,INDEX('[40]Bảng tra CĐ'!$E$5:$E$77,MATCH($CF15,'[40]Bảng tra CĐ'!$A$5:$A$77,0))="$C*$J",$C15*$J15,INDEX('[40]Bảng tra CĐ'!$E$5:$E$77,MATCH($CF15,'[40]Bảng tra CĐ'!$A$5:$A$77,0))="$C*2*($H+$I)",$C15*2*($H15+$I15),INDEX('[40]Bảng tra CĐ'!$E$5:$E$77,MATCH($CF15,'[40]Bảng tra CĐ'!$A$5:$A$77,0))="$L*3600",$L15*3600,INDEX('[40]Bảng tra CĐ'!$E$5:$E$77,MATCH($CF15,'[40]Bảng tra CĐ'!$A$5:$A$77,0))="$K*3600",$K15*3600),"")</f>
        <v>124358.40000000001</v>
      </c>
      <c r="CH15" s="1062">
        <f>IF(IFERROR(VLOOKUP($CF15,'[40]Bảng tra CĐ'!$A$5:$C$77,3,0),"")="m3/h",1,_xlfn.IFS($G15&lt;18,1,$G15&lt;28,1.4,$G15&lt;40,1.6,$G15&lt;50,1.8,$G15&gt;=50,2))</f>
        <v>1</v>
      </c>
      <c r="CI15" s="1063">
        <f>IFERROR(IF(VLOOKUP($CF15,'[40]Bảng tra CĐ'!$A$5:$B$77,2,0)=0,"",VLOOKUP($CF15,'[40]Bảng tra CĐ'!$A$5:$B$77,2,0)),"")</f>
        <v>30</v>
      </c>
      <c r="CJ15" s="1064">
        <f>IFERROR(IF($CG15="","",ROUNDUP(MAX($CG15*$CH15/$CI15,1),0)),"")</f>
        <v>4146</v>
      </c>
      <c r="CK15" s="1118" t="s">
        <v>1204</v>
      </c>
      <c r="CL15" s="1118" t="str">
        <f>IFERROR(_xlfn.IFS(INDEX('[40]Bảng tra CĐ'!$E$5:$E$77,MATCH($CK15,'[40]Bảng tra CĐ'!$A$5:$A$77,0))="$C",$C15,INDEX('[40]Bảng tra CĐ'!$E$5:$E$77,MATCH($CK15,'[40]Bảng tra CĐ'!$A$5:$A$77,0))="$C*$H",$C15*$H15,INDEX('[40]Bảng tra CĐ'!$E$5:$E$77,MATCH($CK15,'[40]Bảng tra CĐ'!$A$5:$A$77,0))="$C*$J",$C15*$J15,INDEX('[40]Bảng tra CĐ'!$E$5:$E$77,MATCH($CK15,'[40]Bảng tra CĐ'!$A$5:$A$77,0))="$C*2*($H+$I)",$C15*2*($H15+$I15),INDEX('[40]Bảng tra CĐ'!$E$5:$E$77,MATCH($CK15,'[40]Bảng tra CĐ'!$A$5:$A$77,0))="$L*3600",$L15*3600,INDEX('[40]Bảng tra CĐ'!$E$5:$E$77,MATCH($CK15,'[40]Bảng tra CĐ'!$A$5:$A$77,0))="$K*3600",$K15*3600),"")</f>
        <v/>
      </c>
      <c r="CM15" s="1118">
        <f>IF(IFERROR(VLOOKUP($CK15,'[40]Bảng tra CĐ'!$A$5:$C$77,3,0),"")="m3/h",1,_xlfn.IFS($G15&lt;18,1,$G15&lt;28,1.4,$G15&lt;40,1.6,$G15&lt;50,1.8,$G15&gt;=50,2))</f>
        <v>1</v>
      </c>
      <c r="CN15" s="1118">
        <f>IFERROR(IF(VLOOKUP($CK15,'[40]Bảng tra CĐ'!$A$5:$B$77,2,0)=0,"",VLOOKUP($CK15,'[40]Bảng tra CĐ'!$A$5:$B$77,2,0)),"")</f>
        <v>0.3</v>
      </c>
      <c r="CO15" s="5" t="str">
        <f>IFERROR(IF($CL15="","",ROUNDUP(MAX($CL15*$CM15/$CN15,1),0)),"")</f>
        <v/>
      </c>
      <c r="CP15" s="1202" t="s">
        <v>1144</v>
      </c>
      <c r="CQ15" s="1064" t="str">
        <f>IFERROR(_xlfn.IFS(INDEX('[40]Bảng tra CĐ'!$E$5:$E$77,MATCH($CP15,'[40]Bảng tra CĐ'!$A$5:$A$77,0))="$C",$C15,INDEX('[40]Bảng tra CĐ'!$E$5:$E$77,MATCH($CP15,'[40]Bảng tra CĐ'!$A$5:$A$77,0))="$C*$H",$C15*$H15,INDEX('[40]Bảng tra CĐ'!$E$5:$E$77,MATCH($CP15,'[40]Bảng tra CĐ'!$A$5:$A$77,0))="$C*$J",$C15*$J15,INDEX('[40]Bảng tra CĐ'!$E$5:$E$77,MATCH($CP15,'[40]Bảng tra CĐ'!$A$5:$A$77,0))="$C*2*($H+$I)",$C15*2*($H15+$I15),INDEX('[40]Bảng tra CĐ'!$E$5:$E$77,MATCH($CP15,'[40]Bảng tra CĐ'!$A$5:$A$77,0))="$L*3600",$L15*3600,INDEX('[40]Bảng tra CĐ'!$E$5:$E$77,MATCH($CP15,'[40]Bảng tra CĐ'!$A$5:$A$77,0))="$K*3600",$K15*3600),"")</f>
        <v/>
      </c>
      <c r="CR15" s="1062">
        <f>IF(IFERROR(VLOOKUP($CP15,'[40]Bảng tra CĐ'!$A$5:$C$77,3,0),"")="m3/h",1,_xlfn.IFS($G15&lt;18,1,$G15&lt;28,1.4,$G15&lt;40,1.6,$G15&lt;50,1.8,$G15&gt;=50,2))</f>
        <v>1</v>
      </c>
      <c r="CS15" s="1063">
        <f>IFERROR(IF(VLOOKUP($CP15,'[40]Bảng tra CĐ'!$A$5:$B$77,2,0)=0,"",VLOOKUP($CP15,'[40]Bảng tra CĐ'!$A$5:$B$77,2,0)),"")</f>
        <v>1000</v>
      </c>
      <c r="CT15" s="1064" t="str">
        <f>IFERROR(IF($CQ15="","",ROUNDUP(MAX($CQ15*$CR15/$CS15,1),0)),"")</f>
        <v/>
      </c>
      <c r="CU15" s="1202" t="s">
        <v>1200</v>
      </c>
      <c r="CV15" s="1064" t="str">
        <f>IFERROR(_xlfn.IFS(INDEX('[40]Bảng tra CĐ'!$E$5:$E$77,MATCH($CU15,'[40]Bảng tra CĐ'!$A$5:$A$77,0))="$C",$C15,INDEX('[40]Bảng tra CĐ'!$E$5:$E$77,MATCH($CU15,'[40]Bảng tra CĐ'!$A$5:$A$77,0))="$C*$H",$C15*$H15,INDEX('[40]Bảng tra CĐ'!$E$5:$E$77,MATCH($CU15,'[40]Bảng tra CĐ'!$A$5:$A$77,0))="$C*$J",$C15*$J15,INDEX('[40]Bảng tra CĐ'!$E$5:$E$77,MATCH($CU15,'[40]Bảng tra CĐ'!$A$5:$A$77,0))="$C*2*($H+$I)",$C15*2*($H15+$I15),INDEX('[40]Bảng tra CĐ'!$E$5:$E$77,MATCH($CU15,'[40]Bảng tra CĐ'!$A$5:$A$77,0))="$L*3600",$L15*3600,INDEX('[40]Bảng tra CĐ'!$E$5:$E$77,MATCH($CU15,'[40]Bảng tra CĐ'!$A$5:$A$77,0))="$K*3600",$K15*3600),"")</f>
        <v/>
      </c>
      <c r="CW15" s="1062">
        <f>IF(IFERROR(VLOOKUP($CU15,'[40]Bảng tra CĐ'!$A$5:$C$77,3,0),"")="m3/h",1,_xlfn.IFS($G15&lt;18,1,$G15&lt;28,1.4,$G15&lt;40,1.6,$G15&lt;50,1.8,$G15&gt;=50,2))</f>
        <v>1</v>
      </c>
      <c r="CX15" s="1063">
        <f>IFERROR(IF(VLOOKUP($CU15,'[40]Bảng tra CĐ'!$A$5:$B$77,2,0)=0,"",VLOOKUP($CU15,'[40]Bảng tra CĐ'!$A$5:$B$77,2,0)),"")</f>
        <v>1000</v>
      </c>
      <c r="CY15" s="1064" t="str">
        <f>IFERROR(IF($CV15="","",ROUNDUP(MAX($CV15*$CW15/$CX15,1),0)),"")</f>
        <v/>
      </c>
      <c r="CZ15" s="1201" t="s">
        <v>1145</v>
      </c>
      <c r="DA15" s="1064" t="str">
        <f>IFERROR(_xlfn.IFS(INDEX('[40]Bảng tra CĐ'!$E$5:$E$77,MATCH($CZ15,'[40]Bảng tra CĐ'!$A$5:$A$77,0))="$C",$C15,INDEX('[40]Bảng tra CĐ'!$E$5:$E$77,MATCH($CZ15,'[40]Bảng tra CĐ'!$A$5:$A$77,0))="$C*$H",$C15*$H15,INDEX('[40]Bảng tra CĐ'!$E$5:$E$77,MATCH($CZ15,'[40]Bảng tra CĐ'!$A$5:$A$77,0))="$C*$J",$C15*$J15,INDEX('[40]Bảng tra CĐ'!$E$5:$E$77,MATCH($CZ15,'[40]Bảng tra CĐ'!$A$5:$A$77,0))="$C*2*($H+$I)",$C15*2*($H15+$I15),INDEX('[40]Bảng tra CĐ'!$E$5:$E$77,MATCH($CZ15,'[40]Bảng tra CĐ'!$A$5:$A$77,0))="$L*3600",$L15*3600,INDEX('[40]Bảng tra CĐ'!$E$5:$E$77,MATCH($CZ15,'[40]Bảng tra CĐ'!$A$5:$A$77,0))="$K*3600",$K15*3600),"")</f>
        <v/>
      </c>
      <c r="DB15" s="1062">
        <f>IF(IFERROR(VLOOKUP($CZ15,'[40]Bảng tra CĐ'!$A$5:$C$77,3,0),"")="m3/h",1,_xlfn.IFS($G15&lt;18,1,$G15&lt;28,1.4,$G15&lt;40,1.6,$G15&lt;50,1.8,$G15&gt;=50,2))</f>
        <v>1</v>
      </c>
      <c r="DC15" s="1063">
        <f>IFERROR(IF(VLOOKUP($CZ15,'[40]Bảng tra CĐ'!$A$5:$B$77,2,0)=0,"",VLOOKUP($CZ15,'[40]Bảng tra CĐ'!$A$5:$B$77,2,0)),"")</f>
        <v>0.03</v>
      </c>
      <c r="DD15" s="1064" t="str">
        <f>IFERROR(IF($DA15="","",ROUNDUP(MAX($DA15*$DB15/$DC15,1),0)),"")</f>
        <v/>
      </c>
      <c r="DE15" s="1202" t="s">
        <v>1153</v>
      </c>
      <c r="DF15" s="1064" t="str">
        <f>IFERROR(_xlfn.IFS(INDEX('[40]Bảng tra CĐ'!$E$5:$E$77,MATCH($DE15,'[40]Bảng tra CĐ'!$A$5:$A$77,0))="$C",$C15,INDEX('[40]Bảng tra CĐ'!$E$5:$E$77,MATCH($DE15,'[40]Bảng tra CĐ'!$A$5:$A$77,0))="$C*$H",$C15*$H15,INDEX('[40]Bảng tra CĐ'!$E$5:$E$77,MATCH($DE15,'[40]Bảng tra CĐ'!$A$5:$A$77,0))="$C*$J",$C15*$J15,INDEX('[40]Bảng tra CĐ'!$E$5:$E$77,MATCH($DE15,'[40]Bảng tra CĐ'!$A$5:$A$77,0))="$C*2*($H+$I)",$C15*2*($H15+$I15),INDEX('[40]Bảng tra CĐ'!$E$5:$E$77,MATCH($DE15,'[40]Bảng tra CĐ'!$A$5:$A$77,0))="$L*3600",$L15*3600,INDEX('[40]Bảng tra CĐ'!$E$5:$E$77,MATCH($DE15,'[40]Bảng tra CĐ'!$A$5:$A$77,0))="$K*3600",$K15*3600),"")</f>
        <v/>
      </c>
      <c r="DG15" s="1062">
        <f>IF(IFERROR(VLOOKUP($DE15,'[40]Bảng tra CĐ'!$A$5:$C$77,3,0),"")="m3/h",1,_xlfn.IFS($G15&lt;18,1,$G15&lt;28,1.4,$G15&lt;40,1.6,$G15&lt;50,1.8,$G15&gt;=50,2))</f>
        <v>1</v>
      </c>
      <c r="DH15" s="1063">
        <f>IFERROR(IF(VLOOKUP($DE15,'[40]Bảng tra CĐ'!$A$5:$B$77,2,0)=0,"",VLOOKUP($DE15,'[40]Bảng tra CĐ'!$A$5:$B$77,2,0)),"")</f>
        <v>25.625</v>
      </c>
      <c r="DI15" s="1064" t="str">
        <f>IFERROR(IF($DF15="","",ROUNDUP(MAX($DF15*$DG15/$DH15,1),0)),"")</f>
        <v/>
      </c>
      <c r="DJ15" s="1202" t="s">
        <v>1103</v>
      </c>
      <c r="DK15" s="1064">
        <f>IFERROR(_xlfn.IFS(INDEX('[40]Bảng tra CĐ'!$E$5:$E$77,MATCH($DJ15,'[40]Bảng tra CĐ'!$A$5:$A$77,0))="$C",$C15,INDEX('[40]Bảng tra CĐ'!$E$5:$E$77,MATCH($DJ15,'[40]Bảng tra CĐ'!$A$5:$A$77,0))="$C*$H",$C15*$H15,INDEX('[40]Bảng tra CĐ'!$E$5:$E$77,MATCH($DJ15,'[40]Bảng tra CĐ'!$A$5:$A$77,0))="$C*$J",$C15*$J15,INDEX('[40]Bảng tra CĐ'!$E$5:$E$77,MATCH($DJ15,'[40]Bảng tra CĐ'!$A$5:$A$77,0))="$C*2*($H+$I)",$C15*2*($H15+$I15),INDEX('[40]Bảng tra CĐ'!$E$5:$E$77,MATCH($DJ15,'[40]Bảng tra CĐ'!$A$5:$A$77,0))="$L*3600",$L15*3600,INDEX('[40]Bảng tra CĐ'!$E$5:$E$77,MATCH($DJ15,'[40]Bảng tra CĐ'!$A$5:$A$77,0))="$K*3600",$K15*3600),"")</f>
        <v>124358.40000000001</v>
      </c>
      <c r="DL15" s="1062">
        <f>IF(IFERROR(VLOOKUP($DJ15,'[40]Bảng tra CĐ'!$A$5:$C$77,3,0),"")="m3/h",1,_xlfn.IFS($G15&lt;18,1,$G15&lt;28,1.4,$G15&lt;40,1.6,$G15&lt;50,1.8,$G15&gt;=50,2))</f>
        <v>1</v>
      </c>
      <c r="DM15" s="1063">
        <f>IFERROR(IF(VLOOKUP($DJ15,'[40]Bảng tra CĐ'!$A$5:$B$77,2,0)=0,"",VLOOKUP($DJ15,'[40]Bảng tra CĐ'!$A$5:$B$77,2,0)),"")</f>
        <v>30</v>
      </c>
      <c r="DN15" s="1064">
        <f>IFERROR(IF($DK15="","",ROUNDUP(MAX($DK15*$DL15/$DM15,1),0)),"")</f>
        <v>4146</v>
      </c>
      <c r="DO15" s="1202" t="s">
        <v>1123</v>
      </c>
      <c r="DP15" s="1064" t="str">
        <f>IFERROR(_xlfn.IFS(INDEX('[40]Bảng tra CĐ'!$E$5:$E$77,MATCH($DO15,'[40]Bảng tra CĐ'!$A$5:$A$77,0))="$C",$C15,INDEX('[40]Bảng tra CĐ'!$E$5:$E$77,MATCH($DO15,'[40]Bảng tra CĐ'!$A$5:$A$77,0))="$C*$H",$C15*$H15,INDEX('[40]Bảng tra CĐ'!$E$5:$E$77,MATCH($DO15,'[40]Bảng tra CĐ'!$A$5:$A$77,0))="$C*$J",$C15*$J15,INDEX('[40]Bảng tra CĐ'!$E$5:$E$77,MATCH($DO15,'[40]Bảng tra CĐ'!$A$5:$A$77,0))="$C*2*($H+$I)",$C15*2*($H15+$I15),INDEX('[40]Bảng tra CĐ'!$E$5:$E$77,MATCH($DO15,'[40]Bảng tra CĐ'!$A$5:$A$77,0))="$L*3600",$L15*3600,INDEX('[40]Bảng tra CĐ'!$E$5:$E$77,MATCH($DO15,'[40]Bảng tra CĐ'!$A$5:$A$77,0))="$K*3600",$K15*3600),"")</f>
        <v/>
      </c>
      <c r="DQ15" s="1062">
        <f>IF(IFERROR(VLOOKUP($DO15,'[40]Bảng tra CĐ'!$A$5:$C$77,3,0),"")="m3/h",1,_xlfn.IFS($G15&lt;18,1,$G15&lt;28,1.4,$G15&lt;40,1.6,$G15&lt;50,1.8,$G15&gt;=50,2))</f>
        <v>1</v>
      </c>
      <c r="DR15" s="1063">
        <f>IFERROR(IF(VLOOKUP($DO15,'[40]Bảng tra CĐ'!$A$5:$B$77,2,0)=0,"",VLOOKUP($DO15,'[40]Bảng tra CĐ'!$A$5:$B$77,2,0)),"")</f>
        <v>41</v>
      </c>
      <c r="DS15" s="1064" t="str">
        <f>IFERROR(IF($DP15="","",ROUNDUP(MAX($DP15*$DQ15/$DR15,1),0)),"")</f>
        <v/>
      </c>
      <c r="DT15" s="1202" t="s">
        <v>1142</v>
      </c>
      <c r="DU15" s="1064" t="str">
        <f>IFERROR(_xlfn.IFS(INDEX('[40]Bảng tra CĐ'!$E$5:$E$77,MATCH($DT15,'[40]Bảng tra CĐ'!$A$5:$A$77,0))="$C",$C15,INDEX('[40]Bảng tra CĐ'!$E$5:$E$77,MATCH($DT15,'[40]Bảng tra CĐ'!$A$5:$A$77,0))="$C*$H",$C15*$H15,INDEX('[40]Bảng tra CĐ'!$E$5:$E$77,MATCH($DT15,'[40]Bảng tra CĐ'!$A$5:$A$77,0))="$C*$J",$C15*$J15,INDEX('[40]Bảng tra CĐ'!$E$5:$E$77,MATCH($DT15,'[40]Bảng tra CĐ'!$A$5:$A$77,0))="$C*2*($H+$I)",$C15*2*($H15+$I15),INDEX('[40]Bảng tra CĐ'!$E$5:$E$77,MATCH($DT15,'[40]Bảng tra CĐ'!$A$5:$A$77,0))="$L*3600",$L15*3600,INDEX('[40]Bảng tra CĐ'!$E$5:$E$77,MATCH($DT15,'[40]Bảng tra CĐ'!$A$5:$A$77,0))="$K*3600",$K15*3600),"")</f>
        <v/>
      </c>
      <c r="DV15" s="1062">
        <f>IF(IFERROR(VLOOKUP($DT15,'[40]Bảng tra CĐ'!$A$5:$C$77,3,0),"")="m3/h",1,_xlfn.IFS($G15&lt;18,1,$G15&lt;28,1.4,$G15&lt;40,1.6,$G15&lt;50,1.8,$G15&gt;=50,2))</f>
        <v>1</v>
      </c>
      <c r="DW15" s="1063">
        <f>IFERROR(IF(VLOOKUP($DT15,'[40]Bảng tra CĐ'!$A$5:$B$77,2,0)=0,"",VLOOKUP($DT15,'[40]Bảng tra CĐ'!$A$5:$B$77,2,0)),"")</f>
        <v>0.05</v>
      </c>
      <c r="DX15" s="1064" t="str">
        <f>IFERROR(IF($DU15="","",ROUNDUP(MAX($DU15*$DV15/$DW15,1),0)),"")</f>
        <v/>
      </c>
      <c r="DY15" s="1202" t="s">
        <v>1128</v>
      </c>
      <c r="DZ15" s="1064" t="str">
        <f>IFERROR(_xlfn.IFS(INDEX('[40]Bảng tra CĐ'!$E$5:$E$77,MATCH($DY15,'[40]Bảng tra CĐ'!$A$5:$A$77,0))="$C",$C15,INDEX('[40]Bảng tra CĐ'!$E$5:$E$77,MATCH($DY15,'[40]Bảng tra CĐ'!$A$5:$A$77,0))="$C*$H",$C15*$H15,INDEX('[40]Bảng tra CĐ'!$E$5:$E$77,MATCH($DY15,'[40]Bảng tra CĐ'!$A$5:$A$77,0))="$C*$J",$C15*$J15,INDEX('[40]Bảng tra CĐ'!$E$5:$E$77,MATCH($DY15,'[40]Bảng tra CĐ'!$A$5:$A$77,0))="$C*2*($H+$I)",$C15*2*($H15+$I15),INDEX('[40]Bảng tra CĐ'!$E$5:$E$77,MATCH($DY15,'[40]Bảng tra CĐ'!$A$5:$A$77,0))="$L*3600",$L15*3600,INDEX('[40]Bảng tra CĐ'!$E$5:$E$77,MATCH($DY15,'[40]Bảng tra CĐ'!$A$5:$A$77,0))="$K*3600",$K15*3600),"")</f>
        <v/>
      </c>
      <c r="EA15" s="1062">
        <f>IF(IFERROR(VLOOKUP($DY15,'[40]Bảng tra CĐ'!$A$5:$C$77,3,0),"")="m3/h",1,_xlfn.IFS($G15&lt;18,1,$G15&lt;28,1.4,$G15&lt;40,1.6,$G15&lt;50,1.8,$G15&gt;=50,2))</f>
        <v>1</v>
      </c>
      <c r="EB15" s="1063">
        <f>IFERROR(IF(VLOOKUP($DY15,'[40]Bảng tra CĐ'!$A$5:$B$77,2,0)=0,"",VLOOKUP($DY15,'[40]Bảng tra CĐ'!$A$5:$B$77,2,0)),"")</f>
        <v>1000</v>
      </c>
      <c r="EC15" s="1064" t="str">
        <f>IFERROR(IF($DZ15="","",ROUNDUP(MAX($DZ15*$EA15/$EB15,1),0)),"")</f>
        <v/>
      </c>
      <c r="ED15" s="1202" t="s">
        <v>1144</v>
      </c>
      <c r="EE15" s="1064" t="str">
        <f>IFERROR(_xlfn.IFS(INDEX('[40]Bảng tra CĐ'!$E$5:$E$77,MATCH($ED15,'[40]Bảng tra CĐ'!$A$5:$A$77,0))="$C",$C15,INDEX('[40]Bảng tra CĐ'!$E$5:$E$77,MATCH($ED15,'[40]Bảng tra CĐ'!$A$5:$A$77,0))="$C*$H",$C15*$H15,INDEX('[40]Bảng tra CĐ'!$E$5:$E$77,MATCH($ED15,'[40]Bảng tra CĐ'!$A$5:$A$77,0))="$C*$J",$C15*$J15,INDEX('[40]Bảng tra CĐ'!$E$5:$E$77,MATCH($ED15,'[40]Bảng tra CĐ'!$A$5:$A$77,0))="$C*2*($H+$I)",$C15*2*($H15+$I15),INDEX('[40]Bảng tra CĐ'!$E$5:$E$77,MATCH($ED15,'[40]Bảng tra CĐ'!$A$5:$A$77,0))="$L*3600",$L15*3600,INDEX('[40]Bảng tra CĐ'!$E$5:$E$77,MATCH($ED15,'[40]Bảng tra CĐ'!$A$5:$A$77,0))="$K*3600",$K15*3600),"")</f>
        <v/>
      </c>
      <c r="EF15" s="1062">
        <f>IF(IFERROR(VLOOKUP($ED15,'[40]Bảng tra CĐ'!$A$5:$C$77,3,0),"")="m3/h",1,_xlfn.IFS($G15&lt;18,1,$G15&lt;28,1.4,$G15&lt;40,1.6,$G15&lt;50,1.8,$G15&gt;=50,2))</f>
        <v>1</v>
      </c>
      <c r="EG15" s="1063">
        <f>IFERROR(IF(VLOOKUP($ED15,'[40]Bảng tra CĐ'!$A$5:$B$77,2,0)=0,"",VLOOKUP($ED15,'[40]Bảng tra CĐ'!$A$5:$B$77,2,0)),"")</f>
        <v>1000</v>
      </c>
      <c r="EH15" s="1064" t="str">
        <f>IFERROR(IF($EE15="","",ROUNDUP(MAX($EE15*$EF15/$EG15,1),0)),"")</f>
        <v/>
      </c>
      <c r="EK15" s="1062">
        <f>_xlfn.IFS($G15&lt;18, 1, $G15&lt;28, 1.4, $G15&lt;40, 1.6, $G15&lt;50, 1.8, $G15&gt;=50, 2)</f>
        <v>1</v>
      </c>
      <c r="EL15" s="1063"/>
      <c r="EM15" s="1064" t="str">
        <f>IFERROR(IF($EJ15="","",ROUNDUP(MAX($EJ15*$EK15/$EL15,1),0)),"")</f>
        <v/>
      </c>
      <c r="EP15" s="1062">
        <f>_xlfn.IFS($G15&lt;18, 1, $G15&lt;28, 1.4, $G15&lt;40, 1.6, $G15&lt;50, 1.8, $G15&gt;=50, 2)</f>
        <v>1</v>
      </c>
      <c r="EQ15" s="1063"/>
      <c r="ER15" s="1064" t="str">
        <f>IFERROR(IF($EO15="","",ROUNDUP(MAX($EO15*$EP15/$EQ15,1),0)),"")</f>
        <v/>
      </c>
      <c r="EU15" s="1062">
        <f>_xlfn.IFS($G15&lt;18, 1, $G15&lt;28, 1.4, $G15&lt;40, 1.6, $G15&lt;50, 1.8, $G15&gt;=50, 2)</f>
        <v>1</v>
      </c>
      <c r="EV15" s="1063"/>
      <c r="EW15" s="1064" t="str">
        <f>IFERROR(IF($ET15="","",ROUNDUP(MAX($ET15*$EU15/$EV15,1),0)),"")</f>
        <v/>
      </c>
    </row>
    <row r="16" spans="1:160" s="13" customFormat="1" ht="15" customHeight="1" outlineLevel="1">
      <c r="A16" s="1255" t="s">
        <v>823</v>
      </c>
      <c r="B16" s="1248" t="s">
        <v>824</v>
      </c>
      <c r="C16" s="1257" t="s">
        <v>825</v>
      </c>
      <c r="D16" s="1258" t="s">
        <v>761</v>
      </c>
      <c r="E16" s="1259"/>
      <c r="F16" s="1259"/>
      <c r="G16" s="1210" t="s">
        <v>826</v>
      </c>
      <c r="H16" s="1211"/>
      <c r="I16" s="1211"/>
      <c r="J16" s="1212"/>
      <c r="K16" s="1213" t="s">
        <v>827</v>
      </c>
      <c r="L16" s="1247" t="s">
        <v>828</v>
      </c>
      <c r="M16" s="1246" t="s">
        <v>1271</v>
      </c>
      <c r="N16" s="1247" t="s">
        <v>830</v>
      </c>
      <c r="O16" s="1249"/>
      <c r="P16" s="1249"/>
      <c r="Q16" s="1249"/>
      <c r="R16" s="1249"/>
      <c r="S16" s="1387"/>
      <c r="T16" s="1251" t="s">
        <v>831</v>
      </c>
      <c r="U16" s="1253" t="s">
        <v>832</v>
      </c>
      <c r="V16" s="1246" t="s">
        <v>833</v>
      </c>
      <c r="W16" s="1246" t="s">
        <v>834</v>
      </c>
      <c r="X16" s="1111"/>
      <c r="Y16" s="1111"/>
      <c r="Z16" s="1111"/>
      <c r="AA16" s="1111"/>
      <c r="AB16" s="1386" t="s">
        <v>82</v>
      </c>
      <c r="AC16" s="1384" t="s">
        <v>1206</v>
      </c>
      <c r="AD16" s="1300" t="s">
        <v>1207</v>
      </c>
      <c r="AE16" s="1302">
        <f ca="1">$R$8*(SUMIF(AC19:AC123,"&lt;&gt;",$K$19:$K$50))</f>
        <v>18.172000000000001</v>
      </c>
      <c r="AF16" s="1300" t="s">
        <v>1208</v>
      </c>
      <c r="AG16" s="1304">
        <f>SUM(AG19:AG50)*$R$8/3600</f>
        <v>99.777777777777771</v>
      </c>
      <c r="AH16" s="1384" t="s">
        <v>1206</v>
      </c>
      <c r="AI16" s="1300" t="s">
        <v>1207</v>
      </c>
      <c r="AJ16" s="1302">
        <f ca="1">$R$8*(SUMIF(AH19:AH123,"&lt;&gt;",$K$19:$K$50))</f>
        <v>18.172000000000001</v>
      </c>
      <c r="AK16" s="1300" t="s">
        <v>1208</v>
      </c>
      <c r="AL16" s="1304">
        <f>SUM(AL19:AL50)*$R$8/3600</f>
        <v>90.111111111111114</v>
      </c>
      <c r="AM16" s="1383" t="s">
        <v>1206</v>
      </c>
      <c r="AN16" s="1300" t="s">
        <v>1207</v>
      </c>
      <c r="AO16" s="1302">
        <f ca="1">$R$8*(SUMIF(AM19:AM123,"&lt;&gt;",$K$19:$K$50))</f>
        <v>9.2840000000000007</v>
      </c>
      <c r="AP16" s="1300" t="s">
        <v>1208</v>
      </c>
      <c r="AQ16" s="1304">
        <f>SUM(AQ19:AQ50)*$R$8/3600</f>
        <v>309.88888888888891</v>
      </c>
      <c r="AR16" s="1383" t="s">
        <v>1206</v>
      </c>
      <c r="AS16" s="1300" t="s">
        <v>1207</v>
      </c>
      <c r="AT16" s="1302">
        <f ca="1">$R$8*(SUMIF(AR19:AR123,"&lt;&gt;",$K$19:$K$50))</f>
        <v>9.2840000000000007</v>
      </c>
      <c r="AU16" s="1300" t="s">
        <v>1208</v>
      </c>
      <c r="AV16" s="1304">
        <f>SUM(AV19:AV50)*$R$8/3600</f>
        <v>48.444444444444443</v>
      </c>
      <c r="AW16" s="1383" t="s">
        <v>1206</v>
      </c>
      <c r="AX16" s="1300" t="s">
        <v>1207</v>
      </c>
      <c r="AY16" s="1302">
        <f ca="1">$R$8*(SUMIF(AW19:AW123,"&lt;&gt;",$K$19:$K$50))</f>
        <v>18.172000000000001</v>
      </c>
      <c r="AZ16" s="1300" t="s">
        <v>1208</v>
      </c>
      <c r="BA16" s="1304">
        <f>SUM(BA19:BA50)*$R$8/3600</f>
        <v>20.555555555555557</v>
      </c>
      <c r="BB16" s="1307" t="s">
        <v>1209</v>
      </c>
      <c r="BC16" s="1300" t="s">
        <v>1207</v>
      </c>
      <c r="BD16" s="1302">
        <f ca="1">$R$8*(SUMIF(BB19:BB123,"&lt;&gt;",$K$19:$K$50))</f>
        <v>11.952</v>
      </c>
      <c r="BE16" s="1300" t="s">
        <v>1208</v>
      </c>
      <c r="BF16" s="1304">
        <f>SUM(BF19:BF50)*$R$8/3600</f>
        <v>12.333333333333334</v>
      </c>
      <c r="BG16" s="1307" t="s">
        <v>1209</v>
      </c>
      <c r="BH16" s="1300" t="s">
        <v>1207</v>
      </c>
      <c r="BI16" s="1302">
        <f ca="1">$R$8*(SUMIF(BG19:BG123,"&lt;&gt;",$K$19:$K$50))</f>
        <v>9.3719999999999999</v>
      </c>
      <c r="BJ16" s="1300" t="s">
        <v>1208</v>
      </c>
      <c r="BK16" s="1304">
        <f>SUM(BK19:BK50)*$R$8/3600</f>
        <v>0.1111111111111111</v>
      </c>
      <c r="BL16" s="1307" t="s">
        <v>1209</v>
      </c>
      <c r="BM16" s="1300" t="s">
        <v>1207</v>
      </c>
      <c r="BN16" s="1302">
        <f ca="1">$R$8*(SUMIF(BL19:BL123,"&lt;&gt;",$K$19:$K$50))</f>
        <v>8.2720000000000002</v>
      </c>
      <c r="BO16" s="1300" t="s">
        <v>1208</v>
      </c>
      <c r="BP16" s="1304">
        <f>SUM(BP19:BP50)*$R$8/3600</f>
        <v>0</v>
      </c>
      <c r="BQ16" s="1307" t="s">
        <v>1209</v>
      </c>
      <c r="BR16" s="1300" t="s">
        <v>1207</v>
      </c>
      <c r="BS16" s="1302">
        <f ca="1">$R$8*(SUMIF(BQ19:BQ123,"&lt;&gt;",$K$19:$K$50))</f>
        <v>1.1839999999999999</v>
      </c>
      <c r="BT16" s="1300" t="s">
        <v>1208</v>
      </c>
      <c r="BU16" s="1304">
        <f>SUM(BU19:BU50)*$R$8/3600</f>
        <v>0</v>
      </c>
      <c r="BV16" s="1307" t="s">
        <v>1209</v>
      </c>
      <c r="BW16" s="1300" t="s">
        <v>1207</v>
      </c>
      <c r="BX16" s="1302">
        <f ca="1">$R$8*(SUMIF(BV19:BV123,"&lt;&gt;",$K$19:$K$50))</f>
        <v>18.079999999999998</v>
      </c>
      <c r="BY16" s="1300" t="s">
        <v>1208</v>
      </c>
      <c r="BZ16" s="1304">
        <f>SUM(BZ19:BZ50)*$R$8/3600</f>
        <v>134.44444444444446</v>
      </c>
      <c r="CA16" s="1383" t="s">
        <v>1206</v>
      </c>
      <c r="CB16" s="1300" t="s">
        <v>1207</v>
      </c>
      <c r="CC16" s="1302">
        <f ca="1">$R$8*(SUMIF(CA19:CA123,"&lt;&gt;",$K$19:$K$50))</f>
        <v>18.079999999999998</v>
      </c>
      <c r="CD16" s="1300" t="s">
        <v>1208</v>
      </c>
      <c r="CE16" s="1304">
        <f>SUM(CE19:CE50)*$R$8/3600</f>
        <v>308.66666666666669</v>
      </c>
      <c r="CF16" s="1307" t="s">
        <v>1209</v>
      </c>
      <c r="CG16" s="1300" t="s">
        <v>1207</v>
      </c>
      <c r="CH16" s="1302">
        <f ca="1">$R$8*(SUMIF(CF19:CF123,"&lt;&gt;",$K$19:$K$50))</f>
        <v>16.363999999999997</v>
      </c>
      <c r="CI16" s="1300" t="s">
        <v>1208</v>
      </c>
      <c r="CJ16" s="1304">
        <f>SUM(CJ19:CJ50)*$R$8/3600</f>
        <v>0.1111111111111111</v>
      </c>
      <c r="CK16" s="1307" t="s">
        <v>1209</v>
      </c>
      <c r="CL16" s="1300" t="s">
        <v>1207</v>
      </c>
      <c r="CM16" s="1302">
        <f ca="1">$R$8*(SUMIF(CK19:CK123,"&lt;&gt;",$K$19:$K$50))</f>
        <v>16.363999999999997</v>
      </c>
      <c r="CN16" s="1300" t="s">
        <v>1208</v>
      </c>
      <c r="CO16" s="1304">
        <f>SUM(CO19:CO50)*$R$8/3600</f>
        <v>0</v>
      </c>
      <c r="CP16" s="1307" t="s">
        <v>1209</v>
      </c>
      <c r="CQ16" s="1300" t="s">
        <v>1207</v>
      </c>
      <c r="CR16" s="1302">
        <f ca="1">$R$8*(SUMIF(CP19:CP123,"&lt;&gt;",$K$19:$K$50))</f>
        <v>16.363999999999997</v>
      </c>
      <c r="CS16" s="1300" t="s">
        <v>1208</v>
      </c>
      <c r="CT16" s="1304">
        <f>SUM(CT19:CT50)*$R$8/3600</f>
        <v>0</v>
      </c>
      <c r="CU16" s="1307" t="s">
        <v>1209</v>
      </c>
      <c r="CV16" s="1300" t="s">
        <v>1207</v>
      </c>
      <c r="CW16" s="1302">
        <f ca="1">$R$8*(SUMIF(CU19:CU123,"&lt;&gt;",$K$19:$K$50))</f>
        <v>16.363999999999997</v>
      </c>
      <c r="CX16" s="1300" t="s">
        <v>1208</v>
      </c>
      <c r="CY16" s="1304">
        <f>SUM(CY19:CY50)*$R$8/3600</f>
        <v>0</v>
      </c>
      <c r="CZ16" s="1307" t="s">
        <v>1209</v>
      </c>
      <c r="DA16" s="1300" t="s">
        <v>1207</v>
      </c>
      <c r="DB16" s="1302">
        <f ca="1">$R$8*(SUMIF(CZ19:CZ123,"&lt;&gt;",$K$19:$K$50))</f>
        <v>7.484</v>
      </c>
      <c r="DC16" s="1300" t="s">
        <v>1208</v>
      </c>
      <c r="DD16" s="1304">
        <f>SUM(DD19:DD50)*$R$8/3600</f>
        <v>0</v>
      </c>
      <c r="DE16" s="1307" t="s">
        <v>1209</v>
      </c>
      <c r="DF16" s="1300" t="s">
        <v>1207</v>
      </c>
      <c r="DG16" s="1302">
        <f ca="1">$R$8*(SUMIF(DE19:DE123,"&lt;&gt;",$K$19:$K$50))</f>
        <v>2.1760000000000002</v>
      </c>
      <c r="DH16" s="1300" t="s">
        <v>1208</v>
      </c>
      <c r="DI16" s="1304">
        <f>SUM(DI19:DI50)*$R$8/3600</f>
        <v>0</v>
      </c>
      <c r="DJ16" s="1307" t="s">
        <v>1209</v>
      </c>
      <c r="DK16" s="1300" t="s">
        <v>1207</v>
      </c>
      <c r="DL16" s="1302">
        <f ca="1">$R$8*(SUMIF(DJ19:DJ123,"&lt;&gt;",$K$19:$K$50))</f>
        <v>2.1760000000000002</v>
      </c>
      <c r="DM16" s="1300" t="s">
        <v>1208</v>
      </c>
      <c r="DN16" s="1304">
        <f>SUM(DN19:DN50)*$R$8/3600</f>
        <v>0</v>
      </c>
      <c r="DO16" s="1307" t="s">
        <v>1209</v>
      </c>
      <c r="DP16" s="1300" t="s">
        <v>1207</v>
      </c>
      <c r="DQ16" s="1302">
        <f ca="1">$R$8*(SUMIF(DO19:DO123,"&lt;&gt;",$K$19:$K$50))</f>
        <v>2.1760000000000002</v>
      </c>
      <c r="DR16" s="1300" t="s">
        <v>1208</v>
      </c>
      <c r="DS16" s="1304">
        <f>SUM(DS19:DS50)*$R$8/3600</f>
        <v>0</v>
      </c>
      <c r="DT16" s="1307" t="s">
        <v>1209</v>
      </c>
      <c r="DU16" s="1300" t="s">
        <v>1207</v>
      </c>
      <c r="DV16" s="1302">
        <f ca="1">$R$8*(SUMIF(DT19:DT123,"&lt;&gt;",$K$19:$K$50))</f>
        <v>5.16</v>
      </c>
      <c r="DW16" s="1300" t="s">
        <v>1208</v>
      </c>
      <c r="DX16" s="1304">
        <f>SUM(DX19:DX50)*$R$8/3600</f>
        <v>0</v>
      </c>
      <c r="DY16" s="1308" t="s">
        <v>1272</v>
      </c>
      <c r="DZ16" s="1300" t="s">
        <v>1207</v>
      </c>
      <c r="EA16" s="1302">
        <f ca="1">$R$8*(SUMIF(DY19:DY123,"&lt;&gt;",$K$19:$K$50))</f>
        <v>16.372</v>
      </c>
      <c r="EB16" s="1300" t="s">
        <v>1208</v>
      </c>
      <c r="EC16" s="1304">
        <f>SUM(EC19:EC50)*$R$8/3600</f>
        <v>172</v>
      </c>
      <c r="ED16" s="1308" t="s">
        <v>1272</v>
      </c>
      <c r="EE16" s="1300" t="s">
        <v>1207</v>
      </c>
      <c r="EF16" s="1302">
        <f ca="1">$R$8*(SUMIF(ED19:ED123,"&lt;&gt;",$K$19:$K$50))</f>
        <v>11.212</v>
      </c>
      <c r="EG16" s="1300" t="s">
        <v>1208</v>
      </c>
      <c r="EH16" s="1304">
        <f>SUM(EH19:EH50)*$R$8/3600</f>
        <v>373.77777777777777</v>
      </c>
      <c r="EI16" s="1308" t="s">
        <v>1272</v>
      </c>
      <c r="EJ16" s="1300" t="s">
        <v>1207</v>
      </c>
      <c r="EK16" s="1302">
        <f ca="1">$R$8*(SUMIF(EI19:EI123,"&lt;&gt;",$K$19:$K$50))</f>
        <v>16.372</v>
      </c>
      <c r="EL16" s="1300" t="s">
        <v>1208</v>
      </c>
      <c r="EM16" s="1304">
        <f>SUM(EM19:EM50)*$R$8/3600</f>
        <v>97.333333333333329</v>
      </c>
      <c r="EN16" s="1308" t="s">
        <v>1272</v>
      </c>
      <c r="EO16" s="1300" t="s">
        <v>1207</v>
      </c>
      <c r="EP16" s="1302">
        <f ca="1">$R$8*(SUMIF(EN19:EN123,"&lt;&gt;",$K$19:$K$50))</f>
        <v>18.172000000000001</v>
      </c>
      <c r="EQ16" s="1300" t="s">
        <v>1208</v>
      </c>
      <c r="ER16" s="1304">
        <f>SUM(ER19:ER50)*$R$8/3600</f>
        <v>658.44444444444446</v>
      </c>
      <c r="ES16" s="1310" t="s">
        <v>1116</v>
      </c>
      <c r="ET16" s="1300" t="s">
        <v>1207</v>
      </c>
      <c r="EU16" s="1302">
        <f ca="1">$R$8*(SUMIF(ES19:ES123,"&lt;&gt;",$K$19:$K$50))</f>
        <v>11.212</v>
      </c>
      <c r="EV16" s="1300" t="s">
        <v>1208</v>
      </c>
      <c r="EW16" s="1304">
        <f>SUM(EW19:EW50)*$R$8/3600</f>
        <v>783.33333333333337</v>
      </c>
      <c r="EX16" s="5"/>
      <c r="EY16" s="5"/>
      <c r="EZ16" s="1065"/>
      <c r="FA16" s="1065"/>
      <c r="FB16" s="1065"/>
    </row>
    <row r="17" spans="1:158" s="13" customFormat="1" ht="13.5" customHeight="1" outlineLevel="1">
      <c r="A17" s="1256"/>
      <c r="B17" s="1248"/>
      <c r="C17" s="1213"/>
      <c r="D17" s="1213" t="s">
        <v>758</v>
      </c>
      <c r="E17" s="1213" t="s">
        <v>759</v>
      </c>
      <c r="F17" s="1213" t="s">
        <v>760</v>
      </c>
      <c r="G17" s="1213" t="s">
        <v>758</v>
      </c>
      <c r="H17" s="1213" t="s">
        <v>759</v>
      </c>
      <c r="I17" s="1213" t="s">
        <v>760</v>
      </c>
      <c r="J17" s="1213" t="s">
        <v>835</v>
      </c>
      <c r="K17" s="1213"/>
      <c r="L17" s="1248"/>
      <c r="M17" s="1213"/>
      <c r="N17" s="1248"/>
      <c r="O17" s="1250"/>
      <c r="P17" s="1250"/>
      <c r="Q17" s="1250"/>
      <c r="R17" s="1250"/>
      <c r="S17" s="1388"/>
      <c r="T17" s="1252"/>
      <c r="U17" s="1254"/>
      <c r="V17" s="1213"/>
      <c r="W17" s="1213"/>
      <c r="X17" s="1111"/>
      <c r="Y17" s="1111"/>
      <c r="Z17" s="1111"/>
      <c r="AA17" s="1111"/>
      <c r="AB17" s="1386"/>
      <c r="AC17" s="1385"/>
      <c r="AD17" s="1301"/>
      <c r="AE17" s="1303"/>
      <c r="AF17" s="1301"/>
      <c r="AG17" s="1305"/>
      <c r="AH17" s="1385"/>
      <c r="AI17" s="1301"/>
      <c r="AJ17" s="1303"/>
      <c r="AK17" s="1301"/>
      <c r="AL17" s="1305"/>
      <c r="AM17" s="1383"/>
      <c r="AN17" s="1301"/>
      <c r="AO17" s="1303"/>
      <c r="AP17" s="1301"/>
      <c r="AQ17" s="1305"/>
      <c r="AR17" s="1383"/>
      <c r="AS17" s="1301"/>
      <c r="AT17" s="1303"/>
      <c r="AU17" s="1301"/>
      <c r="AV17" s="1305"/>
      <c r="AW17" s="1383"/>
      <c r="AX17" s="1301"/>
      <c r="AY17" s="1303"/>
      <c r="AZ17" s="1301"/>
      <c r="BA17" s="1305"/>
      <c r="BB17" s="1307"/>
      <c r="BC17" s="1301"/>
      <c r="BD17" s="1303"/>
      <c r="BE17" s="1301"/>
      <c r="BF17" s="1305"/>
      <c r="BG17" s="1307"/>
      <c r="BH17" s="1301"/>
      <c r="BI17" s="1303"/>
      <c r="BJ17" s="1301"/>
      <c r="BK17" s="1305"/>
      <c r="BL17" s="1307"/>
      <c r="BM17" s="1301"/>
      <c r="BN17" s="1303"/>
      <c r="BO17" s="1301"/>
      <c r="BP17" s="1305"/>
      <c r="BQ17" s="1307"/>
      <c r="BR17" s="1301"/>
      <c r="BS17" s="1303"/>
      <c r="BT17" s="1301"/>
      <c r="BU17" s="1305"/>
      <c r="BV17" s="1307"/>
      <c r="BW17" s="1301"/>
      <c r="BX17" s="1303"/>
      <c r="BY17" s="1301"/>
      <c r="BZ17" s="1305"/>
      <c r="CA17" s="1383"/>
      <c r="CB17" s="1301"/>
      <c r="CC17" s="1303"/>
      <c r="CD17" s="1301"/>
      <c r="CE17" s="1305"/>
      <c r="CF17" s="1307"/>
      <c r="CG17" s="1301"/>
      <c r="CH17" s="1303"/>
      <c r="CI17" s="1301"/>
      <c r="CJ17" s="1305"/>
      <c r="CK17" s="1307"/>
      <c r="CL17" s="1301"/>
      <c r="CM17" s="1303"/>
      <c r="CN17" s="1301"/>
      <c r="CO17" s="1305"/>
      <c r="CP17" s="1307"/>
      <c r="CQ17" s="1301"/>
      <c r="CR17" s="1303"/>
      <c r="CS17" s="1301"/>
      <c r="CT17" s="1305"/>
      <c r="CU17" s="1307"/>
      <c r="CV17" s="1301"/>
      <c r="CW17" s="1303"/>
      <c r="CX17" s="1301"/>
      <c r="CY17" s="1305"/>
      <c r="CZ17" s="1307"/>
      <c r="DA17" s="1301"/>
      <c r="DB17" s="1303"/>
      <c r="DC17" s="1301"/>
      <c r="DD17" s="1305"/>
      <c r="DE17" s="1307"/>
      <c r="DF17" s="1301"/>
      <c r="DG17" s="1303"/>
      <c r="DH17" s="1301"/>
      <c r="DI17" s="1305"/>
      <c r="DJ17" s="1307"/>
      <c r="DK17" s="1301"/>
      <c r="DL17" s="1303"/>
      <c r="DM17" s="1301"/>
      <c r="DN17" s="1305"/>
      <c r="DO17" s="1307"/>
      <c r="DP17" s="1301"/>
      <c r="DQ17" s="1303"/>
      <c r="DR17" s="1301"/>
      <c r="DS17" s="1305"/>
      <c r="DT17" s="1307"/>
      <c r="DU17" s="1301"/>
      <c r="DV17" s="1303"/>
      <c r="DW17" s="1301"/>
      <c r="DX17" s="1305"/>
      <c r="DY17" s="1308"/>
      <c r="DZ17" s="1301"/>
      <c r="EA17" s="1303"/>
      <c r="EB17" s="1301"/>
      <c r="EC17" s="1305"/>
      <c r="ED17" s="1308"/>
      <c r="EE17" s="1301"/>
      <c r="EF17" s="1303"/>
      <c r="EG17" s="1301"/>
      <c r="EH17" s="1305"/>
      <c r="EI17" s="1308"/>
      <c r="EJ17" s="1301"/>
      <c r="EK17" s="1303"/>
      <c r="EL17" s="1301"/>
      <c r="EM17" s="1305"/>
      <c r="EN17" s="1308"/>
      <c r="EO17" s="1301"/>
      <c r="EP17" s="1303"/>
      <c r="EQ17" s="1301"/>
      <c r="ER17" s="1305"/>
      <c r="ES17" s="1310"/>
      <c r="ET17" s="1301"/>
      <c r="EU17" s="1303"/>
      <c r="EV17" s="1301"/>
      <c r="EW17" s="1305"/>
      <c r="EX17" s="1065"/>
      <c r="EY17" s="1065"/>
      <c r="EZ17" s="1065"/>
      <c r="FA17" s="1065"/>
      <c r="FB17" s="1065"/>
    </row>
    <row r="18" spans="1:158" s="13" customFormat="1" ht="44.55" customHeight="1" outlineLevel="1">
      <c r="A18" s="1256"/>
      <c r="B18" s="1210"/>
      <c r="C18" s="1213"/>
      <c r="D18" s="1213"/>
      <c r="E18" s="1213"/>
      <c r="F18" s="1213"/>
      <c r="G18" s="1213"/>
      <c r="H18" s="1213"/>
      <c r="I18" s="1213"/>
      <c r="J18" s="1213"/>
      <c r="K18" s="1213"/>
      <c r="L18" s="1210"/>
      <c r="M18" s="1213"/>
      <c r="N18" s="1119" t="s">
        <v>1273</v>
      </c>
      <c r="O18" s="1120"/>
      <c r="P18" s="1120"/>
      <c r="Q18" s="1120"/>
      <c r="R18" s="1120"/>
      <c r="S18" s="1120"/>
      <c r="T18" s="1252"/>
      <c r="U18" s="1254"/>
      <c r="V18" s="1213"/>
      <c r="W18" s="1213"/>
      <c r="X18" s="1112"/>
      <c r="Y18" s="1112"/>
      <c r="Z18" s="1112"/>
      <c r="AA18" s="1112"/>
      <c r="AB18" s="1065" t="s">
        <v>82</v>
      </c>
      <c r="AC18" s="1066">
        <v>1</v>
      </c>
      <c r="AD18" s="1067" t="s">
        <v>1109</v>
      </c>
      <c r="AE18" s="1067" t="s">
        <v>1211</v>
      </c>
      <c r="AF18" s="1067" t="s">
        <v>1212</v>
      </c>
      <c r="AG18" s="1067" t="s">
        <v>1213</v>
      </c>
      <c r="AH18" s="1066">
        <v>2</v>
      </c>
      <c r="AI18" s="1067" t="s">
        <v>1109</v>
      </c>
      <c r="AJ18" s="1067" t="s">
        <v>1211</v>
      </c>
      <c r="AK18" s="1067" t="s">
        <v>1212</v>
      </c>
      <c r="AL18" s="1067" t="s">
        <v>1213</v>
      </c>
      <c r="AM18" s="1066">
        <v>3</v>
      </c>
      <c r="AN18" s="1067" t="s">
        <v>1109</v>
      </c>
      <c r="AO18" s="1067" t="s">
        <v>1211</v>
      </c>
      <c r="AP18" s="1067" t="s">
        <v>1212</v>
      </c>
      <c r="AQ18" s="1067" t="s">
        <v>1213</v>
      </c>
      <c r="AR18" s="1066">
        <v>4</v>
      </c>
      <c r="AS18" s="1067" t="s">
        <v>1109</v>
      </c>
      <c r="AT18" s="1067" t="s">
        <v>1211</v>
      </c>
      <c r="AU18" s="1067" t="s">
        <v>1212</v>
      </c>
      <c r="AV18" s="1067" t="s">
        <v>1213</v>
      </c>
      <c r="AW18" s="1066">
        <v>5</v>
      </c>
      <c r="AX18" s="1067" t="s">
        <v>1109</v>
      </c>
      <c r="AY18" s="1067" t="s">
        <v>1211</v>
      </c>
      <c r="AZ18" s="1067" t="s">
        <v>1212</v>
      </c>
      <c r="BA18" s="1067" t="s">
        <v>1213</v>
      </c>
      <c r="BB18" s="1121">
        <v>6</v>
      </c>
      <c r="BC18" s="1067" t="s">
        <v>1109</v>
      </c>
      <c r="BD18" s="1067" t="s">
        <v>1211</v>
      </c>
      <c r="BE18" s="1067" t="s">
        <v>1212</v>
      </c>
      <c r="BF18" s="1067" t="s">
        <v>1213</v>
      </c>
      <c r="BG18" s="1068">
        <v>7</v>
      </c>
      <c r="BH18" s="1067" t="s">
        <v>1109</v>
      </c>
      <c r="BI18" s="1067" t="s">
        <v>1211</v>
      </c>
      <c r="BJ18" s="1067" t="s">
        <v>1212</v>
      </c>
      <c r="BK18" s="1067" t="s">
        <v>1213</v>
      </c>
      <c r="BL18" s="1068">
        <v>8</v>
      </c>
      <c r="BM18" s="1067" t="s">
        <v>1109</v>
      </c>
      <c r="BN18" s="1067" t="s">
        <v>1211</v>
      </c>
      <c r="BO18" s="1067" t="s">
        <v>1212</v>
      </c>
      <c r="BP18" s="1067" t="s">
        <v>1213</v>
      </c>
      <c r="BQ18" s="1068">
        <v>9</v>
      </c>
      <c r="BR18" s="1067" t="s">
        <v>1109</v>
      </c>
      <c r="BS18" s="1067" t="s">
        <v>1211</v>
      </c>
      <c r="BT18" s="1067" t="s">
        <v>1212</v>
      </c>
      <c r="BU18" s="1067" t="s">
        <v>1213</v>
      </c>
      <c r="BV18" s="1068">
        <v>10</v>
      </c>
      <c r="BW18" s="1067" t="s">
        <v>1109</v>
      </c>
      <c r="BX18" s="1067" t="s">
        <v>1211</v>
      </c>
      <c r="BY18" s="1067" t="s">
        <v>1212</v>
      </c>
      <c r="BZ18" s="1067" t="s">
        <v>1213</v>
      </c>
      <c r="CA18" s="1066">
        <v>11</v>
      </c>
      <c r="CB18" s="1067" t="s">
        <v>1109</v>
      </c>
      <c r="CC18" s="1067" t="s">
        <v>1211</v>
      </c>
      <c r="CD18" s="1067" t="s">
        <v>1212</v>
      </c>
      <c r="CE18" s="1067" t="s">
        <v>1213</v>
      </c>
      <c r="CF18" s="1068">
        <v>12</v>
      </c>
      <c r="CG18" s="1067" t="s">
        <v>1109</v>
      </c>
      <c r="CH18" s="1067" t="s">
        <v>1211</v>
      </c>
      <c r="CI18" s="1067" t="s">
        <v>1212</v>
      </c>
      <c r="CJ18" s="1067" t="s">
        <v>1213</v>
      </c>
      <c r="CK18" s="1068">
        <v>13</v>
      </c>
      <c r="CL18" s="1067" t="s">
        <v>1109</v>
      </c>
      <c r="CM18" s="1067" t="s">
        <v>1211</v>
      </c>
      <c r="CN18" s="1067" t="s">
        <v>1212</v>
      </c>
      <c r="CO18" s="1067" t="s">
        <v>1213</v>
      </c>
      <c r="CP18" s="1068">
        <v>14</v>
      </c>
      <c r="CQ18" s="1067" t="s">
        <v>1109</v>
      </c>
      <c r="CR18" s="1067" t="s">
        <v>1211</v>
      </c>
      <c r="CS18" s="1067" t="s">
        <v>1212</v>
      </c>
      <c r="CT18" s="1067" t="s">
        <v>1213</v>
      </c>
      <c r="CU18" s="1068">
        <v>15</v>
      </c>
      <c r="CV18" s="1067" t="s">
        <v>1109</v>
      </c>
      <c r="CW18" s="1067" t="s">
        <v>1211</v>
      </c>
      <c r="CX18" s="1067" t="s">
        <v>1212</v>
      </c>
      <c r="CY18" s="1067" t="s">
        <v>1213</v>
      </c>
      <c r="CZ18" s="1068">
        <v>16</v>
      </c>
      <c r="DA18" s="1067" t="s">
        <v>1109</v>
      </c>
      <c r="DB18" s="1067" t="s">
        <v>1211</v>
      </c>
      <c r="DC18" s="1067" t="s">
        <v>1212</v>
      </c>
      <c r="DD18" s="1067" t="s">
        <v>1213</v>
      </c>
      <c r="DE18" s="1068">
        <v>17</v>
      </c>
      <c r="DF18" s="1067" t="s">
        <v>1109</v>
      </c>
      <c r="DG18" s="1067" t="s">
        <v>1211</v>
      </c>
      <c r="DH18" s="1067" t="s">
        <v>1212</v>
      </c>
      <c r="DI18" s="1067" t="s">
        <v>1213</v>
      </c>
      <c r="DJ18" s="1068">
        <v>18</v>
      </c>
      <c r="DK18" s="1067" t="s">
        <v>1109</v>
      </c>
      <c r="DL18" s="1067" t="s">
        <v>1211</v>
      </c>
      <c r="DM18" s="1067" t="s">
        <v>1212</v>
      </c>
      <c r="DN18" s="1067" t="s">
        <v>1213</v>
      </c>
      <c r="DO18" s="1068">
        <v>19</v>
      </c>
      <c r="DP18" s="1067" t="s">
        <v>1109</v>
      </c>
      <c r="DQ18" s="1067" t="s">
        <v>1211</v>
      </c>
      <c r="DR18" s="1067" t="s">
        <v>1212</v>
      </c>
      <c r="DS18" s="1067" t="s">
        <v>1213</v>
      </c>
      <c r="DT18" s="1068">
        <v>20</v>
      </c>
      <c r="DU18" s="1067" t="s">
        <v>1109</v>
      </c>
      <c r="DV18" s="1067" t="s">
        <v>1211</v>
      </c>
      <c r="DW18" s="1067" t="s">
        <v>1212</v>
      </c>
      <c r="DX18" s="1067" t="s">
        <v>1213</v>
      </c>
      <c r="DY18" s="1069">
        <v>21</v>
      </c>
      <c r="DZ18" s="1067" t="s">
        <v>1109</v>
      </c>
      <c r="EA18" s="1067" t="s">
        <v>1211</v>
      </c>
      <c r="EB18" s="1067" t="s">
        <v>1212</v>
      </c>
      <c r="EC18" s="1067" t="s">
        <v>1213</v>
      </c>
      <c r="ED18" s="1069">
        <v>22</v>
      </c>
      <c r="EE18" s="1067" t="s">
        <v>1109</v>
      </c>
      <c r="EF18" s="1067" t="s">
        <v>1211</v>
      </c>
      <c r="EG18" s="1067" t="s">
        <v>1212</v>
      </c>
      <c r="EH18" s="1067" t="s">
        <v>1213</v>
      </c>
      <c r="EI18" s="1069">
        <v>23</v>
      </c>
      <c r="EJ18" s="1067" t="s">
        <v>1109</v>
      </c>
      <c r="EK18" s="1067" t="s">
        <v>1211</v>
      </c>
      <c r="EL18" s="1067" t="s">
        <v>1212</v>
      </c>
      <c r="EM18" s="1067" t="s">
        <v>1213</v>
      </c>
      <c r="EN18" s="1069">
        <v>24</v>
      </c>
      <c r="EO18" s="1067" t="s">
        <v>1109</v>
      </c>
      <c r="EP18" s="1067" t="s">
        <v>1211</v>
      </c>
      <c r="EQ18" s="1067" t="s">
        <v>1212</v>
      </c>
      <c r="ER18" s="1067" t="s">
        <v>1213</v>
      </c>
      <c r="ES18" s="1070">
        <v>25</v>
      </c>
      <c r="ET18" s="1067" t="s">
        <v>1109</v>
      </c>
      <c r="EU18" s="1067" t="s">
        <v>1211</v>
      </c>
      <c r="EV18" s="1067" t="s">
        <v>1212</v>
      </c>
      <c r="EW18" s="1067" t="s">
        <v>1213</v>
      </c>
    </row>
    <row r="19" spans="1:158" s="1092" customFormat="1" ht="39.75" customHeight="1" outlineLevel="1">
      <c r="A19" s="1122">
        <v>1</v>
      </c>
      <c r="B19" s="265" t="s">
        <v>1274</v>
      </c>
      <c r="C19" s="1081">
        <v>1</v>
      </c>
      <c r="D19" s="1082"/>
      <c r="E19" s="1082"/>
      <c r="F19" s="1082"/>
      <c r="G19" s="1083">
        <v>40</v>
      </c>
      <c r="H19" s="1083"/>
      <c r="I19" s="1083"/>
      <c r="J19" s="1083"/>
      <c r="K19" s="1084">
        <f>SUM(K20:K24)</f>
        <v>2.8029999999999999E-2</v>
      </c>
      <c r="L19" s="1084">
        <f>SUM(L20:L24)</f>
        <v>4.3513999999999999</v>
      </c>
      <c r="M19" s="1086"/>
      <c r="N19" s="1087"/>
      <c r="O19" s="1088"/>
      <c r="P19" s="1088"/>
      <c r="Q19" s="1088"/>
      <c r="R19" s="1088"/>
      <c r="S19" s="1088"/>
      <c r="T19" s="1123"/>
      <c r="U19" s="1090"/>
      <c r="V19" s="1091"/>
      <c r="W19" s="1091"/>
      <c r="X19" s="1124"/>
      <c r="Y19" s="1124"/>
      <c r="Z19" s="1124"/>
      <c r="AA19" s="1124"/>
      <c r="AB19" s="1072">
        <v>1</v>
      </c>
      <c r="AC19" s="1205"/>
      <c r="AD19" s="1205"/>
      <c r="AE19" s="1205"/>
      <c r="AF19" s="1205"/>
      <c r="AG19" s="1205"/>
      <c r="AH19" s="1205"/>
      <c r="AI19" s="1205"/>
      <c r="AJ19" s="1205"/>
      <c r="AK19" s="1205"/>
      <c r="AL19" s="1205"/>
      <c r="AM19" s="1205"/>
      <c r="AN19" s="1205"/>
      <c r="AO19" s="1205"/>
      <c r="AP19" s="1205"/>
      <c r="AQ19" s="1205"/>
      <c r="AR19" s="1205"/>
      <c r="AS19" s="1205"/>
      <c r="AT19" s="1205"/>
      <c r="AU19" s="1205"/>
      <c r="AV19" s="1205"/>
      <c r="AW19" s="1205"/>
      <c r="AX19" s="1205"/>
      <c r="AY19" s="1205"/>
      <c r="AZ19" s="1205"/>
      <c r="BA19" s="1205"/>
      <c r="BB19" s="1205"/>
      <c r="BC19" s="1205"/>
      <c r="BD19" s="1205"/>
      <c r="BE19" s="1205"/>
      <c r="BF19" s="1205"/>
      <c r="BG19" s="1202"/>
      <c r="BH19" s="1205"/>
      <c r="BI19" s="1205"/>
      <c r="BJ19" s="1205"/>
      <c r="BK19" s="1205"/>
      <c r="BL19" s="1202"/>
      <c r="BM19" s="1205"/>
      <c r="BN19" s="1205"/>
      <c r="BO19" s="1205"/>
      <c r="BP19" s="1205"/>
      <c r="BQ19" s="1202"/>
      <c r="BR19" s="1205"/>
      <c r="BS19" s="1205"/>
      <c r="BT19" s="1205"/>
      <c r="BU19" s="1205"/>
      <c r="BV19" s="1202"/>
      <c r="BW19" s="1205"/>
      <c r="BX19" s="1205"/>
      <c r="BY19" s="1205"/>
      <c r="BZ19" s="1205"/>
      <c r="CA19" s="1204"/>
      <c r="CB19" s="1205"/>
      <c r="CC19" s="1205"/>
      <c r="CD19" s="1205"/>
      <c r="CE19" s="1205"/>
      <c r="CF19" s="1202"/>
      <c r="CG19" s="1205"/>
      <c r="CH19" s="1205"/>
      <c r="CI19" s="1205"/>
      <c r="CJ19" s="1205"/>
      <c r="CK19" s="1202"/>
      <c r="CL19" s="1205"/>
      <c r="CM19" s="1205"/>
      <c r="CN19" s="1205"/>
      <c r="CO19" s="1205"/>
      <c r="CP19" s="1202"/>
      <c r="CQ19" s="1205"/>
      <c r="CR19" s="1205"/>
      <c r="CS19" s="1205"/>
      <c r="CT19" s="1205"/>
      <c r="CU19" s="1202"/>
      <c r="CV19" s="1205"/>
      <c r="CW19" s="1205"/>
      <c r="CX19" s="1205"/>
      <c r="CY19" s="1205"/>
      <c r="CZ19" s="1202"/>
      <c r="DA19" s="1205"/>
      <c r="DB19" s="1205"/>
      <c r="DC19" s="1205"/>
      <c r="DD19" s="1205"/>
      <c r="DE19" s="1202"/>
      <c r="DF19" s="1205"/>
      <c r="DG19" s="1205"/>
      <c r="DH19" s="1205"/>
      <c r="DI19" s="1205"/>
      <c r="DJ19" s="1202"/>
      <c r="DK19" s="1205"/>
      <c r="DL19" s="1205"/>
      <c r="DM19" s="1205"/>
      <c r="DN19" s="1205"/>
      <c r="DO19" s="1202"/>
      <c r="DP19" s="1205"/>
      <c r="DQ19" s="1205"/>
      <c r="DR19" s="1205"/>
      <c r="DS19" s="1205"/>
      <c r="DT19" s="1202"/>
      <c r="DU19" s="1205"/>
      <c r="DV19" s="1205"/>
      <c r="DW19" s="1205"/>
      <c r="DX19" s="1205"/>
      <c r="DY19" s="1201" t="s">
        <v>1104</v>
      </c>
      <c r="DZ19" s="1064" t="str">
        <f>IFERROR(_xlfn.IFS(INDEX('[40]Bảng tra CĐ'!$E$5:$E$77,MATCH($DY19,'[40]Bảng tra CĐ'!$A$5:$A$77,0))="$C",$C19,INDEX('[40]Bảng tra CĐ'!$E$5:$E$77,MATCH($DY19,'[40]Bảng tra CĐ'!$A$5:$A$77,0))="$C*$H",$C19*$H19,INDEX('[40]Bảng tra CĐ'!$E$5:$E$77,MATCH($DY19,'[40]Bảng tra CĐ'!$A$5:$A$77,0))="$C*$J",$C19*$J19,INDEX('[40]Bảng tra CĐ'!$E$5:$E$77,MATCH($DY19,'[40]Bảng tra CĐ'!$A$5:$A$77,0))="$C*2*($H+$I)",$C19*2*($H19+$I19),INDEX('[40]Bảng tra CĐ'!$E$5:$E$77,MATCH($DY19,'[40]Bảng tra CĐ'!$A$5:$A$77,0))="$L*3600",$L19*3600,INDEX('[40]Bảng tra CĐ'!$E$5:$E$77,MATCH($DY19,'[40]Bảng tra CĐ'!$A$5:$A$77,0))="$K*3600",$K19*3600),"")</f>
        <v/>
      </c>
      <c r="EA19" s="1062">
        <f>IF(IFERROR(VLOOKUP($DY19,'[40]Bảng tra CĐ'!$A$5:$C$77,3,0),"")="m3/h",1,_xlfn.IFS($G19&lt;18,1,$G19&lt;28,1.4,$G19&lt;40,1.6,$G19&lt;50,1.8,$G19&gt;=50,2))</f>
        <v>1.8</v>
      </c>
      <c r="EB19" s="1063">
        <f>IFERROR(IF(VLOOKUP($DY19,'[40]Bảng tra CĐ'!$A$5:$B$77,2,0)=0,"",VLOOKUP($DY19,'[40]Bảng tra CĐ'!$A$5:$B$77,2,0)),"")</f>
        <v>0.1</v>
      </c>
      <c r="EC19" s="1064" t="str">
        <f>IFERROR(IF($DZ19="","",ROUNDUP(MAX($DZ19*$EA19/$EB19,1),0)),"")</f>
        <v/>
      </c>
      <c r="ED19" s="1201" t="s">
        <v>1169</v>
      </c>
      <c r="EE19" s="1064">
        <f>IFERROR(_xlfn.IFS(INDEX('[40]Bảng tra CĐ'!$E$5:$E$77,MATCH($ED19,'[40]Bảng tra CĐ'!$A$5:$A$77,0))="$C",$C19,INDEX('[40]Bảng tra CĐ'!$E$5:$E$77,MATCH($ED19,'[40]Bảng tra CĐ'!$A$5:$A$77,0))="$C*$H",$C19*$H19,INDEX('[40]Bảng tra CĐ'!$E$5:$E$77,MATCH($ED19,'[40]Bảng tra CĐ'!$A$5:$A$77,0))="$C*$J",$C19*$J19,INDEX('[40]Bảng tra CĐ'!$E$5:$E$77,MATCH($ED19,'[40]Bảng tra CĐ'!$A$5:$A$77,0))="$C*2*($H+$I)",$C19*2*($H19+$I19),INDEX('[40]Bảng tra CĐ'!$E$5:$E$77,MATCH($ED19,'[40]Bảng tra CĐ'!$A$5:$A$77,0))="$L*3600",$L19*3600,INDEX('[40]Bảng tra CĐ'!$E$5:$E$77,MATCH($ED19,'[40]Bảng tra CĐ'!$A$5:$A$77,0))="$K*3600",$K19*3600),"")</f>
        <v>100.908</v>
      </c>
      <c r="EF19" s="1062">
        <f>IF(IFERROR(VLOOKUP($ED19,'[40]Bảng tra CĐ'!$A$5:$C$77,3,0),"")="m3/h",1,_xlfn.IFS($G19&lt;18,1,$G19&lt;28,1.4,$G19&lt;40,1.6,$G19&lt;50,1.8,$G19&gt;=50,2))</f>
        <v>1</v>
      </c>
      <c r="EG19" s="1063">
        <f>IFERROR(IF(VLOOKUP($ED19,'[40]Bảng tra CĐ'!$A$5:$B$77,2,0)=0,"",VLOOKUP($ED19,'[40]Bảng tra CĐ'!$A$5:$B$77,2,0)),"")</f>
        <v>0.03</v>
      </c>
      <c r="EH19" s="1064">
        <f>IFERROR(IF($EE19="","",ROUNDUP(MAX($EE19*$EF19/$EG19,1),0)),"")</f>
        <v>3364</v>
      </c>
      <c r="EI19" s="1201" t="s">
        <v>1267</v>
      </c>
      <c r="EJ19" s="1064" t="str">
        <f>IFERROR(_xlfn.IFS(INDEX('[40]Bảng tra CĐ'!$E$5:$E$77,MATCH($EI19,'[40]Bảng tra CĐ'!$A$5:$A$77,0))="$C",$C19,INDEX('[40]Bảng tra CĐ'!$E$5:$E$77,MATCH($EI19,'[40]Bảng tra CĐ'!$A$5:$A$77,0))="$C*$H",$C19*$H19,INDEX('[40]Bảng tra CĐ'!$E$5:$E$77,MATCH($EI19,'[40]Bảng tra CĐ'!$A$5:$A$77,0))="$C*$J",$C19*$J19,INDEX('[40]Bảng tra CĐ'!$E$5:$E$77,MATCH($EI19,'[40]Bảng tra CĐ'!$A$5:$A$77,0))="$C*2*($H+$I)",$C19*2*($H19+$I19),INDEX('[40]Bảng tra CĐ'!$E$5:$E$77,MATCH($EI19,'[40]Bảng tra CĐ'!$A$5:$A$77,0))="$L*3600",$L19*3600,INDEX('[40]Bảng tra CĐ'!$E$5:$E$77,MATCH($EI19,'[40]Bảng tra CĐ'!$A$5:$A$77,0))="$K*3600",$K19*3600),"")</f>
        <v/>
      </c>
      <c r="EK19" s="1062">
        <f>IF(IFERROR(VLOOKUP($EI19,'[40]Bảng tra CĐ'!$A$5:$C$77,3,0),"")="m3/h",1,_xlfn.IFS($G19&lt;18,1,$G19&lt;28,1.4,$G19&lt;40,1.6,$G19&lt;50,1.8,$G19&gt;=50,2))</f>
        <v>1.8</v>
      </c>
      <c r="EL19" s="1063">
        <f>IFERROR(IF(VLOOKUP($EI19,'[40]Bảng tra CĐ'!$A$5:$B$77,2,0)=0,"",VLOOKUP($EI19,'[40]Bảng tra CĐ'!$A$5:$B$77,2,0)),"")</f>
        <v>40</v>
      </c>
      <c r="EM19" s="1064" t="str">
        <f>IFERROR(IF($EJ19="","",ROUNDUP(MAX($EJ19*$EK19/$EL19,1),0)),"")</f>
        <v/>
      </c>
      <c r="EN19" s="1201" t="s">
        <v>1105</v>
      </c>
      <c r="EO19" s="1064">
        <f>IFERROR(_xlfn.IFS(INDEX('[40]Bảng tra CĐ'!$E$5:$E$77,MATCH($EN19,'[40]Bảng tra CĐ'!$A$5:$A$77,0))="$C",$C19,INDEX('[40]Bảng tra CĐ'!$E$5:$E$77,MATCH($EN19,'[40]Bảng tra CĐ'!$A$5:$A$77,0))="$C*$H",$C19*$H19,INDEX('[40]Bảng tra CĐ'!$E$5:$E$77,MATCH($EN19,'[40]Bảng tra CĐ'!$A$5:$A$77,0))="$C*$J",$C19*$J19,INDEX('[40]Bảng tra CĐ'!$E$5:$E$77,MATCH($EN19,'[40]Bảng tra CĐ'!$A$5:$A$77,0))="$C*2*($H+$I)",$C19*2*($H19+$I19),INDEX('[40]Bảng tra CĐ'!$E$5:$E$77,MATCH($EN19,'[40]Bảng tra CĐ'!$A$5:$A$77,0))="$L*3600",$L19*3600,INDEX('[40]Bảng tra CĐ'!$E$5:$E$77,MATCH($EN19,'[40]Bảng tra CĐ'!$A$5:$A$77,0))="$K*3600",$K19*3600),"")</f>
        <v>15665.039999999999</v>
      </c>
      <c r="EP19" s="1062">
        <f>IF(IFERROR(VLOOKUP($EN19,'[40]Bảng tra CĐ'!$A$5:$C$77,3,0),"")="m3/h",1,_xlfn.IFS($G19&lt;18,1,$G19&lt;28,1.4,$G19&lt;40,1.6,$G19&lt;50,1.8,$G19&gt;=50,2))</f>
        <v>1.8</v>
      </c>
      <c r="EQ19" s="1063">
        <f>IFERROR(IF(VLOOKUP($EN19,'[40]Bảng tra CĐ'!$A$5:$B$77,2,0)=0,"",VLOOKUP($EN19,'[40]Bảng tra CĐ'!$A$5:$B$77,2,0)),"")</f>
        <v>8</v>
      </c>
      <c r="ER19" s="1064">
        <f>IFERROR(IF($EO19="","",ROUNDUP(MAX($EO19*$EP19/$EQ19,1),0)),"")</f>
        <v>3525</v>
      </c>
      <c r="ES19" s="1200" t="s">
        <v>1106</v>
      </c>
      <c r="ET19" s="1064">
        <f>IFERROR(_xlfn.IFS(INDEX('[40]Bảng tra CĐ'!$E$5:$E$77,MATCH($ES19,'[40]Bảng tra CĐ'!$A$5:$A$77,0))="$C",$C19,INDEX('[40]Bảng tra CĐ'!$E$5:$E$77,MATCH($ES19,'[40]Bảng tra CĐ'!$A$5:$A$77,0))="$C*$H",$C19*$H19,INDEX('[40]Bảng tra CĐ'!$E$5:$E$77,MATCH($ES19,'[40]Bảng tra CĐ'!$A$5:$A$77,0))="$C*$J",$C19*$J19,INDEX('[40]Bảng tra CĐ'!$E$5:$E$77,MATCH($ES19,'[40]Bảng tra CĐ'!$A$5:$A$77,0))="$C*2*($H+$I)",$C19*2*($H19+$I19),INDEX('[40]Bảng tra CĐ'!$E$5:$E$77,MATCH($ES19,'[40]Bảng tra CĐ'!$A$5:$A$77,0))="$L*3600",$L19*3600,INDEX('[40]Bảng tra CĐ'!$E$5:$E$77,MATCH($ES19,'[40]Bảng tra CĐ'!$A$5:$A$77,0))="$K*3600",$K19*3600),"")</f>
        <v>15665.039999999999</v>
      </c>
      <c r="EU19" s="1062">
        <f>IF(IFERROR(VLOOKUP($ES19,'[40]Bảng tra CĐ'!$A$5:$C$77,3,0),"")="m3/h",1,_xlfn.IFS($G19&lt;18,1,$G19&lt;28,1.4,$G19&lt;40,1.6,$G19&lt;50,1.8,$G19&gt;=50,2))</f>
        <v>1.8</v>
      </c>
      <c r="EV19" s="1063">
        <f>IFERROR(IF(VLOOKUP($ES19,'[40]Bảng tra CĐ'!$A$5:$B$77,2,0)=0,"",VLOOKUP($ES19,'[40]Bảng tra CĐ'!$A$5:$B$77,2,0)),"")</f>
        <v>4</v>
      </c>
      <c r="EW19" s="1064">
        <f>IFERROR(IF($ET19="","",ROUNDUP(MAX($ET19*$EU19/$EV19,1),0)),"")</f>
        <v>7050</v>
      </c>
    </row>
    <row r="20" spans="1:158" s="5" customFormat="1" ht="39.75" customHeight="1" outlineLevel="1">
      <c r="A20" s="17">
        <v>2</v>
      </c>
      <c r="B20" s="453" t="s">
        <v>1275</v>
      </c>
      <c r="C20" s="355">
        <v>2</v>
      </c>
      <c r="D20" s="43">
        <f>IF(G20&lt;=30,G20+4,IF(G20&lt;=50,G20+5,IF(G20&lt;=70,G20+6,IF(G20&lt;=80,G20+8))))</f>
        <v>45</v>
      </c>
      <c r="E20" s="43">
        <f t="shared" ref="E20:E26" si="0">H20+4</f>
        <v>44</v>
      </c>
      <c r="F20" s="65">
        <f t="shared" ref="F20:F26" si="1">I20+20+J20</f>
        <v>1720</v>
      </c>
      <c r="G20" s="454">
        <v>40</v>
      </c>
      <c r="H20" s="454">
        <v>40</v>
      </c>
      <c r="I20" s="454">
        <v>1700</v>
      </c>
      <c r="J20" s="454"/>
      <c r="K20" s="100">
        <f>ROUND(G20*H20*(I20+J20)*C20/10^9,5)</f>
        <v>5.4400000000000004E-3</v>
      </c>
      <c r="L20" s="92">
        <f>ROUND(2*($G20+$H20)*($I20+$J20)*$C20/ 10^6,4)</f>
        <v>0.54400000000000004</v>
      </c>
      <c r="M20" s="1098" t="s">
        <v>1276</v>
      </c>
      <c r="N20" s="1125" t="s">
        <v>1277</v>
      </c>
      <c r="O20" s="579"/>
      <c r="P20" s="245"/>
      <c r="Q20" s="257"/>
      <c r="R20" s="257"/>
      <c r="S20" s="257"/>
      <c r="T20" s="129">
        <f t="shared" ref="T20:T51" si="2">C20*$R$15</f>
        <v>800</v>
      </c>
      <c r="U20" s="128">
        <f t="shared" ref="U20:U26" si="3">ROUND(G20*H20*(I20+J20)*T20/10^9,5)</f>
        <v>2.1760000000000002</v>
      </c>
      <c r="V20" s="96">
        <v>3</v>
      </c>
      <c r="W20" s="97">
        <f t="shared" ref="W20:W26" si="4">U20*V20</f>
        <v>6.5280000000000005</v>
      </c>
      <c r="X20" s="1126"/>
      <c r="Y20" s="1126"/>
      <c r="Z20" s="1126"/>
      <c r="AA20" s="1126"/>
      <c r="AB20" s="1075">
        <v>1.1000000000000001</v>
      </c>
      <c r="AC20" s="1204" t="s">
        <v>1251</v>
      </c>
      <c r="AD20" s="1064">
        <f>IFERROR(_xlfn.IFS(INDEX('[40]Bảng tra CĐ'!$E$5:$E$77,MATCH($AC20,'[40]Bảng tra CĐ'!$A$5:$A$77,0))="$C",$C20,INDEX('[40]Bảng tra CĐ'!$E$5:$E$77,MATCH($AC20,'[40]Bảng tra CĐ'!$A$5:$A$77,0))="$C*$H",$C20*$H20,INDEX('[40]Bảng tra CĐ'!$E$5:$E$77,MATCH($AC20,'[40]Bảng tra CĐ'!$A$5:$A$77,0))="$C*$J",$C20*$J20,INDEX('[40]Bảng tra CĐ'!$E$5:$E$77,MATCH($AC20,'[40]Bảng tra CĐ'!$A$5:$A$77,0))="$C*2*($H+$I)",$C20*2*($H20+$I20),INDEX('[40]Bảng tra CĐ'!$E$5:$E$77,MATCH($AC20,'[40]Bảng tra CĐ'!$A$5:$A$77,0))="$L*3600",$L20*3600,INDEX('[40]Bảng tra CĐ'!$E$5:$E$77,MATCH($AC20,'[40]Bảng tra CĐ'!$A$5:$A$77,0))="$K*3600",$K20*3600),"")</f>
        <v>6960</v>
      </c>
      <c r="AE20" s="1062">
        <f>IF(IFERROR(VLOOKUP($AC20,'[40]Bảng tra CĐ'!$A$5:$C$77,3,0),"")="m3/h",1,_xlfn.IFS($G20&lt;18,1,$G20&lt;28,1.4,$G20&lt;40,1.6,$G20&lt;50,1.8,$G20&gt;=50,2))</f>
        <v>1.8</v>
      </c>
      <c r="AF20" s="1063">
        <f>IFERROR(IF(VLOOKUP($AC20,'[40]Bảng tra CĐ'!$A$5:$B$77,2,0)=0,"",VLOOKUP($AC20,'[40]Bảng tra CĐ'!$A$5:$B$77,2,0)),"")</f>
        <v>100</v>
      </c>
      <c r="AG20" s="1064">
        <f>IFERROR(IF($AD20="","",ROUNDUP(MAX($AD20*$AE20/$AF20,1),0)),"")</f>
        <v>126</v>
      </c>
      <c r="AH20" s="1204" t="s">
        <v>1121</v>
      </c>
      <c r="AI20" s="1064">
        <f>IFERROR(_xlfn.IFS(INDEX('[40]Bảng tra CĐ'!$E$5:$E$77,MATCH($AH20,'[40]Bảng tra CĐ'!$A$5:$A$77,0))="$C",$C20,INDEX('[40]Bảng tra CĐ'!$E$5:$E$77,MATCH($AH20,'[40]Bảng tra CĐ'!$A$5:$A$77,0))="$C*$H",$C20*$H20,INDEX('[40]Bảng tra CĐ'!$E$5:$E$77,MATCH($AH20,'[40]Bảng tra CĐ'!$A$5:$A$77,0))="$C*$J",$C20*$J20,INDEX('[40]Bảng tra CĐ'!$E$5:$E$77,MATCH($AH20,'[40]Bảng tra CĐ'!$A$5:$A$77,0))="$C*2*($H+$I)",$C20*2*($H20+$I20),INDEX('[40]Bảng tra CĐ'!$E$5:$E$77,MATCH($AH20,'[40]Bảng tra CĐ'!$A$5:$A$77,0))="$L*3600",$L20*3600,INDEX('[40]Bảng tra CĐ'!$E$5:$E$77,MATCH($AH20,'[40]Bảng tra CĐ'!$A$5:$A$77,0))="$K*3600",$K20*3600),"")</f>
        <v>1958.4</v>
      </c>
      <c r="AJ20" s="1062">
        <f>IF(IFERROR(VLOOKUP($AH20,'[40]Bảng tra CĐ'!$A$5:$C$77,3,0),"")="m3/h",1,_xlfn.IFS($G20&lt;18,1,$G20&lt;28,1.4,$G20&lt;40,1.6,$G20&lt;50,1.8,$G20&gt;=50,2))</f>
        <v>1.8</v>
      </c>
      <c r="AK20" s="1063">
        <f>IFERROR(IF(VLOOKUP($AH20,'[40]Bảng tra CĐ'!$A$5:$B$77,2,0)=0,"",VLOOKUP($AH20,'[40]Bảng tra CĐ'!$A$5:$B$77,2,0)),"")</f>
        <v>47</v>
      </c>
      <c r="AL20" s="1064">
        <f>IFERROR(IF($AI20="","",ROUNDUP(MAX($AI20*$AJ20/$AK20,1),0)),"")</f>
        <v>76</v>
      </c>
      <c r="AM20" s="1204" t="s">
        <v>1174</v>
      </c>
      <c r="AN20" s="1064">
        <f>IFERROR(_xlfn.IFS(INDEX('[40]Bảng tra CĐ'!$E$5:$E$77,MATCH($AM20,'[40]Bảng tra CĐ'!$A$5:$A$77,0))="$C",$C20,INDEX('[40]Bảng tra CĐ'!$E$5:$E$77,MATCH($AM20,'[40]Bảng tra CĐ'!$A$5:$A$77,0))="$C*$H",$C20*$H20,INDEX('[40]Bảng tra CĐ'!$E$5:$E$77,MATCH($AM20,'[40]Bảng tra CĐ'!$A$5:$A$77,0))="$C*$J",$C20*$J20,INDEX('[40]Bảng tra CĐ'!$E$5:$E$77,MATCH($AM20,'[40]Bảng tra CĐ'!$A$5:$A$77,0))="$C*2*($H+$I)",$C20*2*($H20+$I20),INDEX('[40]Bảng tra CĐ'!$E$5:$E$77,MATCH($AM20,'[40]Bảng tra CĐ'!$A$5:$A$77,0))="$L*3600",$L20*3600,INDEX('[40]Bảng tra CĐ'!$E$5:$E$77,MATCH($AM20,'[40]Bảng tra CĐ'!$A$5:$A$77,0))="$K*3600",$K20*3600),"")</f>
        <v>19.584000000000003</v>
      </c>
      <c r="AO20" s="1062">
        <f>IF(IFERROR(VLOOKUP($AM20,'[40]Bảng tra CĐ'!$A$5:$C$77,3,0),"")="m3/h",1,_xlfn.IFS($G20&lt;18,1,$G20&lt;28,1.4,$G20&lt;40,1.6,$G20&lt;50,1.8,$G20&gt;=50,2))</f>
        <v>1</v>
      </c>
      <c r="AP20" s="1063">
        <f>IFERROR(IF(VLOOKUP($AM20,'[40]Bảng tra CĐ'!$A$5:$B$77,2,0)=0,"",VLOOKUP($AM20,'[40]Bảng tra CĐ'!$A$5:$B$77,2,0)),"")</f>
        <v>0.03</v>
      </c>
      <c r="AQ20" s="1064">
        <f>IFERROR(IF($AN20="","",ROUNDUP(MAX($AN20*$AO20/$AP20,1),0)),"")</f>
        <v>653</v>
      </c>
      <c r="AR20" s="1204" t="s">
        <v>1099</v>
      </c>
      <c r="AS20" s="1064">
        <f>IFERROR(_xlfn.IFS(INDEX('[40]Bảng tra CĐ'!$E$5:$E$77,MATCH($AR20,'[40]Bảng tra CĐ'!$A$5:$A$77,0))="$C",$C20,INDEX('[40]Bảng tra CĐ'!$E$5:$E$77,MATCH($AR20,'[40]Bảng tra CĐ'!$A$5:$A$77,0))="$C*$H",$C20*$H20,INDEX('[40]Bảng tra CĐ'!$E$5:$E$77,MATCH($AR20,'[40]Bảng tra CĐ'!$A$5:$A$77,0))="$C*$J",$C20*$J20,INDEX('[40]Bảng tra CĐ'!$E$5:$E$77,MATCH($AR20,'[40]Bảng tra CĐ'!$A$5:$A$77,0))="$C*2*($H+$I)",$C20*2*($H20+$I20),INDEX('[40]Bảng tra CĐ'!$E$5:$E$77,MATCH($AR20,'[40]Bảng tra CĐ'!$A$5:$A$77,0))="$L*3600",$L20*3600,INDEX('[40]Bảng tra CĐ'!$E$5:$E$77,MATCH($AR20,'[40]Bảng tra CĐ'!$A$5:$A$77,0))="$K*3600",$K20*3600),"")</f>
        <v>1958.4</v>
      </c>
      <c r="AT20" s="1062">
        <f>IF(IFERROR(VLOOKUP($AR20,'[40]Bảng tra CĐ'!$A$5:$C$77,3,0),"")="m3/h",1,_xlfn.IFS($G20&lt;18,1,$G20&lt;28,1.4,$G20&lt;40,1.6,$G20&lt;50,1.8,$G20&gt;=50,2))</f>
        <v>1.8</v>
      </c>
      <c r="AU20" s="1063">
        <f>IFERROR(IF(VLOOKUP($AR20,'[40]Bảng tra CĐ'!$A$5:$B$77,2,0)=0,"",VLOOKUP($AR20,'[40]Bảng tra CĐ'!$A$5:$B$77,2,0)),"")</f>
        <v>30</v>
      </c>
      <c r="AV20" s="1064">
        <f>IFERROR(IF($AS20="","",ROUNDUP(MAX($AS20*$AT20/$AU20,1),0)),"")</f>
        <v>118</v>
      </c>
      <c r="AW20" s="1202" t="s">
        <v>1140</v>
      </c>
      <c r="AX20" s="1064">
        <f>IFERROR(_xlfn.IFS(INDEX('[40]Bảng tra CĐ'!$E$5:$E$77,MATCH($AW20,'[40]Bảng tra CĐ'!$A$5:$A$77,0))="$C",$C20,INDEX('[40]Bảng tra CĐ'!$E$5:$E$77,MATCH($AW20,'[40]Bảng tra CĐ'!$A$5:$A$77,0))="$C*$H",$C20*$H20,INDEX('[40]Bảng tra CĐ'!$E$5:$E$77,MATCH($AW20,'[40]Bảng tra CĐ'!$A$5:$A$77,0))="$C*$J",$C20*$J20,INDEX('[40]Bảng tra CĐ'!$E$5:$E$77,MATCH($AW20,'[40]Bảng tra CĐ'!$A$5:$A$77,0))="$C*2*($H+$I)",$C20*2*($H20+$I20),INDEX('[40]Bảng tra CĐ'!$E$5:$E$77,MATCH($AW20,'[40]Bảng tra CĐ'!$A$5:$A$77,0))="$L*3600",$L20*3600,INDEX('[40]Bảng tra CĐ'!$E$5:$E$77,MATCH($AW20,'[40]Bảng tra CĐ'!$A$5:$A$77,0))="$K*3600",$K20*3600),"")</f>
        <v>80</v>
      </c>
      <c r="AY20" s="1062">
        <f>IF(IFERROR(VLOOKUP($AW20,'[40]Bảng tra CĐ'!$A$5:$C$77,3,0),"")="m3/h",1,_xlfn.IFS($G20&lt;18,1,$G20&lt;28,1.4,$G20&lt;40,1.6,$G20&lt;50,1.8,$G20&gt;=50,2))</f>
        <v>1.8</v>
      </c>
      <c r="AZ20" s="1063">
        <f>IFERROR(IF(VLOOKUP($AW20,'[40]Bảng tra CĐ'!$A$5:$B$77,2,0)=0,"",VLOOKUP($AW20,'[40]Bảng tra CĐ'!$A$5:$B$77,2,0)),"")</f>
        <v>29.285714285714288</v>
      </c>
      <c r="BA20" s="1064">
        <f>IFERROR(IF($AX20="","",ROUNDUP(MAX($AX20*$AY20/$AZ20,1),0)),"")</f>
        <v>5</v>
      </c>
      <c r="BB20" s="1202" t="s">
        <v>1125</v>
      </c>
      <c r="BC20" s="1064" t="str">
        <f>IFERROR(_xlfn.IFS(INDEX('[40]Bảng tra CĐ'!$E$5:$E$77,MATCH($BB20,'[40]Bảng tra CĐ'!$A$5:$A$77,0))="$C",$C20,INDEX('[40]Bảng tra CĐ'!$E$5:$E$77,MATCH($BB20,'[40]Bảng tra CĐ'!$A$5:$A$77,0))="$C*$H",$C20*$H20,INDEX('[40]Bảng tra CĐ'!$E$5:$E$77,MATCH($BB20,'[40]Bảng tra CĐ'!$A$5:$A$77,0))="$C*$J",$C20*$J20,INDEX('[40]Bảng tra CĐ'!$E$5:$E$77,MATCH($BB20,'[40]Bảng tra CĐ'!$A$5:$A$77,0))="$C*2*($H+$I)",$C20*2*($H20+$I20),INDEX('[40]Bảng tra CĐ'!$E$5:$E$77,MATCH($BB20,'[40]Bảng tra CĐ'!$A$5:$A$77,0))="$L*3600",$L20*3600,INDEX('[40]Bảng tra CĐ'!$E$5:$E$77,MATCH($BB20,'[40]Bảng tra CĐ'!$A$5:$A$77,0))="$K*3600",$K20*3600),"")</f>
        <v/>
      </c>
      <c r="BD20" s="1062">
        <f>IF(IFERROR(VLOOKUP($BB20,'[40]Bảng tra CĐ'!$A$5:$C$77,3,0),"")="m3/h",1,_xlfn.IFS($G20&lt;18,1,$G20&lt;28,1.4,$G20&lt;40,1.6,$G20&lt;50,1.8,$G20&gt;=50,2))</f>
        <v>1.8</v>
      </c>
      <c r="BE20" s="1063">
        <f>IFERROR(IF(VLOOKUP($BB20,'[40]Bảng tra CĐ'!$A$5:$B$77,2,0)=0,"",VLOOKUP($BB20,'[40]Bảng tra CĐ'!$A$5:$B$77,2,0)),"")</f>
        <v>0.1</v>
      </c>
      <c r="BF20" s="1064" t="str">
        <f>IFERROR(IF($BC20="","",ROUNDUP(MAX($BC20*$BD20/$BE20,1),0)),"")</f>
        <v/>
      </c>
      <c r="BG20" s="1202"/>
      <c r="BH20" s="1206"/>
      <c r="BI20" s="1206"/>
      <c r="BJ20" s="1206"/>
      <c r="BK20" s="1206"/>
      <c r="BL20" s="1202"/>
      <c r="BM20" s="1206"/>
      <c r="BN20" s="1206"/>
      <c r="BO20" s="1206"/>
      <c r="BP20" s="1206"/>
      <c r="BQ20" s="1202"/>
      <c r="BR20" s="1206"/>
      <c r="BS20" s="1206"/>
      <c r="BT20" s="1206"/>
      <c r="BU20" s="1206"/>
      <c r="BV20" s="1204" t="s">
        <v>1139</v>
      </c>
      <c r="BW20" s="1064">
        <f>IFERROR(_xlfn.IFS(INDEX('[40]Bảng tra CĐ'!$E$5:$E$77,MATCH($BV20,'[40]Bảng tra CĐ'!$A$5:$A$77,0))="$C",$C20,INDEX('[40]Bảng tra CĐ'!$E$5:$E$77,MATCH($BV20,'[40]Bảng tra CĐ'!$A$5:$A$77,0))="$C*$H",$C20*$H20,INDEX('[40]Bảng tra CĐ'!$E$5:$E$77,MATCH($BV20,'[40]Bảng tra CĐ'!$A$5:$A$77,0))="$C*$J",$C20*$J20,INDEX('[40]Bảng tra CĐ'!$E$5:$E$77,MATCH($BV20,'[40]Bảng tra CĐ'!$A$5:$A$77,0))="$C*2*($H+$I)",$C20*2*($H20+$I20),INDEX('[40]Bảng tra CĐ'!$E$5:$E$77,MATCH($BV20,'[40]Bảng tra CĐ'!$A$5:$A$77,0))="$L*3600",$L20*3600,INDEX('[40]Bảng tra CĐ'!$E$5:$E$77,MATCH($BV20,'[40]Bảng tra CĐ'!$A$5:$A$77,0))="$K*3600",$K20*3600),"")</f>
        <v>1958.4</v>
      </c>
      <c r="BX20" s="1062">
        <f>IF(IFERROR(VLOOKUP($BV20,'[40]Bảng tra CĐ'!$A$5:$C$77,3,0),"")="m3/h",1,_xlfn.IFS($G20&lt;18,1,$G20&lt;28,1.4,$G20&lt;40,1.6,$G20&lt;50,1.8,$G20&gt;=50,2))</f>
        <v>1.8</v>
      </c>
      <c r="BY20" s="1063">
        <f>IFERROR(IF(VLOOKUP($BV20,'[40]Bảng tra CĐ'!$A$5:$B$77,2,0)=0,"",VLOOKUP($BV20,'[40]Bảng tra CĐ'!$A$5:$B$77,2,0)),"")</f>
        <v>23</v>
      </c>
      <c r="BZ20" s="1064">
        <f>IFERROR(IF($BW20="","",ROUNDUP(MAX($BW20*$BX20/$BY20,1),0)),"")</f>
        <v>154</v>
      </c>
      <c r="CA20" s="1202" t="s">
        <v>1179</v>
      </c>
      <c r="CB20" s="1064">
        <f>IFERROR(_xlfn.IFS(INDEX('[40]Bảng tra CĐ'!$E$5:$E$77,MATCH($CA20,'[40]Bảng tra CĐ'!$A$5:$A$77,0))="$C",$C20,INDEX('[40]Bảng tra CĐ'!$E$5:$E$77,MATCH($CA20,'[40]Bảng tra CĐ'!$A$5:$A$77,0))="$C*$H",$C20*$H20,INDEX('[40]Bảng tra CĐ'!$E$5:$E$77,MATCH($CA20,'[40]Bảng tra CĐ'!$A$5:$A$77,0))="$C*$J",$C20*$J20,INDEX('[40]Bảng tra CĐ'!$E$5:$E$77,MATCH($CA20,'[40]Bảng tra CĐ'!$A$5:$A$77,0))="$C*2*($H+$I)",$C20*2*($H20+$I20),INDEX('[40]Bảng tra CĐ'!$E$5:$E$77,MATCH($CA20,'[40]Bảng tra CĐ'!$A$5:$A$77,0))="$L*3600",$L20*3600,INDEX('[40]Bảng tra CĐ'!$E$5:$E$77,MATCH($CA20,'[40]Bảng tra CĐ'!$A$5:$A$77,0))="$K*3600",$K20*3600),"")</f>
        <v>1958.4</v>
      </c>
      <c r="CC20" s="1062">
        <f>IF(IFERROR(VLOOKUP($CA20,'[40]Bảng tra CĐ'!$A$5:$C$77,3,0),"")="m3/h",1,_xlfn.IFS($G20&lt;18,1,$G20&lt;28,1.4,$G20&lt;40,1.6,$G20&lt;50,1.8,$G20&gt;=50,2))</f>
        <v>1.8</v>
      </c>
      <c r="CD20" s="1063">
        <f>IFERROR(IF(VLOOKUP($CA20,'[40]Bảng tra CĐ'!$A$5:$B$77,2,0)=0,"",VLOOKUP($CA20,'[40]Bảng tra CĐ'!$A$5:$B$77,2,0)),"")</f>
        <v>10</v>
      </c>
      <c r="CE20" s="1064">
        <f>IFERROR(IF($CB20="","",ROUNDUP(MAX($CB20*$CC20/$CD20,1),0)),"")</f>
        <v>353</v>
      </c>
      <c r="CF20" s="1202" t="s">
        <v>1128</v>
      </c>
      <c r="CG20" s="1206" t="str">
        <f>IFERROR(_xlfn.IFS(INDEX('[40]Bảng tra CĐ'!$E$5:$E$77,MATCH($CF20,'[40]Bảng tra CĐ'!$A$5:$A$77,0))="$C",$C20,INDEX('[40]Bảng tra CĐ'!$E$5:$E$77,MATCH($CF20,'[40]Bảng tra CĐ'!$A$5:$A$77,0))="$C*$H",$C20*$H20,INDEX('[40]Bảng tra CĐ'!$E$5:$E$77,MATCH($CF20,'[40]Bảng tra CĐ'!$A$5:$A$77,0))="$C*$J",$C20*$J20,INDEX('[40]Bảng tra CĐ'!$E$5:$E$77,MATCH($CF20,'[40]Bảng tra CĐ'!$A$5:$A$77,0))="$C*2*($H+$I)",$C20*2*($H20+$I20),INDEX('[40]Bảng tra CĐ'!$E$5:$E$77,MATCH($CF20,'[40]Bảng tra CĐ'!$A$5:$A$77,0))="$L*3600",$L20*3600,INDEX('[40]Bảng tra CĐ'!$E$5:$E$77,MATCH($CF20,'[40]Bảng tra CĐ'!$A$5:$A$77,0))="$K*3600",$K20*3600),"")</f>
        <v/>
      </c>
      <c r="CH20" s="1062">
        <f>IF(IFERROR(VLOOKUP($CF20,'[40]Bảng tra CĐ'!$A$5:$C$77,3,0),"")="m3/h",1,_xlfn.IFS($G20&lt;18,1,$G20&lt;28,1.4,$G20&lt;40,1.6,$G20&lt;50,1.8,$G20&gt;=50,2))</f>
        <v>1.8</v>
      </c>
      <c r="CI20" s="1063">
        <f>IFERROR(IF(VLOOKUP($CF20,'[40]Bảng tra CĐ'!$A$5:$B$77,2,0)=0,"",VLOOKUP($CF20,'[40]Bảng tra CĐ'!$A$5:$B$77,2,0)),"")</f>
        <v>1000</v>
      </c>
      <c r="CJ20" s="1064" t="str">
        <f>IFERROR(IF($CG20="","",ROUNDUP(MAX($CG20*$CH20/$CI20,1),0)),"")</f>
        <v/>
      </c>
      <c r="CK20" s="1202" t="s">
        <v>1144</v>
      </c>
      <c r="CL20" s="1206" t="str">
        <f>IFERROR(_xlfn.IFS(INDEX('[40]Bảng tra CĐ'!$E$5:$E$77,MATCH($CK20,'[40]Bảng tra CĐ'!$A$5:$A$77,0))="$C",$C20,INDEX('[40]Bảng tra CĐ'!$E$5:$E$77,MATCH($CK20,'[40]Bảng tra CĐ'!$A$5:$A$77,0))="$C*$H",$C20*$H20,INDEX('[40]Bảng tra CĐ'!$E$5:$E$77,MATCH($CK20,'[40]Bảng tra CĐ'!$A$5:$A$77,0))="$C*$J",$C20*$J20,INDEX('[40]Bảng tra CĐ'!$E$5:$E$77,MATCH($CK20,'[40]Bảng tra CĐ'!$A$5:$A$77,0))="$C*2*($H+$I)",$C20*2*($H20+$I20),INDEX('[40]Bảng tra CĐ'!$E$5:$E$77,MATCH($CK20,'[40]Bảng tra CĐ'!$A$5:$A$77,0))="$L*3600",$L20*3600,INDEX('[40]Bảng tra CĐ'!$E$5:$E$77,MATCH($CK20,'[40]Bảng tra CĐ'!$A$5:$A$77,0))="$K*3600",$K20*3600),"")</f>
        <v/>
      </c>
      <c r="CM20" s="1062">
        <f>IF(IFERROR(VLOOKUP($CK20,'[40]Bảng tra CĐ'!$A$5:$C$77,3,0),"")="m3/h",1,_xlfn.IFS($G20&lt;18,1,$G20&lt;28,1.4,$G20&lt;40,1.6,$G20&lt;50,1.8,$G20&gt;=50,2))</f>
        <v>1.8</v>
      </c>
      <c r="CN20" s="1063">
        <f>IFERROR(IF(VLOOKUP($CK20,'[40]Bảng tra CĐ'!$A$5:$B$77,2,0)=0,"",VLOOKUP($CK20,'[40]Bảng tra CĐ'!$A$5:$B$77,2,0)),"")</f>
        <v>1000</v>
      </c>
      <c r="CO20" s="1064" t="str">
        <f>IFERROR(IF($CL20="","",ROUNDUP(MAX($CL20*$CM20/$CN20,1),0)),"")</f>
        <v/>
      </c>
      <c r="CP20" s="1202" t="s">
        <v>1195</v>
      </c>
      <c r="CQ20" s="1206" t="str">
        <f>IFERROR(_xlfn.IFS(INDEX('[40]Bảng tra CĐ'!$E$5:$E$77,MATCH($CP20,'[40]Bảng tra CĐ'!$A$5:$A$77,0))="$C",$C20,INDEX('[40]Bảng tra CĐ'!$E$5:$E$77,MATCH($CP20,'[40]Bảng tra CĐ'!$A$5:$A$77,0))="$C*$H",$C20*$H20,INDEX('[40]Bảng tra CĐ'!$E$5:$E$77,MATCH($CP20,'[40]Bảng tra CĐ'!$A$5:$A$77,0))="$C*$J",$C20*$J20,INDEX('[40]Bảng tra CĐ'!$E$5:$E$77,MATCH($CP20,'[40]Bảng tra CĐ'!$A$5:$A$77,0))="$C*2*($H+$I)",$C20*2*($H20+$I20),INDEX('[40]Bảng tra CĐ'!$E$5:$E$77,MATCH($CP20,'[40]Bảng tra CĐ'!$A$5:$A$77,0))="$L*3600",$L20*3600,INDEX('[40]Bảng tra CĐ'!$E$5:$E$77,MATCH($CP20,'[40]Bảng tra CĐ'!$A$5:$A$77,0))="$K*3600",$K20*3600),"")</f>
        <v/>
      </c>
      <c r="CR20" s="1062">
        <f>IF(IFERROR(VLOOKUP($CP20,'[40]Bảng tra CĐ'!$A$5:$C$77,3,0),"")="m3/h",1,_xlfn.IFS($G20&lt;18,1,$G20&lt;28,1.4,$G20&lt;40,1.6,$G20&lt;50,1.8,$G20&gt;=50,2))</f>
        <v>1.8</v>
      </c>
      <c r="CS20" s="1063">
        <f>IFERROR(IF(VLOOKUP($CP20,'[40]Bảng tra CĐ'!$A$5:$B$77,2,0)=0,"",VLOOKUP($CP20,'[40]Bảng tra CĐ'!$A$5:$B$77,2,0)),"")</f>
        <v>100</v>
      </c>
      <c r="CT20" s="1064" t="str">
        <f>IFERROR(IF($CQ20="","",ROUNDUP(MAX($CQ20*$CR20/$CS20,1),0)),"")</f>
        <v/>
      </c>
      <c r="CU20" s="1202" t="s">
        <v>1176</v>
      </c>
      <c r="CV20" s="1206" t="str">
        <f>IFERROR(_xlfn.IFS(INDEX('[40]Bảng tra CĐ'!$E$5:$E$77,MATCH($CU20,'[40]Bảng tra CĐ'!$A$5:$A$77,0))="$C",$C20,INDEX('[40]Bảng tra CĐ'!$E$5:$E$77,MATCH($CU20,'[40]Bảng tra CĐ'!$A$5:$A$77,0))="$C*$H",$C20*$H20,INDEX('[40]Bảng tra CĐ'!$E$5:$E$77,MATCH($CU20,'[40]Bảng tra CĐ'!$A$5:$A$77,0))="$C*$J",$C20*$J20,INDEX('[40]Bảng tra CĐ'!$E$5:$E$77,MATCH($CU20,'[40]Bảng tra CĐ'!$A$5:$A$77,0))="$C*2*($H+$I)",$C20*2*($H20+$I20),INDEX('[40]Bảng tra CĐ'!$E$5:$E$77,MATCH($CU20,'[40]Bảng tra CĐ'!$A$5:$A$77,0))="$L*3600",$L20*3600,INDEX('[40]Bảng tra CĐ'!$E$5:$E$77,MATCH($CU20,'[40]Bảng tra CĐ'!$A$5:$A$77,0))="$K*3600",$K20*3600),"")</f>
        <v/>
      </c>
      <c r="CW20" s="1062">
        <f>IF(IFERROR(VLOOKUP($CU20,'[40]Bảng tra CĐ'!$A$5:$C$77,3,0),"")="m3/h",1,_xlfn.IFS($G20&lt;18,1,$G20&lt;28,1.4,$G20&lt;40,1.6,$G20&lt;50,1.8,$G20&gt;=50,2))</f>
        <v>1.8</v>
      </c>
      <c r="CX20" s="1063">
        <f>IFERROR(IF(VLOOKUP($CU20,'[40]Bảng tra CĐ'!$A$5:$B$77,2,0)=0,"",VLOOKUP($CU20,'[40]Bảng tra CĐ'!$A$5:$B$77,2,0)),"")</f>
        <v>100</v>
      </c>
      <c r="CY20" s="1064" t="str">
        <f>IFERROR(IF($CV20="","",ROUNDUP(MAX($CV20*$CW20/$CX20,1),0)),"")</f>
        <v/>
      </c>
      <c r="CZ20" s="1202" t="s">
        <v>1155</v>
      </c>
      <c r="DA20" s="1206" t="str">
        <f>IFERROR(_xlfn.IFS(INDEX('[40]Bảng tra CĐ'!$E$5:$E$77,MATCH($CZ20,'[40]Bảng tra CĐ'!$A$5:$A$77,0))="$C",$C20,INDEX('[40]Bảng tra CĐ'!$E$5:$E$77,MATCH($CZ20,'[40]Bảng tra CĐ'!$A$5:$A$77,0))="$C*$H",$C20*$H20,INDEX('[40]Bảng tra CĐ'!$E$5:$E$77,MATCH($CZ20,'[40]Bảng tra CĐ'!$A$5:$A$77,0))="$C*$J",$C20*$J20,INDEX('[40]Bảng tra CĐ'!$E$5:$E$77,MATCH($CZ20,'[40]Bảng tra CĐ'!$A$5:$A$77,0))="$C*2*($H+$I)",$C20*2*($H20+$I20),INDEX('[40]Bảng tra CĐ'!$E$5:$E$77,MATCH($CZ20,'[40]Bảng tra CĐ'!$A$5:$A$77,0))="$L*3600",$L20*3600,INDEX('[40]Bảng tra CĐ'!$E$5:$E$77,MATCH($CZ20,'[40]Bảng tra CĐ'!$A$5:$A$77,0))="$K*3600",$K20*3600),"")</f>
        <v/>
      </c>
      <c r="DB20" s="1062">
        <f>IF(IFERROR(VLOOKUP($CZ20,'[40]Bảng tra CĐ'!$A$5:$C$77,3,0),"")="m3/h",1,_xlfn.IFS($G20&lt;18,1,$G20&lt;28,1.4,$G20&lt;40,1.6,$G20&lt;50,1.8,$G20&gt;=50,2))</f>
        <v>1.8</v>
      </c>
      <c r="DC20" s="1063">
        <f>IFERROR(IF(VLOOKUP($CZ20,'[40]Bảng tra CĐ'!$A$5:$B$77,2,0)=0,"",VLOOKUP($CZ20,'[40]Bảng tra CĐ'!$A$5:$B$77,2,0)),"")</f>
        <v>1000</v>
      </c>
      <c r="DD20" s="1064" t="str">
        <f>IFERROR(IF($DA20="","",ROUNDUP(MAX($DA20*$DB20/$DC20,1),0)),"")</f>
        <v/>
      </c>
      <c r="DE20" s="1202" t="s">
        <v>1189</v>
      </c>
      <c r="DF20" s="1206" t="str">
        <f>IFERROR(_xlfn.IFS(INDEX('[40]Bảng tra CĐ'!$E$5:$E$77,MATCH($DE20,'[40]Bảng tra CĐ'!$A$5:$A$77,0))="$C",$C20,INDEX('[40]Bảng tra CĐ'!$E$5:$E$77,MATCH($DE20,'[40]Bảng tra CĐ'!$A$5:$A$77,0))="$C*$H",$C20*$H20,INDEX('[40]Bảng tra CĐ'!$E$5:$E$77,MATCH($DE20,'[40]Bảng tra CĐ'!$A$5:$A$77,0))="$C*$J",$C20*$J20,INDEX('[40]Bảng tra CĐ'!$E$5:$E$77,MATCH($DE20,'[40]Bảng tra CĐ'!$A$5:$A$77,0))="$C*2*($H+$I)",$C20*2*($H20+$I20),INDEX('[40]Bảng tra CĐ'!$E$5:$E$77,MATCH($DE20,'[40]Bảng tra CĐ'!$A$5:$A$77,0))="$L*3600",$L20*3600,INDEX('[40]Bảng tra CĐ'!$E$5:$E$77,MATCH($DE20,'[40]Bảng tra CĐ'!$A$5:$A$77,0))="$K*3600",$K20*3600),"")</f>
        <v/>
      </c>
      <c r="DG20" s="1062">
        <f>IF(IFERROR(VLOOKUP($DE20,'[40]Bảng tra CĐ'!$A$5:$C$77,3,0),"")="m3/h",1,_xlfn.IFS($G20&lt;18,1,$G20&lt;28,1.4,$G20&lt;40,1.6,$G20&lt;50,1.8,$G20&gt;=50,2))</f>
        <v>1.8</v>
      </c>
      <c r="DH20" s="1063">
        <f>IFERROR(IF(VLOOKUP($DE20,'[40]Bảng tra CĐ'!$A$5:$B$77,2,0)=0,"",VLOOKUP($DE20,'[40]Bảng tra CĐ'!$A$5:$B$77,2,0)),"")</f>
        <v>1000</v>
      </c>
      <c r="DI20" s="1064" t="str">
        <f>IFERROR(IF($DF20="","",ROUNDUP(MAX($DF20*$DG20/$DH20,1),0)),"")</f>
        <v/>
      </c>
      <c r="DJ20" s="1202" t="s">
        <v>1196</v>
      </c>
      <c r="DK20" s="1206" t="str">
        <f>IFERROR(_xlfn.IFS(INDEX('[40]Bảng tra CĐ'!$E$5:$E$77,MATCH($DJ20,'[40]Bảng tra CĐ'!$A$5:$A$77,0))="$C",$C20,INDEX('[40]Bảng tra CĐ'!$E$5:$E$77,MATCH($DJ20,'[40]Bảng tra CĐ'!$A$5:$A$77,0))="$C*$H",$C20*$H20,INDEX('[40]Bảng tra CĐ'!$E$5:$E$77,MATCH($DJ20,'[40]Bảng tra CĐ'!$A$5:$A$77,0))="$C*$J",$C20*$J20,INDEX('[40]Bảng tra CĐ'!$E$5:$E$77,MATCH($DJ20,'[40]Bảng tra CĐ'!$A$5:$A$77,0))="$C*2*($H+$I)",$C20*2*($H20+$I20),INDEX('[40]Bảng tra CĐ'!$E$5:$E$77,MATCH($DJ20,'[40]Bảng tra CĐ'!$A$5:$A$77,0))="$L*3600",$L20*3600,INDEX('[40]Bảng tra CĐ'!$E$5:$E$77,MATCH($DJ20,'[40]Bảng tra CĐ'!$A$5:$A$77,0))="$K*3600",$K20*3600),"")</f>
        <v/>
      </c>
      <c r="DL20" s="1062">
        <f>IF(IFERROR(VLOOKUP($DJ20,'[40]Bảng tra CĐ'!$A$5:$C$77,3,0),"")="m3/h",1,_xlfn.IFS($G20&lt;18,1,$G20&lt;28,1.4,$G20&lt;40,1.6,$G20&lt;50,1.8,$G20&gt;=50,2))</f>
        <v>1.8</v>
      </c>
      <c r="DM20" s="1063">
        <f>IFERROR(IF(VLOOKUP($DJ20,'[40]Bảng tra CĐ'!$A$5:$B$77,2,0)=0,"",VLOOKUP($DJ20,'[40]Bảng tra CĐ'!$A$5:$B$77,2,0)),"")</f>
        <v>100</v>
      </c>
      <c r="DN20" s="1064" t="str">
        <f>IFERROR(IF($DK20="","",ROUNDUP(MAX($DK20*$DL20/$DM20,1),0)),"")</f>
        <v/>
      </c>
      <c r="DO20" s="1202" t="s">
        <v>1200</v>
      </c>
      <c r="DP20" s="1206" t="str">
        <f>IFERROR(_xlfn.IFS(INDEX('[40]Bảng tra CĐ'!$E$5:$E$77,MATCH($DO20,'[40]Bảng tra CĐ'!$A$5:$A$77,0))="$C",$C20,INDEX('[40]Bảng tra CĐ'!$E$5:$E$77,MATCH($DO20,'[40]Bảng tra CĐ'!$A$5:$A$77,0))="$C*$H",$C20*$H20,INDEX('[40]Bảng tra CĐ'!$E$5:$E$77,MATCH($DO20,'[40]Bảng tra CĐ'!$A$5:$A$77,0))="$C*$J",$C20*$J20,INDEX('[40]Bảng tra CĐ'!$E$5:$E$77,MATCH($DO20,'[40]Bảng tra CĐ'!$A$5:$A$77,0))="$C*2*($H+$I)",$C20*2*($H20+$I20),INDEX('[40]Bảng tra CĐ'!$E$5:$E$77,MATCH($DO20,'[40]Bảng tra CĐ'!$A$5:$A$77,0))="$L*3600",$L20*3600,INDEX('[40]Bảng tra CĐ'!$E$5:$E$77,MATCH($DO20,'[40]Bảng tra CĐ'!$A$5:$A$77,0))="$K*3600",$K20*3600),"")</f>
        <v/>
      </c>
      <c r="DQ20" s="1062">
        <f>IF(IFERROR(VLOOKUP($DO20,'[40]Bảng tra CĐ'!$A$5:$C$77,3,0),"")="m3/h",1,_xlfn.IFS($G20&lt;18,1,$G20&lt;28,1.4,$G20&lt;40,1.6,$G20&lt;50,1.8,$G20&gt;=50,2))</f>
        <v>1.8</v>
      </c>
      <c r="DR20" s="1063">
        <f>IFERROR(IF(VLOOKUP($DO20,'[40]Bảng tra CĐ'!$A$5:$B$77,2,0)=0,"",VLOOKUP($DO20,'[40]Bảng tra CĐ'!$A$5:$B$77,2,0)),"")</f>
        <v>1000</v>
      </c>
      <c r="DS20" s="1064" t="str">
        <f>IFERROR(IF($DP20="","",ROUNDUP(MAX($DP20*$DQ20/$DR20,1),0)),"")</f>
        <v/>
      </c>
      <c r="DT20" s="1201"/>
      <c r="DU20" s="1206"/>
      <c r="DV20" s="1206"/>
      <c r="DW20" s="1206"/>
      <c r="DX20" s="1206"/>
      <c r="DY20" s="1201"/>
      <c r="DZ20" s="1206"/>
      <c r="EA20" s="1206"/>
      <c r="EB20" s="1206"/>
      <c r="EC20" s="1206"/>
      <c r="ED20" s="1201"/>
      <c r="EE20" s="1206"/>
      <c r="EF20" s="1206"/>
      <c r="EG20" s="1206"/>
      <c r="EH20" s="1206"/>
      <c r="EI20" s="1201"/>
      <c r="EJ20" s="1206"/>
      <c r="EK20" s="1206"/>
      <c r="EL20" s="1206"/>
      <c r="EM20" s="1206"/>
      <c r="EN20" s="1200"/>
      <c r="EO20" s="1206"/>
      <c r="EP20" s="1206"/>
      <c r="EQ20" s="1206"/>
      <c r="ER20" s="1206"/>
    </row>
    <row r="21" spans="1:158" s="5" customFormat="1" ht="39.75" customHeight="1" outlineLevel="1">
      <c r="A21" s="17">
        <v>3</v>
      </c>
      <c r="B21" s="354" t="s">
        <v>1278</v>
      </c>
      <c r="C21" s="355">
        <v>2</v>
      </c>
      <c r="D21" s="43">
        <f>IF(G21&lt;=30,G21+4,IF(G21&lt;=50,G21+5,IF(G21&lt;=70,G21+6,IF(G21&lt;=80,G21+8))))</f>
        <v>45</v>
      </c>
      <c r="E21" s="43">
        <f t="shared" si="0"/>
        <v>44</v>
      </c>
      <c r="F21" s="65">
        <f t="shared" si="1"/>
        <v>880</v>
      </c>
      <c r="G21" s="359">
        <v>40</v>
      </c>
      <c r="H21" s="359">
        <v>40</v>
      </c>
      <c r="I21" s="359">
        <v>820</v>
      </c>
      <c r="J21" s="1127">
        <v>40</v>
      </c>
      <c r="K21" s="100">
        <f>ROUND(G21*H21*(I21+J21)*C21/10^9,5)</f>
        <v>2.7499999999999998E-3</v>
      </c>
      <c r="L21" s="92">
        <f>ROUND(2*($G21+$H21)*($I21+$J21)*$C21/ 10^6,4)</f>
        <v>0.2752</v>
      </c>
      <c r="M21" s="1098" t="s">
        <v>1276</v>
      </c>
      <c r="N21" s="743" t="s">
        <v>1279</v>
      </c>
      <c r="O21" s="579"/>
      <c r="P21" s="245"/>
      <c r="Q21" s="257"/>
      <c r="R21" s="257"/>
      <c r="S21" s="257"/>
      <c r="T21" s="129">
        <f t="shared" si="2"/>
        <v>800</v>
      </c>
      <c r="U21" s="128">
        <f t="shared" si="3"/>
        <v>1.1008</v>
      </c>
      <c r="V21" s="96">
        <v>3</v>
      </c>
      <c r="W21" s="97">
        <f t="shared" si="4"/>
        <v>3.3024</v>
      </c>
      <c r="X21" s="1126"/>
      <c r="Y21" s="1126"/>
      <c r="Z21" s="1126"/>
      <c r="AA21" s="1126"/>
      <c r="AB21" s="1075">
        <v>1.2</v>
      </c>
      <c r="AC21" s="1204" t="s">
        <v>1251</v>
      </c>
      <c r="AD21" s="1064">
        <f>IFERROR(_xlfn.IFS(INDEX('[40]Bảng tra CĐ'!$E$5:$E$77,MATCH($AC21,'[40]Bảng tra CĐ'!$A$5:$A$77,0))="$C",$C21,INDEX('[40]Bảng tra CĐ'!$E$5:$E$77,MATCH($AC21,'[40]Bảng tra CĐ'!$A$5:$A$77,0))="$C*$H",$C21*$H21,INDEX('[40]Bảng tra CĐ'!$E$5:$E$77,MATCH($AC21,'[40]Bảng tra CĐ'!$A$5:$A$77,0))="$C*$J",$C21*$J21,INDEX('[40]Bảng tra CĐ'!$E$5:$E$77,MATCH($AC21,'[40]Bảng tra CĐ'!$A$5:$A$77,0))="$C*2*($H+$I)",$C21*2*($H21+$I21),INDEX('[40]Bảng tra CĐ'!$E$5:$E$77,MATCH($AC21,'[40]Bảng tra CĐ'!$A$5:$A$77,0))="$L*3600",$L21*3600,INDEX('[40]Bảng tra CĐ'!$E$5:$E$77,MATCH($AC21,'[40]Bảng tra CĐ'!$A$5:$A$77,0))="$K*3600",$K21*3600),"")</f>
        <v>3440</v>
      </c>
      <c r="AE21" s="1062">
        <f>IF(IFERROR(VLOOKUP($AC21,'[40]Bảng tra CĐ'!$A$5:$C$77,3,0),"")="m3/h",1,_xlfn.IFS($G21&lt;18,1,$G21&lt;28,1.4,$G21&lt;40,1.6,$G21&lt;50,1.8,$G21&gt;=50,2))</f>
        <v>1.8</v>
      </c>
      <c r="AF21" s="1063">
        <f>IFERROR(IF(VLOOKUP($AC21,'[40]Bảng tra CĐ'!$A$5:$B$77,2,0)=0,"",VLOOKUP($AC21,'[40]Bảng tra CĐ'!$A$5:$B$77,2,0)),"")</f>
        <v>100</v>
      </c>
      <c r="AG21" s="1064">
        <f>IFERROR(IF($AD21="","",ROUNDUP(MAX($AD21*$AE21/$AF21,1),0)),"")</f>
        <v>62</v>
      </c>
      <c r="AH21" s="1204" t="s">
        <v>1121</v>
      </c>
      <c r="AI21" s="1064">
        <f>IFERROR(_xlfn.IFS(INDEX('[40]Bảng tra CĐ'!$E$5:$E$77,MATCH($AH21,'[40]Bảng tra CĐ'!$A$5:$A$77,0))="$C",$C21,INDEX('[40]Bảng tra CĐ'!$E$5:$E$77,MATCH($AH21,'[40]Bảng tra CĐ'!$A$5:$A$77,0))="$C*$H",$C21*$H21,INDEX('[40]Bảng tra CĐ'!$E$5:$E$77,MATCH($AH21,'[40]Bảng tra CĐ'!$A$5:$A$77,0))="$C*$J",$C21*$J21,INDEX('[40]Bảng tra CĐ'!$E$5:$E$77,MATCH($AH21,'[40]Bảng tra CĐ'!$A$5:$A$77,0))="$C*2*($H+$I)",$C21*2*($H21+$I21),INDEX('[40]Bảng tra CĐ'!$E$5:$E$77,MATCH($AH21,'[40]Bảng tra CĐ'!$A$5:$A$77,0))="$L*3600",$L21*3600,INDEX('[40]Bảng tra CĐ'!$E$5:$E$77,MATCH($AH21,'[40]Bảng tra CĐ'!$A$5:$A$77,0))="$K*3600",$K21*3600),"")</f>
        <v>990.72</v>
      </c>
      <c r="AJ21" s="1062">
        <f>IF(IFERROR(VLOOKUP($AH21,'[40]Bảng tra CĐ'!$A$5:$C$77,3,0),"")="m3/h",1,_xlfn.IFS($G21&lt;18,1,$G21&lt;28,1.4,$G21&lt;40,1.6,$G21&lt;50,1.8,$G21&gt;=50,2))</f>
        <v>1.8</v>
      </c>
      <c r="AK21" s="1063">
        <f>IFERROR(IF(VLOOKUP($AH21,'[40]Bảng tra CĐ'!$A$5:$B$77,2,0)=0,"",VLOOKUP($AH21,'[40]Bảng tra CĐ'!$A$5:$B$77,2,0)),"")</f>
        <v>47</v>
      </c>
      <c r="AL21" s="1064">
        <f>IFERROR(IF($AI21="","",ROUNDUP(MAX($AI21*$AJ21/$AK21,1),0)),"")</f>
        <v>38</v>
      </c>
      <c r="AM21" s="1204" t="s">
        <v>1174</v>
      </c>
      <c r="AN21" s="1064">
        <f>IFERROR(_xlfn.IFS(INDEX('[40]Bảng tra CĐ'!$E$5:$E$77,MATCH($AM21,'[40]Bảng tra CĐ'!$A$5:$A$77,0))="$C",$C21,INDEX('[40]Bảng tra CĐ'!$E$5:$E$77,MATCH($AM21,'[40]Bảng tra CĐ'!$A$5:$A$77,0))="$C*$H",$C21*$H21,INDEX('[40]Bảng tra CĐ'!$E$5:$E$77,MATCH($AM21,'[40]Bảng tra CĐ'!$A$5:$A$77,0))="$C*$J",$C21*$J21,INDEX('[40]Bảng tra CĐ'!$E$5:$E$77,MATCH($AM21,'[40]Bảng tra CĐ'!$A$5:$A$77,0))="$C*2*($H+$I)",$C21*2*($H21+$I21),INDEX('[40]Bảng tra CĐ'!$E$5:$E$77,MATCH($AM21,'[40]Bảng tra CĐ'!$A$5:$A$77,0))="$L*3600",$L21*3600,INDEX('[40]Bảng tra CĐ'!$E$5:$E$77,MATCH($AM21,'[40]Bảng tra CĐ'!$A$5:$A$77,0))="$K*3600",$K21*3600),"")</f>
        <v>9.8999999999999986</v>
      </c>
      <c r="AO21" s="1062">
        <f>IF(IFERROR(VLOOKUP($AM21,'[40]Bảng tra CĐ'!$A$5:$C$77,3,0),"")="m3/h",1,_xlfn.IFS($G21&lt;18,1,$G21&lt;28,1.4,$G21&lt;40,1.6,$G21&lt;50,1.8,$G21&gt;=50,2))</f>
        <v>1</v>
      </c>
      <c r="AP21" s="1063">
        <f>IFERROR(IF(VLOOKUP($AM21,'[40]Bảng tra CĐ'!$A$5:$B$77,2,0)=0,"",VLOOKUP($AM21,'[40]Bảng tra CĐ'!$A$5:$B$77,2,0)),"")</f>
        <v>0.03</v>
      </c>
      <c r="AQ21" s="1064">
        <f>IFERROR(IF($AN21="","",ROUNDUP(MAX($AN21*$AO21/$AP21,1),0)),"")</f>
        <v>330</v>
      </c>
      <c r="AR21" s="1204" t="s">
        <v>1099</v>
      </c>
      <c r="AS21" s="1064">
        <f>IFERROR(_xlfn.IFS(INDEX('[40]Bảng tra CĐ'!$E$5:$E$77,MATCH($AR21,'[40]Bảng tra CĐ'!$A$5:$A$77,0))="$C",$C21,INDEX('[40]Bảng tra CĐ'!$E$5:$E$77,MATCH($AR21,'[40]Bảng tra CĐ'!$A$5:$A$77,0))="$C*$H",$C21*$H21,INDEX('[40]Bảng tra CĐ'!$E$5:$E$77,MATCH($AR21,'[40]Bảng tra CĐ'!$A$5:$A$77,0))="$C*$J",$C21*$J21,INDEX('[40]Bảng tra CĐ'!$E$5:$E$77,MATCH($AR21,'[40]Bảng tra CĐ'!$A$5:$A$77,0))="$C*2*($H+$I)",$C21*2*($H21+$I21),INDEX('[40]Bảng tra CĐ'!$E$5:$E$77,MATCH($AR21,'[40]Bảng tra CĐ'!$A$5:$A$77,0))="$L*3600",$L21*3600,INDEX('[40]Bảng tra CĐ'!$E$5:$E$77,MATCH($AR21,'[40]Bảng tra CĐ'!$A$5:$A$77,0))="$K*3600",$K21*3600),"")</f>
        <v>990.72</v>
      </c>
      <c r="AT21" s="1062">
        <f>IF(IFERROR(VLOOKUP($AR21,'[40]Bảng tra CĐ'!$A$5:$C$77,3,0),"")="m3/h",1,_xlfn.IFS($G21&lt;18,1,$G21&lt;28,1.4,$G21&lt;40,1.6,$G21&lt;50,1.8,$G21&gt;=50,2))</f>
        <v>1.8</v>
      </c>
      <c r="AU21" s="1063">
        <f>IFERROR(IF(VLOOKUP($AR21,'[40]Bảng tra CĐ'!$A$5:$B$77,2,0)=0,"",VLOOKUP($AR21,'[40]Bảng tra CĐ'!$A$5:$B$77,2,0)),"")</f>
        <v>30</v>
      </c>
      <c r="AV21" s="1064">
        <f>IFERROR(IF($AS21="","",ROUNDUP(MAX($AS21*$AT21/$AU21,1),0)),"")</f>
        <v>60</v>
      </c>
      <c r="AW21" s="1202" t="s">
        <v>1140</v>
      </c>
      <c r="AX21" s="1064">
        <f>IFERROR(_xlfn.IFS(INDEX('[40]Bảng tra CĐ'!$E$5:$E$77,MATCH($AW21,'[40]Bảng tra CĐ'!$A$5:$A$77,0))="$C",$C21,INDEX('[40]Bảng tra CĐ'!$E$5:$E$77,MATCH($AW21,'[40]Bảng tra CĐ'!$A$5:$A$77,0))="$C*$H",$C21*$H21,INDEX('[40]Bảng tra CĐ'!$E$5:$E$77,MATCH($AW21,'[40]Bảng tra CĐ'!$A$5:$A$77,0))="$C*$J",$C21*$J21,INDEX('[40]Bảng tra CĐ'!$E$5:$E$77,MATCH($AW21,'[40]Bảng tra CĐ'!$A$5:$A$77,0))="$C*2*($H+$I)",$C21*2*($H21+$I21),INDEX('[40]Bảng tra CĐ'!$E$5:$E$77,MATCH($AW21,'[40]Bảng tra CĐ'!$A$5:$A$77,0))="$L*3600",$L21*3600,INDEX('[40]Bảng tra CĐ'!$E$5:$E$77,MATCH($AW21,'[40]Bảng tra CĐ'!$A$5:$A$77,0))="$K*3600",$K21*3600),"")</f>
        <v>80</v>
      </c>
      <c r="AY21" s="1062">
        <f>IF(IFERROR(VLOOKUP($AW21,'[40]Bảng tra CĐ'!$A$5:$C$77,3,0),"")="m3/h",1,_xlfn.IFS($G21&lt;18,1,$G21&lt;28,1.4,$G21&lt;40,1.6,$G21&lt;50,1.8,$G21&gt;=50,2))</f>
        <v>1.8</v>
      </c>
      <c r="AZ21" s="1063">
        <f>IFERROR(IF(VLOOKUP($AW21,'[40]Bảng tra CĐ'!$A$5:$B$77,2,0)=0,"",VLOOKUP($AW21,'[40]Bảng tra CĐ'!$A$5:$B$77,2,0)),"")</f>
        <v>29.285714285714288</v>
      </c>
      <c r="BA21" s="1064">
        <f>IFERROR(IF($AX21="","",ROUNDUP(MAX($AX21*$AY21/$AZ21,1),0)),"")</f>
        <v>5</v>
      </c>
      <c r="BB21" s="1202" t="s">
        <v>1185</v>
      </c>
      <c r="BC21" s="1064">
        <f>IFERROR(_xlfn.IFS(INDEX('[40]Bảng tra CĐ'!$E$5:$E$77,MATCH($BB21,'[40]Bảng tra CĐ'!$A$5:$A$77,0))="$C",$C21,INDEX('[40]Bảng tra CĐ'!$E$5:$E$77,MATCH($BB21,'[40]Bảng tra CĐ'!$A$5:$A$77,0))="$C*$H",$C21*$H21,INDEX('[40]Bảng tra CĐ'!$E$5:$E$77,MATCH($BB21,'[40]Bảng tra CĐ'!$A$5:$A$77,0))="$C*$J",$C21*$J21,INDEX('[40]Bảng tra CĐ'!$E$5:$E$77,MATCH($BB21,'[40]Bảng tra CĐ'!$A$5:$A$77,0))="$C*2*($H+$I)",$C21*2*($H21+$I21),INDEX('[40]Bảng tra CĐ'!$E$5:$E$77,MATCH($BB21,'[40]Bảng tra CĐ'!$A$5:$A$77,0))="$L*3600",$L21*3600,INDEX('[40]Bảng tra CĐ'!$E$5:$E$77,MATCH($BB21,'[40]Bảng tra CĐ'!$A$5:$A$77,0))="$K*3600",$K21*3600),"")</f>
        <v>80</v>
      </c>
      <c r="BD21" s="1062">
        <f>IF(IFERROR(VLOOKUP($BB21,'[40]Bảng tra CĐ'!$A$5:$C$77,3,0),"")="m3/h",1,_xlfn.IFS($G21&lt;18,1,$G21&lt;28,1.4,$G21&lt;40,1.6,$G21&lt;50,1.8,$G21&gt;=50,2))</f>
        <v>1.8</v>
      </c>
      <c r="BE21" s="1063">
        <f>IFERROR(IF(VLOOKUP($BB21,'[40]Bảng tra CĐ'!$A$5:$B$77,2,0)=0,"",VLOOKUP($BB21,'[40]Bảng tra CĐ'!$A$5:$B$77,2,0)),"")</f>
        <v>5</v>
      </c>
      <c r="BF21" s="1064">
        <f>IFERROR(IF($BC21="","",ROUNDUP(MAX($BC21*$BD21/$BE21,1),0)),"")</f>
        <v>29</v>
      </c>
      <c r="BG21" s="1202" t="s">
        <v>1125</v>
      </c>
      <c r="BH21" s="1064" t="str">
        <f>IFERROR(_xlfn.IFS(INDEX('[40]Bảng tra CĐ'!$E$5:$E$77,MATCH($BG21,'[40]Bảng tra CĐ'!$A$5:$A$77,0))="$C",$C21,INDEX('[40]Bảng tra CĐ'!$E$5:$E$77,MATCH($BG21,'[40]Bảng tra CĐ'!$A$5:$A$77,0))="$C*$H",$C21*$H21,INDEX('[40]Bảng tra CĐ'!$E$5:$E$77,MATCH($BG21,'[40]Bảng tra CĐ'!$A$5:$A$77,0))="$C*$J",$C21*$J21,INDEX('[40]Bảng tra CĐ'!$E$5:$E$77,MATCH($BG21,'[40]Bảng tra CĐ'!$A$5:$A$77,0))="$C*2*($H+$I)",$C21*2*($H21+$I21),INDEX('[40]Bảng tra CĐ'!$E$5:$E$77,MATCH($BG21,'[40]Bảng tra CĐ'!$A$5:$A$77,0))="$L*3600",$L21*3600,INDEX('[40]Bảng tra CĐ'!$E$5:$E$77,MATCH($BG21,'[40]Bảng tra CĐ'!$A$5:$A$77,0))="$K*3600",$K21*3600),"")</f>
        <v/>
      </c>
      <c r="BI21" s="1062">
        <f>IF(IFERROR(VLOOKUP($BG21,'[40]Bảng tra CĐ'!$A$5:$C$77,3,0),"")="m3/h",1,_xlfn.IFS($G21&lt;18,1,$G21&lt;28,1.4,$G21&lt;40,1.6,$G21&lt;50,1.8,$G21&gt;=50,2))</f>
        <v>1.8</v>
      </c>
      <c r="BJ21" s="1063">
        <f>IFERROR(IF(VLOOKUP($BG21,'[40]Bảng tra CĐ'!$A$5:$B$77,2,0)=0,"",VLOOKUP($BG21,'[40]Bảng tra CĐ'!$A$5:$B$77,2,0)),"")</f>
        <v>0.1</v>
      </c>
      <c r="BK21" s="1064" t="str">
        <f>IFERROR(IF($BH21="","",ROUNDUP(MAX($BH21*$BI21/$BJ21,1),0)),"")</f>
        <v/>
      </c>
      <c r="BL21" s="1202"/>
      <c r="BM21" s="1206"/>
      <c r="BN21" s="1206"/>
      <c r="BO21" s="1206"/>
      <c r="BP21" s="1206"/>
      <c r="BQ21" s="1202"/>
      <c r="BR21" s="1206"/>
      <c r="BS21" s="1206"/>
      <c r="BT21" s="1206"/>
      <c r="BU21" s="1206"/>
      <c r="BV21" s="1204" t="s">
        <v>1139</v>
      </c>
      <c r="BW21" s="1064">
        <f>IFERROR(_xlfn.IFS(INDEX('[40]Bảng tra CĐ'!$E$5:$E$77,MATCH($BV21,'[40]Bảng tra CĐ'!$A$5:$A$77,0))="$C",$C21,INDEX('[40]Bảng tra CĐ'!$E$5:$E$77,MATCH($BV21,'[40]Bảng tra CĐ'!$A$5:$A$77,0))="$C*$H",$C21*$H21,INDEX('[40]Bảng tra CĐ'!$E$5:$E$77,MATCH($BV21,'[40]Bảng tra CĐ'!$A$5:$A$77,0))="$C*$J",$C21*$J21,INDEX('[40]Bảng tra CĐ'!$E$5:$E$77,MATCH($BV21,'[40]Bảng tra CĐ'!$A$5:$A$77,0))="$C*2*($H+$I)",$C21*2*($H21+$I21),INDEX('[40]Bảng tra CĐ'!$E$5:$E$77,MATCH($BV21,'[40]Bảng tra CĐ'!$A$5:$A$77,0))="$L*3600",$L21*3600,INDEX('[40]Bảng tra CĐ'!$E$5:$E$77,MATCH($BV21,'[40]Bảng tra CĐ'!$A$5:$A$77,0))="$K*3600",$K21*3600),"")</f>
        <v>990.72</v>
      </c>
      <c r="BX21" s="1062">
        <f>IF(IFERROR(VLOOKUP($BV21,'[40]Bảng tra CĐ'!$A$5:$C$77,3,0),"")="m3/h",1,_xlfn.IFS($G21&lt;18,1,$G21&lt;28,1.4,$G21&lt;40,1.6,$G21&lt;50,1.8,$G21&gt;=50,2))</f>
        <v>1.8</v>
      </c>
      <c r="BY21" s="1063">
        <f>IFERROR(IF(VLOOKUP($BV21,'[40]Bảng tra CĐ'!$A$5:$B$77,2,0)=0,"",VLOOKUP($BV21,'[40]Bảng tra CĐ'!$A$5:$B$77,2,0)),"")</f>
        <v>23</v>
      </c>
      <c r="BZ21" s="1064">
        <f>IFERROR(IF($BW21="","",ROUNDUP(MAX($BW21*$BX21/$BY21,1),0)),"")</f>
        <v>78</v>
      </c>
      <c r="CA21" s="1202" t="s">
        <v>1179</v>
      </c>
      <c r="CB21" s="1064">
        <f>IFERROR(_xlfn.IFS(INDEX('[40]Bảng tra CĐ'!$E$5:$E$77,MATCH($CA21,'[40]Bảng tra CĐ'!$A$5:$A$77,0))="$C",$C21,INDEX('[40]Bảng tra CĐ'!$E$5:$E$77,MATCH($CA21,'[40]Bảng tra CĐ'!$A$5:$A$77,0))="$C*$H",$C21*$H21,INDEX('[40]Bảng tra CĐ'!$E$5:$E$77,MATCH($CA21,'[40]Bảng tra CĐ'!$A$5:$A$77,0))="$C*$J",$C21*$J21,INDEX('[40]Bảng tra CĐ'!$E$5:$E$77,MATCH($CA21,'[40]Bảng tra CĐ'!$A$5:$A$77,0))="$C*2*($H+$I)",$C21*2*($H21+$I21),INDEX('[40]Bảng tra CĐ'!$E$5:$E$77,MATCH($CA21,'[40]Bảng tra CĐ'!$A$5:$A$77,0))="$L*3600",$L21*3600,INDEX('[40]Bảng tra CĐ'!$E$5:$E$77,MATCH($CA21,'[40]Bảng tra CĐ'!$A$5:$A$77,0))="$K*3600",$K21*3600),"")</f>
        <v>990.72</v>
      </c>
      <c r="CC21" s="1062">
        <f>IF(IFERROR(VLOOKUP($CA21,'[40]Bảng tra CĐ'!$A$5:$C$77,3,0),"")="m3/h",1,_xlfn.IFS($G21&lt;18,1,$G21&lt;28,1.4,$G21&lt;40,1.6,$G21&lt;50,1.8,$G21&gt;=50,2))</f>
        <v>1.8</v>
      </c>
      <c r="CD21" s="1063">
        <f>IFERROR(IF(VLOOKUP($CA21,'[40]Bảng tra CĐ'!$A$5:$B$77,2,0)=0,"",VLOOKUP($CA21,'[40]Bảng tra CĐ'!$A$5:$B$77,2,0)),"")</f>
        <v>10</v>
      </c>
      <c r="CE21" s="1064">
        <f>IFERROR(IF($CB21="","",ROUNDUP(MAX($CB21*$CC21/$CD21,1),0)),"")</f>
        <v>179</v>
      </c>
      <c r="CF21" s="1202" t="s">
        <v>1128</v>
      </c>
      <c r="CG21" s="1206" t="str">
        <f>IFERROR(_xlfn.IFS(INDEX('[40]Bảng tra CĐ'!$E$5:$E$77,MATCH($CF21,'[40]Bảng tra CĐ'!$A$5:$A$77,0))="$C",$C21,INDEX('[40]Bảng tra CĐ'!$E$5:$E$77,MATCH($CF21,'[40]Bảng tra CĐ'!$A$5:$A$77,0))="$C*$H",$C21*$H21,INDEX('[40]Bảng tra CĐ'!$E$5:$E$77,MATCH($CF21,'[40]Bảng tra CĐ'!$A$5:$A$77,0))="$C*$J",$C21*$J21,INDEX('[40]Bảng tra CĐ'!$E$5:$E$77,MATCH($CF21,'[40]Bảng tra CĐ'!$A$5:$A$77,0))="$C*2*($H+$I)",$C21*2*($H21+$I21),INDEX('[40]Bảng tra CĐ'!$E$5:$E$77,MATCH($CF21,'[40]Bảng tra CĐ'!$A$5:$A$77,0))="$L*3600",$L21*3600,INDEX('[40]Bảng tra CĐ'!$E$5:$E$77,MATCH($CF21,'[40]Bảng tra CĐ'!$A$5:$A$77,0))="$K*3600",$K21*3600),"")</f>
        <v/>
      </c>
      <c r="CH21" s="1062">
        <f>IF(IFERROR(VLOOKUP($CF21,'[40]Bảng tra CĐ'!$A$5:$C$77,3,0),"")="m3/h",1,_xlfn.IFS($G21&lt;18,1,$G21&lt;28,1.4,$G21&lt;40,1.6,$G21&lt;50,1.8,$G21&gt;=50,2))</f>
        <v>1.8</v>
      </c>
      <c r="CI21" s="1063">
        <f>IFERROR(IF(VLOOKUP($CF21,'[40]Bảng tra CĐ'!$A$5:$B$77,2,0)=0,"",VLOOKUP($CF21,'[40]Bảng tra CĐ'!$A$5:$B$77,2,0)),"")</f>
        <v>1000</v>
      </c>
      <c r="CJ21" s="1064" t="str">
        <f>IFERROR(IF($CG21="","",ROUNDUP(MAX($CG21*$CH21/$CI21,1),0)),"")</f>
        <v/>
      </c>
      <c r="CK21" s="1202" t="s">
        <v>1144</v>
      </c>
      <c r="CL21" s="1206" t="str">
        <f>IFERROR(_xlfn.IFS(INDEX('[40]Bảng tra CĐ'!$E$5:$E$77,MATCH($CK21,'[40]Bảng tra CĐ'!$A$5:$A$77,0))="$C",$C21,INDEX('[40]Bảng tra CĐ'!$E$5:$E$77,MATCH($CK21,'[40]Bảng tra CĐ'!$A$5:$A$77,0))="$C*$H",$C21*$H21,INDEX('[40]Bảng tra CĐ'!$E$5:$E$77,MATCH($CK21,'[40]Bảng tra CĐ'!$A$5:$A$77,0))="$C*$J",$C21*$J21,INDEX('[40]Bảng tra CĐ'!$E$5:$E$77,MATCH($CK21,'[40]Bảng tra CĐ'!$A$5:$A$77,0))="$C*2*($H+$I)",$C21*2*($H21+$I21),INDEX('[40]Bảng tra CĐ'!$E$5:$E$77,MATCH($CK21,'[40]Bảng tra CĐ'!$A$5:$A$77,0))="$L*3600",$L21*3600,INDEX('[40]Bảng tra CĐ'!$E$5:$E$77,MATCH($CK21,'[40]Bảng tra CĐ'!$A$5:$A$77,0))="$K*3600",$K21*3600),"")</f>
        <v/>
      </c>
      <c r="CM21" s="1062">
        <f>IF(IFERROR(VLOOKUP($CK21,'[40]Bảng tra CĐ'!$A$5:$C$77,3,0),"")="m3/h",1,_xlfn.IFS($G21&lt;18,1,$G21&lt;28,1.4,$G21&lt;40,1.6,$G21&lt;50,1.8,$G21&gt;=50,2))</f>
        <v>1.8</v>
      </c>
      <c r="CN21" s="1063">
        <f>IFERROR(IF(VLOOKUP($CK21,'[40]Bảng tra CĐ'!$A$5:$B$77,2,0)=0,"",VLOOKUP($CK21,'[40]Bảng tra CĐ'!$A$5:$B$77,2,0)),"")</f>
        <v>1000</v>
      </c>
      <c r="CO21" s="1064" t="str">
        <f>IFERROR(IF($CL21="","",ROUNDUP(MAX($CL21*$CM21/$CN21,1),0)),"")</f>
        <v/>
      </c>
      <c r="CP21" s="1202" t="s">
        <v>1189</v>
      </c>
      <c r="CQ21" s="1206" t="str">
        <f>IFERROR(_xlfn.IFS(INDEX('[40]Bảng tra CĐ'!$E$5:$E$77,MATCH($CP21,'[40]Bảng tra CĐ'!$A$5:$A$77,0))="$C",$C21,INDEX('[40]Bảng tra CĐ'!$E$5:$E$77,MATCH($CP21,'[40]Bảng tra CĐ'!$A$5:$A$77,0))="$C*$H",$C21*$H21,INDEX('[40]Bảng tra CĐ'!$E$5:$E$77,MATCH($CP21,'[40]Bảng tra CĐ'!$A$5:$A$77,0))="$C*$J",$C21*$J21,INDEX('[40]Bảng tra CĐ'!$E$5:$E$77,MATCH($CP21,'[40]Bảng tra CĐ'!$A$5:$A$77,0))="$C*2*($H+$I)",$C21*2*($H21+$I21),INDEX('[40]Bảng tra CĐ'!$E$5:$E$77,MATCH($CP21,'[40]Bảng tra CĐ'!$A$5:$A$77,0))="$L*3600",$L21*3600,INDEX('[40]Bảng tra CĐ'!$E$5:$E$77,MATCH($CP21,'[40]Bảng tra CĐ'!$A$5:$A$77,0))="$K*3600",$K21*3600),"")</f>
        <v/>
      </c>
      <c r="CR21" s="1062">
        <f>IF(IFERROR(VLOOKUP($CP21,'[40]Bảng tra CĐ'!$A$5:$C$77,3,0),"")="m3/h",1,_xlfn.IFS($G21&lt;18,1,$G21&lt;28,1.4,$G21&lt;40,1.6,$G21&lt;50,1.8,$G21&gt;=50,2))</f>
        <v>1.8</v>
      </c>
      <c r="CS21" s="1063">
        <f>IFERROR(IF(VLOOKUP($CP21,'[40]Bảng tra CĐ'!$A$5:$B$77,2,0)=0,"",VLOOKUP($CP21,'[40]Bảng tra CĐ'!$A$5:$B$77,2,0)),"")</f>
        <v>1000</v>
      </c>
      <c r="CT21" s="1064" t="str">
        <f>IFERROR(IF($CQ21="","",ROUNDUP(MAX($CQ21*$CR21/$CS21,1),0)),"")</f>
        <v/>
      </c>
      <c r="CU21" s="1202" t="s">
        <v>1196</v>
      </c>
      <c r="CV21" s="1206" t="str">
        <f>IFERROR(_xlfn.IFS(INDEX('[40]Bảng tra CĐ'!$E$5:$E$77,MATCH($CU21,'[40]Bảng tra CĐ'!$A$5:$A$77,0))="$C",$C21,INDEX('[40]Bảng tra CĐ'!$E$5:$E$77,MATCH($CU21,'[40]Bảng tra CĐ'!$A$5:$A$77,0))="$C*$H",$C21*$H21,INDEX('[40]Bảng tra CĐ'!$E$5:$E$77,MATCH($CU21,'[40]Bảng tra CĐ'!$A$5:$A$77,0))="$C*$J",$C21*$J21,INDEX('[40]Bảng tra CĐ'!$E$5:$E$77,MATCH($CU21,'[40]Bảng tra CĐ'!$A$5:$A$77,0))="$C*2*($H+$I)",$C21*2*($H21+$I21),INDEX('[40]Bảng tra CĐ'!$E$5:$E$77,MATCH($CU21,'[40]Bảng tra CĐ'!$A$5:$A$77,0))="$L*3600",$L21*3600,INDEX('[40]Bảng tra CĐ'!$E$5:$E$77,MATCH($CU21,'[40]Bảng tra CĐ'!$A$5:$A$77,0))="$K*3600",$K21*3600),"")</f>
        <v/>
      </c>
      <c r="CW21" s="1062">
        <f>IF(IFERROR(VLOOKUP($CU21,'[40]Bảng tra CĐ'!$A$5:$C$77,3,0),"")="m3/h",1,_xlfn.IFS($G21&lt;18,1,$G21&lt;28,1.4,$G21&lt;40,1.6,$G21&lt;50,1.8,$G21&gt;=50,2))</f>
        <v>1.8</v>
      </c>
      <c r="CX21" s="1063">
        <f>IFERROR(IF(VLOOKUP($CU21,'[40]Bảng tra CĐ'!$A$5:$B$77,2,0)=0,"",VLOOKUP($CU21,'[40]Bảng tra CĐ'!$A$5:$B$77,2,0)),"")</f>
        <v>100</v>
      </c>
      <c r="CY21" s="1064" t="str">
        <f>IFERROR(IF($CV21="","",ROUNDUP(MAX($CV21*$CW21/$CX21,1),0)),"")</f>
        <v/>
      </c>
      <c r="CZ21" s="1202" t="s">
        <v>1200</v>
      </c>
      <c r="DA21" s="1206" t="str">
        <f>IFERROR(_xlfn.IFS(INDEX('[40]Bảng tra CĐ'!$E$5:$E$77,MATCH($CZ21,'[40]Bảng tra CĐ'!$A$5:$A$77,0))="$C",$C21,INDEX('[40]Bảng tra CĐ'!$E$5:$E$77,MATCH($CZ21,'[40]Bảng tra CĐ'!$A$5:$A$77,0))="$C*$H",$C21*$H21,INDEX('[40]Bảng tra CĐ'!$E$5:$E$77,MATCH($CZ21,'[40]Bảng tra CĐ'!$A$5:$A$77,0))="$C*$J",$C21*$J21,INDEX('[40]Bảng tra CĐ'!$E$5:$E$77,MATCH($CZ21,'[40]Bảng tra CĐ'!$A$5:$A$77,0))="$C*2*($H+$I)",$C21*2*($H21+$I21),INDEX('[40]Bảng tra CĐ'!$E$5:$E$77,MATCH($CZ21,'[40]Bảng tra CĐ'!$A$5:$A$77,0))="$L*3600",$L21*3600,INDEX('[40]Bảng tra CĐ'!$E$5:$E$77,MATCH($CZ21,'[40]Bảng tra CĐ'!$A$5:$A$77,0))="$K*3600",$K21*3600),"")</f>
        <v/>
      </c>
      <c r="DB21" s="1062">
        <f>IF(IFERROR(VLOOKUP($CZ21,'[40]Bảng tra CĐ'!$A$5:$C$77,3,0),"")="m3/h",1,_xlfn.IFS($G21&lt;18,1,$G21&lt;28,1.4,$G21&lt;40,1.6,$G21&lt;50,1.8,$G21&gt;=50,2))</f>
        <v>1.8</v>
      </c>
      <c r="DC21" s="1063">
        <f>IFERROR(IF(VLOOKUP($CZ21,'[40]Bảng tra CĐ'!$A$5:$B$77,2,0)=0,"",VLOOKUP($CZ21,'[40]Bảng tra CĐ'!$A$5:$B$77,2,0)),"")</f>
        <v>1000</v>
      </c>
      <c r="DD21" s="1064" t="str">
        <f>IFERROR(IF($DA21="","",ROUNDUP(MAX($DA21*$DB21/$DC21,1),0)),"")</f>
        <v/>
      </c>
      <c r="DE21" s="1202"/>
      <c r="DF21" s="1206"/>
      <c r="DG21" s="1206"/>
      <c r="DH21" s="1206"/>
      <c r="DI21" s="1206"/>
      <c r="DJ21" s="1202"/>
      <c r="DK21" s="1206"/>
      <c r="DL21" s="1206"/>
      <c r="DM21" s="1206"/>
      <c r="DN21" s="1206"/>
      <c r="DO21" s="1202"/>
      <c r="DP21" s="1206"/>
      <c r="DQ21" s="1206"/>
      <c r="DR21" s="1206"/>
      <c r="DS21" s="1206"/>
      <c r="DT21" s="1201"/>
      <c r="DU21" s="1206"/>
      <c r="DV21" s="1206"/>
      <c r="DW21" s="1206"/>
      <c r="DX21" s="1206"/>
      <c r="DY21" s="1201"/>
      <c r="DZ21" s="1206"/>
      <c r="EA21" s="1206"/>
      <c r="EB21" s="1206"/>
      <c r="EC21" s="1206"/>
      <c r="ED21" s="1201"/>
      <c r="EE21" s="1206"/>
      <c r="EF21" s="1206"/>
      <c r="EG21" s="1206"/>
      <c r="EH21" s="1206"/>
      <c r="EI21" s="1201"/>
      <c r="EJ21" s="1206"/>
      <c r="EK21" s="1206"/>
      <c r="EL21" s="1206"/>
      <c r="EM21" s="1206"/>
      <c r="EN21" s="1200"/>
      <c r="EO21" s="1206"/>
      <c r="EP21" s="1206"/>
      <c r="EQ21" s="1206"/>
      <c r="ER21" s="1206"/>
    </row>
    <row r="22" spans="1:158" s="5" customFormat="1" ht="39.75" customHeight="1" outlineLevel="1">
      <c r="A22" s="17">
        <v>4</v>
      </c>
      <c r="B22" s="354" t="s">
        <v>1280</v>
      </c>
      <c r="C22" s="355">
        <v>19</v>
      </c>
      <c r="D22" s="43">
        <f>IF(G22&lt;=30,G22+4,IF(G22&lt;=50,G22+5,IF(G22&lt;=70,G22+6,IF(G22&lt;=80,G22+8))))</f>
        <v>16</v>
      </c>
      <c r="E22" s="43">
        <f t="shared" si="0"/>
        <v>84</v>
      </c>
      <c r="F22" s="65">
        <f t="shared" si="1"/>
        <v>860</v>
      </c>
      <c r="G22" s="359">
        <v>12</v>
      </c>
      <c r="H22" s="359">
        <v>80</v>
      </c>
      <c r="I22" s="359">
        <v>820</v>
      </c>
      <c r="J22" s="1127">
        <v>20</v>
      </c>
      <c r="K22" s="100">
        <f>ROUND(G22*H22*(I22+J22)*C22/10^9,5)</f>
        <v>1.532E-2</v>
      </c>
      <c r="L22" s="92">
        <f>ROUND(2*($G22+$H22)*($I22+$J22)*$C22/ 10^6,4)</f>
        <v>2.9365999999999999</v>
      </c>
      <c r="M22" s="1098" t="s">
        <v>1281</v>
      </c>
      <c r="N22" s="743" t="s">
        <v>1282</v>
      </c>
      <c r="O22" s="579"/>
      <c r="P22" s="245"/>
      <c r="Q22" s="257"/>
      <c r="R22" s="257"/>
      <c r="S22" s="257"/>
      <c r="T22" s="129">
        <f t="shared" si="2"/>
        <v>7600</v>
      </c>
      <c r="U22" s="128">
        <f t="shared" si="3"/>
        <v>6.1286399999999999</v>
      </c>
      <c r="V22" s="1104">
        <v>2</v>
      </c>
      <c r="W22" s="97">
        <f t="shared" si="4"/>
        <v>12.25728</v>
      </c>
      <c r="X22" s="1126"/>
      <c r="Y22" s="1126"/>
      <c r="Z22" s="1126"/>
      <c r="AA22" s="1126"/>
      <c r="AB22" s="1075">
        <v>1.3</v>
      </c>
      <c r="AC22" s="1204" t="s">
        <v>1251</v>
      </c>
      <c r="AD22" s="1064">
        <f>IFERROR(_xlfn.IFS(INDEX('[40]Bảng tra CĐ'!$E$5:$E$77,MATCH($AC22,'[40]Bảng tra CĐ'!$A$5:$A$77,0))="$C",$C22,INDEX('[40]Bảng tra CĐ'!$E$5:$E$77,MATCH($AC22,'[40]Bảng tra CĐ'!$A$5:$A$77,0))="$C*$H",$C22*$H22,INDEX('[40]Bảng tra CĐ'!$E$5:$E$77,MATCH($AC22,'[40]Bảng tra CĐ'!$A$5:$A$77,0))="$C*$J",$C22*$J22,INDEX('[40]Bảng tra CĐ'!$E$5:$E$77,MATCH($AC22,'[40]Bảng tra CĐ'!$A$5:$A$77,0))="$C*2*($H+$I)",$C22*2*($H22+$I22),INDEX('[40]Bảng tra CĐ'!$E$5:$E$77,MATCH($AC22,'[40]Bảng tra CĐ'!$A$5:$A$77,0))="$L*3600",$L22*3600,INDEX('[40]Bảng tra CĐ'!$E$5:$E$77,MATCH($AC22,'[40]Bảng tra CĐ'!$A$5:$A$77,0))="$K*3600",$K22*3600),"")</f>
        <v>34200</v>
      </c>
      <c r="AE22" s="1062">
        <f>IF(IFERROR(VLOOKUP($AC22,'[40]Bảng tra CĐ'!$A$5:$C$77,3,0),"")="m3/h",1,_xlfn.IFS($G22&lt;18,1,$G22&lt;28,1.4,$G22&lt;40,1.6,$G22&lt;50,1.8,$G22&gt;=50,2))</f>
        <v>1</v>
      </c>
      <c r="AF22" s="1063">
        <f>IFERROR(IF(VLOOKUP($AC22,'[40]Bảng tra CĐ'!$A$5:$B$77,2,0)=0,"",VLOOKUP($AC22,'[40]Bảng tra CĐ'!$A$5:$B$77,2,0)),"")</f>
        <v>100</v>
      </c>
      <c r="AG22" s="1064">
        <f>IFERROR(IF($AD22="","",ROUNDUP(MAX($AD22*$AE22/$AF22,1),0)),"")</f>
        <v>342</v>
      </c>
      <c r="AH22" s="1204" t="s">
        <v>1099</v>
      </c>
      <c r="AI22" s="1064">
        <f>IFERROR(_xlfn.IFS(INDEX('[40]Bảng tra CĐ'!$E$5:$E$77,MATCH($AH22,'[40]Bảng tra CĐ'!$A$5:$A$77,0))="$C",$C22,INDEX('[40]Bảng tra CĐ'!$E$5:$E$77,MATCH($AH22,'[40]Bảng tra CĐ'!$A$5:$A$77,0))="$C*$H",$C22*$H22,INDEX('[40]Bảng tra CĐ'!$E$5:$E$77,MATCH($AH22,'[40]Bảng tra CĐ'!$A$5:$A$77,0))="$C*$J",$C22*$J22,INDEX('[40]Bảng tra CĐ'!$E$5:$E$77,MATCH($AH22,'[40]Bảng tra CĐ'!$A$5:$A$77,0))="$C*2*($H+$I)",$C22*2*($H22+$I22),INDEX('[40]Bảng tra CĐ'!$E$5:$E$77,MATCH($AH22,'[40]Bảng tra CĐ'!$A$5:$A$77,0))="$L*3600",$L22*3600,INDEX('[40]Bảng tra CĐ'!$E$5:$E$77,MATCH($AH22,'[40]Bảng tra CĐ'!$A$5:$A$77,0))="$K*3600",$K22*3600),"")</f>
        <v>10571.76</v>
      </c>
      <c r="AJ22" s="1062">
        <f>IF(IFERROR(VLOOKUP($AH22,'[40]Bảng tra CĐ'!$A$5:$C$77,3,0),"")="m3/h",1,_xlfn.IFS($G22&lt;18,1,$G22&lt;28,1.4,$G22&lt;40,1.6,$G22&lt;50,1.8,$G22&gt;=50,2))</f>
        <v>1</v>
      </c>
      <c r="AK22" s="1063">
        <f>IFERROR(IF(VLOOKUP($AH22,'[40]Bảng tra CĐ'!$A$5:$B$77,2,0)=0,"",VLOOKUP($AH22,'[40]Bảng tra CĐ'!$A$5:$B$77,2,0)),"")</f>
        <v>30</v>
      </c>
      <c r="AL22" s="1064">
        <f>IFERROR(IF($AI22="","",ROUNDUP(MAX($AI22*$AJ22/$AK22,1),0)),"")</f>
        <v>353</v>
      </c>
      <c r="AM22" s="1204"/>
      <c r="AN22" s="1206"/>
      <c r="AO22" s="1206"/>
      <c r="AP22" s="1206"/>
      <c r="AQ22" s="1206"/>
      <c r="AR22" s="1204"/>
      <c r="AS22" s="1206"/>
      <c r="AT22" s="1206"/>
      <c r="AU22" s="1206"/>
      <c r="AV22" s="1206"/>
      <c r="AW22" s="1202" t="s">
        <v>1164</v>
      </c>
      <c r="AX22" s="1064">
        <f>IFERROR(_xlfn.IFS(INDEX('[40]Bảng tra CĐ'!$E$5:$E$77,MATCH($AW22,'[40]Bảng tra CĐ'!$A$5:$A$77,0))="$C",$C22,INDEX('[40]Bảng tra CĐ'!$E$5:$E$77,MATCH($AW22,'[40]Bảng tra CĐ'!$A$5:$A$77,0))="$C*$H",$C22*$H22,INDEX('[40]Bảng tra CĐ'!$E$5:$E$77,MATCH($AW22,'[40]Bảng tra CĐ'!$A$5:$A$77,0))="$C*$J",$C22*$J22,INDEX('[40]Bảng tra CĐ'!$E$5:$E$77,MATCH($AW22,'[40]Bảng tra CĐ'!$A$5:$A$77,0))="$C*2*($H+$I)",$C22*2*($H22+$I22),INDEX('[40]Bảng tra CĐ'!$E$5:$E$77,MATCH($AW22,'[40]Bảng tra CĐ'!$A$5:$A$77,0))="$L*3600",$L22*3600,INDEX('[40]Bảng tra CĐ'!$E$5:$E$77,MATCH($AW22,'[40]Bảng tra CĐ'!$A$5:$A$77,0))="$K*3600",$K22*3600),"")</f>
        <v>1520</v>
      </c>
      <c r="AY22" s="1062">
        <f>IF(IFERROR(VLOOKUP($AW22,'[40]Bảng tra CĐ'!$A$5:$C$77,3,0),"")="m3/h",1,_xlfn.IFS($G22&lt;18,1,$G22&lt;28,1.4,$G22&lt;40,1.6,$G22&lt;50,1.8,$G22&gt;=50,2))</f>
        <v>1</v>
      </c>
      <c r="AZ22" s="1063">
        <f>IFERROR(IF(VLOOKUP($AW22,'[40]Bảng tra CĐ'!$A$5:$B$77,2,0)=0,"",VLOOKUP($AW22,'[40]Bảng tra CĐ'!$A$5:$B$77,2,0)),"")</f>
        <v>13.666666666666666</v>
      </c>
      <c r="BA22" s="1064">
        <f>IFERROR(IF($AX22="","",ROUNDUP(MAX($AX22*$AY22/$AZ22,1),0)),"")</f>
        <v>112</v>
      </c>
      <c r="BB22" s="1202"/>
      <c r="BC22" s="1206"/>
      <c r="BD22" s="1206"/>
      <c r="BE22" s="1206"/>
      <c r="BF22" s="1206"/>
      <c r="BG22" s="1202"/>
      <c r="BH22" s="1206"/>
      <c r="BI22" s="1206"/>
      <c r="BJ22" s="1206"/>
      <c r="BK22" s="1206"/>
      <c r="BL22" s="1202"/>
      <c r="BM22" s="1206"/>
      <c r="BN22" s="1206"/>
      <c r="BO22" s="1206"/>
      <c r="BP22" s="1206"/>
      <c r="BQ22" s="1202"/>
      <c r="BR22" s="1206"/>
      <c r="BS22" s="1206"/>
      <c r="BT22" s="1206"/>
      <c r="BU22" s="1206"/>
      <c r="BV22" s="1204" t="s">
        <v>1139</v>
      </c>
      <c r="BW22" s="1064">
        <f>IFERROR(_xlfn.IFS(INDEX('[40]Bảng tra CĐ'!$E$5:$E$77,MATCH($BV22,'[40]Bảng tra CĐ'!$A$5:$A$77,0))="$C",$C22,INDEX('[40]Bảng tra CĐ'!$E$5:$E$77,MATCH($BV22,'[40]Bảng tra CĐ'!$A$5:$A$77,0))="$C*$H",$C22*$H22,INDEX('[40]Bảng tra CĐ'!$E$5:$E$77,MATCH($BV22,'[40]Bảng tra CĐ'!$A$5:$A$77,0))="$C*$J",$C22*$J22,INDEX('[40]Bảng tra CĐ'!$E$5:$E$77,MATCH($BV22,'[40]Bảng tra CĐ'!$A$5:$A$77,0))="$C*2*($H+$I)",$C22*2*($H22+$I22),INDEX('[40]Bảng tra CĐ'!$E$5:$E$77,MATCH($BV22,'[40]Bảng tra CĐ'!$A$5:$A$77,0))="$L*3600",$L22*3600,INDEX('[40]Bảng tra CĐ'!$E$5:$E$77,MATCH($BV22,'[40]Bảng tra CĐ'!$A$5:$A$77,0))="$K*3600",$K22*3600),"")</f>
        <v>10571.76</v>
      </c>
      <c r="BX22" s="1062">
        <f>IF(IFERROR(VLOOKUP($BV22,'[40]Bảng tra CĐ'!$A$5:$C$77,3,0),"")="m3/h",1,_xlfn.IFS($G22&lt;18,1,$G22&lt;28,1.4,$G22&lt;40,1.6,$G22&lt;50,1.8,$G22&gt;=50,2))</f>
        <v>1</v>
      </c>
      <c r="BY22" s="1063">
        <f>IFERROR(IF(VLOOKUP($BV22,'[40]Bảng tra CĐ'!$A$5:$B$77,2,0)=0,"",VLOOKUP($BV22,'[40]Bảng tra CĐ'!$A$5:$B$77,2,0)),"")</f>
        <v>23</v>
      </c>
      <c r="BZ22" s="1064">
        <f>IFERROR(IF($BW22="","",ROUNDUP(MAX($BW22*$BX22/$BY22,1),0)),"")</f>
        <v>460</v>
      </c>
      <c r="CA22" s="1202" t="s">
        <v>1179</v>
      </c>
      <c r="CB22" s="1064">
        <f>IFERROR(_xlfn.IFS(INDEX('[40]Bảng tra CĐ'!$E$5:$E$77,MATCH($CA22,'[40]Bảng tra CĐ'!$A$5:$A$77,0))="$C",$C22,INDEX('[40]Bảng tra CĐ'!$E$5:$E$77,MATCH($CA22,'[40]Bảng tra CĐ'!$A$5:$A$77,0))="$C*$H",$C22*$H22,INDEX('[40]Bảng tra CĐ'!$E$5:$E$77,MATCH($CA22,'[40]Bảng tra CĐ'!$A$5:$A$77,0))="$C*$J",$C22*$J22,INDEX('[40]Bảng tra CĐ'!$E$5:$E$77,MATCH($CA22,'[40]Bảng tra CĐ'!$A$5:$A$77,0))="$C*2*($H+$I)",$C22*2*($H22+$I22),INDEX('[40]Bảng tra CĐ'!$E$5:$E$77,MATCH($CA22,'[40]Bảng tra CĐ'!$A$5:$A$77,0))="$L*3600",$L22*3600,INDEX('[40]Bảng tra CĐ'!$E$5:$E$77,MATCH($CA22,'[40]Bảng tra CĐ'!$A$5:$A$77,0))="$K*3600",$K22*3600),"")</f>
        <v>10571.76</v>
      </c>
      <c r="CC22" s="1062">
        <f>IF(IFERROR(VLOOKUP($CA22,'[40]Bảng tra CĐ'!$A$5:$C$77,3,0),"")="m3/h",1,_xlfn.IFS($G22&lt;18,1,$G22&lt;28,1.4,$G22&lt;40,1.6,$G22&lt;50,1.8,$G22&gt;=50,2))</f>
        <v>1</v>
      </c>
      <c r="CD22" s="1063">
        <f>IFERROR(IF(VLOOKUP($CA22,'[40]Bảng tra CĐ'!$A$5:$B$77,2,0)=0,"",VLOOKUP($CA22,'[40]Bảng tra CĐ'!$A$5:$B$77,2,0)),"")</f>
        <v>10</v>
      </c>
      <c r="CE22" s="1064">
        <f>IFERROR(IF($CB22="","",ROUNDUP(MAX($CB22*$CC22/$CD22,1),0)),"")</f>
        <v>1058</v>
      </c>
      <c r="CF22" s="1202" t="s">
        <v>1128</v>
      </c>
      <c r="CG22" s="1206" t="str">
        <f>IFERROR(_xlfn.IFS(INDEX('[40]Bảng tra CĐ'!$E$5:$E$77,MATCH($CF22,'[40]Bảng tra CĐ'!$A$5:$A$77,0))="$C",$C22,INDEX('[40]Bảng tra CĐ'!$E$5:$E$77,MATCH($CF22,'[40]Bảng tra CĐ'!$A$5:$A$77,0))="$C*$H",$C22*$H22,INDEX('[40]Bảng tra CĐ'!$E$5:$E$77,MATCH($CF22,'[40]Bảng tra CĐ'!$A$5:$A$77,0))="$C*$J",$C22*$J22,INDEX('[40]Bảng tra CĐ'!$E$5:$E$77,MATCH($CF22,'[40]Bảng tra CĐ'!$A$5:$A$77,0))="$C*2*($H+$I)",$C22*2*($H22+$I22),INDEX('[40]Bảng tra CĐ'!$E$5:$E$77,MATCH($CF22,'[40]Bảng tra CĐ'!$A$5:$A$77,0))="$L*3600",$L22*3600,INDEX('[40]Bảng tra CĐ'!$E$5:$E$77,MATCH($CF22,'[40]Bảng tra CĐ'!$A$5:$A$77,0))="$K*3600",$K22*3600),"")</f>
        <v/>
      </c>
      <c r="CH22" s="1062">
        <f>IF(IFERROR(VLOOKUP($CF22,'[40]Bảng tra CĐ'!$A$5:$C$77,3,0),"")="m3/h",1,_xlfn.IFS($G22&lt;18,1,$G22&lt;28,1.4,$G22&lt;40,1.6,$G22&lt;50,1.8,$G22&gt;=50,2))</f>
        <v>1</v>
      </c>
      <c r="CI22" s="1063">
        <f>IFERROR(IF(VLOOKUP($CF22,'[40]Bảng tra CĐ'!$A$5:$B$77,2,0)=0,"",VLOOKUP($CF22,'[40]Bảng tra CĐ'!$A$5:$B$77,2,0)),"")</f>
        <v>1000</v>
      </c>
      <c r="CJ22" s="1064" t="str">
        <f>IFERROR(IF($CG22="","",ROUNDUP(MAX($CG22*$CH22/$CI22,1),0)),"")</f>
        <v/>
      </c>
      <c r="CK22" s="1202" t="s">
        <v>1144</v>
      </c>
      <c r="CL22" s="1206" t="str">
        <f>IFERROR(_xlfn.IFS(INDEX('[40]Bảng tra CĐ'!$E$5:$E$77,MATCH($CK22,'[40]Bảng tra CĐ'!$A$5:$A$77,0))="$C",$C22,INDEX('[40]Bảng tra CĐ'!$E$5:$E$77,MATCH($CK22,'[40]Bảng tra CĐ'!$A$5:$A$77,0))="$C*$H",$C22*$H22,INDEX('[40]Bảng tra CĐ'!$E$5:$E$77,MATCH($CK22,'[40]Bảng tra CĐ'!$A$5:$A$77,0))="$C*$J",$C22*$J22,INDEX('[40]Bảng tra CĐ'!$E$5:$E$77,MATCH($CK22,'[40]Bảng tra CĐ'!$A$5:$A$77,0))="$C*2*($H+$I)",$C22*2*($H22+$I22),INDEX('[40]Bảng tra CĐ'!$E$5:$E$77,MATCH($CK22,'[40]Bảng tra CĐ'!$A$5:$A$77,0))="$L*3600",$L22*3600,INDEX('[40]Bảng tra CĐ'!$E$5:$E$77,MATCH($CK22,'[40]Bảng tra CĐ'!$A$5:$A$77,0))="$K*3600",$K22*3600),"")</f>
        <v/>
      </c>
      <c r="CM22" s="1062">
        <f>IF(IFERROR(VLOOKUP($CK22,'[40]Bảng tra CĐ'!$A$5:$C$77,3,0),"")="m3/h",1,_xlfn.IFS($G22&lt;18,1,$G22&lt;28,1.4,$G22&lt;40,1.6,$G22&lt;50,1.8,$G22&gt;=50,2))</f>
        <v>1</v>
      </c>
      <c r="CN22" s="1063">
        <f>IFERROR(IF(VLOOKUP($CK22,'[40]Bảng tra CĐ'!$A$5:$B$77,2,0)=0,"",VLOOKUP($CK22,'[40]Bảng tra CĐ'!$A$5:$B$77,2,0)),"")</f>
        <v>1000</v>
      </c>
      <c r="CO22" s="1064" t="str">
        <f>IFERROR(IF($CL22="","",ROUNDUP(MAX($CL22*$CM22/$CN22,1),0)),"")</f>
        <v/>
      </c>
      <c r="CP22" s="1202" t="s">
        <v>1189</v>
      </c>
      <c r="CQ22" s="1206" t="str">
        <f>IFERROR(_xlfn.IFS(INDEX('[40]Bảng tra CĐ'!$E$5:$E$77,MATCH($CP22,'[40]Bảng tra CĐ'!$A$5:$A$77,0))="$C",$C22,INDEX('[40]Bảng tra CĐ'!$E$5:$E$77,MATCH($CP22,'[40]Bảng tra CĐ'!$A$5:$A$77,0))="$C*$H",$C22*$H22,INDEX('[40]Bảng tra CĐ'!$E$5:$E$77,MATCH($CP22,'[40]Bảng tra CĐ'!$A$5:$A$77,0))="$C*$J",$C22*$J22,INDEX('[40]Bảng tra CĐ'!$E$5:$E$77,MATCH($CP22,'[40]Bảng tra CĐ'!$A$5:$A$77,0))="$C*2*($H+$I)",$C22*2*($H22+$I22),INDEX('[40]Bảng tra CĐ'!$E$5:$E$77,MATCH($CP22,'[40]Bảng tra CĐ'!$A$5:$A$77,0))="$L*3600",$L22*3600,INDEX('[40]Bảng tra CĐ'!$E$5:$E$77,MATCH($CP22,'[40]Bảng tra CĐ'!$A$5:$A$77,0))="$K*3600",$K22*3600),"")</f>
        <v/>
      </c>
      <c r="CR22" s="1062">
        <f>IF(IFERROR(VLOOKUP($CP22,'[40]Bảng tra CĐ'!$A$5:$C$77,3,0),"")="m3/h",1,_xlfn.IFS($G22&lt;18,1,$G22&lt;28,1.4,$G22&lt;40,1.6,$G22&lt;50,1.8,$G22&gt;=50,2))</f>
        <v>1</v>
      </c>
      <c r="CS22" s="1063">
        <f>IFERROR(IF(VLOOKUP($CP22,'[40]Bảng tra CĐ'!$A$5:$B$77,2,0)=0,"",VLOOKUP($CP22,'[40]Bảng tra CĐ'!$A$5:$B$77,2,0)),"")</f>
        <v>1000</v>
      </c>
      <c r="CT22" s="1064" t="str">
        <f>IFERROR(IF($CQ22="","",ROUNDUP(MAX($CQ22*$CR22/$CS22,1),0)),"")</f>
        <v/>
      </c>
      <c r="CU22" s="1202" t="s">
        <v>1200</v>
      </c>
      <c r="CV22" s="1206" t="str">
        <f>IFERROR(_xlfn.IFS(INDEX('[40]Bảng tra CĐ'!$E$5:$E$77,MATCH($CU22,'[40]Bảng tra CĐ'!$A$5:$A$77,0))="$C",$C22,INDEX('[40]Bảng tra CĐ'!$E$5:$E$77,MATCH($CU22,'[40]Bảng tra CĐ'!$A$5:$A$77,0))="$C*$H",$C22*$H22,INDEX('[40]Bảng tra CĐ'!$E$5:$E$77,MATCH($CU22,'[40]Bảng tra CĐ'!$A$5:$A$77,0))="$C*$J",$C22*$J22,INDEX('[40]Bảng tra CĐ'!$E$5:$E$77,MATCH($CU22,'[40]Bảng tra CĐ'!$A$5:$A$77,0))="$C*2*($H+$I)",$C22*2*($H22+$I22),INDEX('[40]Bảng tra CĐ'!$E$5:$E$77,MATCH($CU22,'[40]Bảng tra CĐ'!$A$5:$A$77,0))="$L*3600",$L22*3600,INDEX('[40]Bảng tra CĐ'!$E$5:$E$77,MATCH($CU22,'[40]Bảng tra CĐ'!$A$5:$A$77,0))="$K*3600",$K22*3600),"")</f>
        <v/>
      </c>
      <c r="CW22" s="1062">
        <f>IF(IFERROR(VLOOKUP($CU22,'[40]Bảng tra CĐ'!$A$5:$C$77,3,0),"")="m3/h",1,_xlfn.IFS($G22&lt;18,1,$G22&lt;28,1.4,$G22&lt;40,1.6,$G22&lt;50,1.8,$G22&gt;=50,2))</f>
        <v>1</v>
      </c>
      <c r="CX22" s="1063">
        <f>IFERROR(IF(VLOOKUP($CU22,'[40]Bảng tra CĐ'!$A$5:$B$77,2,0)=0,"",VLOOKUP($CU22,'[40]Bảng tra CĐ'!$A$5:$B$77,2,0)),"")</f>
        <v>1000</v>
      </c>
      <c r="CY22" s="1064" t="str">
        <f>IFERROR(IF($CV22="","",ROUNDUP(MAX($CV22*$CW22/$CX22,1),0)),"")</f>
        <v/>
      </c>
      <c r="CZ22" s="1202"/>
      <c r="DA22" s="1206"/>
      <c r="DB22" s="1206"/>
      <c r="DC22" s="1206"/>
      <c r="DD22" s="1206"/>
      <c r="DE22" s="1202"/>
      <c r="DF22" s="1206"/>
      <c r="DG22" s="1206"/>
      <c r="DH22" s="1206"/>
      <c r="DI22" s="1206"/>
      <c r="DJ22" s="1202"/>
      <c r="DK22" s="1206"/>
      <c r="DL22" s="1206"/>
      <c r="DM22" s="1206"/>
      <c r="DN22" s="1206"/>
      <c r="DO22" s="1202"/>
      <c r="DP22" s="1206"/>
      <c r="DQ22" s="1206"/>
      <c r="DR22" s="1206"/>
      <c r="DS22" s="1206"/>
      <c r="DT22" s="1201"/>
      <c r="DU22" s="1206"/>
      <c r="DV22" s="1206"/>
      <c r="DW22" s="1206"/>
      <c r="DX22" s="1206"/>
      <c r="DY22" s="1201"/>
      <c r="DZ22" s="1206"/>
      <c r="EA22" s="1206"/>
      <c r="EB22" s="1206"/>
      <c r="EC22" s="1206"/>
      <c r="ED22" s="1201"/>
      <c r="EE22" s="1206"/>
      <c r="EF22" s="1206"/>
      <c r="EG22" s="1206"/>
      <c r="EH22" s="1206"/>
      <c r="EI22" s="1201"/>
      <c r="EJ22" s="1206"/>
      <c r="EK22" s="1206"/>
      <c r="EL22" s="1206"/>
      <c r="EM22" s="1206"/>
      <c r="EN22" s="1200"/>
      <c r="EO22" s="1206"/>
      <c r="EP22" s="1206"/>
      <c r="EQ22" s="1206"/>
      <c r="ER22" s="1206"/>
    </row>
    <row r="23" spans="1:158" s="5" customFormat="1" ht="39.75" customHeight="1" outlineLevel="1">
      <c r="A23" s="17">
        <v>5</v>
      </c>
      <c r="B23" s="354" t="s">
        <v>1283</v>
      </c>
      <c r="C23" s="355">
        <v>2</v>
      </c>
      <c r="D23" s="43">
        <f>IF(G23&lt;=30,G23+4,IF(G23&lt;=50,G23+5,IF(G23&lt;=70,G23+6,IF(G23&lt;=80,G23+8))))</f>
        <v>24</v>
      </c>
      <c r="E23" s="43">
        <f t="shared" si="0"/>
        <v>69</v>
      </c>
      <c r="F23" s="65">
        <f t="shared" si="1"/>
        <v>1670</v>
      </c>
      <c r="G23" s="359">
        <v>20</v>
      </c>
      <c r="H23" s="359">
        <v>65</v>
      </c>
      <c r="I23" s="359">
        <v>1620</v>
      </c>
      <c r="J23" s="1127">
        <v>30</v>
      </c>
      <c r="K23" s="100">
        <f>ROUND(G23*H23*(I23+J23)*C23/10^9,5)</f>
        <v>4.2900000000000004E-3</v>
      </c>
      <c r="L23" s="92">
        <f>ROUND(2*($G23+$H23)*($I23+$J23)*$C23/ 10^6,4)</f>
        <v>0.56100000000000005</v>
      </c>
      <c r="M23" s="1098" t="s">
        <v>1284</v>
      </c>
      <c r="N23" s="743" t="s">
        <v>1279</v>
      </c>
      <c r="O23" s="579"/>
      <c r="P23" s="245"/>
      <c r="Q23" s="257"/>
      <c r="R23" s="257"/>
      <c r="S23" s="257"/>
      <c r="T23" s="129">
        <f t="shared" si="2"/>
        <v>800</v>
      </c>
      <c r="U23" s="128">
        <f t="shared" si="3"/>
        <v>1.716</v>
      </c>
      <c r="V23" s="96">
        <v>3</v>
      </c>
      <c r="W23" s="97">
        <f t="shared" si="4"/>
        <v>5.1479999999999997</v>
      </c>
      <c r="X23" s="1126"/>
      <c r="Y23" s="1126"/>
      <c r="Z23" s="1126"/>
      <c r="AA23" s="1126"/>
      <c r="AB23" s="1075">
        <v>1.4</v>
      </c>
      <c r="AC23" s="1204" t="s">
        <v>1251</v>
      </c>
      <c r="AD23" s="1064">
        <f>IFERROR(_xlfn.IFS(INDEX('[40]Bảng tra CĐ'!$E$5:$E$77,MATCH($AC23,'[40]Bảng tra CĐ'!$A$5:$A$77,0))="$C",$C23,INDEX('[40]Bảng tra CĐ'!$E$5:$E$77,MATCH($AC23,'[40]Bảng tra CĐ'!$A$5:$A$77,0))="$C*$H",$C23*$H23,INDEX('[40]Bảng tra CĐ'!$E$5:$E$77,MATCH($AC23,'[40]Bảng tra CĐ'!$A$5:$A$77,0))="$C*$J",$C23*$J23,INDEX('[40]Bảng tra CĐ'!$E$5:$E$77,MATCH($AC23,'[40]Bảng tra CĐ'!$A$5:$A$77,0))="$C*2*($H+$I)",$C23*2*($H23+$I23),INDEX('[40]Bảng tra CĐ'!$E$5:$E$77,MATCH($AC23,'[40]Bảng tra CĐ'!$A$5:$A$77,0))="$L*3600",$L23*3600,INDEX('[40]Bảng tra CĐ'!$E$5:$E$77,MATCH($AC23,'[40]Bảng tra CĐ'!$A$5:$A$77,0))="$K*3600",$K23*3600),"")</f>
        <v>6740</v>
      </c>
      <c r="AE23" s="1062">
        <f>IF(IFERROR(VLOOKUP($AC23,'[40]Bảng tra CĐ'!$A$5:$C$77,3,0),"")="m3/h",1,_xlfn.IFS($G23&lt;18,1,$G23&lt;28,1.4,$G23&lt;40,1.6,$G23&lt;50,1.8,$G23&gt;=50,2))</f>
        <v>1.4</v>
      </c>
      <c r="AF23" s="1063">
        <f>IFERROR(IF(VLOOKUP($AC23,'[40]Bảng tra CĐ'!$A$5:$B$77,2,0)=0,"",VLOOKUP($AC23,'[40]Bảng tra CĐ'!$A$5:$B$77,2,0)),"")</f>
        <v>100</v>
      </c>
      <c r="AG23" s="1064">
        <f>IFERROR(IF($AD23="","",ROUNDUP(MAX($AD23*$AE23/$AF23,1),0)),"")</f>
        <v>95</v>
      </c>
      <c r="AH23" s="1204" t="s">
        <v>1099</v>
      </c>
      <c r="AI23" s="1064">
        <f>IFERROR(_xlfn.IFS(INDEX('[40]Bảng tra CĐ'!$E$5:$E$77,MATCH($AH23,'[40]Bảng tra CĐ'!$A$5:$A$77,0))="$C",$C23,INDEX('[40]Bảng tra CĐ'!$E$5:$E$77,MATCH($AH23,'[40]Bảng tra CĐ'!$A$5:$A$77,0))="$C*$H",$C23*$H23,INDEX('[40]Bảng tra CĐ'!$E$5:$E$77,MATCH($AH23,'[40]Bảng tra CĐ'!$A$5:$A$77,0))="$C*$J",$C23*$J23,INDEX('[40]Bảng tra CĐ'!$E$5:$E$77,MATCH($AH23,'[40]Bảng tra CĐ'!$A$5:$A$77,0))="$C*2*($H+$I)",$C23*2*($H23+$I23),INDEX('[40]Bảng tra CĐ'!$E$5:$E$77,MATCH($AH23,'[40]Bảng tra CĐ'!$A$5:$A$77,0))="$L*3600",$L23*3600,INDEX('[40]Bảng tra CĐ'!$E$5:$E$77,MATCH($AH23,'[40]Bảng tra CĐ'!$A$5:$A$77,0))="$K*3600",$K23*3600),"")</f>
        <v>2019.6000000000001</v>
      </c>
      <c r="AJ23" s="1062">
        <f>IF(IFERROR(VLOOKUP($AH23,'[40]Bảng tra CĐ'!$A$5:$C$77,3,0),"")="m3/h",1,_xlfn.IFS($G23&lt;18,1,$G23&lt;28,1.4,$G23&lt;40,1.6,$G23&lt;50,1.8,$G23&gt;=50,2))</f>
        <v>1.4</v>
      </c>
      <c r="AK23" s="1063">
        <f>IFERROR(IF(VLOOKUP($AH23,'[40]Bảng tra CĐ'!$A$5:$B$77,2,0)=0,"",VLOOKUP($AH23,'[40]Bảng tra CĐ'!$A$5:$B$77,2,0)),"")</f>
        <v>30</v>
      </c>
      <c r="AL23" s="1064">
        <f>IFERROR(IF($AI23="","",ROUNDUP(MAX($AI23*$AJ23/$AK23,1),0)),"")</f>
        <v>95</v>
      </c>
      <c r="AM23" s="1204"/>
      <c r="AN23" s="1206"/>
      <c r="AO23" s="1206"/>
      <c r="AP23" s="1206"/>
      <c r="AQ23" s="1206"/>
      <c r="AR23" s="1204"/>
      <c r="AS23" s="1206"/>
      <c r="AT23" s="1206"/>
      <c r="AU23" s="1206"/>
      <c r="AV23" s="1206"/>
      <c r="AW23" s="1202" t="s">
        <v>1140</v>
      </c>
      <c r="AX23" s="1064">
        <f>IFERROR(_xlfn.IFS(INDEX('[40]Bảng tra CĐ'!$E$5:$E$77,MATCH($AW23,'[40]Bảng tra CĐ'!$A$5:$A$77,0))="$C",$C23,INDEX('[40]Bảng tra CĐ'!$E$5:$E$77,MATCH($AW23,'[40]Bảng tra CĐ'!$A$5:$A$77,0))="$C*$H",$C23*$H23,INDEX('[40]Bảng tra CĐ'!$E$5:$E$77,MATCH($AW23,'[40]Bảng tra CĐ'!$A$5:$A$77,0))="$C*$J",$C23*$J23,INDEX('[40]Bảng tra CĐ'!$E$5:$E$77,MATCH($AW23,'[40]Bảng tra CĐ'!$A$5:$A$77,0))="$C*2*($H+$I)",$C23*2*($H23+$I23),INDEX('[40]Bảng tra CĐ'!$E$5:$E$77,MATCH($AW23,'[40]Bảng tra CĐ'!$A$5:$A$77,0))="$L*3600",$L23*3600,INDEX('[40]Bảng tra CĐ'!$E$5:$E$77,MATCH($AW23,'[40]Bảng tra CĐ'!$A$5:$A$77,0))="$K*3600",$K23*3600),"")</f>
        <v>130</v>
      </c>
      <c r="AY23" s="1062">
        <f>IF(IFERROR(VLOOKUP($AW23,'[40]Bảng tra CĐ'!$A$5:$C$77,3,0),"")="m3/h",1,_xlfn.IFS($G23&lt;18,1,$G23&lt;28,1.4,$G23&lt;40,1.6,$G23&lt;50,1.8,$G23&gt;=50,2))</f>
        <v>1.4</v>
      </c>
      <c r="AZ23" s="1063">
        <f>IFERROR(IF(VLOOKUP($AW23,'[40]Bảng tra CĐ'!$A$5:$B$77,2,0)=0,"",VLOOKUP($AW23,'[40]Bảng tra CĐ'!$A$5:$B$77,2,0)),"")</f>
        <v>29.285714285714288</v>
      </c>
      <c r="BA23" s="1064">
        <f>IFERROR(IF($AX23="","",ROUNDUP(MAX($AX23*$AY23/$AZ23,1),0)),"")</f>
        <v>7</v>
      </c>
      <c r="BB23" s="1202" t="s">
        <v>1185</v>
      </c>
      <c r="BC23" s="1064">
        <f>IFERROR(_xlfn.IFS(INDEX('[40]Bảng tra CĐ'!$E$5:$E$77,MATCH($BB23,'[40]Bảng tra CĐ'!$A$5:$A$77,0))="$C",$C23,INDEX('[40]Bảng tra CĐ'!$E$5:$E$77,MATCH($BB23,'[40]Bảng tra CĐ'!$A$5:$A$77,0))="$C*$H",$C23*$H23,INDEX('[40]Bảng tra CĐ'!$E$5:$E$77,MATCH($BB23,'[40]Bảng tra CĐ'!$A$5:$A$77,0))="$C*$J",$C23*$J23,INDEX('[40]Bảng tra CĐ'!$E$5:$E$77,MATCH($BB23,'[40]Bảng tra CĐ'!$A$5:$A$77,0))="$C*2*($H+$I)",$C23*2*($H23+$I23),INDEX('[40]Bảng tra CĐ'!$E$5:$E$77,MATCH($BB23,'[40]Bảng tra CĐ'!$A$5:$A$77,0))="$L*3600",$L23*3600,INDEX('[40]Bảng tra CĐ'!$E$5:$E$77,MATCH($BB23,'[40]Bảng tra CĐ'!$A$5:$A$77,0))="$K*3600",$K23*3600),"")</f>
        <v>60</v>
      </c>
      <c r="BD23" s="1062">
        <f>IF(IFERROR(VLOOKUP($BB23,'[40]Bảng tra CĐ'!$A$5:$C$77,3,0),"")="m3/h",1,_xlfn.IFS($G23&lt;18,1,$G23&lt;28,1.4,$G23&lt;40,1.6,$G23&lt;50,1.8,$G23&gt;=50,2))</f>
        <v>1.4</v>
      </c>
      <c r="BE23" s="1063">
        <f>IFERROR(IF(VLOOKUP($BB23,'[40]Bảng tra CĐ'!$A$5:$B$77,2,0)=0,"",VLOOKUP($BB23,'[40]Bảng tra CĐ'!$A$5:$B$77,2,0)),"")</f>
        <v>5</v>
      </c>
      <c r="BF23" s="1064">
        <f>IFERROR(IF($BC23="","",ROUNDUP(MAX($BC23*$BD23/$BE23,1),0)),"")</f>
        <v>17</v>
      </c>
      <c r="BG23" s="1202" t="s">
        <v>1178</v>
      </c>
      <c r="BH23" s="1064" t="str">
        <f>IFERROR(_xlfn.IFS(INDEX('[40]Bảng tra CĐ'!$E$5:$E$77,MATCH($BG23,'[40]Bảng tra CĐ'!$A$5:$A$77,0))="$C",$C23,INDEX('[40]Bảng tra CĐ'!$E$5:$E$77,MATCH($BG23,'[40]Bảng tra CĐ'!$A$5:$A$77,0))="$C*$H",$C23*$H23,INDEX('[40]Bảng tra CĐ'!$E$5:$E$77,MATCH($BG23,'[40]Bảng tra CĐ'!$A$5:$A$77,0))="$C*$J",$C23*$J23,INDEX('[40]Bảng tra CĐ'!$E$5:$E$77,MATCH($BG23,'[40]Bảng tra CĐ'!$A$5:$A$77,0))="$C*2*($H+$I)",$C23*2*($H23+$I23),INDEX('[40]Bảng tra CĐ'!$E$5:$E$77,MATCH($BG23,'[40]Bảng tra CĐ'!$A$5:$A$77,0))="$L*3600",$L23*3600,INDEX('[40]Bảng tra CĐ'!$E$5:$E$77,MATCH($BG23,'[40]Bảng tra CĐ'!$A$5:$A$77,0))="$K*3600",$K23*3600),"")</f>
        <v/>
      </c>
      <c r="BI23" s="1062">
        <f>IF(IFERROR(VLOOKUP($BG23,'[40]Bảng tra CĐ'!$A$5:$C$77,3,0),"")="m3/h",1,_xlfn.IFS($G23&lt;18,1,$G23&lt;28,1.4,$G23&lt;40,1.6,$G23&lt;50,1.8,$G23&gt;=50,2))</f>
        <v>1.4</v>
      </c>
      <c r="BJ23" s="1063">
        <f>IFERROR(IF(VLOOKUP($BG23,'[40]Bảng tra CĐ'!$A$5:$B$77,2,0)=0,"",VLOOKUP($BG23,'[40]Bảng tra CĐ'!$A$5:$B$77,2,0)),"")</f>
        <v>0.5</v>
      </c>
      <c r="BK23" s="1064" t="str">
        <f>IFERROR(IF($BH23="","",ROUNDUP(MAX($BH23*$BI23/$BJ23,1),0)),"")</f>
        <v/>
      </c>
      <c r="BL23" s="1202" t="s">
        <v>1187</v>
      </c>
      <c r="BM23" s="1064" t="str">
        <f>IFERROR(_xlfn.IFS(INDEX('[40]Bảng tra CĐ'!$E$5:$E$77,MATCH($BL23,'[40]Bảng tra CĐ'!$A$5:$A$77,0))="$C",$C23,INDEX('[40]Bảng tra CĐ'!$E$5:$E$77,MATCH($BL23,'[40]Bảng tra CĐ'!$A$5:$A$77,0))="$C*$H",$C23*$H23,INDEX('[40]Bảng tra CĐ'!$E$5:$E$77,MATCH($BL23,'[40]Bảng tra CĐ'!$A$5:$A$77,0))="$C*$J",$C23*$J23,INDEX('[40]Bảng tra CĐ'!$E$5:$E$77,MATCH($BL23,'[40]Bảng tra CĐ'!$A$5:$A$77,0))="$C*2*($H+$I)",$C23*2*($H23+$I23),INDEX('[40]Bảng tra CĐ'!$E$5:$E$77,MATCH($BL23,'[40]Bảng tra CĐ'!$A$5:$A$77,0))="$L*3600",$L23*3600,INDEX('[40]Bảng tra CĐ'!$E$5:$E$77,MATCH($BL23,'[40]Bảng tra CĐ'!$A$5:$A$77,0))="$K*3600",$K23*3600),"")</f>
        <v/>
      </c>
      <c r="BN23" s="1062">
        <f>IF(IFERROR(VLOOKUP($BL23,'[40]Bảng tra CĐ'!$A$5:$C$77,3,0),"")="m3/h",1,_xlfn.IFS($G23&lt;18,1,$G23&lt;28,1.4,$G23&lt;40,1.6,$G23&lt;50,1.8,$G23&gt;=50,2))</f>
        <v>1.4</v>
      </c>
      <c r="BO23" s="1063">
        <f>IFERROR(IF(VLOOKUP($BL23,'[40]Bảng tra CĐ'!$A$5:$B$77,2,0)=0,"",VLOOKUP($BL23,'[40]Bảng tra CĐ'!$A$5:$B$77,2,0)),"")</f>
        <v>0.3</v>
      </c>
      <c r="BP23" s="1064" t="str">
        <f>IFERROR(IF($BM23="","",ROUNDUP(MAX($BM23*$BN23/$BO23,1),0)),"")</f>
        <v/>
      </c>
      <c r="BQ23" s="1128"/>
      <c r="BR23" s="1206"/>
      <c r="BS23" s="1206"/>
      <c r="BT23" s="1206"/>
      <c r="BU23" s="1206"/>
      <c r="BV23" s="1204" t="s">
        <v>1139</v>
      </c>
      <c r="BW23" s="1064">
        <f>IFERROR(_xlfn.IFS(INDEX('[40]Bảng tra CĐ'!$E$5:$E$77,MATCH($BV23,'[40]Bảng tra CĐ'!$A$5:$A$77,0))="$C",$C23,INDEX('[40]Bảng tra CĐ'!$E$5:$E$77,MATCH($BV23,'[40]Bảng tra CĐ'!$A$5:$A$77,0))="$C*$H",$C23*$H23,INDEX('[40]Bảng tra CĐ'!$E$5:$E$77,MATCH($BV23,'[40]Bảng tra CĐ'!$A$5:$A$77,0))="$C*$J",$C23*$J23,INDEX('[40]Bảng tra CĐ'!$E$5:$E$77,MATCH($BV23,'[40]Bảng tra CĐ'!$A$5:$A$77,0))="$C*2*($H+$I)",$C23*2*($H23+$I23),INDEX('[40]Bảng tra CĐ'!$E$5:$E$77,MATCH($BV23,'[40]Bảng tra CĐ'!$A$5:$A$77,0))="$L*3600",$L23*3600,INDEX('[40]Bảng tra CĐ'!$E$5:$E$77,MATCH($BV23,'[40]Bảng tra CĐ'!$A$5:$A$77,0))="$K*3600",$K23*3600),"")</f>
        <v>2019.6000000000001</v>
      </c>
      <c r="BX23" s="1062">
        <f>IF(IFERROR(VLOOKUP($BV23,'[40]Bảng tra CĐ'!$A$5:$C$77,3,0),"")="m3/h",1,_xlfn.IFS($G23&lt;18,1,$G23&lt;28,1.4,$G23&lt;40,1.6,$G23&lt;50,1.8,$G23&gt;=50,2))</f>
        <v>1.4</v>
      </c>
      <c r="BY23" s="1063">
        <f>IFERROR(IF(VLOOKUP($BV23,'[40]Bảng tra CĐ'!$A$5:$B$77,2,0)=0,"",VLOOKUP($BV23,'[40]Bảng tra CĐ'!$A$5:$B$77,2,0)),"")</f>
        <v>23</v>
      </c>
      <c r="BZ23" s="1064">
        <f>IFERROR(IF($BW23="","",ROUNDUP(MAX($BW23*$BX23/$BY23,1),0)),"")</f>
        <v>123</v>
      </c>
      <c r="CA23" s="1202" t="s">
        <v>1179</v>
      </c>
      <c r="CB23" s="1064">
        <f>IFERROR(_xlfn.IFS(INDEX('[40]Bảng tra CĐ'!$E$5:$E$77,MATCH($CA23,'[40]Bảng tra CĐ'!$A$5:$A$77,0))="$C",$C23,INDEX('[40]Bảng tra CĐ'!$E$5:$E$77,MATCH($CA23,'[40]Bảng tra CĐ'!$A$5:$A$77,0))="$C*$H",$C23*$H23,INDEX('[40]Bảng tra CĐ'!$E$5:$E$77,MATCH($CA23,'[40]Bảng tra CĐ'!$A$5:$A$77,0))="$C*$J",$C23*$J23,INDEX('[40]Bảng tra CĐ'!$E$5:$E$77,MATCH($CA23,'[40]Bảng tra CĐ'!$A$5:$A$77,0))="$C*2*($H+$I)",$C23*2*($H23+$I23),INDEX('[40]Bảng tra CĐ'!$E$5:$E$77,MATCH($CA23,'[40]Bảng tra CĐ'!$A$5:$A$77,0))="$L*3600",$L23*3600,INDEX('[40]Bảng tra CĐ'!$E$5:$E$77,MATCH($CA23,'[40]Bảng tra CĐ'!$A$5:$A$77,0))="$K*3600",$K23*3600),"")</f>
        <v>2019.6000000000001</v>
      </c>
      <c r="CC23" s="1062">
        <f>IF(IFERROR(VLOOKUP($CA23,'[40]Bảng tra CĐ'!$A$5:$C$77,3,0),"")="m3/h",1,_xlfn.IFS($G23&lt;18,1,$G23&lt;28,1.4,$G23&lt;40,1.6,$G23&lt;50,1.8,$G23&gt;=50,2))</f>
        <v>1.4</v>
      </c>
      <c r="CD23" s="1063">
        <f>IFERROR(IF(VLOOKUP($CA23,'[40]Bảng tra CĐ'!$A$5:$B$77,2,0)=0,"",VLOOKUP($CA23,'[40]Bảng tra CĐ'!$A$5:$B$77,2,0)),"")</f>
        <v>10</v>
      </c>
      <c r="CE23" s="1064">
        <f>IFERROR(IF($CB23="","",ROUNDUP(MAX($CB23*$CC23/$CD23,1),0)),"")</f>
        <v>283</v>
      </c>
      <c r="CF23" s="1202"/>
      <c r="CG23" s="1206"/>
      <c r="CH23" s="1206"/>
      <c r="CI23" s="1206"/>
      <c r="CJ23" s="1206"/>
      <c r="CK23" s="1202"/>
      <c r="CL23" s="1206"/>
      <c r="CM23" s="1206"/>
      <c r="CN23" s="1206"/>
      <c r="CO23" s="1206"/>
      <c r="CP23" s="1202"/>
      <c r="CQ23" s="1206"/>
      <c r="CR23" s="1206"/>
      <c r="CS23" s="1206"/>
      <c r="CT23" s="1206"/>
      <c r="CU23" s="1202"/>
      <c r="CV23" s="1206"/>
      <c r="CW23" s="1206"/>
      <c r="CX23" s="1206"/>
      <c r="CY23" s="1206"/>
      <c r="CZ23" s="1202"/>
      <c r="DA23" s="1206"/>
      <c r="DB23" s="1206"/>
      <c r="DC23" s="1206"/>
      <c r="DD23" s="1206"/>
      <c r="DE23" s="1202"/>
      <c r="DF23" s="1206"/>
      <c r="DG23" s="1206"/>
      <c r="DH23" s="1206"/>
      <c r="DI23" s="1206"/>
      <c r="DJ23" s="1202"/>
      <c r="DK23" s="1206"/>
      <c r="DL23" s="1206"/>
      <c r="DM23" s="1206"/>
      <c r="DN23" s="1206"/>
      <c r="DO23" s="1202"/>
      <c r="DP23" s="1206"/>
      <c r="DQ23" s="1206"/>
      <c r="DR23" s="1206"/>
      <c r="DS23" s="1206"/>
      <c r="DT23" s="1201"/>
      <c r="DU23" s="1206"/>
      <c r="DV23" s="1206"/>
      <c r="DW23" s="1206"/>
      <c r="DX23" s="1206"/>
      <c r="DY23" s="1201"/>
      <c r="DZ23" s="1206"/>
      <c r="EA23" s="1206"/>
      <c r="EB23" s="1206"/>
      <c r="EC23" s="1206"/>
      <c r="ED23" s="1201"/>
      <c r="EE23" s="1206"/>
      <c r="EF23" s="1206"/>
      <c r="EG23" s="1206"/>
      <c r="EH23" s="1206"/>
      <c r="EI23" s="1201"/>
      <c r="EJ23" s="1206"/>
      <c r="EK23" s="1206"/>
      <c r="EL23" s="1206"/>
      <c r="EM23" s="1206"/>
      <c r="EN23" s="1200"/>
      <c r="EO23" s="1206"/>
      <c r="EP23" s="1206"/>
      <c r="EQ23" s="1206"/>
      <c r="ER23" s="1206"/>
    </row>
    <row r="24" spans="1:158" s="5" customFormat="1" ht="39.75" customHeight="1" outlineLevel="1">
      <c r="A24" s="17">
        <v>6</v>
      </c>
      <c r="B24" s="354" t="s">
        <v>1285</v>
      </c>
      <c r="C24" s="355">
        <v>4</v>
      </c>
      <c r="D24" s="43">
        <v>34</v>
      </c>
      <c r="E24" s="43">
        <f t="shared" si="0"/>
        <v>34</v>
      </c>
      <c r="F24" s="65">
        <f t="shared" si="1"/>
        <v>100</v>
      </c>
      <c r="G24" s="355">
        <v>24</v>
      </c>
      <c r="H24" s="355">
        <v>30</v>
      </c>
      <c r="I24" s="355">
        <v>80</v>
      </c>
      <c r="J24" s="801"/>
      <c r="K24" s="100">
        <f>ROUND(G24*H24*(I24+J24)*C24/10^9,5)</f>
        <v>2.3000000000000001E-4</v>
      </c>
      <c r="L24" s="92">
        <f>ROUND(2*($G24+$H24)*($I24+$J24)*$C24/ 10^6,4)</f>
        <v>3.4599999999999999E-2</v>
      </c>
      <c r="M24" s="1098" t="s">
        <v>1284</v>
      </c>
      <c r="N24" s="743" t="s">
        <v>1286</v>
      </c>
      <c r="O24" s="579"/>
      <c r="P24" s="245"/>
      <c r="Q24" s="257"/>
      <c r="R24" s="257"/>
      <c r="S24" s="257"/>
      <c r="T24" s="129">
        <f t="shared" si="2"/>
        <v>1600</v>
      </c>
      <c r="U24" s="128">
        <f t="shared" si="3"/>
        <v>9.2160000000000006E-2</v>
      </c>
      <c r="V24" s="96">
        <v>3</v>
      </c>
      <c r="W24" s="97">
        <f t="shared" si="4"/>
        <v>0.27648</v>
      </c>
      <c r="X24" s="1126"/>
      <c r="Y24" s="1126"/>
      <c r="Z24" s="1126"/>
      <c r="AA24" s="1126"/>
      <c r="AB24" s="1075">
        <v>1.5</v>
      </c>
      <c r="AC24" s="1204" t="s">
        <v>1251</v>
      </c>
      <c r="AD24" s="1064">
        <f>IFERROR(_xlfn.IFS(INDEX('[40]Bảng tra CĐ'!$E$5:$E$77,MATCH($AC24,'[40]Bảng tra CĐ'!$A$5:$A$77,0))="$C",$C24,INDEX('[40]Bảng tra CĐ'!$E$5:$E$77,MATCH($AC24,'[40]Bảng tra CĐ'!$A$5:$A$77,0))="$C*$H",$C24*$H24,INDEX('[40]Bảng tra CĐ'!$E$5:$E$77,MATCH($AC24,'[40]Bảng tra CĐ'!$A$5:$A$77,0))="$C*$J",$C24*$J24,INDEX('[40]Bảng tra CĐ'!$E$5:$E$77,MATCH($AC24,'[40]Bảng tra CĐ'!$A$5:$A$77,0))="$C*2*($H+$I)",$C24*2*($H24+$I24),INDEX('[40]Bảng tra CĐ'!$E$5:$E$77,MATCH($AC24,'[40]Bảng tra CĐ'!$A$5:$A$77,0))="$L*3600",$L24*3600,INDEX('[40]Bảng tra CĐ'!$E$5:$E$77,MATCH($AC24,'[40]Bảng tra CĐ'!$A$5:$A$77,0))="$K*3600",$K24*3600),"")</f>
        <v>880</v>
      </c>
      <c r="AE24" s="1062">
        <f>IF(IFERROR(VLOOKUP($AC24,'[40]Bảng tra CĐ'!$A$5:$C$77,3,0),"")="m3/h",1,_xlfn.IFS($G24&lt;18,1,$G24&lt;28,1.4,$G24&lt;40,1.6,$G24&lt;50,1.8,$G24&gt;=50,2))</f>
        <v>1.4</v>
      </c>
      <c r="AF24" s="1063">
        <f>IFERROR(IF(VLOOKUP($AC24,'[40]Bảng tra CĐ'!$A$5:$B$77,2,0)=0,"",VLOOKUP($AC24,'[40]Bảng tra CĐ'!$A$5:$B$77,2,0)),"")</f>
        <v>100</v>
      </c>
      <c r="AG24" s="1064">
        <f>IFERROR(IF($AD24="","",ROUNDUP(MAX($AD24*$AE24/$AF24,1),0)),"")</f>
        <v>13</v>
      </c>
      <c r="AH24" s="1204" t="s">
        <v>1099</v>
      </c>
      <c r="AI24" s="1064">
        <f>IFERROR(_xlfn.IFS(INDEX('[40]Bảng tra CĐ'!$E$5:$E$77,MATCH($AH24,'[40]Bảng tra CĐ'!$A$5:$A$77,0))="$C",$C24,INDEX('[40]Bảng tra CĐ'!$E$5:$E$77,MATCH($AH24,'[40]Bảng tra CĐ'!$A$5:$A$77,0))="$C*$H",$C24*$H24,INDEX('[40]Bảng tra CĐ'!$E$5:$E$77,MATCH($AH24,'[40]Bảng tra CĐ'!$A$5:$A$77,0))="$C*$J",$C24*$J24,INDEX('[40]Bảng tra CĐ'!$E$5:$E$77,MATCH($AH24,'[40]Bảng tra CĐ'!$A$5:$A$77,0))="$C*2*($H+$I)",$C24*2*($H24+$I24),INDEX('[40]Bảng tra CĐ'!$E$5:$E$77,MATCH($AH24,'[40]Bảng tra CĐ'!$A$5:$A$77,0))="$L*3600",$L24*3600,INDEX('[40]Bảng tra CĐ'!$E$5:$E$77,MATCH($AH24,'[40]Bảng tra CĐ'!$A$5:$A$77,0))="$K*3600",$K24*3600),"")</f>
        <v>124.56</v>
      </c>
      <c r="AJ24" s="1062">
        <f>IF(IFERROR(VLOOKUP($AH24,'[40]Bảng tra CĐ'!$A$5:$C$77,3,0),"")="m3/h",1,_xlfn.IFS($G24&lt;18,1,$G24&lt;28,1.4,$G24&lt;40,1.6,$G24&lt;50,1.8,$G24&gt;=50,2))</f>
        <v>1.4</v>
      </c>
      <c r="AK24" s="1063">
        <f>IFERROR(IF(VLOOKUP($AH24,'[40]Bảng tra CĐ'!$A$5:$B$77,2,0)=0,"",VLOOKUP($AH24,'[40]Bảng tra CĐ'!$A$5:$B$77,2,0)),"")</f>
        <v>30</v>
      </c>
      <c r="AL24" s="1064">
        <f>IFERROR(IF($AI24="","",ROUNDUP(MAX($AI24*$AJ24/$AK24,1),0)),"")</f>
        <v>6</v>
      </c>
      <c r="AM24" s="1204"/>
      <c r="AN24" s="1206"/>
      <c r="AO24" s="1206"/>
      <c r="AP24" s="1206"/>
      <c r="AQ24" s="1206"/>
      <c r="AR24" s="1204"/>
      <c r="AS24" s="1206"/>
      <c r="AT24" s="1206"/>
      <c r="AU24" s="1206"/>
      <c r="AV24" s="1206"/>
      <c r="AW24" s="1202" t="s">
        <v>1153</v>
      </c>
      <c r="AX24" s="1064">
        <f>IFERROR(_xlfn.IFS(INDEX('[40]Bảng tra CĐ'!$E$5:$E$77,MATCH($AW24,'[40]Bảng tra CĐ'!$A$5:$A$77,0))="$C",$C24,INDEX('[40]Bảng tra CĐ'!$E$5:$E$77,MATCH($AW24,'[40]Bảng tra CĐ'!$A$5:$A$77,0))="$C*$H",$C24*$H24,INDEX('[40]Bảng tra CĐ'!$E$5:$E$77,MATCH($AW24,'[40]Bảng tra CĐ'!$A$5:$A$77,0))="$C*$J",$C24*$J24,INDEX('[40]Bảng tra CĐ'!$E$5:$E$77,MATCH($AW24,'[40]Bảng tra CĐ'!$A$5:$A$77,0))="$C*2*($H+$I)",$C24*2*($H24+$I24),INDEX('[40]Bảng tra CĐ'!$E$5:$E$77,MATCH($AW24,'[40]Bảng tra CĐ'!$A$5:$A$77,0))="$L*3600",$L24*3600,INDEX('[40]Bảng tra CĐ'!$E$5:$E$77,MATCH($AW24,'[40]Bảng tra CĐ'!$A$5:$A$77,0))="$K*3600",$K24*3600),"")</f>
        <v>120</v>
      </c>
      <c r="AY24" s="1062">
        <f>IF(IFERROR(VLOOKUP($AW24,'[40]Bảng tra CĐ'!$A$5:$C$77,3,0),"")="m3/h",1,_xlfn.IFS($G24&lt;18,1,$G24&lt;28,1.4,$G24&lt;40,1.6,$G24&lt;50,1.8,$G24&gt;=50,2))</f>
        <v>1.4</v>
      </c>
      <c r="AZ24" s="1063">
        <f>IFERROR(IF(VLOOKUP($AW24,'[40]Bảng tra CĐ'!$A$5:$B$77,2,0)=0,"",VLOOKUP($AW24,'[40]Bảng tra CĐ'!$A$5:$B$77,2,0)),"")</f>
        <v>25.625</v>
      </c>
      <c r="BA24" s="1064">
        <f>IFERROR(IF($AX24="","",ROUNDUP(MAX($AX24*$AY24/$AZ24,1),0)),"")</f>
        <v>7</v>
      </c>
      <c r="BB24" s="1202"/>
      <c r="BC24" s="1206"/>
      <c r="BD24" s="1206"/>
      <c r="BE24" s="1206"/>
      <c r="BF24" s="1206"/>
      <c r="BG24" s="1202"/>
      <c r="BH24" s="1206"/>
      <c r="BI24" s="1206"/>
      <c r="BJ24" s="1206"/>
      <c r="BK24" s="1206"/>
      <c r="BL24" s="1202"/>
      <c r="BM24" s="1206"/>
      <c r="BN24" s="1206"/>
      <c r="BO24" s="1206"/>
      <c r="BP24" s="1206"/>
      <c r="BQ24" s="1202"/>
      <c r="BR24" s="1206"/>
      <c r="BS24" s="1206"/>
      <c r="BT24" s="1206"/>
      <c r="BU24" s="1206"/>
      <c r="BV24" s="1204"/>
      <c r="BW24" s="1206"/>
      <c r="BX24" s="1206"/>
      <c r="BY24" s="1206"/>
      <c r="BZ24" s="1206"/>
      <c r="CA24" s="1202"/>
      <c r="CB24" s="1206"/>
      <c r="CC24" s="1206"/>
      <c r="CD24" s="1206"/>
      <c r="CE24" s="1206"/>
      <c r="CF24" s="1202"/>
      <c r="CG24" s="1206"/>
      <c r="CH24" s="1206"/>
      <c r="CI24" s="1206"/>
      <c r="CJ24" s="1206"/>
      <c r="CK24" s="1202"/>
      <c r="CL24" s="1206"/>
      <c r="CM24" s="1206"/>
      <c r="CN24" s="1206"/>
      <c r="CO24" s="1206"/>
      <c r="CP24" s="1202"/>
      <c r="CQ24" s="1206"/>
      <c r="CR24" s="1206"/>
      <c r="CS24" s="1206"/>
      <c r="CT24" s="1206"/>
      <c r="CU24" s="1202"/>
      <c r="CV24" s="1206"/>
      <c r="CW24" s="1206"/>
      <c r="CX24" s="1206"/>
      <c r="CY24" s="1206"/>
      <c r="CZ24" s="1202"/>
      <c r="DA24" s="1206"/>
      <c r="DB24" s="1206"/>
      <c r="DC24" s="1206"/>
      <c r="DD24" s="1206"/>
      <c r="DE24" s="1202"/>
      <c r="DF24" s="1206"/>
      <c r="DG24" s="1206"/>
      <c r="DH24" s="1206"/>
      <c r="DI24" s="1206"/>
      <c r="DJ24" s="1202"/>
      <c r="DK24" s="1206"/>
      <c r="DL24" s="1206"/>
      <c r="DM24" s="1206"/>
      <c r="DN24" s="1206"/>
      <c r="DO24" s="1202"/>
      <c r="DP24" s="1206"/>
      <c r="DQ24" s="1206"/>
      <c r="DR24" s="1206"/>
      <c r="DS24" s="1206"/>
      <c r="DT24" s="1201"/>
      <c r="DU24" s="1206"/>
      <c r="DV24" s="1206"/>
      <c r="DW24" s="1206"/>
      <c r="DX24" s="1206"/>
      <c r="DY24" s="1201"/>
      <c r="DZ24" s="1206"/>
      <c r="EA24" s="1206"/>
      <c r="EB24" s="1206"/>
      <c r="EC24" s="1206"/>
      <c r="ED24" s="1201"/>
      <c r="EE24" s="1206"/>
      <c r="EF24" s="1206"/>
      <c r="EG24" s="1206"/>
      <c r="EH24" s="1206"/>
      <c r="EI24" s="1201"/>
      <c r="EJ24" s="1206"/>
      <c r="EK24" s="1206"/>
      <c r="EL24" s="1206"/>
      <c r="EM24" s="1206"/>
      <c r="EN24" s="1200"/>
      <c r="EO24" s="1206"/>
      <c r="EP24" s="1206"/>
      <c r="EQ24" s="1206"/>
      <c r="ER24" s="1206"/>
    </row>
    <row r="25" spans="1:158" s="1092" customFormat="1" ht="39.75" customHeight="1" outlineLevel="1">
      <c r="A25" s="1122">
        <v>7</v>
      </c>
      <c r="B25" s="265" t="s">
        <v>885</v>
      </c>
      <c r="C25" s="1093">
        <v>2</v>
      </c>
      <c r="D25" s="1094">
        <f>IF(G25&lt;=30,G25+4,IF(G25&lt;=50,G25+5,IF(G25&lt;=70,G25+6,IF(G25&lt;=80,G25+8))))</f>
        <v>66</v>
      </c>
      <c r="E25" s="1094">
        <f t="shared" si="0"/>
        <v>4</v>
      </c>
      <c r="F25" s="356">
        <f t="shared" si="1"/>
        <v>20</v>
      </c>
      <c r="G25" s="760">
        <v>60</v>
      </c>
      <c r="H25" s="1129"/>
      <c r="I25" s="1129"/>
      <c r="J25" s="1130"/>
      <c r="K25" s="1097">
        <f>SUM(K26:K29)</f>
        <v>1.29E-2</v>
      </c>
      <c r="L25" s="1097">
        <f>SUM(L26:L29)</f>
        <v>0.97309999999999997</v>
      </c>
      <c r="M25" s="1098"/>
      <c r="N25" s="1131"/>
      <c r="O25" s="1132"/>
      <c r="P25" s="1101"/>
      <c r="Q25" s="1100"/>
      <c r="R25" s="1100"/>
      <c r="S25" s="1100"/>
      <c r="T25" s="1102">
        <f t="shared" si="2"/>
        <v>800</v>
      </c>
      <c r="U25" s="1103">
        <f t="shared" si="3"/>
        <v>0</v>
      </c>
      <c r="V25" s="1104">
        <v>3</v>
      </c>
      <c r="W25" s="1105">
        <f t="shared" si="4"/>
        <v>0</v>
      </c>
      <c r="X25" s="1133"/>
      <c r="Y25" s="1133"/>
      <c r="Z25" s="1133"/>
      <c r="AA25" s="1133"/>
      <c r="AB25" s="1072">
        <v>2</v>
      </c>
      <c r="AC25" s="1205"/>
      <c r="AD25" s="1205"/>
      <c r="AE25" s="1205"/>
      <c r="AF25" s="1205"/>
      <c r="AG25" s="1205"/>
      <c r="AH25" s="1205"/>
      <c r="AI25" s="1205"/>
      <c r="AJ25" s="1205"/>
      <c r="AK25" s="1205"/>
      <c r="AL25" s="1205"/>
      <c r="AM25" s="1205"/>
      <c r="AN25" s="1205"/>
      <c r="AO25" s="1205"/>
      <c r="AP25" s="1205"/>
      <c r="AQ25" s="1205"/>
      <c r="AR25" s="1205"/>
      <c r="AS25" s="1205"/>
      <c r="AT25" s="1205"/>
      <c r="AU25" s="1205"/>
      <c r="AV25" s="1205"/>
      <c r="AW25" s="1205"/>
      <c r="AX25" s="1205"/>
      <c r="AY25" s="1205">
        <f>_xlfn.IFS($G25&lt;18, 1, $G25&lt;28, 1.4, $G25&lt;40, 1.6, $G25&lt;50, 1.8, $G25&gt;=50, 2)</f>
        <v>2</v>
      </c>
      <c r="AZ25" s="1205"/>
      <c r="BA25" s="1205"/>
      <c r="BB25" s="1202"/>
      <c r="BC25" s="1205"/>
      <c r="BD25" s="1205"/>
      <c r="BE25" s="1205"/>
      <c r="BF25" s="1205"/>
      <c r="BG25" s="1202"/>
      <c r="BH25" s="1205"/>
      <c r="BI25" s="1205"/>
      <c r="BJ25" s="1205"/>
      <c r="BK25" s="1205"/>
      <c r="BL25" s="1202"/>
      <c r="BM25" s="1205"/>
      <c r="BN25" s="1205"/>
      <c r="BO25" s="1205"/>
      <c r="BP25" s="1205"/>
      <c r="BQ25" s="1202"/>
      <c r="BR25" s="1205"/>
      <c r="BS25" s="1205"/>
      <c r="BT25" s="1205"/>
      <c r="BU25" s="1205"/>
      <c r="BV25" s="1204"/>
      <c r="BW25" s="1205"/>
      <c r="BX25" s="1205"/>
      <c r="BY25" s="1205"/>
      <c r="BZ25" s="1205"/>
      <c r="CA25" s="1202"/>
      <c r="CB25" s="1205"/>
      <c r="CC25" s="1205"/>
      <c r="CD25" s="1205"/>
      <c r="CE25" s="1205"/>
      <c r="CF25" s="1202"/>
      <c r="CG25" s="1205"/>
      <c r="CH25" s="1205"/>
      <c r="CI25" s="1205"/>
      <c r="CJ25" s="1205"/>
      <c r="CK25" s="1202"/>
      <c r="CL25" s="1205"/>
      <c r="CM25" s="1205"/>
      <c r="CN25" s="1205"/>
      <c r="CO25" s="1205"/>
      <c r="CP25" s="1202"/>
      <c r="CQ25" s="1205"/>
      <c r="CR25" s="1205"/>
      <c r="CS25" s="1205"/>
      <c r="CT25" s="1205"/>
      <c r="CU25" s="1202"/>
      <c r="CV25" s="1205"/>
      <c r="CW25" s="1205"/>
      <c r="CX25" s="1205"/>
      <c r="CY25" s="1205"/>
      <c r="CZ25" s="1202"/>
      <c r="DA25" s="1205"/>
      <c r="DB25" s="1205"/>
      <c r="DC25" s="1205"/>
      <c r="DD25" s="1205"/>
      <c r="DE25" s="1202"/>
      <c r="DF25" s="1205"/>
      <c r="DG25" s="1205"/>
      <c r="DH25" s="1205"/>
      <c r="DI25" s="1205"/>
      <c r="DJ25" s="1202"/>
      <c r="DK25" s="1205"/>
      <c r="DL25" s="1205"/>
      <c r="DM25" s="1205"/>
      <c r="DN25" s="1205"/>
      <c r="DO25" s="1202"/>
      <c r="DP25" s="1205"/>
      <c r="DQ25" s="1205"/>
      <c r="DR25" s="1205"/>
      <c r="DS25" s="1205"/>
      <c r="DT25" s="1201" t="s">
        <v>1104</v>
      </c>
      <c r="DU25" s="1064" t="str">
        <f>IFERROR(_xlfn.IFS(INDEX('[40]Bảng tra CĐ'!$E$5:$E$77,MATCH($DT25,'[40]Bảng tra CĐ'!$A$5:$A$77,0))="$C",$C25,INDEX('[40]Bảng tra CĐ'!$E$5:$E$77,MATCH($DT25,'[40]Bảng tra CĐ'!$A$5:$A$77,0))="$C*$H",$C25*$H25,INDEX('[40]Bảng tra CĐ'!$E$5:$E$77,MATCH($DT25,'[40]Bảng tra CĐ'!$A$5:$A$77,0))="$C*$J",$C25*$J25,INDEX('[40]Bảng tra CĐ'!$E$5:$E$77,MATCH($DT25,'[40]Bảng tra CĐ'!$A$5:$A$77,0))="$C*2*($H+$I)",$C25*2*($H25+$I25),INDEX('[40]Bảng tra CĐ'!$E$5:$E$77,MATCH($DT25,'[40]Bảng tra CĐ'!$A$5:$A$77,0))="$L*3600",$L25*3600,INDEX('[40]Bảng tra CĐ'!$E$5:$E$77,MATCH($DT25,'[40]Bảng tra CĐ'!$A$5:$A$77,0))="$K*3600",$K25*3600),"")</f>
        <v/>
      </c>
      <c r="DV25" s="1062">
        <f>IF(IFERROR(VLOOKUP($DT25,'[40]Bảng tra CĐ'!$A$5:$C$77,3,0),"")="m3/h",1,_xlfn.IFS($G25&lt;18,1,$G25&lt;28,1.4,$G25&lt;40,1.6,$G25&lt;50,1.8,$G25&gt;=50,2))</f>
        <v>2</v>
      </c>
      <c r="DW25" s="1063">
        <f>IFERROR(IF(VLOOKUP($DT25,'[40]Bảng tra CĐ'!$A$5:$B$77,2,0)=0,"",VLOOKUP($DT25,'[40]Bảng tra CĐ'!$A$5:$B$77,2,0)),"")</f>
        <v>0.1</v>
      </c>
      <c r="DX25" s="1064" t="str">
        <f>IFERROR(IF($DU25="","",ROUNDUP(MAX($DU25*$DV25/$DW25,1),0)),"")</f>
        <v/>
      </c>
      <c r="DY25" s="1201" t="s">
        <v>1169</v>
      </c>
      <c r="DZ25" s="1064">
        <f>IFERROR(_xlfn.IFS(INDEX('[40]Bảng tra CĐ'!$E$5:$E$77,MATCH($DY25,'[40]Bảng tra CĐ'!$A$5:$A$77,0))="$C",$C25,INDEX('[40]Bảng tra CĐ'!$E$5:$E$77,MATCH($DY25,'[40]Bảng tra CĐ'!$A$5:$A$77,0))="$C*$H",$C25*$H25,INDEX('[40]Bảng tra CĐ'!$E$5:$E$77,MATCH($DY25,'[40]Bảng tra CĐ'!$A$5:$A$77,0))="$C*$J",$C25*$J25,INDEX('[40]Bảng tra CĐ'!$E$5:$E$77,MATCH($DY25,'[40]Bảng tra CĐ'!$A$5:$A$77,0))="$C*2*($H+$I)",$C25*2*($H25+$I25),INDEX('[40]Bảng tra CĐ'!$E$5:$E$77,MATCH($DY25,'[40]Bảng tra CĐ'!$A$5:$A$77,0))="$L*3600",$L25*3600,INDEX('[40]Bảng tra CĐ'!$E$5:$E$77,MATCH($DY25,'[40]Bảng tra CĐ'!$A$5:$A$77,0))="$K*3600",$K25*3600),"")</f>
        <v>46.44</v>
      </c>
      <c r="EA25" s="1062">
        <f>IF(IFERROR(VLOOKUP($DY25,'[40]Bảng tra CĐ'!$A$5:$C$77,3,0),"")="m3/h",1,_xlfn.IFS($G25&lt;18,1,$G25&lt;28,1.4,$G25&lt;40,1.6,$G25&lt;50,1.8,$G25&gt;=50,2))</f>
        <v>1</v>
      </c>
      <c r="EB25" s="1063">
        <f>IFERROR(IF(VLOOKUP($DY25,'[40]Bảng tra CĐ'!$A$5:$B$77,2,0)=0,"",VLOOKUP($DY25,'[40]Bảng tra CĐ'!$A$5:$B$77,2,0)),"")</f>
        <v>0.03</v>
      </c>
      <c r="EC25" s="1064">
        <f>IFERROR(IF($DZ25="","",ROUNDUP(MAX($DZ25*$EA25/$EB25,1),0)),"")</f>
        <v>1548</v>
      </c>
      <c r="ED25" s="1201"/>
      <c r="EE25" s="1205"/>
      <c r="EF25" s="1205"/>
      <c r="EG25" s="1205"/>
      <c r="EH25" s="1205"/>
      <c r="EI25" s="1201" t="s">
        <v>1105</v>
      </c>
      <c r="EJ25" s="1064">
        <f>IFERROR(_xlfn.IFS(INDEX('[40]Bảng tra CĐ'!$E$5:$E$77,MATCH($EI25,'[40]Bảng tra CĐ'!$A$5:$A$77,0))="$C",$C25,INDEX('[40]Bảng tra CĐ'!$E$5:$E$77,MATCH($EI25,'[40]Bảng tra CĐ'!$A$5:$A$77,0))="$C*$H",$C25*$H25,INDEX('[40]Bảng tra CĐ'!$E$5:$E$77,MATCH($EI25,'[40]Bảng tra CĐ'!$A$5:$A$77,0))="$C*$J",$C25*$J25,INDEX('[40]Bảng tra CĐ'!$E$5:$E$77,MATCH($EI25,'[40]Bảng tra CĐ'!$A$5:$A$77,0))="$C*2*($H+$I)",$C25*2*($H25+$I25),INDEX('[40]Bảng tra CĐ'!$E$5:$E$77,MATCH($EI25,'[40]Bảng tra CĐ'!$A$5:$A$77,0))="$L*3600",$L25*3600,INDEX('[40]Bảng tra CĐ'!$E$5:$E$77,MATCH($EI25,'[40]Bảng tra CĐ'!$A$5:$A$77,0))="$K*3600",$K25*3600),"")</f>
        <v>3503.16</v>
      </c>
      <c r="EK25" s="1062">
        <f>IF(IFERROR(VLOOKUP($EI25,'[40]Bảng tra CĐ'!$A$5:$C$77,3,0),"")="m3/h",1,_xlfn.IFS($G25&lt;18,1,$G25&lt;28,1.4,$G25&lt;40,1.6,$G25&lt;50,1.8,$G25&gt;=50,2))</f>
        <v>2</v>
      </c>
      <c r="EL25" s="1063">
        <f>IFERROR(IF(VLOOKUP($EI25,'[40]Bảng tra CĐ'!$A$5:$B$77,2,0)=0,"",VLOOKUP($EI25,'[40]Bảng tra CĐ'!$A$5:$B$77,2,0)),"")</f>
        <v>8</v>
      </c>
      <c r="EM25" s="1064">
        <f>IFERROR(IF($EJ25="","",ROUNDUP(MAX($EJ25*$EK25/$EL25,1),0)),"")</f>
        <v>876</v>
      </c>
      <c r="EN25" s="1200" t="s">
        <v>1106</v>
      </c>
      <c r="EO25" s="1064">
        <f>IFERROR(_xlfn.IFS(INDEX('[40]Bảng tra CĐ'!$E$5:$E$77,MATCH($EN25,'[40]Bảng tra CĐ'!$A$5:$A$77,0))="$C",$C25,INDEX('[40]Bảng tra CĐ'!$E$5:$E$77,MATCH($EN25,'[40]Bảng tra CĐ'!$A$5:$A$77,0))="$C*$H",$C25*$H25,INDEX('[40]Bảng tra CĐ'!$E$5:$E$77,MATCH($EN25,'[40]Bảng tra CĐ'!$A$5:$A$77,0))="$C*$J",$C25*$J25,INDEX('[40]Bảng tra CĐ'!$E$5:$E$77,MATCH($EN25,'[40]Bảng tra CĐ'!$A$5:$A$77,0))="$C*2*($H+$I)",$C25*2*($H25+$I25),INDEX('[40]Bảng tra CĐ'!$E$5:$E$77,MATCH($EN25,'[40]Bảng tra CĐ'!$A$5:$A$77,0))="$L*3600",$L25*3600,INDEX('[40]Bảng tra CĐ'!$E$5:$E$77,MATCH($EN25,'[40]Bảng tra CĐ'!$A$5:$A$77,0))="$K*3600",$K25*3600),"")</f>
        <v>3503.16</v>
      </c>
      <c r="EP25" s="1062">
        <f>IF(IFERROR(VLOOKUP($EN25,'[40]Bảng tra CĐ'!$A$5:$C$77,3,0),"")="m3/h",1,_xlfn.IFS($G25&lt;18,1,$G25&lt;28,1.4,$G25&lt;40,1.6,$G25&lt;50,1.8,$G25&gt;=50,2))</f>
        <v>2</v>
      </c>
      <c r="EQ25" s="1063">
        <f>IFERROR(IF(VLOOKUP($EN25,'[40]Bảng tra CĐ'!$A$5:$B$77,2,0)=0,"",VLOOKUP($EN25,'[40]Bảng tra CĐ'!$A$5:$B$77,2,0)),"")</f>
        <v>4</v>
      </c>
      <c r="ER25" s="1064">
        <f>IFERROR(IF($EO25="","",ROUNDUP(MAX($EO25*$EP25/$EQ25,1),0)),"")</f>
        <v>1752</v>
      </c>
    </row>
    <row r="26" spans="1:158" s="5" customFormat="1" ht="39.75" customHeight="1" outlineLevel="1">
      <c r="A26" s="17">
        <v>8</v>
      </c>
      <c r="B26" s="354" t="s">
        <v>1287</v>
      </c>
      <c r="C26" s="355">
        <v>2</v>
      </c>
      <c r="D26" s="43">
        <v>65</v>
      </c>
      <c r="E26" s="43">
        <f t="shared" si="0"/>
        <v>64</v>
      </c>
      <c r="F26" s="65">
        <f t="shared" si="1"/>
        <v>750</v>
      </c>
      <c r="G26" s="359">
        <v>60</v>
      </c>
      <c r="H26" s="802">
        <v>60</v>
      </c>
      <c r="I26" s="802">
        <v>730</v>
      </c>
      <c r="J26" s="801"/>
      <c r="K26" s="100">
        <f>ROUND(G26*H26*(I26+J26)*C26/10^9,5)</f>
        <v>5.2599999999999999E-3</v>
      </c>
      <c r="L26" s="92">
        <f>ROUND(2*($G26+$H26)*($I26+$J26)*$C26/ 10^6,4)</f>
        <v>0.35039999999999999</v>
      </c>
      <c r="M26" s="127" t="s">
        <v>1288</v>
      </c>
      <c r="N26" s="743" t="s">
        <v>1289</v>
      </c>
      <c r="O26" s="579"/>
      <c r="P26" s="245"/>
      <c r="Q26" s="257"/>
      <c r="R26" s="257"/>
      <c r="S26" s="257"/>
      <c r="T26" s="129">
        <f t="shared" si="2"/>
        <v>800</v>
      </c>
      <c r="U26" s="128">
        <f t="shared" si="3"/>
        <v>2.1023999999999998</v>
      </c>
      <c r="V26" s="96">
        <v>3</v>
      </c>
      <c r="W26" s="97">
        <f t="shared" si="4"/>
        <v>6.3071999999999999</v>
      </c>
      <c r="X26" s="1126"/>
      <c r="Y26" s="1126"/>
      <c r="Z26" s="1126"/>
      <c r="AA26" s="1126"/>
      <c r="AB26" s="1075">
        <v>2.1</v>
      </c>
      <c r="AC26" s="1204" t="s">
        <v>1251</v>
      </c>
      <c r="AD26" s="1064">
        <f>IFERROR(_xlfn.IFS(INDEX('[40]Bảng tra CĐ'!$E$5:$E$77,MATCH($AC26,'[40]Bảng tra CĐ'!$A$5:$A$77,0))="$C",$C26,INDEX('[40]Bảng tra CĐ'!$E$5:$E$77,MATCH($AC26,'[40]Bảng tra CĐ'!$A$5:$A$77,0))="$C*$H",$C26*$H26,INDEX('[40]Bảng tra CĐ'!$E$5:$E$77,MATCH($AC26,'[40]Bảng tra CĐ'!$A$5:$A$77,0))="$C*$J",$C26*$J26,INDEX('[40]Bảng tra CĐ'!$E$5:$E$77,MATCH($AC26,'[40]Bảng tra CĐ'!$A$5:$A$77,0))="$C*2*($H+$I)",$C26*2*($H26+$I26),INDEX('[40]Bảng tra CĐ'!$E$5:$E$77,MATCH($AC26,'[40]Bảng tra CĐ'!$A$5:$A$77,0))="$L*3600",$L26*3600,INDEX('[40]Bảng tra CĐ'!$E$5:$E$77,MATCH($AC26,'[40]Bảng tra CĐ'!$A$5:$A$77,0))="$K*3600",$K26*3600),"")</f>
        <v>3160</v>
      </c>
      <c r="AE26" s="1062">
        <f>IF(IFERROR(VLOOKUP($AC26,'[40]Bảng tra CĐ'!$A$5:$C$77,3,0),"")="m3/h",1,_xlfn.IFS($G26&lt;18,1,$G26&lt;28,1.4,$G26&lt;40,1.6,$G26&lt;50,1.8,$G26&gt;=50,2))</f>
        <v>2</v>
      </c>
      <c r="AF26" s="1063">
        <f>IFERROR(IF(VLOOKUP($AC26,'[40]Bảng tra CĐ'!$A$5:$B$77,2,0)=0,"",VLOOKUP($AC26,'[40]Bảng tra CĐ'!$A$5:$B$77,2,0)),"")</f>
        <v>100</v>
      </c>
      <c r="AG26" s="1064">
        <f>IFERROR(IF($AD26="","",ROUNDUP(MAX($AD26*$AE26/$AF26,1),0)),"")</f>
        <v>64</v>
      </c>
      <c r="AH26" s="1204" t="s">
        <v>1121</v>
      </c>
      <c r="AI26" s="1064">
        <f>IFERROR(_xlfn.IFS(INDEX('[40]Bảng tra CĐ'!$E$5:$E$77,MATCH($AH26,'[40]Bảng tra CĐ'!$A$5:$A$77,0))="$C",$C26,INDEX('[40]Bảng tra CĐ'!$E$5:$E$77,MATCH($AH26,'[40]Bảng tra CĐ'!$A$5:$A$77,0))="$C*$H",$C26*$H26,INDEX('[40]Bảng tra CĐ'!$E$5:$E$77,MATCH($AH26,'[40]Bảng tra CĐ'!$A$5:$A$77,0))="$C*$J",$C26*$J26,INDEX('[40]Bảng tra CĐ'!$E$5:$E$77,MATCH($AH26,'[40]Bảng tra CĐ'!$A$5:$A$77,0))="$C*2*($H+$I)",$C26*2*($H26+$I26),INDEX('[40]Bảng tra CĐ'!$E$5:$E$77,MATCH($AH26,'[40]Bảng tra CĐ'!$A$5:$A$77,0))="$L*3600",$L26*3600,INDEX('[40]Bảng tra CĐ'!$E$5:$E$77,MATCH($AH26,'[40]Bảng tra CĐ'!$A$5:$A$77,0))="$K*3600",$K26*3600),"")</f>
        <v>1261.44</v>
      </c>
      <c r="AJ26" s="1062">
        <f>IF(IFERROR(VLOOKUP($AH26,'[40]Bảng tra CĐ'!$A$5:$C$77,3,0),"")="m3/h",1,_xlfn.IFS($G26&lt;18,1,$G26&lt;28,1.4,$G26&lt;40,1.6,$G26&lt;50,1.8,$G26&gt;=50,2))</f>
        <v>2</v>
      </c>
      <c r="AK26" s="1063">
        <f>IFERROR(IF(VLOOKUP($AH26,'[40]Bảng tra CĐ'!$A$5:$B$77,2,0)=0,"",VLOOKUP($AH26,'[40]Bảng tra CĐ'!$A$5:$B$77,2,0)),"")</f>
        <v>47</v>
      </c>
      <c r="AL26" s="1064">
        <f>IFERROR(IF($AI26="","",ROUNDUP(MAX($AI26*$AJ26/$AK26,1),0)),"")</f>
        <v>54</v>
      </c>
      <c r="AM26" s="1204" t="s">
        <v>1174</v>
      </c>
      <c r="AN26" s="1064">
        <f>IFERROR(_xlfn.IFS(INDEX('[40]Bảng tra CĐ'!$E$5:$E$77,MATCH($AM26,'[40]Bảng tra CĐ'!$A$5:$A$77,0))="$C",$C26,INDEX('[40]Bảng tra CĐ'!$E$5:$E$77,MATCH($AM26,'[40]Bảng tra CĐ'!$A$5:$A$77,0))="$C*$H",$C26*$H26,INDEX('[40]Bảng tra CĐ'!$E$5:$E$77,MATCH($AM26,'[40]Bảng tra CĐ'!$A$5:$A$77,0))="$C*$J",$C26*$J26,INDEX('[40]Bảng tra CĐ'!$E$5:$E$77,MATCH($AM26,'[40]Bảng tra CĐ'!$A$5:$A$77,0))="$C*2*($H+$I)",$C26*2*($H26+$I26),INDEX('[40]Bảng tra CĐ'!$E$5:$E$77,MATCH($AM26,'[40]Bảng tra CĐ'!$A$5:$A$77,0))="$L*3600",$L26*3600,INDEX('[40]Bảng tra CĐ'!$E$5:$E$77,MATCH($AM26,'[40]Bảng tra CĐ'!$A$5:$A$77,0))="$K*3600",$K26*3600),"")</f>
        <v>18.936</v>
      </c>
      <c r="AO26" s="1062">
        <f>IF(IFERROR(VLOOKUP($AM26,'[40]Bảng tra CĐ'!$A$5:$C$77,3,0),"")="m3/h",1,_xlfn.IFS($G26&lt;18,1,$G26&lt;28,1.4,$G26&lt;40,1.6,$G26&lt;50,1.8,$G26&gt;=50,2))</f>
        <v>1</v>
      </c>
      <c r="AP26" s="1063">
        <f>IFERROR(IF(VLOOKUP($AM26,'[40]Bảng tra CĐ'!$A$5:$B$77,2,0)=0,"",VLOOKUP($AM26,'[40]Bảng tra CĐ'!$A$5:$B$77,2,0)),"")</f>
        <v>0.03</v>
      </c>
      <c r="AQ26" s="1064">
        <f>IFERROR(IF($AN26="","",ROUNDUP(MAX($AN26*$AO26/$AP26,1),0)),"")</f>
        <v>632</v>
      </c>
      <c r="AR26" s="1204" t="s">
        <v>1099</v>
      </c>
      <c r="AS26" s="1064">
        <f>IFERROR(_xlfn.IFS(INDEX('[40]Bảng tra CĐ'!$E$5:$E$77,MATCH($AR26,'[40]Bảng tra CĐ'!$A$5:$A$77,0))="$C",$C26,INDEX('[40]Bảng tra CĐ'!$E$5:$E$77,MATCH($AR26,'[40]Bảng tra CĐ'!$A$5:$A$77,0))="$C*$H",$C26*$H26,INDEX('[40]Bảng tra CĐ'!$E$5:$E$77,MATCH($AR26,'[40]Bảng tra CĐ'!$A$5:$A$77,0))="$C*$J",$C26*$J26,INDEX('[40]Bảng tra CĐ'!$E$5:$E$77,MATCH($AR26,'[40]Bảng tra CĐ'!$A$5:$A$77,0))="$C*2*($H+$I)",$C26*2*($H26+$I26),INDEX('[40]Bảng tra CĐ'!$E$5:$E$77,MATCH($AR26,'[40]Bảng tra CĐ'!$A$5:$A$77,0))="$L*3600",$L26*3600,INDEX('[40]Bảng tra CĐ'!$E$5:$E$77,MATCH($AR26,'[40]Bảng tra CĐ'!$A$5:$A$77,0))="$K*3600",$K26*3600),"")</f>
        <v>1261.44</v>
      </c>
      <c r="AT26" s="1062">
        <f>IF(IFERROR(VLOOKUP($AR26,'[40]Bảng tra CĐ'!$A$5:$C$77,3,0),"")="m3/h",1,_xlfn.IFS($G26&lt;18,1,$G26&lt;28,1.4,$G26&lt;40,1.6,$G26&lt;50,1.8,$G26&gt;=50,2))</f>
        <v>2</v>
      </c>
      <c r="AU26" s="1063">
        <f>IFERROR(IF(VLOOKUP($AR26,'[40]Bảng tra CĐ'!$A$5:$B$77,2,0)=0,"",VLOOKUP($AR26,'[40]Bảng tra CĐ'!$A$5:$B$77,2,0)),"")</f>
        <v>30</v>
      </c>
      <c r="AV26" s="1064">
        <f>IFERROR(IF($AS26="","",ROUNDUP(MAX($AS26*$AT26/$AU26,1),0)),"")</f>
        <v>85</v>
      </c>
      <c r="AW26" s="1202" t="s">
        <v>1153</v>
      </c>
      <c r="AX26" s="1064">
        <f>IFERROR(_xlfn.IFS(INDEX('[40]Bảng tra CĐ'!$E$5:$E$77,MATCH($AW26,'[40]Bảng tra CĐ'!$A$5:$A$77,0))="$C",$C26,INDEX('[40]Bảng tra CĐ'!$E$5:$E$77,MATCH($AW26,'[40]Bảng tra CĐ'!$A$5:$A$77,0))="$C*$H",$C26*$H26,INDEX('[40]Bảng tra CĐ'!$E$5:$E$77,MATCH($AW26,'[40]Bảng tra CĐ'!$A$5:$A$77,0))="$C*$J",$C26*$J26,INDEX('[40]Bảng tra CĐ'!$E$5:$E$77,MATCH($AW26,'[40]Bảng tra CĐ'!$A$5:$A$77,0))="$C*2*($H+$I)",$C26*2*($H26+$I26),INDEX('[40]Bảng tra CĐ'!$E$5:$E$77,MATCH($AW26,'[40]Bảng tra CĐ'!$A$5:$A$77,0))="$L*3600",$L26*3600,INDEX('[40]Bảng tra CĐ'!$E$5:$E$77,MATCH($AW26,'[40]Bảng tra CĐ'!$A$5:$A$77,0))="$K*3600",$K26*3600),"")</f>
        <v>120</v>
      </c>
      <c r="AY26" s="1062">
        <f>IF(IFERROR(VLOOKUP($AW26,'[40]Bảng tra CĐ'!$A$5:$C$77,3,0),"")="m3/h",1,_xlfn.IFS($G26&lt;18,1,$G26&lt;28,1.4,$G26&lt;40,1.6,$G26&lt;50,1.8,$G26&gt;=50,2))</f>
        <v>2</v>
      </c>
      <c r="AZ26" s="1063">
        <f>IFERROR(IF(VLOOKUP($AW26,'[40]Bảng tra CĐ'!$A$5:$B$77,2,0)=0,"",VLOOKUP($AW26,'[40]Bảng tra CĐ'!$A$5:$B$77,2,0)),"")</f>
        <v>25.625</v>
      </c>
      <c r="BA26" s="1064">
        <f>IFERROR(IF($AX26="","",ROUNDUP(MAX($AX26*$AY26/$AZ26,1),0)),"")</f>
        <v>10</v>
      </c>
      <c r="BB26" s="1202" t="s">
        <v>1125</v>
      </c>
      <c r="BC26" s="1064" t="str">
        <f>IFERROR(_xlfn.IFS(INDEX('[40]Bảng tra CĐ'!$E$5:$E$77,MATCH($BB26,'[40]Bảng tra CĐ'!$A$5:$A$77,0))="$C",$C26,INDEX('[40]Bảng tra CĐ'!$E$5:$E$77,MATCH($BB26,'[40]Bảng tra CĐ'!$A$5:$A$77,0))="$C*$H",$C26*$H26,INDEX('[40]Bảng tra CĐ'!$E$5:$E$77,MATCH($BB26,'[40]Bảng tra CĐ'!$A$5:$A$77,0))="$C*$J",$C26*$J26,INDEX('[40]Bảng tra CĐ'!$E$5:$E$77,MATCH($BB26,'[40]Bảng tra CĐ'!$A$5:$A$77,0))="$C*2*($H+$I)",$C26*2*($H26+$I26),INDEX('[40]Bảng tra CĐ'!$E$5:$E$77,MATCH($BB26,'[40]Bảng tra CĐ'!$A$5:$A$77,0))="$L*3600",$L26*3600,INDEX('[40]Bảng tra CĐ'!$E$5:$E$77,MATCH($BB26,'[40]Bảng tra CĐ'!$A$5:$A$77,0))="$K*3600",$K26*3600),"")</f>
        <v/>
      </c>
      <c r="BD26" s="1062">
        <f>IF(IFERROR(VLOOKUP($BB26,'[40]Bảng tra CĐ'!$A$5:$C$77,3,0),"")="m3/h",1,_xlfn.IFS($G26&lt;18,1,$G26&lt;28,1.4,$G26&lt;40,1.6,$G26&lt;50,1.8,$G26&gt;=50,2))</f>
        <v>2</v>
      </c>
      <c r="BE26" s="1063">
        <f>IFERROR(IF(VLOOKUP($BB26,'[40]Bảng tra CĐ'!$A$5:$B$77,2,0)=0,"",VLOOKUP($BB26,'[40]Bảng tra CĐ'!$A$5:$B$77,2,0)),"")</f>
        <v>0.1</v>
      </c>
      <c r="BF26" s="1064" t="str">
        <f>IFERROR(IF($BC26="","",ROUNDUP(MAX($BC26*$BD26/$BE26,1),0)),"")</f>
        <v/>
      </c>
      <c r="BG26" s="1202" t="s">
        <v>1187</v>
      </c>
      <c r="BH26" s="1064" t="str">
        <f>IFERROR(_xlfn.IFS(INDEX('[40]Bảng tra CĐ'!$E$5:$E$77,MATCH($BG26,'[40]Bảng tra CĐ'!$A$5:$A$77,0))="$C",$C26,INDEX('[40]Bảng tra CĐ'!$E$5:$E$77,MATCH($BG26,'[40]Bảng tra CĐ'!$A$5:$A$77,0))="$C*$H",$C26*$H26,INDEX('[40]Bảng tra CĐ'!$E$5:$E$77,MATCH($BG26,'[40]Bảng tra CĐ'!$A$5:$A$77,0))="$C*$J",$C26*$J26,INDEX('[40]Bảng tra CĐ'!$E$5:$E$77,MATCH($BG26,'[40]Bảng tra CĐ'!$A$5:$A$77,0))="$C*2*($H+$I)",$C26*2*($H26+$I26),INDEX('[40]Bảng tra CĐ'!$E$5:$E$77,MATCH($BG26,'[40]Bảng tra CĐ'!$A$5:$A$77,0))="$L*3600",$L26*3600,INDEX('[40]Bảng tra CĐ'!$E$5:$E$77,MATCH($BG26,'[40]Bảng tra CĐ'!$A$5:$A$77,0))="$K*3600",$K26*3600),"")</f>
        <v/>
      </c>
      <c r="BI26" s="1062">
        <f>IF(IFERROR(VLOOKUP($BG26,'[40]Bảng tra CĐ'!$A$5:$C$77,3,0),"")="m3/h",1,_xlfn.IFS($G26&lt;18,1,$G26&lt;28,1.4,$G26&lt;40,1.6,$G26&lt;50,1.8,$G26&gt;=50,2))</f>
        <v>2</v>
      </c>
      <c r="BJ26" s="1063">
        <f>IFERROR(IF(VLOOKUP($BG26,'[40]Bảng tra CĐ'!$A$5:$B$77,2,0)=0,"",VLOOKUP($BG26,'[40]Bảng tra CĐ'!$A$5:$B$77,2,0)),"")</f>
        <v>0.3</v>
      </c>
      <c r="BK26" s="1064" t="str">
        <f>IFERROR(IF($BH26="","",ROUNDUP(MAX($BH26*$BI26/$BJ26,1),0)),"")</f>
        <v/>
      </c>
      <c r="BL26" s="1202" t="s">
        <v>1102</v>
      </c>
      <c r="BM26" s="1064" t="str">
        <f>IFERROR(_xlfn.IFS(INDEX('[40]Bảng tra CĐ'!$E$5:$E$77,MATCH($BL26,'[40]Bảng tra CĐ'!$A$5:$A$77,0))="$C",$C26,INDEX('[40]Bảng tra CĐ'!$E$5:$E$77,MATCH($BL26,'[40]Bảng tra CĐ'!$A$5:$A$77,0))="$C*$H",$C26*$H26,INDEX('[40]Bảng tra CĐ'!$E$5:$E$77,MATCH($BL26,'[40]Bảng tra CĐ'!$A$5:$A$77,0))="$C*$J",$C26*$J26,INDEX('[40]Bảng tra CĐ'!$E$5:$E$77,MATCH($BL26,'[40]Bảng tra CĐ'!$A$5:$A$77,0))="$C*2*($H+$I)",$C26*2*($H26+$I26),INDEX('[40]Bảng tra CĐ'!$E$5:$E$77,MATCH($BL26,'[40]Bảng tra CĐ'!$A$5:$A$77,0))="$L*3600",$L26*3600,INDEX('[40]Bảng tra CĐ'!$E$5:$E$77,MATCH($BL26,'[40]Bảng tra CĐ'!$A$5:$A$77,0))="$K*3600",$K26*3600),"")</f>
        <v/>
      </c>
      <c r="BN26" s="1062">
        <f>IF(IFERROR(VLOOKUP($BL26,'[40]Bảng tra CĐ'!$A$5:$C$77,3,0),"")="m3/h",1,_xlfn.IFS($G26&lt;18,1,$G26&lt;28,1.4,$G26&lt;40,1.6,$G26&lt;50,1.8,$G26&gt;=50,2))</f>
        <v>2</v>
      </c>
      <c r="BO26" s="1063">
        <f>IFERROR(IF(VLOOKUP($BL26,'[40]Bảng tra CĐ'!$A$5:$B$77,2,0)=0,"",VLOOKUP($BL26,'[40]Bảng tra CĐ'!$A$5:$B$77,2,0)),"")</f>
        <v>0.1</v>
      </c>
      <c r="BP26" s="1064" t="str">
        <f>IFERROR(IF($BM26="","",ROUNDUP(MAX($BM26*$BN26/$BO26,1),0)),"")</f>
        <v/>
      </c>
      <c r="BQ26" s="1202"/>
      <c r="BR26" s="1199"/>
      <c r="BS26" s="1199"/>
      <c r="BT26" s="1199"/>
      <c r="BU26" s="1199"/>
      <c r="BV26" s="1204" t="s">
        <v>1139</v>
      </c>
      <c r="BW26" s="1064">
        <f>IFERROR(_xlfn.IFS(INDEX('[40]Bảng tra CĐ'!$E$5:$E$77,MATCH($BV26,'[40]Bảng tra CĐ'!$A$5:$A$77,0))="$C",$C26,INDEX('[40]Bảng tra CĐ'!$E$5:$E$77,MATCH($BV26,'[40]Bảng tra CĐ'!$A$5:$A$77,0))="$C*$H",$C26*$H26,INDEX('[40]Bảng tra CĐ'!$E$5:$E$77,MATCH($BV26,'[40]Bảng tra CĐ'!$A$5:$A$77,0))="$C*$J",$C26*$J26,INDEX('[40]Bảng tra CĐ'!$E$5:$E$77,MATCH($BV26,'[40]Bảng tra CĐ'!$A$5:$A$77,0))="$C*2*($H+$I)",$C26*2*($H26+$I26),INDEX('[40]Bảng tra CĐ'!$E$5:$E$77,MATCH($BV26,'[40]Bảng tra CĐ'!$A$5:$A$77,0))="$L*3600",$L26*3600,INDEX('[40]Bảng tra CĐ'!$E$5:$E$77,MATCH($BV26,'[40]Bảng tra CĐ'!$A$5:$A$77,0))="$K*3600",$K26*3600),"")</f>
        <v>1261.44</v>
      </c>
      <c r="BX26" s="1062">
        <f>IF(IFERROR(VLOOKUP($BV26,'[40]Bảng tra CĐ'!$A$5:$C$77,3,0),"")="m3/h",1,_xlfn.IFS($G26&lt;18,1,$G26&lt;28,1.4,$G26&lt;40,1.6,$G26&lt;50,1.8,$G26&gt;=50,2))</f>
        <v>2</v>
      </c>
      <c r="BY26" s="1063">
        <f>IFERROR(IF(VLOOKUP($BV26,'[40]Bảng tra CĐ'!$A$5:$B$77,2,0)=0,"",VLOOKUP($BV26,'[40]Bảng tra CĐ'!$A$5:$B$77,2,0)),"")</f>
        <v>23</v>
      </c>
      <c r="BZ26" s="1064">
        <f>IFERROR(IF($BW26="","",ROUNDUP(MAX($BW26*$BX26/$BY26,1),0)),"")</f>
        <v>110</v>
      </c>
      <c r="CA26" s="1202" t="s">
        <v>1179</v>
      </c>
      <c r="CB26" s="1064">
        <f>IFERROR(_xlfn.IFS(INDEX('[40]Bảng tra CĐ'!$E$5:$E$77,MATCH($CA26,'[40]Bảng tra CĐ'!$A$5:$A$77,0))="$C",$C26,INDEX('[40]Bảng tra CĐ'!$E$5:$E$77,MATCH($CA26,'[40]Bảng tra CĐ'!$A$5:$A$77,0))="$C*$H",$C26*$H26,INDEX('[40]Bảng tra CĐ'!$E$5:$E$77,MATCH($CA26,'[40]Bảng tra CĐ'!$A$5:$A$77,0))="$C*$J",$C26*$J26,INDEX('[40]Bảng tra CĐ'!$E$5:$E$77,MATCH($CA26,'[40]Bảng tra CĐ'!$A$5:$A$77,0))="$C*2*($H+$I)",$C26*2*($H26+$I26),INDEX('[40]Bảng tra CĐ'!$E$5:$E$77,MATCH($CA26,'[40]Bảng tra CĐ'!$A$5:$A$77,0))="$L*3600",$L26*3600,INDEX('[40]Bảng tra CĐ'!$E$5:$E$77,MATCH($CA26,'[40]Bảng tra CĐ'!$A$5:$A$77,0))="$K*3600",$K26*3600),"")</f>
        <v>1261.44</v>
      </c>
      <c r="CC26" s="1062">
        <f>IF(IFERROR(VLOOKUP($CA26,'[40]Bảng tra CĐ'!$A$5:$C$77,3,0),"")="m3/h",1,_xlfn.IFS($G26&lt;18,1,$G26&lt;28,1.4,$G26&lt;40,1.6,$G26&lt;50,1.8,$G26&gt;=50,2))</f>
        <v>2</v>
      </c>
      <c r="CD26" s="1063">
        <f>IFERROR(IF(VLOOKUP($CA26,'[40]Bảng tra CĐ'!$A$5:$B$77,2,0)=0,"",VLOOKUP($CA26,'[40]Bảng tra CĐ'!$A$5:$B$77,2,0)),"")</f>
        <v>10</v>
      </c>
      <c r="CE26" s="1064">
        <f>IFERROR(IF($CB26="","",ROUNDUP(MAX($CB26*$CC26/$CD26,1),0)),"")</f>
        <v>253</v>
      </c>
      <c r="CF26" s="1202" t="s">
        <v>1128</v>
      </c>
      <c r="CG26" s="1203" t="str">
        <f>IFERROR(_xlfn.IFS(INDEX('[40]Bảng tra CĐ'!$E$5:$E$77,MATCH($CF26,'[40]Bảng tra CĐ'!$A$5:$A$77,0))="$C",$C26,INDEX('[40]Bảng tra CĐ'!$E$5:$E$77,MATCH($CF26,'[40]Bảng tra CĐ'!$A$5:$A$77,0))="$C*$H",$C26*$H26,INDEX('[40]Bảng tra CĐ'!$E$5:$E$77,MATCH($CF26,'[40]Bảng tra CĐ'!$A$5:$A$77,0))="$C*$J",$C26*$J26,INDEX('[40]Bảng tra CĐ'!$E$5:$E$77,MATCH($CF26,'[40]Bảng tra CĐ'!$A$5:$A$77,0))="$C*2*($H+$I)",$C26*2*($H26+$I26),INDEX('[40]Bảng tra CĐ'!$E$5:$E$77,MATCH($CF26,'[40]Bảng tra CĐ'!$A$5:$A$77,0))="$L*3600",$L26*3600,INDEX('[40]Bảng tra CĐ'!$E$5:$E$77,MATCH($CF26,'[40]Bảng tra CĐ'!$A$5:$A$77,0))="$K*3600",$K26*3600),"")</f>
        <v/>
      </c>
      <c r="CH26" s="1062">
        <f>IF(IFERROR(VLOOKUP($CF26,'[40]Bảng tra CĐ'!$A$5:$C$77,3,0),"")="m3/h",1,_xlfn.IFS($G26&lt;18,1,$G26&lt;28,1.4,$G26&lt;40,1.6,$G26&lt;50,1.8,$G26&gt;=50,2))</f>
        <v>2</v>
      </c>
      <c r="CI26" s="1063">
        <f>IFERROR(IF(VLOOKUP($CF26,'[40]Bảng tra CĐ'!$A$5:$B$77,2,0)=0,"",VLOOKUP($CF26,'[40]Bảng tra CĐ'!$A$5:$B$77,2,0)),"")</f>
        <v>1000</v>
      </c>
      <c r="CJ26" s="1064" t="str">
        <f>IFERROR(IF($CG26="","",ROUNDUP(MAX($CG26*$CH26/$CI26,1),0)),"")</f>
        <v/>
      </c>
      <c r="CK26" s="1202" t="s">
        <v>1144</v>
      </c>
      <c r="CL26" s="1199" t="str">
        <f>IFERROR(_xlfn.IFS(INDEX('[40]Bảng tra CĐ'!$E$5:$E$77,MATCH($CK26,'[40]Bảng tra CĐ'!$A$5:$A$77,0))="$C",$C26,INDEX('[40]Bảng tra CĐ'!$E$5:$E$77,MATCH($CK26,'[40]Bảng tra CĐ'!$A$5:$A$77,0))="$C*$H",$C26*$H26,INDEX('[40]Bảng tra CĐ'!$E$5:$E$77,MATCH($CK26,'[40]Bảng tra CĐ'!$A$5:$A$77,0))="$C*$J",$C26*$J26,INDEX('[40]Bảng tra CĐ'!$E$5:$E$77,MATCH($CK26,'[40]Bảng tra CĐ'!$A$5:$A$77,0))="$C*2*($H+$I)",$C26*2*($H26+$I26),INDEX('[40]Bảng tra CĐ'!$E$5:$E$77,MATCH($CK26,'[40]Bảng tra CĐ'!$A$5:$A$77,0))="$L*3600",$L26*3600,INDEX('[40]Bảng tra CĐ'!$E$5:$E$77,MATCH($CK26,'[40]Bảng tra CĐ'!$A$5:$A$77,0))="$K*3600",$K26*3600),"")</f>
        <v/>
      </c>
      <c r="CM26" s="1062">
        <f>IF(IFERROR(VLOOKUP($CK26,'[40]Bảng tra CĐ'!$A$5:$C$77,3,0),"")="m3/h",1,_xlfn.IFS($G26&lt;18,1,$G26&lt;28,1.4,$G26&lt;40,1.6,$G26&lt;50,1.8,$G26&gt;=50,2))</f>
        <v>2</v>
      </c>
      <c r="CN26" s="1063">
        <f>IFERROR(IF(VLOOKUP($CK26,'[40]Bảng tra CĐ'!$A$5:$B$77,2,0)=0,"",VLOOKUP($CK26,'[40]Bảng tra CĐ'!$A$5:$B$77,2,0)),"")</f>
        <v>1000</v>
      </c>
      <c r="CO26" s="1064" t="str">
        <f>IFERROR(IF($CL26="","",ROUNDUP(MAX($CL26*$CM26/$CN26,1),0)),"")</f>
        <v/>
      </c>
      <c r="CP26" s="1202" t="s">
        <v>1189</v>
      </c>
      <c r="CQ26" s="1199" t="str">
        <f>IFERROR(_xlfn.IFS(INDEX('[40]Bảng tra CĐ'!$E$5:$E$77,MATCH($CP26,'[40]Bảng tra CĐ'!$A$5:$A$77,0))="$C",$C26,INDEX('[40]Bảng tra CĐ'!$E$5:$E$77,MATCH($CP26,'[40]Bảng tra CĐ'!$A$5:$A$77,0))="$C*$H",$C26*$H26,INDEX('[40]Bảng tra CĐ'!$E$5:$E$77,MATCH($CP26,'[40]Bảng tra CĐ'!$A$5:$A$77,0))="$C*$J",$C26*$J26,INDEX('[40]Bảng tra CĐ'!$E$5:$E$77,MATCH($CP26,'[40]Bảng tra CĐ'!$A$5:$A$77,0))="$C*2*($H+$I)",$C26*2*($H26+$I26),INDEX('[40]Bảng tra CĐ'!$E$5:$E$77,MATCH($CP26,'[40]Bảng tra CĐ'!$A$5:$A$77,0))="$L*3600",$L26*3600,INDEX('[40]Bảng tra CĐ'!$E$5:$E$77,MATCH($CP26,'[40]Bảng tra CĐ'!$A$5:$A$77,0))="$K*3600",$K26*3600),"")</f>
        <v/>
      </c>
      <c r="CR26" s="1062">
        <f>IF(IFERROR(VLOOKUP($CP26,'[40]Bảng tra CĐ'!$A$5:$C$77,3,0),"")="m3/h",1,_xlfn.IFS($G26&lt;18,1,$G26&lt;28,1.4,$G26&lt;40,1.6,$G26&lt;50,1.8,$G26&gt;=50,2))</f>
        <v>2</v>
      </c>
      <c r="CS26" s="1063">
        <f>IFERROR(IF(VLOOKUP($CP26,'[40]Bảng tra CĐ'!$A$5:$B$77,2,0)=0,"",VLOOKUP($CP26,'[40]Bảng tra CĐ'!$A$5:$B$77,2,0)),"")</f>
        <v>1000</v>
      </c>
      <c r="CT26" s="1064" t="str">
        <f>IFERROR(IF($CQ26="","",ROUNDUP(MAX($CQ26*$CR26/$CS26,1),0)),"")</f>
        <v/>
      </c>
      <c r="CU26" s="1202" t="s">
        <v>1196</v>
      </c>
      <c r="CV26" s="1199" t="str">
        <f>IFERROR(_xlfn.IFS(INDEX('[40]Bảng tra CĐ'!$E$5:$E$77,MATCH($CU26,'[40]Bảng tra CĐ'!$A$5:$A$77,0))="$C",$C26,INDEX('[40]Bảng tra CĐ'!$E$5:$E$77,MATCH($CU26,'[40]Bảng tra CĐ'!$A$5:$A$77,0))="$C*$H",$C26*$H26,INDEX('[40]Bảng tra CĐ'!$E$5:$E$77,MATCH($CU26,'[40]Bảng tra CĐ'!$A$5:$A$77,0))="$C*$J",$C26*$J26,INDEX('[40]Bảng tra CĐ'!$E$5:$E$77,MATCH($CU26,'[40]Bảng tra CĐ'!$A$5:$A$77,0))="$C*2*($H+$I)",$C26*2*($H26+$I26),INDEX('[40]Bảng tra CĐ'!$E$5:$E$77,MATCH($CU26,'[40]Bảng tra CĐ'!$A$5:$A$77,0))="$L*3600",$L26*3600,INDEX('[40]Bảng tra CĐ'!$E$5:$E$77,MATCH($CU26,'[40]Bảng tra CĐ'!$A$5:$A$77,0))="$K*3600",$K26*3600),"")</f>
        <v/>
      </c>
      <c r="CW26" s="1062">
        <f>IF(IFERROR(VLOOKUP($CU26,'[40]Bảng tra CĐ'!$A$5:$C$77,3,0),"")="m3/h",1,_xlfn.IFS($G26&lt;18,1,$G26&lt;28,1.4,$G26&lt;40,1.6,$G26&lt;50,1.8,$G26&gt;=50,2))</f>
        <v>2</v>
      </c>
      <c r="CX26" s="1063">
        <f>IFERROR(IF(VLOOKUP($CU26,'[40]Bảng tra CĐ'!$A$5:$B$77,2,0)=0,"",VLOOKUP($CU26,'[40]Bảng tra CĐ'!$A$5:$B$77,2,0)),"")</f>
        <v>100</v>
      </c>
      <c r="CY26" s="1064" t="str">
        <f>IFERROR(IF($CV26="","",ROUNDUP(MAX($CV26*$CW26/$CX26,1),0)),"")</f>
        <v/>
      </c>
      <c r="CZ26" s="1202" t="s">
        <v>1200</v>
      </c>
      <c r="DA26" s="1199" t="str">
        <f>IFERROR(_xlfn.IFS(INDEX('[40]Bảng tra CĐ'!$E$5:$E$77,MATCH($CZ26,'[40]Bảng tra CĐ'!$A$5:$A$77,0))="$C",$C26,INDEX('[40]Bảng tra CĐ'!$E$5:$E$77,MATCH($CZ26,'[40]Bảng tra CĐ'!$A$5:$A$77,0))="$C*$H",$C26*$H26,INDEX('[40]Bảng tra CĐ'!$E$5:$E$77,MATCH($CZ26,'[40]Bảng tra CĐ'!$A$5:$A$77,0))="$C*$J",$C26*$J26,INDEX('[40]Bảng tra CĐ'!$E$5:$E$77,MATCH($CZ26,'[40]Bảng tra CĐ'!$A$5:$A$77,0))="$C*2*($H+$I)",$C26*2*($H26+$I26),INDEX('[40]Bảng tra CĐ'!$E$5:$E$77,MATCH($CZ26,'[40]Bảng tra CĐ'!$A$5:$A$77,0))="$L*3600",$L26*3600,INDEX('[40]Bảng tra CĐ'!$E$5:$E$77,MATCH($CZ26,'[40]Bảng tra CĐ'!$A$5:$A$77,0))="$K*3600",$K26*3600),"")</f>
        <v/>
      </c>
      <c r="DB26" s="1062">
        <f>IF(IFERROR(VLOOKUP($CZ26,'[40]Bảng tra CĐ'!$A$5:$C$77,3,0),"")="m3/h",1,_xlfn.IFS($G26&lt;18,1,$G26&lt;28,1.4,$G26&lt;40,1.6,$G26&lt;50,1.8,$G26&gt;=50,2))</f>
        <v>2</v>
      </c>
      <c r="DC26" s="1063">
        <f>IFERROR(IF(VLOOKUP($CZ26,'[40]Bảng tra CĐ'!$A$5:$B$77,2,0)=0,"",VLOOKUP($CZ26,'[40]Bảng tra CĐ'!$A$5:$B$77,2,0)),"")</f>
        <v>1000</v>
      </c>
      <c r="DD26" s="1064" t="str">
        <f>IFERROR(IF($DA26="","",ROUNDUP(MAX($DA26*$DB26/$DC26,1),0)),"")</f>
        <v/>
      </c>
      <c r="DE26" s="1202"/>
      <c r="DF26" s="1199"/>
      <c r="DG26" s="1199"/>
      <c r="DH26" s="1199"/>
      <c r="DI26" s="1199"/>
      <c r="DJ26" s="1202"/>
      <c r="DK26" s="1199"/>
      <c r="DL26" s="1199"/>
      <c r="DM26" s="1199"/>
      <c r="DN26" s="1199"/>
      <c r="DO26" s="1202"/>
      <c r="DP26" s="1199"/>
      <c r="DQ26" s="1199"/>
      <c r="DR26" s="1199"/>
      <c r="DS26" s="1199"/>
      <c r="DT26" s="1201"/>
      <c r="DU26" s="1199"/>
      <c r="DV26" s="1199"/>
      <c r="DW26" s="1199"/>
      <c r="DX26" s="1199"/>
      <c r="DY26" s="1201"/>
      <c r="DZ26" s="1199"/>
      <c r="EA26" s="1199"/>
      <c r="EB26" s="1199"/>
      <c r="EC26" s="1199"/>
      <c r="ED26" s="1201"/>
      <c r="EE26" s="1199"/>
      <c r="EF26" s="1199"/>
      <c r="EG26" s="1199"/>
      <c r="EH26" s="1199"/>
      <c r="EI26" s="1201"/>
      <c r="EJ26" s="1199"/>
      <c r="EK26" s="1199"/>
      <c r="EL26" s="1199"/>
      <c r="EM26" s="1199"/>
      <c r="EN26" s="1200"/>
      <c r="EO26" s="1199"/>
      <c r="EP26" s="1199"/>
      <c r="EQ26" s="1199"/>
      <c r="ER26" s="1199"/>
    </row>
    <row r="27" spans="1:158" s="5" customFormat="1" ht="39.75" customHeight="1" outlineLevel="1">
      <c r="A27" s="17"/>
      <c r="B27" s="354" t="s">
        <v>1290</v>
      </c>
      <c r="C27" s="355">
        <v>2</v>
      </c>
      <c r="D27" s="43"/>
      <c r="E27" s="43"/>
      <c r="F27" s="65"/>
      <c r="G27" s="359">
        <v>60</v>
      </c>
      <c r="H27" s="802">
        <v>60</v>
      </c>
      <c r="I27" s="802">
        <v>730</v>
      </c>
      <c r="J27" s="801"/>
      <c r="K27" s="100">
        <f>ROUND(G27*H27*(I27+J27)*C27/10^9,5)</f>
        <v>5.2599999999999999E-3</v>
      </c>
      <c r="L27" s="92">
        <f>ROUND(2*($G27+$H27)*($I27+$J27)*$C27/ 10^6,4)</f>
        <v>0.35039999999999999</v>
      </c>
      <c r="M27" s="127" t="s">
        <v>1288</v>
      </c>
      <c r="N27" s="743" t="s">
        <v>1289</v>
      </c>
      <c r="O27" s="579"/>
      <c r="P27" s="245"/>
      <c r="Q27" s="257"/>
      <c r="R27" s="257"/>
      <c r="S27" s="257"/>
      <c r="T27" s="129">
        <f t="shared" si="2"/>
        <v>800</v>
      </c>
      <c r="U27" s="128"/>
      <c r="V27" s="96"/>
      <c r="W27" s="97"/>
      <c r="X27" s="1126"/>
      <c r="Y27" s="1126"/>
      <c r="Z27" s="1126"/>
      <c r="AA27" s="1126"/>
      <c r="AB27" s="1075">
        <v>2.2000000000000002</v>
      </c>
      <c r="AC27" s="1204" t="s">
        <v>1251</v>
      </c>
      <c r="AD27" s="1064">
        <f>IFERROR(_xlfn.IFS(INDEX('[40]Bảng tra CĐ'!$E$5:$E$77,MATCH($AC27,'[40]Bảng tra CĐ'!$A$5:$A$77,0))="$C",$C27,INDEX('[40]Bảng tra CĐ'!$E$5:$E$77,MATCH($AC27,'[40]Bảng tra CĐ'!$A$5:$A$77,0))="$C*$H",$C27*$H27,INDEX('[40]Bảng tra CĐ'!$E$5:$E$77,MATCH($AC27,'[40]Bảng tra CĐ'!$A$5:$A$77,0))="$C*$J",$C27*$J27,INDEX('[40]Bảng tra CĐ'!$E$5:$E$77,MATCH($AC27,'[40]Bảng tra CĐ'!$A$5:$A$77,0))="$C*2*($H+$I)",$C27*2*($H27+$I27),INDEX('[40]Bảng tra CĐ'!$E$5:$E$77,MATCH($AC27,'[40]Bảng tra CĐ'!$A$5:$A$77,0))="$L*3600",$L27*3600,INDEX('[40]Bảng tra CĐ'!$E$5:$E$77,MATCH($AC27,'[40]Bảng tra CĐ'!$A$5:$A$77,0))="$K*3600",$K27*3600),"")</f>
        <v>3160</v>
      </c>
      <c r="AE27" s="1062">
        <f>IF(IFERROR(VLOOKUP($AC27,'[40]Bảng tra CĐ'!$A$5:$C$77,3,0),"")="m3/h",1,_xlfn.IFS($G27&lt;18,1,$G27&lt;28,1.4,$G27&lt;40,1.6,$G27&lt;50,1.8,$G27&gt;=50,2))</f>
        <v>2</v>
      </c>
      <c r="AF27" s="1063">
        <f>IFERROR(IF(VLOOKUP($AC27,'[40]Bảng tra CĐ'!$A$5:$B$77,2,0)=0,"",VLOOKUP($AC27,'[40]Bảng tra CĐ'!$A$5:$B$77,2,0)),"")</f>
        <v>100</v>
      </c>
      <c r="AG27" s="1064">
        <f>IFERROR(IF($AD27="","",ROUNDUP(MAX($AD27*$AE27/$AF27,1),0)),"")</f>
        <v>64</v>
      </c>
      <c r="AH27" s="1204" t="s">
        <v>1121</v>
      </c>
      <c r="AI27" s="1064">
        <f>IFERROR(_xlfn.IFS(INDEX('[40]Bảng tra CĐ'!$E$5:$E$77,MATCH($AH27,'[40]Bảng tra CĐ'!$A$5:$A$77,0))="$C",$C27,INDEX('[40]Bảng tra CĐ'!$E$5:$E$77,MATCH($AH27,'[40]Bảng tra CĐ'!$A$5:$A$77,0))="$C*$H",$C27*$H27,INDEX('[40]Bảng tra CĐ'!$E$5:$E$77,MATCH($AH27,'[40]Bảng tra CĐ'!$A$5:$A$77,0))="$C*$J",$C27*$J27,INDEX('[40]Bảng tra CĐ'!$E$5:$E$77,MATCH($AH27,'[40]Bảng tra CĐ'!$A$5:$A$77,0))="$C*2*($H+$I)",$C27*2*($H27+$I27),INDEX('[40]Bảng tra CĐ'!$E$5:$E$77,MATCH($AH27,'[40]Bảng tra CĐ'!$A$5:$A$77,0))="$L*3600",$L27*3600,INDEX('[40]Bảng tra CĐ'!$E$5:$E$77,MATCH($AH27,'[40]Bảng tra CĐ'!$A$5:$A$77,0))="$K*3600",$K27*3600),"")</f>
        <v>1261.44</v>
      </c>
      <c r="AJ27" s="1062">
        <f>IF(IFERROR(VLOOKUP($AH27,'[40]Bảng tra CĐ'!$A$5:$C$77,3,0),"")="m3/h",1,_xlfn.IFS($G27&lt;18,1,$G27&lt;28,1.4,$G27&lt;40,1.6,$G27&lt;50,1.8,$G27&gt;=50,2))</f>
        <v>2</v>
      </c>
      <c r="AK27" s="1063">
        <f>IFERROR(IF(VLOOKUP($AH27,'[40]Bảng tra CĐ'!$A$5:$B$77,2,0)=0,"",VLOOKUP($AH27,'[40]Bảng tra CĐ'!$A$5:$B$77,2,0)),"")</f>
        <v>47</v>
      </c>
      <c r="AL27" s="1064">
        <f>IFERROR(IF($AI27="","",ROUNDUP(MAX($AI27*$AJ27/$AK27,1),0)),"")</f>
        <v>54</v>
      </c>
      <c r="AM27" s="1204" t="s">
        <v>1174</v>
      </c>
      <c r="AN27" s="1064">
        <f>IFERROR(_xlfn.IFS(INDEX('[40]Bảng tra CĐ'!$E$5:$E$77,MATCH($AM27,'[40]Bảng tra CĐ'!$A$5:$A$77,0))="$C",$C27,INDEX('[40]Bảng tra CĐ'!$E$5:$E$77,MATCH($AM27,'[40]Bảng tra CĐ'!$A$5:$A$77,0))="$C*$H",$C27*$H27,INDEX('[40]Bảng tra CĐ'!$E$5:$E$77,MATCH($AM27,'[40]Bảng tra CĐ'!$A$5:$A$77,0))="$C*$J",$C27*$J27,INDEX('[40]Bảng tra CĐ'!$E$5:$E$77,MATCH($AM27,'[40]Bảng tra CĐ'!$A$5:$A$77,0))="$C*2*($H+$I)",$C27*2*($H27+$I27),INDEX('[40]Bảng tra CĐ'!$E$5:$E$77,MATCH($AM27,'[40]Bảng tra CĐ'!$A$5:$A$77,0))="$L*3600",$L27*3600,INDEX('[40]Bảng tra CĐ'!$E$5:$E$77,MATCH($AM27,'[40]Bảng tra CĐ'!$A$5:$A$77,0))="$K*3600",$K27*3600),"")</f>
        <v>18.936</v>
      </c>
      <c r="AO27" s="1062">
        <f>IF(IFERROR(VLOOKUP($AM27,'[40]Bảng tra CĐ'!$A$5:$C$77,3,0),"")="m3/h",1,_xlfn.IFS($G27&lt;18,1,$G27&lt;28,1.4,$G27&lt;40,1.6,$G27&lt;50,1.8,$G27&gt;=50,2))</f>
        <v>1</v>
      </c>
      <c r="AP27" s="1063">
        <f>IFERROR(IF(VLOOKUP($AM27,'[40]Bảng tra CĐ'!$A$5:$B$77,2,0)=0,"",VLOOKUP($AM27,'[40]Bảng tra CĐ'!$A$5:$B$77,2,0)),"")</f>
        <v>0.03</v>
      </c>
      <c r="AQ27" s="1064">
        <f>IFERROR(IF($AN27="","",ROUNDUP(MAX($AN27*$AO27/$AP27,1),0)),"")</f>
        <v>632</v>
      </c>
      <c r="AR27" s="1204" t="s">
        <v>1099</v>
      </c>
      <c r="AS27" s="1064">
        <f>IFERROR(_xlfn.IFS(INDEX('[40]Bảng tra CĐ'!$E$5:$E$77,MATCH($AR27,'[40]Bảng tra CĐ'!$A$5:$A$77,0))="$C",$C27,INDEX('[40]Bảng tra CĐ'!$E$5:$E$77,MATCH($AR27,'[40]Bảng tra CĐ'!$A$5:$A$77,0))="$C*$H",$C27*$H27,INDEX('[40]Bảng tra CĐ'!$E$5:$E$77,MATCH($AR27,'[40]Bảng tra CĐ'!$A$5:$A$77,0))="$C*$J",$C27*$J27,INDEX('[40]Bảng tra CĐ'!$E$5:$E$77,MATCH($AR27,'[40]Bảng tra CĐ'!$A$5:$A$77,0))="$C*2*($H+$I)",$C27*2*($H27+$I27),INDEX('[40]Bảng tra CĐ'!$E$5:$E$77,MATCH($AR27,'[40]Bảng tra CĐ'!$A$5:$A$77,0))="$L*3600",$L27*3600,INDEX('[40]Bảng tra CĐ'!$E$5:$E$77,MATCH($AR27,'[40]Bảng tra CĐ'!$A$5:$A$77,0))="$K*3600",$K27*3600),"")</f>
        <v>1261.44</v>
      </c>
      <c r="AT27" s="1062">
        <f>IF(IFERROR(VLOOKUP($AR27,'[40]Bảng tra CĐ'!$A$5:$C$77,3,0),"")="m3/h",1,_xlfn.IFS($G27&lt;18,1,$G27&lt;28,1.4,$G27&lt;40,1.6,$G27&lt;50,1.8,$G27&gt;=50,2))</f>
        <v>2</v>
      </c>
      <c r="AU27" s="1063">
        <f>IFERROR(IF(VLOOKUP($AR27,'[40]Bảng tra CĐ'!$A$5:$B$77,2,0)=0,"",VLOOKUP($AR27,'[40]Bảng tra CĐ'!$A$5:$B$77,2,0)),"")</f>
        <v>30</v>
      </c>
      <c r="AV27" s="1064">
        <f>IFERROR(IF($AS27="","",ROUNDUP(MAX($AS27*$AT27/$AU27,1),0)),"")</f>
        <v>85</v>
      </c>
      <c r="AW27" s="1202" t="s">
        <v>1153</v>
      </c>
      <c r="AX27" s="1064">
        <f>IFERROR(_xlfn.IFS(INDEX('[40]Bảng tra CĐ'!$E$5:$E$77,MATCH($AW27,'[40]Bảng tra CĐ'!$A$5:$A$77,0))="$C",$C27,INDEX('[40]Bảng tra CĐ'!$E$5:$E$77,MATCH($AW27,'[40]Bảng tra CĐ'!$A$5:$A$77,0))="$C*$H",$C27*$H27,INDEX('[40]Bảng tra CĐ'!$E$5:$E$77,MATCH($AW27,'[40]Bảng tra CĐ'!$A$5:$A$77,0))="$C*$J",$C27*$J27,INDEX('[40]Bảng tra CĐ'!$E$5:$E$77,MATCH($AW27,'[40]Bảng tra CĐ'!$A$5:$A$77,0))="$C*2*($H+$I)",$C27*2*($H27+$I27),INDEX('[40]Bảng tra CĐ'!$E$5:$E$77,MATCH($AW27,'[40]Bảng tra CĐ'!$A$5:$A$77,0))="$L*3600",$L27*3600,INDEX('[40]Bảng tra CĐ'!$E$5:$E$77,MATCH($AW27,'[40]Bảng tra CĐ'!$A$5:$A$77,0))="$K*3600",$K27*3600),"")</f>
        <v>120</v>
      </c>
      <c r="AY27" s="1062">
        <f>IF(IFERROR(VLOOKUP($AW27,'[40]Bảng tra CĐ'!$A$5:$C$77,3,0),"")="m3/h",1,_xlfn.IFS($G27&lt;18,1,$G27&lt;28,1.4,$G27&lt;40,1.6,$G27&lt;50,1.8,$G27&gt;=50,2))</f>
        <v>2</v>
      </c>
      <c r="AZ27" s="1063">
        <f>IFERROR(IF(VLOOKUP($AW27,'[40]Bảng tra CĐ'!$A$5:$B$77,2,0)=0,"",VLOOKUP($AW27,'[40]Bảng tra CĐ'!$A$5:$B$77,2,0)),"")</f>
        <v>25.625</v>
      </c>
      <c r="BA27" s="1064">
        <f>IFERROR(IF($AX27="","",ROUNDUP(MAX($AX27*$AY27/$AZ27,1),0)),"")</f>
        <v>10</v>
      </c>
      <c r="BB27" s="1202" t="s">
        <v>1125</v>
      </c>
      <c r="BC27" s="1064" t="str">
        <f>IFERROR(_xlfn.IFS(INDEX('[40]Bảng tra CĐ'!$E$5:$E$77,MATCH($BB27,'[40]Bảng tra CĐ'!$A$5:$A$77,0))="$C",$C27,INDEX('[40]Bảng tra CĐ'!$E$5:$E$77,MATCH($BB27,'[40]Bảng tra CĐ'!$A$5:$A$77,0))="$C*$H",$C27*$H27,INDEX('[40]Bảng tra CĐ'!$E$5:$E$77,MATCH($BB27,'[40]Bảng tra CĐ'!$A$5:$A$77,0))="$C*$J",$C27*$J27,INDEX('[40]Bảng tra CĐ'!$E$5:$E$77,MATCH($BB27,'[40]Bảng tra CĐ'!$A$5:$A$77,0))="$C*2*($H+$I)",$C27*2*($H27+$I27),INDEX('[40]Bảng tra CĐ'!$E$5:$E$77,MATCH($BB27,'[40]Bảng tra CĐ'!$A$5:$A$77,0))="$L*3600",$L27*3600,INDEX('[40]Bảng tra CĐ'!$E$5:$E$77,MATCH($BB27,'[40]Bảng tra CĐ'!$A$5:$A$77,0))="$K*3600",$K27*3600),"")</f>
        <v/>
      </c>
      <c r="BD27" s="1062">
        <f>IF(IFERROR(VLOOKUP($BB27,'[40]Bảng tra CĐ'!$A$5:$C$77,3,0),"")="m3/h",1,_xlfn.IFS($G27&lt;18,1,$G27&lt;28,1.4,$G27&lt;40,1.6,$G27&lt;50,1.8,$G27&gt;=50,2))</f>
        <v>2</v>
      </c>
      <c r="BE27" s="1063">
        <f>IFERROR(IF(VLOOKUP($BB27,'[40]Bảng tra CĐ'!$A$5:$B$77,2,0)=0,"",VLOOKUP($BB27,'[40]Bảng tra CĐ'!$A$5:$B$77,2,0)),"")</f>
        <v>0.1</v>
      </c>
      <c r="BF27" s="1064" t="str">
        <f>IFERROR(IF($BC27="","",ROUNDUP(MAX($BC27*$BD27/$BE27,1),0)),"")</f>
        <v/>
      </c>
      <c r="BG27" s="1202" t="s">
        <v>1187</v>
      </c>
      <c r="BH27" s="1064" t="str">
        <f>IFERROR(_xlfn.IFS(INDEX('[40]Bảng tra CĐ'!$E$5:$E$77,MATCH($BG27,'[40]Bảng tra CĐ'!$A$5:$A$77,0))="$C",$C27,INDEX('[40]Bảng tra CĐ'!$E$5:$E$77,MATCH($BG27,'[40]Bảng tra CĐ'!$A$5:$A$77,0))="$C*$H",$C27*$H27,INDEX('[40]Bảng tra CĐ'!$E$5:$E$77,MATCH($BG27,'[40]Bảng tra CĐ'!$A$5:$A$77,0))="$C*$J",$C27*$J27,INDEX('[40]Bảng tra CĐ'!$E$5:$E$77,MATCH($BG27,'[40]Bảng tra CĐ'!$A$5:$A$77,0))="$C*2*($H+$I)",$C27*2*($H27+$I27),INDEX('[40]Bảng tra CĐ'!$E$5:$E$77,MATCH($BG27,'[40]Bảng tra CĐ'!$A$5:$A$77,0))="$L*3600",$L27*3600,INDEX('[40]Bảng tra CĐ'!$E$5:$E$77,MATCH($BG27,'[40]Bảng tra CĐ'!$A$5:$A$77,0))="$K*3600",$K27*3600),"")</f>
        <v/>
      </c>
      <c r="BI27" s="1062">
        <f>IF(IFERROR(VLOOKUP($BG27,'[40]Bảng tra CĐ'!$A$5:$C$77,3,0),"")="m3/h",1,_xlfn.IFS($G27&lt;18,1,$G27&lt;28,1.4,$G27&lt;40,1.6,$G27&lt;50,1.8,$G27&gt;=50,2))</f>
        <v>2</v>
      </c>
      <c r="BJ27" s="1063">
        <f>IFERROR(IF(VLOOKUP($BG27,'[40]Bảng tra CĐ'!$A$5:$B$77,2,0)=0,"",VLOOKUP($BG27,'[40]Bảng tra CĐ'!$A$5:$B$77,2,0)),"")</f>
        <v>0.3</v>
      </c>
      <c r="BK27" s="1064" t="str">
        <f>IFERROR(IF($BH27="","",ROUNDUP(MAX($BH27*$BI27/$BJ27,1),0)),"")</f>
        <v/>
      </c>
      <c r="BL27" s="1202" t="s">
        <v>1102</v>
      </c>
      <c r="BM27" s="1064" t="str">
        <f>IFERROR(_xlfn.IFS(INDEX('[40]Bảng tra CĐ'!$E$5:$E$77,MATCH($BL27,'[40]Bảng tra CĐ'!$A$5:$A$77,0))="$C",$C27,INDEX('[40]Bảng tra CĐ'!$E$5:$E$77,MATCH($BL27,'[40]Bảng tra CĐ'!$A$5:$A$77,0))="$C*$H",$C27*$H27,INDEX('[40]Bảng tra CĐ'!$E$5:$E$77,MATCH($BL27,'[40]Bảng tra CĐ'!$A$5:$A$77,0))="$C*$J",$C27*$J27,INDEX('[40]Bảng tra CĐ'!$E$5:$E$77,MATCH($BL27,'[40]Bảng tra CĐ'!$A$5:$A$77,0))="$C*2*($H+$I)",$C27*2*($H27+$I27),INDEX('[40]Bảng tra CĐ'!$E$5:$E$77,MATCH($BL27,'[40]Bảng tra CĐ'!$A$5:$A$77,0))="$L*3600",$L27*3600,INDEX('[40]Bảng tra CĐ'!$E$5:$E$77,MATCH($BL27,'[40]Bảng tra CĐ'!$A$5:$A$77,0))="$K*3600",$K27*3600),"")</f>
        <v/>
      </c>
      <c r="BN27" s="1062">
        <f>IF(IFERROR(VLOOKUP($BL27,'[40]Bảng tra CĐ'!$A$5:$C$77,3,0),"")="m3/h",1,_xlfn.IFS($G27&lt;18,1,$G27&lt;28,1.4,$G27&lt;40,1.6,$G27&lt;50,1.8,$G27&gt;=50,2))</f>
        <v>2</v>
      </c>
      <c r="BO27" s="1063">
        <f>IFERROR(IF(VLOOKUP($BL27,'[40]Bảng tra CĐ'!$A$5:$B$77,2,0)=0,"",VLOOKUP($BL27,'[40]Bảng tra CĐ'!$A$5:$B$77,2,0)),"")</f>
        <v>0.1</v>
      </c>
      <c r="BP27" s="1064" t="str">
        <f>IFERROR(IF($BM27="","",ROUNDUP(MAX($BM27*$BN27/$BO27,1),0)),"")</f>
        <v/>
      </c>
      <c r="BQ27" s="1202"/>
      <c r="BR27" s="1199"/>
      <c r="BS27" s="1199"/>
      <c r="BT27" s="1199"/>
      <c r="BU27" s="1199"/>
      <c r="BV27" s="1204" t="s">
        <v>1139</v>
      </c>
      <c r="BW27" s="1064">
        <f>IFERROR(_xlfn.IFS(INDEX('[40]Bảng tra CĐ'!$E$5:$E$77,MATCH($BV27,'[40]Bảng tra CĐ'!$A$5:$A$77,0))="$C",$C27,INDEX('[40]Bảng tra CĐ'!$E$5:$E$77,MATCH($BV27,'[40]Bảng tra CĐ'!$A$5:$A$77,0))="$C*$H",$C27*$H27,INDEX('[40]Bảng tra CĐ'!$E$5:$E$77,MATCH($BV27,'[40]Bảng tra CĐ'!$A$5:$A$77,0))="$C*$J",$C27*$J27,INDEX('[40]Bảng tra CĐ'!$E$5:$E$77,MATCH($BV27,'[40]Bảng tra CĐ'!$A$5:$A$77,0))="$C*2*($H+$I)",$C27*2*($H27+$I27),INDEX('[40]Bảng tra CĐ'!$E$5:$E$77,MATCH($BV27,'[40]Bảng tra CĐ'!$A$5:$A$77,0))="$L*3600",$L27*3600,INDEX('[40]Bảng tra CĐ'!$E$5:$E$77,MATCH($BV27,'[40]Bảng tra CĐ'!$A$5:$A$77,0))="$K*3600",$K27*3600),"")</f>
        <v>1261.44</v>
      </c>
      <c r="BX27" s="1062">
        <f>IF(IFERROR(VLOOKUP($BV27,'[40]Bảng tra CĐ'!$A$5:$C$77,3,0),"")="m3/h",1,_xlfn.IFS($G27&lt;18,1,$G27&lt;28,1.4,$G27&lt;40,1.6,$G27&lt;50,1.8,$G27&gt;=50,2))</f>
        <v>2</v>
      </c>
      <c r="BY27" s="1063">
        <f>IFERROR(IF(VLOOKUP($BV27,'[40]Bảng tra CĐ'!$A$5:$B$77,2,0)=0,"",VLOOKUP($BV27,'[40]Bảng tra CĐ'!$A$5:$B$77,2,0)),"")</f>
        <v>23</v>
      </c>
      <c r="BZ27" s="1064">
        <f>IFERROR(IF($BW27="","",ROUNDUP(MAX($BW27*$BX27/$BY27,1),0)),"")</f>
        <v>110</v>
      </c>
      <c r="CA27" s="1202" t="s">
        <v>1179</v>
      </c>
      <c r="CB27" s="1064">
        <f>IFERROR(_xlfn.IFS(INDEX('[40]Bảng tra CĐ'!$E$5:$E$77,MATCH($CA27,'[40]Bảng tra CĐ'!$A$5:$A$77,0))="$C",$C27,INDEX('[40]Bảng tra CĐ'!$E$5:$E$77,MATCH($CA27,'[40]Bảng tra CĐ'!$A$5:$A$77,0))="$C*$H",$C27*$H27,INDEX('[40]Bảng tra CĐ'!$E$5:$E$77,MATCH($CA27,'[40]Bảng tra CĐ'!$A$5:$A$77,0))="$C*$J",$C27*$J27,INDEX('[40]Bảng tra CĐ'!$E$5:$E$77,MATCH($CA27,'[40]Bảng tra CĐ'!$A$5:$A$77,0))="$C*2*($H+$I)",$C27*2*($H27+$I27),INDEX('[40]Bảng tra CĐ'!$E$5:$E$77,MATCH($CA27,'[40]Bảng tra CĐ'!$A$5:$A$77,0))="$L*3600",$L27*3600,INDEX('[40]Bảng tra CĐ'!$E$5:$E$77,MATCH($CA27,'[40]Bảng tra CĐ'!$A$5:$A$77,0))="$K*3600",$K27*3600),"")</f>
        <v>1261.44</v>
      </c>
      <c r="CC27" s="1062">
        <f>IF(IFERROR(VLOOKUP($CA27,'[40]Bảng tra CĐ'!$A$5:$C$77,3,0),"")="m3/h",1,_xlfn.IFS($G27&lt;18,1,$G27&lt;28,1.4,$G27&lt;40,1.6,$G27&lt;50,1.8,$G27&gt;=50,2))</f>
        <v>2</v>
      </c>
      <c r="CD27" s="1063">
        <f>IFERROR(IF(VLOOKUP($CA27,'[40]Bảng tra CĐ'!$A$5:$B$77,2,0)=0,"",VLOOKUP($CA27,'[40]Bảng tra CĐ'!$A$5:$B$77,2,0)),"")</f>
        <v>10</v>
      </c>
      <c r="CE27" s="1064">
        <f>IFERROR(IF($CB27="","",ROUNDUP(MAX($CB27*$CC27/$CD27,1),0)),"")</f>
        <v>253</v>
      </c>
      <c r="CF27" s="1202" t="s">
        <v>1128</v>
      </c>
      <c r="CG27" s="1203" t="str">
        <f>IFERROR(_xlfn.IFS(INDEX('[40]Bảng tra CĐ'!$E$5:$E$77,MATCH($CF27,'[40]Bảng tra CĐ'!$A$5:$A$77,0))="$C",$C27,INDEX('[40]Bảng tra CĐ'!$E$5:$E$77,MATCH($CF27,'[40]Bảng tra CĐ'!$A$5:$A$77,0))="$C*$H",$C27*$H27,INDEX('[40]Bảng tra CĐ'!$E$5:$E$77,MATCH($CF27,'[40]Bảng tra CĐ'!$A$5:$A$77,0))="$C*$J",$C27*$J27,INDEX('[40]Bảng tra CĐ'!$E$5:$E$77,MATCH($CF27,'[40]Bảng tra CĐ'!$A$5:$A$77,0))="$C*2*($H+$I)",$C27*2*($H27+$I27),INDEX('[40]Bảng tra CĐ'!$E$5:$E$77,MATCH($CF27,'[40]Bảng tra CĐ'!$A$5:$A$77,0))="$L*3600",$L27*3600,INDEX('[40]Bảng tra CĐ'!$E$5:$E$77,MATCH($CF27,'[40]Bảng tra CĐ'!$A$5:$A$77,0))="$K*3600",$K27*3600),"")</f>
        <v/>
      </c>
      <c r="CH27" s="1062">
        <f>IF(IFERROR(VLOOKUP($CF27,'[40]Bảng tra CĐ'!$A$5:$C$77,3,0),"")="m3/h",1,_xlfn.IFS($G27&lt;18,1,$G27&lt;28,1.4,$G27&lt;40,1.6,$G27&lt;50,1.8,$G27&gt;=50,2))</f>
        <v>2</v>
      </c>
      <c r="CI27" s="1063">
        <f>IFERROR(IF(VLOOKUP($CF27,'[40]Bảng tra CĐ'!$A$5:$B$77,2,0)=0,"",VLOOKUP($CF27,'[40]Bảng tra CĐ'!$A$5:$B$77,2,0)),"")</f>
        <v>1000</v>
      </c>
      <c r="CJ27" s="1064" t="str">
        <f>IFERROR(IF($CG27="","",ROUNDUP(MAX($CG27*$CH27/$CI27,1),0)),"")</f>
        <v/>
      </c>
      <c r="CK27" s="1202" t="s">
        <v>1144</v>
      </c>
      <c r="CL27" s="1199" t="str">
        <f>IFERROR(_xlfn.IFS(INDEX('[40]Bảng tra CĐ'!$E$5:$E$77,MATCH($CK27,'[40]Bảng tra CĐ'!$A$5:$A$77,0))="$C",$C27,INDEX('[40]Bảng tra CĐ'!$E$5:$E$77,MATCH($CK27,'[40]Bảng tra CĐ'!$A$5:$A$77,0))="$C*$H",$C27*$H27,INDEX('[40]Bảng tra CĐ'!$E$5:$E$77,MATCH($CK27,'[40]Bảng tra CĐ'!$A$5:$A$77,0))="$C*$J",$C27*$J27,INDEX('[40]Bảng tra CĐ'!$E$5:$E$77,MATCH($CK27,'[40]Bảng tra CĐ'!$A$5:$A$77,0))="$C*2*($H+$I)",$C27*2*($H27+$I27),INDEX('[40]Bảng tra CĐ'!$E$5:$E$77,MATCH($CK27,'[40]Bảng tra CĐ'!$A$5:$A$77,0))="$L*3600",$L27*3600,INDEX('[40]Bảng tra CĐ'!$E$5:$E$77,MATCH($CK27,'[40]Bảng tra CĐ'!$A$5:$A$77,0))="$K*3600",$K27*3600),"")</f>
        <v/>
      </c>
      <c r="CM27" s="1062">
        <f>IF(IFERROR(VLOOKUP($CK27,'[40]Bảng tra CĐ'!$A$5:$C$77,3,0),"")="m3/h",1,_xlfn.IFS($G27&lt;18,1,$G27&lt;28,1.4,$G27&lt;40,1.6,$G27&lt;50,1.8,$G27&gt;=50,2))</f>
        <v>2</v>
      </c>
      <c r="CN27" s="1063">
        <f>IFERROR(IF(VLOOKUP($CK27,'[40]Bảng tra CĐ'!$A$5:$B$77,2,0)=0,"",VLOOKUP($CK27,'[40]Bảng tra CĐ'!$A$5:$B$77,2,0)),"")</f>
        <v>1000</v>
      </c>
      <c r="CO27" s="1064" t="str">
        <f>IFERROR(IF($CL27="","",ROUNDUP(MAX($CL27*$CM27/$CN27,1),0)),"")</f>
        <v/>
      </c>
      <c r="CP27" s="1202" t="s">
        <v>1189</v>
      </c>
      <c r="CQ27" s="1199" t="str">
        <f>IFERROR(_xlfn.IFS(INDEX('[40]Bảng tra CĐ'!$E$5:$E$77,MATCH($CP27,'[40]Bảng tra CĐ'!$A$5:$A$77,0))="$C",$C27,INDEX('[40]Bảng tra CĐ'!$E$5:$E$77,MATCH($CP27,'[40]Bảng tra CĐ'!$A$5:$A$77,0))="$C*$H",$C27*$H27,INDEX('[40]Bảng tra CĐ'!$E$5:$E$77,MATCH($CP27,'[40]Bảng tra CĐ'!$A$5:$A$77,0))="$C*$J",$C27*$J27,INDEX('[40]Bảng tra CĐ'!$E$5:$E$77,MATCH($CP27,'[40]Bảng tra CĐ'!$A$5:$A$77,0))="$C*2*($H+$I)",$C27*2*($H27+$I27),INDEX('[40]Bảng tra CĐ'!$E$5:$E$77,MATCH($CP27,'[40]Bảng tra CĐ'!$A$5:$A$77,0))="$L*3600",$L27*3600,INDEX('[40]Bảng tra CĐ'!$E$5:$E$77,MATCH($CP27,'[40]Bảng tra CĐ'!$A$5:$A$77,0))="$K*3600",$K27*3600),"")</f>
        <v/>
      </c>
      <c r="CR27" s="1062">
        <f>IF(IFERROR(VLOOKUP($CP27,'[40]Bảng tra CĐ'!$A$5:$C$77,3,0),"")="m3/h",1,_xlfn.IFS($G27&lt;18,1,$G27&lt;28,1.4,$G27&lt;40,1.6,$G27&lt;50,1.8,$G27&gt;=50,2))</f>
        <v>2</v>
      </c>
      <c r="CS27" s="1063">
        <f>IFERROR(IF(VLOOKUP($CP27,'[40]Bảng tra CĐ'!$A$5:$B$77,2,0)=0,"",VLOOKUP($CP27,'[40]Bảng tra CĐ'!$A$5:$B$77,2,0)),"")</f>
        <v>1000</v>
      </c>
      <c r="CT27" s="1064" t="str">
        <f>IFERROR(IF($CQ27="","",ROUNDUP(MAX($CQ27*$CR27/$CS27,1),0)),"")</f>
        <v/>
      </c>
      <c r="CU27" s="1202" t="s">
        <v>1196</v>
      </c>
      <c r="CV27" s="1199" t="str">
        <f>IFERROR(_xlfn.IFS(INDEX('[40]Bảng tra CĐ'!$E$5:$E$77,MATCH($CU27,'[40]Bảng tra CĐ'!$A$5:$A$77,0))="$C",$C27,INDEX('[40]Bảng tra CĐ'!$E$5:$E$77,MATCH($CU27,'[40]Bảng tra CĐ'!$A$5:$A$77,0))="$C*$H",$C27*$H27,INDEX('[40]Bảng tra CĐ'!$E$5:$E$77,MATCH($CU27,'[40]Bảng tra CĐ'!$A$5:$A$77,0))="$C*$J",$C27*$J27,INDEX('[40]Bảng tra CĐ'!$E$5:$E$77,MATCH($CU27,'[40]Bảng tra CĐ'!$A$5:$A$77,0))="$C*2*($H+$I)",$C27*2*($H27+$I27),INDEX('[40]Bảng tra CĐ'!$E$5:$E$77,MATCH($CU27,'[40]Bảng tra CĐ'!$A$5:$A$77,0))="$L*3600",$L27*3600,INDEX('[40]Bảng tra CĐ'!$E$5:$E$77,MATCH($CU27,'[40]Bảng tra CĐ'!$A$5:$A$77,0))="$K*3600",$K27*3600),"")</f>
        <v/>
      </c>
      <c r="CW27" s="1062">
        <f>IF(IFERROR(VLOOKUP($CU27,'[40]Bảng tra CĐ'!$A$5:$C$77,3,0),"")="m3/h",1,_xlfn.IFS($G27&lt;18,1,$G27&lt;28,1.4,$G27&lt;40,1.6,$G27&lt;50,1.8,$G27&gt;=50,2))</f>
        <v>2</v>
      </c>
      <c r="CX27" s="1063">
        <f>IFERROR(IF(VLOOKUP($CU27,'[40]Bảng tra CĐ'!$A$5:$B$77,2,0)=0,"",VLOOKUP($CU27,'[40]Bảng tra CĐ'!$A$5:$B$77,2,0)),"")</f>
        <v>100</v>
      </c>
      <c r="CY27" s="1064" t="str">
        <f>IFERROR(IF($CV27="","",ROUNDUP(MAX($CV27*$CW27/$CX27,1),0)),"")</f>
        <v/>
      </c>
      <c r="CZ27" s="1202" t="s">
        <v>1200</v>
      </c>
      <c r="DA27" s="1199" t="str">
        <f>IFERROR(_xlfn.IFS(INDEX('[40]Bảng tra CĐ'!$E$5:$E$77,MATCH($CZ27,'[40]Bảng tra CĐ'!$A$5:$A$77,0))="$C",$C27,INDEX('[40]Bảng tra CĐ'!$E$5:$E$77,MATCH($CZ27,'[40]Bảng tra CĐ'!$A$5:$A$77,0))="$C*$H",$C27*$H27,INDEX('[40]Bảng tra CĐ'!$E$5:$E$77,MATCH($CZ27,'[40]Bảng tra CĐ'!$A$5:$A$77,0))="$C*$J",$C27*$J27,INDEX('[40]Bảng tra CĐ'!$E$5:$E$77,MATCH($CZ27,'[40]Bảng tra CĐ'!$A$5:$A$77,0))="$C*2*($H+$I)",$C27*2*($H27+$I27),INDEX('[40]Bảng tra CĐ'!$E$5:$E$77,MATCH($CZ27,'[40]Bảng tra CĐ'!$A$5:$A$77,0))="$L*3600",$L27*3600,INDEX('[40]Bảng tra CĐ'!$E$5:$E$77,MATCH($CZ27,'[40]Bảng tra CĐ'!$A$5:$A$77,0))="$K*3600",$K27*3600),"")</f>
        <v/>
      </c>
      <c r="DB27" s="1062">
        <f>IF(IFERROR(VLOOKUP($CZ27,'[40]Bảng tra CĐ'!$A$5:$C$77,3,0),"")="m3/h",1,_xlfn.IFS($G27&lt;18,1,$G27&lt;28,1.4,$G27&lt;40,1.6,$G27&lt;50,1.8,$G27&gt;=50,2))</f>
        <v>2</v>
      </c>
      <c r="DC27" s="1063">
        <f>IFERROR(IF(VLOOKUP($CZ27,'[40]Bảng tra CĐ'!$A$5:$B$77,2,0)=0,"",VLOOKUP($CZ27,'[40]Bảng tra CĐ'!$A$5:$B$77,2,0)),"")</f>
        <v>1000</v>
      </c>
      <c r="DD27" s="1064" t="str">
        <f>IFERROR(IF($DA27="","",ROUNDUP(MAX($DA27*$DB27/$DC27,1),0)),"")</f>
        <v/>
      </c>
      <c r="DE27" s="1202"/>
      <c r="DF27" s="1199"/>
      <c r="DG27" s="1199"/>
      <c r="DH27" s="1199"/>
      <c r="DI27" s="1199"/>
      <c r="DJ27" s="1202"/>
      <c r="DK27" s="1199"/>
      <c r="DL27" s="1199"/>
      <c r="DM27" s="1199"/>
      <c r="DN27" s="1199"/>
      <c r="DO27" s="1202"/>
      <c r="DP27" s="1199"/>
      <c r="DQ27" s="1199"/>
      <c r="DR27" s="1199"/>
      <c r="DS27" s="1199"/>
      <c r="DT27" s="1201"/>
      <c r="DU27" s="1199"/>
      <c r="DV27" s="1199"/>
      <c r="DW27" s="1199"/>
      <c r="DX27" s="1199"/>
      <c r="DY27" s="1201"/>
      <c r="DZ27" s="1199"/>
      <c r="EA27" s="1199"/>
      <c r="EB27" s="1199"/>
      <c r="EC27" s="1199"/>
      <c r="ED27" s="1201"/>
      <c r="EE27" s="1199"/>
      <c r="EF27" s="1199"/>
      <c r="EG27" s="1199"/>
      <c r="EH27" s="1199"/>
      <c r="EI27" s="1201"/>
      <c r="EJ27" s="1199"/>
      <c r="EK27" s="1199"/>
      <c r="EL27" s="1199"/>
      <c r="EM27" s="1199"/>
      <c r="EN27" s="1200"/>
      <c r="EO27" s="1199"/>
      <c r="EP27" s="1199"/>
      <c r="EQ27" s="1199"/>
      <c r="ER27" s="1199"/>
    </row>
    <row r="28" spans="1:158" s="5" customFormat="1" ht="39.75" customHeight="1" outlineLevel="1">
      <c r="A28" s="17">
        <v>9</v>
      </c>
      <c r="B28" s="354" t="s">
        <v>1291</v>
      </c>
      <c r="C28" s="355">
        <v>2</v>
      </c>
      <c r="D28" s="43">
        <f t="shared" ref="D28:D38" si="5">IF(G28&lt;=30,G28+4,IF(G28&lt;=50,G28+5,IF(G28&lt;=70,G28+6,IF(G28&lt;=80,G28+8))))</f>
        <v>28</v>
      </c>
      <c r="E28" s="43">
        <f t="shared" ref="E28:E59" si="6">H28+4</f>
        <v>69</v>
      </c>
      <c r="F28" s="65">
        <f t="shared" ref="F28:F59" si="7">I28+20+J28</f>
        <v>345</v>
      </c>
      <c r="G28" s="359">
        <v>24</v>
      </c>
      <c r="H28" s="802">
        <v>65</v>
      </c>
      <c r="I28" s="802">
        <v>285</v>
      </c>
      <c r="J28" s="801">
        <v>40</v>
      </c>
      <c r="K28" s="100">
        <f>ROUND(G28*H28*(I28+J28)*C28/10^9,5)</f>
        <v>1.01E-3</v>
      </c>
      <c r="L28" s="92">
        <f>ROUND(2*($G28+$H28)*($I28+$J28)*$C28/ 10^6,4)</f>
        <v>0.1157</v>
      </c>
      <c r="M28" s="1134" t="s">
        <v>1292</v>
      </c>
      <c r="N28" s="743" t="s">
        <v>1293</v>
      </c>
      <c r="O28" s="579"/>
      <c r="P28" s="245"/>
      <c r="Q28" s="257"/>
      <c r="R28" s="257"/>
      <c r="S28" s="257"/>
      <c r="T28" s="129">
        <f t="shared" si="2"/>
        <v>800</v>
      </c>
      <c r="U28" s="128">
        <f t="shared" ref="U28:U59" si="8">ROUND(G28*H28*(I28+J28)*T28/10^9,5)</f>
        <v>0.40560000000000002</v>
      </c>
      <c r="V28" s="96">
        <v>3</v>
      </c>
      <c r="W28" s="97">
        <f t="shared" ref="W28:W59" si="9">U28*V28</f>
        <v>1.2168000000000001</v>
      </c>
      <c r="X28" s="1126"/>
      <c r="Y28" s="1126"/>
      <c r="Z28" s="1126"/>
      <c r="AA28" s="1126"/>
      <c r="AB28" s="1075">
        <v>2.2999999999999998</v>
      </c>
      <c r="AC28" s="1204" t="s">
        <v>1251</v>
      </c>
      <c r="AD28" s="1064">
        <f>IFERROR(_xlfn.IFS(INDEX('[40]Bảng tra CĐ'!$E$5:$E$77,MATCH($AC28,'[40]Bảng tra CĐ'!$A$5:$A$77,0))="$C",$C28,INDEX('[40]Bảng tra CĐ'!$E$5:$E$77,MATCH($AC28,'[40]Bảng tra CĐ'!$A$5:$A$77,0))="$C*$H",$C28*$H28,INDEX('[40]Bảng tra CĐ'!$E$5:$E$77,MATCH($AC28,'[40]Bảng tra CĐ'!$A$5:$A$77,0))="$C*$J",$C28*$J28,INDEX('[40]Bảng tra CĐ'!$E$5:$E$77,MATCH($AC28,'[40]Bảng tra CĐ'!$A$5:$A$77,0))="$C*2*($H+$I)",$C28*2*($H28+$I28),INDEX('[40]Bảng tra CĐ'!$E$5:$E$77,MATCH($AC28,'[40]Bảng tra CĐ'!$A$5:$A$77,0))="$L*3600",$L28*3600,INDEX('[40]Bảng tra CĐ'!$E$5:$E$77,MATCH($AC28,'[40]Bảng tra CĐ'!$A$5:$A$77,0))="$K*3600",$K28*3600),"")</f>
        <v>1400</v>
      </c>
      <c r="AE28" s="1062">
        <f>IF(IFERROR(VLOOKUP($AC28,'[40]Bảng tra CĐ'!$A$5:$C$77,3,0),"")="m3/h",1,_xlfn.IFS($G28&lt;18,1,$G28&lt;28,1.4,$G28&lt;40,1.6,$G28&lt;50,1.8,$G28&gt;=50,2))</f>
        <v>1.4</v>
      </c>
      <c r="AF28" s="1063">
        <f>IFERROR(IF(VLOOKUP($AC28,'[40]Bảng tra CĐ'!$A$5:$B$77,2,0)=0,"",VLOOKUP($AC28,'[40]Bảng tra CĐ'!$A$5:$B$77,2,0)),"")</f>
        <v>100</v>
      </c>
      <c r="AG28" s="1064">
        <f>IFERROR(IF($AD28="","",ROUNDUP(MAX($AD28*$AE28/$AF28,1),0)),"")</f>
        <v>20</v>
      </c>
      <c r="AH28" s="1204" t="s">
        <v>1099</v>
      </c>
      <c r="AI28" s="1064">
        <f>IFERROR(_xlfn.IFS(INDEX('[40]Bảng tra CĐ'!$E$5:$E$77,MATCH($AH28,'[40]Bảng tra CĐ'!$A$5:$A$77,0))="$C",$C28,INDEX('[40]Bảng tra CĐ'!$E$5:$E$77,MATCH($AH28,'[40]Bảng tra CĐ'!$A$5:$A$77,0))="$C*$H",$C28*$H28,INDEX('[40]Bảng tra CĐ'!$E$5:$E$77,MATCH($AH28,'[40]Bảng tra CĐ'!$A$5:$A$77,0))="$C*$J",$C28*$J28,INDEX('[40]Bảng tra CĐ'!$E$5:$E$77,MATCH($AH28,'[40]Bảng tra CĐ'!$A$5:$A$77,0))="$C*2*($H+$I)",$C28*2*($H28+$I28),INDEX('[40]Bảng tra CĐ'!$E$5:$E$77,MATCH($AH28,'[40]Bảng tra CĐ'!$A$5:$A$77,0))="$L*3600",$L28*3600,INDEX('[40]Bảng tra CĐ'!$E$5:$E$77,MATCH($AH28,'[40]Bảng tra CĐ'!$A$5:$A$77,0))="$K*3600",$K28*3600),"")</f>
        <v>416.52</v>
      </c>
      <c r="AJ28" s="1062">
        <f>IF(IFERROR(VLOOKUP($AH28,'[40]Bảng tra CĐ'!$A$5:$C$77,3,0),"")="m3/h",1,_xlfn.IFS($G28&lt;18,1,$G28&lt;28,1.4,$G28&lt;40,1.6,$G28&lt;50,1.8,$G28&gt;=50,2))</f>
        <v>1.4</v>
      </c>
      <c r="AK28" s="1063">
        <f>IFERROR(IF(VLOOKUP($AH28,'[40]Bảng tra CĐ'!$A$5:$B$77,2,0)=0,"",VLOOKUP($AH28,'[40]Bảng tra CĐ'!$A$5:$B$77,2,0)),"")</f>
        <v>30</v>
      </c>
      <c r="AL28" s="1064">
        <f>IFERROR(IF($AI28="","",ROUNDUP(MAX($AI28*$AJ28/$AK28,1),0)),"")</f>
        <v>20</v>
      </c>
      <c r="AM28" s="1204"/>
      <c r="AN28" s="1199"/>
      <c r="AO28" s="1199"/>
      <c r="AP28" s="1199"/>
      <c r="AQ28" s="1199"/>
      <c r="AR28" s="1204"/>
      <c r="AS28" s="1199"/>
      <c r="AT28" s="1199"/>
      <c r="AU28" s="1199"/>
      <c r="AV28" s="1199"/>
      <c r="AW28" s="1202" t="s">
        <v>1153</v>
      </c>
      <c r="AX28" s="1064">
        <f>IFERROR(_xlfn.IFS(INDEX('[40]Bảng tra CĐ'!$E$5:$E$77,MATCH($AW28,'[40]Bảng tra CĐ'!$A$5:$A$77,0))="$C",$C28,INDEX('[40]Bảng tra CĐ'!$E$5:$E$77,MATCH($AW28,'[40]Bảng tra CĐ'!$A$5:$A$77,0))="$C*$H",$C28*$H28,INDEX('[40]Bảng tra CĐ'!$E$5:$E$77,MATCH($AW28,'[40]Bảng tra CĐ'!$A$5:$A$77,0))="$C*$J",$C28*$J28,INDEX('[40]Bảng tra CĐ'!$E$5:$E$77,MATCH($AW28,'[40]Bảng tra CĐ'!$A$5:$A$77,0))="$C*2*($H+$I)",$C28*2*($H28+$I28),INDEX('[40]Bảng tra CĐ'!$E$5:$E$77,MATCH($AW28,'[40]Bảng tra CĐ'!$A$5:$A$77,0))="$L*3600",$L28*3600,INDEX('[40]Bảng tra CĐ'!$E$5:$E$77,MATCH($AW28,'[40]Bảng tra CĐ'!$A$5:$A$77,0))="$K*3600",$K28*3600),"")</f>
        <v>130</v>
      </c>
      <c r="AY28" s="1062">
        <f>IF(IFERROR(VLOOKUP($AW28,'[40]Bảng tra CĐ'!$A$5:$C$77,3,0),"")="m3/h",1,_xlfn.IFS($G28&lt;18,1,$G28&lt;28,1.4,$G28&lt;40,1.6,$G28&lt;50,1.8,$G28&gt;=50,2))</f>
        <v>1.4</v>
      </c>
      <c r="AZ28" s="1063">
        <f>IFERROR(IF(VLOOKUP($AW28,'[40]Bảng tra CĐ'!$A$5:$B$77,2,0)=0,"",VLOOKUP($AW28,'[40]Bảng tra CĐ'!$A$5:$B$77,2,0)),"")</f>
        <v>25.625</v>
      </c>
      <c r="BA28" s="1064">
        <f>IFERROR(IF($AX28="","",ROUNDUP(MAX($AX28*$AY28/$AZ28,1),0)),"")</f>
        <v>8</v>
      </c>
      <c r="BB28" s="1202" t="s">
        <v>1194</v>
      </c>
      <c r="BC28" s="1064">
        <f>IFERROR(_xlfn.IFS(INDEX('[40]Bảng tra CĐ'!$E$5:$E$77,MATCH($BB28,'[40]Bảng tra CĐ'!$A$5:$A$77,0))="$C",$C28,INDEX('[40]Bảng tra CĐ'!$E$5:$E$77,MATCH($BB28,'[40]Bảng tra CĐ'!$A$5:$A$77,0))="$C*$H",$C28*$H28,INDEX('[40]Bảng tra CĐ'!$E$5:$E$77,MATCH($BB28,'[40]Bảng tra CĐ'!$A$5:$A$77,0))="$C*$J",$C28*$J28,INDEX('[40]Bảng tra CĐ'!$E$5:$E$77,MATCH($BB28,'[40]Bảng tra CĐ'!$A$5:$A$77,0))="$C*2*($H+$I)",$C28*2*($H28+$I28),INDEX('[40]Bảng tra CĐ'!$E$5:$E$77,MATCH($BB28,'[40]Bảng tra CĐ'!$A$5:$A$77,0))="$L*3600",$L28*3600,INDEX('[40]Bảng tra CĐ'!$E$5:$E$77,MATCH($BB28,'[40]Bảng tra CĐ'!$A$5:$A$77,0))="$K*3600",$K28*3600),"")</f>
        <v>80</v>
      </c>
      <c r="BD28" s="1062">
        <f>IF(IFERROR(VLOOKUP($BB28,'[40]Bảng tra CĐ'!$A$5:$C$77,3,0),"")="m3/h",1,_xlfn.IFS($G28&lt;18,1,$G28&lt;28,1.4,$G28&lt;40,1.6,$G28&lt;50,1.8,$G28&gt;=50,2))</f>
        <v>1.4</v>
      </c>
      <c r="BE28" s="1063">
        <f>IFERROR(IF(VLOOKUP($BB28,'[40]Bảng tra CĐ'!$A$5:$B$77,2,0)=0,"",VLOOKUP($BB28,'[40]Bảng tra CĐ'!$A$5:$B$77,2,0)),"")</f>
        <v>5</v>
      </c>
      <c r="BF28" s="1064">
        <f>IFERROR(IF($BC28="","",ROUNDUP(MAX($BC28*$BD28/$BE28,1),0)),"")</f>
        <v>23</v>
      </c>
      <c r="BG28" s="1202"/>
      <c r="BH28" s="1199"/>
      <c r="BI28" s="1199"/>
      <c r="BJ28" s="1199"/>
      <c r="BK28" s="1199"/>
      <c r="BL28" s="1202"/>
      <c r="BM28" s="1199"/>
      <c r="BN28" s="1199"/>
      <c r="BO28" s="1199"/>
      <c r="BP28" s="1199"/>
      <c r="BQ28" s="1202"/>
      <c r="BR28" s="1199"/>
      <c r="BS28" s="1199"/>
      <c r="BT28" s="1199"/>
      <c r="BU28" s="1199"/>
      <c r="BV28" s="1204" t="s">
        <v>1139</v>
      </c>
      <c r="BW28" s="1064">
        <f>IFERROR(_xlfn.IFS(INDEX('[40]Bảng tra CĐ'!$E$5:$E$77,MATCH($BV28,'[40]Bảng tra CĐ'!$A$5:$A$77,0))="$C",$C28,INDEX('[40]Bảng tra CĐ'!$E$5:$E$77,MATCH($BV28,'[40]Bảng tra CĐ'!$A$5:$A$77,0))="$C*$H",$C28*$H28,INDEX('[40]Bảng tra CĐ'!$E$5:$E$77,MATCH($BV28,'[40]Bảng tra CĐ'!$A$5:$A$77,0))="$C*$J",$C28*$J28,INDEX('[40]Bảng tra CĐ'!$E$5:$E$77,MATCH($BV28,'[40]Bảng tra CĐ'!$A$5:$A$77,0))="$C*2*($H+$I)",$C28*2*($H28+$I28),INDEX('[40]Bảng tra CĐ'!$E$5:$E$77,MATCH($BV28,'[40]Bảng tra CĐ'!$A$5:$A$77,0))="$L*3600",$L28*3600,INDEX('[40]Bảng tra CĐ'!$E$5:$E$77,MATCH($BV28,'[40]Bảng tra CĐ'!$A$5:$A$77,0))="$K*3600",$K28*3600),"")</f>
        <v>416.52</v>
      </c>
      <c r="BX28" s="1062">
        <f>IF(IFERROR(VLOOKUP($BV28,'[40]Bảng tra CĐ'!$A$5:$C$77,3,0),"")="m3/h",1,_xlfn.IFS($G28&lt;18,1,$G28&lt;28,1.4,$G28&lt;40,1.6,$G28&lt;50,1.8,$G28&gt;=50,2))</f>
        <v>1.4</v>
      </c>
      <c r="BY28" s="1063">
        <f>IFERROR(IF(VLOOKUP($BV28,'[40]Bảng tra CĐ'!$A$5:$B$77,2,0)=0,"",VLOOKUP($BV28,'[40]Bảng tra CĐ'!$A$5:$B$77,2,0)),"")</f>
        <v>23</v>
      </c>
      <c r="BZ28" s="1064">
        <f>IFERROR(IF($BW28="","",ROUNDUP(MAX($BW28*$BX28/$BY28,1),0)),"")</f>
        <v>26</v>
      </c>
      <c r="CA28" s="1202" t="s">
        <v>1179</v>
      </c>
      <c r="CB28" s="1064">
        <f>IFERROR(_xlfn.IFS(INDEX('[40]Bảng tra CĐ'!$E$5:$E$77,MATCH($CA28,'[40]Bảng tra CĐ'!$A$5:$A$77,0))="$C",$C28,INDEX('[40]Bảng tra CĐ'!$E$5:$E$77,MATCH($CA28,'[40]Bảng tra CĐ'!$A$5:$A$77,0))="$C*$H",$C28*$H28,INDEX('[40]Bảng tra CĐ'!$E$5:$E$77,MATCH($CA28,'[40]Bảng tra CĐ'!$A$5:$A$77,0))="$C*$J",$C28*$J28,INDEX('[40]Bảng tra CĐ'!$E$5:$E$77,MATCH($CA28,'[40]Bảng tra CĐ'!$A$5:$A$77,0))="$C*2*($H+$I)",$C28*2*($H28+$I28),INDEX('[40]Bảng tra CĐ'!$E$5:$E$77,MATCH($CA28,'[40]Bảng tra CĐ'!$A$5:$A$77,0))="$L*3600",$L28*3600,INDEX('[40]Bảng tra CĐ'!$E$5:$E$77,MATCH($CA28,'[40]Bảng tra CĐ'!$A$5:$A$77,0))="$K*3600",$K28*3600),"")</f>
        <v>416.52</v>
      </c>
      <c r="CC28" s="1062">
        <f>IF(IFERROR(VLOOKUP($CA28,'[40]Bảng tra CĐ'!$A$5:$C$77,3,0),"")="m3/h",1,_xlfn.IFS($G28&lt;18,1,$G28&lt;28,1.4,$G28&lt;40,1.6,$G28&lt;50,1.8,$G28&gt;=50,2))</f>
        <v>1.4</v>
      </c>
      <c r="CD28" s="1063">
        <f>IFERROR(IF(VLOOKUP($CA28,'[40]Bảng tra CĐ'!$A$5:$B$77,2,0)=0,"",VLOOKUP($CA28,'[40]Bảng tra CĐ'!$A$5:$B$77,2,0)),"")</f>
        <v>10</v>
      </c>
      <c r="CE28" s="1064">
        <f>IFERROR(IF($CB28="","",ROUNDUP(MAX($CB28*$CC28/$CD28,1),0)),"")</f>
        <v>59</v>
      </c>
      <c r="CF28" s="1202" t="s">
        <v>1128</v>
      </c>
      <c r="CG28" s="1199" t="str">
        <f>IFERROR(_xlfn.IFS(INDEX('[40]Bảng tra CĐ'!$E$5:$E$77,MATCH($CF28,'[40]Bảng tra CĐ'!$A$5:$A$77,0))="$C",$C28,INDEX('[40]Bảng tra CĐ'!$E$5:$E$77,MATCH($CF28,'[40]Bảng tra CĐ'!$A$5:$A$77,0))="$C*$H",$C28*$H28,INDEX('[40]Bảng tra CĐ'!$E$5:$E$77,MATCH($CF28,'[40]Bảng tra CĐ'!$A$5:$A$77,0))="$C*$J",$C28*$J28,INDEX('[40]Bảng tra CĐ'!$E$5:$E$77,MATCH($CF28,'[40]Bảng tra CĐ'!$A$5:$A$77,0))="$C*2*($H+$I)",$C28*2*($H28+$I28),INDEX('[40]Bảng tra CĐ'!$E$5:$E$77,MATCH($CF28,'[40]Bảng tra CĐ'!$A$5:$A$77,0))="$L*3600",$L28*3600,INDEX('[40]Bảng tra CĐ'!$E$5:$E$77,MATCH($CF28,'[40]Bảng tra CĐ'!$A$5:$A$77,0))="$K*3600",$K28*3600),"")</f>
        <v/>
      </c>
      <c r="CH28" s="1062">
        <f>IF(IFERROR(VLOOKUP($CF28,'[40]Bảng tra CĐ'!$A$5:$C$77,3,0),"")="m3/h",1,_xlfn.IFS($G28&lt;18,1,$G28&lt;28,1.4,$G28&lt;40,1.6,$G28&lt;50,1.8,$G28&gt;=50,2))</f>
        <v>1.4</v>
      </c>
      <c r="CI28" s="1063">
        <f>IFERROR(IF(VLOOKUP($CF28,'[40]Bảng tra CĐ'!$A$5:$B$77,2,0)=0,"",VLOOKUP($CF28,'[40]Bảng tra CĐ'!$A$5:$B$77,2,0)),"")</f>
        <v>1000</v>
      </c>
      <c r="CJ28" s="1064" t="str">
        <f>IFERROR(IF($CG28="","",ROUNDUP(MAX($CG28*$CH28/$CI28,1),0)),"")</f>
        <v/>
      </c>
      <c r="CK28" s="1202" t="s">
        <v>1144</v>
      </c>
      <c r="CL28" s="1199" t="str">
        <f>IFERROR(_xlfn.IFS(INDEX('[40]Bảng tra CĐ'!$E$5:$E$77,MATCH($CK28,'[40]Bảng tra CĐ'!$A$5:$A$77,0))="$C",$C28,INDEX('[40]Bảng tra CĐ'!$E$5:$E$77,MATCH($CK28,'[40]Bảng tra CĐ'!$A$5:$A$77,0))="$C*$H",$C28*$H28,INDEX('[40]Bảng tra CĐ'!$E$5:$E$77,MATCH($CK28,'[40]Bảng tra CĐ'!$A$5:$A$77,0))="$C*$J",$C28*$J28,INDEX('[40]Bảng tra CĐ'!$E$5:$E$77,MATCH($CK28,'[40]Bảng tra CĐ'!$A$5:$A$77,0))="$C*2*($H+$I)",$C28*2*($H28+$I28),INDEX('[40]Bảng tra CĐ'!$E$5:$E$77,MATCH($CK28,'[40]Bảng tra CĐ'!$A$5:$A$77,0))="$L*3600",$L28*3600,INDEX('[40]Bảng tra CĐ'!$E$5:$E$77,MATCH($CK28,'[40]Bảng tra CĐ'!$A$5:$A$77,0))="$K*3600",$K28*3600),"")</f>
        <v/>
      </c>
      <c r="CM28" s="1062">
        <f>IF(IFERROR(VLOOKUP($CK28,'[40]Bảng tra CĐ'!$A$5:$C$77,3,0),"")="m3/h",1,_xlfn.IFS($G28&lt;18,1,$G28&lt;28,1.4,$G28&lt;40,1.6,$G28&lt;50,1.8,$G28&gt;=50,2))</f>
        <v>1.4</v>
      </c>
      <c r="CN28" s="1063">
        <f>IFERROR(IF(VLOOKUP($CK28,'[40]Bảng tra CĐ'!$A$5:$B$77,2,0)=0,"",VLOOKUP($CK28,'[40]Bảng tra CĐ'!$A$5:$B$77,2,0)),"")</f>
        <v>1000</v>
      </c>
      <c r="CO28" s="1064" t="str">
        <f>IFERROR(IF($CL28="","",ROUNDUP(MAX($CL28*$CM28/$CN28,1),0)),"")</f>
        <v/>
      </c>
      <c r="CP28" s="1202" t="s">
        <v>1189</v>
      </c>
      <c r="CQ28" s="1199" t="str">
        <f>IFERROR(_xlfn.IFS(INDEX('[40]Bảng tra CĐ'!$E$5:$E$77,MATCH($CP28,'[40]Bảng tra CĐ'!$A$5:$A$77,0))="$C",$C28,INDEX('[40]Bảng tra CĐ'!$E$5:$E$77,MATCH($CP28,'[40]Bảng tra CĐ'!$A$5:$A$77,0))="$C*$H",$C28*$H28,INDEX('[40]Bảng tra CĐ'!$E$5:$E$77,MATCH($CP28,'[40]Bảng tra CĐ'!$A$5:$A$77,0))="$C*$J",$C28*$J28,INDEX('[40]Bảng tra CĐ'!$E$5:$E$77,MATCH($CP28,'[40]Bảng tra CĐ'!$A$5:$A$77,0))="$C*2*($H+$I)",$C28*2*($H28+$I28),INDEX('[40]Bảng tra CĐ'!$E$5:$E$77,MATCH($CP28,'[40]Bảng tra CĐ'!$A$5:$A$77,0))="$L*3600",$L28*3600,INDEX('[40]Bảng tra CĐ'!$E$5:$E$77,MATCH($CP28,'[40]Bảng tra CĐ'!$A$5:$A$77,0))="$K*3600",$K28*3600),"")</f>
        <v/>
      </c>
      <c r="CR28" s="1062">
        <f>IF(IFERROR(VLOOKUP($CP28,'[40]Bảng tra CĐ'!$A$5:$C$77,3,0),"")="m3/h",1,_xlfn.IFS($G28&lt;18,1,$G28&lt;28,1.4,$G28&lt;40,1.6,$G28&lt;50,1.8,$G28&gt;=50,2))</f>
        <v>1.4</v>
      </c>
      <c r="CS28" s="1063">
        <f>IFERROR(IF(VLOOKUP($CP28,'[40]Bảng tra CĐ'!$A$5:$B$77,2,0)=0,"",VLOOKUP($CP28,'[40]Bảng tra CĐ'!$A$5:$B$77,2,0)),"")</f>
        <v>1000</v>
      </c>
      <c r="CT28" s="1064" t="str">
        <f>IFERROR(IF($CQ28="","",ROUNDUP(MAX($CQ28*$CR28/$CS28,1),0)),"")</f>
        <v/>
      </c>
      <c r="CU28" s="1202" t="s">
        <v>1200</v>
      </c>
      <c r="CV28" s="1199" t="str">
        <f>IFERROR(_xlfn.IFS(INDEX('[40]Bảng tra CĐ'!$E$5:$E$77,MATCH($CU28,'[40]Bảng tra CĐ'!$A$5:$A$77,0))="$C",$C28,INDEX('[40]Bảng tra CĐ'!$E$5:$E$77,MATCH($CU28,'[40]Bảng tra CĐ'!$A$5:$A$77,0))="$C*$H",$C28*$H28,INDEX('[40]Bảng tra CĐ'!$E$5:$E$77,MATCH($CU28,'[40]Bảng tra CĐ'!$A$5:$A$77,0))="$C*$J",$C28*$J28,INDEX('[40]Bảng tra CĐ'!$E$5:$E$77,MATCH($CU28,'[40]Bảng tra CĐ'!$A$5:$A$77,0))="$C*2*($H+$I)",$C28*2*($H28+$I28),INDEX('[40]Bảng tra CĐ'!$E$5:$E$77,MATCH($CU28,'[40]Bảng tra CĐ'!$A$5:$A$77,0))="$L*3600",$L28*3600,INDEX('[40]Bảng tra CĐ'!$E$5:$E$77,MATCH($CU28,'[40]Bảng tra CĐ'!$A$5:$A$77,0))="$K*3600",$K28*3600),"")</f>
        <v/>
      </c>
      <c r="CW28" s="1062">
        <f>IF(IFERROR(VLOOKUP($CU28,'[40]Bảng tra CĐ'!$A$5:$C$77,3,0),"")="m3/h",1,_xlfn.IFS($G28&lt;18,1,$G28&lt;28,1.4,$G28&lt;40,1.6,$G28&lt;50,1.8,$G28&gt;=50,2))</f>
        <v>1.4</v>
      </c>
      <c r="CX28" s="1063">
        <f>IFERROR(IF(VLOOKUP($CU28,'[40]Bảng tra CĐ'!$A$5:$B$77,2,0)=0,"",VLOOKUP($CU28,'[40]Bảng tra CĐ'!$A$5:$B$77,2,0)),"")</f>
        <v>1000</v>
      </c>
      <c r="CY28" s="1064" t="str">
        <f>IFERROR(IF($CV28="","",ROUNDUP(MAX($CV28*$CW28/$CX28,1),0)),"")</f>
        <v/>
      </c>
      <c r="CZ28" s="1202"/>
      <c r="DA28" s="1199"/>
      <c r="DB28" s="1199"/>
      <c r="DC28" s="1199"/>
      <c r="DD28" s="1199"/>
      <c r="DE28" s="1202"/>
      <c r="DF28" s="1199"/>
      <c r="DG28" s="1199"/>
      <c r="DH28" s="1199"/>
      <c r="DI28" s="1199"/>
      <c r="DJ28" s="1202"/>
      <c r="DK28" s="1199"/>
      <c r="DL28" s="1199"/>
      <c r="DM28" s="1199"/>
      <c r="DN28" s="1199"/>
      <c r="DO28" s="1202"/>
      <c r="DP28" s="1199"/>
      <c r="DQ28" s="1199"/>
      <c r="DR28" s="1199"/>
      <c r="DS28" s="1199"/>
      <c r="DT28" s="1201"/>
      <c r="DU28" s="1199"/>
      <c r="DV28" s="1199"/>
      <c r="DW28" s="1199"/>
      <c r="DX28" s="1199"/>
      <c r="DY28" s="1201"/>
      <c r="DZ28" s="1199"/>
      <c r="EA28" s="1199"/>
      <c r="EB28" s="1199"/>
      <c r="EC28" s="1199"/>
      <c r="ED28" s="1201"/>
      <c r="EE28" s="1199"/>
      <c r="EF28" s="1199"/>
      <c r="EG28" s="1199"/>
      <c r="EH28" s="1199"/>
      <c r="EI28" s="1201"/>
      <c r="EJ28" s="1199"/>
      <c r="EK28" s="1199"/>
      <c r="EL28" s="1199"/>
      <c r="EM28" s="1199"/>
      <c r="EN28" s="1200"/>
      <c r="EO28" s="1199"/>
      <c r="EP28" s="1199"/>
      <c r="EQ28" s="1199"/>
      <c r="ER28" s="1199"/>
    </row>
    <row r="29" spans="1:158" s="5" customFormat="1" ht="39.75" customHeight="1" outlineLevel="1">
      <c r="A29" s="17">
        <v>10</v>
      </c>
      <c r="B29" s="354" t="s">
        <v>1294</v>
      </c>
      <c r="C29" s="355">
        <v>2</v>
      </c>
      <c r="D29" s="43">
        <f t="shared" si="5"/>
        <v>28</v>
      </c>
      <c r="E29" s="43">
        <f t="shared" si="6"/>
        <v>69</v>
      </c>
      <c r="F29" s="65">
        <f t="shared" si="7"/>
        <v>460</v>
      </c>
      <c r="G29" s="359">
        <v>24</v>
      </c>
      <c r="H29" s="802">
        <v>65</v>
      </c>
      <c r="I29" s="802">
        <v>400</v>
      </c>
      <c r="J29" s="801">
        <v>40</v>
      </c>
      <c r="K29" s="100">
        <f>ROUND(G29*H29*(I29+J29)*C29/10^9,5)</f>
        <v>1.3699999999999999E-3</v>
      </c>
      <c r="L29" s="92">
        <f>ROUND(2*($G29+$H29)*($I29+$J29)*$C29/ 10^6,4)</f>
        <v>0.15659999999999999</v>
      </c>
      <c r="M29" s="127" t="s">
        <v>1288</v>
      </c>
      <c r="N29" s="743" t="s">
        <v>1295</v>
      </c>
      <c r="O29" s="579"/>
      <c r="P29" s="245"/>
      <c r="Q29" s="257"/>
      <c r="R29" s="257"/>
      <c r="S29" s="257"/>
      <c r="T29" s="129">
        <f t="shared" si="2"/>
        <v>800</v>
      </c>
      <c r="U29" s="128">
        <f t="shared" si="8"/>
        <v>0.54912000000000005</v>
      </c>
      <c r="V29" s="96">
        <v>3</v>
      </c>
      <c r="W29" s="97">
        <f t="shared" si="9"/>
        <v>1.6473600000000002</v>
      </c>
      <c r="X29" s="1126"/>
      <c r="Y29" s="1126"/>
      <c r="Z29" s="1126"/>
      <c r="AA29" s="1126"/>
      <c r="AB29" s="1075">
        <v>2.4</v>
      </c>
      <c r="AC29" s="1204" t="s">
        <v>1251</v>
      </c>
      <c r="AD29" s="1064">
        <f>IFERROR(_xlfn.IFS(INDEX('[40]Bảng tra CĐ'!$E$5:$E$77,MATCH($AC29,'[40]Bảng tra CĐ'!$A$5:$A$77,0))="$C",$C29,INDEX('[40]Bảng tra CĐ'!$E$5:$E$77,MATCH($AC29,'[40]Bảng tra CĐ'!$A$5:$A$77,0))="$C*$H",$C29*$H29,INDEX('[40]Bảng tra CĐ'!$E$5:$E$77,MATCH($AC29,'[40]Bảng tra CĐ'!$A$5:$A$77,0))="$C*$J",$C29*$J29,INDEX('[40]Bảng tra CĐ'!$E$5:$E$77,MATCH($AC29,'[40]Bảng tra CĐ'!$A$5:$A$77,0))="$C*2*($H+$I)",$C29*2*($H29+$I29),INDEX('[40]Bảng tra CĐ'!$E$5:$E$77,MATCH($AC29,'[40]Bảng tra CĐ'!$A$5:$A$77,0))="$L*3600",$L29*3600,INDEX('[40]Bảng tra CĐ'!$E$5:$E$77,MATCH($AC29,'[40]Bảng tra CĐ'!$A$5:$A$77,0))="$K*3600",$K29*3600),"")</f>
        <v>1860</v>
      </c>
      <c r="AE29" s="1062">
        <f>IF(IFERROR(VLOOKUP($AC29,'[40]Bảng tra CĐ'!$A$5:$C$77,3,0),"")="m3/h",1,_xlfn.IFS($G29&lt;18,1,$G29&lt;28,1.4,$G29&lt;40,1.6,$G29&lt;50,1.8,$G29&gt;=50,2))</f>
        <v>1.4</v>
      </c>
      <c r="AF29" s="1063">
        <f>IFERROR(IF(VLOOKUP($AC29,'[40]Bảng tra CĐ'!$A$5:$B$77,2,0)=0,"",VLOOKUP($AC29,'[40]Bảng tra CĐ'!$A$5:$B$77,2,0)),"")</f>
        <v>100</v>
      </c>
      <c r="AG29" s="1064">
        <f>IFERROR(IF($AD29="","",ROUNDUP(MAX($AD29*$AE29/$AF29,1),0)),"")</f>
        <v>27</v>
      </c>
      <c r="AH29" s="1204" t="s">
        <v>1099</v>
      </c>
      <c r="AI29" s="1064">
        <f>IFERROR(_xlfn.IFS(INDEX('[40]Bảng tra CĐ'!$E$5:$E$77,MATCH($AH29,'[40]Bảng tra CĐ'!$A$5:$A$77,0))="$C",$C29,INDEX('[40]Bảng tra CĐ'!$E$5:$E$77,MATCH($AH29,'[40]Bảng tra CĐ'!$A$5:$A$77,0))="$C*$H",$C29*$H29,INDEX('[40]Bảng tra CĐ'!$E$5:$E$77,MATCH($AH29,'[40]Bảng tra CĐ'!$A$5:$A$77,0))="$C*$J",$C29*$J29,INDEX('[40]Bảng tra CĐ'!$E$5:$E$77,MATCH($AH29,'[40]Bảng tra CĐ'!$A$5:$A$77,0))="$C*2*($H+$I)",$C29*2*($H29+$I29),INDEX('[40]Bảng tra CĐ'!$E$5:$E$77,MATCH($AH29,'[40]Bảng tra CĐ'!$A$5:$A$77,0))="$L*3600",$L29*3600,INDEX('[40]Bảng tra CĐ'!$E$5:$E$77,MATCH($AH29,'[40]Bảng tra CĐ'!$A$5:$A$77,0))="$K*3600",$K29*3600),"")</f>
        <v>563.76</v>
      </c>
      <c r="AJ29" s="1062">
        <f>IF(IFERROR(VLOOKUP($AH29,'[40]Bảng tra CĐ'!$A$5:$C$77,3,0),"")="m3/h",1,_xlfn.IFS($G29&lt;18,1,$G29&lt;28,1.4,$G29&lt;40,1.6,$G29&lt;50,1.8,$G29&gt;=50,2))</f>
        <v>1.4</v>
      </c>
      <c r="AK29" s="1063">
        <f>IFERROR(IF(VLOOKUP($AH29,'[40]Bảng tra CĐ'!$A$5:$B$77,2,0)=0,"",VLOOKUP($AH29,'[40]Bảng tra CĐ'!$A$5:$B$77,2,0)),"")</f>
        <v>30</v>
      </c>
      <c r="AL29" s="1064">
        <f>IFERROR(IF($AI29="","",ROUNDUP(MAX($AI29*$AJ29/$AK29,1),0)),"")</f>
        <v>27</v>
      </c>
      <c r="AM29" s="1204"/>
      <c r="AN29" s="1199"/>
      <c r="AO29" s="1199"/>
      <c r="AP29" s="1199"/>
      <c r="AQ29" s="1199"/>
      <c r="AR29" s="1204"/>
      <c r="AS29" s="1199"/>
      <c r="AT29" s="1199"/>
      <c r="AU29" s="1199"/>
      <c r="AV29" s="1199"/>
      <c r="AW29" s="1202" t="s">
        <v>1153</v>
      </c>
      <c r="AX29" s="1064">
        <f>IFERROR(_xlfn.IFS(INDEX('[40]Bảng tra CĐ'!$E$5:$E$77,MATCH($AW29,'[40]Bảng tra CĐ'!$A$5:$A$77,0))="$C",$C29,INDEX('[40]Bảng tra CĐ'!$E$5:$E$77,MATCH($AW29,'[40]Bảng tra CĐ'!$A$5:$A$77,0))="$C*$H",$C29*$H29,INDEX('[40]Bảng tra CĐ'!$E$5:$E$77,MATCH($AW29,'[40]Bảng tra CĐ'!$A$5:$A$77,0))="$C*$J",$C29*$J29,INDEX('[40]Bảng tra CĐ'!$E$5:$E$77,MATCH($AW29,'[40]Bảng tra CĐ'!$A$5:$A$77,0))="$C*2*($H+$I)",$C29*2*($H29+$I29),INDEX('[40]Bảng tra CĐ'!$E$5:$E$77,MATCH($AW29,'[40]Bảng tra CĐ'!$A$5:$A$77,0))="$L*3600",$L29*3600,INDEX('[40]Bảng tra CĐ'!$E$5:$E$77,MATCH($AW29,'[40]Bảng tra CĐ'!$A$5:$A$77,0))="$K*3600",$K29*3600),"")</f>
        <v>130</v>
      </c>
      <c r="AY29" s="1062">
        <f>IF(IFERROR(VLOOKUP($AW29,'[40]Bảng tra CĐ'!$A$5:$C$77,3,0),"")="m3/h",1,_xlfn.IFS($G29&lt;18,1,$G29&lt;28,1.4,$G29&lt;40,1.6,$G29&lt;50,1.8,$G29&gt;=50,2))</f>
        <v>1.4</v>
      </c>
      <c r="AZ29" s="1063">
        <f>IFERROR(IF(VLOOKUP($AW29,'[40]Bảng tra CĐ'!$A$5:$B$77,2,0)=0,"",VLOOKUP($AW29,'[40]Bảng tra CĐ'!$A$5:$B$77,2,0)),"")</f>
        <v>25.625</v>
      </c>
      <c r="BA29" s="1064">
        <f>IFERROR(IF($AX29="","",ROUNDUP(MAX($AX29*$AY29/$AZ29,1),0)),"")</f>
        <v>8</v>
      </c>
      <c r="BB29" s="1202" t="s">
        <v>1194</v>
      </c>
      <c r="BC29" s="1064">
        <f>IFERROR(_xlfn.IFS(INDEX('[40]Bảng tra CĐ'!$E$5:$E$77,MATCH($BB29,'[40]Bảng tra CĐ'!$A$5:$A$77,0))="$C",$C29,INDEX('[40]Bảng tra CĐ'!$E$5:$E$77,MATCH($BB29,'[40]Bảng tra CĐ'!$A$5:$A$77,0))="$C*$H",$C29*$H29,INDEX('[40]Bảng tra CĐ'!$E$5:$E$77,MATCH($BB29,'[40]Bảng tra CĐ'!$A$5:$A$77,0))="$C*$J",$C29*$J29,INDEX('[40]Bảng tra CĐ'!$E$5:$E$77,MATCH($BB29,'[40]Bảng tra CĐ'!$A$5:$A$77,0))="$C*2*($H+$I)",$C29*2*($H29+$I29),INDEX('[40]Bảng tra CĐ'!$E$5:$E$77,MATCH($BB29,'[40]Bảng tra CĐ'!$A$5:$A$77,0))="$L*3600",$L29*3600,INDEX('[40]Bảng tra CĐ'!$E$5:$E$77,MATCH($BB29,'[40]Bảng tra CĐ'!$A$5:$A$77,0))="$K*3600",$K29*3600),"")</f>
        <v>80</v>
      </c>
      <c r="BD29" s="1062">
        <f>IF(IFERROR(VLOOKUP($BB29,'[40]Bảng tra CĐ'!$A$5:$C$77,3,0),"")="m3/h",1,_xlfn.IFS($G29&lt;18,1,$G29&lt;28,1.4,$G29&lt;40,1.6,$G29&lt;50,1.8,$G29&gt;=50,2))</f>
        <v>1.4</v>
      </c>
      <c r="BE29" s="1063">
        <f>IFERROR(IF(VLOOKUP($BB29,'[40]Bảng tra CĐ'!$A$5:$B$77,2,0)=0,"",VLOOKUP($BB29,'[40]Bảng tra CĐ'!$A$5:$B$77,2,0)),"")</f>
        <v>5</v>
      </c>
      <c r="BF29" s="1064">
        <f>IFERROR(IF($BC29="","",ROUNDUP(MAX($BC29*$BD29/$BE29,1),0)),"")</f>
        <v>23</v>
      </c>
      <c r="BG29" s="1202" t="s">
        <v>1125</v>
      </c>
      <c r="BH29" s="1064" t="str">
        <f>IFERROR(_xlfn.IFS(INDEX('[40]Bảng tra CĐ'!$E$5:$E$77,MATCH($BG29,'[40]Bảng tra CĐ'!$A$5:$A$77,0))="$C",$C29,INDEX('[40]Bảng tra CĐ'!$E$5:$E$77,MATCH($BG29,'[40]Bảng tra CĐ'!$A$5:$A$77,0))="$C*$H",$C29*$H29,INDEX('[40]Bảng tra CĐ'!$E$5:$E$77,MATCH($BG29,'[40]Bảng tra CĐ'!$A$5:$A$77,0))="$C*$J",$C29*$J29,INDEX('[40]Bảng tra CĐ'!$E$5:$E$77,MATCH($BG29,'[40]Bảng tra CĐ'!$A$5:$A$77,0))="$C*2*($H+$I)",$C29*2*($H29+$I29),INDEX('[40]Bảng tra CĐ'!$E$5:$E$77,MATCH($BG29,'[40]Bảng tra CĐ'!$A$5:$A$77,0))="$L*3600",$L29*3600,INDEX('[40]Bảng tra CĐ'!$E$5:$E$77,MATCH($BG29,'[40]Bảng tra CĐ'!$A$5:$A$77,0))="$K*3600",$K29*3600),"")</f>
        <v/>
      </c>
      <c r="BI29" s="1062">
        <f>IF(IFERROR(VLOOKUP($BG29,'[40]Bảng tra CĐ'!$A$5:$C$77,3,0),"")="m3/h",1,_xlfn.IFS($G29&lt;18,1,$G29&lt;28,1.4,$G29&lt;40,1.6,$G29&lt;50,1.8,$G29&gt;=50,2))</f>
        <v>1.4</v>
      </c>
      <c r="BJ29" s="1063">
        <f>IFERROR(IF(VLOOKUP($BG29,'[40]Bảng tra CĐ'!$A$5:$B$77,2,0)=0,"",VLOOKUP($BG29,'[40]Bảng tra CĐ'!$A$5:$B$77,2,0)),"")</f>
        <v>0.1</v>
      </c>
      <c r="BK29" s="1064" t="str">
        <f>IFERROR(IF($BH29="","",ROUNDUP(MAX($BH29*$BI29/$BJ29,1),0)),"")</f>
        <v/>
      </c>
      <c r="BL29" s="1202" t="s">
        <v>1102</v>
      </c>
      <c r="BM29" s="1064" t="str">
        <f>IFERROR(_xlfn.IFS(INDEX('[40]Bảng tra CĐ'!$E$5:$E$77,MATCH($BL29,'[40]Bảng tra CĐ'!$A$5:$A$77,0))="$C",$C29,INDEX('[40]Bảng tra CĐ'!$E$5:$E$77,MATCH($BL29,'[40]Bảng tra CĐ'!$A$5:$A$77,0))="$C*$H",$C29*$H29,INDEX('[40]Bảng tra CĐ'!$E$5:$E$77,MATCH($BL29,'[40]Bảng tra CĐ'!$A$5:$A$77,0))="$C*$J",$C29*$J29,INDEX('[40]Bảng tra CĐ'!$E$5:$E$77,MATCH($BL29,'[40]Bảng tra CĐ'!$A$5:$A$77,0))="$C*2*($H+$I)",$C29*2*($H29+$I29),INDEX('[40]Bảng tra CĐ'!$E$5:$E$77,MATCH($BL29,'[40]Bảng tra CĐ'!$A$5:$A$77,0))="$L*3600",$L29*3600,INDEX('[40]Bảng tra CĐ'!$E$5:$E$77,MATCH($BL29,'[40]Bảng tra CĐ'!$A$5:$A$77,0))="$K*3600",$K29*3600),"")</f>
        <v/>
      </c>
      <c r="BN29" s="1062">
        <f>IF(IFERROR(VLOOKUP($BL29,'[40]Bảng tra CĐ'!$A$5:$C$77,3,0),"")="m3/h",1,_xlfn.IFS($G29&lt;18,1,$G29&lt;28,1.4,$G29&lt;40,1.6,$G29&lt;50,1.8,$G29&gt;=50,2))</f>
        <v>1.4</v>
      </c>
      <c r="BO29" s="1063">
        <f>IFERROR(IF(VLOOKUP($BL29,'[40]Bảng tra CĐ'!$A$5:$B$77,2,0)=0,"",VLOOKUP($BL29,'[40]Bảng tra CĐ'!$A$5:$B$77,2,0)),"")</f>
        <v>0.1</v>
      </c>
      <c r="BP29" s="1064" t="str">
        <f>IFERROR(IF($BM29="","",ROUNDUP(MAX($BM29*$BN29/$BO29,1),0)),"")</f>
        <v/>
      </c>
      <c r="BQ29" s="1202"/>
      <c r="BR29" s="1199"/>
      <c r="BS29" s="1199"/>
      <c r="BT29" s="1199"/>
      <c r="BU29" s="1199"/>
      <c r="BV29" s="1204" t="s">
        <v>1139</v>
      </c>
      <c r="BW29" s="1064">
        <f>IFERROR(_xlfn.IFS(INDEX('[40]Bảng tra CĐ'!$E$5:$E$77,MATCH($BV29,'[40]Bảng tra CĐ'!$A$5:$A$77,0))="$C",$C29,INDEX('[40]Bảng tra CĐ'!$E$5:$E$77,MATCH($BV29,'[40]Bảng tra CĐ'!$A$5:$A$77,0))="$C*$H",$C29*$H29,INDEX('[40]Bảng tra CĐ'!$E$5:$E$77,MATCH($BV29,'[40]Bảng tra CĐ'!$A$5:$A$77,0))="$C*$J",$C29*$J29,INDEX('[40]Bảng tra CĐ'!$E$5:$E$77,MATCH($BV29,'[40]Bảng tra CĐ'!$A$5:$A$77,0))="$C*2*($H+$I)",$C29*2*($H29+$I29),INDEX('[40]Bảng tra CĐ'!$E$5:$E$77,MATCH($BV29,'[40]Bảng tra CĐ'!$A$5:$A$77,0))="$L*3600",$L29*3600,INDEX('[40]Bảng tra CĐ'!$E$5:$E$77,MATCH($BV29,'[40]Bảng tra CĐ'!$A$5:$A$77,0))="$K*3600",$K29*3600),"")</f>
        <v>563.76</v>
      </c>
      <c r="BX29" s="1062">
        <f>IF(IFERROR(VLOOKUP($BV29,'[40]Bảng tra CĐ'!$A$5:$C$77,3,0),"")="m3/h",1,_xlfn.IFS($G29&lt;18,1,$G29&lt;28,1.4,$G29&lt;40,1.6,$G29&lt;50,1.8,$G29&gt;=50,2))</f>
        <v>1.4</v>
      </c>
      <c r="BY29" s="1063">
        <f>IFERROR(IF(VLOOKUP($BV29,'[40]Bảng tra CĐ'!$A$5:$B$77,2,0)=0,"",VLOOKUP($BV29,'[40]Bảng tra CĐ'!$A$5:$B$77,2,0)),"")</f>
        <v>23</v>
      </c>
      <c r="BZ29" s="1064">
        <f>IFERROR(IF($BW29="","",ROUNDUP(MAX($BW29*$BX29/$BY29,1),0)),"")</f>
        <v>35</v>
      </c>
      <c r="CA29" s="1202" t="s">
        <v>1179</v>
      </c>
      <c r="CB29" s="1064">
        <f>IFERROR(_xlfn.IFS(INDEX('[40]Bảng tra CĐ'!$E$5:$E$77,MATCH($CA29,'[40]Bảng tra CĐ'!$A$5:$A$77,0))="$C",$C29,INDEX('[40]Bảng tra CĐ'!$E$5:$E$77,MATCH($CA29,'[40]Bảng tra CĐ'!$A$5:$A$77,0))="$C*$H",$C29*$H29,INDEX('[40]Bảng tra CĐ'!$E$5:$E$77,MATCH($CA29,'[40]Bảng tra CĐ'!$A$5:$A$77,0))="$C*$J",$C29*$J29,INDEX('[40]Bảng tra CĐ'!$E$5:$E$77,MATCH($CA29,'[40]Bảng tra CĐ'!$A$5:$A$77,0))="$C*2*($H+$I)",$C29*2*($H29+$I29),INDEX('[40]Bảng tra CĐ'!$E$5:$E$77,MATCH($CA29,'[40]Bảng tra CĐ'!$A$5:$A$77,0))="$L*3600",$L29*3600,INDEX('[40]Bảng tra CĐ'!$E$5:$E$77,MATCH($CA29,'[40]Bảng tra CĐ'!$A$5:$A$77,0))="$K*3600",$K29*3600),"")</f>
        <v>563.76</v>
      </c>
      <c r="CC29" s="1062">
        <f>IF(IFERROR(VLOOKUP($CA29,'[40]Bảng tra CĐ'!$A$5:$C$77,3,0),"")="m3/h",1,_xlfn.IFS($G29&lt;18,1,$G29&lt;28,1.4,$G29&lt;40,1.6,$G29&lt;50,1.8,$G29&gt;=50,2))</f>
        <v>1.4</v>
      </c>
      <c r="CD29" s="1063">
        <f>IFERROR(IF(VLOOKUP($CA29,'[40]Bảng tra CĐ'!$A$5:$B$77,2,0)=0,"",VLOOKUP($CA29,'[40]Bảng tra CĐ'!$A$5:$B$77,2,0)),"")</f>
        <v>10</v>
      </c>
      <c r="CE29" s="1064">
        <f>IFERROR(IF($CB29="","",ROUNDUP(MAX($CB29*$CC29/$CD29,1),0)),"")</f>
        <v>79</v>
      </c>
      <c r="CF29" s="1202" t="s">
        <v>1128</v>
      </c>
      <c r="CG29" s="1203" t="str">
        <f>IFERROR(_xlfn.IFS(INDEX('[40]Bảng tra CĐ'!$E$5:$E$77,MATCH($CF29,'[40]Bảng tra CĐ'!$A$5:$A$77,0))="$C",$C29,INDEX('[40]Bảng tra CĐ'!$E$5:$E$77,MATCH($CF29,'[40]Bảng tra CĐ'!$A$5:$A$77,0))="$C*$H",$C29*$H29,INDEX('[40]Bảng tra CĐ'!$E$5:$E$77,MATCH($CF29,'[40]Bảng tra CĐ'!$A$5:$A$77,0))="$C*$J",$C29*$J29,INDEX('[40]Bảng tra CĐ'!$E$5:$E$77,MATCH($CF29,'[40]Bảng tra CĐ'!$A$5:$A$77,0))="$C*2*($H+$I)",$C29*2*($H29+$I29),INDEX('[40]Bảng tra CĐ'!$E$5:$E$77,MATCH($CF29,'[40]Bảng tra CĐ'!$A$5:$A$77,0))="$L*3600",$L29*3600,INDEX('[40]Bảng tra CĐ'!$E$5:$E$77,MATCH($CF29,'[40]Bảng tra CĐ'!$A$5:$A$77,0))="$K*3600",$K29*3600),"")</f>
        <v/>
      </c>
      <c r="CH29" s="1062">
        <f>IF(IFERROR(VLOOKUP($CF29,'[40]Bảng tra CĐ'!$A$5:$C$77,3,0),"")="m3/h",1,_xlfn.IFS($G29&lt;18,1,$G29&lt;28,1.4,$G29&lt;40,1.6,$G29&lt;50,1.8,$G29&gt;=50,2))</f>
        <v>1.4</v>
      </c>
      <c r="CI29" s="1063">
        <f>IFERROR(IF(VLOOKUP($CF29,'[40]Bảng tra CĐ'!$A$5:$B$77,2,0)=0,"",VLOOKUP($CF29,'[40]Bảng tra CĐ'!$A$5:$B$77,2,0)),"")</f>
        <v>1000</v>
      </c>
      <c r="CJ29" s="1064" t="str">
        <f>IFERROR(IF($CG29="","",ROUNDUP(MAX($CG29*$CH29/$CI29,1),0)),"")</f>
        <v/>
      </c>
      <c r="CK29" s="1202" t="s">
        <v>1144</v>
      </c>
      <c r="CL29" s="1199" t="str">
        <f>IFERROR(_xlfn.IFS(INDEX('[40]Bảng tra CĐ'!$E$5:$E$77,MATCH($CK29,'[40]Bảng tra CĐ'!$A$5:$A$77,0))="$C",$C29,INDEX('[40]Bảng tra CĐ'!$E$5:$E$77,MATCH($CK29,'[40]Bảng tra CĐ'!$A$5:$A$77,0))="$C*$H",$C29*$H29,INDEX('[40]Bảng tra CĐ'!$E$5:$E$77,MATCH($CK29,'[40]Bảng tra CĐ'!$A$5:$A$77,0))="$C*$J",$C29*$J29,INDEX('[40]Bảng tra CĐ'!$E$5:$E$77,MATCH($CK29,'[40]Bảng tra CĐ'!$A$5:$A$77,0))="$C*2*($H+$I)",$C29*2*($H29+$I29),INDEX('[40]Bảng tra CĐ'!$E$5:$E$77,MATCH($CK29,'[40]Bảng tra CĐ'!$A$5:$A$77,0))="$L*3600",$L29*3600,INDEX('[40]Bảng tra CĐ'!$E$5:$E$77,MATCH($CK29,'[40]Bảng tra CĐ'!$A$5:$A$77,0))="$K*3600",$K29*3600),"")</f>
        <v/>
      </c>
      <c r="CM29" s="1062">
        <f>IF(IFERROR(VLOOKUP($CK29,'[40]Bảng tra CĐ'!$A$5:$C$77,3,0),"")="m3/h",1,_xlfn.IFS($G29&lt;18,1,$G29&lt;28,1.4,$G29&lt;40,1.6,$G29&lt;50,1.8,$G29&gt;=50,2))</f>
        <v>1.4</v>
      </c>
      <c r="CN29" s="1063">
        <f>IFERROR(IF(VLOOKUP($CK29,'[40]Bảng tra CĐ'!$A$5:$B$77,2,0)=0,"",VLOOKUP($CK29,'[40]Bảng tra CĐ'!$A$5:$B$77,2,0)),"")</f>
        <v>1000</v>
      </c>
      <c r="CO29" s="1064" t="str">
        <f>IFERROR(IF($CL29="","",ROUNDUP(MAX($CL29*$CM29/$CN29,1),0)),"")</f>
        <v/>
      </c>
      <c r="CP29" s="1202" t="s">
        <v>1189</v>
      </c>
      <c r="CQ29" s="1199" t="str">
        <f>IFERROR(_xlfn.IFS(INDEX('[40]Bảng tra CĐ'!$E$5:$E$77,MATCH($CP29,'[40]Bảng tra CĐ'!$A$5:$A$77,0))="$C",$C29,INDEX('[40]Bảng tra CĐ'!$E$5:$E$77,MATCH($CP29,'[40]Bảng tra CĐ'!$A$5:$A$77,0))="$C*$H",$C29*$H29,INDEX('[40]Bảng tra CĐ'!$E$5:$E$77,MATCH($CP29,'[40]Bảng tra CĐ'!$A$5:$A$77,0))="$C*$J",$C29*$J29,INDEX('[40]Bảng tra CĐ'!$E$5:$E$77,MATCH($CP29,'[40]Bảng tra CĐ'!$A$5:$A$77,0))="$C*2*($H+$I)",$C29*2*($H29+$I29),INDEX('[40]Bảng tra CĐ'!$E$5:$E$77,MATCH($CP29,'[40]Bảng tra CĐ'!$A$5:$A$77,0))="$L*3600",$L29*3600,INDEX('[40]Bảng tra CĐ'!$E$5:$E$77,MATCH($CP29,'[40]Bảng tra CĐ'!$A$5:$A$77,0))="$K*3600",$K29*3600),"")</f>
        <v/>
      </c>
      <c r="CR29" s="1062">
        <f>IF(IFERROR(VLOOKUP($CP29,'[40]Bảng tra CĐ'!$A$5:$C$77,3,0),"")="m3/h",1,_xlfn.IFS($G29&lt;18,1,$G29&lt;28,1.4,$G29&lt;40,1.6,$G29&lt;50,1.8,$G29&gt;=50,2))</f>
        <v>1.4</v>
      </c>
      <c r="CS29" s="1063">
        <f>IFERROR(IF(VLOOKUP($CP29,'[40]Bảng tra CĐ'!$A$5:$B$77,2,0)=0,"",VLOOKUP($CP29,'[40]Bảng tra CĐ'!$A$5:$B$77,2,0)),"")</f>
        <v>1000</v>
      </c>
      <c r="CT29" s="1064" t="str">
        <f>IFERROR(IF($CQ29="","",ROUNDUP(MAX($CQ29*$CR29/$CS29,1),0)),"")</f>
        <v/>
      </c>
      <c r="CU29" s="1202" t="s">
        <v>1200</v>
      </c>
      <c r="CV29" s="1199" t="str">
        <f>IFERROR(_xlfn.IFS(INDEX('[40]Bảng tra CĐ'!$E$5:$E$77,MATCH($CU29,'[40]Bảng tra CĐ'!$A$5:$A$77,0))="$C",$C29,INDEX('[40]Bảng tra CĐ'!$E$5:$E$77,MATCH($CU29,'[40]Bảng tra CĐ'!$A$5:$A$77,0))="$C*$H",$C29*$H29,INDEX('[40]Bảng tra CĐ'!$E$5:$E$77,MATCH($CU29,'[40]Bảng tra CĐ'!$A$5:$A$77,0))="$C*$J",$C29*$J29,INDEX('[40]Bảng tra CĐ'!$E$5:$E$77,MATCH($CU29,'[40]Bảng tra CĐ'!$A$5:$A$77,0))="$C*2*($H+$I)",$C29*2*($H29+$I29),INDEX('[40]Bảng tra CĐ'!$E$5:$E$77,MATCH($CU29,'[40]Bảng tra CĐ'!$A$5:$A$77,0))="$L*3600",$L29*3600,INDEX('[40]Bảng tra CĐ'!$E$5:$E$77,MATCH($CU29,'[40]Bảng tra CĐ'!$A$5:$A$77,0))="$K*3600",$K29*3600),"")</f>
        <v/>
      </c>
      <c r="CW29" s="1062">
        <f>IF(IFERROR(VLOOKUP($CU29,'[40]Bảng tra CĐ'!$A$5:$C$77,3,0),"")="m3/h",1,_xlfn.IFS($G29&lt;18,1,$G29&lt;28,1.4,$G29&lt;40,1.6,$G29&lt;50,1.8,$G29&gt;=50,2))</f>
        <v>1.4</v>
      </c>
      <c r="CX29" s="1063">
        <f>IFERROR(IF(VLOOKUP($CU29,'[40]Bảng tra CĐ'!$A$5:$B$77,2,0)=0,"",VLOOKUP($CU29,'[40]Bảng tra CĐ'!$A$5:$B$77,2,0)),"")</f>
        <v>1000</v>
      </c>
      <c r="CY29" s="1064" t="str">
        <f>IFERROR(IF($CV29="","",ROUNDUP(MAX($CV29*$CW29/$CX29,1),0)),"")</f>
        <v/>
      </c>
      <c r="CZ29" s="1202"/>
      <c r="DA29" s="1199"/>
      <c r="DB29" s="1199"/>
      <c r="DC29" s="1199"/>
      <c r="DD29" s="1199"/>
      <c r="DE29" s="1202"/>
      <c r="DF29" s="1199"/>
      <c r="DG29" s="1199"/>
      <c r="DH29" s="1199"/>
      <c r="DI29" s="1199"/>
      <c r="DJ29" s="1202"/>
      <c r="DK29" s="1199"/>
      <c r="DL29" s="1199"/>
      <c r="DM29" s="1199"/>
      <c r="DN29" s="1199"/>
      <c r="DO29" s="1202"/>
      <c r="DP29" s="1199"/>
      <c r="DQ29" s="1199"/>
      <c r="DR29" s="1199"/>
      <c r="DS29" s="1199"/>
      <c r="DT29" s="1201"/>
      <c r="DU29" s="1199"/>
      <c r="DV29" s="1199"/>
      <c r="DW29" s="1199"/>
      <c r="DX29" s="1199"/>
      <c r="DY29" s="1201"/>
      <c r="DZ29" s="1199"/>
      <c r="EA29" s="1199"/>
      <c r="EB29" s="1199"/>
      <c r="EC29" s="1199"/>
      <c r="ED29" s="1201"/>
      <c r="EE29" s="1199"/>
      <c r="EF29" s="1199"/>
      <c r="EG29" s="1199"/>
      <c r="EH29" s="1199"/>
      <c r="EI29" s="1201"/>
      <c r="EJ29" s="1199"/>
      <c r="EK29" s="1199"/>
      <c r="EL29" s="1199"/>
      <c r="EM29" s="1199"/>
      <c r="EN29" s="1200"/>
      <c r="EO29" s="1199"/>
      <c r="EP29" s="1199"/>
      <c r="EQ29" s="1199"/>
      <c r="ER29" s="1199"/>
    </row>
    <row r="30" spans="1:158" s="1092" customFormat="1" ht="39.75" customHeight="1" outlineLevel="1">
      <c r="A30" s="1122">
        <v>11</v>
      </c>
      <c r="B30" s="265" t="s">
        <v>852</v>
      </c>
      <c r="C30" s="1093"/>
      <c r="D30" s="1094">
        <f t="shared" si="5"/>
        <v>4</v>
      </c>
      <c r="E30" s="1094">
        <f t="shared" si="6"/>
        <v>4</v>
      </c>
      <c r="F30" s="356">
        <f t="shared" si="7"/>
        <v>20</v>
      </c>
      <c r="G30" s="760"/>
      <c r="H30" s="1129"/>
      <c r="I30" s="1129"/>
      <c r="J30" s="1130"/>
      <c r="K30" s="1097"/>
      <c r="L30" s="1085"/>
      <c r="M30" s="1098"/>
      <c r="N30" s="1131"/>
      <c r="O30" s="1132"/>
      <c r="P30" s="1101"/>
      <c r="Q30" s="1100"/>
      <c r="R30" s="1100"/>
      <c r="S30" s="1100"/>
      <c r="T30" s="1102">
        <f t="shared" si="2"/>
        <v>0</v>
      </c>
      <c r="U30" s="1103">
        <f t="shared" si="8"/>
        <v>0</v>
      </c>
      <c r="V30" s="1104">
        <v>3</v>
      </c>
      <c r="W30" s="1105">
        <f t="shared" si="9"/>
        <v>0</v>
      </c>
      <c r="X30" s="1133"/>
      <c r="Y30" s="1133"/>
      <c r="Z30" s="1133"/>
      <c r="AA30" s="1133"/>
      <c r="AB30" s="1135"/>
      <c r="AC30" s="1205"/>
      <c r="AD30" s="1205"/>
      <c r="AE30" s="1205"/>
      <c r="AF30" s="1205"/>
      <c r="AG30" s="1205"/>
      <c r="AH30" s="1205"/>
      <c r="AI30" s="1205"/>
      <c r="AJ30" s="1205"/>
      <c r="AK30" s="1205"/>
      <c r="AL30" s="1205"/>
      <c r="AM30" s="1205"/>
      <c r="AN30" s="1205"/>
      <c r="AO30" s="1205"/>
      <c r="AP30" s="1205"/>
      <c r="AQ30" s="1205"/>
      <c r="AR30" s="1205"/>
      <c r="AS30" s="1205"/>
      <c r="AT30" s="1205"/>
      <c r="AU30" s="1205"/>
      <c r="AV30" s="1205"/>
      <c r="AW30" s="1205"/>
      <c r="AX30" s="1205"/>
      <c r="AY30" s="1205"/>
      <c r="AZ30" s="1205"/>
      <c r="BA30" s="1205"/>
      <c r="BB30" s="1202"/>
      <c r="BC30" s="1205"/>
      <c r="BD30" s="1205"/>
      <c r="BE30" s="1205"/>
      <c r="BF30" s="1205"/>
      <c r="BG30" s="1202"/>
      <c r="BH30" s="1205"/>
      <c r="BI30" s="1205"/>
      <c r="BJ30" s="1205"/>
      <c r="BK30" s="1205"/>
      <c r="BL30" s="1202"/>
      <c r="BM30" s="1205"/>
      <c r="BN30" s="1205"/>
      <c r="BO30" s="1205"/>
      <c r="BP30" s="1205"/>
      <c r="BQ30" s="1202"/>
      <c r="BR30" s="1205"/>
      <c r="BS30" s="1205"/>
      <c r="BT30" s="1205"/>
      <c r="BU30" s="1205"/>
      <c r="BV30" s="1204"/>
      <c r="BW30" s="1205"/>
      <c r="BX30" s="1205"/>
      <c r="BY30" s="1205"/>
      <c r="BZ30" s="1205"/>
      <c r="CA30" s="1202"/>
      <c r="CB30" s="1205"/>
      <c r="CC30" s="1205"/>
      <c r="CD30" s="1205"/>
      <c r="CE30" s="1205"/>
      <c r="CF30" s="1202"/>
      <c r="CG30" s="1205"/>
      <c r="CH30" s="1205"/>
      <c r="CI30" s="1205"/>
      <c r="CJ30" s="1205"/>
      <c r="CK30" s="1202"/>
      <c r="CL30" s="1205"/>
      <c r="CM30" s="1205"/>
      <c r="CN30" s="1205"/>
      <c r="CO30" s="1205"/>
      <c r="CP30" s="1202"/>
      <c r="CQ30" s="1205"/>
      <c r="CR30" s="1205"/>
      <c r="CS30" s="1205"/>
      <c r="CT30" s="1205"/>
      <c r="CU30" s="1205"/>
      <c r="CV30" s="1205"/>
      <c r="CW30" s="1205"/>
      <c r="CX30" s="1205"/>
      <c r="CY30" s="1205"/>
      <c r="CZ30" s="1202"/>
      <c r="DA30" s="1205"/>
      <c r="DB30" s="1205"/>
      <c r="DC30" s="1205"/>
      <c r="DD30" s="1205"/>
      <c r="DE30" s="1202"/>
      <c r="DF30" s="1205"/>
      <c r="DG30" s="1205"/>
      <c r="DH30" s="1205"/>
      <c r="DI30" s="1205"/>
      <c r="DJ30" s="1202"/>
      <c r="DK30" s="1205"/>
      <c r="DL30" s="1205"/>
      <c r="DM30" s="1205"/>
      <c r="DN30" s="1205"/>
      <c r="DO30" s="1202"/>
      <c r="DP30" s="1205"/>
      <c r="DQ30" s="1205"/>
      <c r="DR30" s="1205"/>
      <c r="DS30" s="1205"/>
      <c r="DT30" s="1201"/>
      <c r="DU30" s="1205"/>
      <c r="DV30" s="1205"/>
      <c r="DW30" s="1205"/>
      <c r="DX30" s="1205"/>
      <c r="DY30" s="1201"/>
      <c r="DZ30" s="1205"/>
      <c r="EA30" s="1205"/>
      <c r="EB30" s="1205"/>
      <c r="EC30" s="1205"/>
      <c r="ED30" s="1201"/>
      <c r="EE30" s="1205"/>
      <c r="EF30" s="1205"/>
      <c r="EG30" s="1205"/>
      <c r="EH30" s="1205"/>
      <c r="EI30" s="1201"/>
      <c r="EJ30" s="1205"/>
      <c r="EK30" s="1205"/>
      <c r="EL30" s="1205"/>
      <c r="EM30" s="1205"/>
      <c r="EN30" s="1200"/>
      <c r="EO30" s="1205"/>
      <c r="EP30" s="1205"/>
      <c r="EQ30" s="1205"/>
      <c r="ER30" s="1205"/>
    </row>
    <row r="31" spans="1:158" s="5" customFormat="1" ht="39.75" customHeight="1" outlineLevel="1">
      <c r="A31" s="17">
        <v>12</v>
      </c>
      <c r="B31" s="354" t="s">
        <v>1296</v>
      </c>
      <c r="C31" s="355">
        <v>2</v>
      </c>
      <c r="D31" s="43">
        <f t="shared" si="5"/>
        <v>28</v>
      </c>
      <c r="E31" s="43">
        <f t="shared" si="6"/>
        <v>69</v>
      </c>
      <c r="F31" s="65">
        <f t="shared" si="7"/>
        <v>970</v>
      </c>
      <c r="G31" s="359">
        <v>24</v>
      </c>
      <c r="H31" s="802">
        <v>65</v>
      </c>
      <c r="I31" s="802">
        <v>930</v>
      </c>
      <c r="J31" s="801">
        <v>20</v>
      </c>
      <c r="K31" s="100">
        <f t="shared" ref="K31:K62" si="10">ROUND(G31*H31*(I31+J31)*C31/10^9,5)</f>
        <v>2.96E-3</v>
      </c>
      <c r="L31" s="92">
        <f t="shared" ref="L31:L62" si="11">ROUND(2*($G31+$H31)*($I31+$J31)*$C31/ 10^6,4)</f>
        <v>0.3382</v>
      </c>
      <c r="M31" s="1134" t="s">
        <v>1297</v>
      </c>
      <c r="N31" s="743" t="s">
        <v>1298</v>
      </c>
      <c r="O31" s="579"/>
      <c r="P31" s="245"/>
      <c r="Q31" s="257"/>
      <c r="R31" s="257"/>
      <c r="S31" s="257"/>
      <c r="T31" s="129">
        <f t="shared" si="2"/>
        <v>800</v>
      </c>
      <c r="U31" s="128">
        <f t="shared" si="8"/>
        <v>1.1856</v>
      </c>
      <c r="V31" s="96">
        <v>3</v>
      </c>
      <c r="W31" s="97">
        <f t="shared" si="9"/>
        <v>3.5568</v>
      </c>
      <c r="X31" s="1126"/>
      <c r="Y31" s="1126"/>
      <c r="Z31" s="1126"/>
      <c r="AA31" s="1126"/>
      <c r="AB31" s="1121">
        <v>3</v>
      </c>
      <c r="AC31" s="1204" t="s">
        <v>1251</v>
      </c>
      <c r="AD31" s="1064">
        <f>IFERROR(_xlfn.IFS(INDEX('[40]Bảng tra CĐ'!$E$5:$E$77,MATCH($AC31,'[40]Bảng tra CĐ'!$A$5:$A$77,0))="$C",$C31,INDEX('[40]Bảng tra CĐ'!$E$5:$E$77,MATCH($AC31,'[40]Bảng tra CĐ'!$A$5:$A$77,0))="$C*$H",$C31*$H31,INDEX('[40]Bảng tra CĐ'!$E$5:$E$77,MATCH($AC31,'[40]Bảng tra CĐ'!$A$5:$A$77,0))="$C*$J",$C31*$J31,INDEX('[40]Bảng tra CĐ'!$E$5:$E$77,MATCH($AC31,'[40]Bảng tra CĐ'!$A$5:$A$77,0))="$C*2*($H+$I)",$C31*2*($H31+$I31),INDEX('[40]Bảng tra CĐ'!$E$5:$E$77,MATCH($AC31,'[40]Bảng tra CĐ'!$A$5:$A$77,0))="$L*3600",$L31*3600,INDEX('[40]Bảng tra CĐ'!$E$5:$E$77,MATCH($AC31,'[40]Bảng tra CĐ'!$A$5:$A$77,0))="$K*3600",$K31*3600),"")</f>
        <v>3980</v>
      </c>
      <c r="AE31" s="1062">
        <f>IF(IFERROR(VLOOKUP($AC31,'[40]Bảng tra CĐ'!$A$5:$C$77,3,0),"")="m3/h",1,_xlfn.IFS($G31&lt;18,1,$G31&lt;28,1.4,$G31&lt;40,1.6,$G31&lt;50,1.8,$G31&gt;=50,2))</f>
        <v>1.4</v>
      </c>
      <c r="AF31" s="1063">
        <f>IFERROR(IF(VLOOKUP($AC31,'[40]Bảng tra CĐ'!$A$5:$B$77,2,0)=0,"",VLOOKUP($AC31,'[40]Bảng tra CĐ'!$A$5:$B$77,2,0)),"")</f>
        <v>100</v>
      </c>
      <c r="AG31" s="1064">
        <f>IFERROR(IF($AD31="","",ROUNDUP(MAX($AD31*$AE31/$AF31,1),0)),"")</f>
        <v>56</v>
      </c>
      <c r="AH31" s="1204" t="s">
        <v>1259</v>
      </c>
      <c r="AI31" s="1064">
        <f>IFERROR(_xlfn.IFS(INDEX('[40]Bảng tra CĐ'!$E$5:$E$77,MATCH($AH31,'[40]Bảng tra CĐ'!$A$5:$A$77,0))="$C",$C31,INDEX('[40]Bảng tra CĐ'!$E$5:$E$77,MATCH($AH31,'[40]Bảng tra CĐ'!$A$5:$A$77,0))="$C*$H",$C31*$H31,INDEX('[40]Bảng tra CĐ'!$E$5:$E$77,MATCH($AH31,'[40]Bảng tra CĐ'!$A$5:$A$77,0))="$C*$J",$C31*$J31,INDEX('[40]Bảng tra CĐ'!$E$5:$E$77,MATCH($AH31,'[40]Bảng tra CĐ'!$A$5:$A$77,0))="$C*2*($H+$I)",$C31*2*($H31+$I31),INDEX('[40]Bảng tra CĐ'!$E$5:$E$77,MATCH($AH31,'[40]Bảng tra CĐ'!$A$5:$A$77,0))="$L*3600",$L31*3600,INDEX('[40]Bảng tra CĐ'!$E$5:$E$77,MATCH($AH31,'[40]Bảng tra CĐ'!$A$5:$A$77,0))="$K*3600",$K31*3600),"")</f>
        <v>1217.52</v>
      </c>
      <c r="AJ31" s="1062">
        <f>IF(IFERROR(VLOOKUP($AH31,'[40]Bảng tra CĐ'!$A$5:$C$77,3,0),"")="m3/h",1,_xlfn.IFS($G31&lt;18,1,$G31&lt;28,1.4,$G31&lt;40,1.6,$G31&lt;50,1.8,$G31&gt;=50,2))</f>
        <v>1.4</v>
      </c>
      <c r="AK31" s="1063">
        <f>IFERROR(IF(VLOOKUP($AH31,'[40]Bảng tra CĐ'!$A$5:$B$77,2,0)=0,"",VLOOKUP($AH31,'[40]Bảng tra CĐ'!$A$5:$B$77,2,0)),"")</f>
        <v>30</v>
      </c>
      <c r="AL31" s="1064">
        <f>IFERROR(IF($AI31="","",ROUNDUP(MAX($AI31*$AJ31/$AK31,1),0)),"")</f>
        <v>57</v>
      </c>
      <c r="AM31" s="1204" t="s">
        <v>1174</v>
      </c>
      <c r="AN31" s="1064">
        <f>IFERROR(_xlfn.IFS(INDEX('[40]Bảng tra CĐ'!$E$5:$E$77,MATCH($AM31,'[40]Bảng tra CĐ'!$A$5:$A$77,0))="$C",$C31,INDEX('[40]Bảng tra CĐ'!$E$5:$E$77,MATCH($AM31,'[40]Bảng tra CĐ'!$A$5:$A$77,0))="$C*$H",$C31*$H31,INDEX('[40]Bảng tra CĐ'!$E$5:$E$77,MATCH($AM31,'[40]Bảng tra CĐ'!$A$5:$A$77,0))="$C*$J",$C31*$J31,INDEX('[40]Bảng tra CĐ'!$E$5:$E$77,MATCH($AM31,'[40]Bảng tra CĐ'!$A$5:$A$77,0))="$C*2*($H+$I)",$C31*2*($H31+$I31),INDEX('[40]Bảng tra CĐ'!$E$5:$E$77,MATCH($AM31,'[40]Bảng tra CĐ'!$A$5:$A$77,0))="$L*3600",$L31*3600,INDEX('[40]Bảng tra CĐ'!$E$5:$E$77,MATCH($AM31,'[40]Bảng tra CĐ'!$A$5:$A$77,0))="$K*3600",$K31*3600),"")</f>
        <v>10.656000000000001</v>
      </c>
      <c r="AO31" s="1062">
        <f>IF(IFERROR(VLOOKUP($AM31,'[40]Bảng tra CĐ'!$A$5:$C$77,3,0),"")="m3/h",1,_xlfn.IFS($G31&lt;18,1,$G31&lt;28,1.4,$G31&lt;40,1.6,$G31&lt;50,1.8,$G31&gt;=50,2))</f>
        <v>1</v>
      </c>
      <c r="AP31" s="1063">
        <f>IFERROR(IF(VLOOKUP($AM31,'[40]Bảng tra CĐ'!$A$5:$B$77,2,0)=0,"",VLOOKUP($AM31,'[40]Bảng tra CĐ'!$A$5:$B$77,2,0)),"")</f>
        <v>0.03</v>
      </c>
      <c r="AQ31" s="1064">
        <f>IFERROR(IF($AN31="","",ROUNDUP(MAX($AN31*$AO31/$AP31,1),0)),"")</f>
        <v>356</v>
      </c>
      <c r="AR31" s="1204" t="s">
        <v>1099</v>
      </c>
      <c r="AS31" s="1064">
        <f>IFERROR(_xlfn.IFS(INDEX('[40]Bảng tra CĐ'!$E$5:$E$77,MATCH($AR31,'[40]Bảng tra CĐ'!$A$5:$A$77,0))="$C",$C31,INDEX('[40]Bảng tra CĐ'!$E$5:$E$77,MATCH($AR31,'[40]Bảng tra CĐ'!$A$5:$A$77,0))="$C*$H",$C31*$H31,INDEX('[40]Bảng tra CĐ'!$E$5:$E$77,MATCH($AR31,'[40]Bảng tra CĐ'!$A$5:$A$77,0))="$C*$J",$C31*$J31,INDEX('[40]Bảng tra CĐ'!$E$5:$E$77,MATCH($AR31,'[40]Bảng tra CĐ'!$A$5:$A$77,0))="$C*2*($H+$I)",$C31*2*($H31+$I31),INDEX('[40]Bảng tra CĐ'!$E$5:$E$77,MATCH($AR31,'[40]Bảng tra CĐ'!$A$5:$A$77,0))="$L*3600",$L31*3600,INDEX('[40]Bảng tra CĐ'!$E$5:$E$77,MATCH($AR31,'[40]Bảng tra CĐ'!$A$5:$A$77,0))="$K*3600",$K31*3600),"")</f>
        <v>1217.52</v>
      </c>
      <c r="AT31" s="1062">
        <f>IF(IFERROR(VLOOKUP($AR31,'[40]Bảng tra CĐ'!$A$5:$C$77,3,0),"")="m3/h",1,_xlfn.IFS($G31&lt;18,1,$G31&lt;28,1.4,$G31&lt;40,1.6,$G31&lt;50,1.8,$G31&gt;=50,2))</f>
        <v>1.4</v>
      </c>
      <c r="AU31" s="1063">
        <f>IFERROR(IF(VLOOKUP($AR31,'[40]Bảng tra CĐ'!$A$5:$B$77,2,0)=0,"",VLOOKUP($AR31,'[40]Bảng tra CĐ'!$A$5:$B$77,2,0)),"")</f>
        <v>30</v>
      </c>
      <c r="AV31" s="1064">
        <f>IFERROR(IF($AS31="","",ROUNDUP(MAX($AS31*$AT31/$AU31,1),0)),"")</f>
        <v>57</v>
      </c>
      <c r="AW31" s="1202" t="s">
        <v>1153</v>
      </c>
      <c r="AX31" s="1064">
        <f>IFERROR(_xlfn.IFS(INDEX('[40]Bảng tra CĐ'!$E$5:$E$77,MATCH($AW31,'[40]Bảng tra CĐ'!$A$5:$A$77,0))="$C",$C31,INDEX('[40]Bảng tra CĐ'!$E$5:$E$77,MATCH($AW31,'[40]Bảng tra CĐ'!$A$5:$A$77,0))="$C*$H",$C31*$H31,INDEX('[40]Bảng tra CĐ'!$E$5:$E$77,MATCH($AW31,'[40]Bảng tra CĐ'!$A$5:$A$77,0))="$C*$J",$C31*$J31,INDEX('[40]Bảng tra CĐ'!$E$5:$E$77,MATCH($AW31,'[40]Bảng tra CĐ'!$A$5:$A$77,0))="$C*2*($H+$I)",$C31*2*($H31+$I31),INDEX('[40]Bảng tra CĐ'!$E$5:$E$77,MATCH($AW31,'[40]Bảng tra CĐ'!$A$5:$A$77,0))="$L*3600",$L31*3600,INDEX('[40]Bảng tra CĐ'!$E$5:$E$77,MATCH($AW31,'[40]Bảng tra CĐ'!$A$5:$A$77,0))="$K*3600",$K31*3600),"")</f>
        <v>130</v>
      </c>
      <c r="AY31" s="1062">
        <f>IF(IFERROR(VLOOKUP($AW31,'[40]Bảng tra CĐ'!$A$5:$C$77,3,0),"")="m3/h",1,_xlfn.IFS($G31&lt;18,1,$G31&lt;28,1.4,$G31&lt;40,1.6,$G31&lt;50,1.8,$G31&gt;=50,2))</f>
        <v>1.4</v>
      </c>
      <c r="AZ31" s="1063">
        <f>IFERROR(IF(VLOOKUP($AW31,'[40]Bảng tra CĐ'!$A$5:$B$77,2,0)=0,"",VLOOKUP($AW31,'[40]Bảng tra CĐ'!$A$5:$B$77,2,0)),"")</f>
        <v>25.625</v>
      </c>
      <c r="BA31" s="1064">
        <f>IFERROR(IF($AX31="","",ROUNDUP(MAX($AX31*$AY31/$AZ31,1),0)),"")</f>
        <v>8</v>
      </c>
      <c r="BB31" s="1202" t="s">
        <v>1194</v>
      </c>
      <c r="BC31" s="1064">
        <f>IFERROR(_xlfn.IFS(INDEX('[40]Bảng tra CĐ'!$E$5:$E$77,MATCH($BB31,'[40]Bảng tra CĐ'!$A$5:$A$77,0))="$C",$C31,INDEX('[40]Bảng tra CĐ'!$E$5:$E$77,MATCH($BB31,'[40]Bảng tra CĐ'!$A$5:$A$77,0))="$C*$H",$C31*$H31,INDEX('[40]Bảng tra CĐ'!$E$5:$E$77,MATCH($BB31,'[40]Bảng tra CĐ'!$A$5:$A$77,0))="$C*$J",$C31*$J31,INDEX('[40]Bảng tra CĐ'!$E$5:$E$77,MATCH($BB31,'[40]Bảng tra CĐ'!$A$5:$A$77,0))="$C*2*($H+$I)",$C31*2*($H31+$I31),INDEX('[40]Bảng tra CĐ'!$E$5:$E$77,MATCH($BB31,'[40]Bảng tra CĐ'!$A$5:$A$77,0))="$L*3600",$L31*3600,INDEX('[40]Bảng tra CĐ'!$E$5:$E$77,MATCH($BB31,'[40]Bảng tra CĐ'!$A$5:$A$77,0))="$K*3600",$K31*3600),"")</f>
        <v>40</v>
      </c>
      <c r="BD31" s="1062">
        <f>IF(IFERROR(VLOOKUP($BB31,'[40]Bảng tra CĐ'!$A$5:$C$77,3,0),"")="m3/h",1,_xlfn.IFS($G31&lt;18,1,$G31&lt;28,1.4,$G31&lt;40,1.6,$G31&lt;50,1.8,$G31&gt;=50,2))</f>
        <v>1.4</v>
      </c>
      <c r="BE31" s="1063">
        <f>IFERROR(IF(VLOOKUP($BB31,'[40]Bảng tra CĐ'!$A$5:$B$77,2,0)=0,"",VLOOKUP($BB31,'[40]Bảng tra CĐ'!$A$5:$B$77,2,0)),"")</f>
        <v>5</v>
      </c>
      <c r="BF31" s="1064">
        <f>IFERROR(IF($BC31="","",ROUNDUP(MAX($BC31*$BD31/$BE31,1),0)),"")</f>
        <v>12</v>
      </c>
      <c r="BG31" s="1202" t="s">
        <v>1203</v>
      </c>
      <c r="BH31" s="1064" t="str">
        <f>IFERROR(_xlfn.IFS(INDEX('[40]Bảng tra CĐ'!$E$5:$E$77,MATCH($BG31,'[40]Bảng tra CĐ'!$A$5:$A$77,0))="$C",$C31,INDEX('[40]Bảng tra CĐ'!$E$5:$E$77,MATCH($BG31,'[40]Bảng tra CĐ'!$A$5:$A$77,0))="$C*$H",$C31*$H31,INDEX('[40]Bảng tra CĐ'!$E$5:$E$77,MATCH($BG31,'[40]Bảng tra CĐ'!$A$5:$A$77,0))="$C*$J",$C31*$J31,INDEX('[40]Bảng tra CĐ'!$E$5:$E$77,MATCH($BG31,'[40]Bảng tra CĐ'!$A$5:$A$77,0))="$C*2*($H+$I)",$C31*2*($H31+$I31),INDEX('[40]Bảng tra CĐ'!$E$5:$E$77,MATCH($BG31,'[40]Bảng tra CĐ'!$A$5:$A$77,0))="$L*3600",$L31*3600,INDEX('[40]Bảng tra CĐ'!$E$5:$E$77,MATCH($BG31,'[40]Bảng tra CĐ'!$A$5:$A$77,0))="$K*3600",$K31*3600),"")</f>
        <v/>
      </c>
      <c r="BI31" s="1062">
        <f>IF(IFERROR(VLOOKUP($BG31,'[40]Bảng tra CĐ'!$A$5:$C$77,3,0),"")="m3/h",1,_xlfn.IFS($G31&lt;18,1,$G31&lt;28,1.4,$G31&lt;40,1.6,$G31&lt;50,1.8,$G31&gt;=50,2))</f>
        <v>1.4</v>
      </c>
      <c r="BJ31" s="1063">
        <f>IFERROR(IF(VLOOKUP($BG31,'[40]Bảng tra CĐ'!$A$5:$B$77,2,0)=0,"",VLOOKUP($BG31,'[40]Bảng tra CĐ'!$A$5:$B$77,2,0)),"")</f>
        <v>0.3</v>
      </c>
      <c r="BK31" s="1064" t="str">
        <f>IFERROR(IF($BH31="","",ROUNDUP(MAX($BH31*$BI31/$BJ31,1),0)),"")</f>
        <v/>
      </c>
      <c r="BL31" s="1202" t="s">
        <v>1204</v>
      </c>
      <c r="BM31" s="1064" t="str">
        <f>IFERROR(_xlfn.IFS(INDEX('[40]Bảng tra CĐ'!$E$5:$E$77,MATCH($BL31,'[40]Bảng tra CĐ'!$A$5:$A$77,0))="$C",$C31,INDEX('[40]Bảng tra CĐ'!$E$5:$E$77,MATCH($BL31,'[40]Bảng tra CĐ'!$A$5:$A$77,0))="$C*$H",$C31*$H31,INDEX('[40]Bảng tra CĐ'!$E$5:$E$77,MATCH($BL31,'[40]Bảng tra CĐ'!$A$5:$A$77,0))="$C*$J",$C31*$J31,INDEX('[40]Bảng tra CĐ'!$E$5:$E$77,MATCH($BL31,'[40]Bảng tra CĐ'!$A$5:$A$77,0))="$C*2*($H+$I)",$C31*2*($H31+$I31),INDEX('[40]Bảng tra CĐ'!$E$5:$E$77,MATCH($BL31,'[40]Bảng tra CĐ'!$A$5:$A$77,0))="$L*3600",$L31*3600,INDEX('[40]Bảng tra CĐ'!$E$5:$E$77,MATCH($BL31,'[40]Bảng tra CĐ'!$A$5:$A$77,0))="$K*3600",$K31*3600),"")</f>
        <v/>
      </c>
      <c r="BN31" s="1062">
        <f>IF(IFERROR(VLOOKUP($BL31,'[40]Bảng tra CĐ'!$A$5:$C$77,3,0),"")="m3/h",1,_xlfn.IFS($G31&lt;18,1,$G31&lt;28,1.4,$G31&lt;40,1.6,$G31&lt;50,1.8,$G31&gt;=50,2))</f>
        <v>1.4</v>
      </c>
      <c r="BO31" s="1063">
        <f>IFERROR(IF(VLOOKUP($BL31,'[40]Bảng tra CĐ'!$A$5:$B$77,2,0)=0,"",VLOOKUP($BL31,'[40]Bảng tra CĐ'!$A$5:$B$77,2,0)),"")</f>
        <v>0.3</v>
      </c>
      <c r="BP31" s="1064" t="str">
        <f>IFERROR(IF($BM31="","",ROUNDUP(MAX($BM31*$BN31/$BO31,1),0)),"")</f>
        <v/>
      </c>
      <c r="BQ31" s="1202" t="s">
        <v>1102</v>
      </c>
      <c r="BR31" s="1064" t="str">
        <f>IFERROR(_xlfn.IFS(INDEX('[40]Bảng tra CĐ'!$E$5:$E$77,MATCH($BQ31,'[40]Bảng tra CĐ'!$A$5:$A$77,0))="$C",$C31,INDEX('[40]Bảng tra CĐ'!$E$5:$E$77,MATCH($BQ31,'[40]Bảng tra CĐ'!$A$5:$A$77,0))="$C*$H",$C31*$H31,INDEX('[40]Bảng tra CĐ'!$E$5:$E$77,MATCH($BQ31,'[40]Bảng tra CĐ'!$A$5:$A$77,0))="$C*$J",$C31*$J31,INDEX('[40]Bảng tra CĐ'!$E$5:$E$77,MATCH($BQ31,'[40]Bảng tra CĐ'!$A$5:$A$77,0))="$C*2*($H+$I)",$C31*2*($H31+$I31),INDEX('[40]Bảng tra CĐ'!$E$5:$E$77,MATCH($BQ31,'[40]Bảng tra CĐ'!$A$5:$A$77,0))="$L*3600",$L31*3600,INDEX('[40]Bảng tra CĐ'!$E$5:$E$77,MATCH($BQ31,'[40]Bảng tra CĐ'!$A$5:$A$77,0))="$K*3600",$K31*3600),"")</f>
        <v/>
      </c>
      <c r="BS31" s="1062">
        <f>IF(IFERROR(VLOOKUP($BQ31,'[40]Bảng tra CĐ'!$A$5:$C$77,3,0),"")="m3/h",1,_xlfn.IFS($G31&lt;18,1,$G31&lt;28,1.4,$G31&lt;40,1.6,$G31&lt;50,1.8,$G31&gt;=50,2))</f>
        <v>1.4</v>
      </c>
      <c r="BT31" s="1063">
        <f>IFERROR(IF(VLOOKUP($BQ31,'[40]Bảng tra CĐ'!$A$5:$B$77,2,0)=0,"",VLOOKUP($BQ31,'[40]Bảng tra CĐ'!$A$5:$B$77,2,0)),"")</f>
        <v>0.1</v>
      </c>
      <c r="BU31" s="1064" t="str">
        <f>IFERROR(IF($BR31="","",ROUNDUP(MAX($BR31*$BS31/$BT31,1),0)),"")</f>
        <v/>
      </c>
      <c r="BV31" s="1204" t="s">
        <v>1139</v>
      </c>
      <c r="BW31" s="1064">
        <f>IFERROR(_xlfn.IFS(INDEX('[40]Bảng tra CĐ'!$E$5:$E$77,MATCH($BV31,'[40]Bảng tra CĐ'!$A$5:$A$77,0))="$C",$C31,INDEX('[40]Bảng tra CĐ'!$E$5:$E$77,MATCH($BV31,'[40]Bảng tra CĐ'!$A$5:$A$77,0))="$C*$H",$C31*$H31,INDEX('[40]Bảng tra CĐ'!$E$5:$E$77,MATCH($BV31,'[40]Bảng tra CĐ'!$A$5:$A$77,0))="$C*$J",$C31*$J31,INDEX('[40]Bảng tra CĐ'!$E$5:$E$77,MATCH($BV31,'[40]Bảng tra CĐ'!$A$5:$A$77,0))="$C*2*($H+$I)",$C31*2*($H31+$I31),INDEX('[40]Bảng tra CĐ'!$E$5:$E$77,MATCH($BV31,'[40]Bảng tra CĐ'!$A$5:$A$77,0))="$L*3600",$L31*3600,INDEX('[40]Bảng tra CĐ'!$E$5:$E$77,MATCH($BV31,'[40]Bảng tra CĐ'!$A$5:$A$77,0))="$K*3600",$K31*3600),"")</f>
        <v>1217.52</v>
      </c>
      <c r="BX31" s="1062">
        <f>IF(IFERROR(VLOOKUP($BV31,'[40]Bảng tra CĐ'!$A$5:$C$77,3,0),"")="m3/h",1,_xlfn.IFS($G31&lt;18,1,$G31&lt;28,1.4,$G31&lt;40,1.6,$G31&lt;50,1.8,$G31&gt;=50,2))</f>
        <v>1.4</v>
      </c>
      <c r="BY31" s="1063">
        <f>IFERROR(IF(VLOOKUP($BV31,'[40]Bảng tra CĐ'!$A$5:$B$77,2,0)=0,"",VLOOKUP($BV31,'[40]Bảng tra CĐ'!$A$5:$B$77,2,0)),"")</f>
        <v>23</v>
      </c>
      <c r="BZ31" s="1064">
        <f>IFERROR(IF($BW31="","",ROUNDUP(MAX($BW31*$BX31/$BY31,1),0)),"")</f>
        <v>75</v>
      </c>
      <c r="CA31" s="1202" t="s">
        <v>1179</v>
      </c>
      <c r="CB31" s="1064">
        <f>IFERROR(_xlfn.IFS(INDEX('[40]Bảng tra CĐ'!$E$5:$E$77,MATCH($CA31,'[40]Bảng tra CĐ'!$A$5:$A$77,0))="$C",$C31,INDEX('[40]Bảng tra CĐ'!$E$5:$E$77,MATCH($CA31,'[40]Bảng tra CĐ'!$A$5:$A$77,0))="$C*$H",$C31*$H31,INDEX('[40]Bảng tra CĐ'!$E$5:$E$77,MATCH($CA31,'[40]Bảng tra CĐ'!$A$5:$A$77,0))="$C*$J",$C31*$J31,INDEX('[40]Bảng tra CĐ'!$E$5:$E$77,MATCH($CA31,'[40]Bảng tra CĐ'!$A$5:$A$77,0))="$C*2*($H+$I)",$C31*2*($H31+$I31),INDEX('[40]Bảng tra CĐ'!$E$5:$E$77,MATCH($CA31,'[40]Bảng tra CĐ'!$A$5:$A$77,0))="$L*3600",$L31*3600,INDEX('[40]Bảng tra CĐ'!$E$5:$E$77,MATCH($CA31,'[40]Bảng tra CĐ'!$A$5:$A$77,0))="$K*3600",$K31*3600),"")</f>
        <v>1217.52</v>
      </c>
      <c r="CC31" s="1062">
        <f>IF(IFERROR(VLOOKUP($CA31,'[40]Bảng tra CĐ'!$A$5:$C$77,3,0),"")="m3/h",1,_xlfn.IFS($G31&lt;18,1,$G31&lt;28,1.4,$G31&lt;40,1.6,$G31&lt;50,1.8,$G31&gt;=50,2))</f>
        <v>1.4</v>
      </c>
      <c r="CD31" s="1063">
        <f>IFERROR(IF(VLOOKUP($CA31,'[40]Bảng tra CĐ'!$A$5:$B$77,2,0)=0,"",VLOOKUP($CA31,'[40]Bảng tra CĐ'!$A$5:$B$77,2,0)),"")</f>
        <v>10</v>
      </c>
      <c r="CE31" s="1064">
        <f>IFERROR(IF($CB31="","",ROUNDUP(MAX($CB31*$CC31/$CD31,1),0)),"")</f>
        <v>171</v>
      </c>
      <c r="CF31" s="1202" t="s">
        <v>1128</v>
      </c>
      <c r="CG31" s="1199" t="str">
        <f>IFERROR(_xlfn.IFS(INDEX('[40]Bảng tra CĐ'!$E$5:$E$77,MATCH($CF31,'[40]Bảng tra CĐ'!$A$5:$A$77,0))="$C",$C31,INDEX('[40]Bảng tra CĐ'!$E$5:$E$77,MATCH($CF31,'[40]Bảng tra CĐ'!$A$5:$A$77,0))="$C*$H",$C31*$H31,INDEX('[40]Bảng tra CĐ'!$E$5:$E$77,MATCH($CF31,'[40]Bảng tra CĐ'!$A$5:$A$77,0))="$C*$J",$C31*$J31,INDEX('[40]Bảng tra CĐ'!$E$5:$E$77,MATCH($CF31,'[40]Bảng tra CĐ'!$A$5:$A$77,0))="$C*2*($H+$I)",$C31*2*($H31+$I31),INDEX('[40]Bảng tra CĐ'!$E$5:$E$77,MATCH($CF31,'[40]Bảng tra CĐ'!$A$5:$A$77,0))="$L*3600",$L31*3600,INDEX('[40]Bảng tra CĐ'!$E$5:$E$77,MATCH($CF31,'[40]Bảng tra CĐ'!$A$5:$A$77,0))="$K*3600",$K31*3600),"")</f>
        <v/>
      </c>
      <c r="CH31" s="1062">
        <f>IF(IFERROR(VLOOKUP($CF31,'[40]Bảng tra CĐ'!$A$5:$C$77,3,0),"")="m3/h",1,_xlfn.IFS($G31&lt;18,1,$G31&lt;28,1.4,$G31&lt;40,1.6,$G31&lt;50,1.8,$G31&gt;=50,2))</f>
        <v>1.4</v>
      </c>
      <c r="CI31" s="1063">
        <f>IFERROR(IF(VLOOKUP($CF31,'[40]Bảng tra CĐ'!$A$5:$B$77,2,0)=0,"",VLOOKUP($CF31,'[40]Bảng tra CĐ'!$A$5:$B$77,2,0)),"")</f>
        <v>1000</v>
      </c>
      <c r="CJ31" s="1064" t="str">
        <f>IFERROR(IF($CG31="","",ROUNDUP(MAX($CG31*$CH31/$CI31,1),0)),"")</f>
        <v/>
      </c>
      <c r="CK31" s="1202" t="s">
        <v>1144</v>
      </c>
      <c r="CL31" s="1199" t="str">
        <f>IFERROR(_xlfn.IFS(INDEX('[40]Bảng tra CĐ'!$E$5:$E$77,MATCH($CK31,'[40]Bảng tra CĐ'!$A$5:$A$77,0))="$C",$C31,INDEX('[40]Bảng tra CĐ'!$E$5:$E$77,MATCH($CK31,'[40]Bảng tra CĐ'!$A$5:$A$77,0))="$C*$H",$C31*$H31,INDEX('[40]Bảng tra CĐ'!$E$5:$E$77,MATCH($CK31,'[40]Bảng tra CĐ'!$A$5:$A$77,0))="$C*$J",$C31*$J31,INDEX('[40]Bảng tra CĐ'!$E$5:$E$77,MATCH($CK31,'[40]Bảng tra CĐ'!$A$5:$A$77,0))="$C*2*($H+$I)",$C31*2*($H31+$I31),INDEX('[40]Bảng tra CĐ'!$E$5:$E$77,MATCH($CK31,'[40]Bảng tra CĐ'!$A$5:$A$77,0))="$L*3600",$L31*3600,INDEX('[40]Bảng tra CĐ'!$E$5:$E$77,MATCH($CK31,'[40]Bảng tra CĐ'!$A$5:$A$77,0))="$K*3600",$K31*3600),"")</f>
        <v/>
      </c>
      <c r="CM31" s="1062">
        <f>IF(IFERROR(VLOOKUP($CK31,'[40]Bảng tra CĐ'!$A$5:$C$77,3,0),"")="m3/h",1,_xlfn.IFS($G31&lt;18,1,$G31&lt;28,1.4,$G31&lt;40,1.6,$G31&lt;50,1.8,$G31&gt;=50,2))</f>
        <v>1.4</v>
      </c>
      <c r="CN31" s="1063">
        <f>IFERROR(IF(VLOOKUP($CK31,'[40]Bảng tra CĐ'!$A$5:$B$77,2,0)=0,"",VLOOKUP($CK31,'[40]Bảng tra CĐ'!$A$5:$B$77,2,0)),"")</f>
        <v>1000</v>
      </c>
      <c r="CO31" s="1064" t="str">
        <f>IFERROR(IF($CL31="","",ROUNDUP(MAX($CL31*$CM31/$CN31,1),0)),"")</f>
        <v/>
      </c>
      <c r="CP31" s="1202" t="s">
        <v>1189</v>
      </c>
      <c r="CQ31" s="1199" t="str">
        <f>IFERROR(_xlfn.IFS(INDEX('[40]Bảng tra CĐ'!$E$5:$E$77,MATCH($CP31,'[40]Bảng tra CĐ'!$A$5:$A$77,0))="$C",$C31,INDEX('[40]Bảng tra CĐ'!$E$5:$E$77,MATCH($CP31,'[40]Bảng tra CĐ'!$A$5:$A$77,0))="$C*$H",$C31*$H31,INDEX('[40]Bảng tra CĐ'!$E$5:$E$77,MATCH($CP31,'[40]Bảng tra CĐ'!$A$5:$A$77,0))="$C*$J",$C31*$J31,INDEX('[40]Bảng tra CĐ'!$E$5:$E$77,MATCH($CP31,'[40]Bảng tra CĐ'!$A$5:$A$77,0))="$C*2*($H+$I)",$C31*2*($H31+$I31),INDEX('[40]Bảng tra CĐ'!$E$5:$E$77,MATCH($CP31,'[40]Bảng tra CĐ'!$A$5:$A$77,0))="$L*3600",$L31*3600,INDEX('[40]Bảng tra CĐ'!$E$5:$E$77,MATCH($CP31,'[40]Bảng tra CĐ'!$A$5:$A$77,0))="$K*3600",$K31*3600),"")</f>
        <v/>
      </c>
      <c r="CR31" s="1062">
        <f>IF(IFERROR(VLOOKUP($CP31,'[40]Bảng tra CĐ'!$A$5:$C$77,3,0),"")="m3/h",1,_xlfn.IFS($G31&lt;18,1,$G31&lt;28,1.4,$G31&lt;40,1.6,$G31&lt;50,1.8,$G31&gt;=50,2))</f>
        <v>1.4</v>
      </c>
      <c r="CS31" s="1063">
        <f>IFERROR(IF(VLOOKUP($CP31,'[40]Bảng tra CĐ'!$A$5:$B$77,2,0)=0,"",VLOOKUP($CP31,'[40]Bảng tra CĐ'!$A$5:$B$77,2,0)),"")</f>
        <v>1000</v>
      </c>
      <c r="CT31" s="1064" t="str">
        <f>IFERROR(IF($CQ31="","",ROUNDUP(MAX($CQ31*$CR31/$CS31,1),0)),"")</f>
        <v/>
      </c>
      <c r="CU31" s="1202" t="s">
        <v>1200</v>
      </c>
      <c r="CV31" s="1199" t="str">
        <f>IFERROR(_xlfn.IFS(INDEX('[40]Bảng tra CĐ'!$E$5:$E$77,MATCH($CU31,'[40]Bảng tra CĐ'!$A$5:$A$77,0))="$C",$C31,INDEX('[40]Bảng tra CĐ'!$E$5:$E$77,MATCH($CU31,'[40]Bảng tra CĐ'!$A$5:$A$77,0))="$C*$H",$C31*$H31,INDEX('[40]Bảng tra CĐ'!$E$5:$E$77,MATCH($CU31,'[40]Bảng tra CĐ'!$A$5:$A$77,0))="$C*$J",$C31*$J31,INDEX('[40]Bảng tra CĐ'!$E$5:$E$77,MATCH($CU31,'[40]Bảng tra CĐ'!$A$5:$A$77,0))="$C*2*($H+$I)",$C31*2*($H31+$I31),INDEX('[40]Bảng tra CĐ'!$E$5:$E$77,MATCH($CU31,'[40]Bảng tra CĐ'!$A$5:$A$77,0))="$L*3600",$L31*3600,INDEX('[40]Bảng tra CĐ'!$E$5:$E$77,MATCH($CU31,'[40]Bảng tra CĐ'!$A$5:$A$77,0))="$K*3600",$K31*3600),"")</f>
        <v/>
      </c>
      <c r="CW31" s="1062">
        <f>IF(IFERROR(VLOOKUP($CU31,'[40]Bảng tra CĐ'!$A$5:$C$77,3,0),"")="m3/h",1,_xlfn.IFS($G31&lt;18,1,$G31&lt;28,1.4,$G31&lt;40,1.6,$G31&lt;50,1.8,$G31&gt;=50,2))</f>
        <v>1.4</v>
      </c>
      <c r="CX31" s="1063">
        <f>IFERROR(IF(VLOOKUP($CU31,'[40]Bảng tra CĐ'!$A$5:$B$77,2,0)=0,"",VLOOKUP($CU31,'[40]Bảng tra CĐ'!$A$5:$B$77,2,0)),"")</f>
        <v>1000</v>
      </c>
      <c r="CY31" s="1064" t="str">
        <f>IFERROR(IF($CV31="","",ROUNDUP(MAX($CV31*$CW31/$CX31,1),0)),"")</f>
        <v/>
      </c>
      <c r="CZ31" s="1202"/>
      <c r="DA31" s="1199"/>
      <c r="DB31" s="1199"/>
      <c r="DC31" s="1199"/>
      <c r="DD31" s="1199"/>
      <c r="DE31" s="1202"/>
      <c r="DF31" s="1199"/>
      <c r="DG31" s="1199"/>
      <c r="DH31" s="1199"/>
      <c r="DI31" s="1199"/>
      <c r="DJ31" s="1202"/>
      <c r="DK31" s="1199"/>
      <c r="DL31" s="1199"/>
      <c r="DM31" s="1199"/>
      <c r="DN31" s="1199"/>
      <c r="DO31" s="1202"/>
      <c r="DP31" s="1199"/>
      <c r="DQ31" s="1199"/>
      <c r="DR31" s="1199"/>
      <c r="DS31" s="1199"/>
      <c r="DT31" s="1201"/>
      <c r="DU31" s="1199"/>
      <c r="DV31" s="1199"/>
      <c r="DW31" s="1199"/>
      <c r="DX31" s="1199"/>
      <c r="DY31" s="1201"/>
      <c r="DZ31" s="1199"/>
      <c r="EA31" s="1199"/>
      <c r="EB31" s="1199"/>
      <c r="EC31" s="1199"/>
      <c r="ED31" s="1201"/>
      <c r="EE31" s="1199"/>
      <c r="EF31" s="1199"/>
      <c r="EG31" s="1199"/>
      <c r="EH31" s="1199"/>
      <c r="EI31" s="1201"/>
      <c r="EJ31" s="1199"/>
      <c r="EK31" s="1199"/>
      <c r="EL31" s="1199"/>
      <c r="EM31" s="1199"/>
      <c r="EN31" s="1200" t="s">
        <v>1106</v>
      </c>
      <c r="EO31" s="1064">
        <f>IFERROR(_xlfn.IFS(INDEX('[40]Bảng tra CĐ'!$E$5:$E$77,MATCH($EN31,'[40]Bảng tra CĐ'!$A$5:$A$77,0))="$C",$C31,INDEX('[40]Bảng tra CĐ'!$E$5:$E$77,MATCH($EN31,'[40]Bảng tra CĐ'!$A$5:$A$77,0))="$C*$H",$C31*$H31,INDEX('[40]Bảng tra CĐ'!$E$5:$E$77,MATCH($EN31,'[40]Bảng tra CĐ'!$A$5:$A$77,0))="$C*$J",$C31*$J31,INDEX('[40]Bảng tra CĐ'!$E$5:$E$77,MATCH($EN31,'[40]Bảng tra CĐ'!$A$5:$A$77,0))="$C*2*($H+$I)",$C31*2*($H31+$I31),INDEX('[40]Bảng tra CĐ'!$E$5:$E$77,MATCH($EN31,'[40]Bảng tra CĐ'!$A$5:$A$77,0))="$L*3600",$L31*3600,INDEX('[40]Bảng tra CĐ'!$E$5:$E$77,MATCH($EN31,'[40]Bảng tra CĐ'!$A$5:$A$77,0))="$K*3600",$K31*3600),"")</f>
        <v>1217.52</v>
      </c>
      <c r="EP31" s="1062">
        <f>IF(IFERROR(VLOOKUP($EN31,'[40]Bảng tra CĐ'!$A$5:$C$77,3,0),"")="m3/h",1,_xlfn.IFS($G31&lt;18,1,$G31&lt;28,1.4,$G31&lt;40,1.6,$G31&lt;50,1.8,$G31&gt;=50,2))</f>
        <v>1.4</v>
      </c>
      <c r="EQ31" s="1063">
        <f>IFERROR(IF(VLOOKUP($EN31,'[40]Bảng tra CĐ'!$A$5:$B$77,2,0)=0,"",VLOOKUP($EN31,'[40]Bảng tra CĐ'!$A$5:$B$77,2,0)),"")</f>
        <v>4</v>
      </c>
      <c r="ER31" s="1064">
        <f>IFERROR(IF($EO31="","",ROUNDUP(MAX($EO31*$EP31/$EQ31,1),0)),"")</f>
        <v>427</v>
      </c>
    </row>
    <row r="32" spans="1:158" s="5" customFormat="1" ht="39.75" customHeight="1" outlineLevel="1" thickBot="1">
      <c r="A32" s="17">
        <v>13</v>
      </c>
      <c r="B32" s="354" t="s">
        <v>1299</v>
      </c>
      <c r="C32" s="355">
        <v>1</v>
      </c>
      <c r="D32" s="43">
        <f t="shared" si="5"/>
        <v>28</v>
      </c>
      <c r="E32" s="43">
        <f t="shared" si="6"/>
        <v>69</v>
      </c>
      <c r="F32" s="65">
        <f t="shared" si="7"/>
        <v>1007</v>
      </c>
      <c r="G32" s="359">
        <v>24</v>
      </c>
      <c r="H32" s="802">
        <v>65</v>
      </c>
      <c r="I32" s="802">
        <v>967</v>
      </c>
      <c r="J32" s="801">
        <v>20</v>
      </c>
      <c r="K32" s="100">
        <f t="shared" si="10"/>
        <v>1.5399999999999999E-3</v>
      </c>
      <c r="L32" s="92">
        <f t="shared" si="11"/>
        <v>0.1757</v>
      </c>
      <c r="M32" s="127" t="s">
        <v>1288</v>
      </c>
      <c r="N32" s="743" t="s">
        <v>1298</v>
      </c>
      <c r="O32" s="579"/>
      <c r="P32" s="245"/>
      <c r="Q32" s="257"/>
      <c r="R32" s="257"/>
      <c r="S32" s="257"/>
      <c r="T32" s="129">
        <f t="shared" si="2"/>
        <v>400</v>
      </c>
      <c r="U32" s="128">
        <f t="shared" si="8"/>
        <v>0.61589000000000005</v>
      </c>
      <c r="V32" s="96">
        <v>3</v>
      </c>
      <c r="W32" s="97">
        <f t="shared" si="9"/>
        <v>1.8476700000000001</v>
      </c>
      <c r="X32" s="1126"/>
      <c r="Y32" s="1126"/>
      <c r="Z32" s="1126"/>
      <c r="AA32" s="1126"/>
      <c r="AB32" s="1121">
        <v>4</v>
      </c>
      <c r="AC32" s="1204" t="s">
        <v>1251</v>
      </c>
      <c r="AD32" s="1064">
        <f>IFERROR(_xlfn.IFS(INDEX('[40]Bảng tra CĐ'!$E$5:$E$77,MATCH($AC32,'[40]Bảng tra CĐ'!$A$5:$A$77,0))="$C",$C32,INDEX('[40]Bảng tra CĐ'!$E$5:$E$77,MATCH($AC32,'[40]Bảng tra CĐ'!$A$5:$A$77,0))="$C*$H",$C32*$H32,INDEX('[40]Bảng tra CĐ'!$E$5:$E$77,MATCH($AC32,'[40]Bảng tra CĐ'!$A$5:$A$77,0))="$C*$J",$C32*$J32,INDEX('[40]Bảng tra CĐ'!$E$5:$E$77,MATCH($AC32,'[40]Bảng tra CĐ'!$A$5:$A$77,0))="$C*2*($H+$I)",$C32*2*($H32+$I32),INDEX('[40]Bảng tra CĐ'!$E$5:$E$77,MATCH($AC32,'[40]Bảng tra CĐ'!$A$5:$A$77,0))="$L*3600",$L32*3600,INDEX('[40]Bảng tra CĐ'!$E$5:$E$77,MATCH($AC32,'[40]Bảng tra CĐ'!$A$5:$A$77,0))="$K*3600",$K32*3600),"")</f>
        <v>2064</v>
      </c>
      <c r="AE32" s="1062">
        <f>IF(IFERROR(VLOOKUP($AC32,'[40]Bảng tra CĐ'!$A$5:$C$77,3,0),"")="m3/h",1,_xlfn.IFS($G32&lt;18,1,$G32&lt;28,1.4,$G32&lt;40,1.6,$G32&lt;50,1.8,$G32&gt;=50,2))</f>
        <v>1.4</v>
      </c>
      <c r="AF32" s="1063">
        <f>IFERROR(IF(VLOOKUP($AC32,'[40]Bảng tra CĐ'!$A$5:$B$77,2,0)=0,"",VLOOKUP($AC32,'[40]Bảng tra CĐ'!$A$5:$B$77,2,0)),"")</f>
        <v>100</v>
      </c>
      <c r="AG32" s="1064">
        <f>IFERROR(IF($AD32="","",ROUNDUP(MAX($AD32*$AE32/$AF32,1),0)),"")</f>
        <v>29</v>
      </c>
      <c r="AH32" s="1204" t="s">
        <v>1259</v>
      </c>
      <c r="AI32" s="1064">
        <f>IFERROR(_xlfn.IFS(INDEX('[40]Bảng tra CĐ'!$E$5:$E$77,MATCH($AH32,'[40]Bảng tra CĐ'!$A$5:$A$77,0))="$C",$C32,INDEX('[40]Bảng tra CĐ'!$E$5:$E$77,MATCH($AH32,'[40]Bảng tra CĐ'!$A$5:$A$77,0))="$C*$H",$C32*$H32,INDEX('[40]Bảng tra CĐ'!$E$5:$E$77,MATCH($AH32,'[40]Bảng tra CĐ'!$A$5:$A$77,0))="$C*$J",$C32*$J32,INDEX('[40]Bảng tra CĐ'!$E$5:$E$77,MATCH($AH32,'[40]Bảng tra CĐ'!$A$5:$A$77,0))="$C*2*($H+$I)",$C32*2*($H32+$I32),INDEX('[40]Bảng tra CĐ'!$E$5:$E$77,MATCH($AH32,'[40]Bảng tra CĐ'!$A$5:$A$77,0))="$L*3600",$L32*3600,INDEX('[40]Bảng tra CĐ'!$E$5:$E$77,MATCH($AH32,'[40]Bảng tra CĐ'!$A$5:$A$77,0))="$K*3600",$K32*3600),"")</f>
        <v>632.52</v>
      </c>
      <c r="AJ32" s="1062">
        <f>IF(IFERROR(VLOOKUP($AH32,'[40]Bảng tra CĐ'!$A$5:$C$77,3,0),"")="m3/h",1,_xlfn.IFS($G32&lt;18,1,$G32&lt;28,1.4,$G32&lt;40,1.6,$G32&lt;50,1.8,$G32&gt;=50,2))</f>
        <v>1.4</v>
      </c>
      <c r="AK32" s="1063">
        <f>IFERROR(IF(VLOOKUP($AH32,'[40]Bảng tra CĐ'!$A$5:$B$77,2,0)=0,"",VLOOKUP($AH32,'[40]Bảng tra CĐ'!$A$5:$B$77,2,0)),"")</f>
        <v>30</v>
      </c>
      <c r="AL32" s="1064">
        <f>IFERROR(IF($AI32="","",ROUNDUP(MAX($AI32*$AJ32/$AK32,1),0)),"")</f>
        <v>30</v>
      </c>
      <c r="AM32" s="1204" t="s">
        <v>1174</v>
      </c>
      <c r="AN32" s="1064">
        <f>IFERROR(_xlfn.IFS(INDEX('[40]Bảng tra CĐ'!$E$5:$E$77,MATCH($AM32,'[40]Bảng tra CĐ'!$A$5:$A$77,0))="$C",$C32,INDEX('[40]Bảng tra CĐ'!$E$5:$E$77,MATCH($AM32,'[40]Bảng tra CĐ'!$A$5:$A$77,0))="$C*$H",$C32*$H32,INDEX('[40]Bảng tra CĐ'!$E$5:$E$77,MATCH($AM32,'[40]Bảng tra CĐ'!$A$5:$A$77,0))="$C*$J",$C32*$J32,INDEX('[40]Bảng tra CĐ'!$E$5:$E$77,MATCH($AM32,'[40]Bảng tra CĐ'!$A$5:$A$77,0))="$C*2*($H+$I)",$C32*2*($H32+$I32),INDEX('[40]Bảng tra CĐ'!$E$5:$E$77,MATCH($AM32,'[40]Bảng tra CĐ'!$A$5:$A$77,0))="$L*3600",$L32*3600,INDEX('[40]Bảng tra CĐ'!$E$5:$E$77,MATCH($AM32,'[40]Bảng tra CĐ'!$A$5:$A$77,0))="$K*3600",$K32*3600),"")</f>
        <v>5.5439999999999996</v>
      </c>
      <c r="AO32" s="1062">
        <f>IF(IFERROR(VLOOKUP($AM32,'[40]Bảng tra CĐ'!$A$5:$C$77,3,0),"")="m3/h",1,_xlfn.IFS($G32&lt;18,1,$G32&lt;28,1.4,$G32&lt;40,1.6,$G32&lt;50,1.8,$G32&gt;=50,2))</f>
        <v>1</v>
      </c>
      <c r="AP32" s="1063">
        <f>IFERROR(IF(VLOOKUP($AM32,'[40]Bảng tra CĐ'!$A$5:$B$77,2,0)=0,"",VLOOKUP($AM32,'[40]Bảng tra CĐ'!$A$5:$B$77,2,0)),"")</f>
        <v>0.03</v>
      </c>
      <c r="AQ32" s="1064">
        <f>IFERROR(IF($AN32="","",ROUNDUP(MAX($AN32*$AO32/$AP32,1),0)),"")</f>
        <v>185</v>
      </c>
      <c r="AR32" s="1204" t="s">
        <v>1099</v>
      </c>
      <c r="AS32" s="1064">
        <f>IFERROR(_xlfn.IFS(INDEX('[40]Bảng tra CĐ'!$E$5:$E$77,MATCH($AR32,'[40]Bảng tra CĐ'!$A$5:$A$77,0))="$C",$C32,INDEX('[40]Bảng tra CĐ'!$E$5:$E$77,MATCH($AR32,'[40]Bảng tra CĐ'!$A$5:$A$77,0))="$C*$H",$C32*$H32,INDEX('[40]Bảng tra CĐ'!$E$5:$E$77,MATCH($AR32,'[40]Bảng tra CĐ'!$A$5:$A$77,0))="$C*$J",$C32*$J32,INDEX('[40]Bảng tra CĐ'!$E$5:$E$77,MATCH($AR32,'[40]Bảng tra CĐ'!$A$5:$A$77,0))="$C*2*($H+$I)",$C32*2*($H32+$I32),INDEX('[40]Bảng tra CĐ'!$E$5:$E$77,MATCH($AR32,'[40]Bảng tra CĐ'!$A$5:$A$77,0))="$L*3600",$L32*3600,INDEX('[40]Bảng tra CĐ'!$E$5:$E$77,MATCH($AR32,'[40]Bảng tra CĐ'!$A$5:$A$77,0))="$K*3600",$K32*3600),"")</f>
        <v>632.52</v>
      </c>
      <c r="AT32" s="1062">
        <f>IF(IFERROR(VLOOKUP($AR32,'[40]Bảng tra CĐ'!$A$5:$C$77,3,0),"")="m3/h",1,_xlfn.IFS($G32&lt;18,1,$G32&lt;28,1.4,$G32&lt;40,1.6,$G32&lt;50,1.8,$G32&gt;=50,2))</f>
        <v>1.4</v>
      </c>
      <c r="AU32" s="1063">
        <f>IFERROR(IF(VLOOKUP($AR32,'[40]Bảng tra CĐ'!$A$5:$B$77,2,0)=0,"",VLOOKUP($AR32,'[40]Bảng tra CĐ'!$A$5:$B$77,2,0)),"")</f>
        <v>30</v>
      </c>
      <c r="AV32" s="1064">
        <f>IFERROR(IF($AS32="","",ROUNDUP(MAX($AS32*$AT32/$AU32,1),0)),"")</f>
        <v>30</v>
      </c>
      <c r="AW32" s="1202" t="s">
        <v>1153</v>
      </c>
      <c r="AX32" s="1064">
        <f>IFERROR(_xlfn.IFS(INDEX('[40]Bảng tra CĐ'!$E$5:$E$77,MATCH($AW32,'[40]Bảng tra CĐ'!$A$5:$A$77,0))="$C",$C32,INDEX('[40]Bảng tra CĐ'!$E$5:$E$77,MATCH($AW32,'[40]Bảng tra CĐ'!$A$5:$A$77,0))="$C*$H",$C32*$H32,INDEX('[40]Bảng tra CĐ'!$E$5:$E$77,MATCH($AW32,'[40]Bảng tra CĐ'!$A$5:$A$77,0))="$C*$J",$C32*$J32,INDEX('[40]Bảng tra CĐ'!$E$5:$E$77,MATCH($AW32,'[40]Bảng tra CĐ'!$A$5:$A$77,0))="$C*2*($H+$I)",$C32*2*($H32+$I32),INDEX('[40]Bảng tra CĐ'!$E$5:$E$77,MATCH($AW32,'[40]Bảng tra CĐ'!$A$5:$A$77,0))="$L*3600",$L32*3600,INDEX('[40]Bảng tra CĐ'!$E$5:$E$77,MATCH($AW32,'[40]Bảng tra CĐ'!$A$5:$A$77,0))="$K*3600",$K32*3600),"")</f>
        <v>65</v>
      </c>
      <c r="AY32" s="1062">
        <f>IF(IFERROR(VLOOKUP($AW32,'[40]Bảng tra CĐ'!$A$5:$C$77,3,0),"")="m3/h",1,_xlfn.IFS($G32&lt;18,1,$G32&lt;28,1.4,$G32&lt;40,1.6,$G32&lt;50,1.8,$G32&gt;=50,2))</f>
        <v>1.4</v>
      </c>
      <c r="AZ32" s="1063">
        <f>IFERROR(IF(VLOOKUP($AW32,'[40]Bảng tra CĐ'!$A$5:$B$77,2,0)=0,"",VLOOKUP($AW32,'[40]Bảng tra CĐ'!$A$5:$B$77,2,0)),"")</f>
        <v>25.625</v>
      </c>
      <c r="BA32" s="1064">
        <f>IFERROR(IF($AX32="","",ROUNDUP(MAX($AX32*$AY32/$AZ32,1),0)),"")</f>
        <v>4</v>
      </c>
      <c r="BB32" s="1202" t="s">
        <v>1194</v>
      </c>
      <c r="BC32" s="1064">
        <f>IFERROR(_xlfn.IFS(INDEX('[40]Bảng tra CĐ'!$E$5:$E$77,MATCH($BB32,'[40]Bảng tra CĐ'!$A$5:$A$77,0))="$C",$C32,INDEX('[40]Bảng tra CĐ'!$E$5:$E$77,MATCH($BB32,'[40]Bảng tra CĐ'!$A$5:$A$77,0))="$C*$H",$C32*$H32,INDEX('[40]Bảng tra CĐ'!$E$5:$E$77,MATCH($BB32,'[40]Bảng tra CĐ'!$A$5:$A$77,0))="$C*$J",$C32*$J32,INDEX('[40]Bảng tra CĐ'!$E$5:$E$77,MATCH($BB32,'[40]Bảng tra CĐ'!$A$5:$A$77,0))="$C*2*($H+$I)",$C32*2*($H32+$I32),INDEX('[40]Bảng tra CĐ'!$E$5:$E$77,MATCH($BB32,'[40]Bảng tra CĐ'!$A$5:$A$77,0))="$L*3600",$L32*3600,INDEX('[40]Bảng tra CĐ'!$E$5:$E$77,MATCH($BB32,'[40]Bảng tra CĐ'!$A$5:$A$77,0))="$K*3600",$K32*3600),"")</f>
        <v>20</v>
      </c>
      <c r="BD32" s="1062">
        <f>IF(IFERROR(VLOOKUP($BB32,'[40]Bảng tra CĐ'!$A$5:$C$77,3,0),"")="m3/h",1,_xlfn.IFS($G32&lt;18,1,$G32&lt;28,1.4,$G32&lt;40,1.6,$G32&lt;50,1.8,$G32&gt;=50,2))</f>
        <v>1.4</v>
      </c>
      <c r="BE32" s="1063">
        <f>IFERROR(IF(VLOOKUP($BB32,'[40]Bảng tra CĐ'!$A$5:$B$77,2,0)=0,"",VLOOKUP($BB32,'[40]Bảng tra CĐ'!$A$5:$B$77,2,0)),"")</f>
        <v>5</v>
      </c>
      <c r="BF32" s="1064">
        <f>IFERROR(IF($BC32="","",ROUNDUP(MAX($BC32*$BD32/$BE32,1),0)),"")</f>
        <v>6</v>
      </c>
      <c r="BG32" s="1202" t="s">
        <v>1203</v>
      </c>
      <c r="BH32" s="1064" t="str">
        <f>IFERROR(_xlfn.IFS(INDEX('[40]Bảng tra CĐ'!$E$5:$E$77,MATCH($BG32,'[40]Bảng tra CĐ'!$A$5:$A$77,0))="$C",$C32,INDEX('[40]Bảng tra CĐ'!$E$5:$E$77,MATCH($BG32,'[40]Bảng tra CĐ'!$A$5:$A$77,0))="$C*$H",$C32*$H32,INDEX('[40]Bảng tra CĐ'!$E$5:$E$77,MATCH($BG32,'[40]Bảng tra CĐ'!$A$5:$A$77,0))="$C*$J",$C32*$J32,INDEX('[40]Bảng tra CĐ'!$E$5:$E$77,MATCH($BG32,'[40]Bảng tra CĐ'!$A$5:$A$77,0))="$C*2*($H+$I)",$C32*2*($H32+$I32),INDEX('[40]Bảng tra CĐ'!$E$5:$E$77,MATCH($BG32,'[40]Bảng tra CĐ'!$A$5:$A$77,0))="$L*3600",$L32*3600,INDEX('[40]Bảng tra CĐ'!$E$5:$E$77,MATCH($BG32,'[40]Bảng tra CĐ'!$A$5:$A$77,0))="$K*3600",$K32*3600),"")</f>
        <v/>
      </c>
      <c r="BI32" s="1062">
        <f>IF(IFERROR(VLOOKUP($BG32,'[40]Bảng tra CĐ'!$A$5:$C$77,3,0),"")="m3/h",1,_xlfn.IFS($G32&lt;18,1,$G32&lt;28,1.4,$G32&lt;40,1.6,$G32&lt;50,1.8,$G32&gt;=50,2))</f>
        <v>1.4</v>
      </c>
      <c r="BJ32" s="1063">
        <f>IFERROR(IF(VLOOKUP($BG32,'[40]Bảng tra CĐ'!$A$5:$B$77,2,0)=0,"",VLOOKUP($BG32,'[40]Bảng tra CĐ'!$A$5:$B$77,2,0)),"")</f>
        <v>0.3</v>
      </c>
      <c r="BK32" s="1064" t="str">
        <f>IFERROR(IF($BH32="","",ROUNDUP(MAX($BH32*$BI32/$BJ32,1),0)),"")</f>
        <v/>
      </c>
      <c r="BL32" s="1202" t="s">
        <v>1204</v>
      </c>
      <c r="BM32" s="1064" t="str">
        <f>IFERROR(_xlfn.IFS(INDEX('[40]Bảng tra CĐ'!$E$5:$E$77,MATCH($BL32,'[40]Bảng tra CĐ'!$A$5:$A$77,0))="$C",$C32,INDEX('[40]Bảng tra CĐ'!$E$5:$E$77,MATCH($BL32,'[40]Bảng tra CĐ'!$A$5:$A$77,0))="$C*$H",$C32*$H32,INDEX('[40]Bảng tra CĐ'!$E$5:$E$77,MATCH($BL32,'[40]Bảng tra CĐ'!$A$5:$A$77,0))="$C*$J",$C32*$J32,INDEX('[40]Bảng tra CĐ'!$E$5:$E$77,MATCH($BL32,'[40]Bảng tra CĐ'!$A$5:$A$77,0))="$C*2*($H+$I)",$C32*2*($H32+$I32),INDEX('[40]Bảng tra CĐ'!$E$5:$E$77,MATCH($BL32,'[40]Bảng tra CĐ'!$A$5:$A$77,0))="$L*3600",$L32*3600,INDEX('[40]Bảng tra CĐ'!$E$5:$E$77,MATCH($BL32,'[40]Bảng tra CĐ'!$A$5:$A$77,0))="$K*3600",$K32*3600),"")</f>
        <v/>
      </c>
      <c r="BN32" s="1062">
        <f>IF(IFERROR(VLOOKUP($BL32,'[40]Bảng tra CĐ'!$A$5:$C$77,3,0),"")="m3/h",1,_xlfn.IFS($G32&lt;18,1,$G32&lt;28,1.4,$G32&lt;40,1.6,$G32&lt;50,1.8,$G32&gt;=50,2))</f>
        <v>1.4</v>
      </c>
      <c r="BO32" s="1063">
        <f>IFERROR(IF(VLOOKUP($BL32,'[40]Bảng tra CĐ'!$A$5:$B$77,2,0)=0,"",VLOOKUP($BL32,'[40]Bảng tra CĐ'!$A$5:$B$77,2,0)),"")</f>
        <v>0.3</v>
      </c>
      <c r="BP32" s="1064" t="str">
        <f>IFERROR(IF($BM32="","",ROUNDUP(MAX($BM32*$BN32/$BO32,1),0)),"")</f>
        <v/>
      </c>
      <c r="BQ32" s="1202"/>
      <c r="BR32" s="1199"/>
      <c r="BS32" s="1199"/>
      <c r="BT32" s="1199"/>
      <c r="BU32" s="1199"/>
      <c r="BV32" s="1204" t="s">
        <v>1139</v>
      </c>
      <c r="BW32" s="1064">
        <f>IFERROR(_xlfn.IFS(INDEX('[40]Bảng tra CĐ'!$E$5:$E$77,MATCH($BV32,'[40]Bảng tra CĐ'!$A$5:$A$77,0))="$C",$C32,INDEX('[40]Bảng tra CĐ'!$E$5:$E$77,MATCH($BV32,'[40]Bảng tra CĐ'!$A$5:$A$77,0))="$C*$H",$C32*$H32,INDEX('[40]Bảng tra CĐ'!$E$5:$E$77,MATCH($BV32,'[40]Bảng tra CĐ'!$A$5:$A$77,0))="$C*$J",$C32*$J32,INDEX('[40]Bảng tra CĐ'!$E$5:$E$77,MATCH($BV32,'[40]Bảng tra CĐ'!$A$5:$A$77,0))="$C*2*($H+$I)",$C32*2*($H32+$I32),INDEX('[40]Bảng tra CĐ'!$E$5:$E$77,MATCH($BV32,'[40]Bảng tra CĐ'!$A$5:$A$77,0))="$L*3600",$L32*3600,INDEX('[40]Bảng tra CĐ'!$E$5:$E$77,MATCH($BV32,'[40]Bảng tra CĐ'!$A$5:$A$77,0))="$K*3600",$K32*3600),"")</f>
        <v>632.52</v>
      </c>
      <c r="BX32" s="1062">
        <f>IF(IFERROR(VLOOKUP($BV32,'[40]Bảng tra CĐ'!$A$5:$C$77,3,0),"")="m3/h",1,_xlfn.IFS($G32&lt;18,1,$G32&lt;28,1.4,$G32&lt;40,1.6,$G32&lt;50,1.8,$G32&gt;=50,2))</f>
        <v>1.4</v>
      </c>
      <c r="BY32" s="1063">
        <f>IFERROR(IF(VLOOKUP($BV32,'[40]Bảng tra CĐ'!$A$5:$B$77,2,0)=0,"",VLOOKUP($BV32,'[40]Bảng tra CĐ'!$A$5:$B$77,2,0)),"")</f>
        <v>23</v>
      </c>
      <c r="BZ32" s="1064">
        <f>IFERROR(IF($BW32="","",ROUNDUP(MAX($BW32*$BX32/$BY32,1),0)),"")</f>
        <v>39</v>
      </c>
      <c r="CA32" s="1202" t="s">
        <v>1179</v>
      </c>
      <c r="CB32" s="1064">
        <f>IFERROR(_xlfn.IFS(INDEX('[40]Bảng tra CĐ'!$E$5:$E$77,MATCH($CA32,'[40]Bảng tra CĐ'!$A$5:$A$77,0))="$C",$C32,INDEX('[40]Bảng tra CĐ'!$E$5:$E$77,MATCH($CA32,'[40]Bảng tra CĐ'!$A$5:$A$77,0))="$C*$H",$C32*$H32,INDEX('[40]Bảng tra CĐ'!$E$5:$E$77,MATCH($CA32,'[40]Bảng tra CĐ'!$A$5:$A$77,0))="$C*$J",$C32*$J32,INDEX('[40]Bảng tra CĐ'!$E$5:$E$77,MATCH($CA32,'[40]Bảng tra CĐ'!$A$5:$A$77,0))="$C*2*($H+$I)",$C32*2*($H32+$I32),INDEX('[40]Bảng tra CĐ'!$E$5:$E$77,MATCH($CA32,'[40]Bảng tra CĐ'!$A$5:$A$77,0))="$L*3600",$L32*3600,INDEX('[40]Bảng tra CĐ'!$E$5:$E$77,MATCH($CA32,'[40]Bảng tra CĐ'!$A$5:$A$77,0))="$K*3600",$K32*3600),"")</f>
        <v>632.52</v>
      </c>
      <c r="CC32" s="1062">
        <f>IF(IFERROR(VLOOKUP($CA32,'[40]Bảng tra CĐ'!$A$5:$C$77,3,0),"")="m3/h",1,_xlfn.IFS($G32&lt;18,1,$G32&lt;28,1.4,$G32&lt;40,1.6,$G32&lt;50,1.8,$G32&gt;=50,2))</f>
        <v>1.4</v>
      </c>
      <c r="CD32" s="1063">
        <f>IFERROR(IF(VLOOKUP($CA32,'[40]Bảng tra CĐ'!$A$5:$B$77,2,0)=0,"",VLOOKUP($CA32,'[40]Bảng tra CĐ'!$A$5:$B$77,2,0)),"")</f>
        <v>10</v>
      </c>
      <c r="CE32" s="1064">
        <f>IFERROR(IF($CB32="","",ROUNDUP(MAX($CB32*$CC32/$CD32,1),0)),"")</f>
        <v>89</v>
      </c>
      <c r="CF32" s="1202" t="s">
        <v>1128</v>
      </c>
      <c r="CG32" s="1203" t="str">
        <f>IFERROR(_xlfn.IFS(INDEX('[40]Bảng tra CĐ'!$E$5:$E$77,MATCH($CF32,'[40]Bảng tra CĐ'!$A$5:$A$77,0))="$C",$C32,INDEX('[40]Bảng tra CĐ'!$E$5:$E$77,MATCH($CF32,'[40]Bảng tra CĐ'!$A$5:$A$77,0))="$C*$H",$C32*$H32,INDEX('[40]Bảng tra CĐ'!$E$5:$E$77,MATCH($CF32,'[40]Bảng tra CĐ'!$A$5:$A$77,0))="$C*$J",$C32*$J32,INDEX('[40]Bảng tra CĐ'!$E$5:$E$77,MATCH($CF32,'[40]Bảng tra CĐ'!$A$5:$A$77,0))="$C*2*($H+$I)",$C32*2*($H32+$I32),INDEX('[40]Bảng tra CĐ'!$E$5:$E$77,MATCH($CF32,'[40]Bảng tra CĐ'!$A$5:$A$77,0))="$L*3600",$L32*3600,INDEX('[40]Bảng tra CĐ'!$E$5:$E$77,MATCH($CF32,'[40]Bảng tra CĐ'!$A$5:$A$77,0))="$K*3600",$K32*3600),"")</f>
        <v/>
      </c>
      <c r="CH32" s="1062">
        <f>IF(IFERROR(VLOOKUP($CF32,'[40]Bảng tra CĐ'!$A$5:$C$77,3,0),"")="m3/h",1,_xlfn.IFS($G32&lt;18,1,$G32&lt;28,1.4,$G32&lt;40,1.6,$G32&lt;50,1.8,$G32&gt;=50,2))</f>
        <v>1.4</v>
      </c>
      <c r="CI32" s="1063">
        <f>IFERROR(IF(VLOOKUP($CF32,'[40]Bảng tra CĐ'!$A$5:$B$77,2,0)=0,"",VLOOKUP($CF32,'[40]Bảng tra CĐ'!$A$5:$B$77,2,0)),"")</f>
        <v>1000</v>
      </c>
      <c r="CJ32" s="1064" t="str">
        <f>IFERROR(IF($CG32="","",ROUNDUP(MAX($CG32*$CH32/$CI32,1),0)),"")</f>
        <v/>
      </c>
      <c r="CK32" s="1202" t="s">
        <v>1144</v>
      </c>
      <c r="CL32" s="1199" t="str">
        <f>IFERROR(_xlfn.IFS(INDEX('[40]Bảng tra CĐ'!$E$5:$E$77,MATCH($CK32,'[40]Bảng tra CĐ'!$A$5:$A$77,0))="$C",$C32,INDEX('[40]Bảng tra CĐ'!$E$5:$E$77,MATCH($CK32,'[40]Bảng tra CĐ'!$A$5:$A$77,0))="$C*$H",$C32*$H32,INDEX('[40]Bảng tra CĐ'!$E$5:$E$77,MATCH($CK32,'[40]Bảng tra CĐ'!$A$5:$A$77,0))="$C*$J",$C32*$J32,INDEX('[40]Bảng tra CĐ'!$E$5:$E$77,MATCH($CK32,'[40]Bảng tra CĐ'!$A$5:$A$77,0))="$C*2*($H+$I)",$C32*2*($H32+$I32),INDEX('[40]Bảng tra CĐ'!$E$5:$E$77,MATCH($CK32,'[40]Bảng tra CĐ'!$A$5:$A$77,0))="$L*3600",$L32*3600,INDEX('[40]Bảng tra CĐ'!$E$5:$E$77,MATCH($CK32,'[40]Bảng tra CĐ'!$A$5:$A$77,0))="$K*3600",$K32*3600),"")</f>
        <v/>
      </c>
      <c r="CM32" s="1062">
        <f>IF(IFERROR(VLOOKUP($CK32,'[40]Bảng tra CĐ'!$A$5:$C$77,3,0),"")="m3/h",1,_xlfn.IFS($G32&lt;18,1,$G32&lt;28,1.4,$G32&lt;40,1.6,$G32&lt;50,1.8,$G32&gt;=50,2))</f>
        <v>1.4</v>
      </c>
      <c r="CN32" s="1063">
        <f>IFERROR(IF(VLOOKUP($CK32,'[40]Bảng tra CĐ'!$A$5:$B$77,2,0)=0,"",VLOOKUP($CK32,'[40]Bảng tra CĐ'!$A$5:$B$77,2,0)),"")</f>
        <v>1000</v>
      </c>
      <c r="CO32" s="1064" t="str">
        <f>IFERROR(IF($CL32="","",ROUNDUP(MAX($CL32*$CM32/$CN32,1),0)),"")</f>
        <v/>
      </c>
      <c r="CP32" s="1202" t="s">
        <v>1189</v>
      </c>
      <c r="CQ32" s="1199" t="str">
        <f>IFERROR(_xlfn.IFS(INDEX('[40]Bảng tra CĐ'!$E$5:$E$77,MATCH($CP32,'[40]Bảng tra CĐ'!$A$5:$A$77,0))="$C",$C32,INDEX('[40]Bảng tra CĐ'!$E$5:$E$77,MATCH($CP32,'[40]Bảng tra CĐ'!$A$5:$A$77,0))="$C*$H",$C32*$H32,INDEX('[40]Bảng tra CĐ'!$E$5:$E$77,MATCH($CP32,'[40]Bảng tra CĐ'!$A$5:$A$77,0))="$C*$J",$C32*$J32,INDEX('[40]Bảng tra CĐ'!$E$5:$E$77,MATCH($CP32,'[40]Bảng tra CĐ'!$A$5:$A$77,0))="$C*2*($H+$I)",$C32*2*($H32+$I32),INDEX('[40]Bảng tra CĐ'!$E$5:$E$77,MATCH($CP32,'[40]Bảng tra CĐ'!$A$5:$A$77,0))="$L*3600",$L32*3600,INDEX('[40]Bảng tra CĐ'!$E$5:$E$77,MATCH($CP32,'[40]Bảng tra CĐ'!$A$5:$A$77,0))="$K*3600",$K32*3600),"")</f>
        <v/>
      </c>
      <c r="CR32" s="1062">
        <f>IF(IFERROR(VLOOKUP($CP32,'[40]Bảng tra CĐ'!$A$5:$C$77,3,0),"")="m3/h",1,_xlfn.IFS($G32&lt;18,1,$G32&lt;28,1.4,$G32&lt;40,1.6,$G32&lt;50,1.8,$G32&gt;=50,2))</f>
        <v>1.4</v>
      </c>
      <c r="CS32" s="1063">
        <f>IFERROR(IF(VLOOKUP($CP32,'[40]Bảng tra CĐ'!$A$5:$B$77,2,0)=0,"",VLOOKUP($CP32,'[40]Bảng tra CĐ'!$A$5:$B$77,2,0)),"")</f>
        <v>1000</v>
      </c>
      <c r="CT32" s="1064" t="str">
        <f>IFERROR(IF($CQ32="","",ROUNDUP(MAX($CQ32*$CR32/$CS32,1),0)),"")</f>
        <v/>
      </c>
      <c r="CU32" s="1202" t="s">
        <v>1200</v>
      </c>
      <c r="CV32" s="1199" t="str">
        <f>IFERROR(_xlfn.IFS(INDEX('[40]Bảng tra CĐ'!$E$5:$E$77,MATCH($CU32,'[40]Bảng tra CĐ'!$A$5:$A$77,0))="$C",$C32,INDEX('[40]Bảng tra CĐ'!$E$5:$E$77,MATCH($CU32,'[40]Bảng tra CĐ'!$A$5:$A$77,0))="$C*$H",$C32*$H32,INDEX('[40]Bảng tra CĐ'!$E$5:$E$77,MATCH($CU32,'[40]Bảng tra CĐ'!$A$5:$A$77,0))="$C*$J",$C32*$J32,INDEX('[40]Bảng tra CĐ'!$E$5:$E$77,MATCH($CU32,'[40]Bảng tra CĐ'!$A$5:$A$77,0))="$C*2*($H+$I)",$C32*2*($H32+$I32),INDEX('[40]Bảng tra CĐ'!$E$5:$E$77,MATCH($CU32,'[40]Bảng tra CĐ'!$A$5:$A$77,0))="$L*3600",$L32*3600,INDEX('[40]Bảng tra CĐ'!$E$5:$E$77,MATCH($CU32,'[40]Bảng tra CĐ'!$A$5:$A$77,0))="$K*3600",$K32*3600),"")</f>
        <v/>
      </c>
      <c r="CW32" s="1062">
        <f>IF(IFERROR(VLOOKUP($CU32,'[40]Bảng tra CĐ'!$A$5:$C$77,3,0),"")="m3/h",1,_xlfn.IFS($G32&lt;18,1,$G32&lt;28,1.4,$G32&lt;40,1.6,$G32&lt;50,1.8,$G32&gt;=50,2))</f>
        <v>1.4</v>
      </c>
      <c r="CX32" s="1063">
        <f>IFERROR(IF(VLOOKUP($CU32,'[40]Bảng tra CĐ'!$A$5:$B$77,2,0)=0,"",VLOOKUP($CU32,'[40]Bảng tra CĐ'!$A$5:$B$77,2,0)),"")</f>
        <v>1000</v>
      </c>
      <c r="CY32" s="1064" t="str">
        <f>IFERROR(IF($CV32="","",ROUNDUP(MAX($CV32*$CW32/$CX32,1),0)),"")</f>
        <v/>
      </c>
      <c r="CZ32" s="1202"/>
      <c r="DA32" s="1199"/>
      <c r="DB32" s="1199"/>
      <c r="DC32" s="1199"/>
      <c r="DD32" s="1199"/>
      <c r="DE32" s="1202"/>
      <c r="DF32" s="1199"/>
      <c r="DG32" s="1199"/>
      <c r="DH32" s="1199"/>
      <c r="DI32" s="1199"/>
      <c r="DJ32" s="1202"/>
      <c r="DK32" s="1199"/>
      <c r="DL32" s="1199"/>
      <c r="DM32" s="1199"/>
      <c r="DN32" s="1199"/>
      <c r="DO32" s="1202"/>
      <c r="DP32" s="1199"/>
      <c r="DQ32" s="1199"/>
      <c r="DR32" s="1199"/>
      <c r="DS32" s="1199"/>
      <c r="DT32" s="1201"/>
      <c r="DU32" s="1199"/>
      <c r="DV32" s="1199"/>
      <c r="DW32" s="1199"/>
      <c r="DX32" s="1199"/>
      <c r="DY32" s="1201"/>
      <c r="DZ32" s="1199"/>
      <c r="EA32" s="1199"/>
      <c r="EB32" s="1199"/>
      <c r="EC32" s="1199"/>
      <c r="ED32" s="1201"/>
      <c r="EE32" s="1199"/>
      <c r="EF32" s="1199"/>
      <c r="EG32" s="1199"/>
      <c r="EH32" s="1199"/>
      <c r="EI32" s="1201"/>
      <c r="EJ32" s="1199"/>
      <c r="EK32" s="1199"/>
      <c r="EL32" s="1199"/>
      <c r="EM32" s="1199"/>
      <c r="EN32" s="1200" t="s">
        <v>1106</v>
      </c>
      <c r="EO32" s="1064">
        <f>IFERROR(_xlfn.IFS(INDEX('[40]Bảng tra CĐ'!$E$5:$E$77,MATCH($EN32,'[40]Bảng tra CĐ'!$A$5:$A$77,0))="$C",$C32,INDEX('[40]Bảng tra CĐ'!$E$5:$E$77,MATCH($EN32,'[40]Bảng tra CĐ'!$A$5:$A$77,0))="$C*$H",$C32*$H32,INDEX('[40]Bảng tra CĐ'!$E$5:$E$77,MATCH($EN32,'[40]Bảng tra CĐ'!$A$5:$A$77,0))="$C*$J",$C32*$J32,INDEX('[40]Bảng tra CĐ'!$E$5:$E$77,MATCH($EN32,'[40]Bảng tra CĐ'!$A$5:$A$77,0))="$C*2*($H+$I)",$C32*2*($H32+$I32),INDEX('[40]Bảng tra CĐ'!$E$5:$E$77,MATCH($EN32,'[40]Bảng tra CĐ'!$A$5:$A$77,0))="$L*3600",$L32*3600,INDEX('[40]Bảng tra CĐ'!$E$5:$E$77,MATCH($EN32,'[40]Bảng tra CĐ'!$A$5:$A$77,0))="$K*3600",$K32*3600),"")</f>
        <v>632.52</v>
      </c>
      <c r="EP32" s="1062">
        <f>IF(IFERROR(VLOOKUP($EN32,'[40]Bảng tra CĐ'!$A$5:$C$77,3,0),"")="m3/h",1,_xlfn.IFS($G32&lt;18,1,$G32&lt;28,1.4,$G32&lt;40,1.6,$G32&lt;50,1.8,$G32&gt;=50,2))</f>
        <v>1.4</v>
      </c>
      <c r="EQ32" s="1063">
        <f>IFERROR(IF(VLOOKUP($EN32,'[40]Bảng tra CĐ'!$A$5:$B$77,2,0)=0,"",VLOOKUP($EN32,'[40]Bảng tra CĐ'!$A$5:$B$77,2,0)),"")</f>
        <v>4</v>
      </c>
      <c r="ER32" s="1064">
        <f>IFERROR(IF($EO32="","",ROUNDUP(MAX($EO32*$EP32/$EQ32,1),0)),"")</f>
        <v>222</v>
      </c>
    </row>
    <row r="33" spans="1:153" s="5" customFormat="1" ht="24" hidden="1" customHeight="1" outlineLevel="1" thickBot="1">
      <c r="A33" s="17">
        <v>14</v>
      </c>
      <c r="B33" s="354"/>
      <c r="C33" s="355"/>
      <c r="D33" s="43">
        <f t="shared" si="5"/>
        <v>4</v>
      </c>
      <c r="E33" s="43">
        <f t="shared" si="6"/>
        <v>4</v>
      </c>
      <c r="F33" s="65">
        <f t="shared" si="7"/>
        <v>20</v>
      </c>
      <c r="G33" s="359"/>
      <c r="H33" s="802"/>
      <c r="I33" s="802"/>
      <c r="J33" s="801"/>
      <c r="K33" s="100">
        <f t="shared" si="10"/>
        <v>0</v>
      </c>
      <c r="L33" s="92">
        <f t="shared" si="11"/>
        <v>0</v>
      </c>
      <c r="M33" s="127"/>
      <c r="N33" s="743"/>
      <c r="O33" s="579"/>
      <c r="P33" s="245"/>
      <c r="Q33" s="257"/>
      <c r="R33" s="257"/>
      <c r="S33" s="257"/>
      <c r="T33" s="129">
        <f t="shared" si="2"/>
        <v>0</v>
      </c>
      <c r="U33" s="128">
        <f t="shared" si="8"/>
        <v>0</v>
      </c>
      <c r="V33" s="96">
        <v>3.5</v>
      </c>
      <c r="W33" s="97">
        <f t="shared" si="9"/>
        <v>0</v>
      </c>
      <c r="X33" s="1126"/>
      <c r="Y33" s="1126"/>
      <c r="Z33" s="1126"/>
      <c r="AA33" s="1126"/>
      <c r="AB33" s="1136"/>
      <c r="AC33" s="1199"/>
      <c r="AD33" s="1199"/>
      <c r="AE33" s="1199"/>
      <c r="AF33" s="1199"/>
      <c r="AG33" s="1199"/>
      <c r="AH33" s="1199" t="s">
        <v>1251</v>
      </c>
      <c r="AI33" s="1199">
        <f>IFERROR(_xlfn.IFS(INDEX('[40]Bảng tra CĐ'!$E$5:$E$77,MATCH($AH33,'[40]Bảng tra CĐ'!$A$5:$A$77,0))="$C",$C33,INDEX('[40]Bảng tra CĐ'!$E$5:$E$77,MATCH($AH33,'[40]Bảng tra CĐ'!$A$5:$A$77,0))="$C*$H",$C33*$H33,INDEX('[40]Bảng tra CĐ'!$E$5:$E$77,MATCH($AH33,'[40]Bảng tra CĐ'!$A$5:$A$77,0))="$C*$J",$C33*$J33,INDEX('[40]Bảng tra CĐ'!$E$5:$E$77,MATCH($AH33,'[40]Bảng tra CĐ'!$A$5:$A$77,0))="$C*2*($H+$I)",$C33*2*($H33+$I33),INDEX('[40]Bảng tra CĐ'!$E$5:$E$77,MATCH($AH33,'[40]Bảng tra CĐ'!$A$5:$A$77,0))="$L*3600",$L33*3600,INDEX('[40]Bảng tra CĐ'!$E$5:$E$77,MATCH($AH33,'[40]Bảng tra CĐ'!$A$5:$A$77,0))="$K*3600",$K33*3600),"")</f>
        <v>0</v>
      </c>
      <c r="AJ33" s="1199">
        <f>IF(IFERROR(VLOOKUP($AH33,'[40]Bảng tra CĐ'!$A$5:$C$77,3,0),"")="m3/h",1,_xlfn.IFS($G33&lt;18,1,$G33&lt;28,1.4,$G33&lt;40,1.6,$G33&lt;50,1.8,$G33&gt;=50,2))</f>
        <v>1</v>
      </c>
      <c r="AK33" s="1199">
        <f>IFERROR(IF(VLOOKUP($AH33,'[40]Bảng tra CĐ'!$A$5:$B$77,2,0)=0,"",VLOOKUP($AH33,'[40]Bảng tra CĐ'!$A$5:$B$77,2,0)),"")</f>
        <v>100</v>
      </c>
      <c r="AL33" s="1199">
        <f>IFERROR(IF($AI33="","",ROUNDUP(MAX($AI33*$AJ33/$AK33,1),0)),"")</f>
        <v>1</v>
      </c>
      <c r="AM33" s="1199" t="s">
        <v>1259</v>
      </c>
      <c r="AN33" s="1199">
        <f>IFERROR(_xlfn.IFS(INDEX('[40]Bảng tra CĐ'!$E$5:$E$77,MATCH($AM33,'[40]Bảng tra CĐ'!$A$5:$A$77,0))="$C",$C33,INDEX('[40]Bảng tra CĐ'!$E$5:$E$77,MATCH($AM33,'[40]Bảng tra CĐ'!$A$5:$A$77,0))="$C*$H",$C33*$H33,INDEX('[40]Bảng tra CĐ'!$E$5:$E$77,MATCH($AM33,'[40]Bảng tra CĐ'!$A$5:$A$77,0))="$C*$J",$C33*$J33,INDEX('[40]Bảng tra CĐ'!$E$5:$E$77,MATCH($AM33,'[40]Bảng tra CĐ'!$A$5:$A$77,0))="$C*2*($H+$I)",$C33*2*($H33+$I33),INDEX('[40]Bảng tra CĐ'!$E$5:$E$77,MATCH($AM33,'[40]Bảng tra CĐ'!$A$5:$A$77,0))="$L*3600",$L33*3600,INDEX('[40]Bảng tra CĐ'!$E$5:$E$77,MATCH($AM33,'[40]Bảng tra CĐ'!$A$5:$A$77,0))="$K*3600",$K33*3600),"")</f>
        <v>0</v>
      </c>
      <c r="AO33" s="1199">
        <f>IF(IFERROR(VLOOKUP($AM33,'[40]Bảng tra CĐ'!$A$5:$C$77,3,0),"")="m3/h",1,_xlfn.IFS($G33&lt;18,1,$G33&lt;28,1.4,$G33&lt;40,1.6,$G33&lt;50,1.8,$G33&gt;=50,2))</f>
        <v>1</v>
      </c>
      <c r="AP33" s="1199">
        <f>IFERROR(IF(VLOOKUP($AM33,'[40]Bảng tra CĐ'!$A$5:$B$77,2,0)=0,"",VLOOKUP($AM33,'[40]Bảng tra CĐ'!$A$5:$B$77,2,0)),"")</f>
        <v>30</v>
      </c>
      <c r="AQ33" s="1199">
        <f>IFERROR(IF($AN33="","",ROUNDUP(MAX($AN33*$AO33/$AP33,1),0)),"")</f>
        <v>1</v>
      </c>
      <c r="AR33" s="1199" t="s">
        <v>1174</v>
      </c>
      <c r="AS33" s="1199">
        <f>IFERROR(_xlfn.IFS(INDEX('[40]Bảng tra CĐ'!$E$5:$E$77,MATCH($AR33,'[40]Bảng tra CĐ'!$A$5:$A$77,0))="$C",$C33,INDEX('[40]Bảng tra CĐ'!$E$5:$E$77,MATCH($AR33,'[40]Bảng tra CĐ'!$A$5:$A$77,0))="$C*$H",$C33*$H33,INDEX('[40]Bảng tra CĐ'!$E$5:$E$77,MATCH($AR33,'[40]Bảng tra CĐ'!$A$5:$A$77,0))="$C*$J",$C33*$J33,INDEX('[40]Bảng tra CĐ'!$E$5:$E$77,MATCH($AR33,'[40]Bảng tra CĐ'!$A$5:$A$77,0))="$C*2*($H+$I)",$C33*2*($H33+$I33),INDEX('[40]Bảng tra CĐ'!$E$5:$E$77,MATCH($AR33,'[40]Bảng tra CĐ'!$A$5:$A$77,0))="$L*3600",$L33*3600,INDEX('[40]Bảng tra CĐ'!$E$5:$E$77,MATCH($AR33,'[40]Bảng tra CĐ'!$A$5:$A$77,0))="$K*3600",$K33*3600),"")</f>
        <v>0</v>
      </c>
      <c r="AT33" s="1199">
        <f>IF(IFERROR(VLOOKUP($AR33,'[40]Bảng tra CĐ'!$A$5:$C$77,3,0),"")="m3/h",1,_xlfn.IFS($G33&lt;18,1,$G33&lt;28,1.4,$G33&lt;40,1.6,$G33&lt;50,1.8,$G33&gt;=50,2))</f>
        <v>1</v>
      </c>
      <c r="AU33" s="1199">
        <f>IFERROR(IF(VLOOKUP($AR33,'[40]Bảng tra CĐ'!$A$5:$B$77,2,0)=0,"",VLOOKUP($AR33,'[40]Bảng tra CĐ'!$A$5:$B$77,2,0)),"")</f>
        <v>0.03</v>
      </c>
      <c r="AV33" s="1199">
        <f>IFERROR(IF($AS33="","",ROUNDUP(MAX($AS33*$AT33/$AU33,1),0)),"")</f>
        <v>1</v>
      </c>
      <c r="AW33" s="1199" t="s">
        <v>1099</v>
      </c>
      <c r="AX33" s="1199">
        <f>IFERROR(_xlfn.IFS(INDEX('[40]Bảng tra CĐ'!$E$5:$E$77,MATCH($AW33,'[40]Bảng tra CĐ'!$A$5:$A$77,0))="$C",$C33,INDEX('[40]Bảng tra CĐ'!$E$5:$E$77,MATCH($AW33,'[40]Bảng tra CĐ'!$A$5:$A$77,0))="$C*$H",$C33*$H33,INDEX('[40]Bảng tra CĐ'!$E$5:$E$77,MATCH($AW33,'[40]Bảng tra CĐ'!$A$5:$A$77,0))="$C*$J",$C33*$J33,INDEX('[40]Bảng tra CĐ'!$E$5:$E$77,MATCH($AW33,'[40]Bảng tra CĐ'!$A$5:$A$77,0))="$C*2*($H+$I)",$C33*2*($H33+$I33),INDEX('[40]Bảng tra CĐ'!$E$5:$E$77,MATCH($AW33,'[40]Bảng tra CĐ'!$A$5:$A$77,0))="$L*3600",$L33*3600,INDEX('[40]Bảng tra CĐ'!$E$5:$E$77,MATCH($AW33,'[40]Bảng tra CĐ'!$A$5:$A$77,0))="$K*3600",$K33*3600),"")</f>
        <v>0</v>
      </c>
      <c r="AY33" s="1199">
        <f>IF(IFERROR(VLOOKUP($AW33,'[40]Bảng tra CĐ'!$A$5:$C$77,3,0),"")="m3/h",1,_xlfn.IFS($G33&lt;18,1,$G33&lt;28,1.4,$G33&lt;40,1.6,$G33&lt;50,1.8,$G33&gt;=50,2))</f>
        <v>1</v>
      </c>
      <c r="AZ33" s="1199">
        <f>IFERROR(IF(VLOOKUP($AW33,'[40]Bảng tra CĐ'!$A$5:$B$77,2,0)=0,"",VLOOKUP($AW33,'[40]Bảng tra CĐ'!$A$5:$B$77,2,0)),"")</f>
        <v>30</v>
      </c>
      <c r="BA33" s="1199">
        <f>IFERROR(IF($AX33="","",ROUNDUP(MAX($AX33*$AY33/$AZ33,1),0)),"")</f>
        <v>1</v>
      </c>
      <c r="BB33" s="1199" t="s">
        <v>1153</v>
      </c>
      <c r="BC33" s="1199">
        <f>IFERROR(_xlfn.IFS(INDEX('[40]Bảng tra CĐ'!$E$5:$E$77,MATCH($BB33,'[40]Bảng tra CĐ'!$A$5:$A$77,0))="$C",$C33,INDEX('[40]Bảng tra CĐ'!$E$5:$E$77,MATCH($BB33,'[40]Bảng tra CĐ'!$A$5:$A$77,0))="$C*$H",$C33*$H33,INDEX('[40]Bảng tra CĐ'!$E$5:$E$77,MATCH($BB33,'[40]Bảng tra CĐ'!$A$5:$A$77,0))="$C*$J",$C33*$J33,INDEX('[40]Bảng tra CĐ'!$E$5:$E$77,MATCH($BB33,'[40]Bảng tra CĐ'!$A$5:$A$77,0))="$C*2*($H+$I)",$C33*2*($H33+$I33),INDEX('[40]Bảng tra CĐ'!$E$5:$E$77,MATCH($BB33,'[40]Bảng tra CĐ'!$A$5:$A$77,0))="$L*3600",$L33*3600,INDEX('[40]Bảng tra CĐ'!$E$5:$E$77,MATCH($BB33,'[40]Bảng tra CĐ'!$A$5:$A$77,0))="$K*3600",$K33*3600),"")</f>
        <v>0</v>
      </c>
      <c r="BD33" s="1199">
        <f>IF(IFERROR(VLOOKUP($BB33,'[40]Bảng tra CĐ'!$A$5:$C$77,3,0),"")="m3/h",1,_xlfn.IFS($G33&lt;18,1,$G33&lt;28,1.4,$G33&lt;40,1.6,$G33&lt;50,1.8,$G33&gt;=50,2))</f>
        <v>1</v>
      </c>
      <c r="BE33" s="1199">
        <f>IFERROR(IF(VLOOKUP($BB33,'[40]Bảng tra CĐ'!$A$5:$B$77,2,0)=0,"",VLOOKUP($BB33,'[40]Bảng tra CĐ'!$A$5:$B$77,2,0)),"")</f>
        <v>25.625</v>
      </c>
      <c r="BF33" s="1199">
        <f>IFERROR(IF($BC33="","",ROUNDUP(MAX($BC33*$BD33/$BE33,1),0)),"")</f>
        <v>1</v>
      </c>
      <c r="BG33" s="1199" t="s">
        <v>1194</v>
      </c>
      <c r="BH33" s="1199">
        <f>IFERROR(_xlfn.IFS(INDEX('[40]Bảng tra CĐ'!$E$5:$E$77,MATCH($BG33,'[40]Bảng tra CĐ'!$A$5:$A$77,0))="$C",$C33,INDEX('[40]Bảng tra CĐ'!$E$5:$E$77,MATCH($BG33,'[40]Bảng tra CĐ'!$A$5:$A$77,0))="$C*$H",$C33*$H33,INDEX('[40]Bảng tra CĐ'!$E$5:$E$77,MATCH($BG33,'[40]Bảng tra CĐ'!$A$5:$A$77,0))="$C*$J",$C33*$J33,INDEX('[40]Bảng tra CĐ'!$E$5:$E$77,MATCH($BG33,'[40]Bảng tra CĐ'!$A$5:$A$77,0))="$C*2*($H+$I)",$C33*2*($H33+$I33),INDEX('[40]Bảng tra CĐ'!$E$5:$E$77,MATCH($BG33,'[40]Bảng tra CĐ'!$A$5:$A$77,0))="$L*3600",$L33*3600,INDEX('[40]Bảng tra CĐ'!$E$5:$E$77,MATCH($BG33,'[40]Bảng tra CĐ'!$A$5:$A$77,0))="$K*3600",$K33*3600),"")</f>
        <v>0</v>
      </c>
      <c r="BI33" s="1199">
        <f>IF(IFERROR(VLOOKUP($BG33,'[40]Bảng tra CĐ'!$A$5:$C$77,3,0),"")="m3/h",1,_xlfn.IFS($G33&lt;18,1,$G33&lt;28,1.4,$G33&lt;40,1.6,$G33&lt;50,1.8,$G33&gt;=50,2))</f>
        <v>1</v>
      </c>
      <c r="BJ33" s="1199">
        <f>IFERROR(IF(VLOOKUP($BG33,'[40]Bảng tra CĐ'!$A$5:$B$77,2,0)=0,"",VLOOKUP($BG33,'[40]Bảng tra CĐ'!$A$5:$B$77,2,0)),"")</f>
        <v>5</v>
      </c>
      <c r="BK33" s="1199">
        <f>IFERROR(IF($BH33="","",ROUNDUP(MAX($BH33*$BI33/$BJ33,1),0)),"")</f>
        <v>1</v>
      </c>
      <c r="BL33" s="1199" t="s">
        <v>1203</v>
      </c>
      <c r="BM33" s="1199" t="str">
        <f>IFERROR(_xlfn.IFS(INDEX('[40]Bảng tra CĐ'!$E$5:$E$77,MATCH($BL33,'[40]Bảng tra CĐ'!$A$5:$A$77,0))="$C",$C33,INDEX('[40]Bảng tra CĐ'!$E$5:$E$77,MATCH($BL33,'[40]Bảng tra CĐ'!$A$5:$A$77,0))="$C*$H",$C33*$H33,INDEX('[40]Bảng tra CĐ'!$E$5:$E$77,MATCH($BL33,'[40]Bảng tra CĐ'!$A$5:$A$77,0))="$C*$J",$C33*$J33,INDEX('[40]Bảng tra CĐ'!$E$5:$E$77,MATCH($BL33,'[40]Bảng tra CĐ'!$A$5:$A$77,0))="$C*2*($H+$I)",$C33*2*($H33+$I33),INDEX('[40]Bảng tra CĐ'!$E$5:$E$77,MATCH($BL33,'[40]Bảng tra CĐ'!$A$5:$A$77,0))="$L*3600",$L33*3600,INDEX('[40]Bảng tra CĐ'!$E$5:$E$77,MATCH($BL33,'[40]Bảng tra CĐ'!$A$5:$A$77,0))="$K*3600",$K33*3600),"")</f>
        <v/>
      </c>
      <c r="BN33" s="1199">
        <f>IF(IFERROR(VLOOKUP($BL33,'[40]Bảng tra CĐ'!$A$5:$C$77,3,0),"")="m3/h",1,_xlfn.IFS($G33&lt;18,1,$G33&lt;28,1.4,$G33&lt;40,1.6,$G33&lt;50,1.8,$G33&gt;=50,2))</f>
        <v>1</v>
      </c>
      <c r="BO33" s="1199">
        <f>IFERROR(IF(VLOOKUP($BL33,'[40]Bảng tra CĐ'!$A$5:$B$77,2,0)=0,"",VLOOKUP($BL33,'[40]Bảng tra CĐ'!$A$5:$B$77,2,0)),"")</f>
        <v>0.3</v>
      </c>
      <c r="BP33" s="1199" t="str">
        <f>IFERROR(IF($BM33="","",ROUNDUP(MAX($BM33*$BN33/$BO33,1),0)),"")</f>
        <v/>
      </c>
      <c r="BQ33" s="1199" t="s">
        <v>1204</v>
      </c>
      <c r="BR33" s="1199" t="str">
        <f>IFERROR(_xlfn.IFS(INDEX('[40]Bảng tra CĐ'!$E$5:$E$77,MATCH($BQ33,'[40]Bảng tra CĐ'!$A$5:$A$77,0))="$C",$C33,INDEX('[40]Bảng tra CĐ'!$E$5:$E$77,MATCH($BQ33,'[40]Bảng tra CĐ'!$A$5:$A$77,0))="$C*$H",$C33*$H33,INDEX('[40]Bảng tra CĐ'!$E$5:$E$77,MATCH($BQ33,'[40]Bảng tra CĐ'!$A$5:$A$77,0))="$C*$J",$C33*$J33,INDEX('[40]Bảng tra CĐ'!$E$5:$E$77,MATCH($BQ33,'[40]Bảng tra CĐ'!$A$5:$A$77,0))="$C*2*($H+$I)",$C33*2*($H33+$I33),INDEX('[40]Bảng tra CĐ'!$E$5:$E$77,MATCH($BQ33,'[40]Bảng tra CĐ'!$A$5:$A$77,0))="$L*3600",$L33*3600,INDEX('[40]Bảng tra CĐ'!$E$5:$E$77,MATCH($BQ33,'[40]Bảng tra CĐ'!$A$5:$A$77,0))="$K*3600",$K33*3600),"")</f>
        <v/>
      </c>
      <c r="BS33" s="1199">
        <f>IF(IFERROR(VLOOKUP($BQ33,'[40]Bảng tra CĐ'!$A$5:$C$77,3,0),"")="m3/h",1,_xlfn.IFS($G33&lt;18,1,$G33&lt;28,1.4,$G33&lt;40,1.6,$G33&lt;50,1.8,$G33&gt;=50,2))</f>
        <v>1</v>
      </c>
      <c r="BT33" s="1199">
        <f>IFERROR(IF(VLOOKUP($BQ33,'[40]Bảng tra CĐ'!$A$5:$B$77,2,0)=0,"",VLOOKUP($BQ33,'[40]Bảng tra CĐ'!$A$5:$B$77,2,0)),"")</f>
        <v>0.3</v>
      </c>
      <c r="BU33" s="1199" t="str">
        <f>IFERROR(IF($BR33="","",ROUNDUP(MAX($BR33*$BS33/$BT33,1),0)),"")</f>
        <v/>
      </c>
      <c r="BV33" s="1199"/>
      <c r="BW33" s="1199"/>
      <c r="BX33" s="1199"/>
      <c r="BY33" s="1199"/>
      <c r="BZ33" s="1199"/>
      <c r="CA33" s="1199" t="s">
        <v>1139</v>
      </c>
      <c r="CB33" s="1199">
        <f>IFERROR(_xlfn.IFS(INDEX('[40]Bảng tra CĐ'!$E$5:$E$77,MATCH($CA33,'[40]Bảng tra CĐ'!$A$5:$A$77,0))="$C",$C33,INDEX('[40]Bảng tra CĐ'!$E$5:$E$77,MATCH($CA33,'[40]Bảng tra CĐ'!$A$5:$A$77,0))="$C*$H",$C33*$H33,INDEX('[40]Bảng tra CĐ'!$E$5:$E$77,MATCH($CA33,'[40]Bảng tra CĐ'!$A$5:$A$77,0))="$C*$J",$C33*$J33,INDEX('[40]Bảng tra CĐ'!$E$5:$E$77,MATCH($CA33,'[40]Bảng tra CĐ'!$A$5:$A$77,0))="$C*2*($H+$I)",$C33*2*($H33+$I33),INDEX('[40]Bảng tra CĐ'!$E$5:$E$77,MATCH($CA33,'[40]Bảng tra CĐ'!$A$5:$A$77,0))="$L*3600",$L33*3600,INDEX('[40]Bảng tra CĐ'!$E$5:$E$77,MATCH($CA33,'[40]Bảng tra CĐ'!$A$5:$A$77,0))="$K*3600",$K33*3600),"")</f>
        <v>0</v>
      </c>
      <c r="CC33" s="1199">
        <f>IF(IFERROR(VLOOKUP($CA33,'[40]Bảng tra CĐ'!$A$5:$C$77,3,0),"")="m3/h",1,_xlfn.IFS($G33&lt;18,1,$G33&lt;28,1.4,$G33&lt;40,1.6,$G33&lt;50,1.8,$G33&gt;=50,2))</f>
        <v>1</v>
      </c>
      <c r="CD33" s="1199">
        <f>IFERROR(IF(VLOOKUP($CA33,'[40]Bảng tra CĐ'!$A$5:$B$77,2,0)=0,"",VLOOKUP($CA33,'[40]Bảng tra CĐ'!$A$5:$B$77,2,0)),"")</f>
        <v>23</v>
      </c>
      <c r="CE33" s="1199">
        <f>IFERROR(IF($CB33="","",ROUNDUP(MAX($CB33*$CC33/$CD33,1),0)),"")</f>
        <v>1</v>
      </c>
      <c r="CF33" s="1199" t="s">
        <v>1179</v>
      </c>
      <c r="CG33" s="1199">
        <f>IFERROR(_xlfn.IFS(INDEX('[40]Bảng tra CĐ'!$E$5:$E$77,MATCH($CF33,'[40]Bảng tra CĐ'!$A$5:$A$77,0))="$C",$C33,INDEX('[40]Bảng tra CĐ'!$E$5:$E$77,MATCH($CF33,'[40]Bảng tra CĐ'!$A$5:$A$77,0))="$C*$H",$C33*$H33,INDEX('[40]Bảng tra CĐ'!$E$5:$E$77,MATCH($CF33,'[40]Bảng tra CĐ'!$A$5:$A$77,0))="$C*$J",$C33*$J33,INDEX('[40]Bảng tra CĐ'!$E$5:$E$77,MATCH($CF33,'[40]Bảng tra CĐ'!$A$5:$A$77,0))="$C*2*($H+$I)",$C33*2*($H33+$I33),INDEX('[40]Bảng tra CĐ'!$E$5:$E$77,MATCH($CF33,'[40]Bảng tra CĐ'!$A$5:$A$77,0))="$L*3600",$L33*3600,INDEX('[40]Bảng tra CĐ'!$E$5:$E$77,MATCH($CF33,'[40]Bảng tra CĐ'!$A$5:$A$77,0))="$K*3600",$K33*3600),"")</f>
        <v>0</v>
      </c>
      <c r="CH33" s="1199">
        <f>IF(IFERROR(VLOOKUP($CF33,'[40]Bảng tra CĐ'!$A$5:$C$77,3,0),"")="m3/h",1,_xlfn.IFS($G33&lt;18,1,$G33&lt;28,1.4,$G33&lt;40,1.6,$G33&lt;50,1.8,$G33&gt;=50,2))</f>
        <v>1</v>
      </c>
      <c r="CI33" s="1199">
        <f>IFERROR(IF(VLOOKUP($CF33,'[40]Bảng tra CĐ'!$A$5:$B$77,2,0)=0,"",VLOOKUP($CF33,'[40]Bảng tra CĐ'!$A$5:$B$77,2,0)),"")</f>
        <v>10</v>
      </c>
      <c r="CJ33" s="1199">
        <f>IFERROR(IF($CG33="","",ROUNDUP(MAX($CG33*$CH33/$CI33,1),0)),"")</f>
        <v>1</v>
      </c>
      <c r="CK33" s="1199" t="s">
        <v>1128</v>
      </c>
      <c r="CL33" s="1199" t="str">
        <f>IFERROR(_xlfn.IFS(INDEX('[40]Bảng tra CĐ'!$E$5:$E$77,MATCH($CK33,'[40]Bảng tra CĐ'!$A$5:$A$77,0))="$C",$C33,INDEX('[40]Bảng tra CĐ'!$E$5:$E$77,MATCH($CK33,'[40]Bảng tra CĐ'!$A$5:$A$77,0))="$C*$H",$C33*$H33,INDEX('[40]Bảng tra CĐ'!$E$5:$E$77,MATCH($CK33,'[40]Bảng tra CĐ'!$A$5:$A$77,0))="$C*$J",$C33*$J33,INDEX('[40]Bảng tra CĐ'!$E$5:$E$77,MATCH($CK33,'[40]Bảng tra CĐ'!$A$5:$A$77,0))="$C*2*($H+$I)",$C33*2*($H33+$I33),INDEX('[40]Bảng tra CĐ'!$E$5:$E$77,MATCH($CK33,'[40]Bảng tra CĐ'!$A$5:$A$77,0))="$L*3600",$L33*3600,INDEX('[40]Bảng tra CĐ'!$E$5:$E$77,MATCH($CK33,'[40]Bảng tra CĐ'!$A$5:$A$77,0))="$K*3600",$K33*3600),"")</f>
        <v/>
      </c>
      <c r="CM33" s="1199">
        <f>IF(IFERROR(VLOOKUP($CK33,'[40]Bảng tra CĐ'!$A$5:$C$77,3,0),"")="m3/h",1,_xlfn.IFS($G33&lt;18,1,$G33&lt;28,1.4,$G33&lt;40,1.6,$G33&lt;50,1.8,$G33&gt;=50,2))</f>
        <v>1</v>
      </c>
      <c r="CN33" s="1199">
        <f>IFERROR(IF(VLOOKUP($CK33,'[40]Bảng tra CĐ'!$A$5:$B$77,2,0)=0,"",VLOOKUP($CK33,'[40]Bảng tra CĐ'!$A$5:$B$77,2,0)),"")</f>
        <v>1000</v>
      </c>
      <c r="CO33" s="1199" t="str">
        <f>IFERROR(IF($CL33="","",ROUNDUP(MAX($CL33*$CM33/$CN33,1),0)),"")</f>
        <v/>
      </c>
      <c r="CP33" s="1199" t="s">
        <v>1144</v>
      </c>
      <c r="CQ33" s="1199" t="str">
        <f>IFERROR(_xlfn.IFS(INDEX('[40]Bảng tra CĐ'!$E$5:$E$77,MATCH($CP33,'[40]Bảng tra CĐ'!$A$5:$A$77,0))="$C",$C33,INDEX('[40]Bảng tra CĐ'!$E$5:$E$77,MATCH($CP33,'[40]Bảng tra CĐ'!$A$5:$A$77,0))="$C*$H",$C33*$H33,INDEX('[40]Bảng tra CĐ'!$E$5:$E$77,MATCH($CP33,'[40]Bảng tra CĐ'!$A$5:$A$77,0))="$C*$J",$C33*$J33,INDEX('[40]Bảng tra CĐ'!$E$5:$E$77,MATCH($CP33,'[40]Bảng tra CĐ'!$A$5:$A$77,0))="$C*2*($H+$I)",$C33*2*($H33+$I33),INDEX('[40]Bảng tra CĐ'!$E$5:$E$77,MATCH($CP33,'[40]Bảng tra CĐ'!$A$5:$A$77,0))="$L*3600",$L33*3600,INDEX('[40]Bảng tra CĐ'!$E$5:$E$77,MATCH($CP33,'[40]Bảng tra CĐ'!$A$5:$A$77,0))="$K*3600",$K33*3600),"")</f>
        <v/>
      </c>
      <c r="CR33" s="1199">
        <f>IF(IFERROR(VLOOKUP($CP33,'[40]Bảng tra CĐ'!$A$5:$C$77,3,0),"")="m3/h",1,_xlfn.IFS($G33&lt;18,1,$G33&lt;28,1.4,$G33&lt;40,1.6,$G33&lt;50,1.8,$G33&gt;=50,2))</f>
        <v>1</v>
      </c>
      <c r="CS33" s="1199">
        <f>IFERROR(IF(VLOOKUP($CP33,'[40]Bảng tra CĐ'!$A$5:$B$77,2,0)=0,"",VLOOKUP($CP33,'[40]Bảng tra CĐ'!$A$5:$B$77,2,0)),"")</f>
        <v>1000</v>
      </c>
      <c r="CT33" s="1199" t="str">
        <f>IFERROR(IF($CQ33="","",ROUNDUP(MAX($CQ33*$CR33/$CS33,1),0)),"")</f>
        <v/>
      </c>
      <c r="CU33" s="1199" t="s">
        <v>1189</v>
      </c>
      <c r="CV33" s="1199" t="str">
        <f>IFERROR(_xlfn.IFS(INDEX('[40]Bảng tra CĐ'!$E$5:$E$77,MATCH($CU33,'[40]Bảng tra CĐ'!$A$5:$A$77,0))="$C",$C33,INDEX('[40]Bảng tra CĐ'!$E$5:$E$77,MATCH($CU33,'[40]Bảng tra CĐ'!$A$5:$A$77,0))="$C*$H",$C33*$H33,INDEX('[40]Bảng tra CĐ'!$E$5:$E$77,MATCH($CU33,'[40]Bảng tra CĐ'!$A$5:$A$77,0))="$C*$J",$C33*$J33,INDEX('[40]Bảng tra CĐ'!$E$5:$E$77,MATCH($CU33,'[40]Bảng tra CĐ'!$A$5:$A$77,0))="$C*2*($H+$I)",$C33*2*($H33+$I33),INDEX('[40]Bảng tra CĐ'!$E$5:$E$77,MATCH($CU33,'[40]Bảng tra CĐ'!$A$5:$A$77,0))="$L*3600",$L33*3600,INDEX('[40]Bảng tra CĐ'!$E$5:$E$77,MATCH($CU33,'[40]Bảng tra CĐ'!$A$5:$A$77,0))="$K*3600",$K33*3600),"")</f>
        <v/>
      </c>
      <c r="CW33" s="1199">
        <f>IF(IFERROR(VLOOKUP($CU33,'[40]Bảng tra CĐ'!$A$5:$C$77,3,0),"")="m3/h",1,_xlfn.IFS($G33&lt;18,1,$G33&lt;28,1.4,$G33&lt;40,1.6,$G33&lt;50,1.8,$G33&gt;=50,2))</f>
        <v>1</v>
      </c>
      <c r="CX33" s="1199">
        <f>IFERROR(IF(VLOOKUP($CU33,'[40]Bảng tra CĐ'!$A$5:$B$77,2,0)=0,"",VLOOKUP($CU33,'[40]Bảng tra CĐ'!$A$5:$B$77,2,0)),"")</f>
        <v>1000</v>
      </c>
      <c r="CY33" s="1199" t="str">
        <f>IFERROR(IF($CV33="","",ROUNDUP(MAX($CV33*$CW33/$CX33,1),0)),"")</f>
        <v/>
      </c>
      <c r="CZ33" s="1199" t="s">
        <v>1200</v>
      </c>
      <c r="DA33" s="1199" t="str">
        <f>IFERROR(_xlfn.IFS(INDEX('[40]Bảng tra CĐ'!$E$5:$E$77,MATCH($CZ33,'[40]Bảng tra CĐ'!$A$5:$A$77,0))="$C",$C33,INDEX('[40]Bảng tra CĐ'!$E$5:$E$77,MATCH($CZ33,'[40]Bảng tra CĐ'!$A$5:$A$77,0))="$C*$H",$C33*$H33,INDEX('[40]Bảng tra CĐ'!$E$5:$E$77,MATCH($CZ33,'[40]Bảng tra CĐ'!$A$5:$A$77,0))="$C*$J",$C33*$J33,INDEX('[40]Bảng tra CĐ'!$E$5:$E$77,MATCH($CZ33,'[40]Bảng tra CĐ'!$A$5:$A$77,0))="$C*2*($H+$I)",$C33*2*($H33+$I33),INDEX('[40]Bảng tra CĐ'!$E$5:$E$77,MATCH($CZ33,'[40]Bảng tra CĐ'!$A$5:$A$77,0))="$L*3600",$L33*3600,INDEX('[40]Bảng tra CĐ'!$E$5:$E$77,MATCH($CZ33,'[40]Bảng tra CĐ'!$A$5:$A$77,0))="$K*3600",$K33*3600),"")</f>
        <v/>
      </c>
      <c r="DB33" s="1199">
        <f>IF(IFERROR(VLOOKUP($CZ33,'[40]Bảng tra CĐ'!$A$5:$C$77,3,0),"")="m3/h",1,_xlfn.IFS($G33&lt;18,1,$G33&lt;28,1.4,$G33&lt;40,1.6,$G33&lt;50,1.8,$G33&gt;=50,2))</f>
        <v>1</v>
      </c>
      <c r="DC33" s="1199">
        <f>IFERROR(IF(VLOOKUP($CZ33,'[40]Bảng tra CĐ'!$A$5:$B$77,2,0)=0,"",VLOOKUP($CZ33,'[40]Bảng tra CĐ'!$A$5:$B$77,2,0)),"")</f>
        <v>1000</v>
      </c>
      <c r="DD33" s="1199" t="str">
        <f>IFERROR(IF($DA33="","",ROUNDUP(MAX($DA33*$DB33/$DC33,1),0)),"")</f>
        <v/>
      </c>
      <c r="DE33" s="1199"/>
      <c r="DF33" s="1199"/>
      <c r="DG33" s="1199"/>
      <c r="DH33" s="1199"/>
      <c r="DI33" s="1199"/>
      <c r="DJ33" s="1199"/>
      <c r="DK33" s="1199"/>
      <c r="DL33" s="1199"/>
      <c r="DM33" s="1199"/>
      <c r="DN33" s="1199"/>
      <c r="DO33" s="1199"/>
      <c r="DP33" s="1199"/>
      <c r="DQ33" s="1199"/>
      <c r="DR33" s="1199"/>
      <c r="DS33" s="1199"/>
      <c r="DT33" s="1199"/>
      <c r="DU33" s="1199"/>
      <c r="DV33" s="1199"/>
      <c r="DW33" s="1199"/>
      <c r="DX33" s="1199"/>
      <c r="DY33" s="1199"/>
      <c r="DZ33" s="1199"/>
      <c r="EA33" s="1199"/>
      <c r="EB33" s="1199"/>
      <c r="EC33" s="1199"/>
      <c r="ED33" s="1199"/>
      <c r="EE33" s="1199"/>
      <c r="EF33" s="1199"/>
      <c r="EG33" s="1199"/>
      <c r="EH33" s="1199"/>
      <c r="EI33" s="1199"/>
      <c r="EJ33" s="1199"/>
      <c r="EK33" s="1199"/>
      <c r="EL33" s="1199"/>
      <c r="EM33" s="1199"/>
      <c r="EN33" s="1199"/>
      <c r="EO33" s="1199"/>
      <c r="EP33" s="1199"/>
      <c r="EQ33" s="1199"/>
      <c r="ER33" s="1199"/>
      <c r="ES33" s="1199"/>
      <c r="ET33" s="1199"/>
      <c r="EU33" s="1199"/>
      <c r="EV33" s="1199"/>
      <c r="EW33" s="1199"/>
    </row>
    <row r="34" spans="1:153" s="5" customFormat="1" ht="20.25" hidden="1" customHeight="1" outlineLevel="1">
      <c r="A34" s="17">
        <v>15</v>
      </c>
      <c r="B34" s="354"/>
      <c r="C34" s="355"/>
      <c r="D34" s="43">
        <f t="shared" si="5"/>
        <v>4</v>
      </c>
      <c r="E34" s="43">
        <f t="shared" si="6"/>
        <v>4</v>
      </c>
      <c r="F34" s="65">
        <f t="shared" si="7"/>
        <v>20</v>
      </c>
      <c r="G34" s="359"/>
      <c r="H34" s="802"/>
      <c r="I34" s="802"/>
      <c r="J34" s="801"/>
      <c r="K34" s="100">
        <f t="shared" si="10"/>
        <v>0</v>
      </c>
      <c r="L34" s="92">
        <f t="shared" si="11"/>
        <v>0</v>
      </c>
      <c r="M34" s="127"/>
      <c r="N34" s="743"/>
      <c r="O34" s="579"/>
      <c r="P34" s="245"/>
      <c r="Q34" s="257"/>
      <c r="R34" s="257"/>
      <c r="S34" s="257"/>
      <c r="T34" s="129">
        <f t="shared" si="2"/>
        <v>0</v>
      </c>
      <c r="U34" s="128">
        <f t="shared" si="8"/>
        <v>0</v>
      </c>
      <c r="V34" s="96">
        <v>3</v>
      </c>
      <c r="W34" s="97">
        <f t="shared" si="9"/>
        <v>0</v>
      </c>
      <c r="X34" s="1137"/>
      <c r="Y34" s="1137"/>
      <c r="Z34" s="1137"/>
      <c r="AA34" s="1137"/>
      <c r="AB34" s="1138"/>
      <c r="AC34" s="1138"/>
      <c r="AD34" s="1138"/>
      <c r="AE34" s="1138"/>
      <c r="AF34" s="1138"/>
      <c r="AG34" s="1138"/>
      <c r="AH34" s="1138"/>
      <c r="AI34" s="1138"/>
      <c r="AJ34" s="1138"/>
      <c r="AK34" s="1138"/>
      <c r="AL34" s="1138"/>
      <c r="AM34" s="1138"/>
      <c r="AN34" s="1138"/>
      <c r="AO34" s="1138"/>
      <c r="AP34" s="1138"/>
      <c r="AQ34" s="1138"/>
      <c r="AR34" s="1138"/>
      <c r="AS34" s="1138"/>
      <c r="AT34" s="1138"/>
      <c r="AU34" s="1138"/>
      <c r="AV34" s="1138"/>
      <c r="AW34" s="1138"/>
      <c r="AX34" s="1138"/>
      <c r="AY34" s="1138"/>
      <c r="AZ34" s="1138"/>
      <c r="BA34" s="1138"/>
      <c r="BB34" s="1138"/>
      <c r="BC34" s="1138"/>
      <c r="BD34" s="1138"/>
      <c r="BE34" s="1138"/>
      <c r="BF34" s="1138"/>
      <c r="BG34" s="1138"/>
      <c r="BH34" s="1138"/>
      <c r="BI34" s="1138"/>
      <c r="BJ34" s="1138"/>
      <c r="BK34" s="1138"/>
      <c r="BL34" s="1138"/>
      <c r="BM34" s="1138"/>
      <c r="BN34" s="1138"/>
      <c r="BO34" s="1138"/>
      <c r="BP34" s="1138"/>
      <c r="BQ34" s="1138"/>
      <c r="BR34" s="1138"/>
      <c r="BS34" s="1138"/>
      <c r="BT34" s="1138"/>
      <c r="BU34" s="1138"/>
      <c r="BV34" s="1138"/>
      <c r="BW34" s="1138"/>
      <c r="BX34" s="1138"/>
      <c r="BY34" s="1138"/>
      <c r="BZ34" s="1138"/>
      <c r="CA34" s="1138"/>
      <c r="CB34" s="1138"/>
      <c r="CC34" s="1138"/>
      <c r="CD34" s="1138"/>
      <c r="CE34" s="1138"/>
      <c r="CF34" s="1138"/>
      <c r="CG34" s="1138"/>
      <c r="CH34" s="1138"/>
      <c r="CI34" s="1138"/>
      <c r="CJ34" s="1138"/>
      <c r="CK34" s="1138"/>
      <c r="CL34" s="1138"/>
      <c r="CM34" s="1138"/>
      <c r="CN34" s="1138"/>
      <c r="CO34" s="1138"/>
      <c r="CP34" s="1138"/>
      <c r="CQ34" s="1138"/>
      <c r="CR34" s="1138"/>
      <c r="CS34" s="1138"/>
      <c r="CT34" s="1138"/>
      <c r="CU34" s="1138"/>
      <c r="CV34" s="1138"/>
      <c r="CW34" s="1138"/>
      <c r="CX34" s="1138"/>
      <c r="CY34" s="1138"/>
      <c r="CZ34" s="1138"/>
      <c r="DA34" s="1138"/>
      <c r="DB34" s="1138"/>
      <c r="DC34" s="1138"/>
      <c r="DD34" s="1138"/>
      <c r="DE34" s="1138"/>
      <c r="DF34" s="1138"/>
      <c r="DG34" s="1138"/>
      <c r="DH34" s="1138"/>
      <c r="DI34" s="1138"/>
      <c r="DJ34" s="1138"/>
      <c r="DK34" s="1138"/>
      <c r="DL34" s="1138"/>
      <c r="DM34" s="1138"/>
      <c r="DN34" s="1138"/>
      <c r="DO34" s="1138"/>
      <c r="DP34" s="1138"/>
      <c r="DQ34" s="1138"/>
      <c r="DR34" s="1138"/>
      <c r="DS34" s="1138"/>
      <c r="DT34" s="1138"/>
      <c r="DU34" s="1138"/>
      <c r="DV34" s="1138"/>
      <c r="DW34" s="1138"/>
      <c r="DX34" s="1138"/>
      <c r="DY34" s="1138"/>
      <c r="DZ34" s="1138"/>
      <c r="EA34" s="1138"/>
      <c r="EB34" s="1138"/>
      <c r="EC34" s="1138"/>
      <c r="ED34" s="1138"/>
      <c r="EE34" s="1138"/>
      <c r="EF34" s="1138"/>
      <c r="EG34" s="1138"/>
      <c r="EH34" s="1138"/>
      <c r="EI34" s="1138"/>
      <c r="EJ34" s="1138"/>
      <c r="EK34" s="1138"/>
      <c r="EL34" s="1138"/>
      <c r="EM34" s="1138"/>
      <c r="EN34" s="1138"/>
      <c r="EO34" s="1138"/>
      <c r="EP34" s="1138"/>
      <c r="EQ34" s="1138"/>
      <c r="ER34" s="1138"/>
      <c r="ES34" s="1138"/>
      <c r="ET34" s="1138"/>
      <c r="EU34" s="1138"/>
      <c r="EV34" s="1138"/>
      <c r="EW34" s="1138"/>
    </row>
    <row r="35" spans="1:153" s="5" customFormat="1" ht="15" hidden="1" customHeight="1" outlineLevel="1">
      <c r="A35" s="17">
        <v>16</v>
      </c>
      <c r="B35" s="354"/>
      <c r="C35" s="355"/>
      <c r="D35" s="43">
        <f t="shared" si="5"/>
        <v>4</v>
      </c>
      <c r="E35" s="43">
        <f t="shared" si="6"/>
        <v>4</v>
      </c>
      <c r="F35" s="65">
        <f t="shared" si="7"/>
        <v>20</v>
      </c>
      <c r="G35" s="359"/>
      <c r="H35" s="802"/>
      <c r="I35" s="802"/>
      <c r="J35" s="801"/>
      <c r="K35" s="100">
        <f t="shared" si="10"/>
        <v>0</v>
      </c>
      <c r="L35" s="92">
        <f t="shared" si="11"/>
        <v>0</v>
      </c>
      <c r="M35" s="127"/>
      <c r="N35" s="743"/>
      <c r="O35" s="579"/>
      <c r="P35" s="245"/>
      <c r="Q35" s="257"/>
      <c r="R35" s="257"/>
      <c r="S35" s="257"/>
      <c r="T35" s="129">
        <f t="shared" si="2"/>
        <v>0</v>
      </c>
      <c r="U35" s="128">
        <f t="shared" si="8"/>
        <v>0</v>
      </c>
      <c r="V35" s="96">
        <v>3</v>
      </c>
      <c r="W35" s="97">
        <f t="shared" si="9"/>
        <v>0</v>
      </c>
      <c r="X35" s="1137"/>
      <c r="Y35" s="1137"/>
      <c r="Z35" s="1137"/>
      <c r="AA35" s="1137"/>
      <c r="AB35" s="1138"/>
      <c r="AC35" s="1138"/>
      <c r="AD35" s="1138"/>
      <c r="AE35" s="1138"/>
      <c r="AF35" s="1138"/>
      <c r="AG35" s="1138"/>
      <c r="AH35" s="1138"/>
      <c r="AI35" s="1138"/>
      <c r="AJ35" s="1138"/>
      <c r="AK35" s="1138"/>
      <c r="AL35" s="1138"/>
      <c r="AM35" s="1138"/>
      <c r="AN35" s="1138"/>
      <c r="AO35" s="1138"/>
      <c r="AP35" s="1138"/>
      <c r="AQ35" s="1138"/>
      <c r="AR35" s="1138"/>
      <c r="AS35" s="1138"/>
      <c r="AT35" s="1138"/>
      <c r="AU35" s="1138"/>
      <c r="AV35" s="1138"/>
      <c r="AW35" s="1138"/>
      <c r="AX35" s="1138"/>
      <c r="AY35" s="1138"/>
      <c r="AZ35" s="1138"/>
      <c r="BA35" s="1138"/>
      <c r="BB35" s="1138"/>
      <c r="BC35" s="1138"/>
      <c r="BD35" s="1138"/>
      <c r="BE35" s="1138"/>
      <c r="BF35" s="1138"/>
      <c r="BG35" s="1138"/>
      <c r="BH35" s="1138"/>
      <c r="BI35" s="1138"/>
      <c r="BJ35" s="1138"/>
      <c r="BK35" s="1138"/>
      <c r="BL35" s="1138"/>
      <c r="BM35" s="1138"/>
      <c r="BN35" s="1138"/>
      <c r="BO35" s="1138"/>
      <c r="BP35" s="1138"/>
      <c r="BQ35" s="1138"/>
      <c r="BR35" s="1138"/>
      <c r="BS35" s="1138"/>
      <c r="BT35" s="1138"/>
      <c r="BU35" s="1138"/>
      <c r="BV35" s="1138"/>
      <c r="BW35" s="1138"/>
      <c r="BX35" s="1138"/>
      <c r="BY35" s="1138"/>
      <c r="BZ35" s="1138"/>
      <c r="CA35" s="1138"/>
      <c r="CB35" s="1138"/>
      <c r="CC35" s="1138"/>
      <c r="CD35" s="1138"/>
      <c r="CE35" s="1138"/>
      <c r="CF35" s="1138"/>
      <c r="CG35" s="1138"/>
      <c r="CH35" s="1138"/>
      <c r="CI35" s="1138"/>
      <c r="CJ35" s="1138"/>
      <c r="CK35" s="1138"/>
      <c r="CL35" s="1138"/>
      <c r="CM35" s="1138"/>
      <c r="CN35" s="1138"/>
      <c r="CO35" s="1138"/>
      <c r="CP35" s="1138"/>
      <c r="CQ35" s="1138"/>
      <c r="CR35" s="1138"/>
      <c r="CS35" s="1138"/>
      <c r="CT35" s="1138"/>
      <c r="CU35" s="1138"/>
      <c r="CV35" s="1138"/>
      <c r="CW35" s="1138"/>
      <c r="CX35" s="1138"/>
      <c r="CY35" s="1138"/>
      <c r="CZ35" s="1138"/>
      <c r="DA35" s="1138"/>
      <c r="DB35" s="1138"/>
      <c r="DC35" s="1138"/>
      <c r="DD35" s="1138"/>
      <c r="DE35" s="1138"/>
      <c r="DF35" s="1138"/>
      <c r="DG35" s="1138"/>
      <c r="DH35" s="1138"/>
      <c r="DI35" s="1138"/>
      <c r="DJ35" s="1138"/>
      <c r="DK35" s="1138"/>
      <c r="DL35" s="1138"/>
      <c r="DM35" s="1138"/>
      <c r="DN35" s="1138"/>
      <c r="DO35" s="1138"/>
      <c r="DP35" s="1138"/>
      <c r="DQ35" s="1138"/>
      <c r="DR35" s="1138"/>
      <c r="DS35" s="1138"/>
      <c r="DT35" s="1138"/>
      <c r="DU35" s="1138"/>
      <c r="DV35" s="1138"/>
      <c r="DW35" s="1138"/>
      <c r="DX35" s="1138"/>
      <c r="DY35" s="1138"/>
      <c r="DZ35" s="1138"/>
      <c r="EA35" s="1138"/>
      <c r="EB35" s="1138"/>
      <c r="EC35" s="1138"/>
      <c r="ED35" s="1138"/>
      <c r="EE35" s="1138"/>
      <c r="EF35" s="1138"/>
      <c r="EG35" s="1138"/>
      <c r="EH35" s="1138"/>
      <c r="EI35" s="1138"/>
      <c r="EJ35" s="1138"/>
      <c r="EK35" s="1138"/>
      <c r="EL35" s="1138"/>
      <c r="EM35" s="1138"/>
      <c r="EN35" s="1138"/>
      <c r="EO35" s="1138"/>
      <c r="EP35" s="1138"/>
      <c r="EQ35" s="1138"/>
      <c r="ER35" s="1138"/>
      <c r="ES35" s="1138"/>
      <c r="ET35" s="1138"/>
      <c r="EU35" s="1138"/>
      <c r="EV35" s="1138"/>
      <c r="EW35" s="1138"/>
    </row>
    <row r="36" spans="1:153" s="5" customFormat="1" ht="15" hidden="1" customHeight="1" outlineLevel="1">
      <c r="A36" s="17">
        <v>17</v>
      </c>
      <c r="B36" s="354"/>
      <c r="C36" s="355"/>
      <c r="D36" s="43">
        <f t="shared" si="5"/>
        <v>4</v>
      </c>
      <c r="E36" s="43">
        <f t="shared" si="6"/>
        <v>4</v>
      </c>
      <c r="F36" s="65">
        <f t="shared" si="7"/>
        <v>20</v>
      </c>
      <c r="G36" s="359"/>
      <c r="H36" s="802"/>
      <c r="I36" s="802"/>
      <c r="J36" s="801"/>
      <c r="K36" s="100">
        <f t="shared" si="10"/>
        <v>0</v>
      </c>
      <c r="L36" s="92">
        <f t="shared" si="11"/>
        <v>0</v>
      </c>
      <c r="M36" s="127"/>
      <c r="N36" s="831"/>
      <c r="O36" s="744"/>
      <c r="P36" s="245"/>
      <c r="Q36" s="245"/>
      <c r="R36" s="245"/>
      <c r="S36" s="245"/>
      <c r="T36" s="129">
        <f t="shared" si="2"/>
        <v>0</v>
      </c>
      <c r="U36" s="128">
        <f t="shared" si="8"/>
        <v>0</v>
      </c>
      <c r="V36" s="96">
        <v>3</v>
      </c>
      <c r="W36" s="97">
        <f t="shared" si="9"/>
        <v>0</v>
      </c>
      <c r="X36" s="1137"/>
      <c r="Y36" s="1137"/>
      <c r="Z36" s="1137"/>
      <c r="AA36" s="1137"/>
      <c r="AB36" s="1138"/>
      <c r="AC36" s="1138"/>
      <c r="AD36" s="1138"/>
      <c r="AE36" s="1138"/>
      <c r="AF36" s="1138"/>
      <c r="AG36" s="1138"/>
      <c r="AH36" s="1138"/>
      <c r="AI36" s="1138"/>
      <c r="AJ36" s="1138"/>
      <c r="AK36" s="1138"/>
      <c r="AL36" s="1138"/>
      <c r="AM36" s="1138"/>
      <c r="AN36" s="1138"/>
      <c r="AO36" s="1138"/>
      <c r="AP36" s="1138"/>
      <c r="AQ36" s="1138"/>
      <c r="AR36" s="1138"/>
      <c r="AS36" s="1138"/>
      <c r="AT36" s="1138"/>
      <c r="AU36" s="1138"/>
      <c r="AV36" s="1138"/>
      <c r="AW36" s="1138"/>
      <c r="AX36" s="1138"/>
      <c r="AY36" s="1138"/>
      <c r="AZ36" s="1138"/>
      <c r="BA36" s="1138"/>
      <c r="BB36" s="1138"/>
      <c r="BC36" s="1138"/>
      <c r="BD36" s="1138"/>
      <c r="BE36" s="1138"/>
      <c r="BF36" s="1138"/>
      <c r="BG36" s="1138"/>
      <c r="BH36" s="1138"/>
      <c r="BI36" s="1138"/>
      <c r="BJ36" s="1138"/>
      <c r="BK36" s="1138"/>
      <c r="BL36" s="1138"/>
      <c r="BM36" s="1138"/>
      <c r="BN36" s="1138"/>
      <c r="BO36" s="1138"/>
      <c r="BP36" s="1138"/>
      <c r="BQ36" s="1138"/>
      <c r="BR36" s="1138"/>
      <c r="BS36" s="1138"/>
      <c r="BT36" s="1138"/>
      <c r="BU36" s="1138"/>
      <c r="BV36" s="1138"/>
      <c r="BW36" s="1138"/>
      <c r="BX36" s="1138"/>
      <c r="BY36" s="1138"/>
      <c r="BZ36" s="1138"/>
      <c r="CA36" s="1138"/>
      <c r="CB36" s="1138"/>
      <c r="CC36" s="1138"/>
      <c r="CD36" s="1138"/>
      <c r="CE36" s="1138"/>
      <c r="CF36" s="1138"/>
      <c r="CG36" s="1138"/>
      <c r="CH36" s="1138"/>
      <c r="CI36" s="1138"/>
      <c r="CJ36" s="1138"/>
      <c r="CK36" s="1138"/>
      <c r="CL36" s="1138"/>
      <c r="CM36" s="1138"/>
      <c r="CN36" s="1138"/>
      <c r="CO36" s="1138"/>
      <c r="CP36" s="1138"/>
      <c r="CQ36" s="1138"/>
      <c r="CR36" s="1138"/>
      <c r="CS36" s="1138"/>
      <c r="CT36" s="1138"/>
      <c r="CU36" s="1138"/>
      <c r="CV36" s="1138"/>
      <c r="CW36" s="1138"/>
      <c r="CX36" s="1138"/>
      <c r="CY36" s="1138"/>
      <c r="CZ36" s="1138"/>
      <c r="DA36" s="1138"/>
      <c r="DB36" s="1138"/>
      <c r="DC36" s="1138"/>
      <c r="DD36" s="1138"/>
      <c r="DE36" s="1138"/>
      <c r="DF36" s="1138"/>
      <c r="DG36" s="1138"/>
      <c r="DH36" s="1138"/>
      <c r="DI36" s="1138"/>
      <c r="DJ36" s="1138"/>
      <c r="DK36" s="1138"/>
      <c r="DL36" s="1138"/>
      <c r="DM36" s="1138"/>
      <c r="DN36" s="1138"/>
      <c r="DO36" s="1138"/>
      <c r="DP36" s="1138"/>
      <c r="DQ36" s="1138"/>
      <c r="DR36" s="1138"/>
      <c r="DS36" s="1138"/>
      <c r="DT36" s="1138"/>
      <c r="DU36" s="1138"/>
      <c r="DV36" s="1138"/>
      <c r="DW36" s="1138"/>
      <c r="DX36" s="1138"/>
      <c r="DY36" s="1138"/>
      <c r="DZ36" s="1138"/>
      <c r="EA36" s="1138"/>
      <c r="EB36" s="1138"/>
      <c r="EC36" s="1138"/>
      <c r="ED36" s="1138"/>
      <c r="EE36" s="1138"/>
      <c r="EF36" s="1138"/>
      <c r="EG36" s="1138"/>
      <c r="EH36" s="1138"/>
      <c r="EI36" s="1138"/>
      <c r="EJ36" s="1138"/>
      <c r="EK36" s="1138"/>
      <c r="EL36" s="1138"/>
      <c r="EM36" s="1138"/>
      <c r="EN36" s="1138"/>
      <c r="EO36" s="1138"/>
      <c r="EP36" s="1138"/>
      <c r="EQ36" s="1138"/>
      <c r="ER36" s="1138"/>
      <c r="ES36" s="1138"/>
      <c r="ET36" s="1138"/>
      <c r="EU36" s="1138"/>
      <c r="EV36" s="1138"/>
      <c r="EW36" s="1138"/>
    </row>
    <row r="37" spans="1:153" s="5" customFormat="1" ht="15" hidden="1" customHeight="1" outlineLevel="1">
      <c r="A37" s="17">
        <v>18</v>
      </c>
      <c r="B37" s="354"/>
      <c r="C37" s="355"/>
      <c r="D37" s="43">
        <f t="shared" si="5"/>
        <v>4</v>
      </c>
      <c r="E37" s="43">
        <f t="shared" si="6"/>
        <v>4</v>
      </c>
      <c r="F37" s="65">
        <f t="shared" si="7"/>
        <v>20</v>
      </c>
      <c r="G37" s="359"/>
      <c r="H37" s="802"/>
      <c r="I37" s="802"/>
      <c r="J37" s="801"/>
      <c r="K37" s="100">
        <f t="shared" si="10"/>
        <v>0</v>
      </c>
      <c r="L37" s="92">
        <f t="shared" si="11"/>
        <v>0</v>
      </c>
      <c r="M37" s="127"/>
      <c r="N37" s="831"/>
      <c r="O37" s="744"/>
      <c r="P37" s="245"/>
      <c r="Q37" s="245"/>
      <c r="R37" s="245"/>
      <c r="S37" s="245"/>
      <c r="T37" s="129">
        <f t="shared" si="2"/>
        <v>0</v>
      </c>
      <c r="U37" s="128">
        <f t="shared" si="8"/>
        <v>0</v>
      </c>
      <c r="V37" s="96">
        <v>3</v>
      </c>
      <c r="W37" s="97">
        <f t="shared" si="9"/>
        <v>0</v>
      </c>
      <c r="X37" s="1137"/>
      <c r="Y37" s="1137"/>
      <c r="Z37" s="1137"/>
      <c r="AA37" s="1137"/>
      <c r="AB37" s="1138"/>
      <c r="AC37" s="1138"/>
      <c r="AD37" s="1138"/>
      <c r="AE37" s="1138"/>
      <c r="AF37" s="1138"/>
      <c r="AG37" s="1138"/>
      <c r="AH37" s="1138"/>
      <c r="AI37" s="1138"/>
      <c r="AJ37" s="1138"/>
      <c r="AK37" s="1138"/>
      <c r="AL37" s="1138"/>
      <c r="AM37" s="1138"/>
      <c r="AN37" s="1138"/>
      <c r="AO37" s="1138"/>
      <c r="AP37" s="1138"/>
      <c r="AQ37" s="1138"/>
      <c r="AR37" s="1138"/>
      <c r="AS37" s="1138"/>
      <c r="AT37" s="1138"/>
      <c r="AU37" s="1138"/>
      <c r="AV37" s="1138"/>
      <c r="AW37" s="1138"/>
      <c r="AX37" s="1138"/>
      <c r="AY37" s="1138"/>
      <c r="AZ37" s="1138"/>
      <c r="BA37" s="1138"/>
      <c r="BB37" s="1138"/>
      <c r="BC37" s="1138"/>
      <c r="BD37" s="1138"/>
      <c r="BE37" s="1138"/>
      <c r="BF37" s="1138"/>
      <c r="BG37" s="1138"/>
      <c r="BH37" s="1138"/>
      <c r="BI37" s="1138"/>
      <c r="BJ37" s="1138"/>
      <c r="BK37" s="1138"/>
      <c r="BL37" s="1138"/>
      <c r="BM37" s="1138"/>
      <c r="BN37" s="1138"/>
      <c r="BO37" s="1138"/>
      <c r="BP37" s="1138"/>
      <c r="BQ37" s="1138"/>
      <c r="BR37" s="1138"/>
      <c r="BS37" s="1138"/>
      <c r="BT37" s="1138"/>
      <c r="BU37" s="1138"/>
      <c r="BV37" s="1138"/>
      <c r="BW37" s="1138"/>
      <c r="BX37" s="1138"/>
      <c r="BY37" s="1138"/>
      <c r="BZ37" s="1138"/>
      <c r="CA37" s="1138"/>
      <c r="CB37" s="1138"/>
      <c r="CC37" s="1138"/>
      <c r="CD37" s="1138"/>
      <c r="CE37" s="1138"/>
      <c r="CF37" s="1138"/>
      <c r="CG37" s="1138"/>
      <c r="CH37" s="1138"/>
      <c r="CI37" s="1138"/>
      <c r="CJ37" s="1138"/>
      <c r="CK37" s="1138"/>
      <c r="CL37" s="1138"/>
      <c r="CM37" s="1138"/>
      <c r="CN37" s="1138"/>
      <c r="CO37" s="1138"/>
      <c r="CP37" s="1138"/>
      <c r="CQ37" s="1138"/>
      <c r="CR37" s="1138"/>
      <c r="CS37" s="1138"/>
      <c r="CT37" s="1138"/>
      <c r="CU37" s="1138"/>
      <c r="CV37" s="1138"/>
      <c r="CW37" s="1138"/>
      <c r="CX37" s="1138"/>
      <c r="CY37" s="1138"/>
      <c r="CZ37" s="1138"/>
      <c r="DA37" s="1138"/>
      <c r="DB37" s="1138"/>
      <c r="DC37" s="1138"/>
      <c r="DD37" s="1138"/>
      <c r="DE37" s="1138"/>
      <c r="DF37" s="1138"/>
      <c r="DG37" s="1138"/>
      <c r="DH37" s="1138"/>
      <c r="DI37" s="1138"/>
      <c r="DJ37" s="1138"/>
      <c r="DK37" s="1138"/>
      <c r="DL37" s="1138"/>
      <c r="DM37" s="1138"/>
      <c r="DN37" s="1138"/>
      <c r="DO37" s="1138"/>
      <c r="DP37" s="1138"/>
      <c r="DQ37" s="1138"/>
      <c r="DR37" s="1138"/>
      <c r="DS37" s="1138"/>
      <c r="DT37" s="1138"/>
      <c r="DU37" s="1138"/>
      <c r="DV37" s="1138"/>
      <c r="DW37" s="1138"/>
      <c r="DX37" s="1138"/>
      <c r="DY37" s="1138"/>
      <c r="DZ37" s="1138"/>
      <c r="EA37" s="1138"/>
      <c r="EB37" s="1138"/>
      <c r="EC37" s="1138"/>
      <c r="ED37" s="1138"/>
      <c r="EE37" s="1138"/>
      <c r="EF37" s="1138"/>
      <c r="EG37" s="1138"/>
      <c r="EH37" s="1138"/>
      <c r="EI37" s="1138"/>
      <c r="EJ37" s="1138"/>
      <c r="EK37" s="1138"/>
      <c r="EL37" s="1138"/>
      <c r="EM37" s="1138"/>
      <c r="EN37" s="1138"/>
      <c r="EO37" s="1138"/>
      <c r="EP37" s="1138"/>
      <c r="EQ37" s="1138"/>
      <c r="ER37" s="1138"/>
      <c r="ES37" s="1138"/>
      <c r="ET37" s="1138"/>
      <c r="EU37" s="1138"/>
      <c r="EV37" s="1138"/>
      <c r="EW37" s="1138"/>
    </row>
    <row r="38" spans="1:153" s="5" customFormat="1" ht="15" hidden="1" customHeight="1" outlineLevel="1">
      <c r="A38" s="17">
        <v>19</v>
      </c>
      <c r="B38" s="354"/>
      <c r="C38" s="355"/>
      <c r="D38" s="43">
        <f t="shared" si="5"/>
        <v>4</v>
      </c>
      <c r="E38" s="43">
        <f t="shared" si="6"/>
        <v>4</v>
      </c>
      <c r="F38" s="65">
        <f t="shared" si="7"/>
        <v>20</v>
      </c>
      <c r="G38" s="359"/>
      <c r="H38" s="802"/>
      <c r="I38" s="802"/>
      <c r="J38" s="801"/>
      <c r="K38" s="100">
        <f t="shared" si="10"/>
        <v>0</v>
      </c>
      <c r="L38" s="92">
        <f t="shared" si="11"/>
        <v>0</v>
      </c>
      <c r="M38" s="127"/>
      <c r="N38" s="831"/>
      <c r="O38" s="744"/>
      <c r="P38" s="245"/>
      <c r="Q38" s="245"/>
      <c r="R38" s="245"/>
      <c r="S38" s="245"/>
      <c r="T38" s="129">
        <f t="shared" si="2"/>
        <v>0</v>
      </c>
      <c r="U38" s="128">
        <f t="shared" si="8"/>
        <v>0</v>
      </c>
      <c r="V38" s="96">
        <v>3</v>
      </c>
      <c r="W38" s="97">
        <f t="shared" si="9"/>
        <v>0</v>
      </c>
      <c r="X38" s="1137"/>
      <c r="Y38" s="1137"/>
      <c r="Z38" s="1137"/>
      <c r="AA38" s="1137"/>
      <c r="AB38" s="1138"/>
      <c r="AC38" s="1138"/>
      <c r="AD38" s="1138"/>
      <c r="AE38" s="1138"/>
      <c r="AF38" s="1138"/>
      <c r="AG38" s="1138"/>
      <c r="AH38" s="1138"/>
      <c r="AI38" s="1138"/>
      <c r="AJ38" s="1138"/>
      <c r="AK38" s="1138"/>
      <c r="AL38" s="1138"/>
      <c r="AM38" s="1138"/>
      <c r="AN38" s="1138"/>
      <c r="AO38" s="1138"/>
      <c r="AP38" s="1138"/>
      <c r="AQ38" s="1138"/>
      <c r="AR38" s="1138"/>
      <c r="AS38" s="1138"/>
      <c r="AT38" s="1138"/>
      <c r="AU38" s="1138"/>
      <c r="AV38" s="1138"/>
      <c r="AW38" s="1138"/>
      <c r="AX38" s="1138"/>
      <c r="AY38" s="1138"/>
      <c r="AZ38" s="1138"/>
      <c r="BA38" s="1138"/>
      <c r="BB38" s="1138"/>
      <c r="BC38" s="1138"/>
      <c r="BD38" s="1138"/>
      <c r="BE38" s="1138"/>
      <c r="BF38" s="1138"/>
      <c r="BG38" s="1138"/>
      <c r="BH38" s="1138"/>
      <c r="BI38" s="1138"/>
      <c r="BJ38" s="1138"/>
      <c r="BK38" s="1138"/>
      <c r="BL38" s="1138"/>
      <c r="BM38" s="1138"/>
      <c r="BN38" s="1138"/>
      <c r="BO38" s="1138"/>
      <c r="BP38" s="1138"/>
      <c r="BQ38" s="1138"/>
      <c r="BR38" s="1138"/>
      <c r="BS38" s="1138"/>
      <c r="BT38" s="1138"/>
      <c r="BU38" s="1138"/>
      <c r="BV38" s="1138"/>
      <c r="BW38" s="1138"/>
      <c r="BX38" s="1138"/>
      <c r="BY38" s="1138"/>
      <c r="BZ38" s="1138"/>
      <c r="CA38" s="1138"/>
      <c r="CB38" s="1138"/>
      <c r="CC38" s="1138"/>
      <c r="CD38" s="1138"/>
      <c r="CE38" s="1138"/>
      <c r="CF38" s="1138"/>
      <c r="CG38" s="1138"/>
      <c r="CH38" s="1138"/>
      <c r="CI38" s="1138"/>
      <c r="CJ38" s="1138"/>
      <c r="CK38" s="1138"/>
      <c r="CL38" s="1138"/>
      <c r="CM38" s="1138"/>
      <c r="CN38" s="1138"/>
      <c r="CO38" s="1138"/>
      <c r="CP38" s="1138"/>
      <c r="CQ38" s="1138"/>
      <c r="CR38" s="1138"/>
      <c r="CS38" s="1138"/>
      <c r="CT38" s="1138"/>
      <c r="CU38" s="1138"/>
      <c r="CV38" s="1138"/>
      <c r="CW38" s="1138"/>
      <c r="CX38" s="1138"/>
      <c r="CY38" s="1138"/>
      <c r="CZ38" s="1138"/>
      <c r="DA38" s="1138"/>
      <c r="DB38" s="1138"/>
      <c r="DC38" s="1138"/>
      <c r="DD38" s="1138"/>
      <c r="DE38" s="1138"/>
      <c r="DF38" s="1138"/>
      <c r="DG38" s="1138"/>
      <c r="DH38" s="1138"/>
      <c r="DI38" s="1138"/>
      <c r="DJ38" s="1138"/>
      <c r="DK38" s="1138"/>
      <c r="DL38" s="1138"/>
      <c r="DM38" s="1138"/>
      <c r="DN38" s="1138"/>
      <c r="DO38" s="1138"/>
      <c r="DP38" s="1138"/>
      <c r="DQ38" s="1138"/>
      <c r="DR38" s="1138"/>
      <c r="DS38" s="1138"/>
      <c r="DT38" s="1138"/>
      <c r="DU38" s="1138"/>
      <c r="DV38" s="1138"/>
      <c r="DW38" s="1138"/>
      <c r="DX38" s="1138"/>
      <c r="DY38" s="1138"/>
      <c r="DZ38" s="1138"/>
      <c r="EA38" s="1138"/>
      <c r="EB38" s="1138"/>
      <c r="EC38" s="1138"/>
      <c r="ED38" s="1138"/>
      <c r="EE38" s="1138"/>
      <c r="EF38" s="1138"/>
      <c r="EG38" s="1138"/>
      <c r="EH38" s="1138"/>
      <c r="EI38" s="1138"/>
      <c r="EJ38" s="1138"/>
      <c r="EK38" s="1138"/>
      <c r="EL38" s="1138"/>
      <c r="EM38" s="1138"/>
      <c r="EN38" s="1138"/>
      <c r="EO38" s="1138"/>
      <c r="EP38" s="1138"/>
      <c r="EQ38" s="1138"/>
      <c r="ER38" s="1138"/>
      <c r="ES38" s="1138"/>
      <c r="ET38" s="1138"/>
      <c r="EU38" s="1138"/>
      <c r="EV38" s="1138"/>
      <c r="EW38" s="1138"/>
    </row>
    <row r="39" spans="1:153" s="5" customFormat="1" ht="15" hidden="1" customHeight="1" outlineLevel="1">
      <c r="A39" s="17">
        <v>20</v>
      </c>
      <c r="B39" s="354"/>
      <c r="C39" s="355"/>
      <c r="D39" s="43">
        <f t="shared" ref="D39:D70" si="12">IF(G39&lt;=19,G39+4,IF(G39&lt;=30,G39+4,IF(G39&lt;=50,G39+5,IF(G39&lt;=70,G39+6,IF(G39&lt;=80,G39+8)))))</f>
        <v>4</v>
      </c>
      <c r="E39" s="43">
        <f t="shared" si="6"/>
        <v>4</v>
      </c>
      <c r="F39" s="65">
        <f t="shared" si="7"/>
        <v>20</v>
      </c>
      <c r="G39" s="359"/>
      <c r="H39" s="802"/>
      <c r="I39" s="802"/>
      <c r="J39" s="801"/>
      <c r="K39" s="100">
        <f t="shared" si="10"/>
        <v>0</v>
      </c>
      <c r="L39" s="92">
        <f t="shared" si="11"/>
        <v>0</v>
      </c>
      <c r="M39" s="127"/>
      <c r="N39" s="831"/>
      <c r="O39" s="744"/>
      <c r="P39" s="245"/>
      <c r="Q39" s="245"/>
      <c r="R39" s="245"/>
      <c r="S39" s="245"/>
      <c r="T39" s="129">
        <f t="shared" si="2"/>
        <v>0</v>
      </c>
      <c r="U39" s="128">
        <f t="shared" si="8"/>
        <v>0</v>
      </c>
      <c r="V39" s="96">
        <v>3</v>
      </c>
      <c r="W39" s="97">
        <f t="shared" si="9"/>
        <v>0</v>
      </c>
      <c r="X39" s="1137"/>
      <c r="Y39" s="1137"/>
      <c r="Z39" s="1137"/>
      <c r="AA39" s="1137"/>
      <c r="AB39" s="1138"/>
      <c r="AC39" s="1138"/>
      <c r="AD39" s="1138"/>
      <c r="AE39" s="1138"/>
      <c r="AF39" s="1138"/>
      <c r="AG39" s="1138"/>
      <c r="AH39" s="1138"/>
      <c r="AI39" s="1138"/>
      <c r="AJ39" s="1138"/>
      <c r="AK39" s="1138"/>
      <c r="AL39" s="1138"/>
      <c r="AM39" s="1138"/>
      <c r="AN39" s="1138"/>
      <c r="AO39" s="1138"/>
      <c r="AP39" s="1138"/>
      <c r="AQ39" s="1138"/>
      <c r="AR39" s="1138"/>
      <c r="AS39" s="1138"/>
      <c r="AT39" s="1138"/>
      <c r="AU39" s="1138"/>
      <c r="AV39" s="1138"/>
      <c r="AW39" s="1138"/>
      <c r="AX39" s="1138"/>
      <c r="AY39" s="1138"/>
      <c r="AZ39" s="1138"/>
      <c r="BA39" s="1138"/>
      <c r="BB39" s="1138"/>
      <c r="BC39" s="1138"/>
      <c r="BD39" s="1138"/>
      <c r="BE39" s="1138"/>
      <c r="BF39" s="1138"/>
      <c r="BG39" s="1138"/>
      <c r="BH39" s="1138"/>
      <c r="BI39" s="1138"/>
      <c r="BJ39" s="1138"/>
      <c r="BK39" s="1138"/>
      <c r="BL39" s="1138"/>
      <c r="BM39" s="1138"/>
      <c r="BN39" s="1138"/>
      <c r="BO39" s="1138"/>
      <c r="BP39" s="1138"/>
      <c r="BQ39" s="1138"/>
      <c r="BR39" s="1138"/>
      <c r="BS39" s="1138"/>
      <c r="BT39" s="1138"/>
      <c r="BU39" s="1138"/>
      <c r="BV39" s="1138"/>
      <c r="BW39" s="1138"/>
      <c r="BX39" s="1138"/>
      <c r="BY39" s="1138"/>
      <c r="BZ39" s="1138"/>
      <c r="CA39" s="1138"/>
      <c r="CB39" s="1138"/>
      <c r="CC39" s="1138"/>
      <c r="CD39" s="1138"/>
      <c r="CE39" s="1138"/>
      <c r="CF39" s="1138"/>
      <c r="CG39" s="1138"/>
      <c r="CH39" s="1138"/>
      <c r="CI39" s="1138"/>
      <c r="CJ39" s="1138"/>
      <c r="CK39" s="1138"/>
      <c r="CL39" s="1138"/>
      <c r="CM39" s="1138"/>
      <c r="CN39" s="1138"/>
      <c r="CO39" s="1138"/>
      <c r="CP39" s="1138"/>
      <c r="CQ39" s="1138"/>
      <c r="CR39" s="1138"/>
      <c r="CS39" s="1138"/>
      <c r="CT39" s="1138"/>
      <c r="CU39" s="1138"/>
      <c r="CV39" s="1138"/>
      <c r="CW39" s="1138"/>
      <c r="CX39" s="1138"/>
      <c r="CY39" s="1138"/>
      <c r="CZ39" s="1138"/>
      <c r="DA39" s="1138"/>
      <c r="DB39" s="1138"/>
      <c r="DC39" s="1138"/>
      <c r="DD39" s="1138"/>
      <c r="DE39" s="1138"/>
      <c r="DF39" s="1138"/>
      <c r="DG39" s="1138"/>
      <c r="DH39" s="1138"/>
      <c r="DI39" s="1138"/>
      <c r="DJ39" s="1138"/>
      <c r="DK39" s="1138"/>
      <c r="DL39" s="1138"/>
      <c r="DM39" s="1138"/>
      <c r="DN39" s="1138"/>
      <c r="DO39" s="1138"/>
      <c r="DP39" s="1138"/>
      <c r="DQ39" s="1138"/>
      <c r="DR39" s="1138"/>
      <c r="DS39" s="1138"/>
      <c r="DT39" s="1138"/>
      <c r="DU39" s="1138"/>
      <c r="DV39" s="1138"/>
      <c r="DW39" s="1138"/>
      <c r="DX39" s="1138"/>
      <c r="DY39" s="1138"/>
      <c r="DZ39" s="1138"/>
      <c r="EA39" s="1138"/>
      <c r="EB39" s="1138"/>
      <c r="EC39" s="1138"/>
      <c r="ED39" s="1138"/>
      <c r="EE39" s="1138"/>
      <c r="EF39" s="1138"/>
      <c r="EG39" s="1138"/>
      <c r="EH39" s="1138"/>
      <c r="EI39" s="1138"/>
      <c r="EJ39" s="1138"/>
      <c r="EK39" s="1138"/>
      <c r="EL39" s="1138"/>
      <c r="EM39" s="1138"/>
      <c r="EN39" s="1138"/>
      <c r="EO39" s="1138"/>
      <c r="EP39" s="1138"/>
      <c r="EQ39" s="1138"/>
      <c r="ER39" s="1138"/>
      <c r="ES39" s="1138"/>
      <c r="ET39" s="1138"/>
      <c r="EU39" s="1138"/>
      <c r="EV39" s="1138"/>
      <c r="EW39" s="1138"/>
    </row>
    <row r="40" spans="1:153" s="5" customFormat="1" ht="15" hidden="1" customHeight="1" outlineLevel="1">
      <c r="A40" s="17">
        <v>21</v>
      </c>
      <c r="B40" s="354"/>
      <c r="C40" s="355"/>
      <c r="D40" s="43">
        <f t="shared" si="12"/>
        <v>4</v>
      </c>
      <c r="E40" s="43">
        <f t="shared" si="6"/>
        <v>4</v>
      </c>
      <c r="F40" s="65">
        <f t="shared" si="7"/>
        <v>20</v>
      </c>
      <c r="G40" s="359"/>
      <c r="H40" s="802"/>
      <c r="I40" s="802"/>
      <c r="J40" s="801"/>
      <c r="K40" s="100">
        <f t="shared" si="10"/>
        <v>0</v>
      </c>
      <c r="L40" s="92">
        <f t="shared" si="11"/>
        <v>0</v>
      </c>
      <c r="M40" s="127"/>
      <c r="N40" s="831"/>
      <c r="O40" s="744"/>
      <c r="P40" s="245"/>
      <c r="Q40" s="245"/>
      <c r="R40" s="245"/>
      <c r="S40" s="245"/>
      <c r="T40" s="129">
        <f t="shared" si="2"/>
        <v>0</v>
      </c>
      <c r="U40" s="128">
        <f t="shared" si="8"/>
        <v>0</v>
      </c>
      <c r="V40" s="96">
        <v>3</v>
      </c>
      <c r="W40" s="97">
        <f t="shared" si="9"/>
        <v>0</v>
      </c>
      <c r="X40" s="1137"/>
      <c r="Y40" s="1137"/>
      <c r="Z40" s="1137"/>
      <c r="AA40" s="1137"/>
      <c r="AB40" s="1138"/>
      <c r="AC40" s="1138"/>
      <c r="AD40" s="1138"/>
      <c r="AE40" s="1138"/>
      <c r="AF40" s="1138"/>
      <c r="AG40" s="1138"/>
      <c r="AH40" s="1138"/>
      <c r="AI40" s="1138"/>
      <c r="AJ40" s="1138"/>
      <c r="AK40" s="1138"/>
      <c r="AL40" s="1138"/>
      <c r="AM40" s="1138"/>
      <c r="AN40" s="1138"/>
      <c r="AO40" s="1138"/>
      <c r="AP40" s="1138"/>
      <c r="AQ40" s="1138"/>
      <c r="AR40" s="1138"/>
      <c r="AS40" s="1138"/>
      <c r="AT40" s="1138"/>
      <c r="AU40" s="1138"/>
      <c r="AV40" s="1138"/>
      <c r="AW40" s="1138"/>
      <c r="AX40" s="1138"/>
      <c r="AY40" s="1138"/>
      <c r="AZ40" s="1138"/>
      <c r="BA40" s="1138"/>
      <c r="BB40" s="1138"/>
      <c r="BC40" s="1138"/>
      <c r="BD40" s="1138"/>
      <c r="BE40" s="1138"/>
      <c r="BF40" s="1138"/>
      <c r="BG40" s="1138"/>
      <c r="BH40" s="1138"/>
      <c r="BI40" s="1138"/>
      <c r="BJ40" s="1138"/>
      <c r="BK40" s="1138"/>
      <c r="BL40" s="1138"/>
      <c r="BM40" s="1138"/>
      <c r="BN40" s="1138"/>
      <c r="BO40" s="1138"/>
      <c r="BP40" s="1138"/>
      <c r="BQ40" s="1138"/>
      <c r="BR40" s="1138"/>
      <c r="BS40" s="1138"/>
      <c r="BT40" s="1138"/>
      <c r="BU40" s="1138"/>
      <c r="BV40" s="1138"/>
      <c r="BW40" s="1138"/>
      <c r="BX40" s="1138"/>
      <c r="BY40" s="1138"/>
      <c r="BZ40" s="1138"/>
      <c r="CA40" s="1138"/>
      <c r="CB40" s="1138"/>
      <c r="CC40" s="1138"/>
      <c r="CD40" s="1138"/>
      <c r="CE40" s="1138"/>
      <c r="CF40" s="1138"/>
      <c r="CG40" s="1138"/>
      <c r="CH40" s="1138"/>
      <c r="CI40" s="1138"/>
      <c r="CJ40" s="1138"/>
      <c r="CK40" s="1138"/>
      <c r="CL40" s="1138"/>
      <c r="CM40" s="1138"/>
      <c r="CN40" s="1138"/>
      <c r="CO40" s="1138"/>
      <c r="CP40" s="1138"/>
      <c r="CQ40" s="1138"/>
      <c r="CR40" s="1138"/>
      <c r="CS40" s="1138"/>
      <c r="CT40" s="1138"/>
      <c r="CU40" s="1138"/>
      <c r="CV40" s="1138"/>
      <c r="CW40" s="1138"/>
      <c r="CX40" s="1138"/>
      <c r="CY40" s="1138"/>
      <c r="CZ40" s="1138"/>
      <c r="DA40" s="1138"/>
      <c r="DB40" s="1138"/>
      <c r="DC40" s="1138"/>
      <c r="DD40" s="1138"/>
      <c r="DE40" s="1138"/>
      <c r="DF40" s="1138"/>
      <c r="DG40" s="1138"/>
      <c r="DH40" s="1138"/>
      <c r="DI40" s="1138"/>
      <c r="DJ40" s="1138"/>
      <c r="DK40" s="1138"/>
      <c r="DL40" s="1138"/>
      <c r="DM40" s="1138"/>
      <c r="DN40" s="1138"/>
      <c r="DO40" s="1138"/>
      <c r="DP40" s="1138"/>
      <c r="DQ40" s="1138"/>
      <c r="DR40" s="1138"/>
      <c r="DS40" s="1138"/>
      <c r="DT40" s="1138"/>
      <c r="DU40" s="1138"/>
      <c r="DV40" s="1138"/>
      <c r="DW40" s="1138"/>
      <c r="DX40" s="1138"/>
      <c r="DY40" s="1138"/>
      <c r="DZ40" s="1138"/>
      <c r="EA40" s="1138"/>
      <c r="EB40" s="1138"/>
      <c r="EC40" s="1138"/>
      <c r="ED40" s="1138"/>
      <c r="EE40" s="1138"/>
      <c r="EF40" s="1138"/>
      <c r="EG40" s="1138"/>
      <c r="EH40" s="1138"/>
      <c r="EI40" s="1138"/>
      <c r="EJ40" s="1138"/>
      <c r="EK40" s="1138"/>
      <c r="EL40" s="1138"/>
      <c r="EM40" s="1138"/>
      <c r="EN40" s="1138"/>
      <c r="EO40" s="1138"/>
      <c r="EP40" s="1138"/>
      <c r="EQ40" s="1138"/>
      <c r="ER40" s="1138"/>
      <c r="ES40" s="1138"/>
      <c r="ET40" s="1138"/>
      <c r="EU40" s="1138"/>
      <c r="EV40" s="1138"/>
      <c r="EW40" s="1138"/>
    </row>
    <row r="41" spans="1:153" s="5" customFormat="1" ht="15" hidden="1" customHeight="1" outlineLevel="1">
      <c r="A41" s="17">
        <v>22</v>
      </c>
      <c r="B41" s="354"/>
      <c r="C41" s="355"/>
      <c r="D41" s="43">
        <f t="shared" si="12"/>
        <v>4</v>
      </c>
      <c r="E41" s="43">
        <f t="shared" si="6"/>
        <v>4</v>
      </c>
      <c r="F41" s="65">
        <f t="shared" si="7"/>
        <v>20</v>
      </c>
      <c r="G41" s="359"/>
      <c r="H41" s="802"/>
      <c r="I41" s="802"/>
      <c r="J41" s="801"/>
      <c r="K41" s="100">
        <f t="shared" si="10"/>
        <v>0</v>
      </c>
      <c r="L41" s="92">
        <f t="shared" si="11"/>
        <v>0</v>
      </c>
      <c r="M41" s="127"/>
      <c r="N41" s="831"/>
      <c r="O41" s="744"/>
      <c r="P41" s="245"/>
      <c r="Q41" s="245"/>
      <c r="R41" s="245"/>
      <c r="S41" s="245"/>
      <c r="T41" s="129">
        <f t="shared" si="2"/>
        <v>0</v>
      </c>
      <c r="U41" s="128">
        <f t="shared" si="8"/>
        <v>0</v>
      </c>
      <c r="V41" s="96">
        <v>3</v>
      </c>
      <c r="W41" s="97">
        <f t="shared" si="9"/>
        <v>0</v>
      </c>
      <c r="X41" s="1137"/>
      <c r="Y41" s="1137"/>
      <c r="Z41" s="1137"/>
      <c r="AA41" s="1137"/>
      <c r="AB41" s="1138"/>
      <c r="AC41" s="1138"/>
      <c r="AD41" s="1138"/>
      <c r="AE41" s="1138"/>
      <c r="AF41" s="1138"/>
      <c r="AG41" s="1138"/>
      <c r="AH41" s="1138"/>
      <c r="AI41" s="1138"/>
      <c r="AJ41" s="1138"/>
      <c r="AK41" s="1138"/>
      <c r="AL41" s="1138"/>
      <c r="AM41" s="1138"/>
      <c r="AN41" s="1138"/>
      <c r="AO41" s="1138"/>
      <c r="AP41" s="1138"/>
      <c r="AQ41" s="1138"/>
      <c r="AR41" s="1138"/>
      <c r="AS41" s="1138"/>
      <c r="AT41" s="1138"/>
      <c r="AU41" s="1138"/>
      <c r="AV41" s="1138"/>
      <c r="AW41" s="1138"/>
      <c r="AX41" s="1138"/>
      <c r="AY41" s="1138"/>
      <c r="AZ41" s="1138"/>
      <c r="BA41" s="1138"/>
      <c r="BB41" s="1138"/>
      <c r="BC41" s="1138"/>
      <c r="BD41" s="1138"/>
      <c r="BE41" s="1138"/>
      <c r="BF41" s="1138"/>
      <c r="BG41" s="1138"/>
      <c r="BH41" s="1138"/>
      <c r="BI41" s="1138"/>
      <c r="BJ41" s="1138"/>
      <c r="BK41" s="1138"/>
      <c r="BL41" s="1138"/>
      <c r="BM41" s="1138"/>
      <c r="BN41" s="1138"/>
      <c r="BO41" s="1138"/>
      <c r="BP41" s="1138"/>
      <c r="BQ41" s="1138"/>
      <c r="BR41" s="1138"/>
      <c r="BS41" s="1138"/>
      <c r="BT41" s="1138"/>
      <c r="BU41" s="1138"/>
      <c r="BV41" s="1138"/>
      <c r="BW41" s="1138"/>
      <c r="BX41" s="1138"/>
      <c r="BY41" s="1138"/>
      <c r="BZ41" s="1138"/>
      <c r="CA41" s="1138"/>
      <c r="CB41" s="1138"/>
      <c r="CC41" s="1138"/>
      <c r="CD41" s="1138"/>
      <c r="CE41" s="1138"/>
      <c r="CF41" s="1138"/>
      <c r="CG41" s="1138"/>
      <c r="CH41" s="1138"/>
      <c r="CI41" s="1138"/>
      <c r="CJ41" s="1138"/>
      <c r="CK41" s="1138"/>
      <c r="CL41" s="1138"/>
      <c r="CM41" s="1138"/>
      <c r="CN41" s="1138"/>
      <c r="CO41" s="1138"/>
      <c r="CP41" s="1138"/>
      <c r="CQ41" s="1138"/>
      <c r="CR41" s="1138"/>
      <c r="CS41" s="1138"/>
      <c r="CT41" s="1138"/>
      <c r="CU41" s="1138"/>
      <c r="CV41" s="1138"/>
      <c r="CW41" s="1138"/>
      <c r="CX41" s="1138"/>
      <c r="CY41" s="1138"/>
      <c r="CZ41" s="1138"/>
      <c r="DA41" s="1138"/>
      <c r="DB41" s="1138"/>
      <c r="DC41" s="1138"/>
      <c r="DD41" s="1138"/>
      <c r="DE41" s="1138"/>
      <c r="DF41" s="1138"/>
      <c r="DG41" s="1138"/>
      <c r="DH41" s="1138"/>
      <c r="DI41" s="1138"/>
      <c r="DJ41" s="1138"/>
      <c r="DK41" s="1138"/>
      <c r="DL41" s="1138"/>
      <c r="DM41" s="1138"/>
      <c r="DN41" s="1138"/>
      <c r="DO41" s="1138"/>
      <c r="DP41" s="1138"/>
      <c r="DQ41" s="1138"/>
      <c r="DR41" s="1138"/>
      <c r="DS41" s="1138"/>
      <c r="DT41" s="1138"/>
      <c r="DU41" s="1138"/>
      <c r="DV41" s="1138"/>
      <c r="DW41" s="1138"/>
      <c r="DX41" s="1138"/>
      <c r="DY41" s="1138"/>
      <c r="DZ41" s="1138"/>
      <c r="EA41" s="1138"/>
      <c r="EB41" s="1138"/>
      <c r="EC41" s="1138"/>
      <c r="ED41" s="1138"/>
      <c r="EE41" s="1138"/>
      <c r="EF41" s="1138"/>
      <c r="EG41" s="1138"/>
      <c r="EH41" s="1138"/>
      <c r="EI41" s="1138"/>
      <c r="EJ41" s="1138"/>
      <c r="EK41" s="1138"/>
      <c r="EL41" s="1138"/>
      <c r="EM41" s="1138"/>
      <c r="EN41" s="1138"/>
      <c r="EO41" s="1138"/>
      <c r="EP41" s="1138"/>
      <c r="EQ41" s="1138"/>
      <c r="ER41" s="1138"/>
      <c r="ES41" s="1138"/>
      <c r="ET41" s="1138"/>
      <c r="EU41" s="1138"/>
      <c r="EV41" s="1138"/>
      <c r="EW41" s="1138"/>
    </row>
    <row r="42" spans="1:153" s="5" customFormat="1" ht="15" hidden="1" customHeight="1" outlineLevel="1">
      <c r="A42" s="17">
        <v>23</v>
      </c>
      <c r="B42" s="354"/>
      <c r="C42" s="355"/>
      <c r="D42" s="43">
        <f t="shared" si="12"/>
        <v>4</v>
      </c>
      <c r="E42" s="43">
        <f t="shared" si="6"/>
        <v>4</v>
      </c>
      <c r="F42" s="65">
        <f t="shared" si="7"/>
        <v>20</v>
      </c>
      <c r="G42" s="359"/>
      <c r="H42" s="802"/>
      <c r="I42" s="802"/>
      <c r="J42" s="801"/>
      <c r="K42" s="100">
        <f t="shared" si="10"/>
        <v>0</v>
      </c>
      <c r="L42" s="92">
        <f t="shared" si="11"/>
        <v>0</v>
      </c>
      <c r="M42" s="127"/>
      <c r="N42" s="831"/>
      <c r="O42" s="744"/>
      <c r="P42" s="245"/>
      <c r="Q42" s="245"/>
      <c r="R42" s="245"/>
      <c r="S42" s="245"/>
      <c r="T42" s="129">
        <f t="shared" si="2"/>
        <v>0</v>
      </c>
      <c r="U42" s="128">
        <f t="shared" si="8"/>
        <v>0</v>
      </c>
      <c r="V42" s="96">
        <v>3</v>
      </c>
      <c r="W42" s="97">
        <f t="shared" si="9"/>
        <v>0</v>
      </c>
      <c r="X42" s="1137"/>
      <c r="Y42" s="1137"/>
      <c r="Z42" s="1137"/>
      <c r="AA42" s="1137"/>
      <c r="AB42" s="1138"/>
      <c r="AC42" s="1138"/>
      <c r="AD42" s="1138"/>
      <c r="AE42" s="1138"/>
      <c r="AF42" s="1138"/>
      <c r="AG42" s="1138"/>
      <c r="AH42" s="1138"/>
      <c r="AI42" s="1138"/>
      <c r="AJ42" s="1138"/>
      <c r="AK42" s="1138"/>
      <c r="AL42" s="1138"/>
      <c r="AM42" s="1138"/>
      <c r="AN42" s="1138"/>
      <c r="AO42" s="1138"/>
      <c r="AP42" s="1138"/>
      <c r="AQ42" s="1138"/>
      <c r="AR42" s="1138"/>
      <c r="AS42" s="1138"/>
      <c r="AT42" s="1138"/>
      <c r="AU42" s="1138"/>
      <c r="AV42" s="1138"/>
      <c r="AW42" s="1138"/>
      <c r="AX42" s="1138"/>
      <c r="AY42" s="1138"/>
      <c r="AZ42" s="1138"/>
      <c r="BA42" s="1138"/>
      <c r="BB42" s="1138"/>
      <c r="BC42" s="1138"/>
      <c r="BD42" s="1138"/>
      <c r="BE42" s="1138"/>
      <c r="BF42" s="1138"/>
      <c r="BG42" s="1138"/>
      <c r="BH42" s="1138"/>
      <c r="BI42" s="1138"/>
      <c r="BJ42" s="1138"/>
      <c r="BK42" s="1138"/>
      <c r="BL42" s="1138"/>
      <c r="BM42" s="1138"/>
      <c r="BN42" s="1138"/>
      <c r="BO42" s="1138"/>
      <c r="BP42" s="1138"/>
      <c r="BQ42" s="1138"/>
      <c r="BR42" s="1138"/>
      <c r="BS42" s="1138"/>
      <c r="BT42" s="1138"/>
      <c r="BU42" s="1138"/>
      <c r="BV42" s="1138"/>
      <c r="BW42" s="1138"/>
      <c r="BX42" s="1138"/>
      <c r="BY42" s="1138"/>
      <c r="BZ42" s="1138"/>
      <c r="CA42" s="1138"/>
      <c r="CB42" s="1138"/>
      <c r="CC42" s="1138"/>
      <c r="CD42" s="1138"/>
      <c r="CE42" s="1138"/>
      <c r="CF42" s="1138"/>
      <c r="CG42" s="1138"/>
      <c r="CH42" s="1138"/>
      <c r="CI42" s="1138"/>
      <c r="CJ42" s="1138"/>
      <c r="CK42" s="1138"/>
      <c r="CL42" s="1138"/>
      <c r="CM42" s="1138"/>
      <c r="CN42" s="1138"/>
      <c r="CO42" s="1138"/>
      <c r="CP42" s="1138"/>
      <c r="CQ42" s="1138"/>
      <c r="CR42" s="1138"/>
      <c r="CS42" s="1138"/>
      <c r="CT42" s="1138"/>
      <c r="CU42" s="1138"/>
      <c r="CV42" s="1138"/>
      <c r="CW42" s="1138"/>
      <c r="CX42" s="1138"/>
      <c r="CY42" s="1138"/>
      <c r="CZ42" s="1138"/>
      <c r="DA42" s="1138"/>
      <c r="DB42" s="1138"/>
      <c r="DC42" s="1138"/>
      <c r="DD42" s="1138"/>
      <c r="DE42" s="1138"/>
      <c r="DF42" s="1138"/>
      <c r="DG42" s="1138"/>
      <c r="DH42" s="1138"/>
      <c r="DI42" s="1138"/>
      <c r="DJ42" s="1138"/>
      <c r="DK42" s="1138"/>
      <c r="DL42" s="1138"/>
      <c r="DM42" s="1138"/>
      <c r="DN42" s="1138"/>
      <c r="DO42" s="1138"/>
      <c r="DP42" s="1138"/>
      <c r="DQ42" s="1138"/>
      <c r="DR42" s="1138"/>
      <c r="DS42" s="1138"/>
      <c r="DT42" s="1138"/>
      <c r="DU42" s="1138"/>
      <c r="DV42" s="1138"/>
      <c r="DW42" s="1138"/>
      <c r="DX42" s="1138"/>
      <c r="DY42" s="1138"/>
      <c r="DZ42" s="1138"/>
      <c r="EA42" s="1138"/>
      <c r="EB42" s="1138"/>
      <c r="EC42" s="1138"/>
      <c r="ED42" s="1138"/>
      <c r="EE42" s="1138"/>
      <c r="EF42" s="1138"/>
      <c r="EG42" s="1138"/>
      <c r="EH42" s="1138"/>
      <c r="EI42" s="1138"/>
      <c r="EJ42" s="1138"/>
      <c r="EK42" s="1138"/>
      <c r="EL42" s="1138"/>
      <c r="EM42" s="1138"/>
      <c r="EN42" s="1138"/>
      <c r="EO42" s="1138"/>
      <c r="EP42" s="1138"/>
      <c r="EQ42" s="1138"/>
      <c r="ER42" s="1138"/>
      <c r="ES42" s="1138"/>
      <c r="ET42" s="1138"/>
      <c r="EU42" s="1138"/>
      <c r="EV42" s="1138"/>
      <c r="EW42" s="1138"/>
    </row>
    <row r="43" spans="1:153" s="5" customFormat="1" ht="15" hidden="1" customHeight="1" outlineLevel="1">
      <c r="A43" s="17">
        <v>24</v>
      </c>
      <c r="B43" s="354"/>
      <c r="C43" s="355"/>
      <c r="D43" s="43">
        <f t="shared" si="12"/>
        <v>4</v>
      </c>
      <c r="E43" s="43">
        <f t="shared" si="6"/>
        <v>4</v>
      </c>
      <c r="F43" s="65">
        <f t="shared" si="7"/>
        <v>20</v>
      </c>
      <c r="G43" s="359"/>
      <c r="H43" s="802"/>
      <c r="I43" s="802"/>
      <c r="J43" s="801"/>
      <c r="K43" s="100">
        <f t="shared" si="10"/>
        <v>0</v>
      </c>
      <c r="L43" s="92">
        <f t="shared" si="11"/>
        <v>0</v>
      </c>
      <c r="M43" s="127"/>
      <c r="N43" s="831"/>
      <c r="O43" s="744"/>
      <c r="P43" s="245"/>
      <c r="Q43" s="245"/>
      <c r="R43" s="245"/>
      <c r="S43" s="245"/>
      <c r="T43" s="129">
        <f t="shared" si="2"/>
        <v>0</v>
      </c>
      <c r="U43" s="128">
        <f t="shared" si="8"/>
        <v>0</v>
      </c>
      <c r="V43" s="96">
        <v>3</v>
      </c>
      <c r="W43" s="97">
        <f t="shared" si="9"/>
        <v>0</v>
      </c>
      <c r="X43" s="1137"/>
      <c r="Y43" s="1137"/>
      <c r="Z43" s="1137"/>
      <c r="AA43" s="1137"/>
      <c r="AB43" s="1138"/>
      <c r="AC43" s="1138"/>
      <c r="AD43" s="1138"/>
      <c r="AE43" s="1138"/>
      <c r="AF43" s="1138"/>
      <c r="AG43" s="1138"/>
      <c r="AH43" s="1138"/>
      <c r="AI43" s="1138"/>
      <c r="AJ43" s="1138"/>
      <c r="AK43" s="1138"/>
      <c r="AL43" s="1138"/>
      <c r="AM43" s="1138"/>
      <c r="AN43" s="1138"/>
      <c r="AO43" s="1138"/>
      <c r="AP43" s="1138"/>
      <c r="AQ43" s="1138"/>
      <c r="AR43" s="1138"/>
      <c r="AS43" s="1138"/>
      <c r="AT43" s="1138"/>
      <c r="AU43" s="1138"/>
      <c r="AV43" s="1138"/>
      <c r="AW43" s="1138"/>
      <c r="AX43" s="1138"/>
      <c r="AY43" s="1138"/>
      <c r="AZ43" s="1138"/>
      <c r="BA43" s="1138"/>
      <c r="BB43" s="1138"/>
      <c r="BC43" s="1138"/>
      <c r="BD43" s="1138"/>
      <c r="BE43" s="1138"/>
      <c r="BF43" s="1138"/>
      <c r="BG43" s="1138"/>
      <c r="BH43" s="1138"/>
      <c r="BI43" s="1138"/>
      <c r="BJ43" s="1138"/>
      <c r="BK43" s="1138"/>
      <c r="BL43" s="1138"/>
      <c r="BM43" s="1138"/>
      <c r="BN43" s="1138"/>
      <c r="BO43" s="1138"/>
      <c r="BP43" s="1138"/>
      <c r="BQ43" s="1138"/>
      <c r="BR43" s="1138"/>
      <c r="BS43" s="1138"/>
      <c r="BT43" s="1138"/>
      <c r="BU43" s="1138"/>
      <c r="BV43" s="1138"/>
      <c r="BW43" s="1138"/>
      <c r="BX43" s="1138"/>
      <c r="BY43" s="1138"/>
      <c r="BZ43" s="1138"/>
      <c r="CA43" s="1138"/>
      <c r="CB43" s="1138"/>
      <c r="CC43" s="1138"/>
      <c r="CD43" s="1138"/>
      <c r="CE43" s="1138"/>
      <c r="CF43" s="1138"/>
      <c r="CG43" s="1138"/>
      <c r="CH43" s="1138"/>
      <c r="CI43" s="1138"/>
      <c r="CJ43" s="1138"/>
      <c r="CK43" s="1138"/>
      <c r="CL43" s="1138"/>
      <c r="CM43" s="1138"/>
      <c r="CN43" s="1138"/>
      <c r="CO43" s="1138"/>
      <c r="CP43" s="1138"/>
      <c r="CQ43" s="1138"/>
      <c r="CR43" s="1138"/>
      <c r="CS43" s="1138"/>
      <c r="CT43" s="1138"/>
      <c r="CU43" s="1138"/>
      <c r="CV43" s="1138"/>
      <c r="CW43" s="1138"/>
      <c r="CX43" s="1138"/>
      <c r="CY43" s="1138"/>
      <c r="CZ43" s="1138"/>
      <c r="DA43" s="1138"/>
      <c r="DB43" s="1138"/>
      <c r="DC43" s="1138"/>
      <c r="DD43" s="1138"/>
      <c r="DE43" s="1138"/>
      <c r="DF43" s="1138"/>
      <c r="DG43" s="1138"/>
      <c r="DH43" s="1138"/>
      <c r="DI43" s="1138"/>
      <c r="DJ43" s="1138"/>
      <c r="DK43" s="1138"/>
      <c r="DL43" s="1138"/>
      <c r="DM43" s="1138"/>
      <c r="DN43" s="1138"/>
      <c r="DO43" s="1138"/>
      <c r="DP43" s="1138"/>
      <c r="DQ43" s="1138"/>
      <c r="DR43" s="1138"/>
      <c r="DS43" s="1138"/>
      <c r="DT43" s="1138"/>
      <c r="DU43" s="1138"/>
      <c r="DV43" s="1138"/>
      <c r="DW43" s="1138"/>
      <c r="DX43" s="1138"/>
      <c r="DY43" s="1138"/>
      <c r="DZ43" s="1138"/>
      <c r="EA43" s="1138"/>
      <c r="EB43" s="1138"/>
      <c r="EC43" s="1138"/>
      <c r="ED43" s="1138"/>
      <c r="EE43" s="1138"/>
      <c r="EF43" s="1138"/>
      <c r="EG43" s="1138"/>
      <c r="EH43" s="1138"/>
      <c r="EI43" s="1138"/>
      <c r="EJ43" s="1138"/>
      <c r="EK43" s="1138"/>
      <c r="EL43" s="1138"/>
      <c r="EM43" s="1138"/>
      <c r="EN43" s="1138"/>
      <c r="EO43" s="1138"/>
      <c r="EP43" s="1138"/>
      <c r="EQ43" s="1138"/>
      <c r="ER43" s="1138"/>
      <c r="ES43" s="1138"/>
      <c r="ET43" s="1138"/>
      <c r="EU43" s="1138"/>
      <c r="EV43" s="1138"/>
      <c r="EW43" s="1138"/>
    </row>
    <row r="44" spans="1:153" s="5" customFormat="1" ht="15" hidden="1" customHeight="1" outlineLevel="1">
      <c r="A44" s="17">
        <v>25</v>
      </c>
      <c r="B44" s="354"/>
      <c r="C44" s="355"/>
      <c r="D44" s="43">
        <f t="shared" si="12"/>
        <v>4</v>
      </c>
      <c r="E44" s="43">
        <f t="shared" si="6"/>
        <v>4</v>
      </c>
      <c r="F44" s="65">
        <f t="shared" si="7"/>
        <v>20</v>
      </c>
      <c r="G44" s="359"/>
      <c r="H44" s="802"/>
      <c r="I44" s="802"/>
      <c r="J44" s="801"/>
      <c r="K44" s="100">
        <f t="shared" si="10"/>
        <v>0</v>
      </c>
      <c r="L44" s="92">
        <f t="shared" si="11"/>
        <v>0</v>
      </c>
      <c r="M44" s="127"/>
      <c r="N44" s="831"/>
      <c r="O44" s="744"/>
      <c r="P44" s="245"/>
      <c r="Q44" s="245"/>
      <c r="R44" s="245"/>
      <c r="S44" s="245"/>
      <c r="T44" s="129">
        <f t="shared" si="2"/>
        <v>0</v>
      </c>
      <c r="U44" s="128">
        <f t="shared" si="8"/>
        <v>0</v>
      </c>
      <c r="V44" s="96">
        <v>3</v>
      </c>
      <c r="W44" s="97">
        <f t="shared" si="9"/>
        <v>0</v>
      </c>
      <c r="X44" s="1137"/>
      <c r="Y44" s="1137"/>
      <c r="Z44" s="1137"/>
      <c r="AA44" s="1137"/>
      <c r="AB44" s="1138"/>
      <c r="AC44" s="1138"/>
      <c r="AD44" s="1138"/>
      <c r="AE44" s="1138"/>
      <c r="AF44" s="1138"/>
      <c r="AG44" s="1138"/>
      <c r="AH44" s="1138"/>
      <c r="AI44" s="1138"/>
      <c r="AJ44" s="1138"/>
      <c r="AK44" s="1138"/>
      <c r="AL44" s="1138"/>
      <c r="AM44" s="1138"/>
      <c r="AN44" s="1138"/>
      <c r="AO44" s="1138"/>
      <c r="AP44" s="1138"/>
      <c r="AQ44" s="1138"/>
      <c r="AR44" s="1138"/>
      <c r="AS44" s="1138"/>
      <c r="AT44" s="1138"/>
      <c r="AU44" s="1138"/>
      <c r="AV44" s="1138"/>
      <c r="AW44" s="1138"/>
      <c r="AX44" s="1138"/>
      <c r="AY44" s="1138"/>
      <c r="AZ44" s="1138"/>
      <c r="BA44" s="1138"/>
      <c r="BB44" s="1138"/>
      <c r="BC44" s="1138"/>
      <c r="BD44" s="1138"/>
      <c r="BE44" s="1138"/>
      <c r="BF44" s="1138"/>
      <c r="BG44" s="1138"/>
      <c r="BH44" s="1138"/>
      <c r="BI44" s="1138"/>
      <c r="BJ44" s="1138"/>
      <c r="BK44" s="1138"/>
      <c r="BL44" s="1138"/>
      <c r="BM44" s="1138"/>
      <c r="BN44" s="1138"/>
      <c r="BO44" s="1138"/>
      <c r="BP44" s="1138"/>
      <c r="BQ44" s="1138"/>
      <c r="BR44" s="1138"/>
      <c r="BS44" s="1138"/>
      <c r="BT44" s="1138"/>
      <c r="BU44" s="1138"/>
      <c r="BV44" s="1138"/>
      <c r="BW44" s="1138"/>
      <c r="BX44" s="1138"/>
      <c r="BY44" s="1138"/>
      <c r="BZ44" s="1138"/>
      <c r="CA44" s="1138"/>
      <c r="CB44" s="1138"/>
      <c r="CC44" s="1138"/>
      <c r="CD44" s="1138"/>
      <c r="CE44" s="1138"/>
      <c r="CF44" s="1138"/>
      <c r="CG44" s="1138"/>
      <c r="CH44" s="1138"/>
      <c r="CI44" s="1138"/>
      <c r="CJ44" s="1138"/>
      <c r="CK44" s="1138"/>
      <c r="CL44" s="1138"/>
      <c r="CM44" s="1138"/>
      <c r="CN44" s="1138"/>
      <c r="CO44" s="1138"/>
      <c r="CP44" s="1138"/>
      <c r="CQ44" s="1138"/>
      <c r="CR44" s="1138"/>
      <c r="CS44" s="1138"/>
      <c r="CT44" s="1138"/>
      <c r="CU44" s="1138"/>
      <c r="CV44" s="1138"/>
      <c r="CW44" s="1138"/>
      <c r="CX44" s="1138"/>
      <c r="CY44" s="1138"/>
      <c r="CZ44" s="1138"/>
      <c r="DA44" s="1138"/>
      <c r="DB44" s="1138"/>
      <c r="DC44" s="1138"/>
      <c r="DD44" s="1138"/>
      <c r="DE44" s="1138"/>
      <c r="DF44" s="1138"/>
      <c r="DG44" s="1138"/>
      <c r="DH44" s="1138"/>
      <c r="DI44" s="1138"/>
      <c r="DJ44" s="1138"/>
      <c r="DK44" s="1138"/>
      <c r="DL44" s="1138"/>
      <c r="DM44" s="1138"/>
      <c r="DN44" s="1138"/>
      <c r="DO44" s="1138"/>
      <c r="DP44" s="1138"/>
      <c r="DQ44" s="1138"/>
      <c r="DR44" s="1138"/>
      <c r="DS44" s="1138"/>
      <c r="DT44" s="1138"/>
      <c r="DU44" s="1138"/>
      <c r="DV44" s="1138"/>
      <c r="DW44" s="1138"/>
      <c r="DX44" s="1138"/>
      <c r="DY44" s="1138"/>
      <c r="DZ44" s="1138"/>
      <c r="EA44" s="1138"/>
      <c r="EB44" s="1138"/>
      <c r="EC44" s="1138"/>
      <c r="ED44" s="1138"/>
      <c r="EE44" s="1138"/>
      <c r="EF44" s="1138"/>
      <c r="EG44" s="1138"/>
      <c r="EH44" s="1138"/>
      <c r="EI44" s="1138"/>
      <c r="EJ44" s="1138"/>
      <c r="EK44" s="1138"/>
      <c r="EL44" s="1138"/>
      <c r="EM44" s="1138"/>
      <c r="EN44" s="1138"/>
      <c r="EO44" s="1138"/>
      <c r="EP44" s="1138"/>
      <c r="EQ44" s="1138"/>
      <c r="ER44" s="1138"/>
      <c r="ES44" s="1138"/>
      <c r="ET44" s="1138"/>
      <c r="EU44" s="1138"/>
      <c r="EV44" s="1138"/>
      <c r="EW44" s="1138"/>
    </row>
    <row r="45" spans="1:153" s="5" customFormat="1" ht="15" hidden="1" customHeight="1" outlineLevel="1">
      <c r="A45" s="17">
        <v>26</v>
      </c>
      <c r="B45" s="354"/>
      <c r="C45" s="355"/>
      <c r="D45" s="43">
        <f t="shared" si="12"/>
        <v>4</v>
      </c>
      <c r="E45" s="43">
        <f t="shared" si="6"/>
        <v>4</v>
      </c>
      <c r="F45" s="65">
        <f t="shared" si="7"/>
        <v>20</v>
      </c>
      <c r="G45" s="359"/>
      <c r="H45" s="802"/>
      <c r="I45" s="802"/>
      <c r="J45" s="801"/>
      <c r="K45" s="100">
        <f t="shared" si="10"/>
        <v>0</v>
      </c>
      <c r="L45" s="92">
        <f t="shared" si="11"/>
        <v>0</v>
      </c>
      <c r="M45" s="127"/>
      <c r="N45" s="831"/>
      <c r="O45" s="744"/>
      <c r="P45" s="245"/>
      <c r="Q45" s="245"/>
      <c r="R45" s="245"/>
      <c r="S45" s="245"/>
      <c r="T45" s="129">
        <f t="shared" si="2"/>
        <v>0</v>
      </c>
      <c r="U45" s="128">
        <f t="shared" si="8"/>
        <v>0</v>
      </c>
      <c r="V45" s="96">
        <v>3</v>
      </c>
      <c r="W45" s="97">
        <f t="shared" si="9"/>
        <v>0</v>
      </c>
      <c r="X45" s="1137"/>
      <c r="Y45" s="1137"/>
      <c r="Z45" s="1137"/>
      <c r="AA45" s="1137"/>
      <c r="AB45" s="1138"/>
      <c r="AC45" s="1138"/>
      <c r="AD45" s="1138"/>
      <c r="AE45" s="1138"/>
      <c r="AF45" s="1138"/>
      <c r="AG45" s="1138"/>
      <c r="AH45" s="1138"/>
      <c r="AI45" s="1138"/>
      <c r="AJ45" s="1138"/>
      <c r="AK45" s="1138"/>
      <c r="AL45" s="1138"/>
      <c r="AM45" s="1138"/>
      <c r="AN45" s="1138"/>
      <c r="AO45" s="1138"/>
      <c r="AP45" s="1138"/>
      <c r="AQ45" s="1138"/>
      <c r="AR45" s="1138"/>
      <c r="AS45" s="1138"/>
      <c r="AT45" s="1138"/>
      <c r="AU45" s="1138"/>
      <c r="AV45" s="1138"/>
      <c r="AW45" s="1138"/>
      <c r="AX45" s="1138"/>
      <c r="AY45" s="1138"/>
      <c r="AZ45" s="1138"/>
      <c r="BA45" s="1138"/>
      <c r="BB45" s="1138"/>
      <c r="BC45" s="1138"/>
      <c r="BD45" s="1138"/>
      <c r="BE45" s="1138"/>
      <c r="BF45" s="1138"/>
      <c r="BG45" s="1138"/>
      <c r="BH45" s="1138"/>
      <c r="BI45" s="1138"/>
      <c r="BJ45" s="1138"/>
      <c r="BK45" s="1138"/>
      <c r="BL45" s="1138"/>
      <c r="BM45" s="1138"/>
      <c r="BN45" s="1138"/>
      <c r="BO45" s="1138"/>
      <c r="BP45" s="1138"/>
      <c r="BQ45" s="1138"/>
      <c r="BR45" s="1138"/>
      <c r="BS45" s="1138"/>
      <c r="BT45" s="1138"/>
      <c r="BU45" s="1138"/>
      <c r="BV45" s="1138"/>
      <c r="BW45" s="1138"/>
      <c r="BX45" s="1138"/>
      <c r="BY45" s="1138"/>
      <c r="BZ45" s="1138"/>
      <c r="CA45" s="1138"/>
      <c r="CB45" s="1138"/>
      <c r="CC45" s="1138"/>
      <c r="CD45" s="1138"/>
      <c r="CE45" s="1138"/>
      <c r="CF45" s="1138"/>
      <c r="CG45" s="1138"/>
      <c r="CH45" s="1138"/>
      <c r="CI45" s="1138"/>
      <c r="CJ45" s="1138"/>
      <c r="CK45" s="1138"/>
      <c r="CL45" s="1138"/>
      <c r="CM45" s="1138"/>
      <c r="CN45" s="1138"/>
      <c r="CO45" s="1138"/>
      <c r="CP45" s="1138"/>
      <c r="CQ45" s="1138"/>
      <c r="CR45" s="1138"/>
      <c r="CS45" s="1138"/>
      <c r="CT45" s="1138"/>
      <c r="CU45" s="1138"/>
      <c r="CV45" s="1138"/>
      <c r="CW45" s="1138"/>
      <c r="CX45" s="1138"/>
      <c r="CY45" s="1138"/>
      <c r="CZ45" s="1138"/>
      <c r="DA45" s="1138"/>
      <c r="DB45" s="1138"/>
      <c r="DC45" s="1138"/>
      <c r="DD45" s="1138"/>
      <c r="DE45" s="1138"/>
      <c r="DF45" s="1138"/>
      <c r="DG45" s="1138"/>
      <c r="DH45" s="1138"/>
      <c r="DI45" s="1138"/>
      <c r="DJ45" s="1138"/>
      <c r="DK45" s="1138"/>
      <c r="DL45" s="1138"/>
      <c r="DM45" s="1138"/>
      <c r="DN45" s="1138"/>
      <c r="DO45" s="1138"/>
      <c r="DP45" s="1138"/>
      <c r="DQ45" s="1138"/>
      <c r="DR45" s="1138"/>
      <c r="DS45" s="1138"/>
      <c r="DT45" s="1138"/>
      <c r="DU45" s="1138"/>
      <c r="DV45" s="1138"/>
      <c r="DW45" s="1138"/>
      <c r="DX45" s="1138"/>
      <c r="DY45" s="1138"/>
      <c r="DZ45" s="1138"/>
      <c r="EA45" s="1138"/>
      <c r="EB45" s="1138"/>
      <c r="EC45" s="1138"/>
      <c r="ED45" s="1138"/>
      <c r="EE45" s="1138"/>
      <c r="EF45" s="1138"/>
      <c r="EG45" s="1138"/>
      <c r="EH45" s="1138"/>
      <c r="EI45" s="1138"/>
      <c r="EJ45" s="1138"/>
      <c r="EK45" s="1138"/>
      <c r="EL45" s="1138"/>
      <c r="EM45" s="1138"/>
      <c r="EN45" s="1138"/>
      <c r="EO45" s="1138"/>
      <c r="EP45" s="1138"/>
      <c r="EQ45" s="1138"/>
      <c r="ER45" s="1138"/>
      <c r="ES45" s="1138"/>
      <c r="ET45" s="1138"/>
      <c r="EU45" s="1138"/>
      <c r="EV45" s="1138"/>
      <c r="EW45" s="1138"/>
    </row>
    <row r="46" spans="1:153" s="5" customFormat="1" ht="15" hidden="1" customHeight="1" outlineLevel="1">
      <c r="A46" s="17">
        <v>27</v>
      </c>
      <c r="B46" s="354"/>
      <c r="C46" s="355"/>
      <c r="D46" s="43">
        <f t="shared" si="12"/>
        <v>4</v>
      </c>
      <c r="E46" s="43">
        <f t="shared" si="6"/>
        <v>4</v>
      </c>
      <c r="F46" s="65">
        <f t="shared" si="7"/>
        <v>20</v>
      </c>
      <c r="G46" s="359"/>
      <c r="H46" s="802"/>
      <c r="I46" s="802"/>
      <c r="J46" s="801"/>
      <c r="K46" s="100">
        <f t="shared" si="10"/>
        <v>0</v>
      </c>
      <c r="L46" s="92">
        <f t="shared" si="11"/>
        <v>0</v>
      </c>
      <c r="M46" s="127"/>
      <c r="N46" s="831"/>
      <c r="O46" s="744"/>
      <c r="P46" s="245"/>
      <c r="Q46" s="245"/>
      <c r="R46" s="245"/>
      <c r="S46" s="245"/>
      <c r="T46" s="129">
        <f t="shared" si="2"/>
        <v>0</v>
      </c>
      <c r="U46" s="128">
        <f t="shared" si="8"/>
        <v>0</v>
      </c>
      <c r="V46" s="96">
        <v>3</v>
      </c>
      <c r="W46" s="97">
        <f t="shared" si="9"/>
        <v>0</v>
      </c>
      <c r="X46" s="1137"/>
      <c r="Y46" s="1137"/>
      <c r="Z46" s="1137"/>
      <c r="AA46" s="1137"/>
      <c r="AB46" s="1138"/>
      <c r="AC46" s="1138"/>
      <c r="AD46" s="1138"/>
      <c r="AE46" s="1138"/>
      <c r="AF46" s="1138"/>
      <c r="AG46" s="1138"/>
      <c r="AH46" s="1138"/>
      <c r="AI46" s="1138"/>
      <c r="AJ46" s="1138"/>
      <c r="AK46" s="1138"/>
      <c r="AL46" s="1138"/>
      <c r="AM46" s="1138"/>
      <c r="AN46" s="1138"/>
      <c r="AO46" s="1138"/>
      <c r="AP46" s="1138"/>
      <c r="AQ46" s="1138"/>
      <c r="AR46" s="1138"/>
      <c r="AS46" s="1138"/>
      <c r="AT46" s="1138"/>
      <c r="AU46" s="1138"/>
      <c r="AV46" s="1138"/>
      <c r="AW46" s="1138"/>
      <c r="AX46" s="1138"/>
      <c r="AY46" s="1138"/>
      <c r="AZ46" s="1138"/>
      <c r="BA46" s="1138"/>
      <c r="BB46" s="1138"/>
      <c r="BC46" s="1138"/>
      <c r="BD46" s="1138"/>
      <c r="BE46" s="1138"/>
      <c r="BF46" s="1138"/>
      <c r="BG46" s="1138"/>
      <c r="BH46" s="1138"/>
      <c r="BI46" s="1138"/>
      <c r="BJ46" s="1138"/>
      <c r="BK46" s="1138"/>
      <c r="BL46" s="1138"/>
      <c r="BM46" s="1138"/>
      <c r="BN46" s="1138"/>
      <c r="BO46" s="1138"/>
      <c r="BP46" s="1138"/>
      <c r="BQ46" s="1138"/>
      <c r="BR46" s="1138"/>
      <c r="BS46" s="1138"/>
      <c r="BT46" s="1138"/>
      <c r="BU46" s="1138"/>
      <c r="BV46" s="1138"/>
      <c r="BW46" s="1138"/>
      <c r="BX46" s="1138"/>
      <c r="BY46" s="1138"/>
      <c r="BZ46" s="1138"/>
      <c r="CA46" s="1138"/>
      <c r="CB46" s="1138"/>
      <c r="CC46" s="1138"/>
      <c r="CD46" s="1138"/>
      <c r="CE46" s="1138"/>
      <c r="CF46" s="1138"/>
      <c r="CG46" s="1138"/>
      <c r="CH46" s="1138"/>
      <c r="CI46" s="1138"/>
      <c r="CJ46" s="1138"/>
      <c r="CK46" s="1138"/>
      <c r="CL46" s="1138"/>
      <c r="CM46" s="1138"/>
      <c r="CN46" s="1138"/>
      <c r="CO46" s="1138"/>
      <c r="CP46" s="1138"/>
      <c r="CQ46" s="1138"/>
      <c r="CR46" s="1138"/>
      <c r="CS46" s="1138"/>
      <c r="CT46" s="1138"/>
      <c r="CU46" s="1138"/>
      <c r="CV46" s="1138"/>
      <c r="CW46" s="1138"/>
      <c r="CX46" s="1138"/>
      <c r="CY46" s="1138"/>
      <c r="CZ46" s="1138"/>
      <c r="DA46" s="1138"/>
      <c r="DB46" s="1138"/>
      <c r="DC46" s="1138"/>
      <c r="DD46" s="1138"/>
      <c r="DE46" s="1138"/>
      <c r="DF46" s="1138"/>
      <c r="DG46" s="1138"/>
      <c r="DH46" s="1138"/>
      <c r="DI46" s="1138"/>
      <c r="DJ46" s="1138"/>
      <c r="DK46" s="1138"/>
      <c r="DL46" s="1138"/>
      <c r="DM46" s="1138"/>
      <c r="DN46" s="1138"/>
      <c r="DO46" s="1138"/>
      <c r="DP46" s="1138"/>
      <c r="DQ46" s="1138"/>
      <c r="DR46" s="1138"/>
      <c r="DS46" s="1138"/>
      <c r="DT46" s="1138"/>
      <c r="DU46" s="1138"/>
      <c r="DV46" s="1138"/>
      <c r="DW46" s="1138"/>
      <c r="DX46" s="1138"/>
      <c r="DY46" s="1138"/>
      <c r="DZ46" s="1138"/>
      <c r="EA46" s="1138"/>
      <c r="EB46" s="1138"/>
      <c r="EC46" s="1138"/>
      <c r="ED46" s="1138"/>
      <c r="EE46" s="1138"/>
      <c r="EF46" s="1138"/>
      <c r="EG46" s="1138"/>
      <c r="EH46" s="1138"/>
      <c r="EI46" s="1138"/>
      <c r="EJ46" s="1138"/>
      <c r="EK46" s="1138"/>
      <c r="EL46" s="1138"/>
      <c r="EM46" s="1138"/>
      <c r="EN46" s="1138"/>
      <c r="EO46" s="1138"/>
      <c r="EP46" s="1138"/>
      <c r="EQ46" s="1138"/>
      <c r="ER46" s="1138"/>
      <c r="ES46" s="1138"/>
      <c r="ET46" s="1138"/>
      <c r="EU46" s="1138"/>
      <c r="EV46" s="1138"/>
      <c r="EW46" s="1138"/>
    </row>
    <row r="47" spans="1:153" s="5" customFormat="1" ht="15" hidden="1" customHeight="1" outlineLevel="1">
      <c r="A47" s="17">
        <v>28</v>
      </c>
      <c r="B47" s="354"/>
      <c r="C47" s="355"/>
      <c r="D47" s="43">
        <f t="shared" si="12"/>
        <v>4</v>
      </c>
      <c r="E47" s="43">
        <f t="shared" si="6"/>
        <v>4</v>
      </c>
      <c r="F47" s="65">
        <f t="shared" si="7"/>
        <v>20</v>
      </c>
      <c r="G47" s="359"/>
      <c r="H47" s="802"/>
      <c r="I47" s="802"/>
      <c r="J47" s="801"/>
      <c r="K47" s="100">
        <f t="shared" si="10"/>
        <v>0</v>
      </c>
      <c r="L47" s="92">
        <f t="shared" si="11"/>
        <v>0</v>
      </c>
      <c r="M47" s="127"/>
      <c r="N47" s="831"/>
      <c r="O47" s="744"/>
      <c r="P47" s="245"/>
      <c r="Q47" s="245"/>
      <c r="R47" s="245"/>
      <c r="S47" s="245"/>
      <c r="T47" s="129">
        <f t="shared" si="2"/>
        <v>0</v>
      </c>
      <c r="U47" s="128">
        <f t="shared" si="8"/>
        <v>0</v>
      </c>
      <c r="V47" s="96">
        <v>3</v>
      </c>
      <c r="W47" s="97">
        <f t="shared" si="9"/>
        <v>0</v>
      </c>
      <c r="X47" s="1137"/>
      <c r="Y47" s="1137"/>
      <c r="Z47" s="1137"/>
      <c r="AA47" s="1137"/>
      <c r="AB47" s="1138"/>
      <c r="AC47" s="1138"/>
      <c r="AD47" s="1138"/>
      <c r="AE47" s="1138"/>
      <c r="AF47" s="1138"/>
      <c r="AG47" s="1138"/>
      <c r="AH47" s="1138"/>
      <c r="AI47" s="1138"/>
      <c r="AJ47" s="1138"/>
      <c r="AK47" s="1138"/>
      <c r="AL47" s="1138"/>
      <c r="AM47" s="1138"/>
      <c r="AN47" s="1138"/>
      <c r="AO47" s="1138"/>
      <c r="AP47" s="1138"/>
      <c r="AQ47" s="1138"/>
      <c r="AR47" s="1138"/>
      <c r="AS47" s="1138"/>
      <c r="AT47" s="1138"/>
      <c r="AU47" s="1138"/>
      <c r="AV47" s="1138"/>
      <c r="AW47" s="1138"/>
      <c r="AX47" s="1138"/>
      <c r="AY47" s="1138"/>
      <c r="AZ47" s="1138"/>
      <c r="BA47" s="1138"/>
      <c r="BB47" s="1138"/>
      <c r="BC47" s="1138"/>
      <c r="BD47" s="1138"/>
      <c r="BE47" s="1138"/>
      <c r="BF47" s="1138"/>
      <c r="BG47" s="1138"/>
      <c r="BH47" s="1138"/>
      <c r="BI47" s="1138"/>
      <c r="BJ47" s="1138"/>
      <c r="BK47" s="1138"/>
      <c r="BL47" s="1138"/>
      <c r="BM47" s="1138"/>
      <c r="BN47" s="1138"/>
      <c r="BO47" s="1138"/>
      <c r="BP47" s="1138"/>
      <c r="BQ47" s="1138"/>
      <c r="BR47" s="1138"/>
      <c r="BS47" s="1138"/>
      <c r="BT47" s="1138"/>
      <c r="BU47" s="1138"/>
      <c r="BV47" s="1138"/>
      <c r="BW47" s="1138"/>
      <c r="BX47" s="1138"/>
      <c r="BY47" s="1138"/>
      <c r="BZ47" s="1138"/>
      <c r="CA47" s="1138"/>
      <c r="CB47" s="1138"/>
      <c r="CC47" s="1138"/>
      <c r="CD47" s="1138"/>
      <c r="CE47" s="1138"/>
      <c r="CF47" s="1138"/>
      <c r="CG47" s="1138"/>
      <c r="CH47" s="1138"/>
      <c r="CI47" s="1138"/>
      <c r="CJ47" s="1138"/>
      <c r="CK47" s="1138"/>
      <c r="CL47" s="1138"/>
      <c r="CM47" s="1138"/>
      <c r="CN47" s="1138"/>
      <c r="CO47" s="1138"/>
      <c r="CP47" s="1138"/>
      <c r="CQ47" s="1138"/>
      <c r="CR47" s="1138"/>
      <c r="CS47" s="1138"/>
      <c r="CT47" s="1138"/>
      <c r="CU47" s="1138"/>
      <c r="CV47" s="1138"/>
      <c r="CW47" s="1138"/>
      <c r="CX47" s="1138"/>
      <c r="CY47" s="1138"/>
      <c r="CZ47" s="1138"/>
      <c r="DA47" s="1138"/>
      <c r="DB47" s="1138"/>
      <c r="DC47" s="1138"/>
      <c r="DD47" s="1138"/>
      <c r="DE47" s="1138"/>
      <c r="DF47" s="1138"/>
      <c r="DG47" s="1138"/>
      <c r="DH47" s="1138"/>
      <c r="DI47" s="1138"/>
      <c r="DJ47" s="1138"/>
      <c r="DK47" s="1138"/>
      <c r="DL47" s="1138"/>
      <c r="DM47" s="1138"/>
      <c r="DN47" s="1138"/>
      <c r="DO47" s="1138"/>
      <c r="DP47" s="1138"/>
      <c r="DQ47" s="1138"/>
      <c r="DR47" s="1138"/>
      <c r="DS47" s="1138"/>
      <c r="DT47" s="1138"/>
      <c r="DU47" s="1138"/>
      <c r="DV47" s="1138"/>
      <c r="DW47" s="1138"/>
      <c r="DX47" s="1138"/>
      <c r="DY47" s="1138"/>
      <c r="DZ47" s="1138"/>
      <c r="EA47" s="1138"/>
      <c r="EB47" s="1138"/>
      <c r="EC47" s="1138"/>
      <c r="ED47" s="1138"/>
      <c r="EE47" s="1138"/>
      <c r="EF47" s="1138"/>
      <c r="EG47" s="1138"/>
      <c r="EH47" s="1138"/>
      <c r="EI47" s="1138"/>
      <c r="EJ47" s="1138"/>
      <c r="EK47" s="1138"/>
      <c r="EL47" s="1138"/>
      <c r="EM47" s="1138"/>
      <c r="EN47" s="1138"/>
      <c r="EO47" s="1138"/>
      <c r="EP47" s="1138"/>
      <c r="EQ47" s="1138"/>
      <c r="ER47" s="1138"/>
      <c r="ES47" s="1138"/>
      <c r="ET47" s="1138"/>
      <c r="EU47" s="1138"/>
      <c r="EV47" s="1138"/>
      <c r="EW47" s="1138"/>
    </row>
    <row r="48" spans="1:153" s="5" customFormat="1" ht="15" hidden="1" customHeight="1" outlineLevel="1">
      <c r="A48" s="17">
        <v>29</v>
      </c>
      <c r="B48" s="354"/>
      <c r="C48" s="355"/>
      <c r="D48" s="43">
        <f t="shared" si="12"/>
        <v>4</v>
      </c>
      <c r="E48" s="43">
        <f t="shared" si="6"/>
        <v>4</v>
      </c>
      <c r="F48" s="65">
        <f t="shared" si="7"/>
        <v>20</v>
      </c>
      <c r="G48" s="359"/>
      <c r="H48" s="802"/>
      <c r="I48" s="802"/>
      <c r="J48" s="801"/>
      <c r="K48" s="100">
        <f t="shared" si="10"/>
        <v>0</v>
      </c>
      <c r="L48" s="92">
        <f t="shared" si="11"/>
        <v>0</v>
      </c>
      <c r="M48" s="127"/>
      <c r="N48" s="831"/>
      <c r="O48" s="744"/>
      <c r="P48" s="245"/>
      <c r="Q48" s="245"/>
      <c r="R48" s="245"/>
      <c r="S48" s="245"/>
      <c r="T48" s="129">
        <f t="shared" si="2"/>
        <v>0</v>
      </c>
      <c r="U48" s="128">
        <f t="shared" si="8"/>
        <v>0</v>
      </c>
      <c r="V48" s="96">
        <v>3</v>
      </c>
      <c r="W48" s="97">
        <f t="shared" si="9"/>
        <v>0</v>
      </c>
      <c r="X48" s="1137"/>
      <c r="Y48" s="1137"/>
      <c r="Z48" s="1137"/>
      <c r="AA48" s="1137"/>
      <c r="AB48" s="1138"/>
      <c r="AC48" s="1138"/>
      <c r="AD48" s="1138"/>
      <c r="AE48" s="1138"/>
      <c r="AF48" s="1138"/>
      <c r="AG48" s="1138"/>
      <c r="AH48" s="1138"/>
      <c r="AI48" s="1138"/>
      <c r="AJ48" s="1138"/>
      <c r="AK48" s="1138"/>
      <c r="AL48" s="1138"/>
      <c r="AM48" s="1138"/>
      <c r="AN48" s="1138"/>
      <c r="AO48" s="1138"/>
      <c r="AP48" s="1138"/>
      <c r="AQ48" s="1138"/>
      <c r="AR48" s="1138"/>
      <c r="AS48" s="1138"/>
      <c r="AT48" s="1138"/>
      <c r="AU48" s="1138"/>
      <c r="AV48" s="1138"/>
      <c r="AW48" s="1138"/>
      <c r="AX48" s="1138"/>
      <c r="AY48" s="1138"/>
      <c r="AZ48" s="1138"/>
      <c r="BA48" s="1138"/>
      <c r="BB48" s="1138"/>
      <c r="BC48" s="1138"/>
      <c r="BD48" s="1138"/>
      <c r="BE48" s="1138"/>
      <c r="BF48" s="1138"/>
      <c r="BG48" s="1138"/>
      <c r="BH48" s="1138"/>
      <c r="BI48" s="1138"/>
      <c r="BJ48" s="1138"/>
      <c r="BK48" s="1138"/>
      <c r="BL48" s="1138"/>
      <c r="BM48" s="1138"/>
      <c r="BN48" s="1138"/>
      <c r="BO48" s="1138"/>
      <c r="BP48" s="1138"/>
      <c r="BQ48" s="1138"/>
      <c r="BR48" s="1138"/>
      <c r="BS48" s="1138"/>
      <c r="BT48" s="1138"/>
      <c r="BU48" s="1138"/>
      <c r="BV48" s="1138"/>
      <c r="BW48" s="1138"/>
      <c r="BX48" s="1138"/>
      <c r="BY48" s="1138"/>
      <c r="BZ48" s="1138"/>
      <c r="CA48" s="1138"/>
      <c r="CB48" s="1138"/>
      <c r="CC48" s="1138"/>
      <c r="CD48" s="1138"/>
      <c r="CE48" s="1138"/>
      <c r="CF48" s="1138"/>
      <c r="CG48" s="1138"/>
      <c r="CH48" s="1138"/>
      <c r="CI48" s="1138"/>
      <c r="CJ48" s="1138"/>
      <c r="CK48" s="1138"/>
      <c r="CL48" s="1138"/>
      <c r="CM48" s="1138"/>
      <c r="CN48" s="1138"/>
      <c r="CO48" s="1138"/>
      <c r="CP48" s="1138"/>
      <c r="CQ48" s="1138"/>
      <c r="CR48" s="1138"/>
      <c r="CS48" s="1138"/>
      <c r="CT48" s="1138"/>
      <c r="CU48" s="1138"/>
      <c r="CV48" s="1138"/>
      <c r="CW48" s="1138"/>
      <c r="CX48" s="1138"/>
      <c r="CY48" s="1138"/>
      <c r="CZ48" s="1138"/>
      <c r="DA48" s="1138"/>
      <c r="DB48" s="1138"/>
      <c r="DC48" s="1138"/>
      <c r="DD48" s="1138"/>
      <c r="DE48" s="1138"/>
      <c r="DF48" s="1138"/>
      <c r="DG48" s="1138"/>
      <c r="DH48" s="1138"/>
      <c r="DI48" s="1138"/>
      <c r="DJ48" s="1138"/>
      <c r="DK48" s="1138"/>
      <c r="DL48" s="1138"/>
      <c r="DM48" s="1138"/>
      <c r="DN48" s="1138"/>
      <c r="DO48" s="1138"/>
      <c r="DP48" s="1138"/>
      <c r="DQ48" s="1138"/>
      <c r="DR48" s="1138"/>
      <c r="DS48" s="1138"/>
      <c r="DT48" s="1138"/>
      <c r="DU48" s="1138"/>
      <c r="DV48" s="1138"/>
      <c r="DW48" s="1138"/>
      <c r="DX48" s="1138"/>
      <c r="DY48" s="1138"/>
      <c r="DZ48" s="1138"/>
      <c r="EA48" s="1138"/>
      <c r="EB48" s="1138"/>
      <c r="EC48" s="1138"/>
      <c r="ED48" s="1138"/>
      <c r="EE48" s="1138"/>
      <c r="EF48" s="1138"/>
      <c r="EG48" s="1138"/>
      <c r="EH48" s="1138"/>
      <c r="EI48" s="1138"/>
      <c r="EJ48" s="1138"/>
      <c r="EK48" s="1138"/>
      <c r="EL48" s="1138"/>
      <c r="EM48" s="1138"/>
      <c r="EN48" s="1138"/>
      <c r="EO48" s="1138"/>
      <c r="EP48" s="1138"/>
      <c r="EQ48" s="1138"/>
      <c r="ER48" s="1138"/>
      <c r="ES48" s="1138"/>
      <c r="ET48" s="1138"/>
      <c r="EU48" s="1138"/>
      <c r="EV48" s="1138"/>
      <c r="EW48" s="1138"/>
    </row>
    <row r="49" spans="1:159" s="5" customFormat="1" ht="15" hidden="1" customHeight="1" outlineLevel="1">
      <c r="A49" s="17">
        <v>30</v>
      </c>
      <c r="B49" s="354"/>
      <c r="C49" s="355"/>
      <c r="D49" s="43">
        <f t="shared" si="12"/>
        <v>4</v>
      </c>
      <c r="E49" s="43">
        <f t="shared" si="6"/>
        <v>4</v>
      </c>
      <c r="F49" s="65">
        <f t="shared" si="7"/>
        <v>20</v>
      </c>
      <c r="G49" s="359"/>
      <c r="H49" s="802"/>
      <c r="I49" s="802"/>
      <c r="J49" s="801"/>
      <c r="K49" s="100">
        <f t="shared" si="10"/>
        <v>0</v>
      </c>
      <c r="L49" s="92">
        <f t="shared" si="11"/>
        <v>0</v>
      </c>
      <c r="M49" s="127"/>
      <c r="N49" s="831"/>
      <c r="O49" s="744"/>
      <c r="P49" s="245"/>
      <c r="Q49" s="245"/>
      <c r="R49" s="245"/>
      <c r="S49" s="245"/>
      <c r="T49" s="129">
        <f t="shared" si="2"/>
        <v>0</v>
      </c>
      <c r="U49" s="128">
        <f t="shared" si="8"/>
        <v>0</v>
      </c>
      <c r="V49" s="96">
        <v>3</v>
      </c>
      <c r="W49" s="97">
        <f t="shared" si="9"/>
        <v>0</v>
      </c>
      <c r="X49" s="1137"/>
      <c r="Y49" s="1137"/>
      <c r="Z49" s="1137"/>
      <c r="AA49" s="1137"/>
      <c r="AB49" s="1138"/>
      <c r="AC49" s="1138"/>
      <c r="AD49" s="1138"/>
      <c r="AE49" s="1138"/>
      <c r="AF49" s="1138"/>
      <c r="AG49" s="1138"/>
      <c r="AH49" s="1138"/>
      <c r="AI49" s="1138"/>
      <c r="AJ49" s="1138"/>
      <c r="AK49" s="1138"/>
      <c r="AL49" s="1138"/>
      <c r="AM49" s="1138"/>
      <c r="AN49" s="1138"/>
      <c r="AO49" s="1138"/>
      <c r="AP49" s="1138"/>
      <c r="AQ49" s="1138"/>
      <c r="AR49" s="1138"/>
      <c r="AS49" s="1138"/>
      <c r="AT49" s="1138"/>
      <c r="AU49" s="1138"/>
      <c r="AV49" s="1138"/>
      <c r="AW49" s="1138"/>
      <c r="AX49" s="1138"/>
      <c r="AY49" s="1138"/>
      <c r="AZ49" s="1138"/>
      <c r="BA49" s="1138"/>
      <c r="BB49" s="1138"/>
      <c r="BC49" s="1138"/>
      <c r="BD49" s="1138"/>
      <c r="BE49" s="1138"/>
      <c r="BF49" s="1138"/>
      <c r="BG49" s="1138"/>
      <c r="BH49" s="1138"/>
      <c r="BI49" s="1138"/>
      <c r="BJ49" s="1138"/>
      <c r="BK49" s="1138"/>
      <c r="BL49" s="1138"/>
      <c r="BM49" s="1138"/>
      <c r="BN49" s="1138"/>
      <c r="BO49" s="1138"/>
      <c r="BP49" s="1138"/>
      <c r="BQ49" s="1138"/>
      <c r="BR49" s="1138"/>
      <c r="BS49" s="1138"/>
      <c r="BT49" s="1138"/>
      <c r="BU49" s="1138"/>
      <c r="BV49" s="1138"/>
      <c r="BW49" s="1138"/>
      <c r="BX49" s="1138"/>
      <c r="BY49" s="1138"/>
      <c r="BZ49" s="1138"/>
      <c r="CA49" s="1138"/>
      <c r="CB49" s="1138"/>
      <c r="CC49" s="1138"/>
      <c r="CD49" s="1138"/>
      <c r="CE49" s="1138"/>
      <c r="CF49" s="1138"/>
      <c r="CG49" s="1138"/>
      <c r="CH49" s="1138"/>
      <c r="CI49" s="1138"/>
      <c r="CJ49" s="1138"/>
      <c r="CK49" s="1138"/>
      <c r="CL49" s="1138"/>
      <c r="CM49" s="1138"/>
      <c r="CN49" s="1138"/>
      <c r="CO49" s="1138"/>
      <c r="CP49" s="1138"/>
      <c r="CQ49" s="1138"/>
      <c r="CR49" s="1138"/>
      <c r="CS49" s="1138"/>
      <c r="CT49" s="1138"/>
      <c r="CU49" s="1138"/>
      <c r="CV49" s="1138"/>
      <c r="CW49" s="1138"/>
      <c r="CX49" s="1138"/>
      <c r="CY49" s="1138"/>
      <c r="CZ49" s="1138"/>
      <c r="DA49" s="1138"/>
      <c r="DB49" s="1138"/>
      <c r="DC49" s="1138"/>
      <c r="DD49" s="1138"/>
      <c r="DE49" s="1138"/>
      <c r="DF49" s="1138"/>
      <c r="DG49" s="1138"/>
      <c r="DH49" s="1138"/>
      <c r="DI49" s="1138"/>
      <c r="DJ49" s="1138"/>
      <c r="DK49" s="1138"/>
      <c r="DL49" s="1138"/>
      <c r="DM49" s="1138"/>
      <c r="DN49" s="1138"/>
      <c r="DO49" s="1138"/>
      <c r="DP49" s="1138"/>
      <c r="DQ49" s="1138"/>
      <c r="DR49" s="1138"/>
      <c r="DS49" s="1138"/>
      <c r="DT49" s="1138"/>
      <c r="DU49" s="1138"/>
      <c r="DV49" s="1138"/>
      <c r="DW49" s="1138"/>
      <c r="DX49" s="1138"/>
      <c r="DY49" s="1138"/>
      <c r="DZ49" s="1138"/>
      <c r="EA49" s="1138"/>
      <c r="EB49" s="1138"/>
      <c r="EC49" s="1138"/>
      <c r="ED49" s="1138"/>
      <c r="EE49" s="1138"/>
      <c r="EF49" s="1138"/>
      <c r="EG49" s="1138"/>
      <c r="EH49" s="1138"/>
      <c r="EI49" s="1138"/>
      <c r="EJ49" s="1138"/>
      <c r="EK49" s="1138"/>
      <c r="EL49" s="1138"/>
      <c r="EM49" s="1138"/>
      <c r="EN49" s="1138"/>
      <c r="EO49" s="1138"/>
      <c r="EP49" s="1138"/>
      <c r="EQ49" s="1138"/>
      <c r="ER49" s="1138"/>
      <c r="ES49" s="1138"/>
      <c r="ET49" s="1138"/>
      <c r="EU49" s="1138"/>
      <c r="EV49" s="1138"/>
      <c r="EW49" s="1138"/>
    </row>
    <row r="50" spans="1:159" s="5" customFormat="1" ht="19.95" hidden="1" customHeight="1" outlineLevel="2">
      <c r="A50" s="17">
        <v>31</v>
      </c>
      <c r="B50" s="354"/>
      <c r="C50" s="355"/>
      <c r="D50" s="43">
        <f t="shared" si="12"/>
        <v>4</v>
      </c>
      <c r="E50" s="43">
        <f t="shared" si="6"/>
        <v>4</v>
      </c>
      <c r="F50" s="65">
        <f t="shared" si="7"/>
        <v>20</v>
      </c>
      <c r="G50" s="359"/>
      <c r="H50" s="802"/>
      <c r="I50" s="802"/>
      <c r="J50" s="801"/>
      <c r="K50" s="100">
        <f t="shared" si="10"/>
        <v>0</v>
      </c>
      <c r="L50" s="92">
        <f t="shared" si="11"/>
        <v>0</v>
      </c>
      <c r="M50" s="127"/>
      <c r="N50" s="831"/>
      <c r="O50" s="744"/>
      <c r="P50" s="245"/>
      <c r="Q50" s="245"/>
      <c r="R50" s="245"/>
      <c r="S50" s="245"/>
      <c r="T50" s="129">
        <f t="shared" si="2"/>
        <v>0</v>
      </c>
      <c r="U50" s="128">
        <f t="shared" si="8"/>
        <v>0</v>
      </c>
      <c r="V50" s="96">
        <v>3</v>
      </c>
      <c r="W50" s="97">
        <f t="shared" si="9"/>
        <v>0</v>
      </c>
      <c r="X50" s="1137"/>
      <c r="Y50" s="1137"/>
      <c r="Z50" s="1137"/>
      <c r="AA50" s="1137"/>
      <c r="AB50" s="1138"/>
      <c r="AC50" s="1138"/>
      <c r="AD50" s="1138"/>
      <c r="AE50" s="1138"/>
      <c r="AF50" s="1138"/>
      <c r="AG50" s="1138"/>
      <c r="AH50" s="1138"/>
      <c r="AI50" s="1138"/>
      <c r="AJ50" s="1138"/>
      <c r="AK50" s="1138"/>
      <c r="AL50" s="1138"/>
      <c r="AM50" s="1138"/>
      <c r="AN50" s="1138"/>
      <c r="AO50" s="1138"/>
      <c r="AP50" s="1138"/>
      <c r="AQ50" s="1138"/>
      <c r="AR50" s="1138"/>
      <c r="AS50" s="1138"/>
      <c r="AT50" s="1138"/>
      <c r="AU50" s="1138"/>
      <c r="AV50" s="1138"/>
      <c r="AW50" s="1138"/>
      <c r="AX50" s="1138"/>
      <c r="AY50" s="1138"/>
      <c r="AZ50" s="1138"/>
      <c r="BA50" s="1138"/>
      <c r="BB50" s="1138"/>
      <c r="BC50" s="1138"/>
      <c r="BD50" s="1138"/>
      <c r="BE50" s="1138"/>
      <c r="BF50" s="1138"/>
      <c r="BG50" s="1138"/>
      <c r="BH50" s="1138"/>
      <c r="BI50" s="1138"/>
      <c r="BJ50" s="1138"/>
      <c r="BK50" s="1138"/>
      <c r="BL50" s="1138"/>
      <c r="BM50" s="1138"/>
      <c r="BN50" s="1138"/>
      <c r="BO50" s="1138"/>
      <c r="BP50" s="1138"/>
      <c r="BQ50" s="1138"/>
      <c r="BR50" s="1138"/>
      <c r="BS50" s="1138"/>
      <c r="BT50" s="1138"/>
      <c r="BU50" s="1138"/>
      <c r="BV50" s="1138"/>
      <c r="BW50" s="1138"/>
      <c r="BX50" s="1138"/>
      <c r="BY50" s="1138"/>
      <c r="BZ50" s="1138"/>
      <c r="CA50" s="1138"/>
      <c r="CB50" s="1138"/>
      <c r="CC50" s="1138"/>
      <c r="CD50" s="1138"/>
      <c r="CE50" s="1138"/>
      <c r="CF50" s="1138"/>
      <c r="CG50" s="1138"/>
      <c r="CH50" s="1138"/>
      <c r="CI50" s="1138"/>
      <c r="CJ50" s="1138"/>
      <c r="CK50" s="1138"/>
      <c r="CL50" s="1138"/>
      <c r="CM50" s="1138"/>
      <c r="CN50" s="1138"/>
      <c r="CO50" s="1138"/>
      <c r="CP50" s="1138"/>
      <c r="CQ50" s="1138"/>
      <c r="CR50" s="1138"/>
      <c r="CS50" s="1138"/>
      <c r="CT50" s="1138"/>
      <c r="CU50" s="1138"/>
      <c r="CV50" s="1138"/>
      <c r="CW50" s="1138"/>
      <c r="CX50" s="1138"/>
      <c r="CY50" s="1138"/>
      <c r="CZ50" s="1138"/>
      <c r="DA50" s="1138"/>
      <c r="DB50" s="1138"/>
      <c r="DC50" s="1138"/>
      <c r="DD50" s="1138"/>
      <c r="DE50" s="1138"/>
      <c r="DF50" s="1138"/>
      <c r="DG50" s="1138"/>
      <c r="DH50" s="1138"/>
      <c r="DI50" s="1138"/>
      <c r="DJ50" s="1138"/>
      <c r="DK50" s="1138"/>
      <c r="DL50" s="1138"/>
      <c r="DM50" s="1138"/>
      <c r="DN50" s="1138"/>
      <c r="DO50" s="1138"/>
      <c r="DP50" s="1138"/>
      <c r="DQ50" s="1138"/>
      <c r="DR50" s="1138"/>
      <c r="DS50" s="1138"/>
      <c r="DT50" s="1138"/>
      <c r="DU50" s="1138"/>
      <c r="DV50" s="1138"/>
      <c r="DW50" s="1138"/>
      <c r="DX50" s="1138"/>
      <c r="DY50" s="1138"/>
      <c r="DZ50" s="1138"/>
      <c r="EA50" s="1138"/>
      <c r="EB50" s="1138"/>
      <c r="EC50" s="1138"/>
      <c r="ED50" s="1138"/>
      <c r="EE50" s="1138"/>
      <c r="EF50" s="1138"/>
      <c r="EG50" s="1138"/>
      <c r="EH50" s="1138"/>
      <c r="EI50" s="1138"/>
      <c r="EJ50" s="1138"/>
      <c r="EK50" s="1138"/>
      <c r="EL50" s="1138"/>
      <c r="EM50" s="1138"/>
      <c r="EN50" s="1138"/>
      <c r="EO50" s="1138"/>
      <c r="EP50" s="1138"/>
      <c r="EQ50" s="1138"/>
      <c r="ER50" s="1138"/>
      <c r="ES50" s="1138"/>
      <c r="ET50" s="1138"/>
      <c r="EU50" s="1138"/>
      <c r="EV50" s="1138"/>
      <c r="EW50" s="1138"/>
      <c r="FC50" s="618" t="s">
        <v>863</v>
      </c>
    </row>
    <row r="51" spans="1:159" s="5" customFormat="1" ht="19.95" hidden="1" customHeight="1" outlineLevel="2">
      <c r="A51" s="17">
        <v>32</v>
      </c>
      <c r="B51" s="354"/>
      <c r="C51" s="355"/>
      <c r="D51" s="43">
        <f t="shared" si="12"/>
        <v>4</v>
      </c>
      <c r="E51" s="43">
        <f t="shared" si="6"/>
        <v>4</v>
      </c>
      <c r="F51" s="65">
        <f t="shared" si="7"/>
        <v>20</v>
      </c>
      <c r="G51" s="359"/>
      <c r="H51" s="802"/>
      <c r="I51" s="802"/>
      <c r="J51" s="801"/>
      <c r="K51" s="100">
        <f t="shared" si="10"/>
        <v>0</v>
      </c>
      <c r="L51" s="92">
        <f t="shared" si="11"/>
        <v>0</v>
      </c>
      <c r="M51" s="127"/>
      <c r="N51" s="831"/>
      <c r="O51" s="744"/>
      <c r="P51" s="245"/>
      <c r="Q51" s="245"/>
      <c r="R51" s="245"/>
      <c r="S51" s="245"/>
      <c r="T51" s="129">
        <f t="shared" si="2"/>
        <v>0</v>
      </c>
      <c r="U51" s="128">
        <f t="shared" si="8"/>
        <v>0</v>
      </c>
      <c r="V51" s="96">
        <v>3</v>
      </c>
      <c r="W51" s="97">
        <f t="shared" si="9"/>
        <v>0</v>
      </c>
      <c r="X51" s="1137"/>
      <c r="Y51" s="1137"/>
      <c r="Z51" s="1137"/>
      <c r="AA51" s="1137"/>
      <c r="AB51" s="1138"/>
      <c r="AC51" s="1138"/>
      <c r="AD51" s="1138"/>
      <c r="AE51" s="1138"/>
      <c r="AF51" s="1138"/>
      <c r="AG51" s="1138"/>
      <c r="AH51" s="1138"/>
      <c r="AI51" s="1138"/>
      <c r="AJ51" s="1138"/>
      <c r="AK51" s="1138"/>
      <c r="AL51" s="1138"/>
      <c r="AM51" s="1138"/>
      <c r="AN51" s="1138"/>
      <c r="AO51" s="1138"/>
      <c r="AP51" s="1138"/>
      <c r="AQ51" s="1138"/>
      <c r="AR51" s="1138"/>
      <c r="AS51" s="1138"/>
      <c r="AT51" s="1138"/>
      <c r="AU51" s="1138"/>
      <c r="AV51" s="1138"/>
      <c r="AW51" s="1138"/>
      <c r="AX51" s="1138"/>
      <c r="AY51" s="1138"/>
      <c r="AZ51" s="1138"/>
      <c r="BA51" s="1138"/>
      <c r="BB51" s="1138"/>
      <c r="BC51" s="1138"/>
      <c r="BD51" s="1138"/>
      <c r="BE51" s="1138"/>
      <c r="BF51" s="1138"/>
      <c r="BG51" s="1138"/>
      <c r="BH51" s="1138"/>
      <c r="BI51" s="1138"/>
      <c r="BJ51" s="1138"/>
      <c r="BK51" s="1138"/>
      <c r="BL51" s="1138"/>
      <c r="BM51" s="1138"/>
      <c r="BN51" s="1138"/>
      <c r="BO51" s="1138"/>
      <c r="BP51" s="1138"/>
      <c r="BQ51" s="1138"/>
      <c r="BR51" s="1138"/>
      <c r="BS51" s="1138"/>
      <c r="BT51" s="1138"/>
      <c r="BU51" s="1138"/>
      <c r="BV51" s="1138"/>
      <c r="BW51" s="1138"/>
      <c r="BX51" s="1138"/>
      <c r="BY51" s="1138"/>
      <c r="BZ51" s="1138"/>
      <c r="CA51" s="1138"/>
      <c r="CB51" s="1138"/>
      <c r="CC51" s="1138"/>
      <c r="CD51" s="1138"/>
      <c r="CE51" s="1138"/>
      <c r="CF51" s="1138"/>
      <c r="CG51" s="1138"/>
      <c r="CH51" s="1138"/>
      <c r="CI51" s="1138"/>
      <c r="CJ51" s="1138"/>
      <c r="CK51" s="1138"/>
      <c r="CL51" s="1138"/>
      <c r="CM51" s="1138"/>
      <c r="CN51" s="1138"/>
      <c r="CO51" s="1138"/>
      <c r="CP51" s="1138"/>
      <c r="CQ51" s="1138"/>
      <c r="CR51" s="1138"/>
      <c r="CS51" s="1138"/>
      <c r="CT51" s="1138"/>
      <c r="CU51" s="1138"/>
      <c r="CV51" s="1138"/>
      <c r="CW51" s="1138"/>
      <c r="CX51" s="1138"/>
      <c r="CY51" s="1138"/>
      <c r="CZ51" s="1138"/>
      <c r="DA51" s="1138"/>
      <c r="DB51" s="1138"/>
      <c r="DC51" s="1138"/>
      <c r="DD51" s="1138"/>
      <c r="DE51" s="1138"/>
      <c r="DF51" s="1138"/>
      <c r="DG51" s="1138"/>
      <c r="DH51" s="1138"/>
      <c r="DI51" s="1138"/>
      <c r="DJ51" s="1138"/>
      <c r="DK51" s="1138"/>
      <c r="DL51" s="1138"/>
      <c r="DM51" s="1138"/>
      <c r="DN51" s="1138"/>
      <c r="DO51" s="1138"/>
      <c r="DP51" s="1138"/>
      <c r="DQ51" s="1138"/>
      <c r="DR51" s="1138"/>
      <c r="DS51" s="1138"/>
      <c r="DT51" s="1138"/>
      <c r="DU51" s="1138"/>
      <c r="DV51" s="1138"/>
      <c r="DW51" s="1138"/>
      <c r="DX51" s="1138"/>
      <c r="DY51" s="1138"/>
      <c r="DZ51" s="1138"/>
      <c r="EA51" s="1138"/>
      <c r="EB51" s="1138"/>
      <c r="EC51" s="1138"/>
      <c r="ED51" s="1138"/>
      <c r="EE51" s="1138"/>
      <c r="EF51" s="1138"/>
      <c r="EG51" s="1138"/>
      <c r="EH51" s="1138"/>
      <c r="EI51" s="1138"/>
      <c r="EJ51" s="1138"/>
      <c r="EK51" s="1138"/>
      <c r="EL51" s="1138"/>
      <c r="EM51" s="1138"/>
      <c r="EN51" s="1138"/>
      <c r="EO51" s="1138"/>
      <c r="EP51" s="1138"/>
      <c r="EQ51" s="1138"/>
      <c r="ER51" s="1138"/>
      <c r="ES51" s="1138"/>
      <c r="ET51" s="1138"/>
      <c r="EU51" s="1138"/>
      <c r="EV51" s="1138"/>
      <c r="EW51" s="1138"/>
      <c r="FC51" s="618" t="s">
        <v>864</v>
      </c>
    </row>
    <row r="52" spans="1:159" s="5" customFormat="1" ht="19.95" hidden="1" customHeight="1" outlineLevel="2">
      <c r="A52" s="17">
        <v>33</v>
      </c>
      <c r="B52" s="265"/>
      <c r="C52" s="355"/>
      <c r="D52" s="43">
        <f t="shared" si="12"/>
        <v>4</v>
      </c>
      <c r="E52" s="43">
        <f t="shared" si="6"/>
        <v>4</v>
      </c>
      <c r="F52" s="65">
        <f t="shared" si="7"/>
        <v>20</v>
      </c>
      <c r="G52" s="359"/>
      <c r="H52" s="802"/>
      <c r="I52" s="802"/>
      <c r="J52" s="801"/>
      <c r="K52" s="100">
        <f t="shared" si="10"/>
        <v>0</v>
      </c>
      <c r="L52" s="92">
        <f t="shared" si="11"/>
        <v>0</v>
      </c>
      <c r="M52" s="127"/>
      <c r="N52" s="831"/>
      <c r="O52" s="744"/>
      <c r="P52" s="245"/>
      <c r="Q52" s="245"/>
      <c r="R52" s="245"/>
      <c r="S52" s="245"/>
      <c r="T52" s="129">
        <f t="shared" ref="T52:T83" si="13">C52*$R$15</f>
        <v>0</v>
      </c>
      <c r="U52" s="128">
        <f t="shared" si="8"/>
        <v>0</v>
      </c>
      <c r="V52" s="96">
        <v>3</v>
      </c>
      <c r="W52" s="97">
        <f t="shared" si="9"/>
        <v>0</v>
      </c>
      <c r="X52" s="1137"/>
      <c r="Y52" s="1137"/>
      <c r="Z52" s="1137"/>
      <c r="AA52" s="1137"/>
      <c r="AB52" s="1138"/>
      <c r="AC52" s="1138"/>
      <c r="AD52" s="1138"/>
      <c r="AE52" s="1138"/>
      <c r="AF52" s="1138"/>
      <c r="AG52" s="1138"/>
      <c r="AH52" s="1138"/>
      <c r="AI52" s="1138"/>
      <c r="AJ52" s="1138"/>
      <c r="AK52" s="1138"/>
      <c r="AL52" s="1138"/>
      <c r="AM52" s="1138"/>
      <c r="AN52" s="1138"/>
      <c r="AO52" s="1138"/>
      <c r="AP52" s="1138"/>
      <c r="AQ52" s="1138"/>
      <c r="AR52" s="1138"/>
      <c r="AS52" s="1138"/>
      <c r="AT52" s="1138"/>
      <c r="AU52" s="1138"/>
      <c r="AV52" s="1138"/>
      <c r="AW52" s="1138"/>
      <c r="AX52" s="1138"/>
      <c r="AY52" s="1138"/>
      <c r="AZ52" s="1138"/>
      <c r="BA52" s="1138"/>
      <c r="BB52" s="1138"/>
      <c r="BC52" s="1138"/>
      <c r="BD52" s="1138"/>
      <c r="BE52" s="1138"/>
      <c r="BF52" s="1138"/>
      <c r="BG52" s="1138"/>
      <c r="BH52" s="1138"/>
      <c r="BI52" s="1138"/>
      <c r="BJ52" s="1138"/>
      <c r="BK52" s="1138"/>
      <c r="BL52" s="1138"/>
      <c r="BM52" s="1138"/>
      <c r="BN52" s="1138"/>
      <c r="BO52" s="1138"/>
      <c r="BP52" s="1138"/>
      <c r="BQ52" s="1138"/>
      <c r="BR52" s="1138"/>
      <c r="BS52" s="1138"/>
      <c r="BT52" s="1138"/>
      <c r="BU52" s="1138"/>
      <c r="BV52" s="1138"/>
      <c r="BW52" s="1138"/>
      <c r="BX52" s="1138"/>
      <c r="BY52" s="1138"/>
      <c r="BZ52" s="1138"/>
      <c r="CA52" s="1138"/>
      <c r="CB52" s="1138"/>
      <c r="CC52" s="1138"/>
      <c r="CD52" s="1138"/>
      <c r="CE52" s="1138"/>
      <c r="CF52" s="1138"/>
      <c r="CG52" s="1138"/>
      <c r="CH52" s="1138"/>
      <c r="CI52" s="1138"/>
      <c r="CJ52" s="1138"/>
      <c r="CK52" s="1138"/>
      <c r="CL52" s="1138"/>
      <c r="CM52" s="1138"/>
      <c r="CN52" s="1138"/>
      <c r="CO52" s="1138"/>
      <c r="CP52" s="1138"/>
      <c r="CQ52" s="1138"/>
      <c r="CR52" s="1138"/>
      <c r="CS52" s="1138"/>
      <c r="CT52" s="1138"/>
      <c r="CU52" s="1138"/>
      <c r="CV52" s="1138"/>
      <c r="CW52" s="1138"/>
      <c r="CX52" s="1138"/>
      <c r="CY52" s="1138"/>
      <c r="CZ52" s="1138"/>
      <c r="DA52" s="1138"/>
      <c r="DB52" s="1138"/>
      <c r="DC52" s="1138"/>
      <c r="DD52" s="1138"/>
      <c r="DE52" s="1138"/>
      <c r="DF52" s="1138"/>
      <c r="DG52" s="1138"/>
      <c r="DH52" s="1138"/>
      <c r="DI52" s="1138"/>
      <c r="DJ52" s="1138"/>
      <c r="DK52" s="1138"/>
      <c r="DL52" s="1138"/>
      <c r="DM52" s="1138"/>
      <c r="DN52" s="1138"/>
      <c r="DO52" s="1138"/>
      <c r="DP52" s="1138"/>
      <c r="DQ52" s="1138"/>
      <c r="DR52" s="1138"/>
      <c r="DS52" s="1138"/>
      <c r="DT52" s="1138"/>
      <c r="DU52" s="1138"/>
      <c r="DV52" s="1138"/>
      <c r="DW52" s="1138"/>
      <c r="DX52" s="1138"/>
      <c r="DY52" s="1138"/>
      <c r="DZ52" s="1138"/>
      <c r="EA52" s="1138"/>
      <c r="EB52" s="1138"/>
      <c r="EC52" s="1138"/>
      <c r="ED52" s="1138"/>
      <c r="EE52" s="1138"/>
      <c r="EF52" s="1138"/>
      <c r="EG52" s="1138"/>
      <c r="EH52" s="1138"/>
      <c r="EI52" s="1138"/>
      <c r="EJ52" s="1138"/>
      <c r="EK52" s="1138"/>
      <c r="EL52" s="1138"/>
      <c r="EM52" s="1138"/>
      <c r="EN52" s="1138"/>
      <c r="EO52" s="1138"/>
      <c r="EP52" s="1138"/>
      <c r="EQ52" s="1138"/>
      <c r="ER52" s="1138"/>
      <c r="ES52" s="1138"/>
      <c r="ET52" s="1138"/>
      <c r="EU52" s="1138"/>
      <c r="EV52" s="1138"/>
      <c r="EW52" s="1138"/>
      <c r="FC52" s="618" t="s">
        <v>865</v>
      </c>
    </row>
    <row r="53" spans="1:159" s="5" customFormat="1" ht="19.95" hidden="1" customHeight="1" outlineLevel="2">
      <c r="A53" s="17">
        <v>34</v>
      </c>
      <c r="B53" s="354"/>
      <c r="C53" s="355"/>
      <c r="D53" s="43">
        <f t="shared" si="12"/>
        <v>4</v>
      </c>
      <c r="E53" s="43">
        <f t="shared" si="6"/>
        <v>4</v>
      </c>
      <c r="F53" s="65">
        <f t="shared" si="7"/>
        <v>20</v>
      </c>
      <c r="G53" s="359"/>
      <c r="H53" s="802"/>
      <c r="I53" s="802"/>
      <c r="J53" s="801"/>
      <c r="K53" s="100">
        <f t="shared" si="10"/>
        <v>0</v>
      </c>
      <c r="L53" s="92">
        <f t="shared" si="11"/>
        <v>0</v>
      </c>
      <c r="M53" s="127"/>
      <c r="N53" s="831"/>
      <c r="O53" s="744"/>
      <c r="P53" s="245"/>
      <c r="Q53" s="245"/>
      <c r="R53" s="245"/>
      <c r="S53" s="245"/>
      <c r="T53" s="129">
        <f t="shared" si="13"/>
        <v>0</v>
      </c>
      <c r="U53" s="128">
        <f t="shared" si="8"/>
        <v>0</v>
      </c>
      <c r="V53" s="96">
        <v>3</v>
      </c>
      <c r="W53" s="97">
        <f t="shared" si="9"/>
        <v>0</v>
      </c>
      <c r="X53" s="1137"/>
      <c r="Y53" s="1137"/>
      <c r="Z53" s="1137"/>
      <c r="AA53" s="1137"/>
      <c r="AB53" s="1138"/>
      <c r="AC53" s="1138"/>
      <c r="AD53" s="1138"/>
      <c r="AE53" s="1138"/>
      <c r="AF53" s="1138"/>
      <c r="AG53" s="1138"/>
      <c r="AH53" s="1138"/>
      <c r="AI53" s="1138"/>
      <c r="AJ53" s="1138"/>
      <c r="AK53" s="1138"/>
      <c r="AL53" s="1138"/>
      <c r="AM53" s="1138"/>
      <c r="AN53" s="1138"/>
      <c r="AO53" s="1138"/>
      <c r="AP53" s="1138"/>
      <c r="AQ53" s="1138"/>
      <c r="AR53" s="1138"/>
      <c r="AS53" s="1138"/>
      <c r="AT53" s="1138"/>
      <c r="AU53" s="1138"/>
      <c r="AV53" s="1138"/>
      <c r="AW53" s="1138"/>
      <c r="AX53" s="1138"/>
      <c r="AY53" s="1138"/>
      <c r="AZ53" s="1138"/>
      <c r="BA53" s="1138"/>
      <c r="BB53" s="1138"/>
      <c r="BC53" s="1138"/>
      <c r="BD53" s="1138"/>
      <c r="BE53" s="1138"/>
      <c r="BF53" s="1138"/>
      <c r="BG53" s="1138"/>
      <c r="BH53" s="1138"/>
      <c r="BI53" s="1138"/>
      <c r="BJ53" s="1138"/>
      <c r="BK53" s="1138"/>
      <c r="BL53" s="1138"/>
      <c r="BM53" s="1138"/>
      <c r="BN53" s="1138"/>
      <c r="BO53" s="1138"/>
      <c r="BP53" s="1138"/>
      <c r="BQ53" s="1138"/>
      <c r="BR53" s="1138"/>
      <c r="BS53" s="1138"/>
      <c r="BT53" s="1138"/>
      <c r="BU53" s="1138"/>
      <c r="BV53" s="1138"/>
      <c r="BW53" s="1138"/>
      <c r="BX53" s="1138"/>
      <c r="BY53" s="1138"/>
      <c r="BZ53" s="1138"/>
      <c r="CA53" s="1138"/>
      <c r="CB53" s="1138"/>
      <c r="CC53" s="1138"/>
      <c r="CD53" s="1138"/>
      <c r="CE53" s="1138"/>
      <c r="CF53" s="1138"/>
      <c r="CG53" s="1138"/>
      <c r="CH53" s="1138"/>
      <c r="CI53" s="1138"/>
      <c r="CJ53" s="1138"/>
      <c r="CK53" s="1138"/>
      <c r="CL53" s="1138"/>
      <c r="CM53" s="1138"/>
      <c r="CN53" s="1138"/>
      <c r="CO53" s="1138"/>
      <c r="CP53" s="1138"/>
      <c r="CQ53" s="1138"/>
      <c r="CR53" s="1138"/>
      <c r="CS53" s="1138"/>
      <c r="CT53" s="1138"/>
      <c r="CU53" s="1138"/>
      <c r="CV53" s="1138"/>
      <c r="CW53" s="1138"/>
      <c r="CX53" s="1138"/>
      <c r="CY53" s="1138"/>
      <c r="CZ53" s="1138"/>
      <c r="DA53" s="1138"/>
      <c r="DB53" s="1138"/>
      <c r="DC53" s="1138"/>
      <c r="DD53" s="1138"/>
      <c r="DE53" s="1138"/>
      <c r="DF53" s="1138"/>
      <c r="DG53" s="1138"/>
      <c r="DH53" s="1138"/>
      <c r="DI53" s="1138"/>
      <c r="DJ53" s="1138"/>
      <c r="DK53" s="1138"/>
      <c r="DL53" s="1138"/>
      <c r="DM53" s="1138"/>
      <c r="DN53" s="1138"/>
      <c r="DO53" s="1138"/>
      <c r="DP53" s="1138"/>
      <c r="DQ53" s="1138"/>
      <c r="DR53" s="1138"/>
      <c r="DS53" s="1138"/>
      <c r="DT53" s="1138"/>
      <c r="DU53" s="1138"/>
      <c r="DV53" s="1138"/>
      <c r="DW53" s="1138"/>
      <c r="DX53" s="1138"/>
      <c r="DY53" s="1138"/>
      <c r="DZ53" s="1138"/>
      <c r="EA53" s="1138"/>
      <c r="EB53" s="1138"/>
      <c r="EC53" s="1138"/>
      <c r="ED53" s="1138"/>
      <c r="EE53" s="1138"/>
      <c r="EF53" s="1138"/>
      <c r="EG53" s="1138"/>
      <c r="EH53" s="1138"/>
      <c r="EI53" s="1138"/>
      <c r="EJ53" s="1138"/>
      <c r="EK53" s="1138"/>
      <c r="EL53" s="1138"/>
      <c r="EM53" s="1138"/>
      <c r="EN53" s="1138"/>
      <c r="EO53" s="1138"/>
      <c r="EP53" s="1138"/>
      <c r="EQ53" s="1138"/>
      <c r="ER53" s="1138"/>
      <c r="ES53" s="1138"/>
      <c r="ET53" s="1138"/>
      <c r="EU53" s="1138"/>
      <c r="EV53" s="1138"/>
      <c r="EW53" s="1138"/>
      <c r="FC53" s="109" t="s">
        <v>37</v>
      </c>
    </row>
    <row r="54" spans="1:159" s="5" customFormat="1" ht="19.95" hidden="1" customHeight="1" outlineLevel="2">
      <c r="A54" s="17">
        <v>35</v>
      </c>
      <c r="B54" s="354"/>
      <c r="C54" s="355"/>
      <c r="D54" s="43">
        <f t="shared" si="12"/>
        <v>4</v>
      </c>
      <c r="E54" s="43">
        <f t="shared" si="6"/>
        <v>4</v>
      </c>
      <c r="F54" s="65">
        <f t="shared" si="7"/>
        <v>20</v>
      </c>
      <c r="G54" s="359"/>
      <c r="H54" s="802"/>
      <c r="I54" s="802"/>
      <c r="J54" s="801"/>
      <c r="K54" s="100">
        <f t="shared" si="10"/>
        <v>0</v>
      </c>
      <c r="L54" s="92">
        <f t="shared" si="11"/>
        <v>0</v>
      </c>
      <c r="M54" s="127"/>
      <c r="N54" s="831"/>
      <c r="O54" s="744"/>
      <c r="P54" s="245"/>
      <c r="Q54" s="245"/>
      <c r="R54" s="245"/>
      <c r="S54" s="245"/>
      <c r="T54" s="129">
        <f t="shared" si="13"/>
        <v>0</v>
      </c>
      <c r="U54" s="128">
        <f t="shared" si="8"/>
        <v>0</v>
      </c>
      <c r="V54" s="96">
        <v>3</v>
      </c>
      <c r="W54" s="97">
        <f t="shared" si="9"/>
        <v>0</v>
      </c>
      <c r="X54" s="1137"/>
      <c r="Y54" s="1137"/>
      <c r="Z54" s="1137"/>
      <c r="AA54" s="1137"/>
      <c r="AB54" s="1138"/>
      <c r="AC54" s="1138"/>
      <c r="AD54" s="1138"/>
      <c r="AE54" s="1138"/>
      <c r="AF54" s="1138"/>
      <c r="AG54" s="1138"/>
      <c r="AH54" s="1138"/>
      <c r="AI54" s="1138"/>
      <c r="AJ54" s="1138"/>
      <c r="AK54" s="1138"/>
      <c r="AL54" s="1138"/>
      <c r="AM54" s="1138"/>
      <c r="AN54" s="1138"/>
      <c r="AO54" s="1138"/>
      <c r="AP54" s="1138"/>
      <c r="AQ54" s="1138"/>
      <c r="AR54" s="1138"/>
      <c r="AS54" s="1138"/>
      <c r="AT54" s="1138"/>
      <c r="AU54" s="1138"/>
      <c r="AV54" s="1138"/>
      <c r="AW54" s="1138"/>
      <c r="AX54" s="1138"/>
      <c r="AY54" s="1138"/>
      <c r="AZ54" s="1138"/>
      <c r="BA54" s="1138"/>
      <c r="BB54" s="1138"/>
      <c r="BC54" s="1138"/>
      <c r="BD54" s="1138"/>
      <c r="BE54" s="1138"/>
      <c r="BF54" s="1138"/>
      <c r="BG54" s="1138"/>
      <c r="BH54" s="1138"/>
      <c r="BI54" s="1138"/>
      <c r="BJ54" s="1138"/>
      <c r="BK54" s="1138"/>
      <c r="BL54" s="1138"/>
      <c r="BM54" s="1138"/>
      <c r="BN54" s="1138"/>
      <c r="BO54" s="1138"/>
      <c r="BP54" s="1138"/>
      <c r="BQ54" s="1138"/>
      <c r="BR54" s="1138"/>
      <c r="BS54" s="1138"/>
      <c r="BT54" s="1138"/>
      <c r="BU54" s="1138"/>
      <c r="BV54" s="1138"/>
      <c r="BW54" s="1138"/>
      <c r="BX54" s="1138"/>
      <c r="BY54" s="1138"/>
      <c r="BZ54" s="1138"/>
      <c r="CA54" s="1138"/>
      <c r="CB54" s="1138"/>
      <c r="CC54" s="1138"/>
      <c r="CD54" s="1138"/>
      <c r="CE54" s="1138"/>
      <c r="CF54" s="1138"/>
      <c r="CG54" s="1138"/>
      <c r="CH54" s="1138"/>
      <c r="CI54" s="1138"/>
      <c r="CJ54" s="1138"/>
      <c r="CK54" s="1138"/>
      <c r="CL54" s="1138"/>
      <c r="CM54" s="1138"/>
      <c r="CN54" s="1138"/>
      <c r="CO54" s="1138"/>
      <c r="CP54" s="1138"/>
      <c r="CQ54" s="1138"/>
      <c r="CR54" s="1138"/>
      <c r="CS54" s="1138"/>
      <c r="CT54" s="1138"/>
      <c r="CU54" s="1138"/>
      <c r="CV54" s="1138"/>
      <c r="CW54" s="1138"/>
      <c r="CX54" s="1138"/>
      <c r="CY54" s="1138"/>
      <c r="CZ54" s="1138"/>
      <c r="DA54" s="1138"/>
      <c r="DB54" s="1138"/>
      <c r="DC54" s="1138"/>
      <c r="DD54" s="1138"/>
      <c r="DE54" s="1138"/>
      <c r="DF54" s="1138"/>
      <c r="DG54" s="1138"/>
      <c r="DH54" s="1138"/>
      <c r="DI54" s="1138"/>
      <c r="DJ54" s="1138"/>
      <c r="DK54" s="1138"/>
      <c r="DL54" s="1138"/>
      <c r="DM54" s="1138"/>
      <c r="DN54" s="1138"/>
      <c r="DO54" s="1138"/>
      <c r="DP54" s="1138"/>
      <c r="DQ54" s="1138"/>
      <c r="DR54" s="1138"/>
      <c r="DS54" s="1138"/>
      <c r="DT54" s="1138"/>
      <c r="DU54" s="1138"/>
      <c r="DV54" s="1138"/>
      <c r="DW54" s="1138"/>
      <c r="DX54" s="1138"/>
      <c r="DY54" s="1138"/>
      <c r="DZ54" s="1138"/>
      <c r="EA54" s="1138"/>
      <c r="EB54" s="1138"/>
      <c r="EC54" s="1138"/>
      <c r="ED54" s="1138"/>
      <c r="EE54" s="1138"/>
      <c r="EF54" s="1138"/>
      <c r="EG54" s="1138"/>
      <c r="EH54" s="1138"/>
      <c r="EI54" s="1138"/>
      <c r="EJ54" s="1138"/>
      <c r="EK54" s="1138"/>
      <c r="EL54" s="1138"/>
      <c r="EM54" s="1138"/>
      <c r="EN54" s="1138"/>
      <c r="EO54" s="1138"/>
      <c r="EP54" s="1138"/>
      <c r="EQ54" s="1138"/>
      <c r="ER54" s="1138"/>
      <c r="ES54" s="1138"/>
      <c r="ET54" s="1138"/>
      <c r="EU54" s="1138"/>
      <c r="EV54" s="1138"/>
      <c r="EW54" s="1138"/>
      <c r="FC54" s="109" t="s">
        <v>4</v>
      </c>
    </row>
    <row r="55" spans="1:159" s="5" customFormat="1" ht="19.95" hidden="1" customHeight="1" outlineLevel="2">
      <c r="A55" s="17">
        <v>36</v>
      </c>
      <c r="B55" s="354"/>
      <c r="C55" s="355"/>
      <c r="D55" s="43">
        <f t="shared" si="12"/>
        <v>4</v>
      </c>
      <c r="E55" s="43">
        <f t="shared" si="6"/>
        <v>4</v>
      </c>
      <c r="F55" s="65">
        <f t="shared" si="7"/>
        <v>20</v>
      </c>
      <c r="G55" s="359"/>
      <c r="H55" s="802"/>
      <c r="I55" s="802"/>
      <c r="J55" s="801"/>
      <c r="K55" s="100">
        <f t="shared" si="10"/>
        <v>0</v>
      </c>
      <c r="L55" s="92">
        <f t="shared" si="11"/>
        <v>0</v>
      </c>
      <c r="M55" s="127"/>
      <c r="N55" s="831"/>
      <c r="O55" s="744"/>
      <c r="P55" s="245"/>
      <c r="Q55" s="245"/>
      <c r="R55" s="245"/>
      <c r="S55" s="245"/>
      <c r="T55" s="129">
        <f t="shared" si="13"/>
        <v>0</v>
      </c>
      <c r="U55" s="128">
        <f t="shared" si="8"/>
        <v>0</v>
      </c>
      <c r="V55" s="96">
        <v>3</v>
      </c>
      <c r="W55" s="97">
        <f t="shared" si="9"/>
        <v>0</v>
      </c>
      <c r="X55" s="1137"/>
      <c r="Y55" s="1137"/>
      <c r="Z55" s="1137"/>
      <c r="AA55" s="1137"/>
      <c r="AB55" s="1138"/>
      <c r="AC55" s="1138"/>
      <c r="AD55" s="1138"/>
      <c r="AE55" s="1138"/>
      <c r="AF55" s="1138"/>
      <c r="AG55" s="1138"/>
      <c r="AH55" s="1138"/>
      <c r="AI55" s="1138"/>
      <c r="AJ55" s="1138"/>
      <c r="AK55" s="1138"/>
      <c r="AL55" s="1138"/>
      <c r="AM55" s="1138"/>
      <c r="AN55" s="1138"/>
      <c r="AO55" s="1138"/>
      <c r="AP55" s="1138"/>
      <c r="AQ55" s="1138"/>
      <c r="AR55" s="1138"/>
      <c r="AS55" s="1138"/>
      <c r="AT55" s="1138"/>
      <c r="AU55" s="1138"/>
      <c r="AV55" s="1138"/>
      <c r="AW55" s="1138"/>
      <c r="AX55" s="1138"/>
      <c r="AY55" s="1138"/>
      <c r="AZ55" s="1138"/>
      <c r="BA55" s="1138"/>
      <c r="BB55" s="1138"/>
      <c r="BC55" s="1138"/>
      <c r="BD55" s="1138"/>
      <c r="BE55" s="1138"/>
      <c r="BF55" s="1138"/>
      <c r="BG55" s="1138"/>
      <c r="BH55" s="1138"/>
      <c r="BI55" s="1138"/>
      <c r="BJ55" s="1138"/>
      <c r="BK55" s="1138"/>
      <c r="BL55" s="1138"/>
      <c r="BM55" s="1138"/>
      <c r="BN55" s="1138"/>
      <c r="BO55" s="1138"/>
      <c r="BP55" s="1138"/>
      <c r="BQ55" s="1138"/>
      <c r="BR55" s="1138"/>
      <c r="BS55" s="1138"/>
      <c r="BT55" s="1138"/>
      <c r="BU55" s="1138"/>
      <c r="BV55" s="1138"/>
      <c r="BW55" s="1138"/>
      <c r="BX55" s="1138"/>
      <c r="BY55" s="1138"/>
      <c r="BZ55" s="1138"/>
      <c r="CA55" s="1138"/>
      <c r="CB55" s="1138"/>
      <c r="CC55" s="1138"/>
      <c r="CD55" s="1138"/>
      <c r="CE55" s="1138"/>
      <c r="CF55" s="1138"/>
      <c r="CG55" s="1138"/>
      <c r="CH55" s="1138"/>
      <c r="CI55" s="1138"/>
      <c r="CJ55" s="1138"/>
      <c r="CK55" s="1138"/>
      <c r="CL55" s="1138"/>
      <c r="CM55" s="1138"/>
      <c r="CN55" s="1138"/>
      <c r="CO55" s="1138"/>
      <c r="CP55" s="1138"/>
      <c r="CQ55" s="1138"/>
      <c r="CR55" s="1138"/>
      <c r="CS55" s="1138"/>
      <c r="CT55" s="1138"/>
      <c r="CU55" s="1138"/>
      <c r="CV55" s="1138"/>
      <c r="CW55" s="1138"/>
      <c r="CX55" s="1138"/>
      <c r="CY55" s="1138"/>
      <c r="CZ55" s="1138"/>
      <c r="DA55" s="1138"/>
      <c r="DB55" s="1138"/>
      <c r="DC55" s="1138"/>
      <c r="DD55" s="1138"/>
      <c r="DE55" s="1138"/>
      <c r="DF55" s="1138"/>
      <c r="DG55" s="1138"/>
      <c r="DH55" s="1138"/>
      <c r="DI55" s="1138"/>
      <c r="DJ55" s="1138"/>
      <c r="DK55" s="1138"/>
      <c r="DL55" s="1138"/>
      <c r="DM55" s="1138"/>
      <c r="DN55" s="1138"/>
      <c r="DO55" s="1138"/>
      <c r="DP55" s="1138"/>
      <c r="DQ55" s="1138"/>
      <c r="DR55" s="1138"/>
      <c r="DS55" s="1138"/>
      <c r="DT55" s="1138"/>
      <c r="DU55" s="1138"/>
      <c r="DV55" s="1138"/>
      <c r="DW55" s="1138"/>
      <c r="DX55" s="1138"/>
      <c r="DY55" s="1138"/>
      <c r="DZ55" s="1138"/>
      <c r="EA55" s="1138"/>
      <c r="EB55" s="1138"/>
      <c r="EC55" s="1138"/>
      <c r="ED55" s="1138"/>
      <c r="EE55" s="1138"/>
      <c r="EF55" s="1138"/>
      <c r="EG55" s="1138"/>
      <c r="EH55" s="1138"/>
      <c r="EI55" s="1138"/>
      <c r="EJ55" s="1138"/>
      <c r="EK55" s="1138"/>
      <c r="EL55" s="1138"/>
      <c r="EM55" s="1138"/>
      <c r="EN55" s="1138"/>
      <c r="EO55" s="1138"/>
      <c r="EP55" s="1138"/>
      <c r="EQ55" s="1138"/>
      <c r="ER55" s="1138"/>
      <c r="ES55" s="1138"/>
      <c r="ET55" s="1138"/>
      <c r="EU55" s="1138"/>
      <c r="EV55" s="1138"/>
      <c r="EW55" s="1138"/>
      <c r="FC55" s="109" t="s">
        <v>35</v>
      </c>
    </row>
    <row r="56" spans="1:159" s="5" customFormat="1" ht="19.95" hidden="1" customHeight="1" outlineLevel="2">
      <c r="A56" s="17">
        <v>37</v>
      </c>
      <c r="B56" s="354"/>
      <c r="C56" s="355"/>
      <c r="D56" s="43">
        <f t="shared" si="12"/>
        <v>4</v>
      </c>
      <c r="E56" s="43">
        <f t="shared" si="6"/>
        <v>4</v>
      </c>
      <c r="F56" s="65">
        <f t="shared" si="7"/>
        <v>20</v>
      </c>
      <c r="G56" s="359"/>
      <c r="H56" s="802"/>
      <c r="I56" s="802"/>
      <c r="J56" s="801"/>
      <c r="K56" s="100">
        <f t="shared" si="10"/>
        <v>0</v>
      </c>
      <c r="L56" s="92">
        <f t="shared" si="11"/>
        <v>0</v>
      </c>
      <c r="M56" s="127"/>
      <c r="N56" s="831"/>
      <c r="O56" s="744"/>
      <c r="P56" s="245"/>
      <c r="Q56" s="245"/>
      <c r="R56" s="245"/>
      <c r="S56" s="245"/>
      <c r="T56" s="129">
        <f t="shared" si="13"/>
        <v>0</v>
      </c>
      <c r="U56" s="128">
        <f t="shared" si="8"/>
        <v>0</v>
      </c>
      <c r="V56" s="96">
        <v>3</v>
      </c>
      <c r="W56" s="97">
        <f t="shared" si="9"/>
        <v>0</v>
      </c>
      <c r="X56" s="1137"/>
      <c r="Y56" s="1137"/>
      <c r="Z56" s="1137"/>
      <c r="AA56" s="1137"/>
      <c r="AB56" s="1138"/>
      <c r="AC56" s="1138"/>
      <c r="AD56" s="1138"/>
      <c r="AE56" s="1138"/>
      <c r="AF56" s="1138"/>
      <c r="AG56" s="1138"/>
      <c r="AH56" s="1138"/>
      <c r="AI56" s="1138"/>
      <c r="AJ56" s="1138"/>
      <c r="AK56" s="1138"/>
      <c r="AL56" s="1138"/>
      <c r="AM56" s="1138"/>
      <c r="AN56" s="1138"/>
      <c r="AO56" s="1138"/>
      <c r="AP56" s="1138"/>
      <c r="AQ56" s="1138"/>
      <c r="AR56" s="1138"/>
      <c r="AS56" s="1138"/>
      <c r="AT56" s="1138"/>
      <c r="AU56" s="1138"/>
      <c r="AV56" s="1138"/>
      <c r="AW56" s="1138"/>
      <c r="AX56" s="1138"/>
      <c r="AY56" s="1138"/>
      <c r="AZ56" s="1138"/>
      <c r="BA56" s="1138"/>
      <c r="BB56" s="1138"/>
      <c r="BC56" s="1138"/>
      <c r="BD56" s="1138"/>
      <c r="BE56" s="1138"/>
      <c r="BF56" s="1138"/>
      <c r="BG56" s="1138"/>
      <c r="BH56" s="1138"/>
      <c r="BI56" s="1138"/>
      <c r="BJ56" s="1138"/>
      <c r="BK56" s="1138"/>
      <c r="BL56" s="1138"/>
      <c r="BM56" s="1138"/>
      <c r="BN56" s="1138"/>
      <c r="BO56" s="1138"/>
      <c r="BP56" s="1138"/>
      <c r="BQ56" s="1138"/>
      <c r="BR56" s="1138"/>
      <c r="BS56" s="1138"/>
      <c r="BT56" s="1138"/>
      <c r="BU56" s="1138"/>
      <c r="BV56" s="1138"/>
      <c r="BW56" s="1138"/>
      <c r="BX56" s="1138"/>
      <c r="BY56" s="1138"/>
      <c r="BZ56" s="1138"/>
      <c r="CA56" s="1138"/>
      <c r="CB56" s="1138"/>
      <c r="CC56" s="1138"/>
      <c r="CD56" s="1138"/>
      <c r="CE56" s="1138"/>
      <c r="CF56" s="1138"/>
      <c r="CG56" s="1138"/>
      <c r="CH56" s="1138"/>
      <c r="CI56" s="1138"/>
      <c r="CJ56" s="1138"/>
      <c r="CK56" s="1138"/>
      <c r="CL56" s="1138"/>
      <c r="CM56" s="1138"/>
      <c r="CN56" s="1138"/>
      <c r="CO56" s="1138"/>
      <c r="CP56" s="1138"/>
      <c r="CQ56" s="1138"/>
      <c r="CR56" s="1138"/>
      <c r="CS56" s="1138"/>
      <c r="CT56" s="1138"/>
      <c r="CU56" s="1138"/>
      <c r="CV56" s="1138"/>
      <c r="CW56" s="1138"/>
      <c r="CX56" s="1138"/>
      <c r="CY56" s="1138"/>
      <c r="CZ56" s="1138"/>
      <c r="DA56" s="1138"/>
      <c r="DB56" s="1138"/>
      <c r="DC56" s="1138"/>
      <c r="DD56" s="1138"/>
      <c r="DE56" s="1138"/>
      <c r="DF56" s="1138"/>
      <c r="DG56" s="1138"/>
      <c r="DH56" s="1138"/>
      <c r="DI56" s="1138"/>
      <c r="DJ56" s="1138"/>
      <c r="DK56" s="1138"/>
      <c r="DL56" s="1138"/>
      <c r="DM56" s="1138"/>
      <c r="DN56" s="1138"/>
      <c r="DO56" s="1138"/>
      <c r="DP56" s="1138"/>
      <c r="DQ56" s="1138"/>
      <c r="DR56" s="1138"/>
      <c r="DS56" s="1138"/>
      <c r="DT56" s="1138"/>
      <c r="DU56" s="1138"/>
      <c r="DV56" s="1138"/>
      <c r="DW56" s="1138"/>
      <c r="DX56" s="1138"/>
      <c r="DY56" s="1138"/>
      <c r="DZ56" s="1138"/>
      <c r="EA56" s="1138"/>
      <c r="EB56" s="1138"/>
      <c r="EC56" s="1138"/>
      <c r="ED56" s="1138"/>
      <c r="EE56" s="1138"/>
      <c r="EF56" s="1138"/>
      <c r="EG56" s="1138"/>
      <c r="EH56" s="1138"/>
      <c r="EI56" s="1138"/>
      <c r="EJ56" s="1138"/>
      <c r="EK56" s="1138"/>
      <c r="EL56" s="1138"/>
      <c r="EM56" s="1138"/>
      <c r="EN56" s="1138"/>
      <c r="EO56" s="1138"/>
      <c r="EP56" s="1138"/>
      <c r="EQ56" s="1138"/>
      <c r="ER56" s="1138"/>
      <c r="ES56" s="1138"/>
      <c r="ET56" s="1138"/>
      <c r="EU56" s="1138"/>
      <c r="EV56" s="1138"/>
      <c r="EW56" s="1138"/>
      <c r="FC56" s="109" t="s">
        <v>36</v>
      </c>
    </row>
    <row r="57" spans="1:159" s="5" customFormat="1" ht="19.95" hidden="1" customHeight="1" outlineLevel="2">
      <c r="A57" s="17">
        <v>38</v>
      </c>
      <c r="B57" s="265"/>
      <c r="C57" s="355"/>
      <c r="D57" s="43">
        <f t="shared" si="12"/>
        <v>4</v>
      </c>
      <c r="E57" s="43">
        <f t="shared" si="6"/>
        <v>4</v>
      </c>
      <c r="F57" s="65">
        <f t="shared" si="7"/>
        <v>20</v>
      </c>
      <c r="G57" s="359"/>
      <c r="H57" s="802"/>
      <c r="I57" s="802"/>
      <c r="J57" s="801"/>
      <c r="K57" s="100">
        <f t="shared" si="10"/>
        <v>0</v>
      </c>
      <c r="L57" s="92">
        <f t="shared" si="11"/>
        <v>0</v>
      </c>
      <c r="M57" s="127"/>
      <c r="N57" s="831"/>
      <c r="O57" s="744"/>
      <c r="P57" s="245"/>
      <c r="Q57" s="245"/>
      <c r="R57" s="245"/>
      <c r="S57" s="245"/>
      <c r="T57" s="129">
        <f t="shared" si="13"/>
        <v>0</v>
      </c>
      <c r="U57" s="128">
        <f t="shared" si="8"/>
        <v>0</v>
      </c>
      <c r="V57" s="96">
        <v>3</v>
      </c>
      <c r="W57" s="97">
        <f t="shared" si="9"/>
        <v>0</v>
      </c>
      <c r="X57" s="1137"/>
      <c r="Y57" s="1137"/>
      <c r="Z57" s="1137"/>
      <c r="AA57" s="1137"/>
      <c r="AB57" s="1138"/>
      <c r="AC57" s="1138"/>
      <c r="AD57" s="1138"/>
      <c r="AE57" s="1138"/>
      <c r="AF57" s="1138"/>
      <c r="AG57" s="1138"/>
      <c r="AH57" s="1138"/>
      <c r="AI57" s="1138"/>
      <c r="AJ57" s="1138"/>
      <c r="AK57" s="1138"/>
      <c r="AL57" s="1138"/>
      <c r="AM57" s="1138"/>
      <c r="AN57" s="1138"/>
      <c r="AO57" s="1138"/>
      <c r="AP57" s="1138"/>
      <c r="AQ57" s="1138"/>
      <c r="AR57" s="1138"/>
      <c r="AS57" s="1138"/>
      <c r="AT57" s="1138"/>
      <c r="AU57" s="1138"/>
      <c r="AV57" s="1138"/>
      <c r="AW57" s="1138"/>
      <c r="AX57" s="1138"/>
      <c r="AY57" s="1138"/>
      <c r="AZ57" s="1138"/>
      <c r="BA57" s="1138"/>
      <c r="BB57" s="1138"/>
      <c r="BC57" s="1138"/>
      <c r="BD57" s="1138"/>
      <c r="BE57" s="1138"/>
      <c r="BF57" s="1138"/>
      <c r="BG57" s="1138"/>
      <c r="BH57" s="1138"/>
      <c r="BI57" s="1138"/>
      <c r="BJ57" s="1138"/>
      <c r="BK57" s="1138"/>
      <c r="BL57" s="1138"/>
      <c r="BM57" s="1138"/>
      <c r="BN57" s="1138"/>
      <c r="BO57" s="1138"/>
      <c r="BP57" s="1138"/>
      <c r="BQ57" s="1138"/>
      <c r="BR57" s="1138"/>
      <c r="BS57" s="1138"/>
      <c r="BT57" s="1138"/>
      <c r="BU57" s="1138"/>
      <c r="BV57" s="1138"/>
      <c r="BW57" s="1138"/>
      <c r="BX57" s="1138"/>
      <c r="BY57" s="1138"/>
      <c r="BZ57" s="1138"/>
      <c r="CA57" s="1138"/>
      <c r="CB57" s="1138"/>
      <c r="CC57" s="1138"/>
      <c r="CD57" s="1138"/>
      <c r="CE57" s="1138"/>
      <c r="CF57" s="1138"/>
      <c r="CG57" s="1138"/>
      <c r="CH57" s="1138"/>
      <c r="CI57" s="1138"/>
      <c r="CJ57" s="1138"/>
      <c r="CK57" s="1138"/>
      <c r="CL57" s="1138"/>
      <c r="CM57" s="1138"/>
      <c r="CN57" s="1138"/>
      <c r="CO57" s="1138"/>
      <c r="CP57" s="1138"/>
      <c r="CQ57" s="1138"/>
      <c r="CR57" s="1138"/>
      <c r="CS57" s="1138"/>
      <c r="CT57" s="1138"/>
      <c r="CU57" s="1138"/>
      <c r="CV57" s="1138"/>
      <c r="CW57" s="1138"/>
      <c r="CX57" s="1138"/>
      <c r="CY57" s="1138"/>
      <c r="CZ57" s="1138"/>
      <c r="DA57" s="1138"/>
      <c r="DB57" s="1138"/>
      <c r="DC57" s="1138"/>
      <c r="DD57" s="1138"/>
      <c r="DE57" s="1138"/>
      <c r="DF57" s="1138"/>
      <c r="DG57" s="1138"/>
      <c r="DH57" s="1138"/>
      <c r="DI57" s="1138"/>
      <c r="DJ57" s="1138"/>
      <c r="DK57" s="1138"/>
      <c r="DL57" s="1138"/>
      <c r="DM57" s="1138"/>
      <c r="DN57" s="1138"/>
      <c r="DO57" s="1138"/>
      <c r="DP57" s="1138"/>
      <c r="DQ57" s="1138"/>
      <c r="DR57" s="1138"/>
      <c r="DS57" s="1138"/>
      <c r="DT57" s="1138"/>
      <c r="DU57" s="1138"/>
      <c r="DV57" s="1138"/>
      <c r="DW57" s="1138"/>
      <c r="DX57" s="1138"/>
      <c r="DY57" s="1138"/>
      <c r="DZ57" s="1138"/>
      <c r="EA57" s="1138"/>
      <c r="EB57" s="1138"/>
      <c r="EC57" s="1138"/>
      <c r="ED57" s="1138"/>
      <c r="EE57" s="1138"/>
      <c r="EF57" s="1138"/>
      <c r="EG57" s="1138"/>
      <c r="EH57" s="1138"/>
      <c r="EI57" s="1138"/>
      <c r="EJ57" s="1138"/>
      <c r="EK57" s="1138"/>
      <c r="EL57" s="1138"/>
      <c r="EM57" s="1138"/>
      <c r="EN57" s="1138"/>
      <c r="EO57" s="1138"/>
      <c r="EP57" s="1138"/>
      <c r="EQ57" s="1138"/>
      <c r="ER57" s="1138"/>
      <c r="ES57" s="1138"/>
      <c r="ET57" s="1138"/>
      <c r="EU57" s="1138"/>
      <c r="EV57" s="1138"/>
      <c r="EW57" s="1138"/>
      <c r="FC57" s="109" t="s">
        <v>38</v>
      </c>
    </row>
    <row r="58" spans="1:159" s="5" customFormat="1" ht="19.95" hidden="1" customHeight="1" outlineLevel="2">
      <c r="A58" s="17">
        <v>39</v>
      </c>
      <c r="B58" s="354"/>
      <c r="C58" s="355"/>
      <c r="D58" s="43">
        <f t="shared" si="12"/>
        <v>4</v>
      </c>
      <c r="E58" s="43">
        <f t="shared" si="6"/>
        <v>4</v>
      </c>
      <c r="F58" s="65">
        <f t="shared" si="7"/>
        <v>20</v>
      </c>
      <c r="G58" s="359"/>
      <c r="H58" s="802"/>
      <c r="I58" s="802"/>
      <c r="J58" s="801"/>
      <c r="K58" s="100">
        <f t="shared" si="10"/>
        <v>0</v>
      </c>
      <c r="L58" s="92">
        <f t="shared" si="11"/>
        <v>0</v>
      </c>
      <c r="M58" s="127"/>
      <c r="N58" s="831"/>
      <c r="O58" s="744"/>
      <c r="P58" s="245"/>
      <c r="Q58" s="245"/>
      <c r="R58" s="245"/>
      <c r="S58" s="245"/>
      <c r="T58" s="129">
        <f t="shared" si="13"/>
        <v>0</v>
      </c>
      <c r="U58" s="128">
        <f t="shared" si="8"/>
        <v>0</v>
      </c>
      <c r="V58" s="96">
        <v>3</v>
      </c>
      <c r="W58" s="97">
        <f t="shared" si="9"/>
        <v>0</v>
      </c>
      <c r="X58" s="1137"/>
      <c r="Y58" s="1137"/>
      <c r="Z58" s="1137"/>
      <c r="AA58" s="1137"/>
      <c r="AB58" s="1138"/>
      <c r="AC58" s="1138"/>
      <c r="AD58" s="1138"/>
      <c r="AE58" s="1138"/>
      <c r="AF58" s="1138"/>
      <c r="AG58" s="1138"/>
      <c r="AH58" s="1138"/>
      <c r="AI58" s="1138"/>
      <c r="AJ58" s="1138"/>
      <c r="AK58" s="1138"/>
      <c r="AL58" s="1138"/>
      <c r="AM58" s="1138"/>
      <c r="AN58" s="1138"/>
      <c r="AO58" s="1138"/>
      <c r="AP58" s="1138"/>
      <c r="AQ58" s="1138"/>
      <c r="AR58" s="1138"/>
      <c r="AS58" s="1138"/>
      <c r="AT58" s="1138"/>
      <c r="AU58" s="1138"/>
      <c r="AV58" s="1138"/>
      <c r="AW58" s="1138"/>
      <c r="AX58" s="1138"/>
      <c r="AY58" s="1138"/>
      <c r="AZ58" s="1138"/>
      <c r="BA58" s="1138"/>
      <c r="BB58" s="1138"/>
      <c r="BC58" s="1138"/>
      <c r="BD58" s="1138"/>
      <c r="BE58" s="1138"/>
      <c r="BF58" s="1138"/>
      <c r="BG58" s="1138"/>
      <c r="BH58" s="1138"/>
      <c r="BI58" s="1138"/>
      <c r="BJ58" s="1138"/>
      <c r="BK58" s="1138"/>
      <c r="BL58" s="1138"/>
      <c r="BM58" s="1138"/>
      <c r="BN58" s="1138"/>
      <c r="BO58" s="1138"/>
      <c r="BP58" s="1138"/>
      <c r="BQ58" s="1138"/>
      <c r="BR58" s="1138"/>
      <c r="BS58" s="1138"/>
      <c r="BT58" s="1138"/>
      <c r="BU58" s="1138"/>
      <c r="BV58" s="1138"/>
      <c r="BW58" s="1138"/>
      <c r="BX58" s="1138"/>
      <c r="BY58" s="1138"/>
      <c r="BZ58" s="1138"/>
      <c r="CA58" s="1138"/>
      <c r="CB58" s="1138"/>
      <c r="CC58" s="1138"/>
      <c r="CD58" s="1138"/>
      <c r="CE58" s="1138"/>
      <c r="CF58" s="1138"/>
      <c r="CG58" s="1138"/>
      <c r="CH58" s="1138"/>
      <c r="CI58" s="1138"/>
      <c r="CJ58" s="1138"/>
      <c r="CK58" s="1138"/>
      <c r="CL58" s="1138"/>
      <c r="CM58" s="1138"/>
      <c r="CN58" s="1138"/>
      <c r="CO58" s="1138"/>
      <c r="CP58" s="1138"/>
      <c r="CQ58" s="1138"/>
      <c r="CR58" s="1138"/>
      <c r="CS58" s="1138"/>
      <c r="CT58" s="1138"/>
      <c r="CU58" s="1138"/>
      <c r="CV58" s="1138"/>
      <c r="CW58" s="1138"/>
      <c r="CX58" s="1138"/>
      <c r="CY58" s="1138"/>
      <c r="CZ58" s="1138"/>
      <c r="DA58" s="1138"/>
      <c r="DB58" s="1138"/>
      <c r="DC58" s="1138"/>
      <c r="DD58" s="1138"/>
      <c r="DE58" s="1138"/>
      <c r="DF58" s="1138"/>
      <c r="DG58" s="1138"/>
      <c r="DH58" s="1138"/>
      <c r="DI58" s="1138"/>
      <c r="DJ58" s="1138"/>
      <c r="DK58" s="1138"/>
      <c r="DL58" s="1138"/>
      <c r="DM58" s="1138"/>
      <c r="DN58" s="1138"/>
      <c r="DO58" s="1138"/>
      <c r="DP58" s="1138"/>
      <c r="DQ58" s="1138"/>
      <c r="DR58" s="1138"/>
      <c r="DS58" s="1138"/>
      <c r="DT58" s="1138"/>
      <c r="DU58" s="1138"/>
      <c r="DV58" s="1138"/>
      <c r="DW58" s="1138"/>
      <c r="DX58" s="1138"/>
      <c r="DY58" s="1138"/>
      <c r="DZ58" s="1138"/>
      <c r="EA58" s="1138"/>
      <c r="EB58" s="1138"/>
      <c r="EC58" s="1138"/>
      <c r="ED58" s="1138"/>
      <c r="EE58" s="1138"/>
      <c r="EF58" s="1138"/>
      <c r="EG58" s="1138"/>
      <c r="EH58" s="1138"/>
      <c r="EI58" s="1138"/>
      <c r="EJ58" s="1138"/>
      <c r="EK58" s="1138"/>
      <c r="EL58" s="1138"/>
      <c r="EM58" s="1138"/>
      <c r="EN58" s="1138"/>
      <c r="EO58" s="1138"/>
      <c r="EP58" s="1138"/>
      <c r="EQ58" s="1138"/>
      <c r="ER58" s="1138"/>
      <c r="ES58" s="1138"/>
      <c r="ET58" s="1138"/>
      <c r="EU58" s="1138"/>
      <c r="EV58" s="1138"/>
      <c r="EW58" s="1138"/>
      <c r="FC58" s="109" t="s">
        <v>39</v>
      </c>
    </row>
    <row r="59" spans="1:159" s="5" customFormat="1" ht="19.95" hidden="1" customHeight="1" outlineLevel="2">
      <c r="A59" s="17">
        <v>40</v>
      </c>
      <c r="B59" s="354"/>
      <c r="C59" s="355"/>
      <c r="D59" s="43">
        <f t="shared" si="12"/>
        <v>4</v>
      </c>
      <c r="E59" s="43">
        <f t="shared" si="6"/>
        <v>4</v>
      </c>
      <c r="F59" s="65">
        <f t="shared" si="7"/>
        <v>20</v>
      </c>
      <c r="G59" s="359"/>
      <c r="H59" s="802"/>
      <c r="I59" s="802"/>
      <c r="J59" s="801"/>
      <c r="K59" s="100">
        <f t="shared" si="10"/>
        <v>0</v>
      </c>
      <c r="L59" s="92">
        <f t="shared" si="11"/>
        <v>0</v>
      </c>
      <c r="M59" s="127"/>
      <c r="N59" s="831"/>
      <c r="O59" s="744"/>
      <c r="P59" s="245"/>
      <c r="Q59" s="245"/>
      <c r="R59" s="245"/>
      <c r="S59" s="245"/>
      <c r="T59" s="129">
        <f t="shared" si="13"/>
        <v>0</v>
      </c>
      <c r="U59" s="128">
        <f t="shared" si="8"/>
        <v>0</v>
      </c>
      <c r="V59" s="96">
        <v>3</v>
      </c>
      <c r="W59" s="97">
        <f t="shared" si="9"/>
        <v>0</v>
      </c>
      <c r="X59" s="1137"/>
      <c r="Y59" s="1137"/>
      <c r="Z59" s="1137"/>
      <c r="AA59" s="1137"/>
      <c r="AB59" s="1138"/>
      <c r="AC59" s="1138"/>
      <c r="AD59" s="1138"/>
      <c r="AE59" s="1138"/>
      <c r="AF59" s="1138"/>
      <c r="AG59" s="1138"/>
      <c r="AH59" s="1138"/>
      <c r="AI59" s="1138"/>
      <c r="AJ59" s="1138"/>
      <c r="AK59" s="1138"/>
      <c r="AL59" s="1138"/>
      <c r="AM59" s="1138"/>
      <c r="AN59" s="1138"/>
      <c r="AO59" s="1138"/>
      <c r="AP59" s="1138"/>
      <c r="AQ59" s="1138"/>
      <c r="AR59" s="1138"/>
      <c r="AS59" s="1138"/>
      <c r="AT59" s="1138"/>
      <c r="AU59" s="1138"/>
      <c r="AV59" s="1138"/>
      <c r="AW59" s="1138"/>
      <c r="AX59" s="1138"/>
      <c r="AY59" s="1138"/>
      <c r="AZ59" s="1138"/>
      <c r="BA59" s="1138"/>
      <c r="BB59" s="1138"/>
      <c r="BC59" s="1138"/>
      <c r="BD59" s="1138"/>
      <c r="BE59" s="1138"/>
      <c r="BF59" s="1138"/>
      <c r="BG59" s="1138"/>
      <c r="BH59" s="1138"/>
      <c r="BI59" s="1138"/>
      <c r="BJ59" s="1138"/>
      <c r="BK59" s="1138"/>
      <c r="BL59" s="1138"/>
      <c r="BM59" s="1138"/>
      <c r="BN59" s="1138"/>
      <c r="BO59" s="1138"/>
      <c r="BP59" s="1138"/>
      <c r="BQ59" s="1138"/>
      <c r="BR59" s="1138"/>
      <c r="BS59" s="1138"/>
      <c r="BT59" s="1138"/>
      <c r="BU59" s="1138"/>
      <c r="BV59" s="1138"/>
      <c r="BW59" s="1138"/>
      <c r="BX59" s="1138"/>
      <c r="BY59" s="1138"/>
      <c r="BZ59" s="1138"/>
      <c r="CA59" s="1138"/>
      <c r="CB59" s="1138"/>
      <c r="CC59" s="1138"/>
      <c r="CD59" s="1138"/>
      <c r="CE59" s="1138"/>
      <c r="CF59" s="1138"/>
      <c r="CG59" s="1138"/>
      <c r="CH59" s="1138"/>
      <c r="CI59" s="1138"/>
      <c r="CJ59" s="1138"/>
      <c r="CK59" s="1138"/>
      <c r="CL59" s="1138"/>
      <c r="CM59" s="1138"/>
      <c r="CN59" s="1138"/>
      <c r="CO59" s="1138"/>
      <c r="CP59" s="1138"/>
      <c r="CQ59" s="1138"/>
      <c r="CR59" s="1138"/>
      <c r="CS59" s="1138"/>
      <c r="CT59" s="1138"/>
      <c r="CU59" s="1138"/>
      <c r="CV59" s="1138"/>
      <c r="CW59" s="1138"/>
      <c r="CX59" s="1138"/>
      <c r="CY59" s="1138"/>
      <c r="CZ59" s="1138"/>
      <c r="DA59" s="1138"/>
      <c r="DB59" s="1138"/>
      <c r="DC59" s="1138"/>
      <c r="DD59" s="1138"/>
      <c r="DE59" s="1138"/>
      <c r="DF59" s="1138"/>
      <c r="DG59" s="1138"/>
      <c r="DH59" s="1138"/>
      <c r="DI59" s="1138"/>
      <c r="DJ59" s="1138"/>
      <c r="DK59" s="1138"/>
      <c r="DL59" s="1138"/>
      <c r="DM59" s="1138"/>
      <c r="DN59" s="1138"/>
      <c r="DO59" s="1138"/>
      <c r="DP59" s="1138"/>
      <c r="DQ59" s="1138"/>
      <c r="DR59" s="1138"/>
      <c r="DS59" s="1138"/>
      <c r="DT59" s="1138"/>
      <c r="DU59" s="1138"/>
      <c r="DV59" s="1138"/>
      <c r="DW59" s="1138"/>
      <c r="DX59" s="1138"/>
      <c r="DY59" s="1138"/>
      <c r="DZ59" s="1138"/>
      <c r="EA59" s="1138"/>
      <c r="EB59" s="1138"/>
      <c r="EC59" s="1138"/>
      <c r="ED59" s="1138"/>
      <c r="EE59" s="1138"/>
      <c r="EF59" s="1138"/>
      <c r="EG59" s="1138"/>
      <c r="EH59" s="1138"/>
      <c r="EI59" s="1138"/>
      <c r="EJ59" s="1138"/>
      <c r="EK59" s="1138"/>
      <c r="EL59" s="1138"/>
      <c r="EM59" s="1138"/>
      <c r="EN59" s="1138"/>
      <c r="EO59" s="1138"/>
      <c r="EP59" s="1138"/>
      <c r="EQ59" s="1138"/>
      <c r="ER59" s="1138"/>
      <c r="ES59" s="1138"/>
      <c r="ET59" s="1138"/>
      <c r="EU59" s="1138"/>
      <c r="EV59" s="1138"/>
      <c r="EW59" s="1138"/>
      <c r="FC59" s="109" t="s">
        <v>40</v>
      </c>
    </row>
    <row r="60" spans="1:159" s="5" customFormat="1" ht="19.95" hidden="1" customHeight="1" outlineLevel="2">
      <c r="A60" s="17">
        <v>41</v>
      </c>
      <c r="B60" s="354"/>
      <c r="C60" s="355"/>
      <c r="D60" s="43">
        <f t="shared" si="12"/>
        <v>4</v>
      </c>
      <c r="E60" s="43">
        <f t="shared" ref="E60:E91" si="14">H60+4</f>
        <v>4</v>
      </c>
      <c r="F60" s="65">
        <f t="shared" ref="F60:F91" si="15">I60+20+J60</f>
        <v>20</v>
      </c>
      <c r="G60" s="359"/>
      <c r="H60" s="802"/>
      <c r="I60" s="802"/>
      <c r="J60" s="801"/>
      <c r="K60" s="100">
        <f t="shared" si="10"/>
        <v>0</v>
      </c>
      <c r="L60" s="92">
        <f t="shared" si="11"/>
        <v>0</v>
      </c>
      <c r="M60" s="127"/>
      <c r="N60" s="831"/>
      <c r="O60" s="744"/>
      <c r="P60" s="245"/>
      <c r="Q60" s="245"/>
      <c r="R60" s="245"/>
      <c r="S60" s="245"/>
      <c r="T60" s="129">
        <f t="shared" si="13"/>
        <v>0</v>
      </c>
      <c r="U60" s="128">
        <f t="shared" ref="U60:U91" si="16">ROUND(G60*H60*(I60+J60)*T60/10^9,5)</f>
        <v>0</v>
      </c>
      <c r="V60" s="96">
        <v>3</v>
      </c>
      <c r="W60" s="97">
        <f t="shared" ref="W60:W91" si="17">U60*V60</f>
        <v>0</v>
      </c>
      <c r="X60" s="1137"/>
      <c r="Y60" s="1137"/>
      <c r="Z60" s="1137"/>
      <c r="AA60" s="1137"/>
      <c r="AB60" s="1138"/>
      <c r="AC60" s="1138"/>
      <c r="AD60" s="1138"/>
      <c r="AE60" s="1138"/>
      <c r="AF60" s="1138"/>
      <c r="AG60" s="1138"/>
      <c r="AH60" s="1138"/>
      <c r="AI60" s="1138"/>
      <c r="AJ60" s="1138"/>
      <c r="AK60" s="1138"/>
      <c r="AL60" s="1138"/>
      <c r="AM60" s="1138"/>
      <c r="AN60" s="1138"/>
      <c r="AO60" s="1138"/>
      <c r="AP60" s="1138"/>
      <c r="AQ60" s="1138"/>
      <c r="AR60" s="1138"/>
      <c r="AS60" s="1138"/>
      <c r="AT60" s="1138"/>
      <c r="AU60" s="1138"/>
      <c r="AV60" s="1138"/>
      <c r="AW60" s="1138"/>
      <c r="AX60" s="1138"/>
      <c r="AY60" s="1138"/>
      <c r="AZ60" s="1138"/>
      <c r="BA60" s="1138"/>
      <c r="BB60" s="1138"/>
      <c r="BC60" s="1138"/>
      <c r="BD60" s="1138"/>
      <c r="BE60" s="1138"/>
      <c r="BF60" s="1138"/>
      <c r="BG60" s="1138"/>
      <c r="BH60" s="1138"/>
      <c r="BI60" s="1138"/>
      <c r="BJ60" s="1138"/>
      <c r="BK60" s="1138"/>
      <c r="BL60" s="1138"/>
      <c r="BM60" s="1138"/>
      <c r="BN60" s="1138"/>
      <c r="BO60" s="1138"/>
      <c r="BP60" s="1138"/>
      <c r="BQ60" s="1138"/>
      <c r="BR60" s="1138"/>
      <c r="BS60" s="1138"/>
      <c r="BT60" s="1138"/>
      <c r="BU60" s="1138"/>
      <c r="BV60" s="1138"/>
      <c r="BW60" s="1138"/>
      <c r="BX60" s="1138"/>
      <c r="BY60" s="1138"/>
      <c r="BZ60" s="1138"/>
      <c r="CA60" s="1138"/>
      <c r="CB60" s="1138"/>
      <c r="CC60" s="1138"/>
      <c r="CD60" s="1138"/>
      <c r="CE60" s="1138"/>
      <c r="CF60" s="1138"/>
      <c r="CG60" s="1138"/>
      <c r="CH60" s="1138"/>
      <c r="CI60" s="1138"/>
      <c r="CJ60" s="1138"/>
      <c r="CK60" s="1138"/>
      <c r="CL60" s="1138"/>
      <c r="CM60" s="1138"/>
      <c r="CN60" s="1138"/>
      <c r="CO60" s="1138"/>
      <c r="CP60" s="1138"/>
      <c r="CQ60" s="1138"/>
      <c r="CR60" s="1138"/>
      <c r="CS60" s="1138"/>
      <c r="CT60" s="1138"/>
      <c r="CU60" s="1138"/>
      <c r="CV60" s="1138"/>
      <c r="CW60" s="1138"/>
      <c r="CX60" s="1138"/>
      <c r="CY60" s="1138"/>
      <c r="CZ60" s="1138"/>
      <c r="DA60" s="1138"/>
      <c r="DB60" s="1138"/>
      <c r="DC60" s="1138"/>
      <c r="DD60" s="1138"/>
      <c r="DE60" s="1138"/>
      <c r="DF60" s="1138"/>
      <c r="DG60" s="1138"/>
      <c r="DH60" s="1138"/>
      <c r="DI60" s="1138"/>
      <c r="DJ60" s="1138"/>
      <c r="DK60" s="1138"/>
      <c r="DL60" s="1138"/>
      <c r="DM60" s="1138"/>
      <c r="DN60" s="1138"/>
      <c r="DO60" s="1138"/>
      <c r="DP60" s="1138"/>
      <c r="DQ60" s="1138"/>
      <c r="DR60" s="1138"/>
      <c r="DS60" s="1138"/>
      <c r="DT60" s="1138"/>
      <c r="DU60" s="1138"/>
      <c r="DV60" s="1138"/>
      <c r="DW60" s="1138"/>
      <c r="DX60" s="1138"/>
      <c r="DY60" s="1138"/>
      <c r="DZ60" s="1138"/>
      <c r="EA60" s="1138"/>
      <c r="EB60" s="1138"/>
      <c r="EC60" s="1138"/>
      <c r="ED60" s="1138"/>
      <c r="EE60" s="1138"/>
      <c r="EF60" s="1138"/>
      <c r="EG60" s="1138"/>
      <c r="EH60" s="1138"/>
      <c r="EI60" s="1138"/>
      <c r="EJ60" s="1138"/>
      <c r="EK60" s="1138"/>
      <c r="EL60" s="1138"/>
      <c r="EM60" s="1138"/>
      <c r="EN60" s="1138"/>
      <c r="EO60" s="1138"/>
      <c r="EP60" s="1138"/>
      <c r="EQ60" s="1138"/>
      <c r="ER60" s="1138"/>
      <c r="ES60" s="1138"/>
      <c r="ET60" s="1138"/>
      <c r="EU60" s="1138"/>
      <c r="EV60" s="1138"/>
      <c r="EW60" s="1138"/>
      <c r="FC60" s="109" t="s">
        <v>41</v>
      </c>
    </row>
    <row r="61" spans="1:159" s="5" customFormat="1" ht="19.95" hidden="1" customHeight="1" outlineLevel="2">
      <c r="A61" s="17">
        <v>42</v>
      </c>
      <c r="B61" s="265"/>
      <c r="C61" s="355"/>
      <c r="D61" s="43">
        <f t="shared" si="12"/>
        <v>4</v>
      </c>
      <c r="E61" s="43">
        <f t="shared" si="14"/>
        <v>4</v>
      </c>
      <c r="F61" s="65">
        <f t="shared" si="15"/>
        <v>20</v>
      </c>
      <c r="G61" s="359"/>
      <c r="H61" s="802"/>
      <c r="I61" s="802"/>
      <c r="J61" s="801"/>
      <c r="K61" s="100">
        <f t="shared" si="10"/>
        <v>0</v>
      </c>
      <c r="L61" s="92">
        <f t="shared" si="11"/>
        <v>0</v>
      </c>
      <c r="M61" s="127"/>
      <c r="N61" s="831"/>
      <c r="O61" s="744"/>
      <c r="P61" s="245"/>
      <c r="Q61" s="245"/>
      <c r="R61" s="245"/>
      <c r="S61" s="245"/>
      <c r="T61" s="129">
        <f t="shared" si="13"/>
        <v>0</v>
      </c>
      <c r="U61" s="128">
        <f t="shared" si="16"/>
        <v>0</v>
      </c>
      <c r="V61" s="96">
        <v>3</v>
      </c>
      <c r="W61" s="97">
        <f t="shared" si="17"/>
        <v>0</v>
      </c>
      <c r="X61" s="1137"/>
      <c r="Y61" s="1137"/>
      <c r="Z61" s="1137"/>
      <c r="AA61" s="1137"/>
      <c r="AB61" s="1138"/>
      <c r="AC61" s="1138"/>
      <c r="AD61" s="1138"/>
      <c r="AE61" s="1138"/>
      <c r="AF61" s="1138"/>
      <c r="AG61" s="1138"/>
      <c r="AH61" s="1138"/>
      <c r="AI61" s="1138"/>
      <c r="AJ61" s="1138"/>
      <c r="AK61" s="1138"/>
      <c r="AL61" s="1138"/>
      <c r="AM61" s="1138"/>
      <c r="AN61" s="1138"/>
      <c r="AO61" s="1138"/>
      <c r="AP61" s="1138"/>
      <c r="AQ61" s="1138"/>
      <c r="AR61" s="1138"/>
      <c r="AS61" s="1138"/>
      <c r="AT61" s="1138"/>
      <c r="AU61" s="1138"/>
      <c r="AV61" s="1138"/>
      <c r="AW61" s="1138"/>
      <c r="AX61" s="1138"/>
      <c r="AY61" s="1138"/>
      <c r="AZ61" s="1138"/>
      <c r="BA61" s="1138"/>
      <c r="BB61" s="1138"/>
      <c r="BC61" s="1138"/>
      <c r="BD61" s="1138"/>
      <c r="BE61" s="1138"/>
      <c r="BF61" s="1138"/>
      <c r="BG61" s="1138"/>
      <c r="BH61" s="1138"/>
      <c r="BI61" s="1138"/>
      <c r="BJ61" s="1138"/>
      <c r="BK61" s="1138"/>
      <c r="BL61" s="1138"/>
      <c r="BM61" s="1138"/>
      <c r="BN61" s="1138"/>
      <c r="BO61" s="1138"/>
      <c r="BP61" s="1138"/>
      <c r="BQ61" s="1138"/>
      <c r="BR61" s="1138"/>
      <c r="BS61" s="1138"/>
      <c r="BT61" s="1138"/>
      <c r="BU61" s="1138"/>
      <c r="BV61" s="1138"/>
      <c r="BW61" s="1138"/>
      <c r="BX61" s="1138"/>
      <c r="BY61" s="1138"/>
      <c r="BZ61" s="1138"/>
      <c r="CA61" s="1138"/>
      <c r="CB61" s="1138"/>
      <c r="CC61" s="1138"/>
      <c r="CD61" s="1138"/>
      <c r="CE61" s="1138"/>
      <c r="CF61" s="1138"/>
      <c r="CG61" s="1138"/>
      <c r="CH61" s="1138"/>
      <c r="CI61" s="1138"/>
      <c r="CJ61" s="1138"/>
      <c r="CK61" s="1138"/>
      <c r="CL61" s="1138"/>
      <c r="CM61" s="1138"/>
      <c r="CN61" s="1138"/>
      <c r="CO61" s="1138"/>
      <c r="CP61" s="1138"/>
      <c r="CQ61" s="1138"/>
      <c r="CR61" s="1138"/>
      <c r="CS61" s="1138"/>
      <c r="CT61" s="1138"/>
      <c r="CU61" s="1138"/>
      <c r="CV61" s="1138"/>
      <c r="CW61" s="1138"/>
      <c r="CX61" s="1138"/>
      <c r="CY61" s="1138"/>
      <c r="CZ61" s="1138"/>
      <c r="DA61" s="1138"/>
      <c r="DB61" s="1138"/>
      <c r="DC61" s="1138"/>
      <c r="DD61" s="1138"/>
      <c r="DE61" s="1138"/>
      <c r="DF61" s="1138"/>
      <c r="DG61" s="1138"/>
      <c r="DH61" s="1138"/>
      <c r="DI61" s="1138"/>
      <c r="DJ61" s="1138"/>
      <c r="DK61" s="1138"/>
      <c r="DL61" s="1138"/>
      <c r="DM61" s="1138"/>
      <c r="DN61" s="1138"/>
      <c r="DO61" s="1138"/>
      <c r="DP61" s="1138"/>
      <c r="DQ61" s="1138"/>
      <c r="DR61" s="1138"/>
      <c r="DS61" s="1138"/>
      <c r="DT61" s="1138"/>
      <c r="DU61" s="1138"/>
      <c r="DV61" s="1138"/>
      <c r="DW61" s="1138"/>
      <c r="DX61" s="1138"/>
      <c r="DY61" s="1138"/>
      <c r="DZ61" s="1138"/>
      <c r="EA61" s="1138"/>
      <c r="EB61" s="1138"/>
      <c r="EC61" s="1138"/>
      <c r="ED61" s="1138"/>
      <c r="EE61" s="1138"/>
      <c r="EF61" s="1138"/>
      <c r="EG61" s="1138"/>
      <c r="EH61" s="1138"/>
      <c r="EI61" s="1138"/>
      <c r="EJ61" s="1138"/>
      <c r="EK61" s="1138"/>
      <c r="EL61" s="1138"/>
      <c r="EM61" s="1138"/>
      <c r="EN61" s="1138"/>
      <c r="EO61" s="1138"/>
      <c r="EP61" s="1138"/>
      <c r="EQ61" s="1138"/>
      <c r="ER61" s="1138"/>
      <c r="ES61" s="1138"/>
      <c r="ET61" s="1138"/>
      <c r="EU61" s="1138"/>
      <c r="EV61" s="1138"/>
      <c r="EW61" s="1138"/>
      <c r="FC61" s="109" t="s">
        <v>5</v>
      </c>
    </row>
    <row r="62" spans="1:159" s="5" customFormat="1" ht="19.95" hidden="1" customHeight="1" outlineLevel="2">
      <c r="A62" s="17">
        <v>43</v>
      </c>
      <c r="B62" s="354"/>
      <c r="C62" s="355"/>
      <c r="D62" s="43">
        <f t="shared" si="12"/>
        <v>4</v>
      </c>
      <c r="E62" s="43">
        <f t="shared" si="14"/>
        <v>4</v>
      </c>
      <c r="F62" s="65">
        <f t="shared" si="15"/>
        <v>20</v>
      </c>
      <c r="G62" s="359"/>
      <c r="H62" s="802"/>
      <c r="I62" s="802"/>
      <c r="J62" s="801"/>
      <c r="K62" s="100">
        <f t="shared" si="10"/>
        <v>0</v>
      </c>
      <c r="L62" s="92">
        <f t="shared" si="11"/>
        <v>0</v>
      </c>
      <c r="M62" s="127"/>
      <c r="N62" s="831"/>
      <c r="O62" s="744"/>
      <c r="P62" s="245"/>
      <c r="Q62" s="245"/>
      <c r="R62" s="245"/>
      <c r="S62" s="245"/>
      <c r="T62" s="129">
        <f t="shared" si="13"/>
        <v>0</v>
      </c>
      <c r="U62" s="128">
        <f t="shared" si="16"/>
        <v>0</v>
      </c>
      <c r="V62" s="96">
        <v>3</v>
      </c>
      <c r="W62" s="97">
        <f t="shared" si="17"/>
        <v>0</v>
      </c>
      <c r="X62" s="1137"/>
      <c r="Y62" s="1137"/>
      <c r="Z62" s="1137"/>
      <c r="AA62" s="1137"/>
      <c r="AB62" s="1138"/>
      <c r="AC62" s="1138"/>
      <c r="AD62" s="1138"/>
      <c r="AE62" s="1138"/>
      <c r="AF62" s="1138"/>
      <c r="AG62" s="1138"/>
      <c r="AH62" s="1138"/>
      <c r="AI62" s="1138"/>
      <c r="AJ62" s="1138"/>
      <c r="AK62" s="1138"/>
      <c r="AL62" s="1138"/>
      <c r="AM62" s="1138"/>
      <c r="AN62" s="1138"/>
      <c r="AO62" s="1138"/>
      <c r="AP62" s="1138"/>
      <c r="AQ62" s="1138"/>
      <c r="AR62" s="1138"/>
      <c r="AS62" s="1138"/>
      <c r="AT62" s="1138"/>
      <c r="AU62" s="1138"/>
      <c r="AV62" s="1138"/>
      <c r="AW62" s="1138"/>
      <c r="AX62" s="1138"/>
      <c r="AY62" s="1138"/>
      <c r="AZ62" s="1138"/>
      <c r="BA62" s="1138"/>
      <c r="BB62" s="1138"/>
      <c r="BC62" s="1138"/>
      <c r="BD62" s="1138"/>
      <c r="BE62" s="1138"/>
      <c r="BF62" s="1138"/>
      <c r="BG62" s="1138"/>
      <c r="BH62" s="1138"/>
      <c r="BI62" s="1138"/>
      <c r="BJ62" s="1138"/>
      <c r="BK62" s="1138"/>
      <c r="BL62" s="1138"/>
      <c r="BM62" s="1138"/>
      <c r="BN62" s="1138"/>
      <c r="BO62" s="1138"/>
      <c r="BP62" s="1138"/>
      <c r="BQ62" s="1138"/>
      <c r="BR62" s="1138"/>
      <c r="BS62" s="1138"/>
      <c r="BT62" s="1138"/>
      <c r="BU62" s="1138"/>
      <c r="BV62" s="1138"/>
      <c r="BW62" s="1138"/>
      <c r="BX62" s="1138"/>
      <c r="BY62" s="1138"/>
      <c r="BZ62" s="1138"/>
      <c r="CA62" s="1138"/>
      <c r="CB62" s="1138"/>
      <c r="CC62" s="1138"/>
      <c r="CD62" s="1138"/>
      <c r="CE62" s="1138"/>
      <c r="CF62" s="1138"/>
      <c r="CG62" s="1138"/>
      <c r="CH62" s="1138"/>
      <c r="CI62" s="1138"/>
      <c r="CJ62" s="1138"/>
      <c r="CK62" s="1138"/>
      <c r="CL62" s="1138"/>
      <c r="CM62" s="1138"/>
      <c r="CN62" s="1138"/>
      <c r="CO62" s="1138"/>
      <c r="CP62" s="1138"/>
      <c r="CQ62" s="1138"/>
      <c r="CR62" s="1138"/>
      <c r="CS62" s="1138"/>
      <c r="CT62" s="1138"/>
      <c r="CU62" s="1138"/>
      <c r="CV62" s="1138"/>
      <c r="CW62" s="1138"/>
      <c r="CX62" s="1138"/>
      <c r="CY62" s="1138"/>
      <c r="CZ62" s="1138"/>
      <c r="DA62" s="1138"/>
      <c r="DB62" s="1138"/>
      <c r="DC62" s="1138"/>
      <c r="DD62" s="1138"/>
      <c r="DE62" s="1138"/>
      <c r="DF62" s="1138"/>
      <c r="DG62" s="1138"/>
      <c r="DH62" s="1138"/>
      <c r="DI62" s="1138"/>
      <c r="DJ62" s="1138"/>
      <c r="DK62" s="1138"/>
      <c r="DL62" s="1138"/>
      <c r="DM62" s="1138"/>
      <c r="DN62" s="1138"/>
      <c r="DO62" s="1138"/>
      <c r="DP62" s="1138"/>
      <c r="DQ62" s="1138"/>
      <c r="DR62" s="1138"/>
      <c r="DS62" s="1138"/>
      <c r="DT62" s="1138"/>
      <c r="DU62" s="1138"/>
      <c r="DV62" s="1138"/>
      <c r="DW62" s="1138"/>
      <c r="DX62" s="1138"/>
      <c r="DY62" s="1138"/>
      <c r="DZ62" s="1138"/>
      <c r="EA62" s="1138"/>
      <c r="EB62" s="1138"/>
      <c r="EC62" s="1138"/>
      <c r="ED62" s="1138"/>
      <c r="EE62" s="1138"/>
      <c r="EF62" s="1138"/>
      <c r="EG62" s="1138"/>
      <c r="EH62" s="1138"/>
      <c r="EI62" s="1138"/>
      <c r="EJ62" s="1138"/>
      <c r="EK62" s="1138"/>
      <c r="EL62" s="1138"/>
      <c r="EM62" s="1138"/>
      <c r="EN62" s="1138"/>
      <c r="EO62" s="1138"/>
      <c r="EP62" s="1138"/>
      <c r="EQ62" s="1138"/>
      <c r="ER62" s="1138"/>
      <c r="ES62" s="1138"/>
      <c r="ET62" s="1138"/>
      <c r="EU62" s="1138"/>
      <c r="EV62" s="1138"/>
      <c r="EW62" s="1138"/>
      <c r="FC62" s="109" t="s">
        <v>64</v>
      </c>
    </row>
    <row r="63" spans="1:159" s="5" customFormat="1" ht="19.95" hidden="1" customHeight="1" outlineLevel="2">
      <c r="A63" s="17">
        <v>44</v>
      </c>
      <c r="B63" s="354"/>
      <c r="C63" s="355"/>
      <c r="D63" s="43">
        <f t="shared" si="12"/>
        <v>4</v>
      </c>
      <c r="E63" s="43">
        <f t="shared" si="14"/>
        <v>4</v>
      </c>
      <c r="F63" s="65">
        <f t="shared" si="15"/>
        <v>20</v>
      </c>
      <c r="G63" s="359"/>
      <c r="H63" s="802"/>
      <c r="I63" s="802"/>
      <c r="J63" s="801"/>
      <c r="K63" s="100">
        <f t="shared" ref="K63:K94" si="18">ROUND(G63*H63*(I63+J63)*C63/10^9,5)</f>
        <v>0</v>
      </c>
      <c r="L63" s="92">
        <f t="shared" ref="L63:L94" si="19">ROUND(2*($G63+$H63)*($I63+$J63)*$C63/ 10^6,4)</f>
        <v>0</v>
      </c>
      <c r="M63" s="127"/>
      <c r="N63" s="831"/>
      <c r="O63" s="744"/>
      <c r="P63" s="245"/>
      <c r="Q63" s="245"/>
      <c r="R63" s="245"/>
      <c r="S63" s="245"/>
      <c r="T63" s="129">
        <f t="shared" si="13"/>
        <v>0</v>
      </c>
      <c r="U63" s="128">
        <f t="shared" si="16"/>
        <v>0</v>
      </c>
      <c r="V63" s="96">
        <v>3</v>
      </c>
      <c r="W63" s="97">
        <f t="shared" si="17"/>
        <v>0</v>
      </c>
      <c r="X63" s="1137"/>
      <c r="Y63" s="1137"/>
      <c r="Z63" s="1137"/>
      <c r="AA63" s="1137"/>
      <c r="AB63" s="1138"/>
      <c r="AC63" s="1138"/>
      <c r="AD63" s="1138"/>
      <c r="AE63" s="1138"/>
      <c r="AF63" s="1138"/>
      <c r="AG63" s="1138"/>
      <c r="AH63" s="1138"/>
      <c r="AI63" s="1138"/>
      <c r="AJ63" s="1138"/>
      <c r="AK63" s="1138"/>
      <c r="AL63" s="1138"/>
      <c r="AM63" s="1138"/>
      <c r="AN63" s="1138"/>
      <c r="AO63" s="1138"/>
      <c r="AP63" s="1138"/>
      <c r="AQ63" s="1138"/>
      <c r="AR63" s="1138"/>
      <c r="AS63" s="1138"/>
      <c r="AT63" s="1138"/>
      <c r="AU63" s="1138"/>
      <c r="AV63" s="1138"/>
      <c r="AW63" s="1138"/>
      <c r="AX63" s="1138"/>
      <c r="AY63" s="1138"/>
      <c r="AZ63" s="1138"/>
      <c r="BA63" s="1138"/>
      <c r="BB63" s="1138"/>
      <c r="BC63" s="1138"/>
      <c r="BD63" s="1138"/>
      <c r="BE63" s="1138"/>
      <c r="BF63" s="1138"/>
      <c r="BG63" s="1138"/>
      <c r="BH63" s="1138"/>
      <c r="BI63" s="1138"/>
      <c r="BJ63" s="1138"/>
      <c r="BK63" s="1138"/>
      <c r="BL63" s="1138"/>
      <c r="BM63" s="1138"/>
      <c r="BN63" s="1138"/>
      <c r="BO63" s="1138"/>
      <c r="BP63" s="1138"/>
      <c r="BQ63" s="1138"/>
      <c r="BR63" s="1138"/>
      <c r="BS63" s="1138"/>
      <c r="BT63" s="1138"/>
      <c r="BU63" s="1138"/>
      <c r="BV63" s="1138"/>
      <c r="BW63" s="1138"/>
      <c r="BX63" s="1138"/>
      <c r="BY63" s="1138"/>
      <c r="BZ63" s="1138"/>
      <c r="CA63" s="1138"/>
      <c r="CB63" s="1138"/>
      <c r="CC63" s="1138"/>
      <c r="CD63" s="1138"/>
      <c r="CE63" s="1138"/>
      <c r="CF63" s="1138"/>
      <c r="CG63" s="1138"/>
      <c r="CH63" s="1138"/>
      <c r="CI63" s="1138"/>
      <c r="CJ63" s="1138"/>
      <c r="CK63" s="1138"/>
      <c r="CL63" s="1138"/>
      <c r="CM63" s="1138"/>
      <c r="CN63" s="1138"/>
      <c r="CO63" s="1138"/>
      <c r="CP63" s="1138"/>
      <c r="CQ63" s="1138"/>
      <c r="CR63" s="1138"/>
      <c r="CS63" s="1138"/>
      <c r="CT63" s="1138"/>
      <c r="CU63" s="1138"/>
      <c r="CV63" s="1138"/>
      <c r="CW63" s="1138"/>
      <c r="CX63" s="1138"/>
      <c r="CY63" s="1138"/>
      <c r="CZ63" s="1138"/>
      <c r="DA63" s="1138"/>
      <c r="DB63" s="1138"/>
      <c r="DC63" s="1138"/>
      <c r="DD63" s="1138"/>
      <c r="DE63" s="1138"/>
      <c r="DF63" s="1138"/>
      <c r="DG63" s="1138"/>
      <c r="DH63" s="1138"/>
      <c r="DI63" s="1138"/>
      <c r="DJ63" s="1138"/>
      <c r="DK63" s="1138"/>
      <c r="DL63" s="1138"/>
      <c r="DM63" s="1138"/>
      <c r="DN63" s="1138"/>
      <c r="DO63" s="1138"/>
      <c r="DP63" s="1138"/>
      <c r="DQ63" s="1138"/>
      <c r="DR63" s="1138"/>
      <c r="DS63" s="1138"/>
      <c r="DT63" s="1138"/>
      <c r="DU63" s="1138"/>
      <c r="DV63" s="1138"/>
      <c r="DW63" s="1138"/>
      <c r="DX63" s="1138"/>
      <c r="DY63" s="1138"/>
      <c r="DZ63" s="1138"/>
      <c r="EA63" s="1138"/>
      <c r="EB63" s="1138"/>
      <c r="EC63" s="1138"/>
      <c r="ED63" s="1138"/>
      <c r="EE63" s="1138"/>
      <c r="EF63" s="1138"/>
      <c r="EG63" s="1138"/>
      <c r="EH63" s="1138"/>
      <c r="EI63" s="1138"/>
      <c r="EJ63" s="1138"/>
      <c r="EK63" s="1138"/>
      <c r="EL63" s="1138"/>
      <c r="EM63" s="1138"/>
      <c r="EN63" s="1138"/>
      <c r="EO63" s="1138"/>
      <c r="EP63" s="1138"/>
      <c r="EQ63" s="1138"/>
      <c r="ER63" s="1138"/>
      <c r="ES63" s="1138"/>
      <c r="ET63" s="1138"/>
      <c r="EU63" s="1138"/>
      <c r="EV63" s="1138"/>
      <c r="EW63" s="1138"/>
      <c r="FC63" s="109" t="s">
        <v>65</v>
      </c>
    </row>
    <row r="64" spans="1:159" s="5" customFormat="1" ht="19.95" hidden="1" customHeight="1" outlineLevel="2">
      <c r="A64" s="17">
        <v>45</v>
      </c>
      <c r="B64" s="354"/>
      <c r="C64" s="355"/>
      <c r="D64" s="43">
        <f t="shared" si="12"/>
        <v>4</v>
      </c>
      <c r="E64" s="43">
        <f t="shared" si="14"/>
        <v>4</v>
      </c>
      <c r="F64" s="65">
        <f t="shared" si="15"/>
        <v>20</v>
      </c>
      <c r="G64" s="359"/>
      <c r="H64" s="802"/>
      <c r="I64" s="802"/>
      <c r="J64" s="801"/>
      <c r="K64" s="100">
        <f t="shared" si="18"/>
        <v>0</v>
      </c>
      <c r="L64" s="92">
        <f t="shared" si="19"/>
        <v>0</v>
      </c>
      <c r="M64" s="127"/>
      <c r="N64" s="831"/>
      <c r="O64" s="744"/>
      <c r="P64" s="245"/>
      <c r="Q64" s="245"/>
      <c r="R64" s="245"/>
      <c r="S64" s="245"/>
      <c r="T64" s="129">
        <f t="shared" si="13"/>
        <v>0</v>
      </c>
      <c r="U64" s="128">
        <f t="shared" si="16"/>
        <v>0</v>
      </c>
      <c r="V64" s="96">
        <v>3</v>
      </c>
      <c r="W64" s="97">
        <f t="shared" si="17"/>
        <v>0</v>
      </c>
      <c r="X64" s="1137"/>
      <c r="Y64" s="1137"/>
      <c r="Z64" s="1137"/>
      <c r="AA64" s="1137"/>
      <c r="AB64" s="1138"/>
      <c r="AC64" s="1138"/>
      <c r="AD64" s="1138"/>
      <c r="AE64" s="1138"/>
      <c r="AF64" s="1138"/>
      <c r="AG64" s="1138"/>
      <c r="AH64" s="1138"/>
      <c r="AI64" s="1138"/>
      <c r="AJ64" s="1138"/>
      <c r="AK64" s="1138"/>
      <c r="AL64" s="1138"/>
      <c r="AM64" s="1138"/>
      <c r="AN64" s="1138"/>
      <c r="AO64" s="1138"/>
      <c r="AP64" s="1138"/>
      <c r="AQ64" s="1138"/>
      <c r="AR64" s="1138"/>
      <c r="AS64" s="1138"/>
      <c r="AT64" s="1138"/>
      <c r="AU64" s="1138"/>
      <c r="AV64" s="1138"/>
      <c r="AW64" s="1138"/>
      <c r="AX64" s="1138"/>
      <c r="AY64" s="1138"/>
      <c r="AZ64" s="1138"/>
      <c r="BA64" s="1138"/>
      <c r="BB64" s="1138"/>
      <c r="BC64" s="1138"/>
      <c r="BD64" s="1138"/>
      <c r="BE64" s="1138"/>
      <c r="BF64" s="1138"/>
      <c r="BG64" s="1138"/>
      <c r="BH64" s="1138"/>
      <c r="BI64" s="1138"/>
      <c r="BJ64" s="1138"/>
      <c r="BK64" s="1138"/>
      <c r="BL64" s="1138"/>
      <c r="BM64" s="1138"/>
      <c r="BN64" s="1138"/>
      <c r="BO64" s="1138"/>
      <c r="BP64" s="1138"/>
      <c r="BQ64" s="1138"/>
      <c r="BR64" s="1138"/>
      <c r="BS64" s="1138"/>
      <c r="BT64" s="1138"/>
      <c r="BU64" s="1138"/>
      <c r="BV64" s="1138"/>
      <c r="BW64" s="1138"/>
      <c r="BX64" s="1138"/>
      <c r="BY64" s="1138"/>
      <c r="BZ64" s="1138"/>
      <c r="CA64" s="1138"/>
      <c r="CB64" s="1138"/>
      <c r="CC64" s="1138"/>
      <c r="CD64" s="1138"/>
      <c r="CE64" s="1138"/>
      <c r="CF64" s="1138"/>
      <c r="CG64" s="1138"/>
      <c r="CH64" s="1138"/>
      <c r="CI64" s="1138"/>
      <c r="CJ64" s="1138"/>
      <c r="CK64" s="1138"/>
      <c r="CL64" s="1138"/>
      <c r="CM64" s="1138"/>
      <c r="CN64" s="1138"/>
      <c r="CO64" s="1138"/>
      <c r="CP64" s="1138"/>
      <c r="CQ64" s="1138"/>
      <c r="CR64" s="1138"/>
      <c r="CS64" s="1138"/>
      <c r="CT64" s="1138"/>
      <c r="CU64" s="1138"/>
      <c r="CV64" s="1138"/>
      <c r="CW64" s="1138"/>
      <c r="CX64" s="1138"/>
      <c r="CY64" s="1138"/>
      <c r="CZ64" s="1138"/>
      <c r="DA64" s="1138"/>
      <c r="DB64" s="1138"/>
      <c r="DC64" s="1138"/>
      <c r="DD64" s="1138"/>
      <c r="DE64" s="1138"/>
      <c r="DF64" s="1138"/>
      <c r="DG64" s="1138"/>
      <c r="DH64" s="1138"/>
      <c r="DI64" s="1138"/>
      <c r="DJ64" s="1138"/>
      <c r="DK64" s="1138"/>
      <c r="DL64" s="1138"/>
      <c r="DM64" s="1138"/>
      <c r="DN64" s="1138"/>
      <c r="DO64" s="1138"/>
      <c r="DP64" s="1138"/>
      <c r="DQ64" s="1138"/>
      <c r="DR64" s="1138"/>
      <c r="DS64" s="1138"/>
      <c r="DT64" s="1138"/>
      <c r="DU64" s="1138"/>
      <c r="DV64" s="1138"/>
      <c r="DW64" s="1138"/>
      <c r="DX64" s="1138"/>
      <c r="DY64" s="1138"/>
      <c r="DZ64" s="1138"/>
      <c r="EA64" s="1138"/>
      <c r="EB64" s="1138"/>
      <c r="EC64" s="1138"/>
      <c r="ED64" s="1138"/>
      <c r="EE64" s="1138"/>
      <c r="EF64" s="1138"/>
      <c r="EG64" s="1138"/>
      <c r="EH64" s="1138"/>
      <c r="EI64" s="1138"/>
      <c r="EJ64" s="1138"/>
      <c r="EK64" s="1138"/>
      <c r="EL64" s="1138"/>
      <c r="EM64" s="1138"/>
      <c r="EN64" s="1138"/>
      <c r="EO64" s="1138"/>
      <c r="EP64" s="1138"/>
      <c r="EQ64" s="1138"/>
      <c r="ER64" s="1138"/>
      <c r="ES64" s="1138"/>
      <c r="ET64" s="1138"/>
      <c r="EU64" s="1138"/>
      <c r="EV64" s="1138"/>
      <c r="EW64" s="1138"/>
      <c r="FC64" s="109" t="s">
        <v>63</v>
      </c>
    </row>
    <row r="65" spans="1:159" s="5" customFormat="1" ht="19.95" hidden="1" customHeight="1" outlineLevel="2">
      <c r="A65" s="17">
        <v>46</v>
      </c>
      <c r="B65" s="354"/>
      <c r="C65" s="355"/>
      <c r="D65" s="43">
        <f t="shared" si="12"/>
        <v>4</v>
      </c>
      <c r="E65" s="43">
        <f t="shared" si="14"/>
        <v>4</v>
      </c>
      <c r="F65" s="65">
        <f t="shared" si="15"/>
        <v>20</v>
      </c>
      <c r="G65" s="359"/>
      <c r="H65" s="802"/>
      <c r="I65" s="802"/>
      <c r="J65" s="801"/>
      <c r="K65" s="100">
        <f t="shared" si="18"/>
        <v>0</v>
      </c>
      <c r="L65" s="92">
        <f t="shared" si="19"/>
        <v>0</v>
      </c>
      <c r="M65" s="127"/>
      <c r="N65" s="831"/>
      <c r="O65" s="744"/>
      <c r="P65" s="245"/>
      <c r="Q65" s="245"/>
      <c r="R65" s="245"/>
      <c r="S65" s="245"/>
      <c r="T65" s="129">
        <f t="shared" si="13"/>
        <v>0</v>
      </c>
      <c r="U65" s="128">
        <f t="shared" si="16"/>
        <v>0</v>
      </c>
      <c r="V65" s="96">
        <v>3</v>
      </c>
      <c r="W65" s="97">
        <f t="shared" si="17"/>
        <v>0</v>
      </c>
      <c r="X65" s="1137"/>
      <c r="Y65" s="1137"/>
      <c r="Z65" s="1137"/>
      <c r="AA65" s="1137"/>
      <c r="AB65" s="1138"/>
      <c r="AC65" s="1138"/>
      <c r="AD65" s="1138"/>
      <c r="AE65" s="1138"/>
      <c r="AF65" s="1138"/>
      <c r="AG65" s="1138"/>
      <c r="AH65" s="1138"/>
      <c r="AI65" s="1138"/>
      <c r="AJ65" s="1138"/>
      <c r="AK65" s="1138"/>
      <c r="AL65" s="1138"/>
      <c r="AM65" s="1138"/>
      <c r="AN65" s="1138"/>
      <c r="AO65" s="1138"/>
      <c r="AP65" s="1138"/>
      <c r="AQ65" s="1138"/>
      <c r="AR65" s="1138"/>
      <c r="AS65" s="1138"/>
      <c r="AT65" s="1138"/>
      <c r="AU65" s="1138"/>
      <c r="AV65" s="1138"/>
      <c r="AW65" s="1138"/>
      <c r="AX65" s="1138"/>
      <c r="AY65" s="1138"/>
      <c r="AZ65" s="1138"/>
      <c r="BA65" s="1138"/>
      <c r="BB65" s="1138"/>
      <c r="BC65" s="1138"/>
      <c r="BD65" s="1138"/>
      <c r="BE65" s="1138"/>
      <c r="BF65" s="1138"/>
      <c r="BG65" s="1138"/>
      <c r="BH65" s="1138"/>
      <c r="BI65" s="1138"/>
      <c r="BJ65" s="1138"/>
      <c r="BK65" s="1138"/>
      <c r="BL65" s="1138"/>
      <c r="BM65" s="1138"/>
      <c r="BN65" s="1138"/>
      <c r="BO65" s="1138"/>
      <c r="BP65" s="1138"/>
      <c r="BQ65" s="1138"/>
      <c r="BR65" s="1138"/>
      <c r="BS65" s="1138"/>
      <c r="BT65" s="1138"/>
      <c r="BU65" s="1138"/>
      <c r="BV65" s="1138"/>
      <c r="BW65" s="1138"/>
      <c r="BX65" s="1138"/>
      <c r="BY65" s="1138"/>
      <c r="BZ65" s="1138"/>
      <c r="CA65" s="1138"/>
      <c r="CB65" s="1138"/>
      <c r="CC65" s="1138"/>
      <c r="CD65" s="1138"/>
      <c r="CE65" s="1138"/>
      <c r="CF65" s="1138"/>
      <c r="CG65" s="1138"/>
      <c r="CH65" s="1138"/>
      <c r="CI65" s="1138"/>
      <c r="CJ65" s="1138"/>
      <c r="CK65" s="1138"/>
      <c r="CL65" s="1138"/>
      <c r="CM65" s="1138"/>
      <c r="CN65" s="1138"/>
      <c r="CO65" s="1138"/>
      <c r="CP65" s="1138"/>
      <c r="CQ65" s="1138"/>
      <c r="CR65" s="1138"/>
      <c r="CS65" s="1138"/>
      <c r="CT65" s="1138"/>
      <c r="CU65" s="1138"/>
      <c r="CV65" s="1138"/>
      <c r="CW65" s="1138"/>
      <c r="CX65" s="1138"/>
      <c r="CY65" s="1138"/>
      <c r="CZ65" s="1138"/>
      <c r="DA65" s="1138"/>
      <c r="DB65" s="1138"/>
      <c r="DC65" s="1138"/>
      <c r="DD65" s="1138"/>
      <c r="DE65" s="1138"/>
      <c r="DF65" s="1138"/>
      <c r="DG65" s="1138"/>
      <c r="DH65" s="1138"/>
      <c r="DI65" s="1138"/>
      <c r="DJ65" s="1138"/>
      <c r="DK65" s="1138"/>
      <c r="DL65" s="1138"/>
      <c r="DM65" s="1138"/>
      <c r="DN65" s="1138"/>
      <c r="DO65" s="1138"/>
      <c r="DP65" s="1138"/>
      <c r="DQ65" s="1138"/>
      <c r="DR65" s="1138"/>
      <c r="DS65" s="1138"/>
      <c r="DT65" s="1138"/>
      <c r="DU65" s="1138"/>
      <c r="DV65" s="1138"/>
      <c r="DW65" s="1138"/>
      <c r="DX65" s="1138"/>
      <c r="DY65" s="1138"/>
      <c r="DZ65" s="1138"/>
      <c r="EA65" s="1138"/>
      <c r="EB65" s="1138"/>
      <c r="EC65" s="1138"/>
      <c r="ED65" s="1138"/>
      <c r="EE65" s="1138"/>
      <c r="EF65" s="1138"/>
      <c r="EG65" s="1138"/>
      <c r="EH65" s="1138"/>
      <c r="EI65" s="1138"/>
      <c r="EJ65" s="1138"/>
      <c r="EK65" s="1138"/>
      <c r="EL65" s="1138"/>
      <c r="EM65" s="1138"/>
      <c r="EN65" s="1138"/>
      <c r="EO65" s="1138"/>
      <c r="EP65" s="1138"/>
      <c r="EQ65" s="1138"/>
      <c r="ER65" s="1138"/>
      <c r="ES65" s="1138"/>
      <c r="ET65" s="1138"/>
      <c r="EU65" s="1138"/>
      <c r="EV65" s="1138"/>
      <c r="EW65" s="1138"/>
      <c r="FC65" s="109" t="s">
        <v>66</v>
      </c>
    </row>
    <row r="66" spans="1:159" s="5" customFormat="1" ht="19.95" hidden="1" customHeight="1" outlineLevel="2">
      <c r="A66" s="17">
        <v>47</v>
      </c>
      <c r="B66" s="354"/>
      <c r="C66" s="355"/>
      <c r="D66" s="43">
        <f t="shared" si="12"/>
        <v>4</v>
      </c>
      <c r="E66" s="43">
        <f t="shared" si="14"/>
        <v>4</v>
      </c>
      <c r="F66" s="65">
        <f t="shared" si="15"/>
        <v>20</v>
      </c>
      <c r="G66" s="359"/>
      <c r="H66" s="802"/>
      <c r="I66" s="802"/>
      <c r="J66" s="801"/>
      <c r="K66" s="100">
        <f t="shared" si="18"/>
        <v>0</v>
      </c>
      <c r="L66" s="92">
        <f t="shared" si="19"/>
        <v>0</v>
      </c>
      <c r="M66" s="127"/>
      <c r="N66" s="831"/>
      <c r="O66" s="744"/>
      <c r="P66" s="245"/>
      <c r="Q66" s="245"/>
      <c r="R66" s="245"/>
      <c r="S66" s="245"/>
      <c r="T66" s="129">
        <f t="shared" si="13"/>
        <v>0</v>
      </c>
      <c r="U66" s="128">
        <f t="shared" si="16"/>
        <v>0</v>
      </c>
      <c r="V66" s="96">
        <v>3</v>
      </c>
      <c r="W66" s="97">
        <f t="shared" si="17"/>
        <v>0</v>
      </c>
      <c r="X66" s="1137"/>
      <c r="Y66" s="1137"/>
      <c r="Z66" s="1137"/>
      <c r="AA66" s="1137"/>
      <c r="AB66" s="1138"/>
      <c r="AC66" s="1138"/>
      <c r="AD66" s="1138"/>
      <c r="AE66" s="1138"/>
      <c r="AF66" s="1138"/>
      <c r="AG66" s="1138"/>
      <c r="AH66" s="1138"/>
      <c r="AI66" s="1138"/>
      <c r="AJ66" s="1138"/>
      <c r="AK66" s="1138"/>
      <c r="AL66" s="1138"/>
      <c r="AM66" s="1138"/>
      <c r="AN66" s="1138"/>
      <c r="AO66" s="1138"/>
      <c r="AP66" s="1138"/>
      <c r="AQ66" s="1138"/>
      <c r="AR66" s="1138"/>
      <c r="AS66" s="1138"/>
      <c r="AT66" s="1138"/>
      <c r="AU66" s="1138"/>
      <c r="AV66" s="1138"/>
      <c r="AW66" s="1138"/>
      <c r="AX66" s="1138"/>
      <c r="AY66" s="1138"/>
      <c r="AZ66" s="1138"/>
      <c r="BA66" s="1138"/>
      <c r="BB66" s="1138"/>
      <c r="BC66" s="1138"/>
      <c r="BD66" s="1138"/>
      <c r="BE66" s="1138"/>
      <c r="BF66" s="1138"/>
      <c r="BG66" s="1138"/>
      <c r="BH66" s="1138"/>
      <c r="BI66" s="1138"/>
      <c r="BJ66" s="1138"/>
      <c r="BK66" s="1138"/>
      <c r="BL66" s="1138"/>
      <c r="BM66" s="1138"/>
      <c r="BN66" s="1138"/>
      <c r="BO66" s="1138"/>
      <c r="BP66" s="1138"/>
      <c r="BQ66" s="1138"/>
      <c r="BR66" s="1138"/>
      <c r="BS66" s="1138"/>
      <c r="BT66" s="1138"/>
      <c r="BU66" s="1138"/>
      <c r="BV66" s="1138"/>
      <c r="BW66" s="1138"/>
      <c r="BX66" s="1138"/>
      <c r="BY66" s="1138"/>
      <c r="BZ66" s="1138"/>
      <c r="CA66" s="1138"/>
      <c r="CB66" s="1138"/>
      <c r="CC66" s="1138"/>
      <c r="CD66" s="1138"/>
      <c r="CE66" s="1138"/>
      <c r="CF66" s="1138"/>
      <c r="CG66" s="1138"/>
      <c r="CH66" s="1138"/>
      <c r="CI66" s="1138"/>
      <c r="CJ66" s="1138"/>
      <c r="CK66" s="1138"/>
      <c r="CL66" s="1138"/>
      <c r="CM66" s="1138"/>
      <c r="CN66" s="1138"/>
      <c r="CO66" s="1138"/>
      <c r="CP66" s="1138"/>
      <c r="CQ66" s="1138"/>
      <c r="CR66" s="1138"/>
      <c r="CS66" s="1138"/>
      <c r="CT66" s="1138"/>
      <c r="CU66" s="1138"/>
      <c r="CV66" s="1138"/>
      <c r="CW66" s="1138"/>
      <c r="CX66" s="1138"/>
      <c r="CY66" s="1138"/>
      <c r="CZ66" s="1138"/>
      <c r="DA66" s="1138"/>
      <c r="DB66" s="1138"/>
      <c r="DC66" s="1138"/>
      <c r="DD66" s="1138"/>
      <c r="DE66" s="1138"/>
      <c r="DF66" s="1138"/>
      <c r="DG66" s="1138"/>
      <c r="DH66" s="1138"/>
      <c r="DI66" s="1138"/>
      <c r="DJ66" s="1138"/>
      <c r="DK66" s="1138"/>
      <c r="DL66" s="1138"/>
      <c r="DM66" s="1138"/>
      <c r="DN66" s="1138"/>
      <c r="DO66" s="1138"/>
      <c r="DP66" s="1138"/>
      <c r="DQ66" s="1138"/>
      <c r="DR66" s="1138"/>
      <c r="DS66" s="1138"/>
      <c r="DT66" s="1138"/>
      <c r="DU66" s="1138"/>
      <c r="DV66" s="1138"/>
      <c r="DW66" s="1138"/>
      <c r="DX66" s="1138"/>
      <c r="DY66" s="1138"/>
      <c r="DZ66" s="1138"/>
      <c r="EA66" s="1138"/>
      <c r="EB66" s="1138"/>
      <c r="EC66" s="1138"/>
      <c r="ED66" s="1138"/>
      <c r="EE66" s="1138"/>
      <c r="EF66" s="1138"/>
      <c r="EG66" s="1138"/>
      <c r="EH66" s="1138"/>
      <c r="EI66" s="1138"/>
      <c r="EJ66" s="1138"/>
      <c r="EK66" s="1138"/>
      <c r="EL66" s="1138"/>
      <c r="EM66" s="1138"/>
      <c r="EN66" s="1138"/>
      <c r="EO66" s="1138"/>
      <c r="EP66" s="1138"/>
      <c r="EQ66" s="1138"/>
      <c r="ER66" s="1138"/>
      <c r="ES66" s="1138"/>
      <c r="ET66" s="1138"/>
      <c r="EU66" s="1138"/>
      <c r="EV66" s="1138"/>
      <c r="EW66" s="1138"/>
      <c r="FC66" s="109" t="s">
        <v>67</v>
      </c>
    </row>
    <row r="67" spans="1:159" s="5" customFormat="1" ht="19.95" hidden="1" customHeight="1" outlineLevel="2">
      <c r="A67" s="17">
        <v>48</v>
      </c>
      <c r="B67" s="354"/>
      <c r="C67" s="355"/>
      <c r="D67" s="43">
        <f t="shared" si="12"/>
        <v>4</v>
      </c>
      <c r="E67" s="43">
        <f t="shared" si="14"/>
        <v>4</v>
      </c>
      <c r="F67" s="65">
        <f t="shared" si="15"/>
        <v>20</v>
      </c>
      <c r="G67" s="359"/>
      <c r="H67" s="802"/>
      <c r="I67" s="802"/>
      <c r="J67" s="801"/>
      <c r="K67" s="100">
        <f t="shared" si="18"/>
        <v>0</v>
      </c>
      <c r="L67" s="92">
        <f t="shared" si="19"/>
        <v>0</v>
      </c>
      <c r="M67" s="127"/>
      <c r="N67" s="831"/>
      <c r="O67" s="744"/>
      <c r="P67" s="245"/>
      <c r="Q67" s="245"/>
      <c r="R67" s="245"/>
      <c r="S67" s="245"/>
      <c r="T67" s="129">
        <f t="shared" si="13"/>
        <v>0</v>
      </c>
      <c r="U67" s="128">
        <f t="shared" si="16"/>
        <v>0</v>
      </c>
      <c r="V67" s="96">
        <v>3</v>
      </c>
      <c r="W67" s="97">
        <f t="shared" si="17"/>
        <v>0</v>
      </c>
      <c r="X67" s="1137"/>
      <c r="Y67" s="1137"/>
      <c r="Z67" s="1137"/>
      <c r="AA67" s="1137"/>
      <c r="AB67" s="1138"/>
      <c r="AC67" s="1138"/>
      <c r="AD67" s="1138"/>
      <c r="AE67" s="1138"/>
      <c r="AF67" s="1138"/>
      <c r="AG67" s="1138"/>
      <c r="AH67" s="1138"/>
      <c r="AI67" s="1138"/>
      <c r="AJ67" s="1138"/>
      <c r="AK67" s="1138"/>
      <c r="AL67" s="1138"/>
      <c r="AM67" s="1138"/>
      <c r="AN67" s="1138"/>
      <c r="AO67" s="1138"/>
      <c r="AP67" s="1138"/>
      <c r="AQ67" s="1138"/>
      <c r="AR67" s="1138"/>
      <c r="AS67" s="1138"/>
      <c r="AT67" s="1138"/>
      <c r="AU67" s="1138"/>
      <c r="AV67" s="1138"/>
      <c r="AW67" s="1138"/>
      <c r="AX67" s="1138"/>
      <c r="AY67" s="1138"/>
      <c r="AZ67" s="1138"/>
      <c r="BA67" s="1138"/>
      <c r="BB67" s="1138"/>
      <c r="BC67" s="1138"/>
      <c r="BD67" s="1138"/>
      <c r="BE67" s="1138"/>
      <c r="BF67" s="1138"/>
      <c r="BG67" s="1138"/>
      <c r="BH67" s="1138"/>
      <c r="BI67" s="1138"/>
      <c r="BJ67" s="1138"/>
      <c r="BK67" s="1138"/>
      <c r="BL67" s="1138"/>
      <c r="BM67" s="1138"/>
      <c r="BN67" s="1138"/>
      <c r="BO67" s="1138"/>
      <c r="BP67" s="1138"/>
      <c r="BQ67" s="1138"/>
      <c r="BR67" s="1138"/>
      <c r="BS67" s="1138"/>
      <c r="BT67" s="1138"/>
      <c r="BU67" s="1138"/>
      <c r="BV67" s="1138"/>
      <c r="BW67" s="1138"/>
      <c r="BX67" s="1138"/>
      <c r="BY67" s="1138"/>
      <c r="BZ67" s="1138"/>
      <c r="CA67" s="1138"/>
      <c r="CB67" s="1138"/>
      <c r="CC67" s="1138"/>
      <c r="CD67" s="1138"/>
      <c r="CE67" s="1138"/>
      <c r="CF67" s="1138"/>
      <c r="CG67" s="1138"/>
      <c r="CH67" s="1138"/>
      <c r="CI67" s="1138"/>
      <c r="CJ67" s="1138"/>
      <c r="CK67" s="1138"/>
      <c r="CL67" s="1138"/>
      <c r="CM67" s="1138"/>
      <c r="CN67" s="1138"/>
      <c r="CO67" s="1138"/>
      <c r="CP67" s="1138"/>
      <c r="CQ67" s="1138"/>
      <c r="CR67" s="1138"/>
      <c r="CS67" s="1138"/>
      <c r="CT67" s="1138"/>
      <c r="CU67" s="1138"/>
      <c r="CV67" s="1138"/>
      <c r="CW67" s="1138"/>
      <c r="CX67" s="1138"/>
      <c r="CY67" s="1138"/>
      <c r="CZ67" s="1138"/>
      <c r="DA67" s="1138"/>
      <c r="DB67" s="1138"/>
      <c r="DC67" s="1138"/>
      <c r="DD67" s="1138"/>
      <c r="DE67" s="1138"/>
      <c r="DF67" s="1138"/>
      <c r="DG67" s="1138"/>
      <c r="DH67" s="1138"/>
      <c r="DI67" s="1138"/>
      <c r="DJ67" s="1138"/>
      <c r="DK67" s="1138"/>
      <c r="DL67" s="1138"/>
      <c r="DM67" s="1138"/>
      <c r="DN67" s="1138"/>
      <c r="DO67" s="1138"/>
      <c r="DP67" s="1138"/>
      <c r="DQ67" s="1138"/>
      <c r="DR67" s="1138"/>
      <c r="DS67" s="1138"/>
      <c r="DT67" s="1138"/>
      <c r="DU67" s="1138"/>
      <c r="DV67" s="1138"/>
      <c r="DW67" s="1138"/>
      <c r="DX67" s="1138"/>
      <c r="DY67" s="1138"/>
      <c r="DZ67" s="1138"/>
      <c r="EA67" s="1138"/>
      <c r="EB67" s="1138"/>
      <c r="EC67" s="1138"/>
      <c r="ED67" s="1138"/>
      <c r="EE67" s="1138"/>
      <c r="EF67" s="1138"/>
      <c r="EG67" s="1138"/>
      <c r="EH67" s="1138"/>
      <c r="EI67" s="1138"/>
      <c r="EJ67" s="1138"/>
      <c r="EK67" s="1138"/>
      <c r="EL67" s="1138"/>
      <c r="EM67" s="1138"/>
      <c r="EN67" s="1138"/>
      <c r="EO67" s="1138"/>
      <c r="EP67" s="1138"/>
      <c r="EQ67" s="1138"/>
      <c r="ER67" s="1138"/>
      <c r="ES67" s="1138"/>
      <c r="ET67" s="1138"/>
      <c r="EU67" s="1138"/>
      <c r="EV67" s="1138"/>
      <c r="EW67" s="1138"/>
      <c r="FC67" s="109" t="s">
        <v>68</v>
      </c>
    </row>
    <row r="68" spans="1:159" s="5" customFormat="1" ht="19.95" hidden="1" customHeight="1" outlineLevel="2">
      <c r="A68" s="17">
        <v>49</v>
      </c>
      <c r="B68" s="354"/>
      <c r="C68" s="355"/>
      <c r="D68" s="43">
        <f t="shared" si="12"/>
        <v>4</v>
      </c>
      <c r="E68" s="43">
        <f t="shared" si="14"/>
        <v>4</v>
      </c>
      <c r="F68" s="65">
        <f t="shared" si="15"/>
        <v>20</v>
      </c>
      <c r="G68" s="359"/>
      <c r="H68" s="802"/>
      <c r="I68" s="802"/>
      <c r="J68" s="801"/>
      <c r="K68" s="100">
        <f t="shared" si="18"/>
        <v>0</v>
      </c>
      <c r="L68" s="92">
        <f t="shared" si="19"/>
        <v>0</v>
      </c>
      <c r="M68" s="127"/>
      <c r="N68" s="831"/>
      <c r="O68" s="744"/>
      <c r="P68" s="245"/>
      <c r="Q68" s="245"/>
      <c r="R68" s="245"/>
      <c r="S68" s="245"/>
      <c r="T68" s="129">
        <f t="shared" si="13"/>
        <v>0</v>
      </c>
      <c r="U68" s="128">
        <f t="shared" si="16"/>
        <v>0</v>
      </c>
      <c r="V68" s="96">
        <v>3</v>
      </c>
      <c r="W68" s="97">
        <f t="shared" si="17"/>
        <v>0</v>
      </c>
      <c r="X68" s="1137"/>
      <c r="Y68" s="1137"/>
      <c r="Z68" s="1137"/>
      <c r="AA68" s="1137"/>
      <c r="AB68" s="1138"/>
      <c r="AC68" s="1138"/>
      <c r="AD68" s="1138"/>
      <c r="AE68" s="1138"/>
      <c r="AF68" s="1138"/>
      <c r="AG68" s="1138"/>
      <c r="AH68" s="1138"/>
      <c r="AI68" s="1138"/>
      <c r="AJ68" s="1138"/>
      <c r="AK68" s="1138"/>
      <c r="AL68" s="1138"/>
      <c r="AM68" s="1138"/>
      <c r="AN68" s="1138"/>
      <c r="AO68" s="1138"/>
      <c r="AP68" s="1138"/>
      <c r="AQ68" s="1138"/>
      <c r="AR68" s="1138"/>
      <c r="AS68" s="1138"/>
      <c r="AT68" s="1138"/>
      <c r="AU68" s="1138"/>
      <c r="AV68" s="1138"/>
      <c r="AW68" s="1138"/>
      <c r="AX68" s="1138"/>
      <c r="AY68" s="1138"/>
      <c r="AZ68" s="1138"/>
      <c r="BA68" s="1138"/>
      <c r="BB68" s="1138"/>
      <c r="BC68" s="1138"/>
      <c r="BD68" s="1138"/>
      <c r="BE68" s="1138"/>
      <c r="BF68" s="1138"/>
      <c r="BG68" s="1138"/>
      <c r="BH68" s="1138"/>
      <c r="BI68" s="1138"/>
      <c r="BJ68" s="1138"/>
      <c r="BK68" s="1138"/>
      <c r="BL68" s="1138"/>
      <c r="BM68" s="1138"/>
      <c r="BN68" s="1138"/>
      <c r="BO68" s="1138"/>
      <c r="BP68" s="1138"/>
      <c r="BQ68" s="1138"/>
      <c r="BR68" s="1138"/>
      <c r="BS68" s="1138"/>
      <c r="BT68" s="1138"/>
      <c r="BU68" s="1138"/>
      <c r="BV68" s="1138"/>
      <c r="BW68" s="1138"/>
      <c r="BX68" s="1138"/>
      <c r="BY68" s="1138"/>
      <c r="BZ68" s="1138"/>
      <c r="CA68" s="1138"/>
      <c r="CB68" s="1138"/>
      <c r="CC68" s="1138"/>
      <c r="CD68" s="1138"/>
      <c r="CE68" s="1138"/>
      <c r="CF68" s="1138"/>
      <c r="CG68" s="1138"/>
      <c r="CH68" s="1138"/>
      <c r="CI68" s="1138"/>
      <c r="CJ68" s="1138"/>
      <c r="CK68" s="1138"/>
      <c r="CL68" s="1138"/>
      <c r="CM68" s="1138"/>
      <c r="CN68" s="1138"/>
      <c r="CO68" s="1138"/>
      <c r="CP68" s="1138"/>
      <c r="CQ68" s="1138"/>
      <c r="CR68" s="1138"/>
      <c r="CS68" s="1138"/>
      <c r="CT68" s="1138"/>
      <c r="CU68" s="1138"/>
      <c r="CV68" s="1138"/>
      <c r="CW68" s="1138"/>
      <c r="CX68" s="1138"/>
      <c r="CY68" s="1138"/>
      <c r="CZ68" s="1138"/>
      <c r="DA68" s="1138"/>
      <c r="DB68" s="1138"/>
      <c r="DC68" s="1138"/>
      <c r="DD68" s="1138"/>
      <c r="DE68" s="1138"/>
      <c r="DF68" s="1138"/>
      <c r="DG68" s="1138"/>
      <c r="DH68" s="1138"/>
      <c r="DI68" s="1138"/>
      <c r="DJ68" s="1138"/>
      <c r="DK68" s="1138"/>
      <c r="DL68" s="1138"/>
      <c r="DM68" s="1138"/>
      <c r="DN68" s="1138"/>
      <c r="DO68" s="1138"/>
      <c r="DP68" s="1138"/>
      <c r="DQ68" s="1138"/>
      <c r="DR68" s="1138"/>
      <c r="DS68" s="1138"/>
      <c r="DT68" s="1138"/>
      <c r="DU68" s="1138"/>
      <c r="DV68" s="1138"/>
      <c r="DW68" s="1138"/>
      <c r="DX68" s="1138"/>
      <c r="DY68" s="1138"/>
      <c r="DZ68" s="1138"/>
      <c r="EA68" s="1138"/>
      <c r="EB68" s="1138"/>
      <c r="EC68" s="1138"/>
      <c r="ED68" s="1138"/>
      <c r="EE68" s="1138"/>
      <c r="EF68" s="1138"/>
      <c r="EG68" s="1138"/>
      <c r="EH68" s="1138"/>
      <c r="EI68" s="1138"/>
      <c r="EJ68" s="1138"/>
      <c r="EK68" s="1138"/>
      <c r="EL68" s="1138"/>
      <c r="EM68" s="1138"/>
      <c r="EN68" s="1138"/>
      <c r="EO68" s="1138"/>
      <c r="EP68" s="1138"/>
      <c r="EQ68" s="1138"/>
      <c r="ER68" s="1138"/>
      <c r="ES68" s="1138"/>
      <c r="ET68" s="1138"/>
      <c r="EU68" s="1138"/>
      <c r="EV68" s="1138"/>
      <c r="EW68" s="1138"/>
      <c r="FC68" s="109" t="s">
        <v>69</v>
      </c>
    </row>
    <row r="69" spans="1:159" s="5" customFormat="1" ht="19.95" hidden="1" customHeight="1" outlineLevel="2">
      <c r="A69" s="17">
        <v>50</v>
      </c>
      <c r="B69" s="354"/>
      <c r="C69" s="355"/>
      <c r="D69" s="43">
        <f t="shared" si="12"/>
        <v>4</v>
      </c>
      <c r="E69" s="43">
        <f t="shared" si="14"/>
        <v>4</v>
      </c>
      <c r="F69" s="65">
        <f t="shared" si="15"/>
        <v>20</v>
      </c>
      <c r="G69" s="359"/>
      <c r="H69" s="802"/>
      <c r="I69" s="802"/>
      <c r="J69" s="801"/>
      <c r="K69" s="100">
        <f t="shared" si="18"/>
        <v>0</v>
      </c>
      <c r="L69" s="92">
        <f t="shared" si="19"/>
        <v>0</v>
      </c>
      <c r="M69" s="127"/>
      <c r="N69" s="831"/>
      <c r="O69" s="744"/>
      <c r="P69" s="245"/>
      <c r="Q69" s="245"/>
      <c r="R69" s="245"/>
      <c r="S69" s="245"/>
      <c r="T69" s="129">
        <f t="shared" si="13"/>
        <v>0</v>
      </c>
      <c r="U69" s="128">
        <f t="shared" si="16"/>
        <v>0</v>
      </c>
      <c r="V69" s="96">
        <v>3</v>
      </c>
      <c r="W69" s="97">
        <f t="shared" si="17"/>
        <v>0</v>
      </c>
      <c r="X69" s="1137"/>
      <c r="Y69" s="1137"/>
      <c r="Z69" s="1137"/>
      <c r="AA69" s="1137"/>
      <c r="AB69" s="1138"/>
      <c r="AC69" s="1138"/>
      <c r="AD69" s="1138"/>
      <c r="AE69" s="1138"/>
      <c r="AF69" s="1138"/>
      <c r="AG69" s="1138"/>
      <c r="AH69" s="1138"/>
      <c r="AI69" s="1138"/>
      <c r="AJ69" s="1138"/>
      <c r="AK69" s="1138"/>
      <c r="AL69" s="1138"/>
      <c r="AM69" s="1138"/>
      <c r="AN69" s="1138"/>
      <c r="AO69" s="1138"/>
      <c r="AP69" s="1138"/>
      <c r="AQ69" s="1138"/>
      <c r="AR69" s="1138"/>
      <c r="AS69" s="1138"/>
      <c r="AT69" s="1138"/>
      <c r="AU69" s="1138"/>
      <c r="AV69" s="1138"/>
      <c r="AW69" s="1138"/>
      <c r="AX69" s="1138"/>
      <c r="AY69" s="1138"/>
      <c r="AZ69" s="1138"/>
      <c r="BA69" s="1138"/>
      <c r="BB69" s="1138"/>
      <c r="BC69" s="1138"/>
      <c r="BD69" s="1138"/>
      <c r="BE69" s="1138"/>
      <c r="BF69" s="1138"/>
      <c r="BG69" s="1138"/>
      <c r="BH69" s="1138"/>
      <c r="BI69" s="1138"/>
      <c r="BJ69" s="1138"/>
      <c r="BK69" s="1138"/>
      <c r="BL69" s="1138"/>
      <c r="BM69" s="1138"/>
      <c r="BN69" s="1138"/>
      <c r="BO69" s="1138"/>
      <c r="BP69" s="1138"/>
      <c r="BQ69" s="1138"/>
      <c r="BR69" s="1138"/>
      <c r="BS69" s="1138"/>
      <c r="BT69" s="1138"/>
      <c r="BU69" s="1138"/>
      <c r="BV69" s="1138"/>
      <c r="BW69" s="1138"/>
      <c r="BX69" s="1138"/>
      <c r="BY69" s="1138"/>
      <c r="BZ69" s="1138"/>
      <c r="CA69" s="1138"/>
      <c r="CB69" s="1138"/>
      <c r="CC69" s="1138"/>
      <c r="CD69" s="1138"/>
      <c r="CE69" s="1138"/>
      <c r="CF69" s="1138"/>
      <c r="CG69" s="1138"/>
      <c r="CH69" s="1138"/>
      <c r="CI69" s="1138"/>
      <c r="CJ69" s="1138"/>
      <c r="CK69" s="1138"/>
      <c r="CL69" s="1138"/>
      <c r="CM69" s="1138"/>
      <c r="CN69" s="1138"/>
      <c r="CO69" s="1138"/>
      <c r="CP69" s="1138"/>
      <c r="CQ69" s="1138"/>
      <c r="CR69" s="1138"/>
      <c r="CS69" s="1138"/>
      <c r="CT69" s="1138"/>
      <c r="CU69" s="1138"/>
      <c r="CV69" s="1138"/>
      <c r="CW69" s="1138"/>
      <c r="CX69" s="1138"/>
      <c r="CY69" s="1138"/>
      <c r="CZ69" s="1138"/>
      <c r="DA69" s="1138"/>
      <c r="DB69" s="1138"/>
      <c r="DC69" s="1138"/>
      <c r="DD69" s="1138"/>
      <c r="DE69" s="1138"/>
      <c r="DF69" s="1138"/>
      <c r="DG69" s="1138"/>
      <c r="DH69" s="1138"/>
      <c r="DI69" s="1138"/>
      <c r="DJ69" s="1138"/>
      <c r="DK69" s="1138"/>
      <c r="DL69" s="1138"/>
      <c r="DM69" s="1138"/>
      <c r="DN69" s="1138"/>
      <c r="DO69" s="1138"/>
      <c r="DP69" s="1138"/>
      <c r="DQ69" s="1138"/>
      <c r="DR69" s="1138"/>
      <c r="DS69" s="1138"/>
      <c r="DT69" s="1138"/>
      <c r="DU69" s="1138"/>
      <c r="DV69" s="1138"/>
      <c r="DW69" s="1138"/>
      <c r="DX69" s="1138"/>
      <c r="DY69" s="1138"/>
      <c r="DZ69" s="1138"/>
      <c r="EA69" s="1138"/>
      <c r="EB69" s="1138"/>
      <c r="EC69" s="1138"/>
      <c r="ED69" s="1138"/>
      <c r="EE69" s="1138"/>
      <c r="EF69" s="1138"/>
      <c r="EG69" s="1138"/>
      <c r="EH69" s="1138"/>
      <c r="EI69" s="1138"/>
      <c r="EJ69" s="1138"/>
      <c r="EK69" s="1138"/>
      <c r="EL69" s="1138"/>
      <c r="EM69" s="1138"/>
      <c r="EN69" s="1138"/>
      <c r="EO69" s="1138"/>
      <c r="EP69" s="1138"/>
      <c r="EQ69" s="1138"/>
      <c r="ER69" s="1138"/>
      <c r="ES69" s="1138"/>
      <c r="ET69" s="1138"/>
      <c r="EU69" s="1138"/>
      <c r="EV69" s="1138"/>
      <c r="EW69" s="1138"/>
      <c r="FC69" s="109" t="s">
        <v>70</v>
      </c>
    </row>
    <row r="70" spans="1:159" s="5" customFormat="1" ht="19.95" hidden="1" customHeight="1" outlineLevel="2">
      <c r="A70" s="17">
        <v>51</v>
      </c>
      <c r="B70" s="354"/>
      <c r="C70" s="355"/>
      <c r="D70" s="43">
        <f t="shared" si="12"/>
        <v>4</v>
      </c>
      <c r="E70" s="43">
        <f t="shared" si="14"/>
        <v>4</v>
      </c>
      <c r="F70" s="65">
        <f t="shared" si="15"/>
        <v>20</v>
      </c>
      <c r="G70" s="359"/>
      <c r="H70" s="802"/>
      <c r="I70" s="802"/>
      <c r="J70" s="801"/>
      <c r="K70" s="100">
        <f t="shared" si="18"/>
        <v>0</v>
      </c>
      <c r="L70" s="92">
        <f t="shared" si="19"/>
        <v>0</v>
      </c>
      <c r="M70" s="127"/>
      <c r="N70" s="831"/>
      <c r="O70" s="744"/>
      <c r="P70" s="245"/>
      <c r="Q70" s="245"/>
      <c r="R70" s="245"/>
      <c r="S70" s="245"/>
      <c r="T70" s="129">
        <f t="shared" si="13"/>
        <v>0</v>
      </c>
      <c r="U70" s="128">
        <f t="shared" si="16"/>
        <v>0</v>
      </c>
      <c r="V70" s="96">
        <v>3</v>
      </c>
      <c r="W70" s="97">
        <f t="shared" si="17"/>
        <v>0</v>
      </c>
      <c r="X70" s="1137"/>
      <c r="Y70" s="1137"/>
      <c r="Z70" s="1137"/>
      <c r="AA70" s="1137"/>
      <c r="AB70" s="1138"/>
      <c r="AC70" s="1138"/>
      <c r="AD70" s="1138"/>
      <c r="AE70" s="1138"/>
      <c r="AF70" s="1138"/>
      <c r="AG70" s="1138"/>
      <c r="AH70" s="1138"/>
      <c r="AI70" s="1138"/>
      <c r="AJ70" s="1138"/>
      <c r="AK70" s="1138"/>
      <c r="AL70" s="1138"/>
      <c r="AM70" s="1138"/>
      <c r="AN70" s="1138"/>
      <c r="AO70" s="1138"/>
      <c r="AP70" s="1138"/>
      <c r="AQ70" s="1138"/>
      <c r="AR70" s="1138"/>
      <c r="AS70" s="1138"/>
      <c r="AT70" s="1138"/>
      <c r="AU70" s="1138"/>
      <c r="AV70" s="1138"/>
      <c r="AW70" s="1138"/>
      <c r="AX70" s="1138"/>
      <c r="AY70" s="1138"/>
      <c r="AZ70" s="1138"/>
      <c r="BA70" s="1138"/>
      <c r="BB70" s="1138"/>
      <c r="BC70" s="1138"/>
      <c r="BD70" s="1138"/>
      <c r="BE70" s="1138"/>
      <c r="BF70" s="1138"/>
      <c r="BG70" s="1138"/>
      <c r="BH70" s="1138"/>
      <c r="BI70" s="1138"/>
      <c r="BJ70" s="1138"/>
      <c r="BK70" s="1138"/>
      <c r="BL70" s="1138"/>
      <c r="BM70" s="1138"/>
      <c r="BN70" s="1138"/>
      <c r="BO70" s="1138"/>
      <c r="BP70" s="1138"/>
      <c r="BQ70" s="1138"/>
      <c r="BR70" s="1138"/>
      <c r="BS70" s="1138"/>
      <c r="BT70" s="1138"/>
      <c r="BU70" s="1138"/>
      <c r="BV70" s="1138"/>
      <c r="BW70" s="1138"/>
      <c r="BX70" s="1138"/>
      <c r="BY70" s="1138"/>
      <c r="BZ70" s="1138"/>
      <c r="CA70" s="1138"/>
      <c r="CB70" s="1138"/>
      <c r="CC70" s="1138"/>
      <c r="CD70" s="1138"/>
      <c r="CE70" s="1138"/>
      <c r="CF70" s="1138"/>
      <c r="CG70" s="1138"/>
      <c r="CH70" s="1138"/>
      <c r="CI70" s="1138"/>
      <c r="CJ70" s="1138"/>
      <c r="CK70" s="1138"/>
      <c r="CL70" s="1138"/>
      <c r="CM70" s="1138"/>
      <c r="CN70" s="1138"/>
      <c r="CO70" s="1138"/>
      <c r="CP70" s="1138"/>
      <c r="CQ70" s="1138"/>
      <c r="CR70" s="1138"/>
      <c r="CS70" s="1138"/>
      <c r="CT70" s="1138"/>
      <c r="CU70" s="1138"/>
      <c r="CV70" s="1138"/>
      <c r="CW70" s="1138"/>
      <c r="CX70" s="1138"/>
      <c r="CY70" s="1138"/>
      <c r="CZ70" s="1138"/>
      <c r="DA70" s="1138"/>
      <c r="DB70" s="1138"/>
      <c r="DC70" s="1138"/>
      <c r="DD70" s="1138"/>
      <c r="DE70" s="1138"/>
      <c r="DF70" s="1138"/>
      <c r="DG70" s="1138"/>
      <c r="DH70" s="1138"/>
      <c r="DI70" s="1138"/>
      <c r="DJ70" s="1138"/>
      <c r="DK70" s="1138"/>
      <c r="DL70" s="1138"/>
      <c r="DM70" s="1138"/>
      <c r="DN70" s="1138"/>
      <c r="DO70" s="1138"/>
      <c r="DP70" s="1138"/>
      <c r="DQ70" s="1138"/>
      <c r="DR70" s="1138"/>
      <c r="DS70" s="1138"/>
      <c r="DT70" s="1138"/>
      <c r="DU70" s="1138"/>
      <c r="DV70" s="1138"/>
      <c r="DW70" s="1138"/>
      <c r="DX70" s="1138"/>
      <c r="DY70" s="1138"/>
      <c r="DZ70" s="1138"/>
      <c r="EA70" s="1138"/>
      <c r="EB70" s="1138"/>
      <c r="EC70" s="1138"/>
      <c r="ED70" s="1138"/>
      <c r="EE70" s="1138"/>
      <c r="EF70" s="1138"/>
      <c r="EG70" s="1138"/>
      <c r="EH70" s="1138"/>
      <c r="EI70" s="1138"/>
      <c r="EJ70" s="1138"/>
      <c r="EK70" s="1138"/>
      <c r="EL70" s="1138"/>
      <c r="EM70" s="1138"/>
      <c r="EN70" s="1138"/>
      <c r="EO70" s="1138"/>
      <c r="EP70" s="1138"/>
      <c r="EQ70" s="1138"/>
      <c r="ER70" s="1138"/>
      <c r="ES70" s="1138"/>
      <c r="ET70" s="1138"/>
      <c r="EU70" s="1138"/>
      <c r="EV70" s="1138"/>
      <c r="EW70" s="1138"/>
      <c r="FC70" s="109" t="s">
        <v>71</v>
      </c>
    </row>
    <row r="71" spans="1:159" s="5" customFormat="1" ht="19.95" hidden="1" customHeight="1" outlineLevel="2">
      <c r="A71" s="17">
        <v>52</v>
      </c>
      <c r="B71" s="354"/>
      <c r="C71" s="355"/>
      <c r="D71" s="43">
        <f t="shared" ref="D71:D102" si="20">IF(G71&lt;=19,G71+4,IF(G71&lt;=30,G71+4,IF(G71&lt;=50,G71+5,IF(G71&lt;=70,G71+6,IF(G71&lt;=80,G71+8)))))</f>
        <v>4</v>
      </c>
      <c r="E71" s="43">
        <f t="shared" si="14"/>
        <v>4</v>
      </c>
      <c r="F71" s="65">
        <f t="shared" si="15"/>
        <v>20</v>
      </c>
      <c r="G71" s="359"/>
      <c r="H71" s="802"/>
      <c r="I71" s="802"/>
      <c r="J71" s="801"/>
      <c r="K71" s="100">
        <f t="shared" si="18"/>
        <v>0</v>
      </c>
      <c r="L71" s="92">
        <f t="shared" si="19"/>
        <v>0</v>
      </c>
      <c r="M71" s="127"/>
      <c r="N71" s="831"/>
      <c r="O71" s="744"/>
      <c r="P71" s="245"/>
      <c r="Q71" s="245"/>
      <c r="R71" s="245"/>
      <c r="S71" s="245"/>
      <c r="T71" s="129">
        <f t="shared" si="13"/>
        <v>0</v>
      </c>
      <c r="U71" s="128">
        <f t="shared" si="16"/>
        <v>0</v>
      </c>
      <c r="V71" s="96">
        <v>3</v>
      </c>
      <c r="W71" s="97">
        <f t="shared" si="17"/>
        <v>0</v>
      </c>
      <c r="X71" s="1137"/>
      <c r="Y71" s="1137"/>
      <c r="Z71" s="1137"/>
      <c r="AA71" s="1137"/>
      <c r="AB71" s="1138"/>
      <c r="AC71" s="1138"/>
      <c r="AD71" s="1138"/>
      <c r="AE71" s="1138"/>
      <c r="AF71" s="1138"/>
      <c r="AG71" s="1138"/>
      <c r="AH71" s="1138"/>
      <c r="AI71" s="1138"/>
      <c r="AJ71" s="1138"/>
      <c r="AK71" s="1138"/>
      <c r="AL71" s="1138"/>
      <c r="AM71" s="1138"/>
      <c r="AN71" s="1138"/>
      <c r="AO71" s="1138"/>
      <c r="AP71" s="1138"/>
      <c r="AQ71" s="1138"/>
      <c r="AR71" s="1138"/>
      <c r="AS71" s="1138"/>
      <c r="AT71" s="1138"/>
      <c r="AU71" s="1138"/>
      <c r="AV71" s="1138"/>
      <c r="AW71" s="1138"/>
      <c r="AX71" s="1138"/>
      <c r="AY71" s="1138"/>
      <c r="AZ71" s="1138"/>
      <c r="BA71" s="1138"/>
      <c r="BB71" s="1138"/>
      <c r="BC71" s="1138"/>
      <c r="BD71" s="1138"/>
      <c r="BE71" s="1138"/>
      <c r="BF71" s="1138"/>
      <c r="BG71" s="1138"/>
      <c r="BH71" s="1138"/>
      <c r="BI71" s="1138"/>
      <c r="BJ71" s="1138"/>
      <c r="BK71" s="1138"/>
      <c r="BL71" s="1138"/>
      <c r="BM71" s="1138"/>
      <c r="BN71" s="1138"/>
      <c r="BO71" s="1138"/>
      <c r="BP71" s="1138"/>
      <c r="BQ71" s="1138"/>
      <c r="BR71" s="1138"/>
      <c r="BS71" s="1138"/>
      <c r="BT71" s="1138"/>
      <c r="BU71" s="1138"/>
      <c r="BV71" s="1138"/>
      <c r="BW71" s="1138"/>
      <c r="BX71" s="1138"/>
      <c r="BY71" s="1138"/>
      <c r="BZ71" s="1138"/>
      <c r="CA71" s="1138"/>
      <c r="CB71" s="1138"/>
      <c r="CC71" s="1138"/>
      <c r="CD71" s="1138"/>
      <c r="CE71" s="1138"/>
      <c r="CF71" s="1138"/>
      <c r="CG71" s="1138"/>
      <c r="CH71" s="1138"/>
      <c r="CI71" s="1138"/>
      <c r="CJ71" s="1138"/>
      <c r="CK71" s="1138"/>
      <c r="CL71" s="1138"/>
      <c r="CM71" s="1138"/>
      <c r="CN71" s="1138"/>
      <c r="CO71" s="1138"/>
      <c r="CP71" s="1138"/>
      <c r="CQ71" s="1138"/>
      <c r="CR71" s="1138"/>
      <c r="CS71" s="1138"/>
      <c r="CT71" s="1138"/>
      <c r="CU71" s="1138"/>
      <c r="CV71" s="1138"/>
      <c r="CW71" s="1138"/>
      <c r="CX71" s="1138"/>
      <c r="CY71" s="1138"/>
      <c r="CZ71" s="1138"/>
      <c r="DA71" s="1138"/>
      <c r="DB71" s="1138"/>
      <c r="DC71" s="1138"/>
      <c r="DD71" s="1138"/>
      <c r="DE71" s="1138"/>
      <c r="DF71" s="1138"/>
      <c r="DG71" s="1138"/>
      <c r="DH71" s="1138"/>
      <c r="DI71" s="1138"/>
      <c r="DJ71" s="1138"/>
      <c r="DK71" s="1138"/>
      <c r="DL71" s="1138"/>
      <c r="DM71" s="1138"/>
      <c r="DN71" s="1138"/>
      <c r="DO71" s="1138"/>
      <c r="DP71" s="1138"/>
      <c r="DQ71" s="1138"/>
      <c r="DR71" s="1138"/>
      <c r="DS71" s="1138"/>
      <c r="DT71" s="1138"/>
      <c r="DU71" s="1138"/>
      <c r="DV71" s="1138"/>
      <c r="DW71" s="1138"/>
      <c r="DX71" s="1138"/>
      <c r="DY71" s="1138"/>
      <c r="DZ71" s="1138"/>
      <c r="EA71" s="1138"/>
      <c r="EB71" s="1138"/>
      <c r="EC71" s="1138"/>
      <c r="ED71" s="1138"/>
      <c r="EE71" s="1138"/>
      <c r="EF71" s="1138"/>
      <c r="EG71" s="1138"/>
      <c r="EH71" s="1138"/>
      <c r="EI71" s="1138"/>
      <c r="EJ71" s="1138"/>
      <c r="EK71" s="1138"/>
      <c r="EL71" s="1138"/>
      <c r="EM71" s="1138"/>
      <c r="EN71" s="1138"/>
      <c r="EO71" s="1138"/>
      <c r="EP71" s="1138"/>
      <c r="EQ71" s="1138"/>
      <c r="ER71" s="1138"/>
      <c r="ES71" s="1138"/>
      <c r="ET71" s="1138"/>
      <c r="EU71" s="1138"/>
      <c r="EV71" s="1138"/>
      <c r="EW71" s="1138"/>
      <c r="FC71" s="109" t="s">
        <v>6</v>
      </c>
    </row>
    <row r="72" spans="1:159" s="5" customFormat="1" ht="19.95" hidden="1" customHeight="1" outlineLevel="2">
      <c r="A72" s="17">
        <v>53</v>
      </c>
      <c r="B72" s="354"/>
      <c r="C72" s="355"/>
      <c r="D72" s="43">
        <f t="shared" si="20"/>
        <v>4</v>
      </c>
      <c r="E72" s="43">
        <f t="shared" si="14"/>
        <v>4</v>
      </c>
      <c r="F72" s="65">
        <f t="shared" si="15"/>
        <v>20</v>
      </c>
      <c r="G72" s="359"/>
      <c r="H72" s="802"/>
      <c r="I72" s="802"/>
      <c r="J72" s="801"/>
      <c r="K72" s="100">
        <f t="shared" si="18"/>
        <v>0</v>
      </c>
      <c r="L72" s="92">
        <f t="shared" si="19"/>
        <v>0</v>
      </c>
      <c r="M72" s="127"/>
      <c r="N72" s="831"/>
      <c r="O72" s="744"/>
      <c r="P72" s="245"/>
      <c r="Q72" s="245"/>
      <c r="R72" s="245"/>
      <c r="S72" s="245"/>
      <c r="T72" s="129">
        <f t="shared" si="13"/>
        <v>0</v>
      </c>
      <c r="U72" s="128">
        <f t="shared" si="16"/>
        <v>0</v>
      </c>
      <c r="V72" s="96">
        <v>3</v>
      </c>
      <c r="W72" s="97">
        <f t="shared" si="17"/>
        <v>0</v>
      </c>
      <c r="X72" s="1137"/>
      <c r="Y72" s="1137"/>
      <c r="Z72" s="1137"/>
      <c r="AA72" s="1137"/>
      <c r="AB72" s="1138"/>
      <c r="AC72" s="1138"/>
      <c r="AD72" s="1138"/>
      <c r="AE72" s="1138"/>
      <c r="AF72" s="1138"/>
      <c r="AG72" s="1138"/>
      <c r="AH72" s="1138"/>
      <c r="AI72" s="1138"/>
      <c r="AJ72" s="1138"/>
      <c r="AK72" s="1138"/>
      <c r="AL72" s="1138"/>
      <c r="AM72" s="1138"/>
      <c r="AN72" s="1138"/>
      <c r="AO72" s="1138"/>
      <c r="AP72" s="1138"/>
      <c r="AQ72" s="1138"/>
      <c r="AR72" s="1138"/>
      <c r="AS72" s="1138"/>
      <c r="AT72" s="1138"/>
      <c r="AU72" s="1138"/>
      <c r="AV72" s="1138"/>
      <c r="AW72" s="1138"/>
      <c r="AX72" s="1138"/>
      <c r="AY72" s="1138"/>
      <c r="AZ72" s="1138"/>
      <c r="BA72" s="1138"/>
      <c r="BB72" s="1138"/>
      <c r="BC72" s="1138"/>
      <c r="BD72" s="1138"/>
      <c r="BE72" s="1138"/>
      <c r="BF72" s="1138"/>
      <c r="BG72" s="1138"/>
      <c r="BH72" s="1138"/>
      <c r="BI72" s="1138"/>
      <c r="BJ72" s="1138"/>
      <c r="BK72" s="1138"/>
      <c r="BL72" s="1138"/>
      <c r="BM72" s="1138"/>
      <c r="BN72" s="1138"/>
      <c r="BO72" s="1138"/>
      <c r="BP72" s="1138"/>
      <c r="BQ72" s="1138"/>
      <c r="BR72" s="1138"/>
      <c r="BS72" s="1138"/>
      <c r="BT72" s="1138"/>
      <c r="BU72" s="1138"/>
      <c r="BV72" s="1138"/>
      <c r="BW72" s="1138"/>
      <c r="BX72" s="1138"/>
      <c r="BY72" s="1138"/>
      <c r="BZ72" s="1138"/>
      <c r="CA72" s="1138"/>
      <c r="CB72" s="1138"/>
      <c r="CC72" s="1138"/>
      <c r="CD72" s="1138"/>
      <c r="CE72" s="1138"/>
      <c r="CF72" s="1138"/>
      <c r="CG72" s="1138"/>
      <c r="CH72" s="1138"/>
      <c r="CI72" s="1138"/>
      <c r="CJ72" s="1138"/>
      <c r="CK72" s="1138"/>
      <c r="CL72" s="1138"/>
      <c r="CM72" s="1138"/>
      <c r="CN72" s="1138"/>
      <c r="CO72" s="1138"/>
      <c r="CP72" s="1138"/>
      <c r="CQ72" s="1138"/>
      <c r="CR72" s="1138"/>
      <c r="CS72" s="1138"/>
      <c r="CT72" s="1138"/>
      <c r="CU72" s="1138"/>
      <c r="CV72" s="1138"/>
      <c r="CW72" s="1138"/>
      <c r="CX72" s="1138"/>
      <c r="CY72" s="1138"/>
      <c r="CZ72" s="1138"/>
      <c r="DA72" s="1138"/>
      <c r="DB72" s="1138"/>
      <c r="DC72" s="1138"/>
      <c r="DD72" s="1138"/>
      <c r="DE72" s="1138"/>
      <c r="DF72" s="1138"/>
      <c r="DG72" s="1138"/>
      <c r="DH72" s="1138"/>
      <c r="DI72" s="1138"/>
      <c r="DJ72" s="1138"/>
      <c r="DK72" s="1138"/>
      <c r="DL72" s="1138"/>
      <c r="DM72" s="1138"/>
      <c r="DN72" s="1138"/>
      <c r="DO72" s="1138"/>
      <c r="DP72" s="1138"/>
      <c r="DQ72" s="1138"/>
      <c r="DR72" s="1138"/>
      <c r="DS72" s="1138"/>
      <c r="DT72" s="1138"/>
      <c r="DU72" s="1138"/>
      <c r="DV72" s="1138"/>
      <c r="DW72" s="1138"/>
      <c r="DX72" s="1138"/>
      <c r="DY72" s="1138"/>
      <c r="DZ72" s="1138"/>
      <c r="EA72" s="1138"/>
      <c r="EB72" s="1138"/>
      <c r="EC72" s="1138"/>
      <c r="ED72" s="1138"/>
      <c r="EE72" s="1138"/>
      <c r="EF72" s="1138"/>
      <c r="EG72" s="1138"/>
      <c r="EH72" s="1138"/>
      <c r="EI72" s="1138"/>
      <c r="EJ72" s="1138"/>
      <c r="EK72" s="1138"/>
      <c r="EL72" s="1138"/>
      <c r="EM72" s="1138"/>
      <c r="EN72" s="1138"/>
      <c r="EO72" s="1138"/>
      <c r="EP72" s="1138"/>
      <c r="EQ72" s="1138"/>
      <c r="ER72" s="1138"/>
      <c r="ES72" s="1138"/>
      <c r="ET72" s="1138"/>
      <c r="EU72" s="1138"/>
      <c r="EV72" s="1138"/>
      <c r="EW72" s="1138"/>
      <c r="FC72" s="109" t="s">
        <v>7</v>
      </c>
    </row>
    <row r="73" spans="1:159" s="5" customFormat="1" ht="19.95" hidden="1" customHeight="1" outlineLevel="2">
      <c r="A73" s="17">
        <v>54</v>
      </c>
      <c r="B73" s="354"/>
      <c r="C73" s="355"/>
      <c r="D73" s="43">
        <f t="shared" si="20"/>
        <v>4</v>
      </c>
      <c r="E73" s="43">
        <f t="shared" si="14"/>
        <v>4</v>
      </c>
      <c r="F73" s="65">
        <f t="shared" si="15"/>
        <v>20</v>
      </c>
      <c r="G73" s="359"/>
      <c r="H73" s="802"/>
      <c r="I73" s="802"/>
      <c r="J73" s="801"/>
      <c r="K73" s="100">
        <f t="shared" si="18"/>
        <v>0</v>
      </c>
      <c r="L73" s="92">
        <f t="shared" si="19"/>
        <v>0</v>
      </c>
      <c r="M73" s="127"/>
      <c r="N73" s="831"/>
      <c r="O73" s="744"/>
      <c r="P73" s="245"/>
      <c r="Q73" s="245"/>
      <c r="R73" s="245"/>
      <c r="S73" s="245"/>
      <c r="T73" s="129">
        <f t="shared" si="13"/>
        <v>0</v>
      </c>
      <c r="U73" s="128">
        <f t="shared" si="16"/>
        <v>0</v>
      </c>
      <c r="V73" s="96">
        <v>3</v>
      </c>
      <c r="W73" s="97">
        <f t="shared" si="17"/>
        <v>0</v>
      </c>
      <c r="X73" s="1137"/>
      <c r="Y73" s="1137"/>
      <c r="Z73" s="1137"/>
      <c r="AA73" s="1137"/>
      <c r="AB73" s="1138"/>
      <c r="AC73" s="1138"/>
      <c r="AD73" s="1138"/>
      <c r="AE73" s="1138"/>
      <c r="AF73" s="1138"/>
      <c r="AG73" s="1138"/>
      <c r="AH73" s="1138"/>
      <c r="AI73" s="1138"/>
      <c r="AJ73" s="1138"/>
      <c r="AK73" s="1138"/>
      <c r="AL73" s="1138"/>
      <c r="AM73" s="1138"/>
      <c r="AN73" s="1138"/>
      <c r="AO73" s="1138"/>
      <c r="AP73" s="1138"/>
      <c r="AQ73" s="1138"/>
      <c r="AR73" s="1138"/>
      <c r="AS73" s="1138"/>
      <c r="AT73" s="1138"/>
      <c r="AU73" s="1138"/>
      <c r="AV73" s="1138"/>
      <c r="AW73" s="1138"/>
      <c r="AX73" s="1138"/>
      <c r="AY73" s="1138"/>
      <c r="AZ73" s="1138"/>
      <c r="BA73" s="1138"/>
      <c r="BB73" s="1138"/>
      <c r="BC73" s="1138"/>
      <c r="BD73" s="1138"/>
      <c r="BE73" s="1138"/>
      <c r="BF73" s="1138"/>
      <c r="BG73" s="1138"/>
      <c r="BH73" s="1138"/>
      <c r="BI73" s="1138"/>
      <c r="BJ73" s="1138"/>
      <c r="BK73" s="1138"/>
      <c r="BL73" s="1138"/>
      <c r="BM73" s="1138"/>
      <c r="BN73" s="1138"/>
      <c r="BO73" s="1138"/>
      <c r="BP73" s="1138"/>
      <c r="BQ73" s="1138"/>
      <c r="BR73" s="1138"/>
      <c r="BS73" s="1138"/>
      <c r="BT73" s="1138"/>
      <c r="BU73" s="1138"/>
      <c r="BV73" s="1138"/>
      <c r="BW73" s="1138"/>
      <c r="BX73" s="1138"/>
      <c r="BY73" s="1138"/>
      <c r="BZ73" s="1138"/>
      <c r="CA73" s="1138"/>
      <c r="CB73" s="1138"/>
      <c r="CC73" s="1138"/>
      <c r="CD73" s="1138"/>
      <c r="CE73" s="1138"/>
      <c r="CF73" s="1138"/>
      <c r="CG73" s="1138"/>
      <c r="CH73" s="1138"/>
      <c r="CI73" s="1138"/>
      <c r="CJ73" s="1138"/>
      <c r="CK73" s="1138"/>
      <c r="CL73" s="1138"/>
      <c r="CM73" s="1138"/>
      <c r="CN73" s="1138"/>
      <c r="CO73" s="1138"/>
      <c r="CP73" s="1138"/>
      <c r="CQ73" s="1138"/>
      <c r="CR73" s="1138"/>
      <c r="CS73" s="1138"/>
      <c r="CT73" s="1138"/>
      <c r="CU73" s="1138"/>
      <c r="CV73" s="1138"/>
      <c r="CW73" s="1138"/>
      <c r="CX73" s="1138"/>
      <c r="CY73" s="1138"/>
      <c r="CZ73" s="1138"/>
      <c r="DA73" s="1138"/>
      <c r="DB73" s="1138"/>
      <c r="DC73" s="1138"/>
      <c r="DD73" s="1138"/>
      <c r="DE73" s="1138"/>
      <c r="DF73" s="1138"/>
      <c r="DG73" s="1138"/>
      <c r="DH73" s="1138"/>
      <c r="DI73" s="1138"/>
      <c r="DJ73" s="1138"/>
      <c r="DK73" s="1138"/>
      <c r="DL73" s="1138"/>
      <c r="DM73" s="1138"/>
      <c r="DN73" s="1138"/>
      <c r="DO73" s="1138"/>
      <c r="DP73" s="1138"/>
      <c r="DQ73" s="1138"/>
      <c r="DR73" s="1138"/>
      <c r="DS73" s="1138"/>
      <c r="DT73" s="1138"/>
      <c r="DU73" s="1138"/>
      <c r="DV73" s="1138"/>
      <c r="DW73" s="1138"/>
      <c r="DX73" s="1138"/>
      <c r="DY73" s="1138"/>
      <c r="DZ73" s="1138"/>
      <c r="EA73" s="1138"/>
      <c r="EB73" s="1138"/>
      <c r="EC73" s="1138"/>
      <c r="ED73" s="1138"/>
      <c r="EE73" s="1138"/>
      <c r="EF73" s="1138"/>
      <c r="EG73" s="1138"/>
      <c r="EH73" s="1138"/>
      <c r="EI73" s="1138"/>
      <c r="EJ73" s="1138"/>
      <c r="EK73" s="1138"/>
      <c r="EL73" s="1138"/>
      <c r="EM73" s="1138"/>
      <c r="EN73" s="1138"/>
      <c r="EO73" s="1138"/>
      <c r="EP73" s="1138"/>
      <c r="EQ73" s="1138"/>
      <c r="ER73" s="1138"/>
      <c r="ES73" s="1138"/>
      <c r="ET73" s="1138"/>
      <c r="EU73" s="1138"/>
      <c r="EV73" s="1138"/>
      <c r="EW73" s="1138"/>
      <c r="FC73" s="109" t="s">
        <v>8</v>
      </c>
    </row>
    <row r="74" spans="1:159" s="5" customFormat="1" ht="19.95" hidden="1" customHeight="1" outlineLevel="2">
      <c r="A74" s="17">
        <v>55</v>
      </c>
      <c r="B74" s="354"/>
      <c r="C74" s="355"/>
      <c r="D74" s="43">
        <f t="shared" si="20"/>
        <v>4</v>
      </c>
      <c r="E74" s="43">
        <f t="shared" si="14"/>
        <v>4</v>
      </c>
      <c r="F74" s="65">
        <f t="shared" si="15"/>
        <v>20</v>
      </c>
      <c r="G74" s="359"/>
      <c r="H74" s="802"/>
      <c r="I74" s="802"/>
      <c r="J74" s="801"/>
      <c r="K74" s="100">
        <f t="shared" si="18"/>
        <v>0</v>
      </c>
      <c r="L74" s="92">
        <f t="shared" si="19"/>
        <v>0</v>
      </c>
      <c r="M74" s="127"/>
      <c r="N74" s="831"/>
      <c r="O74" s="744"/>
      <c r="P74" s="245"/>
      <c r="Q74" s="245"/>
      <c r="R74" s="245"/>
      <c r="S74" s="245"/>
      <c r="T74" s="129">
        <f t="shared" si="13"/>
        <v>0</v>
      </c>
      <c r="U74" s="128">
        <f t="shared" si="16"/>
        <v>0</v>
      </c>
      <c r="V74" s="96">
        <v>3</v>
      </c>
      <c r="W74" s="97">
        <f t="shared" si="17"/>
        <v>0</v>
      </c>
      <c r="X74" s="1137"/>
      <c r="Y74" s="1137"/>
      <c r="Z74" s="1137"/>
      <c r="AA74" s="1137"/>
      <c r="AB74" s="1138"/>
      <c r="AC74" s="1138"/>
      <c r="AD74" s="1138"/>
      <c r="AE74" s="1138"/>
      <c r="AF74" s="1138"/>
      <c r="AG74" s="1138"/>
      <c r="AH74" s="1138"/>
      <c r="AI74" s="1138"/>
      <c r="AJ74" s="1138"/>
      <c r="AK74" s="1138"/>
      <c r="AL74" s="1138"/>
      <c r="AM74" s="1138"/>
      <c r="AN74" s="1138"/>
      <c r="AO74" s="1138"/>
      <c r="AP74" s="1138"/>
      <c r="AQ74" s="1138"/>
      <c r="AR74" s="1138"/>
      <c r="AS74" s="1138"/>
      <c r="AT74" s="1138"/>
      <c r="AU74" s="1138"/>
      <c r="AV74" s="1138"/>
      <c r="AW74" s="1138"/>
      <c r="AX74" s="1138"/>
      <c r="AY74" s="1138"/>
      <c r="AZ74" s="1138"/>
      <c r="BA74" s="1138"/>
      <c r="BB74" s="1138"/>
      <c r="BC74" s="1138"/>
      <c r="BD74" s="1138"/>
      <c r="BE74" s="1138"/>
      <c r="BF74" s="1138"/>
      <c r="BG74" s="1138"/>
      <c r="BH74" s="1138"/>
      <c r="BI74" s="1138"/>
      <c r="BJ74" s="1138"/>
      <c r="BK74" s="1138"/>
      <c r="BL74" s="1138"/>
      <c r="BM74" s="1138"/>
      <c r="BN74" s="1138"/>
      <c r="BO74" s="1138"/>
      <c r="BP74" s="1138"/>
      <c r="BQ74" s="1138"/>
      <c r="BR74" s="1138"/>
      <c r="BS74" s="1138"/>
      <c r="BT74" s="1138"/>
      <c r="BU74" s="1138"/>
      <c r="BV74" s="1138"/>
      <c r="BW74" s="1138"/>
      <c r="BX74" s="1138"/>
      <c r="BY74" s="1138"/>
      <c r="BZ74" s="1138"/>
      <c r="CA74" s="1138"/>
      <c r="CB74" s="1138"/>
      <c r="CC74" s="1138"/>
      <c r="CD74" s="1138"/>
      <c r="CE74" s="1138"/>
      <c r="CF74" s="1138"/>
      <c r="CG74" s="1138"/>
      <c r="CH74" s="1138"/>
      <c r="CI74" s="1138"/>
      <c r="CJ74" s="1138"/>
      <c r="CK74" s="1138"/>
      <c r="CL74" s="1138"/>
      <c r="CM74" s="1138"/>
      <c r="CN74" s="1138"/>
      <c r="CO74" s="1138"/>
      <c r="CP74" s="1138"/>
      <c r="CQ74" s="1138"/>
      <c r="CR74" s="1138"/>
      <c r="CS74" s="1138"/>
      <c r="CT74" s="1138"/>
      <c r="CU74" s="1138"/>
      <c r="CV74" s="1138"/>
      <c r="CW74" s="1138"/>
      <c r="CX74" s="1138"/>
      <c r="CY74" s="1138"/>
      <c r="CZ74" s="1138"/>
      <c r="DA74" s="1138"/>
      <c r="DB74" s="1138"/>
      <c r="DC74" s="1138"/>
      <c r="DD74" s="1138"/>
      <c r="DE74" s="1138"/>
      <c r="DF74" s="1138"/>
      <c r="DG74" s="1138"/>
      <c r="DH74" s="1138"/>
      <c r="DI74" s="1138"/>
      <c r="DJ74" s="1138"/>
      <c r="DK74" s="1138"/>
      <c r="DL74" s="1138"/>
      <c r="DM74" s="1138"/>
      <c r="DN74" s="1138"/>
      <c r="DO74" s="1138"/>
      <c r="DP74" s="1138"/>
      <c r="DQ74" s="1138"/>
      <c r="DR74" s="1138"/>
      <c r="DS74" s="1138"/>
      <c r="DT74" s="1138"/>
      <c r="DU74" s="1138"/>
      <c r="DV74" s="1138"/>
      <c r="DW74" s="1138"/>
      <c r="DX74" s="1138"/>
      <c r="DY74" s="1138"/>
      <c r="DZ74" s="1138"/>
      <c r="EA74" s="1138"/>
      <c r="EB74" s="1138"/>
      <c r="EC74" s="1138"/>
      <c r="ED74" s="1138"/>
      <c r="EE74" s="1138"/>
      <c r="EF74" s="1138"/>
      <c r="EG74" s="1138"/>
      <c r="EH74" s="1138"/>
      <c r="EI74" s="1138"/>
      <c r="EJ74" s="1138"/>
      <c r="EK74" s="1138"/>
      <c r="EL74" s="1138"/>
      <c r="EM74" s="1138"/>
      <c r="EN74" s="1138"/>
      <c r="EO74" s="1138"/>
      <c r="EP74" s="1138"/>
      <c r="EQ74" s="1138"/>
      <c r="ER74" s="1138"/>
      <c r="ES74" s="1138"/>
      <c r="ET74" s="1138"/>
      <c r="EU74" s="1138"/>
      <c r="EV74" s="1138"/>
      <c r="EW74" s="1138"/>
      <c r="FC74" s="109" t="s">
        <v>9</v>
      </c>
    </row>
    <row r="75" spans="1:159" s="5" customFormat="1" ht="19.95" hidden="1" customHeight="1" outlineLevel="2">
      <c r="A75" s="17">
        <v>56</v>
      </c>
      <c r="B75" s="354"/>
      <c r="C75" s="355"/>
      <c r="D75" s="43">
        <f t="shared" si="20"/>
        <v>4</v>
      </c>
      <c r="E75" s="43">
        <f t="shared" si="14"/>
        <v>4</v>
      </c>
      <c r="F75" s="65">
        <f t="shared" si="15"/>
        <v>20</v>
      </c>
      <c r="G75" s="359"/>
      <c r="H75" s="802"/>
      <c r="I75" s="802"/>
      <c r="J75" s="801"/>
      <c r="K75" s="100">
        <f t="shared" si="18"/>
        <v>0</v>
      </c>
      <c r="L75" s="92">
        <f t="shared" si="19"/>
        <v>0</v>
      </c>
      <c r="M75" s="127"/>
      <c r="N75" s="831"/>
      <c r="O75" s="744"/>
      <c r="P75" s="245"/>
      <c r="Q75" s="245"/>
      <c r="R75" s="245"/>
      <c r="S75" s="245"/>
      <c r="T75" s="129">
        <f t="shared" si="13"/>
        <v>0</v>
      </c>
      <c r="U75" s="128">
        <f t="shared" si="16"/>
        <v>0</v>
      </c>
      <c r="V75" s="96">
        <v>3</v>
      </c>
      <c r="W75" s="97">
        <f t="shared" si="17"/>
        <v>0</v>
      </c>
      <c r="X75" s="1137"/>
      <c r="Y75" s="1137"/>
      <c r="Z75" s="1137"/>
      <c r="AA75" s="1137"/>
      <c r="AB75" s="1138"/>
      <c r="AC75" s="1138"/>
      <c r="AD75" s="1138"/>
      <c r="AE75" s="1138"/>
      <c r="AF75" s="1138"/>
      <c r="AG75" s="1138"/>
      <c r="AH75" s="1138"/>
      <c r="AI75" s="1138"/>
      <c r="AJ75" s="1138"/>
      <c r="AK75" s="1138"/>
      <c r="AL75" s="1138"/>
      <c r="AM75" s="1138"/>
      <c r="AN75" s="1138"/>
      <c r="AO75" s="1138"/>
      <c r="AP75" s="1138"/>
      <c r="AQ75" s="1138"/>
      <c r="AR75" s="1138"/>
      <c r="AS75" s="1138"/>
      <c r="AT75" s="1138"/>
      <c r="AU75" s="1138"/>
      <c r="AV75" s="1138"/>
      <c r="AW75" s="1138"/>
      <c r="AX75" s="1138"/>
      <c r="AY75" s="1138"/>
      <c r="AZ75" s="1138"/>
      <c r="BA75" s="1138"/>
      <c r="BB75" s="1138"/>
      <c r="BC75" s="1138"/>
      <c r="BD75" s="1138"/>
      <c r="BE75" s="1138"/>
      <c r="BF75" s="1138"/>
      <c r="BG75" s="1138"/>
      <c r="BH75" s="1138"/>
      <c r="BI75" s="1138"/>
      <c r="BJ75" s="1138"/>
      <c r="BK75" s="1138"/>
      <c r="BL75" s="1138"/>
      <c r="BM75" s="1138"/>
      <c r="BN75" s="1138"/>
      <c r="BO75" s="1138"/>
      <c r="BP75" s="1138"/>
      <c r="BQ75" s="1138"/>
      <c r="BR75" s="1138"/>
      <c r="BS75" s="1138"/>
      <c r="BT75" s="1138"/>
      <c r="BU75" s="1138"/>
      <c r="BV75" s="1138"/>
      <c r="BW75" s="1138"/>
      <c r="BX75" s="1138"/>
      <c r="BY75" s="1138"/>
      <c r="BZ75" s="1138"/>
      <c r="CA75" s="1138"/>
      <c r="CB75" s="1138"/>
      <c r="CC75" s="1138"/>
      <c r="CD75" s="1138"/>
      <c r="CE75" s="1138"/>
      <c r="CF75" s="1138"/>
      <c r="CG75" s="1138"/>
      <c r="CH75" s="1138"/>
      <c r="CI75" s="1138"/>
      <c r="CJ75" s="1138"/>
      <c r="CK75" s="1138"/>
      <c r="CL75" s="1138"/>
      <c r="CM75" s="1138"/>
      <c r="CN75" s="1138"/>
      <c r="CO75" s="1138"/>
      <c r="CP75" s="1138"/>
      <c r="CQ75" s="1138"/>
      <c r="CR75" s="1138"/>
      <c r="CS75" s="1138"/>
      <c r="CT75" s="1138"/>
      <c r="CU75" s="1138"/>
      <c r="CV75" s="1138"/>
      <c r="CW75" s="1138"/>
      <c r="CX75" s="1138"/>
      <c r="CY75" s="1138"/>
      <c r="CZ75" s="1138"/>
      <c r="DA75" s="1138"/>
      <c r="DB75" s="1138"/>
      <c r="DC75" s="1138"/>
      <c r="DD75" s="1138"/>
      <c r="DE75" s="1138"/>
      <c r="DF75" s="1138"/>
      <c r="DG75" s="1138"/>
      <c r="DH75" s="1138"/>
      <c r="DI75" s="1138"/>
      <c r="DJ75" s="1138"/>
      <c r="DK75" s="1138"/>
      <c r="DL75" s="1138"/>
      <c r="DM75" s="1138"/>
      <c r="DN75" s="1138"/>
      <c r="DO75" s="1138"/>
      <c r="DP75" s="1138"/>
      <c r="DQ75" s="1138"/>
      <c r="DR75" s="1138"/>
      <c r="DS75" s="1138"/>
      <c r="DT75" s="1138"/>
      <c r="DU75" s="1138"/>
      <c r="DV75" s="1138"/>
      <c r="DW75" s="1138"/>
      <c r="DX75" s="1138"/>
      <c r="DY75" s="1138"/>
      <c r="DZ75" s="1138"/>
      <c r="EA75" s="1138"/>
      <c r="EB75" s="1138"/>
      <c r="EC75" s="1138"/>
      <c r="ED75" s="1138"/>
      <c r="EE75" s="1138"/>
      <c r="EF75" s="1138"/>
      <c r="EG75" s="1138"/>
      <c r="EH75" s="1138"/>
      <c r="EI75" s="1138"/>
      <c r="EJ75" s="1138"/>
      <c r="EK75" s="1138"/>
      <c r="EL75" s="1138"/>
      <c r="EM75" s="1138"/>
      <c r="EN75" s="1138"/>
      <c r="EO75" s="1138"/>
      <c r="EP75" s="1138"/>
      <c r="EQ75" s="1138"/>
      <c r="ER75" s="1138"/>
      <c r="ES75" s="1138"/>
      <c r="ET75" s="1138"/>
      <c r="EU75" s="1138"/>
      <c r="EV75" s="1138"/>
      <c r="EW75" s="1138"/>
      <c r="FC75" s="109" t="s">
        <v>10</v>
      </c>
    </row>
    <row r="76" spans="1:159" s="5" customFormat="1" ht="19.95" hidden="1" customHeight="1" outlineLevel="2">
      <c r="A76" s="17">
        <v>57</v>
      </c>
      <c r="B76" s="354"/>
      <c r="C76" s="355"/>
      <c r="D76" s="43">
        <f t="shared" si="20"/>
        <v>4</v>
      </c>
      <c r="E76" s="43">
        <f t="shared" si="14"/>
        <v>4</v>
      </c>
      <c r="F76" s="65">
        <f t="shared" si="15"/>
        <v>20</v>
      </c>
      <c r="G76" s="359"/>
      <c r="H76" s="802"/>
      <c r="I76" s="802"/>
      <c r="J76" s="801"/>
      <c r="K76" s="100">
        <f t="shared" si="18"/>
        <v>0</v>
      </c>
      <c r="L76" s="92">
        <f t="shared" si="19"/>
        <v>0</v>
      </c>
      <c r="M76" s="127"/>
      <c r="N76" s="831"/>
      <c r="O76" s="744"/>
      <c r="P76" s="245"/>
      <c r="Q76" s="245"/>
      <c r="R76" s="245"/>
      <c r="S76" s="245"/>
      <c r="T76" s="129">
        <f t="shared" si="13"/>
        <v>0</v>
      </c>
      <c r="U76" s="128">
        <f t="shared" si="16"/>
        <v>0</v>
      </c>
      <c r="V76" s="96">
        <v>3</v>
      </c>
      <c r="W76" s="97">
        <f t="shared" si="17"/>
        <v>0</v>
      </c>
      <c r="X76" s="1137"/>
      <c r="Y76" s="1137"/>
      <c r="Z76" s="1137"/>
      <c r="AA76" s="1137"/>
      <c r="AB76" s="1138"/>
      <c r="AC76" s="1138"/>
      <c r="AD76" s="1138"/>
      <c r="AE76" s="1138"/>
      <c r="AF76" s="1138"/>
      <c r="AG76" s="1138"/>
      <c r="AH76" s="1138"/>
      <c r="AI76" s="1138"/>
      <c r="AJ76" s="1138"/>
      <c r="AK76" s="1138"/>
      <c r="AL76" s="1138"/>
      <c r="AM76" s="1138"/>
      <c r="AN76" s="1138"/>
      <c r="AO76" s="1138"/>
      <c r="AP76" s="1138"/>
      <c r="AQ76" s="1138"/>
      <c r="AR76" s="1138"/>
      <c r="AS76" s="1138"/>
      <c r="AT76" s="1138"/>
      <c r="AU76" s="1138"/>
      <c r="AV76" s="1138"/>
      <c r="AW76" s="1138"/>
      <c r="AX76" s="1138"/>
      <c r="AY76" s="1138"/>
      <c r="AZ76" s="1138"/>
      <c r="BA76" s="1138"/>
      <c r="BB76" s="1138"/>
      <c r="BC76" s="1138"/>
      <c r="BD76" s="1138"/>
      <c r="BE76" s="1138"/>
      <c r="BF76" s="1138"/>
      <c r="BG76" s="1138"/>
      <c r="BH76" s="1138"/>
      <c r="BI76" s="1138"/>
      <c r="BJ76" s="1138"/>
      <c r="BK76" s="1138"/>
      <c r="BL76" s="1138"/>
      <c r="BM76" s="1138"/>
      <c r="BN76" s="1138"/>
      <c r="BO76" s="1138"/>
      <c r="BP76" s="1138"/>
      <c r="BQ76" s="1138"/>
      <c r="BR76" s="1138"/>
      <c r="BS76" s="1138"/>
      <c r="BT76" s="1138"/>
      <c r="BU76" s="1138"/>
      <c r="BV76" s="1138"/>
      <c r="BW76" s="1138"/>
      <c r="BX76" s="1138"/>
      <c r="BY76" s="1138"/>
      <c r="BZ76" s="1138"/>
      <c r="CA76" s="1138"/>
      <c r="CB76" s="1138"/>
      <c r="CC76" s="1138"/>
      <c r="CD76" s="1138"/>
      <c r="CE76" s="1138"/>
      <c r="CF76" s="1138"/>
      <c r="CG76" s="1138"/>
      <c r="CH76" s="1138"/>
      <c r="CI76" s="1138"/>
      <c r="CJ76" s="1138"/>
      <c r="CK76" s="1138"/>
      <c r="CL76" s="1138"/>
      <c r="CM76" s="1138"/>
      <c r="CN76" s="1138"/>
      <c r="CO76" s="1138"/>
      <c r="CP76" s="1138"/>
      <c r="CQ76" s="1138"/>
      <c r="CR76" s="1138"/>
      <c r="CS76" s="1138"/>
      <c r="CT76" s="1138"/>
      <c r="CU76" s="1138"/>
      <c r="CV76" s="1138"/>
      <c r="CW76" s="1138"/>
      <c r="CX76" s="1138"/>
      <c r="CY76" s="1138"/>
      <c r="CZ76" s="1138"/>
      <c r="DA76" s="1138"/>
      <c r="DB76" s="1138"/>
      <c r="DC76" s="1138"/>
      <c r="DD76" s="1138"/>
      <c r="DE76" s="1138"/>
      <c r="DF76" s="1138"/>
      <c r="DG76" s="1138"/>
      <c r="DH76" s="1138"/>
      <c r="DI76" s="1138"/>
      <c r="DJ76" s="1138"/>
      <c r="DK76" s="1138"/>
      <c r="DL76" s="1138"/>
      <c r="DM76" s="1138"/>
      <c r="DN76" s="1138"/>
      <c r="DO76" s="1138"/>
      <c r="DP76" s="1138"/>
      <c r="DQ76" s="1138"/>
      <c r="DR76" s="1138"/>
      <c r="DS76" s="1138"/>
      <c r="DT76" s="1138"/>
      <c r="DU76" s="1138"/>
      <c r="DV76" s="1138"/>
      <c r="DW76" s="1138"/>
      <c r="DX76" s="1138"/>
      <c r="DY76" s="1138"/>
      <c r="DZ76" s="1138"/>
      <c r="EA76" s="1138"/>
      <c r="EB76" s="1138"/>
      <c r="EC76" s="1138"/>
      <c r="ED76" s="1138"/>
      <c r="EE76" s="1138"/>
      <c r="EF76" s="1138"/>
      <c r="EG76" s="1138"/>
      <c r="EH76" s="1138"/>
      <c r="EI76" s="1138"/>
      <c r="EJ76" s="1138"/>
      <c r="EK76" s="1138"/>
      <c r="EL76" s="1138"/>
      <c r="EM76" s="1138"/>
      <c r="EN76" s="1138"/>
      <c r="EO76" s="1138"/>
      <c r="EP76" s="1138"/>
      <c r="EQ76" s="1138"/>
      <c r="ER76" s="1138"/>
      <c r="ES76" s="1138"/>
      <c r="ET76" s="1138"/>
      <c r="EU76" s="1138"/>
      <c r="EV76" s="1138"/>
      <c r="EW76" s="1138"/>
      <c r="FC76" s="109" t="s">
        <v>11</v>
      </c>
    </row>
    <row r="77" spans="1:159" s="5" customFormat="1" ht="19.95" hidden="1" customHeight="1" outlineLevel="2">
      <c r="A77" s="17">
        <v>58</v>
      </c>
      <c r="B77" s="354"/>
      <c r="C77" s="355"/>
      <c r="D77" s="43">
        <f t="shared" si="20"/>
        <v>4</v>
      </c>
      <c r="E77" s="43">
        <f t="shared" si="14"/>
        <v>4</v>
      </c>
      <c r="F77" s="65">
        <f t="shared" si="15"/>
        <v>20</v>
      </c>
      <c r="G77" s="359"/>
      <c r="H77" s="802"/>
      <c r="I77" s="802"/>
      <c r="J77" s="801"/>
      <c r="K77" s="100">
        <f t="shared" si="18"/>
        <v>0</v>
      </c>
      <c r="L77" s="92">
        <f t="shared" si="19"/>
        <v>0</v>
      </c>
      <c r="M77" s="127"/>
      <c r="N77" s="831"/>
      <c r="O77" s="744"/>
      <c r="P77" s="245"/>
      <c r="Q77" s="245"/>
      <c r="R77" s="245"/>
      <c r="S77" s="245"/>
      <c r="T77" s="129">
        <f t="shared" si="13"/>
        <v>0</v>
      </c>
      <c r="U77" s="128">
        <f t="shared" si="16"/>
        <v>0</v>
      </c>
      <c r="V77" s="96">
        <v>3</v>
      </c>
      <c r="W77" s="97">
        <f t="shared" si="17"/>
        <v>0</v>
      </c>
      <c r="X77" s="1137"/>
      <c r="Y77" s="1137"/>
      <c r="Z77" s="1137"/>
      <c r="AA77" s="1137"/>
      <c r="AB77" s="1138"/>
      <c r="AC77" s="1138"/>
      <c r="AD77" s="1138"/>
      <c r="AE77" s="1138"/>
      <c r="AF77" s="1138"/>
      <c r="AG77" s="1138"/>
      <c r="AH77" s="1138"/>
      <c r="AI77" s="1138"/>
      <c r="AJ77" s="1138"/>
      <c r="AK77" s="1138"/>
      <c r="AL77" s="1138"/>
      <c r="AM77" s="1138"/>
      <c r="AN77" s="1138"/>
      <c r="AO77" s="1138"/>
      <c r="AP77" s="1138"/>
      <c r="AQ77" s="1138"/>
      <c r="AR77" s="1138"/>
      <c r="AS77" s="1138"/>
      <c r="AT77" s="1138"/>
      <c r="AU77" s="1138"/>
      <c r="AV77" s="1138"/>
      <c r="AW77" s="1138"/>
      <c r="AX77" s="1138"/>
      <c r="AY77" s="1138"/>
      <c r="AZ77" s="1138"/>
      <c r="BA77" s="1138"/>
      <c r="BB77" s="1138"/>
      <c r="BC77" s="1138"/>
      <c r="BD77" s="1138"/>
      <c r="BE77" s="1138"/>
      <c r="BF77" s="1138"/>
      <c r="BG77" s="1138"/>
      <c r="BH77" s="1138"/>
      <c r="BI77" s="1138"/>
      <c r="BJ77" s="1138"/>
      <c r="BK77" s="1138"/>
      <c r="BL77" s="1138"/>
      <c r="BM77" s="1138"/>
      <c r="BN77" s="1138"/>
      <c r="BO77" s="1138"/>
      <c r="BP77" s="1138"/>
      <c r="BQ77" s="1138"/>
      <c r="BR77" s="1138"/>
      <c r="BS77" s="1138"/>
      <c r="BT77" s="1138"/>
      <c r="BU77" s="1138"/>
      <c r="BV77" s="1138"/>
      <c r="BW77" s="1138"/>
      <c r="BX77" s="1138"/>
      <c r="BY77" s="1138"/>
      <c r="BZ77" s="1138"/>
      <c r="CA77" s="1138"/>
      <c r="CB77" s="1138"/>
      <c r="CC77" s="1138"/>
      <c r="CD77" s="1138"/>
      <c r="CE77" s="1138"/>
      <c r="CF77" s="1138"/>
      <c r="CG77" s="1138"/>
      <c r="CH77" s="1138"/>
      <c r="CI77" s="1138"/>
      <c r="CJ77" s="1138"/>
      <c r="CK77" s="1138"/>
      <c r="CL77" s="1138"/>
      <c r="CM77" s="1138"/>
      <c r="CN77" s="1138"/>
      <c r="CO77" s="1138"/>
      <c r="CP77" s="1138"/>
      <c r="CQ77" s="1138"/>
      <c r="CR77" s="1138"/>
      <c r="CS77" s="1138"/>
      <c r="CT77" s="1138"/>
      <c r="CU77" s="1138"/>
      <c r="CV77" s="1138"/>
      <c r="CW77" s="1138"/>
      <c r="CX77" s="1138"/>
      <c r="CY77" s="1138"/>
      <c r="CZ77" s="1138"/>
      <c r="DA77" s="1138"/>
      <c r="DB77" s="1138"/>
      <c r="DC77" s="1138"/>
      <c r="DD77" s="1138"/>
      <c r="DE77" s="1138"/>
      <c r="DF77" s="1138"/>
      <c r="DG77" s="1138"/>
      <c r="DH77" s="1138"/>
      <c r="DI77" s="1138"/>
      <c r="DJ77" s="1138"/>
      <c r="DK77" s="1138"/>
      <c r="DL77" s="1138"/>
      <c r="DM77" s="1138"/>
      <c r="DN77" s="1138"/>
      <c r="DO77" s="1138"/>
      <c r="DP77" s="1138"/>
      <c r="DQ77" s="1138"/>
      <c r="DR77" s="1138"/>
      <c r="DS77" s="1138"/>
      <c r="DT77" s="1138"/>
      <c r="DU77" s="1138"/>
      <c r="DV77" s="1138"/>
      <c r="DW77" s="1138"/>
      <c r="DX77" s="1138"/>
      <c r="DY77" s="1138"/>
      <c r="DZ77" s="1138"/>
      <c r="EA77" s="1138"/>
      <c r="EB77" s="1138"/>
      <c r="EC77" s="1138"/>
      <c r="ED77" s="1138"/>
      <c r="EE77" s="1138"/>
      <c r="EF77" s="1138"/>
      <c r="EG77" s="1138"/>
      <c r="EH77" s="1138"/>
      <c r="EI77" s="1138"/>
      <c r="EJ77" s="1138"/>
      <c r="EK77" s="1138"/>
      <c r="EL77" s="1138"/>
      <c r="EM77" s="1138"/>
      <c r="EN77" s="1138"/>
      <c r="EO77" s="1138"/>
      <c r="EP77" s="1138"/>
      <c r="EQ77" s="1138"/>
      <c r="ER77" s="1138"/>
      <c r="ES77" s="1138"/>
      <c r="ET77" s="1138"/>
      <c r="EU77" s="1138"/>
      <c r="EV77" s="1138"/>
      <c r="EW77" s="1138"/>
      <c r="FC77" s="109" t="s">
        <v>12</v>
      </c>
    </row>
    <row r="78" spans="1:159" s="5" customFormat="1" ht="19.95" hidden="1" customHeight="1" outlineLevel="2">
      <c r="A78" s="17">
        <v>59</v>
      </c>
      <c r="B78" s="354"/>
      <c r="C78" s="355"/>
      <c r="D78" s="43">
        <f t="shared" si="20"/>
        <v>4</v>
      </c>
      <c r="E78" s="43">
        <f t="shared" si="14"/>
        <v>4</v>
      </c>
      <c r="F78" s="65">
        <f t="shared" si="15"/>
        <v>20</v>
      </c>
      <c r="G78" s="359"/>
      <c r="H78" s="802"/>
      <c r="I78" s="802"/>
      <c r="J78" s="801"/>
      <c r="K78" s="100">
        <f t="shared" si="18"/>
        <v>0</v>
      </c>
      <c r="L78" s="92">
        <f t="shared" si="19"/>
        <v>0</v>
      </c>
      <c r="M78" s="127"/>
      <c r="N78" s="831"/>
      <c r="O78" s="744"/>
      <c r="P78" s="245"/>
      <c r="Q78" s="245"/>
      <c r="R78" s="245"/>
      <c r="S78" s="245"/>
      <c r="T78" s="129">
        <f t="shared" si="13"/>
        <v>0</v>
      </c>
      <c r="U78" s="128">
        <f t="shared" si="16"/>
        <v>0</v>
      </c>
      <c r="V78" s="96">
        <v>3</v>
      </c>
      <c r="W78" s="97">
        <f t="shared" si="17"/>
        <v>0</v>
      </c>
      <c r="X78" s="1137"/>
      <c r="Y78" s="1137"/>
      <c r="Z78" s="1137"/>
      <c r="AA78" s="1137"/>
      <c r="AB78" s="1138"/>
      <c r="AC78" s="1138"/>
      <c r="AD78" s="1138"/>
      <c r="AE78" s="1138"/>
      <c r="AF78" s="1138"/>
      <c r="AG78" s="1138"/>
      <c r="AH78" s="1138"/>
      <c r="AI78" s="1138"/>
      <c r="AJ78" s="1138"/>
      <c r="AK78" s="1138"/>
      <c r="AL78" s="1138"/>
      <c r="AM78" s="1138"/>
      <c r="AN78" s="1138"/>
      <c r="AO78" s="1138"/>
      <c r="AP78" s="1138"/>
      <c r="AQ78" s="1138"/>
      <c r="AR78" s="1138"/>
      <c r="AS78" s="1138"/>
      <c r="AT78" s="1138"/>
      <c r="AU78" s="1138"/>
      <c r="AV78" s="1138"/>
      <c r="AW78" s="1138"/>
      <c r="AX78" s="1138"/>
      <c r="AY78" s="1138"/>
      <c r="AZ78" s="1138"/>
      <c r="BA78" s="1138"/>
      <c r="BB78" s="1138"/>
      <c r="BC78" s="1138"/>
      <c r="BD78" s="1138"/>
      <c r="BE78" s="1138"/>
      <c r="BF78" s="1138"/>
      <c r="BG78" s="1138"/>
      <c r="BH78" s="1138"/>
      <c r="BI78" s="1138"/>
      <c r="BJ78" s="1138"/>
      <c r="BK78" s="1138"/>
      <c r="BL78" s="1138"/>
      <c r="BM78" s="1138"/>
      <c r="BN78" s="1138"/>
      <c r="BO78" s="1138"/>
      <c r="BP78" s="1138"/>
      <c r="BQ78" s="1138"/>
      <c r="BR78" s="1138"/>
      <c r="BS78" s="1138"/>
      <c r="BT78" s="1138"/>
      <c r="BU78" s="1138"/>
      <c r="BV78" s="1138"/>
      <c r="BW78" s="1138"/>
      <c r="BX78" s="1138"/>
      <c r="BY78" s="1138"/>
      <c r="BZ78" s="1138"/>
      <c r="CA78" s="1138"/>
      <c r="CB78" s="1138"/>
      <c r="CC78" s="1138"/>
      <c r="CD78" s="1138"/>
      <c r="CE78" s="1138"/>
      <c r="CF78" s="1138"/>
      <c r="CG78" s="1138"/>
      <c r="CH78" s="1138"/>
      <c r="CI78" s="1138"/>
      <c r="CJ78" s="1138"/>
      <c r="CK78" s="1138"/>
      <c r="CL78" s="1138"/>
      <c r="CM78" s="1138"/>
      <c r="CN78" s="1138"/>
      <c r="CO78" s="1138"/>
      <c r="CP78" s="1138"/>
      <c r="CQ78" s="1138"/>
      <c r="CR78" s="1138"/>
      <c r="CS78" s="1138"/>
      <c r="CT78" s="1138"/>
      <c r="CU78" s="1138"/>
      <c r="CV78" s="1138"/>
      <c r="CW78" s="1138"/>
      <c r="CX78" s="1138"/>
      <c r="CY78" s="1138"/>
      <c r="CZ78" s="1138"/>
      <c r="DA78" s="1138"/>
      <c r="DB78" s="1138"/>
      <c r="DC78" s="1138"/>
      <c r="DD78" s="1138"/>
      <c r="DE78" s="1138"/>
      <c r="DF78" s="1138"/>
      <c r="DG78" s="1138"/>
      <c r="DH78" s="1138"/>
      <c r="DI78" s="1138"/>
      <c r="DJ78" s="1138"/>
      <c r="DK78" s="1138"/>
      <c r="DL78" s="1138"/>
      <c r="DM78" s="1138"/>
      <c r="DN78" s="1138"/>
      <c r="DO78" s="1138"/>
      <c r="DP78" s="1138"/>
      <c r="DQ78" s="1138"/>
      <c r="DR78" s="1138"/>
      <c r="DS78" s="1138"/>
      <c r="DT78" s="1138"/>
      <c r="DU78" s="1138"/>
      <c r="DV78" s="1138"/>
      <c r="DW78" s="1138"/>
      <c r="DX78" s="1138"/>
      <c r="DY78" s="1138"/>
      <c r="DZ78" s="1138"/>
      <c r="EA78" s="1138"/>
      <c r="EB78" s="1138"/>
      <c r="EC78" s="1138"/>
      <c r="ED78" s="1138"/>
      <c r="EE78" s="1138"/>
      <c r="EF78" s="1138"/>
      <c r="EG78" s="1138"/>
      <c r="EH78" s="1138"/>
      <c r="EI78" s="1138"/>
      <c r="EJ78" s="1138"/>
      <c r="EK78" s="1138"/>
      <c r="EL78" s="1138"/>
      <c r="EM78" s="1138"/>
      <c r="EN78" s="1138"/>
      <c r="EO78" s="1138"/>
      <c r="EP78" s="1138"/>
      <c r="EQ78" s="1138"/>
      <c r="ER78" s="1138"/>
      <c r="ES78" s="1138"/>
      <c r="ET78" s="1138"/>
      <c r="EU78" s="1138"/>
      <c r="EV78" s="1138"/>
      <c r="EW78" s="1138"/>
      <c r="FC78" s="109" t="s">
        <v>13</v>
      </c>
    </row>
    <row r="79" spans="1:159" s="5" customFormat="1" ht="19.95" hidden="1" customHeight="1" outlineLevel="2">
      <c r="A79" s="17">
        <v>60</v>
      </c>
      <c r="B79" s="354"/>
      <c r="C79" s="355"/>
      <c r="D79" s="43">
        <f t="shared" si="20"/>
        <v>4</v>
      </c>
      <c r="E79" s="43">
        <f t="shared" si="14"/>
        <v>4</v>
      </c>
      <c r="F79" s="65">
        <f t="shared" si="15"/>
        <v>20</v>
      </c>
      <c r="G79" s="359"/>
      <c r="H79" s="802"/>
      <c r="I79" s="802"/>
      <c r="J79" s="801"/>
      <c r="K79" s="100">
        <f t="shared" si="18"/>
        <v>0</v>
      </c>
      <c r="L79" s="92">
        <f t="shared" si="19"/>
        <v>0</v>
      </c>
      <c r="M79" s="127"/>
      <c r="N79" s="831"/>
      <c r="O79" s="744"/>
      <c r="P79" s="245"/>
      <c r="Q79" s="245"/>
      <c r="R79" s="245"/>
      <c r="S79" s="245"/>
      <c r="T79" s="129">
        <f t="shared" si="13"/>
        <v>0</v>
      </c>
      <c r="U79" s="128">
        <f t="shared" si="16"/>
        <v>0</v>
      </c>
      <c r="V79" s="96">
        <v>3</v>
      </c>
      <c r="W79" s="97">
        <f t="shared" si="17"/>
        <v>0</v>
      </c>
      <c r="X79" s="1137"/>
      <c r="Y79" s="1137"/>
      <c r="Z79" s="1137"/>
      <c r="AA79" s="1137"/>
      <c r="AB79" s="1138"/>
      <c r="AC79" s="1138"/>
      <c r="AD79" s="1138"/>
      <c r="AE79" s="1138"/>
      <c r="AF79" s="1138"/>
      <c r="AG79" s="1138"/>
      <c r="AH79" s="1138"/>
      <c r="AI79" s="1138"/>
      <c r="AJ79" s="1138"/>
      <c r="AK79" s="1138"/>
      <c r="AL79" s="1138"/>
      <c r="AM79" s="1138"/>
      <c r="AN79" s="1138"/>
      <c r="AO79" s="1138"/>
      <c r="AP79" s="1138"/>
      <c r="AQ79" s="1138"/>
      <c r="AR79" s="1138"/>
      <c r="AS79" s="1138"/>
      <c r="AT79" s="1138"/>
      <c r="AU79" s="1138"/>
      <c r="AV79" s="1138"/>
      <c r="AW79" s="1138"/>
      <c r="AX79" s="1138"/>
      <c r="AY79" s="1138"/>
      <c r="AZ79" s="1138"/>
      <c r="BA79" s="1138"/>
      <c r="BB79" s="1138"/>
      <c r="BC79" s="1138"/>
      <c r="BD79" s="1138"/>
      <c r="BE79" s="1138"/>
      <c r="BF79" s="1138"/>
      <c r="BG79" s="1138"/>
      <c r="BH79" s="1138"/>
      <c r="BI79" s="1138"/>
      <c r="BJ79" s="1138"/>
      <c r="BK79" s="1138"/>
      <c r="BL79" s="1138"/>
      <c r="BM79" s="1138"/>
      <c r="BN79" s="1138"/>
      <c r="BO79" s="1138"/>
      <c r="BP79" s="1138"/>
      <c r="BQ79" s="1138"/>
      <c r="BR79" s="1138"/>
      <c r="BS79" s="1138"/>
      <c r="BT79" s="1138"/>
      <c r="BU79" s="1138"/>
      <c r="BV79" s="1138"/>
      <c r="BW79" s="1138"/>
      <c r="BX79" s="1138"/>
      <c r="BY79" s="1138"/>
      <c r="BZ79" s="1138"/>
      <c r="CA79" s="1138"/>
      <c r="CB79" s="1138"/>
      <c r="CC79" s="1138"/>
      <c r="CD79" s="1138"/>
      <c r="CE79" s="1138"/>
      <c r="CF79" s="1138"/>
      <c r="CG79" s="1138"/>
      <c r="CH79" s="1138"/>
      <c r="CI79" s="1138"/>
      <c r="CJ79" s="1138"/>
      <c r="CK79" s="1138"/>
      <c r="CL79" s="1138"/>
      <c r="CM79" s="1138"/>
      <c r="CN79" s="1138"/>
      <c r="CO79" s="1138"/>
      <c r="CP79" s="1138"/>
      <c r="CQ79" s="1138"/>
      <c r="CR79" s="1138"/>
      <c r="CS79" s="1138"/>
      <c r="CT79" s="1138"/>
      <c r="CU79" s="1138"/>
      <c r="CV79" s="1138"/>
      <c r="CW79" s="1138"/>
      <c r="CX79" s="1138"/>
      <c r="CY79" s="1138"/>
      <c r="CZ79" s="1138"/>
      <c r="DA79" s="1138"/>
      <c r="DB79" s="1138"/>
      <c r="DC79" s="1138"/>
      <c r="DD79" s="1138"/>
      <c r="DE79" s="1138"/>
      <c r="DF79" s="1138"/>
      <c r="DG79" s="1138"/>
      <c r="DH79" s="1138"/>
      <c r="DI79" s="1138"/>
      <c r="DJ79" s="1138"/>
      <c r="DK79" s="1138"/>
      <c r="DL79" s="1138"/>
      <c r="DM79" s="1138"/>
      <c r="DN79" s="1138"/>
      <c r="DO79" s="1138"/>
      <c r="DP79" s="1138"/>
      <c r="DQ79" s="1138"/>
      <c r="DR79" s="1138"/>
      <c r="DS79" s="1138"/>
      <c r="DT79" s="1138"/>
      <c r="DU79" s="1138"/>
      <c r="DV79" s="1138"/>
      <c r="DW79" s="1138"/>
      <c r="DX79" s="1138"/>
      <c r="DY79" s="1138"/>
      <c r="DZ79" s="1138"/>
      <c r="EA79" s="1138"/>
      <c r="EB79" s="1138"/>
      <c r="EC79" s="1138"/>
      <c r="ED79" s="1138"/>
      <c r="EE79" s="1138"/>
      <c r="EF79" s="1138"/>
      <c r="EG79" s="1138"/>
      <c r="EH79" s="1138"/>
      <c r="EI79" s="1138"/>
      <c r="EJ79" s="1138"/>
      <c r="EK79" s="1138"/>
      <c r="EL79" s="1138"/>
      <c r="EM79" s="1138"/>
      <c r="EN79" s="1138"/>
      <c r="EO79" s="1138"/>
      <c r="EP79" s="1138"/>
      <c r="EQ79" s="1138"/>
      <c r="ER79" s="1138"/>
      <c r="ES79" s="1138"/>
      <c r="ET79" s="1138"/>
      <c r="EU79" s="1138"/>
      <c r="EV79" s="1138"/>
      <c r="EW79" s="1138"/>
      <c r="FC79" s="109" t="s">
        <v>14</v>
      </c>
    </row>
    <row r="80" spans="1:159" s="5" customFormat="1" ht="19.95" hidden="1" customHeight="1" outlineLevel="2">
      <c r="A80" s="17">
        <v>61</v>
      </c>
      <c r="B80" s="354"/>
      <c r="C80" s="355"/>
      <c r="D80" s="43">
        <f t="shared" si="20"/>
        <v>4</v>
      </c>
      <c r="E80" s="43">
        <f t="shared" si="14"/>
        <v>4</v>
      </c>
      <c r="F80" s="65">
        <f t="shared" si="15"/>
        <v>20</v>
      </c>
      <c r="G80" s="359"/>
      <c r="H80" s="802"/>
      <c r="I80" s="802"/>
      <c r="J80" s="801"/>
      <c r="K80" s="100">
        <f t="shared" si="18"/>
        <v>0</v>
      </c>
      <c r="L80" s="92">
        <f t="shared" si="19"/>
        <v>0</v>
      </c>
      <c r="M80" s="127"/>
      <c r="N80" s="831"/>
      <c r="O80" s="744"/>
      <c r="P80" s="245"/>
      <c r="Q80" s="245"/>
      <c r="R80" s="245"/>
      <c r="S80" s="245"/>
      <c r="T80" s="129">
        <f t="shared" si="13"/>
        <v>0</v>
      </c>
      <c r="U80" s="128">
        <f t="shared" si="16"/>
        <v>0</v>
      </c>
      <c r="V80" s="96">
        <v>3</v>
      </c>
      <c r="W80" s="97">
        <f t="shared" si="17"/>
        <v>0</v>
      </c>
      <c r="X80" s="1137"/>
      <c r="Y80" s="1137"/>
      <c r="Z80" s="1137"/>
      <c r="AA80" s="1137"/>
      <c r="AB80" s="1138"/>
      <c r="AC80" s="1138"/>
      <c r="AD80" s="1138"/>
      <c r="AE80" s="1138"/>
      <c r="AF80" s="1138"/>
      <c r="AG80" s="1138"/>
      <c r="AH80" s="1138"/>
      <c r="AI80" s="1138"/>
      <c r="AJ80" s="1138"/>
      <c r="AK80" s="1138"/>
      <c r="AL80" s="1138"/>
      <c r="AM80" s="1138"/>
      <c r="AN80" s="1138"/>
      <c r="AO80" s="1138"/>
      <c r="AP80" s="1138"/>
      <c r="AQ80" s="1138"/>
      <c r="AR80" s="1138"/>
      <c r="AS80" s="1138"/>
      <c r="AT80" s="1138"/>
      <c r="AU80" s="1138"/>
      <c r="AV80" s="1138"/>
      <c r="AW80" s="1138"/>
      <c r="AX80" s="1138"/>
      <c r="AY80" s="1138"/>
      <c r="AZ80" s="1138"/>
      <c r="BA80" s="1138"/>
      <c r="BB80" s="1138"/>
      <c r="BC80" s="1138"/>
      <c r="BD80" s="1138"/>
      <c r="BE80" s="1138"/>
      <c r="BF80" s="1138"/>
      <c r="BG80" s="1138"/>
      <c r="BH80" s="1138"/>
      <c r="BI80" s="1138"/>
      <c r="BJ80" s="1138"/>
      <c r="BK80" s="1138"/>
      <c r="BL80" s="1138"/>
      <c r="BM80" s="1138"/>
      <c r="BN80" s="1138"/>
      <c r="BO80" s="1138"/>
      <c r="BP80" s="1138"/>
      <c r="BQ80" s="1138"/>
      <c r="BR80" s="1138"/>
      <c r="BS80" s="1138"/>
      <c r="BT80" s="1138"/>
      <c r="BU80" s="1138"/>
      <c r="BV80" s="1138"/>
      <c r="BW80" s="1138"/>
      <c r="BX80" s="1138"/>
      <c r="BY80" s="1138"/>
      <c r="BZ80" s="1138"/>
      <c r="CA80" s="1138"/>
      <c r="CB80" s="1138"/>
      <c r="CC80" s="1138"/>
      <c r="CD80" s="1138"/>
      <c r="CE80" s="1138"/>
      <c r="CF80" s="1138"/>
      <c r="CG80" s="1138"/>
      <c r="CH80" s="1138"/>
      <c r="CI80" s="1138"/>
      <c r="CJ80" s="1138"/>
      <c r="CK80" s="1138"/>
      <c r="CL80" s="1138"/>
      <c r="CM80" s="1138"/>
      <c r="CN80" s="1138"/>
      <c r="CO80" s="1138"/>
      <c r="CP80" s="1138"/>
      <c r="CQ80" s="1138"/>
      <c r="CR80" s="1138"/>
      <c r="CS80" s="1138"/>
      <c r="CT80" s="1138"/>
      <c r="CU80" s="1138"/>
      <c r="CV80" s="1138"/>
      <c r="CW80" s="1138"/>
      <c r="CX80" s="1138"/>
      <c r="CY80" s="1138"/>
      <c r="CZ80" s="1138"/>
      <c r="DA80" s="1138"/>
      <c r="DB80" s="1138"/>
      <c r="DC80" s="1138"/>
      <c r="DD80" s="1138"/>
      <c r="DE80" s="1138"/>
      <c r="DF80" s="1138"/>
      <c r="DG80" s="1138"/>
      <c r="DH80" s="1138"/>
      <c r="DI80" s="1138"/>
      <c r="DJ80" s="1138"/>
      <c r="DK80" s="1138"/>
      <c r="DL80" s="1138"/>
      <c r="DM80" s="1138"/>
      <c r="DN80" s="1138"/>
      <c r="DO80" s="1138"/>
      <c r="DP80" s="1138"/>
      <c r="DQ80" s="1138"/>
      <c r="DR80" s="1138"/>
      <c r="DS80" s="1138"/>
      <c r="DT80" s="1138"/>
      <c r="DU80" s="1138"/>
      <c r="DV80" s="1138"/>
      <c r="DW80" s="1138"/>
      <c r="DX80" s="1138"/>
      <c r="DY80" s="1138"/>
      <c r="DZ80" s="1138"/>
      <c r="EA80" s="1138"/>
      <c r="EB80" s="1138"/>
      <c r="EC80" s="1138"/>
      <c r="ED80" s="1138"/>
      <c r="EE80" s="1138"/>
      <c r="EF80" s="1138"/>
      <c r="EG80" s="1138"/>
      <c r="EH80" s="1138"/>
      <c r="EI80" s="1138"/>
      <c r="EJ80" s="1138"/>
      <c r="EK80" s="1138"/>
      <c r="EL80" s="1138"/>
      <c r="EM80" s="1138"/>
      <c r="EN80" s="1138"/>
      <c r="EO80" s="1138"/>
      <c r="EP80" s="1138"/>
      <c r="EQ80" s="1138"/>
      <c r="ER80" s="1138"/>
      <c r="ES80" s="1138"/>
      <c r="ET80" s="1138"/>
      <c r="EU80" s="1138"/>
      <c r="EV80" s="1138"/>
      <c r="EW80" s="1138"/>
      <c r="FC80" s="618"/>
    </row>
    <row r="81" spans="1:159" s="5" customFormat="1" ht="19.95" hidden="1" customHeight="1" outlineLevel="2">
      <c r="A81" s="17">
        <v>62</v>
      </c>
      <c r="B81" s="354"/>
      <c r="C81" s="355"/>
      <c r="D81" s="43">
        <f t="shared" si="20"/>
        <v>4</v>
      </c>
      <c r="E81" s="43">
        <f t="shared" si="14"/>
        <v>4</v>
      </c>
      <c r="F81" s="65">
        <f t="shared" si="15"/>
        <v>20</v>
      </c>
      <c r="G81" s="359"/>
      <c r="H81" s="802"/>
      <c r="I81" s="802"/>
      <c r="J81" s="801"/>
      <c r="K81" s="100">
        <f t="shared" si="18"/>
        <v>0</v>
      </c>
      <c r="L81" s="92">
        <f t="shared" si="19"/>
        <v>0</v>
      </c>
      <c r="M81" s="127"/>
      <c r="N81" s="831"/>
      <c r="O81" s="744"/>
      <c r="P81" s="245"/>
      <c r="Q81" s="245"/>
      <c r="R81" s="245"/>
      <c r="S81" s="245"/>
      <c r="T81" s="129">
        <f t="shared" si="13"/>
        <v>0</v>
      </c>
      <c r="U81" s="128">
        <f t="shared" si="16"/>
        <v>0</v>
      </c>
      <c r="V81" s="96">
        <v>3</v>
      </c>
      <c r="W81" s="97">
        <f t="shared" si="17"/>
        <v>0</v>
      </c>
      <c r="X81" s="1137"/>
      <c r="Y81" s="1137"/>
      <c r="Z81" s="1137"/>
      <c r="AA81" s="1137"/>
      <c r="AB81" s="1138"/>
      <c r="AC81" s="1138"/>
      <c r="AD81" s="1138"/>
      <c r="AE81" s="1138"/>
      <c r="AF81" s="1138"/>
      <c r="AG81" s="1138"/>
      <c r="AH81" s="1138"/>
      <c r="AI81" s="1138"/>
      <c r="AJ81" s="1138"/>
      <c r="AK81" s="1138"/>
      <c r="AL81" s="1138"/>
      <c r="AM81" s="1138"/>
      <c r="AN81" s="1138"/>
      <c r="AO81" s="1138"/>
      <c r="AP81" s="1138"/>
      <c r="AQ81" s="1138"/>
      <c r="AR81" s="1138"/>
      <c r="AS81" s="1138"/>
      <c r="AT81" s="1138"/>
      <c r="AU81" s="1138"/>
      <c r="AV81" s="1138"/>
      <c r="AW81" s="1138"/>
      <c r="AX81" s="1138"/>
      <c r="AY81" s="1138"/>
      <c r="AZ81" s="1138"/>
      <c r="BA81" s="1138"/>
      <c r="BB81" s="1138"/>
      <c r="BC81" s="1138"/>
      <c r="BD81" s="1138"/>
      <c r="BE81" s="1138"/>
      <c r="BF81" s="1138"/>
      <c r="BG81" s="1138"/>
      <c r="BH81" s="1138"/>
      <c r="BI81" s="1138"/>
      <c r="BJ81" s="1138"/>
      <c r="BK81" s="1138"/>
      <c r="BL81" s="1138"/>
      <c r="BM81" s="1138"/>
      <c r="BN81" s="1138"/>
      <c r="BO81" s="1138"/>
      <c r="BP81" s="1138"/>
      <c r="BQ81" s="1138"/>
      <c r="BR81" s="1138"/>
      <c r="BS81" s="1138"/>
      <c r="BT81" s="1138"/>
      <c r="BU81" s="1138"/>
      <c r="BV81" s="1138"/>
      <c r="BW81" s="1138"/>
      <c r="BX81" s="1138"/>
      <c r="BY81" s="1138"/>
      <c r="BZ81" s="1138"/>
      <c r="CA81" s="1138"/>
      <c r="CB81" s="1138"/>
      <c r="CC81" s="1138"/>
      <c r="CD81" s="1138"/>
      <c r="CE81" s="1138"/>
      <c r="CF81" s="1138"/>
      <c r="CG81" s="1138"/>
      <c r="CH81" s="1138"/>
      <c r="CI81" s="1138"/>
      <c r="CJ81" s="1138"/>
      <c r="CK81" s="1138"/>
      <c r="CL81" s="1138"/>
      <c r="CM81" s="1138"/>
      <c r="CN81" s="1138"/>
      <c r="CO81" s="1138"/>
      <c r="CP81" s="1138"/>
      <c r="CQ81" s="1138"/>
      <c r="CR81" s="1138"/>
      <c r="CS81" s="1138"/>
      <c r="CT81" s="1138"/>
      <c r="CU81" s="1138"/>
      <c r="CV81" s="1138"/>
      <c r="CW81" s="1138"/>
      <c r="CX81" s="1138"/>
      <c r="CY81" s="1138"/>
      <c r="CZ81" s="1138"/>
      <c r="DA81" s="1138"/>
      <c r="DB81" s="1138"/>
      <c r="DC81" s="1138"/>
      <c r="DD81" s="1138"/>
      <c r="DE81" s="1138"/>
      <c r="DF81" s="1138"/>
      <c r="DG81" s="1138"/>
      <c r="DH81" s="1138"/>
      <c r="DI81" s="1138"/>
      <c r="DJ81" s="1138"/>
      <c r="DK81" s="1138"/>
      <c r="DL81" s="1138"/>
      <c r="DM81" s="1138"/>
      <c r="DN81" s="1138"/>
      <c r="DO81" s="1138"/>
      <c r="DP81" s="1138"/>
      <c r="DQ81" s="1138"/>
      <c r="DR81" s="1138"/>
      <c r="DS81" s="1138"/>
      <c r="DT81" s="1138"/>
      <c r="DU81" s="1138"/>
      <c r="DV81" s="1138"/>
      <c r="DW81" s="1138"/>
      <c r="DX81" s="1138"/>
      <c r="DY81" s="1138"/>
      <c r="DZ81" s="1138"/>
      <c r="EA81" s="1138"/>
      <c r="EB81" s="1138"/>
      <c r="EC81" s="1138"/>
      <c r="ED81" s="1138"/>
      <c r="EE81" s="1138"/>
      <c r="EF81" s="1138"/>
      <c r="EG81" s="1138"/>
      <c r="EH81" s="1138"/>
      <c r="EI81" s="1138"/>
      <c r="EJ81" s="1138"/>
      <c r="EK81" s="1138"/>
      <c r="EL81" s="1138"/>
      <c r="EM81" s="1138"/>
      <c r="EN81" s="1138"/>
      <c r="EO81" s="1138"/>
      <c r="EP81" s="1138"/>
      <c r="EQ81" s="1138"/>
      <c r="ER81" s="1138"/>
      <c r="ES81" s="1138"/>
      <c r="ET81" s="1138"/>
      <c r="EU81" s="1138"/>
      <c r="EV81" s="1138"/>
      <c r="EW81" s="1138"/>
      <c r="FC81" s="618"/>
    </row>
    <row r="82" spans="1:159" s="5" customFormat="1" ht="19.95" hidden="1" customHeight="1" outlineLevel="2">
      <c r="A82" s="17">
        <v>63</v>
      </c>
      <c r="B82" s="354"/>
      <c r="C82" s="355"/>
      <c r="D82" s="43">
        <f t="shared" si="20"/>
        <v>4</v>
      </c>
      <c r="E82" s="43">
        <f t="shared" si="14"/>
        <v>4</v>
      </c>
      <c r="F82" s="65">
        <f t="shared" si="15"/>
        <v>20</v>
      </c>
      <c r="G82" s="359"/>
      <c r="H82" s="802"/>
      <c r="I82" s="802"/>
      <c r="J82" s="801"/>
      <c r="K82" s="100">
        <f t="shared" si="18"/>
        <v>0</v>
      </c>
      <c r="L82" s="92">
        <f t="shared" si="19"/>
        <v>0</v>
      </c>
      <c r="M82" s="127"/>
      <c r="N82" s="831"/>
      <c r="O82" s="744"/>
      <c r="P82" s="245"/>
      <c r="Q82" s="245"/>
      <c r="R82" s="245"/>
      <c r="S82" s="245"/>
      <c r="T82" s="129">
        <f t="shared" si="13"/>
        <v>0</v>
      </c>
      <c r="U82" s="128">
        <f t="shared" si="16"/>
        <v>0</v>
      </c>
      <c r="V82" s="96">
        <v>3</v>
      </c>
      <c r="W82" s="97">
        <f t="shared" si="17"/>
        <v>0</v>
      </c>
      <c r="X82" s="1137"/>
      <c r="Y82" s="1137"/>
      <c r="Z82" s="1137"/>
      <c r="AA82" s="1137"/>
      <c r="AB82" s="1138"/>
      <c r="AC82" s="1138"/>
      <c r="AD82" s="1138"/>
      <c r="AE82" s="1138"/>
      <c r="AF82" s="1138"/>
      <c r="AG82" s="1138"/>
      <c r="AH82" s="1138"/>
      <c r="AI82" s="1138"/>
      <c r="AJ82" s="1138"/>
      <c r="AK82" s="1138"/>
      <c r="AL82" s="1138"/>
      <c r="AM82" s="1138"/>
      <c r="AN82" s="1138"/>
      <c r="AO82" s="1138"/>
      <c r="AP82" s="1138"/>
      <c r="AQ82" s="1138"/>
      <c r="AR82" s="1138"/>
      <c r="AS82" s="1138"/>
      <c r="AT82" s="1138"/>
      <c r="AU82" s="1138"/>
      <c r="AV82" s="1138"/>
      <c r="AW82" s="1138"/>
      <c r="AX82" s="1138"/>
      <c r="AY82" s="1138"/>
      <c r="AZ82" s="1138"/>
      <c r="BA82" s="1138"/>
      <c r="BB82" s="1138"/>
      <c r="BC82" s="1138"/>
      <c r="BD82" s="1138"/>
      <c r="BE82" s="1138"/>
      <c r="BF82" s="1138"/>
      <c r="BG82" s="1138"/>
      <c r="BH82" s="1138"/>
      <c r="BI82" s="1138"/>
      <c r="BJ82" s="1138"/>
      <c r="BK82" s="1138"/>
      <c r="BL82" s="1138"/>
      <c r="BM82" s="1138"/>
      <c r="BN82" s="1138"/>
      <c r="BO82" s="1138"/>
      <c r="BP82" s="1138"/>
      <c r="BQ82" s="1138"/>
      <c r="BR82" s="1138"/>
      <c r="BS82" s="1138"/>
      <c r="BT82" s="1138"/>
      <c r="BU82" s="1138"/>
      <c r="BV82" s="1138"/>
      <c r="BW82" s="1138"/>
      <c r="BX82" s="1138"/>
      <c r="BY82" s="1138"/>
      <c r="BZ82" s="1138"/>
      <c r="CA82" s="1138"/>
      <c r="CB82" s="1138"/>
      <c r="CC82" s="1138"/>
      <c r="CD82" s="1138"/>
      <c r="CE82" s="1138"/>
      <c r="CF82" s="1138"/>
      <c r="CG82" s="1138"/>
      <c r="CH82" s="1138"/>
      <c r="CI82" s="1138"/>
      <c r="CJ82" s="1138"/>
      <c r="CK82" s="1138"/>
      <c r="CL82" s="1138"/>
      <c r="CM82" s="1138"/>
      <c r="CN82" s="1138"/>
      <c r="CO82" s="1138"/>
      <c r="CP82" s="1138"/>
      <c r="CQ82" s="1138"/>
      <c r="CR82" s="1138"/>
      <c r="CS82" s="1138"/>
      <c r="CT82" s="1138"/>
      <c r="CU82" s="1138"/>
      <c r="CV82" s="1138"/>
      <c r="CW82" s="1138"/>
      <c r="CX82" s="1138"/>
      <c r="CY82" s="1138"/>
      <c r="CZ82" s="1138"/>
      <c r="DA82" s="1138"/>
      <c r="DB82" s="1138"/>
      <c r="DC82" s="1138"/>
      <c r="DD82" s="1138"/>
      <c r="DE82" s="1138"/>
      <c r="DF82" s="1138"/>
      <c r="DG82" s="1138"/>
      <c r="DH82" s="1138"/>
      <c r="DI82" s="1138"/>
      <c r="DJ82" s="1138"/>
      <c r="DK82" s="1138"/>
      <c r="DL82" s="1138"/>
      <c r="DM82" s="1138"/>
      <c r="DN82" s="1138"/>
      <c r="DO82" s="1138"/>
      <c r="DP82" s="1138"/>
      <c r="DQ82" s="1138"/>
      <c r="DR82" s="1138"/>
      <c r="DS82" s="1138"/>
      <c r="DT82" s="1138"/>
      <c r="DU82" s="1138"/>
      <c r="DV82" s="1138"/>
      <c r="DW82" s="1138"/>
      <c r="DX82" s="1138"/>
      <c r="DY82" s="1138"/>
      <c r="DZ82" s="1138"/>
      <c r="EA82" s="1138"/>
      <c r="EB82" s="1138"/>
      <c r="EC82" s="1138"/>
      <c r="ED82" s="1138"/>
      <c r="EE82" s="1138"/>
      <c r="EF82" s="1138"/>
      <c r="EG82" s="1138"/>
      <c r="EH82" s="1138"/>
      <c r="EI82" s="1138"/>
      <c r="EJ82" s="1138"/>
      <c r="EK82" s="1138"/>
      <c r="EL82" s="1138"/>
      <c r="EM82" s="1138"/>
      <c r="EN82" s="1138"/>
      <c r="EO82" s="1138"/>
      <c r="EP82" s="1138"/>
      <c r="EQ82" s="1138"/>
      <c r="ER82" s="1138"/>
      <c r="ES82" s="1138"/>
      <c r="ET82" s="1138"/>
      <c r="EU82" s="1138"/>
      <c r="EV82" s="1138"/>
      <c r="EW82" s="1138"/>
      <c r="FC82" s="618"/>
    </row>
    <row r="83" spans="1:159" s="5" customFormat="1" ht="19.95" hidden="1" customHeight="1" outlineLevel="2">
      <c r="A83" s="17">
        <v>64</v>
      </c>
      <c r="B83" s="354"/>
      <c r="C83" s="355"/>
      <c r="D83" s="43">
        <f t="shared" si="20"/>
        <v>4</v>
      </c>
      <c r="E83" s="43">
        <f t="shared" si="14"/>
        <v>4</v>
      </c>
      <c r="F83" s="65">
        <f t="shared" si="15"/>
        <v>20</v>
      </c>
      <c r="G83" s="359"/>
      <c r="H83" s="802"/>
      <c r="I83" s="802"/>
      <c r="J83" s="801"/>
      <c r="K83" s="100">
        <f t="shared" si="18"/>
        <v>0</v>
      </c>
      <c r="L83" s="92">
        <f t="shared" si="19"/>
        <v>0</v>
      </c>
      <c r="M83" s="127"/>
      <c r="N83" s="831"/>
      <c r="O83" s="744"/>
      <c r="P83" s="245"/>
      <c r="Q83" s="245"/>
      <c r="R83" s="245"/>
      <c r="S83" s="245"/>
      <c r="T83" s="129">
        <f t="shared" si="13"/>
        <v>0</v>
      </c>
      <c r="U83" s="128">
        <f t="shared" si="16"/>
        <v>0</v>
      </c>
      <c r="V83" s="96">
        <v>3</v>
      </c>
      <c r="W83" s="97">
        <f t="shared" si="17"/>
        <v>0</v>
      </c>
      <c r="X83" s="1137"/>
      <c r="Y83" s="1137"/>
      <c r="Z83" s="1137"/>
      <c r="AA83" s="1137"/>
      <c r="AB83" s="1138"/>
      <c r="AC83" s="1138"/>
      <c r="AD83" s="1138"/>
      <c r="AE83" s="1138"/>
      <c r="AF83" s="1138"/>
      <c r="AG83" s="1138"/>
      <c r="AH83" s="1138"/>
      <c r="AI83" s="1138"/>
      <c r="AJ83" s="1138"/>
      <c r="AK83" s="1138"/>
      <c r="AL83" s="1138"/>
      <c r="AM83" s="1138"/>
      <c r="AN83" s="1138"/>
      <c r="AO83" s="1138"/>
      <c r="AP83" s="1138"/>
      <c r="AQ83" s="1138"/>
      <c r="AR83" s="1138"/>
      <c r="AS83" s="1138"/>
      <c r="AT83" s="1138"/>
      <c r="AU83" s="1138"/>
      <c r="AV83" s="1138"/>
      <c r="AW83" s="1138"/>
      <c r="AX83" s="1138"/>
      <c r="AY83" s="1138"/>
      <c r="AZ83" s="1138"/>
      <c r="BA83" s="1138"/>
      <c r="BB83" s="1138"/>
      <c r="BC83" s="1138"/>
      <c r="BD83" s="1138"/>
      <c r="BE83" s="1138"/>
      <c r="BF83" s="1138"/>
      <c r="BG83" s="1138"/>
      <c r="BH83" s="1138"/>
      <c r="BI83" s="1138"/>
      <c r="BJ83" s="1138"/>
      <c r="BK83" s="1138"/>
      <c r="BL83" s="1138"/>
      <c r="BM83" s="1138"/>
      <c r="BN83" s="1138"/>
      <c r="BO83" s="1138"/>
      <c r="BP83" s="1138"/>
      <c r="BQ83" s="1138"/>
      <c r="BR83" s="1138"/>
      <c r="BS83" s="1138"/>
      <c r="BT83" s="1138"/>
      <c r="BU83" s="1138"/>
      <c r="BV83" s="1138"/>
      <c r="BW83" s="1138"/>
      <c r="BX83" s="1138"/>
      <c r="BY83" s="1138"/>
      <c r="BZ83" s="1138"/>
      <c r="CA83" s="1138"/>
      <c r="CB83" s="1138"/>
      <c r="CC83" s="1138"/>
      <c r="CD83" s="1138"/>
      <c r="CE83" s="1138"/>
      <c r="CF83" s="1138"/>
      <c r="CG83" s="1138"/>
      <c r="CH83" s="1138"/>
      <c r="CI83" s="1138"/>
      <c r="CJ83" s="1138"/>
      <c r="CK83" s="1138"/>
      <c r="CL83" s="1138"/>
      <c r="CM83" s="1138"/>
      <c r="CN83" s="1138"/>
      <c r="CO83" s="1138"/>
      <c r="CP83" s="1138"/>
      <c r="CQ83" s="1138"/>
      <c r="CR83" s="1138"/>
      <c r="CS83" s="1138"/>
      <c r="CT83" s="1138"/>
      <c r="CU83" s="1138"/>
      <c r="CV83" s="1138"/>
      <c r="CW83" s="1138"/>
      <c r="CX83" s="1138"/>
      <c r="CY83" s="1138"/>
      <c r="CZ83" s="1138"/>
      <c r="DA83" s="1138"/>
      <c r="DB83" s="1138"/>
      <c r="DC83" s="1138"/>
      <c r="DD83" s="1138"/>
      <c r="DE83" s="1138"/>
      <c r="DF83" s="1138"/>
      <c r="DG83" s="1138"/>
      <c r="DH83" s="1138"/>
      <c r="DI83" s="1138"/>
      <c r="DJ83" s="1138"/>
      <c r="DK83" s="1138"/>
      <c r="DL83" s="1138"/>
      <c r="DM83" s="1138"/>
      <c r="DN83" s="1138"/>
      <c r="DO83" s="1138"/>
      <c r="DP83" s="1138"/>
      <c r="DQ83" s="1138"/>
      <c r="DR83" s="1138"/>
      <c r="DS83" s="1138"/>
      <c r="DT83" s="1138"/>
      <c r="DU83" s="1138"/>
      <c r="DV83" s="1138"/>
      <c r="DW83" s="1138"/>
      <c r="DX83" s="1138"/>
      <c r="DY83" s="1138"/>
      <c r="DZ83" s="1138"/>
      <c r="EA83" s="1138"/>
      <c r="EB83" s="1138"/>
      <c r="EC83" s="1138"/>
      <c r="ED83" s="1138"/>
      <c r="EE83" s="1138"/>
      <c r="EF83" s="1138"/>
      <c r="EG83" s="1138"/>
      <c r="EH83" s="1138"/>
      <c r="EI83" s="1138"/>
      <c r="EJ83" s="1138"/>
      <c r="EK83" s="1138"/>
      <c r="EL83" s="1138"/>
      <c r="EM83" s="1138"/>
      <c r="EN83" s="1138"/>
      <c r="EO83" s="1138"/>
      <c r="EP83" s="1138"/>
      <c r="EQ83" s="1138"/>
      <c r="ER83" s="1138"/>
      <c r="ES83" s="1138"/>
      <c r="ET83" s="1138"/>
      <c r="EU83" s="1138"/>
      <c r="EV83" s="1138"/>
      <c r="EW83" s="1138"/>
      <c r="FC83" s="618"/>
    </row>
    <row r="84" spans="1:159" s="5" customFormat="1" ht="19.95" hidden="1" customHeight="1" outlineLevel="2">
      <c r="A84" s="17">
        <v>65</v>
      </c>
      <c r="B84" s="354"/>
      <c r="C84" s="355"/>
      <c r="D84" s="43">
        <f t="shared" si="20"/>
        <v>4</v>
      </c>
      <c r="E84" s="43">
        <f t="shared" si="14"/>
        <v>4</v>
      </c>
      <c r="F84" s="65">
        <f t="shared" si="15"/>
        <v>20</v>
      </c>
      <c r="G84" s="359"/>
      <c r="H84" s="802"/>
      <c r="I84" s="802"/>
      <c r="J84" s="801"/>
      <c r="K84" s="100">
        <f t="shared" si="18"/>
        <v>0</v>
      </c>
      <c r="L84" s="92">
        <f t="shared" si="19"/>
        <v>0</v>
      </c>
      <c r="M84" s="127"/>
      <c r="N84" s="743"/>
      <c r="O84" s="579"/>
      <c r="P84" s="245"/>
      <c r="Q84" s="257"/>
      <c r="R84" s="257"/>
      <c r="S84" s="257"/>
      <c r="T84" s="129">
        <f t="shared" ref="T84:T110" si="21">C84*$R$15</f>
        <v>0</v>
      </c>
      <c r="U84" s="128">
        <f t="shared" si="16"/>
        <v>0</v>
      </c>
      <c r="V84" s="96">
        <v>3</v>
      </c>
      <c r="W84" s="97">
        <f t="shared" si="17"/>
        <v>0</v>
      </c>
      <c r="X84" s="1137"/>
      <c r="Y84" s="1137"/>
      <c r="Z84" s="1137"/>
      <c r="AA84" s="1137"/>
      <c r="AB84" s="1138"/>
      <c r="AC84" s="1138"/>
      <c r="AD84" s="1138"/>
      <c r="AE84" s="1138"/>
      <c r="AF84" s="1138"/>
      <c r="AG84" s="1138"/>
      <c r="AH84" s="1138"/>
      <c r="AI84" s="1138"/>
      <c r="AJ84" s="1138"/>
      <c r="AK84" s="1138"/>
      <c r="AL84" s="1138"/>
      <c r="AM84" s="1138"/>
      <c r="AN84" s="1138"/>
      <c r="AO84" s="1138"/>
      <c r="AP84" s="1138"/>
      <c r="AQ84" s="1138"/>
      <c r="AR84" s="1138"/>
      <c r="AS84" s="1138"/>
      <c r="AT84" s="1138"/>
      <c r="AU84" s="1138"/>
      <c r="AV84" s="1138"/>
      <c r="AW84" s="1138"/>
      <c r="AX84" s="1138"/>
      <c r="AY84" s="1138"/>
      <c r="AZ84" s="1138"/>
      <c r="BA84" s="1138"/>
      <c r="BB84" s="1138"/>
      <c r="BC84" s="1138"/>
      <c r="BD84" s="1138"/>
      <c r="BE84" s="1138"/>
      <c r="BF84" s="1138"/>
      <c r="BG84" s="1138"/>
      <c r="BH84" s="1138"/>
      <c r="BI84" s="1138"/>
      <c r="BJ84" s="1138"/>
      <c r="BK84" s="1138"/>
      <c r="BL84" s="1138"/>
      <c r="BM84" s="1138"/>
      <c r="BN84" s="1138"/>
      <c r="BO84" s="1138"/>
      <c r="BP84" s="1138"/>
      <c r="BQ84" s="1138"/>
      <c r="BR84" s="1138"/>
      <c r="BS84" s="1138"/>
      <c r="BT84" s="1138"/>
      <c r="BU84" s="1138"/>
      <c r="BV84" s="1138"/>
      <c r="BW84" s="1138"/>
      <c r="BX84" s="1138"/>
      <c r="BY84" s="1138"/>
      <c r="BZ84" s="1138"/>
      <c r="CA84" s="1138"/>
      <c r="CB84" s="1138"/>
      <c r="CC84" s="1138"/>
      <c r="CD84" s="1138"/>
      <c r="CE84" s="1138"/>
      <c r="CF84" s="1138"/>
      <c r="CG84" s="1138"/>
      <c r="CH84" s="1138"/>
      <c r="CI84" s="1138"/>
      <c r="CJ84" s="1138"/>
      <c r="CK84" s="1138"/>
      <c r="CL84" s="1138"/>
      <c r="CM84" s="1138"/>
      <c r="CN84" s="1138"/>
      <c r="CO84" s="1138"/>
      <c r="CP84" s="1138"/>
      <c r="CQ84" s="1138"/>
      <c r="CR84" s="1138"/>
      <c r="CS84" s="1138"/>
      <c r="CT84" s="1138"/>
      <c r="CU84" s="1138"/>
      <c r="CV84" s="1138"/>
      <c r="CW84" s="1138"/>
      <c r="CX84" s="1138"/>
      <c r="CY84" s="1138"/>
      <c r="CZ84" s="1138"/>
      <c r="DA84" s="1138"/>
      <c r="DB84" s="1138"/>
      <c r="DC84" s="1138"/>
      <c r="DD84" s="1138"/>
      <c r="DE84" s="1138"/>
      <c r="DF84" s="1138"/>
      <c r="DG84" s="1138"/>
      <c r="DH84" s="1138"/>
      <c r="DI84" s="1138"/>
      <c r="DJ84" s="1138"/>
      <c r="DK84" s="1138"/>
      <c r="DL84" s="1138"/>
      <c r="DM84" s="1138"/>
      <c r="DN84" s="1138"/>
      <c r="DO84" s="1138"/>
      <c r="DP84" s="1138"/>
      <c r="DQ84" s="1138"/>
      <c r="DR84" s="1138"/>
      <c r="DS84" s="1138"/>
      <c r="DT84" s="1138"/>
      <c r="DU84" s="1138"/>
      <c r="DV84" s="1138"/>
      <c r="DW84" s="1138"/>
      <c r="DX84" s="1138"/>
      <c r="DY84" s="1138"/>
      <c r="DZ84" s="1138"/>
      <c r="EA84" s="1138"/>
      <c r="EB84" s="1138"/>
      <c r="EC84" s="1138"/>
      <c r="ED84" s="1138"/>
      <c r="EE84" s="1138"/>
      <c r="EF84" s="1138"/>
      <c r="EG84" s="1138"/>
      <c r="EH84" s="1138"/>
      <c r="EI84" s="1138"/>
      <c r="EJ84" s="1138"/>
      <c r="EK84" s="1138"/>
      <c r="EL84" s="1138"/>
      <c r="EM84" s="1138"/>
      <c r="EN84" s="1138"/>
      <c r="EO84" s="1138"/>
      <c r="EP84" s="1138"/>
      <c r="EQ84" s="1138"/>
      <c r="ER84" s="1138"/>
      <c r="ES84" s="1138"/>
      <c r="ET84" s="1138"/>
      <c r="EU84" s="1138"/>
      <c r="EV84" s="1138"/>
      <c r="EW84" s="1138"/>
      <c r="FC84" s="618"/>
    </row>
    <row r="85" spans="1:159" s="5" customFormat="1" ht="19.95" hidden="1" customHeight="1" outlineLevel="2">
      <c r="A85" s="17">
        <v>66</v>
      </c>
      <c r="B85" s="354"/>
      <c r="C85" s="355"/>
      <c r="D85" s="43">
        <f t="shared" si="20"/>
        <v>4</v>
      </c>
      <c r="E85" s="43">
        <f t="shared" si="14"/>
        <v>4</v>
      </c>
      <c r="F85" s="65">
        <f t="shared" si="15"/>
        <v>20</v>
      </c>
      <c r="G85" s="359"/>
      <c r="H85" s="802"/>
      <c r="I85" s="802"/>
      <c r="J85" s="801"/>
      <c r="K85" s="100">
        <f t="shared" si="18"/>
        <v>0</v>
      </c>
      <c r="L85" s="92">
        <f t="shared" si="19"/>
        <v>0</v>
      </c>
      <c r="M85" s="127"/>
      <c r="N85" s="743"/>
      <c r="O85" s="579"/>
      <c r="P85" s="245"/>
      <c r="Q85" s="257"/>
      <c r="R85" s="257"/>
      <c r="S85" s="257"/>
      <c r="T85" s="129">
        <f t="shared" si="21"/>
        <v>0</v>
      </c>
      <c r="U85" s="128">
        <f t="shared" si="16"/>
        <v>0</v>
      </c>
      <c r="V85" s="96">
        <v>3</v>
      </c>
      <c r="W85" s="97">
        <f t="shared" si="17"/>
        <v>0</v>
      </c>
      <c r="X85" s="1137"/>
      <c r="Y85" s="1137"/>
      <c r="Z85" s="1137"/>
      <c r="AA85" s="1137"/>
      <c r="AB85" s="1138"/>
      <c r="AC85" s="1138"/>
      <c r="AD85" s="1138"/>
      <c r="AE85" s="1138"/>
      <c r="AF85" s="1138"/>
      <c r="AG85" s="1138"/>
      <c r="AH85" s="1138"/>
      <c r="AI85" s="1138"/>
      <c r="AJ85" s="1138"/>
      <c r="AK85" s="1138"/>
      <c r="AL85" s="1138"/>
      <c r="AM85" s="1138"/>
      <c r="AN85" s="1138"/>
      <c r="AO85" s="1138"/>
      <c r="AP85" s="1138"/>
      <c r="AQ85" s="1138"/>
      <c r="AR85" s="1138"/>
      <c r="AS85" s="1138"/>
      <c r="AT85" s="1138"/>
      <c r="AU85" s="1138"/>
      <c r="AV85" s="1138"/>
      <c r="AW85" s="1138"/>
      <c r="AX85" s="1138"/>
      <c r="AY85" s="1138"/>
      <c r="AZ85" s="1138"/>
      <c r="BA85" s="1138"/>
      <c r="BB85" s="1138"/>
      <c r="BC85" s="1138"/>
      <c r="BD85" s="1138"/>
      <c r="BE85" s="1138"/>
      <c r="BF85" s="1138"/>
      <c r="BG85" s="1138"/>
      <c r="BH85" s="1138"/>
      <c r="BI85" s="1138"/>
      <c r="BJ85" s="1138"/>
      <c r="BK85" s="1138"/>
      <c r="BL85" s="1138"/>
      <c r="BM85" s="1138"/>
      <c r="BN85" s="1138"/>
      <c r="BO85" s="1138"/>
      <c r="BP85" s="1138"/>
      <c r="BQ85" s="1138"/>
      <c r="BR85" s="1138"/>
      <c r="BS85" s="1138"/>
      <c r="BT85" s="1138"/>
      <c r="BU85" s="1138"/>
      <c r="BV85" s="1138"/>
      <c r="BW85" s="1138"/>
      <c r="BX85" s="1138"/>
      <c r="BY85" s="1138"/>
      <c r="BZ85" s="1138"/>
      <c r="CA85" s="1138"/>
      <c r="CB85" s="1138"/>
      <c r="CC85" s="1138"/>
      <c r="CD85" s="1138"/>
      <c r="CE85" s="1138"/>
      <c r="CF85" s="1138"/>
      <c r="CG85" s="1138"/>
      <c r="CH85" s="1138"/>
      <c r="CI85" s="1138"/>
      <c r="CJ85" s="1138"/>
      <c r="CK85" s="1138"/>
      <c r="CL85" s="1138"/>
      <c r="CM85" s="1138"/>
      <c r="CN85" s="1138"/>
      <c r="CO85" s="1138"/>
      <c r="CP85" s="1138"/>
      <c r="CQ85" s="1138"/>
      <c r="CR85" s="1138"/>
      <c r="CS85" s="1138"/>
      <c r="CT85" s="1138"/>
      <c r="CU85" s="1138"/>
      <c r="CV85" s="1138"/>
      <c r="CW85" s="1138"/>
      <c r="CX85" s="1138"/>
      <c r="CY85" s="1138"/>
      <c r="CZ85" s="1138"/>
      <c r="DA85" s="1138"/>
      <c r="DB85" s="1138"/>
      <c r="DC85" s="1138"/>
      <c r="DD85" s="1138"/>
      <c r="DE85" s="1138"/>
      <c r="DF85" s="1138"/>
      <c r="DG85" s="1138"/>
      <c r="DH85" s="1138"/>
      <c r="DI85" s="1138"/>
      <c r="DJ85" s="1138"/>
      <c r="DK85" s="1138"/>
      <c r="DL85" s="1138"/>
      <c r="DM85" s="1138"/>
      <c r="DN85" s="1138"/>
      <c r="DO85" s="1138"/>
      <c r="DP85" s="1138"/>
      <c r="DQ85" s="1138"/>
      <c r="DR85" s="1138"/>
      <c r="DS85" s="1138"/>
      <c r="DT85" s="1138"/>
      <c r="DU85" s="1138"/>
      <c r="DV85" s="1138"/>
      <c r="DW85" s="1138"/>
      <c r="DX85" s="1138"/>
      <c r="DY85" s="1138"/>
      <c r="DZ85" s="1138"/>
      <c r="EA85" s="1138"/>
      <c r="EB85" s="1138"/>
      <c r="EC85" s="1138"/>
      <c r="ED85" s="1138"/>
      <c r="EE85" s="1138"/>
      <c r="EF85" s="1138"/>
      <c r="EG85" s="1138"/>
      <c r="EH85" s="1138"/>
      <c r="EI85" s="1138"/>
      <c r="EJ85" s="1138"/>
      <c r="EK85" s="1138"/>
      <c r="EL85" s="1138"/>
      <c r="EM85" s="1138"/>
      <c r="EN85" s="1138"/>
      <c r="EO85" s="1138"/>
      <c r="EP85" s="1138"/>
      <c r="EQ85" s="1138"/>
      <c r="ER85" s="1138"/>
      <c r="ES85" s="1138"/>
      <c r="ET85" s="1138"/>
      <c r="EU85" s="1138"/>
      <c r="EV85" s="1138"/>
      <c r="EW85" s="1138"/>
      <c r="FC85" s="618"/>
    </row>
    <row r="86" spans="1:159" s="5" customFormat="1" ht="19.95" hidden="1" customHeight="1" outlineLevel="2">
      <c r="A86" s="17">
        <v>67</v>
      </c>
      <c r="B86" s="354"/>
      <c r="C86" s="355"/>
      <c r="D86" s="43">
        <f t="shared" si="20"/>
        <v>4</v>
      </c>
      <c r="E86" s="43">
        <f t="shared" si="14"/>
        <v>4</v>
      </c>
      <c r="F86" s="65">
        <f t="shared" si="15"/>
        <v>20</v>
      </c>
      <c r="G86" s="359"/>
      <c r="H86" s="802"/>
      <c r="I86" s="802"/>
      <c r="J86" s="801"/>
      <c r="K86" s="100">
        <f t="shared" si="18"/>
        <v>0</v>
      </c>
      <c r="L86" s="92">
        <f t="shared" si="19"/>
        <v>0</v>
      </c>
      <c r="M86" s="127"/>
      <c r="N86" s="743"/>
      <c r="O86" s="579"/>
      <c r="P86" s="245"/>
      <c r="Q86" s="257"/>
      <c r="R86" s="257"/>
      <c r="S86" s="257"/>
      <c r="T86" s="129">
        <f t="shared" si="21"/>
        <v>0</v>
      </c>
      <c r="U86" s="128">
        <f t="shared" si="16"/>
        <v>0</v>
      </c>
      <c r="V86" s="96">
        <v>3</v>
      </c>
      <c r="W86" s="97">
        <f t="shared" si="17"/>
        <v>0</v>
      </c>
      <c r="X86" s="1137"/>
      <c r="Y86" s="1137"/>
      <c r="Z86" s="1137"/>
      <c r="AA86" s="1137"/>
      <c r="AB86" s="1138"/>
      <c r="AC86" s="1138"/>
      <c r="AD86" s="1138"/>
      <c r="AE86" s="1138"/>
      <c r="AF86" s="1138"/>
      <c r="AG86" s="1138"/>
      <c r="AH86" s="1138"/>
      <c r="AI86" s="1138"/>
      <c r="AJ86" s="1138"/>
      <c r="AK86" s="1138"/>
      <c r="AL86" s="1138"/>
      <c r="AM86" s="1138"/>
      <c r="AN86" s="1138"/>
      <c r="AO86" s="1138"/>
      <c r="AP86" s="1138"/>
      <c r="AQ86" s="1138"/>
      <c r="AR86" s="1138"/>
      <c r="AS86" s="1138"/>
      <c r="AT86" s="1138"/>
      <c r="AU86" s="1138"/>
      <c r="AV86" s="1138"/>
      <c r="AW86" s="1138"/>
      <c r="AX86" s="1138"/>
      <c r="AY86" s="1138"/>
      <c r="AZ86" s="1138"/>
      <c r="BA86" s="1138"/>
      <c r="BB86" s="1138"/>
      <c r="BC86" s="1138"/>
      <c r="BD86" s="1138"/>
      <c r="BE86" s="1138"/>
      <c r="BF86" s="1138"/>
      <c r="BG86" s="1138"/>
      <c r="BH86" s="1138"/>
      <c r="BI86" s="1138"/>
      <c r="BJ86" s="1138"/>
      <c r="BK86" s="1138"/>
      <c r="BL86" s="1138"/>
      <c r="BM86" s="1138"/>
      <c r="BN86" s="1138"/>
      <c r="BO86" s="1138"/>
      <c r="BP86" s="1138"/>
      <c r="BQ86" s="1138"/>
      <c r="BR86" s="1138"/>
      <c r="BS86" s="1138"/>
      <c r="BT86" s="1138"/>
      <c r="BU86" s="1138"/>
      <c r="BV86" s="1138"/>
      <c r="BW86" s="1138"/>
      <c r="BX86" s="1138"/>
      <c r="BY86" s="1138"/>
      <c r="BZ86" s="1138"/>
      <c r="CA86" s="1138"/>
      <c r="CB86" s="1138"/>
      <c r="CC86" s="1138"/>
      <c r="CD86" s="1138"/>
      <c r="CE86" s="1138"/>
      <c r="CF86" s="1138"/>
      <c r="CG86" s="1138"/>
      <c r="CH86" s="1138"/>
      <c r="CI86" s="1138"/>
      <c r="CJ86" s="1138"/>
      <c r="CK86" s="1138"/>
      <c r="CL86" s="1138"/>
      <c r="CM86" s="1138"/>
      <c r="CN86" s="1138"/>
      <c r="CO86" s="1138"/>
      <c r="CP86" s="1138"/>
      <c r="CQ86" s="1138"/>
      <c r="CR86" s="1138"/>
      <c r="CS86" s="1138"/>
      <c r="CT86" s="1138"/>
      <c r="CU86" s="1138"/>
      <c r="CV86" s="1138"/>
      <c r="CW86" s="1138"/>
      <c r="CX86" s="1138"/>
      <c r="CY86" s="1138"/>
      <c r="CZ86" s="1138"/>
      <c r="DA86" s="1138"/>
      <c r="DB86" s="1138"/>
      <c r="DC86" s="1138"/>
      <c r="DD86" s="1138"/>
      <c r="DE86" s="1138"/>
      <c r="DF86" s="1138"/>
      <c r="DG86" s="1138"/>
      <c r="DH86" s="1138"/>
      <c r="DI86" s="1138"/>
      <c r="DJ86" s="1138"/>
      <c r="DK86" s="1138"/>
      <c r="DL86" s="1138"/>
      <c r="DM86" s="1138"/>
      <c r="DN86" s="1138"/>
      <c r="DO86" s="1138"/>
      <c r="DP86" s="1138"/>
      <c r="DQ86" s="1138"/>
      <c r="DR86" s="1138"/>
      <c r="DS86" s="1138"/>
      <c r="DT86" s="1138"/>
      <c r="DU86" s="1138"/>
      <c r="DV86" s="1138"/>
      <c r="DW86" s="1138"/>
      <c r="DX86" s="1138"/>
      <c r="DY86" s="1138"/>
      <c r="DZ86" s="1138"/>
      <c r="EA86" s="1138"/>
      <c r="EB86" s="1138"/>
      <c r="EC86" s="1138"/>
      <c r="ED86" s="1138"/>
      <c r="EE86" s="1138"/>
      <c r="EF86" s="1138"/>
      <c r="EG86" s="1138"/>
      <c r="EH86" s="1138"/>
      <c r="EI86" s="1138"/>
      <c r="EJ86" s="1138"/>
      <c r="EK86" s="1138"/>
      <c r="EL86" s="1138"/>
      <c r="EM86" s="1138"/>
      <c r="EN86" s="1138"/>
      <c r="EO86" s="1138"/>
      <c r="EP86" s="1138"/>
      <c r="EQ86" s="1138"/>
      <c r="ER86" s="1138"/>
      <c r="ES86" s="1138"/>
      <c r="ET86" s="1138"/>
      <c r="EU86" s="1138"/>
      <c r="EV86" s="1138"/>
      <c r="EW86" s="1138"/>
      <c r="FC86" s="618"/>
    </row>
    <row r="87" spans="1:159" s="5" customFormat="1" ht="19.95" hidden="1" customHeight="1" outlineLevel="2">
      <c r="A87" s="17">
        <v>68</v>
      </c>
      <c r="B87" s="354"/>
      <c r="C87" s="355"/>
      <c r="D87" s="43">
        <f t="shared" si="20"/>
        <v>4</v>
      </c>
      <c r="E87" s="43">
        <f t="shared" si="14"/>
        <v>4</v>
      </c>
      <c r="F87" s="65">
        <f t="shared" si="15"/>
        <v>20</v>
      </c>
      <c r="G87" s="359"/>
      <c r="H87" s="802"/>
      <c r="I87" s="802"/>
      <c r="J87" s="801"/>
      <c r="K87" s="100">
        <f t="shared" si="18"/>
        <v>0</v>
      </c>
      <c r="L87" s="92">
        <f t="shared" si="19"/>
        <v>0</v>
      </c>
      <c r="M87" s="127"/>
      <c r="N87" s="743"/>
      <c r="O87" s="579"/>
      <c r="P87" s="245"/>
      <c r="Q87" s="257"/>
      <c r="R87" s="257"/>
      <c r="S87" s="257"/>
      <c r="T87" s="129">
        <f t="shared" si="21"/>
        <v>0</v>
      </c>
      <c r="U87" s="128">
        <f t="shared" si="16"/>
        <v>0</v>
      </c>
      <c r="V87" s="96">
        <v>3</v>
      </c>
      <c r="W87" s="97">
        <f t="shared" si="17"/>
        <v>0</v>
      </c>
      <c r="X87" s="1137"/>
      <c r="Y87" s="1137"/>
      <c r="Z87" s="1137"/>
      <c r="AA87" s="1137"/>
      <c r="AB87" s="1138"/>
      <c r="AC87" s="1138"/>
      <c r="AD87" s="1138"/>
      <c r="AE87" s="1138"/>
      <c r="AF87" s="1138"/>
      <c r="AG87" s="1138"/>
      <c r="AH87" s="1138"/>
      <c r="AI87" s="1138"/>
      <c r="AJ87" s="1138"/>
      <c r="AK87" s="1138"/>
      <c r="AL87" s="1138"/>
      <c r="AM87" s="1138"/>
      <c r="AN87" s="1138"/>
      <c r="AO87" s="1138"/>
      <c r="AP87" s="1138"/>
      <c r="AQ87" s="1138"/>
      <c r="AR87" s="1138"/>
      <c r="AS87" s="1138"/>
      <c r="AT87" s="1138"/>
      <c r="AU87" s="1138"/>
      <c r="AV87" s="1138"/>
      <c r="AW87" s="1138"/>
      <c r="AX87" s="1138"/>
      <c r="AY87" s="1138"/>
      <c r="AZ87" s="1138"/>
      <c r="BA87" s="1138"/>
      <c r="BB87" s="1138"/>
      <c r="BC87" s="1138"/>
      <c r="BD87" s="1138"/>
      <c r="BE87" s="1138"/>
      <c r="BF87" s="1138"/>
      <c r="BG87" s="1138"/>
      <c r="BH87" s="1138"/>
      <c r="BI87" s="1138"/>
      <c r="BJ87" s="1138"/>
      <c r="BK87" s="1138"/>
      <c r="BL87" s="1138"/>
      <c r="BM87" s="1138"/>
      <c r="BN87" s="1138"/>
      <c r="BO87" s="1138"/>
      <c r="BP87" s="1138"/>
      <c r="BQ87" s="1138"/>
      <c r="BR87" s="1138"/>
      <c r="BS87" s="1138"/>
      <c r="BT87" s="1138"/>
      <c r="BU87" s="1138"/>
      <c r="BV87" s="1138"/>
      <c r="BW87" s="1138"/>
      <c r="BX87" s="1138"/>
      <c r="BY87" s="1138"/>
      <c r="BZ87" s="1138"/>
      <c r="CA87" s="1138"/>
      <c r="CB87" s="1138"/>
      <c r="CC87" s="1138"/>
      <c r="CD87" s="1138"/>
      <c r="CE87" s="1138"/>
      <c r="CF87" s="1138"/>
      <c r="CG87" s="1138"/>
      <c r="CH87" s="1138"/>
      <c r="CI87" s="1138"/>
      <c r="CJ87" s="1138"/>
      <c r="CK87" s="1138"/>
      <c r="CL87" s="1138"/>
      <c r="CM87" s="1138"/>
      <c r="CN87" s="1138"/>
      <c r="CO87" s="1138"/>
      <c r="CP87" s="1138"/>
      <c r="CQ87" s="1138"/>
      <c r="CR87" s="1138"/>
      <c r="CS87" s="1138"/>
      <c r="CT87" s="1138"/>
      <c r="CU87" s="1138"/>
      <c r="CV87" s="1138"/>
      <c r="CW87" s="1138"/>
      <c r="CX87" s="1138"/>
      <c r="CY87" s="1138"/>
      <c r="CZ87" s="1138"/>
      <c r="DA87" s="1138"/>
      <c r="DB87" s="1138"/>
      <c r="DC87" s="1138"/>
      <c r="DD87" s="1138"/>
      <c r="DE87" s="1138"/>
      <c r="DF87" s="1138"/>
      <c r="DG87" s="1138"/>
      <c r="DH87" s="1138"/>
      <c r="DI87" s="1138"/>
      <c r="DJ87" s="1138"/>
      <c r="DK87" s="1138"/>
      <c r="DL87" s="1138"/>
      <c r="DM87" s="1138"/>
      <c r="DN87" s="1138"/>
      <c r="DO87" s="1138"/>
      <c r="DP87" s="1138"/>
      <c r="DQ87" s="1138"/>
      <c r="DR87" s="1138"/>
      <c r="DS87" s="1138"/>
      <c r="DT87" s="1138"/>
      <c r="DU87" s="1138"/>
      <c r="DV87" s="1138"/>
      <c r="DW87" s="1138"/>
      <c r="DX87" s="1138"/>
      <c r="DY87" s="1138"/>
      <c r="DZ87" s="1138"/>
      <c r="EA87" s="1138"/>
      <c r="EB87" s="1138"/>
      <c r="EC87" s="1138"/>
      <c r="ED87" s="1138"/>
      <c r="EE87" s="1138"/>
      <c r="EF87" s="1138"/>
      <c r="EG87" s="1138"/>
      <c r="EH87" s="1138"/>
      <c r="EI87" s="1138"/>
      <c r="EJ87" s="1138"/>
      <c r="EK87" s="1138"/>
      <c r="EL87" s="1138"/>
      <c r="EM87" s="1138"/>
      <c r="EN87" s="1138"/>
      <c r="EO87" s="1138"/>
      <c r="EP87" s="1138"/>
      <c r="EQ87" s="1138"/>
      <c r="ER87" s="1138"/>
      <c r="ES87" s="1138"/>
      <c r="ET87" s="1138"/>
      <c r="EU87" s="1138"/>
      <c r="EV87" s="1138"/>
      <c r="EW87" s="1138"/>
      <c r="FC87" s="618"/>
    </row>
    <row r="88" spans="1:159" s="5" customFormat="1" ht="19.95" hidden="1" customHeight="1" outlineLevel="2">
      <c r="A88" s="17">
        <v>69</v>
      </c>
      <c r="B88" s="354"/>
      <c r="C88" s="355"/>
      <c r="D88" s="43">
        <f t="shared" si="20"/>
        <v>4</v>
      </c>
      <c r="E88" s="43">
        <f t="shared" si="14"/>
        <v>4</v>
      </c>
      <c r="F88" s="65">
        <f t="shared" si="15"/>
        <v>20</v>
      </c>
      <c r="G88" s="359"/>
      <c r="H88" s="802"/>
      <c r="I88" s="802"/>
      <c r="J88" s="801"/>
      <c r="K88" s="100">
        <f t="shared" si="18"/>
        <v>0</v>
      </c>
      <c r="L88" s="92">
        <f t="shared" si="19"/>
        <v>0</v>
      </c>
      <c r="M88" s="127"/>
      <c r="N88" s="743"/>
      <c r="O88" s="579"/>
      <c r="P88" s="245"/>
      <c r="Q88" s="257"/>
      <c r="R88" s="257"/>
      <c r="S88" s="257"/>
      <c r="T88" s="129">
        <f t="shared" si="21"/>
        <v>0</v>
      </c>
      <c r="U88" s="128">
        <f t="shared" si="16"/>
        <v>0</v>
      </c>
      <c r="V88" s="96">
        <v>3</v>
      </c>
      <c r="W88" s="97">
        <f t="shared" si="17"/>
        <v>0</v>
      </c>
      <c r="X88" s="1137"/>
      <c r="Y88" s="1137"/>
      <c r="Z88" s="1137"/>
      <c r="AA88" s="1137"/>
      <c r="AB88" s="1138"/>
      <c r="AC88" s="1138"/>
      <c r="AD88" s="1138"/>
      <c r="AE88" s="1138"/>
      <c r="AF88" s="1138"/>
      <c r="AG88" s="1138"/>
      <c r="AH88" s="1138"/>
      <c r="AI88" s="1138"/>
      <c r="AJ88" s="1138"/>
      <c r="AK88" s="1138"/>
      <c r="AL88" s="1138"/>
      <c r="AM88" s="1138"/>
      <c r="AN88" s="1138"/>
      <c r="AO88" s="1138"/>
      <c r="AP88" s="1138"/>
      <c r="AQ88" s="1138"/>
      <c r="AR88" s="1138"/>
      <c r="AS88" s="1138"/>
      <c r="AT88" s="1138"/>
      <c r="AU88" s="1138"/>
      <c r="AV88" s="1138"/>
      <c r="AW88" s="1138"/>
      <c r="AX88" s="1138"/>
      <c r="AY88" s="1138"/>
      <c r="AZ88" s="1138"/>
      <c r="BA88" s="1138"/>
      <c r="BB88" s="1138"/>
      <c r="BC88" s="1138"/>
      <c r="BD88" s="1138"/>
      <c r="BE88" s="1138"/>
      <c r="BF88" s="1138"/>
      <c r="BG88" s="1138"/>
      <c r="BH88" s="1138"/>
      <c r="BI88" s="1138"/>
      <c r="BJ88" s="1138"/>
      <c r="BK88" s="1138"/>
      <c r="BL88" s="1138"/>
      <c r="BM88" s="1138"/>
      <c r="BN88" s="1138"/>
      <c r="BO88" s="1138"/>
      <c r="BP88" s="1138"/>
      <c r="BQ88" s="1138"/>
      <c r="BR88" s="1138"/>
      <c r="BS88" s="1138"/>
      <c r="BT88" s="1138"/>
      <c r="BU88" s="1138"/>
      <c r="BV88" s="1138"/>
      <c r="BW88" s="1138"/>
      <c r="BX88" s="1138"/>
      <c r="BY88" s="1138"/>
      <c r="BZ88" s="1138"/>
      <c r="CA88" s="1138"/>
      <c r="CB88" s="1138"/>
      <c r="CC88" s="1138"/>
      <c r="CD88" s="1138"/>
      <c r="CE88" s="1138"/>
      <c r="CF88" s="1138"/>
      <c r="CG88" s="1138"/>
      <c r="CH88" s="1138"/>
      <c r="CI88" s="1138"/>
      <c r="CJ88" s="1138"/>
      <c r="CK88" s="1138"/>
      <c r="CL88" s="1138"/>
      <c r="CM88" s="1138"/>
      <c r="CN88" s="1138"/>
      <c r="CO88" s="1138"/>
      <c r="CP88" s="1138"/>
      <c r="CQ88" s="1138"/>
      <c r="CR88" s="1138"/>
      <c r="CS88" s="1138"/>
      <c r="CT88" s="1138"/>
      <c r="CU88" s="1138"/>
      <c r="CV88" s="1138"/>
      <c r="CW88" s="1138"/>
      <c r="CX88" s="1138"/>
      <c r="CY88" s="1138"/>
      <c r="CZ88" s="1138"/>
      <c r="DA88" s="1138"/>
      <c r="DB88" s="1138"/>
      <c r="DC88" s="1138"/>
      <c r="DD88" s="1138"/>
      <c r="DE88" s="1138"/>
      <c r="DF88" s="1138"/>
      <c r="DG88" s="1138"/>
      <c r="DH88" s="1138"/>
      <c r="DI88" s="1138"/>
      <c r="DJ88" s="1138"/>
      <c r="DK88" s="1138"/>
      <c r="DL88" s="1138"/>
      <c r="DM88" s="1138"/>
      <c r="DN88" s="1138"/>
      <c r="DO88" s="1138"/>
      <c r="DP88" s="1138"/>
      <c r="DQ88" s="1138"/>
      <c r="DR88" s="1138"/>
      <c r="DS88" s="1138"/>
      <c r="DT88" s="1138"/>
      <c r="DU88" s="1138"/>
      <c r="DV88" s="1138"/>
      <c r="DW88" s="1138"/>
      <c r="DX88" s="1138"/>
      <c r="DY88" s="1138"/>
      <c r="DZ88" s="1138"/>
      <c r="EA88" s="1138"/>
      <c r="EB88" s="1138"/>
      <c r="EC88" s="1138"/>
      <c r="ED88" s="1138"/>
      <c r="EE88" s="1138"/>
      <c r="EF88" s="1138"/>
      <c r="EG88" s="1138"/>
      <c r="EH88" s="1138"/>
      <c r="EI88" s="1138"/>
      <c r="EJ88" s="1138"/>
      <c r="EK88" s="1138"/>
      <c r="EL88" s="1138"/>
      <c r="EM88" s="1138"/>
      <c r="EN88" s="1138"/>
      <c r="EO88" s="1138"/>
      <c r="EP88" s="1138"/>
      <c r="EQ88" s="1138"/>
      <c r="ER88" s="1138"/>
      <c r="ES88" s="1138"/>
      <c r="ET88" s="1138"/>
      <c r="EU88" s="1138"/>
      <c r="EV88" s="1138"/>
      <c r="EW88" s="1138"/>
      <c r="FC88" s="618"/>
    </row>
    <row r="89" spans="1:159" s="5" customFormat="1" ht="19.95" hidden="1" customHeight="1" outlineLevel="2">
      <c r="A89" s="17">
        <v>70</v>
      </c>
      <c r="B89" s="354"/>
      <c r="C89" s="355"/>
      <c r="D89" s="43">
        <f t="shared" si="20"/>
        <v>4</v>
      </c>
      <c r="E89" s="43">
        <f t="shared" si="14"/>
        <v>4</v>
      </c>
      <c r="F89" s="65">
        <f t="shared" si="15"/>
        <v>20</v>
      </c>
      <c r="G89" s="359"/>
      <c r="H89" s="802"/>
      <c r="I89" s="802"/>
      <c r="J89" s="801"/>
      <c r="K89" s="100">
        <f t="shared" si="18"/>
        <v>0</v>
      </c>
      <c r="L89" s="92">
        <f t="shared" si="19"/>
        <v>0</v>
      </c>
      <c r="M89" s="127"/>
      <c r="N89" s="743"/>
      <c r="O89" s="579"/>
      <c r="P89" s="245"/>
      <c r="Q89" s="257"/>
      <c r="R89" s="257"/>
      <c r="S89" s="257"/>
      <c r="T89" s="129">
        <f t="shared" si="21"/>
        <v>0</v>
      </c>
      <c r="U89" s="128">
        <f t="shared" si="16"/>
        <v>0</v>
      </c>
      <c r="V89" s="96">
        <v>3</v>
      </c>
      <c r="W89" s="97">
        <f t="shared" si="17"/>
        <v>0</v>
      </c>
      <c r="X89" s="1137"/>
      <c r="Y89" s="1137"/>
      <c r="Z89" s="1137"/>
      <c r="AA89" s="1137"/>
      <c r="AB89" s="1138"/>
      <c r="AC89" s="1138"/>
      <c r="AD89" s="1138"/>
      <c r="AE89" s="1138"/>
      <c r="AF89" s="1138"/>
      <c r="AG89" s="1138"/>
      <c r="AH89" s="1138"/>
      <c r="AI89" s="1138"/>
      <c r="AJ89" s="1138"/>
      <c r="AK89" s="1138"/>
      <c r="AL89" s="1138"/>
      <c r="AM89" s="1138"/>
      <c r="AN89" s="1138"/>
      <c r="AO89" s="1138"/>
      <c r="AP89" s="1138"/>
      <c r="AQ89" s="1138"/>
      <c r="AR89" s="1138"/>
      <c r="AS89" s="1138"/>
      <c r="AT89" s="1138"/>
      <c r="AU89" s="1138"/>
      <c r="AV89" s="1138"/>
      <c r="AW89" s="1138"/>
      <c r="AX89" s="1138"/>
      <c r="AY89" s="1138"/>
      <c r="AZ89" s="1138"/>
      <c r="BA89" s="1138"/>
      <c r="BB89" s="1138"/>
      <c r="BC89" s="1138"/>
      <c r="BD89" s="1138"/>
      <c r="BE89" s="1138"/>
      <c r="BF89" s="1138"/>
      <c r="BG89" s="1138"/>
      <c r="BH89" s="1138"/>
      <c r="BI89" s="1138"/>
      <c r="BJ89" s="1138"/>
      <c r="BK89" s="1138"/>
      <c r="BL89" s="1138"/>
      <c r="BM89" s="1138"/>
      <c r="BN89" s="1138"/>
      <c r="BO89" s="1138"/>
      <c r="BP89" s="1138"/>
      <c r="BQ89" s="1138"/>
      <c r="BR89" s="1138"/>
      <c r="BS89" s="1138"/>
      <c r="BT89" s="1138"/>
      <c r="BU89" s="1138"/>
      <c r="BV89" s="1138"/>
      <c r="BW89" s="1138"/>
      <c r="BX89" s="1138"/>
      <c r="BY89" s="1138"/>
      <c r="BZ89" s="1138"/>
      <c r="CA89" s="1138"/>
      <c r="CB89" s="1138"/>
      <c r="CC89" s="1138"/>
      <c r="CD89" s="1138"/>
      <c r="CE89" s="1138"/>
      <c r="CF89" s="1138"/>
      <c r="CG89" s="1138"/>
      <c r="CH89" s="1138"/>
      <c r="CI89" s="1138"/>
      <c r="CJ89" s="1138"/>
      <c r="CK89" s="1138"/>
      <c r="CL89" s="1138"/>
      <c r="CM89" s="1138"/>
      <c r="CN89" s="1138"/>
      <c r="CO89" s="1138"/>
      <c r="CP89" s="1138"/>
      <c r="CQ89" s="1138"/>
      <c r="CR89" s="1138"/>
      <c r="CS89" s="1138"/>
      <c r="CT89" s="1138"/>
      <c r="CU89" s="1138"/>
      <c r="CV89" s="1138"/>
      <c r="CW89" s="1138"/>
      <c r="CX89" s="1138"/>
      <c r="CY89" s="1138"/>
      <c r="CZ89" s="1138"/>
      <c r="DA89" s="1138"/>
      <c r="DB89" s="1138"/>
      <c r="DC89" s="1138"/>
      <c r="DD89" s="1138"/>
      <c r="DE89" s="1138"/>
      <c r="DF89" s="1138"/>
      <c r="DG89" s="1138"/>
      <c r="DH89" s="1138"/>
      <c r="DI89" s="1138"/>
      <c r="DJ89" s="1138"/>
      <c r="DK89" s="1138"/>
      <c r="DL89" s="1138"/>
      <c r="DM89" s="1138"/>
      <c r="DN89" s="1138"/>
      <c r="DO89" s="1138"/>
      <c r="DP89" s="1138"/>
      <c r="DQ89" s="1138"/>
      <c r="DR89" s="1138"/>
      <c r="DS89" s="1138"/>
      <c r="DT89" s="1138"/>
      <c r="DU89" s="1138"/>
      <c r="DV89" s="1138"/>
      <c r="DW89" s="1138"/>
      <c r="DX89" s="1138"/>
      <c r="DY89" s="1138"/>
      <c r="DZ89" s="1138"/>
      <c r="EA89" s="1138"/>
      <c r="EB89" s="1138"/>
      <c r="EC89" s="1138"/>
      <c r="ED89" s="1138"/>
      <c r="EE89" s="1138"/>
      <c r="EF89" s="1138"/>
      <c r="EG89" s="1138"/>
      <c r="EH89" s="1138"/>
      <c r="EI89" s="1138"/>
      <c r="EJ89" s="1138"/>
      <c r="EK89" s="1138"/>
      <c r="EL89" s="1138"/>
      <c r="EM89" s="1138"/>
      <c r="EN89" s="1138"/>
      <c r="EO89" s="1138"/>
      <c r="EP89" s="1138"/>
      <c r="EQ89" s="1138"/>
      <c r="ER89" s="1138"/>
      <c r="ES89" s="1138"/>
      <c r="ET89" s="1138"/>
      <c r="EU89" s="1138"/>
      <c r="EV89" s="1138"/>
      <c r="EW89" s="1138"/>
      <c r="FC89" s="618"/>
    </row>
    <row r="90" spans="1:159" s="5" customFormat="1" ht="19.95" hidden="1" customHeight="1" outlineLevel="2">
      <c r="A90" s="17">
        <v>71</v>
      </c>
      <c r="B90" s="354"/>
      <c r="C90" s="355"/>
      <c r="D90" s="43">
        <f t="shared" si="20"/>
        <v>4</v>
      </c>
      <c r="E90" s="43">
        <f t="shared" si="14"/>
        <v>4</v>
      </c>
      <c r="F90" s="65">
        <f t="shared" si="15"/>
        <v>20</v>
      </c>
      <c r="G90" s="359"/>
      <c r="H90" s="802"/>
      <c r="I90" s="802"/>
      <c r="J90" s="801"/>
      <c r="K90" s="100">
        <f t="shared" si="18"/>
        <v>0</v>
      </c>
      <c r="L90" s="92">
        <f t="shared" si="19"/>
        <v>0</v>
      </c>
      <c r="M90" s="127"/>
      <c r="N90" s="743"/>
      <c r="O90" s="579"/>
      <c r="P90" s="245"/>
      <c r="Q90" s="257"/>
      <c r="R90" s="257"/>
      <c r="S90" s="257"/>
      <c r="T90" s="129">
        <f t="shared" si="21"/>
        <v>0</v>
      </c>
      <c r="U90" s="128">
        <f t="shared" si="16"/>
        <v>0</v>
      </c>
      <c r="V90" s="96">
        <v>3</v>
      </c>
      <c r="W90" s="97">
        <f t="shared" si="17"/>
        <v>0</v>
      </c>
      <c r="X90" s="1137"/>
      <c r="Y90" s="1137"/>
      <c r="Z90" s="1137"/>
      <c r="AA90" s="1137"/>
      <c r="AB90" s="1138"/>
      <c r="AC90" s="1138"/>
      <c r="AD90" s="1138"/>
      <c r="AE90" s="1138"/>
      <c r="AF90" s="1138"/>
      <c r="AG90" s="1138"/>
      <c r="AH90" s="1138"/>
      <c r="AI90" s="1138"/>
      <c r="AJ90" s="1138"/>
      <c r="AK90" s="1138"/>
      <c r="AL90" s="1138"/>
      <c r="AM90" s="1138"/>
      <c r="AN90" s="1138"/>
      <c r="AO90" s="1138"/>
      <c r="AP90" s="1138"/>
      <c r="AQ90" s="1138"/>
      <c r="AR90" s="1138"/>
      <c r="AS90" s="1138"/>
      <c r="AT90" s="1138"/>
      <c r="AU90" s="1138"/>
      <c r="AV90" s="1138"/>
      <c r="AW90" s="1138"/>
      <c r="AX90" s="1138"/>
      <c r="AY90" s="1138"/>
      <c r="AZ90" s="1138"/>
      <c r="BA90" s="1138"/>
      <c r="BB90" s="1138"/>
      <c r="BC90" s="1138"/>
      <c r="BD90" s="1138"/>
      <c r="BE90" s="1138"/>
      <c r="BF90" s="1138"/>
      <c r="BG90" s="1138"/>
      <c r="BH90" s="1138"/>
      <c r="BI90" s="1138"/>
      <c r="BJ90" s="1138"/>
      <c r="BK90" s="1138"/>
      <c r="BL90" s="1138"/>
      <c r="BM90" s="1138"/>
      <c r="BN90" s="1138"/>
      <c r="BO90" s="1138"/>
      <c r="BP90" s="1138"/>
      <c r="BQ90" s="1138"/>
      <c r="BR90" s="1138"/>
      <c r="BS90" s="1138"/>
      <c r="BT90" s="1138"/>
      <c r="BU90" s="1138"/>
      <c r="BV90" s="1138"/>
      <c r="BW90" s="1138"/>
      <c r="BX90" s="1138"/>
      <c r="BY90" s="1138"/>
      <c r="BZ90" s="1138"/>
      <c r="CA90" s="1138"/>
      <c r="CB90" s="1138"/>
      <c r="CC90" s="1138"/>
      <c r="CD90" s="1138"/>
      <c r="CE90" s="1138"/>
      <c r="CF90" s="1138"/>
      <c r="CG90" s="1138"/>
      <c r="CH90" s="1138"/>
      <c r="CI90" s="1138"/>
      <c r="CJ90" s="1138"/>
      <c r="CK90" s="1138"/>
      <c r="CL90" s="1138"/>
      <c r="CM90" s="1138"/>
      <c r="CN90" s="1138"/>
      <c r="CO90" s="1138"/>
      <c r="CP90" s="1138"/>
      <c r="CQ90" s="1138"/>
      <c r="CR90" s="1138"/>
      <c r="CS90" s="1138"/>
      <c r="CT90" s="1138"/>
      <c r="CU90" s="1138"/>
      <c r="CV90" s="1138"/>
      <c r="CW90" s="1138"/>
      <c r="CX90" s="1138"/>
      <c r="CY90" s="1138"/>
      <c r="CZ90" s="1138"/>
      <c r="DA90" s="1138"/>
      <c r="DB90" s="1138"/>
      <c r="DC90" s="1138"/>
      <c r="DD90" s="1138"/>
      <c r="DE90" s="1138"/>
      <c r="DF90" s="1138"/>
      <c r="DG90" s="1138"/>
      <c r="DH90" s="1138"/>
      <c r="DI90" s="1138"/>
      <c r="DJ90" s="1138"/>
      <c r="DK90" s="1138"/>
      <c r="DL90" s="1138"/>
      <c r="DM90" s="1138"/>
      <c r="DN90" s="1138"/>
      <c r="DO90" s="1138"/>
      <c r="DP90" s="1138"/>
      <c r="DQ90" s="1138"/>
      <c r="DR90" s="1138"/>
      <c r="DS90" s="1138"/>
      <c r="DT90" s="1138"/>
      <c r="DU90" s="1138"/>
      <c r="DV90" s="1138"/>
      <c r="DW90" s="1138"/>
      <c r="DX90" s="1138"/>
      <c r="DY90" s="1138"/>
      <c r="DZ90" s="1138"/>
      <c r="EA90" s="1138"/>
      <c r="EB90" s="1138"/>
      <c r="EC90" s="1138"/>
      <c r="ED90" s="1138"/>
      <c r="EE90" s="1138"/>
      <c r="EF90" s="1138"/>
      <c r="EG90" s="1138"/>
      <c r="EH90" s="1138"/>
      <c r="EI90" s="1138"/>
      <c r="EJ90" s="1138"/>
      <c r="EK90" s="1138"/>
      <c r="EL90" s="1138"/>
      <c r="EM90" s="1138"/>
      <c r="EN90" s="1138"/>
      <c r="EO90" s="1138"/>
      <c r="EP90" s="1138"/>
      <c r="EQ90" s="1138"/>
      <c r="ER90" s="1138"/>
      <c r="ES90" s="1138"/>
      <c r="ET90" s="1138"/>
      <c r="EU90" s="1138"/>
      <c r="EV90" s="1138"/>
      <c r="EW90" s="1138"/>
      <c r="FC90" s="618"/>
    </row>
    <row r="91" spans="1:159" s="5" customFormat="1" ht="19.95" hidden="1" customHeight="1" outlineLevel="2">
      <c r="A91" s="17">
        <v>72</v>
      </c>
      <c r="B91" s="354"/>
      <c r="C91" s="355"/>
      <c r="D91" s="43">
        <f t="shared" si="20"/>
        <v>4</v>
      </c>
      <c r="E91" s="43">
        <f t="shared" si="14"/>
        <v>4</v>
      </c>
      <c r="F91" s="65">
        <f t="shared" si="15"/>
        <v>20</v>
      </c>
      <c r="G91" s="359"/>
      <c r="H91" s="802"/>
      <c r="I91" s="802"/>
      <c r="J91" s="801"/>
      <c r="K91" s="100">
        <f t="shared" si="18"/>
        <v>0</v>
      </c>
      <c r="L91" s="92">
        <f t="shared" si="19"/>
        <v>0</v>
      </c>
      <c r="M91" s="127"/>
      <c r="N91" s="743"/>
      <c r="O91" s="579"/>
      <c r="P91" s="245"/>
      <c r="Q91" s="257"/>
      <c r="R91" s="257"/>
      <c r="S91" s="257"/>
      <c r="T91" s="129">
        <f t="shared" si="21"/>
        <v>0</v>
      </c>
      <c r="U91" s="128">
        <f t="shared" si="16"/>
        <v>0</v>
      </c>
      <c r="V91" s="96">
        <v>3</v>
      </c>
      <c r="W91" s="97">
        <f t="shared" si="17"/>
        <v>0</v>
      </c>
      <c r="X91" s="1137"/>
      <c r="Y91" s="1137"/>
      <c r="Z91" s="1137"/>
      <c r="AA91" s="1137"/>
      <c r="AB91" s="1138"/>
      <c r="AC91" s="1138"/>
      <c r="AD91" s="1138"/>
      <c r="AE91" s="1138"/>
      <c r="AF91" s="1138"/>
      <c r="AG91" s="1138"/>
      <c r="AH91" s="1138"/>
      <c r="AI91" s="1138"/>
      <c r="AJ91" s="1138"/>
      <c r="AK91" s="1138"/>
      <c r="AL91" s="1138"/>
      <c r="AM91" s="1138"/>
      <c r="AN91" s="1138"/>
      <c r="AO91" s="1138"/>
      <c r="AP91" s="1138"/>
      <c r="AQ91" s="1138"/>
      <c r="AR91" s="1138"/>
      <c r="AS91" s="1138"/>
      <c r="AT91" s="1138"/>
      <c r="AU91" s="1138"/>
      <c r="AV91" s="1138"/>
      <c r="AW91" s="1138"/>
      <c r="AX91" s="1138"/>
      <c r="AY91" s="1138"/>
      <c r="AZ91" s="1138"/>
      <c r="BA91" s="1138"/>
      <c r="BB91" s="1138"/>
      <c r="BC91" s="1138"/>
      <c r="BD91" s="1138"/>
      <c r="BE91" s="1138"/>
      <c r="BF91" s="1138"/>
      <c r="BG91" s="1138"/>
      <c r="BH91" s="1138"/>
      <c r="BI91" s="1138"/>
      <c r="BJ91" s="1138"/>
      <c r="BK91" s="1138"/>
      <c r="BL91" s="1138"/>
      <c r="BM91" s="1138"/>
      <c r="BN91" s="1138"/>
      <c r="BO91" s="1138"/>
      <c r="BP91" s="1138"/>
      <c r="BQ91" s="1138"/>
      <c r="BR91" s="1138"/>
      <c r="BS91" s="1138"/>
      <c r="BT91" s="1138"/>
      <c r="BU91" s="1138"/>
      <c r="BV91" s="1138"/>
      <c r="BW91" s="1138"/>
      <c r="BX91" s="1138"/>
      <c r="BY91" s="1138"/>
      <c r="BZ91" s="1138"/>
      <c r="CA91" s="1138"/>
      <c r="CB91" s="1138"/>
      <c r="CC91" s="1138"/>
      <c r="CD91" s="1138"/>
      <c r="CE91" s="1138"/>
      <c r="CF91" s="1138"/>
      <c r="CG91" s="1138"/>
      <c r="CH91" s="1138"/>
      <c r="CI91" s="1138"/>
      <c r="CJ91" s="1138"/>
      <c r="CK91" s="1138"/>
      <c r="CL91" s="1138"/>
      <c r="CM91" s="1138"/>
      <c r="CN91" s="1138"/>
      <c r="CO91" s="1138"/>
      <c r="CP91" s="1138"/>
      <c r="CQ91" s="1138"/>
      <c r="CR91" s="1138"/>
      <c r="CS91" s="1138"/>
      <c r="CT91" s="1138"/>
      <c r="CU91" s="1138"/>
      <c r="CV91" s="1138"/>
      <c r="CW91" s="1138"/>
      <c r="CX91" s="1138"/>
      <c r="CY91" s="1138"/>
      <c r="CZ91" s="1138"/>
      <c r="DA91" s="1138"/>
      <c r="DB91" s="1138"/>
      <c r="DC91" s="1138"/>
      <c r="DD91" s="1138"/>
      <c r="DE91" s="1138"/>
      <c r="DF91" s="1138"/>
      <c r="DG91" s="1138"/>
      <c r="DH91" s="1138"/>
      <c r="DI91" s="1138"/>
      <c r="DJ91" s="1138"/>
      <c r="DK91" s="1138"/>
      <c r="DL91" s="1138"/>
      <c r="DM91" s="1138"/>
      <c r="DN91" s="1138"/>
      <c r="DO91" s="1138"/>
      <c r="DP91" s="1138"/>
      <c r="DQ91" s="1138"/>
      <c r="DR91" s="1138"/>
      <c r="DS91" s="1138"/>
      <c r="DT91" s="1138"/>
      <c r="DU91" s="1138"/>
      <c r="DV91" s="1138"/>
      <c r="DW91" s="1138"/>
      <c r="DX91" s="1138"/>
      <c r="DY91" s="1138"/>
      <c r="DZ91" s="1138"/>
      <c r="EA91" s="1138"/>
      <c r="EB91" s="1138"/>
      <c r="EC91" s="1138"/>
      <c r="ED91" s="1138"/>
      <c r="EE91" s="1138"/>
      <c r="EF91" s="1138"/>
      <c r="EG91" s="1138"/>
      <c r="EH91" s="1138"/>
      <c r="EI91" s="1138"/>
      <c r="EJ91" s="1138"/>
      <c r="EK91" s="1138"/>
      <c r="EL91" s="1138"/>
      <c r="EM91" s="1138"/>
      <c r="EN91" s="1138"/>
      <c r="EO91" s="1138"/>
      <c r="EP91" s="1138"/>
      <c r="EQ91" s="1138"/>
      <c r="ER91" s="1138"/>
      <c r="ES91" s="1138"/>
      <c r="ET91" s="1138"/>
      <c r="EU91" s="1138"/>
      <c r="EV91" s="1138"/>
      <c r="EW91" s="1138"/>
      <c r="FC91" s="618"/>
    </row>
    <row r="92" spans="1:159" s="5" customFormat="1" ht="19.95" hidden="1" customHeight="1" outlineLevel="2">
      <c r="A92" s="17">
        <v>73</v>
      </c>
      <c r="B92" s="354"/>
      <c r="C92" s="355"/>
      <c r="D92" s="43">
        <f t="shared" si="20"/>
        <v>4</v>
      </c>
      <c r="E92" s="43">
        <f t="shared" ref="E92:E110" si="22">H92+4</f>
        <v>4</v>
      </c>
      <c r="F92" s="65">
        <f t="shared" ref="F92:F110" si="23">I92+20+J92</f>
        <v>20</v>
      </c>
      <c r="G92" s="359"/>
      <c r="H92" s="802"/>
      <c r="I92" s="802"/>
      <c r="J92" s="801"/>
      <c r="K92" s="100">
        <f t="shared" si="18"/>
        <v>0</v>
      </c>
      <c r="L92" s="92">
        <f t="shared" si="19"/>
        <v>0</v>
      </c>
      <c r="M92" s="127"/>
      <c r="N92" s="743"/>
      <c r="O92" s="579"/>
      <c r="P92" s="245"/>
      <c r="Q92" s="257"/>
      <c r="R92" s="257"/>
      <c r="S92" s="257"/>
      <c r="T92" s="129">
        <f t="shared" si="21"/>
        <v>0</v>
      </c>
      <c r="U92" s="128">
        <f t="shared" ref="U92:U110" si="24">ROUND(G92*H92*(I92+J92)*T92/10^9,5)</f>
        <v>0</v>
      </c>
      <c r="V92" s="96">
        <v>3</v>
      </c>
      <c r="W92" s="97">
        <f t="shared" ref="W92:W110" si="25">U92*V92</f>
        <v>0</v>
      </c>
      <c r="X92" s="1137"/>
      <c r="Y92" s="1137"/>
      <c r="Z92" s="1137"/>
      <c r="AA92" s="1137"/>
      <c r="AB92" s="1138"/>
      <c r="AC92" s="1138"/>
      <c r="AD92" s="1138"/>
      <c r="AE92" s="1138"/>
      <c r="AF92" s="1138"/>
      <c r="AG92" s="1138"/>
      <c r="AH92" s="1138"/>
      <c r="AI92" s="1138"/>
      <c r="AJ92" s="1138"/>
      <c r="AK92" s="1138"/>
      <c r="AL92" s="1138"/>
      <c r="AM92" s="1138"/>
      <c r="AN92" s="1138"/>
      <c r="AO92" s="1138"/>
      <c r="AP92" s="1138"/>
      <c r="AQ92" s="1138"/>
      <c r="AR92" s="1138"/>
      <c r="AS92" s="1138"/>
      <c r="AT92" s="1138"/>
      <c r="AU92" s="1138"/>
      <c r="AV92" s="1138"/>
      <c r="AW92" s="1138"/>
      <c r="AX92" s="1138"/>
      <c r="AY92" s="1138"/>
      <c r="AZ92" s="1138"/>
      <c r="BA92" s="1138"/>
      <c r="BB92" s="1138"/>
      <c r="BC92" s="1138"/>
      <c r="BD92" s="1138"/>
      <c r="BE92" s="1138"/>
      <c r="BF92" s="1138"/>
      <c r="BG92" s="1138"/>
      <c r="BH92" s="1138"/>
      <c r="BI92" s="1138"/>
      <c r="BJ92" s="1138"/>
      <c r="BK92" s="1138"/>
      <c r="BL92" s="1138"/>
      <c r="BM92" s="1138"/>
      <c r="BN92" s="1138"/>
      <c r="BO92" s="1138"/>
      <c r="BP92" s="1138"/>
      <c r="BQ92" s="1138"/>
      <c r="BR92" s="1138"/>
      <c r="BS92" s="1138"/>
      <c r="BT92" s="1138"/>
      <c r="BU92" s="1138"/>
      <c r="BV92" s="1138"/>
      <c r="BW92" s="1138"/>
      <c r="BX92" s="1138"/>
      <c r="BY92" s="1138"/>
      <c r="BZ92" s="1138"/>
      <c r="CA92" s="1138"/>
      <c r="CB92" s="1138"/>
      <c r="CC92" s="1138"/>
      <c r="CD92" s="1138"/>
      <c r="CE92" s="1138"/>
      <c r="CF92" s="1138"/>
      <c r="CG92" s="1138"/>
      <c r="CH92" s="1138"/>
      <c r="CI92" s="1138"/>
      <c r="CJ92" s="1138"/>
      <c r="CK92" s="1138"/>
      <c r="CL92" s="1138"/>
      <c r="CM92" s="1138"/>
      <c r="CN92" s="1138"/>
      <c r="CO92" s="1138"/>
      <c r="CP92" s="1138"/>
      <c r="CQ92" s="1138"/>
      <c r="CR92" s="1138"/>
      <c r="CS92" s="1138"/>
      <c r="CT92" s="1138"/>
      <c r="CU92" s="1138"/>
      <c r="CV92" s="1138"/>
      <c r="CW92" s="1138"/>
      <c r="CX92" s="1138"/>
      <c r="CY92" s="1138"/>
      <c r="CZ92" s="1138"/>
      <c r="DA92" s="1138"/>
      <c r="DB92" s="1138"/>
      <c r="DC92" s="1138"/>
      <c r="DD92" s="1138"/>
      <c r="DE92" s="1138"/>
      <c r="DF92" s="1138"/>
      <c r="DG92" s="1138"/>
      <c r="DH92" s="1138"/>
      <c r="DI92" s="1138"/>
      <c r="DJ92" s="1138"/>
      <c r="DK92" s="1138"/>
      <c r="DL92" s="1138"/>
      <c r="DM92" s="1138"/>
      <c r="DN92" s="1138"/>
      <c r="DO92" s="1138"/>
      <c r="DP92" s="1138"/>
      <c r="DQ92" s="1138"/>
      <c r="DR92" s="1138"/>
      <c r="DS92" s="1138"/>
      <c r="DT92" s="1138"/>
      <c r="DU92" s="1138"/>
      <c r="DV92" s="1138"/>
      <c r="DW92" s="1138"/>
      <c r="DX92" s="1138"/>
      <c r="DY92" s="1138"/>
      <c r="DZ92" s="1138"/>
      <c r="EA92" s="1138"/>
      <c r="EB92" s="1138"/>
      <c r="EC92" s="1138"/>
      <c r="ED92" s="1138"/>
      <c r="EE92" s="1138"/>
      <c r="EF92" s="1138"/>
      <c r="EG92" s="1138"/>
      <c r="EH92" s="1138"/>
      <c r="EI92" s="1138"/>
      <c r="EJ92" s="1138"/>
      <c r="EK92" s="1138"/>
      <c r="EL92" s="1138"/>
      <c r="EM92" s="1138"/>
      <c r="EN92" s="1138"/>
      <c r="EO92" s="1138"/>
      <c r="EP92" s="1138"/>
      <c r="EQ92" s="1138"/>
      <c r="ER92" s="1138"/>
      <c r="ES92" s="1138"/>
      <c r="ET92" s="1138"/>
      <c r="EU92" s="1138"/>
      <c r="EV92" s="1138"/>
      <c r="EW92" s="1138"/>
      <c r="FC92" s="618"/>
    </row>
    <row r="93" spans="1:159" s="5" customFormat="1" ht="19.95" hidden="1" customHeight="1" outlineLevel="2">
      <c r="A93" s="17">
        <v>74</v>
      </c>
      <c r="B93" s="354"/>
      <c r="C93" s="355"/>
      <c r="D93" s="43">
        <f t="shared" si="20"/>
        <v>4</v>
      </c>
      <c r="E93" s="43">
        <f t="shared" si="22"/>
        <v>4</v>
      </c>
      <c r="F93" s="65">
        <f t="shared" si="23"/>
        <v>20</v>
      </c>
      <c r="G93" s="359"/>
      <c r="H93" s="802"/>
      <c r="I93" s="802"/>
      <c r="J93" s="801"/>
      <c r="K93" s="100">
        <f t="shared" si="18"/>
        <v>0</v>
      </c>
      <c r="L93" s="92">
        <f t="shared" si="19"/>
        <v>0</v>
      </c>
      <c r="M93" s="127"/>
      <c r="N93" s="743"/>
      <c r="O93" s="579"/>
      <c r="P93" s="245"/>
      <c r="Q93" s="257"/>
      <c r="R93" s="257"/>
      <c r="S93" s="257"/>
      <c r="T93" s="129">
        <f t="shared" si="21"/>
        <v>0</v>
      </c>
      <c r="U93" s="128">
        <f t="shared" si="24"/>
        <v>0</v>
      </c>
      <c r="V93" s="96">
        <v>3</v>
      </c>
      <c r="W93" s="97">
        <f t="shared" si="25"/>
        <v>0</v>
      </c>
      <c r="X93" s="1137"/>
      <c r="Y93" s="1137"/>
      <c r="Z93" s="1137"/>
      <c r="AA93" s="1137"/>
      <c r="AB93" s="1138"/>
      <c r="AC93" s="1138"/>
      <c r="AD93" s="1138"/>
      <c r="AE93" s="1138"/>
      <c r="AF93" s="1138"/>
      <c r="AG93" s="1138"/>
      <c r="AH93" s="1138"/>
      <c r="AI93" s="1138"/>
      <c r="AJ93" s="1138"/>
      <c r="AK93" s="1138"/>
      <c r="AL93" s="1138"/>
      <c r="AM93" s="1138"/>
      <c r="AN93" s="1138"/>
      <c r="AO93" s="1138"/>
      <c r="AP93" s="1138"/>
      <c r="AQ93" s="1138"/>
      <c r="AR93" s="1138"/>
      <c r="AS93" s="1138"/>
      <c r="AT93" s="1138"/>
      <c r="AU93" s="1138"/>
      <c r="AV93" s="1138"/>
      <c r="AW93" s="1138"/>
      <c r="AX93" s="1138"/>
      <c r="AY93" s="1138"/>
      <c r="AZ93" s="1138"/>
      <c r="BA93" s="1138"/>
      <c r="BB93" s="1138"/>
      <c r="BC93" s="1138"/>
      <c r="BD93" s="1138"/>
      <c r="BE93" s="1138"/>
      <c r="BF93" s="1138"/>
      <c r="BG93" s="1138"/>
      <c r="BH93" s="1138"/>
      <c r="BI93" s="1138"/>
      <c r="BJ93" s="1138"/>
      <c r="BK93" s="1138"/>
      <c r="BL93" s="1138"/>
      <c r="BM93" s="1138"/>
      <c r="BN93" s="1138"/>
      <c r="BO93" s="1138"/>
      <c r="BP93" s="1138"/>
      <c r="BQ93" s="1138"/>
      <c r="BR93" s="1138"/>
      <c r="BS93" s="1138"/>
      <c r="BT93" s="1138"/>
      <c r="BU93" s="1138"/>
      <c r="BV93" s="1138"/>
      <c r="BW93" s="1138"/>
      <c r="BX93" s="1138"/>
      <c r="BY93" s="1138"/>
      <c r="BZ93" s="1138"/>
      <c r="CA93" s="1138"/>
      <c r="CB93" s="1138"/>
      <c r="CC93" s="1138"/>
      <c r="CD93" s="1138"/>
      <c r="CE93" s="1138"/>
      <c r="CF93" s="1138"/>
      <c r="CG93" s="1138"/>
      <c r="CH93" s="1138"/>
      <c r="CI93" s="1138"/>
      <c r="CJ93" s="1138"/>
      <c r="CK93" s="1138"/>
      <c r="CL93" s="1138"/>
      <c r="CM93" s="1138"/>
      <c r="CN93" s="1138"/>
      <c r="CO93" s="1138"/>
      <c r="CP93" s="1138"/>
      <c r="CQ93" s="1138"/>
      <c r="CR93" s="1138"/>
      <c r="CS93" s="1138"/>
      <c r="CT93" s="1138"/>
      <c r="CU93" s="1138"/>
      <c r="CV93" s="1138"/>
      <c r="CW93" s="1138"/>
      <c r="CX93" s="1138"/>
      <c r="CY93" s="1138"/>
      <c r="CZ93" s="1138"/>
      <c r="DA93" s="1138"/>
      <c r="DB93" s="1138"/>
      <c r="DC93" s="1138"/>
      <c r="DD93" s="1138"/>
      <c r="DE93" s="1138"/>
      <c r="DF93" s="1138"/>
      <c r="DG93" s="1138"/>
      <c r="DH93" s="1138"/>
      <c r="DI93" s="1138"/>
      <c r="DJ93" s="1138"/>
      <c r="DK93" s="1138"/>
      <c r="DL93" s="1138"/>
      <c r="DM93" s="1138"/>
      <c r="DN93" s="1138"/>
      <c r="DO93" s="1138"/>
      <c r="DP93" s="1138"/>
      <c r="DQ93" s="1138"/>
      <c r="DR93" s="1138"/>
      <c r="DS93" s="1138"/>
      <c r="DT93" s="1138"/>
      <c r="DU93" s="1138"/>
      <c r="DV93" s="1138"/>
      <c r="DW93" s="1138"/>
      <c r="DX93" s="1138"/>
      <c r="DY93" s="1138"/>
      <c r="DZ93" s="1138"/>
      <c r="EA93" s="1138"/>
      <c r="EB93" s="1138"/>
      <c r="EC93" s="1138"/>
      <c r="ED93" s="1138"/>
      <c r="EE93" s="1138"/>
      <c r="EF93" s="1138"/>
      <c r="EG93" s="1138"/>
      <c r="EH93" s="1138"/>
      <c r="EI93" s="1138"/>
      <c r="EJ93" s="1138"/>
      <c r="EK93" s="1138"/>
      <c r="EL93" s="1138"/>
      <c r="EM93" s="1138"/>
      <c r="EN93" s="1138"/>
      <c r="EO93" s="1138"/>
      <c r="EP93" s="1138"/>
      <c r="EQ93" s="1138"/>
      <c r="ER93" s="1138"/>
      <c r="ES93" s="1138"/>
      <c r="ET93" s="1138"/>
      <c r="EU93" s="1138"/>
      <c r="EV93" s="1138"/>
      <c r="EW93" s="1138"/>
      <c r="FC93" s="618"/>
    </row>
    <row r="94" spans="1:159" s="5" customFormat="1" ht="19.95" hidden="1" customHeight="1" outlineLevel="2">
      <c r="A94" s="17">
        <v>75</v>
      </c>
      <c r="B94" s="354"/>
      <c r="C94" s="355"/>
      <c r="D94" s="43">
        <f t="shared" si="20"/>
        <v>4</v>
      </c>
      <c r="E94" s="43">
        <f t="shared" si="22"/>
        <v>4</v>
      </c>
      <c r="F94" s="65">
        <f t="shared" si="23"/>
        <v>20</v>
      </c>
      <c r="G94" s="359"/>
      <c r="H94" s="802"/>
      <c r="I94" s="802"/>
      <c r="J94" s="801"/>
      <c r="K94" s="100">
        <f t="shared" si="18"/>
        <v>0</v>
      </c>
      <c r="L94" s="92">
        <f t="shared" si="19"/>
        <v>0</v>
      </c>
      <c r="M94" s="127"/>
      <c r="N94" s="743"/>
      <c r="O94" s="579"/>
      <c r="P94" s="245"/>
      <c r="Q94" s="257"/>
      <c r="R94" s="257"/>
      <c r="S94" s="257"/>
      <c r="T94" s="129">
        <f t="shared" si="21"/>
        <v>0</v>
      </c>
      <c r="U94" s="128">
        <f t="shared" si="24"/>
        <v>0</v>
      </c>
      <c r="V94" s="96">
        <v>3</v>
      </c>
      <c r="W94" s="97">
        <f t="shared" si="25"/>
        <v>0</v>
      </c>
      <c r="X94" s="1137"/>
      <c r="Y94" s="1137"/>
      <c r="Z94" s="1137"/>
      <c r="AA94" s="1137"/>
      <c r="AB94" s="1138"/>
      <c r="AC94" s="1138"/>
      <c r="AD94" s="1138"/>
      <c r="AE94" s="1138"/>
      <c r="AF94" s="1138"/>
      <c r="AG94" s="1138"/>
      <c r="AH94" s="1138"/>
      <c r="AI94" s="1138"/>
      <c r="AJ94" s="1138"/>
      <c r="AK94" s="1138"/>
      <c r="AL94" s="1138"/>
      <c r="AM94" s="1138"/>
      <c r="AN94" s="1138"/>
      <c r="AO94" s="1138"/>
      <c r="AP94" s="1138"/>
      <c r="AQ94" s="1138"/>
      <c r="AR94" s="1138"/>
      <c r="AS94" s="1138"/>
      <c r="AT94" s="1138"/>
      <c r="AU94" s="1138"/>
      <c r="AV94" s="1138"/>
      <c r="AW94" s="1138"/>
      <c r="AX94" s="1138"/>
      <c r="AY94" s="1138"/>
      <c r="AZ94" s="1138"/>
      <c r="BA94" s="1138"/>
      <c r="BB94" s="1138"/>
      <c r="BC94" s="1138"/>
      <c r="BD94" s="1138"/>
      <c r="BE94" s="1138"/>
      <c r="BF94" s="1138"/>
      <c r="BG94" s="1138"/>
      <c r="BH94" s="1138"/>
      <c r="BI94" s="1138"/>
      <c r="BJ94" s="1138"/>
      <c r="BK94" s="1138"/>
      <c r="BL94" s="1138"/>
      <c r="BM94" s="1138"/>
      <c r="BN94" s="1138"/>
      <c r="BO94" s="1138"/>
      <c r="BP94" s="1138"/>
      <c r="BQ94" s="1138"/>
      <c r="BR94" s="1138"/>
      <c r="BS94" s="1138"/>
      <c r="BT94" s="1138"/>
      <c r="BU94" s="1138"/>
      <c r="BV94" s="1138"/>
      <c r="BW94" s="1138"/>
      <c r="BX94" s="1138"/>
      <c r="BY94" s="1138"/>
      <c r="BZ94" s="1138"/>
      <c r="CA94" s="1138"/>
      <c r="CB94" s="1138"/>
      <c r="CC94" s="1138"/>
      <c r="CD94" s="1138"/>
      <c r="CE94" s="1138"/>
      <c r="CF94" s="1138"/>
      <c r="CG94" s="1138"/>
      <c r="CH94" s="1138"/>
      <c r="CI94" s="1138"/>
      <c r="CJ94" s="1138"/>
      <c r="CK94" s="1138"/>
      <c r="CL94" s="1138"/>
      <c r="CM94" s="1138"/>
      <c r="CN94" s="1138"/>
      <c r="CO94" s="1138"/>
      <c r="CP94" s="1138"/>
      <c r="CQ94" s="1138"/>
      <c r="CR94" s="1138"/>
      <c r="CS94" s="1138"/>
      <c r="CT94" s="1138"/>
      <c r="CU94" s="1138"/>
      <c r="CV94" s="1138"/>
      <c r="CW94" s="1138"/>
      <c r="CX94" s="1138"/>
      <c r="CY94" s="1138"/>
      <c r="CZ94" s="1138"/>
      <c r="DA94" s="1138"/>
      <c r="DB94" s="1138"/>
      <c r="DC94" s="1138"/>
      <c r="DD94" s="1138"/>
      <c r="DE94" s="1138"/>
      <c r="DF94" s="1138"/>
      <c r="DG94" s="1138"/>
      <c r="DH94" s="1138"/>
      <c r="DI94" s="1138"/>
      <c r="DJ94" s="1138"/>
      <c r="DK94" s="1138"/>
      <c r="DL94" s="1138"/>
      <c r="DM94" s="1138"/>
      <c r="DN94" s="1138"/>
      <c r="DO94" s="1138"/>
      <c r="DP94" s="1138"/>
      <c r="DQ94" s="1138"/>
      <c r="DR94" s="1138"/>
      <c r="DS94" s="1138"/>
      <c r="DT94" s="1138"/>
      <c r="DU94" s="1138"/>
      <c r="DV94" s="1138"/>
      <c r="DW94" s="1138"/>
      <c r="DX94" s="1138"/>
      <c r="DY94" s="1138"/>
      <c r="DZ94" s="1138"/>
      <c r="EA94" s="1138"/>
      <c r="EB94" s="1138"/>
      <c r="EC94" s="1138"/>
      <c r="ED94" s="1138"/>
      <c r="EE94" s="1138"/>
      <c r="EF94" s="1138"/>
      <c r="EG94" s="1138"/>
      <c r="EH94" s="1138"/>
      <c r="EI94" s="1138"/>
      <c r="EJ94" s="1138"/>
      <c r="EK94" s="1138"/>
      <c r="EL94" s="1138"/>
      <c r="EM94" s="1138"/>
      <c r="EN94" s="1138"/>
      <c r="EO94" s="1138"/>
      <c r="EP94" s="1138"/>
      <c r="EQ94" s="1138"/>
      <c r="ER94" s="1138"/>
      <c r="ES94" s="1138"/>
      <c r="ET94" s="1138"/>
      <c r="EU94" s="1138"/>
      <c r="EV94" s="1138"/>
      <c r="EW94" s="1138"/>
      <c r="FC94" s="618"/>
    </row>
    <row r="95" spans="1:159" s="5" customFormat="1" ht="19.95" hidden="1" customHeight="1" outlineLevel="2">
      <c r="A95" s="17">
        <v>76</v>
      </c>
      <c r="B95" s="354"/>
      <c r="C95" s="355"/>
      <c r="D95" s="43">
        <f t="shared" si="20"/>
        <v>4</v>
      </c>
      <c r="E95" s="43">
        <f t="shared" si="22"/>
        <v>4</v>
      </c>
      <c r="F95" s="65">
        <f t="shared" si="23"/>
        <v>20</v>
      </c>
      <c r="G95" s="359"/>
      <c r="H95" s="802"/>
      <c r="I95" s="802"/>
      <c r="J95" s="801"/>
      <c r="K95" s="100">
        <f t="shared" ref="K95:K110" si="26">ROUND(G95*H95*(I95+J95)*C95/10^9,5)</f>
        <v>0</v>
      </c>
      <c r="L95" s="92">
        <f t="shared" ref="L95:L110" si="27">ROUND(2*($G95+$H95)*($I95+$J95)*$C95/ 10^6,4)</f>
        <v>0</v>
      </c>
      <c r="M95" s="127"/>
      <c r="N95" s="743"/>
      <c r="O95" s="579"/>
      <c r="P95" s="245"/>
      <c r="Q95" s="257"/>
      <c r="R95" s="257"/>
      <c r="S95" s="257"/>
      <c r="T95" s="129">
        <f t="shared" si="21"/>
        <v>0</v>
      </c>
      <c r="U95" s="128">
        <f t="shared" si="24"/>
        <v>0</v>
      </c>
      <c r="V95" s="96">
        <v>3</v>
      </c>
      <c r="W95" s="97">
        <f t="shared" si="25"/>
        <v>0</v>
      </c>
      <c r="X95" s="1137"/>
      <c r="Y95" s="1137"/>
      <c r="Z95" s="1137"/>
      <c r="AA95" s="1137"/>
      <c r="AB95" s="1138"/>
      <c r="AC95" s="1138"/>
      <c r="AD95" s="1138"/>
      <c r="AE95" s="1138"/>
      <c r="AF95" s="1138"/>
      <c r="AG95" s="1138"/>
      <c r="AH95" s="1138"/>
      <c r="AI95" s="1138"/>
      <c r="AJ95" s="1138"/>
      <c r="AK95" s="1138"/>
      <c r="AL95" s="1138"/>
      <c r="AM95" s="1138"/>
      <c r="AN95" s="1138"/>
      <c r="AO95" s="1138"/>
      <c r="AP95" s="1138"/>
      <c r="AQ95" s="1138"/>
      <c r="AR95" s="1138"/>
      <c r="AS95" s="1138"/>
      <c r="AT95" s="1138"/>
      <c r="AU95" s="1138"/>
      <c r="AV95" s="1138"/>
      <c r="AW95" s="1138"/>
      <c r="AX95" s="1138"/>
      <c r="AY95" s="1138"/>
      <c r="AZ95" s="1138"/>
      <c r="BA95" s="1138"/>
      <c r="BB95" s="1138"/>
      <c r="BC95" s="1138"/>
      <c r="BD95" s="1138"/>
      <c r="BE95" s="1138"/>
      <c r="BF95" s="1138"/>
      <c r="BG95" s="1138"/>
      <c r="BH95" s="1138"/>
      <c r="BI95" s="1138"/>
      <c r="BJ95" s="1138"/>
      <c r="BK95" s="1138"/>
      <c r="BL95" s="1138"/>
      <c r="BM95" s="1138"/>
      <c r="BN95" s="1138"/>
      <c r="BO95" s="1138"/>
      <c r="BP95" s="1138"/>
      <c r="BQ95" s="1138"/>
      <c r="BR95" s="1138"/>
      <c r="BS95" s="1138"/>
      <c r="BT95" s="1138"/>
      <c r="BU95" s="1138"/>
      <c r="BV95" s="1138"/>
      <c r="BW95" s="1138"/>
      <c r="BX95" s="1138"/>
      <c r="BY95" s="1138"/>
      <c r="BZ95" s="1138"/>
      <c r="CA95" s="1138"/>
      <c r="CB95" s="1138"/>
      <c r="CC95" s="1138"/>
      <c r="CD95" s="1138"/>
      <c r="CE95" s="1138"/>
      <c r="CF95" s="1138"/>
      <c r="CG95" s="1138"/>
      <c r="CH95" s="1138"/>
      <c r="CI95" s="1138"/>
      <c r="CJ95" s="1138"/>
      <c r="CK95" s="1138"/>
      <c r="CL95" s="1138"/>
      <c r="CM95" s="1138"/>
      <c r="CN95" s="1138"/>
      <c r="CO95" s="1138"/>
      <c r="CP95" s="1138"/>
      <c r="CQ95" s="1138"/>
      <c r="CR95" s="1138"/>
      <c r="CS95" s="1138"/>
      <c r="CT95" s="1138"/>
      <c r="CU95" s="1138"/>
      <c r="CV95" s="1138"/>
      <c r="CW95" s="1138"/>
      <c r="CX95" s="1138"/>
      <c r="CY95" s="1138"/>
      <c r="CZ95" s="1138"/>
      <c r="DA95" s="1138"/>
      <c r="DB95" s="1138"/>
      <c r="DC95" s="1138"/>
      <c r="DD95" s="1138"/>
      <c r="DE95" s="1138"/>
      <c r="DF95" s="1138"/>
      <c r="DG95" s="1138"/>
      <c r="DH95" s="1138"/>
      <c r="DI95" s="1138"/>
      <c r="DJ95" s="1138"/>
      <c r="DK95" s="1138"/>
      <c r="DL95" s="1138"/>
      <c r="DM95" s="1138"/>
      <c r="DN95" s="1138"/>
      <c r="DO95" s="1138"/>
      <c r="DP95" s="1138"/>
      <c r="DQ95" s="1138"/>
      <c r="DR95" s="1138"/>
      <c r="DS95" s="1138"/>
      <c r="DT95" s="1138"/>
      <c r="DU95" s="1138"/>
      <c r="DV95" s="1138"/>
      <c r="DW95" s="1138"/>
      <c r="DX95" s="1138"/>
      <c r="DY95" s="1138"/>
      <c r="DZ95" s="1138"/>
      <c r="EA95" s="1138"/>
      <c r="EB95" s="1138"/>
      <c r="EC95" s="1138"/>
      <c r="ED95" s="1138"/>
      <c r="EE95" s="1138"/>
      <c r="EF95" s="1138"/>
      <c r="EG95" s="1138"/>
      <c r="EH95" s="1138"/>
      <c r="EI95" s="1138"/>
      <c r="EJ95" s="1138"/>
      <c r="EK95" s="1138"/>
      <c r="EL95" s="1138"/>
      <c r="EM95" s="1138"/>
      <c r="EN95" s="1138"/>
      <c r="EO95" s="1138"/>
      <c r="EP95" s="1138"/>
      <c r="EQ95" s="1138"/>
      <c r="ER95" s="1138"/>
      <c r="ES95" s="1138"/>
      <c r="ET95" s="1138"/>
      <c r="EU95" s="1138"/>
      <c r="EV95" s="1138"/>
      <c r="EW95" s="1138"/>
      <c r="FC95" s="618"/>
    </row>
    <row r="96" spans="1:159" s="5" customFormat="1" ht="19.95" hidden="1" customHeight="1" outlineLevel="2">
      <c r="A96" s="17">
        <v>77</v>
      </c>
      <c r="B96" s="354"/>
      <c r="C96" s="355"/>
      <c r="D96" s="43">
        <f t="shared" si="20"/>
        <v>4</v>
      </c>
      <c r="E96" s="43">
        <f t="shared" si="22"/>
        <v>4</v>
      </c>
      <c r="F96" s="65">
        <f t="shared" si="23"/>
        <v>20</v>
      </c>
      <c r="G96" s="359"/>
      <c r="H96" s="802"/>
      <c r="I96" s="802"/>
      <c r="J96" s="801"/>
      <c r="K96" s="100">
        <f t="shared" si="26"/>
        <v>0</v>
      </c>
      <c r="L96" s="92">
        <f t="shared" si="27"/>
        <v>0</v>
      </c>
      <c r="M96" s="127"/>
      <c r="N96" s="743"/>
      <c r="O96" s="579"/>
      <c r="P96" s="245"/>
      <c r="Q96" s="257"/>
      <c r="R96" s="257"/>
      <c r="S96" s="257"/>
      <c r="T96" s="129">
        <f t="shared" si="21"/>
        <v>0</v>
      </c>
      <c r="U96" s="128">
        <f t="shared" si="24"/>
        <v>0</v>
      </c>
      <c r="V96" s="96">
        <v>3</v>
      </c>
      <c r="W96" s="97">
        <f t="shared" si="25"/>
        <v>0</v>
      </c>
      <c r="X96" s="1137"/>
      <c r="Y96" s="1137"/>
      <c r="Z96" s="1137"/>
      <c r="AA96" s="1137"/>
      <c r="AB96" s="1138"/>
      <c r="AC96" s="1138"/>
      <c r="AD96" s="1138"/>
      <c r="AE96" s="1138"/>
      <c r="AF96" s="1138"/>
      <c r="AG96" s="1138"/>
      <c r="AH96" s="1138"/>
      <c r="AI96" s="1138"/>
      <c r="AJ96" s="1138"/>
      <c r="AK96" s="1138"/>
      <c r="AL96" s="1138"/>
      <c r="AM96" s="1138"/>
      <c r="AN96" s="1138"/>
      <c r="AO96" s="1138"/>
      <c r="AP96" s="1138"/>
      <c r="AQ96" s="1138"/>
      <c r="AR96" s="1138"/>
      <c r="AS96" s="1138"/>
      <c r="AT96" s="1138"/>
      <c r="AU96" s="1138"/>
      <c r="AV96" s="1138"/>
      <c r="AW96" s="1138"/>
      <c r="AX96" s="1138"/>
      <c r="AY96" s="1138"/>
      <c r="AZ96" s="1138"/>
      <c r="BA96" s="1138"/>
      <c r="BB96" s="1138"/>
      <c r="BC96" s="1138"/>
      <c r="BD96" s="1138"/>
      <c r="BE96" s="1138"/>
      <c r="BF96" s="1138"/>
      <c r="BG96" s="1138"/>
      <c r="BH96" s="1138"/>
      <c r="BI96" s="1138"/>
      <c r="BJ96" s="1138"/>
      <c r="BK96" s="1138"/>
      <c r="BL96" s="1138"/>
      <c r="BM96" s="1138"/>
      <c r="BN96" s="1138"/>
      <c r="BO96" s="1138"/>
      <c r="BP96" s="1138"/>
      <c r="BQ96" s="1138"/>
      <c r="BR96" s="1138"/>
      <c r="BS96" s="1138"/>
      <c r="BT96" s="1138"/>
      <c r="BU96" s="1138"/>
      <c r="BV96" s="1138"/>
      <c r="BW96" s="1138"/>
      <c r="BX96" s="1138"/>
      <c r="BY96" s="1138"/>
      <c r="BZ96" s="1138"/>
      <c r="CA96" s="1138"/>
      <c r="CB96" s="1138"/>
      <c r="CC96" s="1138"/>
      <c r="CD96" s="1138"/>
      <c r="CE96" s="1138"/>
      <c r="CF96" s="1138"/>
      <c r="CG96" s="1138"/>
      <c r="CH96" s="1138"/>
      <c r="CI96" s="1138"/>
      <c r="CJ96" s="1138"/>
      <c r="CK96" s="1138"/>
      <c r="CL96" s="1138"/>
      <c r="CM96" s="1138"/>
      <c r="CN96" s="1138"/>
      <c r="CO96" s="1138"/>
      <c r="CP96" s="1138"/>
      <c r="CQ96" s="1138"/>
      <c r="CR96" s="1138"/>
      <c r="CS96" s="1138"/>
      <c r="CT96" s="1138"/>
      <c r="CU96" s="1138"/>
      <c r="CV96" s="1138"/>
      <c r="CW96" s="1138"/>
      <c r="CX96" s="1138"/>
      <c r="CY96" s="1138"/>
      <c r="CZ96" s="1138"/>
      <c r="DA96" s="1138"/>
      <c r="DB96" s="1138"/>
      <c r="DC96" s="1138"/>
      <c r="DD96" s="1138"/>
      <c r="DE96" s="1138"/>
      <c r="DF96" s="1138"/>
      <c r="DG96" s="1138"/>
      <c r="DH96" s="1138"/>
      <c r="DI96" s="1138"/>
      <c r="DJ96" s="1138"/>
      <c r="DK96" s="1138"/>
      <c r="DL96" s="1138"/>
      <c r="DM96" s="1138"/>
      <c r="DN96" s="1138"/>
      <c r="DO96" s="1138"/>
      <c r="DP96" s="1138"/>
      <c r="DQ96" s="1138"/>
      <c r="DR96" s="1138"/>
      <c r="DS96" s="1138"/>
      <c r="DT96" s="1138"/>
      <c r="DU96" s="1138"/>
      <c r="DV96" s="1138"/>
      <c r="DW96" s="1138"/>
      <c r="DX96" s="1138"/>
      <c r="DY96" s="1138"/>
      <c r="DZ96" s="1138"/>
      <c r="EA96" s="1138"/>
      <c r="EB96" s="1138"/>
      <c r="EC96" s="1138"/>
      <c r="ED96" s="1138"/>
      <c r="EE96" s="1138"/>
      <c r="EF96" s="1138"/>
      <c r="EG96" s="1138"/>
      <c r="EH96" s="1138"/>
      <c r="EI96" s="1138"/>
      <c r="EJ96" s="1138"/>
      <c r="EK96" s="1138"/>
      <c r="EL96" s="1138"/>
      <c r="EM96" s="1138"/>
      <c r="EN96" s="1138"/>
      <c r="EO96" s="1138"/>
      <c r="EP96" s="1138"/>
      <c r="EQ96" s="1138"/>
      <c r="ER96" s="1138"/>
      <c r="ES96" s="1138"/>
      <c r="ET96" s="1138"/>
      <c r="EU96" s="1138"/>
      <c r="EV96" s="1138"/>
      <c r="EW96" s="1138"/>
      <c r="FC96" s="618"/>
    </row>
    <row r="97" spans="1:159" s="5" customFormat="1" ht="19.95" hidden="1" customHeight="1" outlineLevel="2">
      <c r="A97" s="17">
        <v>78</v>
      </c>
      <c r="B97" s="832"/>
      <c r="C97" s="355"/>
      <c r="D97" s="43">
        <f t="shared" si="20"/>
        <v>4</v>
      </c>
      <c r="E97" s="43">
        <f t="shared" si="22"/>
        <v>4</v>
      </c>
      <c r="F97" s="65">
        <f t="shared" si="23"/>
        <v>20</v>
      </c>
      <c r="G97" s="359"/>
      <c r="H97" s="802"/>
      <c r="I97" s="802"/>
      <c r="J97" s="801"/>
      <c r="K97" s="100">
        <f t="shared" si="26"/>
        <v>0</v>
      </c>
      <c r="L97" s="92">
        <f t="shared" si="27"/>
        <v>0</v>
      </c>
      <c r="M97" s="127"/>
      <c r="N97" s="743"/>
      <c r="O97" s="579"/>
      <c r="P97" s="245"/>
      <c r="Q97" s="257"/>
      <c r="R97" s="257"/>
      <c r="S97" s="257"/>
      <c r="T97" s="129">
        <f t="shared" si="21"/>
        <v>0</v>
      </c>
      <c r="U97" s="128">
        <f t="shared" si="24"/>
        <v>0</v>
      </c>
      <c r="V97" s="96">
        <v>3</v>
      </c>
      <c r="W97" s="97">
        <f t="shared" si="25"/>
        <v>0</v>
      </c>
      <c r="X97" s="1137"/>
      <c r="Y97" s="1137"/>
      <c r="Z97" s="1137"/>
      <c r="AA97" s="1137"/>
      <c r="AB97" s="1138"/>
      <c r="AC97" s="1138"/>
      <c r="AD97" s="1138"/>
      <c r="AE97" s="1138"/>
      <c r="AF97" s="1138"/>
      <c r="AG97" s="1138"/>
      <c r="AH97" s="1138"/>
      <c r="AI97" s="1138"/>
      <c r="AJ97" s="1138"/>
      <c r="AK97" s="1138"/>
      <c r="AL97" s="1138"/>
      <c r="AM97" s="1138"/>
      <c r="AN97" s="1138"/>
      <c r="AO97" s="1138"/>
      <c r="AP97" s="1138"/>
      <c r="AQ97" s="1138"/>
      <c r="AR97" s="1138"/>
      <c r="AS97" s="1138"/>
      <c r="AT97" s="1138"/>
      <c r="AU97" s="1138"/>
      <c r="AV97" s="1138"/>
      <c r="AW97" s="1138"/>
      <c r="AX97" s="1138"/>
      <c r="AY97" s="1138"/>
      <c r="AZ97" s="1138"/>
      <c r="BA97" s="1138"/>
      <c r="BB97" s="1138"/>
      <c r="BC97" s="1138"/>
      <c r="BD97" s="1138"/>
      <c r="BE97" s="1138"/>
      <c r="BF97" s="1138"/>
      <c r="BG97" s="1138"/>
      <c r="BH97" s="1138"/>
      <c r="BI97" s="1138"/>
      <c r="BJ97" s="1138"/>
      <c r="BK97" s="1138"/>
      <c r="BL97" s="1138"/>
      <c r="BM97" s="1138"/>
      <c r="BN97" s="1138"/>
      <c r="BO97" s="1138"/>
      <c r="BP97" s="1138"/>
      <c r="BQ97" s="1138"/>
      <c r="BR97" s="1138"/>
      <c r="BS97" s="1138"/>
      <c r="BT97" s="1138"/>
      <c r="BU97" s="1138"/>
      <c r="BV97" s="1138"/>
      <c r="BW97" s="1138"/>
      <c r="BX97" s="1138"/>
      <c r="BY97" s="1138"/>
      <c r="BZ97" s="1138"/>
      <c r="CA97" s="1138"/>
      <c r="CB97" s="1138"/>
      <c r="CC97" s="1138"/>
      <c r="CD97" s="1138"/>
      <c r="CE97" s="1138"/>
      <c r="CF97" s="1138"/>
      <c r="CG97" s="1138"/>
      <c r="CH97" s="1138"/>
      <c r="CI97" s="1138"/>
      <c r="CJ97" s="1138"/>
      <c r="CK97" s="1138"/>
      <c r="CL97" s="1138"/>
      <c r="CM97" s="1138"/>
      <c r="CN97" s="1138"/>
      <c r="CO97" s="1138"/>
      <c r="CP97" s="1138"/>
      <c r="CQ97" s="1138"/>
      <c r="CR97" s="1138"/>
      <c r="CS97" s="1138"/>
      <c r="CT97" s="1138"/>
      <c r="CU97" s="1138"/>
      <c r="CV97" s="1138"/>
      <c r="CW97" s="1138"/>
      <c r="CX97" s="1138"/>
      <c r="CY97" s="1138"/>
      <c r="CZ97" s="1138"/>
      <c r="DA97" s="1138"/>
      <c r="DB97" s="1138"/>
      <c r="DC97" s="1138"/>
      <c r="DD97" s="1138"/>
      <c r="DE97" s="1138"/>
      <c r="DF97" s="1138"/>
      <c r="DG97" s="1138"/>
      <c r="DH97" s="1138"/>
      <c r="DI97" s="1138"/>
      <c r="DJ97" s="1138"/>
      <c r="DK97" s="1138"/>
      <c r="DL97" s="1138"/>
      <c r="DM97" s="1138"/>
      <c r="DN97" s="1138"/>
      <c r="DO97" s="1138"/>
      <c r="DP97" s="1138"/>
      <c r="DQ97" s="1138"/>
      <c r="DR97" s="1138"/>
      <c r="DS97" s="1138"/>
      <c r="DT97" s="1138"/>
      <c r="DU97" s="1138"/>
      <c r="DV97" s="1138"/>
      <c r="DW97" s="1138"/>
      <c r="DX97" s="1138"/>
      <c r="DY97" s="1138"/>
      <c r="DZ97" s="1138"/>
      <c r="EA97" s="1138"/>
      <c r="EB97" s="1138"/>
      <c r="EC97" s="1138"/>
      <c r="ED97" s="1138"/>
      <c r="EE97" s="1138"/>
      <c r="EF97" s="1138"/>
      <c r="EG97" s="1138"/>
      <c r="EH97" s="1138"/>
      <c r="EI97" s="1138"/>
      <c r="EJ97" s="1138"/>
      <c r="EK97" s="1138"/>
      <c r="EL97" s="1138"/>
      <c r="EM97" s="1138"/>
      <c r="EN97" s="1138"/>
      <c r="EO97" s="1138"/>
      <c r="EP97" s="1138"/>
      <c r="EQ97" s="1138"/>
      <c r="ER97" s="1138"/>
      <c r="ES97" s="1138"/>
      <c r="ET97" s="1138"/>
      <c r="EU97" s="1138"/>
      <c r="EV97" s="1138"/>
      <c r="EW97" s="1138"/>
      <c r="FC97" s="618"/>
    </row>
    <row r="98" spans="1:159" s="5" customFormat="1" ht="19.95" hidden="1" customHeight="1" outlineLevel="2">
      <c r="A98" s="17">
        <v>79</v>
      </c>
      <c r="B98" s="832"/>
      <c r="C98" s="355"/>
      <c r="D98" s="43">
        <f t="shared" si="20"/>
        <v>4</v>
      </c>
      <c r="E98" s="43">
        <f t="shared" si="22"/>
        <v>4</v>
      </c>
      <c r="F98" s="65">
        <f t="shared" si="23"/>
        <v>20</v>
      </c>
      <c r="G98" s="359"/>
      <c r="H98" s="802"/>
      <c r="I98" s="802"/>
      <c r="J98" s="801"/>
      <c r="K98" s="100">
        <f t="shared" si="26"/>
        <v>0</v>
      </c>
      <c r="L98" s="92">
        <f t="shared" si="27"/>
        <v>0</v>
      </c>
      <c r="M98" s="127"/>
      <c r="N98" s="743"/>
      <c r="O98" s="579"/>
      <c r="P98" s="245"/>
      <c r="Q98" s="257"/>
      <c r="R98" s="257"/>
      <c r="S98" s="257"/>
      <c r="T98" s="129">
        <f t="shared" si="21"/>
        <v>0</v>
      </c>
      <c r="U98" s="128">
        <f t="shared" si="24"/>
        <v>0</v>
      </c>
      <c r="V98" s="96">
        <v>3</v>
      </c>
      <c r="W98" s="97">
        <f t="shared" si="25"/>
        <v>0</v>
      </c>
      <c r="X98" s="1137"/>
      <c r="Y98" s="1137"/>
      <c r="Z98" s="1137"/>
      <c r="AA98" s="1137"/>
      <c r="AB98" s="1138"/>
      <c r="AC98" s="1138"/>
      <c r="AD98" s="1138"/>
      <c r="AE98" s="1138"/>
      <c r="AF98" s="1138"/>
      <c r="AG98" s="1138"/>
      <c r="AH98" s="1138"/>
      <c r="AI98" s="1138"/>
      <c r="AJ98" s="1138"/>
      <c r="AK98" s="1138"/>
      <c r="AL98" s="1138"/>
      <c r="AM98" s="1138"/>
      <c r="AN98" s="1138"/>
      <c r="AO98" s="1138"/>
      <c r="AP98" s="1138"/>
      <c r="AQ98" s="1138"/>
      <c r="AR98" s="1138"/>
      <c r="AS98" s="1138"/>
      <c r="AT98" s="1138"/>
      <c r="AU98" s="1138"/>
      <c r="AV98" s="1138"/>
      <c r="AW98" s="1138"/>
      <c r="AX98" s="1138"/>
      <c r="AY98" s="1138"/>
      <c r="AZ98" s="1138"/>
      <c r="BA98" s="1138"/>
      <c r="BB98" s="1138"/>
      <c r="BC98" s="1138"/>
      <c r="BD98" s="1138"/>
      <c r="BE98" s="1138"/>
      <c r="BF98" s="1138"/>
      <c r="BG98" s="1138"/>
      <c r="BH98" s="1138"/>
      <c r="BI98" s="1138"/>
      <c r="BJ98" s="1138"/>
      <c r="BK98" s="1138"/>
      <c r="BL98" s="1138"/>
      <c r="BM98" s="1138"/>
      <c r="BN98" s="1138"/>
      <c r="BO98" s="1138"/>
      <c r="BP98" s="1138"/>
      <c r="BQ98" s="1138"/>
      <c r="BR98" s="1138"/>
      <c r="BS98" s="1138"/>
      <c r="BT98" s="1138"/>
      <c r="BU98" s="1138"/>
      <c r="BV98" s="1138"/>
      <c r="BW98" s="1138"/>
      <c r="BX98" s="1138"/>
      <c r="BY98" s="1138"/>
      <c r="BZ98" s="1138"/>
      <c r="CA98" s="1138"/>
      <c r="CB98" s="1138"/>
      <c r="CC98" s="1138"/>
      <c r="CD98" s="1138"/>
      <c r="CE98" s="1138"/>
      <c r="CF98" s="1138"/>
      <c r="CG98" s="1138"/>
      <c r="CH98" s="1138"/>
      <c r="CI98" s="1138"/>
      <c r="CJ98" s="1138"/>
      <c r="CK98" s="1138"/>
      <c r="CL98" s="1138"/>
      <c r="CM98" s="1138"/>
      <c r="CN98" s="1138"/>
      <c r="CO98" s="1138"/>
      <c r="CP98" s="1138"/>
      <c r="CQ98" s="1138"/>
      <c r="CR98" s="1138"/>
      <c r="CS98" s="1138"/>
      <c r="CT98" s="1138"/>
      <c r="CU98" s="1138"/>
      <c r="CV98" s="1138"/>
      <c r="CW98" s="1138"/>
      <c r="CX98" s="1138"/>
      <c r="CY98" s="1138"/>
      <c r="CZ98" s="1138"/>
      <c r="DA98" s="1138"/>
      <c r="DB98" s="1138"/>
      <c r="DC98" s="1138"/>
      <c r="DD98" s="1138"/>
      <c r="DE98" s="1138"/>
      <c r="DF98" s="1138"/>
      <c r="DG98" s="1138"/>
      <c r="DH98" s="1138"/>
      <c r="DI98" s="1138"/>
      <c r="DJ98" s="1138"/>
      <c r="DK98" s="1138"/>
      <c r="DL98" s="1138"/>
      <c r="DM98" s="1138"/>
      <c r="DN98" s="1138"/>
      <c r="DO98" s="1138"/>
      <c r="DP98" s="1138"/>
      <c r="DQ98" s="1138"/>
      <c r="DR98" s="1138"/>
      <c r="DS98" s="1138"/>
      <c r="DT98" s="1138"/>
      <c r="DU98" s="1138"/>
      <c r="DV98" s="1138"/>
      <c r="DW98" s="1138"/>
      <c r="DX98" s="1138"/>
      <c r="DY98" s="1138"/>
      <c r="DZ98" s="1138"/>
      <c r="EA98" s="1138"/>
      <c r="EB98" s="1138"/>
      <c r="EC98" s="1138"/>
      <c r="ED98" s="1138"/>
      <c r="EE98" s="1138"/>
      <c r="EF98" s="1138"/>
      <c r="EG98" s="1138"/>
      <c r="EH98" s="1138"/>
      <c r="EI98" s="1138"/>
      <c r="EJ98" s="1138"/>
      <c r="EK98" s="1138"/>
      <c r="EL98" s="1138"/>
      <c r="EM98" s="1138"/>
      <c r="EN98" s="1138"/>
      <c r="EO98" s="1138"/>
      <c r="EP98" s="1138"/>
      <c r="EQ98" s="1138"/>
      <c r="ER98" s="1138"/>
      <c r="ES98" s="1138"/>
      <c r="ET98" s="1138"/>
      <c r="EU98" s="1138"/>
      <c r="EV98" s="1138"/>
      <c r="EW98" s="1138"/>
      <c r="FC98" s="618"/>
    </row>
    <row r="99" spans="1:159" s="5" customFormat="1" ht="19.95" hidden="1" customHeight="1" outlineLevel="2">
      <c r="A99" s="17">
        <v>80</v>
      </c>
      <c r="B99" s="832"/>
      <c r="C99" s="355"/>
      <c r="D99" s="43">
        <f t="shared" si="20"/>
        <v>4</v>
      </c>
      <c r="E99" s="43">
        <f t="shared" si="22"/>
        <v>4</v>
      </c>
      <c r="F99" s="65">
        <f t="shared" si="23"/>
        <v>20</v>
      </c>
      <c r="G99" s="359"/>
      <c r="H99" s="802"/>
      <c r="I99" s="802"/>
      <c r="J99" s="801"/>
      <c r="K99" s="100">
        <f t="shared" si="26"/>
        <v>0</v>
      </c>
      <c r="L99" s="92">
        <f t="shared" si="27"/>
        <v>0</v>
      </c>
      <c r="M99" s="127"/>
      <c r="N99" s="743"/>
      <c r="O99" s="579"/>
      <c r="P99" s="245"/>
      <c r="Q99" s="257"/>
      <c r="R99" s="257"/>
      <c r="S99" s="257"/>
      <c r="T99" s="129">
        <f t="shared" si="21"/>
        <v>0</v>
      </c>
      <c r="U99" s="128">
        <f t="shared" si="24"/>
        <v>0</v>
      </c>
      <c r="V99" s="96">
        <v>3</v>
      </c>
      <c r="W99" s="97">
        <f t="shared" si="25"/>
        <v>0</v>
      </c>
      <c r="X99" s="1137"/>
      <c r="Y99" s="1137"/>
      <c r="Z99" s="1137"/>
      <c r="AA99" s="1137"/>
      <c r="AB99" s="1138"/>
      <c r="AC99" s="1138"/>
      <c r="AD99" s="1138"/>
      <c r="AE99" s="1138"/>
      <c r="AF99" s="1138"/>
      <c r="AG99" s="1138"/>
      <c r="AH99" s="1138"/>
      <c r="AI99" s="1138"/>
      <c r="AJ99" s="1138"/>
      <c r="AK99" s="1138"/>
      <c r="AL99" s="1138"/>
      <c r="AM99" s="1138"/>
      <c r="AN99" s="1138"/>
      <c r="AO99" s="1138"/>
      <c r="AP99" s="1138"/>
      <c r="AQ99" s="1138"/>
      <c r="AR99" s="1138"/>
      <c r="AS99" s="1138"/>
      <c r="AT99" s="1138"/>
      <c r="AU99" s="1138"/>
      <c r="AV99" s="1138"/>
      <c r="AW99" s="1138"/>
      <c r="AX99" s="1138"/>
      <c r="AY99" s="1138"/>
      <c r="AZ99" s="1138"/>
      <c r="BA99" s="1138"/>
      <c r="BB99" s="1138"/>
      <c r="BC99" s="1138"/>
      <c r="BD99" s="1138"/>
      <c r="BE99" s="1138"/>
      <c r="BF99" s="1138"/>
      <c r="BG99" s="1138"/>
      <c r="BH99" s="1138"/>
      <c r="BI99" s="1138"/>
      <c r="BJ99" s="1138"/>
      <c r="BK99" s="1138"/>
      <c r="BL99" s="1138"/>
      <c r="BM99" s="1138"/>
      <c r="BN99" s="1138"/>
      <c r="BO99" s="1138"/>
      <c r="BP99" s="1138"/>
      <c r="BQ99" s="1138"/>
      <c r="BR99" s="1138"/>
      <c r="BS99" s="1138"/>
      <c r="BT99" s="1138"/>
      <c r="BU99" s="1138"/>
      <c r="BV99" s="1138"/>
      <c r="BW99" s="1138"/>
      <c r="BX99" s="1138"/>
      <c r="BY99" s="1138"/>
      <c r="BZ99" s="1138"/>
      <c r="CA99" s="1138"/>
      <c r="CB99" s="1138"/>
      <c r="CC99" s="1138"/>
      <c r="CD99" s="1138"/>
      <c r="CE99" s="1138"/>
      <c r="CF99" s="1138"/>
      <c r="CG99" s="1138"/>
      <c r="CH99" s="1138"/>
      <c r="CI99" s="1138"/>
      <c r="CJ99" s="1138"/>
      <c r="CK99" s="1138"/>
      <c r="CL99" s="1138"/>
      <c r="CM99" s="1138"/>
      <c r="CN99" s="1138"/>
      <c r="CO99" s="1138"/>
      <c r="CP99" s="1138"/>
      <c r="CQ99" s="1138"/>
      <c r="CR99" s="1138"/>
      <c r="CS99" s="1138"/>
      <c r="CT99" s="1138"/>
      <c r="CU99" s="1138"/>
      <c r="CV99" s="1138"/>
      <c r="CW99" s="1138"/>
      <c r="CX99" s="1138"/>
      <c r="CY99" s="1138"/>
      <c r="CZ99" s="1138"/>
      <c r="DA99" s="1138"/>
      <c r="DB99" s="1138"/>
      <c r="DC99" s="1138"/>
      <c r="DD99" s="1138"/>
      <c r="DE99" s="1138"/>
      <c r="DF99" s="1138"/>
      <c r="DG99" s="1138"/>
      <c r="DH99" s="1138"/>
      <c r="DI99" s="1138"/>
      <c r="DJ99" s="1138"/>
      <c r="DK99" s="1138"/>
      <c r="DL99" s="1138"/>
      <c r="DM99" s="1138"/>
      <c r="DN99" s="1138"/>
      <c r="DO99" s="1138"/>
      <c r="DP99" s="1138"/>
      <c r="DQ99" s="1138"/>
      <c r="DR99" s="1138"/>
      <c r="DS99" s="1138"/>
      <c r="DT99" s="1138"/>
      <c r="DU99" s="1138"/>
      <c r="DV99" s="1138"/>
      <c r="DW99" s="1138"/>
      <c r="DX99" s="1138"/>
      <c r="DY99" s="1138"/>
      <c r="DZ99" s="1138"/>
      <c r="EA99" s="1138"/>
      <c r="EB99" s="1138"/>
      <c r="EC99" s="1138"/>
      <c r="ED99" s="1138"/>
      <c r="EE99" s="1138"/>
      <c r="EF99" s="1138"/>
      <c r="EG99" s="1138"/>
      <c r="EH99" s="1138"/>
      <c r="EI99" s="1138"/>
      <c r="EJ99" s="1138"/>
      <c r="EK99" s="1138"/>
      <c r="EL99" s="1138"/>
      <c r="EM99" s="1138"/>
      <c r="EN99" s="1138"/>
      <c r="EO99" s="1138"/>
      <c r="EP99" s="1138"/>
      <c r="EQ99" s="1138"/>
      <c r="ER99" s="1138"/>
      <c r="ES99" s="1138"/>
      <c r="ET99" s="1138"/>
      <c r="EU99" s="1138"/>
      <c r="EV99" s="1138"/>
      <c r="EW99" s="1138"/>
      <c r="FC99" s="618"/>
    </row>
    <row r="100" spans="1:159" s="5" customFormat="1" ht="19.95" hidden="1" customHeight="1" outlineLevel="2">
      <c r="A100" s="17">
        <v>81</v>
      </c>
      <c r="B100" s="354"/>
      <c r="C100" s="355"/>
      <c r="D100" s="43">
        <f t="shared" si="20"/>
        <v>4</v>
      </c>
      <c r="E100" s="43">
        <f t="shared" si="22"/>
        <v>4</v>
      </c>
      <c r="F100" s="65">
        <f t="shared" si="23"/>
        <v>20</v>
      </c>
      <c r="G100" s="359"/>
      <c r="H100" s="802"/>
      <c r="I100" s="802"/>
      <c r="J100" s="801"/>
      <c r="K100" s="100">
        <f t="shared" si="26"/>
        <v>0</v>
      </c>
      <c r="L100" s="92">
        <f t="shared" si="27"/>
        <v>0</v>
      </c>
      <c r="M100" s="127"/>
      <c r="N100" s="743"/>
      <c r="O100" s="579"/>
      <c r="P100" s="245"/>
      <c r="Q100" s="257"/>
      <c r="R100" s="257"/>
      <c r="S100" s="257"/>
      <c r="T100" s="129">
        <f t="shared" si="21"/>
        <v>0</v>
      </c>
      <c r="U100" s="128">
        <f t="shared" si="24"/>
        <v>0</v>
      </c>
      <c r="V100" s="96">
        <v>3</v>
      </c>
      <c r="W100" s="97">
        <f t="shared" si="25"/>
        <v>0</v>
      </c>
      <c r="X100" s="1137"/>
      <c r="Y100" s="1137"/>
      <c r="Z100" s="1137"/>
      <c r="AA100" s="1137"/>
      <c r="AB100" s="1138"/>
      <c r="AC100" s="1138"/>
      <c r="AD100" s="1138"/>
      <c r="AE100" s="1138"/>
      <c r="AF100" s="1138"/>
      <c r="AG100" s="1138"/>
      <c r="AH100" s="1138"/>
      <c r="AI100" s="1138"/>
      <c r="AJ100" s="1138"/>
      <c r="AK100" s="1138"/>
      <c r="AL100" s="1138"/>
      <c r="AM100" s="1138"/>
      <c r="AN100" s="1138"/>
      <c r="AO100" s="1138"/>
      <c r="AP100" s="1138"/>
      <c r="AQ100" s="1138"/>
      <c r="AR100" s="1138"/>
      <c r="AS100" s="1138"/>
      <c r="AT100" s="1138"/>
      <c r="AU100" s="1138"/>
      <c r="AV100" s="1138"/>
      <c r="AW100" s="1138"/>
      <c r="AX100" s="1138"/>
      <c r="AY100" s="1138"/>
      <c r="AZ100" s="1138"/>
      <c r="BA100" s="1138"/>
      <c r="BB100" s="1138"/>
      <c r="BC100" s="1138"/>
      <c r="BD100" s="1138"/>
      <c r="BE100" s="1138"/>
      <c r="BF100" s="1138"/>
      <c r="BG100" s="1138"/>
      <c r="BH100" s="1138"/>
      <c r="BI100" s="1138"/>
      <c r="BJ100" s="1138"/>
      <c r="BK100" s="1138"/>
      <c r="BL100" s="1138"/>
      <c r="BM100" s="1138"/>
      <c r="BN100" s="1138"/>
      <c r="BO100" s="1138"/>
      <c r="BP100" s="1138"/>
      <c r="BQ100" s="1138"/>
      <c r="BR100" s="1138"/>
      <c r="BS100" s="1138"/>
      <c r="BT100" s="1138"/>
      <c r="BU100" s="1138"/>
      <c r="BV100" s="1138"/>
      <c r="BW100" s="1138"/>
      <c r="BX100" s="1138"/>
      <c r="BY100" s="1138"/>
      <c r="BZ100" s="1138"/>
      <c r="CA100" s="1138"/>
      <c r="CB100" s="1138"/>
      <c r="CC100" s="1138"/>
      <c r="CD100" s="1138"/>
      <c r="CE100" s="1138"/>
      <c r="CF100" s="1138"/>
      <c r="CG100" s="1138"/>
      <c r="CH100" s="1138"/>
      <c r="CI100" s="1138"/>
      <c r="CJ100" s="1138"/>
      <c r="CK100" s="1138"/>
      <c r="CL100" s="1138"/>
      <c r="CM100" s="1138"/>
      <c r="CN100" s="1138"/>
      <c r="CO100" s="1138"/>
      <c r="CP100" s="1138"/>
      <c r="CQ100" s="1138"/>
      <c r="CR100" s="1138"/>
      <c r="CS100" s="1138"/>
      <c r="CT100" s="1138"/>
      <c r="CU100" s="1138"/>
      <c r="CV100" s="1138"/>
      <c r="CW100" s="1138"/>
      <c r="CX100" s="1138"/>
      <c r="CY100" s="1138"/>
      <c r="CZ100" s="1138"/>
      <c r="DA100" s="1138"/>
      <c r="DB100" s="1138"/>
      <c r="DC100" s="1138"/>
      <c r="DD100" s="1138"/>
      <c r="DE100" s="1138"/>
      <c r="DF100" s="1138"/>
      <c r="DG100" s="1138"/>
      <c r="DH100" s="1138"/>
      <c r="DI100" s="1138"/>
      <c r="DJ100" s="1138"/>
      <c r="DK100" s="1138"/>
      <c r="DL100" s="1138"/>
      <c r="DM100" s="1138"/>
      <c r="DN100" s="1138"/>
      <c r="DO100" s="1138"/>
      <c r="DP100" s="1138"/>
      <c r="DQ100" s="1138"/>
      <c r="DR100" s="1138"/>
      <c r="DS100" s="1138"/>
      <c r="DT100" s="1138"/>
      <c r="DU100" s="1138"/>
      <c r="DV100" s="1138"/>
      <c r="DW100" s="1138"/>
      <c r="DX100" s="1138"/>
      <c r="DY100" s="1138"/>
      <c r="DZ100" s="1138"/>
      <c r="EA100" s="1138"/>
      <c r="EB100" s="1138"/>
      <c r="EC100" s="1138"/>
      <c r="ED100" s="1138"/>
      <c r="EE100" s="1138"/>
      <c r="EF100" s="1138"/>
      <c r="EG100" s="1138"/>
      <c r="EH100" s="1138"/>
      <c r="EI100" s="1138"/>
      <c r="EJ100" s="1138"/>
      <c r="EK100" s="1138"/>
      <c r="EL100" s="1138"/>
      <c r="EM100" s="1138"/>
      <c r="EN100" s="1138"/>
      <c r="EO100" s="1138"/>
      <c r="EP100" s="1138"/>
      <c r="EQ100" s="1138"/>
      <c r="ER100" s="1138"/>
      <c r="ES100" s="1138"/>
      <c r="ET100" s="1138"/>
      <c r="EU100" s="1138"/>
      <c r="EV100" s="1138"/>
      <c r="EW100" s="1138"/>
      <c r="FC100" s="618"/>
    </row>
    <row r="101" spans="1:159" s="5" customFormat="1" ht="19.95" hidden="1" customHeight="1" outlineLevel="2">
      <c r="A101" s="17">
        <v>82</v>
      </c>
      <c r="B101" s="354"/>
      <c r="C101" s="355"/>
      <c r="D101" s="43">
        <f t="shared" si="20"/>
        <v>4</v>
      </c>
      <c r="E101" s="43">
        <f t="shared" si="22"/>
        <v>4</v>
      </c>
      <c r="F101" s="65">
        <f t="shared" si="23"/>
        <v>20</v>
      </c>
      <c r="G101" s="359"/>
      <c r="H101" s="802"/>
      <c r="I101" s="802"/>
      <c r="J101" s="801"/>
      <c r="K101" s="100">
        <f t="shared" si="26"/>
        <v>0</v>
      </c>
      <c r="L101" s="92">
        <f t="shared" si="27"/>
        <v>0</v>
      </c>
      <c r="M101" s="127"/>
      <c r="N101" s="743"/>
      <c r="O101" s="579"/>
      <c r="P101" s="245"/>
      <c r="Q101" s="257"/>
      <c r="R101" s="257"/>
      <c r="S101" s="257"/>
      <c r="T101" s="129">
        <f t="shared" si="21"/>
        <v>0</v>
      </c>
      <c r="U101" s="128">
        <f t="shared" si="24"/>
        <v>0</v>
      </c>
      <c r="V101" s="96">
        <v>3</v>
      </c>
      <c r="W101" s="97">
        <f t="shared" si="25"/>
        <v>0</v>
      </c>
      <c r="X101" s="1137"/>
      <c r="Y101" s="1137"/>
      <c r="Z101" s="1137"/>
      <c r="AA101" s="1137"/>
      <c r="AB101" s="1138"/>
      <c r="AC101" s="1138"/>
      <c r="AD101" s="1138"/>
      <c r="AE101" s="1138"/>
      <c r="AF101" s="1138"/>
      <c r="AG101" s="1138"/>
      <c r="AH101" s="1138"/>
      <c r="AI101" s="1138"/>
      <c r="AJ101" s="1138"/>
      <c r="AK101" s="1138"/>
      <c r="AL101" s="1138"/>
      <c r="AM101" s="1138"/>
      <c r="AN101" s="1138"/>
      <c r="AO101" s="1138"/>
      <c r="AP101" s="1138"/>
      <c r="AQ101" s="1138"/>
      <c r="AR101" s="1138"/>
      <c r="AS101" s="1138"/>
      <c r="AT101" s="1138"/>
      <c r="AU101" s="1138"/>
      <c r="AV101" s="1138"/>
      <c r="AW101" s="1138"/>
      <c r="AX101" s="1138"/>
      <c r="AY101" s="1138"/>
      <c r="AZ101" s="1138"/>
      <c r="BA101" s="1138"/>
      <c r="BB101" s="1138"/>
      <c r="BC101" s="1138"/>
      <c r="BD101" s="1138"/>
      <c r="BE101" s="1138"/>
      <c r="BF101" s="1138"/>
      <c r="BG101" s="1138"/>
      <c r="BH101" s="1138"/>
      <c r="BI101" s="1138"/>
      <c r="BJ101" s="1138"/>
      <c r="BK101" s="1138"/>
      <c r="BL101" s="1138"/>
      <c r="BM101" s="1138"/>
      <c r="BN101" s="1138"/>
      <c r="BO101" s="1138"/>
      <c r="BP101" s="1138"/>
      <c r="BQ101" s="1138"/>
      <c r="BR101" s="1138"/>
      <c r="BS101" s="1138"/>
      <c r="BT101" s="1138"/>
      <c r="BU101" s="1138"/>
      <c r="BV101" s="1138"/>
      <c r="BW101" s="1138"/>
      <c r="BX101" s="1138"/>
      <c r="BY101" s="1138"/>
      <c r="BZ101" s="1138"/>
      <c r="CA101" s="1138"/>
      <c r="CB101" s="1138"/>
      <c r="CC101" s="1138"/>
      <c r="CD101" s="1138"/>
      <c r="CE101" s="1138"/>
      <c r="CF101" s="1138"/>
      <c r="CG101" s="1138"/>
      <c r="CH101" s="1138"/>
      <c r="CI101" s="1138"/>
      <c r="CJ101" s="1138"/>
      <c r="CK101" s="1138"/>
      <c r="CL101" s="1138"/>
      <c r="CM101" s="1138"/>
      <c r="CN101" s="1138"/>
      <c r="CO101" s="1138"/>
      <c r="CP101" s="1138"/>
      <c r="CQ101" s="1138"/>
      <c r="CR101" s="1138"/>
      <c r="CS101" s="1138"/>
      <c r="CT101" s="1138"/>
      <c r="CU101" s="1138"/>
      <c r="CV101" s="1138"/>
      <c r="CW101" s="1138"/>
      <c r="CX101" s="1138"/>
      <c r="CY101" s="1138"/>
      <c r="CZ101" s="1138"/>
      <c r="DA101" s="1138"/>
      <c r="DB101" s="1138"/>
      <c r="DC101" s="1138"/>
      <c r="DD101" s="1138"/>
      <c r="DE101" s="1138"/>
      <c r="DF101" s="1138"/>
      <c r="DG101" s="1138"/>
      <c r="DH101" s="1138"/>
      <c r="DI101" s="1138"/>
      <c r="DJ101" s="1138"/>
      <c r="DK101" s="1138"/>
      <c r="DL101" s="1138"/>
      <c r="DM101" s="1138"/>
      <c r="DN101" s="1138"/>
      <c r="DO101" s="1138"/>
      <c r="DP101" s="1138"/>
      <c r="DQ101" s="1138"/>
      <c r="DR101" s="1138"/>
      <c r="DS101" s="1138"/>
      <c r="DT101" s="1138"/>
      <c r="DU101" s="1138"/>
      <c r="DV101" s="1138"/>
      <c r="DW101" s="1138"/>
      <c r="DX101" s="1138"/>
      <c r="DY101" s="1138"/>
      <c r="DZ101" s="1138"/>
      <c r="EA101" s="1138"/>
      <c r="EB101" s="1138"/>
      <c r="EC101" s="1138"/>
      <c r="ED101" s="1138"/>
      <c r="EE101" s="1138"/>
      <c r="EF101" s="1138"/>
      <c r="EG101" s="1138"/>
      <c r="EH101" s="1138"/>
      <c r="EI101" s="1138"/>
      <c r="EJ101" s="1138"/>
      <c r="EK101" s="1138"/>
      <c r="EL101" s="1138"/>
      <c r="EM101" s="1138"/>
      <c r="EN101" s="1138"/>
      <c r="EO101" s="1138"/>
      <c r="EP101" s="1138"/>
      <c r="EQ101" s="1138"/>
      <c r="ER101" s="1138"/>
      <c r="ES101" s="1138"/>
      <c r="ET101" s="1138"/>
      <c r="EU101" s="1138"/>
      <c r="EV101" s="1138"/>
      <c r="EW101" s="1138"/>
      <c r="FC101" s="618"/>
    </row>
    <row r="102" spans="1:159" s="5" customFormat="1" ht="19.95" hidden="1" customHeight="1" outlineLevel="2">
      <c r="A102" s="17">
        <v>83</v>
      </c>
      <c r="B102" s="354"/>
      <c r="C102" s="355"/>
      <c r="D102" s="43">
        <f t="shared" si="20"/>
        <v>4</v>
      </c>
      <c r="E102" s="43">
        <f t="shared" si="22"/>
        <v>4</v>
      </c>
      <c r="F102" s="65">
        <f t="shared" si="23"/>
        <v>20</v>
      </c>
      <c r="G102" s="359"/>
      <c r="H102" s="802"/>
      <c r="I102" s="802"/>
      <c r="J102" s="801"/>
      <c r="K102" s="100">
        <f t="shared" si="26"/>
        <v>0</v>
      </c>
      <c r="L102" s="92">
        <f t="shared" si="27"/>
        <v>0</v>
      </c>
      <c r="M102" s="127"/>
      <c r="N102" s="743"/>
      <c r="O102" s="579"/>
      <c r="P102" s="245"/>
      <c r="Q102" s="257"/>
      <c r="R102" s="257"/>
      <c r="S102" s="257"/>
      <c r="T102" s="129">
        <f t="shared" si="21"/>
        <v>0</v>
      </c>
      <c r="U102" s="128">
        <f t="shared" si="24"/>
        <v>0</v>
      </c>
      <c r="V102" s="96">
        <v>3</v>
      </c>
      <c r="W102" s="97">
        <f t="shared" si="25"/>
        <v>0</v>
      </c>
      <c r="X102" s="1137"/>
      <c r="Y102" s="1137"/>
      <c r="Z102" s="1137"/>
      <c r="AA102" s="1137"/>
      <c r="AB102" s="1138"/>
      <c r="AC102" s="1138"/>
      <c r="AD102" s="1138"/>
      <c r="AE102" s="1138"/>
      <c r="AF102" s="1138"/>
      <c r="AG102" s="1138"/>
      <c r="AH102" s="1138"/>
      <c r="AI102" s="1138"/>
      <c r="AJ102" s="1138"/>
      <c r="AK102" s="1138"/>
      <c r="AL102" s="1138"/>
      <c r="AM102" s="1138"/>
      <c r="AN102" s="1138"/>
      <c r="AO102" s="1138"/>
      <c r="AP102" s="1138"/>
      <c r="AQ102" s="1138"/>
      <c r="AR102" s="1138"/>
      <c r="AS102" s="1138"/>
      <c r="AT102" s="1138"/>
      <c r="AU102" s="1138"/>
      <c r="AV102" s="1138"/>
      <c r="AW102" s="1138"/>
      <c r="AX102" s="1138"/>
      <c r="AY102" s="1138"/>
      <c r="AZ102" s="1138"/>
      <c r="BA102" s="1138"/>
      <c r="BB102" s="1138"/>
      <c r="BC102" s="1138"/>
      <c r="BD102" s="1138"/>
      <c r="BE102" s="1138"/>
      <c r="BF102" s="1138"/>
      <c r="BG102" s="1138"/>
      <c r="BH102" s="1138"/>
      <c r="BI102" s="1138"/>
      <c r="BJ102" s="1138"/>
      <c r="BK102" s="1138"/>
      <c r="BL102" s="1138"/>
      <c r="BM102" s="1138"/>
      <c r="BN102" s="1138"/>
      <c r="BO102" s="1138"/>
      <c r="BP102" s="1138"/>
      <c r="BQ102" s="1138"/>
      <c r="BR102" s="1138"/>
      <c r="BS102" s="1138"/>
      <c r="BT102" s="1138"/>
      <c r="BU102" s="1138"/>
      <c r="BV102" s="1138"/>
      <c r="BW102" s="1138"/>
      <c r="BX102" s="1138"/>
      <c r="BY102" s="1138"/>
      <c r="BZ102" s="1138"/>
      <c r="CA102" s="1138"/>
      <c r="CB102" s="1138"/>
      <c r="CC102" s="1138"/>
      <c r="CD102" s="1138"/>
      <c r="CE102" s="1138"/>
      <c r="CF102" s="1138"/>
      <c r="CG102" s="1138"/>
      <c r="CH102" s="1138"/>
      <c r="CI102" s="1138"/>
      <c r="CJ102" s="1138"/>
      <c r="CK102" s="1138"/>
      <c r="CL102" s="1138"/>
      <c r="CM102" s="1138"/>
      <c r="CN102" s="1138"/>
      <c r="CO102" s="1138"/>
      <c r="CP102" s="1138"/>
      <c r="CQ102" s="1138"/>
      <c r="CR102" s="1138"/>
      <c r="CS102" s="1138"/>
      <c r="CT102" s="1138"/>
      <c r="CU102" s="1138"/>
      <c r="CV102" s="1138"/>
      <c r="CW102" s="1138"/>
      <c r="CX102" s="1138"/>
      <c r="CY102" s="1138"/>
      <c r="CZ102" s="1138"/>
      <c r="DA102" s="1138"/>
      <c r="DB102" s="1138"/>
      <c r="DC102" s="1138"/>
      <c r="DD102" s="1138"/>
      <c r="DE102" s="1138"/>
      <c r="DF102" s="1138"/>
      <c r="DG102" s="1138"/>
      <c r="DH102" s="1138"/>
      <c r="DI102" s="1138"/>
      <c r="DJ102" s="1138"/>
      <c r="DK102" s="1138"/>
      <c r="DL102" s="1138"/>
      <c r="DM102" s="1138"/>
      <c r="DN102" s="1138"/>
      <c r="DO102" s="1138"/>
      <c r="DP102" s="1138"/>
      <c r="DQ102" s="1138"/>
      <c r="DR102" s="1138"/>
      <c r="DS102" s="1138"/>
      <c r="DT102" s="1138"/>
      <c r="DU102" s="1138"/>
      <c r="DV102" s="1138"/>
      <c r="DW102" s="1138"/>
      <c r="DX102" s="1138"/>
      <c r="DY102" s="1138"/>
      <c r="DZ102" s="1138"/>
      <c r="EA102" s="1138"/>
      <c r="EB102" s="1138"/>
      <c r="EC102" s="1138"/>
      <c r="ED102" s="1138"/>
      <c r="EE102" s="1138"/>
      <c r="EF102" s="1138"/>
      <c r="EG102" s="1138"/>
      <c r="EH102" s="1138"/>
      <c r="EI102" s="1138"/>
      <c r="EJ102" s="1138"/>
      <c r="EK102" s="1138"/>
      <c r="EL102" s="1138"/>
      <c r="EM102" s="1138"/>
      <c r="EN102" s="1138"/>
      <c r="EO102" s="1138"/>
      <c r="EP102" s="1138"/>
      <c r="EQ102" s="1138"/>
      <c r="ER102" s="1138"/>
      <c r="ES102" s="1138"/>
      <c r="ET102" s="1138"/>
      <c r="EU102" s="1138"/>
      <c r="EV102" s="1138"/>
      <c r="EW102" s="1138"/>
      <c r="FC102" s="618"/>
    </row>
    <row r="103" spans="1:159" s="5" customFormat="1" ht="19.95" hidden="1" customHeight="1" outlineLevel="2">
      <c r="A103" s="17">
        <v>84</v>
      </c>
      <c r="B103" s="354"/>
      <c r="C103" s="355"/>
      <c r="D103" s="43">
        <f t="shared" ref="D103:D110" si="28">IF(G103&lt;=19,G103+4,IF(G103&lt;=30,G103+4,IF(G103&lt;=50,G103+5,IF(G103&lt;=70,G103+6,IF(G103&lt;=80,G103+8)))))</f>
        <v>4</v>
      </c>
      <c r="E103" s="43">
        <f t="shared" si="22"/>
        <v>4</v>
      </c>
      <c r="F103" s="65">
        <f t="shared" si="23"/>
        <v>20</v>
      </c>
      <c r="G103" s="359"/>
      <c r="H103" s="802"/>
      <c r="I103" s="802"/>
      <c r="J103" s="801"/>
      <c r="K103" s="100">
        <f t="shared" si="26"/>
        <v>0</v>
      </c>
      <c r="L103" s="92">
        <f t="shared" si="27"/>
        <v>0</v>
      </c>
      <c r="M103" s="127"/>
      <c r="N103" s="743"/>
      <c r="O103" s="579"/>
      <c r="P103" s="245"/>
      <c r="Q103" s="257"/>
      <c r="R103" s="257"/>
      <c r="S103" s="257"/>
      <c r="T103" s="129">
        <f t="shared" si="21"/>
        <v>0</v>
      </c>
      <c r="U103" s="128">
        <f t="shared" si="24"/>
        <v>0</v>
      </c>
      <c r="V103" s="96">
        <v>3</v>
      </c>
      <c r="W103" s="97">
        <f t="shared" si="25"/>
        <v>0</v>
      </c>
      <c r="X103" s="1137"/>
      <c r="Y103" s="1137"/>
      <c r="Z103" s="1137"/>
      <c r="AA103" s="1137"/>
      <c r="AB103" s="1138"/>
      <c r="AC103" s="1138"/>
      <c r="AD103" s="1138"/>
      <c r="AE103" s="1138"/>
      <c r="AF103" s="1138"/>
      <c r="AG103" s="1138"/>
      <c r="AH103" s="1138"/>
      <c r="AI103" s="1138"/>
      <c r="AJ103" s="1138"/>
      <c r="AK103" s="1138"/>
      <c r="AL103" s="1138"/>
      <c r="AM103" s="1138"/>
      <c r="AN103" s="1138"/>
      <c r="AO103" s="1138"/>
      <c r="AP103" s="1138"/>
      <c r="AQ103" s="1138"/>
      <c r="AR103" s="1138"/>
      <c r="AS103" s="1138"/>
      <c r="AT103" s="1138"/>
      <c r="AU103" s="1138"/>
      <c r="AV103" s="1138"/>
      <c r="AW103" s="1138"/>
      <c r="AX103" s="1138"/>
      <c r="AY103" s="1138"/>
      <c r="AZ103" s="1138"/>
      <c r="BA103" s="1138"/>
      <c r="BB103" s="1138"/>
      <c r="BC103" s="1138"/>
      <c r="BD103" s="1138"/>
      <c r="BE103" s="1138"/>
      <c r="BF103" s="1138"/>
      <c r="BG103" s="1138"/>
      <c r="BH103" s="1138"/>
      <c r="BI103" s="1138"/>
      <c r="BJ103" s="1138"/>
      <c r="BK103" s="1138"/>
      <c r="BL103" s="1138"/>
      <c r="BM103" s="1138"/>
      <c r="BN103" s="1138"/>
      <c r="BO103" s="1138"/>
      <c r="BP103" s="1138"/>
      <c r="BQ103" s="1138"/>
      <c r="BR103" s="1138"/>
      <c r="BS103" s="1138"/>
      <c r="BT103" s="1138"/>
      <c r="BU103" s="1138"/>
      <c r="BV103" s="1138"/>
      <c r="BW103" s="1138"/>
      <c r="BX103" s="1138"/>
      <c r="BY103" s="1138"/>
      <c r="BZ103" s="1138"/>
      <c r="CA103" s="1138"/>
      <c r="CB103" s="1138"/>
      <c r="CC103" s="1138"/>
      <c r="CD103" s="1138"/>
      <c r="CE103" s="1138"/>
      <c r="CF103" s="1138"/>
      <c r="CG103" s="1138"/>
      <c r="CH103" s="1138"/>
      <c r="CI103" s="1138"/>
      <c r="CJ103" s="1138"/>
      <c r="CK103" s="1138"/>
      <c r="CL103" s="1138"/>
      <c r="CM103" s="1138"/>
      <c r="CN103" s="1138"/>
      <c r="CO103" s="1138"/>
      <c r="CP103" s="1138"/>
      <c r="CQ103" s="1138"/>
      <c r="CR103" s="1138"/>
      <c r="CS103" s="1138"/>
      <c r="CT103" s="1138"/>
      <c r="CU103" s="1138"/>
      <c r="CV103" s="1138"/>
      <c r="CW103" s="1138"/>
      <c r="CX103" s="1138"/>
      <c r="CY103" s="1138"/>
      <c r="CZ103" s="1138"/>
      <c r="DA103" s="1138"/>
      <c r="DB103" s="1138"/>
      <c r="DC103" s="1138"/>
      <c r="DD103" s="1138"/>
      <c r="DE103" s="1138"/>
      <c r="DF103" s="1138"/>
      <c r="DG103" s="1138"/>
      <c r="DH103" s="1138"/>
      <c r="DI103" s="1138"/>
      <c r="DJ103" s="1138"/>
      <c r="DK103" s="1138"/>
      <c r="DL103" s="1138"/>
      <c r="DM103" s="1138"/>
      <c r="DN103" s="1138"/>
      <c r="DO103" s="1138"/>
      <c r="DP103" s="1138"/>
      <c r="DQ103" s="1138"/>
      <c r="DR103" s="1138"/>
      <c r="DS103" s="1138"/>
      <c r="DT103" s="1138"/>
      <c r="DU103" s="1138"/>
      <c r="DV103" s="1138"/>
      <c r="DW103" s="1138"/>
      <c r="DX103" s="1138"/>
      <c r="DY103" s="1138"/>
      <c r="DZ103" s="1138"/>
      <c r="EA103" s="1138"/>
      <c r="EB103" s="1138"/>
      <c r="EC103" s="1138"/>
      <c r="ED103" s="1138"/>
      <c r="EE103" s="1138"/>
      <c r="EF103" s="1138"/>
      <c r="EG103" s="1138"/>
      <c r="EH103" s="1138"/>
      <c r="EI103" s="1138"/>
      <c r="EJ103" s="1138"/>
      <c r="EK103" s="1138"/>
      <c r="EL103" s="1138"/>
      <c r="EM103" s="1138"/>
      <c r="EN103" s="1138"/>
      <c r="EO103" s="1138"/>
      <c r="EP103" s="1138"/>
      <c r="EQ103" s="1138"/>
      <c r="ER103" s="1138"/>
      <c r="ES103" s="1138"/>
      <c r="ET103" s="1138"/>
      <c r="EU103" s="1138"/>
      <c r="EV103" s="1138"/>
      <c r="EW103" s="1138"/>
      <c r="FC103" s="618"/>
    </row>
    <row r="104" spans="1:159" s="5" customFormat="1" ht="19.95" hidden="1" customHeight="1" outlineLevel="2">
      <c r="A104" s="17">
        <v>85</v>
      </c>
      <c r="B104" s="354"/>
      <c r="C104" s="355"/>
      <c r="D104" s="43">
        <f t="shared" si="28"/>
        <v>4</v>
      </c>
      <c r="E104" s="43">
        <f t="shared" si="22"/>
        <v>4</v>
      </c>
      <c r="F104" s="65">
        <f t="shared" si="23"/>
        <v>20</v>
      </c>
      <c r="G104" s="359"/>
      <c r="H104" s="802"/>
      <c r="I104" s="802"/>
      <c r="J104" s="801"/>
      <c r="K104" s="100">
        <f t="shared" si="26"/>
        <v>0</v>
      </c>
      <c r="L104" s="92">
        <f t="shared" si="27"/>
        <v>0</v>
      </c>
      <c r="M104" s="127"/>
      <c r="N104" s="743"/>
      <c r="O104" s="579"/>
      <c r="P104" s="245"/>
      <c r="Q104" s="257"/>
      <c r="R104" s="257"/>
      <c r="S104" s="257"/>
      <c r="T104" s="129">
        <f t="shared" si="21"/>
        <v>0</v>
      </c>
      <c r="U104" s="128">
        <f t="shared" si="24"/>
        <v>0</v>
      </c>
      <c r="V104" s="96">
        <v>3</v>
      </c>
      <c r="W104" s="97">
        <f t="shared" si="25"/>
        <v>0</v>
      </c>
      <c r="X104" s="1137"/>
      <c r="Y104" s="1137"/>
      <c r="Z104" s="1137"/>
      <c r="AA104" s="1137"/>
      <c r="AB104" s="1138"/>
      <c r="AC104" s="1138"/>
      <c r="AD104" s="1138"/>
      <c r="AE104" s="1138"/>
      <c r="AF104" s="1138"/>
      <c r="AG104" s="1138"/>
      <c r="AH104" s="1138"/>
      <c r="AI104" s="1138"/>
      <c r="AJ104" s="1138"/>
      <c r="AK104" s="1138"/>
      <c r="AL104" s="1138"/>
      <c r="AM104" s="1138"/>
      <c r="AN104" s="1138"/>
      <c r="AO104" s="1138"/>
      <c r="AP104" s="1138"/>
      <c r="AQ104" s="1138"/>
      <c r="AR104" s="1138"/>
      <c r="AS104" s="1138"/>
      <c r="AT104" s="1138"/>
      <c r="AU104" s="1138"/>
      <c r="AV104" s="1138"/>
      <c r="AW104" s="1138"/>
      <c r="AX104" s="1138"/>
      <c r="AY104" s="1138"/>
      <c r="AZ104" s="1138"/>
      <c r="BA104" s="1138"/>
      <c r="BB104" s="1138"/>
      <c r="BC104" s="1138"/>
      <c r="BD104" s="1138"/>
      <c r="BE104" s="1138"/>
      <c r="BF104" s="1138"/>
      <c r="BG104" s="1138"/>
      <c r="BH104" s="1138"/>
      <c r="BI104" s="1138"/>
      <c r="BJ104" s="1138"/>
      <c r="BK104" s="1138"/>
      <c r="BL104" s="1138"/>
      <c r="BM104" s="1138"/>
      <c r="BN104" s="1138"/>
      <c r="BO104" s="1138"/>
      <c r="BP104" s="1138"/>
      <c r="BQ104" s="1138"/>
      <c r="BR104" s="1138"/>
      <c r="BS104" s="1138"/>
      <c r="BT104" s="1138"/>
      <c r="BU104" s="1138"/>
      <c r="BV104" s="1138"/>
      <c r="BW104" s="1138"/>
      <c r="BX104" s="1138"/>
      <c r="BY104" s="1138"/>
      <c r="BZ104" s="1138"/>
      <c r="CA104" s="1138"/>
      <c r="CB104" s="1138"/>
      <c r="CC104" s="1138"/>
      <c r="CD104" s="1138"/>
      <c r="CE104" s="1138"/>
      <c r="CF104" s="1138"/>
      <c r="CG104" s="1138"/>
      <c r="CH104" s="1138"/>
      <c r="CI104" s="1138"/>
      <c r="CJ104" s="1138"/>
      <c r="CK104" s="1138"/>
      <c r="CL104" s="1138"/>
      <c r="CM104" s="1138"/>
      <c r="CN104" s="1138"/>
      <c r="CO104" s="1138"/>
      <c r="CP104" s="1138"/>
      <c r="CQ104" s="1138"/>
      <c r="CR104" s="1138"/>
      <c r="CS104" s="1138"/>
      <c r="CT104" s="1138"/>
      <c r="CU104" s="1138"/>
      <c r="CV104" s="1138"/>
      <c r="CW104" s="1138"/>
      <c r="CX104" s="1138"/>
      <c r="CY104" s="1138"/>
      <c r="CZ104" s="1138"/>
      <c r="DA104" s="1138"/>
      <c r="DB104" s="1138"/>
      <c r="DC104" s="1138"/>
      <c r="DD104" s="1138"/>
      <c r="DE104" s="1138"/>
      <c r="DF104" s="1138"/>
      <c r="DG104" s="1138"/>
      <c r="DH104" s="1138"/>
      <c r="DI104" s="1138"/>
      <c r="DJ104" s="1138"/>
      <c r="DK104" s="1138"/>
      <c r="DL104" s="1138"/>
      <c r="DM104" s="1138"/>
      <c r="DN104" s="1138"/>
      <c r="DO104" s="1138"/>
      <c r="DP104" s="1138"/>
      <c r="DQ104" s="1138"/>
      <c r="DR104" s="1138"/>
      <c r="DS104" s="1138"/>
      <c r="DT104" s="1138"/>
      <c r="DU104" s="1138"/>
      <c r="DV104" s="1138"/>
      <c r="DW104" s="1138"/>
      <c r="DX104" s="1138"/>
      <c r="DY104" s="1138"/>
      <c r="DZ104" s="1138"/>
      <c r="EA104" s="1138"/>
      <c r="EB104" s="1138"/>
      <c r="EC104" s="1138"/>
      <c r="ED104" s="1138"/>
      <c r="EE104" s="1138"/>
      <c r="EF104" s="1138"/>
      <c r="EG104" s="1138"/>
      <c r="EH104" s="1138"/>
      <c r="EI104" s="1138"/>
      <c r="EJ104" s="1138"/>
      <c r="EK104" s="1138"/>
      <c r="EL104" s="1138"/>
      <c r="EM104" s="1138"/>
      <c r="EN104" s="1138"/>
      <c r="EO104" s="1138"/>
      <c r="EP104" s="1138"/>
      <c r="EQ104" s="1138"/>
      <c r="ER104" s="1138"/>
      <c r="ES104" s="1138"/>
      <c r="ET104" s="1138"/>
      <c r="EU104" s="1138"/>
      <c r="EV104" s="1138"/>
      <c r="EW104" s="1138"/>
      <c r="FC104" s="618"/>
    </row>
    <row r="105" spans="1:159" s="5" customFormat="1" ht="19.95" hidden="1" customHeight="1" outlineLevel="2">
      <c r="A105" s="17">
        <v>86</v>
      </c>
      <c r="B105" s="354"/>
      <c r="C105" s="355"/>
      <c r="D105" s="43">
        <f t="shared" si="28"/>
        <v>4</v>
      </c>
      <c r="E105" s="43">
        <f t="shared" si="22"/>
        <v>4</v>
      </c>
      <c r="F105" s="65">
        <f t="shared" si="23"/>
        <v>20</v>
      </c>
      <c r="G105" s="359"/>
      <c r="H105" s="802"/>
      <c r="I105" s="802"/>
      <c r="J105" s="801"/>
      <c r="K105" s="100">
        <f t="shared" si="26"/>
        <v>0</v>
      </c>
      <c r="L105" s="92">
        <f t="shared" si="27"/>
        <v>0</v>
      </c>
      <c r="M105" s="127"/>
      <c r="N105" s="743"/>
      <c r="O105" s="579"/>
      <c r="P105" s="245"/>
      <c r="Q105" s="257"/>
      <c r="R105" s="257"/>
      <c r="S105" s="257"/>
      <c r="T105" s="129">
        <f t="shared" si="21"/>
        <v>0</v>
      </c>
      <c r="U105" s="128">
        <f t="shared" si="24"/>
        <v>0</v>
      </c>
      <c r="V105" s="96">
        <v>3</v>
      </c>
      <c r="W105" s="97">
        <f t="shared" si="25"/>
        <v>0</v>
      </c>
      <c r="X105" s="1137"/>
      <c r="Y105" s="1137"/>
      <c r="Z105" s="1137"/>
      <c r="AA105" s="1137"/>
      <c r="AB105" s="1138"/>
      <c r="AC105" s="1138"/>
      <c r="AD105" s="1138"/>
      <c r="AE105" s="1138"/>
      <c r="AF105" s="1138"/>
      <c r="AG105" s="1138"/>
      <c r="AH105" s="1138"/>
      <c r="AI105" s="1138"/>
      <c r="AJ105" s="1138"/>
      <c r="AK105" s="1138"/>
      <c r="AL105" s="1138"/>
      <c r="AM105" s="1138"/>
      <c r="AN105" s="1138"/>
      <c r="AO105" s="1138"/>
      <c r="AP105" s="1138"/>
      <c r="AQ105" s="1138"/>
      <c r="AR105" s="1138"/>
      <c r="AS105" s="1138"/>
      <c r="AT105" s="1138"/>
      <c r="AU105" s="1138"/>
      <c r="AV105" s="1138"/>
      <c r="AW105" s="1138"/>
      <c r="AX105" s="1138"/>
      <c r="AY105" s="1138"/>
      <c r="AZ105" s="1138"/>
      <c r="BA105" s="1138"/>
      <c r="BB105" s="1138"/>
      <c r="BC105" s="1138"/>
      <c r="BD105" s="1138"/>
      <c r="BE105" s="1138"/>
      <c r="BF105" s="1138"/>
      <c r="BG105" s="1138"/>
      <c r="BH105" s="1138"/>
      <c r="BI105" s="1138"/>
      <c r="BJ105" s="1138"/>
      <c r="BK105" s="1138"/>
      <c r="BL105" s="1138"/>
      <c r="BM105" s="1138"/>
      <c r="BN105" s="1138"/>
      <c r="BO105" s="1138"/>
      <c r="BP105" s="1138"/>
      <c r="BQ105" s="1138"/>
      <c r="BR105" s="1138"/>
      <c r="BS105" s="1138"/>
      <c r="BT105" s="1138"/>
      <c r="BU105" s="1138"/>
      <c r="BV105" s="1138"/>
      <c r="BW105" s="1138"/>
      <c r="BX105" s="1138"/>
      <c r="BY105" s="1138"/>
      <c r="BZ105" s="1138"/>
      <c r="CA105" s="1138"/>
      <c r="CB105" s="1138"/>
      <c r="CC105" s="1138"/>
      <c r="CD105" s="1138"/>
      <c r="CE105" s="1138"/>
      <c r="CF105" s="1138"/>
      <c r="CG105" s="1138"/>
      <c r="CH105" s="1138"/>
      <c r="CI105" s="1138"/>
      <c r="CJ105" s="1138"/>
      <c r="CK105" s="1138"/>
      <c r="CL105" s="1138"/>
      <c r="CM105" s="1138"/>
      <c r="CN105" s="1138"/>
      <c r="CO105" s="1138"/>
      <c r="CP105" s="1138"/>
      <c r="CQ105" s="1138"/>
      <c r="CR105" s="1138"/>
      <c r="CS105" s="1138"/>
      <c r="CT105" s="1138"/>
      <c r="CU105" s="1138"/>
      <c r="CV105" s="1138"/>
      <c r="CW105" s="1138"/>
      <c r="CX105" s="1138"/>
      <c r="CY105" s="1138"/>
      <c r="CZ105" s="1138"/>
      <c r="DA105" s="1138"/>
      <c r="DB105" s="1138"/>
      <c r="DC105" s="1138"/>
      <c r="DD105" s="1138"/>
      <c r="DE105" s="1138"/>
      <c r="DF105" s="1138"/>
      <c r="DG105" s="1138"/>
      <c r="DH105" s="1138"/>
      <c r="DI105" s="1138"/>
      <c r="DJ105" s="1138"/>
      <c r="DK105" s="1138"/>
      <c r="DL105" s="1138"/>
      <c r="DM105" s="1138"/>
      <c r="DN105" s="1138"/>
      <c r="DO105" s="1138"/>
      <c r="DP105" s="1138"/>
      <c r="DQ105" s="1138"/>
      <c r="DR105" s="1138"/>
      <c r="DS105" s="1138"/>
      <c r="DT105" s="1138"/>
      <c r="DU105" s="1138"/>
      <c r="DV105" s="1138"/>
      <c r="DW105" s="1138"/>
      <c r="DX105" s="1138"/>
      <c r="DY105" s="1138"/>
      <c r="DZ105" s="1138"/>
      <c r="EA105" s="1138"/>
      <c r="EB105" s="1138"/>
      <c r="EC105" s="1138"/>
      <c r="ED105" s="1138"/>
      <c r="EE105" s="1138"/>
      <c r="EF105" s="1138"/>
      <c r="EG105" s="1138"/>
      <c r="EH105" s="1138"/>
      <c r="EI105" s="1138"/>
      <c r="EJ105" s="1138"/>
      <c r="EK105" s="1138"/>
      <c r="EL105" s="1138"/>
      <c r="EM105" s="1138"/>
      <c r="EN105" s="1138"/>
      <c r="EO105" s="1138"/>
      <c r="EP105" s="1138"/>
      <c r="EQ105" s="1138"/>
      <c r="ER105" s="1138"/>
      <c r="ES105" s="1138"/>
      <c r="ET105" s="1138"/>
      <c r="EU105" s="1138"/>
      <c r="EV105" s="1138"/>
      <c r="EW105" s="1138"/>
      <c r="FC105" s="618"/>
    </row>
    <row r="106" spans="1:159" s="5" customFormat="1" ht="19.95" hidden="1" customHeight="1" outlineLevel="2">
      <c r="A106" s="17">
        <v>87</v>
      </c>
      <c r="B106" s="354"/>
      <c r="C106" s="355"/>
      <c r="D106" s="43">
        <f t="shared" si="28"/>
        <v>4</v>
      </c>
      <c r="E106" s="43">
        <f t="shared" si="22"/>
        <v>4</v>
      </c>
      <c r="F106" s="65">
        <f t="shared" si="23"/>
        <v>20</v>
      </c>
      <c r="G106" s="359"/>
      <c r="H106" s="802"/>
      <c r="I106" s="802"/>
      <c r="J106" s="801"/>
      <c r="K106" s="100">
        <f t="shared" si="26"/>
        <v>0</v>
      </c>
      <c r="L106" s="92">
        <f t="shared" si="27"/>
        <v>0</v>
      </c>
      <c r="M106" s="127"/>
      <c r="N106" s="743"/>
      <c r="O106" s="579"/>
      <c r="P106" s="245"/>
      <c r="Q106" s="257"/>
      <c r="R106" s="257"/>
      <c r="S106" s="257"/>
      <c r="T106" s="129">
        <f t="shared" si="21"/>
        <v>0</v>
      </c>
      <c r="U106" s="128">
        <f t="shared" si="24"/>
        <v>0</v>
      </c>
      <c r="V106" s="96">
        <v>3</v>
      </c>
      <c r="W106" s="97">
        <f t="shared" si="25"/>
        <v>0</v>
      </c>
      <c r="X106" s="1137"/>
      <c r="Y106" s="1137"/>
      <c r="Z106" s="1137"/>
      <c r="AA106" s="1137"/>
      <c r="AB106" s="1138"/>
      <c r="AC106" s="1138"/>
      <c r="AD106" s="1138"/>
      <c r="AE106" s="1138"/>
      <c r="AF106" s="1138"/>
      <c r="AG106" s="1138"/>
      <c r="AH106" s="1138"/>
      <c r="AI106" s="1138"/>
      <c r="AJ106" s="1138"/>
      <c r="AK106" s="1138"/>
      <c r="AL106" s="1138"/>
      <c r="AM106" s="1138"/>
      <c r="AN106" s="1138"/>
      <c r="AO106" s="1138"/>
      <c r="AP106" s="1138"/>
      <c r="AQ106" s="1138"/>
      <c r="AR106" s="1138"/>
      <c r="AS106" s="1138"/>
      <c r="AT106" s="1138"/>
      <c r="AU106" s="1138"/>
      <c r="AV106" s="1138"/>
      <c r="AW106" s="1138"/>
      <c r="AX106" s="1138"/>
      <c r="AY106" s="1138"/>
      <c r="AZ106" s="1138"/>
      <c r="BA106" s="1138"/>
      <c r="BB106" s="1138"/>
      <c r="BC106" s="1138"/>
      <c r="BD106" s="1138"/>
      <c r="BE106" s="1138"/>
      <c r="BF106" s="1138"/>
      <c r="BG106" s="1138"/>
      <c r="BH106" s="1138"/>
      <c r="BI106" s="1138"/>
      <c r="BJ106" s="1138"/>
      <c r="BK106" s="1138"/>
      <c r="BL106" s="1138"/>
      <c r="BM106" s="1138"/>
      <c r="BN106" s="1138"/>
      <c r="BO106" s="1138"/>
      <c r="BP106" s="1138"/>
      <c r="BQ106" s="1138"/>
      <c r="BR106" s="1138"/>
      <c r="BS106" s="1138"/>
      <c r="BT106" s="1138"/>
      <c r="BU106" s="1138"/>
      <c r="BV106" s="1138"/>
      <c r="BW106" s="1138"/>
      <c r="BX106" s="1138"/>
      <c r="BY106" s="1138"/>
      <c r="BZ106" s="1138"/>
      <c r="CA106" s="1138"/>
      <c r="CB106" s="1138"/>
      <c r="CC106" s="1138"/>
      <c r="CD106" s="1138"/>
      <c r="CE106" s="1138"/>
      <c r="CF106" s="1138"/>
      <c r="CG106" s="1138"/>
      <c r="CH106" s="1138"/>
      <c r="CI106" s="1138"/>
      <c r="CJ106" s="1138"/>
      <c r="CK106" s="1138"/>
      <c r="CL106" s="1138"/>
      <c r="CM106" s="1138"/>
      <c r="CN106" s="1138"/>
      <c r="CO106" s="1138"/>
      <c r="CP106" s="1138"/>
      <c r="CQ106" s="1138"/>
      <c r="CR106" s="1138"/>
      <c r="CS106" s="1138"/>
      <c r="CT106" s="1138"/>
      <c r="CU106" s="1138"/>
      <c r="CV106" s="1138"/>
      <c r="CW106" s="1138"/>
      <c r="CX106" s="1138"/>
      <c r="CY106" s="1138"/>
      <c r="CZ106" s="1138"/>
      <c r="DA106" s="1138"/>
      <c r="DB106" s="1138"/>
      <c r="DC106" s="1138"/>
      <c r="DD106" s="1138"/>
      <c r="DE106" s="1138"/>
      <c r="DF106" s="1138"/>
      <c r="DG106" s="1138"/>
      <c r="DH106" s="1138"/>
      <c r="DI106" s="1138"/>
      <c r="DJ106" s="1138"/>
      <c r="DK106" s="1138"/>
      <c r="DL106" s="1138"/>
      <c r="DM106" s="1138"/>
      <c r="DN106" s="1138"/>
      <c r="DO106" s="1138"/>
      <c r="DP106" s="1138"/>
      <c r="DQ106" s="1138"/>
      <c r="DR106" s="1138"/>
      <c r="DS106" s="1138"/>
      <c r="DT106" s="1138"/>
      <c r="DU106" s="1138"/>
      <c r="DV106" s="1138"/>
      <c r="DW106" s="1138"/>
      <c r="DX106" s="1138"/>
      <c r="DY106" s="1138"/>
      <c r="DZ106" s="1138"/>
      <c r="EA106" s="1138"/>
      <c r="EB106" s="1138"/>
      <c r="EC106" s="1138"/>
      <c r="ED106" s="1138"/>
      <c r="EE106" s="1138"/>
      <c r="EF106" s="1138"/>
      <c r="EG106" s="1138"/>
      <c r="EH106" s="1138"/>
      <c r="EI106" s="1138"/>
      <c r="EJ106" s="1138"/>
      <c r="EK106" s="1138"/>
      <c r="EL106" s="1138"/>
      <c r="EM106" s="1138"/>
      <c r="EN106" s="1138"/>
      <c r="EO106" s="1138"/>
      <c r="EP106" s="1138"/>
      <c r="EQ106" s="1138"/>
      <c r="ER106" s="1138"/>
      <c r="ES106" s="1138"/>
      <c r="ET106" s="1138"/>
      <c r="EU106" s="1138"/>
      <c r="EV106" s="1138"/>
      <c r="EW106" s="1138"/>
      <c r="FC106" s="618"/>
    </row>
    <row r="107" spans="1:159" s="5" customFormat="1" ht="19.95" hidden="1" customHeight="1" outlineLevel="2">
      <c r="A107" s="17">
        <v>88</v>
      </c>
      <c r="B107" s="354"/>
      <c r="C107" s="355"/>
      <c r="D107" s="43">
        <f t="shared" si="28"/>
        <v>4</v>
      </c>
      <c r="E107" s="43">
        <f t="shared" si="22"/>
        <v>4</v>
      </c>
      <c r="F107" s="65">
        <f t="shared" si="23"/>
        <v>20</v>
      </c>
      <c r="G107" s="359"/>
      <c r="H107" s="802"/>
      <c r="I107" s="802"/>
      <c r="J107" s="801"/>
      <c r="K107" s="100">
        <f t="shared" si="26"/>
        <v>0</v>
      </c>
      <c r="L107" s="92">
        <f t="shared" si="27"/>
        <v>0</v>
      </c>
      <c r="M107" s="127"/>
      <c r="N107" s="743"/>
      <c r="O107" s="579"/>
      <c r="P107" s="245"/>
      <c r="Q107" s="257"/>
      <c r="R107" s="257"/>
      <c r="S107" s="257"/>
      <c r="T107" s="129">
        <f t="shared" si="21"/>
        <v>0</v>
      </c>
      <c r="U107" s="128">
        <f t="shared" si="24"/>
        <v>0</v>
      </c>
      <c r="V107" s="96">
        <v>3</v>
      </c>
      <c r="W107" s="97">
        <f t="shared" si="25"/>
        <v>0</v>
      </c>
      <c r="X107" s="1137"/>
      <c r="Y107" s="1137"/>
      <c r="Z107" s="1137"/>
      <c r="AA107" s="1137"/>
      <c r="AB107" s="1138"/>
      <c r="AC107" s="1138"/>
      <c r="AD107" s="1138"/>
      <c r="AE107" s="1138"/>
      <c r="AF107" s="1138"/>
      <c r="AG107" s="1138"/>
      <c r="AH107" s="1138"/>
      <c r="AI107" s="1138"/>
      <c r="AJ107" s="1138"/>
      <c r="AK107" s="1138"/>
      <c r="AL107" s="1138"/>
      <c r="AM107" s="1138"/>
      <c r="AN107" s="1138"/>
      <c r="AO107" s="1138"/>
      <c r="AP107" s="1138"/>
      <c r="AQ107" s="1138"/>
      <c r="AR107" s="1138"/>
      <c r="AS107" s="1138"/>
      <c r="AT107" s="1138"/>
      <c r="AU107" s="1138"/>
      <c r="AV107" s="1138"/>
      <c r="AW107" s="1138"/>
      <c r="AX107" s="1138"/>
      <c r="AY107" s="1138"/>
      <c r="AZ107" s="1138"/>
      <c r="BA107" s="1138"/>
      <c r="BB107" s="1138"/>
      <c r="BC107" s="1138"/>
      <c r="BD107" s="1138"/>
      <c r="BE107" s="1138"/>
      <c r="BF107" s="1138"/>
      <c r="BG107" s="1138"/>
      <c r="BH107" s="1138"/>
      <c r="BI107" s="1138"/>
      <c r="BJ107" s="1138"/>
      <c r="BK107" s="1138"/>
      <c r="BL107" s="1138"/>
      <c r="BM107" s="1138"/>
      <c r="BN107" s="1138"/>
      <c r="BO107" s="1138"/>
      <c r="BP107" s="1138"/>
      <c r="BQ107" s="1138"/>
      <c r="BR107" s="1138"/>
      <c r="BS107" s="1138"/>
      <c r="BT107" s="1138"/>
      <c r="BU107" s="1138"/>
      <c r="BV107" s="1138"/>
      <c r="BW107" s="1138"/>
      <c r="BX107" s="1138"/>
      <c r="BY107" s="1138"/>
      <c r="BZ107" s="1138"/>
      <c r="CA107" s="1138"/>
      <c r="CB107" s="1138"/>
      <c r="CC107" s="1138"/>
      <c r="CD107" s="1138"/>
      <c r="CE107" s="1138"/>
      <c r="CF107" s="1138"/>
      <c r="CG107" s="1138"/>
      <c r="CH107" s="1138"/>
      <c r="CI107" s="1138"/>
      <c r="CJ107" s="1138"/>
      <c r="CK107" s="1138"/>
      <c r="CL107" s="1138"/>
      <c r="CM107" s="1138"/>
      <c r="CN107" s="1138"/>
      <c r="CO107" s="1138"/>
      <c r="CP107" s="1138"/>
      <c r="CQ107" s="1138"/>
      <c r="CR107" s="1138"/>
      <c r="CS107" s="1138"/>
      <c r="CT107" s="1138"/>
      <c r="CU107" s="1138"/>
      <c r="CV107" s="1138"/>
      <c r="CW107" s="1138"/>
      <c r="CX107" s="1138"/>
      <c r="CY107" s="1138"/>
      <c r="CZ107" s="1138"/>
      <c r="DA107" s="1138"/>
      <c r="DB107" s="1138"/>
      <c r="DC107" s="1138"/>
      <c r="DD107" s="1138"/>
      <c r="DE107" s="1138"/>
      <c r="DF107" s="1138"/>
      <c r="DG107" s="1138"/>
      <c r="DH107" s="1138"/>
      <c r="DI107" s="1138"/>
      <c r="DJ107" s="1138"/>
      <c r="DK107" s="1138"/>
      <c r="DL107" s="1138"/>
      <c r="DM107" s="1138"/>
      <c r="DN107" s="1138"/>
      <c r="DO107" s="1138"/>
      <c r="DP107" s="1138"/>
      <c r="DQ107" s="1138"/>
      <c r="DR107" s="1138"/>
      <c r="DS107" s="1138"/>
      <c r="DT107" s="1138"/>
      <c r="DU107" s="1138"/>
      <c r="DV107" s="1138"/>
      <c r="DW107" s="1138"/>
      <c r="DX107" s="1138"/>
      <c r="DY107" s="1138"/>
      <c r="DZ107" s="1138"/>
      <c r="EA107" s="1138"/>
      <c r="EB107" s="1138"/>
      <c r="EC107" s="1138"/>
      <c r="ED107" s="1138"/>
      <c r="EE107" s="1138"/>
      <c r="EF107" s="1138"/>
      <c r="EG107" s="1138"/>
      <c r="EH107" s="1138"/>
      <c r="EI107" s="1138"/>
      <c r="EJ107" s="1138"/>
      <c r="EK107" s="1138"/>
      <c r="EL107" s="1138"/>
      <c r="EM107" s="1138"/>
      <c r="EN107" s="1138"/>
      <c r="EO107" s="1138"/>
      <c r="EP107" s="1138"/>
      <c r="EQ107" s="1138"/>
      <c r="ER107" s="1138"/>
      <c r="ES107" s="1138"/>
      <c r="ET107" s="1138"/>
      <c r="EU107" s="1138"/>
      <c r="EV107" s="1138"/>
      <c r="EW107" s="1138"/>
      <c r="FC107" s="618"/>
    </row>
    <row r="108" spans="1:159" s="5" customFormat="1" ht="19.95" hidden="1" customHeight="1" outlineLevel="2">
      <c r="A108" s="17">
        <v>89</v>
      </c>
      <c r="B108" s="354"/>
      <c r="C108" s="355"/>
      <c r="D108" s="43">
        <f t="shared" si="28"/>
        <v>4</v>
      </c>
      <c r="E108" s="43">
        <f t="shared" si="22"/>
        <v>4</v>
      </c>
      <c r="F108" s="65">
        <f t="shared" si="23"/>
        <v>20</v>
      </c>
      <c r="G108" s="359"/>
      <c r="H108" s="802"/>
      <c r="I108" s="802"/>
      <c r="J108" s="801"/>
      <c r="K108" s="100">
        <f t="shared" si="26"/>
        <v>0</v>
      </c>
      <c r="L108" s="92">
        <f t="shared" si="27"/>
        <v>0</v>
      </c>
      <c r="M108" s="127"/>
      <c r="N108" s="743"/>
      <c r="O108" s="579"/>
      <c r="P108" s="245"/>
      <c r="Q108" s="257"/>
      <c r="R108" s="257"/>
      <c r="S108" s="257"/>
      <c r="T108" s="129">
        <f t="shared" si="21"/>
        <v>0</v>
      </c>
      <c r="U108" s="128">
        <f t="shared" si="24"/>
        <v>0</v>
      </c>
      <c r="V108" s="96">
        <v>3</v>
      </c>
      <c r="W108" s="97">
        <f t="shared" si="25"/>
        <v>0</v>
      </c>
      <c r="X108" s="1137"/>
      <c r="Y108" s="1137"/>
      <c r="Z108" s="1137"/>
      <c r="AA108" s="1137"/>
      <c r="AB108" s="1138"/>
      <c r="AC108" s="1138"/>
      <c r="AD108" s="1138"/>
      <c r="AE108" s="1138"/>
      <c r="AF108" s="1138"/>
      <c r="AG108" s="1138"/>
      <c r="AH108" s="1138"/>
      <c r="AI108" s="1138"/>
      <c r="AJ108" s="1138"/>
      <c r="AK108" s="1138"/>
      <c r="AL108" s="1138"/>
      <c r="AM108" s="1138"/>
      <c r="AN108" s="1138"/>
      <c r="AO108" s="1138"/>
      <c r="AP108" s="1138"/>
      <c r="AQ108" s="1138"/>
      <c r="AR108" s="1138"/>
      <c r="AS108" s="1138"/>
      <c r="AT108" s="1138"/>
      <c r="AU108" s="1138"/>
      <c r="AV108" s="1138"/>
      <c r="AW108" s="1138"/>
      <c r="AX108" s="1138"/>
      <c r="AY108" s="1138"/>
      <c r="AZ108" s="1138"/>
      <c r="BA108" s="1138"/>
      <c r="BB108" s="1138"/>
      <c r="BC108" s="1138"/>
      <c r="BD108" s="1138"/>
      <c r="BE108" s="1138"/>
      <c r="BF108" s="1138"/>
      <c r="BG108" s="1138"/>
      <c r="BH108" s="1138"/>
      <c r="BI108" s="1138"/>
      <c r="BJ108" s="1138"/>
      <c r="BK108" s="1138"/>
      <c r="BL108" s="1138"/>
      <c r="BM108" s="1138"/>
      <c r="BN108" s="1138"/>
      <c r="BO108" s="1138"/>
      <c r="BP108" s="1138"/>
      <c r="BQ108" s="1138"/>
      <c r="BR108" s="1138"/>
      <c r="BS108" s="1138"/>
      <c r="BT108" s="1138"/>
      <c r="BU108" s="1138"/>
      <c r="BV108" s="1138"/>
      <c r="BW108" s="1138"/>
      <c r="BX108" s="1138"/>
      <c r="BY108" s="1138"/>
      <c r="BZ108" s="1138"/>
      <c r="CA108" s="1138"/>
      <c r="CB108" s="1138"/>
      <c r="CC108" s="1138"/>
      <c r="CD108" s="1138"/>
      <c r="CE108" s="1138"/>
      <c r="CF108" s="1138"/>
      <c r="CG108" s="1138"/>
      <c r="CH108" s="1138"/>
      <c r="CI108" s="1138"/>
      <c r="CJ108" s="1138"/>
      <c r="CK108" s="1138"/>
      <c r="CL108" s="1138"/>
      <c r="CM108" s="1138"/>
      <c r="CN108" s="1138"/>
      <c r="CO108" s="1138"/>
      <c r="CP108" s="1138"/>
      <c r="CQ108" s="1138"/>
      <c r="CR108" s="1138"/>
      <c r="CS108" s="1138"/>
      <c r="CT108" s="1138"/>
      <c r="CU108" s="1138"/>
      <c r="CV108" s="1138"/>
      <c r="CW108" s="1138"/>
      <c r="CX108" s="1138"/>
      <c r="CY108" s="1138"/>
      <c r="CZ108" s="1138"/>
      <c r="DA108" s="1138"/>
      <c r="DB108" s="1138"/>
      <c r="DC108" s="1138"/>
      <c r="DD108" s="1138"/>
      <c r="DE108" s="1138"/>
      <c r="DF108" s="1138"/>
      <c r="DG108" s="1138"/>
      <c r="DH108" s="1138"/>
      <c r="DI108" s="1138"/>
      <c r="DJ108" s="1138"/>
      <c r="DK108" s="1138"/>
      <c r="DL108" s="1138"/>
      <c r="DM108" s="1138"/>
      <c r="DN108" s="1138"/>
      <c r="DO108" s="1138"/>
      <c r="DP108" s="1138"/>
      <c r="DQ108" s="1138"/>
      <c r="DR108" s="1138"/>
      <c r="DS108" s="1138"/>
      <c r="DT108" s="1138"/>
      <c r="DU108" s="1138"/>
      <c r="DV108" s="1138"/>
      <c r="DW108" s="1138"/>
      <c r="DX108" s="1138"/>
      <c r="DY108" s="1138"/>
      <c r="DZ108" s="1138"/>
      <c r="EA108" s="1138"/>
      <c r="EB108" s="1138"/>
      <c r="EC108" s="1138"/>
      <c r="ED108" s="1138"/>
      <c r="EE108" s="1138"/>
      <c r="EF108" s="1138"/>
      <c r="EG108" s="1138"/>
      <c r="EH108" s="1138"/>
      <c r="EI108" s="1138"/>
      <c r="EJ108" s="1138"/>
      <c r="EK108" s="1138"/>
      <c r="EL108" s="1138"/>
      <c r="EM108" s="1138"/>
      <c r="EN108" s="1138"/>
      <c r="EO108" s="1138"/>
      <c r="EP108" s="1138"/>
      <c r="EQ108" s="1138"/>
      <c r="ER108" s="1138"/>
      <c r="ES108" s="1138"/>
      <c r="ET108" s="1138"/>
      <c r="EU108" s="1138"/>
      <c r="EV108" s="1138"/>
      <c r="EW108" s="1138"/>
      <c r="FC108" s="618"/>
    </row>
    <row r="109" spans="1:159" s="5" customFormat="1" ht="19.95" hidden="1" customHeight="1" outlineLevel="2">
      <c r="A109" s="17">
        <v>90</v>
      </c>
      <c r="B109" s="354"/>
      <c r="C109" s="355"/>
      <c r="D109" s="43">
        <f t="shared" si="28"/>
        <v>4</v>
      </c>
      <c r="E109" s="43">
        <f t="shared" si="22"/>
        <v>4</v>
      </c>
      <c r="F109" s="65">
        <f t="shared" si="23"/>
        <v>20</v>
      </c>
      <c r="G109" s="359"/>
      <c r="H109" s="802"/>
      <c r="I109" s="802"/>
      <c r="J109" s="801"/>
      <c r="K109" s="100">
        <f t="shared" si="26"/>
        <v>0</v>
      </c>
      <c r="L109" s="92">
        <f t="shared" si="27"/>
        <v>0</v>
      </c>
      <c r="M109" s="127"/>
      <c r="N109" s="743"/>
      <c r="O109" s="579"/>
      <c r="P109" s="245"/>
      <c r="Q109" s="257"/>
      <c r="R109" s="257"/>
      <c r="S109" s="257"/>
      <c r="T109" s="129">
        <f t="shared" si="21"/>
        <v>0</v>
      </c>
      <c r="U109" s="128">
        <f t="shared" si="24"/>
        <v>0</v>
      </c>
      <c r="V109" s="96">
        <v>3</v>
      </c>
      <c r="W109" s="97">
        <f t="shared" si="25"/>
        <v>0</v>
      </c>
      <c r="X109" s="1137"/>
      <c r="Y109" s="1137"/>
      <c r="Z109" s="1137"/>
      <c r="AA109" s="1137"/>
      <c r="AB109" s="1139"/>
      <c r="AC109" s="1138"/>
      <c r="AD109" s="1138"/>
      <c r="AE109" s="1138"/>
      <c r="AF109" s="1138"/>
      <c r="AG109" s="1138"/>
      <c r="AH109" s="1138"/>
      <c r="AI109" s="1138"/>
      <c r="AJ109" s="1138"/>
      <c r="AK109" s="1138"/>
      <c r="AL109" s="1138"/>
      <c r="AM109" s="1138"/>
      <c r="AN109" s="1138"/>
      <c r="AO109" s="1138"/>
      <c r="AP109" s="1138"/>
      <c r="AQ109" s="1138"/>
      <c r="AR109" s="1138"/>
      <c r="AS109" s="1138"/>
      <c r="AT109" s="1138"/>
      <c r="AU109" s="1138"/>
      <c r="AV109" s="1138"/>
      <c r="AW109" s="1138"/>
      <c r="AX109" s="1138"/>
      <c r="AY109" s="1138"/>
      <c r="AZ109" s="1138"/>
      <c r="BA109" s="1138"/>
      <c r="BB109" s="1138"/>
      <c r="BC109" s="1138"/>
      <c r="BD109" s="1138"/>
      <c r="BE109" s="1138"/>
      <c r="BF109" s="1138"/>
      <c r="BG109" s="1138"/>
      <c r="BH109" s="1138"/>
      <c r="BI109" s="1138"/>
      <c r="BJ109" s="1138"/>
      <c r="BK109" s="1138"/>
      <c r="BL109" s="1138"/>
      <c r="BM109" s="1138"/>
      <c r="BN109" s="1138"/>
      <c r="BO109" s="1138"/>
      <c r="BP109" s="1138"/>
      <c r="BQ109" s="1138"/>
      <c r="BR109" s="1138"/>
      <c r="BS109" s="1138"/>
      <c r="BT109" s="1138"/>
      <c r="BU109" s="1138"/>
      <c r="BV109" s="1138"/>
      <c r="BW109" s="1138"/>
      <c r="BX109" s="1138"/>
      <c r="BY109" s="1138"/>
      <c r="BZ109" s="1138"/>
      <c r="CA109" s="1138"/>
      <c r="CB109" s="1138"/>
      <c r="CC109" s="1138"/>
      <c r="CD109" s="1138"/>
      <c r="CE109" s="1138"/>
      <c r="CF109" s="1138"/>
      <c r="CG109" s="1138"/>
      <c r="CH109" s="1138"/>
      <c r="CI109" s="1138"/>
      <c r="CJ109" s="1138"/>
      <c r="CK109" s="1138"/>
      <c r="CL109" s="1138"/>
      <c r="CM109" s="1138"/>
      <c r="CN109" s="1138"/>
      <c r="CO109" s="1138"/>
      <c r="CP109" s="1138"/>
      <c r="CQ109" s="1138"/>
      <c r="CR109" s="1138"/>
      <c r="CS109" s="1138"/>
      <c r="CT109" s="1138"/>
      <c r="CU109" s="1138"/>
      <c r="CV109" s="1138"/>
      <c r="CW109" s="1138"/>
      <c r="CX109" s="1138"/>
      <c r="CY109" s="1138"/>
      <c r="CZ109" s="1138"/>
      <c r="DA109" s="1138"/>
      <c r="DB109" s="1138"/>
      <c r="DC109" s="1138"/>
      <c r="DD109" s="1138"/>
      <c r="DE109" s="1138"/>
      <c r="DF109" s="1138"/>
      <c r="DG109" s="1138"/>
      <c r="DH109" s="1138"/>
      <c r="DI109" s="1138"/>
      <c r="DJ109" s="1138"/>
      <c r="DK109" s="1138"/>
      <c r="DL109" s="1138"/>
      <c r="DM109" s="1138"/>
      <c r="DN109" s="1138"/>
      <c r="DO109" s="1138"/>
      <c r="DP109" s="1138"/>
      <c r="DQ109" s="1138"/>
      <c r="DR109" s="1138"/>
      <c r="DS109" s="1138"/>
      <c r="DT109" s="1138"/>
      <c r="DU109" s="1138"/>
      <c r="DV109" s="1138"/>
      <c r="DW109" s="1138"/>
      <c r="DX109" s="1138"/>
      <c r="DY109" s="1138"/>
      <c r="DZ109" s="1138"/>
      <c r="EA109" s="1138"/>
      <c r="EB109" s="1138"/>
      <c r="EC109" s="1138"/>
      <c r="ED109" s="1138"/>
      <c r="EE109" s="1138"/>
      <c r="EF109" s="1138"/>
      <c r="EG109" s="1138"/>
      <c r="EH109" s="1138"/>
      <c r="EI109" s="1138"/>
      <c r="EJ109" s="1138"/>
      <c r="EK109" s="1138"/>
      <c r="EL109" s="1138"/>
      <c r="EM109" s="1138"/>
      <c r="EN109" s="1138"/>
      <c r="EO109" s="1138"/>
      <c r="EP109" s="1138"/>
      <c r="EQ109" s="1138"/>
      <c r="ER109" s="1138"/>
      <c r="ES109" s="1138"/>
      <c r="ET109" s="1138"/>
      <c r="EU109" s="1138"/>
      <c r="EV109" s="1138"/>
      <c r="EW109" s="1138"/>
      <c r="FC109" s="618"/>
    </row>
    <row r="110" spans="1:159" s="5" customFormat="1" ht="19.95" hidden="1" customHeight="1" outlineLevel="2">
      <c r="A110" s="17">
        <v>91</v>
      </c>
      <c r="B110" s="354"/>
      <c r="C110" s="355"/>
      <c r="D110" s="43">
        <f t="shared" si="28"/>
        <v>4</v>
      </c>
      <c r="E110" s="43">
        <f t="shared" si="22"/>
        <v>4</v>
      </c>
      <c r="F110" s="65">
        <f t="shared" si="23"/>
        <v>20</v>
      </c>
      <c r="G110" s="359"/>
      <c r="H110" s="802"/>
      <c r="I110" s="802"/>
      <c r="J110" s="801"/>
      <c r="K110" s="100">
        <f t="shared" si="26"/>
        <v>0</v>
      </c>
      <c r="L110" s="92">
        <f t="shared" si="27"/>
        <v>0</v>
      </c>
      <c r="M110" s="127"/>
      <c r="N110" s="743"/>
      <c r="O110" s="579"/>
      <c r="P110" s="245"/>
      <c r="Q110" s="257"/>
      <c r="R110" s="257"/>
      <c r="S110" s="258"/>
      <c r="T110" s="129">
        <f t="shared" si="21"/>
        <v>0</v>
      </c>
      <c r="U110" s="128">
        <f t="shared" si="24"/>
        <v>0</v>
      </c>
      <c r="V110" s="96">
        <v>3</v>
      </c>
      <c r="W110" s="97">
        <f t="shared" si="25"/>
        <v>0</v>
      </c>
      <c r="X110" s="1137"/>
      <c r="Y110" s="1137"/>
      <c r="Z110" s="1137"/>
      <c r="AA110" s="1137"/>
      <c r="AB110" s="1139"/>
      <c r="AC110" s="1138"/>
      <c r="AD110" s="1138"/>
      <c r="AE110" s="1138"/>
      <c r="AF110" s="1138"/>
      <c r="AG110" s="1138"/>
      <c r="AH110" s="1138"/>
      <c r="AI110" s="1138"/>
      <c r="AJ110" s="1138"/>
      <c r="AK110" s="1138"/>
      <c r="AL110" s="1138"/>
      <c r="AM110" s="1138"/>
      <c r="AN110" s="1138"/>
      <c r="AO110" s="1138"/>
      <c r="AP110" s="1138"/>
      <c r="AQ110" s="1138"/>
      <c r="AR110" s="1138"/>
      <c r="AS110" s="1138"/>
      <c r="AT110" s="1138"/>
      <c r="AU110" s="1138"/>
      <c r="AV110" s="1138"/>
      <c r="AW110" s="1138"/>
      <c r="AX110" s="1138"/>
      <c r="AY110" s="1138"/>
      <c r="AZ110" s="1138"/>
      <c r="BA110" s="1138"/>
      <c r="BB110" s="1138"/>
      <c r="BC110" s="1138"/>
      <c r="BD110" s="1138"/>
      <c r="BE110" s="1138"/>
      <c r="BF110" s="1138"/>
      <c r="BG110" s="1138"/>
      <c r="BH110" s="1138"/>
      <c r="BI110" s="1138"/>
      <c r="BJ110" s="1138"/>
      <c r="BK110" s="1138"/>
      <c r="BL110" s="1138"/>
      <c r="BM110" s="1138"/>
      <c r="BN110" s="1138"/>
      <c r="BO110" s="1138"/>
      <c r="BP110" s="1138"/>
      <c r="BQ110" s="1138"/>
      <c r="BR110" s="1138"/>
      <c r="BS110" s="1138"/>
      <c r="BT110" s="1138"/>
      <c r="BU110" s="1138"/>
      <c r="BV110" s="1138"/>
      <c r="BW110" s="1138"/>
      <c r="BX110" s="1138"/>
      <c r="BY110" s="1138"/>
      <c r="BZ110" s="1138"/>
      <c r="CA110" s="1138"/>
      <c r="CB110" s="1138"/>
      <c r="CC110" s="1138"/>
      <c r="CD110" s="1138"/>
      <c r="CE110" s="1138"/>
      <c r="CF110" s="1138"/>
      <c r="CG110" s="1138"/>
      <c r="CH110" s="1138"/>
      <c r="CI110" s="1138"/>
      <c r="CJ110" s="1138"/>
      <c r="CK110" s="1138"/>
      <c r="CL110" s="1138"/>
      <c r="CM110" s="1138"/>
      <c r="CN110" s="1138"/>
      <c r="CO110" s="1138"/>
      <c r="CP110" s="1138"/>
      <c r="CQ110" s="1138"/>
      <c r="CR110" s="1138"/>
      <c r="CS110" s="1138"/>
      <c r="CT110" s="1138"/>
      <c r="CU110" s="1138"/>
      <c r="CV110" s="1138"/>
      <c r="CW110" s="1138"/>
      <c r="CX110" s="1138"/>
      <c r="CY110" s="1138"/>
      <c r="CZ110" s="1138"/>
      <c r="DA110" s="1138"/>
      <c r="DB110" s="1138"/>
      <c r="DC110" s="1138"/>
      <c r="DD110" s="1138"/>
      <c r="DE110" s="1138"/>
      <c r="DF110" s="1138"/>
      <c r="DG110" s="1138"/>
      <c r="DH110" s="1138"/>
      <c r="DI110" s="1138"/>
      <c r="DJ110" s="1138"/>
      <c r="DK110" s="1138"/>
      <c r="DL110" s="1138"/>
      <c r="DM110" s="1138"/>
      <c r="DN110" s="1138"/>
      <c r="DO110" s="1138"/>
      <c r="DP110" s="1138"/>
      <c r="DQ110" s="1138"/>
      <c r="DR110" s="1138"/>
      <c r="DS110" s="1138"/>
      <c r="DT110" s="1138"/>
      <c r="DU110" s="1138"/>
      <c r="DV110" s="1138"/>
      <c r="DW110" s="1138"/>
      <c r="DX110" s="1138"/>
      <c r="DY110" s="1138"/>
      <c r="DZ110" s="1138"/>
      <c r="EA110" s="1138"/>
      <c r="EB110" s="1138"/>
      <c r="EC110" s="1138"/>
      <c r="ED110" s="1138"/>
      <c r="EE110" s="1138"/>
      <c r="EF110" s="1138"/>
      <c r="EG110" s="1138"/>
      <c r="EH110" s="1138"/>
      <c r="EI110" s="1138"/>
      <c r="EJ110" s="1138"/>
      <c r="EK110" s="1138"/>
      <c r="EL110" s="1138"/>
      <c r="EM110" s="1138"/>
      <c r="EN110" s="1138"/>
      <c r="EO110" s="1138"/>
      <c r="EP110" s="1138"/>
      <c r="EQ110" s="1138"/>
      <c r="ER110" s="1138"/>
      <c r="ES110" s="1138"/>
      <c r="ET110" s="1138"/>
      <c r="EU110" s="1138"/>
      <c r="EV110" s="1138"/>
      <c r="EW110" s="1138"/>
      <c r="FC110" s="618"/>
    </row>
    <row r="111" spans="1:159" s="5" customFormat="1" ht="28.5" customHeight="1" outlineLevel="1" collapsed="1">
      <c r="A111" s="1237" t="s">
        <v>866</v>
      </c>
      <c r="B111" s="77" t="s">
        <v>867</v>
      </c>
      <c r="C111" s="45">
        <v>14</v>
      </c>
      <c r="D111" s="45">
        <v>16</v>
      </c>
      <c r="E111" s="45">
        <v>19</v>
      </c>
      <c r="F111" s="44">
        <v>22</v>
      </c>
      <c r="G111" s="44">
        <v>24</v>
      </c>
      <c r="H111" s="44">
        <v>26</v>
      </c>
      <c r="I111" s="44">
        <v>28</v>
      </c>
      <c r="J111" s="45">
        <v>34</v>
      </c>
      <c r="K111" s="45">
        <v>40</v>
      </c>
      <c r="L111" s="44">
        <v>45</v>
      </c>
      <c r="M111" s="44">
        <v>50</v>
      </c>
      <c r="N111" s="44">
        <v>55</v>
      </c>
      <c r="O111" s="44">
        <v>60</v>
      </c>
      <c r="P111" s="564">
        <v>65</v>
      </c>
      <c r="Q111" s="44">
        <v>70</v>
      </c>
      <c r="R111" s="563">
        <v>75</v>
      </c>
      <c r="S111" s="563" t="s">
        <v>868</v>
      </c>
      <c r="T111" s="365" t="s">
        <v>869</v>
      </c>
      <c r="U111" s="132">
        <f>SUM(U20:U110)</f>
        <v>16.072209999999998</v>
      </c>
      <c r="V111" s="98">
        <f>AVERAGEA(V20:V110)</f>
        <v>2.9944444444444445</v>
      </c>
      <c r="W111" s="98">
        <f>SUM(W20:W110)</f>
        <v>42.087989999999998</v>
      </c>
      <c r="X111" s="1140"/>
      <c r="Y111" s="1140"/>
      <c r="Z111" s="1140"/>
      <c r="AA111" s="1140"/>
      <c r="AB111" s="1139"/>
      <c r="AC111" s="1138"/>
      <c r="AD111" s="1138"/>
      <c r="AE111" s="1138"/>
      <c r="AF111" s="1138"/>
      <c r="AG111" s="1138"/>
      <c r="AH111" s="1138"/>
      <c r="AI111" s="1138"/>
      <c r="AJ111" s="1138"/>
      <c r="AK111" s="1138"/>
      <c r="AL111" s="1138"/>
      <c r="AM111" s="1138"/>
      <c r="AN111" s="1138"/>
      <c r="AO111" s="1138"/>
      <c r="AP111" s="1138"/>
      <c r="AQ111" s="1138"/>
      <c r="AR111" s="1138"/>
      <c r="AS111" s="1138"/>
      <c r="AT111" s="1138"/>
      <c r="AU111" s="1138"/>
      <c r="AV111" s="1138"/>
      <c r="AW111" s="1138"/>
      <c r="AX111" s="1138"/>
      <c r="AY111" s="1138"/>
      <c r="AZ111" s="1138"/>
      <c r="BA111" s="1138"/>
      <c r="BB111" s="1138"/>
      <c r="BC111" s="1138"/>
      <c r="BD111" s="1138"/>
      <c r="BE111" s="1138"/>
      <c r="BF111" s="1138"/>
      <c r="BG111" s="1138"/>
      <c r="BH111" s="1138"/>
      <c r="BI111" s="1138"/>
      <c r="BJ111" s="1138"/>
      <c r="BK111" s="1138"/>
      <c r="BL111" s="1138"/>
      <c r="BM111" s="1138"/>
      <c r="BN111" s="1138"/>
      <c r="BO111" s="1138"/>
      <c r="BP111" s="1138"/>
      <c r="BQ111" s="1138"/>
      <c r="BR111" s="1138"/>
      <c r="BS111" s="1138"/>
      <c r="BT111" s="1138"/>
      <c r="BU111" s="1138"/>
      <c r="BV111" s="1138"/>
      <c r="BW111" s="1138"/>
      <c r="BX111" s="1138"/>
      <c r="BY111" s="1138"/>
      <c r="BZ111" s="1138"/>
      <c r="CA111" s="1138"/>
      <c r="CB111" s="1138"/>
      <c r="CC111" s="1138"/>
      <c r="CD111" s="1138"/>
      <c r="CE111" s="1138"/>
      <c r="CF111" s="1138"/>
      <c r="CG111" s="1138"/>
      <c r="CH111" s="1138"/>
      <c r="CI111" s="1138"/>
      <c r="CJ111" s="1138"/>
      <c r="CK111" s="1138"/>
      <c r="CL111" s="1138"/>
      <c r="CM111" s="1138"/>
      <c r="CN111" s="1138"/>
      <c r="CO111" s="1138"/>
      <c r="CP111" s="1138"/>
      <c r="CQ111" s="1138"/>
      <c r="CR111" s="1138"/>
      <c r="CS111" s="1138"/>
      <c r="CT111" s="1138"/>
      <c r="CU111" s="1138"/>
      <c r="CV111" s="1138"/>
      <c r="CW111" s="1138"/>
      <c r="CX111" s="1138"/>
      <c r="CY111" s="1138"/>
      <c r="CZ111" s="1138"/>
      <c r="DA111" s="1138"/>
      <c r="DB111" s="1138"/>
      <c r="DC111" s="1138"/>
      <c r="DD111" s="1138"/>
      <c r="DE111" s="1138"/>
      <c r="DF111" s="1138"/>
      <c r="DG111" s="1138"/>
      <c r="DH111" s="1138"/>
      <c r="DI111" s="1138"/>
      <c r="DJ111" s="1138"/>
      <c r="DK111" s="1138"/>
      <c r="DL111" s="1138"/>
      <c r="DM111" s="1138"/>
      <c r="DN111" s="1138"/>
      <c r="DO111" s="1138"/>
      <c r="DP111" s="1138"/>
      <c r="DQ111" s="1138"/>
      <c r="DR111" s="1138"/>
      <c r="DS111" s="1138"/>
      <c r="DT111" s="1138"/>
      <c r="DU111" s="1138"/>
      <c r="DV111" s="1138"/>
      <c r="DW111" s="1138"/>
      <c r="DX111" s="1138"/>
      <c r="DY111" s="1138"/>
      <c r="DZ111" s="1138"/>
      <c r="EA111" s="1138"/>
      <c r="EB111" s="1138"/>
      <c r="EC111" s="1138"/>
      <c r="ED111" s="1138"/>
      <c r="EE111" s="1138"/>
      <c r="EF111" s="1138"/>
      <c r="EG111" s="1138"/>
      <c r="EH111" s="1138"/>
      <c r="EI111" s="1138"/>
      <c r="EJ111" s="1138"/>
      <c r="EK111" s="1138"/>
      <c r="EL111" s="1138"/>
      <c r="EM111" s="1138"/>
      <c r="EN111" s="1138"/>
      <c r="EO111" s="1138"/>
      <c r="EP111" s="1138"/>
      <c r="EQ111" s="1138"/>
      <c r="ER111" s="1138"/>
      <c r="ES111" s="1138"/>
      <c r="ET111" s="1138"/>
      <c r="EU111" s="1138"/>
      <c r="EV111" s="1138"/>
      <c r="EW111" s="1138"/>
      <c r="FC111" s="618"/>
    </row>
    <row r="112" spans="1:159" s="5" customFormat="1" ht="20.25" customHeight="1" outlineLevel="1">
      <c r="A112" s="1238"/>
      <c r="B112" s="259" t="s">
        <v>870</v>
      </c>
      <c r="C112" s="619">
        <f t="shared" ref="C112:R112" si="29">SUMIF($D$20:$D$110,$C$111:$R$111,$U$20:$U$110)</f>
        <v>0</v>
      </c>
      <c r="D112" s="619">
        <f t="shared" si="29"/>
        <v>6.1286399999999999</v>
      </c>
      <c r="E112" s="619">
        <f t="shared" si="29"/>
        <v>0</v>
      </c>
      <c r="F112" s="619">
        <f t="shared" si="29"/>
        <v>0</v>
      </c>
      <c r="G112" s="619">
        <f t="shared" si="29"/>
        <v>1.716</v>
      </c>
      <c r="H112" s="619">
        <f t="shared" si="29"/>
        <v>0</v>
      </c>
      <c r="I112" s="619">
        <f t="shared" si="29"/>
        <v>2.7562100000000003</v>
      </c>
      <c r="J112" s="619">
        <f t="shared" si="29"/>
        <v>9.2160000000000006E-2</v>
      </c>
      <c r="K112" s="619">
        <f t="shared" si="29"/>
        <v>0</v>
      </c>
      <c r="L112" s="619">
        <f t="shared" si="29"/>
        <v>3.2768000000000002</v>
      </c>
      <c r="M112" s="619">
        <f t="shared" si="29"/>
        <v>0</v>
      </c>
      <c r="N112" s="619">
        <f t="shared" si="29"/>
        <v>0</v>
      </c>
      <c r="O112" s="619">
        <f t="shared" si="29"/>
        <v>0</v>
      </c>
      <c r="P112" s="619">
        <f t="shared" si="29"/>
        <v>2.1023999999999998</v>
      </c>
      <c r="Q112" s="619">
        <f t="shared" si="29"/>
        <v>0</v>
      </c>
      <c r="R112" s="619">
        <f t="shared" si="29"/>
        <v>0</v>
      </c>
      <c r="S112" s="620">
        <f>SUM(C112:R112)</f>
        <v>16.072210000000002</v>
      </c>
      <c r="T112" s="260"/>
      <c r="AB112" s="1140"/>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c r="CL112" s="1141"/>
      <c r="CM112" s="1141"/>
      <c r="CN112" s="1141"/>
      <c r="CO112" s="1141"/>
      <c r="CP112" s="1141"/>
      <c r="CQ112" s="1141"/>
      <c r="CR112" s="1141"/>
      <c r="CS112" s="1141"/>
      <c r="CT112" s="1141"/>
      <c r="CU112" s="1141"/>
      <c r="CV112" s="1141"/>
      <c r="CW112" s="1141"/>
      <c r="CX112" s="1141"/>
      <c r="CY112" s="1141"/>
      <c r="CZ112" s="1141"/>
      <c r="DA112" s="1141"/>
      <c r="DB112" s="1141"/>
      <c r="DC112" s="1141"/>
      <c r="DD112" s="1141"/>
      <c r="DE112" s="1141"/>
      <c r="DF112" s="1141"/>
      <c r="DG112" s="1141"/>
      <c r="DH112" s="1141"/>
      <c r="DI112" s="1141"/>
      <c r="DJ112" s="1141"/>
      <c r="DK112" s="1141"/>
      <c r="DL112" s="1141"/>
      <c r="DM112" s="1141"/>
      <c r="DN112" s="1141"/>
      <c r="DO112" s="1141"/>
      <c r="DP112" s="1141"/>
      <c r="DQ112" s="1141"/>
      <c r="DR112" s="1141"/>
      <c r="DS112" s="1141"/>
      <c r="DT112" s="1141"/>
      <c r="DU112" s="1141"/>
      <c r="DV112" s="1141"/>
      <c r="DW112" s="1141"/>
      <c r="DX112" s="1141"/>
      <c r="DY112" s="1141"/>
      <c r="DZ112" s="1141"/>
      <c r="EA112" s="1141"/>
      <c r="EB112" s="1141"/>
      <c r="EC112" s="1141"/>
      <c r="ED112" s="1141"/>
      <c r="EE112" s="1141"/>
      <c r="EF112" s="1141"/>
      <c r="EG112" s="1141"/>
      <c r="EH112" s="1141"/>
      <c r="EI112" s="1141"/>
      <c r="EJ112" s="1141"/>
      <c r="EK112" s="1141"/>
      <c r="EL112" s="1141"/>
      <c r="EM112" s="1141"/>
      <c r="EN112" s="1141"/>
      <c r="EO112" s="1141"/>
      <c r="EP112" s="1141"/>
      <c r="EQ112" s="1141"/>
      <c r="ER112" s="1141"/>
      <c r="ES112" s="1141"/>
      <c r="ET112" s="1141"/>
      <c r="EU112" s="1141"/>
      <c r="EV112" s="1141"/>
      <c r="EW112" s="1141"/>
      <c r="FC112" s="618"/>
    </row>
    <row r="113" spans="1:159" s="5" customFormat="1" ht="20.25" customHeight="1" outlineLevel="1" thickBot="1">
      <c r="A113" s="1239"/>
      <c r="B113" s="78" t="s">
        <v>871</v>
      </c>
      <c r="C113" s="621">
        <f t="shared" ref="C113:R113" si="30">SUMIF($D$20:$D$110,$C$111:$R$111,$W$20:$W$110)</f>
        <v>0</v>
      </c>
      <c r="D113" s="621">
        <f t="shared" si="30"/>
        <v>12.25728</v>
      </c>
      <c r="E113" s="621">
        <f t="shared" si="30"/>
        <v>0</v>
      </c>
      <c r="F113" s="621">
        <f t="shared" si="30"/>
        <v>0</v>
      </c>
      <c r="G113" s="621">
        <f t="shared" si="30"/>
        <v>5.1479999999999997</v>
      </c>
      <c r="H113" s="621">
        <f t="shared" si="30"/>
        <v>0</v>
      </c>
      <c r="I113" s="621">
        <f t="shared" si="30"/>
        <v>8.2686299999999999</v>
      </c>
      <c r="J113" s="621">
        <f t="shared" si="30"/>
        <v>0.27648</v>
      </c>
      <c r="K113" s="621">
        <f t="shared" si="30"/>
        <v>0</v>
      </c>
      <c r="L113" s="621">
        <f t="shared" si="30"/>
        <v>9.8304000000000009</v>
      </c>
      <c r="M113" s="621">
        <f t="shared" si="30"/>
        <v>0</v>
      </c>
      <c r="N113" s="621">
        <f t="shared" si="30"/>
        <v>0</v>
      </c>
      <c r="O113" s="621">
        <f t="shared" si="30"/>
        <v>0</v>
      </c>
      <c r="P113" s="621">
        <f t="shared" si="30"/>
        <v>6.3071999999999999</v>
      </c>
      <c r="Q113" s="621">
        <f t="shared" si="30"/>
        <v>0</v>
      </c>
      <c r="R113" s="621">
        <f t="shared" si="30"/>
        <v>0</v>
      </c>
      <c r="S113" s="622">
        <f>SUM(C113:R113)</f>
        <v>42.087989999999998</v>
      </c>
      <c r="T113" s="99">
        <f>U111/S113</f>
        <v>0.38187164556919917</v>
      </c>
      <c r="AB113" s="19"/>
      <c r="AC113" s="1046"/>
      <c r="AD113" s="1046"/>
      <c r="AE113" s="1046"/>
      <c r="AF113" s="1046"/>
      <c r="AG113" s="1046"/>
      <c r="AH113" s="1046"/>
      <c r="AI113" s="1046"/>
      <c r="AJ113" s="1046"/>
      <c r="AK113" s="1046"/>
      <c r="AL113" s="1046"/>
      <c r="AM113" s="1046"/>
      <c r="AN113" s="1046"/>
      <c r="AO113" s="1046"/>
      <c r="AP113" s="1046"/>
      <c r="AQ113" s="1046"/>
      <c r="AR113" s="1046"/>
      <c r="AS113" s="1046"/>
      <c r="AT113" s="1046"/>
      <c r="AU113" s="1046"/>
      <c r="AV113" s="1046"/>
      <c r="AW113" s="1046"/>
      <c r="AX113" s="1046"/>
      <c r="AY113" s="1046"/>
      <c r="AZ113" s="1046"/>
      <c r="BA113" s="1046"/>
      <c r="BB113" s="1046"/>
      <c r="BC113" s="1046"/>
      <c r="BD113" s="1046"/>
      <c r="BE113" s="1046"/>
      <c r="BF113" s="1046"/>
      <c r="BG113" s="1046"/>
      <c r="BH113" s="1046"/>
      <c r="BI113" s="1046"/>
      <c r="BJ113" s="1046"/>
      <c r="BK113" s="1046"/>
      <c r="BL113" s="1046"/>
      <c r="BM113" s="1046"/>
      <c r="BN113" s="1046"/>
      <c r="BO113" s="1046"/>
      <c r="BP113" s="1046"/>
      <c r="BQ113" s="1046"/>
      <c r="BR113" s="1046"/>
      <c r="BS113" s="1046"/>
      <c r="BT113" s="1046"/>
      <c r="BU113" s="1046"/>
      <c r="BV113" s="1046"/>
      <c r="BW113" s="1046"/>
      <c r="BX113" s="1046"/>
      <c r="BY113" s="1046"/>
      <c r="BZ113" s="1046"/>
      <c r="CA113" s="1046"/>
      <c r="CB113" s="1046"/>
      <c r="CC113" s="1046"/>
      <c r="CD113" s="1046"/>
      <c r="CE113" s="1046"/>
      <c r="CF113" s="1046"/>
      <c r="CG113" s="1046"/>
      <c r="CH113" s="1046"/>
      <c r="CI113" s="1046"/>
      <c r="CJ113" s="1046"/>
      <c r="CK113" s="1046"/>
      <c r="CL113" s="1046"/>
      <c r="CM113" s="1046"/>
      <c r="CN113" s="1046"/>
      <c r="CO113" s="1046"/>
      <c r="CP113" s="1046"/>
      <c r="CQ113" s="1046"/>
      <c r="CR113" s="1046"/>
      <c r="CS113" s="1046"/>
      <c r="CT113" s="1046"/>
      <c r="CU113" s="1046"/>
      <c r="CV113" s="1046"/>
      <c r="CW113" s="1046"/>
      <c r="CX113" s="1046"/>
      <c r="CY113" s="1046"/>
      <c r="CZ113" s="1046"/>
      <c r="DA113" s="1046"/>
      <c r="DB113" s="1046"/>
      <c r="DC113" s="1046"/>
      <c r="DD113" s="1046"/>
      <c r="DE113" s="1046"/>
      <c r="DF113" s="1046"/>
      <c r="DG113" s="1046"/>
      <c r="DH113" s="1046"/>
      <c r="DI113" s="1046"/>
      <c r="DJ113" s="1046"/>
      <c r="DK113" s="1046"/>
      <c r="DL113" s="1046"/>
      <c r="DM113" s="1046"/>
      <c r="DN113" s="1046"/>
      <c r="DO113" s="1046"/>
      <c r="DP113" s="1046"/>
      <c r="DQ113" s="1046"/>
      <c r="DR113" s="1046"/>
      <c r="DS113" s="1046"/>
      <c r="DT113" s="1046"/>
      <c r="DU113" s="1046"/>
      <c r="DV113" s="1046"/>
      <c r="DW113" s="1046"/>
      <c r="DX113" s="1046"/>
      <c r="DY113" s="1046"/>
      <c r="DZ113" s="1046"/>
      <c r="EA113" s="1046"/>
      <c r="EB113" s="1046"/>
      <c r="EC113" s="1046"/>
      <c r="ED113" s="1046"/>
      <c r="EE113" s="1046"/>
      <c r="EF113" s="1046"/>
      <c r="EG113" s="1046"/>
      <c r="EH113" s="1046"/>
      <c r="EI113" s="1046"/>
      <c r="EJ113" s="1046"/>
      <c r="EK113" s="1046"/>
      <c r="EL113" s="1046"/>
      <c r="EM113" s="1046"/>
      <c r="EN113" s="1046"/>
      <c r="EO113" s="1046"/>
      <c r="EP113" s="1046"/>
      <c r="EQ113" s="1046"/>
      <c r="ER113" s="1046"/>
      <c r="ES113" s="1046"/>
      <c r="ET113" s="1046"/>
      <c r="EU113" s="1046"/>
      <c r="EV113" s="1046"/>
      <c r="EW113" s="1046"/>
      <c r="FC113" s="618"/>
    </row>
    <row r="114" spans="1:159" s="5" customFormat="1" ht="16.95" hidden="1" customHeight="1" thickBot="1">
      <c r="A114" s="53"/>
      <c r="B114" s="54"/>
      <c r="C114" s="623"/>
      <c r="D114" s="623"/>
      <c r="E114" s="623"/>
      <c r="F114" s="623"/>
      <c r="G114" s="623"/>
      <c r="H114" s="623"/>
      <c r="I114" s="623"/>
      <c r="J114" s="623"/>
      <c r="K114" s="623"/>
      <c r="L114" s="623"/>
      <c r="M114" s="623"/>
      <c r="N114" s="623"/>
      <c r="O114" s="623"/>
      <c r="P114" s="623"/>
      <c r="Q114" s="623"/>
      <c r="R114" s="623"/>
      <c r="S114" s="623"/>
      <c r="T114" s="55"/>
      <c r="AB114" s="19"/>
      <c r="AC114" s="1046"/>
      <c r="AD114" s="1046"/>
      <c r="AE114" s="1046"/>
      <c r="AF114" s="1046"/>
      <c r="AG114" s="1046"/>
      <c r="AH114" s="1046"/>
      <c r="AI114" s="1046"/>
      <c r="AJ114" s="1046"/>
      <c r="AK114" s="1046"/>
      <c r="AL114" s="1046"/>
      <c r="AM114" s="1046"/>
      <c r="AN114" s="1046"/>
      <c r="AO114" s="1046"/>
      <c r="AP114" s="1046"/>
      <c r="AQ114" s="1046"/>
      <c r="AR114" s="1046"/>
      <c r="AS114" s="1046"/>
      <c r="AT114" s="1046"/>
      <c r="AU114" s="1046"/>
      <c r="AV114" s="1046"/>
      <c r="AW114" s="1046"/>
      <c r="AX114" s="1046"/>
      <c r="AY114" s="1046"/>
      <c r="AZ114" s="1046"/>
      <c r="BA114" s="1046"/>
      <c r="BB114" s="1046"/>
      <c r="BC114" s="1046"/>
      <c r="BD114" s="1046"/>
      <c r="BE114" s="1046"/>
      <c r="BF114" s="1046"/>
      <c r="BG114" s="1046"/>
      <c r="BH114" s="1046"/>
      <c r="BI114" s="1046"/>
      <c r="BJ114" s="1046"/>
      <c r="BK114" s="1046"/>
      <c r="BL114" s="1046"/>
      <c r="BM114" s="1046"/>
      <c r="BN114" s="1046"/>
      <c r="BO114" s="1046"/>
      <c r="BP114" s="1046"/>
      <c r="BQ114" s="1046"/>
      <c r="BR114" s="1046"/>
      <c r="BS114" s="1046"/>
      <c r="BT114" s="1046"/>
      <c r="BU114" s="1046"/>
      <c r="BV114" s="1046"/>
      <c r="BW114" s="1046"/>
      <c r="BX114" s="1046"/>
      <c r="BY114" s="1046"/>
      <c r="BZ114" s="1046"/>
      <c r="CA114" s="1046"/>
      <c r="CB114" s="1046"/>
      <c r="CC114" s="1046"/>
      <c r="CD114" s="1046"/>
      <c r="CE114" s="1046"/>
      <c r="CF114" s="1046"/>
      <c r="CG114" s="1046"/>
      <c r="CH114" s="1046"/>
      <c r="CI114" s="1046"/>
      <c r="CJ114" s="1046"/>
      <c r="CK114" s="1046"/>
      <c r="CL114" s="1046"/>
      <c r="CM114" s="1046"/>
      <c r="CN114" s="1046"/>
      <c r="CO114" s="1046"/>
      <c r="CP114" s="1046"/>
      <c r="CQ114" s="1046"/>
      <c r="CR114" s="1046"/>
      <c r="CS114" s="1046"/>
      <c r="CT114" s="1046"/>
      <c r="CU114" s="1046"/>
      <c r="CV114" s="1046"/>
      <c r="CW114" s="1046"/>
      <c r="CX114" s="1046"/>
      <c r="CY114" s="1046"/>
      <c r="CZ114" s="1046"/>
      <c r="DA114" s="1046"/>
      <c r="DB114" s="1046"/>
      <c r="DC114" s="1046"/>
      <c r="DD114" s="1046"/>
      <c r="DE114" s="1046"/>
      <c r="DF114" s="1046"/>
      <c r="DG114" s="1046"/>
      <c r="DH114" s="1046"/>
      <c r="DI114" s="1046"/>
      <c r="DJ114" s="1046"/>
      <c r="DK114" s="1046"/>
      <c r="DL114" s="1046"/>
      <c r="DM114" s="1046"/>
      <c r="DN114" s="1046"/>
      <c r="DO114" s="1046"/>
      <c r="DP114" s="1046"/>
      <c r="DQ114" s="1046"/>
      <c r="DR114" s="1046"/>
      <c r="DS114" s="1046"/>
      <c r="DT114" s="1046"/>
      <c r="DU114" s="1046"/>
      <c r="DV114" s="1046"/>
      <c r="DW114" s="1046"/>
      <c r="DX114" s="1046"/>
      <c r="DY114" s="1046"/>
      <c r="DZ114" s="1046"/>
      <c r="EA114" s="1046"/>
      <c r="EB114" s="1046"/>
      <c r="EC114" s="1046"/>
      <c r="ED114" s="1046"/>
      <c r="EE114" s="1046"/>
      <c r="EF114" s="1046"/>
      <c r="EG114" s="1046"/>
      <c r="EH114" s="1046"/>
      <c r="EI114" s="1046"/>
      <c r="EJ114" s="1046"/>
      <c r="EK114" s="1046"/>
      <c r="EL114" s="1046"/>
      <c r="EM114" s="1046"/>
      <c r="EN114" s="1046"/>
      <c r="EO114" s="1046"/>
      <c r="EP114" s="1046"/>
      <c r="EQ114" s="1046"/>
      <c r="ER114" s="1046"/>
      <c r="ES114" s="1046"/>
      <c r="ET114" s="1046"/>
      <c r="EU114" s="1046"/>
      <c r="EV114" s="1046"/>
      <c r="EW114" s="1046"/>
      <c r="FC114" s="618"/>
    </row>
    <row r="115" spans="1:159" s="5" customFormat="1" ht="15" hidden="1" customHeight="1" outlineLevel="1">
      <c r="A115" s="72"/>
      <c r="B115" s="73"/>
      <c r="C115" s="624"/>
      <c r="D115" s="624"/>
      <c r="E115" s="624"/>
      <c r="F115" s="624"/>
      <c r="G115" s="624"/>
      <c r="H115" s="624"/>
      <c r="I115" s="624"/>
      <c r="J115" s="624"/>
      <c r="K115" s="624"/>
      <c r="L115" s="624"/>
      <c r="M115" s="624"/>
      <c r="N115" s="624"/>
      <c r="O115" s="624"/>
      <c r="P115" s="624"/>
      <c r="Q115" s="624"/>
      <c r="R115" s="624"/>
      <c r="S115" s="624"/>
      <c r="T115" s="74"/>
      <c r="AB115" s="19"/>
      <c r="AC115" s="1046"/>
      <c r="AD115" s="1046"/>
      <c r="AE115" s="1046"/>
      <c r="AF115" s="1046"/>
      <c r="AG115" s="1046"/>
      <c r="AH115" s="1046"/>
      <c r="AI115" s="1046"/>
      <c r="AJ115" s="1046"/>
      <c r="AK115" s="1046"/>
      <c r="AL115" s="1046"/>
      <c r="AM115" s="1046"/>
      <c r="AN115" s="1046"/>
      <c r="AO115" s="1046"/>
      <c r="AP115" s="1046"/>
      <c r="AQ115" s="1046"/>
      <c r="AR115" s="1046"/>
      <c r="AS115" s="1046"/>
      <c r="AT115" s="1046"/>
      <c r="AU115" s="1046"/>
      <c r="AV115" s="1046"/>
      <c r="AW115" s="1046"/>
      <c r="AX115" s="1046"/>
      <c r="AY115" s="1046"/>
      <c r="AZ115" s="1046"/>
      <c r="BA115" s="1046"/>
      <c r="BB115" s="1046"/>
      <c r="BC115" s="1046"/>
      <c r="BD115" s="1046"/>
      <c r="BE115" s="1046"/>
      <c r="BF115" s="1046"/>
      <c r="BG115" s="1046"/>
      <c r="BH115" s="1046"/>
      <c r="BI115" s="1046"/>
      <c r="BJ115" s="1046"/>
      <c r="BK115" s="1046"/>
      <c r="BL115" s="1046"/>
      <c r="BM115" s="1046"/>
      <c r="BN115" s="1046"/>
      <c r="BO115" s="1046"/>
      <c r="BP115" s="1046"/>
      <c r="BQ115" s="1046"/>
      <c r="BR115" s="1046"/>
      <c r="BS115" s="1046"/>
      <c r="BT115" s="1046"/>
      <c r="BU115" s="1046"/>
      <c r="BV115" s="1046"/>
      <c r="BW115" s="1046"/>
      <c r="BX115" s="1046"/>
      <c r="BY115" s="1046"/>
      <c r="BZ115" s="1046"/>
      <c r="CA115" s="1046"/>
      <c r="CB115" s="1046"/>
      <c r="CC115" s="1046"/>
      <c r="CD115" s="1046"/>
      <c r="CE115" s="1046"/>
      <c r="CF115" s="1046"/>
      <c r="CG115" s="1046"/>
      <c r="CH115" s="1046"/>
      <c r="CI115" s="1046"/>
      <c r="CJ115" s="1046"/>
      <c r="CK115" s="1046"/>
      <c r="CL115" s="1046"/>
      <c r="CM115" s="1046"/>
      <c r="CN115" s="1046"/>
      <c r="CO115" s="1046"/>
      <c r="CP115" s="1046"/>
      <c r="CQ115" s="1046"/>
      <c r="CR115" s="1046"/>
      <c r="CS115" s="1046"/>
      <c r="CT115" s="1046"/>
      <c r="CU115" s="1046"/>
      <c r="CV115" s="1046"/>
      <c r="CW115" s="1046"/>
      <c r="CX115" s="1046"/>
      <c r="CY115" s="1046"/>
      <c r="CZ115" s="1046"/>
      <c r="DA115" s="1046"/>
      <c r="DB115" s="1046"/>
      <c r="DC115" s="1046"/>
      <c r="DD115" s="1046"/>
      <c r="DE115" s="1046"/>
      <c r="DF115" s="1046"/>
      <c r="DG115" s="1046"/>
      <c r="DH115" s="1046"/>
      <c r="DI115" s="1046"/>
      <c r="DJ115" s="1046"/>
      <c r="DK115" s="1046"/>
      <c r="DL115" s="1046"/>
      <c r="DM115" s="1046"/>
      <c r="DN115" s="1046"/>
      <c r="DO115" s="1046"/>
      <c r="DP115" s="1046"/>
      <c r="DQ115" s="1046"/>
      <c r="DR115" s="1046"/>
      <c r="DS115" s="1046"/>
      <c r="DT115" s="1046"/>
      <c r="DU115" s="1046"/>
      <c r="DV115" s="1046"/>
      <c r="DW115" s="1046"/>
      <c r="DX115" s="1046"/>
      <c r="DY115" s="1046"/>
      <c r="DZ115" s="1046"/>
      <c r="EA115" s="1046"/>
      <c r="EB115" s="1046"/>
      <c r="EC115" s="1046"/>
      <c r="ED115" s="1046"/>
      <c r="EE115" s="1046"/>
      <c r="EF115" s="1046"/>
      <c r="EG115" s="1046"/>
      <c r="EH115" s="1046"/>
      <c r="EI115" s="1046"/>
      <c r="EJ115" s="1046"/>
      <c r="EK115" s="1046"/>
      <c r="EL115" s="1046"/>
      <c r="EM115" s="1046"/>
      <c r="EN115" s="1046"/>
      <c r="EO115" s="1046"/>
      <c r="EP115" s="1046"/>
      <c r="EQ115" s="1046"/>
      <c r="ER115" s="1046"/>
      <c r="ES115" s="1046"/>
      <c r="ET115" s="1046"/>
      <c r="EU115" s="1046"/>
      <c r="EV115" s="1046"/>
      <c r="EW115" s="1046"/>
      <c r="FC115" s="618"/>
    </row>
    <row r="116" spans="1:159" s="5" customFormat="1" ht="42" hidden="1" customHeight="1" outlineLevel="1">
      <c r="A116" s="803" t="s">
        <v>872</v>
      </c>
      <c r="B116" s="804" t="s">
        <v>873</v>
      </c>
      <c r="C116" s="805" t="s">
        <v>0</v>
      </c>
      <c r="D116" s="806" t="s">
        <v>1</v>
      </c>
      <c r="E116" s="806" t="s">
        <v>2</v>
      </c>
      <c r="F116" s="806" t="s">
        <v>3</v>
      </c>
      <c r="G116" s="806" t="s">
        <v>50</v>
      </c>
      <c r="H116" s="807" t="s">
        <v>42</v>
      </c>
      <c r="I116" s="807" t="s">
        <v>51</v>
      </c>
      <c r="J116" s="807" t="s">
        <v>52</v>
      </c>
      <c r="K116" s="807" t="s">
        <v>53</v>
      </c>
      <c r="L116" s="807" t="s">
        <v>874</v>
      </c>
      <c r="M116" s="1381" t="s">
        <v>875</v>
      </c>
      <c r="N116" s="1382"/>
      <c r="O116" s="807" t="s">
        <v>876</v>
      </c>
      <c r="P116" s="807" t="s">
        <v>877</v>
      </c>
      <c r="Q116" s="807" t="s">
        <v>878</v>
      </c>
      <c r="R116" s="807" t="s">
        <v>879</v>
      </c>
      <c r="S116" s="807" t="s">
        <v>880</v>
      </c>
      <c r="T116" s="808" t="s">
        <v>881</v>
      </c>
      <c r="AB116" s="19"/>
      <c r="AC116" s="1046"/>
      <c r="AD116" s="1046"/>
      <c r="AE116" s="1046"/>
      <c r="AF116" s="1046"/>
      <c r="AG116" s="1046"/>
      <c r="AH116" s="1046"/>
      <c r="AI116" s="1046"/>
      <c r="AJ116" s="1046"/>
      <c r="AK116" s="1046"/>
      <c r="AL116" s="1046"/>
      <c r="AM116" s="1046"/>
      <c r="AN116" s="1046"/>
      <c r="AO116" s="1046"/>
      <c r="AP116" s="1046"/>
      <c r="AQ116" s="1046"/>
      <c r="AR116" s="1046"/>
      <c r="AS116" s="1046"/>
      <c r="AT116" s="1046"/>
      <c r="AU116" s="1046"/>
      <c r="AV116" s="1046"/>
      <c r="AW116" s="1046"/>
      <c r="AX116" s="1046"/>
      <c r="AY116" s="1046"/>
      <c r="AZ116" s="1046"/>
      <c r="BA116" s="1046"/>
      <c r="BB116" s="1046"/>
      <c r="BC116" s="1046"/>
      <c r="BD116" s="1046"/>
      <c r="BE116" s="1046"/>
      <c r="BF116" s="1046"/>
      <c r="BG116" s="1046"/>
      <c r="BH116" s="1046"/>
      <c r="BI116" s="1046"/>
      <c r="BJ116" s="1046"/>
      <c r="BK116" s="1046"/>
      <c r="BL116" s="1046"/>
      <c r="BM116" s="1046"/>
      <c r="BN116" s="1046"/>
      <c r="BO116" s="1046"/>
      <c r="BP116" s="1046"/>
      <c r="BQ116" s="1046"/>
      <c r="BR116" s="1046"/>
      <c r="BS116" s="1046"/>
      <c r="BT116" s="1046"/>
      <c r="BU116" s="1046"/>
      <c r="BV116" s="1046"/>
      <c r="BW116" s="1046"/>
      <c r="BX116" s="1046"/>
      <c r="BY116" s="1046"/>
      <c r="BZ116" s="1046"/>
      <c r="CA116" s="1046"/>
      <c r="CB116" s="1046"/>
      <c r="CC116" s="1046"/>
      <c r="CD116" s="1046"/>
      <c r="CE116" s="1046"/>
      <c r="CF116" s="1046"/>
      <c r="CG116" s="1046"/>
      <c r="CH116" s="1046"/>
      <c r="CI116" s="1046"/>
      <c r="CJ116" s="1046"/>
      <c r="CK116" s="1046"/>
      <c r="CL116" s="1046"/>
      <c r="CM116" s="1046"/>
      <c r="CN116" s="1046"/>
      <c r="CO116" s="1046"/>
      <c r="CP116" s="1046"/>
      <c r="CQ116" s="1046"/>
      <c r="CR116" s="1046"/>
      <c r="CS116" s="1046"/>
      <c r="CT116" s="1046"/>
      <c r="CU116" s="1046"/>
      <c r="CV116" s="1046"/>
      <c r="CW116" s="1046"/>
      <c r="CX116" s="1046"/>
      <c r="CY116" s="1046"/>
      <c r="CZ116" s="1046"/>
      <c r="DA116" s="1046"/>
      <c r="DB116" s="1046"/>
      <c r="DC116" s="1046"/>
      <c r="DD116" s="1046"/>
      <c r="DE116" s="1046"/>
      <c r="DF116" s="1046"/>
      <c r="DG116" s="1046"/>
      <c r="DH116" s="1046"/>
      <c r="DI116" s="1046"/>
      <c r="DJ116" s="1046"/>
      <c r="DK116" s="1046"/>
      <c r="DL116" s="1046"/>
      <c r="DM116" s="1046"/>
      <c r="DN116" s="1046"/>
      <c r="DO116" s="1046"/>
      <c r="DP116" s="1046"/>
      <c r="DQ116" s="1046"/>
      <c r="DR116" s="1046"/>
      <c r="DS116" s="1046"/>
      <c r="DT116" s="1046"/>
      <c r="DU116" s="1046"/>
      <c r="DV116" s="1046"/>
      <c r="DW116" s="1046"/>
      <c r="DX116" s="1046"/>
      <c r="DY116" s="1046"/>
      <c r="DZ116" s="1046"/>
      <c r="EA116" s="1046"/>
      <c r="EB116" s="1046"/>
      <c r="EC116" s="1046"/>
      <c r="ED116" s="1046"/>
      <c r="EE116" s="1046"/>
      <c r="EF116" s="1046"/>
      <c r="EG116" s="1046"/>
      <c r="EH116" s="1046"/>
      <c r="EI116" s="1046"/>
      <c r="EJ116" s="1046"/>
      <c r="EK116" s="1046"/>
      <c r="EL116" s="1046"/>
      <c r="EM116" s="1046"/>
      <c r="EN116" s="1046"/>
      <c r="EO116" s="1046"/>
      <c r="EP116" s="1046"/>
      <c r="EQ116" s="1046"/>
      <c r="ER116" s="1046"/>
      <c r="ES116" s="1046"/>
      <c r="ET116" s="1046"/>
      <c r="EU116" s="1046"/>
      <c r="EV116" s="1046"/>
      <c r="EW116" s="1046"/>
      <c r="FC116" s="618"/>
    </row>
    <row r="117" spans="1:159" s="5" customFormat="1" ht="19.95" hidden="1" customHeight="1" outlineLevel="1">
      <c r="A117" s="636"/>
      <c r="B117" s="227" t="s">
        <v>885</v>
      </c>
      <c r="C117" s="133"/>
      <c r="D117" s="133"/>
      <c r="E117" s="133"/>
      <c r="F117" s="133"/>
      <c r="G117" s="133"/>
      <c r="H117" s="133"/>
      <c r="I117" s="133"/>
      <c r="J117" s="133"/>
      <c r="K117" s="133"/>
      <c r="L117" s="133"/>
      <c r="M117" s="1242"/>
      <c r="N117" s="1243"/>
      <c r="O117" s="134"/>
      <c r="P117" s="134"/>
      <c r="Q117" s="134"/>
      <c r="R117" s="135"/>
      <c r="S117" s="134"/>
      <c r="T117" s="136"/>
      <c r="AB117" s="19"/>
      <c r="AC117" s="1046"/>
      <c r="AD117" s="1046"/>
      <c r="AE117" s="1046"/>
      <c r="AF117" s="1046"/>
      <c r="AG117" s="1046"/>
      <c r="AH117" s="1046"/>
      <c r="AI117" s="1046"/>
      <c r="AJ117" s="1046"/>
      <c r="AK117" s="1046"/>
      <c r="AL117" s="1046"/>
      <c r="AM117" s="1046"/>
      <c r="AN117" s="1046"/>
      <c r="AO117" s="1046"/>
      <c r="AP117" s="1046"/>
      <c r="AQ117" s="1046"/>
      <c r="AR117" s="1046"/>
      <c r="AS117" s="1046"/>
      <c r="AT117" s="1046"/>
      <c r="AU117" s="1046"/>
      <c r="AV117" s="1046"/>
      <c r="AW117" s="1046"/>
      <c r="AX117" s="1046"/>
      <c r="AY117" s="1046"/>
      <c r="AZ117" s="1046"/>
      <c r="BA117" s="1046"/>
      <c r="BB117" s="1046"/>
      <c r="BC117" s="1046"/>
      <c r="BD117" s="1046"/>
      <c r="BE117" s="1046"/>
      <c r="BF117" s="1046"/>
      <c r="BG117" s="1046"/>
      <c r="BH117" s="1046"/>
      <c r="BI117" s="1046"/>
      <c r="BJ117" s="1046"/>
      <c r="BK117" s="1046"/>
      <c r="BL117" s="1046"/>
      <c r="BM117" s="1046"/>
      <c r="BN117" s="1046"/>
      <c r="BO117" s="1046"/>
      <c r="BP117" s="1046"/>
      <c r="BQ117" s="1046"/>
      <c r="BR117" s="1046"/>
      <c r="BS117" s="1046"/>
      <c r="BT117" s="1046"/>
      <c r="BU117" s="1046"/>
      <c r="BV117" s="1046"/>
      <c r="BW117" s="1046"/>
      <c r="BX117" s="1046"/>
      <c r="BY117" s="1046"/>
      <c r="BZ117" s="1046"/>
      <c r="CA117" s="1046"/>
      <c r="CB117" s="1046"/>
      <c r="CC117" s="1046"/>
      <c r="CD117" s="1046"/>
      <c r="CE117" s="1046"/>
      <c r="CF117" s="1046"/>
      <c r="CG117" s="1046"/>
      <c r="CH117" s="1046"/>
      <c r="CI117" s="1046"/>
      <c r="CJ117" s="1046"/>
      <c r="CK117" s="1046"/>
      <c r="CL117" s="1046"/>
      <c r="CM117" s="1046"/>
      <c r="CN117" s="1046"/>
      <c r="CO117" s="1046"/>
      <c r="CP117" s="1046"/>
      <c r="CQ117" s="1046"/>
      <c r="CR117" s="1046"/>
      <c r="CS117" s="1046"/>
      <c r="CT117" s="1046"/>
      <c r="CU117" s="1046"/>
      <c r="CV117" s="1046"/>
      <c r="CW117" s="1046"/>
      <c r="CX117" s="1046"/>
      <c r="CY117" s="1046"/>
      <c r="CZ117" s="1046"/>
      <c r="DA117" s="1046"/>
      <c r="DB117" s="1046"/>
      <c r="DC117" s="1046"/>
      <c r="DD117" s="1046"/>
      <c r="DE117" s="1046"/>
      <c r="DF117" s="1046"/>
      <c r="DG117" s="1046"/>
      <c r="DH117" s="1046"/>
      <c r="DI117" s="1046"/>
      <c r="DJ117" s="1046"/>
      <c r="DK117" s="1046"/>
      <c r="DL117" s="1046"/>
      <c r="DM117" s="1046"/>
      <c r="DN117" s="1046"/>
      <c r="DO117" s="1046"/>
      <c r="DP117" s="1046"/>
      <c r="DQ117" s="1046"/>
      <c r="DR117" s="1046"/>
      <c r="DS117" s="1046"/>
      <c r="DT117" s="1046"/>
      <c r="DU117" s="1046"/>
      <c r="DV117" s="1046"/>
      <c r="DW117" s="1046"/>
      <c r="DX117" s="1046"/>
      <c r="DY117" s="1046"/>
      <c r="DZ117" s="1046"/>
      <c r="EA117" s="1046"/>
      <c r="EB117" s="1046"/>
      <c r="EC117" s="1046"/>
      <c r="ED117" s="1046"/>
      <c r="EE117" s="1046"/>
      <c r="EF117" s="1046"/>
      <c r="EG117" s="1046"/>
      <c r="EH117" s="1046"/>
      <c r="EI117" s="1046"/>
      <c r="EJ117" s="1046"/>
      <c r="EK117" s="1046"/>
      <c r="EL117" s="1046"/>
      <c r="EM117" s="1046"/>
      <c r="EN117" s="1046"/>
      <c r="EO117" s="1046"/>
      <c r="EP117" s="1046"/>
      <c r="EQ117" s="1046"/>
      <c r="ER117" s="1046"/>
      <c r="ES117" s="1046"/>
      <c r="ET117" s="1046"/>
      <c r="EU117" s="1046"/>
      <c r="EV117" s="1046"/>
      <c r="EW117" s="1046"/>
      <c r="FC117" s="618"/>
    </row>
    <row r="118" spans="1:159" s="5" customFormat="1" ht="19.95" hidden="1" customHeight="1" outlineLevel="1">
      <c r="A118" s="639">
        <v>1</v>
      </c>
      <c r="B118" s="1142" t="s">
        <v>887</v>
      </c>
      <c r="C118" s="640"/>
      <c r="D118" s="640">
        <v>4</v>
      </c>
      <c r="E118" s="640">
        <v>30</v>
      </c>
      <c r="F118" s="641">
        <v>150</v>
      </c>
      <c r="G118" s="640">
        <v>4</v>
      </c>
      <c r="H118" s="103" t="s">
        <v>43</v>
      </c>
      <c r="I118" s="111">
        <f t="shared" ref="I118:I149" si="31">IF(H118="sắt đen",7850,IF(H118="sắt trắng",7850,IF(H118="sắt kẽm",7900,IF(H118="nhôm",2500,""))))</f>
        <v>7850</v>
      </c>
      <c r="J118" s="103" t="s">
        <v>922</v>
      </c>
      <c r="K118" s="103">
        <f t="shared" ref="K118:K149" si="32">IF(OR($J118="hộp",J118="vuông"),($D118+($E118-$G118))*2*$F118*$G118*$I118*$C118/10^9,IF(J118="la dẹt",($D118+($E118-$G118))*$F118*$G118*$I118*$C118/10^9,IF($J118="ống",3.14*$D118*$F118*$G118*$I118*$C118/10^9,IF($J118="tròn đặc",3.14*$D118/2*$F118/2*$G118*$I118*$C118/10^9,IF($J118="V",($D118+$E118)*$F118*$I118*$C118/10^9)))))</f>
        <v>0</v>
      </c>
      <c r="L118" s="103">
        <f t="shared" ref="L118:L149" si="33">IF(OR(J118="vuông",J118="hộp",J118="la dẹt"),($D118+$E118)*2*$F118*$C118/10^6,3.14*$D118*$F118*$C118/10^6)</f>
        <v>0</v>
      </c>
      <c r="M118" s="1244" t="str">
        <f t="shared" ref="M118:M149" si="34">IF(J118="hộp",CONCATENATE($J118," ",$D118,"x",$E118,"x",$G118),CONCATENATE($J118," ",$E118,"x",$G118))</f>
        <v>La Dẹt 30x4</v>
      </c>
      <c r="N118" s="1245"/>
      <c r="O118" s="102" t="s">
        <v>888</v>
      </c>
      <c r="P118" s="111">
        <v>6000</v>
      </c>
      <c r="Q118" s="113" t="e">
        <f t="shared" ref="Q118:Q149" si="35">ROUND(K118/C118/F118*P118,4)</f>
        <v>#DIV/0!</v>
      </c>
      <c r="R118" s="137">
        <v>0.02</v>
      </c>
      <c r="S118" s="102">
        <f t="shared" ref="S118:S149" si="36">ROUNDUP($R$8*$F118*C118/$P118*(1+R118),0)</f>
        <v>0</v>
      </c>
      <c r="T118" s="388" t="e">
        <f t="shared" ref="T118:T149" si="37">IF($O118="cây",$S118*$Q118,$R$8*$K118)</f>
        <v>#DIV/0!</v>
      </c>
      <c r="U118" s="138" t="str">
        <f t="shared" ref="U118:U149" si="38">IF($J118="hộp","H",IF($J118="ống","TR",IF($J118="tròn đặc","TRĐ",IF($J118="la dẹt","L",IF($J118="vuông","V")))))</f>
        <v>L</v>
      </c>
      <c r="V118" s="108" t="str">
        <f t="shared" ref="V118:V149" si="39">CONCATENATE($U118," ",$G118)</f>
        <v>L 4</v>
      </c>
      <c r="AB118" s="19"/>
      <c r="AC118" s="1046"/>
      <c r="AD118" s="1046"/>
      <c r="AE118" s="1046"/>
      <c r="AF118" s="1046"/>
      <c r="AG118" s="1046"/>
      <c r="AH118" s="1046"/>
      <c r="AI118" s="1046"/>
      <c r="AJ118" s="1046"/>
      <c r="AK118" s="1046"/>
      <c r="AL118" s="1046"/>
      <c r="AM118" s="1046"/>
      <c r="AN118" s="1046"/>
      <c r="AO118" s="1046"/>
      <c r="AP118" s="1046"/>
      <c r="AQ118" s="1046"/>
      <c r="AR118" s="1046"/>
      <c r="AS118" s="1046"/>
      <c r="AT118" s="1046"/>
      <c r="AU118" s="1046"/>
      <c r="AV118" s="1046"/>
      <c r="AW118" s="1046"/>
      <c r="AX118" s="1046"/>
      <c r="AY118" s="1046"/>
      <c r="AZ118" s="1046"/>
      <c r="BA118" s="1046"/>
      <c r="BB118" s="1046"/>
      <c r="BC118" s="1046"/>
      <c r="BD118" s="1046"/>
      <c r="BE118" s="1046"/>
      <c r="BF118" s="1046"/>
      <c r="BG118" s="1046"/>
      <c r="BH118" s="1046"/>
      <c r="BI118" s="1046"/>
      <c r="BJ118" s="1046"/>
      <c r="BK118" s="1046"/>
      <c r="BL118" s="1046"/>
      <c r="BM118" s="1046"/>
      <c r="BN118" s="1046"/>
      <c r="BO118" s="1046"/>
      <c r="BP118" s="1046"/>
      <c r="BQ118" s="1046"/>
      <c r="BR118" s="1046"/>
      <c r="BS118" s="1046"/>
      <c r="BT118" s="1046"/>
      <c r="BU118" s="1046"/>
      <c r="BV118" s="1046"/>
      <c r="BW118" s="1046"/>
      <c r="BX118" s="1046"/>
      <c r="BY118" s="1046"/>
      <c r="BZ118" s="1046"/>
      <c r="CA118" s="1046"/>
      <c r="CB118" s="1046"/>
      <c r="CC118" s="1046"/>
      <c r="CD118" s="1046"/>
      <c r="CE118" s="1046"/>
      <c r="CF118" s="1046"/>
      <c r="CG118" s="1046"/>
      <c r="CH118" s="1046"/>
      <c r="CI118" s="1046"/>
      <c r="CJ118" s="1046"/>
      <c r="CK118" s="1046"/>
      <c r="CL118" s="1046"/>
      <c r="CM118" s="1046"/>
      <c r="CN118" s="1046"/>
      <c r="CO118" s="1046"/>
      <c r="CP118" s="1046"/>
      <c r="CQ118" s="1046"/>
      <c r="CR118" s="1046"/>
      <c r="CS118" s="1046"/>
      <c r="CT118" s="1046"/>
      <c r="CU118" s="1046"/>
      <c r="CV118" s="1046"/>
      <c r="CW118" s="1046"/>
      <c r="CX118" s="1046"/>
      <c r="CY118" s="1046"/>
      <c r="CZ118" s="1046"/>
      <c r="DA118" s="1046"/>
      <c r="DB118" s="1046"/>
      <c r="DC118" s="1046"/>
      <c r="DD118" s="1046"/>
      <c r="DE118" s="1046"/>
      <c r="DF118" s="1046"/>
      <c r="DG118" s="1046"/>
      <c r="DH118" s="1046"/>
      <c r="DI118" s="1046"/>
      <c r="DJ118" s="1046"/>
      <c r="DK118" s="1046"/>
      <c r="DL118" s="1046"/>
      <c r="DM118" s="1046"/>
      <c r="DN118" s="1046"/>
      <c r="DO118" s="1046"/>
      <c r="DP118" s="1046"/>
      <c r="DQ118" s="1046"/>
      <c r="DR118" s="1046"/>
      <c r="DS118" s="1046"/>
      <c r="DT118" s="1046"/>
      <c r="DU118" s="1046"/>
      <c r="DV118" s="1046"/>
      <c r="DW118" s="1046"/>
      <c r="DX118" s="1046"/>
      <c r="DY118" s="1046"/>
      <c r="DZ118" s="1046"/>
      <c r="EA118" s="1046"/>
      <c r="EB118" s="1046"/>
      <c r="EC118" s="1046"/>
      <c r="ED118" s="1046"/>
      <c r="EE118" s="1046"/>
      <c r="EF118" s="1046"/>
      <c r="EG118" s="1046"/>
      <c r="EH118" s="1046"/>
      <c r="EI118" s="1046"/>
      <c r="EJ118" s="1046"/>
      <c r="EK118" s="1046"/>
      <c r="EL118" s="1046"/>
      <c r="EM118" s="1046"/>
      <c r="EN118" s="1046"/>
      <c r="EO118" s="1046"/>
      <c r="EP118" s="1046"/>
      <c r="EQ118" s="1046"/>
      <c r="ER118" s="1046"/>
      <c r="ES118" s="1046"/>
      <c r="ET118" s="1046"/>
      <c r="EU118" s="1046"/>
      <c r="EV118" s="1046"/>
      <c r="EW118" s="1046"/>
      <c r="FC118" s="618"/>
    </row>
    <row r="119" spans="1:159" s="5" customFormat="1" ht="19.95" hidden="1" customHeight="1" outlineLevel="1">
      <c r="A119" s="639">
        <v>2</v>
      </c>
      <c r="B119" s="1142" t="s">
        <v>890</v>
      </c>
      <c r="C119" s="640"/>
      <c r="D119" s="640">
        <v>25</v>
      </c>
      <c r="E119" s="640">
        <v>25</v>
      </c>
      <c r="F119" s="640">
        <v>470</v>
      </c>
      <c r="G119" s="640">
        <v>0.6</v>
      </c>
      <c r="H119" s="103" t="s">
        <v>43</v>
      </c>
      <c r="I119" s="111">
        <f t="shared" si="31"/>
        <v>7850</v>
      </c>
      <c r="J119" s="103" t="s">
        <v>54</v>
      </c>
      <c r="K119" s="103">
        <f t="shared" si="32"/>
        <v>0</v>
      </c>
      <c r="L119" s="103">
        <f t="shared" si="33"/>
        <v>0</v>
      </c>
      <c r="M119" s="1244" t="str">
        <f t="shared" si="34"/>
        <v>Vuông 25x0,6</v>
      </c>
      <c r="N119" s="1245"/>
      <c r="O119" s="102" t="s">
        <v>888</v>
      </c>
      <c r="P119" s="111">
        <v>6000</v>
      </c>
      <c r="Q119" s="113" t="e">
        <f t="shared" si="35"/>
        <v>#DIV/0!</v>
      </c>
      <c r="R119" s="137">
        <v>0.02</v>
      </c>
      <c r="S119" s="102">
        <f t="shared" si="36"/>
        <v>0</v>
      </c>
      <c r="T119" s="388" t="e">
        <f t="shared" si="37"/>
        <v>#DIV/0!</v>
      </c>
      <c r="U119" s="138" t="str">
        <f t="shared" si="38"/>
        <v>V</v>
      </c>
      <c r="V119" s="108" t="str">
        <f t="shared" si="39"/>
        <v>V 0,6</v>
      </c>
      <c r="AB119" s="19"/>
      <c r="AC119" s="1046"/>
      <c r="AD119" s="1046"/>
      <c r="AE119" s="1046"/>
      <c r="AF119" s="1046"/>
      <c r="AG119" s="1046"/>
      <c r="AH119" s="1046"/>
      <c r="AI119" s="1046"/>
      <c r="AJ119" s="1046"/>
      <c r="AK119" s="1046"/>
      <c r="AL119" s="1046"/>
      <c r="AM119" s="1046"/>
      <c r="AN119" s="1046"/>
      <c r="AO119" s="1046"/>
      <c r="AP119" s="1046"/>
      <c r="AQ119" s="1046"/>
      <c r="AR119" s="1046"/>
      <c r="AS119" s="1046"/>
      <c r="AT119" s="1046"/>
      <c r="AU119" s="1046"/>
      <c r="AV119" s="1046"/>
      <c r="AW119" s="1046"/>
      <c r="AX119" s="1046"/>
      <c r="AY119" s="1046"/>
      <c r="AZ119" s="1046"/>
      <c r="BA119" s="1046"/>
      <c r="BB119" s="1046"/>
      <c r="BC119" s="1046"/>
      <c r="BD119" s="1046"/>
      <c r="BE119" s="1046"/>
      <c r="BF119" s="1046"/>
      <c r="BG119" s="1046"/>
      <c r="BH119" s="1046"/>
      <c r="BI119" s="1046"/>
      <c r="BJ119" s="1046"/>
      <c r="BK119" s="1046"/>
      <c r="BL119" s="1046"/>
      <c r="BM119" s="1046"/>
      <c r="BN119" s="1046"/>
      <c r="BO119" s="1046"/>
      <c r="BP119" s="1046"/>
      <c r="BQ119" s="1046"/>
      <c r="BR119" s="1046"/>
      <c r="BS119" s="1046"/>
      <c r="BT119" s="1046"/>
      <c r="BU119" s="1046"/>
      <c r="BV119" s="1046"/>
      <c r="BW119" s="1046"/>
      <c r="BX119" s="1046"/>
      <c r="BY119" s="1046"/>
      <c r="BZ119" s="1046"/>
      <c r="CA119" s="1046"/>
      <c r="CB119" s="1046"/>
      <c r="CC119" s="1046"/>
      <c r="CD119" s="1046"/>
      <c r="CE119" s="1046"/>
      <c r="CF119" s="1046"/>
      <c r="CG119" s="1046"/>
      <c r="CH119" s="1046"/>
      <c r="CI119" s="1046"/>
      <c r="CJ119" s="1046"/>
      <c r="CK119" s="1046"/>
      <c r="CL119" s="1046"/>
      <c r="CM119" s="1046"/>
      <c r="CN119" s="1046"/>
      <c r="CO119" s="1046"/>
      <c r="CP119" s="1046"/>
      <c r="CQ119" s="1046"/>
      <c r="CR119" s="1046"/>
      <c r="CS119" s="1046"/>
      <c r="CT119" s="1046"/>
      <c r="CU119" s="1046"/>
      <c r="CV119" s="1046"/>
      <c r="CW119" s="1046"/>
      <c r="CX119" s="1046"/>
      <c r="CY119" s="1046"/>
      <c r="CZ119" s="1046"/>
      <c r="DA119" s="1046"/>
      <c r="DB119" s="1046"/>
      <c r="DC119" s="1046"/>
      <c r="DD119" s="1046"/>
      <c r="DE119" s="1046"/>
      <c r="DF119" s="1046"/>
      <c r="DG119" s="1046"/>
      <c r="DH119" s="1046"/>
      <c r="DI119" s="1046"/>
      <c r="DJ119" s="1046"/>
      <c r="DK119" s="1046"/>
      <c r="DL119" s="1046"/>
      <c r="DM119" s="1046"/>
      <c r="DN119" s="1046"/>
      <c r="DO119" s="1046"/>
      <c r="DP119" s="1046"/>
      <c r="DQ119" s="1046"/>
      <c r="DR119" s="1046"/>
      <c r="DS119" s="1046"/>
      <c r="DT119" s="1046"/>
      <c r="DU119" s="1046"/>
      <c r="DV119" s="1046"/>
      <c r="DW119" s="1046"/>
      <c r="DX119" s="1046"/>
      <c r="DY119" s="1046"/>
      <c r="DZ119" s="1046"/>
      <c r="EA119" s="1046"/>
      <c r="EB119" s="1046"/>
      <c r="EC119" s="1046"/>
      <c r="ED119" s="1046"/>
      <c r="EE119" s="1046"/>
      <c r="EF119" s="1046"/>
      <c r="EG119" s="1046"/>
      <c r="EH119" s="1046"/>
      <c r="EI119" s="1046"/>
      <c r="EJ119" s="1046"/>
      <c r="EK119" s="1046"/>
      <c r="EL119" s="1046"/>
      <c r="EM119" s="1046"/>
      <c r="EN119" s="1046"/>
      <c r="EO119" s="1046"/>
      <c r="EP119" s="1046"/>
      <c r="EQ119" s="1046"/>
      <c r="ER119" s="1046"/>
      <c r="ES119" s="1046"/>
      <c r="ET119" s="1046"/>
      <c r="EU119" s="1046"/>
      <c r="EV119" s="1046"/>
      <c r="EW119" s="1046"/>
      <c r="FC119" s="618"/>
    </row>
    <row r="120" spans="1:159" s="5" customFormat="1" ht="19.95" hidden="1" customHeight="1" outlineLevel="1">
      <c r="A120" s="639">
        <v>3</v>
      </c>
      <c r="B120" s="1142" t="s">
        <v>892</v>
      </c>
      <c r="C120" s="640"/>
      <c r="D120" s="640">
        <v>25</v>
      </c>
      <c r="E120" s="640">
        <v>25</v>
      </c>
      <c r="F120" s="640">
        <v>420</v>
      </c>
      <c r="G120" s="640">
        <v>0.6</v>
      </c>
      <c r="H120" s="103" t="s">
        <v>43</v>
      </c>
      <c r="I120" s="111">
        <f t="shared" si="31"/>
        <v>7850</v>
      </c>
      <c r="J120" s="103" t="s">
        <v>54</v>
      </c>
      <c r="K120" s="103">
        <f t="shared" si="32"/>
        <v>0</v>
      </c>
      <c r="L120" s="103">
        <f t="shared" si="33"/>
        <v>0</v>
      </c>
      <c r="M120" s="1244" t="str">
        <f t="shared" si="34"/>
        <v>Vuông 25x0,6</v>
      </c>
      <c r="N120" s="1245"/>
      <c r="O120" s="102" t="s">
        <v>888</v>
      </c>
      <c r="P120" s="111">
        <v>6000</v>
      </c>
      <c r="Q120" s="113" t="e">
        <f t="shared" si="35"/>
        <v>#DIV/0!</v>
      </c>
      <c r="R120" s="137">
        <v>0.02</v>
      </c>
      <c r="S120" s="102">
        <f t="shared" si="36"/>
        <v>0</v>
      </c>
      <c r="T120" s="388" t="e">
        <f t="shared" si="37"/>
        <v>#DIV/0!</v>
      </c>
      <c r="U120" s="138" t="str">
        <f t="shared" si="38"/>
        <v>V</v>
      </c>
      <c r="V120" s="108" t="str">
        <f t="shared" si="39"/>
        <v>V 0,6</v>
      </c>
      <c r="AB120" s="19"/>
      <c r="AC120" s="1046"/>
      <c r="AD120" s="1046"/>
      <c r="AE120" s="1046"/>
      <c r="AF120" s="1046"/>
      <c r="AG120" s="1046"/>
      <c r="AH120" s="1046"/>
      <c r="AI120" s="1046"/>
      <c r="AJ120" s="1046"/>
      <c r="AK120" s="1046"/>
      <c r="AL120" s="1046"/>
      <c r="AM120" s="1046"/>
      <c r="AN120" s="1046"/>
      <c r="AO120" s="1046"/>
      <c r="AP120" s="1046"/>
      <c r="AQ120" s="1046"/>
      <c r="AR120" s="1046"/>
      <c r="AS120" s="1046"/>
      <c r="AT120" s="1046"/>
      <c r="AU120" s="1046"/>
      <c r="AV120" s="1046"/>
      <c r="AW120" s="1046"/>
      <c r="AX120" s="1046"/>
      <c r="AY120" s="1046"/>
      <c r="AZ120" s="1046"/>
      <c r="BA120" s="1046"/>
      <c r="BB120" s="1046"/>
      <c r="BC120" s="1046"/>
      <c r="BD120" s="1046"/>
      <c r="BE120" s="1046"/>
      <c r="BF120" s="1046"/>
      <c r="BG120" s="1046"/>
      <c r="BH120" s="1046"/>
      <c r="BI120" s="1046"/>
      <c r="BJ120" s="1046"/>
      <c r="BK120" s="1046"/>
      <c r="BL120" s="1046"/>
      <c r="BM120" s="1046"/>
      <c r="BN120" s="1046"/>
      <c r="BO120" s="1046"/>
      <c r="BP120" s="1046"/>
      <c r="BQ120" s="1046"/>
      <c r="BR120" s="1046"/>
      <c r="BS120" s="1046"/>
      <c r="BT120" s="1046"/>
      <c r="BU120" s="1046"/>
      <c r="BV120" s="1046"/>
      <c r="BW120" s="1046"/>
      <c r="BX120" s="1046"/>
      <c r="BY120" s="1046"/>
      <c r="BZ120" s="1046"/>
      <c r="CA120" s="1046"/>
      <c r="CB120" s="1046"/>
      <c r="CC120" s="1046"/>
      <c r="CD120" s="1046"/>
      <c r="CE120" s="1046"/>
      <c r="CF120" s="1046"/>
      <c r="CG120" s="1046"/>
      <c r="CH120" s="1046"/>
      <c r="CI120" s="1046"/>
      <c r="CJ120" s="1046"/>
      <c r="CK120" s="1046"/>
      <c r="CL120" s="1046"/>
      <c r="CM120" s="1046"/>
      <c r="CN120" s="1046"/>
      <c r="CO120" s="1046"/>
      <c r="CP120" s="1046"/>
      <c r="CQ120" s="1046"/>
      <c r="CR120" s="1046"/>
      <c r="CS120" s="1046"/>
      <c r="CT120" s="1046"/>
      <c r="CU120" s="1046"/>
      <c r="CV120" s="1046"/>
      <c r="CW120" s="1046"/>
      <c r="CX120" s="1046"/>
      <c r="CY120" s="1046"/>
      <c r="CZ120" s="1046"/>
      <c r="DA120" s="1046"/>
      <c r="DB120" s="1046"/>
      <c r="DC120" s="1046"/>
      <c r="DD120" s="1046"/>
      <c r="DE120" s="1046"/>
      <c r="DF120" s="1046"/>
      <c r="DG120" s="1046"/>
      <c r="DH120" s="1046"/>
      <c r="DI120" s="1046"/>
      <c r="DJ120" s="1046"/>
      <c r="DK120" s="1046"/>
      <c r="DL120" s="1046"/>
      <c r="DM120" s="1046"/>
      <c r="DN120" s="1046"/>
      <c r="DO120" s="1046"/>
      <c r="DP120" s="1046"/>
      <c r="DQ120" s="1046"/>
      <c r="DR120" s="1046"/>
      <c r="DS120" s="1046"/>
      <c r="DT120" s="1046"/>
      <c r="DU120" s="1046"/>
      <c r="DV120" s="1046"/>
      <c r="DW120" s="1046"/>
      <c r="DX120" s="1046"/>
      <c r="DY120" s="1046"/>
      <c r="DZ120" s="1046"/>
      <c r="EA120" s="1046"/>
      <c r="EB120" s="1046"/>
      <c r="EC120" s="1046"/>
      <c r="ED120" s="1046"/>
      <c r="EE120" s="1046"/>
      <c r="EF120" s="1046"/>
      <c r="EG120" s="1046"/>
      <c r="EH120" s="1046"/>
      <c r="EI120" s="1046"/>
      <c r="EJ120" s="1046"/>
      <c r="EK120" s="1046"/>
      <c r="EL120" s="1046"/>
      <c r="EM120" s="1046"/>
      <c r="EN120" s="1046"/>
      <c r="EO120" s="1046"/>
      <c r="EP120" s="1046"/>
      <c r="EQ120" s="1046"/>
      <c r="ER120" s="1046"/>
      <c r="ES120" s="1046"/>
      <c r="ET120" s="1046"/>
      <c r="EU120" s="1046"/>
      <c r="EV120" s="1046"/>
      <c r="EW120" s="1046"/>
      <c r="FC120" s="618"/>
    </row>
    <row r="121" spans="1:159" s="5" customFormat="1" ht="19.95" hidden="1" customHeight="1" outlineLevel="1">
      <c r="A121" s="639">
        <v>4</v>
      </c>
      <c r="B121" s="1142" t="s">
        <v>894</v>
      </c>
      <c r="C121" s="640"/>
      <c r="D121" s="640">
        <v>25</v>
      </c>
      <c r="E121" s="640">
        <v>50</v>
      </c>
      <c r="F121" s="640">
        <v>1795</v>
      </c>
      <c r="G121" s="641">
        <v>0.6</v>
      </c>
      <c r="H121" s="103" t="s">
        <v>43</v>
      </c>
      <c r="I121" s="111">
        <f t="shared" si="31"/>
        <v>7850</v>
      </c>
      <c r="J121" s="103" t="s">
        <v>311</v>
      </c>
      <c r="K121" s="103">
        <f t="shared" si="32"/>
        <v>0</v>
      </c>
      <c r="L121" s="103">
        <f t="shared" si="33"/>
        <v>0</v>
      </c>
      <c r="M121" s="1244" t="str">
        <f t="shared" si="34"/>
        <v>Hộp 25x50x0,6</v>
      </c>
      <c r="N121" s="1245"/>
      <c r="O121" s="102" t="s">
        <v>888</v>
      </c>
      <c r="P121" s="111">
        <v>6000</v>
      </c>
      <c r="Q121" s="113" t="e">
        <f t="shared" si="35"/>
        <v>#DIV/0!</v>
      </c>
      <c r="R121" s="137">
        <v>0.02</v>
      </c>
      <c r="S121" s="102">
        <f t="shared" si="36"/>
        <v>0</v>
      </c>
      <c r="T121" s="388" t="e">
        <f t="shared" si="37"/>
        <v>#DIV/0!</v>
      </c>
      <c r="U121" s="138" t="str">
        <f t="shared" si="38"/>
        <v>H</v>
      </c>
      <c r="V121" s="108" t="str">
        <f t="shared" si="39"/>
        <v>H 0,6</v>
      </c>
      <c r="AB121" s="19"/>
      <c r="AC121" s="1046"/>
      <c r="AD121" s="1046"/>
      <c r="AE121" s="1046"/>
      <c r="AF121" s="1046"/>
      <c r="AG121" s="1046"/>
      <c r="AH121" s="1046"/>
      <c r="AI121" s="1046"/>
      <c r="AJ121" s="1046"/>
      <c r="AK121" s="1046"/>
      <c r="AL121" s="1046"/>
      <c r="AM121" s="1046"/>
      <c r="AN121" s="1046"/>
      <c r="AO121" s="1046"/>
      <c r="AP121" s="1046"/>
      <c r="AQ121" s="1046"/>
      <c r="AR121" s="1046"/>
      <c r="AS121" s="1046"/>
      <c r="AT121" s="1046"/>
      <c r="AU121" s="1046"/>
      <c r="AV121" s="1046"/>
      <c r="AW121" s="1046"/>
      <c r="AX121" s="1046"/>
      <c r="AY121" s="1046"/>
      <c r="AZ121" s="1046"/>
      <c r="BA121" s="1046"/>
      <c r="BB121" s="1046"/>
      <c r="BC121" s="1046"/>
      <c r="BD121" s="1046"/>
      <c r="BE121" s="1046"/>
      <c r="BF121" s="1046"/>
      <c r="BG121" s="1046"/>
      <c r="BH121" s="1046"/>
      <c r="BI121" s="1046"/>
      <c r="BJ121" s="1046"/>
      <c r="BK121" s="1046"/>
      <c r="BL121" s="1046"/>
      <c r="BM121" s="1046"/>
      <c r="BN121" s="1046"/>
      <c r="BO121" s="1046"/>
      <c r="BP121" s="1046"/>
      <c r="BQ121" s="1046"/>
      <c r="BR121" s="1046"/>
      <c r="BS121" s="1046"/>
      <c r="BT121" s="1046"/>
      <c r="BU121" s="1046"/>
      <c r="BV121" s="1046"/>
      <c r="BW121" s="1046"/>
      <c r="BX121" s="1046"/>
      <c r="BY121" s="1046"/>
      <c r="BZ121" s="1046"/>
      <c r="CA121" s="1046"/>
      <c r="CB121" s="1046"/>
      <c r="CC121" s="1046"/>
      <c r="CD121" s="1046"/>
      <c r="CE121" s="1046"/>
      <c r="CF121" s="1046"/>
      <c r="CG121" s="1046"/>
      <c r="CH121" s="1046"/>
      <c r="CI121" s="1046"/>
      <c r="CJ121" s="1046"/>
      <c r="CK121" s="1046"/>
      <c r="CL121" s="1046"/>
      <c r="CM121" s="1046"/>
      <c r="CN121" s="1046"/>
      <c r="CO121" s="1046"/>
      <c r="CP121" s="1046"/>
      <c r="CQ121" s="1046"/>
      <c r="CR121" s="1046"/>
      <c r="CS121" s="1046"/>
      <c r="CT121" s="1046"/>
      <c r="CU121" s="1046"/>
      <c r="CV121" s="1046"/>
      <c r="CW121" s="1046"/>
      <c r="CX121" s="1046"/>
      <c r="CY121" s="1046"/>
      <c r="CZ121" s="1046"/>
      <c r="DA121" s="1046"/>
      <c r="DB121" s="1046"/>
      <c r="DC121" s="1046"/>
      <c r="DD121" s="1046"/>
      <c r="DE121" s="1046"/>
      <c r="DF121" s="1046"/>
      <c r="DG121" s="1046"/>
      <c r="DH121" s="1046"/>
      <c r="DI121" s="1046"/>
      <c r="DJ121" s="1046"/>
      <c r="DK121" s="1046"/>
      <c r="DL121" s="1046"/>
      <c r="DM121" s="1046"/>
      <c r="DN121" s="1046"/>
      <c r="DO121" s="1046"/>
      <c r="DP121" s="1046"/>
      <c r="DQ121" s="1046"/>
      <c r="DR121" s="1046"/>
      <c r="DS121" s="1046"/>
      <c r="DT121" s="1046"/>
      <c r="DU121" s="1046"/>
      <c r="DV121" s="1046"/>
      <c r="DW121" s="1046"/>
      <c r="DX121" s="1046"/>
      <c r="DY121" s="1046"/>
      <c r="DZ121" s="1046"/>
      <c r="EA121" s="1046"/>
      <c r="EB121" s="1046"/>
      <c r="EC121" s="1046"/>
      <c r="ED121" s="1046"/>
      <c r="EE121" s="1046"/>
      <c r="EF121" s="1046"/>
      <c r="EG121" s="1046"/>
      <c r="EH121" s="1046"/>
      <c r="EI121" s="1046"/>
      <c r="EJ121" s="1046"/>
      <c r="EK121" s="1046"/>
      <c r="EL121" s="1046"/>
      <c r="EM121" s="1046"/>
      <c r="EN121" s="1046"/>
      <c r="EO121" s="1046"/>
      <c r="EP121" s="1046"/>
      <c r="EQ121" s="1046"/>
      <c r="ER121" s="1046"/>
      <c r="ES121" s="1046"/>
      <c r="ET121" s="1046"/>
      <c r="EU121" s="1046"/>
      <c r="EV121" s="1046"/>
      <c r="EW121" s="1046"/>
      <c r="FC121" s="618"/>
    </row>
    <row r="122" spans="1:159" s="5" customFormat="1" ht="19.95" hidden="1" customHeight="1" outlineLevel="1">
      <c r="A122" s="639">
        <v>5</v>
      </c>
      <c r="B122" s="1142" t="s">
        <v>896</v>
      </c>
      <c r="C122" s="640"/>
      <c r="D122" s="640">
        <v>10</v>
      </c>
      <c r="E122" s="640">
        <v>20</v>
      </c>
      <c r="F122" s="1143">
        <v>555</v>
      </c>
      <c r="G122" s="640">
        <v>0.6</v>
      </c>
      <c r="H122" s="103" t="s">
        <v>43</v>
      </c>
      <c r="I122" s="111">
        <f t="shared" si="31"/>
        <v>7850</v>
      </c>
      <c r="J122" s="103" t="s">
        <v>311</v>
      </c>
      <c r="K122" s="103">
        <f t="shared" si="32"/>
        <v>0</v>
      </c>
      <c r="L122" s="103">
        <f t="shared" si="33"/>
        <v>0</v>
      </c>
      <c r="M122" s="1244" t="str">
        <f t="shared" si="34"/>
        <v>Hộp 10x20x0,6</v>
      </c>
      <c r="N122" s="1245"/>
      <c r="O122" s="102" t="s">
        <v>888</v>
      </c>
      <c r="P122" s="111">
        <v>6000</v>
      </c>
      <c r="Q122" s="113" t="e">
        <f t="shared" si="35"/>
        <v>#DIV/0!</v>
      </c>
      <c r="R122" s="137">
        <v>0.02</v>
      </c>
      <c r="S122" s="102">
        <f t="shared" si="36"/>
        <v>0</v>
      </c>
      <c r="T122" s="388" t="e">
        <f t="shared" si="37"/>
        <v>#DIV/0!</v>
      </c>
      <c r="U122" s="138" t="str">
        <f t="shared" si="38"/>
        <v>H</v>
      </c>
      <c r="V122" s="108" t="str">
        <f t="shared" si="39"/>
        <v>H 0,6</v>
      </c>
      <c r="AB122" s="19"/>
      <c r="AC122" s="1046"/>
      <c r="AD122" s="1046"/>
      <c r="AE122" s="1046"/>
      <c r="AF122" s="1046"/>
      <c r="AG122" s="1046"/>
      <c r="AH122" s="1046"/>
      <c r="AI122" s="1046"/>
      <c r="AJ122" s="1046"/>
      <c r="AK122" s="1046"/>
      <c r="AL122" s="1046"/>
      <c r="AM122" s="1046"/>
      <c r="AN122" s="1046"/>
      <c r="AO122" s="1046"/>
      <c r="AP122" s="1046"/>
      <c r="AQ122" s="1046"/>
      <c r="AR122" s="1046"/>
      <c r="AS122" s="1046"/>
      <c r="AT122" s="1046"/>
      <c r="AU122" s="1046"/>
      <c r="AV122" s="1046"/>
      <c r="AW122" s="1046"/>
      <c r="AX122" s="1046"/>
      <c r="AY122" s="1046"/>
      <c r="AZ122" s="1046"/>
      <c r="BA122" s="1046"/>
      <c r="BB122" s="1046"/>
      <c r="BC122" s="1046"/>
      <c r="BD122" s="1046"/>
      <c r="BE122" s="1046"/>
      <c r="BF122" s="1046"/>
      <c r="BG122" s="1046"/>
      <c r="BH122" s="1046"/>
      <c r="BI122" s="1046"/>
      <c r="BJ122" s="1046"/>
      <c r="BK122" s="1046"/>
      <c r="BL122" s="1046"/>
      <c r="BM122" s="1046"/>
      <c r="BN122" s="1046"/>
      <c r="BO122" s="1046"/>
      <c r="BP122" s="1046"/>
      <c r="BQ122" s="1046"/>
      <c r="BR122" s="1046"/>
      <c r="BS122" s="1046"/>
      <c r="BT122" s="1046"/>
      <c r="BU122" s="1046"/>
      <c r="BV122" s="1046"/>
      <c r="BW122" s="1046"/>
      <c r="BX122" s="1046"/>
      <c r="BY122" s="1046"/>
      <c r="BZ122" s="1046"/>
      <c r="CA122" s="1046"/>
      <c r="CB122" s="1046"/>
      <c r="CC122" s="1046"/>
      <c r="CD122" s="1046"/>
      <c r="CE122" s="1046"/>
      <c r="CF122" s="1046"/>
      <c r="CG122" s="1046"/>
      <c r="CH122" s="1046"/>
      <c r="CI122" s="1046"/>
      <c r="CJ122" s="1046"/>
      <c r="CK122" s="1046"/>
      <c r="CL122" s="1046"/>
      <c r="CM122" s="1046"/>
      <c r="CN122" s="1046"/>
      <c r="CO122" s="1046"/>
      <c r="CP122" s="1046"/>
      <c r="CQ122" s="1046"/>
      <c r="CR122" s="1046"/>
      <c r="CS122" s="1046"/>
      <c r="CT122" s="1046"/>
      <c r="CU122" s="1046"/>
      <c r="CV122" s="1046"/>
      <c r="CW122" s="1046"/>
      <c r="CX122" s="1046"/>
      <c r="CY122" s="1046"/>
      <c r="CZ122" s="1046"/>
      <c r="DA122" s="1046"/>
      <c r="DB122" s="1046"/>
      <c r="DC122" s="1046"/>
      <c r="DD122" s="1046"/>
      <c r="DE122" s="1046"/>
      <c r="DF122" s="1046"/>
      <c r="DG122" s="1046"/>
      <c r="DH122" s="1046"/>
      <c r="DI122" s="1046"/>
      <c r="DJ122" s="1046"/>
      <c r="DK122" s="1046"/>
      <c r="DL122" s="1046"/>
      <c r="DM122" s="1046"/>
      <c r="DN122" s="1046"/>
      <c r="DO122" s="1046"/>
      <c r="DP122" s="1046"/>
      <c r="DQ122" s="1046"/>
      <c r="DR122" s="1046"/>
      <c r="DS122" s="1046"/>
      <c r="DT122" s="1046"/>
      <c r="DU122" s="1046"/>
      <c r="DV122" s="1046"/>
      <c r="DW122" s="1046"/>
      <c r="DX122" s="1046"/>
      <c r="DY122" s="1046"/>
      <c r="DZ122" s="1046"/>
      <c r="EA122" s="1046"/>
      <c r="EB122" s="1046"/>
      <c r="EC122" s="1046"/>
      <c r="ED122" s="1046"/>
      <c r="EE122" s="1046"/>
      <c r="EF122" s="1046"/>
      <c r="EG122" s="1046"/>
      <c r="EH122" s="1046"/>
      <c r="EI122" s="1046"/>
      <c r="EJ122" s="1046"/>
      <c r="EK122" s="1046"/>
      <c r="EL122" s="1046"/>
      <c r="EM122" s="1046"/>
      <c r="EN122" s="1046"/>
      <c r="EO122" s="1046"/>
      <c r="EP122" s="1046"/>
      <c r="EQ122" s="1046"/>
      <c r="ER122" s="1046"/>
      <c r="ES122" s="1046"/>
      <c r="ET122" s="1046"/>
      <c r="EU122" s="1046"/>
      <c r="EV122" s="1046"/>
      <c r="EW122" s="1046"/>
      <c r="FC122" s="618"/>
    </row>
    <row r="123" spans="1:159" s="5" customFormat="1" ht="19.95" hidden="1" customHeight="1" outlineLevel="1">
      <c r="A123" s="639">
        <v>6</v>
      </c>
      <c r="B123" s="1142" t="s">
        <v>898</v>
      </c>
      <c r="C123" s="640"/>
      <c r="D123" s="640">
        <v>10</v>
      </c>
      <c r="E123" s="640">
        <v>20</v>
      </c>
      <c r="F123" s="1143">
        <v>535</v>
      </c>
      <c r="G123" s="640">
        <v>0.6</v>
      </c>
      <c r="H123" s="103" t="s">
        <v>43</v>
      </c>
      <c r="I123" s="111">
        <f t="shared" si="31"/>
        <v>7850</v>
      </c>
      <c r="J123" s="103" t="s">
        <v>311</v>
      </c>
      <c r="K123" s="103">
        <f t="shared" si="32"/>
        <v>0</v>
      </c>
      <c r="L123" s="103">
        <f t="shared" si="33"/>
        <v>0</v>
      </c>
      <c r="M123" s="1244" t="str">
        <f t="shared" si="34"/>
        <v>Hộp 10x20x0,6</v>
      </c>
      <c r="N123" s="1245"/>
      <c r="O123" s="102" t="s">
        <v>888</v>
      </c>
      <c r="P123" s="111">
        <v>6000</v>
      </c>
      <c r="Q123" s="113" t="e">
        <f t="shared" si="35"/>
        <v>#DIV/0!</v>
      </c>
      <c r="R123" s="137">
        <v>0.02</v>
      </c>
      <c r="S123" s="102">
        <f t="shared" si="36"/>
        <v>0</v>
      </c>
      <c r="T123" s="388" t="e">
        <f t="shared" si="37"/>
        <v>#DIV/0!</v>
      </c>
      <c r="U123" s="138" t="str">
        <f t="shared" si="38"/>
        <v>H</v>
      </c>
      <c r="V123" s="108" t="str">
        <f t="shared" si="39"/>
        <v>H 0,6</v>
      </c>
      <c r="AB123" s="19"/>
      <c r="AC123" s="1046"/>
      <c r="AD123" s="1046"/>
      <c r="AE123" s="1046"/>
      <c r="AF123" s="1046"/>
      <c r="AG123" s="1046"/>
      <c r="AH123" s="1046"/>
      <c r="AI123" s="1046"/>
      <c r="AJ123" s="1046"/>
      <c r="AK123" s="1046"/>
      <c r="AL123" s="1046"/>
      <c r="AM123" s="1046"/>
      <c r="AN123" s="1046"/>
      <c r="AO123" s="1046"/>
      <c r="AP123" s="1046"/>
      <c r="AQ123" s="1046"/>
      <c r="AR123" s="1046"/>
      <c r="AS123" s="1046"/>
      <c r="AT123" s="1046"/>
      <c r="AU123" s="1046"/>
      <c r="AV123" s="1046"/>
      <c r="AW123" s="1046"/>
      <c r="AX123" s="1046"/>
      <c r="AY123" s="1046"/>
      <c r="AZ123" s="1046"/>
      <c r="BA123" s="1046"/>
      <c r="BB123" s="1046"/>
      <c r="BC123" s="1046"/>
      <c r="BD123" s="1046"/>
      <c r="BE123" s="1046"/>
      <c r="BF123" s="1046"/>
      <c r="BG123" s="1046"/>
      <c r="BH123" s="1046"/>
      <c r="BI123" s="1046"/>
      <c r="BJ123" s="1046"/>
      <c r="BK123" s="1046"/>
      <c r="BL123" s="1046"/>
      <c r="BM123" s="1046"/>
      <c r="BN123" s="1046"/>
      <c r="BO123" s="1046"/>
      <c r="BP123" s="1046"/>
      <c r="BQ123" s="1046"/>
      <c r="BR123" s="1046"/>
      <c r="BS123" s="1046"/>
      <c r="BT123" s="1046"/>
      <c r="BU123" s="1046"/>
      <c r="BV123" s="1046"/>
      <c r="BW123" s="1046"/>
      <c r="BX123" s="1046"/>
      <c r="BY123" s="1046"/>
      <c r="BZ123" s="1046"/>
      <c r="CA123" s="1046"/>
      <c r="CB123" s="1046"/>
      <c r="CC123" s="1046"/>
      <c r="CD123" s="1046"/>
      <c r="CE123" s="1046"/>
      <c r="CF123" s="1046"/>
      <c r="CG123" s="1046"/>
      <c r="CH123" s="1046"/>
      <c r="CI123" s="1046"/>
      <c r="CJ123" s="1046"/>
      <c r="CK123" s="1046"/>
      <c r="CL123" s="1046"/>
      <c r="CM123" s="1046"/>
      <c r="CN123" s="1046"/>
      <c r="CO123" s="1046"/>
      <c r="CP123" s="1046"/>
      <c r="CQ123" s="1046"/>
      <c r="CR123" s="1046"/>
      <c r="CS123" s="1046"/>
      <c r="CT123" s="1046"/>
      <c r="CU123" s="1046"/>
      <c r="CV123" s="1046"/>
      <c r="CW123" s="1046"/>
      <c r="CX123" s="1046"/>
      <c r="CY123" s="1046"/>
      <c r="CZ123" s="1046"/>
      <c r="DA123" s="1046"/>
      <c r="DB123" s="1046"/>
      <c r="DC123" s="1046"/>
      <c r="DD123" s="1046"/>
      <c r="DE123" s="1046"/>
      <c r="DF123" s="1046"/>
      <c r="DG123" s="1046"/>
      <c r="DH123" s="1046"/>
      <c r="DI123" s="1046"/>
      <c r="DJ123" s="1046"/>
      <c r="DK123" s="1046"/>
      <c r="DL123" s="1046"/>
      <c r="DM123" s="1046"/>
      <c r="DN123" s="1046"/>
      <c r="DO123" s="1046"/>
      <c r="DP123" s="1046"/>
      <c r="DQ123" s="1046"/>
      <c r="DR123" s="1046"/>
      <c r="DS123" s="1046"/>
      <c r="DT123" s="1046"/>
      <c r="DU123" s="1046"/>
      <c r="DV123" s="1046"/>
      <c r="DW123" s="1046"/>
      <c r="DX123" s="1046"/>
      <c r="DY123" s="1046"/>
      <c r="DZ123" s="1046"/>
      <c r="EA123" s="1046"/>
      <c r="EB123" s="1046"/>
      <c r="EC123" s="1046"/>
      <c r="ED123" s="1046"/>
      <c r="EE123" s="1046"/>
      <c r="EF123" s="1046"/>
      <c r="EG123" s="1046"/>
      <c r="EH123" s="1046"/>
      <c r="EI123" s="1046"/>
      <c r="EJ123" s="1046"/>
      <c r="EK123" s="1046"/>
      <c r="EL123" s="1046"/>
      <c r="EM123" s="1046"/>
      <c r="EN123" s="1046"/>
      <c r="EO123" s="1046"/>
      <c r="EP123" s="1046"/>
      <c r="EQ123" s="1046"/>
      <c r="ER123" s="1046"/>
      <c r="ES123" s="1046"/>
      <c r="ET123" s="1046"/>
      <c r="EU123" s="1046"/>
      <c r="EV123" s="1046"/>
      <c r="EW123" s="1046"/>
      <c r="FC123" s="618"/>
    </row>
    <row r="124" spans="1:159" s="5" customFormat="1" ht="19.95" hidden="1" customHeight="1" outlineLevel="1">
      <c r="A124" s="639">
        <v>7</v>
      </c>
      <c r="B124" s="1142" t="s">
        <v>900</v>
      </c>
      <c r="C124" s="640"/>
      <c r="D124" s="640">
        <v>25</v>
      </c>
      <c r="E124" s="640">
        <v>50</v>
      </c>
      <c r="F124" s="640">
        <v>1795</v>
      </c>
      <c r="G124" s="640">
        <v>1.1000000000000001</v>
      </c>
      <c r="H124" s="103" t="s">
        <v>43</v>
      </c>
      <c r="I124" s="111">
        <f t="shared" si="31"/>
        <v>7850</v>
      </c>
      <c r="J124" s="103" t="s">
        <v>311</v>
      </c>
      <c r="K124" s="103">
        <f t="shared" si="32"/>
        <v>0</v>
      </c>
      <c r="L124" s="103">
        <f t="shared" si="33"/>
        <v>0</v>
      </c>
      <c r="M124" s="1244" t="str">
        <f t="shared" si="34"/>
        <v>Hộp 25x50x1,1</v>
      </c>
      <c r="N124" s="1245"/>
      <c r="O124" s="102" t="s">
        <v>888</v>
      </c>
      <c r="P124" s="111">
        <v>6000</v>
      </c>
      <c r="Q124" s="113" t="e">
        <f t="shared" si="35"/>
        <v>#DIV/0!</v>
      </c>
      <c r="R124" s="137">
        <v>0.02</v>
      </c>
      <c r="S124" s="102">
        <f t="shared" si="36"/>
        <v>0</v>
      </c>
      <c r="T124" s="388" t="e">
        <f t="shared" si="37"/>
        <v>#DIV/0!</v>
      </c>
      <c r="U124" s="138" t="str">
        <f t="shared" si="38"/>
        <v>H</v>
      </c>
      <c r="V124" s="108" t="str">
        <f t="shared" si="39"/>
        <v>H 1,1</v>
      </c>
      <c r="AB124" s="19"/>
      <c r="AC124" s="1046"/>
      <c r="AD124" s="1046"/>
      <c r="AE124" s="1046"/>
      <c r="AF124" s="1046"/>
      <c r="AG124" s="1046"/>
      <c r="AH124" s="1046"/>
      <c r="AI124" s="1046"/>
      <c r="AJ124" s="1046"/>
      <c r="AK124" s="1046"/>
      <c r="AL124" s="1046"/>
      <c r="AM124" s="1046"/>
      <c r="AN124" s="1046"/>
      <c r="AO124" s="1046"/>
      <c r="AP124" s="1046"/>
      <c r="AQ124" s="1046"/>
      <c r="AR124" s="1046"/>
      <c r="AS124" s="1046"/>
      <c r="AT124" s="1046"/>
      <c r="AU124" s="1046"/>
      <c r="AV124" s="1046"/>
      <c r="AW124" s="1046"/>
      <c r="AX124" s="1046"/>
      <c r="AY124" s="1046"/>
      <c r="AZ124" s="1046"/>
      <c r="BA124" s="1046"/>
      <c r="BB124" s="1046"/>
      <c r="BC124" s="1046"/>
      <c r="BD124" s="1046"/>
      <c r="BE124" s="1046"/>
      <c r="BF124" s="1046"/>
      <c r="BG124" s="1046"/>
      <c r="BH124" s="1046"/>
      <c r="BI124" s="1046"/>
      <c r="BJ124" s="1046"/>
      <c r="BK124" s="1046"/>
      <c r="BL124" s="1046"/>
      <c r="BM124" s="1046"/>
      <c r="BN124" s="1046"/>
      <c r="BO124" s="1046"/>
      <c r="BP124" s="1046"/>
      <c r="BQ124" s="1046"/>
      <c r="BR124" s="1046"/>
      <c r="BS124" s="1046"/>
      <c r="BT124" s="1046"/>
      <c r="BU124" s="1046"/>
      <c r="BV124" s="1046"/>
      <c r="BW124" s="1046"/>
      <c r="BX124" s="1046"/>
      <c r="BY124" s="1046"/>
      <c r="BZ124" s="1046"/>
      <c r="CA124" s="1046"/>
      <c r="CB124" s="1046"/>
      <c r="CC124" s="1046"/>
      <c r="CD124" s="1046"/>
      <c r="CE124" s="1046"/>
      <c r="CF124" s="1046"/>
      <c r="CG124" s="1046"/>
      <c r="CH124" s="1046"/>
      <c r="CI124" s="1046"/>
      <c r="CJ124" s="1046"/>
      <c r="CK124" s="1046"/>
      <c r="CL124" s="1046"/>
      <c r="CM124" s="1046"/>
      <c r="CN124" s="1046"/>
      <c r="CO124" s="1046"/>
      <c r="CP124" s="1046"/>
      <c r="CQ124" s="1046"/>
      <c r="CR124" s="1046"/>
      <c r="CS124" s="1046"/>
      <c r="CT124" s="1046"/>
      <c r="CU124" s="1046"/>
      <c r="CV124" s="1046"/>
      <c r="CW124" s="1046"/>
      <c r="CX124" s="1046"/>
      <c r="CY124" s="1046"/>
      <c r="CZ124" s="1046"/>
      <c r="DA124" s="1046"/>
      <c r="DB124" s="1046"/>
      <c r="DC124" s="1046"/>
      <c r="DD124" s="1046"/>
      <c r="DE124" s="1046"/>
      <c r="DF124" s="1046"/>
      <c r="DG124" s="1046"/>
      <c r="DH124" s="1046"/>
      <c r="DI124" s="1046"/>
      <c r="DJ124" s="1046"/>
      <c r="DK124" s="1046"/>
      <c r="DL124" s="1046"/>
      <c r="DM124" s="1046"/>
      <c r="DN124" s="1046"/>
      <c r="DO124" s="1046"/>
      <c r="DP124" s="1046"/>
      <c r="DQ124" s="1046"/>
      <c r="DR124" s="1046"/>
      <c r="DS124" s="1046"/>
      <c r="DT124" s="1046"/>
      <c r="DU124" s="1046"/>
      <c r="DV124" s="1046"/>
      <c r="DW124" s="1046"/>
      <c r="DX124" s="1046"/>
      <c r="DY124" s="1046"/>
      <c r="DZ124" s="1046"/>
      <c r="EA124" s="1046"/>
      <c r="EB124" s="1046"/>
      <c r="EC124" s="1046"/>
      <c r="ED124" s="1046"/>
      <c r="EE124" s="1046"/>
      <c r="EF124" s="1046"/>
      <c r="EG124" s="1046"/>
      <c r="EH124" s="1046"/>
      <c r="EI124" s="1046"/>
      <c r="EJ124" s="1046"/>
      <c r="EK124" s="1046"/>
      <c r="EL124" s="1046"/>
      <c r="EM124" s="1046"/>
      <c r="EN124" s="1046"/>
      <c r="EO124" s="1046"/>
      <c r="EP124" s="1046"/>
      <c r="EQ124" s="1046"/>
      <c r="ER124" s="1046"/>
      <c r="ES124" s="1046"/>
      <c r="ET124" s="1046"/>
      <c r="EU124" s="1046"/>
      <c r="EV124" s="1046"/>
      <c r="EW124" s="1046"/>
      <c r="FC124" s="618"/>
    </row>
    <row r="125" spans="1:159" s="5" customFormat="1" ht="19.95" hidden="1" customHeight="1" outlineLevel="1">
      <c r="A125" s="639">
        <v>8</v>
      </c>
      <c r="B125" s="1142" t="s">
        <v>902</v>
      </c>
      <c r="C125" s="640"/>
      <c r="D125" s="640">
        <v>25</v>
      </c>
      <c r="E125" s="640">
        <v>50</v>
      </c>
      <c r="F125" s="640">
        <v>568</v>
      </c>
      <c r="G125" s="640">
        <v>1.1000000000000001</v>
      </c>
      <c r="H125" s="103" t="s">
        <v>43</v>
      </c>
      <c r="I125" s="111">
        <f t="shared" si="31"/>
        <v>7850</v>
      </c>
      <c r="J125" s="103" t="s">
        <v>311</v>
      </c>
      <c r="K125" s="103">
        <f t="shared" si="32"/>
        <v>0</v>
      </c>
      <c r="L125" s="103">
        <f t="shared" si="33"/>
        <v>0</v>
      </c>
      <c r="M125" s="1244" t="str">
        <f t="shared" si="34"/>
        <v>Hộp 25x50x1,1</v>
      </c>
      <c r="N125" s="1245"/>
      <c r="O125" s="102" t="s">
        <v>888</v>
      </c>
      <c r="P125" s="111">
        <v>6000</v>
      </c>
      <c r="Q125" s="113" t="e">
        <f t="shared" si="35"/>
        <v>#DIV/0!</v>
      </c>
      <c r="R125" s="137">
        <v>0.02</v>
      </c>
      <c r="S125" s="102">
        <f t="shared" si="36"/>
        <v>0</v>
      </c>
      <c r="T125" s="388" t="e">
        <f t="shared" si="37"/>
        <v>#DIV/0!</v>
      </c>
      <c r="U125" s="138" t="str">
        <f t="shared" si="38"/>
        <v>H</v>
      </c>
      <c r="V125" s="108" t="str">
        <f t="shared" si="39"/>
        <v>H 1,1</v>
      </c>
      <c r="AB125" s="19"/>
      <c r="AC125" s="1046"/>
      <c r="AD125" s="1046"/>
      <c r="AE125" s="1046"/>
      <c r="AF125" s="1046"/>
      <c r="AG125" s="1046"/>
      <c r="AH125" s="1046"/>
      <c r="AI125" s="1046"/>
      <c r="AJ125" s="1046"/>
      <c r="AK125" s="1046"/>
      <c r="AL125" s="1046"/>
      <c r="AM125" s="1046"/>
      <c r="AN125" s="1046"/>
      <c r="AO125" s="1046"/>
      <c r="AP125" s="1046"/>
      <c r="AQ125" s="1046"/>
      <c r="AR125" s="1046"/>
      <c r="AS125" s="1046"/>
      <c r="AT125" s="1046"/>
      <c r="AU125" s="1046"/>
      <c r="AV125" s="1046"/>
      <c r="AW125" s="1046"/>
      <c r="AX125" s="1046"/>
      <c r="AY125" s="1046"/>
      <c r="AZ125" s="1046"/>
      <c r="BA125" s="1046"/>
      <c r="BB125" s="1046"/>
      <c r="BC125" s="1046"/>
      <c r="BD125" s="1046"/>
      <c r="BE125" s="1046"/>
      <c r="BF125" s="1046"/>
      <c r="BG125" s="1046"/>
      <c r="BH125" s="1046"/>
      <c r="BI125" s="1046"/>
      <c r="BJ125" s="1046"/>
      <c r="BK125" s="1046"/>
      <c r="BL125" s="1046"/>
      <c r="BM125" s="1046"/>
      <c r="BN125" s="1046"/>
      <c r="BO125" s="1046"/>
      <c r="BP125" s="1046"/>
      <c r="BQ125" s="1046"/>
      <c r="BR125" s="1046"/>
      <c r="BS125" s="1046"/>
      <c r="BT125" s="1046"/>
      <c r="BU125" s="1046"/>
      <c r="BV125" s="1046"/>
      <c r="BW125" s="1046"/>
      <c r="BX125" s="1046"/>
      <c r="BY125" s="1046"/>
      <c r="BZ125" s="1046"/>
      <c r="CA125" s="1046"/>
      <c r="CB125" s="1046"/>
      <c r="CC125" s="1046"/>
      <c r="CD125" s="1046"/>
      <c r="CE125" s="1046"/>
      <c r="CF125" s="1046"/>
      <c r="CG125" s="1046"/>
      <c r="CH125" s="1046"/>
      <c r="CI125" s="1046"/>
      <c r="CJ125" s="1046"/>
      <c r="CK125" s="1046"/>
      <c r="CL125" s="1046"/>
      <c r="CM125" s="1046"/>
      <c r="CN125" s="1046"/>
      <c r="CO125" s="1046"/>
      <c r="CP125" s="1046"/>
      <c r="CQ125" s="1046"/>
      <c r="CR125" s="1046"/>
      <c r="CS125" s="1046"/>
      <c r="CT125" s="1046"/>
      <c r="CU125" s="1046"/>
      <c r="CV125" s="1046"/>
      <c r="CW125" s="1046"/>
      <c r="CX125" s="1046"/>
      <c r="CY125" s="1046"/>
      <c r="CZ125" s="1046"/>
      <c r="DA125" s="1046"/>
      <c r="DB125" s="1046"/>
      <c r="DC125" s="1046"/>
      <c r="DD125" s="1046"/>
      <c r="DE125" s="1046"/>
      <c r="DF125" s="1046"/>
      <c r="DG125" s="1046"/>
      <c r="DH125" s="1046"/>
      <c r="DI125" s="1046"/>
      <c r="DJ125" s="1046"/>
      <c r="DK125" s="1046"/>
      <c r="DL125" s="1046"/>
      <c r="DM125" s="1046"/>
      <c r="DN125" s="1046"/>
      <c r="DO125" s="1046"/>
      <c r="DP125" s="1046"/>
      <c r="DQ125" s="1046"/>
      <c r="DR125" s="1046"/>
      <c r="DS125" s="1046"/>
      <c r="DT125" s="1046"/>
      <c r="DU125" s="1046"/>
      <c r="DV125" s="1046"/>
      <c r="DW125" s="1046"/>
      <c r="DX125" s="1046"/>
      <c r="DY125" s="1046"/>
      <c r="DZ125" s="1046"/>
      <c r="EA125" s="1046"/>
      <c r="EB125" s="1046"/>
      <c r="EC125" s="1046"/>
      <c r="ED125" s="1046"/>
      <c r="EE125" s="1046"/>
      <c r="EF125" s="1046"/>
      <c r="EG125" s="1046"/>
      <c r="EH125" s="1046"/>
      <c r="EI125" s="1046"/>
      <c r="EJ125" s="1046"/>
      <c r="EK125" s="1046"/>
      <c r="EL125" s="1046"/>
      <c r="EM125" s="1046"/>
      <c r="EN125" s="1046"/>
      <c r="EO125" s="1046"/>
      <c r="EP125" s="1046"/>
      <c r="EQ125" s="1046"/>
      <c r="ER125" s="1046"/>
      <c r="ES125" s="1046"/>
      <c r="ET125" s="1046"/>
      <c r="EU125" s="1046"/>
      <c r="EV125" s="1046"/>
      <c r="EW125" s="1046"/>
      <c r="FC125" s="618"/>
    </row>
    <row r="126" spans="1:159" s="5" customFormat="1" ht="19.95" hidden="1" customHeight="1" outlineLevel="1">
      <c r="A126" s="639">
        <v>9</v>
      </c>
      <c r="B126" s="1142" t="s">
        <v>904</v>
      </c>
      <c r="C126" s="640"/>
      <c r="D126" s="640">
        <v>25</v>
      </c>
      <c r="E126" s="640">
        <v>25</v>
      </c>
      <c r="F126" s="640">
        <v>540</v>
      </c>
      <c r="G126" s="640">
        <v>1.1000000000000001</v>
      </c>
      <c r="H126" s="103" t="s">
        <v>43</v>
      </c>
      <c r="I126" s="111">
        <f t="shared" si="31"/>
        <v>7850</v>
      </c>
      <c r="J126" s="103" t="s">
        <v>54</v>
      </c>
      <c r="K126" s="103">
        <f t="shared" si="32"/>
        <v>0</v>
      </c>
      <c r="L126" s="103">
        <f t="shared" si="33"/>
        <v>0</v>
      </c>
      <c r="M126" s="1244" t="str">
        <f t="shared" si="34"/>
        <v>Vuông 25x1,1</v>
      </c>
      <c r="N126" s="1245"/>
      <c r="O126" s="102" t="s">
        <v>888</v>
      </c>
      <c r="P126" s="111">
        <v>6000</v>
      </c>
      <c r="Q126" s="113" t="e">
        <f t="shared" si="35"/>
        <v>#DIV/0!</v>
      </c>
      <c r="R126" s="137">
        <v>0.02</v>
      </c>
      <c r="S126" s="102">
        <f t="shared" si="36"/>
        <v>0</v>
      </c>
      <c r="T126" s="388" t="e">
        <f t="shared" si="37"/>
        <v>#DIV/0!</v>
      </c>
      <c r="U126" s="138" t="str">
        <f t="shared" si="38"/>
        <v>V</v>
      </c>
      <c r="V126" s="108" t="str">
        <f t="shared" si="39"/>
        <v>V 1,1</v>
      </c>
      <c r="AB126" s="19"/>
      <c r="AC126" s="1046"/>
      <c r="AD126" s="1046"/>
      <c r="AE126" s="1046"/>
      <c r="AF126" s="1046"/>
      <c r="AG126" s="1046"/>
      <c r="AH126" s="1046"/>
      <c r="AI126" s="1046"/>
      <c r="AJ126" s="1046"/>
      <c r="AK126" s="1046"/>
      <c r="AL126" s="1046"/>
      <c r="AM126" s="1046"/>
      <c r="AN126" s="1046"/>
      <c r="AO126" s="1046"/>
      <c r="AP126" s="1046"/>
      <c r="AQ126" s="1046"/>
      <c r="AR126" s="1046"/>
      <c r="AS126" s="1046"/>
      <c r="AT126" s="1046"/>
      <c r="AU126" s="1046"/>
      <c r="AV126" s="1046"/>
      <c r="AW126" s="1046"/>
      <c r="AX126" s="1046"/>
      <c r="AY126" s="1046"/>
      <c r="AZ126" s="1046"/>
      <c r="BA126" s="1046"/>
      <c r="BB126" s="1046"/>
      <c r="BC126" s="1046"/>
      <c r="BD126" s="1046"/>
      <c r="BE126" s="1046"/>
      <c r="BF126" s="1046"/>
      <c r="BG126" s="1046"/>
      <c r="BH126" s="1046"/>
      <c r="BI126" s="1046"/>
      <c r="BJ126" s="1046"/>
      <c r="BK126" s="1046"/>
      <c r="BL126" s="1046"/>
      <c r="BM126" s="1046"/>
      <c r="BN126" s="1046"/>
      <c r="BO126" s="1046"/>
      <c r="BP126" s="1046"/>
      <c r="BQ126" s="1046"/>
      <c r="BR126" s="1046"/>
      <c r="BS126" s="1046"/>
      <c r="BT126" s="1046"/>
      <c r="BU126" s="1046"/>
      <c r="BV126" s="1046"/>
      <c r="BW126" s="1046"/>
      <c r="BX126" s="1046"/>
      <c r="BY126" s="1046"/>
      <c r="BZ126" s="1046"/>
      <c r="CA126" s="1046"/>
      <c r="CB126" s="1046"/>
      <c r="CC126" s="1046"/>
      <c r="CD126" s="1046"/>
      <c r="CE126" s="1046"/>
      <c r="CF126" s="1046"/>
      <c r="CG126" s="1046"/>
      <c r="CH126" s="1046"/>
      <c r="CI126" s="1046"/>
      <c r="CJ126" s="1046"/>
      <c r="CK126" s="1046"/>
      <c r="CL126" s="1046"/>
      <c r="CM126" s="1046"/>
      <c r="CN126" s="1046"/>
      <c r="CO126" s="1046"/>
      <c r="CP126" s="1046"/>
      <c r="CQ126" s="1046"/>
      <c r="CR126" s="1046"/>
      <c r="CS126" s="1046"/>
      <c r="CT126" s="1046"/>
      <c r="CU126" s="1046"/>
      <c r="CV126" s="1046"/>
      <c r="CW126" s="1046"/>
      <c r="CX126" s="1046"/>
      <c r="CY126" s="1046"/>
      <c r="CZ126" s="1046"/>
      <c r="DA126" s="1046"/>
      <c r="DB126" s="1046"/>
      <c r="DC126" s="1046"/>
      <c r="DD126" s="1046"/>
      <c r="DE126" s="1046"/>
      <c r="DF126" s="1046"/>
      <c r="DG126" s="1046"/>
      <c r="DH126" s="1046"/>
      <c r="DI126" s="1046"/>
      <c r="DJ126" s="1046"/>
      <c r="DK126" s="1046"/>
      <c r="DL126" s="1046"/>
      <c r="DM126" s="1046"/>
      <c r="DN126" s="1046"/>
      <c r="DO126" s="1046"/>
      <c r="DP126" s="1046"/>
      <c r="DQ126" s="1046"/>
      <c r="DR126" s="1046"/>
      <c r="DS126" s="1046"/>
      <c r="DT126" s="1046"/>
      <c r="DU126" s="1046"/>
      <c r="DV126" s="1046"/>
      <c r="DW126" s="1046"/>
      <c r="DX126" s="1046"/>
      <c r="DY126" s="1046"/>
      <c r="DZ126" s="1046"/>
      <c r="EA126" s="1046"/>
      <c r="EB126" s="1046"/>
      <c r="EC126" s="1046"/>
      <c r="ED126" s="1046"/>
      <c r="EE126" s="1046"/>
      <c r="EF126" s="1046"/>
      <c r="EG126" s="1046"/>
      <c r="EH126" s="1046"/>
      <c r="EI126" s="1046"/>
      <c r="EJ126" s="1046"/>
      <c r="EK126" s="1046"/>
      <c r="EL126" s="1046"/>
      <c r="EM126" s="1046"/>
      <c r="EN126" s="1046"/>
      <c r="EO126" s="1046"/>
      <c r="EP126" s="1046"/>
      <c r="EQ126" s="1046"/>
      <c r="ER126" s="1046"/>
      <c r="ES126" s="1046"/>
      <c r="ET126" s="1046"/>
      <c r="EU126" s="1046"/>
      <c r="EV126" s="1046"/>
      <c r="EW126" s="1046"/>
      <c r="FC126" s="618"/>
    </row>
    <row r="127" spans="1:159" s="5" customFormat="1" ht="19.95" hidden="1" customHeight="1" outlineLevel="1">
      <c r="A127" s="639">
        <v>10</v>
      </c>
      <c r="B127" s="1142" t="s">
        <v>914</v>
      </c>
      <c r="C127" s="640"/>
      <c r="D127" s="640">
        <v>25</v>
      </c>
      <c r="E127" s="640">
        <v>25</v>
      </c>
      <c r="F127" s="640">
        <v>1745</v>
      </c>
      <c r="G127" s="640">
        <v>0.6</v>
      </c>
      <c r="H127" s="103" t="s">
        <v>43</v>
      </c>
      <c r="I127" s="111">
        <f t="shared" si="31"/>
        <v>7850</v>
      </c>
      <c r="J127" s="103" t="s">
        <v>54</v>
      </c>
      <c r="K127" s="103">
        <f t="shared" si="32"/>
        <v>0</v>
      </c>
      <c r="L127" s="103">
        <f t="shared" si="33"/>
        <v>0</v>
      </c>
      <c r="M127" s="1244" t="str">
        <f t="shared" si="34"/>
        <v>Vuông 25x0,6</v>
      </c>
      <c r="N127" s="1245"/>
      <c r="O127" s="102" t="s">
        <v>888</v>
      </c>
      <c r="P127" s="111">
        <v>6000</v>
      </c>
      <c r="Q127" s="113" t="e">
        <f t="shared" si="35"/>
        <v>#DIV/0!</v>
      </c>
      <c r="R127" s="137">
        <v>0.02</v>
      </c>
      <c r="S127" s="102">
        <f t="shared" si="36"/>
        <v>0</v>
      </c>
      <c r="T127" s="388" t="e">
        <f t="shared" si="37"/>
        <v>#DIV/0!</v>
      </c>
      <c r="U127" s="138" t="str">
        <f t="shared" si="38"/>
        <v>V</v>
      </c>
      <c r="V127" s="108" t="str">
        <f t="shared" si="39"/>
        <v>V 0,6</v>
      </c>
      <c r="AB127" s="19"/>
      <c r="AC127" s="1046"/>
      <c r="AD127" s="1046"/>
      <c r="AE127" s="1046"/>
      <c r="AF127" s="1046"/>
      <c r="AG127" s="1046"/>
      <c r="AH127" s="1046"/>
      <c r="AI127" s="1046"/>
      <c r="AJ127" s="1046"/>
      <c r="AK127" s="1046"/>
      <c r="AL127" s="1046"/>
      <c r="AM127" s="1046"/>
      <c r="AN127" s="1046"/>
      <c r="AO127" s="1046"/>
      <c r="AP127" s="1046"/>
      <c r="AQ127" s="1046"/>
      <c r="AR127" s="1046"/>
      <c r="AS127" s="1046"/>
      <c r="AT127" s="1046"/>
      <c r="AU127" s="1046"/>
      <c r="AV127" s="1046"/>
      <c r="AW127" s="1046"/>
      <c r="AX127" s="1046"/>
      <c r="AY127" s="1046"/>
      <c r="AZ127" s="1046"/>
      <c r="BA127" s="1046"/>
      <c r="BB127" s="1046"/>
      <c r="BC127" s="1046"/>
      <c r="BD127" s="1046"/>
      <c r="BE127" s="1046"/>
      <c r="BF127" s="1046"/>
      <c r="BG127" s="1046"/>
      <c r="BH127" s="1046"/>
      <c r="BI127" s="1046"/>
      <c r="BJ127" s="1046"/>
      <c r="BK127" s="1046"/>
      <c r="BL127" s="1046"/>
      <c r="BM127" s="1046"/>
      <c r="BN127" s="1046"/>
      <c r="BO127" s="1046"/>
      <c r="BP127" s="1046"/>
      <c r="BQ127" s="1046"/>
      <c r="BR127" s="1046"/>
      <c r="BS127" s="1046"/>
      <c r="BT127" s="1046"/>
      <c r="BU127" s="1046"/>
      <c r="BV127" s="1046"/>
      <c r="BW127" s="1046"/>
      <c r="BX127" s="1046"/>
      <c r="BY127" s="1046"/>
      <c r="BZ127" s="1046"/>
      <c r="CA127" s="1046"/>
      <c r="CB127" s="1046"/>
      <c r="CC127" s="1046"/>
      <c r="CD127" s="1046"/>
      <c r="CE127" s="1046"/>
      <c r="CF127" s="1046"/>
      <c r="CG127" s="1046"/>
      <c r="CH127" s="1046"/>
      <c r="CI127" s="1046"/>
      <c r="CJ127" s="1046"/>
      <c r="CK127" s="1046"/>
      <c r="CL127" s="1046"/>
      <c r="CM127" s="1046"/>
      <c r="CN127" s="1046"/>
      <c r="CO127" s="1046"/>
      <c r="CP127" s="1046"/>
      <c r="CQ127" s="1046"/>
      <c r="CR127" s="1046"/>
      <c r="CS127" s="1046"/>
      <c r="CT127" s="1046"/>
      <c r="CU127" s="1046"/>
      <c r="CV127" s="1046"/>
      <c r="CW127" s="1046"/>
      <c r="CX127" s="1046"/>
      <c r="CY127" s="1046"/>
      <c r="CZ127" s="1046"/>
      <c r="DA127" s="1046"/>
      <c r="DB127" s="1046"/>
      <c r="DC127" s="1046"/>
      <c r="DD127" s="1046"/>
      <c r="DE127" s="1046"/>
      <c r="DF127" s="1046"/>
      <c r="DG127" s="1046"/>
      <c r="DH127" s="1046"/>
      <c r="DI127" s="1046"/>
      <c r="DJ127" s="1046"/>
      <c r="DK127" s="1046"/>
      <c r="DL127" s="1046"/>
      <c r="DM127" s="1046"/>
      <c r="DN127" s="1046"/>
      <c r="DO127" s="1046"/>
      <c r="DP127" s="1046"/>
      <c r="DQ127" s="1046"/>
      <c r="DR127" s="1046"/>
      <c r="DS127" s="1046"/>
      <c r="DT127" s="1046"/>
      <c r="DU127" s="1046"/>
      <c r="DV127" s="1046"/>
      <c r="DW127" s="1046"/>
      <c r="DX127" s="1046"/>
      <c r="DY127" s="1046"/>
      <c r="DZ127" s="1046"/>
      <c r="EA127" s="1046"/>
      <c r="EB127" s="1046"/>
      <c r="EC127" s="1046"/>
      <c r="ED127" s="1046"/>
      <c r="EE127" s="1046"/>
      <c r="EF127" s="1046"/>
      <c r="EG127" s="1046"/>
      <c r="EH127" s="1046"/>
      <c r="EI127" s="1046"/>
      <c r="EJ127" s="1046"/>
      <c r="EK127" s="1046"/>
      <c r="EL127" s="1046"/>
      <c r="EM127" s="1046"/>
      <c r="EN127" s="1046"/>
      <c r="EO127" s="1046"/>
      <c r="EP127" s="1046"/>
      <c r="EQ127" s="1046"/>
      <c r="ER127" s="1046"/>
      <c r="ES127" s="1046"/>
      <c r="ET127" s="1046"/>
      <c r="EU127" s="1046"/>
      <c r="EV127" s="1046"/>
      <c r="EW127" s="1046"/>
      <c r="FC127" s="618"/>
    </row>
    <row r="128" spans="1:159" s="5" customFormat="1" ht="19.95" hidden="1" customHeight="1" outlineLevel="1">
      <c r="A128" s="639">
        <v>11</v>
      </c>
      <c r="B128" s="1142" t="s">
        <v>915</v>
      </c>
      <c r="C128" s="640"/>
      <c r="D128" s="640">
        <v>20</v>
      </c>
      <c r="E128" s="640">
        <v>20</v>
      </c>
      <c r="F128" s="640">
        <v>150</v>
      </c>
      <c r="G128" s="640">
        <v>0.6</v>
      </c>
      <c r="H128" s="103" t="s">
        <v>43</v>
      </c>
      <c r="I128" s="111">
        <f t="shared" si="31"/>
        <v>7850</v>
      </c>
      <c r="J128" s="103" t="s">
        <v>54</v>
      </c>
      <c r="K128" s="103">
        <f t="shared" si="32"/>
        <v>0</v>
      </c>
      <c r="L128" s="103">
        <f t="shared" si="33"/>
        <v>0</v>
      </c>
      <c r="M128" s="1244" t="str">
        <f t="shared" si="34"/>
        <v>Vuông 20x0,6</v>
      </c>
      <c r="N128" s="1245"/>
      <c r="O128" s="102" t="s">
        <v>888</v>
      </c>
      <c r="P128" s="111">
        <v>6000</v>
      </c>
      <c r="Q128" s="113" t="e">
        <f t="shared" si="35"/>
        <v>#DIV/0!</v>
      </c>
      <c r="R128" s="137">
        <v>0.02</v>
      </c>
      <c r="S128" s="102">
        <f t="shared" si="36"/>
        <v>0</v>
      </c>
      <c r="T128" s="388" t="e">
        <f t="shared" si="37"/>
        <v>#DIV/0!</v>
      </c>
      <c r="U128" s="138" t="str">
        <f t="shared" si="38"/>
        <v>V</v>
      </c>
      <c r="V128" s="108" t="str">
        <f t="shared" si="39"/>
        <v>V 0,6</v>
      </c>
      <c r="AB128" s="19"/>
      <c r="AC128" s="1046"/>
      <c r="AD128" s="1046"/>
      <c r="AE128" s="1046"/>
      <c r="AF128" s="1046"/>
      <c r="AG128" s="1046"/>
      <c r="AH128" s="1046"/>
      <c r="AI128" s="1046"/>
      <c r="AJ128" s="1046"/>
      <c r="AK128" s="1046"/>
      <c r="AL128" s="1046"/>
      <c r="AM128" s="1046"/>
      <c r="AN128" s="1046"/>
      <c r="AO128" s="1046"/>
      <c r="AP128" s="1046"/>
      <c r="AQ128" s="1046"/>
      <c r="AR128" s="1046"/>
      <c r="AS128" s="1046"/>
      <c r="AT128" s="1046"/>
      <c r="AU128" s="1046"/>
      <c r="AV128" s="1046"/>
      <c r="AW128" s="1046"/>
      <c r="AX128" s="1046"/>
      <c r="AY128" s="1046"/>
      <c r="AZ128" s="1046"/>
      <c r="BA128" s="1046"/>
      <c r="BB128" s="1046"/>
      <c r="BC128" s="1046"/>
      <c r="BD128" s="1046"/>
      <c r="BE128" s="1046"/>
      <c r="BF128" s="1046"/>
      <c r="BG128" s="1046"/>
      <c r="BH128" s="1046"/>
      <c r="BI128" s="1046"/>
      <c r="BJ128" s="1046"/>
      <c r="BK128" s="1046"/>
      <c r="BL128" s="1046"/>
      <c r="BM128" s="1046"/>
      <c r="BN128" s="1046"/>
      <c r="BO128" s="1046"/>
      <c r="BP128" s="1046"/>
      <c r="BQ128" s="1046"/>
      <c r="BR128" s="1046"/>
      <c r="BS128" s="1046"/>
      <c r="BT128" s="1046"/>
      <c r="BU128" s="1046"/>
      <c r="BV128" s="1046"/>
      <c r="BW128" s="1046"/>
      <c r="BX128" s="1046"/>
      <c r="BY128" s="1046"/>
      <c r="BZ128" s="1046"/>
      <c r="CA128" s="1046"/>
      <c r="CB128" s="1046"/>
      <c r="CC128" s="1046"/>
      <c r="CD128" s="1046"/>
      <c r="CE128" s="1046"/>
      <c r="CF128" s="1046"/>
      <c r="CG128" s="1046"/>
      <c r="CH128" s="1046"/>
      <c r="CI128" s="1046"/>
      <c r="CJ128" s="1046"/>
      <c r="CK128" s="1046"/>
      <c r="CL128" s="1046"/>
      <c r="CM128" s="1046"/>
      <c r="CN128" s="1046"/>
      <c r="CO128" s="1046"/>
      <c r="CP128" s="1046"/>
      <c r="CQ128" s="1046"/>
      <c r="CR128" s="1046"/>
      <c r="CS128" s="1046"/>
      <c r="CT128" s="1046"/>
      <c r="CU128" s="1046"/>
      <c r="CV128" s="1046"/>
      <c r="CW128" s="1046"/>
      <c r="CX128" s="1046"/>
      <c r="CY128" s="1046"/>
      <c r="CZ128" s="1046"/>
      <c r="DA128" s="1046"/>
      <c r="DB128" s="1046"/>
      <c r="DC128" s="1046"/>
      <c r="DD128" s="1046"/>
      <c r="DE128" s="1046"/>
      <c r="DF128" s="1046"/>
      <c r="DG128" s="1046"/>
      <c r="DH128" s="1046"/>
      <c r="DI128" s="1046"/>
      <c r="DJ128" s="1046"/>
      <c r="DK128" s="1046"/>
      <c r="DL128" s="1046"/>
      <c r="DM128" s="1046"/>
      <c r="DN128" s="1046"/>
      <c r="DO128" s="1046"/>
      <c r="DP128" s="1046"/>
      <c r="DQ128" s="1046"/>
      <c r="DR128" s="1046"/>
      <c r="DS128" s="1046"/>
      <c r="DT128" s="1046"/>
      <c r="DU128" s="1046"/>
      <c r="DV128" s="1046"/>
      <c r="DW128" s="1046"/>
      <c r="DX128" s="1046"/>
      <c r="DY128" s="1046"/>
      <c r="DZ128" s="1046"/>
      <c r="EA128" s="1046"/>
      <c r="EB128" s="1046"/>
      <c r="EC128" s="1046"/>
      <c r="ED128" s="1046"/>
      <c r="EE128" s="1046"/>
      <c r="EF128" s="1046"/>
      <c r="EG128" s="1046"/>
      <c r="EH128" s="1046"/>
      <c r="EI128" s="1046"/>
      <c r="EJ128" s="1046"/>
      <c r="EK128" s="1046"/>
      <c r="EL128" s="1046"/>
      <c r="EM128" s="1046"/>
      <c r="EN128" s="1046"/>
      <c r="EO128" s="1046"/>
      <c r="EP128" s="1046"/>
      <c r="EQ128" s="1046"/>
      <c r="ER128" s="1046"/>
      <c r="ES128" s="1046"/>
      <c r="ET128" s="1046"/>
      <c r="EU128" s="1046"/>
      <c r="EV128" s="1046"/>
      <c r="EW128" s="1046"/>
      <c r="FC128" s="618"/>
    </row>
    <row r="129" spans="1:159" s="5" customFormat="1" ht="19.95" hidden="1" customHeight="1" outlineLevel="1">
      <c r="A129" s="639">
        <v>12</v>
      </c>
      <c r="B129" s="1142" t="s">
        <v>917</v>
      </c>
      <c r="C129" s="640"/>
      <c r="D129" s="640">
        <v>4</v>
      </c>
      <c r="E129" s="640">
        <v>4</v>
      </c>
      <c r="F129" s="640">
        <v>1820</v>
      </c>
      <c r="G129" s="640">
        <v>4</v>
      </c>
      <c r="H129" s="103" t="s">
        <v>43</v>
      </c>
      <c r="I129" s="111">
        <f t="shared" si="31"/>
        <v>7850</v>
      </c>
      <c r="J129" s="103" t="s">
        <v>918</v>
      </c>
      <c r="K129" s="103">
        <f t="shared" si="32"/>
        <v>0</v>
      </c>
      <c r="L129" s="103">
        <f t="shared" si="33"/>
        <v>0</v>
      </c>
      <c r="M129" s="1244" t="str">
        <f t="shared" si="34"/>
        <v>Tròn Đặc 4x4</v>
      </c>
      <c r="N129" s="1245"/>
      <c r="O129" s="102" t="s">
        <v>888</v>
      </c>
      <c r="P129" s="111">
        <v>6000</v>
      </c>
      <c r="Q129" s="113" t="e">
        <f t="shared" si="35"/>
        <v>#DIV/0!</v>
      </c>
      <c r="R129" s="137">
        <v>0.02</v>
      </c>
      <c r="S129" s="102">
        <f t="shared" si="36"/>
        <v>0</v>
      </c>
      <c r="T129" s="388" t="e">
        <f t="shared" si="37"/>
        <v>#DIV/0!</v>
      </c>
      <c r="U129" s="138" t="str">
        <f t="shared" si="38"/>
        <v>TRĐ</v>
      </c>
      <c r="V129" s="108" t="str">
        <f t="shared" si="39"/>
        <v>TRĐ 4</v>
      </c>
      <c r="AB129" s="19"/>
      <c r="AC129" s="1046"/>
      <c r="AD129" s="1046"/>
      <c r="AE129" s="1046"/>
      <c r="AF129" s="1046"/>
      <c r="AG129" s="1046"/>
      <c r="AH129" s="1046"/>
      <c r="AI129" s="1046"/>
      <c r="AJ129" s="1046"/>
      <c r="AK129" s="1046"/>
      <c r="AL129" s="1046"/>
      <c r="AM129" s="1046"/>
      <c r="AN129" s="1046"/>
      <c r="AO129" s="1046"/>
      <c r="AP129" s="1046"/>
      <c r="AQ129" s="1046"/>
      <c r="AR129" s="1046"/>
      <c r="AS129" s="1046"/>
      <c r="AT129" s="1046"/>
      <c r="AU129" s="1046"/>
      <c r="AV129" s="1046"/>
      <c r="AW129" s="1046"/>
      <c r="AX129" s="1046"/>
      <c r="AY129" s="1046"/>
      <c r="AZ129" s="1046"/>
      <c r="BA129" s="1046"/>
      <c r="BB129" s="1046"/>
      <c r="BC129" s="1046"/>
      <c r="BD129" s="1046"/>
      <c r="BE129" s="1046"/>
      <c r="BF129" s="1046"/>
      <c r="BG129" s="1046"/>
      <c r="BH129" s="1046"/>
      <c r="BI129" s="1046"/>
      <c r="BJ129" s="1046"/>
      <c r="BK129" s="1046"/>
      <c r="BL129" s="1046"/>
      <c r="BM129" s="1046"/>
      <c r="BN129" s="1046"/>
      <c r="BO129" s="1046"/>
      <c r="BP129" s="1046"/>
      <c r="BQ129" s="1046"/>
      <c r="BR129" s="1046"/>
      <c r="BS129" s="1046"/>
      <c r="BT129" s="1046"/>
      <c r="BU129" s="1046"/>
      <c r="BV129" s="1046"/>
      <c r="BW129" s="1046"/>
      <c r="BX129" s="1046"/>
      <c r="BY129" s="1046"/>
      <c r="BZ129" s="1046"/>
      <c r="CA129" s="1046"/>
      <c r="CB129" s="1046"/>
      <c r="CC129" s="1046"/>
      <c r="CD129" s="1046"/>
      <c r="CE129" s="1046"/>
      <c r="CF129" s="1046"/>
      <c r="CG129" s="1046"/>
      <c r="CH129" s="1046"/>
      <c r="CI129" s="1046"/>
      <c r="CJ129" s="1046"/>
      <c r="CK129" s="1046"/>
      <c r="CL129" s="1046"/>
      <c r="CM129" s="1046"/>
      <c r="CN129" s="1046"/>
      <c r="CO129" s="1046"/>
      <c r="CP129" s="1046"/>
      <c r="CQ129" s="1046"/>
      <c r="CR129" s="1046"/>
      <c r="CS129" s="1046"/>
      <c r="CT129" s="1046"/>
      <c r="CU129" s="1046"/>
      <c r="CV129" s="1046"/>
      <c r="CW129" s="1046"/>
      <c r="CX129" s="1046"/>
      <c r="CY129" s="1046"/>
      <c r="CZ129" s="1046"/>
      <c r="DA129" s="1046"/>
      <c r="DB129" s="1046"/>
      <c r="DC129" s="1046"/>
      <c r="DD129" s="1046"/>
      <c r="DE129" s="1046"/>
      <c r="DF129" s="1046"/>
      <c r="DG129" s="1046"/>
      <c r="DH129" s="1046"/>
      <c r="DI129" s="1046"/>
      <c r="DJ129" s="1046"/>
      <c r="DK129" s="1046"/>
      <c r="DL129" s="1046"/>
      <c r="DM129" s="1046"/>
      <c r="DN129" s="1046"/>
      <c r="DO129" s="1046"/>
      <c r="DP129" s="1046"/>
      <c r="DQ129" s="1046"/>
      <c r="DR129" s="1046"/>
      <c r="DS129" s="1046"/>
      <c r="DT129" s="1046"/>
      <c r="DU129" s="1046"/>
      <c r="DV129" s="1046"/>
      <c r="DW129" s="1046"/>
      <c r="DX129" s="1046"/>
      <c r="DY129" s="1046"/>
      <c r="DZ129" s="1046"/>
      <c r="EA129" s="1046"/>
      <c r="EB129" s="1046"/>
      <c r="EC129" s="1046"/>
      <c r="ED129" s="1046"/>
      <c r="EE129" s="1046"/>
      <c r="EF129" s="1046"/>
      <c r="EG129" s="1046"/>
      <c r="EH129" s="1046"/>
      <c r="EI129" s="1046"/>
      <c r="EJ129" s="1046"/>
      <c r="EK129" s="1046"/>
      <c r="EL129" s="1046"/>
      <c r="EM129" s="1046"/>
      <c r="EN129" s="1046"/>
      <c r="EO129" s="1046"/>
      <c r="EP129" s="1046"/>
      <c r="EQ129" s="1046"/>
      <c r="ER129" s="1046"/>
      <c r="ES129" s="1046"/>
      <c r="ET129" s="1046"/>
      <c r="EU129" s="1046"/>
      <c r="EV129" s="1046"/>
      <c r="EW129" s="1046"/>
      <c r="FC129" s="618"/>
    </row>
    <row r="130" spans="1:159" s="5" customFormat="1" ht="19.95" hidden="1" customHeight="1" outlineLevel="1">
      <c r="A130" s="639">
        <v>13</v>
      </c>
      <c r="B130" s="1142" t="s">
        <v>917</v>
      </c>
      <c r="C130" s="640"/>
      <c r="D130" s="640">
        <v>4</v>
      </c>
      <c r="E130" s="640">
        <v>4</v>
      </c>
      <c r="F130" s="640">
        <v>620</v>
      </c>
      <c r="G130" s="640">
        <v>4</v>
      </c>
      <c r="H130" s="103" t="s">
        <v>43</v>
      </c>
      <c r="I130" s="111">
        <f t="shared" si="31"/>
        <v>7850</v>
      </c>
      <c r="J130" s="103" t="s">
        <v>918</v>
      </c>
      <c r="K130" s="103">
        <f t="shared" si="32"/>
        <v>0</v>
      </c>
      <c r="L130" s="103">
        <f t="shared" si="33"/>
        <v>0</v>
      </c>
      <c r="M130" s="1244" t="str">
        <f t="shared" si="34"/>
        <v>Tròn Đặc 4x4</v>
      </c>
      <c r="N130" s="1245"/>
      <c r="O130" s="102" t="s">
        <v>888</v>
      </c>
      <c r="P130" s="111">
        <v>6000</v>
      </c>
      <c r="Q130" s="113" t="e">
        <f t="shared" si="35"/>
        <v>#DIV/0!</v>
      </c>
      <c r="R130" s="137">
        <v>0.02</v>
      </c>
      <c r="S130" s="102">
        <f t="shared" si="36"/>
        <v>0</v>
      </c>
      <c r="T130" s="388" t="e">
        <f t="shared" si="37"/>
        <v>#DIV/0!</v>
      </c>
      <c r="U130" s="138" t="str">
        <f t="shared" si="38"/>
        <v>TRĐ</v>
      </c>
      <c r="V130" s="108" t="str">
        <f t="shared" si="39"/>
        <v>TRĐ 4</v>
      </c>
      <c r="AB130" s="19"/>
      <c r="AC130" s="1046"/>
      <c r="AD130" s="1046"/>
      <c r="AE130" s="1046"/>
      <c r="AF130" s="1046"/>
      <c r="AG130" s="1046"/>
      <c r="AH130" s="1046"/>
      <c r="AI130" s="1046"/>
      <c r="AJ130" s="1046"/>
      <c r="AK130" s="1046"/>
      <c r="AL130" s="1046"/>
      <c r="AM130" s="1046"/>
      <c r="AN130" s="1046"/>
      <c r="AO130" s="1046"/>
      <c r="AP130" s="1046"/>
      <c r="AQ130" s="1046"/>
      <c r="AR130" s="1046"/>
      <c r="AS130" s="1046"/>
      <c r="AT130" s="1046"/>
      <c r="AU130" s="1046"/>
      <c r="AV130" s="1046"/>
      <c r="AW130" s="1046"/>
      <c r="AX130" s="1046"/>
      <c r="AY130" s="1046"/>
      <c r="AZ130" s="1046"/>
      <c r="BA130" s="1046"/>
      <c r="BB130" s="1046"/>
      <c r="BC130" s="1046"/>
      <c r="BD130" s="1046"/>
      <c r="BE130" s="1046"/>
      <c r="BF130" s="1046"/>
      <c r="BG130" s="1046"/>
      <c r="BH130" s="1046"/>
      <c r="BI130" s="1046"/>
      <c r="BJ130" s="1046"/>
      <c r="BK130" s="1046"/>
      <c r="BL130" s="1046"/>
      <c r="BM130" s="1046"/>
      <c r="BN130" s="1046"/>
      <c r="BO130" s="1046"/>
      <c r="BP130" s="1046"/>
      <c r="BQ130" s="1046"/>
      <c r="BR130" s="1046"/>
      <c r="BS130" s="1046"/>
      <c r="BT130" s="1046"/>
      <c r="BU130" s="1046"/>
      <c r="BV130" s="1046"/>
      <c r="BW130" s="1046"/>
      <c r="BX130" s="1046"/>
      <c r="BY130" s="1046"/>
      <c r="BZ130" s="1046"/>
      <c r="CA130" s="1046"/>
      <c r="CB130" s="1046"/>
      <c r="CC130" s="1046"/>
      <c r="CD130" s="1046"/>
      <c r="CE130" s="1046"/>
      <c r="CF130" s="1046"/>
      <c r="CG130" s="1046"/>
      <c r="CH130" s="1046"/>
      <c r="CI130" s="1046"/>
      <c r="CJ130" s="1046"/>
      <c r="CK130" s="1046"/>
      <c r="CL130" s="1046"/>
      <c r="CM130" s="1046"/>
      <c r="CN130" s="1046"/>
      <c r="CO130" s="1046"/>
      <c r="CP130" s="1046"/>
      <c r="CQ130" s="1046"/>
      <c r="CR130" s="1046"/>
      <c r="CS130" s="1046"/>
      <c r="CT130" s="1046"/>
      <c r="CU130" s="1046"/>
      <c r="CV130" s="1046"/>
      <c r="CW130" s="1046"/>
      <c r="CX130" s="1046"/>
      <c r="CY130" s="1046"/>
      <c r="CZ130" s="1046"/>
      <c r="DA130" s="1046"/>
      <c r="DB130" s="1046"/>
      <c r="DC130" s="1046"/>
      <c r="DD130" s="1046"/>
      <c r="DE130" s="1046"/>
      <c r="DF130" s="1046"/>
      <c r="DG130" s="1046"/>
      <c r="DH130" s="1046"/>
      <c r="DI130" s="1046"/>
      <c r="DJ130" s="1046"/>
      <c r="DK130" s="1046"/>
      <c r="DL130" s="1046"/>
      <c r="DM130" s="1046"/>
      <c r="DN130" s="1046"/>
      <c r="DO130" s="1046"/>
      <c r="DP130" s="1046"/>
      <c r="DQ130" s="1046"/>
      <c r="DR130" s="1046"/>
      <c r="DS130" s="1046"/>
      <c r="DT130" s="1046"/>
      <c r="DU130" s="1046"/>
      <c r="DV130" s="1046"/>
      <c r="DW130" s="1046"/>
      <c r="DX130" s="1046"/>
      <c r="DY130" s="1046"/>
      <c r="DZ130" s="1046"/>
      <c r="EA130" s="1046"/>
      <c r="EB130" s="1046"/>
      <c r="EC130" s="1046"/>
      <c r="ED130" s="1046"/>
      <c r="EE130" s="1046"/>
      <c r="EF130" s="1046"/>
      <c r="EG130" s="1046"/>
      <c r="EH130" s="1046"/>
      <c r="EI130" s="1046"/>
      <c r="EJ130" s="1046"/>
      <c r="EK130" s="1046"/>
      <c r="EL130" s="1046"/>
      <c r="EM130" s="1046"/>
      <c r="EN130" s="1046"/>
      <c r="EO130" s="1046"/>
      <c r="EP130" s="1046"/>
      <c r="EQ130" s="1046"/>
      <c r="ER130" s="1046"/>
      <c r="ES130" s="1046"/>
      <c r="ET130" s="1046"/>
      <c r="EU130" s="1046"/>
      <c r="EV130" s="1046"/>
      <c r="EW130" s="1046"/>
      <c r="FC130" s="618"/>
    </row>
    <row r="131" spans="1:159" s="5" customFormat="1" ht="19.95" hidden="1" customHeight="1" outlineLevel="1">
      <c r="A131" s="639">
        <v>14</v>
      </c>
      <c r="B131" s="1144" t="s">
        <v>921</v>
      </c>
      <c r="C131" s="644"/>
      <c r="D131" s="644">
        <v>3</v>
      </c>
      <c r="E131" s="644">
        <v>25</v>
      </c>
      <c r="F131" s="644">
        <v>50</v>
      </c>
      <c r="G131" s="644">
        <v>3</v>
      </c>
      <c r="H131" s="103" t="s">
        <v>43</v>
      </c>
      <c r="I131" s="111">
        <f t="shared" si="31"/>
        <v>7850</v>
      </c>
      <c r="J131" s="103" t="s">
        <v>922</v>
      </c>
      <c r="K131" s="103">
        <f t="shared" si="32"/>
        <v>0</v>
      </c>
      <c r="L131" s="103">
        <f t="shared" si="33"/>
        <v>0</v>
      </c>
      <c r="M131" s="1244" t="str">
        <f t="shared" si="34"/>
        <v>La Dẹt 25x3</v>
      </c>
      <c r="N131" s="1245"/>
      <c r="O131" s="102" t="s">
        <v>888</v>
      </c>
      <c r="P131" s="111">
        <v>6000</v>
      </c>
      <c r="Q131" s="113" t="e">
        <f t="shared" si="35"/>
        <v>#DIV/0!</v>
      </c>
      <c r="R131" s="137">
        <v>0.02</v>
      </c>
      <c r="S131" s="102">
        <f t="shared" si="36"/>
        <v>0</v>
      </c>
      <c r="T131" s="388" t="e">
        <f t="shared" si="37"/>
        <v>#DIV/0!</v>
      </c>
      <c r="U131" s="138" t="str">
        <f t="shared" si="38"/>
        <v>L</v>
      </c>
      <c r="V131" s="108" t="str">
        <f t="shared" si="39"/>
        <v>L 3</v>
      </c>
      <c r="AB131" s="19"/>
      <c r="AC131" s="1046"/>
      <c r="AD131" s="1046"/>
      <c r="AE131" s="1046"/>
      <c r="AF131" s="1046"/>
      <c r="AG131" s="1046"/>
      <c r="AH131" s="1046"/>
      <c r="AI131" s="1046"/>
      <c r="AJ131" s="1046"/>
      <c r="AK131" s="1046"/>
      <c r="AL131" s="1046"/>
      <c r="AM131" s="1046"/>
      <c r="AN131" s="1046"/>
      <c r="AO131" s="1046"/>
      <c r="AP131" s="1046"/>
      <c r="AQ131" s="1046"/>
      <c r="AR131" s="1046"/>
      <c r="AS131" s="1046"/>
      <c r="AT131" s="1046"/>
      <c r="AU131" s="1046"/>
      <c r="AV131" s="1046"/>
      <c r="AW131" s="1046"/>
      <c r="AX131" s="1046"/>
      <c r="AY131" s="1046"/>
      <c r="AZ131" s="1046"/>
      <c r="BA131" s="1046"/>
      <c r="BB131" s="1046"/>
      <c r="BC131" s="1046"/>
      <c r="BD131" s="1046"/>
      <c r="BE131" s="1046"/>
      <c r="BF131" s="1046"/>
      <c r="BG131" s="1046"/>
      <c r="BH131" s="1046"/>
      <c r="BI131" s="1046"/>
      <c r="BJ131" s="1046"/>
      <c r="BK131" s="1046"/>
      <c r="BL131" s="1046"/>
      <c r="BM131" s="1046"/>
      <c r="BN131" s="1046"/>
      <c r="BO131" s="1046"/>
      <c r="BP131" s="1046"/>
      <c r="BQ131" s="1046"/>
      <c r="BR131" s="1046"/>
      <c r="BS131" s="1046"/>
      <c r="BT131" s="1046"/>
      <c r="BU131" s="1046"/>
      <c r="BV131" s="1046"/>
      <c r="BW131" s="1046"/>
      <c r="BX131" s="1046"/>
      <c r="BY131" s="1046"/>
      <c r="BZ131" s="1046"/>
      <c r="CA131" s="1046"/>
      <c r="CB131" s="1046"/>
      <c r="CC131" s="1046"/>
      <c r="CD131" s="1046"/>
      <c r="CE131" s="1046"/>
      <c r="CF131" s="1046"/>
      <c r="CG131" s="1046"/>
      <c r="CH131" s="1046"/>
      <c r="CI131" s="1046"/>
      <c r="CJ131" s="1046"/>
      <c r="CK131" s="1046"/>
      <c r="CL131" s="1046"/>
      <c r="CM131" s="1046"/>
      <c r="CN131" s="1046"/>
      <c r="CO131" s="1046"/>
      <c r="CP131" s="1046"/>
      <c r="CQ131" s="1046"/>
      <c r="CR131" s="1046"/>
      <c r="CS131" s="1046"/>
      <c r="CT131" s="1046"/>
      <c r="CU131" s="1046"/>
      <c r="CV131" s="1046"/>
      <c r="CW131" s="1046"/>
      <c r="CX131" s="1046"/>
      <c r="CY131" s="1046"/>
      <c r="CZ131" s="1046"/>
      <c r="DA131" s="1046"/>
      <c r="DB131" s="1046"/>
      <c r="DC131" s="1046"/>
      <c r="DD131" s="1046"/>
      <c r="DE131" s="1046"/>
      <c r="DF131" s="1046"/>
      <c r="DG131" s="1046"/>
      <c r="DH131" s="1046"/>
      <c r="DI131" s="1046"/>
      <c r="DJ131" s="1046"/>
      <c r="DK131" s="1046"/>
      <c r="DL131" s="1046"/>
      <c r="DM131" s="1046"/>
      <c r="DN131" s="1046"/>
      <c r="DO131" s="1046"/>
      <c r="DP131" s="1046"/>
      <c r="DQ131" s="1046"/>
      <c r="DR131" s="1046"/>
      <c r="DS131" s="1046"/>
      <c r="DT131" s="1046"/>
      <c r="DU131" s="1046"/>
      <c r="DV131" s="1046"/>
      <c r="DW131" s="1046"/>
      <c r="DX131" s="1046"/>
      <c r="DY131" s="1046"/>
      <c r="DZ131" s="1046"/>
      <c r="EA131" s="1046"/>
      <c r="EB131" s="1046"/>
      <c r="EC131" s="1046"/>
      <c r="ED131" s="1046"/>
      <c r="EE131" s="1046"/>
      <c r="EF131" s="1046"/>
      <c r="EG131" s="1046"/>
      <c r="EH131" s="1046"/>
      <c r="EI131" s="1046"/>
      <c r="EJ131" s="1046"/>
      <c r="EK131" s="1046"/>
      <c r="EL131" s="1046"/>
      <c r="EM131" s="1046"/>
      <c r="EN131" s="1046"/>
      <c r="EO131" s="1046"/>
      <c r="EP131" s="1046"/>
      <c r="EQ131" s="1046"/>
      <c r="ER131" s="1046"/>
      <c r="ES131" s="1046"/>
      <c r="ET131" s="1046"/>
      <c r="EU131" s="1046"/>
      <c r="EV131" s="1046"/>
      <c r="EW131" s="1046"/>
      <c r="FC131" s="618"/>
    </row>
    <row r="132" spans="1:159" s="5" customFormat="1" ht="19.95" hidden="1" customHeight="1" outlineLevel="1">
      <c r="A132" s="639">
        <v>15</v>
      </c>
      <c r="B132" s="1144" t="s">
        <v>924</v>
      </c>
      <c r="C132" s="644"/>
      <c r="D132" s="644">
        <v>3</v>
      </c>
      <c r="E132" s="644">
        <v>25</v>
      </c>
      <c r="F132" s="644">
        <v>50</v>
      </c>
      <c r="G132" s="644">
        <v>3</v>
      </c>
      <c r="H132" s="103" t="s">
        <v>43</v>
      </c>
      <c r="I132" s="111">
        <f t="shared" si="31"/>
        <v>7850</v>
      </c>
      <c r="J132" s="103" t="s">
        <v>922</v>
      </c>
      <c r="K132" s="103">
        <f t="shared" si="32"/>
        <v>0</v>
      </c>
      <c r="L132" s="103">
        <f t="shared" si="33"/>
        <v>0</v>
      </c>
      <c r="M132" s="1244" t="str">
        <f t="shared" si="34"/>
        <v>La Dẹt 25x3</v>
      </c>
      <c r="N132" s="1245"/>
      <c r="O132" s="102" t="s">
        <v>888</v>
      </c>
      <c r="P132" s="111">
        <v>6000</v>
      </c>
      <c r="Q132" s="113" t="e">
        <f t="shared" si="35"/>
        <v>#DIV/0!</v>
      </c>
      <c r="R132" s="137">
        <v>0.02</v>
      </c>
      <c r="S132" s="102">
        <f t="shared" si="36"/>
        <v>0</v>
      </c>
      <c r="T132" s="388" t="e">
        <f t="shared" si="37"/>
        <v>#DIV/0!</v>
      </c>
      <c r="U132" s="138" t="str">
        <f t="shared" si="38"/>
        <v>L</v>
      </c>
      <c r="V132" s="108" t="str">
        <f t="shared" si="39"/>
        <v>L 3</v>
      </c>
      <c r="AB132" s="19"/>
      <c r="AC132" s="1046"/>
      <c r="AD132" s="1046"/>
      <c r="AE132" s="1046"/>
      <c r="AF132" s="1046"/>
      <c r="AG132" s="1046"/>
      <c r="AH132" s="1046"/>
      <c r="AI132" s="1046"/>
      <c r="AJ132" s="1046"/>
      <c r="AK132" s="1046"/>
      <c r="AL132" s="1046"/>
      <c r="AM132" s="1046"/>
      <c r="AN132" s="1046"/>
      <c r="AO132" s="1046"/>
      <c r="AP132" s="1046"/>
      <c r="AQ132" s="1046"/>
      <c r="AR132" s="1046"/>
      <c r="AS132" s="1046"/>
      <c r="AT132" s="1046"/>
      <c r="AU132" s="1046"/>
      <c r="AV132" s="1046"/>
      <c r="AW132" s="1046"/>
      <c r="AX132" s="1046"/>
      <c r="AY132" s="1046"/>
      <c r="AZ132" s="1046"/>
      <c r="BA132" s="1046"/>
      <c r="BB132" s="1046"/>
      <c r="BC132" s="1046"/>
      <c r="BD132" s="1046"/>
      <c r="BE132" s="1046"/>
      <c r="BF132" s="1046"/>
      <c r="BG132" s="1046"/>
      <c r="BH132" s="1046"/>
      <c r="BI132" s="1046"/>
      <c r="BJ132" s="1046"/>
      <c r="BK132" s="1046"/>
      <c r="BL132" s="1046"/>
      <c r="BM132" s="1046"/>
      <c r="BN132" s="1046"/>
      <c r="BO132" s="1046"/>
      <c r="BP132" s="1046"/>
      <c r="BQ132" s="1046"/>
      <c r="BR132" s="1046"/>
      <c r="BS132" s="1046"/>
      <c r="BT132" s="1046"/>
      <c r="BU132" s="1046"/>
      <c r="BV132" s="1046"/>
      <c r="BW132" s="1046"/>
      <c r="BX132" s="1046"/>
      <c r="BY132" s="1046"/>
      <c r="BZ132" s="1046"/>
      <c r="CA132" s="1046"/>
      <c r="CB132" s="1046"/>
      <c r="CC132" s="1046"/>
      <c r="CD132" s="1046"/>
      <c r="CE132" s="1046"/>
      <c r="CF132" s="1046"/>
      <c r="CG132" s="1046"/>
      <c r="CH132" s="1046"/>
      <c r="CI132" s="1046"/>
      <c r="CJ132" s="1046"/>
      <c r="CK132" s="1046"/>
      <c r="CL132" s="1046"/>
      <c r="CM132" s="1046"/>
      <c r="CN132" s="1046"/>
      <c r="CO132" s="1046"/>
      <c r="CP132" s="1046"/>
      <c r="CQ132" s="1046"/>
      <c r="CR132" s="1046"/>
      <c r="CS132" s="1046"/>
      <c r="CT132" s="1046"/>
      <c r="CU132" s="1046"/>
      <c r="CV132" s="1046"/>
      <c r="CW132" s="1046"/>
      <c r="CX132" s="1046"/>
      <c r="CY132" s="1046"/>
      <c r="CZ132" s="1046"/>
      <c r="DA132" s="1046"/>
      <c r="DB132" s="1046"/>
      <c r="DC132" s="1046"/>
      <c r="DD132" s="1046"/>
      <c r="DE132" s="1046"/>
      <c r="DF132" s="1046"/>
      <c r="DG132" s="1046"/>
      <c r="DH132" s="1046"/>
      <c r="DI132" s="1046"/>
      <c r="DJ132" s="1046"/>
      <c r="DK132" s="1046"/>
      <c r="DL132" s="1046"/>
      <c r="DM132" s="1046"/>
      <c r="DN132" s="1046"/>
      <c r="DO132" s="1046"/>
      <c r="DP132" s="1046"/>
      <c r="DQ132" s="1046"/>
      <c r="DR132" s="1046"/>
      <c r="DS132" s="1046"/>
      <c r="DT132" s="1046"/>
      <c r="DU132" s="1046"/>
      <c r="DV132" s="1046"/>
      <c r="DW132" s="1046"/>
      <c r="DX132" s="1046"/>
      <c r="DY132" s="1046"/>
      <c r="DZ132" s="1046"/>
      <c r="EA132" s="1046"/>
      <c r="EB132" s="1046"/>
      <c r="EC132" s="1046"/>
      <c r="ED132" s="1046"/>
      <c r="EE132" s="1046"/>
      <c r="EF132" s="1046"/>
      <c r="EG132" s="1046"/>
      <c r="EH132" s="1046"/>
      <c r="EI132" s="1046"/>
      <c r="EJ132" s="1046"/>
      <c r="EK132" s="1046"/>
      <c r="EL132" s="1046"/>
      <c r="EM132" s="1046"/>
      <c r="EN132" s="1046"/>
      <c r="EO132" s="1046"/>
      <c r="EP132" s="1046"/>
      <c r="EQ132" s="1046"/>
      <c r="ER132" s="1046"/>
      <c r="ES132" s="1046"/>
      <c r="ET132" s="1046"/>
      <c r="EU132" s="1046"/>
      <c r="EV132" s="1046"/>
      <c r="EW132" s="1046"/>
      <c r="FC132" s="618"/>
    </row>
    <row r="133" spans="1:159" s="5" customFormat="1" ht="19.95" hidden="1" customHeight="1" outlineLevel="1">
      <c r="A133" s="639">
        <v>16</v>
      </c>
      <c r="B133" s="1144" t="s">
        <v>926</v>
      </c>
      <c r="C133" s="644"/>
      <c r="D133" s="644">
        <v>8</v>
      </c>
      <c r="E133" s="644">
        <v>8</v>
      </c>
      <c r="F133" s="644">
        <v>30</v>
      </c>
      <c r="G133" s="644">
        <v>8</v>
      </c>
      <c r="H133" s="103" t="s">
        <v>43</v>
      </c>
      <c r="I133" s="111">
        <f t="shared" si="31"/>
        <v>7850</v>
      </c>
      <c r="J133" s="103" t="s">
        <v>918</v>
      </c>
      <c r="K133" s="103">
        <f t="shared" si="32"/>
        <v>0</v>
      </c>
      <c r="L133" s="103">
        <f t="shared" si="33"/>
        <v>0</v>
      </c>
      <c r="M133" s="1244" t="str">
        <f t="shared" si="34"/>
        <v>Tròn Đặc 8x8</v>
      </c>
      <c r="N133" s="1245"/>
      <c r="O133" s="102" t="s">
        <v>888</v>
      </c>
      <c r="P133" s="111">
        <v>6000</v>
      </c>
      <c r="Q133" s="113" t="e">
        <f t="shared" si="35"/>
        <v>#DIV/0!</v>
      </c>
      <c r="R133" s="137">
        <v>0.02</v>
      </c>
      <c r="S133" s="102">
        <f t="shared" si="36"/>
        <v>0</v>
      </c>
      <c r="T133" s="388" t="e">
        <f t="shared" si="37"/>
        <v>#DIV/0!</v>
      </c>
      <c r="U133" s="138" t="str">
        <f t="shared" si="38"/>
        <v>TRĐ</v>
      </c>
      <c r="V133" s="108" t="str">
        <f t="shared" si="39"/>
        <v>TRĐ 8</v>
      </c>
      <c r="AB133" s="19"/>
      <c r="AC133" s="1046"/>
      <c r="AD133" s="1046"/>
      <c r="AE133" s="1046"/>
      <c r="AF133" s="1046"/>
      <c r="AG133" s="1046"/>
      <c r="AH133" s="1046"/>
      <c r="AI133" s="1046"/>
      <c r="AJ133" s="1046"/>
      <c r="AK133" s="1046"/>
      <c r="AL133" s="1046"/>
      <c r="AM133" s="1046"/>
      <c r="AN133" s="1046"/>
      <c r="AO133" s="1046"/>
      <c r="AP133" s="1046"/>
      <c r="AQ133" s="1046"/>
      <c r="AR133" s="1046"/>
      <c r="AS133" s="1046"/>
      <c r="AT133" s="1046"/>
      <c r="AU133" s="1046"/>
      <c r="AV133" s="1046"/>
      <c r="AW133" s="1046"/>
      <c r="AX133" s="1046"/>
      <c r="AY133" s="1046"/>
      <c r="AZ133" s="1046"/>
      <c r="BA133" s="1046"/>
      <c r="BB133" s="1046"/>
      <c r="BC133" s="1046"/>
      <c r="BD133" s="1046"/>
      <c r="BE133" s="1046"/>
      <c r="BF133" s="1046"/>
      <c r="BG133" s="1046"/>
      <c r="BH133" s="1046"/>
      <c r="BI133" s="1046"/>
      <c r="BJ133" s="1046"/>
      <c r="BK133" s="1046"/>
      <c r="BL133" s="1046"/>
      <c r="BM133" s="1046"/>
      <c r="BN133" s="1046"/>
      <c r="BO133" s="1046"/>
      <c r="BP133" s="1046"/>
      <c r="BQ133" s="1046"/>
      <c r="BR133" s="1046"/>
      <c r="BS133" s="1046"/>
      <c r="BT133" s="1046"/>
      <c r="BU133" s="1046"/>
      <c r="BV133" s="1046"/>
      <c r="BW133" s="1046"/>
      <c r="BX133" s="1046"/>
      <c r="BY133" s="1046"/>
      <c r="BZ133" s="1046"/>
      <c r="CA133" s="1046"/>
      <c r="CB133" s="1046"/>
      <c r="CC133" s="1046"/>
      <c r="CD133" s="1046"/>
      <c r="CE133" s="1046"/>
      <c r="CF133" s="1046"/>
      <c r="CG133" s="1046"/>
      <c r="CH133" s="1046"/>
      <c r="CI133" s="1046"/>
      <c r="CJ133" s="1046"/>
      <c r="CK133" s="1046"/>
      <c r="CL133" s="1046"/>
      <c r="CM133" s="1046"/>
      <c r="CN133" s="1046"/>
      <c r="CO133" s="1046"/>
      <c r="CP133" s="1046"/>
      <c r="CQ133" s="1046"/>
      <c r="CR133" s="1046"/>
      <c r="CS133" s="1046"/>
      <c r="CT133" s="1046"/>
      <c r="CU133" s="1046"/>
      <c r="CV133" s="1046"/>
      <c r="CW133" s="1046"/>
      <c r="CX133" s="1046"/>
      <c r="CY133" s="1046"/>
      <c r="CZ133" s="1046"/>
      <c r="DA133" s="1046"/>
      <c r="DB133" s="1046"/>
      <c r="DC133" s="1046"/>
      <c r="DD133" s="1046"/>
      <c r="DE133" s="1046"/>
      <c r="DF133" s="1046"/>
      <c r="DG133" s="1046"/>
      <c r="DH133" s="1046"/>
      <c r="DI133" s="1046"/>
      <c r="DJ133" s="1046"/>
      <c r="DK133" s="1046"/>
      <c r="DL133" s="1046"/>
      <c r="DM133" s="1046"/>
      <c r="DN133" s="1046"/>
      <c r="DO133" s="1046"/>
      <c r="DP133" s="1046"/>
      <c r="DQ133" s="1046"/>
      <c r="DR133" s="1046"/>
      <c r="DS133" s="1046"/>
      <c r="DT133" s="1046"/>
      <c r="DU133" s="1046"/>
      <c r="DV133" s="1046"/>
      <c r="DW133" s="1046"/>
      <c r="DX133" s="1046"/>
      <c r="DY133" s="1046"/>
      <c r="DZ133" s="1046"/>
      <c r="EA133" s="1046"/>
      <c r="EB133" s="1046"/>
      <c r="EC133" s="1046"/>
      <c r="ED133" s="1046"/>
      <c r="EE133" s="1046"/>
      <c r="EF133" s="1046"/>
      <c r="EG133" s="1046"/>
      <c r="EH133" s="1046"/>
      <c r="EI133" s="1046"/>
      <c r="EJ133" s="1046"/>
      <c r="EK133" s="1046"/>
      <c r="EL133" s="1046"/>
      <c r="EM133" s="1046"/>
      <c r="EN133" s="1046"/>
      <c r="EO133" s="1046"/>
      <c r="EP133" s="1046"/>
      <c r="EQ133" s="1046"/>
      <c r="ER133" s="1046"/>
      <c r="ES133" s="1046"/>
      <c r="ET133" s="1046"/>
      <c r="EU133" s="1046"/>
      <c r="EV133" s="1046"/>
      <c r="EW133" s="1046"/>
      <c r="FC133" s="618"/>
    </row>
    <row r="134" spans="1:159" s="5" customFormat="1" ht="19.95" hidden="1" customHeight="1" outlineLevel="1">
      <c r="A134" s="639">
        <v>17</v>
      </c>
      <c r="B134" s="228"/>
      <c r="C134" s="102"/>
      <c r="D134" s="102"/>
      <c r="E134" s="102"/>
      <c r="F134" s="102"/>
      <c r="G134" s="102"/>
      <c r="H134" s="103"/>
      <c r="I134" s="111" t="str">
        <f t="shared" si="31"/>
        <v/>
      </c>
      <c r="J134" s="103"/>
      <c r="K134" s="103" t="b">
        <f t="shared" si="32"/>
        <v>0</v>
      </c>
      <c r="L134" s="103">
        <f t="shared" si="33"/>
        <v>0</v>
      </c>
      <c r="M134" s="1244" t="str">
        <f t="shared" si="34"/>
        <v xml:space="preserve"> x</v>
      </c>
      <c r="N134" s="1245"/>
      <c r="O134" s="102" t="s">
        <v>888</v>
      </c>
      <c r="P134" s="111">
        <v>6000</v>
      </c>
      <c r="Q134" s="113" t="e">
        <f t="shared" si="35"/>
        <v>#DIV/0!</v>
      </c>
      <c r="R134" s="137">
        <v>0.02</v>
      </c>
      <c r="S134" s="102">
        <f t="shared" si="36"/>
        <v>0</v>
      </c>
      <c r="T134" s="388" t="e">
        <f t="shared" si="37"/>
        <v>#DIV/0!</v>
      </c>
      <c r="U134" s="138" t="b">
        <f t="shared" si="38"/>
        <v>0</v>
      </c>
      <c r="V134" s="108" t="str">
        <f t="shared" si="39"/>
        <v xml:space="preserve">FALSE </v>
      </c>
      <c r="AB134" s="19"/>
      <c r="AC134" s="1046"/>
      <c r="AD134" s="1046"/>
      <c r="AE134" s="1046"/>
      <c r="AF134" s="1046"/>
      <c r="AG134" s="1046"/>
      <c r="AH134" s="1046"/>
      <c r="AI134" s="1046"/>
      <c r="AJ134" s="1046"/>
      <c r="AK134" s="1046"/>
      <c r="AL134" s="1046"/>
      <c r="AM134" s="1046"/>
      <c r="AN134" s="1046"/>
      <c r="AO134" s="1046"/>
      <c r="AP134" s="1046"/>
      <c r="AQ134" s="1046"/>
      <c r="AR134" s="1046"/>
      <c r="AS134" s="1046"/>
      <c r="AT134" s="1046"/>
      <c r="AU134" s="1046"/>
      <c r="AV134" s="1046"/>
      <c r="AW134" s="1046"/>
      <c r="AX134" s="1046"/>
      <c r="AY134" s="1046"/>
      <c r="AZ134" s="1046"/>
      <c r="BA134" s="1046"/>
      <c r="BB134" s="1046"/>
      <c r="BC134" s="1046"/>
      <c r="BD134" s="1046"/>
      <c r="BE134" s="1046"/>
      <c r="BF134" s="1046"/>
      <c r="BG134" s="1046"/>
      <c r="BH134" s="1046"/>
      <c r="BI134" s="1046"/>
      <c r="BJ134" s="1046"/>
      <c r="BK134" s="1046"/>
      <c r="BL134" s="1046"/>
      <c r="BM134" s="1046"/>
      <c r="BN134" s="1046"/>
      <c r="BO134" s="1046"/>
      <c r="BP134" s="1046"/>
      <c r="BQ134" s="1046"/>
      <c r="BR134" s="1046"/>
      <c r="BS134" s="1046"/>
      <c r="BT134" s="1046"/>
      <c r="BU134" s="1046"/>
      <c r="BV134" s="1046"/>
      <c r="BW134" s="1046"/>
      <c r="BX134" s="1046"/>
      <c r="BY134" s="1046"/>
      <c r="BZ134" s="1046"/>
      <c r="CA134" s="1046"/>
      <c r="CB134" s="1046"/>
      <c r="CC134" s="1046"/>
      <c r="CD134" s="1046"/>
      <c r="CE134" s="1046"/>
      <c r="CF134" s="1046"/>
      <c r="CG134" s="1046"/>
      <c r="CH134" s="1046"/>
      <c r="CI134" s="1046"/>
      <c r="CJ134" s="1046"/>
      <c r="CK134" s="1046"/>
      <c r="CL134" s="1046"/>
      <c r="CM134" s="1046"/>
      <c r="CN134" s="1046"/>
      <c r="CO134" s="1046"/>
      <c r="CP134" s="1046"/>
      <c r="CQ134" s="1046"/>
      <c r="CR134" s="1046"/>
      <c r="CS134" s="1046"/>
      <c r="CT134" s="1046"/>
      <c r="CU134" s="1046"/>
      <c r="CV134" s="1046"/>
      <c r="CW134" s="1046"/>
      <c r="CX134" s="1046"/>
      <c r="CY134" s="1046"/>
      <c r="CZ134" s="1046"/>
      <c r="DA134" s="1046"/>
      <c r="DB134" s="1046"/>
      <c r="DC134" s="1046"/>
      <c r="DD134" s="1046"/>
      <c r="DE134" s="1046"/>
      <c r="DF134" s="1046"/>
      <c r="DG134" s="1046"/>
      <c r="DH134" s="1046"/>
      <c r="DI134" s="1046"/>
      <c r="DJ134" s="1046"/>
      <c r="DK134" s="1046"/>
      <c r="DL134" s="1046"/>
      <c r="DM134" s="1046"/>
      <c r="DN134" s="1046"/>
      <c r="DO134" s="1046"/>
      <c r="DP134" s="1046"/>
      <c r="DQ134" s="1046"/>
      <c r="DR134" s="1046"/>
      <c r="DS134" s="1046"/>
      <c r="DT134" s="1046"/>
      <c r="DU134" s="1046"/>
      <c r="DV134" s="1046"/>
      <c r="DW134" s="1046"/>
      <c r="DX134" s="1046"/>
      <c r="DY134" s="1046"/>
      <c r="DZ134" s="1046"/>
      <c r="EA134" s="1046"/>
      <c r="EB134" s="1046"/>
      <c r="EC134" s="1046"/>
      <c r="ED134" s="1046"/>
      <c r="EE134" s="1046"/>
      <c r="EF134" s="1046"/>
      <c r="EG134" s="1046"/>
      <c r="EH134" s="1046"/>
      <c r="EI134" s="1046"/>
      <c r="EJ134" s="1046"/>
      <c r="EK134" s="1046"/>
      <c r="EL134" s="1046"/>
      <c r="EM134" s="1046"/>
      <c r="EN134" s="1046"/>
      <c r="EO134" s="1046"/>
      <c r="EP134" s="1046"/>
      <c r="EQ134" s="1046"/>
      <c r="ER134" s="1046"/>
      <c r="ES134" s="1046"/>
      <c r="ET134" s="1046"/>
      <c r="EU134" s="1046"/>
      <c r="EV134" s="1046"/>
      <c r="EW134" s="1046"/>
      <c r="FC134" s="618"/>
    </row>
    <row r="135" spans="1:159" s="5" customFormat="1" ht="19.95" hidden="1" customHeight="1" outlineLevel="1">
      <c r="A135" s="639">
        <v>18</v>
      </c>
      <c r="B135" s="104"/>
      <c r="C135" s="105"/>
      <c r="D135" s="105"/>
      <c r="E135" s="106"/>
      <c r="F135" s="105"/>
      <c r="G135" s="107"/>
      <c r="H135" s="1198"/>
      <c r="I135" s="111" t="str">
        <f t="shared" si="31"/>
        <v/>
      </c>
      <c r="J135" s="103"/>
      <c r="K135" s="103" t="b">
        <f t="shared" si="32"/>
        <v>0</v>
      </c>
      <c r="L135" s="103">
        <f t="shared" si="33"/>
        <v>0</v>
      </c>
      <c r="M135" s="1244" t="str">
        <f t="shared" si="34"/>
        <v xml:space="preserve"> x</v>
      </c>
      <c r="N135" s="1245"/>
      <c r="O135" s="102" t="s">
        <v>888</v>
      </c>
      <c r="P135" s="111">
        <v>6000</v>
      </c>
      <c r="Q135" s="113" t="e">
        <f t="shared" si="35"/>
        <v>#DIV/0!</v>
      </c>
      <c r="R135" s="137">
        <v>0.02</v>
      </c>
      <c r="S135" s="102">
        <f t="shared" si="36"/>
        <v>0</v>
      </c>
      <c r="T135" s="388" t="e">
        <f t="shared" si="37"/>
        <v>#DIV/0!</v>
      </c>
      <c r="U135" s="138" t="b">
        <f t="shared" si="38"/>
        <v>0</v>
      </c>
      <c r="V135" s="108" t="str">
        <f t="shared" si="39"/>
        <v xml:space="preserve">FALSE </v>
      </c>
      <c r="AB135" s="19"/>
      <c r="AC135" s="1046"/>
      <c r="AD135" s="1046"/>
      <c r="AE135" s="1046"/>
      <c r="AF135" s="1046"/>
      <c r="AG135" s="1046"/>
      <c r="AH135" s="1046"/>
      <c r="AI135" s="1046"/>
      <c r="AJ135" s="1046"/>
      <c r="AK135" s="1046"/>
      <c r="AL135" s="1046"/>
      <c r="AM135" s="1046"/>
      <c r="AN135" s="1046"/>
      <c r="AO135" s="1046"/>
      <c r="AP135" s="1046"/>
      <c r="AQ135" s="1046"/>
      <c r="AR135" s="1046"/>
      <c r="AS135" s="1046"/>
      <c r="AT135" s="1046"/>
      <c r="AU135" s="1046"/>
      <c r="AV135" s="1046"/>
      <c r="AW135" s="1046"/>
      <c r="AX135" s="1046"/>
      <c r="AY135" s="1046"/>
      <c r="AZ135" s="1046"/>
      <c r="BA135" s="1046"/>
      <c r="BB135" s="1046"/>
      <c r="BC135" s="1046"/>
      <c r="BD135" s="1046"/>
      <c r="BE135" s="1046"/>
      <c r="BF135" s="1046"/>
      <c r="BG135" s="1046"/>
      <c r="BH135" s="1046"/>
      <c r="BI135" s="1046"/>
      <c r="BJ135" s="1046"/>
      <c r="BK135" s="1046"/>
      <c r="BL135" s="1046"/>
      <c r="BM135" s="1046"/>
      <c r="BN135" s="1046"/>
      <c r="BO135" s="1046"/>
      <c r="BP135" s="1046"/>
      <c r="BQ135" s="1046"/>
      <c r="BR135" s="1046"/>
      <c r="BS135" s="1046"/>
      <c r="BT135" s="1046"/>
      <c r="BU135" s="1046"/>
      <c r="BV135" s="1046"/>
      <c r="BW135" s="1046"/>
      <c r="BX135" s="1046"/>
      <c r="BY135" s="1046"/>
      <c r="BZ135" s="1046"/>
      <c r="CA135" s="1046"/>
      <c r="CB135" s="1046"/>
      <c r="CC135" s="1046"/>
      <c r="CD135" s="1046"/>
      <c r="CE135" s="1046"/>
      <c r="CF135" s="1046"/>
      <c r="CG135" s="1046"/>
      <c r="CH135" s="1046"/>
      <c r="CI135" s="1046"/>
      <c r="CJ135" s="1046"/>
      <c r="CK135" s="1046"/>
      <c r="CL135" s="1046"/>
      <c r="CM135" s="1046"/>
      <c r="CN135" s="1046"/>
      <c r="CO135" s="1046"/>
      <c r="CP135" s="1046"/>
      <c r="CQ135" s="1046"/>
      <c r="CR135" s="1046"/>
      <c r="CS135" s="1046"/>
      <c r="CT135" s="1046"/>
      <c r="CU135" s="1046"/>
      <c r="CV135" s="1046"/>
      <c r="CW135" s="1046"/>
      <c r="CX135" s="1046"/>
      <c r="CY135" s="1046"/>
      <c r="CZ135" s="1046"/>
      <c r="DA135" s="1046"/>
      <c r="DB135" s="1046"/>
      <c r="DC135" s="1046"/>
      <c r="DD135" s="1046"/>
      <c r="DE135" s="1046"/>
      <c r="DF135" s="1046"/>
      <c r="DG135" s="1046"/>
      <c r="DH135" s="1046"/>
      <c r="DI135" s="1046"/>
      <c r="DJ135" s="1046"/>
      <c r="DK135" s="1046"/>
      <c r="DL135" s="1046"/>
      <c r="DM135" s="1046"/>
      <c r="DN135" s="1046"/>
      <c r="DO135" s="1046"/>
      <c r="DP135" s="1046"/>
      <c r="DQ135" s="1046"/>
      <c r="DR135" s="1046"/>
      <c r="DS135" s="1046"/>
      <c r="DT135" s="1046"/>
      <c r="DU135" s="1046"/>
      <c r="DV135" s="1046"/>
      <c r="DW135" s="1046"/>
      <c r="DX135" s="1046"/>
      <c r="DY135" s="1046"/>
      <c r="DZ135" s="1046"/>
      <c r="EA135" s="1046"/>
      <c r="EB135" s="1046"/>
      <c r="EC135" s="1046"/>
      <c r="ED135" s="1046"/>
      <c r="EE135" s="1046"/>
      <c r="EF135" s="1046"/>
      <c r="EG135" s="1046"/>
      <c r="EH135" s="1046"/>
      <c r="EI135" s="1046"/>
      <c r="EJ135" s="1046"/>
      <c r="EK135" s="1046"/>
      <c r="EL135" s="1046"/>
      <c r="EM135" s="1046"/>
      <c r="EN135" s="1046"/>
      <c r="EO135" s="1046"/>
      <c r="EP135" s="1046"/>
      <c r="EQ135" s="1046"/>
      <c r="ER135" s="1046"/>
      <c r="ES135" s="1046"/>
      <c r="ET135" s="1046"/>
      <c r="EU135" s="1046"/>
      <c r="EV135" s="1046"/>
      <c r="EW135" s="1046"/>
      <c r="FC135" s="618"/>
    </row>
    <row r="136" spans="1:159" s="5" customFormat="1" ht="19.95" hidden="1" customHeight="1" outlineLevel="1">
      <c r="A136" s="639">
        <v>19</v>
      </c>
      <c r="B136" s="104"/>
      <c r="C136" s="105"/>
      <c r="D136" s="105"/>
      <c r="E136" s="106"/>
      <c r="F136" s="105"/>
      <c r="G136" s="107"/>
      <c r="H136" s="1198"/>
      <c r="I136" s="111" t="str">
        <f t="shared" si="31"/>
        <v/>
      </c>
      <c r="J136" s="103"/>
      <c r="K136" s="103" t="b">
        <f t="shared" si="32"/>
        <v>0</v>
      </c>
      <c r="L136" s="103">
        <f t="shared" si="33"/>
        <v>0</v>
      </c>
      <c r="M136" s="1244" t="str">
        <f t="shared" si="34"/>
        <v xml:space="preserve"> x</v>
      </c>
      <c r="N136" s="1245"/>
      <c r="O136" s="102" t="s">
        <v>888</v>
      </c>
      <c r="P136" s="111">
        <v>6000</v>
      </c>
      <c r="Q136" s="113" t="e">
        <f t="shared" si="35"/>
        <v>#DIV/0!</v>
      </c>
      <c r="R136" s="137">
        <v>0.02</v>
      </c>
      <c r="S136" s="102">
        <f t="shared" si="36"/>
        <v>0</v>
      </c>
      <c r="T136" s="388" t="e">
        <f t="shared" si="37"/>
        <v>#DIV/0!</v>
      </c>
      <c r="U136" s="138" t="b">
        <f t="shared" si="38"/>
        <v>0</v>
      </c>
      <c r="V136" s="108" t="str">
        <f t="shared" si="39"/>
        <v xml:space="preserve">FALSE </v>
      </c>
      <c r="AB136" s="19"/>
      <c r="AC136" s="1046"/>
      <c r="AD136" s="1046"/>
      <c r="AE136" s="1046"/>
      <c r="AF136" s="1046"/>
      <c r="AG136" s="1046"/>
      <c r="AH136" s="1046"/>
      <c r="AI136" s="1046"/>
      <c r="AJ136" s="1046"/>
      <c r="AK136" s="1046"/>
      <c r="AL136" s="1046"/>
      <c r="AM136" s="1046"/>
      <c r="AN136" s="1046"/>
      <c r="AO136" s="1046"/>
      <c r="AP136" s="1046"/>
      <c r="AQ136" s="1046"/>
      <c r="AR136" s="1046"/>
      <c r="AS136" s="1046"/>
      <c r="AT136" s="1046"/>
      <c r="AU136" s="1046"/>
      <c r="AV136" s="1046"/>
      <c r="AW136" s="1046"/>
      <c r="AX136" s="1046"/>
      <c r="AY136" s="1046"/>
      <c r="AZ136" s="1046"/>
      <c r="BA136" s="1046"/>
      <c r="BB136" s="1046"/>
      <c r="BC136" s="1046"/>
      <c r="BD136" s="1046"/>
      <c r="BE136" s="1046"/>
      <c r="BF136" s="1046"/>
      <c r="BG136" s="1046"/>
      <c r="BH136" s="1046"/>
      <c r="BI136" s="1046"/>
      <c r="BJ136" s="1046"/>
      <c r="BK136" s="1046"/>
      <c r="BL136" s="1046"/>
      <c r="BM136" s="1046"/>
      <c r="BN136" s="1046"/>
      <c r="BO136" s="1046"/>
      <c r="BP136" s="1046"/>
      <c r="BQ136" s="1046"/>
      <c r="BR136" s="1046"/>
      <c r="BS136" s="1046"/>
      <c r="BT136" s="1046"/>
      <c r="BU136" s="1046"/>
      <c r="BV136" s="1046"/>
      <c r="BW136" s="1046"/>
      <c r="BX136" s="1046"/>
      <c r="BY136" s="1046"/>
      <c r="BZ136" s="1046"/>
      <c r="CA136" s="1046"/>
      <c r="CB136" s="1046"/>
      <c r="CC136" s="1046"/>
      <c r="CD136" s="1046"/>
      <c r="CE136" s="1046"/>
      <c r="CF136" s="1046"/>
      <c r="CG136" s="1046"/>
      <c r="CH136" s="1046"/>
      <c r="CI136" s="1046"/>
      <c r="CJ136" s="1046"/>
      <c r="CK136" s="1046"/>
      <c r="CL136" s="1046"/>
      <c r="CM136" s="1046"/>
      <c r="CN136" s="1046"/>
      <c r="CO136" s="1046"/>
      <c r="CP136" s="1046"/>
      <c r="CQ136" s="1046"/>
      <c r="CR136" s="1046"/>
      <c r="CS136" s="1046"/>
      <c r="CT136" s="1046"/>
      <c r="CU136" s="1046"/>
      <c r="CV136" s="1046"/>
      <c r="CW136" s="1046"/>
      <c r="CX136" s="1046"/>
      <c r="CY136" s="1046"/>
      <c r="CZ136" s="1046"/>
      <c r="DA136" s="1046"/>
      <c r="DB136" s="1046"/>
      <c r="DC136" s="1046"/>
      <c r="DD136" s="1046"/>
      <c r="DE136" s="1046"/>
      <c r="DF136" s="1046"/>
      <c r="DG136" s="1046"/>
      <c r="DH136" s="1046"/>
      <c r="DI136" s="1046"/>
      <c r="DJ136" s="1046"/>
      <c r="DK136" s="1046"/>
      <c r="DL136" s="1046"/>
      <c r="DM136" s="1046"/>
      <c r="DN136" s="1046"/>
      <c r="DO136" s="1046"/>
      <c r="DP136" s="1046"/>
      <c r="DQ136" s="1046"/>
      <c r="DR136" s="1046"/>
      <c r="DS136" s="1046"/>
      <c r="DT136" s="1046"/>
      <c r="DU136" s="1046"/>
      <c r="DV136" s="1046"/>
      <c r="DW136" s="1046"/>
      <c r="DX136" s="1046"/>
      <c r="DY136" s="1046"/>
      <c r="DZ136" s="1046"/>
      <c r="EA136" s="1046"/>
      <c r="EB136" s="1046"/>
      <c r="EC136" s="1046"/>
      <c r="ED136" s="1046"/>
      <c r="EE136" s="1046"/>
      <c r="EF136" s="1046"/>
      <c r="EG136" s="1046"/>
      <c r="EH136" s="1046"/>
      <c r="EI136" s="1046"/>
      <c r="EJ136" s="1046"/>
      <c r="EK136" s="1046"/>
      <c r="EL136" s="1046"/>
      <c r="EM136" s="1046"/>
      <c r="EN136" s="1046"/>
      <c r="EO136" s="1046"/>
      <c r="EP136" s="1046"/>
      <c r="EQ136" s="1046"/>
      <c r="ER136" s="1046"/>
      <c r="ES136" s="1046"/>
      <c r="ET136" s="1046"/>
      <c r="EU136" s="1046"/>
      <c r="EV136" s="1046"/>
      <c r="EW136" s="1046"/>
      <c r="FC136" s="618"/>
    </row>
    <row r="137" spans="1:159" s="5" customFormat="1" ht="19.95" hidden="1" customHeight="1" outlineLevel="1">
      <c r="A137" s="639">
        <v>20</v>
      </c>
      <c r="B137" s="104"/>
      <c r="C137" s="644"/>
      <c r="D137" s="644"/>
      <c r="E137" s="648"/>
      <c r="F137" s="644"/>
      <c r="G137" s="649"/>
      <c r="H137" s="650"/>
      <c r="I137" s="111" t="str">
        <f t="shared" si="31"/>
        <v/>
      </c>
      <c r="J137" s="103"/>
      <c r="K137" s="103" t="b">
        <f t="shared" si="32"/>
        <v>0</v>
      </c>
      <c r="L137" s="103">
        <f t="shared" si="33"/>
        <v>0</v>
      </c>
      <c r="M137" s="1244" t="str">
        <f t="shared" si="34"/>
        <v xml:space="preserve"> x</v>
      </c>
      <c r="N137" s="1245"/>
      <c r="O137" s="102" t="s">
        <v>888</v>
      </c>
      <c r="P137" s="111">
        <v>6000</v>
      </c>
      <c r="Q137" s="113" t="e">
        <f t="shared" si="35"/>
        <v>#DIV/0!</v>
      </c>
      <c r="R137" s="137">
        <v>0.02</v>
      </c>
      <c r="S137" s="102">
        <f t="shared" si="36"/>
        <v>0</v>
      </c>
      <c r="T137" s="388" t="e">
        <f t="shared" si="37"/>
        <v>#DIV/0!</v>
      </c>
      <c r="U137" s="138" t="b">
        <f t="shared" si="38"/>
        <v>0</v>
      </c>
      <c r="V137" s="108" t="str">
        <f t="shared" si="39"/>
        <v xml:space="preserve">FALSE </v>
      </c>
      <c r="AB137" s="19"/>
      <c r="AC137" s="1046"/>
      <c r="AD137" s="1046"/>
      <c r="AE137" s="1046"/>
      <c r="AF137" s="1046"/>
      <c r="AG137" s="1046"/>
      <c r="AH137" s="1046"/>
      <c r="AI137" s="1046"/>
      <c r="AJ137" s="1046"/>
      <c r="AK137" s="1046"/>
      <c r="AL137" s="1046"/>
      <c r="AM137" s="1046"/>
      <c r="AN137" s="1046"/>
      <c r="AO137" s="1046"/>
      <c r="AP137" s="1046"/>
      <c r="AQ137" s="1046"/>
      <c r="AR137" s="1046"/>
      <c r="AS137" s="1046"/>
      <c r="AT137" s="1046"/>
      <c r="AU137" s="1046"/>
      <c r="AV137" s="1046"/>
      <c r="AW137" s="1046"/>
      <c r="AX137" s="1046"/>
      <c r="AY137" s="1046"/>
      <c r="AZ137" s="1046"/>
      <c r="BA137" s="1046"/>
      <c r="BB137" s="1046"/>
      <c r="BC137" s="1046"/>
      <c r="BD137" s="1046"/>
      <c r="BE137" s="1046"/>
      <c r="BF137" s="1046"/>
      <c r="BG137" s="1046"/>
      <c r="BH137" s="1046"/>
      <c r="BI137" s="1046"/>
      <c r="BJ137" s="1046"/>
      <c r="BK137" s="1046"/>
      <c r="BL137" s="1046"/>
      <c r="BM137" s="1046"/>
      <c r="BN137" s="1046"/>
      <c r="BO137" s="1046"/>
      <c r="BP137" s="1046"/>
      <c r="BQ137" s="1046"/>
      <c r="BR137" s="1046"/>
      <c r="BS137" s="1046"/>
      <c r="BT137" s="1046"/>
      <c r="BU137" s="1046"/>
      <c r="BV137" s="1046"/>
      <c r="BW137" s="1046"/>
      <c r="BX137" s="1046"/>
      <c r="BY137" s="1046"/>
      <c r="BZ137" s="1046"/>
      <c r="CA137" s="1046"/>
      <c r="CB137" s="1046"/>
      <c r="CC137" s="1046"/>
      <c r="CD137" s="1046"/>
      <c r="CE137" s="1046"/>
      <c r="CF137" s="1046"/>
      <c r="CG137" s="1046"/>
      <c r="CH137" s="1046"/>
      <c r="CI137" s="1046"/>
      <c r="CJ137" s="1046"/>
      <c r="CK137" s="1046"/>
      <c r="CL137" s="1046"/>
      <c r="CM137" s="1046"/>
      <c r="CN137" s="1046"/>
      <c r="CO137" s="1046"/>
      <c r="CP137" s="1046"/>
      <c r="CQ137" s="1046"/>
      <c r="CR137" s="1046"/>
      <c r="CS137" s="1046"/>
      <c r="CT137" s="1046"/>
      <c r="CU137" s="1046"/>
      <c r="CV137" s="1046"/>
      <c r="CW137" s="1046"/>
      <c r="CX137" s="1046"/>
      <c r="CY137" s="1046"/>
      <c r="CZ137" s="1046"/>
      <c r="DA137" s="1046"/>
      <c r="DB137" s="1046"/>
      <c r="DC137" s="1046"/>
      <c r="DD137" s="1046"/>
      <c r="DE137" s="1046"/>
      <c r="DF137" s="1046"/>
      <c r="DG137" s="1046"/>
      <c r="DH137" s="1046"/>
      <c r="DI137" s="1046"/>
      <c r="DJ137" s="1046"/>
      <c r="DK137" s="1046"/>
      <c r="DL137" s="1046"/>
      <c r="DM137" s="1046"/>
      <c r="DN137" s="1046"/>
      <c r="DO137" s="1046"/>
      <c r="DP137" s="1046"/>
      <c r="DQ137" s="1046"/>
      <c r="DR137" s="1046"/>
      <c r="DS137" s="1046"/>
      <c r="DT137" s="1046"/>
      <c r="DU137" s="1046"/>
      <c r="DV137" s="1046"/>
      <c r="DW137" s="1046"/>
      <c r="DX137" s="1046"/>
      <c r="DY137" s="1046"/>
      <c r="DZ137" s="1046"/>
      <c r="EA137" s="1046"/>
      <c r="EB137" s="1046"/>
      <c r="EC137" s="1046"/>
      <c r="ED137" s="1046"/>
      <c r="EE137" s="1046"/>
      <c r="EF137" s="1046"/>
      <c r="EG137" s="1046"/>
      <c r="EH137" s="1046"/>
      <c r="EI137" s="1046"/>
      <c r="EJ137" s="1046"/>
      <c r="EK137" s="1046"/>
      <c r="EL137" s="1046"/>
      <c r="EM137" s="1046"/>
      <c r="EN137" s="1046"/>
      <c r="EO137" s="1046"/>
      <c r="EP137" s="1046"/>
      <c r="EQ137" s="1046"/>
      <c r="ER137" s="1046"/>
      <c r="ES137" s="1046"/>
      <c r="ET137" s="1046"/>
      <c r="EU137" s="1046"/>
      <c r="EV137" s="1046"/>
      <c r="EW137" s="1046"/>
      <c r="FC137" s="618"/>
    </row>
    <row r="138" spans="1:159" s="5" customFormat="1" ht="19.95" hidden="1" customHeight="1" outlineLevel="1">
      <c r="A138" s="639">
        <v>21</v>
      </c>
      <c r="B138" s="104"/>
      <c r="C138" s="640"/>
      <c r="D138" s="640"/>
      <c r="E138" s="640"/>
      <c r="F138" s="640"/>
      <c r="G138" s="640"/>
      <c r="H138" s="655"/>
      <c r="I138" s="111" t="str">
        <f t="shared" si="31"/>
        <v/>
      </c>
      <c r="J138" s="103"/>
      <c r="K138" s="103" t="b">
        <f t="shared" si="32"/>
        <v>0</v>
      </c>
      <c r="L138" s="103">
        <f t="shared" si="33"/>
        <v>0</v>
      </c>
      <c r="M138" s="1244" t="str">
        <f t="shared" si="34"/>
        <v xml:space="preserve"> x</v>
      </c>
      <c r="N138" s="1245"/>
      <c r="O138" s="102" t="s">
        <v>888</v>
      </c>
      <c r="P138" s="111">
        <v>6000</v>
      </c>
      <c r="Q138" s="113" t="e">
        <f t="shared" si="35"/>
        <v>#DIV/0!</v>
      </c>
      <c r="R138" s="137">
        <v>0.02</v>
      </c>
      <c r="S138" s="102">
        <f t="shared" si="36"/>
        <v>0</v>
      </c>
      <c r="T138" s="388" t="e">
        <f t="shared" si="37"/>
        <v>#DIV/0!</v>
      </c>
      <c r="U138" s="138" t="b">
        <f t="shared" si="38"/>
        <v>0</v>
      </c>
      <c r="V138" s="108" t="str">
        <f t="shared" si="39"/>
        <v xml:space="preserve">FALSE </v>
      </c>
      <c r="AB138" s="19"/>
      <c r="AC138" s="1046"/>
      <c r="AD138" s="1046"/>
      <c r="AE138" s="1046"/>
      <c r="AF138" s="1046"/>
      <c r="AG138" s="1046"/>
      <c r="AH138" s="1046"/>
      <c r="AI138" s="1046"/>
      <c r="AJ138" s="1046"/>
      <c r="AK138" s="1046"/>
      <c r="AL138" s="1046"/>
      <c r="AM138" s="1046"/>
      <c r="AN138" s="1046"/>
      <c r="AO138" s="1046"/>
      <c r="AP138" s="1046"/>
      <c r="AQ138" s="1046"/>
      <c r="AR138" s="1046"/>
      <c r="AS138" s="1046"/>
      <c r="AT138" s="1046"/>
      <c r="AU138" s="1046"/>
      <c r="AV138" s="1046"/>
      <c r="AW138" s="1046"/>
      <c r="AX138" s="1046"/>
      <c r="AY138" s="1046"/>
      <c r="AZ138" s="1046"/>
      <c r="BA138" s="1046"/>
      <c r="BB138" s="1046"/>
      <c r="BC138" s="1046"/>
      <c r="BD138" s="1046"/>
      <c r="BE138" s="1046"/>
      <c r="BF138" s="1046"/>
      <c r="BG138" s="1046"/>
      <c r="BH138" s="1046"/>
      <c r="BI138" s="1046"/>
      <c r="BJ138" s="1046"/>
      <c r="BK138" s="1046"/>
      <c r="BL138" s="1046"/>
      <c r="BM138" s="1046"/>
      <c r="BN138" s="1046"/>
      <c r="BO138" s="1046"/>
      <c r="BP138" s="1046"/>
      <c r="BQ138" s="1046"/>
      <c r="BR138" s="1046"/>
      <c r="BS138" s="1046"/>
      <c r="BT138" s="1046"/>
      <c r="BU138" s="1046"/>
      <c r="BV138" s="1046"/>
      <c r="BW138" s="1046"/>
      <c r="BX138" s="1046"/>
      <c r="BY138" s="1046"/>
      <c r="BZ138" s="1046"/>
      <c r="CA138" s="1046"/>
      <c r="CB138" s="1046"/>
      <c r="CC138" s="1046"/>
      <c r="CD138" s="1046"/>
      <c r="CE138" s="1046"/>
      <c r="CF138" s="1046"/>
      <c r="CG138" s="1046"/>
      <c r="CH138" s="1046"/>
      <c r="CI138" s="1046"/>
      <c r="CJ138" s="1046"/>
      <c r="CK138" s="1046"/>
      <c r="CL138" s="1046"/>
      <c r="CM138" s="1046"/>
      <c r="CN138" s="1046"/>
      <c r="CO138" s="1046"/>
      <c r="CP138" s="1046"/>
      <c r="CQ138" s="1046"/>
      <c r="CR138" s="1046"/>
      <c r="CS138" s="1046"/>
      <c r="CT138" s="1046"/>
      <c r="CU138" s="1046"/>
      <c r="CV138" s="1046"/>
      <c r="CW138" s="1046"/>
      <c r="CX138" s="1046"/>
      <c r="CY138" s="1046"/>
      <c r="CZ138" s="1046"/>
      <c r="DA138" s="1046"/>
      <c r="DB138" s="1046"/>
      <c r="DC138" s="1046"/>
      <c r="DD138" s="1046"/>
      <c r="DE138" s="1046"/>
      <c r="DF138" s="1046"/>
      <c r="DG138" s="1046"/>
      <c r="DH138" s="1046"/>
      <c r="DI138" s="1046"/>
      <c r="DJ138" s="1046"/>
      <c r="DK138" s="1046"/>
      <c r="DL138" s="1046"/>
      <c r="DM138" s="1046"/>
      <c r="DN138" s="1046"/>
      <c r="DO138" s="1046"/>
      <c r="DP138" s="1046"/>
      <c r="DQ138" s="1046"/>
      <c r="DR138" s="1046"/>
      <c r="DS138" s="1046"/>
      <c r="DT138" s="1046"/>
      <c r="DU138" s="1046"/>
      <c r="DV138" s="1046"/>
      <c r="DW138" s="1046"/>
      <c r="DX138" s="1046"/>
      <c r="DY138" s="1046"/>
      <c r="DZ138" s="1046"/>
      <c r="EA138" s="1046"/>
      <c r="EB138" s="1046"/>
      <c r="EC138" s="1046"/>
      <c r="ED138" s="1046"/>
      <c r="EE138" s="1046"/>
      <c r="EF138" s="1046"/>
      <c r="EG138" s="1046"/>
      <c r="EH138" s="1046"/>
      <c r="EI138" s="1046"/>
      <c r="EJ138" s="1046"/>
      <c r="EK138" s="1046"/>
      <c r="EL138" s="1046"/>
      <c r="EM138" s="1046"/>
      <c r="EN138" s="1046"/>
      <c r="EO138" s="1046"/>
      <c r="EP138" s="1046"/>
      <c r="EQ138" s="1046"/>
      <c r="ER138" s="1046"/>
      <c r="ES138" s="1046"/>
      <c r="ET138" s="1046"/>
      <c r="EU138" s="1046"/>
      <c r="EV138" s="1046"/>
      <c r="EW138" s="1046"/>
      <c r="FC138" s="618"/>
    </row>
    <row r="139" spans="1:159" s="5" customFormat="1" ht="19.95" hidden="1" customHeight="1" outlineLevel="1">
      <c r="A139" s="639">
        <v>22</v>
      </c>
      <c r="B139" s="104"/>
      <c r="C139" s="102"/>
      <c r="D139" s="102"/>
      <c r="E139" s="102"/>
      <c r="F139" s="102"/>
      <c r="G139" s="102"/>
      <c r="H139" s="103"/>
      <c r="I139" s="111" t="str">
        <f t="shared" si="31"/>
        <v/>
      </c>
      <c r="J139" s="103"/>
      <c r="K139" s="103" t="b">
        <f t="shared" si="32"/>
        <v>0</v>
      </c>
      <c r="L139" s="103">
        <f t="shared" si="33"/>
        <v>0</v>
      </c>
      <c r="M139" s="1244" t="str">
        <f t="shared" si="34"/>
        <v xml:space="preserve"> x</v>
      </c>
      <c r="N139" s="1245"/>
      <c r="O139" s="102" t="s">
        <v>888</v>
      </c>
      <c r="P139" s="111">
        <v>6000</v>
      </c>
      <c r="Q139" s="113" t="e">
        <f t="shared" si="35"/>
        <v>#DIV/0!</v>
      </c>
      <c r="R139" s="137">
        <v>0.02</v>
      </c>
      <c r="S139" s="102">
        <f t="shared" si="36"/>
        <v>0</v>
      </c>
      <c r="T139" s="388" t="e">
        <f t="shared" si="37"/>
        <v>#DIV/0!</v>
      </c>
      <c r="U139" s="138" t="b">
        <f t="shared" si="38"/>
        <v>0</v>
      </c>
      <c r="V139" s="108" t="str">
        <f t="shared" si="39"/>
        <v xml:space="preserve">FALSE </v>
      </c>
      <c r="AB139" s="19"/>
      <c r="AC139" s="1046"/>
      <c r="AD139" s="1046"/>
      <c r="AE139" s="1046"/>
      <c r="AF139" s="1046"/>
      <c r="AG139" s="1046"/>
      <c r="AH139" s="1046"/>
      <c r="AI139" s="1046"/>
      <c r="AJ139" s="1046"/>
      <c r="AK139" s="1046"/>
      <c r="AL139" s="1046"/>
      <c r="AM139" s="1046"/>
      <c r="AN139" s="1046"/>
      <c r="AO139" s="1046"/>
      <c r="AP139" s="1046"/>
      <c r="AQ139" s="1046"/>
      <c r="AR139" s="1046"/>
      <c r="AS139" s="1046"/>
      <c r="AT139" s="1046"/>
      <c r="AU139" s="1046"/>
      <c r="AV139" s="1046"/>
      <c r="AW139" s="1046"/>
      <c r="AX139" s="1046"/>
      <c r="AY139" s="1046"/>
      <c r="AZ139" s="1046"/>
      <c r="BA139" s="1046"/>
      <c r="BB139" s="1046"/>
      <c r="BC139" s="1046"/>
      <c r="BD139" s="1046"/>
      <c r="BE139" s="1046"/>
      <c r="BF139" s="1046"/>
      <c r="BG139" s="1046"/>
      <c r="BH139" s="1046"/>
      <c r="BI139" s="1046"/>
      <c r="BJ139" s="1046"/>
      <c r="BK139" s="1046"/>
      <c r="BL139" s="1046"/>
      <c r="BM139" s="1046"/>
      <c r="BN139" s="1046"/>
      <c r="BO139" s="1046"/>
      <c r="BP139" s="1046"/>
      <c r="BQ139" s="1046"/>
      <c r="BR139" s="1046"/>
      <c r="BS139" s="1046"/>
      <c r="BT139" s="1046"/>
      <c r="BU139" s="1046"/>
      <c r="BV139" s="1046"/>
      <c r="BW139" s="1046"/>
      <c r="BX139" s="1046"/>
      <c r="BY139" s="1046"/>
      <c r="BZ139" s="1046"/>
      <c r="CA139" s="1046"/>
      <c r="CB139" s="1046"/>
      <c r="CC139" s="1046"/>
      <c r="CD139" s="1046"/>
      <c r="CE139" s="1046"/>
      <c r="CF139" s="1046"/>
      <c r="CG139" s="1046"/>
      <c r="CH139" s="1046"/>
      <c r="CI139" s="1046"/>
      <c r="CJ139" s="1046"/>
      <c r="CK139" s="1046"/>
      <c r="CL139" s="1046"/>
      <c r="CM139" s="1046"/>
      <c r="CN139" s="1046"/>
      <c r="CO139" s="1046"/>
      <c r="CP139" s="1046"/>
      <c r="CQ139" s="1046"/>
      <c r="CR139" s="1046"/>
      <c r="CS139" s="1046"/>
      <c r="CT139" s="1046"/>
      <c r="CU139" s="1046"/>
      <c r="CV139" s="1046"/>
      <c r="CW139" s="1046"/>
      <c r="CX139" s="1046"/>
      <c r="CY139" s="1046"/>
      <c r="CZ139" s="1046"/>
      <c r="DA139" s="1046"/>
      <c r="DB139" s="1046"/>
      <c r="DC139" s="1046"/>
      <c r="DD139" s="1046"/>
      <c r="DE139" s="1046"/>
      <c r="DF139" s="1046"/>
      <c r="DG139" s="1046"/>
      <c r="DH139" s="1046"/>
      <c r="DI139" s="1046"/>
      <c r="DJ139" s="1046"/>
      <c r="DK139" s="1046"/>
      <c r="DL139" s="1046"/>
      <c r="DM139" s="1046"/>
      <c r="DN139" s="1046"/>
      <c r="DO139" s="1046"/>
      <c r="DP139" s="1046"/>
      <c r="DQ139" s="1046"/>
      <c r="DR139" s="1046"/>
      <c r="DS139" s="1046"/>
      <c r="DT139" s="1046"/>
      <c r="DU139" s="1046"/>
      <c r="DV139" s="1046"/>
      <c r="DW139" s="1046"/>
      <c r="DX139" s="1046"/>
      <c r="DY139" s="1046"/>
      <c r="DZ139" s="1046"/>
      <c r="EA139" s="1046"/>
      <c r="EB139" s="1046"/>
      <c r="EC139" s="1046"/>
      <c r="ED139" s="1046"/>
      <c r="EE139" s="1046"/>
      <c r="EF139" s="1046"/>
      <c r="EG139" s="1046"/>
      <c r="EH139" s="1046"/>
      <c r="EI139" s="1046"/>
      <c r="EJ139" s="1046"/>
      <c r="EK139" s="1046"/>
      <c r="EL139" s="1046"/>
      <c r="EM139" s="1046"/>
      <c r="EN139" s="1046"/>
      <c r="EO139" s="1046"/>
      <c r="EP139" s="1046"/>
      <c r="EQ139" s="1046"/>
      <c r="ER139" s="1046"/>
      <c r="ES139" s="1046"/>
      <c r="ET139" s="1046"/>
      <c r="EU139" s="1046"/>
      <c r="EV139" s="1046"/>
      <c r="EW139" s="1046"/>
      <c r="FC139" s="618"/>
    </row>
    <row r="140" spans="1:159" s="5" customFormat="1" ht="19.95" hidden="1" customHeight="1" outlineLevel="1">
      <c r="A140" s="639">
        <v>23</v>
      </c>
      <c r="B140" s="104"/>
      <c r="C140" s="102"/>
      <c r="D140" s="102"/>
      <c r="E140" s="102"/>
      <c r="F140" s="102"/>
      <c r="G140" s="102"/>
      <c r="H140" s="103"/>
      <c r="I140" s="111" t="str">
        <f t="shared" si="31"/>
        <v/>
      </c>
      <c r="J140" s="103"/>
      <c r="K140" s="103" t="b">
        <f t="shared" si="32"/>
        <v>0</v>
      </c>
      <c r="L140" s="103">
        <f t="shared" si="33"/>
        <v>0</v>
      </c>
      <c r="M140" s="1244" t="str">
        <f t="shared" si="34"/>
        <v xml:space="preserve"> x</v>
      </c>
      <c r="N140" s="1245"/>
      <c r="O140" s="102" t="s">
        <v>888</v>
      </c>
      <c r="P140" s="111">
        <v>6000</v>
      </c>
      <c r="Q140" s="113" t="e">
        <f t="shared" si="35"/>
        <v>#DIV/0!</v>
      </c>
      <c r="R140" s="137">
        <v>0.02</v>
      </c>
      <c r="S140" s="102">
        <f t="shared" si="36"/>
        <v>0</v>
      </c>
      <c r="T140" s="388" t="e">
        <f t="shared" si="37"/>
        <v>#DIV/0!</v>
      </c>
      <c r="U140" s="138" t="b">
        <f t="shared" si="38"/>
        <v>0</v>
      </c>
      <c r="V140" s="108" t="str">
        <f t="shared" si="39"/>
        <v xml:space="preserve">FALSE </v>
      </c>
      <c r="AB140" s="19"/>
      <c r="AC140" s="1046"/>
      <c r="AD140" s="1046"/>
      <c r="AE140" s="1046"/>
      <c r="AF140" s="1046"/>
      <c r="AG140" s="1046"/>
      <c r="AH140" s="1046"/>
      <c r="AI140" s="1046"/>
      <c r="AJ140" s="1046"/>
      <c r="AK140" s="1046"/>
      <c r="AL140" s="1046"/>
      <c r="AM140" s="1046"/>
      <c r="AN140" s="1046"/>
      <c r="AO140" s="1046"/>
      <c r="AP140" s="1046"/>
      <c r="AQ140" s="1046"/>
      <c r="AR140" s="1046"/>
      <c r="AS140" s="1046"/>
      <c r="AT140" s="1046"/>
      <c r="AU140" s="1046"/>
      <c r="AV140" s="1046"/>
      <c r="AW140" s="1046"/>
      <c r="AX140" s="1046"/>
      <c r="AY140" s="1046"/>
      <c r="AZ140" s="1046"/>
      <c r="BA140" s="1046"/>
      <c r="BB140" s="1046"/>
      <c r="BC140" s="1046"/>
      <c r="BD140" s="1046"/>
      <c r="BE140" s="1046"/>
      <c r="BF140" s="1046"/>
      <c r="BG140" s="1046"/>
      <c r="BH140" s="1046"/>
      <c r="BI140" s="1046"/>
      <c r="BJ140" s="1046"/>
      <c r="BK140" s="1046"/>
      <c r="BL140" s="1046"/>
      <c r="BM140" s="1046"/>
      <c r="BN140" s="1046"/>
      <c r="BO140" s="1046"/>
      <c r="BP140" s="1046"/>
      <c r="BQ140" s="1046"/>
      <c r="BR140" s="1046"/>
      <c r="BS140" s="1046"/>
      <c r="BT140" s="1046"/>
      <c r="BU140" s="1046"/>
      <c r="BV140" s="1046"/>
      <c r="BW140" s="1046"/>
      <c r="BX140" s="1046"/>
      <c r="BY140" s="1046"/>
      <c r="BZ140" s="1046"/>
      <c r="CA140" s="1046"/>
      <c r="CB140" s="1046"/>
      <c r="CC140" s="1046"/>
      <c r="CD140" s="1046"/>
      <c r="CE140" s="1046"/>
      <c r="CF140" s="1046"/>
      <c r="CG140" s="1046"/>
      <c r="CH140" s="1046"/>
      <c r="CI140" s="1046"/>
      <c r="CJ140" s="1046"/>
      <c r="CK140" s="1046"/>
      <c r="CL140" s="1046"/>
      <c r="CM140" s="1046"/>
      <c r="CN140" s="1046"/>
      <c r="CO140" s="1046"/>
      <c r="CP140" s="1046"/>
      <c r="CQ140" s="1046"/>
      <c r="CR140" s="1046"/>
      <c r="CS140" s="1046"/>
      <c r="CT140" s="1046"/>
      <c r="CU140" s="1046"/>
      <c r="CV140" s="1046"/>
      <c r="CW140" s="1046"/>
      <c r="CX140" s="1046"/>
      <c r="CY140" s="1046"/>
      <c r="CZ140" s="1046"/>
      <c r="DA140" s="1046"/>
      <c r="DB140" s="1046"/>
      <c r="DC140" s="1046"/>
      <c r="DD140" s="1046"/>
      <c r="DE140" s="1046"/>
      <c r="DF140" s="1046"/>
      <c r="DG140" s="1046"/>
      <c r="DH140" s="1046"/>
      <c r="DI140" s="1046"/>
      <c r="DJ140" s="1046"/>
      <c r="DK140" s="1046"/>
      <c r="DL140" s="1046"/>
      <c r="DM140" s="1046"/>
      <c r="DN140" s="1046"/>
      <c r="DO140" s="1046"/>
      <c r="DP140" s="1046"/>
      <c r="DQ140" s="1046"/>
      <c r="DR140" s="1046"/>
      <c r="DS140" s="1046"/>
      <c r="DT140" s="1046"/>
      <c r="DU140" s="1046"/>
      <c r="DV140" s="1046"/>
      <c r="DW140" s="1046"/>
      <c r="DX140" s="1046"/>
      <c r="DY140" s="1046"/>
      <c r="DZ140" s="1046"/>
      <c r="EA140" s="1046"/>
      <c r="EB140" s="1046"/>
      <c r="EC140" s="1046"/>
      <c r="ED140" s="1046"/>
      <c r="EE140" s="1046"/>
      <c r="EF140" s="1046"/>
      <c r="EG140" s="1046"/>
      <c r="EH140" s="1046"/>
      <c r="EI140" s="1046"/>
      <c r="EJ140" s="1046"/>
      <c r="EK140" s="1046"/>
      <c r="EL140" s="1046"/>
      <c r="EM140" s="1046"/>
      <c r="EN140" s="1046"/>
      <c r="EO140" s="1046"/>
      <c r="EP140" s="1046"/>
      <c r="EQ140" s="1046"/>
      <c r="ER140" s="1046"/>
      <c r="ES140" s="1046"/>
      <c r="ET140" s="1046"/>
      <c r="EU140" s="1046"/>
      <c r="EV140" s="1046"/>
      <c r="EW140" s="1046"/>
      <c r="FC140" s="618"/>
    </row>
    <row r="141" spans="1:159" s="5" customFormat="1" ht="19.95" hidden="1" customHeight="1" outlineLevel="1">
      <c r="A141" s="639">
        <v>24</v>
      </c>
      <c r="B141" s="104"/>
      <c r="C141" s="102"/>
      <c r="D141" s="102"/>
      <c r="E141" s="102"/>
      <c r="F141" s="102"/>
      <c r="G141" s="102"/>
      <c r="H141" s="103"/>
      <c r="I141" s="111" t="str">
        <f t="shared" si="31"/>
        <v/>
      </c>
      <c r="J141" s="103"/>
      <c r="K141" s="103" t="b">
        <f t="shared" si="32"/>
        <v>0</v>
      </c>
      <c r="L141" s="103">
        <f t="shared" si="33"/>
        <v>0</v>
      </c>
      <c r="M141" s="1244" t="str">
        <f t="shared" si="34"/>
        <v xml:space="preserve"> x</v>
      </c>
      <c r="N141" s="1245"/>
      <c r="O141" s="102" t="s">
        <v>888</v>
      </c>
      <c r="P141" s="111">
        <v>6000</v>
      </c>
      <c r="Q141" s="113" t="e">
        <f t="shared" si="35"/>
        <v>#DIV/0!</v>
      </c>
      <c r="R141" s="137">
        <v>0.02</v>
      </c>
      <c r="S141" s="102">
        <f t="shared" si="36"/>
        <v>0</v>
      </c>
      <c r="T141" s="388" t="e">
        <f t="shared" si="37"/>
        <v>#DIV/0!</v>
      </c>
      <c r="U141" s="138" t="b">
        <f t="shared" si="38"/>
        <v>0</v>
      </c>
      <c r="V141" s="108" t="str">
        <f t="shared" si="39"/>
        <v xml:space="preserve">FALSE </v>
      </c>
      <c r="AB141" s="19"/>
      <c r="AC141" s="1046"/>
      <c r="AD141" s="1046"/>
      <c r="AE141" s="1046"/>
      <c r="AF141" s="1046"/>
      <c r="AG141" s="1046"/>
      <c r="AH141" s="1046"/>
      <c r="AI141" s="1046"/>
      <c r="AJ141" s="1046"/>
      <c r="AK141" s="1046"/>
      <c r="AL141" s="1046"/>
      <c r="AM141" s="1046"/>
      <c r="AN141" s="1046"/>
      <c r="AO141" s="1046"/>
      <c r="AP141" s="1046"/>
      <c r="AQ141" s="1046"/>
      <c r="AR141" s="1046"/>
      <c r="AS141" s="1046"/>
      <c r="AT141" s="1046"/>
      <c r="AU141" s="1046"/>
      <c r="AV141" s="1046"/>
      <c r="AW141" s="1046"/>
      <c r="AX141" s="1046"/>
      <c r="AY141" s="1046"/>
      <c r="AZ141" s="1046"/>
      <c r="BA141" s="1046"/>
      <c r="BB141" s="1046"/>
      <c r="BC141" s="1046"/>
      <c r="BD141" s="1046"/>
      <c r="BE141" s="1046"/>
      <c r="BF141" s="1046"/>
      <c r="BG141" s="1046"/>
      <c r="BH141" s="1046"/>
      <c r="BI141" s="1046"/>
      <c r="BJ141" s="1046"/>
      <c r="BK141" s="1046"/>
      <c r="BL141" s="1046"/>
      <c r="BM141" s="1046"/>
      <c r="BN141" s="1046"/>
      <c r="BO141" s="1046"/>
      <c r="BP141" s="1046"/>
      <c r="BQ141" s="1046"/>
      <c r="BR141" s="1046"/>
      <c r="BS141" s="1046"/>
      <c r="BT141" s="1046"/>
      <c r="BU141" s="1046"/>
      <c r="BV141" s="1046"/>
      <c r="BW141" s="1046"/>
      <c r="BX141" s="1046"/>
      <c r="BY141" s="1046"/>
      <c r="BZ141" s="1046"/>
      <c r="CA141" s="1046"/>
      <c r="CB141" s="1046"/>
      <c r="CC141" s="1046"/>
      <c r="CD141" s="1046"/>
      <c r="CE141" s="1046"/>
      <c r="CF141" s="1046"/>
      <c r="CG141" s="1046"/>
      <c r="CH141" s="1046"/>
      <c r="CI141" s="1046"/>
      <c r="CJ141" s="1046"/>
      <c r="CK141" s="1046"/>
      <c r="CL141" s="1046"/>
      <c r="CM141" s="1046"/>
      <c r="CN141" s="1046"/>
      <c r="CO141" s="1046"/>
      <c r="CP141" s="1046"/>
      <c r="CQ141" s="1046"/>
      <c r="CR141" s="1046"/>
      <c r="CS141" s="1046"/>
      <c r="CT141" s="1046"/>
      <c r="CU141" s="1046"/>
      <c r="CV141" s="1046"/>
      <c r="CW141" s="1046"/>
      <c r="CX141" s="1046"/>
      <c r="CY141" s="1046"/>
      <c r="CZ141" s="1046"/>
      <c r="DA141" s="1046"/>
      <c r="DB141" s="1046"/>
      <c r="DC141" s="1046"/>
      <c r="DD141" s="1046"/>
      <c r="DE141" s="1046"/>
      <c r="DF141" s="1046"/>
      <c r="DG141" s="1046"/>
      <c r="DH141" s="1046"/>
      <c r="DI141" s="1046"/>
      <c r="DJ141" s="1046"/>
      <c r="DK141" s="1046"/>
      <c r="DL141" s="1046"/>
      <c r="DM141" s="1046"/>
      <c r="DN141" s="1046"/>
      <c r="DO141" s="1046"/>
      <c r="DP141" s="1046"/>
      <c r="DQ141" s="1046"/>
      <c r="DR141" s="1046"/>
      <c r="DS141" s="1046"/>
      <c r="DT141" s="1046"/>
      <c r="DU141" s="1046"/>
      <c r="DV141" s="1046"/>
      <c r="DW141" s="1046"/>
      <c r="DX141" s="1046"/>
      <c r="DY141" s="1046"/>
      <c r="DZ141" s="1046"/>
      <c r="EA141" s="1046"/>
      <c r="EB141" s="1046"/>
      <c r="EC141" s="1046"/>
      <c r="ED141" s="1046"/>
      <c r="EE141" s="1046"/>
      <c r="EF141" s="1046"/>
      <c r="EG141" s="1046"/>
      <c r="EH141" s="1046"/>
      <c r="EI141" s="1046"/>
      <c r="EJ141" s="1046"/>
      <c r="EK141" s="1046"/>
      <c r="EL141" s="1046"/>
      <c r="EM141" s="1046"/>
      <c r="EN141" s="1046"/>
      <c r="EO141" s="1046"/>
      <c r="EP141" s="1046"/>
      <c r="EQ141" s="1046"/>
      <c r="ER141" s="1046"/>
      <c r="ES141" s="1046"/>
      <c r="ET141" s="1046"/>
      <c r="EU141" s="1046"/>
      <c r="EV141" s="1046"/>
      <c r="EW141" s="1046"/>
      <c r="FC141" s="618"/>
    </row>
    <row r="142" spans="1:159" s="5" customFormat="1" ht="19.95" hidden="1" customHeight="1" outlineLevel="1">
      <c r="A142" s="639">
        <v>25</v>
      </c>
      <c r="B142" s="104"/>
      <c r="C142" s="105"/>
      <c r="D142" s="105"/>
      <c r="E142" s="106"/>
      <c r="F142" s="105"/>
      <c r="G142" s="107"/>
      <c r="H142" s="1198"/>
      <c r="I142" s="111" t="str">
        <f t="shared" si="31"/>
        <v/>
      </c>
      <c r="J142" s="103"/>
      <c r="K142" s="103" t="b">
        <f t="shared" si="32"/>
        <v>0</v>
      </c>
      <c r="L142" s="103">
        <f t="shared" si="33"/>
        <v>0</v>
      </c>
      <c r="M142" s="1244" t="str">
        <f t="shared" si="34"/>
        <v xml:space="preserve"> x</v>
      </c>
      <c r="N142" s="1245"/>
      <c r="O142" s="102" t="s">
        <v>888</v>
      </c>
      <c r="P142" s="111">
        <v>6000</v>
      </c>
      <c r="Q142" s="113" t="e">
        <f t="shared" si="35"/>
        <v>#DIV/0!</v>
      </c>
      <c r="R142" s="137">
        <v>0.02</v>
      </c>
      <c r="S142" s="102">
        <f t="shared" si="36"/>
        <v>0</v>
      </c>
      <c r="T142" s="388" t="e">
        <f t="shared" si="37"/>
        <v>#DIV/0!</v>
      </c>
      <c r="U142" s="138" t="b">
        <f t="shared" si="38"/>
        <v>0</v>
      </c>
      <c r="V142" s="108" t="str">
        <f t="shared" si="39"/>
        <v xml:space="preserve">FALSE </v>
      </c>
      <c r="AB142" s="19"/>
      <c r="AC142" s="1046"/>
      <c r="AD142" s="1046"/>
      <c r="AE142" s="1046"/>
      <c r="AF142" s="1046"/>
      <c r="AG142" s="1046"/>
      <c r="AH142" s="1046"/>
      <c r="AI142" s="1046"/>
      <c r="AJ142" s="1046"/>
      <c r="AK142" s="1046"/>
      <c r="AL142" s="1046"/>
      <c r="AM142" s="1046"/>
      <c r="AN142" s="1046"/>
      <c r="AO142" s="1046"/>
      <c r="AP142" s="1046"/>
      <c r="AQ142" s="1046"/>
      <c r="AR142" s="1046"/>
      <c r="AS142" s="1046"/>
      <c r="AT142" s="1046"/>
      <c r="AU142" s="1046"/>
      <c r="AV142" s="1046"/>
      <c r="AW142" s="1046"/>
      <c r="AX142" s="1046"/>
      <c r="AY142" s="1046"/>
      <c r="AZ142" s="1046"/>
      <c r="BA142" s="1046"/>
      <c r="BB142" s="1046"/>
      <c r="BC142" s="1046"/>
      <c r="BD142" s="1046"/>
      <c r="BE142" s="1046"/>
      <c r="BF142" s="1046"/>
      <c r="BG142" s="1046"/>
      <c r="BH142" s="1046"/>
      <c r="BI142" s="1046"/>
      <c r="BJ142" s="1046"/>
      <c r="BK142" s="1046"/>
      <c r="BL142" s="1046"/>
      <c r="BM142" s="1046"/>
      <c r="BN142" s="1046"/>
      <c r="BO142" s="1046"/>
      <c r="BP142" s="1046"/>
      <c r="BQ142" s="1046"/>
      <c r="BR142" s="1046"/>
      <c r="BS142" s="1046"/>
      <c r="BT142" s="1046"/>
      <c r="BU142" s="1046"/>
      <c r="BV142" s="1046"/>
      <c r="BW142" s="1046"/>
      <c r="BX142" s="1046"/>
      <c r="BY142" s="1046"/>
      <c r="BZ142" s="1046"/>
      <c r="CA142" s="1046"/>
      <c r="CB142" s="1046"/>
      <c r="CC142" s="1046"/>
      <c r="CD142" s="1046"/>
      <c r="CE142" s="1046"/>
      <c r="CF142" s="1046"/>
      <c r="CG142" s="1046"/>
      <c r="CH142" s="1046"/>
      <c r="CI142" s="1046"/>
      <c r="CJ142" s="1046"/>
      <c r="CK142" s="1046"/>
      <c r="CL142" s="1046"/>
      <c r="CM142" s="1046"/>
      <c r="CN142" s="1046"/>
      <c r="CO142" s="1046"/>
      <c r="CP142" s="1046"/>
      <c r="CQ142" s="1046"/>
      <c r="CR142" s="1046"/>
      <c r="CS142" s="1046"/>
      <c r="CT142" s="1046"/>
      <c r="CU142" s="1046"/>
      <c r="CV142" s="1046"/>
      <c r="CW142" s="1046"/>
      <c r="CX142" s="1046"/>
      <c r="CY142" s="1046"/>
      <c r="CZ142" s="1046"/>
      <c r="DA142" s="1046"/>
      <c r="DB142" s="1046"/>
      <c r="DC142" s="1046"/>
      <c r="DD142" s="1046"/>
      <c r="DE142" s="1046"/>
      <c r="DF142" s="1046"/>
      <c r="DG142" s="1046"/>
      <c r="DH142" s="1046"/>
      <c r="DI142" s="1046"/>
      <c r="DJ142" s="1046"/>
      <c r="DK142" s="1046"/>
      <c r="DL142" s="1046"/>
      <c r="DM142" s="1046"/>
      <c r="DN142" s="1046"/>
      <c r="DO142" s="1046"/>
      <c r="DP142" s="1046"/>
      <c r="DQ142" s="1046"/>
      <c r="DR142" s="1046"/>
      <c r="DS142" s="1046"/>
      <c r="DT142" s="1046"/>
      <c r="DU142" s="1046"/>
      <c r="DV142" s="1046"/>
      <c r="DW142" s="1046"/>
      <c r="DX142" s="1046"/>
      <c r="DY142" s="1046"/>
      <c r="DZ142" s="1046"/>
      <c r="EA142" s="1046"/>
      <c r="EB142" s="1046"/>
      <c r="EC142" s="1046"/>
      <c r="ED142" s="1046"/>
      <c r="EE142" s="1046"/>
      <c r="EF142" s="1046"/>
      <c r="EG142" s="1046"/>
      <c r="EH142" s="1046"/>
      <c r="EI142" s="1046"/>
      <c r="EJ142" s="1046"/>
      <c r="EK142" s="1046"/>
      <c r="EL142" s="1046"/>
      <c r="EM142" s="1046"/>
      <c r="EN142" s="1046"/>
      <c r="EO142" s="1046"/>
      <c r="EP142" s="1046"/>
      <c r="EQ142" s="1046"/>
      <c r="ER142" s="1046"/>
      <c r="ES142" s="1046"/>
      <c r="ET142" s="1046"/>
      <c r="EU142" s="1046"/>
      <c r="EV142" s="1046"/>
      <c r="EW142" s="1046"/>
      <c r="FC142" s="618"/>
    </row>
    <row r="143" spans="1:159" s="5" customFormat="1" ht="19.95" hidden="1" customHeight="1" outlineLevel="1">
      <c r="A143" s="639">
        <v>26</v>
      </c>
      <c r="B143" s="104"/>
      <c r="C143" s="105"/>
      <c r="D143" s="105"/>
      <c r="E143" s="106"/>
      <c r="F143" s="105"/>
      <c r="G143" s="107"/>
      <c r="H143" s="1198"/>
      <c r="I143" s="111" t="str">
        <f t="shared" si="31"/>
        <v/>
      </c>
      <c r="J143" s="103"/>
      <c r="K143" s="103" t="b">
        <f t="shared" si="32"/>
        <v>0</v>
      </c>
      <c r="L143" s="103">
        <f t="shared" si="33"/>
        <v>0</v>
      </c>
      <c r="M143" s="1244" t="str">
        <f t="shared" si="34"/>
        <v xml:space="preserve"> x</v>
      </c>
      <c r="N143" s="1245"/>
      <c r="O143" s="102" t="s">
        <v>888</v>
      </c>
      <c r="P143" s="111">
        <v>6000</v>
      </c>
      <c r="Q143" s="113" t="e">
        <f t="shared" si="35"/>
        <v>#DIV/0!</v>
      </c>
      <c r="R143" s="137">
        <v>0.02</v>
      </c>
      <c r="S143" s="102">
        <f t="shared" si="36"/>
        <v>0</v>
      </c>
      <c r="T143" s="388" t="e">
        <f t="shared" si="37"/>
        <v>#DIV/0!</v>
      </c>
      <c r="U143" s="138" t="b">
        <f t="shared" si="38"/>
        <v>0</v>
      </c>
      <c r="V143" s="108" t="str">
        <f t="shared" si="39"/>
        <v xml:space="preserve">FALSE </v>
      </c>
      <c r="AB143" s="19"/>
      <c r="AC143" s="1046"/>
      <c r="AD143" s="1046"/>
      <c r="AE143" s="1046"/>
      <c r="AF143" s="1046"/>
      <c r="AG143" s="1046"/>
      <c r="AH143" s="1046"/>
      <c r="AI143" s="1046"/>
      <c r="AJ143" s="1046"/>
      <c r="AK143" s="1046"/>
      <c r="AL143" s="1046"/>
      <c r="AM143" s="1046"/>
      <c r="AN143" s="1046"/>
      <c r="AO143" s="1046"/>
      <c r="AP143" s="1046"/>
      <c r="AQ143" s="1046"/>
      <c r="AR143" s="1046"/>
      <c r="AS143" s="1046"/>
      <c r="AT143" s="1046"/>
      <c r="AU143" s="1046"/>
      <c r="AV143" s="1046"/>
      <c r="AW143" s="1046"/>
      <c r="AX143" s="1046"/>
      <c r="AY143" s="1046"/>
      <c r="AZ143" s="1046"/>
      <c r="BA143" s="1046"/>
      <c r="BB143" s="1046"/>
      <c r="BC143" s="1046"/>
      <c r="BD143" s="1046"/>
      <c r="BE143" s="1046"/>
      <c r="BF143" s="1046"/>
      <c r="BG143" s="1046"/>
      <c r="BH143" s="1046"/>
      <c r="BI143" s="1046"/>
      <c r="BJ143" s="1046"/>
      <c r="BK143" s="1046"/>
      <c r="BL143" s="1046"/>
      <c r="BM143" s="1046"/>
      <c r="BN143" s="1046"/>
      <c r="BO143" s="1046"/>
      <c r="BP143" s="1046"/>
      <c r="BQ143" s="1046"/>
      <c r="BR143" s="1046"/>
      <c r="BS143" s="1046"/>
      <c r="BT143" s="1046"/>
      <c r="BU143" s="1046"/>
      <c r="BV143" s="1046"/>
      <c r="BW143" s="1046"/>
      <c r="BX143" s="1046"/>
      <c r="BY143" s="1046"/>
      <c r="BZ143" s="1046"/>
      <c r="CA143" s="1046"/>
      <c r="CB143" s="1046"/>
      <c r="CC143" s="1046"/>
      <c r="CD143" s="1046"/>
      <c r="CE143" s="1046"/>
      <c r="CF143" s="1046"/>
      <c r="CG143" s="1046"/>
      <c r="CH143" s="1046"/>
      <c r="CI143" s="1046"/>
      <c r="CJ143" s="1046"/>
      <c r="CK143" s="1046"/>
      <c r="CL143" s="1046"/>
      <c r="CM143" s="1046"/>
      <c r="CN143" s="1046"/>
      <c r="CO143" s="1046"/>
      <c r="CP143" s="1046"/>
      <c r="CQ143" s="1046"/>
      <c r="CR143" s="1046"/>
      <c r="CS143" s="1046"/>
      <c r="CT143" s="1046"/>
      <c r="CU143" s="1046"/>
      <c r="CV143" s="1046"/>
      <c r="CW143" s="1046"/>
      <c r="CX143" s="1046"/>
      <c r="CY143" s="1046"/>
      <c r="CZ143" s="1046"/>
      <c r="DA143" s="1046"/>
      <c r="DB143" s="1046"/>
      <c r="DC143" s="1046"/>
      <c r="DD143" s="1046"/>
      <c r="DE143" s="1046"/>
      <c r="DF143" s="1046"/>
      <c r="DG143" s="1046"/>
      <c r="DH143" s="1046"/>
      <c r="DI143" s="1046"/>
      <c r="DJ143" s="1046"/>
      <c r="DK143" s="1046"/>
      <c r="DL143" s="1046"/>
      <c r="DM143" s="1046"/>
      <c r="DN143" s="1046"/>
      <c r="DO143" s="1046"/>
      <c r="DP143" s="1046"/>
      <c r="DQ143" s="1046"/>
      <c r="DR143" s="1046"/>
      <c r="DS143" s="1046"/>
      <c r="DT143" s="1046"/>
      <c r="DU143" s="1046"/>
      <c r="DV143" s="1046"/>
      <c r="DW143" s="1046"/>
      <c r="DX143" s="1046"/>
      <c r="DY143" s="1046"/>
      <c r="DZ143" s="1046"/>
      <c r="EA143" s="1046"/>
      <c r="EB143" s="1046"/>
      <c r="EC143" s="1046"/>
      <c r="ED143" s="1046"/>
      <c r="EE143" s="1046"/>
      <c r="EF143" s="1046"/>
      <c r="EG143" s="1046"/>
      <c r="EH143" s="1046"/>
      <c r="EI143" s="1046"/>
      <c r="EJ143" s="1046"/>
      <c r="EK143" s="1046"/>
      <c r="EL143" s="1046"/>
      <c r="EM143" s="1046"/>
      <c r="EN143" s="1046"/>
      <c r="EO143" s="1046"/>
      <c r="EP143" s="1046"/>
      <c r="EQ143" s="1046"/>
      <c r="ER143" s="1046"/>
      <c r="ES143" s="1046"/>
      <c r="ET143" s="1046"/>
      <c r="EU143" s="1046"/>
      <c r="EV143" s="1046"/>
      <c r="EW143" s="1046"/>
      <c r="FC143" s="618"/>
    </row>
    <row r="144" spans="1:159" s="5" customFormat="1" ht="19.95" hidden="1" customHeight="1" outlineLevel="1">
      <c r="A144" s="639">
        <v>27</v>
      </c>
      <c r="B144" s="104"/>
      <c r="C144" s="105"/>
      <c r="D144" s="105"/>
      <c r="E144" s="106"/>
      <c r="F144" s="105"/>
      <c r="G144" s="107"/>
      <c r="H144" s="1198"/>
      <c r="I144" s="111" t="str">
        <f t="shared" si="31"/>
        <v/>
      </c>
      <c r="J144" s="103"/>
      <c r="K144" s="103" t="b">
        <f t="shared" si="32"/>
        <v>0</v>
      </c>
      <c r="L144" s="103">
        <f t="shared" si="33"/>
        <v>0</v>
      </c>
      <c r="M144" s="1244" t="str">
        <f t="shared" si="34"/>
        <v xml:space="preserve"> x</v>
      </c>
      <c r="N144" s="1245"/>
      <c r="O144" s="102" t="s">
        <v>888</v>
      </c>
      <c r="P144" s="111">
        <v>6000</v>
      </c>
      <c r="Q144" s="113" t="e">
        <f t="shared" si="35"/>
        <v>#DIV/0!</v>
      </c>
      <c r="R144" s="137">
        <v>0.02</v>
      </c>
      <c r="S144" s="102">
        <f t="shared" si="36"/>
        <v>0</v>
      </c>
      <c r="T144" s="388" t="e">
        <f t="shared" si="37"/>
        <v>#DIV/0!</v>
      </c>
      <c r="U144" s="138" t="b">
        <f t="shared" si="38"/>
        <v>0</v>
      </c>
      <c r="V144" s="108" t="str">
        <f t="shared" si="39"/>
        <v xml:space="preserve">FALSE </v>
      </c>
      <c r="AB144" s="19"/>
      <c r="AC144" s="1046"/>
      <c r="AD144" s="1046"/>
      <c r="AE144" s="1046"/>
      <c r="AF144" s="1046"/>
      <c r="AG144" s="1046"/>
      <c r="AH144" s="1046"/>
      <c r="AI144" s="1046"/>
      <c r="AJ144" s="1046"/>
      <c r="AK144" s="1046"/>
      <c r="AL144" s="1046"/>
      <c r="AM144" s="1046"/>
      <c r="AN144" s="1046"/>
      <c r="AO144" s="1046"/>
      <c r="AP144" s="1046"/>
      <c r="AQ144" s="1046"/>
      <c r="AR144" s="1046"/>
      <c r="AS144" s="1046"/>
      <c r="AT144" s="1046"/>
      <c r="AU144" s="1046"/>
      <c r="AV144" s="1046"/>
      <c r="AW144" s="1046"/>
      <c r="AX144" s="1046"/>
      <c r="AY144" s="1046"/>
      <c r="AZ144" s="1046"/>
      <c r="BA144" s="1046"/>
      <c r="BB144" s="1046"/>
      <c r="BC144" s="1046"/>
      <c r="BD144" s="1046"/>
      <c r="BE144" s="1046"/>
      <c r="BF144" s="1046"/>
      <c r="BG144" s="1046"/>
      <c r="BH144" s="1046"/>
      <c r="BI144" s="1046"/>
      <c r="BJ144" s="1046"/>
      <c r="BK144" s="1046"/>
      <c r="BL144" s="1046"/>
      <c r="BM144" s="1046"/>
      <c r="BN144" s="1046"/>
      <c r="BO144" s="1046"/>
      <c r="BP144" s="1046"/>
      <c r="BQ144" s="1046"/>
      <c r="BR144" s="1046"/>
      <c r="BS144" s="1046"/>
      <c r="BT144" s="1046"/>
      <c r="BU144" s="1046"/>
      <c r="BV144" s="1046"/>
      <c r="BW144" s="1046"/>
      <c r="BX144" s="1046"/>
      <c r="BY144" s="1046"/>
      <c r="BZ144" s="1046"/>
      <c r="CA144" s="1046"/>
      <c r="CB144" s="1046"/>
      <c r="CC144" s="1046"/>
      <c r="CD144" s="1046"/>
      <c r="CE144" s="1046"/>
      <c r="CF144" s="1046"/>
      <c r="CG144" s="1046"/>
      <c r="CH144" s="1046"/>
      <c r="CI144" s="1046"/>
      <c r="CJ144" s="1046"/>
      <c r="CK144" s="1046"/>
      <c r="CL144" s="1046"/>
      <c r="CM144" s="1046"/>
      <c r="CN144" s="1046"/>
      <c r="CO144" s="1046"/>
      <c r="CP144" s="1046"/>
      <c r="CQ144" s="1046"/>
      <c r="CR144" s="1046"/>
      <c r="CS144" s="1046"/>
      <c r="CT144" s="1046"/>
      <c r="CU144" s="1046"/>
      <c r="CV144" s="1046"/>
      <c r="CW144" s="1046"/>
      <c r="CX144" s="1046"/>
      <c r="CY144" s="1046"/>
      <c r="CZ144" s="1046"/>
      <c r="DA144" s="1046"/>
      <c r="DB144" s="1046"/>
      <c r="DC144" s="1046"/>
      <c r="DD144" s="1046"/>
      <c r="DE144" s="1046"/>
      <c r="DF144" s="1046"/>
      <c r="DG144" s="1046"/>
      <c r="DH144" s="1046"/>
      <c r="DI144" s="1046"/>
      <c r="DJ144" s="1046"/>
      <c r="DK144" s="1046"/>
      <c r="DL144" s="1046"/>
      <c r="DM144" s="1046"/>
      <c r="DN144" s="1046"/>
      <c r="DO144" s="1046"/>
      <c r="DP144" s="1046"/>
      <c r="DQ144" s="1046"/>
      <c r="DR144" s="1046"/>
      <c r="DS144" s="1046"/>
      <c r="DT144" s="1046"/>
      <c r="DU144" s="1046"/>
      <c r="DV144" s="1046"/>
      <c r="DW144" s="1046"/>
      <c r="DX144" s="1046"/>
      <c r="DY144" s="1046"/>
      <c r="DZ144" s="1046"/>
      <c r="EA144" s="1046"/>
      <c r="EB144" s="1046"/>
      <c r="EC144" s="1046"/>
      <c r="ED144" s="1046"/>
      <c r="EE144" s="1046"/>
      <c r="EF144" s="1046"/>
      <c r="EG144" s="1046"/>
      <c r="EH144" s="1046"/>
      <c r="EI144" s="1046"/>
      <c r="EJ144" s="1046"/>
      <c r="EK144" s="1046"/>
      <c r="EL144" s="1046"/>
      <c r="EM144" s="1046"/>
      <c r="EN144" s="1046"/>
      <c r="EO144" s="1046"/>
      <c r="EP144" s="1046"/>
      <c r="EQ144" s="1046"/>
      <c r="ER144" s="1046"/>
      <c r="ES144" s="1046"/>
      <c r="ET144" s="1046"/>
      <c r="EU144" s="1046"/>
      <c r="EV144" s="1046"/>
      <c r="EW144" s="1046"/>
      <c r="FC144" s="618"/>
    </row>
    <row r="145" spans="1:159" s="5" customFormat="1" ht="19.95" hidden="1" customHeight="1" outlineLevel="1">
      <c r="A145" s="639">
        <v>28</v>
      </c>
      <c r="B145" s="104"/>
      <c r="C145" s="105"/>
      <c r="D145" s="105"/>
      <c r="E145" s="106"/>
      <c r="F145" s="105"/>
      <c r="G145" s="107"/>
      <c r="H145" s="1198"/>
      <c r="I145" s="111" t="str">
        <f t="shared" si="31"/>
        <v/>
      </c>
      <c r="J145" s="103"/>
      <c r="K145" s="103" t="b">
        <f t="shared" si="32"/>
        <v>0</v>
      </c>
      <c r="L145" s="103">
        <f t="shared" si="33"/>
        <v>0</v>
      </c>
      <c r="M145" s="1244" t="str">
        <f t="shared" si="34"/>
        <v xml:space="preserve"> x</v>
      </c>
      <c r="N145" s="1245"/>
      <c r="O145" s="102" t="s">
        <v>888</v>
      </c>
      <c r="P145" s="111">
        <v>6000</v>
      </c>
      <c r="Q145" s="113" t="e">
        <f t="shared" si="35"/>
        <v>#DIV/0!</v>
      </c>
      <c r="R145" s="137">
        <v>0.02</v>
      </c>
      <c r="S145" s="102">
        <f t="shared" si="36"/>
        <v>0</v>
      </c>
      <c r="T145" s="388" t="e">
        <f t="shared" si="37"/>
        <v>#DIV/0!</v>
      </c>
      <c r="U145" s="138" t="b">
        <f t="shared" si="38"/>
        <v>0</v>
      </c>
      <c r="V145" s="108" t="str">
        <f t="shared" si="39"/>
        <v xml:space="preserve">FALSE </v>
      </c>
      <c r="AB145" s="19"/>
      <c r="AC145" s="1046"/>
      <c r="AD145" s="1046"/>
      <c r="AE145" s="1046"/>
      <c r="AF145" s="1046"/>
      <c r="AG145" s="1046"/>
      <c r="AH145" s="1046"/>
      <c r="AI145" s="1046"/>
      <c r="AJ145" s="1046"/>
      <c r="AK145" s="1046"/>
      <c r="AL145" s="1046"/>
      <c r="AM145" s="1046"/>
      <c r="AN145" s="1046"/>
      <c r="AO145" s="1046"/>
      <c r="AP145" s="1046"/>
      <c r="AQ145" s="1046"/>
      <c r="AR145" s="1046"/>
      <c r="AS145" s="1046"/>
      <c r="AT145" s="1046"/>
      <c r="AU145" s="1046"/>
      <c r="AV145" s="1046"/>
      <c r="AW145" s="1046"/>
      <c r="AX145" s="1046"/>
      <c r="AY145" s="1046"/>
      <c r="AZ145" s="1046"/>
      <c r="BA145" s="1046"/>
      <c r="BB145" s="1046"/>
      <c r="BC145" s="1046"/>
      <c r="BD145" s="1046"/>
      <c r="BE145" s="1046"/>
      <c r="BF145" s="1046"/>
      <c r="BG145" s="1046"/>
      <c r="BH145" s="1046"/>
      <c r="BI145" s="1046"/>
      <c r="BJ145" s="1046"/>
      <c r="BK145" s="1046"/>
      <c r="BL145" s="1046"/>
      <c r="BM145" s="1046"/>
      <c r="BN145" s="1046"/>
      <c r="BO145" s="1046"/>
      <c r="BP145" s="1046"/>
      <c r="BQ145" s="1046"/>
      <c r="BR145" s="1046"/>
      <c r="BS145" s="1046"/>
      <c r="BT145" s="1046"/>
      <c r="BU145" s="1046"/>
      <c r="BV145" s="1046"/>
      <c r="BW145" s="1046"/>
      <c r="BX145" s="1046"/>
      <c r="BY145" s="1046"/>
      <c r="BZ145" s="1046"/>
      <c r="CA145" s="1046"/>
      <c r="CB145" s="1046"/>
      <c r="CC145" s="1046"/>
      <c r="CD145" s="1046"/>
      <c r="CE145" s="1046"/>
      <c r="CF145" s="1046"/>
      <c r="CG145" s="1046"/>
      <c r="CH145" s="1046"/>
      <c r="CI145" s="1046"/>
      <c r="CJ145" s="1046"/>
      <c r="CK145" s="1046"/>
      <c r="CL145" s="1046"/>
      <c r="CM145" s="1046"/>
      <c r="CN145" s="1046"/>
      <c r="CO145" s="1046"/>
      <c r="CP145" s="1046"/>
      <c r="CQ145" s="1046"/>
      <c r="CR145" s="1046"/>
      <c r="CS145" s="1046"/>
      <c r="CT145" s="1046"/>
      <c r="CU145" s="1046"/>
      <c r="CV145" s="1046"/>
      <c r="CW145" s="1046"/>
      <c r="CX145" s="1046"/>
      <c r="CY145" s="1046"/>
      <c r="CZ145" s="1046"/>
      <c r="DA145" s="1046"/>
      <c r="DB145" s="1046"/>
      <c r="DC145" s="1046"/>
      <c r="DD145" s="1046"/>
      <c r="DE145" s="1046"/>
      <c r="DF145" s="1046"/>
      <c r="DG145" s="1046"/>
      <c r="DH145" s="1046"/>
      <c r="DI145" s="1046"/>
      <c r="DJ145" s="1046"/>
      <c r="DK145" s="1046"/>
      <c r="DL145" s="1046"/>
      <c r="DM145" s="1046"/>
      <c r="DN145" s="1046"/>
      <c r="DO145" s="1046"/>
      <c r="DP145" s="1046"/>
      <c r="DQ145" s="1046"/>
      <c r="DR145" s="1046"/>
      <c r="DS145" s="1046"/>
      <c r="DT145" s="1046"/>
      <c r="DU145" s="1046"/>
      <c r="DV145" s="1046"/>
      <c r="DW145" s="1046"/>
      <c r="DX145" s="1046"/>
      <c r="DY145" s="1046"/>
      <c r="DZ145" s="1046"/>
      <c r="EA145" s="1046"/>
      <c r="EB145" s="1046"/>
      <c r="EC145" s="1046"/>
      <c r="ED145" s="1046"/>
      <c r="EE145" s="1046"/>
      <c r="EF145" s="1046"/>
      <c r="EG145" s="1046"/>
      <c r="EH145" s="1046"/>
      <c r="EI145" s="1046"/>
      <c r="EJ145" s="1046"/>
      <c r="EK145" s="1046"/>
      <c r="EL145" s="1046"/>
      <c r="EM145" s="1046"/>
      <c r="EN145" s="1046"/>
      <c r="EO145" s="1046"/>
      <c r="EP145" s="1046"/>
      <c r="EQ145" s="1046"/>
      <c r="ER145" s="1046"/>
      <c r="ES145" s="1046"/>
      <c r="ET145" s="1046"/>
      <c r="EU145" s="1046"/>
      <c r="EV145" s="1046"/>
      <c r="EW145" s="1046"/>
      <c r="FC145" s="618"/>
    </row>
    <row r="146" spans="1:159" s="5" customFormat="1" ht="19.95" hidden="1" customHeight="1" outlineLevel="1">
      <c r="A146" s="639">
        <v>29</v>
      </c>
      <c r="B146" s="104"/>
      <c r="C146" s="644"/>
      <c r="D146" s="644"/>
      <c r="E146" s="648"/>
      <c r="F146" s="644"/>
      <c r="G146" s="649"/>
      <c r="H146" s="650"/>
      <c r="I146" s="111" t="str">
        <f t="shared" si="31"/>
        <v/>
      </c>
      <c r="J146" s="103"/>
      <c r="K146" s="103" t="b">
        <f t="shared" si="32"/>
        <v>0</v>
      </c>
      <c r="L146" s="103">
        <f t="shared" si="33"/>
        <v>0</v>
      </c>
      <c r="M146" s="1244" t="str">
        <f t="shared" si="34"/>
        <v xml:space="preserve"> x</v>
      </c>
      <c r="N146" s="1245"/>
      <c r="O146" s="102" t="s">
        <v>888</v>
      </c>
      <c r="P146" s="111">
        <v>6000</v>
      </c>
      <c r="Q146" s="113" t="e">
        <f t="shared" si="35"/>
        <v>#DIV/0!</v>
      </c>
      <c r="R146" s="137">
        <v>0.02</v>
      </c>
      <c r="S146" s="102">
        <f t="shared" si="36"/>
        <v>0</v>
      </c>
      <c r="T146" s="388" t="e">
        <f t="shared" si="37"/>
        <v>#DIV/0!</v>
      </c>
      <c r="U146" s="138" t="b">
        <f t="shared" si="38"/>
        <v>0</v>
      </c>
      <c r="V146" s="108" t="str">
        <f t="shared" si="39"/>
        <v xml:space="preserve">FALSE </v>
      </c>
      <c r="AB146" s="19"/>
      <c r="AC146" s="1046"/>
      <c r="AD146" s="1046"/>
      <c r="AE146" s="1046"/>
      <c r="AF146" s="1046"/>
      <c r="AG146" s="1046"/>
      <c r="AH146" s="1046"/>
      <c r="AI146" s="1046"/>
      <c r="AJ146" s="1046"/>
      <c r="AK146" s="1046"/>
      <c r="AL146" s="1046"/>
      <c r="AM146" s="1046"/>
      <c r="AN146" s="1046"/>
      <c r="AO146" s="1046"/>
      <c r="AP146" s="1046"/>
      <c r="AQ146" s="1046"/>
      <c r="AR146" s="1046"/>
      <c r="AS146" s="1046"/>
      <c r="AT146" s="1046"/>
      <c r="AU146" s="1046"/>
      <c r="AV146" s="1046"/>
      <c r="AW146" s="1046"/>
      <c r="AX146" s="1046"/>
      <c r="AY146" s="1046"/>
      <c r="AZ146" s="1046"/>
      <c r="BA146" s="1046"/>
      <c r="BB146" s="1046"/>
      <c r="BC146" s="1046"/>
      <c r="BD146" s="1046"/>
      <c r="BE146" s="1046"/>
      <c r="BF146" s="1046"/>
      <c r="BG146" s="1046"/>
      <c r="BH146" s="1046"/>
      <c r="BI146" s="1046"/>
      <c r="BJ146" s="1046"/>
      <c r="BK146" s="1046"/>
      <c r="BL146" s="1046"/>
      <c r="BM146" s="1046"/>
      <c r="BN146" s="1046"/>
      <c r="BO146" s="1046"/>
      <c r="BP146" s="1046"/>
      <c r="BQ146" s="1046"/>
      <c r="BR146" s="1046"/>
      <c r="BS146" s="1046"/>
      <c r="BT146" s="1046"/>
      <c r="BU146" s="1046"/>
      <c r="BV146" s="1046"/>
      <c r="BW146" s="1046"/>
      <c r="BX146" s="1046"/>
      <c r="BY146" s="1046"/>
      <c r="BZ146" s="1046"/>
      <c r="CA146" s="1046"/>
      <c r="CB146" s="1046"/>
      <c r="CC146" s="1046"/>
      <c r="CD146" s="1046"/>
      <c r="CE146" s="1046"/>
      <c r="CF146" s="1046"/>
      <c r="CG146" s="1046"/>
      <c r="CH146" s="1046"/>
      <c r="CI146" s="1046"/>
      <c r="CJ146" s="1046"/>
      <c r="CK146" s="1046"/>
      <c r="CL146" s="1046"/>
      <c r="CM146" s="1046"/>
      <c r="CN146" s="1046"/>
      <c r="CO146" s="1046"/>
      <c r="CP146" s="1046"/>
      <c r="CQ146" s="1046"/>
      <c r="CR146" s="1046"/>
      <c r="CS146" s="1046"/>
      <c r="CT146" s="1046"/>
      <c r="CU146" s="1046"/>
      <c r="CV146" s="1046"/>
      <c r="CW146" s="1046"/>
      <c r="CX146" s="1046"/>
      <c r="CY146" s="1046"/>
      <c r="CZ146" s="1046"/>
      <c r="DA146" s="1046"/>
      <c r="DB146" s="1046"/>
      <c r="DC146" s="1046"/>
      <c r="DD146" s="1046"/>
      <c r="DE146" s="1046"/>
      <c r="DF146" s="1046"/>
      <c r="DG146" s="1046"/>
      <c r="DH146" s="1046"/>
      <c r="DI146" s="1046"/>
      <c r="DJ146" s="1046"/>
      <c r="DK146" s="1046"/>
      <c r="DL146" s="1046"/>
      <c r="DM146" s="1046"/>
      <c r="DN146" s="1046"/>
      <c r="DO146" s="1046"/>
      <c r="DP146" s="1046"/>
      <c r="DQ146" s="1046"/>
      <c r="DR146" s="1046"/>
      <c r="DS146" s="1046"/>
      <c r="DT146" s="1046"/>
      <c r="DU146" s="1046"/>
      <c r="DV146" s="1046"/>
      <c r="DW146" s="1046"/>
      <c r="DX146" s="1046"/>
      <c r="DY146" s="1046"/>
      <c r="DZ146" s="1046"/>
      <c r="EA146" s="1046"/>
      <c r="EB146" s="1046"/>
      <c r="EC146" s="1046"/>
      <c r="ED146" s="1046"/>
      <c r="EE146" s="1046"/>
      <c r="EF146" s="1046"/>
      <c r="EG146" s="1046"/>
      <c r="EH146" s="1046"/>
      <c r="EI146" s="1046"/>
      <c r="EJ146" s="1046"/>
      <c r="EK146" s="1046"/>
      <c r="EL146" s="1046"/>
      <c r="EM146" s="1046"/>
      <c r="EN146" s="1046"/>
      <c r="EO146" s="1046"/>
      <c r="EP146" s="1046"/>
      <c r="EQ146" s="1046"/>
      <c r="ER146" s="1046"/>
      <c r="ES146" s="1046"/>
      <c r="ET146" s="1046"/>
      <c r="EU146" s="1046"/>
      <c r="EV146" s="1046"/>
      <c r="EW146" s="1046"/>
      <c r="FC146" s="618"/>
    </row>
    <row r="147" spans="1:159" s="5" customFormat="1" ht="19.95" hidden="1" customHeight="1" outlineLevel="1">
      <c r="A147" s="639">
        <v>30</v>
      </c>
      <c r="B147" s="104"/>
      <c r="C147" s="640"/>
      <c r="D147" s="640"/>
      <c r="E147" s="640"/>
      <c r="F147" s="640"/>
      <c r="G147" s="640"/>
      <c r="H147" s="655"/>
      <c r="I147" s="111" t="str">
        <f t="shared" si="31"/>
        <v/>
      </c>
      <c r="J147" s="103"/>
      <c r="K147" s="103" t="b">
        <f t="shared" si="32"/>
        <v>0</v>
      </c>
      <c r="L147" s="103">
        <f t="shared" si="33"/>
        <v>0</v>
      </c>
      <c r="M147" s="1244" t="str">
        <f t="shared" si="34"/>
        <v xml:space="preserve"> x</v>
      </c>
      <c r="N147" s="1245"/>
      <c r="O147" s="102" t="s">
        <v>888</v>
      </c>
      <c r="P147" s="111">
        <v>6000</v>
      </c>
      <c r="Q147" s="113" t="e">
        <f t="shared" si="35"/>
        <v>#DIV/0!</v>
      </c>
      <c r="R147" s="137">
        <v>0.02</v>
      </c>
      <c r="S147" s="102">
        <f t="shared" si="36"/>
        <v>0</v>
      </c>
      <c r="T147" s="388" t="e">
        <f t="shared" si="37"/>
        <v>#DIV/0!</v>
      </c>
      <c r="U147" s="138" t="b">
        <f t="shared" si="38"/>
        <v>0</v>
      </c>
      <c r="V147" s="108" t="str">
        <f t="shared" si="39"/>
        <v xml:space="preserve">FALSE </v>
      </c>
      <c r="AB147" s="19"/>
      <c r="AC147" s="1046"/>
      <c r="AD147" s="1046"/>
      <c r="AE147" s="1046"/>
      <c r="AF147" s="1046"/>
      <c r="AG147" s="1046"/>
      <c r="AH147" s="1046"/>
      <c r="AI147" s="1046"/>
      <c r="AJ147" s="1046"/>
      <c r="AK147" s="1046"/>
      <c r="AL147" s="1046"/>
      <c r="AM147" s="1046"/>
      <c r="AN147" s="1046"/>
      <c r="AO147" s="1046"/>
      <c r="AP147" s="1046"/>
      <c r="AQ147" s="1046"/>
      <c r="AR147" s="1046"/>
      <c r="AS147" s="1046"/>
      <c r="AT147" s="1046"/>
      <c r="AU147" s="1046"/>
      <c r="AV147" s="1046"/>
      <c r="AW147" s="1046"/>
      <c r="AX147" s="1046"/>
      <c r="AY147" s="1046"/>
      <c r="AZ147" s="1046"/>
      <c r="BA147" s="1046"/>
      <c r="BB147" s="1046"/>
      <c r="BC147" s="1046"/>
      <c r="BD147" s="1046"/>
      <c r="BE147" s="1046"/>
      <c r="BF147" s="1046"/>
      <c r="BG147" s="1046"/>
      <c r="BH147" s="1046"/>
      <c r="BI147" s="1046"/>
      <c r="BJ147" s="1046"/>
      <c r="BK147" s="1046"/>
      <c r="BL147" s="1046"/>
      <c r="BM147" s="1046"/>
      <c r="BN147" s="1046"/>
      <c r="BO147" s="1046"/>
      <c r="BP147" s="1046"/>
      <c r="BQ147" s="1046"/>
      <c r="BR147" s="1046"/>
      <c r="BS147" s="1046"/>
      <c r="BT147" s="1046"/>
      <c r="BU147" s="1046"/>
      <c r="BV147" s="1046"/>
      <c r="BW147" s="1046"/>
      <c r="BX147" s="1046"/>
      <c r="BY147" s="1046"/>
      <c r="BZ147" s="1046"/>
      <c r="CA147" s="1046"/>
      <c r="CB147" s="1046"/>
      <c r="CC147" s="1046"/>
      <c r="CD147" s="1046"/>
      <c r="CE147" s="1046"/>
      <c r="CF147" s="1046"/>
      <c r="CG147" s="1046"/>
      <c r="CH147" s="1046"/>
      <c r="CI147" s="1046"/>
      <c r="CJ147" s="1046"/>
      <c r="CK147" s="1046"/>
      <c r="CL147" s="1046"/>
      <c r="CM147" s="1046"/>
      <c r="CN147" s="1046"/>
      <c r="CO147" s="1046"/>
      <c r="CP147" s="1046"/>
      <c r="CQ147" s="1046"/>
      <c r="CR147" s="1046"/>
      <c r="CS147" s="1046"/>
      <c r="CT147" s="1046"/>
      <c r="CU147" s="1046"/>
      <c r="CV147" s="1046"/>
      <c r="CW147" s="1046"/>
      <c r="CX147" s="1046"/>
      <c r="CY147" s="1046"/>
      <c r="CZ147" s="1046"/>
      <c r="DA147" s="1046"/>
      <c r="DB147" s="1046"/>
      <c r="DC147" s="1046"/>
      <c r="DD147" s="1046"/>
      <c r="DE147" s="1046"/>
      <c r="DF147" s="1046"/>
      <c r="DG147" s="1046"/>
      <c r="DH147" s="1046"/>
      <c r="DI147" s="1046"/>
      <c r="DJ147" s="1046"/>
      <c r="DK147" s="1046"/>
      <c r="DL147" s="1046"/>
      <c r="DM147" s="1046"/>
      <c r="DN147" s="1046"/>
      <c r="DO147" s="1046"/>
      <c r="DP147" s="1046"/>
      <c r="DQ147" s="1046"/>
      <c r="DR147" s="1046"/>
      <c r="DS147" s="1046"/>
      <c r="DT147" s="1046"/>
      <c r="DU147" s="1046"/>
      <c r="DV147" s="1046"/>
      <c r="DW147" s="1046"/>
      <c r="DX147" s="1046"/>
      <c r="DY147" s="1046"/>
      <c r="DZ147" s="1046"/>
      <c r="EA147" s="1046"/>
      <c r="EB147" s="1046"/>
      <c r="EC147" s="1046"/>
      <c r="ED147" s="1046"/>
      <c r="EE147" s="1046"/>
      <c r="EF147" s="1046"/>
      <c r="EG147" s="1046"/>
      <c r="EH147" s="1046"/>
      <c r="EI147" s="1046"/>
      <c r="EJ147" s="1046"/>
      <c r="EK147" s="1046"/>
      <c r="EL147" s="1046"/>
      <c r="EM147" s="1046"/>
      <c r="EN147" s="1046"/>
      <c r="EO147" s="1046"/>
      <c r="EP147" s="1046"/>
      <c r="EQ147" s="1046"/>
      <c r="ER147" s="1046"/>
      <c r="ES147" s="1046"/>
      <c r="ET147" s="1046"/>
      <c r="EU147" s="1046"/>
      <c r="EV147" s="1046"/>
      <c r="EW147" s="1046"/>
      <c r="FC147" s="618"/>
    </row>
    <row r="148" spans="1:159" s="5" customFormat="1" ht="19.95" hidden="1" customHeight="1" outlineLevel="1">
      <c r="A148" s="639">
        <v>31</v>
      </c>
      <c r="B148" s="104"/>
      <c r="C148" s="640"/>
      <c r="D148" s="640"/>
      <c r="E148" s="640"/>
      <c r="F148" s="640"/>
      <c r="G148" s="640"/>
      <c r="H148" s="655"/>
      <c r="I148" s="111" t="str">
        <f t="shared" si="31"/>
        <v/>
      </c>
      <c r="J148" s="103"/>
      <c r="K148" s="103" t="b">
        <f t="shared" si="32"/>
        <v>0</v>
      </c>
      <c r="L148" s="103">
        <f t="shared" si="33"/>
        <v>0</v>
      </c>
      <c r="M148" s="1244" t="str">
        <f t="shared" si="34"/>
        <v xml:space="preserve"> x</v>
      </c>
      <c r="N148" s="1245"/>
      <c r="O148" s="102" t="s">
        <v>888</v>
      </c>
      <c r="P148" s="111">
        <v>6000</v>
      </c>
      <c r="Q148" s="113" t="e">
        <f t="shared" si="35"/>
        <v>#DIV/0!</v>
      </c>
      <c r="R148" s="137">
        <v>0.02</v>
      </c>
      <c r="S148" s="102">
        <f t="shared" si="36"/>
        <v>0</v>
      </c>
      <c r="T148" s="388" t="e">
        <f t="shared" si="37"/>
        <v>#DIV/0!</v>
      </c>
      <c r="U148" s="138" t="b">
        <f t="shared" si="38"/>
        <v>0</v>
      </c>
      <c r="V148" s="108" t="str">
        <f t="shared" si="39"/>
        <v xml:space="preserve">FALSE </v>
      </c>
      <c r="AB148" s="19"/>
      <c r="AC148" s="1046"/>
      <c r="AD148" s="1046"/>
      <c r="AE148" s="1046"/>
      <c r="AF148" s="1046"/>
      <c r="AG148" s="1046"/>
      <c r="AH148" s="1046"/>
      <c r="AI148" s="1046"/>
      <c r="AJ148" s="1046"/>
      <c r="AK148" s="1046"/>
      <c r="AL148" s="1046"/>
      <c r="AM148" s="1046"/>
      <c r="AN148" s="1046"/>
      <c r="AO148" s="1046"/>
      <c r="AP148" s="1046"/>
      <c r="AQ148" s="1046"/>
      <c r="AR148" s="1046"/>
      <c r="AS148" s="1046"/>
      <c r="AT148" s="1046"/>
      <c r="AU148" s="1046"/>
      <c r="AV148" s="1046"/>
      <c r="AW148" s="1046"/>
      <c r="AX148" s="1046"/>
      <c r="AY148" s="1046"/>
      <c r="AZ148" s="1046"/>
      <c r="BA148" s="1046"/>
      <c r="BB148" s="1046"/>
      <c r="BC148" s="1046"/>
      <c r="BD148" s="1046"/>
      <c r="BE148" s="1046"/>
      <c r="BF148" s="1046"/>
      <c r="BG148" s="1046"/>
      <c r="BH148" s="1046"/>
      <c r="BI148" s="1046"/>
      <c r="BJ148" s="1046"/>
      <c r="BK148" s="1046"/>
      <c r="BL148" s="1046"/>
      <c r="BM148" s="1046"/>
      <c r="BN148" s="1046"/>
      <c r="BO148" s="1046"/>
      <c r="BP148" s="1046"/>
      <c r="BQ148" s="1046"/>
      <c r="BR148" s="1046"/>
      <c r="BS148" s="1046"/>
      <c r="BT148" s="1046"/>
      <c r="BU148" s="1046"/>
      <c r="BV148" s="1046"/>
      <c r="BW148" s="1046"/>
      <c r="BX148" s="1046"/>
      <c r="BY148" s="1046"/>
      <c r="BZ148" s="1046"/>
      <c r="CA148" s="1046"/>
      <c r="CB148" s="1046"/>
      <c r="CC148" s="1046"/>
      <c r="CD148" s="1046"/>
      <c r="CE148" s="1046"/>
      <c r="CF148" s="1046"/>
      <c r="CG148" s="1046"/>
      <c r="CH148" s="1046"/>
      <c r="CI148" s="1046"/>
      <c r="CJ148" s="1046"/>
      <c r="CK148" s="1046"/>
      <c r="CL148" s="1046"/>
      <c r="CM148" s="1046"/>
      <c r="CN148" s="1046"/>
      <c r="CO148" s="1046"/>
      <c r="CP148" s="1046"/>
      <c r="CQ148" s="1046"/>
      <c r="CR148" s="1046"/>
      <c r="CS148" s="1046"/>
      <c r="CT148" s="1046"/>
      <c r="CU148" s="1046"/>
      <c r="CV148" s="1046"/>
      <c r="CW148" s="1046"/>
      <c r="CX148" s="1046"/>
      <c r="CY148" s="1046"/>
      <c r="CZ148" s="1046"/>
      <c r="DA148" s="1046"/>
      <c r="DB148" s="1046"/>
      <c r="DC148" s="1046"/>
      <c r="DD148" s="1046"/>
      <c r="DE148" s="1046"/>
      <c r="DF148" s="1046"/>
      <c r="DG148" s="1046"/>
      <c r="DH148" s="1046"/>
      <c r="DI148" s="1046"/>
      <c r="DJ148" s="1046"/>
      <c r="DK148" s="1046"/>
      <c r="DL148" s="1046"/>
      <c r="DM148" s="1046"/>
      <c r="DN148" s="1046"/>
      <c r="DO148" s="1046"/>
      <c r="DP148" s="1046"/>
      <c r="DQ148" s="1046"/>
      <c r="DR148" s="1046"/>
      <c r="DS148" s="1046"/>
      <c r="DT148" s="1046"/>
      <c r="DU148" s="1046"/>
      <c r="DV148" s="1046"/>
      <c r="DW148" s="1046"/>
      <c r="DX148" s="1046"/>
      <c r="DY148" s="1046"/>
      <c r="DZ148" s="1046"/>
      <c r="EA148" s="1046"/>
      <c r="EB148" s="1046"/>
      <c r="EC148" s="1046"/>
      <c r="ED148" s="1046"/>
      <c r="EE148" s="1046"/>
      <c r="EF148" s="1046"/>
      <c r="EG148" s="1046"/>
      <c r="EH148" s="1046"/>
      <c r="EI148" s="1046"/>
      <c r="EJ148" s="1046"/>
      <c r="EK148" s="1046"/>
      <c r="EL148" s="1046"/>
      <c r="EM148" s="1046"/>
      <c r="EN148" s="1046"/>
      <c r="EO148" s="1046"/>
      <c r="EP148" s="1046"/>
      <c r="EQ148" s="1046"/>
      <c r="ER148" s="1046"/>
      <c r="ES148" s="1046"/>
      <c r="ET148" s="1046"/>
      <c r="EU148" s="1046"/>
      <c r="EV148" s="1046"/>
      <c r="EW148" s="1046"/>
      <c r="FC148" s="618"/>
    </row>
    <row r="149" spans="1:159" s="5" customFormat="1" ht="19.95" hidden="1" customHeight="1" outlineLevel="1">
      <c r="A149" s="639">
        <v>32</v>
      </c>
      <c r="B149" s="104"/>
      <c r="C149" s="105"/>
      <c r="D149" s="105"/>
      <c r="E149" s="106"/>
      <c r="F149" s="105"/>
      <c r="G149" s="107"/>
      <c r="H149" s="1198"/>
      <c r="I149" s="111" t="str">
        <f t="shared" si="31"/>
        <v/>
      </c>
      <c r="J149" s="103"/>
      <c r="K149" s="103" t="b">
        <f t="shared" si="32"/>
        <v>0</v>
      </c>
      <c r="L149" s="103">
        <f t="shared" si="33"/>
        <v>0</v>
      </c>
      <c r="M149" s="1244" t="str">
        <f t="shared" si="34"/>
        <v xml:space="preserve"> x</v>
      </c>
      <c r="N149" s="1245"/>
      <c r="O149" s="102" t="s">
        <v>888</v>
      </c>
      <c r="P149" s="111">
        <v>6000</v>
      </c>
      <c r="Q149" s="113" t="e">
        <f t="shared" si="35"/>
        <v>#DIV/0!</v>
      </c>
      <c r="R149" s="137">
        <v>0.02</v>
      </c>
      <c r="S149" s="102">
        <f t="shared" si="36"/>
        <v>0</v>
      </c>
      <c r="T149" s="388" t="e">
        <f t="shared" si="37"/>
        <v>#DIV/0!</v>
      </c>
      <c r="U149" s="138" t="b">
        <f t="shared" si="38"/>
        <v>0</v>
      </c>
      <c r="V149" s="108" t="str">
        <f t="shared" si="39"/>
        <v xml:space="preserve">FALSE </v>
      </c>
      <c r="AB149" s="19"/>
      <c r="AC149" s="1046"/>
      <c r="AD149" s="1046"/>
      <c r="AE149" s="1046"/>
      <c r="AF149" s="1046"/>
      <c r="AG149" s="1046"/>
      <c r="AH149" s="1046"/>
      <c r="AI149" s="1046"/>
      <c r="AJ149" s="1046"/>
      <c r="AK149" s="1046"/>
      <c r="AL149" s="1046"/>
      <c r="AM149" s="1046"/>
      <c r="AN149" s="1046"/>
      <c r="AO149" s="1046"/>
      <c r="AP149" s="1046"/>
      <c r="AQ149" s="1046"/>
      <c r="AR149" s="1046"/>
      <c r="AS149" s="1046"/>
      <c r="AT149" s="1046"/>
      <c r="AU149" s="1046"/>
      <c r="AV149" s="1046"/>
      <c r="AW149" s="1046"/>
      <c r="AX149" s="1046"/>
      <c r="AY149" s="1046"/>
      <c r="AZ149" s="1046"/>
      <c r="BA149" s="1046"/>
      <c r="BB149" s="1046"/>
      <c r="BC149" s="1046"/>
      <c r="BD149" s="1046"/>
      <c r="BE149" s="1046"/>
      <c r="BF149" s="1046"/>
      <c r="BG149" s="1046"/>
      <c r="BH149" s="1046"/>
      <c r="BI149" s="1046"/>
      <c r="BJ149" s="1046"/>
      <c r="BK149" s="1046"/>
      <c r="BL149" s="1046"/>
      <c r="BM149" s="1046"/>
      <c r="BN149" s="1046"/>
      <c r="BO149" s="1046"/>
      <c r="BP149" s="1046"/>
      <c r="BQ149" s="1046"/>
      <c r="BR149" s="1046"/>
      <c r="BS149" s="1046"/>
      <c r="BT149" s="1046"/>
      <c r="BU149" s="1046"/>
      <c r="BV149" s="1046"/>
      <c r="BW149" s="1046"/>
      <c r="BX149" s="1046"/>
      <c r="BY149" s="1046"/>
      <c r="BZ149" s="1046"/>
      <c r="CA149" s="1046"/>
      <c r="CB149" s="1046"/>
      <c r="CC149" s="1046"/>
      <c r="CD149" s="1046"/>
      <c r="CE149" s="1046"/>
      <c r="CF149" s="1046"/>
      <c r="CG149" s="1046"/>
      <c r="CH149" s="1046"/>
      <c r="CI149" s="1046"/>
      <c r="CJ149" s="1046"/>
      <c r="CK149" s="1046"/>
      <c r="CL149" s="1046"/>
      <c r="CM149" s="1046"/>
      <c r="CN149" s="1046"/>
      <c r="CO149" s="1046"/>
      <c r="CP149" s="1046"/>
      <c r="CQ149" s="1046"/>
      <c r="CR149" s="1046"/>
      <c r="CS149" s="1046"/>
      <c r="CT149" s="1046"/>
      <c r="CU149" s="1046"/>
      <c r="CV149" s="1046"/>
      <c r="CW149" s="1046"/>
      <c r="CX149" s="1046"/>
      <c r="CY149" s="1046"/>
      <c r="CZ149" s="1046"/>
      <c r="DA149" s="1046"/>
      <c r="DB149" s="1046"/>
      <c r="DC149" s="1046"/>
      <c r="DD149" s="1046"/>
      <c r="DE149" s="1046"/>
      <c r="DF149" s="1046"/>
      <c r="DG149" s="1046"/>
      <c r="DH149" s="1046"/>
      <c r="DI149" s="1046"/>
      <c r="DJ149" s="1046"/>
      <c r="DK149" s="1046"/>
      <c r="DL149" s="1046"/>
      <c r="DM149" s="1046"/>
      <c r="DN149" s="1046"/>
      <c r="DO149" s="1046"/>
      <c r="DP149" s="1046"/>
      <c r="DQ149" s="1046"/>
      <c r="DR149" s="1046"/>
      <c r="DS149" s="1046"/>
      <c r="DT149" s="1046"/>
      <c r="DU149" s="1046"/>
      <c r="DV149" s="1046"/>
      <c r="DW149" s="1046"/>
      <c r="DX149" s="1046"/>
      <c r="DY149" s="1046"/>
      <c r="DZ149" s="1046"/>
      <c r="EA149" s="1046"/>
      <c r="EB149" s="1046"/>
      <c r="EC149" s="1046"/>
      <c r="ED149" s="1046"/>
      <c r="EE149" s="1046"/>
      <c r="EF149" s="1046"/>
      <c r="EG149" s="1046"/>
      <c r="EH149" s="1046"/>
      <c r="EI149" s="1046"/>
      <c r="EJ149" s="1046"/>
      <c r="EK149" s="1046"/>
      <c r="EL149" s="1046"/>
      <c r="EM149" s="1046"/>
      <c r="EN149" s="1046"/>
      <c r="EO149" s="1046"/>
      <c r="EP149" s="1046"/>
      <c r="EQ149" s="1046"/>
      <c r="ER149" s="1046"/>
      <c r="ES149" s="1046"/>
      <c r="ET149" s="1046"/>
      <c r="EU149" s="1046"/>
      <c r="EV149" s="1046"/>
      <c r="EW149" s="1046"/>
      <c r="FC149" s="618"/>
    </row>
    <row r="150" spans="1:159" s="5" customFormat="1" ht="19.95" hidden="1" customHeight="1" outlineLevel="1">
      <c r="A150" s="639">
        <v>33</v>
      </c>
      <c r="B150" s="104"/>
      <c r="C150" s="105"/>
      <c r="D150" s="105"/>
      <c r="E150" s="106"/>
      <c r="F150" s="105"/>
      <c r="G150" s="107"/>
      <c r="H150" s="1198"/>
      <c r="I150" s="111" t="str">
        <f t="shared" ref="I150:I168" si="40">IF(H150="sắt đen",7850,IF(H150="sắt trắng",7850,IF(H150="sắt kẽm",7900,IF(H150="nhôm",2500,""))))</f>
        <v/>
      </c>
      <c r="J150" s="103"/>
      <c r="K150" s="103" t="b">
        <f t="shared" ref="K150:K168" si="41">IF(OR($J150="hộp",J150="vuông"),($D150+($E150-$G150))*2*$F150*$G150*$I150*$C150/10^9,IF(J150="la dẹt",($D150+($E150-$G150))*$F150*$G150*$I150*$C150/10^9,IF($J150="ống",3.14*$D150*$F150*$G150*$I150*$C150/10^9,IF($J150="tròn đặc",3.14*$D150/2*$F150/2*$G150*$I150*$C150/10^9,IF($J150="V",($D150+$E150)*$F150*$I150*$C150/10^9)))))</f>
        <v>0</v>
      </c>
      <c r="L150" s="103">
        <f t="shared" ref="L150:L168" si="42">IF(OR(J150="vuông",J150="hộp",J150="la dẹt"),($D150+$E150)*2*$F150*$C150/10^6,3.14*$D150*$F150*$C150/10^6)</f>
        <v>0</v>
      </c>
      <c r="M150" s="1244" t="str">
        <f t="shared" ref="M150:M168" si="43">IF(J150="hộp",CONCATENATE($J150," ",$D150,"x",$E150,"x",$G150),CONCATENATE($J150," ",$E150,"x",$G150))</f>
        <v xml:space="preserve"> x</v>
      </c>
      <c r="N150" s="1245"/>
      <c r="O150" s="102" t="s">
        <v>888</v>
      </c>
      <c r="P150" s="111">
        <v>6000</v>
      </c>
      <c r="Q150" s="113" t="e">
        <f t="shared" ref="Q150:Q168" si="44">ROUND(K150/C150/F150*P150,4)</f>
        <v>#DIV/0!</v>
      </c>
      <c r="R150" s="137">
        <v>0.02</v>
      </c>
      <c r="S150" s="102">
        <f t="shared" ref="S150:S168" si="45">ROUNDUP($R$8*$F150*C150/$P150*(1+R150),0)</f>
        <v>0</v>
      </c>
      <c r="T150" s="388" t="e">
        <f t="shared" ref="T150:T168" si="46">IF($O150="cây",$S150*$Q150,$R$8*$K150)</f>
        <v>#DIV/0!</v>
      </c>
      <c r="U150" s="138" t="b">
        <f t="shared" ref="U150:U168" si="47">IF($J150="hộp","H",IF($J150="ống","TR",IF($J150="tròn đặc","TRĐ",IF($J150="la dẹt","L",IF($J150="vuông","V")))))</f>
        <v>0</v>
      </c>
      <c r="V150" s="108" t="str">
        <f t="shared" ref="V150:V168" si="48">CONCATENATE($U150," ",$G150)</f>
        <v xml:space="preserve">FALSE </v>
      </c>
      <c r="AB150" s="19"/>
      <c r="AC150" s="1046"/>
      <c r="AD150" s="1046"/>
      <c r="AE150" s="1046"/>
      <c r="AF150" s="1046"/>
      <c r="AG150" s="1046"/>
      <c r="AH150" s="1046"/>
      <c r="AI150" s="1046"/>
      <c r="AJ150" s="1046"/>
      <c r="AK150" s="1046"/>
      <c r="AL150" s="1046"/>
      <c r="AM150" s="1046"/>
      <c r="AN150" s="1046"/>
      <c r="AO150" s="1046"/>
      <c r="AP150" s="1046"/>
      <c r="AQ150" s="1046"/>
      <c r="AR150" s="1046"/>
      <c r="AS150" s="1046"/>
      <c r="AT150" s="1046"/>
      <c r="AU150" s="1046"/>
      <c r="AV150" s="1046"/>
      <c r="AW150" s="1046"/>
      <c r="AX150" s="1046"/>
      <c r="AY150" s="1046"/>
      <c r="AZ150" s="1046"/>
      <c r="BA150" s="1046"/>
      <c r="BB150" s="1046"/>
      <c r="BC150" s="1046"/>
      <c r="BD150" s="1046"/>
      <c r="BE150" s="1046"/>
      <c r="BF150" s="1046"/>
      <c r="BG150" s="1046"/>
      <c r="BH150" s="1046"/>
      <c r="BI150" s="1046"/>
      <c r="BJ150" s="1046"/>
      <c r="BK150" s="1046"/>
      <c r="BL150" s="1046"/>
      <c r="BM150" s="1046"/>
      <c r="BN150" s="1046"/>
      <c r="BO150" s="1046"/>
      <c r="BP150" s="1046"/>
      <c r="BQ150" s="1046"/>
      <c r="BR150" s="1046"/>
      <c r="BS150" s="1046"/>
      <c r="BT150" s="1046"/>
      <c r="BU150" s="1046"/>
      <c r="BV150" s="1046"/>
      <c r="BW150" s="1046"/>
      <c r="BX150" s="1046"/>
      <c r="BY150" s="1046"/>
      <c r="BZ150" s="1046"/>
      <c r="CA150" s="1046"/>
      <c r="CB150" s="1046"/>
      <c r="CC150" s="1046"/>
      <c r="CD150" s="1046"/>
      <c r="CE150" s="1046"/>
      <c r="CF150" s="1046"/>
      <c r="CG150" s="1046"/>
      <c r="CH150" s="1046"/>
      <c r="CI150" s="1046"/>
      <c r="CJ150" s="1046"/>
      <c r="CK150" s="1046"/>
      <c r="CL150" s="1046"/>
      <c r="CM150" s="1046"/>
      <c r="CN150" s="1046"/>
      <c r="CO150" s="1046"/>
      <c r="CP150" s="1046"/>
      <c r="CQ150" s="1046"/>
      <c r="CR150" s="1046"/>
      <c r="CS150" s="1046"/>
      <c r="CT150" s="1046"/>
      <c r="CU150" s="1046"/>
      <c r="CV150" s="1046"/>
      <c r="CW150" s="1046"/>
      <c r="CX150" s="1046"/>
      <c r="CY150" s="1046"/>
      <c r="CZ150" s="1046"/>
      <c r="DA150" s="1046"/>
      <c r="DB150" s="1046"/>
      <c r="DC150" s="1046"/>
      <c r="DD150" s="1046"/>
      <c r="DE150" s="1046"/>
      <c r="DF150" s="1046"/>
      <c r="DG150" s="1046"/>
      <c r="DH150" s="1046"/>
      <c r="DI150" s="1046"/>
      <c r="DJ150" s="1046"/>
      <c r="DK150" s="1046"/>
      <c r="DL150" s="1046"/>
      <c r="DM150" s="1046"/>
      <c r="DN150" s="1046"/>
      <c r="DO150" s="1046"/>
      <c r="DP150" s="1046"/>
      <c r="DQ150" s="1046"/>
      <c r="DR150" s="1046"/>
      <c r="DS150" s="1046"/>
      <c r="DT150" s="1046"/>
      <c r="DU150" s="1046"/>
      <c r="DV150" s="1046"/>
      <c r="DW150" s="1046"/>
      <c r="DX150" s="1046"/>
      <c r="DY150" s="1046"/>
      <c r="DZ150" s="1046"/>
      <c r="EA150" s="1046"/>
      <c r="EB150" s="1046"/>
      <c r="EC150" s="1046"/>
      <c r="ED150" s="1046"/>
      <c r="EE150" s="1046"/>
      <c r="EF150" s="1046"/>
      <c r="EG150" s="1046"/>
      <c r="EH150" s="1046"/>
      <c r="EI150" s="1046"/>
      <c r="EJ150" s="1046"/>
      <c r="EK150" s="1046"/>
      <c r="EL150" s="1046"/>
      <c r="EM150" s="1046"/>
      <c r="EN150" s="1046"/>
      <c r="EO150" s="1046"/>
      <c r="EP150" s="1046"/>
      <c r="EQ150" s="1046"/>
      <c r="ER150" s="1046"/>
      <c r="ES150" s="1046"/>
      <c r="ET150" s="1046"/>
      <c r="EU150" s="1046"/>
      <c r="EV150" s="1046"/>
      <c r="EW150" s="1046"/>
      <c r="FC150" s="618"/>
    </row>
    <row r="151" spans="1:159" s="5" customFormat="1" ht="19.95" hidden="1" customHeight="1" outlineLevel="1">
      <c r="A151" s="639">
        <v>34</v>
      </c>
      <c r="B151" s="104"/>
      <c r="C151" s="644"/>
      <c r="D151" s="644"/>
      <c r="E151" s="648"/>
      <c r="F151" s="644"/>
      <c r="G151" s="649"/>
      <c r="H151" s="650"/>
      <c r="I151" s="111" t="str">
        <f t="shared" si="40"/>
        <v/>
      </c>
      <c r="J151" s="103"/>
      <c r="K151" s="103" t="b">
        <f t="shared" si="41"/>
        <v>0</v>
      </c>
      <c r="L151" s="103">
        <f t="shared" si="42"/>
        <v>0</v>
      </c>
      <c r="M151" s="1244" t="str">
        <f t="shared" si="43"/>
        <v xml:space="preserve"> x</v>
      </c>
      <c r="N151" s="1245"/>
      <c r="O151" s="102" t="s">
        <v>888</v>
      </c>
      <c r="P151" s="111">
        <v>6000</v>
      </c>
      <c r="Q151" s="113" t="e">
        <f t="shared" si="44"/>
        <v>#DIV/0!</v>
      </c>
      <c r="R151" s="137">
        <v>0.02</v>
      </c>
      <c r="S151" s="102">
        <f t="shared" si="45"/>
        <v>0</v>
      </c>
      <c r="T151" s="388" t="e">
        <f t="shared" si="46"/>
        <v>#DIV/0!</v>
      </c>
      <c r="U151" s="138" t="b">
        <f t="shared" si="47"/>
        <v>0</v>
      </c>
      <c r="V151" s="108" t="str">
        <f t="shared" si="48"/>
        <v xml:space="preserve">FALSE </v>
      </c>
      <c r="AB151" s="19"/>
      <c r="AC151" s="1046"/>
      <c r="AD151" s="1046"/>
      <c r="AE151" s="1046"/>
      <c r="AF151" s="1046"/>
      <c r="AG151" s="1046"/>
      <c r="AH151" s="1046"/>
      <c r="AI151" s="1046"/>
      <c r="AJ151" s="1046"/>
      <c r="AK151" s="1046"/>
      <c r="AL151" s="1046"/>
      <c r="AM151" s="1046"/>
      <c r="AN151" s="1046"/>
      <c r="AO151" s="1046"/>
      <c r="AP151" s="1046"/>
      <c r="AQ151" s="1046"/>
      <c r="AR151" s="1046"/>
      <c r="AS151" s="1046"/>
      <c r="AT151" s="1046"/>
      <c r="AU151" s="1046"/>
      <c r="AV151" s="1046"/>
      <c r="AW151" s="1046"/>
      <c r="AX151" s="1046"/>
      <c r="AY151" s="1046"/>
      <c r="AZ151" s="1046"/>
      <c r="BA151" s="1046"/>
      <c r="BB151" s="1046"/>
      <c r="BC151" s="1046"/>
      <c r="BD151" s="1046"/>
      <c r="BE151" s="1046"/>
      <c r="BF151" s="1046"/>
      <c r="BG151" s="1046"/>
      <c r="BH151" s="1046"/>
      <c r="BI151" s="1046"/>
      <c r="BJ151" s="1046"/>
      <c r="BK151" s="1046"/>
      <c r="BL151" s="1046"/>
      <c r="BM151" s="1046"/>
      <c r="BN151" s="1046"/>
      <c r="BO151" s="1046"/>
      <c r="BP151" s="1046"/>
      <c r="BQ151" s="1046"/>
      <c r="BR151" s="1046"/>
      <c r="BS151" s="1046"/>
      <c r="BT151" s="1046"/>
      <c r="BU151" s="1046"/>
      <c r="BV151" s="1046"/>
      <c r="BW151" s="1046"/>
      <c r="BX151" s="1046"/>
      <c r="BY151" s="1046"/>
      <c r="BZ151" s="1046"/>
      <c r="CA151" s="1046"/>
      <c r="CB151" s="1046"/>
      <c r="CC151" s="1046"/>
      <c r="CD151" s="1046"/>
      <c r="CE151" s="1046"/>
      <c r="CF151" s="1046"/>
      <c r="CG151" s="1046"/>
      <c r="CH151" s="1046"/>
      <c r="CI151" s="1046"/>
      <c r="CJ151" s="1046"/>
      <c r="CK151" s="1046"/>
      <c r="CL151" s="1046"/>
      <c r="CM151" s="1046"/>
      <c r="CN151" s="1046"/>
      <c r="CO151" s="1046"/>
      <c r="CP151" s="1046"/>
      <c r="CQ151" s="1046"/>
      <c r="CR151" s="1046"/>
      <c r="CS151" s="1046"/>
      <c r="CT151" s="1046"/>
      <c r="CU151" s="1046"/>
      <c r="CV151" s="1046"/>
      <c r="CW151" s="1046"/>
      <c r="CX151" s="1046"/>
      <c r="CY151" s="1046"/>
      <c r="CZ151" s="1046"/>
      <c r="DA151" s="1046"/>
      <c r="DB151" s="1046"/>
      <c r="DC151" s="1046"/>
      <c r="DD151" s="1046"/>
      <c r="DE151" s="1046"/>
      <c r="DF151" s="1046"/>
      <c r="DG151" s="1046"/>
      <c r="DH151" s="1046"/>
      <c r="DI151" s="1046"/>
      <c r="DJ151" s="1046"/>
      <c r="DK151" s="1046"/>
      <c r="DL151" s="1046"/>
      <c r="DM151" s="1046"/>
      <c r="DN151" s="1046"/>
      <c r="DO151" s="1046"/>
      <c r="DP151" s="1046"/>
      <c r="DQ151" s="1046"/>
      <c r="DR151" s="1046"/>
      <c r="DS151" s="1046"/>
      <c r="DT151" s="1046"/>
      <c r="DU151" s="1046"/>
      <c r="DV151" s="1046"/>
      <c r="DW151" s="1046"/>
      <c r="DX151" s="1046"/>
      <c r="DY151" s="1046"/>
      <c r="DZ151" s="1046"/>
      <c r="EA151" s="1046"/>
      <c r="EB151" s="1046"/>
      <c r="EC151" s="1046"/>
      <c r="ED151" s="1046"/>
      <c r="EE151" s="1046"/>
      <c r="EF151" s="1046"/>
      <c r="EG151" s="1046"/>
      <c r="EH151" s="1046"/>
      <c r="EI151" s="1046"/>
      <c r="EJ151" s="1046"/>
      <c r="EK151" s="1046"/>
      <c r="EL151" s="1046"/>
      <c r="EM151" s="1046"/>
      <c r="EN151" s="1046"/>
      <c r="EO151" s="1046"/>
      <c r="EP151" s="1046"/>
      <c r="EQ151" s="1046"/>
      <c r="ER151" s="1046"/>
      <c r="ES151" s="1046"/>
      <c r="ET151" s="1046"/>
      <c r="EU151" s="1046"/>
      <c r="EV151" s="1046"/>
      <c r="EW151" s="1046"/>
      <c r="FC151" s="618"/>
    </row>
    <row r="152" spans="1:159" s="5" customFormat="1" ht="19.95" hidden="1" customHeight="1" outlineLevel="1">
      <c r="A152" s="639">
        <v>35</v>
      </c>
      <c r="B152" s="104"/>
      <c r="C152" s="640"/>
      <c r="D152" s="640"/>
      <c r="E152" s="640"/>
      <c r="F152" s="640"/>
      <c r="G152" s="640"/>
      <c r="H152" s="655"/>
      <c r="I152" s="111" t="str">
        <f t="shared" si="40"/>
        <v/>
      </c>
      <c r="J152" s="103"/>
      <c r="K152" s="103" t="b">
        <f t="shared" si="41"/>
        <v>0</v>
      </c>
      <c r="L152" s="103">
        <f t="shared" si="42"/>
        <v>0</v>
      </c>
      <c r="M152" s="1244" t="str">
        <f t="shared" si="43"/>
        <v xml:space="preserve"> x</v>
      </c>
      <c r="N152" s="1245"/>
      <c r="O152" s="102" t="s">
        <v>888</v>
      </c>
      <c r="P152" s="111">
        <v>6000</v>
      </c>
      <c r="Q152" s="113" t="e">
        <f t="shared" si="44"/>
        <v>#DIV/0!</v>
      </c>
      <c r="R152" s="137">
        <v>0.02</v>
      </c>
      <c r="S152" s="102">
        <f t="shared" si="45"/>
        <v>0</v>
      </c>
      <c r="T152" s="388" t="e">
        <f t="shared" si="46"/>
        <v>#DIV/0!</v>
      </c>
      <c r="U152" s="138" t="b">
        <f t="shared" si="47"/>
        <v>0</v>
      </c>
      <c r="V152" s="108" t="str">
        <f t="shared" si="48"/>
        <v xml:space="preserve">FALSE </v>
      </c>
      <c r="AB152" s="19"/>
      <c r="AC152" s="1046"/>
      <c r="AD152" s="1046"/>
      <c r="AE152" s="1046"/>
      <c r="AF152" s="1046"/>
      <c r="AG152" s="1046"/>
      <c r="AH152" s="1046"/>
      <c r="AI152" s="1046"/>
      <c r="AJ152" s="1046"/>
      <c r="AK152" s="1046"/>
      <c r="AL152" s="1046"/>
      <c r="AM152" s="1046"/>
      <c r="AN152" s="1046"/>
      <c r="AO152" s="1046"/>
      <c r="AP152" s="1046"/>
      <c r="AQ152" s="1046"/>
      <c r="AR152" s="1046"/>
      <c r="AS152" s="1046"/>
      <c r="AT152" s="1046"/>
      <c r="AU152" s="1046"/>
      <c r="AV152" s="1046"/>
      <c r="AW152" s="1046"/>
      <c r="AX152" s="1046"/>
      <c r="AY152" s="1046"/>
      <c r="AZ152" s="1046"/>
      <c r="BA152" s="1046"/>
      <c r="BB152" s="1046"/>
      <c r="BC152" s="1046"/>
      <c r="BD152" s="1046"/>
      <c r="BE152" s="1046"/>
      <c r="BF152" s="1046"/>
      <c r="BG152" s="1046"/>
      <c r="BH152" s="1046"/>
      <c r="BI152" s="1046"/>
      <c r="BJ152" s="1046"/>
      <c r="BK152" s="1046"/>
      <c r="BL152" s="1046"/>
      <c r="BM152" s="1046"/>
      <c r="BN152" s="1046"/>
      <c r="BO152" s="1046"/>
      <c r="BP152" s="1046"/>
      <c r="BQ152" s="1046"/>
      <c r="BR152" s="1046"/>
      <c r="BS152" s="1046"/>
      <c r="BT152" s="1046"/>
      <c r="BU152" s="1046"/>
      <c r="BV152" s="1046"/>
      <c r="BW152" s="1046"/>
      <c r="BX152" s="1046"/>
      <c r="BY152" s="1046"/>
      <c r="BZ152" s="1046"/>
      <c r="CA152" s="1046"/>
      <c r="CB152" s="1046"/>
      <c r="CC152" s="1046"/>
      <c r="CD152" s="1046"/>
      <c r="CE152" s="1046"/>
      <c r="CF152" s="1046"/>
      <c r="CG152" s="1046"/>
      <c r="CH152" s="1046"/>
      <c r="CI152" s="1046"/>
      <c r="CJ152" s="1046"/>
      <c r="CK152" s="1046"/>
      <c r="CL152" s="1046"/>
      <c r="CM152" s="1046"/>
      <c r="CN152" s="1046"/>
      <c r="CO152" s="1046"/>
      <c r="CP152" s="1046"/>
      <c r="CQ152" s="1046"/>
      <c r="CR152" s="1046"/>
      <c r="CS152" s="1046"/>
      <c r="CT152" s="1046"/>
      <c r="CU152" s="1046"/>
      <c r="CV152" s="1046"/>
      <c r="CW152" s="1046"/>
      <c r="CX152" s="1046"/>
      <c r="CY152" s="1046"/>
      <c r="CZ152" s="1046"/>
      <c r="DA152" s="1046"/>
      <c r="DB152" s="1046"/>
      <c r="DC152" s="1046"/>
      <c r="DD152" s="1046"/>
      <c r="DE152" s="1046"/>
      <c r="DF152" s="1046"/>
      <c r="DG152" s="1046"/>
      <c r="DH152" s="1046"/>
      <c r="DI152" s="1046"/>
      <c r="DJ152" s="1046"/>
      <c r="DK152" s="1046"/>
      <c r="DL152" s="1046"/>
      <c r="DM152" s="1046"/>
      <c r="DN152" s="1046"/>
      <c r="DO152" s="1046"/>
      <c r="DP152" s="1046"/>
      <c r="DQ152" s="1046"/>
      <c r="DR152" s="1046"/>
      <c r="DS152" s="1046"/>
      <c r="DT152" s="1046"/>
      <c r="DU152" s="1046"/>
      <c r="DV152" s="1046"/>
      <c r="DW152" s="1046"/>
      <c r="DX152" s="1046"/>
      <c r="DY152" s="1046"/>
      <c r="DZ152" s="1046"/>
      <c r="EA152" s="1046"/>
      <c r="EB152" s="1046"/>
      <c r="EC152" s="1046"/>
      <c r="ED152" s="1046"/>
      <c r="EE152" s="1046"/>
      <c r="EF152" s="1046"/>
      <c r="EG152" s="1046"/>
      <c r="EH152" s="1046"/>
      <c r="EI152" s="1046"/>
      <c r="EJ152" s="1046"/>
      <c r="EK152" s="1046"/>
      <c r="EL152" s="1046"/>
      <c r="EM152" s="1046"/>
      <c r="EN152" s="1046"/>
      <c r="EO152" s="1046"/>
      <c r="EP152" s="1046"/>
      <c r="EQ152" s="1046"/>
      <c r="ER152" s="1046"/>
      <c r="ES152" s="1046"/>
      <c r="ET152" s="1046"/>
      <c r="EU152" s="1046"/>
      <c r="EV152" s="1046"/>
      <c r="EW152" s="1046"/>
      <c r="FC152" s="618"/>
    </row>
    <row r="153" spans="1:159" s="5" customFormat="1" ht="19.95" hidden="1" customHeight="1" outlineLevel="1">
      <c r="A153" s="639">
        <v>36</v>
      </c>
      <c r="B153" s="104"/>
      <c r="C153" s="102"/>
      <c r="D153" s="102"/>
      <c r="E153" s="102"/>
      <c r="F153" s="102"/>
      <c r="G153" s="102"/>
      <c r="H153" s="103"/>
      <c r="I153" s="111" t="str">
        <f t="shared" si="40"/>
        <v/>
      </c>
      <c r="J153" s="103"/>
      <c r="K153" s="103" t="b">
        <f t="shared" si="41"/>
        <v>0</v>
      </c>
      <c r="L153" s="103">
        <f t="shared" si="42"/>
        <v>0</v>
      </c>
      <c r="M153" s="1244" t="str">
        <f t="shared" si="43"/>
        <v xml:space="preserve"> x</v>
      </c>
      <c r="N153" s="1245"/>
      <c r="O153" s="102" t="s">
        <v>888</v>
      </c>
      <c r="P153" s="111">
        <v>6000</v>
      </c>
      <c r="Q153" s="113" t="e">
        <f t="shared" si="44"/>
        <v>#DIV/0!</v>
      </c>
      <c r="R153" s="137">
        <v>0.02</v>
      </c>
      <c r="S153" s="102">
        <f t="shared" si="45"/>
        <v>0</v>
      </c>
      <c r="T153" s="388" t="e">
        <f t="shared" si="46"/>
        <v>#DIV/0!</v>
      </c>
      <c r="U153" s="138" t="b">
        <f t="shared" si="47"/>
        <v>0</v>
      </c>
      <c r="V153" s="108" t="str">
        <f t="shared" si="48"/>
        <v xml:space="preserve">FALSE </v>
      </c>
      <c r="AB153" s="19"/>
      <c r="AC153" s="1046"/>
      <c r="AD153" s="1046"/>
      <c r="AE153" s="1046"/>
      <c r="AF153" s="1046"/>
      <c r="AG153" s="1046"/>
      <c r="AH153" s="1046"/>
      <c r="AI153" s="1046"/>
      <c r="AJ153" s="1046"/>
      <c r="AK153" s="1046"/>
      <c r="AL153" s="1046"/>
      <c r="AM153" s="1046"/>
      <c r="AN153" s="1046"/>
      <c r="AO153" s="1046"/>
      <c r="AP153" s="1046"/>
      <c r="AQ153" s="1046"/>
      <c r="AR153" s="1046"/>
      <c r="AS153" s="1046"/>
      <c r="AT153" s="1046"/>
      <c r="AU153" s="1046"/>
      <c r="AV153" s="1046"/>
      <c r="AW153" s="1046"/>
      <c r="AX153" s="1046"/>
      <c r="AY153" s="1046"/>
      <c r="AZ153" s="1046"/>
      <c r="BA153" s="1046"/>
      <c r="BB153" s="1046"/>
      <c r="BC153" s="1046"/>
      <c r="BD153" s="1046"/>
      <c r="BE153" s="1046"/>
      <c r="BF153" s="1046"/>
      <c r="BG153" s="1046"/>
      <c r="BH153" s="1046"/>
      <c r="BI153" s="1046"/>
      <c r="BJ153" s="1046"/>
      <c r="BK153" s="1046"/>
      <c r="BL153" s="1046"/>
      <c r="BM153" s="1046"/>
      <c r="BN153" s="1046"/>
      <c r="BO153" s="1046"/>
      <c r="BP153" s="1046"/>
      <c r="BQ153" s="1046"/>
      <c r="BR153" s="1046"/>
      <c r="BS153" s="1046"/>
      <c r="BT153" s="1046"/>
      <c r="BU153" s="1046"/>
      <c r="BV153" s="1046"/>
      <c r="BW153" s="1046"/>
      <c r="BX153" s="1046"/>
      <c r="BY153" s="1046"/>
      <c r="BZ153" s="1046"/>
      <c r="CA153" s="1046"/>
      <c r="CB153" s="1046"/>
      <c r="CC153" s="1046"/>
      <c r="CD153" s="1046"/>
      <c r="CE153" s="1046"/>
      <c r="CF153" s="1046"/>
      <c r="CG153" s="1046"/>
      <c r="CH153" s="1046"/>
      <c r="CI153" s="1046"/>
      <c r="CJ153" s="1046"/>
      <c r="CK153" s="1046"/>
      <c r="CL153" s="1046"/>
      <c r="CM153" s="1046"/>
      <c r="CN153" s="1046"/>
      <c r="CO153" s="1046"/>
      <c r="CP153" s="1046"/>
      <c r="CQ153" s="1046"/>
      <c r="CR153" s="1046"/>
      <c r="CS153" s="1046"/>
      <c r="CT153" s="1046"/>
      <c r="CU153" s="1046"/>
      <c r="CV153" s="1046"/>
      <c r="CW153" s="1046"/>
      <c r="CX153" s="1046"/>
      <c r="CY153" s="1046"/>
      <c r="CZ153" s="1046"/>
      <c r="DA153" s="1046"/>
      <c r="DB153" s="1046"/>
      <c r="DC153" s="1046"/>
      <c r="DD153" s="1046"/>
      <c r="DE153" s="1046"/>
      <c r="DF153" s="1046"/>
      <c r="DG153" s="1046"/>
      <c r="DH153" s="1046"/>
      <c r="DI153" s="1046"/>
      <c r="DJ153" s="1046"/>
      <c r="DK153" s="1046"/>
      <c r="DL153" s="1046"/>
      <c r="DM153" s="1046"/>
      <c r="DN153" s="1046"/>
      <c r="DO153" s="1046"/>
      <c r="DP153" s="1046"/>
      <c r="DQ153" s="1046"/>
      <c r="DR153" s="1046"/>
      <c r="DS153" s="1046"/>
      <c r="DT153" s="1046"/>
      <c r="DU153" s="1046"/>
      <c r="DV153" s="1046"/>
      <c r="DW153" s="1046"/>
      <c r="DX153" s="1046"/>
      <c r="DY153" s="1046"/>
      <c r="DZ153" s="1046"/>
      <c r="EA153" s="1046"/>
      <c r="EB153" s="1046"/>
      <c r="EC153" s="1046"/>
      <c r="ED153" s="1046"/>
      <c r="EE153" s="1046"/>
      <c r="EF153" s="1046"/>
      <c r="EG153" s="1046"/>
      <c r="EH153" s="1046"/>
      <c r="EI153" s="1046"/>
      <c r="EJ153" s="1046"/>
      <c r="EK153" s="1046"/>
      <c r="EL153" s="1046"/>
      <c r="EM153" s="1046"/>
      <c r="EN153" s="1046"/>
      <c r="EO153" s="1046"/>
      <c r="EP153" s="1046"/>
      <c r="EQ153" s="1046"/>
      <c r="ER153" s="1046"/>
      <c r="ES153" s="1046"/>
      <c r="ET153" s="1046"/>
      <c r="EU153" s="1046"/>
      <c r="EV153" s="1046"/>
      <c r="EW153" s="1046"/>
      <c r="FC153" s="618"/>
    </row>
    <row r="154" spans="1:159" s="5" customFormat="1" ht="19.95" hidden="1" customHeight="1" outlineLevel="1">
      <c r="A154" s="639">
        <v>37</v>
      </c>
      <c r="B154" s="104"/>
      <c r="C154" s="102"/>
      <c r="D154" s="102"/>
      <c r="E154" s="102"/>
      <c r="F154" s="102"/>
      <c r="G154" s="102"/>
      <c r="H154" s="103"/>
      <c r="I154" s="111" t="str">
        <f t="shared" si="40"/>
        <v/>
      </c>
      <c r="J154" s="103"/>
      <c r="K154" s="103" t="b">
        <f t="shared" si="41"/>
        <v>0</v>
      </c>
      <c r="L154" s="103">
        <f t="shared" si="42"/>
        <v>0</v>
      </c>
      <c r="M154" s="1244" t="str">
        <f t="shared" si="43"/>
        <v xml:space="preserve"> x</v>
      </c>
      <c r="N154" s="1245"/>
      <c r="O154" s="102" t="s">
        <v>888</v>
      </c>
      <c r="P154" s="111">
        <v>6000</v>
      </c>
      <c r="Q154" s="113" t="e">
        <f t="shared" si="44"/>
        <v>#DIV/0!</v>
      </c>
      <c r="R154" s="137">
        <v>0.02</v>
      </c>
      <c r="S154" s="102">
        <f t="shared" si="45"/>
        <v>0</v>
      </c>
      <c r="T154" s="388" t="e">
        <f t="shared" si="46"/>
        <v>#DIV/0!</v>
      </c>
      <c r="U154" s="138" t="b">
        <f t="shared" si="47"/>
        <v>0</v>
      </c>
      <c r="V154" s="108" t="str">
        <f t="shared" si="48"/>
        <v xml:space="preserve">FALSE </v>
      </c>
      <c r="AB154" s="19"/>
      <c r="AC154" s="1046"/>
      <c r="AD154" s="1046"/>
      <c r="AE154" s="1046"/>
      <c r="AF154" s="1046"/>
      <c r="AG154" s="1046"/>
      <c r="AH154" s="1046"/>
      <c r="AI154" s="1046"/>
      <c r="AJ154" s="1046"/>
      <c r="AK154" s="1046"/>
      <c r="AL154" s="1046"/>
      <c r="AM154" s="1046"/>
      <c r="AN154" s="1046"/>
      <c r="AO154" s="1046"/>
      <c r="AP154" s="1046"/>
      <c r="AQ154" s="1046"/>
      <c r="AR154" s="1046"/>
      <c r="AS154" s="1046"/>
      <c r="AT154" s="1046"/>
      <c r="AU154" s="1046"/>
      <c r="AV154" s="1046"/>
      <c r="AW154" s="1046"/>
      <c r="AX154" s="1046"/>
      <c r="AY154" s="1046"/>
      <c r="AZ154" s="1046"/>
      <c r="BA154" s="1046"/>
      <c r="BB154" s="1046"/>
      <c r="BC154" s="1046"/>
      <c r="BD154" s="1046"/>
      <c r="BE154" s="1046"/>
      <c r="BF154" s="1046"/>
      <c r="BG154" s="1046"/>
      <c r="BH154" s="1046"/>
      <c r="BI154" s="1046"/>
      <c r="BJ154" s="1046"/>
      <c r="BK154" s="1046"/>
      <c r="BL154" s="1046"/>
      <c r="BM154" s="1046"/>
      <c r="BN154" s="1046"/>
      <c r="BO154" s="1046"/>
      <c r="BP154" s="1046"/>
      <c r="BQ154" s="1046"/>
      <c r="BR154" s="1046"/>
      <c r="BS154" s="1046"/>
      <c r="BT154" s="1046"/>
      <c r="BU154" s="1046"/>
      <c r="BV154" s="1046"/>
      <c r="BW154" s="1046"/>
      <c r="BX154" s="1046"/>
      <c r="BY154" s="1046"/>
      <c r="BZ154" s="1046"/>
      <c r="CA154" s="1046"/>
      <c r="CB154" s="1046"/>
      <c r="CC154" s="1046"/>
      <c r="CD154" s="1046"/>
      <c r="CE154" s="1046"/>
      <c r="CF154" s="1046"/>
      <c r="CG154" s="1046"/>
      <c r="CH154" s="1046"/>
      <c r="CI154" s="1046"/>
      <c r="CJ154" s="1046"/>
      <c r="CK154" s="1046"/>
      <c r="CL154" s="1046"/>
      <c r="CM154" s="1046"/>
      <c r="CN154" s="1046"/>
      <c r="CO154" s="1046"/>
      <c r="CP154" s="1046"/>
      <c r="CQ154" s="1046"/>
      <c r="CR154" s="1046"/>
      <c r="CS154" s="1046"/>
      <c r="CT154" s="1046"/>
      <c r="CU154" s="1046"/>
      <c r="CV154" s="1046"/>
      <c r="CW154" s="1046"/>
      <c r="CX154" s="1046"/>
      <c r="CY154" s="1046"/>
      <c r="CZ154" s="1046"/>
      <c r="DA154" s="1046"/>
      <c r="DB154" s="1046"/>
      <c r="DC154" s="1046"/>
      <c r="DD154" s="1046"/>
      <c r="DE154" s="1046"/>
      <c r="DF154" s="1046"/>
      <c r="DG154" s="1046"/>
      <c r="DH154" s="1046"/>
      <c r="DI154" s="1046"/>
      <c r="DJ154" s="1046"/>
      <c r="DK154" s="1046"/>
      <c r="DL154" s="1046"/>
      <c r="DM154" s="1046"/>
      <c r="DN154" s="1046"/>
      <c r="DO154" s="1046"/>
      <c r="DP154" s="1046"/>
      <c r="DQ154" s="1046"/>
      <c r="DR154" s="1046"/>
      <c r="DS154" s="1046"/>
      <c r="DT154" s="1046"/>
      <c r="DU154" s="1046"/>
      <c r="DV154" s="1046"/>
      <c r="DW154" s="1046"/>
      <c r="DX154" s="1046"/>
      <c r="DY154" s="1046"/>
      <c r="DZ154" s="1046"/>
      <c r="EA154" s="1046"/>
      <c r="EB154" s="1046"/>
      <c r="EC154" s="1046"/>
      <c r="ED154" s="1046"/>
      <c r="EE154" s="1046"/>
      <c r="EF154" s="1046"/>
      <c r="EG154" s="1046"/>
      <c r="EH154" s="1046"/>
      <c r="EI154" s="1046"/>
      <c r="EJ154" s="1046"/>
      <c r="EK154" s="1046"/>
      <c r="EL154" s="1046"/>
      <c r="EM154" s="1046"/>
      <c r="EN154" s="1046"/>
      <c r="EO154" s="1046"/>
      <c r="EP154" s="1046"/>
      <c r="EQ154" s="1046"/>
      <c r="ER154" s="1046"/>
      <c r="ES154" s="1046"/>
      <c r="ET154" s="1046"/>
      <c r="EU154" s="1046"/>
      <c r="EV154" s="1046"/>
      <c r="EW154" s="1046"/>
      <c r="FC154" s="618"/>
    </row>
    <row r="155" spans="1:159" s="5" customFormat="1" ht="19.95" hidden="1" customHeight="1" outlineLevel="1">
      <c r="A155" s="639">
        <v>38</v>
      </c>
      <c r="B155" s="104"/>
      <c r="C155" s="105"/>
      <c r="D155" s="105"/>
      <c r="E155" s="106"/>
      <c r="F155" s="105"/>
      <c r="G155" s="107"/>
      <c r="H155" s="1198"/>
      <c r="I155" s="111" t="str">
        <f t="shared" si="40"/>
        <v/>
      </c>
      <c r="J155" s="103"/>
      <c r="K155" s="103" t="b">
        <f t="shared" si="41"/>
        <v>0</v>
      </c>
      <c r="L155" s="103">
        <f t="shared" si="42"/>
        <v>0</v>
      </c>
      <c r="M155" s="1244" t="str">
        <f t="shared" si="43"/>
        <v xml:space="preserve"> x</v>
      </c>
      <c r="N155" s="1245"/>
      <c r="O155" s="102" t="s">
        <v>888</v>
      </c>
      <c r="P155" s="111">
        <v>6000</v>
      </c>
      <c r="Q155" s="113" t="e">
        <f t="shared" si="44"/>
        <v>#DIV/0!</v>
      </c>
      <c r="R155" s="137">
        <v>0.02</v>
      </c>
      <c r="S155" s="102">
        <f t="shared" si="45"/>
        <v>0</v>
      </c>
      <c r="T155" s="388" t="e">
        <f t="shared" si="46"/>
        <v>#DIV/0!</v>
      </c>
      <c r="U155" s="138" t="b">
        <f t="shared" si="47"/>
        <v>0</v>
      </c>
      <c r="V155" s="108" t="str">
        <f t="shared" si="48"/>
        <v xml:space="preserve">FALSE </v>
      </c>
      <c r="AB155" s="19"/>
      <c r="AC155" s="1046"/>
      <c r="AD155" s="1046"/>
      <c r="AE155" s="1046"/>
      <c r="AF155" s="1046"/>
      <c r="AG155" s="1046"/>
      <c r="AH155" s="1046"/>
      <c r="AI155" s="1046"/>
      <c r="AJ155" s="1046"/>
      <c r="AK155" s="1046"/>
      <c r="AL155" s="1046"/>
      <c r="AM155" s="1046"/>
      <c r="AN155" s="1046"/>
      <c r="AO155" s="1046"/>
      <c r="AP155" s="1046"/>
      <c r="AQ155" s="1046"/>
      <c r="AR155" s="1046"/>
      <c r="AS155" s="1046"/>
      <c r="AT155" s="1046"/>
      <c r="AU155" s="1046"/>
      <c r="AV155" s="1046"/>
      <c r="AW155" s="1046"/>
      <c r="AX155" s="1046"/>
      <c r="AY155" s="1046"/>
      <c r="AZ155" s="1046"/>
      <c r="BA155" s="1046"/>
      <c r="BB155" s="1046"/>
      <c r="BC155" s="1046"/>
      <c r="BD155" s="1046"/>
      <c r="BE155" s="1046"/>
      <c r="BF155" s="1046"/>
      <c r="BG155" s="1046"/>
      <c r="BH155" s="1046"/>
      <c r="BI155" s="1046"/>
      <c r="BJ155" s="1046"/>
      <c r="BK155" s="1046"/>
      <c r="BL155" s="1046"/>
      <c r="BM155" s="1046"/>
      <c r="BN155" s="1046"/>
      <c r="BO155" s="1046"/>
      <c r="BP155" s="1046"/>
      <c r="BQ155" s="1046"/>
      <c r="BR155" s="1046"/>
      <c r="BS155" s="1046"/>
      <c r="BT155" s="1046"/>
      <c r="BU155" s="1046"/>
      <c r="BV155" s="1046"/>
      <c r="BW155" s="1046"/>
      <c r="BX155" s="1046"/>
      <c r="BY155" s="1046"/>
      <c r="BZ155" s="1046"/>
      <c r="CA155" s="1046"/>
      <c r="CB155" s="1046"/>
      <c r="CC155" s="1046"/>
      <c r="CD155" s="1046"/>
      <c r="CE155" s="1046"/>
      <c r="CF155" s="1046"/>
      <c r="CG155" s="1046"/>
      <c r="CH155" s="1046"/>
      <c r="CI155" s="1046"/>
      <c r="CJ155" s="1046"/>
      <c r="CK155" s="1046"/>
      <c r="CL155" s="1046"/>
      <c r="CM155" s="1046"/>
      <c r="CN155" s="1046"/>
      <c r="CO155" s="1046"/>
      <c r="CP155" s="1046"/>
      <c r="CQ155" s="1046"/>
      <c r="CR155" s="1046"/>
      <c r="CS155" s="1046"/>
      <c r="CT155" s="1046"/>
      <c r="CU155" s="1046"/>
      <c r="CV155" s="1046"/>
      <c r="CW155" s="1046"/>
      <c r="CX155" s="1046"/>
      <c r="CY155" s="1046"/>
      <c r="CZ155" s="1046"/>
      <c r="DA155" s="1046"/>
      <c r="DB155" s="1046"/>
      <c r="DC155" s="1046"/>
      <c r="DD155" s="1046"/>
      <c r="DE155" s="1046"/>
      <c r="DF155" s="1046"/>
      <c r="DG155" s="1046"/>
      <c r="DH155" s="1046"/>
      <c r="DI155" s="1046"/>
      <c r="DJ155" s="1046"/>
      <c r="DK155" s="1046"/>
      <c r="DL155" s="1046"/>
      <c r="DM155" s="1046"/>
      <c r="DN155" s="1046"/>
      <c r="DO155" s="1046"/>
      <c r="DP155" s="1046"/>
      <c r="DQ155" s="1046"/>
      <c r="DR155" s="1046"/>
      <c r="DS155" s="1046"/>
      <c r="DT155" s="1046"/>
      <c r="DU155" s="1046"/>
      <c r="DV155" s="1046"/>
      <c r="DW155" s="1046"/>
      <c r="DX155" s="1046"/>
      <c r="DY155" s="1046"/>
      <c r="DZ155" s="1046"/>
      <c r="EA155" s="1046"/>
      <c r="EB155" s="1046"/>
      <c r="EC155" s="1046"/>
      <c r="ED155" s="1046"/>
      <c r="EE155" s="1046"/>
      <c r="EF155" s="1046"/>
      <c r="EG155" s="1046"/>
      <c r="EH155" s="1046"/>
      <c r="EI155" s="1046"/>
      <c r="EJ155" s="1046"/>
      <c r="EK155" s="1046"/>
      <c r="EL155" s="1046"/>
      <c r="EM155" s="1046"/>
      <c r="EN155" s="1046"/>
      <c r="EO155" s="1046"/>
      <c r="EP155" s="1046"/>
      <c r="EQ155" s="1046"/>
      <c r="ER155" s="1046"/>
      <c r="ES155" s="1046"/>
      <c r="ET155" s="1046"/>
      <c r="EU155" s="1046"/>
      <c r="EV155" s="1046"/>
      <c r="EW155" s="1046"/>
      <c r="FC155" s="618"/>
    </row>
    <row r="156" spans="1:159" s="5" customFormat="1" ht="19.95" hidden="1" customHeight="1" outlineLevel="1">
      <c r="A156" s="639">
        <v>39</v>
      </c>
      <c r="B156" s="104"/>
      <c r="C156" s="105"/>
      <c r="D156" s="105"/>
      <c r="E156" s="106"/>
      <c r="F156" s="105"/>
      <c r="G156" s="107"/>
      <c r="H156" s="1198"/>
      <c r="I156" s="111" t="str">
        <f t="shared" si="40"/>
        <v/>
      </c>
      <c r="J156" s="103"/>
      <c r="K156" s="103" t="b">
        <f t="shared" si="41"/>
        <v>0</v>
      </c>
      <c r="L156" s="103">
        <f t="shared" si="42"/>
        <v>0</v>
      </c>
      <c r="M156" s="1244" t="str">
        <f t="shared" si="43"/>
        <v xml:space="preserve"> x</v>
      </c>
      <c r="N156" s="1245"/>
      <c r="O156" s="102" t="s">
        <v>888</v>
      </c>
      <c r="P156" s="111">
        <v>6000</v>
      </c>
      <c r="Q156" s="113" t="e">
        <f t="shared" si="44"/>
        <v>#DIV/0!</v>
      </c>
      <c r="R156" s="137">
        <v>0.02</v>
      </c>
      <c r="S156" s="102">
        <f t="shared" si="45"/>
        <v>0</v>
      </c>
      <c r="T156" s="388" t="e">
        <f t="shared" si="46"/>
        <v>#DIV/0!</v>
      </c>
      <c r="U156" s="138" t="b">
        <f t="shared" si="47"/>
        <v>0</v>
      </c>
      <c r="V156" s="108" t="str">
        <f t="shared" si="48"/>
        <v xml:space="preserve">FALSE </v>
      </c>
      <c r="AB156" s="19"/>
      <c r="AC156" s="1046"/>
      <c r="AD156" s="1046"/>
      <c r="AE156" s="1046"/>
      <c r="AF156" s="1046"/>
      <c r="AG156" s="1046"/>
      <c r="AH156" s="1046"/>
      <c r="AI156" s="1046"/>
      <c r="AJ156" s="1046"/>
      <c r="AK156" s="1046"/>
      <c r="AL156" s="1046"/>
      <c r="AM156" s="1046"/>
      <c r="AN156" s="1046"/>
      <c r="AO156" s="1046"/>
      <c r="AP156" s="1046"/>
      <c r="AQ156" s="1046"/>
      <c r="AR156" s="1046"/>
      <c r="AS156" s="1046"/>
      <c r="AT156" s="1046"/>
      <c r="AU156" s="1046"/>
      <c r="AV156" s="1046"/>
      <c r="AW156" s="1046"/>
      <c r="AX156" s="1046"/>
      <c r="AY156" s="1046"/>
      <c r="AZ156" s="1046"/>
      <c r="BA156" s="1046"/>
      <c r="BB156" s="1046"/>
      <c r="BC156" s="1046"/>
      <c r="BD156" s="1046"/>
      <c r="BE156" s="1046"/>
      <c r="BF156" s="1046"/>
      <c r="BG156" s="1046"/>
      <c r="BH156" s="1046"/>
      <c r="BI156" s="1046"/>
      <c r="BJ156" s="1046"/>
      <c r="BK156" s="1046"/>
      <c r="BL156" s="1046"/>
      <c r="BM156" s="1046"/>
      <c r="BN156" s="1046"/>
      <c r="BO156" s="1046"/>
      <c r="BP156" s="1046"/>
      <c r="BQ156" s="1046"/>
      <c r="BR156" s="1046"/>
      <c r="BS156" s="1046"/>
      <c r="BT156" s="1046"/>
      <c r="BU156" s="1046"/>
      <c r="BV156" s="1046"/>
      <c r="BW156" s="1046"/>
      <c r="BX156" s="1046"/>
      <c r="BY156" s="1046"/>
      <c r="BZ156" s="1046"/>
      <c r="CA156" s="1046"/>
      <c r="CB156" s="1046"/>
      <c r="CC156" s="1046"/>
      <c r="CD156" s="1046"/>
      <c r="CE156" s="1046"/>
      <c r="CF156" s="1046"/>
      <c r="CG156" s="1046"/>
      <c r="CH156" s="1046"/>
      <c r="CI156" s="1046"/>
      <c r="CJ156" s="1046"/>
      <c r="CK156" s="1046"/>
      <c r="CL156" s="1046"/>
      <c r="CM156" s="1046"/>
      <c r="CN156" s="1046"/>
      <c r="CO156" s="1046"/>
      <c r="CP156" s="1046"/>
      <c r="CQ156" s="1046"/>
      <c r="CR156" s="1046"/>
      <c r="CS156" s="1046"/>
      <c r="CT156" s="1046"/>
      <c r="CU156" s="1046"/>
      <c r="CV156" s="1046"/>
      <c r="CW156" s="1046"/>
      <c r="CX156" s="1046"/>
      <c r="CY156" s="1046"/>
      <c r="CZ156" s="1046"/>
      <c r="DA156" s="1046"/>
      <c r="DB156" s="1046"/>
      <c r="DC156" s="1046"/>
      <c r="DD156" s="1046"/>
      <c r="DE156" s="1046"/>
      <c r="DF156" s="1046"/>
      <c r="DG156" s="1046"/>
      <c r="DH156" s="1046"/>
      <c r="DI156" s="1046"/>
      <c r="DJ156" s="1046"/>
      <c r="DK156" s="1046"/>
      <c r="DL156" s="1046"/>
      <c r="DM156" s="1046"/>
      <c r="DN156" s="1046"/>
      <c r="DO156" s="1046"/>
      <c r="DP156" s="1046"/>
      <c r="DQ156" s="1046"/>
      <c r="DR156" s="1046"/>
      <c r="DS156" s="1046"/>
      <c r="DT156" s="1046"/>
      <c r="DU156" s="1046"/>
      <c r="DV156" s="1046"/>
      <c r="DW156" s="1046"/>
      <c r="DX156" s="1046"/>
      <c r="DY156" s="1046"/>
      <c r="DZ156" s="1046"/>
      <c r="EA156" s="1046"/>
      <c r="EB156" s="1046"/>
      <c r="EC156" s="1046"/>
      <c r="ED156" s="1046"/>
      <c r="EE156" s="1046"/>
      <c r="EF156" s="1046"/>
      <c r="EG156" s="1046"/>
      <c r="EH156" s="1046"/>
      <c r="EI156" s="1046"/>
      <c r="EJ156" s="1046"/>
      <c r="EK156" s="1046"/>
      <c r="EL156" s="1046"/>
      <c r="EM156" s="1046"/>
      <c r="EN156" s="1046"/>
      <c r="EO156" s="1046"/>
      <c r="EP156" s="1046"/>
      <c r="EQ156" s="1046"/>
      <c r="ER156" s="1046"/>
      <c r="ES156" s="1046"/>
      <c r="ET156" s="1046"/>
      <c r="EU156" s="1046"/>
      <c r="EV156" s="1046"/>
      <c r="EW156" s="1046"/>
      <c r="FC156" s="618"/>
    </row>
    <row r="157" spans="1:159" s="5" customFormat="1" ht="19.95" hidden="1" customHeight="1" outlineLevel="1">
      <c r="A157" s="639">
        <v>40</v>
      </c>
      <c r="B157" s="104"/>
      <c r="C157" s="105"/>
      <c r="D157" s="105"/>
      <c r="E157" s="106"/>
      <c r="F157" s="105"/>
      <c r="G157" s="107"/>
      <c r="H157" s="1198"/>
      <c r="I157" s="111" t="str">
        <f t="shared" si="40"/>
        <v/>
      </c>
      <c r="J157" s="103"/>
      <c r="K157" s="103" t="b">
        <f t="shared" si="41"/>
        <v>0</v>
      </c>
      <c r="L157" s="103">
        <f t="shared" si="42"/>
        <v>0</v>
      </c>
      <c r="M157" s="1244" t="str">
        <f t="shared" si="43"/>
        <v xml:space="preserve"> x</v>
      </c>
      <c r="N157" s="1245"/>
      <c r="O157" s="102" t="s">
        <v>888</v>
      </c>
      <c r="P157" s="111">
        <v>6000</v>
      </c>
      <c r="Q157" s="113" t="e">
        <f t="shared" si="44"/>
        <v>#DIV/0!</v>
      </c>
      <c r="R157" s="137">
        <v>0.02</v>
      </c>
      <c r="S157" s="102">
        <f t="shared" si="45"/>
        <v>0</v>
      </c>
      <c r="T157" s="388" t="e">
        <f t="shared" si="46"/>
        <v>#DIV/0!</v>
      </c>
      <c r="U157" s="138" t="b">
        <f t="shared" si="47"/>
        <v>0</v>
      </c>
      <c r="V157" s="108" t="str">
        <f t="shared" si="48"/>
        <v xml:space="preserve">FALSE </v>
      </c>
      <c r="AB157" s="19"/>
      <c r="AC157" s="1046"/>
      <c r="AD157" s="1046"/>
      <c r="AE157" s="1046"/>
      <c r="AF157" s="1046"/>
      <c r="AG157" s="1046"/>
      <c r="AH157" s="1046"/>
      <c r="AI157" s="1046"/>
      <c r="AJ157" s="1046"/>
      <c r="AK157" s="1046"/>
      <c r="AL157" s="1046"/>
      <c r="AM157" s="1046"/>
      <c r="AN157" s="1046"/>
      <c r="AO157" s="1046"/>
      <c r="AP157" s="1046"/>
      <c r="AQ157" s="1046"/>
      <c r="AR157" s="1046"/>
      <c r="AS157" s="1046"/>
      <c r="AT157" s="1046"/>
      <c r="AU157" s="1046"/>
      <c r="AV157" s="1046"/>
      <c r="AW157" s="1046"/>
      <c r="AX157" s="1046"/>
      <c r="AY157" s="1046"/>
      <c r="AZ157" s="1046"/>
      <c r="BA157" s="1046"/>
      <c r="BB157" s="1046"/>
      <c r="BC157" s="1046"/>
      <c r="BD157" s="1046"/>
      <c r="BE157" s="1046"/>
      <c r="BF157" s="1046"/>
      <c r="BG157" s="1046"/>
      <c r="BH157" s="1046"/>
      <c r="BI157" s="1046"/>
      <c r="BJ157" s="1046"/>
      <c r="BK157" s="1046"/>
      <c r="BL157" s="1046"/>
      <c r="BM157" s="1046"/>
      <c r="BN157" s="1046"/>
      <c r="BO157" s="1046"/>
      <c r="BP157" s="1046"/>
      <c r="BQ157" s="1046"/>
      <c r="BR157" s="1046"/>
      <c r="BS157" s="1046"/>
      <c r="BT157" s="1046"/>
      <c r="BU157" s="1046"/>
      <c r="BV157" s="1046"/>
      <c r="BW157" s="1046"/>
      <c r="BX157" s="1046"/>
      <c r="BY157" s="1046"/>
      <c r="BZ157" s="1046"/>
      <c r="CA157" s="1046"/>
      <c r="CB157" s="1046"/>
      <c r="CC157" s="1046"/>
      <c r="CD157" s="1046"/>
      <c r="CE157" s="1046"/>
      <c r="CF157" s="1046"/>
      <c r="CG157" s="1046"/>
      <c r="CH157" s="1046"/>
      <c r="CI157" s="1046"/>
      <c r="CJ157" s="1046"/>
      <c r="CK157" s="1046"/>
      <c r="CL157" s="1046"/>
      <c r="CM157" s="1046"/>
      <c r="CN157" s="1046"/>
      <c r="CO157" s="1046"/>
      <c r="CP157" s="1046"/>
      <c r="CQ157" s="1046"/>
      <c r="CR157" s="1046"/>
      <c r="CS157" s="1046"/>
      <c r="CT157" s="1046"/>
      <c r="CU157" s="1046"/>
      <c r="CV157" s="1046"/>
      <c r="CW157" s="1046"/>
      <c r="CX157" s="1046"/>
      <c r="CY157" s="1046"/>
      <c r="CZ157" s="1046"/>
      <c r="DA157" s="1046"/>
      <c r="DB157" s="1046"/>
      <c r="DC157" s="1046"/>
      <c r="DD157" s="1046"/>
      <c r="DE157" s="1046"/>
      <c r="DF157" s="1046"/>
      <c r="DG157" s="1046"/>
      <c r="DH157" s="1046"/>
      <c r="DI157" s="1046"/>
      <c r="DJ157" s="1046"/>
      <c r="DK157" s="1046"/>
      <c r="DL157" s="1046"/>
      <c r="DM157" s="1046"/>
      <c r="DN157" s="1046"/>
      <c r="DO157" s="1046"/>
      <c r="DP157" s="1046"/>
      <c r="DQ157" s="1046"/>
      <c r="DR157" s="1046"/>
      <c r="DS157" s="1046"/>
      <c r="DT157" s="1046"/>
      <c r="DU157" s="1046"/>
      <c r="DV157" s="1046"/>
      <c r="DW157" s="1046"/>
      <c r="DX157" s="1046"/>
      <c r="DY157" s="1046"/>
      <c r="DZ157" s="1046"/>
      <c r="EA157" s="1046"/>
      <c r="EB157" s="1046"/>
      <c r="EC157" s="1046"/>
      <c r="ED157" s="1046"/>
      <c r="EE157" s="1046"/>
      <c r="EF157" s="1046"/>
      <c r="EG157" s="1046"/>
      <c r="EH157" s="1046"/>
      <c r="EI157" s="1046"/>
      <c r="EJ157" s="1046"/>
      <c r="EK157" s="1046"/>
      <c r="EL157" s="1046"/>
      <c r="EM157" s="1046"/>
      <c r="EN157" s="1046"/>
      <c r="EO157" s="1046"/>
      <c r="EP157" s="1046"/>
      <c r="EQ157" s="1046"/>
      <c r="ER157" s="1046"/>
      <c r="ES157" s="1046"/>
      <c r="ET157" s="1046"/>
      <c r="EU157" s="1046"/>
      <c r="EV157" s="1046"/>
      <c r="EW157" s="1046"/>
      <c r="FC157" s="618"/>
    </row>
    <row r="158" spans="1:159" s="5" customFormat="1" ht="19.95" hidden="1" customHeight="1" outlineLevel="1">
      <c r="A158" s="639">
        <v>41</v>
      </c>
      <c r="B158" s="104"/>
      <c r="C158" s="105"/>
      <c r="D158" s="105"/>
      <c r="E158" s="106"/>
      <c r="F158" s="105"/>
      <c r="G158" s="107"/>
      <c r="H158" s="1198"/>
      <c r="I158" s="111" t="str">
        <f t="shared" si="40"/>
        <v/>
      </c>
      <c r="J158" s="103"/>
      <c r="K158" s="103" t="b">
        <f t="shared" si="41"/>
        <v>0</v>
      </c>
      <c r="L158" s="103">
        <f t="shared" si="42"/>
        <v>0</v>
      </c>
      <c r="M158" s="1244" t="str">
        <f t="shared" si="43"/>
        <v xml:space="preserve"> x</v>
      </c>
      <c r="N158" s="1245"/>
      <c r="O158" s="102" t="s">
        <v>888</v>
      </c>
      <c r="P158" s="111">
        <v>6000</v>
      </c>
      <c r="Q158" s="113" t="e">
        <f t="shared" si="44"/>
        <v>#DIV/0!</v>
      </c>
      <c r="R158" s="137">
        <v>0.02</v>
      </c>
      <c r="S158" s="102">
        <f t="shared" si="45"/>
        <v>0</v>
      </c>
      <c r="T158" s="388" t="e">
        <f t="shared" si="46"/>
        <v>#DIV/0!</v>
      </c>
      <c r="U158" s="138" t="b">
        <f t="shared" si="47"/>
        <v>0</v>
      </c>
      <c r="V158" s="108" t="str">
        <f t="shared" si="48"/>
        <v xml:space="preserve">FALSE </v>
      </c>
      <c r="AB158" s="19"/>
      <c r="AC158" s="1046"/>
      <c r="AD158" s="1046"/>
      <c r="AE158" s="1046"/>
      <c r="AF158" s="1046"/>
      <c r="AG158" s="1046"/>
      <c r="AH158" s="1046"/>
      <c r="AI158" s="1046"/>
      <c r="AJ158" s="1046"/>
      <c r="AK158" s="1046"/>
      <c r="AL158" s="1046"/>
      <c r="AM158" s="1046"/>
      <c r="AN158" s="1046"/>
      <c r="AO158" s="1046"/>
      <c r="AP158" s="1046"/>
      <c r="AQ158" s="1046"/>
      <c r="AR158" s="1046"/>
      <c r="AS158" s="1046"/>
      <c r="AT158" s="1046"/>
      <c r="AU158" s="1046"/>
      <c r="AV158" s="1046"/>
      <c r="AW158" s="1046"/>
      <c r="AX158" s="1046"/>
      <c r="AY158" s="1046"/>
      <c r="AZ158" s="1046"/>
      <c r="BA158" s="1046"/>
      <c r="BB158" s="1046"/>
      <c r="BC158" s="1046"/>
      <c r="BD158" s="1046"/>
      <c r="BE158" s="1046"/>
      <c r="BF158" s="1046"/>
      <c r="BG158" s="1046"/>
      <c r="BH158" s="1046"/>
      <c r="BI158" s="1046"/>
      <c r="BJ158" s="1046"/>
      <c r="BK158" s="1046"/>
      <c r="BL158" s="1046"/>
      <c r="BM158" s="1046"/>
      <c r="BN158" s="1046"/>
      <c r="BO158" s="1046"/>
      <c r="BP158" s="1046"/>
      <c r="BQ158" s="1046"/>
      <c r="BR158" s="1046"/>
      <c r="BS158" s="1046"/>
      <c r="BT158" s="1046"/>
      <c r="BU158" s="1046"/>
      <c r="BV158" s="1046"/>
      <c r="BW158" s="1046"/>
      <c r="BX158" s="1046"/>
      <c r="BY158" s="1046"/>
      <c r="BZ158" s="1046"/>
      <c r="CA158" s="1046"/>
      <c r="CB158" s="1046"/>
      <c r="CC158" s="1046"/>
      <c r="CD158" s="1046"/>
      <c r="CE158" s="1046"/>
      <c r="CF158" s="1046"/>
      <c r="CG158" s="1046"/>
      <c r="CH158" s="1046"/>
      <c r="CI158" s="1046"/>
      <c r="CJ158" s="1046"/>
      <c r="CK158" s="1046"/>
      <c r="CL158" s="1046"/>
      <c r="CM158" s="1046"/>
      <c r="CN158" s="1046"/>
      <c r="CO158" s="1046"/>
      <c r="CP158" s="1046"/>
      <c r="CQ158" s="1046"/>
      <c r="CR158" s="1046"/>
      <c r="CS158" s="1046"/>
      <c r="CT158" s="1046"/>
      <c r="CU158" s="1046"/>
      <c r="CV158" s="1046"/>
      <c r="CW158" s="1046"/>
      <c r="CX158" s="1046"/>
      <c r="CY158" s="1046"/>
      <c r="CZ158" s="1046"/>
      <c r="DA158" s="1046"/>
      <c r="DB158" s="1046"/>
      <c r="DC158" s="1046"/>
      <c r="DD158" s="1046"/>
      <c r="DE158" s="1046"/>
      <c r="DF158" s="1046"/>
      <c r="DG158" s="1046"/>
      <c r="DH158" s="1046"/>
      <c r="DI158" s="1046"/>
      <c r="DJ158" s="1046"/>
      <c r="DK158" s="1046"/>
      <c r="DL158" s="1046"/>
      <c r="DM158" s="1046"/>
      <c r="DN158" s="1046"/>
      <c r="DO158" s="1046"/>
      <c r="DP158" s="1046"/>
      <c r="DQ158" s="1046"/>
      <c r="DR158" s="1046"/>
      <c r="DS158" s="1046"/>
      <c r="DT158" s="1046"/>
      <c r="DU158" s="1046"/>
      <c r="DV158" s="1046"/>
      <c r="DW158" s="1046"/>
      <c r="DX158" s="1046"/>
      <c r="DY158" s="1046"/>
      <c r="DZ158" s="1046"/>
      <c r="EA158" s="1046"/>
      <c r="EB158" s="1046"/>
      <c r="EC158" s="1046"/>
      <c r="ED158" s="1046"/>
      <c r="EE158" s="1046"/>
      <c r="EF158" s="1046"/>
      <c r="EG158" s="1046"/>
      <c r="EH158" s="1046"/>
      <c r="EI158" s="1046"/>
      <c r="EJ158" s="1046"/>
      <c r="EK158" s="1046"/>
      <c r="EL158" s="1046"/>
      <c r="EM158" s="1046"/>
      <c r="EN158" s="1046"/>
      <c r="EO158" s="1046"/>
      <c r="EP158" s="1046"/>
      <c r="EQ158" s="1046"/>
      <c r="ER158" s="1046"/>
      <c r="ES158" s="1046"/>
      <c r="ET158" s="1046"/>
      <c r="EU158" s="1046"/>
      <c r="EV158" s="1046"/>
      <c r="EW158" s="1046"/>
      <c r="FC158" s="618"/>
    </row>
    <row r="159" spans="1:159" s="5" customFormat="1" ht="19.95" hidden="1" customHeight="1" outlineLevel="1">
      <c r="A159" s="639">
        <v>42</v>
      </c>
      <c r="B159" s="104"/>
      <c r="C159" s="644"/>
      <c r="D159" s="644"/>
      <c r="E159" s="648"/>
      <c r="F159" s="644"/>
      <c r="G159" s="649"/>
      <c r="H159" s="650"/>
      <c r="I159" s="111" t="str">
        <f t="shared" si="40"/>
        <v/>
      </c>
      <c r="J159" s="103"/>
      <c r="K159" s="103" t="b">
        <f t="shared" si="41"/>
        <v>0</v>
      </c>
      <c r="L159" s="103">
        <f t="shared" si="42"/>
        <v>0</v>
      </c>
      <c r="M159" s="1244" t="str">
        <f t="shared" si="43"/>
        <v xml:space="preserve"> x</v>
      </c>
      <c r="N159" s="1245"/>
      <c r="O159" s="102" t="s">
        <v>888</v>
      </c>
      <c r="P159" s="111">
        <v>6000</v>
      </c>
      <c r="Q159" s="113" t="e">
        <f t="shared" si="44"/>
        <v>#DIV/0!</v>
      </c>
      <c r="R159" s="137">
        <v>0.02</v>
      </c>
      <c r="S159" s="102">
        <f t="shared" si="45"/>
        <v>0</v>
      </c>
      <c r="T159" s="388" t="e">
        <f t="shared" si="46"/>
        <v>#DIV/0!</v>
      </c>
      <c r="U159" s="138" t="b">
        <f t="shared" si="47"/>
        <v>0</v>
      </c>
      <c r="V159" s="108" t="str">
        <f t="shared" si="48"/>
        <v xml:space="preserve">FALSE </v>
      </c>
      <c r="AB159" s="19"/>
      <c r="AC159" s="1046"/>
      <c r="AD159" s="1046"/>
      <c r="AE159" s="1046"/>
      <c r="AF159" s="1046"/>
      <c r="AG159" s="1046"/>
      <c r="AH159" s="1046"/>
      <c r="AI159" s="1046"/>
      <c r="AJ159" s="1046"/>
      <c r="AK159" s="1046"/>
      <c r="AL159" s="1046"/>
      <c r="AM159" s="1046"/>
      <c r="AN159" s="1046"/>
      <c r="AO159" s="1046"/>
      <c r="AP159" s="1046"/>
      <c r="AQ159" s="1046"/>
      <c r="AR159" s="1046"/>
      <c r="AS159" s="1046"/>
      <c r="AT159" s="1046"/>
      <c r="AU159" s="1046"/>
      <c r="AV159" s="1046"/>
      <c r="AW159" s="1046"/>
      <c r="AX159" s="1046"/>
      <c r="AY159" s="1046"/>
      <c r="AZ159" s="1046"/>
      <c r="BA159" s="1046"/>
      <c r="BB159" s="1046"/>
      <c r="BC159" s="1046"/>
      <c r="BD159" s="1046"/>
      <c r="BE159" s="1046"/>
      <c r="BF159" s="1046"/>
      <c r="BG159" s="1046"/>
      <c r="BH159" s="1046"/>
      <c r="BI159" s="1046"/>
      <c r="BJ159" s="1046"/>
      <c r="BK159" s="1046"/>
      <c r="BL159" s="1046"/>
      <c r="BM159" s="1046"/>
      <c r="BN159" s="1046"/>
      <c r="BO159" s="1046"/>
      <c r="BP159" s="1046"/>
      <c r="BQ159" s="1046"/>
      <c r="BR159" s="1046"/>
      <c r="BS159" s="1046"/>
      <c r="BT159" s="1046"/>
      <c r="BU159" s="1046"/>
      <c r="BV159" s="1046"/>
      <c r="BW159" s="1046"/>
      <c r="BX159" s="1046"/>
      <c r="BY159" s="1046"/>
      <c r="BZ159" s="1046"/>
      <c r="CA159" s="1046"/>
      <c r="CB159" s="1046"/>
      <c r="CC159" s="1046"/>
      <c r="CD159" s="1046"/>
      <c r="CE159" s="1046"/>
      <c r="CF159" s="1046"/>
      <c r="CG159" s="1046"/>
      <c r="CH159" s="1046"/>
      <c r="CI159" s="1046"/>
      <c r="CJ159" s="1046"/>
      <c r="CK159" s="1046"/>
      <c r="CL159" s="1046"/>
      <c r="CM159" s="1046"/>
      <c r="CN159" s="1046"/>
      <c r="CO159" s="1046"/>
      <c r="CP159" s="1046"/>
      <c r="CQ159" s="1046"/>
      <c r="CR159" s="1046"/>
      <c r="CS159" s="1046"/>
      <c r="CT159" s="1046"/>
      <c r="CU159" s="1046"/>
      <c r="CV159" s="1046"/>
      <c r="CW159" s="1046"/>
      <c r="CX159" s="1046"/>
      <c r="CY159" s="1046"/>
      <c r="CZ159" s="1046"/>
      <c r="DA159" s="1046"/>
      <c r="DB159" s="1046"/>
      <c r="DC159" s="1046"/>
      <c r="DD159" s="1046"/>
      <c r="DE159" s="1046"/>
      <c r="DF159" s="1046"/>
      <c r="DG159" s="1046"/>
      <c r="DH159" s="1046"/>
      <c r="DI159" s="1046"/>
      <c r="DJ159" s="1046"/>
      <c r="DK159" s="1046"/>
      <c r="DL159" s="1046"/>
      <c r="DM159" s="1046"/>
      <c r="DN159" s="1046"/>
      <c r="DO159" s="1046"/>
      <c r="DP159" s="1046"/>
      <c r="DQ159" s="1046"/>
      <c r="DR159" s="1046"/>
      <c r="DS159" s="1046"/>
      <c r="DT159" s="1046"/>
      <c r="DU159" s="1046"/>
      <c r="DV159" s="1046"/>
      <c r="DW159" s="1046"/>
      <c r="DX159" s="1046"/>
      <c r="DY159" s="1046"/>
      <c r="DZ159" s="1046"/>
      <c r="EA159" s="1046"/>
      <c r="EB159" s="1046"/>
      <c r="EC159" s="1046"/>
      <c r="ED159" s="1046"/>
      <c r="EE159" s="1046"/>
      <c r="EF159" s="1046"/>
      <c r="EG159" s="1046"/>
      <c r="EH159" s="1046"/>
      <c r="EI159" s="1046"/>
      <c r="EJ159" s="1046"/>
      <c r="EK159" s="1046"/>
      <c r="EL159" s="1046"/>
      <c r="EM159" s="1046"/>
      <c r="EN159" s="1046"/>
      <c r="EO159" s="1046"/>
      <c r="EP159" s="1046"/>
      <c r="EQ159" s="1046"/>
      <c r="ER159" s="1046"/>
      <c r="ES159" s="1046"/>
      <c r="ET159" s="1046"/>
      <c r="EU159" s="1046"/>
      <c r="EV159" s="1046"/>
      <c r="EW159" s="1046"/>
      <c r="FC159" s="618"/>
    </row>
    <row r="160" spans="1:159" s="5" customFormat="1" ht="19.95" hidden="1" customHeight="1" outlineLevel="1">
      <c r="A160" s="639">
        <v>43</v>
      </c>
      <c r="B160" s="104"/>
      <c r="C160" s="640"/>
      <c r="D160" s="640"/>
      <c r="E160" s="640"/>
      <c r="F160" s="640"/>
      <c r="G160" s="640"/>
      <c r="H160" s="655"/>
      <c r="I160" s="111" t="str">
        <f t="shared" si="40"/>
        <v/>
      </c>
      <c r="J160" s="103"/>
      <c r="K160" s="103" t="b">
        <f t="shared" si="41"/>
        <v>0</v>
      </c>
      <c r="L160" s="103">
        <f t="shared" si="42"/>
        <v>0</v>
      </c>
      <c r="M160" s="1244" t="str">
        <f t="shared" si="43"/>
        <v xml:space="preserve"> x</v>
      </c>
      <c r="N160" s="1245"/>
      <c r="O160" s="102" t="s">
        <v>888</v>
      </c>
      <c r="P160" s="111">
        <v>6000</v>
      </c>
      <c r="Q160" s="113" t="e">
        <f t="shared" si="44"/>
        <v>#DIV/0!</v>
      </c>
      <c r="R160" s="137">
        <v>0.02</v>
      </c>
      <c r="S160" s="102">
        <f t="shared" si="45"/>
        <v>0</v>
      </c>
      <c r="T160" s="388" t="e">
        <f t="shared" si="46"/>
        <v>#DIV/0!</v>
      </c>
      <c r="U160" s="138" t="b">
        <f t="shared" si="47"/>
        <v>0</v>
      </c>
      <c r="V160" s="108" t="str">
        <f t="shared" si="48"/>
        <v xml:space="preserve">FALSE </v>
      </c>
      <c r="AB160" s="19"/>
      <c r="AC160" s="1046"/>
      <c r="AD160" s="1046"/>
      <c r="AE160" s="1046"/>
      <c r="AF160" s="1046"/>
      <c r="AG160" s="1046"/>
      <c r="AH160" s="1046"/>
      <c r="AI160" s="1046"/>
      <c r="AJ160" s="1046"/>
      <c r="AK160" s="1046"/>
      <c r="AL160" s="1046"/>
      <c r="AM160" s="1046"/>
      <c r="AN160" s="1046"/>
      <c r="AO160" s="1046"/>
      <c r="AP160" s="1046"/>
      <c r="AQ160" s="1046"/>
      <c r="AR160" s="1046"/>
      <c r="AS160" s="1046"/>
      <c r="AT160" s="1046"/>
      <c r="AU160" s="1046"/>
      <c r="AV160" s="1046"/>
      <c r="AW160" s="1046"/>
      <c r="AX160" s="1046"/>
      <c r="AY160" s="1046"/>
      <c r="AZ160" s="1046"/>
      <c r="BA160" s="1046"/>
      <c r="BB160" s="1046"/>
      <c r="BC160" s="1046"/>
      <c r="BD160" s="1046"/>
      <c r="BE160" s="1046"/>
      <c r="BF160" s="1046"/>
      <c r="BG160" s="1046"/>
      <c r="BH160" s="1046"/>
      <c r="BI160" s="1046"/>
      <c r="BJ160" s="1046"/>
      <c r="BK160" s="1046"/>
      <c r="BL160" s="1046"/>
      <c r="BM160" s="1046"/>
      <c r="BN160" s="1046"/>
      <c r="BO160" s="1046"/>
      <c r="BP160" s="1046"/>
      <c r="BQ160" s="1046"/>
      <c r="BR160" s="1046"/>
      <c r="BS160" s="1046"/>
      <c r="BT160" s="1046"/>
      <c r="BU160" s="1046"/>
      <c r="BV160" s="1046"/>
      <c r="BW160" s="1046"/>
      <c r="BX160" s="1046"/>
      <c r="BY160" s="1046"/>
      <c r="BZ160" s="1046"/>
      <c r="CA160" s="1046"/>
      <c r="CB160" s="1046"/>
      <c r="CC160" s="1046"/>
      <c r="CD160" s="1046"/>
      <c r="CE160" s="1046"/>
      <c r="CF160" s="1046"/>
      <c r="CG160" s="1046"/>
      <c r="CH160" s="1046"/>
      <c r="CI160" s="1046"/>
      <c r="CJ160" s="1046"/>
      <c r="CK160" s="1046"/>
      <c r="CL160" s="1046"/>
      <c r="CM160" s="1046"/>
      <c r="CN160" s="1046"/>
      <c r="CO160" s="1046"/>
      <c r="CP160" s="1046"/>
      <c r="CQ160" s="1046"/>
      <c r="CR160" s="1046"/>
      <c r="CS160" s="1046"/>
      <c r="CT160" s="1046"/>
      <c r="CU160" s="1046"/>
      <c r="CV160" s="1046"/>
      <c r="CW160" s="1046"/>
      <c r="CX160" s="1046"/>
      <c r="CY160" s="1046"/>
      <c r="CZ160" s="1046"/>
      <c r="DA160" s="1046"/>
      <c r="DB160" s="1046"/>
      <c r="DC160" s="1046"/>
      <c r="DD160" s="1046"/>
      <c r="DE160" s="1046"/>
      <c r="DF160" s="1046"/>
      <c r="DG160" s="1046"/>
      <c r="DH160" s="1046"/>
      <c r="DI160" s="1046"/>
      <c r="DJ160" s="1046"/>
      <c r="DK160" s="1046"/>
      <c r="DL160" s="1046"/>
      <c r="DM160" s="1046"/>
      <c r="DN160" s="1046"/>
      <c r="DO160" s="1046"/>
      <c r="DP160" s="1046"/>
      <c r="DQ160" s="1046"/>
      <c r="DR160" s="1046"/>
      <c r="DS160" s="1046"/>
      <c r="DT160" s="1046"/>
      <c r="DU160" s="1046"/>
      <c r="DV160" s="1046"/>
      <c r="DW160" s="1046"/>
      <c r="DX160" s="1046"/>
      <c r="DY160" s="1046"/>
      <c r="DZ160" s="1046"/>
      <c r="EA160" s="1046"/>
      <c r="EB160" s="1046"/>
      <c r="EC160" s="1046"/>
      <c r="ED160" s="1046"/>
      <c r="EE160" s="1046"/>
      <c r="EF160" s="1046"/>
      <c r="EG160" s="1046"/>
      <c r="EH160" s="1046"/>
      <c r="EI160" s="1046"/>
      <c r="EJ160" s="1046"/>
      <c r="EK160" s="1046"/>
      <c r="EL160" s="1046"/>
      <c r="EM160" s="1046"/>
      <c r="EN160" s="1046"/>
      <c r="EO160" s="1046"/>
      <c r="EP160" s="1046"/>
      <c r="EQ160" s="1046"/>
      <c r="ER160" s="1046"/>
      <c r="ES160" s="1046"/>
      <c r="ET160" s="1046"/>
      <c r="EU160" s="1046"/>
      <c r="EV160" s="1046"/>
      <c r="EW160" s="1046"/>
      <c r="FC160" s="618"/>
    </row>
    <row r="161" spans="1:159" s="5" customFormat="1" ht="19.95" hidden="1" customHeight="1" outlineLevel="1">
      <c r="A161" s="639">
        <v>44</v>
      </c>
      <c r="B161" s="104"/>
      <c r="C161" s="640"/>
      <c r="D161" s="640"/>
      <c r="E161" s="640"/>
      <c r="F161" s="640"/>
      <c r="G161" s="640"/>
      <c r="H161" s="655"/>
      <c r="I161" s="111" t="str">
        <f t="shared" si="40"/>
        <v/>
      </c>
      <c r="J161" s="103"/>
      <c r="K161" s="103" t="b">
        <f t="shared" si="41"/>
        <v>0</v>
      </c>
      <c r="L161" s="103">
        <f t="shared" si="42"/>
        <v>0</v>
      </c>
      <c r="M161" s="1244" t="str">
        <f t="shared" si="43"/>
        <v xml:space="preserve"> x</v>
      </c>
      <c r="N161" s="1245"/>
      <c r="O161" s="102" t="s">
        <v>888</v>
      </c>
      <c r="P161" s="111">
        <v>6000</v>
      </c>
      <c r="Q161" s="113" t="e">
        <f t="shared" si="44"/>
        <v>#DIV/0!</v>
      </c>
      <c r="R161" s="137">
        <v>0.02</v>
      </c>
      <c r="S161" s="102">
        <f t="shared" si="45"/>
        <v>0</v>
      </c>
      <c r="T161" s="388" t="e">
        <f t="shared" si="46"/>
        <v>#DIV/0!</v>
      </c>
      <c r="U161" s="138" t="b">
        <f t="shared" si="47"/>
        <v>0</v>
      </c>
      <c r="V161" s="108" t="str">
        <f t="shared" si="48"/>
        <v xml:space="preserve">FALSE </v>
      </c>
      <c r="AB161" s="19"/>
      <c r="AC161" s="1046"/>
      <c r="AD161" s="1046"/>
      <c r="AE161" s="1046"/>
      <c r="AF161" s="1046"/>
      <c r="AG161" s="1046"/>
      <c r="AH161" s="1046"/>
      <c r="AI161" s="1046"/>
      <c r="AJ161" s="1046"/>
      <c r="AK161" s="1046"/>
      <c r="AL161" s="1046"/>
      <c r="AM161" s="1046"/>
      <c r="AN161" s="1046"/>
      <c r="AO161" s="1046"/>
      <c r="AP161" s="1046"/>
      <c r="AQ161" s="1046"/>
      <c r="AR161" s="1046"/>
      <c r="AS161" s="1046"/>
      <c r="AT161" s="1046"/>
      <c r="AU161" s="1046"/>
      <c r="AV161" s="1046"/>
      <c r="AW161" s="1046"/>
      <c r="AX161" s="1046"/>
      <c r="AY161" s="1046"/>
      <c r="AZ161" s="1046"/>
      <c r="BA161" s="1046"/>
      <c r="BB161" s="1046"/>
      <c r="BC161" s="1046"/>
      <c r="BD161" s="1046"/>
      <c r="BE161" s="1046"/>
      <c r="BF161" s="1046"/>
      <c r="BG161" s="1046"/>
      <c r="BH161" s="1046"/>
      <c r="BI161" s="1046"/>
      <c r="BJ161" s="1046"/>
      <c r="BK161" s="1046"/>
      <c r="BL161" s="1046"/>
      <c r="BM161" s="1046"/>
      <c r="BN161" s="1046"/>
      <c r="BO161" s="1046"/>
      <c r="BP161" s="1046"/>
      <c r="BQ161" s="1046"/>
      <c r="BR161" s="1046"/>
      <c r="BS161" s="1046"/>
      <c r="BT161" s="1046"/>
      <c r="BU161" s="1046"/>
      <c r="BV161" s="1046"/>
      <c r="BW161" s="1046"/>
      <c r="BX161" s="1046"/>
      <c r="BY161" s="1046"/>
      <c r="BZ161" s="1046"/>
      <c r="CA161" s="1046"/>
      <c r="CB161" s="1046"/>
      <c r="CC161" s="1046"/>
      <c r="CD161" s="1046"/>
      <c r="CE161" s="1046"/>
      <c r="CF161" s="1046"/>
      <c r="CG161" s="1046"/>
      <c r="CH161" s="1046"/>
      <c r="CI161" s="1046"/>
      <c r="CJ161" s="1046"/>
      <c r="CK161" s="1046"/>
      <c r="CL161" s="1046"/>
      <c r="CM161" s="1046"/>
      <c r="CN161" s="1046"/>
      <c r="CO161" s="1046"/>
      <c r="CP161" s="1046"/>
      <c r="CQ161" s="1046"/>
      <c r="CR161" s="1046"/>
      <c r="CS161" s="1046"/>
      <c r="CT161" s="1046"/>
      <c r="CU161" s="1046"/>
      <c r="CV161" s="1046"/>
      <c r="CW161" s="1046"/>
      <c r="CX161" s="1046"/>
      <c r="CY161" s="1046"/>
      <c r="CZ161" s="1046"/>
      <c r="DA161" s="1046"/>
      <c r="DB161" s="1046"/>
      <c r="DC161" s="1046"/>
      <c r="DD161" s="1046"/>
      <c r="DE161" s="1046"/>
      <c r="DF161" s="1046"/>
      <c r="DG161" s="1046"/>
      <c r="DH161" s="1046"/>
      <c r="DI161" s="1046"/>
      <c r="DJ161" s="1046"/>
      <c r="DK161" s="1046"/>
      <c r="DL161" s="1046"/>
      <c r="DM161" s="1046"/>
      <c r="DN161" s="1046"/>
      <c r="DO161" s="1046"/>
      <c r="DP161" s="1046"/>
      <c r="DQ161" s="1046"/>
      <c r="DR161" s="1046"/>
      <c r="DS161" s="1046"/>
      <c r="DT161" s="1046"/>
      <c r="DU161" s="1046"/>
      <c r="DV161" s="1046"/>
      <c r="DW161" s="1046"/>
      <c r="DX161" s="1046"/>
      <c r="DY161" s="1046"/>
      <c r="DZ161" s="1046"/>
      <c r="EA161" s="1046"/>
      <c r="EB161" s="1046"/>
      <c r="EC161" s="1046"/>
      <c r="ED161" s="1046"/>
      <c r="EE161" s="1046"/>
      <c r="EF161" s="1046"/>
      <c r="EG161" s="1046"/>
      <c r="EH161" s="1046"/>
      <c r="EI161" s="1046"/>
      <c r="EJ161" s="1046"/>
      <c r="EK161" s="1046"/>
      <c r="EL161" s="1046"/>
      <c r="EM161" s="1046"/>
      <c r="EN161" s="1046"/>
      <c r="EO161" s="1046"/>
      <c r="EP161" s="1046"/>
      <c r="EQ161" s="1046"/>
      <c r="ER161" s="1046"/>
      <c r="ES161" s="1046"/>
      <c r="ET161" s="1046"/>
      <c r="EU161" s="1046"/>
      <c r="EV161" s="1046"/>
      <c r="EW161" s="1046"/>
      <c r="FC161" s="618"/>
    </row>
    <row r="162" spans="1:159" s="5" customFormat="1" ht="19.95" hidden="1" customHeight="1" outlineLevel="1">
      <c r="A162" s="639">
        <v>45</v>
      </c>
      <c r="B162" s="104"/>
      <c r="C162" s="102"/>
      <c r="D162" s="102"/>
      <c r="E162" s="102"/>
      <c r="F162" s="102"/>
      <c r="G162" s="102"/>
      <c r="H162" s="103"/>
      <c r="I162" s="111" t="str">
        <f t="shared" si="40"/>
        <v/>
      </c>
      <c r="J162" s="103"/>
      <c r="K162" s="103" t="b">
        <f t="shared" si="41"/>
        <v>0</v>
      </c>
      <c r="L162" s="103">
        <f t="shared" si="42"/>
        <v>0</v>
      </c>
      <c r="M162" s="1244" t="str">
        <f t="shared" si="43"/>
        <v xml:space="preserve"> x</v>
      </c>
      <c r="N162" s="1245"/>
      <c r="O162" s="102" t="s">
        <v>888</v>
      </c>
      <c r="P162" s="111">
        <v>6000</v>
      </c>
      <c r="Q162" s="113" t="e">
        <f t="shared" si="44"/>
        <v>#DIV/0!</v>
      </c>
      <c r="R162" s="137">
        <v>0.02</v>
      </c>
      <c r="S162" s="102">
        <f t="shared" si="45"/>
        <v>0</v>
      </c>
      <c r="T162" s="388" t="e">
        <f t="shared" si="46"/>
        <v>#DIV/0!</v>
      </c>
      <c r="U162" s="138" t="b">
        <f t="shared" si="47"/>
        <v>0</v>
      </c>
      <c r="V162" s="108" t="str">
        <f t="shared" si="48"/>
        <v xml:space="preserve">FALSE </v>
      </c>
      <c r="AB162" s="19"/>
      <c r="AC162" s="1046"/>
      <c r="AD162" s="1046"/>
      <c r="AE162" s="1046"/>
      <c r="AF162" s="1046"/>
      <c r="AG162" s="1046"/>
      <c r="AH162" s="1046"/>
      <c r="AI162" s="1046"/>
      <c r="AJ162" s="1046"/>
      <c r="AK162" s="1046"/>
      <c r="AL162" s="1046"/>
      <c r="AM162" s="1046"/>
      <c r="AN162" s="1046"/>
      <c r="AO162" s="1046"/>
      <c r="AP162" s="1046"/>
      <c r="AQ162" s="1046"/>
      <c r="AR162" s="1046"/>
      <c r="AS162" s="1046"/>
      <c r="AT162" s="1046"/>
      <c r="AU162" s="1046"/>
      <c r="AV162" s="1046"/>
      <c r="AW162" s="1046"/>
      <c r="AX162" s="1046"/>
      <c r="AY162" s="1046"/>
      <c r="AZ162" s="1046"/>
      <c r="BA162" s="1046"/>
      <c r="BB162" s="1046"/>
      <c r="BC162" s="1046"/>
      <c r="BD162" s="1046"/>
      <c r="BE162" s="1046"/>
      <c r="BF162" s="1046"/>
      <c r="BG162" s="1046"/>
      <c r="BH162" s="1046"/>
      <c r="BI162" s="1046"/>
      <c r="BJ162" s="1046"/>
      <c r="BK162" s="1046"/>
      <c r="BL162" s="1046"/>
      <c r="BM162" s="1046"/>
      <c r="BN162" s="1046"/>
      <c r="BO162" s="1046"/>
      <c r="BP162" s="1046"/>
      <c r="BQ162" s="1046"/>
      <c r="BR162" s="1046"/>
      <c r="BS162" s="1046"/>
      <c r="BT162" s="1046"/>
      <c r="BU162" s="1046"/>
      <c r="BV162" s="1046"/>
      <c r="BW162" s="1046"/>
      <c r="BX162" s="1046"/>
      <c r="BY162" s="1046"/>
      <c r="BZ162" s="1046"/>
      <c r="CA162" s="1046"/>
      <c r="CB162" s="1046"/>
      <c r="CC162" s="1046"/>
      <c r="CD162" s="1046"/>
      <c r="CE162" s="1046"/>
      <c r="CF162" s="1046"/>
      <c r="CG162" s="1046"/>
      <c r="CH162" s="1046"/>
      <c r="CI162" s="1046"/>
      <c r="CJ162" s="1046"/>
      <c r="CK162" s="1046"/>
      <c r="CL162" s="1046"/>
      <c r="CM162" s="1046"/>
      <c r="CN162" s="1046"/>
      <c r="CO162" s="1046"/>
      <c r="CP162" s="1046"/>
      <c r="CQ162" s="1046"/>
      <c r="CR162" s="1046"/>
      <c r="CS162" s="1046"/>
      <c r="CT162" s="1046"/>
      <c r="CU162" s="1046"/>
      <c r="CV162" s="1046"/>
      <c r="CW162" s="1046"/>
      <c r="CX162" s="1046"/>
      <c r="CY162" s="1046"/>
      <c r="CZ162" s="1046"/>
      <c r="DA162" s="1046"/>
      <c r="DB162" s="1046"/>
      <c r="DC162" s="1046"/>
      <c r="DD162" s="1046"/>
      <c r="DE162" s="1046"/>
      <c r="DF162" s="1046"/>
      <c r="DG162" s="1046"/>
      <c r="DH162" s="1046"/>
      <c r="DI162" s="1046"/>
      <c r="DJ162" s="1046"/>
      <c r="DK162" s="1046"/>
      <c r="DL162" s="1046"/>
      <c r="DM162" s="1046"/>
      <c r="DN162" s="1046"/>
      <c r="DO162" s="1046"/>
      <c r="DP162" s="1046"/>
      <c r="DQ162" s="1046"/>
      <c r="DR162" s="1046"/>
      <c r="DS162" s="1046"/>
      <c r="DT162" s="1046"/>
      <c r="DU162" s="1046"/>
      <c r="DV162" s="1046"/>
      <c r="DW162" s="1046"/>
      <c r="DX162" s="1046"/>
      <c r="DY162" s="1046"/>
      <c r="DZ162" s="1046"/>
      <c r="EA162" s="1046"/>
      <c r="EB162" s="1046"/>
      <c r="EC162" s="1046"/>
      <c r="ED162" s="1046"/>
      <c r="EE162" s="1046"/>
      <c r="EF162" s="1046"/>
      <c r="EG162" s="1046"/>
      <c r="EH162" s="1046"/>
      <c r="EI162" s="1046"/>
      <c r="EJ162" s="1046"/>
      <c r="EK162" s="1046"/>
      <c r="EL162" s="1046"/>
      <c r="EM162" s="1046"/>
      <c r="EN162" s="1046"/>
      <c r="EO162" s="1046"/>
      <c r="EP162" s="1046"/>
      <c r="EQ162" s="1046"/>
      <c r="ER162" s="1046"/>
      <c r="ES162" s="1046"/>
      <c r="ET162" s="1046"/>
      <c r="EU162" s="1046"/>
      <c r="EV162" s="1046"/>
      <c r="EW162" s="1046"/>
      <c r="FC162" s="618"/>
    </row>
    <row r="163" spans="1:159" s="5" customFormat="1" ht="19.95" hidden="1" customHeight="1" outlineLevel="1">
      <c r="A163" s="639">
        <v>46</v>
      </c>
      <c r="B163" s="104"/>
      <c r="C163" s="105"/>
      <c r="D163" s="105"/>
      <c r="E163" s="106"/>
      <c r="F163" s="105"/>
      <c r="G163" s="107"/>
      <c r="H163" s="1198"/>
      <c r="I163" s="111" t="str">
        <f t="shared" si="40"/>
        <v/>
      </c>
      <c r="J163" s="103"/>
      <c r="K163" s="103" t="b">
        <f t="shared" si="41"/>
        <v>0</v>
      </c>
      <c r="L163" s="103">
        <f t="shared" si="42"/>
        <v>0</v>
      </c>
      <c r="M163" s="1244" t="str">
        <f t="shared" si="43"/>
        <v xml:space="preserve"> x</v>
      </c>
      <c r="N163" s="1245"/>
      <c r="O163" s="102" t="s">
        <v>888</v>
      </c>
      <c r="P163" s="111">
        <v>6000</v>
      </c>
      <c r="Q163" s="113" t="e">
        <f t="shared" si="44"/>
        <v>#DIV/0!</v>
      </c>
      <c r="R163" s="137">
        <v>0.02</v>
      </c>
      <c r="S163" s="102">
        <f t="shared" si="45"/>
        <v>0</v>
      </c>
      <c r="T163" s="388" t="e">
        <f t="shared" si="46"/>
        <v>#DIV/0!</v>
      </c>
      <c r="U163" s="138" t="b">
        <f t="shared" si="47"/>
        <v>0</v>
      </c>
      <c r="V163" s="108" t="str">
        <f t="shared" si="48"/>
        <v xml:space="preserve">FALSE </v>
      </c>
      <c r="AB163" s="19"/>
      <c r="AC163" s="1046"/>
      <c r="AD163" s="1046"/>
      <c r="AE163" s="1046"/>
      <c r="AF163" s="1046"/>
      <c r="AG163" s="1046"/>
      <c r="AH163" s="1046"/>
      <c r="AI163" s="1046"/>
      <c r="AJ163" s="1046"/>
      <c r="AK163" s="1046"/>
      <c r="AL163" s="1046"/>
      <c r="AM163" s="1046"/>
      <c r="AN163" s="1046"/>
      <c r="AO163" s="1046"/>
      <c r="AP163" s="1046"/>
      <c r="AQ163" s="1046"/>
      <c r="AR163" s="1046"/>
      <c r="AS163" s="1046"/>
      <c r="AT163" s="1046"/>
      <c r="AU163" s="1046"/>
      <c r="AV163" s="1046"/>
      <c r="AW163" s="1046"/>
      <c r="AX163" s="1046"/>
      <c r="AY163" s="1046"/>
      <c r="AZ163" s="1046"/>
      <c r="BA163" s="1046"/>
      <c r="BB163" s="1046"/>
      <c r="BC163" s="1046"/>
      <c r="BD163" s="1046"/>
      <c r="BE163" s="1046"/>
      <c r="BF163" s="1046"/>
      <c r="BG163" s="1046"/>
      <c r="BH163" s="1046"/>
      <c r="BI163" s="1046"/>
      <c r="BJ163" s="1046"/>
      <c r="BK163" s="1046"/>
      <c r="BL163" s="1046"/>
      <c r="BM163" s="1046"/>
      <c r="BN163" s="1046"/>
      <c r="BO163" s="1046"/>
      <c r="BP163" s="1046"/>
      <c r="BQ163" s="1046"/>
      <c r="BR163" s="1046"/>
      <c r="BS163" s="1046"/>
      <c r="BT163" s="1046"/>
      <c r="BU163" s="1046"/>
      <c r="BV163" s="1046"/>
      <c r="BW163" s="1046"/>
      <c r="BX163" s="1046"/>
      <c r="BY163" s="1046"/>
      <c r="BZ163" s="1046"/>
      <c r="CA163" s="1046"/>
      <c r="CB163" s="1046"/>
      <c r="CC163" s="1046"/>
      <c r="CD163" s="1046"/>
      <c r="CE163" s="1046"/>
      <c r="CF163" s="1046"/>
      <c r="CG163" s="1046"/>
      <c r="CH163" s="1046"/>
      <c r="CI163" s="1046"/>
      <c r="CJ163" s="1046"/>
      <c r="CK163" s="1046"/>
      <c r="CL163" s="1046"/>
      <c r="CM163" s="1046"/>
      <c r="CN163" s="1046"/>
      <c r="CO163" s="1046"/>
      <c r="CP163" s="1046"/>
      <c r="CQ163" s="1046"/>
      <c r="CR163" s="1046"/>
      <c r="CS163" s="1046"/>
      <c r="CT163" s="1046"/>
      <c r="CU163" s="1046"/>
      <c r="CV163" s="1046"/>
      <c r="CW163" s="1046"/>
      <c r="CX163" s="1046"/>
      <c r="CY163" s="1046"/>
      <c r="CZ163" s="1046"/>
      <c r="DA163" s="1046"/>
      <c r="DB163" s="1046"/>
      <c r="DC163" s="1046"/>
      <c r="DD163" s="1046"/>
      <c r="DE163" s="1046"/>
      <c r="DF163" s="1046"/>
      <c r="DG163" s="1046"/>
      <c r="DH163" s="1046"/>
      <c r="DI163" s="1046"/>
      <c r="DJ163" s="1046"/>
      <c r="DK163" s="1046"/>
      <c r="DL163" s="1046"/>
      <c r="DM163" s="1046"/>
      <c r="DN163" s="1046"/>
      <c r="DO163" s="1046"/>
      <c r="DP163" s="1046"/>
      <c r="DQ163" s="1046"/>
      <c r="DR163" s="1046"/>
      <c r="DS163" s="1046"/>
      <c r="DT163" s="1046"/>
      <c r="DU163" s="1046"/>
      <c r="DV163" s="1046"/>
      <c r="DW163" s="1046"/>
      <c r="DX163" s="1046"/>
      <c r="DY163" s="1046"/>
      <c r="DZ163" s="1046"/>
      <c r="EA163" s="1046"/>
      <c r="EB163" s="1046"/>
      <c r="EC163" s="1046"/>
      <c r="ED163" s="1046"/>
      <c r="EE163" s="1046"/>
      <c r="EF163" s="1046"/>
      <c r="EG163" s="1046"/>
      <c r="EH163" s="1046"/>
      <c r="EI163" s="1046"/>
      <c r="EJ163" s="1046"/>
      <c r="EK163" s="1046"/>
      <c r="EL163" s="1046"/>
      <c r="EM163" s="1046"/>
      <c r="EN163" s="1046"/>
      <c r="EO163" s="1046"/>
      <c r="EP163" s="1046"/>
      <c r="EQ163" s="1046"/>
      <c r="ER163" s="1046"/>
      <c r="ES163" s="1046"/>
      <c r="ET163" s="1046"/>
      <c r="EU163" s="1046"/>
      <c r="EV163" s="1046"/>
      <c r="EW163" s="1046"/>
      <c r="FC163" s="618"/>
    </row>
    <row r="164" spans="1:159" s="5" customFormat="1" ht="19.95" hidden="1" customHeight="1" outlineLevel="1">
      <c r="A164" s="639">
        <v>47</v>
      </c>
      <c r="B164" s="104"/>
      <c r="C164" s="105"/>
      <c r="D164" s="105"/>
      <c r="E164" s="106"/>
      <c r="F164" s="105"/>
      <c r="G164" s="107"/>
      <c r="H164" s="1198"/>
      <c r="I164" s="111" t="str">
        <f t="shared" si="40"/>
        <v/>
      </c>
      <c r="J164" s="103"/>
      <c r="K164" s="103" t="b">
        <f t="shared" si="41"/>
        <v>0</v>
      </c>
      <c r="L164" s="103">
        <f t="shared" si="42"/>
        <v>0</v>
      </c>
      <c r="M164" s="1244" t="str">
        <f t="shared" si="43"/>
        <v xml:space="preserve"> x</v>
      </c>
      <c r="N164" s="1245"/>
      <c r="O164" s="102" t="s">
        <v>888</v>
      </c>
      <c r="P164" s="111">
        <v>6000</v>
      </c>
      <c r="Q164" s="113" t="e">
        <f t="shared" si="44"/>
        <v>#DIV/0!</v>
      </c>
      <c r="R164" s="137">
        <v>0.02</v>
      </c>
      <c r="S164" s="102">
        <f t="shared" si="45"/>
        <v>0</v>
      </c>
      <c r="T164" s="388" t="e">
        <f t="shared" si="46"/>
        <v>#DIV/0!</v>
      </c>
      <c r="U164" s="138" t="b">
        <f t="shared" si="47"/>
        <v>0</v>
      </c>
      <c r="V164" s="108" t="str">
        <f t="shared" si="48"/>
        <v xml:space="preserve">FALSE </v>
      </c>
      <c r="AB164" s="19"/>
      <c r="AC164" s="1046"/>
      <c r="AD164" s="1046"/>
      <c r="AE164" s="1046"/>
      <c r="AF164" s="1046"/>
      <c r="AG164" s="1046"/>
      <c r="AH164" s="1046"/>
      <c r="AI164" s="1046"/>
      <c r="AJ164" s="1046"/>
      <c r="AK164" s="1046"/>
      <c r="AL164" s="1046"/>
      <c r="AM164" s="1046"/>
      <c r="AN164" s="1046"/>
      <c r="AO164" s="1046"/>
      <c r="AP164" s="1046"/>
      <c r="AQ164" s="1046"/>
      <c r="AR164" s="1046"/>
      <c r="AS164" s="1046"/>
      <c r="AT164" s="1046"/>
      <c r="AU164" s="1046"/>
      <c r="AV164" s="1046"/>
      <c r="AW164" s="1046"/>
      <c r="AX164" s="1046"/>
      <c r="AY164" s="1046"/>
      <c r="AZ164" s="1046"/>
      <c r="BA164" s="1046"/>
      <c r="BB164" s="1046"/>
      <c r="BC164" s="1046"/>
      <c r="BD164" s="1046"/>
      <c r="BE164" s="1046"/>
      <c r="BF164" s="1046"/>
      <c r="BG164" s="1046"/>
      <c r="BH164" s="1046"/>
      <c r="BI164" s="1046"/>
      <c r="BJ164" s="1046"/>
      <c r="BK164" s="1046"/>
      <c r="BL164" s="1046"/>
      <c r="BM164" s="1046"/>
      <c r="BN164" s="1046"/>
      <c r="BO164" s="1046"/>
      <c r="BP164" s="1046"/>
      <c r="BQ164" s="1046"/>
      <c r="BR164" s="1046"/>
      <c r="BS164" s="1046"/>
      <c r="BT164" s="1046"/>
      <c r="BU164" s="1046"/>
      <c r="BV164" s="1046"/>
      <c r="BW164" s="1046"/>
      <c r="BX164" s="1046"/>
      <c r="BY164" s="1046"/>
      <c r="BZ164" s="1046"/>
      <c r="CA164" s="1046"/>
      <c r="CB164" s="1046"/>
      <c r="CC164" s="1046"/>
      <c r="CD164" s="1046"/>
      <c r="CE164" s="1046"/>
      <c r="CF164" s="1046"/>
      <c r="CG164" s="1046"/>
      <c r="CH164" s="1046"/>
      <c r="CI164" s="1046"/>
      <c r="CJ164" s="1046"/>
      <c r="CK164" s="1046"/>
      <c r="CL164" s="1046"/>
      <c r="CM164" s="1046"/>
      <c r="CN164" s="1046"/>
      <c r="CO164" s="1046"/>
      <c r="CP164" s="1046"/>
      <c r="CQ164" s="1046"/>
      <c r="CR164" s="1046"/>
      <c r="CS164" s="1046"/>
      <c r="CT164" s="1046"/>
      <c r="CU164" s="1046"/>
      <c r="CV164" s="1046"/>
      <c r="CW164" s="1046"/>
      <c r="CX164" s="1046"/>
      <c r="CY164" s="1046"/>
      <c r="CZ164" s="1046"/>
      <c r="DA164" s="1046"/>
      <c r="DB164" s="1046"/>
      <c r="DC164" s="1046"/>
      <c r="DD164" s="1046"/>
      <c r="DE164" s="1046"/>
      <c r="DF164" s="1046"/>
      <c r="DG164" s="1046"/>
      <c r="DH164" s="1046"/>
      <c r="DI164" s="1046"/>
      <c r="DJ164" s="1046"/>
      <c r="DK164" s="1046"/>
      <c r="DL164" s="1046"/>
      <c r="DM164" s="1046"/>
      <c r="DN164" s="1046"/>
      <c r="DO164" s="1046"/>
      <c r="DP164" s="1046"/>
      <c r="DQ164" s="1046"/>
      <c r="DR164" s="1046"/>
      <c r="DS164" s="1046"/>
      <c r="DT164" s="1046"/>
      <c r="DU164" s="1046"/>
      <c r="DV164" s="1046"/>
      <c r="DW164" s="1046"/>
      <c r="DX164" s="1046"/>
      <c r="DY164" s="1046"/>
      <c r="DZ164" s="1046"/>
      <c r="EA164" s="1046"/>
      <c r="EB164" s="1046"/>
      <c r="EC164" s="1046"/>
      <c r="ED164" s="1046"/>
      <c r="EE164" s="1046"/>
      <c r="EF164" s="1046"/>
      <c r="EG164" s="1046"/>
      <c r="EH164" s="1046"/>
      <c r="EI164" s="1046"/>
      <c r="EJ164" s="1046"/>
      <c r="EK164" s="1046"/>
      <c r="EL164" s="1046"/>
      <c r="EM164" s="1046"/>
      <c r="EN164" s="1046"/>
      <c r="EO164" s="1046"/>
      <c r="EP164" s="1046"/>
      <c r="EQ164" s="1046"/>
      <c r="ER164" s="1046"/>
      <c r="ES164" s="1046"/>
      <c r="ET164" s="1046"/>
      <c r="EU164" s="1046"/>
      <c r="EV164" s="1046"/>
      <c r="EW164" s="1046"/>
      <c r="FC164" s="618"/>
    </row>
    <row r="165" spans="1:159" s="5" customFormat="1" ht="19.95" hidden="1" customHeight="1" outlineLevel="1">
      <c r="A165" s="639">
        <v>48</v>
      </c>
      <c r="B165" s="104"/>
      <c r="C165" s="105"/>
      <c r="D165" s="105"/>
      <c r="E165" s="106"/>
      <c r="F165" s="105"/>
      <c r="G165" s="107"/>
      <c r="H165" s="1198"/>
      <c r="I165" s="111" t="str">
        <f t="shared" si="40"/>
        <v/>
      </c>
      <c r="J165" s="103"/>
      <c r="K165" s="103" t="b">
        <f t="shared" si="41"/>
        <v>0</v>
      </c>
      <c r="L165" s="103">
        <f t="shared" si="42"/>
        <v>0</v>
      </c>
      <c r="M165" s="1244" t="str">
        <f t="shared" si="43"/>
        <v xml:space="preserve"> x</v>
      </c>
      <c r="N165" s="1245"/>
      <c r="O165" s="102" t="s">
        <v>888</v>
      </c>
      <c r="P165" s="111">
        <v>6000</v>
      </c>
      <c r="Q165" s="113" t="e">
        <f t="shared" si="44"/>
        <v>#DIV/0!</v>
      </c>
      <c r="R165" s="137">
        <v>0.02</v>
      </c>
      <c r="S165" s="102">
        <f t="shared" si="45"/>
        <v>0</v>
      </c>
      <c r="T165" s="388" t="e">
        <f t="shared" si="46"/>
        <v>#DIV/0!</v>
      </c>
      <c r="U165" s="138" t="b">
        <f t="shared" si="47"/>
        <v>0</v>
      </c>
      <c r="V165" s="108" t="str">
        <f t="shared" si="48"/>
        <v xml:space="preserve">FALSE </v>
      </c>
      <c r="AB165" s="19"/>
      <c r="AC165" s="1046"/>
      <c r="AD165" s="1046"/>
      <c r="AE165" s="1046"/>
      <c r="AF165" s="1046"/>
      <c r="AG165" s="1046"/>
      <c r="AH165" s="1046"/>
      <c r="AI165" s="1046"/>
      <c r="AJ165" s="1046"/>
      <c r="AK165" s="1046"/>
      <c r="AL165" s="1046"/>
      <c r="AM165" s="1046"/>
      <c r="AN165" s="1046"/>
      <c r="AO165" s="1046"/>
      <c r="AP165" s="1046"/>
      <c r="AQ165" s="1046"/>
      <c r="AR165" s="1046"/>
      <c r="AS165" s="1046"/>
      <c r="AT165" s="1046"/>
      <c r="AU165" s="1046"/>
      <c r="AV165" s="1046"/>
      <c r="AW165" s="1046"/>
      <c r="AX165" s="1046"/>
      <c r="AY165" s="1046"/>
      <c r="AZ165" s="1046"/>
      <c r="BA165" s="1046"/>
      <c r="BB165" s="1046"/>
      <c r="BC165" s="1046"/>
      <c r="BD165" s="1046"/>
      <c r="BE165" s="1046"/>
      <c r="BF165" s="1046"/>
      <c r="BG165" s="1046"/>
      <c r="BH165" s="1046"/>
      <c r="BI165" s="1046"/>
      <c r="BJ165" s="1046"/>
      <c r="BK165" s="1046"/>
      <c r="BL165" s="1046"/>
      <c r="BM165" s="1046"/>
      <c r="BN165" s="1046"/>
      <c r="BO165" s="1046"/>
      <c r="BP165" s="1046"/>
      <c r="BQ165" s="1046"/>
      <c r="BR165" s="1046"/>
      <c r="BS165" s="1046"/>
      <c r="BT165" s="1046"/>
      <c r="BU165" s="1046"/>
      <c r="BV165" s="1046"/>
      <c r="BW165" s="1046"/>
      <c r="BX165" s="1046"/>
      <c r="BY165" s="1046"/>
      <c r="BZ165" s="1046"/>
      <c r="CA165" s="1046"/>
      <c r="CB165" s="1046"/>
      <c r="CC165" s="1046"/>
      <c r="CD165" s="1046"/>
      <c r="CE165" s="1046"/>
      <c r="CF165" s="1046"/>
      <c r="CG165" s="1046"/>
      <c r="CH165" s="1046"/>
      <c r="CI165" s="1046"/>
      <c r="CJ165" s="1046"/>
      <c r="CK165" s="1046"/>
      <c r="CL165" s="1046"/>
      <c r="CM165" s="1046"/>
      <c r="CN165" s="1046"/>
      <c r="CO165" s="1046"/>
      <c r="CP165" s="1046"/>
      <c r="CQ165" s="1046"/>
      <c r="CR165" s="1046"/>
      <c r="CS165" s="1046"/>
      <c r="CT165" s="1046"/>
      <c r="CU165" s="1046"/>
      <c r="CV165" s="1046"/>
      <c r="CW165" s="1046"/>
      <c r="CX165" s="1046"/>
      <c r="CY165" s="1046"/>
      <c r="CZ165" s="1046"/>
      <c r="DA165" s="1046"/>
      <c r="DB165" s="1046"/>
      <c r="DC165" s="1046"/>
      <c r="DD165" s="1046"/>
      <c r="DE165" s="1046"/>
      <c r="DF165" s="1046"/>
      <c r="DG165" s="1046"/>
      <c r="DH165" s="1046"/>
      <c r="DI165" s="1046"/>
      <c r="DJ165" s="1046"/>
      <c r="DK165" s="1046"/>
      <c r="DL165" s="1046"/>
      <c r="DM165" s="1046"/>
      <c r="DN165" s="1046"/>
      <c r="DO165" s="1046"/>
      <c r="DP165" s="1046"/>
      <c r="DQ165" s="1046"/>
      <c r="DR165" s="1046"/>
      <c r="DS165" s="1046"/>
      <c r="DT165" s="1046"/>
      <c r="DU165" s="1046"/>
      <c r="DV165" s="1046"/>
      <c r="DW165" s="1046"/>
      <c r="DX165" s="1046"/>
      <c r="DY165" s="1046"/>
      <c r="DZ165" s="1046"/>
      <c r="EA165" s="1046"/>
      <c r="EB165" s="1046"/>
      <c r="EC165" s="1046"/>
      <c r="ED165" s="1046"/>
      <c r="EE165" s="1046"/>
      <c r="EF165" s="1046"/>
      <c r="EG165" s="1046"/>
      <c r="EH165" s="1046"/>
      <c r="EI165" s="1046"/>
      <c r="EJ165" s="1046"/>
      <c r="EK165" s="1046"/>
      <c r="EL165" s="1046"/>
      <c r="EM165" s="1046"/>
      <c r="EN165" s="1046"/>
      <c r="EO165" s="1046"/>
      <c r="EP165" s="1046"/>
      <c r="EQ165" s="1046"/>
      <c r="ER165" s="1046"/>
      <c r="ES165" s="1046"/>
      <c r="ET165" s="1046"/>
      <c r="EU165" s="1046"/>
      <c r="EV165" s="1046"/>
      <c r="EW165" s="1046"/>
      <c r="FC165" s="618"/>
    </row>
    <row r="166" spans="1:159" s="5" customFormat="1" ht="19.95" hidden="1" customHeight="1" outlineLevel="1">
      <c r="A166" s="639">
        <v>49</v>
      </c>
      <c r="B166" s="104"/>
      <c r="C166" s="105"/>
      <c r="D166" s="105"/>
      <c r="E166" s="106"/>
      <c r="F166" s="105"/>
      <c r="G166" s="107"/>
      <c r="H166" s="1198"/>
      <c r="I166" s="111" t="str">
        <f t="shared" si="40"/>
        <v/>
      </c>
      <c r="J166" s="103"/>
      <c r="K166" s="103" t="b">
        <f t="shared" si="41"/>
        <v>0</v>
      </c>
      <c r="L166" s="103">
        <f t="shared" si="42"/>
        <v>0</v>
      </c>
      <c r="M166" s="1244" t="str">
        <f t="shared" si="43"/>
        <v xml:space="preserve"> x</v>
      </c>
      <c r="N166" s="1245"/>
      <c r="O166" s="102" t="s">
        <v>888</v>
      </c>
      <c r="P166" s="111">
        <v>6000</v>
      </c>
      <c r="Q166" s="113" t="e">
        <f t="shared" si="44"/>
        <v>#DIV/0!</v>
      </c>
      <c r="R166" s="137">
        <v>0.02</v>
      </c>
      <c r="S166" s="102">
        <f t="shared" si="45"/>
        <v>0</v>
      </c>
      <c r="T166" s="388" t="e">
        <f t="shared" si="46"/>
        <v>#DIV/0!</v>
      </c>
      <c r="U166" s="138" t="b">
        <f t="shared" si="47"/>
        <v>0</v>
      </c>
      <c r="V166" s="108" t="str">
        <f t="shared" si="48"/>
        <v xml:space="preserve">FALSE </v>
      </c>
      <c r="AB166" s="19"/>
      <c r="AC166" s="1046"/>
      <c r="AD166" s="1046"/>
      <c r="AE166" s="1046"/>
      <c r="AF166" s="1046"/>
      <c r="AG166" s="1046"/>
      <c r="AH166" s="1046"/>
      <c r="AI166" s="1046"/>
      <c r="AJ166" s="1046"/>
      <c r="AK166" s="1046"/>
      <c r="AL166" s="1046"/>
      <c r="AM166" s="1046"/>
      <c r="AN166" s="1046"/>
      <c r="AO166" s="1046"/>
      <c r="AP166" s="1046"/>
      <c r="AQ166" s="1046"/>
      <c r="AR166" s="1046"/>
      <c r="AS166" s="1046"/>
      <c r="AT166" s="1046"/>
      <c r="AU166" s="1046"/>
      <c r="AV166" s="1046"/>
      <c r="AW166" s="1046"/>
      <c r="AX166" s="1046"/>
      <c r="AY166" s="1046"/>
      <c r="AZ166" s="1046"/>
      <c r="BA166" s="1046"/>
      <c r="BB166" s="1046"/>
      <c r="BC166" s="1046"/>
      <c r="BD166" s="1046"/>
      <c r="BE166" s="1046"/>
      <c r="BF166" s="1046"/>
      <c r="BG166" s="1046"/>
      <c r="BH166" s="1046"/>
      <c r="BI166" s="1046"/>
      <c r="BJ166" s="1046"/>
      <c r="BK166" s="1046"/>
      <c r="BL166" s="1046"/>
      <c r="BM166" s="1046"/>
      <c r="BN166" s="1046"/>
      <c r="BO166" s="1046"/>
      <c r="BP166" s="1046"/>
      <c r="BQ166" s="1046"/>
      <c r="BR166" s="1046"/>
      <c r="BS166" s="1046"/>
      <c r="BT166" s="1046"/>
      <c r="BU166" s="1046"/>
      <c r="BV166" s="1046"/>
      <c r="BW166" s="1046"/>
      <c r="BX166" s="1046"/>
      <c r="BY166" s="1046"/>
      <c r="BZ166" s="1046"/>
      <c r="CA166" s="1046"/>
      <c r="CB166" s="1046"/>
      <c r="CC166" s="1046"/>
      <c r="CD166" s="1046"/>
      <c r="CE166" s="1046"/>
      <c r="CF166" s="1046"/>
      <c r="CG166" s="1046"/>
      <c r="CH166" s="1046"/>
      <c r="CI166" s="1046"/>
      <c r="CJ166" s="1046"/>
      <c r="CK166" s="1046"/>
      <c r="CL166" s="1046"/>
      <c r="CM166" s="1046"/>
      <c r="CN166" s="1046"/>
      <c r="CO166" s="1046"/>
      <c r="CP166" s="1046"/>
      <c r="CQ166" s="1046"/>
      <c r="CR166" s="1046"/>
      <c r="CS166" s="1046"/>
      <c r="CT166" s="1046"/>
      <c r="CU166" s="1046"/>
      <c r="CV166" s="1046"/>
      <c r="CW166" s="1046"/>
      <c r="CX166" s="1046"/>
      <c r="CY166" s="1046"/>
      <c r="CZ166" s="1046"/>
      <c r="DA166" s="1046"/>
      <c r="DB166" s="1046"/>
      <c r="DC166" s="1046"/>
      <c r="DD166" s="1046"/>
      <c r="DE166" s="1046"/>
      <c r="DF166" s="1046"/>
      <c r="DG166" s="1046"/>
      <c r="DH166" s="1046"/>
      <c r="DI166" s="1046"/>
      <c r="DJ166" s="1046"/>
      <c r="DK166" s="1046"/>
      <c r="DL166" s="1046"/>
      <c r="DM166" s="1046"/>
      <c r="DN166" s="1046"/>
      <c r="DO166" s="1046"/>
      <c r="DP166" s="1046"/>
      <c r="DQ166" s="1046"/>
      <c r="DR166" s="1046"/>
      <c r="DS166" s="1046"/>
      <c r="DT166" s="1046"/>
      <c r="DU166" s="1046"/>
      <c r="DV166" s="1046"/>
      <c r="DW166" s="1046"/>
      <c r="DX166" s="1046"/>
      <c r="DY166" s="1046"/>
      <c r="DZ166" s="1046"/>
      <c r="EA166" s="1046"/>
      <c r="EB166" s="1046"/>
      <c r="EC166" s="1046"/>
      <c r="ED166" s="1046"/>
      <c r="EE166" s="1046"/>
      <c r="EF166" s="1046"/>
      <c r="EG166" s="1046"/>
      <c r="EH166" s="1046"/>
      <c r="EI166" s="1046"/>
      <c r="EJ166" s="1046"/>
      <c r="EK166" s="1046"/>
      <c r="EL166" s="1046"/>
      <c r="EM166" s="1046"/>
      <c r="EN166" s="1046"/>
      <c r="EO166" s="1046"/>
      <c r="EP166" s="1046"/>
      <c r="EQ166" s="1046"/>
      <c r="ER166" s="1046"/>
      <c r="ES166" s="1046"/>
      <c r="ET166" s="1046"/>
      <c r="EU166" s="1046"/>
      <c r="EV166" s="1046"/>
      <c r="EW166" s="1046"/>
      <c r="FC166" s="618"/>
    </row>
    <row r="167" spans="1:159" s="5" customFormat="1" ht="19.95" hidden="1" customHeight="1" outlineLevel="1">
      <c r="A167" s="639">
        <v>50</v>
      </c>
      <c r="B167" s="104"/>
      <c r="C167" s="644"/>
      <c r="D167" s="644"/>
      <c r="E167" s="648"/>
      <c r="F167" s="644"/>
      <c r="G167" s="649"/>
      <c r="H167" s="650"/>
      <c r="I167" s="111" t="str">
        <f t="shared" si="40"/>
        <v/>
      </c>
      <c r="J167" s="103"/>
      <c r="K167" s="103" t="b">
        <f t="shared" si="41"/>
        <v>0</v>
      </c>
      <c r="L167" s="103">
        <f t="shared" si="42"/>
        <v>0</v>
      </c>
      <c r="M167" s="1244" t="str">
        <f t="shared" si="43"/>
        <v xml:space="preserve"> x</v>
      </c>
      <c r="N167" s="1245"/>
      <c r="O167" s="102" t="s">
        <v>888</v>
      </c>
      <c r="P167" s="111">
        <v>6000</v>
      </c>
      <c r="Q167" s="113" t="e">
        <f t="shared" si="44"/>
        <v>#DIV/0!</v>
      </c>
      <c r="R167" s="137">
        <v>0.02</v>
      </c>
      <c r="S167" s="102">
        <f t="shared" si="45"/>
        <v>0</v>
      </c>
      <c r="T167" s="388" t="e">
        <f t="shared" si="46"/>
        <v>#DIV/0!</v>
      </c>
      <c r="U167" s="138" t="b">
        <f t="shared" si="47"/>
        <v>0</v>
      </c>
      <c r="V167" s="108" t="str">
        <f t="shared" si="48"/>
        <v xml:space="preserve">FALSE </v>
      </c>
      <c r="AB167" s="19"/>
      <c r="AC167" s="1046"/>
      <c r="AD167" s="1046"/>
      <c r="AE167" s="1046"/>
      <c r="AF167" s="1046"/>
      <c r="AG167" s="1046"/>
      <c r="AH167" s="1046"/>
      <c r="AI167" s="1046"/>
      <c r="AJ167" s="1046"/>
      <c r="AK167" s="1046"/>
      <c r="AL167" s="1046"/>
      <c r="AM167" s="1046"/>
      <c r="AN167" s="1046"/>
      <c r="AO167" s="1046"/>
      <c r="AP167" s="1046"/>
      <c r="AQ167" s="1046"/>
      <c r="AR167" s="1046"/>
      <c r="AS167" s="1046"/>
      <c r="AT167" s="1046"/>
      <c r="AU167" s="1046"/>
      <c r="AV167" s="1046"/>
      <c r="AW167" s="1046"/>
      <c r="AX167" s="1046"/>
      <c r="AY167" s="1046"/>
      <c r="AZ167" s="1046"/>
      <c r="BA167" s="1046"/>
      <c r="BB167" s="1046"/>
      <c r="BC167" s="1046"/>
      <c r="BD167" s="1046"/>
      <c r="BE167" s="1046"/>
      <c r="BF167" s="1046"/>
      <c r="BG167" s="1046"/>
      <c r="BH167" s="1046"/>
      <c r="BI167" s="1046"/>
      <c r="BJ167" s="1046"/>
      <c r="BK167" s="1046"/>
      <c r="BL167" s="1046"/>
      <c r="BM167" s="1046"/>
      <c r="BN167" s="1046"/>
      <c r="BO167" s="1046"/>
      <c r="BP167" s="1046"/>
      <c r="BQ167" s="1046"/>
      <c r="BR167" s="1046"/>
      <c r="BS167" s="1046"/>
      <c r="BT167" s="1046"/>
      <c r="BU167" s="1046"/>
      <c r="BV167" s="1046"/>
      <c r="BW167" s="1046"/>
      <c r="BX167" s="1046"/>
      <c r="BY167" s="1046"/>
      <c r="BZ167" s="1046"/>
      <c r="CA167" s="1046"/>
      <c r="CB167" s="1046"/>
      <c r="CC167" s="1046"/>
      <c r="CD167" s="1046"/>
      <c r="CE167" s="1046"/>
      <c r="CF167" s="1046"/>
      <c r="CG167" s="1046"/>
      <c r="CH167" s="1046"/>
      <c r="CI167" s="1046"/>
      <c r="CJ167" s="1046"/>
      <c r="CK167" s="1046"/>
      <c r="CL167" s="1046"/>
      <c r="CM167" s="1046"/>
      <c r="CN167" s="1046"/>
      <c r="CO167" s="1046"/>
      <c r="CP167" s="1046"/>
      <c r="CQ167" s="1046"/>
      <c r="CR167" s="1046"/>
      <c r="CS167" s="1046"/>
      <c r="CT167" s="1046"/>
      <c r="CU167" s="1046"/>
      <c r="CV167" s="1046"/>
      <c r="CW167" s="1046"/>
      <c r="CX167" s="1046"/>
      <c r="CY167" s="1046"/>
      <c r="CZ167" s="1046"/>
      <c r="DA167" s="1046"/>
      <c r="DB167" s="1046"/>
      <c r="DC167" s="1046"/>
      <c r="DD167" s="1046"/>
      <c r="DE167" s="1046"/>
      <c r="DF167" s="1046"/>
      <c r="DG167" s="1046"/>
      <c r="DH167" s="1046"/>
      <c r="DI167" s="1046"/>
      <c r="DJ167" s="1046"/>
      <c r="DK167" s="1046"/>
      <c r="DL167" s="1046"/>
      <c r="DM167" s="1046"/>
      <c r="DN167" s="1046"/>
      <c r="DO167" s="1046"/>
      <c r="DP167" s="1046"/>
      <c r="DQ167" s="1046"/>
      <c r="DR167" s="1046"/>
      <c r="DS167" s="1046"/>
      <c r="DT167" s="1046"/>
      <c r="DU167" s="1046"/>
      <c r="DV167" s="1046"/>
      <c r="DW167" s="1046"/>
      <c r="DX167" s="1046"/>
      <c r="DY167" s="1046"/>
      <c r="DZ167" s="1046"/>
      <c r="EA167" s="1046"/>
      <c r="EB167" s="1046"/>
      <c r="EC167" s="1046"/>
      <c r="ED167" s="1046"/>
      <c r="EE167" s="1046"/>
      <c r="EF167" s="1046"/>
      <c r="EG167" s="1046"/>
      <c r="EH167" s="1046"/>
      <c r="EI167" s="1046"/>
      <c r="EJ167" s="1046"/>
      <c r="EK167" s="1046"/>
      <c r="EL167" s="1046"/>
      <c r="EM167" s="1046"/>
      <c r="EN167" s="1046"/>
      <c r="EO167" s="1046"/>
      <c r="EP167" s="1046"/>
      <c r="EQ167" s="1046"/>
      <c r="ER167" s="1046"/>
      <c r="ES167" s="1046"/>
      <c r="ET167" s="1046"/>
      <c r="EU167" s="1046"/>
      <c r="EV167" s="1046"/>
      <c r="EW167" s="1046"/>
      <c r="FC167" s="618"/>
    </row>
    <row r="168" spans="1:159" s="5" customFormat="1" ht="19.95" hidden="1" customHeight="1" outlineLevel="1">
      <c r="A168" s="639">
        <v>51</v>
      </c>
      <c r="B168" s="104"/>
      <c r="C168" s="640"/>
      <c r="D168" s="640"/>
      <c r="E168" s="640"/>
      <c r="F168" s="640"/>
      <c r="G168" s="640"/>
      <c r="H168" s="655"/>
      <c r="I168" s="111" t="str">
        <f t="shared" si="40"/>
        <v/>
      </c>
      <c r="J168" s="103"/>
      <c r="K168" s="103" t="b">
        <f t="shared" si="41"/>
        <v>0</v>
      </c>
      <c r="L168" s="103">
        <f t="shared" si="42"/>
        <v>0</v>
      </c>
      <c r="M168" s="1244" t="str">
        <f t="shared" si="43"/>
        <v xml:space="preserve"> x</v>
      </c>
      <c r="N168" s="1245"/>
      <c r="O168" s="102" t="s">
        <v>888</v>
      </c>
      <c r="P168" s="111">
        <v>6000</v>
      </c>
      <c r="Q168" s="113" t="e">
        <f t="shared" si="44"/>
        <v>#DIV/0!</v>
      </c>
      <c r="R168" s="137">
        <v>0.02</v>
      </c>
      <c r="S168" s="102">
        <f t="shared" si="45"/>
        <v>0</v>
      </c>
      <c r="T168" s="388" t="e">
        <f t="shared" si="46"/>
        <v>#DIV/0!</v>
      </c>
      <c r="U168" s="138" t="b">
        <f t="shared" si="47"/>
        <v>0</v>
      </c>
      <c r="V168" s="108" t="str">
        <f t="shared" si="48"/>
        <v xml:space="preserve">FALSE </v>
      </c>
      <c r="AB168" s="19"/>
      <c r="AC168" s="1046"/>
      <c r="AD168" s="1046"/>
      <c r="AE168" s="1046"/>
      <c r="AF168" s="1046"/>
      <c r="AG168" s="1046"/>
      <c r="AH168" s="1046"/>
      <c r="AI168" s="1046"/>
      <c r="AJ168" s="1046"/>
      <c r="AK168" s="1046"/>
      <c r="AL168" s="1046"/>
      <c r="AM168" s="1046"/>
      <c r="AN168" s="1046"/>
      <c r="AO168" s="1046"/>
      <c r="AP168" s="1046"/>
      <c r="AQ168" s="1046"/>
      <c r="AR168" s="1046"/>
      <c r="AS168" s="1046"/>
      <c r="AT168" s="1046"/>
      <c r="AU168" s="1046"/>
      <c r="AV168" s="1046"/>
      <c r="AW168" s="1046"/>
      <c r="AX168" s="1046"/>
      <c r="AY168" s="1046"/>
      <c r="AZ168" s="1046"/>
      <c r="BA168" s="1046"/>
      <c r="BB168" s="1046"/>
      <c r="BC168" s="1046"/>
      <c r="BD168" s="1046"/>
      <c r="BE168" s="1046"/>
      <c r="BF168" s="1046"/>
      <c r="BG168" s="1046"/>
      <c r="BH168" s="1046"/>
      <c r="BI168" s="1046"/>
      <c r="BJ168" s="1046"/>
      <c r="BK168" s="1046"/>
      <c r="BL168" s="1046"/>
      <c r="BM168" s="1046"/>
      <c r="BN168" s="1046"/>
      <c r="BO168" s="1046"/>
      <c r="BP168" s="1046"/>
      <c r="BQ168" s="1046"/>
      <c r="BR168" s="1046"/>
      <c r="BS168" s="1046"/>
      <c r="BT168" s="1046"/>
      <c r="BU168" s="1046"/>
      <c r="BV168" s="1046"/>
      <c r="BW168" s="1046"/>
      <c r="BX168" s="1046"/>
      <c r="BY168" s="1046"/>
      <c r="BZ168" s="1046"/>
      <c r="CA168" s="1046"/>
      <c r="CB168" s="1046"/>
      <c r="CC168" s="1046"/>
      <c r="CD168" s="1046"/>
      <c r="CE168" s="1046"/>
      <c r="CF168" s="1046"/>
      <c r="CG168" s="1046"/>
      <c r="CH168" s="1046"/>
      <c r="CI168" s="1046"/>
      <c r="CJ168" s="1046"/>
      <c r="CK168" s="1046"/>
      <c r="CL168" s="1046"/>
      <c r="CM168" s="1046"/>
      <c r="CN168" s="1046"/>
      <c r="CO168" s="1046"/>
      <c r="CP168" s="1046"/>
      <c r="CQ168" s="1046"/>
      <c r="CR168" s="1046"/>
      <c r="CS168" s="1046"/>
      <c r="CT168" s="1046"/>
      <c r="CU168" s="1046"/>
      <c r="CV168" s="1046"/>
      <c r="CW168" s="1046"/>
      <c r="CX168" s="1046"/>
      <c r="CY168" s="1046"/>
      <c r="CZ168" s="1046"/>
      <c r="DA168" s="1046"/>
      <c r="DB168" s="1046"/>
      <c r="DC168" s="1046"/>
      <c r="DD168" s="1046"/>
      <c r="DE168" s="1046"/>
      <c r="DF168" s="1046"/>
      <c r="DG168" s="1046"/>
      <c r="DH168" s="1046"/>
      <c r="DI168" s="1046"/>
      <c r="DJ168" s="1046"/>
      <c r="DK168" s="1046"/>
      <c r="DL168" s="1046"/>
      <c r="DM168" s="1046"/>
      <c r="DN168" s="1046"/>
      <c r="DO168" s="1046"/>
      <c r="DP168" s="1046"/>
      <c r="DQ168" s="1046"/>
      <c r="DR168" s="1046"/>
      <c r="DS168" s="1046"/>
      <c r="DT168" s="1046"/>
      <c r="DU168" s="1046"/>
      <c r="DV168" s="1046"/>
      <c r="DW168" s="1046"/>
      <c r="DX168" s="1046"/>
      <c r="DY168" s="1046"/>
      <c r="DZ168" s="1046"/>
      <c r="EA168" s="1046"/>
      <c r="EB168" s="1046"/>
      <c r="EC168" s="1046"/>
      <c r="ED168" s="1046"/>
      <c r="EE168" s="1046"/>
      <c r="EF168" s="1046"/>
      <c r="EG168" s="1046"/>
      <c r="EH168" s="1046"/>
      <c r="EI168" s="1046"/>
      <c r="EJ168" s="1046"/>
      <c r="EK168" s="1046"/>
      <c r="EL168" s="1046"/>
      <c r="EM168" s="1046"/>
      <c r="EN168" s="1046"/>
      <c r="EO168" s="1046"/>
      <c r="EP168" s="1046"/>
      <c r="EQ168" s="1046"/>
      <c r="ER168" s="1046"/>
      <c r="ES168" s="1046"/>
      <c r="ET168" s="1046"/>
      <c r="EU168" s="1046"/>
      <c r="EV168" s="1046"/>
      <c r="EW168" s="1046"/>
      <c r="FC168" s="618"/>
    </row>
    <row r="169" spans="1:159" s="5" customFormat="1" ht="22.5" hidden="1" customHeight="1" outlineLevel="1">
      <c r="A169" s="663"/>
      <c r="B169" s="664" t="s">
        <v>955</v>
      </c>
      <c r="C169" s="665"/>
      <c r="D169" s="666"/>
      <c r="E169" s="666"/>
      <c r="F169" s="666"/>
      <c r="G169" s="666"/>
      <c r="H169" s="667"/>
      <c r="I169" s="667"/>
      <c r="J169" s="668"/>
      <c r="K169" s="669">
        <f>SUM(K117:K168)</f>
        <v>0</v>
      </c>
      <c r="L169" s="669">
        <f>SUM(L117:L168)</f>
        <v>0</v>
      </c>
      <c r="M169" s="670"/>
      <c r="N169" s="671"/>
      <c r="O169" s="671"/>
      <c r="P169" s="671"/>
      <c r="Q169" s="671"/>
      <c r="R169" s="671"/>
      <c r="S169" s="671"/>
      <c r="T169" s="672"/>
      <c r="AB169" s="19"/>
      <c r="AC169" s="1046"/>
      <c r="AD169" s="1046"/>
      <c r="AE169" s="1046"/>
      <c r="AF169" s="1046"/>
      <c r="AG169" s="1046"/>
      <c r="AH169" s="1046"/>
      <c r="AI169" s="1046"/>
      <c r="AJ169" s="1046"/>
      <c r="AK169" s="1046"/>
      <c r="AL169" s="1046"/>
      <c r="AM169" s="1046"/>
      <c r="AN169" s="1046"/>
      <c r="AO169" s="1046"/>
      <c r="AP169" s="1046"/>
      <c r="AQ169" s="1046"/>
      <c r="AR169" s="1046"/>
      <c r="AS169" s="1046"/>
      <c r="AT169" s="1046"/>
      <c r="AU169" s="1046"/>
      <c r="AV169" s="1046"/>
      <c r="AW169" s="1046"/>
      <c r="AX169" s="1046"/>
      <c r="AY169" s="1046"/>
      <c r="AZ169" s="1046"/>
      <c r="BA169" s="1046"/>
      <c r="BB169" s="1046"/>
      <c r="BC169" s="1046"/>
      <c r="BD169" s="1046"/>
      <c r="BE169" s="1046"/>
      <c r="BF169" s="1046"/>
      <c r="BG169" s="1046"/>
      <c r="BH169" s="1046"/>
      <c r="BI169" s="1046"/>
      <c r="BJ169" s="1046"/>
      <c r="BK169" s="1046"/>
      <c r="BL169" s="1046"/>
      <c r="BM169" s="1046"/>
      <c r="BN169" s="1046"/>
      <c r="BO169" s="1046"/>
      <c r="BP169" s="1046"/>
      <c r="BQ169" s="1046"/>
      <c r="BR169" s="1046"/>
      <c r="BS169" s="1046"/>
      <c r="BT169" s="1046"/>
      <c r="BU169" s="1046"/>
      <c r="BV169" s="1046"/>
      <c r="BW169" s="1046"/>
      <c r="BX169" s="1046"/>
      <c r="BY169" s="1046"/>
      <c r="BZ169" s="1046"/>
      <c r="CA169" s="1046"/>
      <c r="CB169" s="1046"/>
      <c r="CC169" s="1046"/>
      <c r="CD169" s="1046"/>
      <c r="CE169" s="1046"/>
      <c r="CF169" s="1046"/>
      <c r="CG169" s="1046"/>
      <c r="CH169" s="1046"/>
      <c r="CI169" s="1046"/>
      <c r="CJ169" s="1046"/>
      <c r="CK169" s="1046"/>
      <c r="CL169" s="1046"/>
      <c r="CM169" s="1046"/>
      <c r="CN169" s="1046"/>
      <c r="CO169" s="1046"/>
      <c r="CP169" s="1046"/>
      <c r="CQ169" s="1046"/>
      <c r="CR169" s="1046"/>
      <c r="CS169" s="1046"/>
      <c r="CT169" s="1046"/>
      <c r="CU169" s="1046"/>
      <c r="CV169" s="1046"/>
      <c r="CW169" s="1046"/>
      <c r="CX169" s="1046"/>
      <c r="CY169" s="1046"/>
      <c r="CZ169" s="1046"/>
      <c r="DA169" s="1046"/>
      <c r="DB169" s="1046"/>
      <c r="DC169" s="1046"/>
      <c r="DD169" s="1046"/>
      <c r="DE169" s="1046"/>
      <c r="DF169" s="1046"/>
      <c r="DG169" s="1046"/>
      <c r="DH169" s="1046"/>
      <c r="DI169" s="1046"/>
      <c r="DJ169" s="1046"/>
      <c r="DK169" s="1046"/>
      <c r="DL169" s="1046"/>
      <c r="DM169" s="1046"/>
      <c r="DN169" s="1046"/>
      <c r="DO169" s="1046"/>
      <c r="DP169" s="1046"/>
      <c r="DQ169" s="1046"/>
      <c r="DR169" s="1046"/>
      <c r="DS169" s="1046"/>
      <c r="DT169" s="1046"/>
      <c r="DU169" s="1046"/>
      <c r="DV169" s="1046"/>
      <c r="DW169" s="1046"/>
      <c r="DX169" s="1046"/>
      <c r="DY169" s="1046"/>
      <c r="DZ169" s="1046"/>
      <c r="EA169" s="1046"/>
      <c r="EB169" s="1046"/>
      <c r="EC169" s="1046"/>
      <c r="ED169" s="1046"/>
      <c r="EE169" s="1046"/>
      <c r="EF169" s="1046"/>
      <c r="EG169" s="1046"/>
      <c r="EH169" s="1046"/>
      <c r="EI169" s="1046"/>
      <c r="EJ169" s="1046"/>
      <c r="EK169" s="1046"/>
      <c r="EL169" s="1046"/>
      <c r="EM169" s="1046"/>
      <c r="EN169" s="1046"/>
      <c r="EO169" s="1046"/>
      <c r="EP169" s="1046"/>
      <c r="EQ169" s="1046"/>
      <c r="ER169" s="1046"/>
      <c r="ES169" s="1046"/>
      <c r="ET169" s="1046"/>
      <c r="EU169" s="1046"/>
      <c r="EV169" s="1046"/>
      <c r="EW169" s="1046"/>
      <c r="FC169" s="618"/>
    </row>
    <row r="170" spans="1:159" s="5" customFormat="1" ht="22.5" customHeight="1" outlineLevel="1">
      <c r="A170" s="632"/>
      <c r="B170" s="673"/>
      <c r="C170" s="632"/>
      <c r="D170" s="632"/>
      <c r="E170" s="632"/>
      <c r="F170" s="632"/>
      <c r="G170" s="632"/>
      <c r="H170" s="635"/>
      <c r="I170" s="635"/>
      <c r="J170" s="635"/>
      <c r="K170" s="635"/>
      <c r="L170" s="635"/>
      <c r="M170" s="674"/>
      <c r="N170" s="674"/>
      <c r="O170" s="674"/>
      <c r="P170" s="674"/>
      <c r="Q170" s="674"/>
      <c r="R170" s="674"/>
      <c r="S170" s="674"/>
      <c r="T170" s="674"/>
      <c r="AB170" s="19"/>
      <c r="AC170" s="1046"/>
      <c r="AD170" s="1046"/>
      <c r="AE170" s="1046"/>
      <c r="AF170" s="1046"/>
      <c r="AG170" s="1046"/>
      <c r="AH170" s="1046"/>
      <c r="AI170" s="1046"/>
      <c r="AJ170" s="1046"/>
      <c r="AK170" s="1046"/>
      <c r="AL170" s="1046"/>
      <c r="AM170" s="1046"/>
      <c r="AN170" s="1046"/>
      <c r="AO170" s="1046"/>
      <c r="AP170" s="1046"/>
      <c r="AQ170" s="1046"/>
      <c r="AR170" s="1046"/>
      <c r="AS170" s="1046"/>
      <c r="AT170" s="1046"/>
      <c r="AU170" s="1046"/>
      <c r="AV170" s="1046"/>
      <c r="AW170" s="1046"/>
      <c r="AX170" s="1046"/>
      <c r="AY170" s="1046"/>
      <c r="AZ170" s="1046"/>
      <c r="BA170" s="1046"/>
      <c r="BB170" s="1046"/>
      <c r="BC170" s="1046"/>
      <c r="BD170" s="1046"/>
      <c r="BE170" s="1046"/>
      <c r="BF170" s="1046"/>
      <c r="BG170" s="1046"/>
      <c r="BH170" s="1046"/>
      <c r="BI170" s="1046"/>
      <c r="BJ170" s="1046"/>
      <c r="BK170" s="1046"/>
      <c r="BL170" s="1046"/>
      <c r="BM170" s="1046"/>
      <c r="BN170" s="1046"/>
      <c r="BO170" s="1046"/>
      <c r="BP170" s="1046"/>
      <c r="BQ170" s="1046"/>
      <c r="BR170" s="1046"/>
      <c r="BS170" s="1046"/>
      <c r="BT170" s="1046"/>
      <c r="BU170" s="1046"/>
      <c r="BV170" s="1046"/>
      <c r="BW170" s="1046"/>
      <c r="BX170" s="1046"/>
      <c r="BY170" s="1046"/>
      <c r="BZ170" s="1046"/>
      <c r="CA170" s="1046"/>
      <c r="CB170" s="1046"/>
      <c r="CC170" s="1046"/>
      <c r="CD170" s="1046"/>
      <c r="CE170" s="1046"/>
      <c r="CF170" s="1046"/>
      <c r="CG170" s="1046"/>
      <c r="CH170" s="1046"/>
      <c r="CI170" s="1046"/>
      <c r="CJ170" s="1046"/>
      <c r="CK170" s="1046"/>
      <c r="CL170" s="1046"/>
      <c r="CM170" s="1046"/>
      <c r="CN170" s="1046"/>
      <c r="CO170" s="1046"/>
      <c r="CP170" s="1046"/>
      <c r="CQ170" s="1046"/>
      <c r="CR170" s="1046"/>
      <c r="CS170" s="1046"/>
      <c r="CT170" s="1046"/>
      <c r="CU170" s="1046"/>
      <c r="CV170" s="1046"/>
      <c r="CW170" s="1046"/>
      <c r="CX170" s="1046"/>
      <c r="CY170" s="1046"/>
      <c r="CZ170" s="1046"/>
      <c r="DA170" s="1046"/>
      <c r="DB170" s="1046"/>
      <c r="DC170" s="1046"/>
      <c r="DD170" s="1046"/>
      <c r="DE170" s="1046"/>
      <c r="DF170" s="1046"/>
      <c r="DG170" s="1046"/>
      <c r="DH170" s="1046"/>
      <c r="DI170" s="1046"/>
      <c r="DJ170" s="1046"/>
      <c r="DK170" s="1046"/>
      <c r="DL170" s="1046"/>
      <c r="DM170" s="1046"/>
      <c r="DN170" s="1046"/>
      <c r="DO170" s="1046"/>
      <c r="DP170" s="1046"/>
      <c r="DQ170" s="1046"/>
      <c r="DR170" s="1046"/>
      <c r="DS170" s="1046"/>
      <c r="DT170" s="1046"/>
      <c r="DU170" s="1046"/>
      <c r="DV170" s="1046"/>
      <c r="DW170" s="1046"/>
      <c r="DX170" s="1046"/>
      <c r="DY170" s="1046"/>
      <c r="DZ170" s="1046"/>
      <c r="EA170" s="1046"/>
      <c r="EB170" s="1046"/>
      <c r="EC170" s="1046"/>
      <c r="ED170" s="1046"/>
      <c r="EE170" s="1046"/>
      <c r="EF170" s="1046"/>
      <c r="EG170" s="1046"/>
      <c r="EH170" s="1046"/>
      <c r="EI170" s="1046"/>
      <c r="EJ170" s="1046"/>
      <c r="EK170" s="1046"/>
      <c r="EL170" s="1046"/>
      <c r="EM170" s="1046"/>
      <c r="EN170" s="1046"/>
      <c r="EO170" s="1046"/>
      <c r="EP170" s="1046"/>
      <c r="EQ170" s="1046"/>
      <c r="ER170" s="1046"/>
      <c r="ES170" s="1046"/>
      <c r="ET170" s="1046"/>
      <c r="EU170" s="1046"/>
      <c r="EV170" s="1046"/>
      <c r="EW170" s="1046"/>
      <c r="FC170" s="618"/>
    </row>
    <row r="171" spans="1:159" s="5" customFormat="1" ht="15" hidden="1" customHeight="1" outlineLevel="1">
      <c r="A171" s="642"/>
      <c r="B171" s="1373" t="s">
        <v>956</v>
      </c>
      <c r="C171" s="1374" t="s">
        <v>957</v>
      </c>
      <c r="D171" s="1375" t="s">
        <v>958</v>
      </c>
      <c r="E171" s="735" t="s">
        <v>959</v>
      </c>
      <c r="F171" s="735" t="s">
        <v>960</v>
      </c>
      <c r="G171" s="1283" t="s">
        <v>961</v>
      </c>
      <c r="I171" s="1145"/>
      <c r="J171" s="1145"/>
      <c r="K171" s="1145"/>
      <c r="L171" s="1145"/>
      <c r="M171" s="1145"/>
      <c r="AB171" s="19"/>
      <c r="AC171" s="1046"/>
      <c r="AD171" s="1046"/>
      <c r="AE171" s="1046"/>
      <c r="AF171" s="1046"/>
      <c r="AG171" s="1046"/>
      <c r="AH171" s="1046"/>
      <c r="AI171" s="1046"/>
      <c r="AJ171" s="1046"/>
      <c r="AK171" s="1046"/>
      <c r="AL171" s="1046"/>
      <c r="AM171" s="1046"/>
      <c r="AN171" s="1046"/>
      <c r="AO171" s="1046"/>
      <c r="AP171" s="1046"/>
      <c r="AQ171" s="1046"/>
      <c r="AR171" s="1046"/>
      <c r="AS171" s="1046"/>
      <c r="AT171" s="1046"/>
      <c r="AU171" s="1046"/>
      <c r="AV171" s="1046"/>
      <c r="AW171" s="1046"/>
      <c r="AX171" s="1046"/>
      <c r="AY171" s="1046"/>
      <c r="AZ171" s="1046"/>
      <c r="BA171" s="1046"/>
      <c r="BB171" s="1046"/>
      <c r="BC171" s="1046"/>
      <c r="BD171" s="1046"/>
      <c r="BE171" s="1046"/>
      <c r="BF171" s="1046"/>
      <c r="BG171" s="1046"/>
      <c r="BH171" s="1046"/>
      <c r="BI171" s="1046"/>
      <c r="BJ171" s="1046"/>
      <c r="BK171" s="1046"/>
      <c r="BL171" s="1046"/>
      <c r="BM171" s="1046"/>
      <c r="BN171" s="1046"/>
      <c r="BO171" s="1046"/>
      <c r="BP171" s="1046"/>
      <c r="BQ171" s="1046"/>
      <c r="BR171" s="1046"/>
      <c r="BS171" s="1046"/>
      <c r="BT171" s="1046"/>
      <c r="BU171" s="1046"/>
      <c r="BV171" s="1046"/>
      <c r="BW171" s="1046"/>
      <c r="BX171" s="1046"/>
      <c r="BY171" s="1046"/>
      <c r="BZ171" s="1046"/>
      <c r="CA171" s="1046"/>
      <c r="CB171" s="1046"/>
      <c r="CC171" s="1046"/>
      <c r="CD171" s="1046"/>
      <c r="CE171" s="1046"/>
      <c r="CF171" s="1046"/>
      <c r="CG171" s="1046"/>
      <c r="CH171" s="1046"/>
      <c r="CI171" s="1046"/>
      <c r="CJ171" s="1046"/>
      <c r="CK171" s="1046"/>
      <c r="CL171" s="1046"/>
      <c r="CM171" s="1046"/>
      <c r="CN171" s="1046"/>
      <c r="CO171" s="1046"/>
      <c r="CP171" s="1046"/>
      <c r="CQ171" s="1046"/>
      <c r="CR171" s="1046"/>
      <c r="CS171" s="1046"/>
      <c r="CT171" s="1046"/>
      <c r="CU171" s="1046"/>
      <c r="CV171" s="1046"/>
      <c r="CW171" s="1046"/>
      <c r="CX171" s="1046"/>
      <c r="CY171" s="1046"/>
      <c r="CZ171" s="1046"/>
      <c r="DA171" s="1046"/>
      <c r="DB171" s="1046"/>
      <c r="DC171" s="1046"/>
      <c r="DD171" s="1046"/>
      <c r="DE171" s="1046"/>
      <c r="DF171" s="1046"/>
      <c r="DG171" s="1046"/>
      <c r="DH171" s="1046"/>
      <c r="DI171" s="1046"/>
      <c r="DJ171" s="1046"/>
      <c r="DK171" s="1046"/>
      <c r="DL171" s="1046"/>
      <c r="DM171" s="1046"/>
      <c r="DN171" s="1046"/>
      <c r="DO171" s="1046"/>
      <c r="DP171" s="1046"/>
      <c r="DQ171" s="1046"/>
      <c r="DR171" s="1046"/>
      <c r="DS171" s="1046"/>
      <c r="DT171" s="1046"/>
      <c r="DU171" s="1046"/>
      <c r="DV171" s="1046"/>
      <c r="DW171" s="1046"/>
      <c r="DX171" s="1046"/>
      <c r="DY171" s="1046"/>
      <c r="DZ171" s="1046"/>
      <c r="EA171" s="1046"/>
      <c r="EB171" s="1046"/>
      <c r="EC171" s="1046"/>
      <c r="ED171" s="1046"/>
      <c r="EE171" s="1046"/>
      <c r="EF171" s="1046"/>
      <c r="EG171" s="1046"/>
      <c r="EH171" s="1046"/>
      <c r="EI171" s="1046"/>
      <c r="EJ171" s="1046"/>
      <c r="EK171" s="1046"/>
      <c r="EL171" s="1046"/>
      <c r="EM171" s="1046"/>
      <c r="EN171" s="1046"/>
      <c r="EO171" s="1046"/>
      <c r="EP171" s="1046"/>
      <c r="EQ171" s="1046"/>
      <c r="ER171" s="1046"/>
      <c r="ES171" s="1046"/>
      <c r="ET171" s="1046"/>
      <c r="EU171" s="1046"/>
      <c r="EV171" s="1046"/>
      <c r="EW171" s="1046"/>
      <c r="FC171" s="618"/>
    </row>
    <row r="172" spans="1:159" s="5" customFormat="1" ht="15" hidden="1" customHeight="1" outlineLevel="1">
      <c r="A172" s="642"/>
      <c r="B172" s="1373"/>
      <c r="C172" s="1374"/>
      <c r="D172" s="1375"/>
      <c r="E172" s="735"/>
      <c r="F172" s="735"/>
      <c r="G172" s="1283"/>
      <c r="AB172" s="19"/>
      <c r="AC172" s="1046"/>
      <c r="AD172" s="1046"/>
      <c r="AE172" s="1046"/>
      <c r="AF172" s="1046"/>
      <c r="AG172" s="1046"/>
      <c r="AH172" s="1046"/>
      <c r="AI172" s="1046"/>
      <c r="AJ172" s="1046"/>
      <c r="AK172" s="1046"/>
      <c r="AL172" s="1046"/>
      <c r="AM172" s="1046"/>
      <c r="AN172" s="1046"/>
      <c r="AO172" s="1046"/>
      <c r="AP172" s="1046"/>
      <c r="AQ172" s="1046"/>
      <c r="AR172" s="1046"/>
      <c r="AS172" s="1046"/>
      <c r="AT172" s="1046"/>
      <c r="AU172" s="1046"/>
      <c r="AV172" s="1046"/>
      <c r="AW172" s="1046"/>
      <c r="AX172" s="1046"/>
      <c r="AY172" s="1046"/>
      <c r="AZ172" s="1046"/>
      <c r="BA172" s="1046"/>
      <c r="BB172" s="1046"/>
      <c r="BC172" s="1046"/>
      <c r="BD172" s="1046"/>
      <c r="BE172" s="1046"/>
      <c r="BF172" s="1046"/>
      <c r="BG172" s="1046"/>
      <c r="BH172" s="1046"/>
      <c r="BI172" s="1046"/>
      <c r="BJ172" s="1046"/>
      <c r="BK172" s="1046"/>
      <c r="BL172" s="1046"/>
      <c r="BM172" s="1046"/>
      <c r="BN172" s="1046"/>
      <c r="BO172" s="1046"/>
      <c r="BP172" s="1046"/>
      <c r="BQ172" s="1046"/>
      <c r="BR172" s="1046"/>
      <c r="BS172" s="1046"/>
      <c r="BT172" s="1046"/>
      <c r="BU172" s="1046"/>
      <c r="BV172" s="1046"/>
      <c r="BW172" s="1046"/>
      <c r="BX172" s="1046"/>
      <c r="BY172" s="1046"/>
      <c r="BZ172" s="1046"/>
      <c r="CA172" s="1046"/>
      <c r="CB172" s="1046"/>
      <c r="CC172" s="1046"/>
      <c r="CD172" s="1046"/>
      <c r="CE172" s="1046"/>
      <c r="CF172" s="1046"/>
      <c r="CG172" s="1046"/>
      <c r="CH172" s="1046"/>
      <c r="CI172" s="1046"/>
      <c r="CJ172" s="1046"/>
      <c r="CK172" s="1046"/>
      <c r="CL172" s="1046"/>
      <c r="CM172" s="1046"/>
      <c r="CN172" s="1046"/>
      <c r="CO172" s="1046"/>
      <c r="CP172" s="1046"/>
      <c r="CQ172" s="1046"/>
      <c r="CR172" s="1046"/>
      <c r="CS172" s="1046"/>
      <c r="CT172" s="1046"/>
      <c r="CU172" s="1046"/>
      <c r="CV172" s="1046"/>
      <c r="CW172" s="1046"/>
      <c r="CX172" s="1046"/>
      <c r="CY172" s="1046"/>
      <c r="CZ172" s="1046"/>
      <c r="DA172" s="1046"/>
      <c r="DB172" s="1046"/>
      <c r="DC172" s="1046"/>
      <c r="DD172" s="1046"/>
      <c r="DE172" s="1046"/>
      <c r="DF172" s="1046"/>
      <c r="DG172" s="1046"/>
      <c r="DH172" s="1046"/>
      <c r="DI172" s="1046"/>
      <c r="DJ172" s="1046"/>
      <c r="DK172" s="1046"/>
      <c r="DL172" s="1046"/>
      <c r="DM172" s="1046"/>
      <c r="DN172" s="1046"/>
      <c r="DO172" s="1046"/>
      <c r="DP172" s="1046"/>
      <c r="DQ172" s="1046"/>
      <c r="DR172" s="1046"/>
      <c r="DS172" s="1046"/>
      <c r="DT172" s="1046"/>
      <c r="DU172" s="1046"/>
      <c r="DV172" s="1046"/>
      <c r="DW172" s="1046"/>
      <c r="DX172" s="1046"/>
      <c r="DY172" s="1046"/>
      <c r="DZ172" s="1046"/>
      <c r="EA172" s="1046"/>
      <c r="EB172" s="1046"/>
      <c r="EC172" s="1046"/>
      <c r="ED172" s="1046"/>
      <c r="EE172" s="1046"/>
      <c r="EF172" s="1046"/>
      <c r="EG172" s="1046"/>
      <c r="EH172" s="1046"/>
      <c r="EI172" s="1046"/>
      <c r="EJ172" s="1046"/>
      <c r="EK172" s="1046"/>
      <c r="EL172" s="1046"/>
      <c r="EM172" s="1046"/>
      <c r="EN172" s="1046"/>
      <c r="EO172" s="1046"/>
      <c r="EP172" s="1046"/>
      <c r="EQ172" s="1046"/>
      <c r="ER172" s="1046"/>
      <c r="ES172" s="1046"/>
      <c r="ET172" s="1046"/>
      <c r="EU172" s="1046"/>
      <c r="EV172" s="1046"/>
      <c r="EW172" s="1046"/>
      <c r="FC172" s="618"/>
    </row>
    <row r="173" spans="1:159" s="5" customFormat="1" ht="15" hidden="1" customHeight="1" outlineLevel="1">
      <c r="A173" s="642"/>
      <c r="B173" s="1374"/>
      <c r="C173" s="735" t="s">
        <v>962</v>
      </c>
      <c r="D173" s="735">
        <v>1</v>
      </c>
      <c r="E173" s="735"/>
      <c r="F173" s="735"/>
      <c r="G173" s="139">
        <f>E173+F173</f>
        <v>0</v>
      </c>
      <c r="AB173" s="19"/>
      <c r="AC173" s="1046"/>
      <c r="AD173" s="1046"/>
      <c r="AE173" s="1046"/>
      <c r="AF173" s="1046"/>
      <c r="AG173" s="1046"/>
      <c r="AH173" s="1046"/>
      <c r="AI173" s="1046"/>
      <c r="AJ173" s="1046"/>
      <c r="AK173" s="1046"/>
      <c r="AL173" s="1046"/>
      <c r="AM173" s="1046"/>
      <c r="AN173" s="1046"/>
      <c r="AO173" s="1046"/>
      <c r="AP173" s="1046"/>
      <c r="AQ173" s="1046"/>
      <c r="AR173" s="1046"/>
      <c r="AS173" s="1046"/>
      <c r="AT173" s="1046"/>
      <c r="AU173" s="1046"/>
      <c r="AV173" s="1046"/>
      <c r="AW173" s="1046"/>
      <c r="AX173" s="1046"/>
      <c r="AY173" s="1046"/>
      <c r="AZ173" s="1046"/>
      <c r="BA173" s="1046"/>
      <c r="BB173" s="1046"/>
      <c r="BC173" s="1046"/>
      <c r="BD173" s="1046"/>
      <c r="BE173" s="1046"/>
      <c r="BF173" s="1046"/>
      <c r="BG173" s="1046"/>
      <c r="BH173" s="1046"/>
      <c r="BI173" s="1046"/>
      <c r="BJ173" s="1046"/>
      <c r="BK173" s="1046"/>
      <c r="BL173" s="1046"/>
      <c r="BM173" s="1046"/>
      <c r="BN173" s="1046"/>
      <c r="BO173" s="1046"/>
      <c r="BP173" s="1046"/>
      <c r="BQ173" s="1046"/>
      <c r="BR173" s="1046"/>
      <c r="BS173" s="1046"/>
      <c r="BT173" s="1046"/>
      <c r="BU173" s="1046"/>
      <c r="BV173" s="1046"/>
      <c r="BW173" s="1046"/>
      <c r="BX173" s="1046"/>
      <c r="BY173" s="1046"/>
      <c r="BZ173" s="1046"/>
      <c r="CA173" s="1046"/>
      <c r="CB173" s="1046"/>
      <c r="CC173" s="1046"/>
      <c r="CD173" s="1046"/>
      <c r="CE173" s="1046"/>
      <c r="CF173" s="1046"/>
      <c r="CG173" s="1046"/>
      <c r="CH173" s="1046"/>
      <c r="CI173" s="1046"/>
      <c r="CJ173" s="1046"/>
      <c r="CK173" s="1046"/>
      <c r="CL173" s="1046"/>
      <c r="CM173" s="1046"/>
      <c r="CN173" s="1046"/>
      <c r="CO173" s="1046"/>
      <c r="CP173" s="1046"/>
      <c r="CQ173" s="1046"/>
      <c r="CR173" s="1046"/>
      <c r="CS173" s="1046"/>
      <c r="CT173" s="1046"/>
      <c r="CU173" s="1046"/>
      <c r="CV173" s="1046"/>
      <c r="CW173" s="1046"/>
      <c r="CX173" s="1046"/>
      <c r="CY173" s="1046"/>
      <c r="CZ173" s="1046"/>
      <c r="DA173" s="1046"/>
      <c r="DB173" s="1046"/>
      <c r="DC173" s="1046"/>
      <c r="DD173" s="1046"/>
      <c r="DE173" s="1046"/>
      <c r="DF173" s="1046"/>
      <c r="DG173" s="1046"/>
      <c r="DH173" s="1046"/>
      <c r="DI173" s="1046"/>
      <c r="DJ173" s="1046"/>
      <c r="DK173" s="1046"/>
      <c r="DL173" s="1046"/>
      <c r="DM173" s="1046"/>
      <c r="DN173" s="1046"/>
      <c r="DO173" s="1046"/>
      <c r="DP173" s="1046"/>
      <c r="DQ173" s="1046"/>
      <c r="DR173" s="1046"/>
      <c r="DS173" s="1046"/>
      <c r="DT173" s="1046"/>
      <c r="DU173" s="1046"/>
      <c r="DV173" s="1046"/>
      <c r="DW173" s="1046"/>
      <c r="DX173" s="1046"/>
      <c r="DY173" s="1046"/>
      <c r="DZ173" s="1046"/>
      <c r="EA173" s="1046"/>
      <c r="EB173" s="1046"/>
      <c r="EC173" s="1046"/>
      <c r="ED173" s="1046"/>
      <c r="EE173" s="1046"/>
      <c r="EF173" s="1046"/>
      <c r="EG173" s="1046"/>
      <c r="EH173" s="1046"/>
      <c r="EI173" s="1046"/>
      <c r="EJ173" s="1046"/>
      <c r="EK173" s="1046"/>
      <c r="EL173" s="1046"/>
      <c r="EM173" s="1046"/>
      <c r="EN173" s="1046"/>
      <c r="EO173" s="1046"/>
      <c r="EP173" s="1046"/>
      <c r="EQ173" s="1046"/>
      <c r="ER173" s="1046"/>
      <c r="ES173" s="1046"/>
      <c r="ET173" s="1046"/>
      <c r="EU173" s="1046"/>
      <c r="EV173" s="1046"/>
      <c r="EW173" s="1046"/>
      <c r="FC173" s="618"/>
    </row>
    <row r="174" spans="1:159" s="5" customFormat="1" ht="15" hidden="1" customHeight="1" outlineLevel="1">
      <c r="A174" s="642"/>
      <c r="B174" s="1374"/>
      <c r="C174" s="735" t="s">
        <v>963</v>
      </c>
      <c r="D174" s="735">
        <v>1</v>
      </c>
      <c r="E174" s="735"/>
      <c r="F174" s="735"/>
      <c r="G174" s="139">
        <f>E174+F174</f>
        <v>0</v>
      </c>
      <c r="H174" s="642"/>
      <c r="AB174" s="19"/>
      <c r="AC174" s="1046"/>
      <c r="AD174" s="1046"/>
      <c r="AE174" s="1046"/>
      <c r="AF174" s="1046"/>
      <c r="AG174" s="1046"/>
      <c r="AH174" s="1046"/>
      <c r="AI174" s="1046"/>
      <c r="AJ174" s="1046"/>
      <c r="AK174" s="1046"/>
      <c r="AL174" s="1046"/>
      <c r="AM174" s="1046"/>
      <c r="AN174" s="1046"/>
      <c r="AO174" s="1046"/>
      <c r="AP174" s="1046"/>
      <c r="AQ174" s="1046"/>
      <c r="AR174" s="1046"/>
      <c r="AS174" s="1046"/>
      <c r="AT174" s="1046"/>
      <c r="AU174" s="1046"/>
      <c r="AV174" s="1046"/>
      <c r="AW174" s="1046"/>
      <c r="AX174" s="1046"/>
      <c r="AY174" s="1046"/>
      <c r="AZ174" s="1046"/>
      <c r="BA174" s="1046"/>
      <c r="BB174" s="1046"/>
      <c r="BC174" s="1046"/>
      <c r="BD174" s="1046"/>
      <c r="BE174" s="1046"/>
      <c r="BF174" s="1046"/>
      <c r="BG174" s="1046"/>
      <c r="BH174" s="1046"/>
      <c r="BI174" s="1046"/>
      <c r="BJ174" s="1046"/>
      <c r="BK174" s="1046"/>
      <c r="BL174" s="1046"/>
      <c r="BM174" s="1046"/>
      <c r="BN174" s="1046"/>
      <c r="BO174" s="1046"/>
      <c r="BP174" s="1046"/>
      <c r="BQ174" s="1046"/>
      <c r="BR174" s="1046"/>
      <c r="BS174" s="1046"/>
      <c r="BT174" s="1046"/>
      <c r="BU174" s="1046"/>
      <c r="BV174" s="1046"/>
      <c r="BW174" s="1046"/>
      <c r="BX174" s="1046"/>
      <c r="BY174" s="1046"/>
      <c r="BZ174" s="1046"/>
      <c r="CA174" s="1046"/>
      <c r="CB174" s="1046"/>
      <c r="CC174" s="1046"/>
      <c r="CD174" s="1046"/>
      <c r="CE174" s="1046"/>
      <c r="CF174" s="1046"/>
      <c r="CG174" s="1046"/>
      <c r="CH174" s="1046"/>
      <c r="CI174" s="1046"/>
      <c r="CJ174" s="1046"/>
      <c r="CK174" s="1046"/>
      <c r="CL174" s="1046"/>
      <c r="CM174" s="1046"/>
      <c r="CN174" s="1046"/>
      <c r="CO174" s="1046"/>
      <c r="CP174" s="1046"/>
      <c r="CQ174" s="1046"/>
      <c r="CR174" s="1046"/>
      <c r="CS174" s="1046"/>
      <c r="CT174" s="1046"/>
      <c r="CU174" s="1046"/>
      <c r="CV174" s="1046"/>
      <c r="CW174" s="1046"/>
      <c r="CX174" s="1046"/>
      <c r="CY174" s="1046"/>
      <c r="CZ174" s="1046"/>
      <c r="DA174" s="1046"/>
      <c r="DB174" s="1046"/>
      <c r="DC174" s="1046"/>
      <c r="DD174" s="1046"/>
      <c r="DE174" s="1046"/>
      <c r="DF174" s="1046"/>
      <c r="DG174" s="1046"/>
      <c r="DH174" s="1046"/>
      <c r="DI174" s="1046"/>
      <c r="DJ174" s="1046"/>
      <c r="DK174" s="1046"/>
      <c r="DL174" s="1046"/>
      <c r="DM174" s="1046"/>
      <c r="DN174" s="1046"/>
      <c r="DO174" s="1046"/>
      <c r="DP174" s="1046"/>
      <c r="DQ174" s="1046"/>
      <c r="DR174" s="1046"/>
      <c r="DS174" s="1046"/>
      <c r="DT174" s="1046"/>
      <c r="DU174" s="1046"/>
      <c r="DV174" s="1046"/>
      <c r="DW174" s="1046"/>
      <c r="DX174" s="1046"/>
      <c r="DY174" s="1046"/>
      <c r="DZ174" s="1046"/>
      <c r="EA174" s="1046"/>
      <c r="EB174" s="1046"/>
      <c r="EC174" s="1046"/>
      <c r="ED174" s="1046"/>
      <c r="EE174" s="1046"/>
      <c r="EF174" s="1046"/>
      <c r="EG174" s="1046"/>
      <c r="EH174" s="1046"/>
      <c r="EI174" s="1046"/>
      <c r="EJ174" s="1046"/>
      <c r="EK174" s="1046"/>
      <c r="EL174" s="1046"/>
      <c r="EM174" s="1046"/>
      <c r="EN174" s="1046"/>
      <c r="EO174" s="1046"/>
      <c r="EP174" s="1046"/>
      <c r="EQ174" s="1046"/>
      <c r="ER174" s="1046"/>
      <c r="ES174" s="1046"/>
      <c r="ET174" s="1046"/>
      <c r="EU174" s="1046"/>
      <c r="EV174" s="1046"/>
      <c r="EW174" s="1046"/>
      <c r="FC174" s="618"/>
    </row>
    <row r="175" spans="1:159" s="5" customFormat="1" ht="15" hidden="1" customHeight="1" outlineLevel="1">
      <c r="A175" s="642"/>
      <c r="B175" s="1374"/>
      <c r="C175" s="735" t="s">
        <v>964</v>
      </c>
      <c r="D175" s="735">
        <v>1</v>
      </c>
      <c r="E175" s="735"/>
      <c r="F175" s="735"/>
      <c r="G175" s="139"/>
      <c r="H175" s="642"/>
      <c r="AB175" s="19"/>
      <c r="AC175" s="1046"/>
      <c r="AD175" s="1046"/>
      <c r="AE175" s="1046"/>
      <c r="AF175" s="1046"/>
      <c r="AG175" s="1046"/>
      <c r="AH175" s="1046"/>
      <c r="AI175" s="1046"/>
      <c r="AJ175" s="1046"/>
      <c r="AK175" s="1046"/>
      <c r="AL175" s="1046"/>
      <c r="AM175" s="1046"/>
      <c r="AN175" s="1046"/>
      <c r="AO175" s="1046"/>
      <c r="AP175" s="1046"/>
      <c r="AQ175" s="1046"/>
      <c r="AR175" s="1046"/>
      <c r="AS175" s="1046"/>
      <c r="AT175" s="1046"/>
      <c r="AU175" s="1046"/>
      <c r="AV175" s="1046"/>
      <c r="AW175" s="1046"/>
      <c r="AX175" s="1046"/>
      <c r="AY175" s="1046"/>
      <c r="AZ175" s="1046"/>
      <c r="BA175" s="1046"/>
      <c r="BB175" s="1046"/>
      <c r="BC175" s="1046"/>
      <c r="BD175" s="1046"/>
      <c r="BE175" s="1046"/>
      <c r="BF175" s="1046"/>
      <c r="BG175" s="1046"/>
      <c r="BH175" s="1046"/>
      <c r="BI175" s="1046"/>
      <c r="BJ175" s="1046"/>
      <c r="BK175" s="1046"/>
      <c r="BL175" s="1046"/>
      <c r="BM175" s="1046"/>
      <c r="BN175" s="1046"/>
      <c r="BO175" s="1046"/>
      <c r="BP175" s="1046"/>
      <c r="BQ175" s="1046"/>
      <c r="BR175" s="1046"/>
      <c r="BS175" s="1046"/>
      <c r="BT175" s="1046"/>
      <c r="BU175" s="1046"/>
      <c r="BV175" s="1046"/>
      <c r="BW175" s="1046"/>
      <c r="BX175" s="1046"/>
      <c r="BY175" s="1046"/>
      <c r="BZ175" s="1046"/>
      <c r="CA175" s="1046"/>
      <c r="CB175" s="1046"/>
      <c r="CC175" s="1046"/>
      <c r="CD175" s="1046"/>
      <c r="CE175" s="1046"/>
      <c r="CF175" s="1046"/>
      <c r="CG175" s="1046"/>
      <c r="CH175" s="1046"/>
      <c r="CI175" s="1046"/>
      <c r="CJ175" s="1046"/>
      <c r="CK175" s="1046"/>
      <c r="CL175" s="1046"/>
      <c r="CM175" s="1046"/>
      <c r="CN175" s="1046"/>
      <c r="CO175" s="1046"/>
      <c r="CP175" s="1046"/>
      <c r="CQ175" s="1046"/>
      <c r="CR175" s="1046"/>
      <c r="CS175" s="1046"/>
      <c r="CT175" s="1046"/>
      <c r="CU175" s="1046"/>
      <c r="CV175" s="1046"/>
      <c r="CW175" s="1046"/>
      <c r="CX175" s="1046"/>
      <c r="CY175" s="1046"/>
      <c r="CZ175" s="1046"/>
      <c r="DA175" s="1046"/>
      <c r="DB175" s="1046"/>
      <c r="DC175" s="1046"/>
      <c r="DD175" s="1046"/>
      <c r="DE175" s="1046"/>
      <c r="DF175" s="1046"/>
      <c r="DG175" s="1046"/>
      <c r="DH175" s="1046"/>
      <c r="DI175" s="1046"/>
      <c r="DJ175" s="1046"/>
      <c r="DK175" s="1046"/>
      <c r="DL175" s="1046"/>
      <c r="DM175" s="1046"/>
      <c r="DN175" s="1046"/>
      <c r="DO175" s="1046"/>
      <c r="DP175" s="1046"/>
      <c r="DQ175" s="1046"/>
      <c r="DR175" s="1046"/>
      <c r="DS175" s="1046"/>
      <c r="DT175" s="1046"/>
      <c r="DU175" s="1046"/>
      <c r="DV175" s="1046"/>
      <c r="DW175" s="1046"/>
      <c r="DX175" s="1046"/>
      <c r="DY175" s="1046"/>
      <c r="DZ175" s="1046"/>
      <c r="EA175" s="1046"/>
      <c r="EB175" s="1046"/>
      <c r="EC175" s="1046"/>
      <c r="ED175" s="1046"/>
      <c r="EE175" s="1046"/>
      <c r="EF175" s="1046"/>
      <c r="EG175" s="1046"/>
      <c r="EH175" s="1046"/>
      <c r="EI175" s="1046"/>
      <c r="EJ175" s="1046"/>
      <c r="EK175" s="1046"/>
      <c r="EL175" s="1046"/>
      <c r="EM175" s="1046"/>
      <c r="EN175" s="1046"/>
      <c r="EO175" s="1046"/>
      <c r="EP175" s="1046"/>
      <c r="EQ175" s="1046"/>
      <c r="ER175" s="1046"/>
      <c r="ES175" s="1046"/>
      <c r="ET175" s="1046"/>
      <c r="EU175" s="1046"/>
      <c r="EV175" s="1046"/>
      <c r="EW175" s="1046"/>
      <c r="FC175" s="618"/>
    </row>
    <row r="176" spans="1:159" s="5" customFormat="1" ht="15" hidden="1" customHeight="1" outlineLevel="1">
      <c r="A176" s="642"/>
      <c r="B176" s="1374"/>
      <c r="C176" s="735"/>
      <c r="D176" s="735"/>
      <c r="E176" s="735"/>
      <c r="F176" s="735"/>
      <c r="G176" s="139"/>
      <c r="H176" s="642"/>
      <c r="AB176" s="19"/>
      <c r="AC176" s="1046"/>
      <c r="AD176" s="1046"/>
      <c r="AE176" s="1046"/>
      <c r="AF176" s="1046"/>
      <c r="AG176" s="1046"/>
      <c r="AH176" s="1046"/>
      <c r="AI176" s="1046"/>
      <c r="AJ176" s="1046"/>
      <c r="AK176" s="1046"/>
      <c r="AL176" s="1046"/>
      <c r="AM176" s="1046"/>
      <c r="AN176" s="1046"/>
      <c r="AO176" s="1046"/>
      <c r="AP176" s="1046"/>
      <c r="AQ176" s="1046"/>
      <c r="AR176" s="1046"/>
      <c r="AS176" s="1046"/>
      <c r="AT176" s="1046"/>
      <c r="AU176" s="1046"/>
      <c r="AV176" s="1046"/>
      <c r="AW176" s="1046"/>
      <c r="AX176" s="1046"/>
      <c r="AY176" s="1046"/>
      <c r="AZ176" s="1046"/>
      <c r="BA176" s="1046"/>
      <c r="BB176" s="1046"/>
      <c r="BC176" s="1046"/>
      <c r="BD176" s="1046"/>
      <c r="BE176" s="1046"/>
      <c r="BF176" s="1046"/>
      <c r="BG176" s="1046"/>
      <c r="BH176" s="1046"/>
      <c r="BI176" s="1046"/>
      <c r="BJ176" s="1046"/>
      <c r="BK176" s="1046"/>
      <c r="BL176" s="1046"/>
      <c r="BM176" s="1046"/>
      <c r="BN176" s="1046"/>
      <c r="BO176" s="1046"/>
      <c r="BP176" s="1046"/>
      <c r="BQ176" s="1046"/>
      <c r="BR176" s="1046"/>
      <c r="BS176" s="1046"/>
      <c r="BT176" s="1046"/>
      <c r="BU176" s="1046"/>
      <c r="BV176" s="1046"/>
      <c r="BW176" s="1046"/>
      <c r="BX176" s="1046"/>
      <c r="BY176" s="1046"/>
      <c r="BZ176" s="1046"/>
      <c r="CA176" s="1046"/>
      <c r="CB176" s="1046"/>
      <c r="CC176" s="1046"/>
      <c r="CD176" s="1046"/>
      <c r="CE176" s="1046"/>
      <c r="CF176" s="1046"/>
      <c r="CG176" s="1046"/>
      <c r="CH176" s="1046"/>
      <c r="CI176" s="1046"/>
      <c r="CJ176" s="1046"/>
      <c r="CK176" s="1046"/>
      <c r="CL176" s="1046"/>
      <c r="CM176" s="1046"/>
      <c r="CN176" s="1046"/>
      <c r="CO176" s="1046"/>
      <c r="CP176" s="1046"/>
      <c r="CQ176" s="1046"/>
      <c r="CR176" s="1046"/>
      <c r="CS176" s="1046"/>
      <c r="CT176" s="1046"/>
      <c r="CU176" s="1046"/>
      <c r="CV176" s="1046"/>
      <c r="CW176" s="1046"/>
      <c r="CX176" s="1046"/>
      <c r="CY176" s="1046"/>
      <c r="CZ176" s="1046"/>
      <c r="DA176" s="1046"/>
      <c r="DB176" s="1046"/>
      <c r="DC176" s="1046"/>
      <c r="DD176" s="1046"/>
      <c r="DE176" s="1046"/>
      <c r="DF176" s="1046"/>
      <c r="DG176" s="1046"/>
      <c r="DH176" s="1046"/>
      <c r="DI176" s="1046"/>
      <c r="DJ176" s="1046"/>
      <c r="DK176" s="1046"/>
      <c r="DL176" s="1046"/>
      <c r="DM176" s="1046"/>
      <c r="DN176" s="1046"/>
      <c r="DO176" s="1046"/>
      <c r="DP176" s="1046"/>
      <c r="DQ176" s="1046"/>
      <c r="DR176" s="1046"/>
      <c r="DS176" s="1046"/>
      <c r="DT176" s="1046"/>
      <c r="DU176" s="1046"/>
      <c r="DV176" s="1046"/>
      <c r="DW176" s="1046"/>
      <c r="DX176" s="1046"/>
      <c r="DY176" s="1046"/>
      <c r="DZ176" s="1046"/>
      <c r="EA176" s="1046"/>
      <c r="EB176" s="1046"/>
      <c r="EC176" s="1046"/>
      <c r="ED176" s="1046"/>
      <c r="EE176" s="1046"/>
      <c r="EF176" s="1046"/>
      <c r="EG176" s="1046"/>
      <c r="EH176" s="1046"/>
      <c r="EI176" s="1046"/>
      <c r="EJ176" s="1046"/>
      <c r="EK176" s="1046"/>
      <c r="EL176" s="1046"/>
      <c r="EM176" s="1046"/>
      <c r="EN176" s="1046"/>
      <c r="EO176" s="1046"/>
      <c r="EP176" s="1046"/>
      <c r="EQ176" s="1046"/>
      <c r="ER176" s="1046"/>
      <c r="ES176" s="1046"/>
      <c r="ET176" s="1046"/>
      <c r="EU176" s="1046"/>
      <c r="EV176" s="1046"/>
      <c r="EW176" s="1046"/>
      <c r="FC176" s="618"/>
    </row>
    <row r="177" spans="1:159" s="5" customFormat="1" ht="15" hidden="1" customHeight="1" outlineLevel="1">
      <c r="A177" s="642"/>
      <c r="B177" s="1374"/>
      <c r="C177" s="735"/>
      <c r="D177" s="735"/>
      <c r="E177" s="735"/>
      <c r="F177" s="735"/>
      <c r="G177" s="139"/>
      <c r="H177" s="642"/>
      <c r="AB177" s="19"/>
      <c r="AC177" s="1046"/>
      <c r="AD177" s="1046"/>
      <c r="AE177" s="1046"/>
      <c r="AF177" s="1046"/>
      <c r="AG177" s="1046"/>
      <c r="AH177" s="1046"/>
      <c r="AI177" s="1046"/>
      <c r="AJ177" s="1046"/>
      <c r="AK177" s="1046"/>
      <c r="AL177" s="1046"/>
      <c r="AM177" s="1046"/>
      <c r="AN177" s="1046"/>
      <c r="AO177" s="1046"/>
      <c r="AP177" s="1046"/>
      <c r="AQ177" s="1046"/>
      <c r="AR177" s="1046"/>
      <c r="AS177" s="1046"/>
      <c r="AT177" s="1046"/>
      <c r="AU177" s="1046"/>
      <c r="AV177" s="1046"/>
      <c r="AW177" s="1046"/>
      <c r="AX177" s="1046"/>
      <c r="AY177" s="1046"/>
      <c r="AZ177" s="1046"/>
      <c r="BA177" s="1046"/>
      <c r="BB177" s="1046"/>
      <c r="BC177" s="1046"/>
      <c r="BD177" s="1046"/>
      <c r="BE177" s="1046"/>
      <c r="BF177" s="1046"/>
      <c r="BG177" s="1046"/>
      <c r="BH177" s="1046"/>
      <c r="BI177" s="1046"/>
      <c r="BJ177" s="1046"/>
      <c r="BK177" s="1046"/>
      <c r="BL177" s="1046"/>
      <c r="BM177" s="1046"/>
      <c r="BN177" s="1046"/>
      <c r="BO177" s="1046"/>
      <c r="BP177" s="1046"/>
      <c r="BQ177" s="1046"/>
      <c r="BR177" s="1046"/>
      <c r="BS177" s="1046"/>
      <c r="BT177" s="1046"/>
      <c r="BU177" s="1046"/>
      <c r="BV177" s="1046"/>
      <c r="BW177" s="1046"/>
      <c r="BX177" s="1046"/>
      <c r="BY177" s="1046"/>
      <c r="BZ177" s="1046"/>
      <c r="CA177" s="1046"/>
      <c r="CB177" s="1046"/>
      <c r="CC177" s="1046"/>
      <c r="CD177" s="1046"/>
      <c r="CE177" s="1046"/>
      <c r="CF177" s="1046"/>
      <c r="CG177" s="1046"/>
      <c r="CH177" s="1046"/>
      <c r="CI177" s="1046"/>
      <c r="CJ177" s="1046"/>
      <c r="CK177" s="1046"/>
      <c r="CL177" s="1046"/>
      <c r="CM177" s="1046"/>
      <c r="CN177" s="1046"/>
      <c r="CO177" s="1046"/>
      <c r="CP177" s="1046"/>
      <c r="CQ177" s="1046"/>
      <c r="CR177" s="1046"/>
      <c r="CS177" s="1046"/>
      <c r="CT177" s="1046"/>
      <c r="CU177" s="1046"/>
      <c r="CV177" s="1046"/>
      <c r="CW177" s="1046"/>
      <c r="CX177" s="1046"/>
      <c r="CY177" s="1046"/>
      <c r="CZ177" s="1046"/>
      <c r="DA177" s="1046"/>
      <c r="DB177" s="1046"/>
      <c r="DC177" s="1046"/>
      <c r="DD177" s="1046"/>
      <c r="DE177" s="1046"/>
      <c r="DF177" s="1046"/>
      <c r="DG177" s="1046"/>
      <c r="DH177" s="1046"/>
      <c r="DI177" s="1046"/>
      <c r="DJ177" s="1046"/>
      <c r="DK177" s="1046"/>
      <c r="DL177" s="1046"/>
      <c r="DM177" s="1046"/>
      <c r="DN177" s="1046"/>
      <c r="DO177" s="1046"/>
      <c r="DP177" s="1046"/>
      <c r="DQ177" s="1046"/>
      <c r="DR177" s="1046"/>
      <c r="DS177" s="1046"/>
      <c r="DT177" s="1046"/>
      <c r="DU177" s="1046"/>
      <c r="DV177" s="1046"/>
      <c r="DW177" s="1046"/>
      <c r="DX177" s="1046"/>
      <c r="DY177" s="1046"/>
      <c r="DZ177" s="1046"/>
      <c r="EA177" s="1046"/>
      <c r="EB177" s="1046"/>
      <c r="EC177" s="1046"/>
      <c r="ED177" s="1046"/>
      <c r="EE177" s="1046"/>
      <c r="EF177" s="1046"/>
      <c r="EG177" s="1046"/>
      <c r="EH177" s="1046"/>
      <c r="EI177" s="1046"/>
      <c r="EJ177" s="1046"/>
      <c r="EK177" s="1046"/>
      <c r="EL177" s="1046"/>
      <c r="EM177" s="1046"/>
      <c r="EN177" s="1046"/>
      <c r="EO177" s="1046"/>
      <c r="EP177" s="1046"/>
      <c r="EQ177" s="1046"/>
      <c r="ER177" s="1046"/>
      <c r="ES177" s="1046"/>
      <c r="ET177" s="1046"/>
      <c r="EU177" s="1046"/>
      <c r="EV177" s="1046"/>
      <c r="EW177" s="1046"/>
      <c r="FC177" s="618"/>
    </row>
    <row r="178" spans="1:159" s="5" customFormat="1" ht="15" hidden="1" customHeight="1" outlineLevel="1">
      <c r="A178" s="642"/>
      <c r="B178" s="1374"/>
      <c r="C178" s="735"/>
      <c r="D178" s="735"/>
      <c r="E178" s="735"/>
      <c r="F178" s="735"/>
      <c r="G178" s="139"/>
      <c r="H178" s="642"/>
      <c r="AB178" s="19"/>
      <c r="AC178" s="1046"/>
      <c r="AD178" s="1046"/>
      <c r="AE178" s="1046"/>
      <c r="AF178" s="1046"/>
      <c r="AG178" s="1046"/>
      <c r="AH178" s="1046"/>
      <c r="AI178" s="1046"/>
      <c r="AJ178" s="1046"/>
      <c r="AK178" s="1046"/>
      <c r="AL178" s="1046"/>
      <c r="AM178" s="1046"/>
      <c r="AN178" s="1046"/>
      <c r="AO178" s="1046"/>
      <c r="AP178" s="1046"/>
      <c r="AQ178" s="1046"/>
      <c r="AR178" s="1046"/>
      <c r="AS178" s="1046"/>
      <c r="AT178" s="1046"/>
      <c r="AU178" s="1046"/>
      <c r="AV178" s="1046"/>
      <c r="AW178" s="1046"/>
      <c r="AX178" s="1046"/>
      <c r="AY178" s="1046"/>
      <c r="AZ178" s="1046"/>
      <c r="BA178" s="1046"/>
      <c r="BB178" s="1046"/>
      <c r="BC178" s="1046"/>
      <c r="BD178" s="1046"/>
      <c r="BE178" s="1046"/>
      <c r="BF178" s="1046"/>
      <c r="BG178" s="1046"/>
      <c r="BH178" s="1046"/>
      <c r="BI178" s="1046"/>
      <c r="BJ178" s="1046"/>
      <c r="BK178" s="1046"/>
      <c r="BL178" s="1046"/>
      <c r="BM178" s="1046"/>
      <c r="BN178" s="1046"/>
      <c r="BO178" s="1046"/>
      <c r="BP178" s="1046"/>
      <c r="BQ178" s="1046"/>
      <c r="BR178" s="1046"/>
      <c r="BS178" s="1046"/>
      <c r="BT178" s="1046"/>
      <c r="BU178" s="1046"/>
      <c r="BV178" s="1046"/>
      <c r="BW178" s="1046"/>
      <c r="BX178" s="1046"/>
      <c r="BY178" s="1046"/>
      <c r="BZ178" s="1046"/>
      <c r="CA178" s="1046"/>
      <c r="CB178" s="1046"/>
      <c r="CC178" s="1046"/>
      <c r="CD178" s="1046"/>
      <c r="CE178" s="1046"/>
      <c r="CF178" s="1046"/>
      <c r="CG178" s="1046"/>
      <c r="CH178" s="1046"/>
      <c r="CI178" s="1046"/>
      <c r="CJ178" s="1046"/>
      <c r="CK178" s="1046"/>
      <c r="CL178" s="1046"/>
      <c r="CM178" s="1046"/>
      <c r="CN178" s="1046"/>
      <c r="CO178" s="1046"/>
      <c r="CP178" s="1046"/>
      <c r="CQ178" s="1046"/>
      <c r="CR178" s="1046"/>
      <c r="CS178" s="1046"/>
      <c r="CT178" s="1046"/>
      <c r="CU178" s="1046"/>
      <c r="CV178" s="1046"/>
      <c r="CW178" s="1046"/>
      <c r="CX178" s="1046"/>
      <c r="CY178" s="1046"/>
      <c r="CZ178" s="1046"/>
      <c r="DA178" s="1046"/>
      <c r="DB178" s="1046"/>
      <c r="DC178" s="1046"/>
      <c r="DD178" s="1046"/>
      <c r="DE178" s="1046"/>
      <c r="DF178" s="1046"/>
      <c r="DG178" s="1046"/>
      <c r="DH178" s="1046"/>
      <c r="DI178" s="1046"/>
      <c r="DJ178" s="1046"/>
      <c r="DK178" s="1046"/>
      <c r="DL178" s="1046"/>
      <c r="DM178" s="1046"/>
      <c r="DN178" s="1046"/>
      <c r="DO178" s="1046"/>
      <c r="DP178" s="1046"/>
      <c r="DQ178" s="1046"/>
      <c r="DR178" s="1046"/>
      <c r="DS178" s="1046"/>
      <c r="DT178" s="1046"/>
      <c r="DU178" s="1046"/>
      <c r="DV178" s="1046"/>
      <c r="DW178" s="1046"/>
      <c r="DX178" s="1046"/>
      <c r="DY178" s="1046"/>
      <c r="DZ178" s="1046"/>
      <c r="EA178" s="1046"/>
      <c r="EB178" s="1046"/>
      <c r="EC178" s="1046"/>
      <c r="ED178" s="1046"/>
      <c r="EE178" s="1046"/>
      <c r="EF178" s="1046"/>
      <c r="EG178" s="1046"/>
      <c r="EH178" s="1046"/>
      <c r="EI178" s="1046"/>
      <c r="EJ178" s="1046"/>
      <c r="EK178" s="1046"/>
      <c r="EL178" s="1046"/>
      <c r="EM178" s="1046"/>
      <c r="EN178" s="1046"/>
      <c r="EO178" s="1046"/>
      <c r="EP178" s="1046"/>
      <c r="EQ178" s="1046"/>
      <c r="ER178" s="1046"/>
      <c r="ES178" s="1046"/>
      <c r="ET178" s="1046"/>
      <c r="EU178" s="1046"/>
      <c r="EV178" s="1046"/>
      <c r="EW178" s="1046"/>
      <c r="FC178" s="618"/>
    </row>
    <row r="179" spans="1:159" s="5" customFormat="1" ht="15" hidden="1" customHeight="1" outlineLevel="1">
      <c r="A179" s="642"/>
      <c r="B179" s="1374"/>
      <c r="C179" s="735"/>
      <c r="D179" s="735"/>
      <c r="E179" s="735"/>
      <c r="F179" s="735"/>
      <c r="G179" s="139"/>
      <c r="H179" s="642"/>
      <c r="AB179" s="19"/>
      <c r="AC179" s="1046"/>
      <c r="AD179" s="1046"/>
      <c r="AE179" s="1046"/>
      <c r="AF179" s="1046"/>
      <c r="AG179" s="1046"/>
      <c r="AH179" s="1046"/>
      <c r="AI179" s="1046"/>
      <c r="AJ179" s="1046"/>
      <c r="AK179" s="1046"/>
      <c r="AL179" s="1046"/>
      <c r="AM179" s="1046"/>
      <c r="AN179" s="1046"/>
      <c r="AO179" s="1046"/>
      <c r="AP179" s="1046"/>
      <c r="AQ179" s="1046"/>
      <c r="AR179" s="1046"/>
      <c r="AS179" s="1046"/>
      <c r="AT179" s="1046"/>
      <c r="AU179" s="1046"/>
      <c r="AV179" s="1046"/>
      <c r="AW179" s="1046"/>
      <c r="AX179" s="1046"/>
      <c r="AY179" s="1046"/>
      <c r="AZ179" s="1046"/>
      <c r="BA179" s="1046"/>
      <c r="BB179" s="1046"/>
      <c r="BC179" s="1046"/>
      <c r="BD179" s="1046"/>
      <c r="BE179" s="1046"/>
      <c r="BF179" s="1046"/>
      <c r="BG179" s="1046"/>
      <c r="BH179" s="1046"/>
      <c r="BI179" s="1046"/>
      <c r="BJ179" s="1046"/>
      <c r="BK179" s="1046"/>
      <c r="BL179" s="1046"/>
      <c r="BM179" s="1046"/>
      <c r="BN179" s="1046"/>
      <c r="BO179" s="1046"/>
      <c r="BP179" s="1046"/>
      <c r="BQ179" s="1046"/>
      <c r="BR179" s="1046"/>
      <c r="BS179" s="1046"/>
      <c r="BT179" s="1046"/>
      <c r="BU179" s="1046"/>
      <c r="BV179" s="1046"/>
      <c r="BW179" s="1046"/>
      <c r="BX179" s="1046"/>
      <c r="BY179" s="1046"/>
      <c r="BZ179" s="1046"/>
      <c r="CA179" s="1046"/>
      <c r="CB179" s="1046"/>
      <c r="CC179" s="1046"/>
      <c r="CD179" s="1046"/>
      <c r="CE179" s="1046"/>
      <c r="CF179" s="1046"/>
      <c r="CG179" s="1046"/>
      <c r="CH179" s="1046"/>
      <c r="CI179" s="1046"/>
      <c r="CJ179" s="1046"/>
      <c r="CK179" s="1046"/>
      <c r="CL179" s="1046"/>
      <c r="CM179" s="1046"/>
      <c r="CN179" s="1046"/>
      <c r="CO179" s="1046"/>
      <c r="CP179" s="1046"/>
      <c r="CQ179" s="1046"/>
      <c r="CR179" s="1046"/>
      <c r="CS179" s="1046"/>
      <c r="CT179" s="1046"/>
      <c r="CU179" s="1046"/>
      <c r="CV179" s="1046"/>
      <c r="CW179" s="1046"/>
      <c r="CX179" s="1046"/>
      <c r="CY179" s="1046"/>
      <c r="CZ179" s="1046"/>
      <c r="DA179" s="1046"/>
      <c r="DB179" s="1046"/>
      <c r="DC179" s="1046"/>
      <c r="DD179" s="1046"/>
      <c r="DE179" s="1046"/>
      <c r="DF179" s="1046"/>
      <c r="DG179" s="1046"/>
      <c r="DH179" s="1046"/>
      <c r="DI179" s="1046"/>
      <c r="DJ179" s="1046"/>
      <c r="DK179" s="1046"/>
      <c r="DL179" s="1046"/>
      <c r="DM179" s="1046"/>
      <c r="DN179" s="1046"/>
      <c r="DO179" s="1046"/>
      <c r="DP179" s="1046"/>
      <c r="DQ179" s="1046"/>
      <c r="DR179" s="1046"/>
      <c r="DS179" s="1046"/>
      <c r="DT179" s="1046"/>
      <c r="DU179" s="1046"/>
      <c r="DV179" s="1046"/>
      <c r="DW179" s="1046"/>
      <c r="DX179" s="1046"/>
      <c r="DY179" s="1046"/>
      <c r="DZ179" s="1046"/>
      <c r="EA179" s="1046"/>
      <c r="EB179" s="1046"/>
      <c r="EC179" s="1046"/>
      <c r="ED179" s="1046"/>
      <c r="EE179" s="1046"/>
      <c r="EF179" s="1046"/>
      <c r="EG179" s="1046"/>
      <c r="EH179" s="1046"/>
      <c r="EI179" s="1046"/>
      <c r="EJ179" s="1046"/>
      <c r="EK179" s="1046"/>
      <c r="EL179" s="1046"/>
      <c r="EM179" s="1046"/>
      <c r="EN179" s="1046"/>
      <c r="EO179" s="1046"/>
      <c r="EP179" s="1046"/>
      <c r="EQ179" s="1046"/>
      <c r="ER179" s="1046"/>
      <c r="ES179" s="1046"/>
      <c r="ET179" s="1046"/>
      <c r="EU179" s="1046"/>
      <c r="EV179" s="1046"/>
      <c r="EW179" s="1046"/>
      <c r="FC179" s="618"/>
    </row>
    <row r="180" spans="1:159" s="5" customFormat="1" ht="15" hidden="1" customHeight="1" outlineLevel="1">
      <c r="A180" s="642"/>
      <c r="B180" s="1374"/>
      <c r="C180" s="735"/>
      <c r="D180" s="735"/>
      <c r="E180" s="735"/>
      <c r="F180" s="735"/>
      <c r="G180" s="139">
        <f>E180+F180</f>
        <v>0</v>
      </c>
      <c r="H180" s="642"/>
      <c r="AB180" s="19"/>
      <c r="AC180" s="1046"/>
      <c r="AD180" s="1046"/>
      <c r="AE180" s="1046"/>
      <c r="AF180" s="1046"/>
      <c r="AG180" s="1046"/>
      <c r="AH180" s="1046"/>
      <c r="AI180" s="1046"/>
      <c r="AJ180" s="1046"/>
      <c r="AK180" s="1046"/>
      <c r="AL180" s="1046"/>
      <c r="AM180" s="1046"/>
      <c r="AN180" s="1046"/>
      <c r="AO180" s="1046"/>
      <c r="AP180" s="1046"/>
      <c r="AQ180" s="1046"/>
      <c r="AR180" s="1046"/>
      <c r="AS180" s="1046"/>
      <c r="AT180" s="1046"/>
      <c r="AU180" s="1046"/>
      <c r="AV180" s="1046"/>
      <c r="AW180" s="1046"/>
      <c r="AX180" s="1046"/>
      <c r="AY180" s="1046"/>
      <c r="AZ180" s="1046"/>
      <c r="BA180" s="1046"/>
      <c r="BB180" s="1046"/>
      <c r="BC180" s="1046"/>
      <c r="BD180" s="1046"/>
      <c r="BE180" s="1046"/>
      <c r="BF180" s="1046"/>
      <c r="BG180" s="1046"/>
      <c r="BH180" s="1046"/>
      <c r="BI180" s="1046"/>
      <c r="BJ180" s="1046"/>
      <c r="BK180" s="1046"/>
      <c r="BL180" s="1046"/>
      <c r="BM180" s="1046"/>
      <c r="BN180" s="1046"/>
      <c r="BO180" s="1046"/>
      <c r="BP180" s="1046"/>
      <c r="BQ180" s="1046"/>
      <c r="BR180" s="1046"/>
      <c r="BS180" s="1046"/>
      <c r="BT180" s="1046"/>
      <c r="BU180" s="1046"/>
      <c r="BV180" s="1046"/>
      <c r="BW180" s="1046"/>
      <c r="BX180" s="1046"/>
      <c r="BY180" s="1046"/>
      <c r="BZ180" s="1046"/>
      <c r="CA180" s="1046"/>
      <c r="CB180" s="1046"/>
      <c r="CC180" s="1046"/>
      <c r="CD180" s="1046"/>
      <c r="CE180" s="1046"/>
      <c r="CF180" s="1046"/>
      <c r="CG180" s="1046"/>
      <c r="CH180" s="1046"/>
      <c r="CI180" s="1046"/>
      <c r="CJ180" s="1046"/>
      <c r="CK180" s="1046"/>
      <c r="CL180" s="1046"/>
      <c r="CM180" s="1046"/>
      <c r="CN180" s="1046"/>
      <c r="CO180" s="1046"/>
      <c r="CP180" s="1046"/>
      <c r="CQ180" s="1046"/>
      <c r="CR180" s="1046"/>
      <c r="CS180" s="1046"/>
      <c r="CT180" s="1046"/>
      <c r="CU180" s="1046"/>
      <c r="CV180" s="1046"/>
      <c r="CW180" s="1046"/>
      <c r="CX180" s="1046"/>
      <c r="CY180" s="1046"/>
      <c r="CZ180" s="1046"/>
      <c r="DA180" s="1046"/>
      <c r="DB180" s="1046"/>
      <c r="DC180" s="1046"/>
      <c r="DD180" s="1046"/>
      <c r="DE180" s="1046"/>
      <c r="DF180" s="1046"/>
      <c r="DG180" s="1046"/>
      <c r="DH180" s="1046"/>
      <c r="DI180" s="1046"/>
      <c r="DJ180" s="1046"/>
      <c r="DK180" s="1046"/>
      <c r="DL180" s="1046"/>
      <c r="DM180" s="1046"/>
      <c r="DN180" s="1046"/>
      <c r="DO180" s="1046"/>
      <c r="DP180" s="1046"/>
      <c r="DQ180" s="1046"/>
      <c r="DR180" s="1046"/>
      <c r="DS180" s="1046"/>
      <c r="DT180" s="1046"/>
      <c r="DU180" s="1046"/>
      <c r="DV180" s="1046"/>
      <c r="DW180" s="1046"/>
      <c r="DX180" s="1046"/>
      <c r="DY180" s="1046"/>
      <c r="DZ180" s="1046"/>
      <c r="EA180" s="1046"/>
      <c r="EB180" s="1046"/>
      <c r="EC180" s="1046"/>
      <c r="ED180" s="1046"/>
      <c r="EE180" s="1046"/>
      <c r="EF180" s="1046"/>
      <c r="EG180" s="1046"/>
      <c r="EH180" s="1046"/>
      <c r="EI180" s="1046"/>
      <c r="EJ180" s="1046"/>
      <c r="EK180" s="1046"/>
      <c r="EL180" s="1046"/>
      <c r="EM180" s="1046"/>
      <c r="EN180" s="1046"/>
      <c r="EO180" s="1046"/>
      <c r="EP180" s="1046"/>
      <c r="EQ180" s="1046"/>
      <c r="ER180" s="1046"/>
      <c r="ES180" s="1046"/>
      <c r="ET180" s="1046"/>
      <c r="EU180" s="1046"/>
      <c r="EV180" s="1046"/>
      <c r="EW180" s="1046"/>
      <c r="FC180" s="618"/>
    </row>
    <row r="181" spans="1:159" s="5" customFormat="1" ht="15" hidden="1" customHeight="1" outlineLevel="1">
      <c r="A181" s="642"/>
      <c r="B181" s="642"/>
      <c r="C181" s="642"/>
      <c r="D181" s="642"/>
      <c r="E181" s="642"/>
      <c r="F181" s="642"/>
      <c r="H181" s="642"/>
      <c r="I181" s="624"/>
      <c r="P181" s="267"/>
      <c r="AB181" s="19"/>
      <c r="AC181" s="1046"/>
      <c r="AD181" s="1046"/>
      <c r="AE181" s="1046"/>
      <c r="AF181" s="1046"/>
      <c r="AG181" s="1046"/>
      <c r="AH181" s="1046"/>
      <c r="AI181" s="1046"/>
      <c r="AJ181" s="1046"/>
      <c r="AK181" s="1046"/>
      <c r="AL181" s="1046"/>
      <c r="AM181" s="1046"/>
      <c r="AN181" s="1046"/>
      <c r="AO181" s="1046"/>
      <c r="AP181" s="1046"/>
      <c r="AQ181" s="1046"/>
      <c r="AR181" s="1046"/>
      <c r="AS181" s="1046"/>
      <c r="AT181" s="1046"/>
      <c r="AU181" s="1046"/>
      <c r="AV181" s="1046"/>
      <c r="AW181" s="1046"/>
      <c r="AX181" s="1046"/>
      <c r="AY181" s="1046"/>
      <c r="AZ181" s="1046"/>
      <c r="BA181" s="1046"/>
      <c r="BB181" s="1046"/>
      <c r="BC181" s="1046"/>
      <c r="BD181" s="1046"/>
      <c r="BE181" s="1046"/>
      <c r="BF181" s="1046"/>
      <c r="BG181" s="1046"/>
      <c r="BH181" s="1046"/>
      <c r="BI181" s="1046"/>
      <c r="BJ181" s="1046"/>
      <c r="BK181" s="1046"/>
      <c r="BL181" s="1046"/>
      <c r="BM181" s="1046"/>
      <c r="BN181" s="1046"/>
      <c r="BO181" s="1046"/>
      <c r="BP181" s="1046"/>
      <c r="BQ181" s="1046"/>
      <c r="BR181" s="1046"/>
      <c r="BS181" s="1046"/>
      <c r="BT181" s="1046"/>
      <c r="BU181" s="1046"/>
      <c r="BV181" s="1046"/>
      <c r="BW181" s="1046"/>
      <c r="BX181" s="1046"/>
      <c r="BY181" s="1046"/>
      <c r="BZ181" s="1046"/>
      <c r="CA181" s="1046"/>
      <c r="CB181" s="1046"/>
      <c r="CC181" s="1046"/>
      <c r="CD181" s="1046"/>
      <c r="CE181" s="1046"/>
      <c r="CF181" s="1046"/>
      <c r="CG181" s="1046"/>
      <c r="CH181" s="1046"/>
      <c r="CI181" s="1046"/>
      <c r="CJ181" s="1046"/>
      <c r="CK181" s="1046"/>
      <c r="CL181" s="1046"/>
      <c r="CM181" s="1046"/>
      <c r="CN181" s="1046"/>
      <c r="CO181" s="1046"/>
      <c r="CP181" s="1046"/>
      <c r="CQ181" s="1046"/>
      <c r="CR181" s="1046"/>
      <c r="CS181" s="1046"/>
      <c r="CT181" s="1046"/>
      <c r="CU181" s="1046"/>
      <c r="CV181" s="1046"/>
      <c r="CW181" s="1046"/>
      <c r="CX181" s="1046"/>
      <c r="CY181" s="1046"/>
      <c r="CZ181" s="1046"/>
      <c r="DA181" s="1046"/>
      <c r="DB181" s="1046"/>
      <c r="DC181" s="1046"/>
      <c r="DD181" s="1046"/>
      <c r="DE181" s="1046"/>
      <c r="DF181" s="1046"/>
      <c r="DG181" s="1046"/>
      <c r="DH181" s="1046"/>
      <c r="DI181" s="1046"/>
      <c r="DJ181" s="1046"/>
      <c r="DK181" s="1046"/>
      <c r="DL181" s="1046"/>
      <c r="DM181" s="1046"/>
      <c r="DN181" s="1046"/>
      <c r="DO181" s="1046"/>
      <c r="DP181" s="1046"/>
      <c r="DQ181" s="1046"/>
      <c r="DR181" s="1046"/>
      <c r="DS181" s="1046"/>
      <c r="DT181" s="1046"/>
      <c r="DU181" s="1046"/>
      <c r="DV181" s="1046"/>
      <c r="DW181" s="1046"/>
      <c r="DX181" s="1046"/>
      <c r="DY181" s="1046"/>
      <c r="DZ181" s="1046"/>
      <c r="EA181" s="1046"/>
      <c r="EB181" s="1046"/>
      <c r="EC181" s="1046"/>
      <c r="ED181" s="1046"/>
      <c r="EE181" s="1046"/>
      <c r="EF181" s="1046"/>
      <c r="EG181" s="1046"/>
      <c r="EH181" s="1046"/>
      <c r="EI181" s="1046"/>
      <c r="EJ181" s="1046"/>
      <c r="EK181" s="1046"/>
      <c r="EL181" s="1046"/>
      <c r="EM181" s="1046"/>
      <c r="EN181" s="1046"/>
      <c r="EO181" s="1046"/>
      <c r="EP181" s="1046"/>
      <c r="EQ181" s="1046"/>
      <c r="ER181" s="1046"/>
      <c r="ES181" s="1046"/>
      <c r="ET181" s="1046"/>
      <c r="EU181" s="1046"/>
      <c r="EV181" s="1046"/>
      <c r="EW181" s="1046"/>
      <c r="FC181" s="618"/>
    </row>
    <row r="182" spans="1:159" s="5" customFormat="1" ht="15" hidden="1" customHeight="1" outlineLevel="1">
      <c r="A182" s="642"/>
      <c r="B182" s="642"/>
      <c r="C182" s="642"/>
      <c r="D182" s="642"/>
      <c r="E182" s="642"/>
      <c r="F182" s="642"/>
      <c r="H182" s="642"/>
      <c r="I182" s="624"/>
      <c r="P182" s="267"/>
      <c r="AB182" s="19"/>
      <c r="AC182" s="1046"/>
      <c r="AD182" s="1046"/>
      <c r="AE182" s="1046"/>
      <c r="AF182" s="1046"/>
      <c r="AG182" s="1046"/>
      <c r="AH182" s="1046"/>
      <c r="AI182" s="1046"/>
      <c r="AJ182" s="1046"/>
      <c r="AK182" s="1046"/>
      <c r="AL182" s="1046"/>
      <c r="AM182" s="1046"/>
      <c r="AN182" s="1046"/>
      <c r="AO182" s="1046"/>
      <c r="AP182" s="1046"/>
      <c r="AQ182" s="1046"/>
      <c r="AR182" s="1046"/>
      <c r="AS182" s="1046"/>
      <c r="AT182" s="1046"/>
      <c r="AU182" s="1046"/>
      <c r="AV182" s="1046"/>
      <c r="AW182" s="1046"/>
      <c r="AX182" s="1046"/>
      <c r="AY182" s="1046"/>
      <c r="AZ182" s="1046"/>
      <c r="BA182" s="1046"/>
      <c r="BB182" s="1046"/>
      <c r="BC182" s="1046"/>
      <c r="BD182" s="1046"/>
      <c r="BE182" s="1046"/>
      <c r="BF182" s="1046"/>
      <c r="BG182" s="1046"/>
      <c r="BH182" s="1046"/>
      <c r="BI182" s="1046"/>
      <c r="BJ182" s="1046"/>
      <c r="BK182" s="1046"/>
      <c r="BL182" s="1046"/>
      <c r="BM182" s="1046"/>
      <c r="BN182" s="1046"/>
      <c r="BO182" s="1046"/>
      <c r="BP182" s="1046"/>
      <c r="BQ182" s="1046"/>
      <c r="BR182" s="1046"/>
      <c r="BS182" s="1046"/>
      <c r="BT182" s="1046"/>
      <c r="BU182" s="1046"/>
      <c r="BV182" s="1046"/>
      <c r="BW182" s="1046"/>
      <c r="BX182" s="1046"/>
      <c r="BY182" s="1046"/>
      <c r="BZ182" s="1046"/>
      <c r="CA182" s="1046"/>
      <c r="CB182" s="1046"/>
      <c r="CC182" s="1046"/>
      <c r="CD182" s="1046"/>
      <c r="CE182" s="1046"/>
      <c r="CF182" s="1046"/>
      <c r="CG182" s="1046"/>
      <c r="CH182" s="1046"/>
      <c r="CI182" s="1046"/>
      <c r="CJ182" s="1046"/>
      <c r="CK182" s="1046"/>
      <c r="CL182" s="1046"/>
      <c r="CM182" s="1046"/>
      <c r="CN182" s="1046"/>
      <c r="CO182" s="1046"/>
      <c r="CP182" s="1046"/>
      <c r="CQ182" s="1046"/>
      <c r="CR182" s="1046"/>
      <c r="CS182" s="1046"/>
      <c r="CT182" s="1046"/>
      <c r="CU182" s="1046"/>
      <c r="CV182" s="1046"/>
      <c r="CW182" s="1046"/>
      <c r="CX182" s="1046"/>
      <c r="CY182" s="1046"/>
      <c r="CZ182" s="1046"/>
      <c r="DA182" s="1046"/>
      <c r="DB182" s="1046"/>
      <c r="DC182" s="1046"/>
      <c r="DD182" s="1046"/>
      <c r="DE182" s="1046"/>
      <c r="DF182" s="1046"/>
      <c r="DG182" s="1046"/>
      <c r="DH182" s="1046"/>
      <c r="DI182" s="1046"/>
      <c r="DJ182" s="1046"/>
      <c r="DK182" s="1046"/>
      <c r="DL182" s="1046"/>
      <c r="DM182" s="1046"/>
      <c r="DN182" s="1046"/>
      <c r="DO182" s="1046"/>
      <c r="DP182" s="1046"/>
      <c r="DQ182" s="1046"/>
      <c r="DR182" s="1046"/>
      <c r="DS182" s="1046"/>
      <c r="DT182" s="1046"/>
      <c r="DU182" s="1046"/>
      <c r="DV182" s="1046"/>
      <c r="DW182" s="1046"/>
      <c r="DX182" s="1046"/>
      <c r="DY182" s="1046"/>
      <c r="DZ182" s="1046"/>
      <c r="EA182" s="1046"/>
      <c r="EB182" s="1046"/>
      <c r="EC182" s="1046"/>
      <c r="ED182" s="1046"/>
      <c r="EE182" s="1046"/>
      <c r="EF182" s="1046"/>
      <c r="EG182" s="1046"/>
      <c r="EH182" s="1046"/>
      <c r="EI182" s="1046"/>
      <c r="EJ182" s="1046"/>
      <c r="EK182" s="1046"/>
      <c r="EL182" s="1046"/>
      <c r="EM182" s="1046"/>
      <c r="EN182" s="1046"/>
      <c r="EO182" s="1046"/>
      <c r="EP182" s="1046"/>
      <c r="EQ182" s="1046"/>
      <c r="ER182" s="1046"/>
      <c r="ES182" s="1046"/>
      <c r="ET182" s="1046"/>
      <c r="EU182" s="1046"/>
      <c r="EV182" s="1046"/>
      <c r="EW182" s="1046"/>
      <c r="FC182" s="618"/>
    </row>
    <row r="183" spans="1:159" s="5" customFormat="1" ht="18.75" hidden="1" customHeight="1" outlineLevel="1">
      <c r="A183" s="642"/>
      <c r="B183" s="268" t="s">
        <v>965</v>
      </c>
      <c r="C183" s="5" t="s">
        <v>966</v>
      </c>
      <c r="D183" s="1284" t="s">
        <v>967</v>
      </c>
      <c r="E183" s="1284"/>
      <c r="F183" s="1284"/>
      <c r="G183" s="1284"/>
      <c r="H183" s="1284"/>
      <c r="I183" s="268" t="s">
        <v>968</v>
      </c>
      <c r="J183" s="1376" t="s">
        <v>969</v>
      </c>
      <c r="K183" s="1377"/>
      <c r="L183" s="1378"/>
      <c r="M183" s="1379" t="s">
        <v>970</v>
      </c>
      <c r="N183" s="1379"/>
      <c r="O183" s="1379"/>
      <c r="P183" s="1380" t="s">
        <v>971</v>
      </c>
      <c r="Q183" s="1380"/>
      <c r="R183" s="1380"/>
      <c r="AB183" s="19"/>
      <c r="AC183" s="1046"/>
      <c r="AD183" s="1046"/>
      <c r="AE183" s="1046"/>
      <c r="AF183" s="1046"/>
      <c r="AG183" s="1046"/>
      <c r="AH183" s="1046"/>
      <c r="AI183" s="1046"/>
      <c r="AJ183" s="1046"/>
      <c r="AK183" s="1046"/>
      <c r="AL183" s="1046"/>
      <c r="AM183" s="1046"/>
      <c r="AN183" s="1046"/>
      <c r="AO183" s="1046"/>
      <c r="AP183" s="1046"/>
      <c r="AQ183" s="1046"/>
      <c r="AR183" s="1046"/>
      <c r="AS183" s="1046"/>
      <c r="AT183" s="1046"/>
      <c r="AU183" s="1046"/>
      <c r="AV183" s="1046"/>
      <c r="AW183" s="1046"/>
      <c r="AX183" s="1046"/>
      <c r="AY183" s="1046"/>
      <c r="AZ183" s="1046"/>
      <c r="BA183" s="1046"/>
      <c r="BB183" s="1046"/>
      <c r="BC183" s="1046"/>
      <c r="BD183" s="1046"/>
      <c r="BE183" s="1046"/>
      <c r="BF183" s="1046"/>
      <c r="BG183" s="1046"/>
      <c r="BH183" s="1046"/>
      <c r="BI183" s="1046"/>
      <c r="BJ183" s="1046"/>
      <c r="BK183" s="1046"/>
      <c r="BL183" s="1046"/>
      <c r="BM183" s="1046"/>
      <c r="BN183" s="1046"/>
      <c r="BO183" s="1046"/>
      <c r="BP183" s="1046"/>
      <c r="BQ183" s="1046"/>
      <c r="BR183" s="1046"/>
      <c r="BS183" s="1046"/>
      <c r="BT183" s="1046"/>
      <c r="BU183" s="1046"/>
      <c r="BV183" s="1046"/>
      <c r="BW183" s="1046"/>
      <c r="BX183" s="1046"/>
      <c r="BY183" s="1046"/>
      <c r="BZ183" s="1046"/>
      <c r="CA183" s="1046"/>
      <c r="CB183" s="1046"/>
      <c r="CC183" s="1046"/>
      <c r="CD183" s="1046"/>
      <c r="CE183" s="1046"/>
      <c r="CF183" s="1046"/>
      <c r="CG183" s="1046"/>
      <c r="CH183" s="1046"/>
      <c r="CI183" s="1046"/>
      <c r="CJ183" s="1046"/>
      <c r="CK183" s="1046"/>
      <c r="CL183" s="1046"/>
      <c r="CM183" s="1046"/>
      <c r="CN183" s="1046"/>
      <c r="CO183" s="1046"/>
      <c r="CP183" s="1046"/>
      <c r="CQ183" s="1046"/>
      <c r="CR183" s="1046"/>
      <c r="CS183" s="1046"/>
      <c r="CT183" s="1046"/>
      <c r="CU183" s="1046"/>
      <c r="CV183" s="1046"/>
      <c r="CW183" s="1046"/>
      <c r="CX183" s="1046"/>
      <c r="CY183" s="1046"/>
      <c r="CZ183" s="1046"/>
      <c r="DA183" s="1046"/>
      <c r="DB183" s="1046"/>
      <c r="DC183" s="1046"/>
      <c r="DD183" s="1046"/>
      <c r="DE183" s="1046"/>
      <c r="DF183" s="1046"/>
      <c r="DG183" s="1046"/>
      <c r="DH183" s="1046"/>
      <c r="DI183" s="1046"/>
      <c r="DJ183" s="1046"/>
      <c r="DK183" s="1046"/>
      <c r="DL183" s="1046"/>
      <c r="DM183" s="1046"/>
      <c r="DN183" s="1046"/>
      <c r="DO183" s="1046"/>
      <c r="DP183" s="1046"/>
      <c r="DQ183" s="1046"/>
      <c r="DR183" s="1046"/>
      <c r="DS183" s="1046"/>
      <c r="DT183" s="1046"/>
      <c r="DU183" s="1046"/>
      <c r="DV183" s="1046"/>
      <c r="DW183" s="1046"/>
      <c r="DX183" s="1046"/>
      <c r="DY183" s="1046"/>
      <c r="DZ183" s="1046"/>
      <c r="EA183" s="1046"/>
      <c r="EB183" s="1046"/>
      <c r="EC183" s="1046"/>
      <c r="ED183" s="1046"/>
      <c r="EE183" s="1046"/>
      <c r="EF183" s="1046"/>
      <c r="EG183" s="1046"/>
      <c r="EH183" s="1046"/>
      <c r="EI183" s="1046"/>
      <c r="EJ183" s="1046"/>
      <c r="EK183" s="1046"/>
      <c r="EL183" s="1046"/>
      <c r="EM183" s="1046"/>
      <c r="EN183" s="1046"/>
      <c r="EO183" s="1046"/>
      <c r="EP183" s="1046"/>
      <c r="EQ183" s="1046"/>
      <c r="ER183" s="1046"/>
      <c r="ES183" s="1046"/>
      <c r="ET183" s="1046"/>
      <c r="EU183" s="1046"/>
      <c r="EV183" s="1046"/>
      <c r="EW183" s="1046"/>
      <c r="FC183" s="618"/>
    </row>
    <row r="184" spans="1:159" s="5" customFormat="1" ht="57" hidden="1" customHeight="1" outlineLevel="1">
      <c r="A184" s="642"/>
      <c r="B184" s="268"/>
      <c r="D184" s="675" t="s">
        <v>972</v>
      </c>
      <c r="E184" s="269" t="s">
        <v>973</v>
      </c>
      <c r="F184" s="269" t="s">
        <v>974</v>
      </c>
      <c r="G184" s="269" t="s">
        <v>975</v>
      </c>
      <c r="H184" s="269" t="s">
        <v>976</v>
      </c>
      <c r="I184" s="270">
        <f>SUM(I185:I189)</f>
        <v>3.1250000000000002E-3</v>
      </c>
      <c r="J184" s="676" t="s">
        <v>977</v>
      </c>
      <c r="K184" s="271" t="s">
        <v>978</v>
      </c>
      <c r="L184" s="271" t="s">
        <v>704</v>
      </c>
      <c r="M184" s="677" t="s">
        <v>979</v>
      </c>
      <c r="N184" s="272" t="s">
        <v>107</v>
      </c>
      <c r="O184" s="272" t="s">
        <v>704</v>
      </c>
      <c r="P184" s="678" t="s">
        <v>980</v>
      </c>
      <c r="Q184" s="282" t="s">
        <v>981</v>
      </c>
      <c r="R184" s="282" t="s">
        <v>982</v>
      </c>
      <c r="AB184" s="19"/>
      <c r="AC184" s="1046"/>
      <c r="AD184" s="1046"/>
      <c r="AE184" s="1046"/>
      <c r="AF184" s="1046"/>
      <c r="AG184" s="1046"/>
      <c r="AH184" s="1046"/>
      <c r="AI184" s="1046"/>
      <c r="AJ184" s="1046"/>
      <c r="AK184" s="1046"/>
      <c r="AL184" s="1046"/>
      <c r="AM184" s="1046"/>
      <c r="AN184" s="1046"/>
      <c r="AO184" s="1046"/>
      <c r="AP184" s="1046"/>
      <c r="AQ184" s="1046"/>
      <c r="AR184" s="1046"/>
      <c r="AS184" s="1046"/>
      <c r="AT184" s="1046"/>
      <c r="AU184" s="1046"/>
      <c r="AV184" s="1046"/>
      <c r="AW184" s="1046"/>
      <c r="AX184" s="1046"/>
      <c r="AY184" s="1046"/>
      <c r="AZ184" s="1046"/>
      <c r="BA184" s="1046"/>
      <c r="BB184" s="1046"/>
      <c r="BC184" s="1046"/>
      <c r="BD184" s="1046"/>
      <c r="BE184" s="1046"/>
      <c r="BF184" s="1046"/>
      <c r="BG184" s="1046"/>
      <c r="BH184" s="1046"/>
      <c r="BI184" s="1046"/>
      <c r="BJ184" s="1046"/>
      <c r="BK184" s="1046"/>
      <c r="BL184" s="1046"/>
      <c r="BM184" s="1046"/>
      <c r="BN184" s="1046"/>
      <c r="BO184" s="1046"/>
      <c r="BP184" s="1046"/>
      <c r="BQ184" s="1046"/>
      <c r="BR184" s="1046"/>
      <c r="BS184" s="1046"/>
      <c r="BT184" s="1046"/>
      <c r="BU184" s="1046"/>
      <c r="BV184" s="1046"/>
      <c r="BW184" s="1046"/>
      <c r="BX184" s="1046"/>
      <c r="BY184" s="1046"/>
      <c r="BZ184" s="1046"/>
      <c r="CA184" s="1046"/>
      <c r="CB184" s="1046"/>
      <c r="CC184" s="1046"/>
      <c r="CD184" s="1046"/>
      <c r="CE184" s="1046"/>
      <c r="CF184" s="1046"/>
      <c r="CG184" s="1046"/>
      <c r="CH184" s="1046"/>
      <c r="CI184" s="1046"/>
      <c r="CJ184" s="1046"/>
      <c r="CK184" s="1046"/>
      <c r="CL184" s="1046"/>
      <c r="CM184" s="1046"/>
      <c r="CN184" s="1046"/>
      <c r="CO184" s="1046"/>
      <c r="CP184" s="1046"/>
      <c r="CQ184" s="1046"/>
      <c r="CR184" s="1046"/>
      <c r="CS184" s="1046"/>
      <c r="CT184" s="1046"/>
      <c r="CU184" s="1046"/>
      <c r="CV184" s="1046"/>
      <c r="CW184" s="1046"/>
      <c r="CX184" s="1046"/>
      <c r="CY184" s="1046"/>
      <c r="CZ184" s="1046"/>
      <c r="DA184" s="1046"/>
      <c r="DB184" s="1046"/>
      <c r="DC184" s="1046"/>
      <c r="DD184" s="1046"/>
      <c r="DE184" s="1046"/>
      <c r="DF184" s="1046"/>
      <c r="DG184" s="1046"/>
      <c r="DH184" s="1046"/>
      <c r="DI184" s="1046"/>
      <c r="DJ184" s="1046"/>
      <c r="DK184" s="1046"/>
      <c r="DL184" s="1046"/>
      <c r="DM184" s="1046"/>
      <c r="DN184" s="1046"/>
      <c r="DO184" s="1046"/>
      <c r="DP184" s="1046"/>
      <c r="DQ184" s="1046"/>
      <c r="DR184" s="1046"/>
      <c r="DS184" s="1046"/>
      <c r="DT184" s="1046"/>
      <c r="DU184" s="1046"/>
      <c r="DV184" s="1046"/>
      <c r="DW184" s="1046"/>
      <c r="DX184" s="1046"/>
      <c r="DY184" s="1046"/>
      <c r="DZ184" s="1046"/>
      <c r="EA184" s="1046"/>
      <c r="EB184" s="1046"/>
      <c r="EC184" s="1046"/>
      <c r="ED184" s="1046"/>
      <c r="EE184" s="1046"/>
      <c r="EF184" s="1046"/>
      <c r="EG184" s="1046"/>
      <c r="EH184" s="1046"/>
      <c r="EI184" s="1046"/>
      <c r="EJ184" s="1046"/>
      <c r="EK184" s="1046"/>
      <c r="EL184" s="1046"/>
      <c r="EM184" s="1046"/>
      <c r="EN184" s="1046"/>
      <c r="EO184" s="1046"/>
      <c r="EP184" s="1046"/>
      <c r="EQ184" s="1046"/>
      <c r="ER184" s="1046"/>
      <c r="ES184" s="1046"/>
      <c r="ET184" s="1046"/>
      <c r="EU184" s="1046"/>
      <c r="EV184" s="1046"/>
      <c r="EW184" s="1046"/>
      <c r="FC184" s="618"/>
    </row>
    <row r="185" spans="1:159" s="5" customFormat="1" ht="15" hidden="1" customHeight="1" outlineLevel="1">
      <c r="A185" s="642"/>
      <c r="B185" s="619" t="s">
        <v>983</v>
      </c>
      <c r="C185" s="5" t="s">
        <v>984</v>
      </c>
      <c r="D185" s="679"/>
      <c r="E185" s="679"/>
      <c r="F185" s="679"/>
      <c r="G185" s="680"/>
      <c r="H185" s="681"/>
      <c r="I185" s="273">
        <f>L185+O185+R185</f>
        <v>8.7500000000000013E-4</v>
      </c>
      <c r="J185" s="274">
        <v>230</v>
      </c>
      <c r="K185" s="682">
        <f>(D185*2+F185*2+5)*(E185+F185*2+5)/10^4</f>
        <v>2.5000000000000001E-3</v>
      </c>
      <c r="L185" s="682">
        <f>K185*J185/10^3</f>
        <v>5.750000000000001E-4</v>
      </c>
      <c r="M185" s="683">
        <v>17</v>
      </c>
      <c r="N185" s="736">
        <f>(D185*E185*G185)/10^6</f>
        <v>0</v>
      </c>
      <c r="O185" s="736">
        <f>N185*M185</f>
        <v>0</v>
      </c>
      <c r="P185" s="684">
        <v>120</v>
      </c>
      <c r="Q185" s="281">
        <f>K185</f>
        <v>2.5000000000000001E-3</v>
      </c>
      <c r="R185" s="280">
        <f>Q185*P185/10^3</f>
        <v>2.9999999999999997E-4</v>
      </c>
      <c r="AB185" s="19"/>
      <c r="AC185" s="1046"/>
      <c r="AD185" s="1046"/>
      <c r="AE185" s="1046"/>
      <c r="AF185" s="1046"/>
      <c r="AG185" s="1046"/>
      <c r="AH185" s="1046"/>
      <c r="AI185" s="1046"/>
      <c r="AJ185" s="1046"/>
      <c r="AK185" s="1046"/>
      <c r="AL185" s="1046"/>
      <c r="AM185" s="1046"/>
      <c r="AN185" s="1046"/>
      <c r="AO185" s="1046"/>
      <c r="AP185" s="1046"/>
      <c r="AQ185" s="1046"/>
      <c r="AR185" s="1046"/>
      <c r="AS185" s="1046"/>
      <c r="AT185" s="1046"/>
      <c r="AU185" s="1046"/>
      <c r="AV185" s="1046"/>
      <c r="AW185" s="1046"/>
      <c r="AX185" s="1046"/>
      <c r="AY185" s="1046"/>
      <c r="AZ185" s="1046"/>
      <c r="BA185" s="1046"/>
      <c r="BB185" s="1046"/>
      <c r="BC185" s="1046"/>
      <c r="BD185" s="1046"/>
      <c r="BE185" s="1046"/>
      <c r="BF185" s="1046"/>
      <c r="BG185" s="1046"/>
      <c r="BH185" s="1046"/>
      <c r="BI185" s="1046"/>
      <c r="BJ185" s="1046"/>
      <c r="BK185" s="1046"/>
      <c r="BL185" s="1046"/>
      <c r="BM185" s="1046"/>
      <c r="BN185" s="1046"/>
      <c r="BO185" s="1046"/>
      <c r="BP185" s="1046"/>
      <c r="BQ185" s="1046"/>
      <c r="BR185" s="1046"/>
      <c r="BS185" s="1046"/>
      <c r="BT185" s="1046"/>
      <c r="BU185" s="1046"/>
      <c r="BV185" s="1046"/>
      <c r="BW185" s="1046"/>
      <c r="BX185" s="1046"/>
      <c r="BY185" s="1046"/>
      <c r="BZ185" s="1046"/>
      <c r="CA185" s="1046"/>
      <c r="CB185" s="1046"/>
      <c r="CC185" s="1046"/>
      <c r="CD185" s="1046"/>
      <c r="CE185" s="1046"/>
      <c r="CF185" s="1046"/>
      <c r="CG185" s="1046"/>
      <c r="CH185" s="1046"/>
      <c r="CI185" s="1046"/>
      <c r="CJ185" s="1046"/>
      <c r="CK185" s="1046"/>
      <c r="CL185" s="1046"/>
      <c r="CM185" s="1046"/>
      <c r="CN185" s="1046"/>
      <c r="CO185" s="1046"/>
      <c r="CP185" s="1046"/>
      <c r="CQ185" s="1046"/>
      <c r="CR185" s="1046"/>
      <c r="CS185" s="1046"/>
      <c r="CT185" s="1046"/>
      <c r="CU185" s="1046"/>
      <c r="CV185" s="1046"/>
      <c r="CW185" s="1046"/>
      <c r="CX185" s="1046"/>
      <c r="CY185" s="1046"/>
      <c r="CZ185" s="1046"/>
      <c r="DA185" s="1046"/>
      <c r="DB185" s="1046"/>
      <c r="DC185" s="1046"/>
      <c r="DD185" s="1046"/>
      <c r="DE185" s="1046"/>
      <c r="DF185" s="1046"/>
      <c r="DG185" s="1046"/>
      <c r="DH185" s="1046"/>
      <c r="DI185" s="1046"/>
      <c r="DJ185" s="1046"/>
      <c r="DK185" s="1046"/>
      <c r="DL185" s="1046"/>
      <c r="DM185" s="1046"/>
      <c r="DN185" s="1046"/>
      <c r="DO185" s="1046"/>
      <c r="DP185" s="1046"/>
      <c r="DQ185" s="1046"/>
      <c r="DR185" s="1046"/>
      <c r="DS185" s="1046"/>
      <c r="DT185" s="1046"/>
      <c r="DU185" s="1046"/>
      <c r="DV185" s="1046"/>
      <c r="DW185" s="1046"/>
      <c r="DX185" s="1046"/>
      <c r="DY185" s="1046"/>
      <c r="DZ185" s="1046"/>
      <c r="EA185" s="1046"/>
      <c r="EB185" s="1046"/>
      <c r="EC185" s="1046"/>
      <c r="ED185" s="1046"/>
      <c r="EE185" s="1046"/>
      <c r="EF185" s="1046"/>
      <c r="EG185" s="1046"/>
      <c r="EH185" s="1046"/>
      <c r="EI185" s="1046"/>
      <c r="EJ185" s="1046"/>
      <c r="EK185" s="1046"/>
      <c r="EL185" s="1046"/>
      <c r="EM185" s="1046"/>
      <c r="EN185" s="1046"/>
      <c r="EO185" s="1046"/>
      <c r="EP185" s="1046"/>
      <c r="EQ185" s="1046"/>
      <c r="ER185" s="1046"/>
      <c r="ES185" s="1046"/>
      <c r="ET185" s="1046"/>
      <c r="EU185" s="1046"/>
      <c r="EV185" s="1046"/>
      <c r="EW185" s="1046"/>
      <c r="FC185" s="618"/>
    </row>
    <row r="186" spans="1:159" s="5" customFormat="1" ht="15" hidden="1" customHeight="1" outlineLevel="1">
      <c r="A186" s="642"/>
      <c r="B186" s="619" t="s">
        <v>985</v>
      </c>
      <c r="C186" s="5" t="s">
        <v>986</v>
      </c>
      <c r="D186" s="679"/>
      <c r="E186" s="679"/>
      <c r="F186" s="679"/>
      <c r="G186" s="679">
        <v>8</v>
      </c>
      <c r="H186" s="679">
        <f>F186-G186</f>
        <v>-8</v>
      </c>
      <c r="I186" s="273">
        <f>L186+O186+R186</f>
        <v>1.3499999999999999E-3</v>
      </c>
      <c r="J186" s="274">
        <v>180</v>
      </c>
      <c r="K186" s="682">
        <f>(D186*2+F186*2+5)*(E186+F186*2+5)/10^4</f>
        <v>2.5000000000000001E-3</v>
      </c>
      <c r="L186" s="682">
        <f>K186*J186/10^3</f>
        <v>4.4999999999999999E-4</v>
      </c>
      <c r="M186" s="683">
        <v>17</v>
      </c>
      <c r="N186" s="736">
        <f>(D186*E186*G186)/10^6</f>
        <v>0</v>
      </c>
      <c r="O186" s="736">
        <f>N186*M186</f>
        <v>0</v>
      </c>
      <c r="P186" s="684">
        <v>120</v>
      </c>
      <c r="Q186" s="281">
        <f>K186*3</f>
        <v>7.4999999999999997E-3</v>
      </c>
      <c r="R186" s="280">
        <f>Q186*P186/10^3</f>
        <v>8.9999999999999987E-4</v>
      </c>
      <c r="AB186" s="19"/>
      <c r="AC186" s="1046"/>
      <c r="AD186" s="1046"/>
      <c r="AE186" s="1046"/>
      <c r="AF186" s="1046"/>
      <c r="AG186" s="1046"/>
      <c r="AH186" s="1046"/>
      <c r="AI186" s="1046"/>
      <c r="AJ186" s="1046"/>
      <c r="AK186" s="1046"/>
      <c r="AL186" s="1046"/>
      <c r="AM186" s="1046"/>
      <c r="AN186" s="1046"/>
      <c r="AO186" s="1046"/>
      <c r="AP186" s="1046"/>
      <c r="AQ186" s="1046"/>
      <c r="AR186" s="1046"/>
      <c r="AS186" s="1046"/>
      <c r="AT186" s="1046"/>
      <c r="AU186" s="1046"/>
      <c r="AV186" s="1046"/>
      <c r="AW186" s="1046"/>
      <c r="AX186" s="1046"/>
      <c r="AY186" s="1046"/>
      <c r="AZ186" s="1046"/>
      <c r="BA186" s="1046"/>
      <c r="BB186" s="1046"/>
      <c r="BC186" s="1046"/>
      <c r="BD186" s="1046"/>
      <c r="BE186" s="1046"/>
      <c r="BF186" s="1046"/>
      <c r="BG186" s="1046"/>
      <c r="BH186" s="1046"/>
      <c r="BI186" s="1046"/>
      <c r="BJ186" s="1046"/>
      <c r="BK186" s="1046"/>
      <c r="BL186" s="1046"/>
      <c r="BM186" s="1046"/>
      <c r="BN186" s="1046"/>
      <c r="BO186" s="1046"/>
      <c r="BP186" s="1046"/>
      <c r="BQ186" s="1046"/>
      <c r="BR186" s="1046"/>
      <c r="BS186" s="1046"/>
      <c r="BT186" s="1046"/>
      <c r="BU186" s="1046"/>
      <c r="BV186" s="1046"/>
      <c r="BW186" s="1046"/>
      <c r="BX186" s="1046"/>
      <c r="BY186" s="1046"/>
      <c r="BZ186" s="1046"/>
      <c r="CA186" s="1046"/>
      <c r="CB186" s="1046"/>
      <c r="CC186" s="1046"/>
      <c r="CD186" s="1046"/>
      <c r="CE186" s="1046"/>
      <c r="CF186" s="1046"/>
      <c r="CG186" s="1046"/>
      <c r="CH186" s="1046"/>
      <c r="CI186" s="1046"/>
      <c r="CJ186" s="1046"/>
      <c r="CK186" s="1046"/>
      <c r="CL186" s="1046"/>
      <c r="CM186" s="1046"/>
      <c r="CN186" s="1046"/>
      <c r="CO186" s="1046"/>
      <c r="CP186" s="1046"/>
      <c r="CQ186" s="1046"/>
      <c r="CR186" s="1046"/>
      <c r="CS186" s="1046"/>
      <c r="CT186" s="1046"/>
      <c r="CU186" s="1046"/>
      <c r="CV186" s="1046"/>
      <c r="CW186" s="1046"/>
      <c r="CX186" s="1046"/>
      <c r="CY186" s="1046"/>
      <c r="CZ186" s="1046"/>
      <c r="DA186" s="1046"/>
      <c r="DB186" s="1046"/>
      <c r="DC186" s="1046"/>
      <c r="DD186" s="1046"/>
      <c r="DE186" s="1046"/>
      <c r="DF186" s="1046"/>
      <c r="DG186" s="1046"/>
      <c r="DH186" s="1046"/>
      <c r="DI186" s="1046"/>
      <c r="DJ186" s="1046"/>
      <c r="DK186" s="1046"/>
      <c r="DL186" s="1046"/>
      <c r="DM186" s="1046"/>
      <c r="DN186" s="1046"/>
      <c r="DO186" s="1046"/>
      <c r="DP186" s="1046"/>
      <c r="DQ186" s="1046"/>
      <c r="DR186" s="1046"/>
      <c r="DS186" s="1046"/>
      <c r="DT186" s="1046"/>
      <c r="DU186" s="1046"/>
      <c r="DV186" s="1046"/>
      <c r="DW186" s="1046"/>
      <c r="DX186" s="1046"/>
      <c r="DY186" s="1046"/>
      <c r="DZ186" s="1046"/>
      <c r="EA186" s="1046"/>
      <c r="EB186" s="1046"/>
      <c r="EC186" s="1046"/>
      <c r="ED186" s="1046"/>
      <c r="EE186" s="1046"/>
      <c r="EF186" s="1046"/>
      <c r="EG186" s="1046"/>
      <c r="EH186" s="1046"/>
      <c r="EI186" s="1046"/>
      <c r="EJ186" s="1046"/>
      <c r="EK186" s="1046"/>
      <c r="EL186" s="1046"/>
      <c r="EM186" s="1046"/>
      <c r="EN186" s="1046"/>
      <c r="EO186" s="1046"/>
      <c r="EP186" s="1046"/>
      <c r="EQ186" s="1046"/>
      <c r="ER186" s="1046"/>
      <c r="ES186" s="1046"/>
      <c r="ET186" s="1046"/>
      <c r="EU186" s="1046"/>
      <c r="EV186" s="1046"/>
      <c r="EW186" s="1046"/>
      <c r="FC186" s="618"/>
    </row>
    <row r="187" spans="1:159" s="5" customFormat="1" ht="15" hidden="1" customHeight="1" outlineLevel="1">
      <c r="A187" s="642"/>
      <c r="B187" s="619" t="s">
        <v>987</v>
      </c>
      <c r="C187" s="5" t="s">
        <v>912</v>
      </c>
      <c r="D187" s="139"/>
      <c r="E187" s="139"/>
      <c r="F187" s="139"/>
      <c r="G187" s="139">
        <v>5</v>
      </c>
      <c r="H187" s="139">
        <v>5</v>
      </c>
      <c r="I187" s="273">
        <f>L187+O187+R187</f>
        <v>8.9999999999999998E-4</v>
      </c>
      <c r="J187" s="274">
        <v>180</v>
      </c>
      <c r="K187" s="682">
        <f>(D187*2+F187*2+5)*(E187+F187*2+5)/10^4</f>
        <v>2.5000000000000001E-3</v>
      </c>
      <c r="L187" s="682">
        <f>K187*J187/10^3</f>
        <v>4.4999999999999999E-4</v>
      </c>
      <c r="M187" s="283"/>
      <c r="N187" s="736"/>
      <c r="O187" s="736">
        <f>N187*M187/10^3</f>
        <v>0</v>
      </c>
      <c r="P187" s="684">
        <v>180</v>
      </c>
      <c r="Q187" s="281">
        <f>K187</f>
        <v>2.5000000000000001E-3</v>
      </c>
      <c r="R187" s="280">
        <f>Q187*P187/10^3</f>
        <v>4.4999999999999999E-4</v>
      </c>
      <c r="AB187" s="19"/>
      <c r="AC187" s="1046"/>
      <c r="AD187" s="1046"/>
      <c r="AE187" s="1046"/>
      <c r="AF187" s="1046"/>
      <c r="AG187" s="1046"/>
      <c r="AH187" s="1046"/>
      <c r="AI187" s="1046"/>
      <c r="AJ187" s="1046"/>
      <c r="AK187" s="1046"/>
      <c r="AL187" s="1046"/>
      <c r="AM187" s="1046"/>
      <c r="AN187" s="1046"/>
      <c r="AO187" s="1046"/>
      <c r="AP187" s="1046"/>
      <c r="AQ187" s="1046"/>
      <c r="AR187" s="1046"/>
      <c r="AS187" s="1046"/>
      <c r="AT187" s="1046"/>
      <c r="AU187" s="1046"/>
      <c r="AV187" s="1046"/>
      <c r="AW187" s="1046"/>
      <c r="AX187" s="1046"/>
      <c r="AY187" s="1046"/>
      <c r="AZ187" s="1046"/>
      <c r="BA187" s="1046"/>
      <c r="BB187" s="1046"/>
      <c r="BC187" s="1046"/>
      <c r="BD187" s="1046"/>
      <c r="BE187" s="1046"/>
      <c r="BF187" s="1046"/>
      <c r="BG187" s="1046"/>
      <c r="BH187" s="1046"/>
      <c r="BI187" s="1046"/>
      <c r="BJ187" s="1046"/>
      <c r="BK187" s="1046"/>
      <c r="BL187" s="1046"/>
      <c r="BM187" s="1046"/>
      <c r="BN187" s="1046"/>
      <c r="BO187" s="1046"/>
      <c r="BP187" s="1046"/>
      <c r="BQ187" s="1046"/>
      <c r="BR187" s="1046"/>
      <c r="BS187" s="1046"/>
      <c r="BT187" s="1046"/>
      <c r="BU187" s="1046"/>
      <c r="BV187" s="1046"/>
      <c r="BW187" s="1046"/>
      <c r="BX187" s="1046"/>
      <c r="BY187" s="1046"/>
      <c r="BZ187" s="1046"/>
      <c r="CA187" s="1046"/>
      <c r="CB187" s="1046"/>
      <c r="CC187" s="1046"/>
      <c r="CD187" s="1046"/>
      <c r="CE187" s="1046"/>
      <c r="CF187" s="1046"/>
      <c r="CG187" s="1046"/>
      <c r="CH187" s="1046"/>
      <c r="CI187" s="1046"/>
      <c r="CJ187" s="1046"/>
      <c r="CK187" s="1046"/>
      <c r="CL187" s="1046"/>
      <c r="CM187" s="1046"/>
      <c r="CN187" s="1046"/>
      <c r="CO187" s="1046"/>
      <c r="CP187" s="1046"/>
      <c r="CQ187" s="1046"/>
      <c r="CR187" s="1046"/>
      <c r="CS187" s="1046"/>
      <c r="CT187" s="1046"/>
      <c r="CU187" s="1046"/>
      <c r="CV187" s="1046"/>
      <c r="CW187" s="1046"/>
      <c r="CX187" s="1046"/>
      <c r="CY187" s="1046"/>
      <c r="CZ187" s="1046"/>
      <c r="DA187" s="1046"/>
      <c r="DB187" s="1046"/>
      <c r="DC187" s="1046"/>
      <c r="DD187" s="1046"/>
      <c r="DE187" s="1046"/>
      <c r="DF187" s="1046"/>
      <c r="DG187" s="1046"/>
      <c r="DH187" s="1046"/>
      <c r="DI187" s="1046"/>
      <c r="DJ187" s="1046"/>
      <c r="DK187" s="1046"/>
      <c r="DL187" s="1046"/>
      <c r="DM187" s="1046"/>
      <c r="DN187" s="1046"/>
      <c r="DO187" s="1046"/>
      <c r="DP187" s="1046"/>
      <c r="DQ187" s="1046"/>
      <c r="DR187" s="1046"/>
      <c r="DS187" s="1046"/>
      <c r="DT187" s="1046"/>
      <c r="DU187" s="1046"/>
      <c r="DV187" s="1046"/>
      <c r="DW187" s="1046"/>
      <c r="DX187" s="1046"/>
      <c r="DY187" s="1046"/>
      <c r="DZ187" s="1046"/>
      <c r="EA187" s="1046"/>
      <c r="EB187" s="1046"/>
      <c r="EC187" s="1046"/>
      <c r="ED187" s="1046"/>
      <c r="EE187" s="1046"/>
      <c r="EF187" s="1046"/>
      <c r="EG187" s="1046"/>
      <c r="EH187" s="1046"/>
      <c r="EI187" s="1046"/>
      <c r="EJ187" s="1046"/>
      <c r="EK187" s="1046"/>
      <c r="EL187" s="1046"/>
      <c r="EM187" s="1046"/>
      <c r="EN187" s="1046"/>
      <c r="EO187" s="1046"/>
      <c r="EP187" s="1046"/>
      <c r="EQ187" s="1046"/>
      <c r="ER187" s="1046"/>
      <c r="ES187" s="1046"/>
      <c r="ET187" s="1046"/>
      <c r="EU187" s="1046"/>
      <c r="EV187" s="1046"/>
      <c r="EW187" s="1046"/>
      <c r="FC187" s="618"/>
    </row>
    <row r="188" spans="1:159" s="5" customFormat="1" ht="15" hidden="1" customHeight="1" outlineLevel="1">
      <c r="A188" s="642"/>
      <c r="B188" s="619"/>
      <c r="D188" s="139"/>
      <c r="E188" s="139"/>
      <c r="F188" s="139"/>
      <c r="G188" s="139"/>
      <c r="H188" s="139"/>
      <c r="I188" s="273">
        <f>L188+O188+R188</f>
        <v>0</v>
      </c>
      <c r="J188" s="274"/>
      <c r="K188" s="682">
        <f>(D188*2+F188*2+5)*(E188+F188*2+5)/10^4</f>
        <v>2.5000000000000001E-3</v>
      </c>
      <c r="L188" s="682">
        <f>K188*J188/10^3</f>
        <v>0</v>
      </c>
      <c r="M188" s="283"/>
      <c r="N188" s="736"/>
      <c r="O188" s="736">
        <f>N188*M188/10^3</f>
        <v>0</v>
      </c>
      <c r="P188" s="684"/>
      <c r="Q188" s="281">
        <f>K188</f>
        <v>2.5000000000000001E-3</v>
      </c>
      <c r="R188" s="280">
        <f>Q188*P188/10^3</f>
        <v>0</v>
      </c>
      <c r="AB188" s="19"/>
      <c r="AC188" s="1046"/>
      <c r="AD188" s="1046"/>
      <c r="AE188" s="1046"/>
      <c r="AF188" s="1046"/>
      <c r="AG188" s="1046"/>
      <c r="AH188" s="1046"/>
      <c r="AI188" s="1046"/>
      <c r="AJ188" s="1046"/>
      <c r="AK188" s="1046"/>
      <c r="AL188" s="1046"/>
      <c r="AM188" s="1046"/>
      <c r="AN188" s="1046"/>
      <c r="AO188" s="1046"/>
      <c r="AP188" s="1046"/>
      <c r="AQ188" s="1046"/>
      <c r="AR188" s="1046"/>
      <c r="AS188" s="1046"/>
      <c r="AT188" s="1046"/>
      <c r="AU188" s="1046"/>
      <c r="AV188" s="1046"/>
      <c r="AW188" s="1046"/>
      <c r="AX188" s="1046"/>
      <c r="AY188" s="1046"/>
      <c r="AZ188" s="1046"/>
      <c r="BA188" s="1046"/>
      <c r="BB188" s="1046"/>
      <c r="BC188" s="1046"/>
      <c r="BD188" s="1046"/>
      <c r="BE188" s="1046"/>
      <c r="BF188" s="1046"/>
      <c r="BG188" s="1046"/>
      <c r="BH188" s="1046"/>
      <c r="BI188" s="1046"/>
      <c r="BJ188" s="1046"/>
      <c r="BK188" s="1046"/>
      <c r="BL188" s="1046"/>
      <c r="BM188" s="1046"/>
      <c r="BN188" s="1046"/>
      <c r="BO188" s="1046"/>
      <c r="BP188" s="1046"/>
      <c r="BQ188" s="1046"/>
      <c r="BR188" s="1046"/>
      <c r="BS188" s="1046"/>
      <c r="BT188" s="1046"/>
      <c r="BU188" s="1046"/>
      <c r="BV188" s="1046"/>
      <c r="BW188" s="1046"/>
      <c r="BX188" s="1046"/>
      <c r="BY188" s="1046"/>
      <c r="BZ188" s="1046"/>
      <c r="CA188" s="1046"/>
      <c r="CB188" s="1046"/>
      <c r="CC188" s="1046"/>
      <c r="CD188" s="1046"/>
      <c r="CE188" s="1046"/>
      <c r="CF188" s="1046"/>
      <c r="CG188" s="1046"/>
      <c r="CH188" s="1046"/>
      <c r="CI188" s="1046"/>
      <c r="CJ188" s="1046"/>
      <c r="CK188" s="1046"/>
      <c r="CL188" s="1046"/>
      <c r="CM188" s="1046"/>
      <c r="CN188" s="1046"/>
      <c r="CO188" s="1046"/>
      <c r="CP188" s="1046"/>
      <c r="CQ188" s="1046"/>
      <c r="CR188" s="1046"/>
      <c r="CS188" s="1046"/>
      <c r="CT188" s="1046"/>
      <c r="CU188" s="1046"/>
      <c r="CV188" s="1046"/>
      <c r="CW188" s="1046"/>
      <c r="CX188" s="1046"/>
      <c r="CY188" s="1046"/>
      <c r="CZ188" s="1046"/>
      <c r="DA188" s="1046"/>
      <c r="DB188" s="1046"/>
      <c r="DC188" s="1046"/>
      <c r="DD188" s="1046"/>
      <c r="DE188" s="1046"/>
      <c r="DF188" s="1046"/>
      <c r="DG188" s="1046"/>
      <c r="DH188" s="1046"/>
      <c r="DI188" s="1046"/>
      <c r="DJ188" s="1046"/>
      <c r="DK188" s="1046"/>
      <c r="DL188" s="1046"/>
      <c r="DM188" s="1046"/>
      <c r="DN188" s="1046"/>
      <c r="DO188" s="1046"/>
      <c r="DP188" s="1046"/>
      <c r="DQ188" s="1046"/>
      <c r="DR188" s="1046"/>
      <c r="DS188" s="1046"/>
      <c r="DT188" s="1046"/>
      <c r="DU188" s="1046"/>
      <c r="DV188" s="1046"/>
      <c r="DW188" s="1046"/>
      <c r="DX188" s="1046"/>
      <c r="DY188" s="1046"/>
      <c r="DZ188" s="1046"/>
      <c r="EA188" s="1046"/>
      <c r="EB188" s="1046"/>
      <c r="EC188" s="1046"/>
      <c r="ED188" s="1046"/>
      <c r="EE188" s="1046"/>
      <c r="EF188" s="1046"/>
      <c r="EG188" s="1046"/>
      <c r="EH188" s="1046"/>
      <c r="EI188" s="1046"/>
      <c r="EJ188" s="1046"/>
      <c r="EK188" s="1046"/>
      <c r="EL188" s="1046"/>
      <c r="EM188" s="1046"/>
      <c r="EN188" s="1046"/>
      <c r="EO188" s="1046"/>
      <c r="EP188" s="1046"/>
      <c r="EQ188" s="1046"/>
      <c r="ER188" s="1046"/>
      <c r="ES188" s="1046"/>
      <c r="ET188" s="1046"/>
      <c r="EU188" s="1046"/>
      <c r="EV188" s="1046"/>
      <c r="EW188" s="1046"/>
    </row>
    <row r="189" spans="1:159" s="5" customFormat="1" ht="15" hidden="1" customHeight="1" outlineLevel="1">
      <c r="A189" s="642"/>
      <c r="B189" s="619"/>
      <c r="D189" s="139"/>
      <c r="E189" s="139"/>
      <c r="F189" s="139"/>
      <c r="G189" s="139"/>
      <c r="H189" s="139"/>
      <c r="I189" s="273">
        <f>L189+O189+R189</f>
        <v>0</v>
      </c>
      <c r="J189" s="274"/>
      <c r="K189" s="682">
        <f>(D189*2+F189*2+5)*(E189+F189*2+5)/10^4</f>
        <v>2.5000000000000001E-3</v>
      </c>
      <c r="L189" s="682">
        <f>K189*J189/10^3</f>
        <v>0</v>
      </c>
      <c r="M189" s="283"/>
      <c r="N189" s="736"/>
      <c r="O189" s="736">
        <f>N189*M189/10^3</f>
        <v>0</v>
      </c>
      <c r="P189" s="684"/>
      <c r="Q189" s="281">
        <f>K189</f>
        <v>2.5000000000000001E-3</v>
      </c>
      <c r="R189" s="280">
        <f>Q189*P189/10^3</f>
        <v>0</v>
      </c>
      <c r="AB189" s="19"/>
      <c r="AC189" s="1046"/>
      <c r="AD189" s="1046"/>
      <c r="AE189" s="1046"/>
      <c r="AF189" s="1046"/>
      <c r="AG189" s="1046"/>
      <c r="AH189" s="1046"/>
      <c r="AI189" s="1046"/>
      <c r="AJ189" s="1046"/>
      <c r="AK189" s="1046"/>
      <c r="AL189" s="1046"/>
      <c r="AM189" s="1046"/>
      <c r="AN189" s="1046"/>
      <c r="AO189" s="1046"/>
      <c r="AP189" s="1046"/>
      <c r="AQ189" s="1046"/>
      <c r="AR189" s="1046"/>
      <c r="AS189" s="1046"/>
      <c r="AT189" s="1046"/>
      <c r="AU189" s="1046"/>
      <c r="AV189" s="1046"/>
      <c r="AW189" s="1046"/>
      <c r="AX189" s="1046"/>
      <c r="AY189" s="1046"/>
      <c r="AZ189" s="1046"/>
      <c r="BA189" s="1046"/>
      <c r="BB189" s="1046"/>
      <c r="BC189" s="1046"/>
      <c r="BD189" s="1046"/>
      <c r="BE189" s="1046"/>
      <c r="BF189" s="1046"/>
      <c r="BG189" s="1046"/>
      <c r="BH189" s="1046"/>
      <c r="BI189" s="1046"/>
      <c r="BJ189" s="1046"/>
      <c r="BK189" s="1046"/>
      <c r="BL189" s="1046"/>
      <c r="BM189" s="1046"/>
      <c r="BN189" s="1046"/>
      <c r="BO189" s="1046"/>
      <c r="BP189" s="1046"/>
      <c r="BQ189" s="1046"/>
      <c r="BR189" s="1046"/>
      <c r="BS189" s="1046"/>
      <c r="BT189" s="1046"/>
      <c r="BU189" s="1046"/>
      <c r="BV189" s="1046"/>
      <c r="BW189" s="1046"/>
      <c r="BX189" s="1046"/>
      <c r="BY189" s="1046"/>
      <c r="BZ189" s="1046"/>
      <c r="CA189" s="1046"/>
      <c r="CB189" s="1046"/>
      <c r="CC189" s="1046"/>
      <c r="CD189" s="1046"/>
      <c r="CE189" s="1046"/>
      <c r="CF189" s="1046"/>
      <c r="CG189" s="1046"/>
      <c r="CH189" s="1046"/>
      <c r="CI189" s="1046"/>
      <c r="CJ189" s="1046"/>
      <c r="CK189" s="1046"/>
      <c r="CL189" s="1046"/>
      <c r="CM189" s="1046"/>
      <c r="CN189" s="1046"/>
      <c r="CO189" s="1046"/>
      <c r="CP189" s="1046"/>
      <c r="CQ189" s="1046"/>
      <c r="CR189" s="1046"/>
      <c r="CS189" s="1046"/>
      <c r="CT189" s="1046"/>
      <c r="CU189" s="1046"/>
      <c r="CV189" s="1046"/>
      <c r="CW189" s="1046"/>
      <c r="CX189" s="1046"/>
      <c r="CY189" s="1046"/>
      <c r="CZ189" s="1046"/>
      <c r="DA189" s="1046"/>
      <c r="DB189" s="1046"/>
      <c r="DC189" s="1046"/>
      <c r="DD189" s="1046"/>
      <c r="DE189" s="1046"/>
      <c r="DF189" s="1046"/>
      <c r="DG189" s="1046"/>
      <c r="DH189" s="1046"/>
      <c r="DI189" s="1046"/>
      <c r="DJ189" s="1046"/>
      <c r="DK189" s="1046"/>
      <c r="DL189" s="1046"/>
      <c r="DM189" s="1046"/>
      <c r="DN189" s="1046"/>
      <c r="DO189" s="1046"/>
      <c r="DP189" s="1046"/>
      <c r="DQ189" s="1046"/>
      <c r="DR189" s="1046"/>
      <c r="DS189" s="1046"/>
      <c r="DT189" s="1046"/>
      <c r="DU189" s="1046"/>
      <c r="DV189" s="1046"/>
      <c r="DW189" s="1046"/>
      <c r="DX189" s="1046"/>
      <c r="DY189" s="1046"/>
      <c r="DZ189" s="1046"/>
      <c r="EA189" s="1046"/>
      <c r="EB189" s="1046"/>
      <c r="EC189" s="1046"/>
      <c r="ED189" s="1046"/>
      <c r="EE189" s="1046"/>
      <c r="EF189" s="1046"/>
      <c r="EG189" s="1046"/>
      <c r="EH189" s="1046"/>
      <c r="EI189" s="1046"/>
      <c r="EJ189" s="1046"/>
      <c r="EK189" s="1046"/>
      <c r="EL189" s="1046"/>
      <c r="EM189" s="1046"/>
      <c r="EN189" s="1046"/>
      <c r="EO189" s="1046"/>
      <c r="EP189" s="1046"/>
      <c r="EQ189" s="1046"/>
      <c r="ER189" s="1046"/>
      <c r="ES189" s="1046"/>
      <c r="ET189" s="1046"/>
      <c r="EU189" s="1046"/>
      <c r="EV189" s="1046"/>
      <c r="EW189" s="1046"/>
    </row>
    <row r="190" spans="1:159" s="5" customFormat="1" ht="15" hidden="1" customHeight="1">
      <c r="A190" s="642"/>
      <c r="B190" s="642"/>
      <c r="C190" s="642"/>
      <c r="D190" s="642"/>
      <c r="E190" s="642"/>
      <c r="F190" s="642"/>
      <c r="H190" s="642"/>
      <c r="I190" s="642"/>
      <c r="J190" s="624"/>
      <c r="K190" s="624"/>
      <c r="L190" s="624"/>
      <c r="M190" s="624"/>
      <c r="N190" s="624"/>
      <c r="O190" s="624"/>
      <c r="P190" s="4"/>
      <c r="Q190" s="624"/>
      <c r="R190" s="74"/>
      <c r="AB190" s="19"/>
      <c r="AC190" s="1046"/>
      <c r="AD190" s="1046"/>
      <c r="AE190" s="1046"/>
      <c r="AF190" s="1046"/>
      <c r="AG190" s="1046"/>
      <c r="AH190" s="1046"/>
      <c r="AI190" s="1046"/>
      <c r="AJ190" s="1046"/>
      <c r="AK190" s="1046"/>
      <c r="AL190" s="1046"/>
      <c r="AM190" s="1046"/>
      <c r="AN190" s="1046"/>
      <c r="AO190" s="1046"/>
      <c r="AP190" s="1046"/>
      <c r="AQ190" s="1046"/>
      <c r="AR190" s="1046"/>
      <c r="AS190" s="1046"/>
      <c r="AT190" s="1046"/>
      <c r="AU190" s="1046"/>
      <c r="AV190" s="1046"/>
      <c r="AW190" s="1046"/>
      <c r="AX190" s="1046"/>
      <c r="AY190" s="1046"/>
      <c r="AZ190" s="1046"/>
      <c r="BA190" s="1046"/>
      <c r="BB190" s="1046"/>
      <c r="BC190" s="1046"/>
      <c r="BD190" s="1046"/>
      <c r="BE190" s="1046"/>
      <c r="BF190" s="1046"/>
      <c r="BG190" s="1046"/>
      <c r="BH190" s="1046"/>
      <c r="BI190" s="1046"/>
      <c r="BJ190" s="1046"/>
      <c r="BK190" s="1046"/>
      <c r="BL190" s="1046"/>
      <c r="BM190" s="1046"/>
      <c r="BN190" s="1046"/>
      <c r="BO190" s="1046"/>
      <c r="BP190" s="1046"/>
      <c r="BQ190" s="1046"/>
      <c r="BR190" s="1046"/>
      <c r="BS190" s="1046"/>
      <c r="BT190" s="1046"/>
      <c r="BU190" s="1046"/>
      <c r="BV190" s="1046"/>
      <c r="BW190" s="1046"/>
      <c r="BX190" s="1046"/>
      <c r="BY190" s="1046"/>
      <c r="BZ190" s="1046"/>
      <c r="CA190" s="1046"/>
      <c r="CB190" s="1046"/>
      <c r="CC190" s="1046"/>
      <c r="CD190" s="1046"/>
      <c r="CE190" s="1046"/>
      <c r="CF190" s="1046"/>
      <c r="CG190" s="1046"/>
      <c r="CH190" s="1046"/>
      <c r="CI190" s="1046"/>
      <c r="CJ190" s="1046"/>
      <c r="CK190" s="1046"/>
      <c r="CL190" s="1046"/>
      <c r="CM190" s="1046"/>
      <c r="CN190" s="1046"/>
      <c r="CO190" s="1046"/>
      <c r="CP190" s="1046"/>
      <c r="CQ190" s="1046"/>
      <c r="CR190" s="1046"/>
      <c r="CS190" s="1046"/>
      <c r="CT190" s="1046"/>
      <c r="CU190" s="1046"/>
      <c r="CV190" s="1046"/>
      <c r="CW190" s="1046"/>
      <c r="CX190" s="1046"/>
      <c r="CY190" s="1046"/>
      <c r="CZ190" s="1046"/>
      <c r="DA190" s="1046"/>
      <c r="DB190" s="1046"/>
      <c r="DC190" s="1046"/>
      <c r="DD190" s="1046"/>
      <c r="DE190" s="1046"/>
      <c r="DF190" s="1046"/>
      <c r="DG190" s="1046"/>
      <c r="DH190" s="1046"/>
      <c r="DI190" s="1046"/>
      <c r="DJ190" s="1046"/>
      <c r="DK190" s="1046"/>
      <c r="DL190" s="1046"/>
      <c r="DM190" s="1046"/>
      <c r="DN190" s="1046"/>
      <c r="DO190" s="1046"/>
      <c r="DP190" s="1046"/>
      <c r="DQ190" s="1046"/>
      <c r="DR190" s="1046"/>
      <c r="DS190" s="1046"/>
      <c r="DT190" s="1046"/>
      <c r="DU190" s="1046"/>
      <c r="DV190" s="1046"/>
      <c r="DW190" s="1046"/>
      <c r="DX190" s="1046"/>
      <c r="DY190" s="1046"/>
      <c r="DZ190" s="1046"/>
      <c r="EA190" s="1046"/>
      <c r="EB190" s="1046"/>
      <c r="EC190" s="1046"/>
      <c r="ED190" s="1046"/>
      <c r="EE190" s="1046"/>
      <c r="EF190" s="1046"/>
      <c r="EG190" s="1046"/>
      <c r="EH190" s="1046"/>
      <c r="EI190" s="1046"/>
      <c r="EJ190" s="1046"/>
      <c r="EK190" s="1046"/>
      <c r="EL190" s="1046"/>
      <c r="EM190" s="1046"/>
      <c r="EN190" s="1046"/>
      <c r="EO190" s="1046"/>
      <c r="EP190" s="1046"/>
      <c r="EQ190" s="1046"/>
      <c r="ER190" s="1046"/>
      <c r="ES190" s="1046"/>
      <c r="ET190" s="1046"/>
      <c r="EU190" s="1046"/>
      <c r="EV190" s="1046"/>
      <c r="EW190" s="1046"/>
    </row>
    <row r="191" spans="1:159" s="5" customFormat="1" ht="15" customHeight="1">
      <c r="A191" s="1355" t="s">
        <v>823</v>
      </c>
      <c r="B191" s="1357" t="s">
        <v>988</v>
      </c>
      <c r="C191" s="1358"/>
      <c r="D191" s="1361" t="s">
        <v>0</v>
      </c>
      <c r="E191" s="1362"/>
      <c r="F191" s="1363"/>
      <c r="G191" s="1364" t="s">
        <v>989</v>
      </c>
      <c r="H191" s="1355" t="s">
        <v>990</v>
      </c>
      <c r="I191" s="1366" t="s">
        <v>991</v>
      </c>
      <c r="J191" s="1367"/>
      <c r="K191" s="1370" t="s">
        <v>830</v>
      </c>
      <c r="L191" s="1370"/>
      <c r="M191" s="1370"/>
      <c r="N191" s="1370"/>
      <c r="O191" s="1370"/>
      <c r="P191" s="1370"/>
      <c r="Q191" s="1370"/>
      <c r="R191" s="1371" t="s">
        <v>992</v>
      </c>
      <c r="S191" s="1371"/>
      <c r="T191" s="1371"/>
      <c r="W191" s="85"/>
      <c r="X191" s="85"/>
      <c r="Y191" s="85"/>
      <c r="Z191" s="85"/>
      <c r="AA191" s="85"/>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19"/>
      <c r="DQ191" s="19"/>
      <c r="DR191" s="19"/>
      <c r="DS191" s="19"/>
      <c r="DT191" s="19"/>
      <c r="DU191" s="19"/>
      <c r="DV191" s="19"/>
      <c r="DW191" s="19"/>
      <c r="DX191" s="19"/>
      <c r="DY191" s="19"/>
      <c r="DZ191" s="19"/>
      <c r="EA191" s="19"/>
      <c r="EB191" s="19"/>
      <c r="EC191" s="19"/>
      <c r="ED191" s="19"/>
      <c r="EE191" s="19"/>
      <c r="EF191" s="19"/>
      <c r="EG191" s="19"/>
      <c r="EH191" s="19"/>
      <c r="EI191" s="19"/>
      <c r="EJ191" s="19"/>
      <c r="EK191" s="19"/>
      <c r="EL191" s="19"/>
      <c r="EM191" s="19"/>
      <c r="EN191" s="19"/>
      <c r="EO191" s="19"/>
      <c r="EP191" s="19"/>
      <c r="EQ191" s="19"/>
      <c r="ER191" s="19"/>
      <c r="ES191" s="19"/>
      <c r="ET191" s="19"/>
      <c r="EU191" s="19"/>
      <c r="EV191" s="19"/>
      <c r="EW191" s="19"/>
    </row>
    <row r="192" spans="1:159" s="5" customFormat="1" ht="21" customHeight="1">
      <c r="A192" s="1356"/>
      <c r="B192" s="1359"/>
      <c r="C192" s="1360"/>
      <c r="D192" s="1146" t="s">
        <v>993</v>
      </c>
      <c r="E192" s="1146" t="s">
        <v>994</v>
      </c>
      <c r="F192" s="1147" t="s">
        <v>995</v>
      </c>
      <c r="G192" s="1365"/>
      <c r="H192" s="1356"/>
      <c r="I192" s="1368"/>
      <c r="J192" s="1369"/>
      <c r="K192" s="1370"/>
      <c r="L192" s="1370"/>
      <c r="M192" s="1370"/>
      <c r="N192" s="1370"/>
      <c r="O192" s="1370"/>
      <c r="P192" s="1370"/>
      <c r="Q192" s="1370"/>
      <c r="R192" s="1372"/>
      <c r="S192" s="1372"/>
      <c r="T192" s="1372"/>
      <c r="W192" s="85"/>
      <c r="X192" s="85"/>
      <c r="Y192" s="85"/>
      <c r="Z192" s="85"/>
      <c r="AA192" s="85"/>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19"/>
      <c r="DQ192" s="19"/>
      <c r="DR192" s="19"/>
      <c r="DS192" s="19"/>
      <c r="DT192" s="19"/>
      <c r="DU192" s="19"/>
      <c r="DV192" s="19"/>
      <c r="DW192" s="19"/>
      <c r="DX192" s="19"/>
      <c r="DY192" s="19"/>
      <c r="DZ192" s="19"/>
      <c r="EA192" s="19"/>
      <c r="EB192" s="19"/>
      <c r="EC192" s="19"/>
      <c r="ED192" s="19"/>
      <c r="EE192" s="19"/>
      <c r="EF192" s="19"/>
      <c r="EG192" s="19"/>
      <c r="EH192" s="19"/>
      <c r="EI192" s="19"/>
      <c r="EJ192" s="19"/>
      <c r="EK192" s="19"/>
      <c r="EL192" s="19"/>
      <c r="EM192" s="19"/>
      <c r="EN192" s="19"/>
      <c r="EO192" s="19"/>
      <c r="EP192" s="19"/>
      <c r="EQ192" s="19"/>
      <c r="ER192" s="19"/>
      <c r="ES192" s="19"/>
      <c r="ET192" s="19"/>
      <c r="EU192" s="19"/>
      <c r="EV192" s="19"/>
      <c r="EW192" s="19"/>
      <c r="EX192" s="85"/>
      <c r="EY192" s="85"/>
      <c r="EZ192" s="85"/>
      <c r="FA192" s="85"/>
      <c r="FB192" s="85"/>
      <c r="FC192" s="85"/>
    </row>
    <row r="193" spans="1:153" s="5" customFormat="1" ht="30" customHeight="1">
      <c r="A193" s="1148">
        <v>1</v>
      </c>
      <c r="B193" s="1353" t="s">
        <v>36</v>
      </c>
      <c r="C193" s="1354"/>
      <c r="D193" s="1151">
        <v>76</v>
      </c>
      <c r="E193" s="1151"/>
      <c r="F193" s="1152">
        <f t="shared" ref="F193:F228" si="49">D193+E193</f>
        <v>76</v>
      </c>
      <c r="G193" s="1153">
        <f t="shared" ref="G193:G228" si="50">F193*$R$8</f>
        <v>30400</v>
      </c>
      <c r="H193" s="1148"/>
      <c r="I193" s="1348" t="s">
        <v>1300</v>
      </c>
      <c r="J193" s="1349"/>
      <c r="K193" s="1154"/>
      <c r="L193" s="1155"/>
      <c r="M193" s="1155"/>
      <c r="N193" s="1155"/>
      <c r="O193" s="1155"/>
      <c r="P193" s="1155"/>
      <c r="Q193" s="1156"/>
      <c r="R193" s="1350"/>
      <c r="S193" s="1350"/>
      <c r="T193" s="1350"/>
      <c r="V193" s="1157" t="s">
        <v>1301</v>
      </c>
      <c r="W193" s="1157"/>
      <c r="X193" s="1158"/>
      <c r="Y193" s="1158"/>
      <c r="Z193" s="1158"/>
      <c r="AA193" s="1158"/>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19"/>
      <c r="DQ193" s="19"/>
      <c r="DR193" s="19"/>
      <c r="DS193" s="19"/>
      <c r="DT193" s="19"/>
      <c r="DU193" s="19"/>
      <c r="DV193" s="19"/>
      <c r="DW193" s="19"/>
      <c r="DX193" s="19"/>
      <c r="DY193" s="19"/>
      <c r="DZ193" s="19"/>
      <c r="EA193" s="19"/>
      <c r="EB193" s="19"/>
      <c r="EC193" s="19"/>
      <c r="ED193" s="19"/>
      <c r="EE193" s="19"/>
      <c r="EF193" s="19"/>
      <c r="EG193" s="19"/>
      <c r="EH193" s="19"/>
      <c r="EI193" s="19"/>
      <c r="EJ193" s="19"/>
      <c r="EK193" s="19"/>
      <c r="EL193" s="19"/>
      <c r="EM193" s="19"/>
      <c r="EN193" s="19"/>
      <c r="EO193" s="19"/>
      <c r="EP193" s="19"/>
      <c r="EQ193" s="19"/>
      <c r="ER193" s="19"/>
      <c r="ES193" s="19"/>
      <c r="ET193" s="19"/>
      <c r="EU193" s="19"/>
      <c r="EV193" s="19"/>
      <c r="EW193" s="19"/>
    </row>
    <row r="194" spans="1:153" s="5" customFormat="1" ht="30" customHeight="1">
      <c r="A194" s="1148">
        <v>2</v>
      </c>
      <c r="B194" s="1353" t="s">
        <v>23</v>
      </c>
      <c r="C194" s="1354"/>
      <c r="D194" s="1151"/>
      <c r="E194" s="1151">
        <v>3</v>
      </c>
      <c r="F194" s="1152">
        <f t="shared" si="49"/>
        <v>3</v>
      </c>
      <c r="G194" s="1153">
        <f t="shared" si="50"/>
        <v>1200</v>
      </c>
      <c r="H194" s="1148"/>
      <c r="I194" s="1351" t="s">
        <v>1300</v>
      </c>
      <c r="J194" s="1351"/>
      <c r="K194" s="1154" t="s">
        <v>1302</v>
      </c>
      <c r="L194" s="1155"/>
      <c r="M194" s="1155"/>
      <c r="N194" s="1155"/>
      <c r="O194" s="1155"/>
      <c r="P194" s="1155"/>
      <c r="Q194" s="1156"/>
      <c r="R194" s="1350"/>
      <c r="S194" s="1350"/>
      <c r="T194" s="1350"/>
      <c r="V194" s="1157" t="s">
        <v>1303</v>
      </c>
      <c r="W194" s="1157"/>
      <c r="X194" s="1158"/>
      <c r="Y194" s="1158"/>
      <c r="Z194" s="1158"/>
      <c r="AA194" s="1158"/>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19"/>
      <c r="DQ194" s="19"/>
      <c r="DR194" s="19"/>
      <c r="DS194" s="19"/>
      <c r="DT194" s="19"/>
      <c r="DU194" s="19"/>
      <c r="DV194" s="19"/>
      <c r="DW194" s="19"/>
      <c r="DX194" s="19"/>
      <c r="DY194" s="19"/>
      <c r="DZ194" s="19"/>
      <c r="EA194" s="19"/>
      <c r="EB194" s="19"/>
      <c r="EC194" s="19"/>
      <c r="ED194" s="19"/>
      <c r="EE194" s="19"/>
      <c r="EF194" s="19"/>
      <c r="EG194" s="19"/>
      <c r="EH194" s="19"/>
      <c r="EI194" s="19"/>
      <c r="EJ194" s="19"/>
      <c r="EK194" s="19"/>
      <c r="EL194" s="19"/>
      <c r="EM194" s="19"/>
      <c r="EN194" s="19"/>
      <c r="EO194" s="19"/>
      <c r="EP194" s="19"/>
      <c r="EQ194" s="19"/>
      <c r="ER194" s="19"/>
      <c r="ES194" s="19"/>
      <c r="ET194" s="19"/>
      <c r="EU194" s="19"/>
      <c r="EV194" s="19"/>
      <c r="EW194" s="19"/>
    </row>
    <row r="195" spans="1:153" s="5" customFormat="1" ht="30" customHeight="1">
      <c r="A195" s="1148">
        <v>3</v>
      </c>
      <c r="B195" s="1149" t="s">
        <v>195</v>
      </c>
      <c r="C195" s="1150"/>
      <c r="D195" s="1151"/>
      <c r="E195" s="1151">
        <v>4</v>
      </c>
      <c r="F195" s="1152">
        <f t="shared" si="49"/>
        <v>4</v>
      </c>
      <c r="G195" s="1153">
        <f t="shared" si="50"/>
        <v>1600</v>
      </c>
      <c r="H195" s="1148"/>
      <c r="I195" s="1351" t="s">
        <v>1300</v>
      </c>
      <c r="J195" s="1351"/>
      <c r="K195" s="1154"/>
      <c r="L195" s="1155"/>
      <c r="M195" s="1155"/>
      <c r="N195" s="1155"/>
      <c r="O195" s="1155"/>
      <c r="P195" s="1155"/>
      <c r="Q195" s="1156"/>
      <c r="R195" s="1350"/>
      <c r="S195" s="1350"/>
      <c r="T195" s="1350"/>
      <c r="V195" s="1157" t="s">
        <v>1304</v>
      </c>
      <c r="W195" s="1157"/>
      <c r="X195" s="1158"/>
      <c r="Y195" s="1158"/>
      <c r="Z195" s="1158"/>
      <c r="AA195" s="1158"/>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19"/>
      <c r="DQ195" s="19"/>
      <c r="DR195" s="19"/>
      <c r="DS195" s="19"/>
      <c r="DT195" s="19"/>
      <c r="DU195" s="19"/>
      <c r="DV195" s="19"/>
      <c r="DW195" s="19"/>
      <c r="DX195" s="19"/>
      <c r="DY195" s="19"/>
      <c r="DZ195" s="19"/>
      <c r="EA195" s="19"/>
      <c r="EB195" s="19"/>
      <c r="EC195" s="19"/>
      <c r="ED195" s="19"/>
      <c r="EE195" s="19"/>
      <c r="EF195" s="19"/>
      <c r="EG195" s="19"/>
      <c r="EH195" s="19"/>
      <c r="EI195" s="19"/>
      <c r="EJ195" s="19"/>
      <c r="EK195" s="19"/>
      <c r="EL195" s="19"/>
      <c r="EM195" s="19"/>
      <c r="EN195" s="19"/>
      <c r="EO195" s="19"/>
      <c r="EP195" s="19"/>
      <c r="EQ195" s="19"/>
      <c r="ER195" s="19"/>
      <c r="ES195" s="19"/>
      <c r="ET195" s="19"/>
      <c r="EU195" s="19"/>
      <c r="EV195" s="19"/>
      <c r="EW195" s="19"/>
    </row>
    <row r="196" spans="1:153" s="5" customFormat="1" ht="30" customHeight="1">
      <c r="A196" s="1148">
        <v>4</v>
      </c>
      <c r="B196" s="1149" t="s">
        <v>160</v>
      </c>
      <c r="C196" s="1150"/>
      <c r="D196" s="1151"/>
      <c r="E196" s="1151">
        <v>6</v>
      </c>
      <c r="F196" s="1152">
        <f t="shared" si="49"/>
        <v>6</v>
      </c>
      <c r="G196" s="1153">
        <f t="shared" si="50"/>
        <v>2400</v>
      </c>
      <c r="H196" s="1148"/>
      <c r="I196" s="1351" t="s">
        <v>1300</v>
      </c>
      <c r="J196" s="1351"/>
      <c r="K196" s="1154"/>
      <c r="L196" s="1155"/>
      <c r="M196" s="1155"/>
      <c r="N196" s="1155"/>
      <c r="O196" s="1155"/>
      <c r="P196" s="1155"/>
      <c r="Q196" s="1156"/>
      <c r="R196" s="1350"/>
      <c r="S196" s="1350"/>
      <c r="T196" s="1350"/>
      <c r="W196" s="85"/>
      <c r="X196" s="85"/>
      <c r="Y196" s="85"/>
      <c r="Z196" s="85"/>
      <c r="AA196" s="85"/>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19"/>
      <c r="DQ196" s="19"/>
      <c r="DR196" s="19"/>
      <c r="DS196" s="19"/>
      <c r="DT196" s="19"/>
      <c r="DU196" s="19"/>
      <c r="DV196" s="19"/>
      <c r="DW196" s="19"/>
      <c r="DX196" s="19"/>
      <c r="DY196" s="19"/>
      <c r="DZ196" s="19"/>
      <c r="EA196" s="19"/>
      <c r="EB196" s="19"/>
      <c r="EC196" s="19"/>
      <c r="ED196" s="19"/>
      <c r="EE196" s="19"/>
      <c r="EF196" s="19"/>
      <c r="EG196" s="19"/>
      <c r="EH196" s="19"/>
      <c r="EI196" s="19"/>
      <c r="EJ196" s="19"/>
      <c r="EK196" s="19"/>
      <c r="EL196" s="19"/>
      <c r="EM196" s="19"/>
      <c r="EN196" s="19"/>
      <c r="EO196" s="19"/>
      <c r="EP196" s="19"/>
      <c r="EQ196" s="19"/>
      <c r="ER196" s="19"/>
      <c r="ES196" s="19"/>
      <c r="ET196" s="19"/>
      <c r="EU196" s="19"/>
      <c r="EV196" s="19"/>
      <c r="EW196" s="19"/>
    </row>
    <row r="197" spans="1:153" s="5" customFormat="1" ht="30" customHeight="1">
      <c r="A197" s="1148">
        <v>5</v>
      </c>
      <c r="B197" s="1159" t="s">
        <v>191</v>
      </c>
      <c r="C197" s="1150"/>
      <c r="D197" s="1151"/>
      <c r="E197" s="1151">
        <v>6</v>
      </c>
      <c r="F197" s="1152">
        <f t="shared" si="49"/>
        <v>6</v>
      </c>
      <c r="G197" s="1153">
        <f t="shared" si="50"/>
        <v>2400</v>
      </c>
      <c r="H197" s="1148"/>
      <c r="I197" s="1351" t="s">
        <v>1300</v>
      </c>
      <c r="J197" s="1351"/>
      <c r="K197" s="1154"/>
      <c r="L197" s="1155"/>
      <c r="M197" s="1155"/>
      <c r="N197" s="1155"/>
      <c r="O197" s="1155"/>
      <c r="P197" s="1155"/>
      <c r="Q197" s="1156"/>
      <c r="R197" s="1350"/>
      <c r="S197" s="1350"/>
      <c r="T197" s="1350"/>
      <c r="W197" s="85"/>
      <c r="X197" s="85"/>
      <c r="Y197" s="85"/>
      <c r="Z197" s="85"/>
      <c r="AA197" s="85"/>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19"/>
      <c r="DQ197" s="19"/>
      <c r="DR197" s="19"/>
      <c r="DS197" s="19"/>
      <c r="DT197" s="19"/>
      <c r="DU197" s="19"/>
      <c r="DV197" s="19"/>
      <c r="DW197" s="19"/>
      <c r="DX197" s="19"/>
      <c r="DY197" s="19"/>
      <c r="DZ197" s="19"/>
      <c r="EA197" s="19"/>
      <c r="EB197" s="19"/>
      <c r="EC197" s="19"/>
      <c r="ED197" s="19"/>
      <c r="EE197" s="19"/>
      <c r="EF197" s="19"/>
      <c r="EG197" s="19"/>
      <c r="EH197" s="19"/>
      <c r="EI197" s="19"/>
      <c r="EJ197" s="19"/>
      <c r="EK197" s="19"/>
      <c r="EL197" s="19"/>
      <c r="EM197" s="19"/>
      <c r="EN197" s="19"/>
      <c r="EO197" s="19"/>
      <c r="EP197" s="19"/>
      <c r="EQ197" s="19"/>
      <c r="ER197" s="19"/>
      <c r="ES197" s="19"/>
      <c r="ET197" s="19"/>
      <c r="EU197" s="19"/>
      <c r="EV197" s="19"/>
      <c r="EW197" s="19"/>
    </row>
    <row r="198" spans="1:153" s="5" customFormat="1" ht="30" customHeight="1">
      <c r="A198" s="1148">
        <v>6</v>
      </c>
      <c r="B198" s="1160" t="s">
        <v>350</v>
      </c>
      <c r="C198" s="1150"/>
      <c r="D198" s="1151">
        <v>6</v>
      </c>
      <c r="E198" s="1151"/>
      <c r="F198" s="1152">
        <f t="shared" si="49"/>
        <v>6</v>
      </c>
      <c r="G198" s="1153">
        <f t="shared" si="50"/>
        <v>2400</v>
      </c>
      <c r="H198" s="1148"/>
      <c r="I198" s="1351" t="s">
        <v>1300</v>
      </c>
      <c r="J198" s="1351"/>
      <c r="K198" s="1154"/>
      <c r="L198" s="1155"/>
      <c r="M198" s="1155"/>
      <c r="N198" s="1155"/>
      <c r="O198" s="1155"/>
      <c r="P198" s="1155"/>
      <c r="Q198" s="1156"/>
      <c r="R198" s="1350"/>
      <c r="S198" s="1350"/>
      <c r="T198" s="1350"/>
      <c r="W198" s="85"/>
      <c r="X198" s="85"/>
      <c r="Y198" s="85"/>
      <c r="Z198" s="85"/>
      <c r="AA198" s="85"/>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19"/>
      <c r="DQ198" s="19"/>
      <c r="DR198" s="19"/>
      <c r="DS198" s="19"/>
      <c r="DT198" s="19"/>
      <c r="DU198" s="19"/>
      <c r="DV198" s="19"/>
      <c r="DW198" s="19"/>
      <c r="DX198" s="19"/>
      <c r="DY198" s="19"/>
      <c r="DZ198" s="19"/>
      <c r="EA198" s="19"/>
      <c r="EB198" s="19"/>
      <c r="EC198" s="19"/>
      <c r="ED198" s="19"/>
      <c r="EE198" s="19"/>
      <c r="EF198" s="19"/>
      <c r="EG198" s="19"/>
      <c r="EH198" s="19"/>
      <c r="EI198" s="19"/>
      <c r="EJ198" s="19"/>
      <c r="EK198" s="19"/>
      <c r="EL198" s="19"/>
      <c r="EM198" s="19"/>
      <c r="EN198" s="19"/>
      <c r="EO198" s="19"/>
      <c r="EP198" s="19"/>
      <c r="EQ198" s="19"/>
      <c r="ER198" s="19"/>
      <c r="ES198" s="19"/>
      <c r="ET198" s="19"/>
      <c r="EU198" s="19"/>
      <c r="EV198" s="19"/>
      <c r="EW198" s="19"/>
    </row>
    <row r="199" spans="1:153" s="5" customFormat="1" ht="30" customHeight="1">
      <c r="A199" s="1148">
        <v>7</v>
      </c>
      <c r="B199" s="1160" t="s">
        <v>354</v>
      </c>
      <c r="C199" s="1150"/>
      <c r="D199" s="1151">
        <v>4</v>
      </c>
      <c r="E199" s="1151"/>
      <c r="F199" s="1152">
        <f t="shared" si="49"/>
        <v>4</v>
      </c>
      <c r="G199" s="1153">
        <f t="shared" si="50"/>
        <v>1600</v>
      </c>
      <c r="H199" s="1148"/>
      <c r="I199" s="1351" t="s">
        <v>1300</v>
      </c>
      <c r="J199" s="1351"/>
      <c r="K199" s="1154"/>
      <c r="L199" s="1155"/>
      <c r="M199" s="1155"/>
      <c r="N199" s="1155"/>
      <c r="O199" s="1155"/>
      <c r="P199" s="1155"/>
      <c r="Q199" s="1156"/>
      <c r="R199" s="1350"/>
      <c r="S199" s="1350"/>
      <c r="T199" s="1350"/>
      <c r="W199" s="85"/>
      <c r="X199" s="85"/>
      <c r="Y199" s="85"/>
      <c r="Z199" s="85"/>
      <c r="AA199" s="85"/>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19"/>
      <c r="DQ199" s="19"/>
      <c r="DR199" s="19"/>
      <c r="DS199" s="19"/>
      <c r="DT199" s="19"/>
      <c r="DU199" s="19"/>
      <c r="DV199" s="19"/>
      <c r="DW199" s="19"/>
      <c r="DX199" s="19"/>
      <c r="DY199" s="19"/>
      <c r="DZ199" s="19"/>
      <c r="EA199" s="19"/>
      <c r="EB199" s="19"/>
      <c r="EC199" s="19"/>
      <c r="ED199" s="19"/>
      <c r="EE199" s="19"/>
      <c r="EF199" s="19"/>
      <c r="EG199" s="19"/>
      <c r="EH199" s="19"/>
      <c r="EI199" s="19"/>
      <c r="EJ199" s="19"/>
      <c r="EK199" s="19"/>
      <c r="EL199" s="19"/>
      <c r="EM199" s="19"/>
      <c r="EN199" s="19"/>
      <c r="EO199" s="19"/>
      <c r="EP199" s="19"/>
      <c r="EQ199" s="19"/>
      <c r="ER199" s="19"/>
      <c r="ES199" s="19"/>
      <c r="ET199" s="19"/>
      <c r="EU199" s="19"/>
      <c r="EV199" s="19"/>
      <c r="EW199" s="19"/>
    </row>
    <row r="200" spans="1:153" s="5" customFormat="1" ht="30" customHeight="1">
      <c r="A200" s="1148">
        <v>8</v>
      </c>
      <c r="B200" s="1160" t="s">
        <v>1305</v>
      </c>
      <c r="C200" s="1150"/>
      <c r="D200" s="1151">
        <v>4</v>
      </c>
      <c r="E200" s="1151"/>
      <c r="F200" s="1152">
        <f t="shared" si="49"/>
        <v>4</v>
      </c>
      <c r="G200" s="1153">
        <f t="shared" si="50"/>
        <v>1600</v>
      </c>
      <c r="H200" s="1148"/>
      <c r="I200" s="1351" t="s">
        <v>1306</v>
      </c>
      <c r="J200" s="1351"/>
      <c r="K200" s="1154"/>
      <c r="L200" s="1155"/>
      <c r="M200" s="1155"/>
      <c r="N200" s="1155"/>
      <c r="O200" s="1155"/>
      <c r="P200" s="1155"/>
      <c r="Q200" s="1156"/>
      <c r="R200" s="1350"/>
      <c r="S200" s="1350"/>
      <c r="T200" s="1350"/>
      <c r="W200" s="85"/>
      <c r="X200" s="85"/>
      <c r="Y200" s="85"/>
      <c r="Z200" s="85"/>
      <c r="AA200" s="85"/>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19"/>
      <c r="DQ200" s="19"/>
      <c r="DR200" s="19"/>
      <c r="DS200" s="19"/>
      <c r="DT200" s="19"/>
      <c r="DU200" s="19"/>
      <c r="DV200" s="19"/>
      <c r="DW200" s="19"/>
      <c r="DX200" s="19"/>
      <c r="DY200" s="19"/>
      <c r="DZ200" s="19"/>
      <c r="EA200" s="19"/>
      <c r="EB200" s="19"/>
      <c r="EC200" s="19"/>
      <c r="ED200" s="19"/>
      <c r="EE200" s="19"/>
      <c r="EF200" s="19"/>
      <c r="EG200" s="19"/>
      <c r="EH200" s="19"/>
      <c r="EI200" s="19"/>
      <c r="EJ200" s="19"/>
      <c r="EK200" s="19"/>
      <c r="EL200" s="19"/>
      <c r="EM200" s="19"/>
      <c r="EN200" s="19"/>
      <c r="EO200" s="19"/>
      <c r="EP200" s="19"/>
      <c r="EQ200" s="19"/>
      <c r="ER200" s="19"/>
      <c r="ES200" s="19"/>
      <c r="ET200" s="19"/>
      <c r="EU200" s="19"/>
      <c r="EV200" s="19"/>
      <c r="EW200" s="19"/>
    </row>
    <row r="201" spans="1:153" s="5" customFormat="1" ht="30" customHeight="1">
      <c r="A201" s="1148">
        <v>9</v>
      </c>
      <c r="B201" s="1160" t="s">
        <v>701</v>
      </c>
      <c r="C201" s="1161"/>
      <c r="D201" s="1151"/>
      <c r="E201" s="1151">
        <v>1</v>
      </c>
      <c r="F201" s="1152">
        <f t="shared" si="49"/>
        <v>1</v>
      </c>
      <c r="G201" s="1153">
        <f t="shared" si="50"/>
        <v>400</v>
      </c>
      <c r="H201" s="1148"/>
      <c r="I201" s="1351" t="s">
        <v>1300</v>
      </c>
      <c r="J201" s="1351"/>
      <c r="K201" s="1154"/>
      <c r="L201" s="1155"/>
      <c r="M201" s="1155"/>
      <c r="N201" s="1155"/>
      <c r="O201" s="1155"/>
      <c r="P201" s="1155"/>
      <c r="Q201" s="1156"/>
      <c r="R201" s="1350"/>
      <c r="S201" s="1350"/>
      <c r="T201" s="1350"/>
      <c r="W201" s="85"/>
      <c r="X201" s="85"/>
      <c r="Y201" s="85"/>
      <c r="Z201" s="85"/>
      <c r="AA201" s="85"/>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19"/>
      <c r="DQ201" s="19"/>
      <c r="DR201" s="19"/>
      <c r="DS201" s="19"/>
      <c r="DT201" s="19"/>
      <c r="DU201" s="19"/>
      <c r="DV201" s="19"/>
      <c r="DW201" s="19"/>
      <c r="DX201" s="19"/>
      <c r="DY201" s="19"/>
      <c r="DZ201" s="19"/>
      <c r="EA201" s="19"/>
      <c r="EB201" s="19"/>
      <c r="EC201" s="19"/>
      <c r="ED201" s="19"/>
      <c r="EE201" s="19"/>
      <c r="EF201" s="19"/>
      <c r="EG201" s="19"/>
      <c r="EH201" s="19"/>
      <c r="EI201" s="19"/>
      <c r="EJ201" s="19"/>
      <c r="EK201" s="19"/>
      <c r="EL201" s="19"/>
      <c r="EM201" s="19"/>
      <c r="EN201" s="19"/>
      <c r="EO201" s="19"/>
      <c r="EP201" s="19"/>
      <c r="EQ201" s="19"/>
      <c r="ER201" s="19"/>
      <c r="ES201" s="19"/>
      <c r="ET201" s="19"/>
      <c r="EU201" s="19"/>
      <c r="EV201" s="19"/>
      <c r="EW201" s="19"/>
    </row>
    <row r="202" spans="1:153" s="5" customFormat="1" ht="15.75" hidden="1" customHeight="1">
      <c r="A202" s="1148">
        <v>10</v>
      </c>
      <c r="B202" s="1346"/>
      <c r="C202" s="1347"/>
      <c r="D202" s="1162"/>
      <c r="E202" s="1162"/>
      <c r="F202" s="1152">
        <f t="shared" si="49"/>
        <v>0</v>
      </c>
      <c r="G202" s="1153">
        <f t="shared" si="50"/>
        <v>0</v>
      </c>
      <c r="H202" s="1148"/>
      <c r="I202" s="1351"/>
      <c r="J202" s="1351"/>
      <c r="K202" s="1154"/>
      <c r="L202" s="1155"/>
      <c r="M202" s="1155"/>
      <c r="N202" s="1155"/>
      <c r="O202" s="1155"/>
      <c r="P202" s="1155"/>
      <c r="Q202" s="1156"/>
      <c r="R202" s="1350"/>
      <c r="S202" s="1350"/>
      <c r="T202" s="1350"/>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19"/>
      <c r="DQ202" s="19"/>
      <c r="DR202" s="19"/>
      <c r="DS202" s="19"/>
      <c r="DT202" s="19"/>
      <c r="DU202" s="19"/>
      <c r="DV202" s="19"/>
      <c r="DW202" s="19"/>
      <c r="DX202" s="19"/>
      <c r="DY202" s="19"/>
      <c r="DZ202" s="19"/>
      <c r="EA202" s="19"/>
      <c r="EB202" s="19"/>
      <c r="EC202" s="19"/>
      <c r="ED202" s="19"/>
      <c r="EE202" s="19"/>
      <c r="EF202" s="19"/>
      <c r="EG202" s="19"/>
      <c r="EH202" s="19"/>
      <c r="EI202" s="19"/>
      <c r="EJ202" s="19"/>
      <c r="EK202" s="19"/>
      <c r="EL202" s="19"/>
      <c r="EM202" s="19"/>
      <c r="EN202" s="19"/>
      <c r="EO202" s="19"/>
      <c r="EP202" s="19"/>
      <c r="EQ202" s="19"/>
      <c r="ER202" s="19"/>
      <c r="ES202" s="19"/>
      <c r="ET202" s="19"/>
      <c r="EU202" s="19"/>
      <c r="EV202" s="19"/>
      <c r="EW202" s="19"/>
    </row>
    <row r="203" spans="1:153" s="5" customFormat="1" ht="15.75" hidden="1" customHeight="1">
      <c r="A203" s="1148">
        <v>11</v>
      </c>
      <c r="B203" s="1346"/>
      <c r="C203" s="1347"/>
      <c r="D203" s="1162"/>
      <c r="E203" s="1162"/>
      <c r="F203" s="1152">
        <f t="shared" si="49"/>
        <v>0</v>
      </c>
      <c r="G203" s="1153">
        <f t="shared" si="50"/>
        <v>0</v>
      </c>
      <c r="H203" s="1148"/>
      <c r="I203" s="1351"/>
      <c r="J203" s="1351"/>
      <c r="K203" s="1154"/>
      <c r="L203" s="1155"/>
      <c r="M203" s="1155"/>
      <c r="N203" s="1155"/>
      <c r="O203" s="1155"/>
      <c r="P203" s="1155"/>
      <c r="Q203" s="1156"/>
      <c r="R203" s="1350"/>
      <c r="S203" s="1350"/>
      <c r="T203" s="1350"/>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19"/>
      <c r="DQ203" s="19"/>
      <c r="DR203" s="19"/>
      <c r="DS203" s="19"/>
      <c r="DT203" s="19"/>
      <c r="DU203" s="19"/>
      <c r="DV203" s="19"/>
      <c r="DW203" s="19"/>
      <c r="DX203" s="19"/>
      <c r="DY203" s="19"/>
      <c r="DZ203" s="19"/>
      <c r="EA203" s="19"/>
      <c r="EB203" s="19"/>
      <c r="EC203" s="19"/>
      <c r="ED203" s="19"/>
      <c r="EE203" s="19"/>
      <c r="EF203" s="19"/>
      <c r="EG203" s="19"/>
      <c r="EH203" s="19"/>
      <c r="EI203" s="19"/>
      <c r="EJ203" s="19"/>
      <c r="EK203" s="19"/>
      <c r="EL203" s="19"/>
      <c r="EM203" s="19"/>
      <c r="EN203" s="19"/>
      <c r="EO203" s="19"/>
      <c r="EP203" s="19"/>
      <c r="EQ203" s="19"/>
      <c r="ER203" s="19"/>
      <c r="ES203" s="19"/>
      <c r="ET203" s="19"/>
      <c r="EU203" s="19"/>
      <c r="EV203" s="19"/>
      <c r="EW203" s="19"/>
    </row>
    <row r="204" spans="1:153" s="5" customFormat="1" ht="15.75" hidden="1" customHeight="1">
      <c r="A204" s="1148">
        <v>12</v>
      </c>
      <c r="B204" s="1346"/>
      <c r="C204" s="1347"/>
      <c r="D204" s="1162"/>
      <c r="E204" s="1162"/>
      <c r="F204" s="1152">
        <f t="shared" si="49"/>
        <v>0</v>
      </c>
      <c r="G204" s="1153">
        <f t="shared" si="50"/>
        <v>0</v>
      </c>
      <c r="H204" s="1148"/>
      <c r="I204" s="1351"/>
      <c r="J204" s="1351"/>
      <c r="K204" s="1154"/>
      <c r="L204" s="1155"/>
      <c r="M204" s="1155"/>
      <c r="N204" s="1155"/>
      <c r="O204" s="1155"/>
      <c r="P204" s="1155"/>
      <c r="Q204" s="1156"/>
      <c r="R204" s="1350"/>
      <c r="S204" s="1350"/>
      <c r="T204" s="1350"/>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19"/>
      <c r="DQ204" s="19"/>
      <c r="DR204" s="19"/>
      <c r="DS204" s="19"/>
      <c r="DT204" s="19"/>
      <c r="DU204" s="19"/>
      <c r="DV204" s="19"/>
      <c r="DW204" s="19"/>
      <c r="DX204" s="19"/>
      <c r="DY204" s="19"/>
      <c r="DZ204" s="19"/>
      <c r="EA204" s="19"/>
      <c r="EB204" s="19"/>
      <c r="EC204" s="19"/>
      <c r="ED204" s="19"/>
      <c r="EE204" s="19"/>
      <c r="EF204" s="19"/>
      <c r="EG204" s="19"/>
      <c r="EH204" s="19"/>
      <c r="EI204" s="19"/>
      <c r="EJ204" s="19"/>
      <c r="EK204" s="19"/>
      <c r="EL204" s="19"/>
      <c r="EM204" s="19"/>
      <c r="EN204" s="19"/>
      <c r="EO204" s="19"/>
      <c r="EP204" s="19"/>
      <c r="EQ204" s="19"/>
      <c r="ER204" s="19"/>
      <c r="ES204" s="19"/>
      <c r="ET204" s="19"/>
      <c r="EU204" s="19"/>
      <c r="EV204" s="19"/>
      <c r="EW204" s="19"/>
    </row>
    <row r="205" spans="1:153" s="5" customFormat="1" ht="15.75" hidden="1" customHeight="1">
      <c r="A205" s="1148">
        <v>13</v>
      </c>
      <c r="B205" s="1346"/>
      <c r="C205" s="1347"/>
      <c r="D205" s="1162"/>
      <c r="E205" s="1162"/>
      <c r="F205" s="1152">
        <f t="shared" si="49"/>
        <v>0</v>
      </c>
      <c r="G205" s="1153">
        <f t="shared" si="50"/>
        <v>0</v>
      </c>
      <c r="H205" s="1148"/>
      <c r="I205" s="1351"/>
      <c r="J205" s="1351"/>
      <c r="K205" s="1154"/>
      <c r="L205" s="1155"/>
      <c r="M205" s="1155"/>
      <c r="N205" s="1155"/>
      <c r="O205" s="1155"/>
      <c r="P205" s="1155"/>
      <c r="Q205" s="1156"/>
      <c r="R205" s="1350"/>
      <c r="S205" s="1350"/>
      <c r="T205" s="1350"/>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19"/>
      <c r="DQ205" s="19"/>
      <c r="DR205" s="19"/>
      <c r="DS205" s="19"/>
      <c r="DT205" s="19"/>
      <c r="DU205" s="19"/>
      <c r="DV205" s="19"/>
      <c r="DW205" s="19"/>
      <c r="DX205" s="19"/>
      <c r="DY205" s="19"/>
      <c r="DZ205" s="19"/>
      <c r="EA205" s="19"/>
      <c r="EB205" s="19"/>
      <c r="EC205" s="19"/>
      <c r="ED205" s="19"/>
      <c r="EE205" s="19"/>
      <c r="EF205" s="19"/>
      <c r="EG205" s="19"/>
      <c r="EH205" s="19"/>
      <c r="EI205" s="19"/>
      <c r="EJ205" s="19"/>
      <c r="EK205" s="19"/>
      <c r="EL205" s="19"/>
      <c r="EM205" s="19"/>
      <c r="EN205" s="19"/>
      <c r="EO205" s="19"/>
      <c r="EP205" s="19"/>
      <c r="EQ205" s="19"/>
      <c r="ER205" s="19"/>
      <c r="ES205" s="19"/>
      <c r="ET205" s="19"/>
      <c r="EU205" s="19"/>
      <c r="EV205" s="19"/>
      <c r="EW205" s="19"/>
    </row>
    <row r="206" spans="1:153" s="5" customFormat="1" ht="15.75" hidden="1" customHeight="1">
      <c r="A206" s="1148">
        <v>14</v>
      </c>
      <c r="B206" s="1346"/>
      <c r="C206" s="1347"/>
      <c r="D206" s="1162"/>
      <c r="E206" s="1162"/>
      <c r="F206" s="1152">
        <f t="shared" si="49"/>
        <v>0</v>
      </c>
      <c r="G206" s="1153">
        <f t="shared" si="50"/>
        <v>0</v>
      </c>
      <c r="H206" s="1148"/>
      <c r="I206" s="1351"/>
      <c r="J206" s="1351"/>
      <c r="K206" s="1154"/>
      <c r="L206" s="1155"/>
      <c r="M206" s="1155"/>
      <c r="N206" s="1155"/>
      <c r="O206" s="1155"/>
      <c r="P206" s="1155"/>
      <c r="Q206" s="1156"/>
      <c r="R206" s="1350"/>
      <c r="S206" s="1350"/>
      <c r="T206" s="1350"/>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19"/>
      <c r="DQ206" s="19"/>
      <c r="DR206" s="19"/>
      <c r="DS206" s="19"/>
      <c r="DT206" s="19"/>
      <c r="DU206" s="19"/>
      <c r="DV206" s="19"/>
      <c r="DW206" s="19"/>
      <c r="DX206" s="19"/>
      <c r="DY206" s="19"/>
      <c r="DZ206" s="19"/>
      <c r="EA206" s="19"/>
      <c r="EB206" s="19"/>
      <c r="EC206" s="19"/>
      <c r="ED206" s="19"/>
      <c r="EE206" s="19"/>
      <c r="EF206" s="19"/>
      <c r="EG206" s="19"/>
      <c r="EH206" s="19"/>
      <c r="EI206" s="19"/>
      <c r="EJ206" s="19"/>
      <c r="EK206" s="19"/>
      <c r="EL206" s="19"/>
      <c r="EM206" s="19"/>
      <c r="EN206" s="19"/>
      <c r="EO206" s="19"/>
      <c r="EP206" s="19"/>
      <c r="EQ206" s="19"/>
      <c r="ER206" s="19"/>
      <c r="ES206" s="19"/>
      <c r="ET206" s="19"/>
      <c r="EU206" s="19"/>
      <c r="EV206" s="19"/>
      <c r="EW206" s="19"/>
    </row>
    <row r="207" spans="1:153" s="5" customFormat="1" ht="15.75" hidden="1" customHeight="1">
      <c r="A207" s="1148">
        <v>15</v>
      </c>
      <c r="B207" s="1346"/>
      <c r="C207" s="1347"/>
      <c r="D207" s="1162"/>
      <c r="E207" s="1162"/>
      <c r="F207" s="1152">
        <f t="shared" si="49"/>
        <v>0</v>
      </c>
      <c r="G207" s="1153">
        <f t="shared" si="50"/>
        <v>0</v>
      </c>
      <c r="H207" s="1148"/>
      <c r="I207" s="1351"/>
      <c r="J207" s="1351"/>
      <c r="K207" s="1154"/>
      <c r="L207" s="1155"/>
      <c r="M207" s="1155"/>
      <c r="N207" s="1155"/>
      <c r="O207" s="1155"/>
      <c r="P207" s="1155"/>
      <c r="Q207" s="1156"/>
      <c r="R207" s="1350"/>
      <c r="S207" s="1350"/>
      <c r="T207" s="1350"/>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19"/>
      <c r="DQ207" s="19"/>
      <c r="DR207" s="19"/>
      <c r="DS207" s="19"/>
      <c r="DT207" s="19"/>
      <c r="DU207" s="19"/>
      <c r="DV207" s="19"/>
      <c r="DW207" s="19"/>
      <c r="DX207" s="19"/>
      <c r="DY207" s="19"/>
      <c r="DZ207" s="19"/>
      <c r="EA207" s="19"/>
      <c r="EB207" s="19"/>
      <c r="EC207" s="19"/>
      <c r="ED207" s="19"/>
      <c r="EE207" s="19"/>
      <c r="EF207" s="19"/>
      <c r="EG207" s="19"/>
      <c r="EH207" s="19"/>
      <c r="EI207" s="19"/>
      <c r="EJ207" s="19"/>
      <c r="EK207" s="19"/>
      <c r="EL207" s="19"/>
      <c r="EM207" s="19"/>
      <c r="EN207" s="19"/>
      <c r="EO207" s="19"/>
      <c r="EP207" s="19"/>
      <c r="EQ207" s="19"/>
      <c r="ER207" s="19"/>
      <c r="ES207" s="19"/>
      <c r="ET207" s="19"/>
      <c r="EU207" s="19"/>
      <c r="EV207" s="19"/>
      <c r="EW207" s="19"/>
    </row>
    <row r="208" spans="1:153" s="5" customFormat="1" ht="15.75" hidden="1" customHeight="1">
      <c r="A208" s="1148">
        <v>16</v>
      </c>
      <c r="B208" s="1346"/>
      <c r="C208" s="1347"/>
      <c r="D208" s="1162"/>
      <c r="E208" s="1162"/>
      <c r="F208" s="1152">
        <f t="shared" si="49"/>
        <v>0</v>
      </c>
      <c r="G208" s="1153">
        <f t="shared" si="50"/>
        <v>0</v>
      </c>
      <c r="H208" s="1148"/>
      <c r="I208" s="1351"/>
      <c r="J208" s="1351"/>
      <c r="K208" s="1154"/>
      <c r="L208" s="1155"/>
      <c r="M208" s="1155"/>
      <c r="N208" s="1155"/>
      <c r="O208" s="1155"/>
      <c r="P208" s="1155"/>
      <c r="Q208" s="1156"/>
      <c r="R208" s="1350"/>
      <c r="S208" s="1350"/>
      <c r="T208" s="1350"/>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19"/>
      <c r="DQ208" s="19"/>
      <c r="DR208" s="19"/>
      <c r="DS208" s="19"/>
      <c r="DT208" s="19"/>
      <c r="DU208" s="19"/>
      <c r="DV208" s="19"/>
      <c r="DW208" s="19"/>
      <c r="DX208" s="19"/>
      <c r="DY208" s="19"/>
      <c r="DZ208" s="19"/>
      <c r="EA208" s="19"/>
      <c r="EB208" s="19"/>
      <c r="EC208" s="19"/>
      <c r="ED208" s="19"/>
      <c r="EE208" s="19"/>
      <c r="EF208" s="19"/>
      <c r="EG208" s="19"/>
      <c r="EH208" s="19"/>
      <c r="EI208" s="19"/>
      <c r="EJ208" s="19"/>
      <c r="EK208" s="19"/>
      <c r="EL208" s="19"/>
      <c r="EM208" s="19"/>
      <c r="EN208" s="19"/>
      <c r="EO208" s="19"/>
      <c r="EP208" s="19"/>
      <c r="EQ208" s="19"/>
      <c r="ER208" s="19"/>
      <c r="ES208" s="19"/>
      <c r="ET208" s="19"/>
      <c r="EU208" s="19"/>
      <c r="EV208" s="19"/>
      <c r="EW208" s="19"/>
    </row>
    <row r="209" spans="1:153" s="5" customFormat="1" ht="15.75" hidden="1" customHeight="1">
      <c r="A209" s="1148">
        <v>17</v>
      </c>
      <c r="B209" s="1346"/>
      <c r="C209" s="1347"/>
      <c r="D209" s="1162"/>
      <c r="E209" s="1162"/>
      <c r="F209" s="1152">
        <f t="shared" si="49"/>
        <v>0</v>
      </c>
      <c r="G209" s="1153">
        <f t="shared" si="50"/>
        <v>0</v>
      </c>
      <c r="H209" s="1148"/>
      <c r="I209" s="1351"/>
      <c r="J209" s="1351"/>
      <c r="K209" s="1154"/>
      <c r="L209" s="1155"/>
      <c r="M209" s="1155"/>
      <c r="N209" s="1155"/>
      <c r="O209" s="1155"/>
      <c r="P209" s="1155"/>
      <c r="Q209" s="1156"/>
      <c r="R209" s="1350"/>
      <c r="S209" s="1350"/>
      <c r="T209" s="1350"/>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19"/>
      <c r="DQ209" s="19"/>
      <c r="DR209" s="19"/>
      <c r="DS209" s="19"/>
      <c r="DT209" s="19"/>
      <c r="DU209" s="19"/>
      <c r="DV209" s="19"/>
      <c r="DW209" s="19"/>
      <c r="DX209" s="19"/>
      <c r="DY209" s="19"/>
      <c r="DZ209" s="19"/>
      <c r="EA209" s="19"/>
      <c r="EB209" s="19"/>
      <c r="EC209" s="19"/>
      <c r="ED209" s="19"/>
      <c r="EE209" s="19"/>
      <c r="EF209" s="19"/>
      <c r="EG209" s="19"/>
      <c r="EH209" s="19"/>
      <c r="EI209" s="19"/>
      <c r="EJ209" s="19"/>
      <c r="EK209" s="19"/>
      <c r="EL209" s="19"/>
      <c r="EM209" s="19"/>
      <c r="EN209" s="19"/>
      <c r="EO209" s="19"/>
      <c r="EP209" s="19"/>
      <c r="EQ209" s="19"/>
      <c r="ER209" s="19"/>
      <c r="ES209" s="19"/>
      <c r="ET209" s="19"/>
      <c r="EU209" s="19"/>
      <c r="EV209" s="19"/>
      <c r="EW209" s="19"/>
    </row>
    <row r="210" spans="1:153" s="5" customFormat="1" ht="15.75" hidden="1" customHeight="1">
      <c r="A210" s="1148">
        <v>18</v>
      </c>
      <c r="B210" s="1346"/>
      <c r="C210" s="1347"/>
      <c r="D210" s="1162"/>
      <c r="E210" s="1162"/>
      <c r="F210" s="1152">
        <f t="shared" si="49"/>
        <v>0</v>
      </c>
      <c r="G210" s="1153">
        <f t="shared" si="50"/>
        <v>0</v>
      </c>
      <c r="H210" s="1163"/>
      <c r="I210" s="1352"/>
      <c r="J210" s="1352"/>
      <c r="K210" s="1154"/>
      <c r="L210" s="1155"/>
      <c r="M210" s="1155"/>
      <c r="N210" s="1155"/>
      <c r="O210" s="1155"/>
      <c r="P210" s="1155"/>
      <c r="Q210" s="1156"/>
      <c r="R210" s="1350"/>
      <c r="S210" s="1350"/>
      <c r="T210" s="1350"/>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19"/>
      <c r="DQ210" s="19"/>
      <c r="DR210" s="19"/>
      <c r="DS210" s="19"/>
      <c r="DT210" s="19"/>
      <c r="DU210" s="19"/>
      <c r="DV210" s="19"/>
      <c r="DW210" s="19"/>
      <c r="DX210" s="19"/>
      <c r="DY210" s="19"/>
      <c r="DZ210" s="19"/>
      <c r="EA210" s="19"/>
      <c r="EB210" s="19"/>
      <c r="EC210" s="19"/>
      <c r="ED210" s="19"/>
      <c r="EE210" s="19"/>
      <c r="EF210" s="19"/>
      <c r="EG210" s="19"/>
      <c r="EH210" s="19"/>
      <c r="EI210" s="19"/>
      <c r="EJ210" s="19"/>
      <c r="EK210" s="19"/>
      <c r="EL210" s="19"/>
      <c r="EM210" s="19"/>
      <c r="EN210" s="19"/>
      <c r="EO210" s="19"/>
      <c r="EP210" s="19"/>
      <c r="EQ210" s="19"/>
      <c r="ER210" s="19"/>
      <c r="ES210" s="19"/>
      <c r="ET210" s="19"/>
      <c r="EU210" s="19"/>
      <c r="EV210" s="19"/>
      <c r="EW210" s="19"/>
    </row>
    <row r="211" spans="1:153" s="5" customFormat="1" ht="15.75" hidden="1" customHeight="1">
      <c r="A211" s="1148">
        <v>19</v>
      </c>
      <c r="B211" s="1346"/>
      <c r="C211" s="1347"/>
      <c r="D211" s="1162"/>
      <c r="E211" s="1162"/>
      <c r="F211" s="1152">
        <f t="shared" si="49"/>
        <v>0</v>
      </c>
      <c r="G211" s="1153">
        <f t="shared" si="50"/>
        <v>0</v>
      </c>
      <c r="H211" s="1163"/>
      <c r="I211" s="1352"/>
      <c r="J211" s="1352"/>
      <c r="K211" s="1154"/>
      <c r="L211" s="1155"/>
      <c r="M211" s="1155"/>
      <c r="N211" s="1155"/>
      <c r="O211" s="1155"/>
      <c r="P211" s="1155"/>
      <c r="Q211" s="1156"/>
      <c r="R211" s="1350"/>
      <c r="S211" s="1350"/>
      <c r="T211" s="1350"/>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19"/>
      <c r="DQ211" s="19"/>
      <c r="DR211" s="19"/>
      <c r="DS211" s="19"/>
      <c r="DT211" s="19"/>
      <c r="DU211" s="19"/>
      <c r="DV211" s="19"/>
      <c r="DW211" s="19"/>
      <c r="DX211" s="19"/>
      <c r="DY211" s="19"/>
      <c r="DZ211" s="19"/>
      <c r="EA211" s="19"/>
      <c r="EB211" s="19"/>
      <c r="EC211" s="19"/>
      <c r="ED211" s="19"/>
      <c r="EE211" s="19"/>
      <c r="EF211" s="19"/>
      <c r="EG211" s="19"/>
      <c r="EH211" s="19"/>
      <c r="EI211" s="19"/>
      <c r="EJ211" s="19"/>
      <c r="EK211" s="19"/>
      <c r="EL211" s="19"/>
      <c r="EM211" s="19"/>
      <c r="EN211" s="19"/>
      <c r="EO211" s="19"/>
      <c r="EP211" s="19"/>
      <c r="EQ211" s="19"/>
      <c r="ER211" s="19"/>
      <c r="ES211" s="19"/>
      <c r="ET211" s="19"/>
      <c r="EU211" s="19"/>
      <c r="EV211" s="19"/>
      <c r="EW211" s="19"/>
    </row>
    <row r="212" spans="1:153" s="5" customFormat="1" ht="15.75" hidden="1" customHeight="1">
      <c r="A212" s="1148">
        <v>20</v>
      </c>
      <c r="B212" s="1346"/>
      <c r="C212" s="1347"/>
      <c r="D212" s="1162"/>
      <c r="E212" s="1162"/>
      <c r="F212" s="1152">
        <f t="shared" si="49"/>
        <v>0</v>
      </c>
      <c r="G212" s="1153">
        <f t="shared" si="50"/>
        <v>0</v>
      </c>
      <c r="H212" s="1148"/>
      <c r="I212" s="1351"/>
      <c r="J212" s="1351"/>
      <c r="K212" s="1154"/>
      <c r="L212" s="1155"/>
      <c r="M212" s="1155"/>
      <c r="N212" s="1155"/>
      <c r="O212" s="1155"/>
      <c r="P212" s="1155"/>
      <c r="Q212" s="1156"/>
      <c r="R212" s="1350"/>
      <c r="S212" s="1350"/>
      <c r="T212" s="1350"/>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19"/>
      <c r="DQ212" s="19"/>
      <c r="DR212" s="19"/>
      <c r="DS212" s="19"/>
      <c r="DT212" s="19"/>
      <c r="DU212" s="19"/>
      <c r="DV212" s="19"/>
      <c r="DW212" s="19"/>
      <c r="DX212" s="19"/>
      <c r="DY212" s="19"/>
      <c r="DZ212" s="19"/>
      <c r="EA212" s="19"/>
      <c r="EB212" s="19"/>
      <c r="EC212" s="19"/>
      <c r="ED212" s="19"/>
      <c r="EE212" s="19"/>
      <c r="EF212" s="19"/>
      <c r="EG212" s="19"/>
      <c r="EH212" s="19"/>
      <c r="EI212" s="19"/>
      <c r="EJ212" s="19"/>
      <c r="EK212" s="19"/>
      <c r="EL212" s="19"/>
      <c r="EM212" s="19"/>
      <c r="EN212" s="19"/>
      <c r="EO212" s="19"/>
      <c r="EP212" s="19"/>
      <c r="EQ212" s="19"/>
      <c r="ER212" s="19"/>
      <c r="ES212" s="19"/>
      <c r="ET212" s="19"/>
      <c r="EU212" s="19"/>
      <c r="EV212" s="19"/>
      <c r="EW212" s="19"/>
    </row>
    <row r="213" spans="1:153" s="5" customFormat="1" ht="15.75" hidden="1" customHeight="1">
      <c r="A213" s="1148">
        <v>21</v>
      </c>
      <c r="B213" s="1346"/>
      <c r="C213" s="1347"/>
      <c r="D213" s="1162"/>
      <c r="E213" s="1162"/>
      <c r="F213" s="1152">
        <f t="shared" si="49"/>
        <v>0</v>
      </c>
      <c r="G213" s="1153">
        <f t="shared" si="50"/>
        <v>0</v>
      </c>
      <c r="H213" s="1148"/>
      <c r="I213" s="1351"/>
      <c r="J213" s="1351"/>
      <c r="K213" s="1154"/>
      <c r="L213" s="1155"/>
      <c r="M213" s="1155"/>
      <c r="N213" s="1155"/>
      <c r="O213" s="1155"/>
      <c r="P213" s="1155"/>
      <c r="Q213" s="1156"/>
      <c r="R213" s="1350"/>
      <c r="S213" s="1350"/>
      <c r="T213" s="1350"/>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19"/>
      <c r="DQ213" s="19"/>
      <c r="DR213" s="19"/>
      <c r="DS213" s="19"/>
      <c r="DT213" s="19"/>
      <c r="DU213" s="19"/>
      <c r="DV213" s="19"/>
      <c r="DW213" s="19"/>
      <c r="DX213" s="19"/>
      <c r="DY213" s="19"/>
      <c r="DZ213" s="19"/>
      <c r="EA213" s="19"/>
      <c r="EB213" s="19"/>
      <c r="EC213" s="19"/>
      <c r="ED213" s="19"/>
      <c r="EE213" s="19"/>
      <c r="EF213" s="19"/>
      <c r="EG213" s="19"/>
      <c r="EH213" s="19"/>
      <c r="EI213" s="19"/>
      <c r="EJ213" s="19"/>
      <c r="EK213" s="19"/>
      <c r="EL213" s="19"/>
      <c r="EM213" s="19"/>
      <c r="EN213" s="19"/>
      <c r="EO213" s="19"/>
      <c r="EP213" s="19"/>
      <c r="EQ213" s="19"/>
      <c r="ER213" s="19"/>
      <c r="ES213" s="19"/>
      <c r="ET213" s="19"/>
      <c r="EU213" s="19"/>
      <c r="EV213" s="19"/>
      <c r="EW213" s="19"/>
    </row>
    <row r="214" spans="1:153" s="5" customFormat="1" ht="15.75" hidden="1" customHeight="1">
      <c r="A214" s="1148">
        <v>22</v>
      </c>
      <c r="B214" s="1346"/>
      <c r="C214" s="1347"/>
      <c r="D214" s="1162"/>
      <c r="E214" s="1162"/>
      <c r="F214" s="1152">
        <f t="shared" si="49"/>
        <v>0</v>
      </c>
      <c r="G214" s="1153">
        <f t="shared" si="50"/>
        <v>0</v>
      </c>
      <c r="H214" s="1148"/>
      <c r="I214" s="1348"/>
      <c r="J214" s="1349"/>
      <c r="K214" s="1154"/>
      <c r="L214" s="1155"/>
      <c r="M214" s="1155"/>
      <c r="N214" s="1155"/>
      <c r="O214" s="1155"/>
      <c r="P214" s="1155"/>
      <c r="Q214" s="1156"/>
      <c r="R214" s="1350"/>
      <c r="S214" s="1350"/>
      <c r="T214" s="1350"/>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19"/>
      <c r="DQ214" s="19"/>
      <c r="DR214" s="19"/>
      <c r="DS214" s="19"/>
      <c r="DT214" s="19"/>
      <c r="DU214" s="19"/>
      <c r="DV214" s="19"/>
      <c r="DW214" s="19"/>
      <c r="DX214" s="19"/>
      <c r="DY214" s="19"/>
      <c r="DZ214" s="19"/>
      <c r="EA214" s="19"/>
      <c r="EB214" s="19"/>
      <c r="EC214" s="19"/>
      <c r="ED214" s="19"/>
      <c r="EE214" s="19"/>
      <c r="EF214" s="19"/>
      <c r="EG214" s="19"/>
      <c r="EH214" s="19"/>
      <c r="EI214" s="19"/>
      <c r="EJ214" s="19"/>
      <c r="EK214" s="19"/>
      <c r="EL214" s="19"/>
      <c r="EM214" s="19"/>
      <c r="EN214" s="19"/>
      <c r="EO214" s="19"/>
      <c r="EP214" s="19"/>
      <c r="EQ214" s="19"/>
      <c r="ER214" s="19"/>
      <c r="ES214" s="19"/>
      <c r="ET214" s="19"/>
      <c r="EU214" s="19"/>
      <c r="EV214" s="19"/>
      <c r="EW214" s="19"/>
    </row>
    <row r="215" spans="1:153" s="5" customFormat="1" ht="15.75" hidden="1" customHeight="1">
      <c r="A215" s="1148">
        <v>23</v>
      </c>
      <c r="B215" s="1346"/>
      <c r="C215" s="1347"/>
      <c r="D215" s="1162"/>
      <c r="E215" s="1162"/>
      <c r="F215" s="1152">
        <f t="shared" si="49"/>
        <v>0</v>
      </c>
      <c r="G215" s="1153">
        <f t="shared" si="50"/>
        <v>0</v>
      </c>
      <c r="H215" s="1148"/>
      <c r="I215" s="1348"/>
      <c r="J215" s="1349"/>
      <c r="K215" s="1154"/>
      <c r="L215" s="1155"/>
      <c r="M215" s="1155"/>
      <c r="N215" s="1155"/>
      <c r="O215" s="1155"/>
      <c r="P215" s="1155"/>
      <c r="Q215" s="1156"/>
      <c r="R215" s="1350"/>
      <c r="S215" s="1350"/>
      <c r="T215" s="1350"/>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19"/>
      <c r="DQ215" s="19"/>
      <c r="DR215" s="19"/>
      <c r="DS215" s="19"/>
      <c r="DT215" s="19"/>
      <c r="DU215" s="19"/>
      <c r="DV215" s="19"/>
      <c r="DW215" s="19"/>
      <c r="DX215" s="19"/>
      <c r="DY215" s="19"/>
      <c r="DZ215" s="19"/>
      <c r="EA215" s="19"/>
      <c r="EB215" s="19"/>
      <c r="EC215" s="19"/>
      <c r="ED215" s="19"/>
      <c r="EE215" s="19"/>
      <c r="EF215" s="19"/>
      <c r="EG215" s="19"/>
      <c r="EH215" s="19"/>
      <c r="EI215" s="19"/>
      <c r="EJ215" s="19"/>
      <c r="EK215" s="19"/>
      <c r="EL215" s="19"/>
      <c r="EM215" s="19"/>
      <c r="EN215" s="19"/>
      <c r="EO215" s="19"/>
      <c r="EP215" s="19"/>
      <c r="EQ215" s="19"/>
      <c r="ER215" s="19"/>
      <c r="ES215" s="19"/>
      <c r="ET215" s="19"/>
      <c r="EU215" s="19"/>
      <c r="EV215" s="19"/>
      <c r="EW215" s="19"/>
    </row>
    <row r="216" spans="1:153" s="5" customFormat="1" ht="15.75" hidden="1" customHeight="1">
      <c r="A216" s="60">
        <v>24</v>
      </c>
      <c r="B216" s="1344"/>
      <c r="C216" s="1345"/>
      <c r="D216" s="61"/>
      <c r="E216" s="61"/>
      <c r="F216" s="62">
        <f t="shared" si="49"/>
        <v>0</v>
      </c>
      <c r="G216" s="63">
        <f t="shared" si="50"/>
        <v>0</v>
      </c>
      <c r="H216" s="60"/>
      <c r="I216" s="1287"/>
      <c r="J216" s="1288"/>
      <c r="K216" s="428"/>
      <c r="L216" s="429"/>
      <c r="M216" s="429"/>
      <c r="N216" s="429"/>
      <c r="O216" s="429"/>
      <c r="P216" s="429"/>
      <c r="Q216" s="430"/>
      <c r="R216" s="1289"/>
      <c r="S216" s="1289"/>
      <c r="T216" s="128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19"/>
      <c r="DQ216" s="19"/>
      <c r="DR216" s="19"/>
      <c r="DS216" s="19"/>
      <c r="DT216" s="19"/>
      <c r="DU216" s="19"/>
      <c r="DV216" s="19"/>
      <c r="DW216" s="19"/>
      <c r="DX216" s="19"/>
      <c r="DY216" s="19"/>
      <c r="DZ216" s="19"/>
      <c r="EA216" s="19"/>
      <c r="EB216" s="19"/>
      <c r="EC216" s="19"/>
      <c r="ED216" s="19"/>
      <c r="EE216" s="19"/>
      <c r="EF216" s="19"/>
      <c r="EG216" s="19"/>
      <c r="EH216" s="19"/>
      <c r="EI216" s="19"/>
      <c r="EJ216" s="19"/>
      <c r="EK216" s="19"/>
      <c r="EL216" s="19"/>
      <c r="EM216" s="19"/>
      <c r="EN216" s="19"/>
      <c r="EO216" s="19"/>
      <c r="EP216" s="19"/>
      <c r="EQ216" s="19"/>
      <c r="ER216" s="19"/>
      <c r="ES216" s="19"/>
      <c r="ET216" s="19"/>
      <c r="EU216" s="19"/>
      <c r="EV216" s="19"/>
      <c r="EW216" s="19"/>
    </row>
    <row r="217" spans="1:153" s="5" customFormat="1" ht="15.75" hidden="1" customHeight="1">
      <c r="A217" s="60">
        <v>25</v>
      </c>
      <c r="B217" s="1344"/>
      <c r="C217" s="1345"/>
      <c r="D217" s="61"/>
      <c r="E217" s="61"/>
      <c r="F217" s="62">
        <f t="shared" si="49"/>
        <v>0</v>
      </c>
      <c r="G217" s="63">
        <f t="shared" si="50"/>
        <v>0</v>
      </c>
      <c r="H217" s="60"/>
      <c r="I217" s="1287"/>
      <c r="J217" s="1288"/>
      <c r="K217" s="428"/>
      <c r="L217" s="429"/>
      <c r="M217" s="429"/>
      <c r="N217" s="429"/>
      <c r="O217" s="429"/>
      <c r="P217" s="429"/>
      <c r="Q217" s="430"/>
      <c r="R217" s="1289"/>
      <c r="S217" s="1289"/>
      <c r="T217" s="128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19"/>
      <c r="DQ217" s="19"/>
      <c r="DR217" s="19"/>
      <c r="DS217" s="19"/>
      <c r="DT217" s="19"/>
      <c r="DU217" s="19"/>
      <c r="DV217" s="19"/>
      <c r="DW217" s="19"/>
      <c r="DX217" s="19"/>
      <c r="DY217" s="19"/>
      <c r="DZ217" s="19"/>
      <c r="EA217" s="19"/>
      <c r="EB217" s="19"/>
      <c r="EC217" s="19"/>
      <c r="ED217" s="19"/>
      <c r="EE217" s="19"/>
      <c r="EF217" s="19"/>
      <c r="EG217" s="19"/>
      <c r="EH217" s="19"/>
      <c r="EI217" s="19"/>
      <c r="EJ217" s="19"/>
      <c r="EK217" s="19"/>
      <c r="EL217" s="19"/>
      <c r="EM217" s="19"/>
      <c r="EN217" s="19"/>
      <c r="EO217" s="19"/>
      <c r="EP217" s="19"/>
      <c r="EQ217" s="19"/>
      <c r="ER217" s="19"/>
      <c r="ES217" s="19"/>
      <c r="ET217" s="19"/>
      <c r="EU217" s="19"/>
      <c r="EV217" s="19"/>
      <c r="EW217" s="19"/>
    </row>
    <row r="218" spans="1:153" s="5" customFormat="1" ht="15.75" hidden="1" customHeight="1">
      <c r="A218" s="60">
        <v>26</v>
      </c>
      <c r="B218" s="1344"/>
      <c r="C218" s="1345"/>
      <c r="D218" s="61"/>
      <c r="E218" s="61"/>
      <c r="F218" s="62">
        <f t="shared" si="49"/>
        <v>0</v>
      </c>
      <c r="G218" s="63">
        <f t="shared" si="50"/>
        <v>0</v>
      </c>
      <c r="H218" s="60"/>
      <c r="I218" s="1290"/>
      <c r="J218" s="1290"/>
      <c r="K218" s="428"/>
      <c r="L218" s="429"/>
      <c r="M218" s="429"/>
      <c r="N218" s="429"/>
      <c r="O218" s="429"/>
      <c r="P218" s="429"/>
      <c r="Q218" s="430"/>
      <c r="R218" s="1289"/>
      <c r="S218" s="1289"/>
      <c r="T218" s="128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19"/>
      <c r="DQ218" s="19"/>
      <c r="DR218" s="19"/>
      <c r="DS218" s="19"/>
      <c r="DT218" s="19"/>
      <c r="DU218" s="19"/>
      <c r="DV218" s="19"/>
      <c r="DW218" s="19"/>
      <c r="DX218" s="19"/>
      <c r="DY218" s="19"/>
      <c r="DZ218" s="19"/>
      <c r="EA218" s="19"/>
      <c r="EB218" s="19"/>
      <c r="EC218" s="19"/>
      <c r="ED218" s="19"/>
      <c r="EE218" s="19"/>
      <c r="EF218" s="19"/>
      <c r="EG218" s="19"/>
      <c r="EH218" s="19"/>
      <c r="EI218" s="19"/>
      <c r="EJ218" s="19"/>
      <c r="EK218" s="19"/>
      <c r="EL218" s="19"/>
      <c r="EM218" s="19"/>
      <c r="EN218" s="19"/>
      <c r="EO218" s="19"/>
      <c r="EP218" s="19"/>
      <c r="EQ218" s="19"/>
      <c r="ER218" s="19"/>
      <c r="ES218" s="19"/>
      <c r="ET218" s="19"/>
      <c r="EU218" s="19"/>
      <c r="EV218" s="19"/>
      <c r="EW218" s="19"/>
    </row>
    <row r="219" spans="1:153" s="5" customFormat="1" ht="15.75" hidden="1" customHeight="1">
      <c r="A219" s="60">
        <v>27</v>
      </c>
      <c r="B219" s="1344"/>
      <c r="C219" s="1345"/>
      <c r="D219" s="61"/>
      <c r="E219" s="61"/>
      <c r="F219" s="62">
        <f t="shared" si="49"/>
        <v>0</v>
      </c>
      <c r="G219" s="63">
        <f t="shared" si="50"/>
        <v>0</v>
      </c>
      <c r="H219" s="60"/>
      <c r="I219" s="1290"/>
      <c r="J219" s="1290"/>
      <c r="K219" s="428"/>
      <c r="L219" s="429"/>
      <c r="M219" s="429"/>
      <c r="N219" s="429"/>
      <c r="O219" s="429"/>
      <c r="P219" s="429"/>
      <c r="Q219" s="430"/>
      <c r="R219" s="1289"/>
      <c r="S219" s="1289"/>
      <c r="T219" s="128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19"/>
      <c r="DQ219" s="19"/>
      <c r="DR219" s="19"/>
      <c r="DS219" s="19"/>
      <c r="DT219" s="19"/>
      <c r="DU219" s="19"/>
      <c r="DV219" s="19"/>
      <c r="DW219" s="19"/>
      <c r="DX219" s="19"/>
      <c r="DY219" s="19"/>
      <c r="DZ219" s="19"/>
      <c r="EA219" s="19"/>
      <c r="EB219" s="19"/>
      <c r="EC219" s="19"/>
      <c r="ED219" s="19"/>
      <c r="EE219" s="19"/>
      <c r="EF219" s="19"/>
      <c r="EG219" s="19"/>
      <c r="EH219" s="19"/>
      <c r="EI219" s="19"/>
      <c r="EJ219" s="19"/>
      <c r="EK219" s="19"/>
      <c r="EL219" s="19"/>
      <c r="EM219" s="19"/>
      <c r="EN219" s="19"/>
      <c r="EO219" s="19"/>
      <c r="EP219" s="19"/>
      <c r="EQ219" s="19"/>
      <c r="ER219" s="19"/>
      <c r="ES219" s="19"/>
      <c r="ET219" s="19"/>
      <c r="EU219" s="19"/>
      <c r="EV219" s="19"/>
      <c r="EW219" s="19"/>
    </row>
    <row r="220" spans="1:153" s="5" customFormat="1" ht="15.75" hidden="1" customHeight="1">
      <c r="A220" s="60">
        <v>28</v>
      </c>
      <c r="B220" s="1344"/>
      <c r="C220" s="1345"/>
      <c r="D220" s="61"/>
      <c r="E220" s="61"/>
      <c r="F220" s="62">
        <f t="shared" si="49"/>
        <v>0</v>
      </c>
      <c r="G220" s="63">
        <f t="shared" si="50"/>
        <v>0</v>
      </c>
      <c r="H220" s="60"/>
      <c r="I220" s="1290"/>
      <c r="J220" s="1290"/>
      <c r="K220" s="428"/>
      <c r="L220" s="429"/>
      <c r="M220" s="429"/>
      <c r="N220" s="429"/>
      <c r="O220" s="429"/>
      <c r="P220" s="429"/>
      <c r="Q220" s="430"/>
      <c r="R220" s="1289"/>
      <c r="S220" s="1289"/>
      <c r="T220" s="128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19"/>
      <c r="DQ220" s="19"/>
      <c r="DR220" s="19"/>
      <c r="DS220" s="19"/>
      <c r="DT220" s="19"/>
      <c r="DU220" s="19"/>
      <c r="DV220" s="19"/>
      <c r="DW220" s="19"/>
      <c r="DX220" s="19"/>
      <c r="DY220" s="19"/>
      <c r="DZ220" s="19"/>
      <c r="EA220" s="19"/>
      <c r="EB220" s="19"/>
      <c r="EC220" s="19"/>
      <c r="ED220" s="19"/>
      <c r="EE220" s="19"/>
      <c r="EF220" s="19"/>
      <c r="EG220" s="19"/>
      <c r="EH220" s="19"/>
      <c r="EI220" s="19"/>
      <c r="EJ220" s="19"/>
      <c r="EK220" s="19"/>
      <c r="EL220" s="19"/>
      <c r="EM220" s="19"/>
      <c r="EN220" s="19"/>
      <c r="EO220" s="19"/>
      <c r="EP220" s="19"/>
      <c r="EQ220" s="19"/>
      <c r="ER220" s="19"/>
      <c r="ES220" s="19"/>
      <c r="ET220" s="19"/>
      <c r="EU220" s="19"/>
      <c r="EV220" s="19"/>
      <c r="EW220" s="19"/>
    </row>
    <row r="221" spans="1:153" s="5" customFormat="1" ht="15.75" hidden="1" customHeight="1">
      <c r="A221" s="60">
        <v>29</v>
      </c>
      <c r="B221" s="1344"/>
      <c r="C221" s="1345"/>
      <c r="D221" s="61"/>
      <c r="E221" s="61"/>
      <c r="F221" s="62">
        <f t="shared" si="49"/>
        <v>0</v>
      </c>
      <c r="G221" s="63">
        <f t="shared" si="50"/>
        <v>0</v>
      </c>
      <c r="H221" s="559"/>
      <c r="I221" s="1296"/>
      <c r="J221" s="1296"/>
      <c r="K221" s="428"/>
      <c r="L221" s="429"/>
      <c r="M221" s="429"/>
      <c r="N221" s="429"/>
      <c r="O221" s="429"/>
      <c r="P221" s="429"/>
      <c r="Q221" s="430"/>
      <c r="R221" s="1289"/>
      <c r="S221" s="1289"/>
      <c r="T221" s="128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19"/>
      <c r="DQ221" s="19"/>
      <c r="DR221" s="19"/>
      <c r="DS221" s="19"/>
      <c r="DT221" s="19"/>
      <c r="DU221" s="19"/>
      <c r="DV221" s="19"/>
      <c r="DW221" s="19"/>
      <c r="DX221" s="19"/>
      <c r="DY221" s="19"/>
      <c r="DZ221" s="19"/>
      <c r="EA221" s="19"/>
      <c r="EB221" s="19"/>
      <c r="EC221" s="19"/>
      <c r="ED221" s="19"/>
      <c r="EE221" s="19"/>
      <c r="EF221" s="19"/>
      <c r="EG221" s="19"/>
      <c r="EH221" s="19"/>
      <c r="EI221" s="19"/>
      <c r="EJ221" s="19"/>
      <c r="EK221" s="19"/>
      <c r="EL221" s="19"/>
      <c r="EM221" s="19"/>
      <c r="EN221" s="19"/>
      <c r="EO221" s="19"/>
      <c r="EP221" s="19"/>
      <c r="EQ221" s="19"/>
      <c r="ER221" s="19"/>
      <c r="ES221" s="19"/>
      <c r="ET221" s="19"/>
      <c r="EU221" s="19"/>
      <c r="EV221" s="19"/>
      <c r="EW221" s="19"/>
    </row>
    <row r="222" spans="1:153" s="5" customFormat="1" ht="15.75" hidden="1" customHeight="1">
      <c r="A222" s="60">
        <v>30</v>
      </c>
      <c r="B222" s="1344"/>
      <c r="C222" s="1345"/>
      <c r="D222" s="61"/>
      <c r="E222" s="61"/>
      <c r="F222" s="62">
        <f t="shared" si="49"/>
        <v>0</v>
      </c>
      <c r="G222" s="63">
        <f t="shared" si="50"/>
        <v>0</v>
      </c>
      <c r="H222" s="559"/>
      <c r="I222" s="1296"/>
      <c r="J222" s="1296"/>
      <c r="K222" s="428"/>
      <c r="L222" s="429"/>
      <c r="M222" s="429"/>
      <c r="N222" s="429"/>
      <c r="O222" s="429"/>
      <c r="P222" s="429"/>
      <c r="Q222" s="430"/>
      <c r="R222" s="1289"/>
      <c r="S222" s="1289"/>
      <c r="T222" s="128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19"/>
      <c r="DQ222" s="19"/>
      <c r="DR222" s="19"/>
      <c r="DS222" s="19"/>
      <c r="DT222" s="19"/>
      <c r="DU222" s="19"/>
      <c r="DV222" s="19"/>
      <c r="DW222" s="19"/>
      <c r="DX222" s="19"/>
      <c r="DY222" s="19"/>
      <c r="DZ222" s="19"/>
      <c r="EA222" s="19"/>
      <c r="EB222" s="19"/>
      <c r="EC222" s="19"/>
      <c r="ED222" s="19"/>
      <c r="EE222" s="19"/>
      <c r="EF222" s="19"/>
      <c r="EG222" s="19"/>
      <c r="EH222" s="19"/>
      <c r="EI222" s="19"/>
      <c r="EJ222" s="19"/>
      <c r="EK222" s="19"/>
      <c r="EL222" s="19"/>
      <c r="EM222" s="19"/>
      <c r="EN222" s="19"/>
      <c r="EO222" s="19"/>
      <c r="EP222" s="19"/>
      <c r="EQ222" s="19"/>
      <c r="ER222" s="19"/>
      <c r="ES222" s="19"/>
      <c r="ET222" s="19"/>
      <c r="EU222" s="19"/>
      <c r="EV222" s="19"/>
      <c r="EW222" s="19"/>
    </row>
    <row r="223" spans="1:153" s="5" customFormat="1" ht="15.75" hidden="1" customHeight="1">
      <c r="A223" s="60">
        <v>31</v>
      </c>
      <c r="B223" s="1344"/>
      <c r="C223" s="1345"/>
      <c r="D223" s="61"/>
      <c r="E223" s="61"/>
      <c r="F223" s="62">
        <f t="shared" si="49"/>
        <v>0</v>
      </c>
      <c r="G223" s="63">
        <f t="shared" si="50"/>
        <v>0</v>
      </c>
      <c r="H223" s="60"/>
      <c r="I223" s="1290"/>
      <c r="J223" s="1290"/>
      <c r="K223" s="428"/>
      <c r="L223" s="429"/>
      <c r="M223" s="429"/>
      <c r="N223" s="429"/>
      <c r="O223" s="429"/>
      <c r="P223" s="429"/>
      <c r="Q223" s="430"/>
      <c r="R223" s="1289"/>
      <c r="S223" s="1289"/>
      <c r="T223" s="128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19"/>
      <c r="DQ223" s="19"/>
      <c r="DR223" s="19"/>
      <c r="DS223" s="19"/>
      <c r="DT223" s="19"/>
      <c r="DU223" s="19"/>
      <c r="DV223" s="19"/>
      <c r="DW223" s="19"/>
      <c r="DX223" s="19"/>
      <c r="DY223" s="19"/>
      <c r="DZ223" s="19"/>
      <c r="EA223" s="19"/>
      <c r="EB223" s="19"/>
      <c r="EC223" s="19"/>
      <c r="ED223" s="19"/>
      <c r="EE223" s="19"/>
      <c r="EF223" s="19"/>
      <c r="EG223" s="19"/>
      <c r="EH223" s="19"/>
      <c r="EI223" s="19"/>
      <c r="EJ223" s="19"/>
      <c r="EK223" s="19"/>
      <c r="EL223" s="19"/>
      <c r="EM223" s="19"/>
      <c r="EN223" s="19"/>
      <c r="EO223" s="19"/>
      <c r="EP223" s="19"/>
      <c r="EQ223" s="19"/>
      <c r="ER223" s="19"/>
      <c r="ES223" s="19"/>
      <c r="ET223" s="19"/>
      <c r="EU223" s="19"/>
      <c r="EV223" s="19"/>
      <c r="EW223" s="19"/>
    </row>
    <row r="224" spans="1:153" s="5" customFormat="1" ht="15.75" hidden="1" customHeight="1">
      <c r="A224" s="60">
        <v>32</v>
      </c>
      <c r="B224" s="1344"/>
      <c r="C224" s="1345"/>
      <c r="D224" s="61"/>
      <c r="E224" s="61"/>
      <c r="F224" s="62">
        <f t="shared" si="49"/>
        <v>0</v>
      </c>
      <c r="G224" s="63">
        <f t="shared" si="50"/>
        <v>0</v>
      </c>
      <c r="H224" s="60"/>
      <c r="I224" s="1290"/>
      <c r="J224" s="1290"/>
      <c r="K224" s="428"/>
      <c r="L224" s="429"/>
      <c r="M224" s="429"/>
      <c r="N224" s="429"/>
      <c r="O224" s="429"/>
      <c r="P224" s="429"/>
      <c r="Q224" s="430"/>
      <c r="R224" s="1289"/>
      <c r="S224" s="1289"/>
      <c r="T224" s="128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19"/>
      <c r="DQ224" s="19"/>
      <c r="DR224" s="19"/>
      <c r="DS224" s="19"/>
      <c r="DT224" s="19"/>
      <c r="DU224" s="19"/>
      <c r="DV224" s="19"/>
      <c r="DW224" s="19"/>
      <c r="DX224" s="19"/>
      <c r="DY224" s="19"/>
      <c r="DZ224" s="19"/>
      <c r="EA224" s="19"/>
      <c r="EB224" s="19"/>
      <c r="EC224" s="19"/>
      <c r="ED224" s="19"/>
      <c r="EE224" s="19"/>
      <c r="EF224" s="19"/>
      <c r="EG224" s="19"/>
      <c r="EH224" s="19"/>
      <c r="EI224" s="19"/>
      <c r="EJ224" s="19"/>
      <c r="EK224" s="19"/>
      <c r="EL224" s="19"/>
      <c r="EM224" s="19"/>
      <c r="EN224" s="19"/>
      <c r="EO224" s="19"/>
      <c r="EP224" s="19"/>
      <c r="EQ224" s="19"/>
      <c r="ER224" s="19"/>
      <c r="ES224" s="19"/>
      <c r="ET224" s="19"/>
      <c r="EU224" s="19"/>
      <c r="EV224" s="19"/>
      <c r="EW224" s="19"/>
    </row>
    <row r="225" spans="1:153" s="5" customFormat="1" ht="15.75" hidden="1" customHeight="1">
      <c r="A225" s="60">
        <v>33</v>
      </c>
      <c r="B225" s="1344"/>
      <c r="C225" s="1345"/>
      <c r="D225" s="61"/>
      <c r="E225" s="61"/>
      <c r="F225" s="62">
        <f t="shared" si="49"/>
        <v>0</v>
      </c>
      <c r="G225" s="63">
        <f t="shared" si="50"/>
        <v>0</v>
      </c>
      <c r="H225" s="60"/>
      <c r="I225" s="1287"/>
      <c r="J225" s="1288"/>
      <c r="K225" s="428"/>
      <c r="L225" s="429"/>
      <c r="M225" s="429"/>
      <c r="N225" s="429"/>
      <c r="O225" s="429"/>
      <c r="P225" s="429"/>
      <c r="Q225" s="430"/>
      <c r="R225" s="1289"/>
      <c r="S225" s="1289"/>
      <c r="T225" s="128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19"/>
      <c r="DQ225" s="19"/>
      <c r="DR225" s="19"/>
      <c r="DS225" s="19"/>
      <c r="DT225" s="19"/>
      <c r="DU225" s="19"/>
      <c r="DV225" s="19"/>
      <c r="DW225" s="19"/>
      <c r="DX225" s="19"/>
      <c r="DY225" s="19"/>
      <c r="DZ225" s="19"/>
      <c r="EA225" s="19"/>
      <c r="EB225" s="19"/>
      <c r="EC225" s="19"/>
      <c r="ED225" s="19"/>
      <c r="EE225" s="19"/>
      <c r="EF225" s="19"/>
      <c r="EG225" s="19"/>
      <c r="EH225" s="19"/>
      <c r="EI225" s="19"/>
      <c r="EJ225" s="19"/>
      <c r="EK225" s="19"/>
      <c r="EL225" s="19"/>
      <c r="EM225" s="19"/>
      <c r="EN225" s="19"/>
      <c r="EO225" s="19"/>
      <c r="EP225" s="19"/>
      <c r="EQ225" s="19"/>
      <c r="ER225" s="19"/>
      <c r="ES225" s="19"/>
      <c r="ET225" s="19"/>
      <c r="EU225" s="19"/>
      <c r="EV225" s="19"/>
      <c r="EW225" s="19"/>
    </row>
    <row r="226" spans="1:153" s="5" customFormat="1" ht="15.75" hidden="1" customHeight="1">
      <c r="A226" s="60">
        <v>34</v>
      </c>
      <c r="B226" s="1344"/>
      <c r="C226" s="1345"/>
      <c r="D226" s="61"/>
      <c r="E226" s="61"/>
      <c r="F226" s="62">
        <f t="shared" si="49"/>
        <v>0</v>
      </c>
      <c r="G226" s="63">
        <f t="shared" si="50"/>
        <v>0</v>
      </c>
      <c r="H226" s="60"/>
      <c r="I226" s="1287"/>
      <c r="J226" s="1288"/>
      <c r="K226" s="428"/>
      <c r="L226" s="429"/>
      <c r="M226" s="429"/>
      <c r="N226" s="429"/>
      <c r="O226" s="429"/>
      <c r="P226" s="429"/>
      <c r="Q226" s="430"/>
      <c r="R226" s="1289"/>
      <c r="S226" s="1289"/>
      <c r="T226" s="128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19"/>
      <c r="DQ226" s="19"/>
      <c r="DR226" s="19"/>
      <c r="DS226" s="19"/>
      <c r="DT226" s="19"/>
      <c r="DU226" s="19"/>
      <c r="DV226" s="19"/>
      <c r="DW226" s="19"/>
      <c r="DX226" s="19"/>
      <c r="DY226" s="19"/>
      <c r="DZ226" s="19"/>
      <c r="EA226" s="19"/>
      <c r="EB226" s="19"/>
      <c r="EC226" s="19"/>
      <c r="ED226" s="19"/>
      <c r="EE226" s="19"/>
      <c r="EF226" s="19"/>
      <c r="EG226" s="19"/>
      <c r="EH226" s="19"/>
      <c r="EI226" s="19"/>
      <c r="EJ226" s="19"/>
      <c r="EK226" s="19"/>
      <c r="EL226" s="19"/>
      <c r="EM226" s="19"/>
      <c r="EN226" s="19"/>
      <c r="EO226" s="19"/>
      <c r="EP226" s="19"/>
      <c r="EQ226" s="19"/>
      <c r="ER226" s="19"/>
      <c r="ES226" s="19"/>
      <c r="ET226" s="19"/>
      <c r="EU226" s="19"/>
      <c r="EV226" s="19"/>
      <c r="EW226" s="19"/>
    </row>
    <row r="227" spans="1:153" s="5" customFormat="1" ht="15.75" hidden="1" customHeight="1">
      <c r="A227" s="60">
        <v>35</v>
      </c>
      <c r="B227" s="1344"/>
      <c r="C227" s="1345"/>
      <c r="D227" s="61"/>
      <c r="E227" s="61"/>
      <c r="F227" s="62">
        <f t="shared" si="49"/>
        <v>0</v>
      </c>
      <c r="G227" s="63">
        <f t="shared" si="50"/>
        <v>0</v>
      </c>
      <c r="H227" s="60"/>
      <c r="I227" s="1287"/>
      <c r="J227" s="1288"/>
      <c r="K227" s="428"/>
      <c r="L227" s="429"/>
      <c r="M227" s="429"/>
      <c r="N227" s="429"/>
      <c r="O227" s="429"/>
      <c r="P227" s="429"/>
      <c r="Q227" s="430"/>
      <c r="R227" s="1289"/>
      <c r="S227" s="1289"/>
      <c r="T227" s="128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19"/>
      <c r="DQ227" s="19"/>
      <c r="DR227" s="19"/>
      <c r="DS227" s="19"/>
      <c r="DT227" s="19"/>
      <c r="DU227" s="19"/>
      <c r="DV227" s="19"/>
      <c r="DW227" s="19"/>
      <c r="DX227" s="19"/>
      <c r="DY227" s="19"/>
      <c r="DZ227" s="19"/>
      <c r="EA227" s="19"/>
      <c r="EB227" s="19"/>
      <c r="EC227" s="19"/>
      <c r="ED227" s="19"/>
      <c r="EE227" s="19"/>
      <c r="EF227" s="19"/>
      <c r="EG227" s="19"/>
      <c r="EH227" s="19"/>
      <c r="EI227" s="19"/>
      <c r="EJ227" s="19"/>
      <c r="EK227" s="19"/>
      <c r="EL227" s="19"/>
      <c r="EM227" s="19"/>
      <c r="EN227" s="19"/>
      <c r="EO227" s="19"/>
      <c r="EP227" s="19"/>
      <c r="EQ227" s="19"/>
      <c r="ER227" s="19"/>
      <c r="ES227" s="19"/>
      <c r="ET227" s="19"/>
      <c r="EU227" s="19"/>
      <c r="EV227" s="19"/>
      <c r="EW227" s="19"/>
    </row>
    <row r="228" spans="1:153" s="5" customFormat="1" ht="15.75" hidden="1" customHeight="1">
      <c r="A228" s="60">
        <v>36</v>
      </c>
      <c r="B228" s="1344"/>
      <c r="C228" s="1345"/>
      <c r="D228" s="61"/>
      <c r="E228" s="61"/>
      <c r="F228" s="62">
        <f t="shared" si="49"/>
        <v>0</v>
      </c>
      <c r="G228" s="63">
        <f t="shared" si="50"/>
        <v>0</v>
      </c>
      <c r="H228" s="60"/>
      <c r="I228" s="1287"/>
      <c r="J228" s="1288"/>
      <c r="K228" s="428"/>
      <c r="L228" s="429"/>
      <c r="M228" s="429"/>
      <c r="N228" s="429"/>
      <c r="O228" s="429"/>
      <c r="P228" s="429"/>
      <c r="Q228" s="430"/>
      <c r="R228" s="1289"/>
      <c r="S228" s="1289"/>
      <c r="T228" s="128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19"/>
      <c r="DQ228" s="19"/>
      <c r="DR228" s="19"/>
      <c r="DS228" s="19"/>
      <c r="DT228" s="19"/>
      <c r="DU228" s="19"/>
      <c r="DV228" s="19"/>
      <c r="DW228" s="19"/>
      <c r="DX228" s="19"/>
      <c r="DY228" s="19"/>
      <c r="DZ228" s="19"/>
      <c r="EA228" s="19"/>
      <c r="EB228" s="19"/>
      <c r="EC228" s="19"/>
      <c r="ED228" s="19"/>
      <c r="EE228" s="19"/>
      <c r="EF228" s="19"/>
      <c r="EG228" s="19"/>
      <c r="EH228" s="19"/>
      <c r="EI228" s="19"/>
      <c r="EJ228" s="19"/>
      <c r="EK228" s="19"/>
      <c r="EL228" s="19"/>
      <c r="EM228" s="19"/>
      <c r="EN228" s="19"/>
      <c r="EO228" s="19"/>
      <c r="EP228" s="19"/>
      <c r="EQ228" s="19"/>
      <c r="ER228" s="19"/>
      <c r="ES228" s="19"/>
      <c r="ET228" s="19"/>
      <c r="EU228" s="19"/>
      <c r="EV228" s="19"/>
      <c r="EW228" s="19"/>
    </row>
    <row r="229" spans="1:153" s="5" customFormat="1" ht="15.75" customHeight="1">
      <c r="B229" s="20"/>
      <c r="C229" s="20"/>
      <c r="D229" s="20"/>
      <c r="E229" s="21"/>
      <c r="F229" s="21"/>
      <c r="G229" s="21"/>
      <c r="H229" s="22"/>
      <c r="I229" s="22"/>
      <c r="J229" s="23"/>
      <c r="K229" s="23"/>
      <c r="L229" s="20"/>
      <c r="M229" s="20"/>
      <c r="N229" s="20"/>
      <c r="O229" s="20"/>
      <c r="P229" s="4"/>
      <c r="Q229" s="20"/>
      <c r="R229" s="20"/>
      <c r="S229" s="4"/>
      <c r="T229" s="4"/>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19"/>
      <c r="DQ229" s="19"/>
      <c r="DR229" s="19"/>
      <c r="DS229" s="19"/>
      <c r="DT229" s="19"/>
      <c r="DU229" s="19"/>
      <c r="DV229" s="19"/>
      <c r="DW229" s="19"/>
      <c r="DX229" s="19"/>
      <c r="DY229" s="19"/>
      <c r="DZ229" s="19"/>
      <c r="EA229" s="19"/>
      <c r="EB229" s="19"/>
      <c r="EC229" s="19"/>
      <c r="ED229" s="19"/>
      <c r="EE229" s="19"/>
      <c r="EF229" s="19"/>
      <c r="EG229" s="19"/>
      <c r="EH229" s="19"/>
      <c r="EI229" s="19"/>
      <c r="EJ229" s="19"/>
      <c r="EK229" s="19"/>
      <c r="EL229" s="19"/>
      <c r="EM229" s="19"/>
      <c r="EN229" s="19"/>
      <c r="EO229" s="19"/>
      <c r="EP229" s="19"/>
      <c r="EQ229" s="19"/>
      <c r="ER229" s="19"/>
      <c r="ES229" s="19"/>
      <c r="ET229" s="19"/>
      <c r="EU229" s="19"/>
      <c r="EV229" s="19"/>
      <c r="EW229" s="19"/>
    </row>
    <row r="230" spans="1:153" s="229" customFormat="1" ht="18">
      <c r="A230" s="1306" t="s">
        <v>1008</v>
      </c>
      <c r="B230" s="1306"/>
      <c r="C230" s="1306"/>
      <c r="D230" s="1306"/>
      <c r="F230" s="1306" t="s">
        <v>1009</v>
      </c>
      <c r="G230" s="1306"/>
      <c r="H230" s="1306"/>
      <c r="I230" s="1306"/>
      <c r="J230" s="560"/>
      <c r="K230" s="1306" t="s">
        <v>1010</v>
      </c>
      <c r="L230" s="1306"/>
      <c r="M230" s="1306"/>
      <c r="N230" s="560"/>
      <c r="O230" s="1306" t="s">
        <v>1011</v>
      </c>
      <c r="P230" s="1306"/>
      <c r="Q230" s="1306"/>
      <c r="R230" s="1306"/>
      <c r="S230" s="1306"/>
      <c r="T230" s="1306"/>
      <c r="U230" s="1306"/>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19"/>
      <c r="DQ230" s="19"/>
      <c r="DR230" s="19"/>
      <c r="DS230" s="19"/>
      <c r="DT230" s="19"/>
      <c r="DU230" s="19"/>
      <c r="DV230" s="19"/>
      <c r="DW230" s="19"/>
      <c r="DX230" s="19"/>
      <c r="DY230" s="19"/>
      <c r="DZ230" s="19"/>
      <c r="EA230" s="19"/>
      <c r="EB230" s="19"/>
      <c r="EC230" s="19"/>
      <c r="ED230" s="19"/>
      <c r="EE230" s="19"/>
      <c r="EF230" s="19"/>
      <c r="EG230" s="19"/>
      <c r="EH230" s="19"/>
      <c r="EI230" s="19"/>
      <c r="EJ230" s="19"/>
      <c r="EK230" s="19"/>
      <c r="EL230" s="19"/>
      <c r="EM230" s="19"/>
      <c r="EN230" s="19"/>
      <c r="EO230" s="19"/>
      <c r="EP230" s="19"/>
      <c r="EQ230" s="19"/>
      <c r="ER230" s="19"/>
      <c r="ES230" s="19"/>
      <c r="ET230" s="19"/>
      <c r="EU230" s="19"/>
      <c r="EV230" s="19"/>
      <c r="EW230" s="19"/>
    </row>
    <row r="231" spans="1:153" s="5" customFormat="1">
      <c r="D231" s="3"/>
      <c r="I231" s="3"/>
      <c r="J231" s="3"/>
      <c r="K231" s="3"/>
      <c r="L231" s="3"/>
      <c r="M231" s="3"/>
      <c r="N231" s="3"/>
      <c r="O231" s="3"/>
      <c r="U231" s="4"/>
      <c r="V231" s="4"/>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19"/>
      <c r="DQ231" s="19"/>
      <c r="DR231" s="19"/>
      <c r="DS231" s="19"/>
      <c r="DT231" s="19"/>
      <c r="DU231" s="19"/>
      <c r="DV231" s="19"/>
      <c r="DW231" s="19"/>
      <c r="DX231" s="19"/>
      <c r="DY231" s="19"/>
      <c r="DZ231" s="19"/>
      <c r="EA231" s="19"/>
      <c r="EB231" s="19"/>
      <c r="EC231" s="19"/>
      <c r="ED231" s="19"/>
      <c r="EE231" s="19"/>
      <c r="EF231" s="19"/>
      <c r="EG231" s="19"/>
      <c r="EH231" s="19"/>
      <c r="EI231" s="19"/>
      <c r="EJ231" s="19"/>
      <c r="EK231" s="19"/>
      <c r="EL231" s="19"/>
      <c r="EM231" s="19"/>
      <c r="EN231" s="19"/>
      <c r="EO231" s="19"/>
      <c r="EP231" s="19"/>
      <c r="EQ231" s="19"/>
      <c r="ER231" s="19"/>
      <c r="ES231" s="19"/>
      <c r="ET231" s="19"/>
      <c r="EU231" s="19"/>
      <c r="EV231" s="19"/>
      <c r="EW231" s="19"/>
    </row>
    <row r="232" spans="1:153" s="5" customFormat="1" ht="15" hidden="1" customHeight="1">
      <c r="D232" s="3"/>
      <c r="I232" s="3"/>
      <c r="J232" s="3"/>
      <c r="K232" s="3"/>
      <c r="L232" s="3"/>
      <c r="M232" s="3"/>
      <c r="N232" s="3"/>
      <c r="O232" s="3"/>
      <c r="U232" s="4"/>
      <c r="V232" s="4"/>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19"/>
      <c r="DQ232" s="19"/>
      <c r="DR232" s="19"/>
      <c r="DS232" s="19"/>
      <c r="DT232" s="19"/>
      <c r="DU232" s="19"/>
      <c r="DV232" s="19"/>
      <c r="DW232" s="19"/>
      <c r="DX232" s="19"/>
      <c r="DY232" s="19"/>
      <c r="DZ232" s="19"/>
      <c r="EA232" s="19"/>
      <c r="EB232" s="19"/>
      <c r="EC232" s="19"/>
      <c r="ED232" s="19"/>
      <c r="EE232" s="19"/>
      <c r="EF232" s="19"/>
      <c r="EG232" s="19"/>
      <c r="EH232" s="19"/>
      <c r="EI232" s="19"/>
      <c r="EJ232" s="19"/>
      <c r="EK232" s="19"/>
      <c r="EL232" s="19"/>
      <c r="EM232" s="19"/>
      <c r="EN232" s="19"/>
      <c r="EO232" s="19"/>
      <c r="EP232" s="19"/>
      <c r="EQ232" s="19"/>
      <c r="ER232" s="19"/>
      <c r="ES232" s="19"/>
      <c r="ET232" s="19"/>
      <c r="EU232" s="19"/>
      <c r="EV232" s="19"/>
      <c r="EW232" s="19"/>
    </row>
    <row r="233" spans="1:153" s="5" customFormat="1" ht="15" hidden="1" customHeight="1">
      <c r="D233" s="3"/>
      <c r="I233" s="3"/>
      <c r="J233" s="3"/>
      <c r="K233" s="3"/>
      <c r="L233" s="3"/>
      <c r="M233" s="3"/>
      <c r="N233" s="3"/>
      <c r="O233" s="3"/>
      <c r="U233" s="4"/>
      <c r="V233" s="4"/>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19"/>
      <c r="DQ233" s="19"/>
      <c r="DR233" s="19"/>
      <c r="DS233" s="19"/>
      <c r="DT233" s="19"/>
      <c r="DU233" s="19"/>
      <c r="DV233" s="19"/>
      <c r="DW233" s="19"/>
      <c r="DX233" s="19"/>
      <c r="DY233" s="19"/>
      <c r="DZ233" s="19"/>
      <c r="EA233" s="19"/>
      <c r="EB233" s="19"/>
      <c r="EC233" s="19"/>
      <c r="ED233" s="19"/>
      <c r="EE233" s="19"/>
      <c r="EF233" s="19"/>
      <c r="EG233" s="19"/>
      <c r="EH233" s="19"/>
      <c r="EI233" s="19"/>
      <c r="EJ233" s="19"/>
      <c r="EK233" s="19"/>
      <c r="EL233" s="19"/>
      <c r="EM233" s="19"/>
      <c r="EN233" s="19"/>
      <c r="EO233" s="19"/>
      <c r="EP233" s="19"/>
      <c r="EQ233" s="19"/>
      <c r="ER233" s="19"/>
      <c r="ES233" s="19"/>
      <c r="ET233" s="19"/>
      <c r="EU233" s="19"/>
      <c r="EV233" s="19"/>
      <c r="EW233" s="19"/>
    </row>
    <row r="234" spans="1:153" s="5" customFormat="1">
      <c r="D234" s="3"/>
      <c r="I234" s="3"/>
      <c r="J234" s="3"/>
      <c r="K234" s="3"/>
      <c r="L234" s="3"/>
      <c r="M234" s="3"/>
      <c r="N234" s="3"/>
      <c r="O234" s="3"/>
      <c r="U234" s="4"/>
      <c r="V234" s="4"/>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19"/>
      <c r="DQ234" s="19"/>
      <c r="DR234" s="19"/>
      <c r="DS234" s="19"/>
      <c r="DT234" s="19"/>
      <c r="DU234" s="19"/>
      <c r="DV234" s="19"/>
      <c r="DW234" s="19"/>
      <c r="DX234" s="19"/>
      <c r="DY234" s="19"/>
      <c r="DZ234" s="19"/>
      <c r="EA234" s="19"/>
      <c r="EB234" s="19"/>
      <c r="EC234" s="19"/>
      <c r="ED234" s="19"/>
      <c r="EE234" s="19"/>
      <c r="EF234" s="19"/>
      <c r="EG234" s="19"/>
      <c r="EH234" s="19"/>
      <c r="EI234" s="19"/>
      <c r="EJ234" s="19"/>
      <c r="EK234" s="19"/>
      <c r="EL234" s="19"/>
      <c r="EM234" s="19"/>
      <c r="EN234" s="19"/>
      <c r="EO234" s="19"/>
      <c r="EP234" s="19"/>
      <c r="EQ234" s="19"/>
      <c r="ER234" s="19"/>
      <c r="ES234" s="19"/>
      <c r="ET234" s="19"/>
      <c r="EU234" s="19"/>
      <c r="EV234" s="19"/>
      <c r="EW234" s="19"/>
    </row>
    <row r="235" spans="1:153" s="230" customFormat="1" ht="16.8">
      <c r="A235" s="1297"/>
      <c r="B235" s="1297"/>
      <c r="C235" s="1297"/>
      <c r="D235" s="1297"/>
      <c r="F235" s="1297"/>
      <c r="G235" s="1297"/>
      <c r="H235" s="1297"/>
      <c r="I235" s="1297"/>
      <c r="J235" s="561"/>
      <c r="K235" s="1297"/>
      <c r="L235" s="1297"/>
      <c r="M235" s="1297"/>
      <c r="N235" s="561"/>
      <c r="O235" s="1297" t="s">
        <v>1307</v>
      </c>
      <c r="P235" s="1297"/>
      <c r="Q235" s="1297"/>
      <c r="R235" s="1297"/>
      <c r="S235" s="1297"/>
      <c r="T235" s="1297"/>
      <c r="U235" s="1297"/>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19"/>
      <c r="DQ235" s="19"/>
      <c r="DR235" s="19"/>
      <c r="DS235" s="19"/>
      <c r="DT235" s="19"/>
      <c r="DU235" s="19"/>
      <c r="DV235" s="19"/>
      <c r="DW235" s="19"/>
      <c r="DX235" s="19"/>
      <c r="DY235" s="19"/>
      <c r="DZ235" s="19"/>
      <c r="EA235" s="19"/>
      <c r="EB235" s="19"/>
      <c r="EC235" s="19"/>
      <c r="ED235" s="19"/>
      <c r="EE235" s="19"/>
      <c r="EF235" s="19"/>
      <c r="EG235" s="19"/>
      <c r="EH235" s="19"/>
      <c r="EI235" s="19"/>
      <c r="EJ235" s="19"/>
      <c r="EK235" s="19"/>
      <c r="EL235" s="19"/>
      <c r="EM235" s="19"/>
      <c r="EN235" s="19"/>
      <c r="EO235" s="19"/>
      <c r="EP235" s="19"/>
      <c r="EQ235" s="19"/>
      <c r="ER235" s="19"/>
      <c r="ES235" s="19"/>
      <c r="ET235" s="19"/>
      <c r="EU235" s="19"/>
      <c r="EV235" s="19"/>
      <c r="EW235" s="19"/>
    </row>
    <row r="236" spans="1:153" s="5" customFormat="1" ht="16.2" customHeight="1">
      <c r="E236" s="3"/>
      <c r="F236" s="3"/>
      <c r="G236" s="3"/>
      <c r="H236" s="3"/>
      <c r="I236" s="3"/>
      <c r="J236" s="3"/>
      <c r="K236" s="3"/>
      <c r="P236" s="4"/>
      <c r="S236" s="4"/>
      <c r="T236" s="4"/>
      <c r="AB236" s="1079"/>
      <c r="AC236" s="1080"/>
      <c r="AD236" s="1080"/>
      <c r="AE236" s="1080"/>
      <c r="AF236" s="1080"/>
      <c r="AG236" s="1080"/>
      <c r="AH236" s="1080"/>
      <c r="AI236" s="1080"/>
      <c r="AJ236" s="1080"/>
      <c r="AK236" s="1080"/>
      <c r="AL236" s="1080"/>
      <c r="AM236" s="1080"/>
      <c r="AN236" s="1080"/>
      <c r="AO236" s="1080"/>
      <c r="AP236" s="1080"/>
      <c r="AQ236" s="1080"/>
      <c r="AR236" s="1080"/>
      <c r="AS236" s="1080"/>
      <c r="AT236" s="1080"/>
      <c r="AU236" s="1080"/>
      <c r="AV236" s="1080"/>
      <c r="AW236" s="1080"/>
      <c r="AX236" s="1080"/>
      <c r="AY236" s="1080"/>
      <c r="AZ236" s="1080"/>
      <c r="BA236" s="1080"/>
      <c r="BB236" s="1080"/>
      <c r="BC236" s="1080"/>
      <c r="BD236" s="1080"/>
      <c r="BE236" s="1080"/>
      <c r="BF236" s="1080"/>
      <c r="BG236" s="1080"/>
      <c r="BH236" s="1080"/>
      <c r="BI236" s="1080"/>
      <c r="BJ236" s="1080"/>
      <c r="BK236" s="1080"/>
      <c r="BL236" s="1080"/>
      <c r="BM236" s="1080"/>
      <c r="BN236" s="1080"/>
      <c r="BO236" s="1080"/>
      <c r="BP236" s="1080"/>
      <c r="BQ236" s="1080"/>
      <c r="BR236" s="1080"/>
      <c r="BS236" s="1080"/>
      <c r="BT236" s="1080"/>
      <c r="BU236" s="1080"/>
      <c r="BV236" s="1080"/>
      <c r="BW236" s="1080"/>
      <c r="BX236" s="1080"/>
      <c r="BY236" s="1080"/>
      <c r="BZ236" s="1080"/>
      <c r="CA236" s="1080"/>
      <c r="CB236" s="1080"/>
      <c r="CC236" s="1080"/>
      <c r="CD236" s="1080"/>
      <c r="CE236" s="1080"/>
      <c r="CF236" s="1080"/>
      <c r="CG236" s="1080"/>
      <c r="CH236" s="1080"/>
      <c r="CI236" s="1080"/>
      <c r="CJ236" s="1080"/>
      <c r="CK236" s="1080"/>
      <c r="CL236" s="1080"/>
      <c r="CM236" s="1080"/>
      <c r="CN236" s="1080"/>
      <c r="CO236" s="1080"/>
      <c r="CP236" s="1080"/>
      <c r="CQ236" s="1080"/>
      <c r="CR236" s="1080"/>
      <c r="CS236" s="1080"/>
      <c r="CT236" s="1080"/>
      <c r="CU236" s="1080"/>
      <c r="CV236" s="1080"/>
      <c r="CW236" s="1080"/>
      <c r="CX236" s="1080"/>
      <c r="CY236" s="1080"/>
      <c r="CZ236" s="1080"/>
      <c r="DA236" s="1080"/>
      <c r="DB236" s="1080"/>
      <c r="DC236" s="1080"/>
      <c r="DD236" s="1080"/>
      <c r="DE236" s="1080"/>
      <c r="DF236" s="1080"/>
      <c r="DG236" s="1080"/>
      <c r="DH236" s="1080"/>
      <c r="DI236" s="1080"/>
      <c r="DJ236" s="1080"/>
      <c r="DK236" s="1080"/>
      <c r="DL236" s="1080"/>
      <c r="DM236" s="1080"/>
      <c r="DN236" s="1080"/>
      <c r="DO236" s="1080"/>
      <c r="DP236" s="1080"/>
      <c r="DQ236" s="1080"/>
      <c r="DR236" s="1080"/>
      <c r="DS236" s="1080"/>
      <c r="DT236" s="1080"/>
      <c r="DU236" s="1080"/>
      <c r="DV236" s="1080"/>
      <c r="DW236" s="1080"/>
      <c r="DX236" s="1080"/>
      <c r="DY236" s="1080"/>
      <c r="DZ236" s="1080"/>
      <c r="EA236" s="1080"/>
      <c r="EB236" s="1080"/>
      <c r="EC236" s="1080"/>
      <c r="ED236" s="1080"/>
      <c r="EE236" s="1080"/>
      <c r="EF236" s="1080"/>
      <c r="EG236" s="1080"/>
      <c r="EH236" s="1080"/>
      <c r="EI236" s="1080"/>
      <c r="EJ236" s="1080"/>
      <c r="EK236" s="1080"/>
      <c r="EL236" s="1080"/>
      <c r="EM236" s="1080"/>
      <c r="EN236" s="1080"/>
      <c r="EO236" s="1080"/>
      <c r="EP236" s="1080"/>
      <c r="EQ236" s="1080"/>
      <c r="ER236" s="1080"/>
      <c r="ES236" s="1080"/>
      <c r="ET236" s="1080"/>
      <c r="EU236" s="1080"/>
      <c r="EV236" s="1080"/>
      <c r="EW236" s="1080"/>
    </row>
    <row r="237" spans="1:153" s="5" customFormat="1" ht="16.2" customHeight="1">
      <c r="E237" s="3"/>
      <c r="F237" s="3"/>
      <c r="G237" s="3"/>
      <c r="H237" s="3"/>
      <c r="I237" s="3"/>
      <c r="J237" s="3"/>
      <c r="K237" s="3"/>
      <c r="P237" s="4"/>
      <c r="S237" s="4"/>
      <c r="T237" s="4"/>
      <c r="AB237" s="19"/>
      <c r="AC237" s="1046"/>
      <c r="AD237" s="1046"/>
      <c r="AE237" s="1046"/>
      <c r="AF237" s="1046"/>
      <c r="AG237" s="1046"/>
      <c r="AH237" s="1046"/>
      <c r="AI237" s="1046"/>
      <c r="AJ237" s="1046"/>
      <c r="AK237" s="1046"/>
      <c r="AL237" s="1046"/>
      <c r="AM237" s="1046"/>
      <c r="AN237" s="1046"/>
      <c r="AO237" s="1046"/>
      <c r="AP237" s="1046"/>
      <c r="AQ237" s="1046"/>
      <c r="AR237" s="1046"/>
      <c r="AS237" s="1046"/>
      <c r="AT237" s="1046"/>
      <c r="AU237" s="1046"/>
      <c r="AV237" s="1046"/>
      <c r="AW237" s="1046"/>
      <c r="AX237" s="1046"/>
      <c r="AY237" s="1046"/>
      <c r="AZ237" s="1046"/>
      <c r="BA237" s="1046"/>
      <c r="BB237" s="1046"/>
      <c r="BC237" s="1046"/>
      <c r="BD237" s="1046"/>
      <c r="BE237" s="1046"/>
      <c r="BF237" s="1046"/>
      <c r="BG237" s="1046"/>
      <c r="BH237" s="1046"/>
      <c r="BI237" s="1046"/>
      <c r="BJ237" s="1046"/>
      <c r="BK237" s="1046"/>
      <c r="BL237" s="1046"/>
      <c r="BM237" s="1046"/>
      <c r="BN237" s="1046"/>
      <c r="BO237" s="1046"/>
      <c r="BP237" s="1046"/>
      <c r="BQ237" s="1046"/>
      <c r="BR237" s="1046"/>
      <c r="BS237" s="1046"/>
      <c r="BT237" s="1046"/>
      <c r="BU237" s="1046"/>
      <c r="BV237" s="1046"/>
      <c r="BW237" s="1046"/>
      <c r="BX237" s="1046"/>
      <c r="BY237" s="1046"/>
      <c r="BZ237" s="1046"/>
      <c r="CA237" s="1046"/>
      <c r="CB237" s="1046"/>
      <c r="CC237" s="1046"/>
      <c r="CD237" s="1046"/>
      <c r="CE237" s="1046"/>
      <c r="CF237" s="1046"/>
      <c r="CG237" s="1046"/>
      <c r="CH237" s="1046"/>
      <c r="CI237" s="1046"/>
      <c r="CJ237" s="1046"/>
      <c r="CK237" s="1046"/>
      <c r="CL237" s="1046"/>
      <c r="CM237" s="1046"/>
      <c r="CN237" s="1046"/>
      <c r="CO237" s="1046"/>
      <c r="CP237" s="1046"/>
      <c r="CQ237" s="1046"/>
      <c r="CR237" s="1046"/>
      <c r="CS237" s="1046"/>
      <c r="CT237" s="1046"/>
      <c r="CU237" s="1046"/>
      <c r="CV237" s="1046"/>
      <c r="CW237" s="1046"/>
      <c r="CX237" s="1046"/>
      <c r="CY237" s="1046"/>
      <c r="CZ237" s="1046"/>
      <c r="DA237" s="1046"/>
      <c r="DB237" s="1046"/>
      <c r="DC237" s="1046"/>
      <c r="DD237" s="1046"/>
      <c r="DE237" s="1046"/>
      <c r="DF237" s="1046"/>
      <c r="DG237" s="1046"/>
      <c r="DH237" s="1046"/>
      <c r="DI237" s="1046"/>
      <c r="DJ237" s="1046"/>
      <c r="DK237" s="1046"/>
      <c r="DL237" s="1046"/>
      <c r="DM237" s="1046"/>
      <c r="DN237" s="1046"/>
      <c r="DO237" s="1046"/>
      <c r="DP237" s="1046"/>
      <c r="DQ237" s="1046"/>
      <c r="DR237" s="1046"/>
      <c r="DS237" s="1046"/>
      <c r="DT237" s="1046"/>
      <c r="DU237" s="1046"/>
      <c r="DV237" s="1046"/>
      <c r="DW237" s="1046"/>
      <c r="DX237" s="1046"/>
      <c r="DY237" s="1046"/>
      <c r="DZ237" s="1046"/>
      <c r="EA237" s="1046"/>
      <c r="EB237" s="1046"/>
      <c r="EC237" s="1046"/>
      <c r="ED237" s="1046"/>
      <c r="EE237" s="1046"/>
      <c r="EF237" s="1046"/>
      <c r="EG237" s="1046"/>
      <c r="EH237" s="1046"/>
      <c r="EI237" s="1046"/>
      <c r="EJ237" s="1046"/>
      <c r="EK237" s="1046"/>
      <c r="EL237" s="1046"/>
      <c r="EM237" s="1046"/>
      <c r="EN237" s="1046"/>
      <c r="EO237" s="1046"/>
      <c r="EP237" s="1046"/>
      <c r="EQ237" s="1046"/>
      <c r="ER237" s="1046"/>
      <c r="ES237" s="1046"/>
      <c r="ET237" s="1046"/>
      <c r="EU237" s="1046"/>
      <c r="EV237" s="1046"/>
      <c r="EW237" s="1046"/>
    </row>
    <row r="238" spans="1:153" s="5" customFormat="1" ht="16.2" customHeight="1">
      <c r="E238" s="3"/>
      <c r="F238" s="3"/>
      <c r="G238" s="3"/>
      <c r="H238" s="3"/>
      <c r="I238" s="3"/>
      <c r="J238" s="3"/>
      <c r="K238" s="3"/>
      <c r="P238" s="4"/>
      <c r="S238" s="4"/>
      <c r="T238" s="4"/>
      <c r="AB238" s="19"/>
      <c r="AC238" s="1046"/>
      <c r="AD238" s="1046"/>
      <c r="AE238" s="1046"/>
      <c r="AF238" s="1046"/>
      <c r="AG238" s="1046"/>
      <c r="AH238" s="1046"/>
      <c r="AI238" s="1046"/>
      <c r="AJ238" s="1046"/>
      <c r="AK238" s="1046"/>
      <c r="AL238" s="1046"/>
      <c r="AM238" s="1046"/>
      <c r="AN238" s="1046"/>
      <c r="AO238" s="1046"/>
      <c r="AP238" s="1046"/>
      <c r="AQ238" s="1046"/>
      <c r="AR238" s="1046"/>
      <c r="AS238" s="1046"/>
      <c r="AT238" s="1046"/>
      <c r="AU238" s="1046"/>
      <c r="AV238" s="1046"/>
      <c r="AW238" s="1046"/>
      <c r="AX238" s="1046"/>
      <c r="AY238" s="1046"/>
      <c r="AZ238" s="1046"/>
      <c r="BA238" s="1046"/>
      <c r="BB238" s="1046"/>
      <c r="BC238" s="1046"/>
      <c r="BD238" s="1046"/>
      <c r="BE238" s="1046"/>
      <c r="BF238" s="1046"/>
      <c r="BG238" s="1046"/>
      <c r="BH238" s="1046"/>
      <c r="BI238" s="1046"/>
      <c r="BJ238" s="1046"/>
      <c r="BK238" s="1046"/>
      <c r="BL238" s="1046"/>
      <c r="BM238" s="1046"/>
      <c r="BN238" s="1046"/>
      <c r="BO238" s="1046"/>
      <c r="BP238" s="1046"/>
      <c r="BQ238" s="1046"/>
      <c r="BR238" s="1046"/>
      <c r="BS238" s="1046"/>
      <c r="BT238" s="1046"/>
      <c r="BU238" s="1046"/>
      <c r="BV238" s="1046"/>
      <c r="BW238" s="1046"/>
      <c r="BX238" s="1046"/>
      <c r="BY238" s="1046"/>
      <c r="BZ238" s="1046"/>
      <c r="CA238" s="1046"/>
      <c r="CB238" s="1046"/>
      <c r="CC238" s="1046"/>
      <c r="CD238" s="1046"/>
      <c r="CE238" s="1046"/>
      <c r="CF238" s="1046"/>
      <c r="CG238" s="1046"/>
      <c r="CH238" s="1046"/>
      <c r="CI238" s="1046"/>
      <c r="CJ238" s="1046"/>
      <c r="CK238" s="1046"/>
      <c r="CL238" s="1046"/>
      <c r="CM238" s="1046"/>
      <c r="CN238" s="1046"/>
      <c r="CO238" s="1046"/>
      <c r="CP238" s="1046"/>
      <c r="CQ238" s="1046"/>
      <c r="CR238" s="1046"/>
      <c r="CS238" s="1046"/>
      <c r="CT238" s="1046"/>
      <c r="CU238" s="1046"/>
      <c r="CV238" s="1046"/>
      <c r="CW238" s="1046"/>
      <c r="CX238" s="1046"/>
      <c r="CY238" s="1046"/>
      <c r="CZ238" s="1046"/>
      <c r="DA238" s="1046"/>
      <c r="DB238" s="1046"/>
      <c r="DC238" s="1046"/>
      <c r="DD238" s="1046"/>
      <c r="DE238" s="1046"/>
      <c r="DF238" s="1046"/>
      <c r="DG238" s="1046"/>
      <c r="DH238" s="1046"/>
      <c r="DI238" s="1046"/>
      <c r="DJ238" s="1046"/>
      <c r="DK238" s="1046"/>
      <c r="DL238" s="1046"/>
      <c r="DM238" s="1046"/>
      <c r="DN238" s="1046"/>
      <c r="DO238" s="1046"/>
      <c r="DP238" s="1046"/>
      <c r="DQ238" s="1046"/>
      <c r="DR238" s="1046"/>
      <c r="DS238" s="1046"/>
      <c r="DT238" s="1046"/>
      <c r="DU238" s="1046"/>
      <c r="DV238" s="1046"/>
      <c r="DW238" s="1046"/>
      <c r="DX238" s="1046"/>
      <c r="DY238" s="1046"/>
      <c r="DZ238" s="1046"/>
      <c r="EA238" s="1046"/>
      <c r="EB238" s="1046"/>
      <c r="EC238" s="1046"/>
      <c r="ED238" s="1046"/>
      <c r="EE238" s="1046"/>
      <c r="EF238" s="1046"/>
      <c r="EG238" s="1046"/>
      <c r="EH238" s="1046"/>
      <c r="EI238" s="1046"/>
      <c r="EJ238" s="1046"/>
      <c r="EK238" s="1046"/>
      <c r="EL238" s="1046"/>
      <c r="EM238" s="1046"/>
      <c r="EN238" s="1046"/>
      <c r="EO238" s="1046"/>
      <c r="EP238" s="1046"/>
      <c r="EQ238" s="1046"/>
      <c r="ER238" s="1046"/>
      <c r="ES238" s="1046"/>
      <c r="ET238" s="1046"/>
      <c r="EU238" s="1046"/>
      <c r="EV238" s="1046"/>
      <c r="EW238" s="1046"/>
    </row>
    <row r="239" spans="1:153" s="5" customFormat="1" ht="16.2" customHeight="1">
      <c r="E239" s="3"/>
      <c r="F239" s="3"/>
      <c r="G239" s="3"/>
      <c r="H239" s="3"/>
      <c r="I239" s="3"/>
      <c r="J239" s="3"/>
      <c r="K239" s="3"/>
      <c r="P239" s="4"/>
      <c r="S239" s="4"/>
      <c r="T239" s="4"/>
      <c r="AB239" s="19"/>
      <c r="AC239" s="1046"/>
      <c r="AD239" s="1046"/>
      <c r="AE239" s="1046"/>
      <c r="AF239" s="1046"/>
      <c r="AG239" s="1046"/>
      <c r="AH239" s="1046"/>
      <c r="AI239" s="1046"/>
      <c r="AJ239" s="1046"/>
      <c r="AK239" s="1046"/>
      <c r="AL239" s="1046"/>
      <c r="AM239" s="1046"/>
      <c r="AN239" s="1046"/>
      <c r="AO239" s="1046"/>
      <c r="AP239" s="1046"/>
      <c r="AQ239" s="1046"/>
      <c r="AR239" s="1046"/>
      <c r="AS239" s="1046"/>
      <c r="AT239" s="1046"/>
      <c r="AU239" s="1046"/>
      <c r="AV239" s="1046"/>
      <c r="AW239" s="1046"/>
      <c r="AX239" s="1046"/>
      <c r="AY239" s="1046"/>
      <c r="AZ239" s="1046"/>
      <c r="BA239" s="1046"/>
      <c r="BB239" s="1046"/>
      <c r="BC239" s="1046"/>
      <c r="BD239" s="1046"/>
      <c r="BE239" s="1046"/>
      <c r="BF239" s="1046"/>
      <c r="BG239" s="1046"/>
      <c r="BH239" s="1046"/>
      <c r="BI239" s="1046"/>
      <c r="BJ239" s="1046"/>
      <c r="BK239" s="1046"/>
      <c r="BL239" s="1046"/>
      <c r="BM239" s="1046"/>
      <c r="BN239" s="1046"/>
      <c r="BO239" s="1046"/>
      <c r="BP239" s="1046"/>
      <c r="BQ239" s="1046"/>
      <c r="BR239" s="1046"/>
      <c r="BS239" s="1046"/>
      <c r="BT239" s="1046"/>
      <c r="BU239" s="1046"/>
      <c r="BV239" s="1046"/>
      <c r="BW239" s="1046"/>
      <c r="BX239" s="1046"/>
      <c r="BY239" s="1046"/>
      <c r="BZ239" s="1046"/>
      <c r="CA239" s="1046"/>
      <c r="CB239" s="1046"/>
      <c r="CC239" s="1046"/>
      <c r="CD239" s="1046"/>
      <c r="CE239" s="1046"/>
      <c r="CF239" s="1046"/>
      <c r="CG239" s="1046"/>
      <c r="CH239" s="1046"/>
      <c r="CI239" s="1046"/>
      <c r="CJ239" s="1046"/>
      <c r="CK239" s="1046"/>
      <c r="CL239" s="1046"/>
      <c r="CM239" s="1046"/>
      <c r="CN239" s="1046"/>
      <c r="CO239" s="1046"/>
      <c r="CP239" s="1046"/>
      <c r="CQ239" s="1046"/>
      <c r="CR239" s="1046"/>
      <c r="CS239" s="1046"/>
      <c r="CT239" s="1046"/>
      <c r="CU239" s="1046"/>
      <c r="CV239" s="1046"/>
      <c r="CW239" s="1046"/>
      <c r="CX239" s="1046"/>
      <c r="CY239" s="1046"/>
      <c r="CZ239" s="1046"/>
      <c r="DA239" s="1046"/>
      <c r="DB239" s="1046"/>
      <c r="DC239" s="1046"/>
      <c r="DD239" s="1046"/>
      <c r="DE239" s="1046"/>
      <c r="DF239" s="1046"/>
      <c r="DG239" s="1046"/>
      <c r="DH239" s="1046"/>
      <c r="DI239" s="1046"/>
      <c r="DJ239" s="1046"/>
      <c r="DK239" s="1046"/>
      <c r="DL239" s="1046"/>
      <c r="DM239" s="1046"/>
      <c r="DN239" s="1046"/>
      <c r="DO239" s="1046"/>
      <c r="DP239" s="1046"/>
      <c r="DQ239" s="1046"/>
      <c r="DR239" s="1046"/>
      <c r="DS239" s="1046"/>
      <c r="DT239" s="1046"/>
      <c r="DU239" s="1046"/>
      <c r="DV239" s="1046"/>
      <c r="DW239" s="1046"/>
      <c r="DX239" s="1046"/>
      <c r="DY239" s="1046"/>
      <c r="DZ239" s="1046"/>
      <c r="EA239" s="1046"/>
      <c r="EB239" s="1046"/>
      <c r="EC239" s="1046"/>
      <c r="ED239" s="1046"/>
      <c r="EE239" s="1046"/>
      <c r="EF239" s="1046"/>
      <c r="EG239" s="1046"/>
      <c r="EH239" s="1046"/>
      <c r="EI239" s="1046"/>
      <c r="EJ239" s="1046"/>
      <c r="EK239" s="1046"/>
      <c r="EL239" s="1046"/>
      <c r="EM239" s="1046"/>
      <c r="EN239" s="1046"/>
      <c r="EO239" s="1046"/>
      <c r="EP239" s="1046"/>
      <c r="EQ239" s="1046"/>
      <c r="ER239" s="1046"/>
      <c r="ES239" s="1046"/>
      <c r="ET239" s="1046"/>
      <c r="EU239" s="1046"/>
      <c r="EV239" s="1046"/>
      <c r="EW239" s="1046"/>
    </row>
    <row r="240" spans="1:153" s="5" customFormat="1" ht="16.2" customHeight="1">
      <c r="E240" s="3"/>
      <c r="F240" s="3"/>
      <c r="G240" s="3"/>
      <c r="H240" s="3"/>
      <c r="I240" s="3"/>
      <c r="J240" s="3"/>
      <c r="K240" s="3"/>
      <c r="P240" s="4"/>
      <c r="S240" s="4"/>
      <c r="T240" s="4"/>
      <c r="AB240" s="19"/>
      <c r="AC240" s="1046"/>
      <c r="AD240" s="1046"/>
      <c r="AE240" s="1046"/>
      <c r="AF240" s="1046"/>
      <c r="AG240" s="1046"/>
      <c r="AH240" s="1046"/>
      <c r="AI240" s="1046"/>
      <c r="AJ240" s="1046"/>
      <c r="AK240" s="1046"/>
      <c r="AL240" s="1046"/>
      <c r="AM240" s="1046"/>
      <c r="AN240" s="1046"/>
      <c r="AO240" s="1046"/>
      <c r="AP240" s="1046"/>
      <c r="AQ240" s="1046"/>
      <c r="AR240" s="1046"/>
      <c r="AS240" s="1046"/>
      <c r="AT240" s="1046"/>
      <c r="AU240" s="1046"/>
      <c r="AV240" s="1046"/>
      <c r="AW240" s="1046"/>
      <c r="AX240" s="1046"/>
      <c r="AY240" s="1046"/>
      <c r="AZ240" s="1046"/>
      <c r="BA240" s="1046"/>
      <c r="BB240" s="1046"/>
      <c r="BC240" s="1046"/>
      <c r="BD240" s="1046"/>
      <c r="BE240" s="1046"/>
      <c r="BF240" s="1046"/>
      <c r="BG240" s="1046"/>
      <c r="BH240" s="1046"/>
      <c r="BI240" s="1046"/>
      <c r="BJ240" s="1046"/>
      <c r="BK240" s="1046"/>
      <c r="BL240" s="1046"/>
      <c r="BM240" s="1046"/>
      <c r="BN240" s="1046"/>
      <c r="BO240" s="1046"/>
      <c r="BP240" s="1046"/>
      <c r="BQ240" s="1046"/>
      <c r="BR240" s="1046"/>
      <c r="BS240" s="1046"/>
      <c r="BT240" s="1046"/>
      <c r="BU240" s="1046"/>
      <c r="BV240" s="1046"/>
      <c r="BW240" s="1046"/>
      <c r="BX240" s="1046"/>
      <c r="BY240" s="1046"/>
      <c r="BZ240" s="1046"/>
      <c r="CA240" s="1046"/>
      <c r="CB240" s="1046"/>
      <c r="CC240" s="1046"/>
      <c r="CD240" s="1046"/>
      <c r="CE240" s="1046"/>
      <c r="CF240" s="1046"/>
      <c r="CG240" s="1046"/>
      <c r="CH240" s="1046"/>
      <c r="CI240" s="1046"/>
      <c r="CJ240" s="1046"/>
      <c r="CK240" s="1046"/>
      <c r="CL240" s="1046"/>
      <c r="CM240" s="1046"/>
      <c r="CN240" s="1046"/>
      <c r="CO240" s="1046"/>
      <c r="CP240" s="1046"/>
      <c r="CQ240" s="1046"/>
      <c r="CR240" s="1046"/>
      <c r="CS240" s="1046"/>
      <c r="CT240" s="1046"/>
      <c r="CU240" s="1046"/>
      <c r="CV240" s="1046"/>
      <c r="CW240" s="1046"/>
      <c r="CX240" s="1046"/>
      <c r="CY240" s="1046"/>
      <c r="CZ240" s="1046"/>
      <c r="DA240" s="1046"/>
      <c r="DB240" s="1046"/>
      <c r="DC240" s="1046"/>
      <c r="DD240" s="1046"/>
      <c r="DE240" s="1046"/>
      <c r="DF240" s="1046"/>
      <c r="DG240" s="1046"/>
      <c r="DH240" s="1046"/>
      <c r="DI240" s="1046"/>
      <c r="DJ240" s="1046"/>
      <c r="DK240" s="1046"/>
      <c r="DL240" s="1046"/>
      <c r="DM240" s="1046"/>
      <c r="DN240" s="1046"/>
      <c r="DO240" s="1046"/>
      <c r="DP240" s="1046"/>
      <c r="DQ240" s="1046"/>
      <c r="DR240" s="1046"/>
      <c r="DS240" s="1046"/>
      <c r="DT240" s="1046"/>
      <c r="DU240" s="1046"/>
      <c r="DV240" s="1046"/>
      <c r="DW240" s="1046"/>
      <c r="DX240" s="1046"/>
      <c r="DY240" s="1046"/>
      <c r="DZ240" s="1046"/>
      <c r="EA240" s="1046"/>
      <c r="EB240" s="1046"/>
      <c r="EC240" s="1046"/>
      <c r="ED240" s="1046"/>
      <c r="EE240" s="1046"/>
      <c r="EF240" s="1046"/>
      <c r="EG240" s="1046"/>
      <c r="EH240" s="1046"/>
      <c r="EI240" s="1046"/>
      <c r="EJ240" s="1046"/>
      <c r="EK240" s="1046"/>
      <c r="EL240" s="1046"/>
      <c r="EM240" s="1046"/>
      <c r="EN240" s="1046"/>
      <c r="EO240" s="1046"/>
      <c r="EP240" s="1046"/>
      <c r="EQ240" s="1046"/>
      <c r="ER240" s="1046"/>
      <c r="ES240" s="1046"/>
      <c r="ET240" s="1046"/>
      <c r="EU240" s="1046"/>
      <c r="EV240" s="1046"/>
      <c r="EW240" s="1046"/>
    </row>
    <row r="241" spans="2:153" s="5" customFormat="1" ht="16.2" customHeight="1">
      <c r="B241" s="109"/>
      <c r="E241" s="3"/>
      <c r="F241" s="3"/>
      <c r="G241" s="3"/>
      <c r="H241" s="3"/>
      <c r="I241" s="3"/>
      <c r="J241" s="3"/>
      <c r="K241" s="3"/>
      <c r="P241" s="4"/>
      <c r="S241" s="4"/>
      <c r="T241" s="4"/>
      <c r="AB241" s="19"/>
      <c r="AC241" s="1046"/>
      <c r="AD241" s="1046"/>
      <c r="AE241" s="1046"/>
      <c r="AF241" s="1046"/>
      <c r="AG241" s="1046"/>
      <c r="AH241" s="1046"/>
      <c r="AI241" s="1046"/>
      <c r="AJ241" s="1046"/>
      <c r="AK241" s="1046"/>
      <c r="AL241" s="1046"/>
      <c r="AM241" s="1046"/>
      <c r="AN241" s="1046"/>
      <c r="AO241" s="1046"/>
      <c r="AP241" s="1046"/>
      <c r="AQ241" s="1046"/>
      <c r="AR241" s="1046"/>
      <c r="AS241" s="1046"/>
      <c r="AT241" s="1046"/>
      <c r="AU241" s="1046"/>
      <c r="AV241" s="1046"/>
      <c r="AW241" s="1046"/>
      <c r="AX241" s="1046"/>
      <c r="AY241" s="1046"/>
      <c r="AZ241" s="1046"/>
      <c r="BA241" s="1046"/>
      <c r="BB241" s="1046"/>
      <c r="BC241" s="1046"/>
      <c r="BD241" s="1046"/>
      <c r="BE241" s="1046"/>
      <c r="BF241" s="1046"/>
      <c r="BG241" s="1046"/>
      <c r="BH241" s="1046"/>
      <c r="BI241" s="1046"/>
      <c r="BJ241" s="1046"/>
      <c r="BK241" s="1046"/>
      <c r="BL241" s="1046"/>
      <c r="BM241" s="1046"/>
      <c r="BN241" s="1046"/>
      <c r="BO241" s="1046"/>
      <c r="BP241" s="1046"/>
      <c r="BQ241" s="1046"/>
      <c r="BR241" s="1046"/>
      <c r="BS241" s="1046"/>
      <c r="BT241" s="1046"/>
      <c r="BU241" s="1046"/>
      <c r="BV241" s="1046"/>
      <c r="BW241" s="1046"/>
      <c r="BX241" s="1046"/>
      <c r="BY241" s="1046"/>
      <c r="BZ241" s="1046"/>
      <c r="CA241" s="1046"/>
      <c r="CB241" s="1046"/>
      <c r="CC241" s="1046"/>
      <c r="CD241" s="1046"/>
      <c r="CE241" s="1046"/>
      <c r="CF241" s="1046"/>
      <c r="CG241" s="1046"/>
      <c r="CH241" s="1046"/>
      <c r="CI241" s="1046"/>
      <c r="CJ241" s="1046"/>
      <c r="CK241" s="1046"/>
      <c r="CL241" s="1046"/>
      <c r="CM241" s="1046"/>
      <c r="CN241" s="1046"/>
      <c r="CO241" s="1046"/>
      <c r="CP241" s="1046"/>
      <c r="CQ241" s="1046"/>
      <c r="CR241" s="1046"/>
      <c r="CS241" s="1046"/>
      <c r="CT241" s="1046"/>
      <c r="CU241" s="1046"/>
      <c r="CV241" s="1046"/>
      <c r="CW241" s="1046"/>
      <c r="CX241" s="1046"/>
      <c r="CY241" s="1046"/>
      <c r="CZ241" s="1046"/>
      <c r="DA241" s="1046"/>
      <c r="DB241" s="1046"/>
      <c r="DC241" s="1046"/>
      <c r="DD241" s="1046"/>
      <c r="DE241" s="1046"/>
      <c r="DF241" s="1046"/>
      <c r="DG241" s="1046"/>
      <c r="DH241" s="1046"/>
      <c r="DI241" s="1046"/>
      <c r="DJ241" s="1046"/>
      <c r="DK241" s="1046"/>
      <c r="DL241" s="1046"/>
      <c r="DM241" s="1046"/>
      <c r="DN241" s="1046"/>
      <c r="DO241" s="1046"/>
      <c r="DP241" s="1046"/>
      <c r="DQ241" s="1046"/>
      <c r="DR241" s="1046"/>
      <c r="DS241" s="1046"/>
      <c r="DT241" s="1046"/>
      <c r="DU241" s="1046"/>
      <c r="DV241" s="1046"/>
      <c r="DW241" s="1046"/>
      <c r="DX241" s="1046"/>
      <c r="DY241" s="1046"/>
      <c r="DZ241" s="1046"/>
      <c r="EA241" s="1046"/>
      <c r="EB241" s="1046"/>
      <c r="EC241" s="1046"/>
      <c r="ED241" s="1046"/>
      <c r="EE241" s="1046"/>
      <c r="EF241" s="1046"/>
      <c r="EG241" s="1046"/>
      <c r="EH241" s="1046"/>
      <c r="EI241" s="1046"/>
      <c r="EJ241" s="1046"/>
      <c r="EK241" s="1046"/>
      <c r="EL241" s="1046"/>
      <c r="EM241" s="1046"/>
      <c r="EN241" s="1046"/>
      <c r="EO241" s="1046"/>
      <c r="EP241" s="1046"/>
      <c r="EQ241" s="1046"/>
      <c r="ER241" s="1046"/>
      <c r="ES241" s="1046"/>
      <c r="ET241" s="1046"/>
      <c r="EU241" s="1046"/>
      <c r="EV241" s="1046"/>
      <c r="EW241" s="1046"/>
    </row>
    <row r="242" spans="2:153" s="5" customFormat="1" ht="16.2" customHeight="1">
      <c r="B242" s="109"/>
      <c r="E242" s="3"/>
      <c r="F242" s="3"/>
      <c r="G242" s="3"/>
      <c r="H242" s="3"/>
      <c r="I242" s="3"/>
      <c r="J242" s="3"/>
      <c r="K242" s="3"/>
      <c r="P242" s="4"/>
      <c r="S242" s="4"/>
      <c r="T242" s="4"/>
      <c r="AB242" s="19"/>
      <c r="AC242" s="1046"/>
      <c r="AD242" s="1046"/>
      <c r="AE242" s="1046"/>
      <c r="AF242" s="1046"/>
      <c r="AG242" s="1046"/>
      <c r="AH242" s="1046"/>
      <c r="AI242" s="1046"/>
      <c r="AJ242" s="1046"/>
      <c r="AK242" s="1046"/>
      <c r="AL242" s="1046"/>
      <c r="AM242" s="1046"/>
      <c r="AN242" s="1046"/>
      <c r="AO242" s="1046"/>
      <c r="AP242" s="1046"/>
      <c r="AQ242" s="1046"/>
      <c r="AR242" s="1046"/>
      <c r="AS242" s="1046"/>
      <c r="AT242" s="1046"/>
      <c r="AU242" s="1046"/>
      <c r="AV242" s="1046"/>
      <c r="AW242" s="1046"/>
      <c r="AX242" s="1046"/>
      <c r="AY242" s="1046"/>
      <c r="AZ242" s="1046"/>
      <c r="BA242" s="1046"/>
      <c r="BB242" s="1046"/>
      <c r="BC242" s="1046"/>
      <c r="BD242" s="1046"/>
      <c r="BE242" s="1046"/>
      <c r="BF242" s="1046"/>
      <c r="BG242" s="1046"/>
      <c r="BH242" s="1046"/>
      <c r="BI242" s="1046"/>
      <c r="BJ242" s="1046"/>
      <c r="BK242" s="1046"/>
      <c r="BL242" s="1046"/>
      <c r="BM242" s="1046"/>
      <c r="BN242" s="1046"/>
      <c r="BO242" s="1046"/>
      <c r="BP242" s="1046"/>
      <c r="BQ242" s="1046"/>
      <c r="BR242" s="1046"/>
      <c r="BS242" s="1046"/>
      <c r="BT242" s="1046"/>
      <c r="BU242" s="1046"/>
      <c r="BV242" s="1046"/>
      <c r="BW242" s="1046"/>
      <c r="BX242" s="1046"/>
      <c r="BY242" s="1046"/>
      <c r="BZ242" s="1046"/>
      <c r="CA242" s="1046"/>
      <c r="CB242" s="1046"/>
      <c r="CC242" s="1046"/>
      <c r="CD242" s="1046"/>
      <c r="CE242" s="1046"/>
      <c r="CF242" s="1046"/>
      <c r="CG242" s="1046"/>
      <c r="CH242" s="1046"/>
      <c r="CI242" s="1046"/>
      <c r="CJ242" s="1046"/>
      <c r="CK242" s="1046"/>
      <c r="CL242" s="1046"/>
      <c r="CM242" s="1046"/>
      <c r="CN242" s="1046"/>
      <c r="CO242" s="1046"/>
      <c r="CP242" s="1046"/>
      <c r="CQ242" s="1046"/>
      <c r="CR242" s="1046"/>
      <c r="CS242" s="1046"/>
      <c r="CT242" s="1046"/>
      <c r="CU242" s="1046"/>
      <c r="CV242" s="1046"/>
      <c r="CW242" s="1046"/>
      <c r="CX242" s="1046"/>
      <c r="CY242" s="1046"/>
      <c r="CZ242" s="1046"/>
      <c r="DA242" s="1046"/>
      <c r="DB242" s="1046"/>
      <c r="DC242" s="1046"/>
      <c r="DD242" s="1046"/>
      <c r="DE242" s="1046"/>
      <c r="DF242" s="1046"/>
      <c r="DG242" s="1046"/>
      <c r="DH242" s="1046"/>
      <c r="DI242" s="1046"/>
      <c r="DJ242" s="1046"/>
      <c r="DK242" s="1046"/>
      <c r="DL242" s="1046"/>
      <c r="DM242" s="1046"/>
      <c r="DN242" s="1046"/>
      <c r="DO242" s="1046"/>
      <c r="DP242" s="1046"/>
      <c r="DQ242" s="1046"/>
      <c r="DR242" s="1046"/>
      <c r="DS242" s="1046"/>
      <c r="DT242" s="1046"/>
      <c r="DU242" s="1046"/>
      <c r="DV242" s="1046"/>
      <c r="DW242" s="1046"/>
      <c r="DX242" s="1046"/>
      <c r="DY242" s="1046"/>
      <c r="DZ242" s="1046"/>
      <c r="EA242" s="1046"/>
      <c r="EB242" s="1046"/>
      <c r="EC242" s="1046"/>
      <c r="ED242" s="1046"/>
      <c r="EE242" s="1046"/>
      <c r="EF242" s="1046"/>
      <c r="EG242" s="1046"/>
      <c r="EH242" s="1046"/>
      <c r="EI242" s="1046"/>
      <c r="EJ242" s="1046"/>
      <c r="EK242" s="1046"/>
      <c r="EL242" s="1046"/>
      <c r="EM242" s="1046"/>
      <c r="EN242" s="1046"/>
      <c r="EO242" s="1046"/>
      <c r="EP242" s="1046"/>
      <c r="EQ242" s="1046"/>
      <c r="ER242" s="1046"/>
      <c r="ES242" s="1046"/>
      <c r="ET242" s="1046"/>
      <c r="EU242" s="1046"/>
      <c r="EV242" s="1046"/>
      <c r="EW242" s="1046"/>
    </row>
    <row r="243" spans="2:153" s="5" customFormat="1" ht="16.2" customHeight="1">
      <c r="B243" s="109"/>
      <c r="E243" s="3"/>
      <c r="F243" s="3"/>
      <c r="G243" s="3"/>
      <c r="H243" s="3"/>
      <c r="I243" s="3"/>
      <c r="J243" s="3"/>
      <c r="K243" s="3"/>
      <c r="P243" s="4"/>
      <c r="S243" s="4"/>
      <c r="T243" s="4"/>
      <c r="AB243" s="19"/>
      <c r="AC243" s="1046"/>
      <c r="AD243" s="1046"/>
      <c r="AE243" s="1046"/>
      <c r="AF243" s="1046"/>
      <c r="AG243" s="1046"/>
      <c r="AH243" s="1046"/>
      <c r="AI243" s="1046"/>
      <c r="AJ243" s="1046"/>
      <c r="AK243" s="1046"/>
      <c r="AL243" s="1046"/>
      <c r="AM243" s="1046"/>
      <c r="AN243" s="1046"/>
      <c r="AO243" s="1046"/>
      <c r="AP243" s="1046"/>
      <c r="AQ243" s="1046"/>
      <c r="AR243" s="1046"/>
      <c r="AS243" s="1046"/>
      <c r="AT243" s="1046"/>
      <c r="AU243" s="1046"/>
      <c r="AV243" s="1046"/>
      <c r="AW243" s="1046"/>
      <c r="AX243" s="1046"/>
      <c r="AY243" s="1046"/>
      <c r="AZ243" s="1046"/>
      <c r="BA243" s="1046"/>
      <c r="BB243" s="1046"/>
      <c r="BC243" s="1046"/>
      <c r="BD243" s="1046"/>
      <c r="BE243" s="1046"/>
      <c r="BF243" s="1046"/>
      <c r="BG243" s="1046"/>
      <c r="BH243" s="1046"/>
      <c r="BI243" s="1046"/>
      <c r="BJ243" s="1046"/>
      <c r="BK243" s="1046"/>
      <c r="BL243" s="1046"/>
      <c r="BM243" s="1046"/>
      <c r="BN243" s="1046"/>
      <c r="BO243" s="1046"/>
      <c r="BP243" s="1046"/>
      <c r="BQ243" s="1046"/>
      <c r="BR243" s="1046"/>
      <c r="BS243" s="1046"/>
      <c r="BT243" s="1046"/>
      <c r="BU243" s="1046"/>
      <c r="BV243" s="1046"/>
      <c r="BW243" s="1046"/>
      <c r="BX243" s="1046"/>
      <c r="BY243" s="1046"/>
      <c r="BZ243" s="1046"/>
      <c r="CA243" s="1046"/>
      <c r="CB243" s="1046"/>
      <c r="CC243" s="1046"/>
      <c r="CD243" s="1046"/>
      <c r="CE243" s="1046"/>
      <c r="CF243" s="1046"/>
      <c r="CG243" s="1046"/>
      <c r="CH243" s="1046"/>
      <c r="CI243" s="1046"/>
      <c r="CJ243" s="1046"/>
      <c r="CK243" s="1046"/>
      <c r="CL243" s="1046"/>
      <c r="CM243" s="1046"/>
      <c r="CN243" s="1046"/>
      <c r="CO243" s="1046"/>
      <c r="CP243" s="1046"/>
      <c r="CQ243" s="1046"/>
      <c r="CR243" s="1046"/>
      <c r="CS243" s="1046"/>
      <c r="CT243" s="1046"/>
      <c r="CU243" s="1046"/>
      <c r="CV243" s="1046"/>
      <c r="CW243" s="1046"/>
      <c r="CX243" s="1046"/>
      <c r="CY243" s="1046"/>
      <c r="CZ243" s="1046"/>
      <c r="DA243" s="1046"/>
      <c r="DB243" s="1046"/>
      <c r="DC243" s="1046"/>
      <c r="DD243" s="1046"/>
      <c r="DE243" s="1046"/>
      <c r="DF243" s="1046"/>
      <c r="DG243" s="1046"/>
      <c r="DH243" s="1046"/>
      <c r="DI243" s="1046"/>
      <c r="DJ243" s="1046"/>
      <c r="DK243" s="1046"/>
      <c r="DL243" s="1046"/>
      <c r="DM243" s="1046"/>
      <c r="DN243" s="1046"/>
      <c r="DO243" s="1046"/>
      <c r="DP243" s="1046"/>
      <c r="DQ243" s="1046"/>
      <c r="DR243" s="1046"/>
      <c r="DS243" s="1046"/>
      <c r="DT243" s="1046"/>
      <c r="DU243" s="1046"/>
      <c r="DV243" s="1046"/>
      <c r="DW243" s="1046"/>
      <c r="DX243" s="1046"/>
      <c r="DY243" s="1046"/>
      <c r="DZ243" s="1046"/>
      <c r="EA243" s="1046"/>
      <c r="EB243" s="1046"/>
      <c r="EC243" s="1046"/>
      <c r="ED243" s="1046"/>
      <c r="EE243" s="1046"/>
      <c r="EF243" s="1046"/>
      <c r="EG243" s="1046"/>
      <c r="EH243" s="1046"/>
      <c r="EI243" s="1046"/>
      <c r="EJ243" s="1046"/>
      <c r="EK243" s="1046"/>
      <c r="EL243" s="1046"/>
      <c r="EM243" s="1046"/>
      <c r="EN243" s="1046"/>
      <c r="EO243" s="1046"/>
      <c r="EP243" s="1046"/>
      <c r="EQ243" s="1046"/>
      <c r="ER243" s="1046"/>
      <c r="ES243" s="1046"/>
      <c r="ET243" s="1046"/>
      <c r="EU243" s="1046"/>
      <c r="EV243" s="1046"/>
      <c r="EW243" s="1046"/>
    </row>
    <row r="244" spans="2:153" s="5" customFormat="1" ht="16.2" customHeight="1">
      <c r="B244" s="109"/>
      <c r="E244" s="3"/>
      <c r="F244" s="3"/>
      <c r="G244" s="3"/>
      <c r="H244" s="3"/>
      <c r="I244" s="3"/>
      <c r="J244" s="3"/>
      <c r="K244" s="3"/>
      <c r="P244" s="4"/>
      <c r="S244" s="4"/>
      <c r="T244" s="4"/>
      <c r="AB244" s="19"/>
      <c r="AC244" s="1046"/>
      <c r="AD244" s="1046"/>
      <c r="AE244" s="1046"/>
      <c r="AF244" s="1046"/>
      <c r="AG244" s="1046"/>
      <c r="AH244" s="1046"/>
      <c r="AI244" s="1046"/>
      <c r="AJ244" s="1046"/>
      <c r="AK244" s="1046"/>
      <c r="AL244" s="1046"/>
      <c r="AM244" s="1046"/>
      <c r="AN244" s="1046"/>
      <c r="AO244" s="1046"/>
      <c r="AP244" s="1046"/>
      <c r="AQ244" s="1046"/>
      <c r="AR244" s="1046"/>
      <c r="AS244" s="1046"/>
      <c r="AT244" s="1046"/>
      <c r="AU244" s="1046"/>
      <c r="AV244" s="1046"/>
      <c r="AW244" s="1046"/>
      <c r="AX244" s="1046"/>
      <c r="AY244" s="1046"/>
      <c r="AZ244" s="1046"/>
      <c r="BA244" s="1046"/>
      <c r="BB244" s="1046"/>
      <c r="BC244" s="1046"/>
      <c r="BD244" s="1046"/>
      <c r="BE244" s="1046"/>
      <c r="BF244" s="1046"/>
      <c r="BG244" s="1046"/>
      <c r="BH244" s="1046"/>
      <c r="BI244" s="1046"/>
      <c r="BJ244" s="1046"/>
      <c r="BK244" s="1046"/>
      <c r="BL244" s="1046"/>
      <c r="BM244" s="1046"/>
      <c r="BN244" s="1046"/>
      <c r="BO244" s="1046"/>
      <c r="BP244" s="1046"/>
      <c r="BQ244" s="1046"/>
      <c r="BR244" s="1046"/>
      <c r="BS244" s="1046"/>
      <c r="BT244" s="1046"/>
      <c r="BU244" s="1046"/>
      <c r="BV244" s="1046"/>
      <c r="BW244" s="1046"/>
      <c r="BX244" s="1046"/>
      <c r="BY244" s="1046"/>
      <c r="BZ244" s="1046"/>
      <c r="CA244" s="1046"/>
      <c r="CB244" s="1046"/>
      <c r="CC244" s="1046"/>
      <c r="CD244" s="1046"/>
      <c r="CE244" s="1046"/>
      <c r="CF244" s="1046"/>
      <c r="CG244" s="1046"/>
      <c r="CH244" s="1046"/>
      <c r="CI244" s="1046"/>
      <c r="CJ244" s="1046"/>
      <c r="CK244" s="1046"/>
      <c r="CL244" s="1046"/>
      <c r="CM244" s="1046"/>
      <c r="CN244" s="1046"/>
      <c r="CO244" s="1046"/>
      <c r="CP244" s="1046"/>
      <c r="CQ244" s="1046"/>
      <c r="CR244" s="1046"/>
      <c r="CS244" s="1046"/>
      <c r="CT244" s="1046"/>
      <c r="CU244" s="1046"/>
      <c r="CV244" s="1046"/>
      <c r="CW244" s="1046"/>
      <c r="CX244" s="1046"/>
      <c r="CY244" s="1046"/>
      <c r="CZ244" s="1046"/>
      <c r="DA244" s="1046"/>
      <c r="DB244" s="1046"/>
      <c r="DC244" s="1046"/>
      <c r="DD244" s="1046"/>
      <c r="DE244" s="1046"/>
      <c r="DF244" s="1046"/>
      <c r="DG244" s="1046"/>
      <c r="DH244" s="1046"/>
      <c r="DI244" s="1046"/>
      <c r="DJ244" s="1046"/>
      <c r="DK244" s="1046"/>
      <c r="DL244" s="1046"/>
      <c r="DM244" s="1046"/>
      <c r="DN244" s="1046"/>
      <c r="DO244" s="1046"/>
      <c r="DP244" s="1046"/>
      <c r="DQ244" s="1046"/>
      <c r="DR244" s="1046"/>
      <c r="DS244" s="1046"/>
      <c r="DT244" s="1046"/>
      <c r="DU244" s="1046"/>
      <c r="DV244" s="1046"/>
      <c r="DW244" s="1046"/>
      <c r="DX244" s="1046"/>
      <c r="DY244" s="1046"/>
      <c r="DZ244" s="1046"/>
      <c r="EA244" s="1046"/>
      <c r="EB244" s="1046"/>
      <c r="EC244" s="1046"/>
      <c r="ED244" s="1046"/>
      <c r="EE244" s="1046"/>
      <c r="EF244" s="1046"/>
      <c r="EG244" s="1046"/>
      <c r="EH244" s="1046"/>
      <c r="EI244" s="1046"/>
      <c r="EJ244" s="1046"/>
      <c r="EK244" s="1046"/>
      <c r="EL244" s="1046"/>
      <c r="EM244" s="1046"/>
      <c r="EN244" s="1046"/>
      <c r="EO244" s="1046"/>
      <c r="EP244" s="1046"/>
      <c r="EQ244" s="1046"/>
      <c r="ER244" s="1046"/>
      <c r="ES244" s="1046"/>
      <c r="ET244" s="1046"/>
      <c r="EU244" s="1046"/>
      <c r="EV244" s="1046"/>
      <c r="EW244" s="1046"/>
    </row>
    <row r="245" spans="2:153" ht="16.2" customHeight="1">
      <c r="B245" s="810" t="s">
        <v>37</v>
      </c>
      <c r="F245" s="4"/>
      <c r="G245" s="4"/>
      <c r="H245" s="4"/>
      <c r="I245" s="4"/>
      <c r="J245" s="4"/>
    </row>
    <row r="246" spans="2:153" ht="16.2" customHeight="1">
      <c r="B246" s="810" t="s">
        <v>4</v>
      </c>
      <c r="K246" s="7"/>
      <c r="L246" s="3"/>
      <c r="M246" s="3"/>
    </row>
    <row r="247" spans="2:153" ht="16.2" customHeight="1">
      <c r="B247" s="810" t="s">
        <v>35</v>
      </c>
      <c r="K247" s="7"/>
      <c r="L247" s="3"/>
      <c r="M247" s="3"/>
    </row>
    <row r="248" spans="2:153" ht="16.2" customHeight="1">
      <c r="B248" s="810" t="s">
        <v>36</v>
      </c>
      <c r="F248" s="8"/>
      <c r="G248" s="8"/>
      <c r="H248" s="8"/>
      <c r="I248" s="8"/>
      <c r="J248" s="8"/>
    </row>
    <row r="249" spans="2:153" ht="14.25" customHeight="1">
      <c r="B249" s="810" t="s">
        <v>38</v>
      </c>
      <c r="K249" s="9"/>
      <c r="L249" s="9"/>
      <c r="M249" s="9"/>
    </row>
    <row r="250" spans="2:153" ht="14.25" customHeight="1">
      <c r="B250" s="810" t="s">
        <v>39</v>
      </c>
      <c r="K250" s="9"/>
      <c r="L250" s="9"/>
      <c r="M250" s="9"/>
    </row>
    <row r="251" spans="2:153" ht="14.25" customHeight="1">
      <c r="B251" s="810" t="s">
        <v>40</v>
      </c>
      <c r="K251" s="9"/>
      <c r="L251" s="9"/>
      <c r="M251" s="9"/>
    </row>
    <row r="252" spans="2:153" ht="14.25" customHeight="1">
      <c r="B252" s="810" t="s">
        <v>41</v>
      </c>
      <c r="F252" s="10"/>
      <c r="G252" s="10"/>
      <c r="H252" s="10"/>
      <c r="I252" s="10"/>
      <c r="J252" s="10"/>
      <c r="K252" s="10"/>
      <c r="L252" s="10"/>
      <c r="M252" s="10"/>
    </row>
    <row r="253" spans="2:153" ht="14.25" customHeight="1">
      <c r="B253" s="810" t="s">
        <v>5</v>
      </c>
      <c r="K253" s="6"/>
      <c r="L253" s="3"/>
      <c r="M253" s="3"/>
    </row>
    <row r="254" spans="2:153" ht="14.25" customHeight="1">
      <c r="B254" s="810" t="s">
        <v>241</v>
      </c>
      <c r="F254" s="4"/>
      <c r="G254" s="4"/>
      <c r="H254" s="4"/>
      <c r="I254" s="4"/>
      <c r="J254" s="4"/>
    </row>
    <row r="255" spans="2:153" ht="14.25" customHeight="1">
      <c r="B255" s="810" t="s">
        <v>242</v>
      </c>
      <c r="K255" s="7"/>
      <c r="L255" s="3"/>
      <c r="M255" s="3"/>
    </row>
    <row r="256" spans="2:153" ht="14.25" customHeight="1">
      <c r="B256" s="810" t="s">
        <v>243</v>
      </c>
      <c r="K256" s="7"/>
      <c r="L256" s="3"/>
      <c r="M256" s="3"/>
    </row>
    <row r="257" spans="2:13" ht="14.25" customHeight="1">
      <c r="B257" s="810" t="s">
        <v>244</v>
      </c>
      <c r="F257" s="8"/>
      <c r="G257" s="8"/>
      <c r="H257" s="8"/>
      <c r="I257" s="8"/>
      <c r="J257" s="8"/>
    </row>
    <row r="258" spans="2:13" ht="15.6">
      <c r="B258" s="810" t="s">
        <v>245</v>
      </c>
      <c r="K258" s="9"/>
      <c r="L258" s="9"/>
      <c r="M258" s="9"/>
    </row>
    <row r="259" spans="2:13" ht="15.6">
      <c r="B259" s="810" t="s">
        <v>246</v>
      </c>
      <c r="K259" s="9"/>
      <c r="L259" s="9"/>
      <c r="M259" s="9"/>
    </row>
    <row r="260" spans="2:13" ht="15.6">
      <c r="B260" s="810" t="s">
        <v>247</v>
      </c>
      <c r="K260" s="9"/>
      <c r="L260" s="9"/>
      <c r="M260" s="9"/>
    </row>
    <row r="261" spans="2:13" ht="15.6">
      <c r="B261" s="810" t="s">
        <v>248</v>
      </c>
      <c r="F261" s="10"/>
      <c r="G261" s="10"/>
      <c r="H261" s="10"/>
      <c r="I261" s="10"/>
      <c r="J261" s="10"/>
      <c r="K261" s="10"/>
      <c r="L261" s="10"/>
      <c r="M261" s="10"/>
    </row>
    <row r="262" spans="2:13" ht="15.6">
      <c r="B262" s="810" t="s">
        <v>249</v>
      </c>
      <c r="K262" s="6"/>
      <c r="L262" s="3"/>
      <c r="M262" s="3"/>
    </row>
    <row r="263" spans="2:13" ht="15.6">
      <c r="B263" s="109" t="s">
        <v>64</v>
      </c>
      <c r="K263" s="6"/>
      <c r="L263" s="3"/>
      <c r="M263" s="3"/>
    </row>
    <row r="264" spans="2:13" ht="15.6">
      <c r="B264" s="109" t="s">
        <v>65</v>
      </c>
      <c r="K264" s="6"/>
      <c r="L264" s="3"/>
      <c r="M264" s="3"/>
    </row>
    <row r="265" spans="2:13" ht="15.6">
      <c r="B265" s="109" t="s">
        <v>63</v>
      </c>
      <c r="K265" s="6"/>
      <c r="L265" s="3"/>
      <c r="M265" s="3"/>
    </row>
    <row r="266" spans="2:13" ht="15.6">
      <c r="B266" s="109" t="s">
        <v>66</v>
      </c>
      <c r="K266" s="6"/>
      <c r="L266" s="3"/>
      <c r="M266" s="3"/>
    </row>
    <row r="267" spans="2:13" ht="15.6">
      <c r="B267" s="109" t="s">
        <v>67</v>
      </c>
      <c r="K267" s="6"/>
      <c r="L267" s="3"/>
      <c r="M267" s="3"/>
    </row>
    <row r="268" spans="2:13" ht="15.6">
      <c r="B268" s="109" t="s">
        <v>68</v>
      </c>
      <c r="K268" s="6"/>
      <c r="L268" s="3"/>
      <c r="M268" s="3"/>
    </row>
    <row r="269" spans="2:13" ht="15.6">
      <c r="B269" s="109" t="s">
        <v>69</v>
      </c>
      <c r="K269" s="6"/>
      <c r="L269" s="3"/>
      <c r="M269" s="3"/>
    </row>
    <row r="270" spans="2:13" ht="15.6">
      <c r="B270" s="109" t="s">
        <v>70</v>
      </c>
      <c r="K270" s="6"/>
      <c r="L270" s="3"/>
      <c r="M270" s="3"/>
    </row>
    <row r="271" spans="2:13" ht="15.6">
      <c r="B271" s="109" t="s">
        <v>71</v>
      </c>
      <c r="K271" s="9"/>
      <c r="L271" s="9"/>
      <c r="M271" s="9"/>
    </row>
    <row r="272" spans="2:13" ht="15.6">
      <c r="B272" s="109" t="s">
        <v>687</v>
      </c>
      <c r="K272" s="9"/>
      <c r="L272" s="9"/>
      <c r="M272" s="9"/>
    </row>
    <row r="273" spans="2:13" ht="15.6">
      <c r="B273" s="109" t="s">
        <v>688</v>
      </c>
      <c r="K273" s="9"/>
      <c r="L273" s="9"/>
      <c r="M273" s="9"/>
    </row>
    <row r="274" spans="2:13" ht="15.6">
      <c r="B274" s="109" t="s">
        <v>689</v>
      </c>
      <c r="K274" s="9"/>
      <c r="L274" s="9"/>
      <c r="M274" s="9"/>
    </row>
    <row r="275" spans="2:13" ht="15.6">
      <c r="B275" s="109" t="s">
        <v>690</v>
      </c>
      <c r="K275" s="9"/>
      <c r="L275" s="9"/>
      <c r="M275" s="9"/>
    </row>
    <row r="276" spans="2:13" ht="15.6">
      <c r="B276" s="109" t="s">
        <v>691</v>
      </c>
      <c r="K276" s="9"/>
      <c r="L276" s="9"/>
      <c r="M276" s="9"/>
    </row>
    <row r="277" spans="2:13" ht="15.6">
      <c r="B277" s="109" t="s">
        <v>741</v>
      </c>
      <c r="K277" s="9"/>
      <c r="L277" s="9"/>
      <c r="M277" s="9"/>
    </row>
    <row r="278" spans="2:13" ht="15.6">
      <c r="B278" s="109" t="s">
        <v>742</v>
      </c>
      <c r="K278" s="9"/>
      <c r="L278" s="9"/>
      <c r="M278" s="9"/>
    </row>
    <row r="279" spans="2:13" ht="15.6">
      <c r="B279" s="109" t="s">
        <v>743</v>
      </c>
      <c r="K279" s="9"/>
      <c r="L279" s="9"/>
      <c r="M279" s="9"/>
    </row>
    <row r="280" spans="2:13" ht="15.6">
      <c r="B280" s="810" t="s">
        <v>6</v>
      </c>
      <c r="K280" s="6"/>
      <c r="L280" s="3"/>
      <c r="M280" s="3"/>
    </row>
    <row r="281" spans="2:13" ht="15.6">
      <c r="B281" s="810" t="s">
        <v>7</v>
      </c>
      <c r="K281" s="6"/>
    </row>
    <row r="282" spans="2:13" ht="15.6">
      <c r="B282" s="810" t="s">
        <v>8</v>
      </c>
      <c r="K282" s="3"/>
      <c r="L282" s="3"/>
      <c r="M282" s="3"/>
    </row>
    <row r="283" spans="2:13" ht="15.6">
      <c r="B283" s="810" t="s">
        <v>9</v>
      </c>
      <c r="K283" s="3"/>
    </row>
    <row r="284" spans="2:13" ht="15.6">
      <c r="B284" s="810" t="s">
        <v>10</v>
      </c>
      <c r="K284" s="3"/>
    </row>
    <row r="285" spans="2:13" ht="15.6">
      <c r="B285" s="810" t="s">
        <v>180</v>
      </c>
      <c r="K285" s="6"/>
    </row>
    <row r="286" spans="2:13" ht="15.6">
      <c r="B286" s="810" t="s">
        <v>181</v>
      </c>
      <c r="K286" s="6"/>
    </row>
    <row r="287" spans="2:13" ht="15.6">
      <c r="B287" s="810" t="s">
        <v>182</v>
      </c>
      <c r="K287" s="6"/>
      <c r="L287" s="3"/>
      <c r="M287" s="3"/>
    </row>
    <row r="288" spans="2:13" ht="15.6">
      <c r="B288" s="810" t="s">
        <v>183</v>
      </c>
    </row>
    <row r="289" spans="2:153" ht="15.6">
      <c r="B289" s="810" t="s">
        <v>184</v>
      </c>
    </row>
    <row r="290" spans="2:153" ht="15.6">
      <c r="B290" s="810" t="s">
        <v>185</v>
      </c>
    </row>
    <row r="291" spans="2:153" ht="15.6">
      <c r="B291" s="810" t="s">
        <v>186</v>
      </c>
    </row>
    <row r="292" spans="2:153" ht="15.6">
      <c r="B292" s="810" t="s">
        <v>187</v>
      </c>
    </row>
    <row r="293" spans="2:153" ht="15.6">
      <c r="B293" s="810" t="s">
        <v>11</v>
      </c>
    </row>
    <row r="294" spans="2:153" ht="15.6">
      <c r="B294" s="810" t="s">
        <v>12</v>
      </c>
      <c r="K294" s="9"/>
      <c r="L294" s="9"/>
      <c r="M294" s="9"/>
    </row>
    <row r="295" spans="2:153" ht="15.6">
      <c r="B295" s="810" t="s">
        <v>13</v>
      </c>
      <c r="K295" s="7"/>
      <c r="L295" s="3"/>
      <c r="M295" s="3"/>
    </row>
    <row r="296" spans="2:153" ht="15.6">
      <c r="B296" s="810" t="s">
        <v>14</v>
      </c>
      <c r="F296" s="8"/>
      <c r="G296" s="8"/>
      <c r="H296" s="8"/>
      <c r="I296" s="8"/>
      <c r="J296" s="8"/>
    </row>
    <row r="297" spans="2:153" ht="15.6">
      <c r="B297" s="810" t="s">
        <v>204</v>
      </c>
      <c r="K297" s="9"/>
      <c r="L297" s="9"/>
      <c r="M297" s="9"/>
    </row>
    <row r="298" spans="2:153" ht="15.6">
      <c r="B298" s="810" t="s">
        <v>205</v>
      </c>
      <c r="K298" s="9"/>
      <c r="L298" s="9"/>
      <c r="M298" s="9"/>
    </row>
    <row r="299" spans="2:153" s="5" customFormat="1" ht="15.6">
      <c r="B299" s="109" t="s">
        <v>158</v>
      </c>
      <c r="E299" s="3"/>
      <c r="F299" s="3"/>
      <c r="G299" s="3"/>
      <c r="H299" s="3"/>
      <c r="I299" s="3"/>
      <c r="J299" s="3"/>
      <c r="K299" s="3"/>
      <c r="P299" s="4"/>
      <c r="S299" s="4"/>
      <c r="T299" s="4"/>
      <c r="AB299" s="19"/>
      <c r="AC299" s="1046"/>
      <c r="AD299" s="1046"/>
      <c r="AE299" s="1046"/>
      <c r="AF299" s="1046"/>
      <c r="AG299" s="1046"/>
      <c r="AH299" s="1046"/>
      <c r="AI299" s="1046"/>
      <c r="AJ299" s="1046"/>
      <c r="AK299" s="1046"/>
      <c r="AL299" s="1046"/>
      <c r="AM299" s="1046"/>
      <c r="AN299" s="1046"/>
      <c r="AO299" s="1046"/>
      <c r="AP299" s="1046"/>
      <c r="AQ299" s="1046"/>
      <c r="AR299" s="1046"/>
      <c r="AS299" s="1046"/>
      <c r="AT299" s="1046"/>
      <c r="AU299" s="1046"/>
      <c r="AV299" s="1046"/>
      <c r="AW299" s="1046"/>
      <c r="AX299" s="1046"/>
      <c r="AY299" s="1046"/>
      <c r="AZ299" s="1046"/>
      <c r="BA299" s="1046"/>
      <c r="BB299" s="1046"/>
      <c r="BC299" s="1046"/>
      <c r="BD299" s="1046"/>
      <c r="BE299" s="1046"/>
      <c r="BF299" s="1046"/>
      <c r="BG299" s="1046"/>
      <c r="BH299" s="1046"/>
      <c r="BI299" s="1046"/>
      <c r="BJ299" s="1046"/>
      <c r="BK299" s="1046"/>
      <c r="BL299" s="1046"/>
      <c r="BM299" s="1046"/>
      <c r="BN299" s="1046"/>
      <c r="BO299" s="1046"/>
      <c r="BP299" s="1046"/>
      <c r="BQ299" s="1046"/>
      <c r="BR299" s="1046"/>
      <c r="BS299" s="1046"/>
      <c r="BT299" s="1046"/>
      <c r="BU299" s="1046"/>
      <c r="BV299" s="1046"/>
      <c r="BW299" s="1046"/>
      <c r="BX299" s="1046"/>
      <c r="BY299" s="1046"/>
      <c r="BZ299" s="1046"/>
      <c r="CA299" s="1046"/>
      <c r="CB299" s="1046"/>
      <c r="CC299" s="1046"/>
      <c r="CD299" s="1046"/>
      <c r="CE299" s="1046"/>
      <c r="CF299" s="1046"/>
      <c r="CG299" s="1046"/>
      <c r="CH299" s="1046"/>
      <c r="CI299" s="1046"/>
      <c r="CJ299" s="1046"/>
      <c r="CK299" s="1046"/>
      <c r="CL299" s="1046"/>
      <c r="CM299" s="1046"/>
      <c r="CN299" s="1046"/>
      <c r="CO299" s="1046"/>
      <c r="CP299" s="1046"/>
      <c r="CQ299" s="1046"/>
      <c r="CR299" s="1046"/>
      <c r="CS299" s="1046"/>
      <c r="CT299" s="1046"/>
      <c r="CU299" s="1046"/>
      <c r="CV299" s="1046"/>
      <c r="CW299" s="1046"/>
      <c r="CX299" s="1046"/>
      <c r="CY299" s="1046"/>
      <c r="CZ299" s="1046"/>
      <c r="DA299" s="1046"/>
      <c r="DB299" s="1046"/>
      <c r="DC299" s="1046"/>
      <c r="DD299" s="1046"/>
      <c r="DE299" s="1046"/>
      <c r="DF299" s="1046"/>
      <c r="DG299" s="1046"/>
      <c r="DH299" s="1046"/>
      <c r="DI299" s="1046"/>
      <c r="DJ299" s="1046"/>
      <c r="DK299" s="1046"/>
      <c r="DL299" s="1046"/>
      <c r="DM299" s="1046"/>
      <c r="DN299" s="1046"/>
      <c r="DO299" s="1046"/>
      <c r="DP299" s="1046"/>
      <c r="DQ299" s="1046"/>
      <c r="DR299" s="1046"/>
      <c r="DS299" s="1046"/>
      <c r="DT299" s="1046"/>
      <c r="DU299" s="1046"/>
      <c r="DV299" s="1046"/>
      <c r="DW299" s="1046"/>
      <c r="DX299" s="1046"/>
      <c r="DY299" s="1046"/>
      <c r="DZ299" s="1046"/>
      <c r="EA299" s="1046"/>
      <c r="EB299" s="1046"/>
      <c r="EC299" s="1046"/>
      <c r="ED299" s="1046"/>
      <c r="EE299" s="1046"/>
      <c r="EF299" s="1046"/>
      <c r="EG299" s="1046"/>
      <c r="EH299" s="1046"/>
      <c r="EI299" s="1046"/>
      <c r="EJ299" s="1046"/>
      <c r="EK299" s="1046"/>
      <c r="EL299" s="1046"/>
      <c r="EM299" s="1046"/>
      <c r="EN299" s="1046"/>
      <c r="EO299" s="1046"/>
      <c r="EP299" s="1046"/>
      <c r="EQ299" s="1046"/>
      <c r="ER299" s="1046"/>
      <c r="ES299" s="1046"/>
      <c r="ET299" s="1046"/>
      <c r="EU299" s="1046"/>
      <c r="EV299" s="1046"/>
      <c r="EW299" s="1046"/>
    </row>
    <row r="300" spans="2:153" s="5" customFormat="1" ht="15.6">
      <c r="B300" s="109" t="s">
        <v>15</v>
      </c>
      <c r="E300" s="3"/>
      <c r="F300" s="3"/>
      <c r="G300" s="3"/>
      <c r="H300" s="3"/>
      <c r="I300" s="3"/>
      <c r="J300" s="3"/>
      <c r="K300" s="3"/>
      <c r="P300" s="4"/>
      <c r="S300" s="4"/>
      <c r="T300" s="4"/>
      <c r="AB300" s="19"/>
      <c r="AC300" s="1046"/>
      <c r="AD300" s="1046"/>
      <c r="AE300" s="1046"/>
      <c r="AF300" s="1046"/>
      <c r="AG300" s="1046"/>
      <c r="AH300" s="1046"/>
      <c r="AI300" s="1046"/>
      <c r="AJ300" s="1046"/>
      <c r="AK300" s="1046"/>
      <c r="AL300" s="1046"/>
      <c r="AM300" s="1046"/>
      <c r="AN300" s="1046"/>
      <c r="AO300" s="1046"/>
      <c r="AP300" s="1046"/>
      <c r="AQ300" s="1046"/>
      <c r="AR300" s="1046"/>
      <c r="AS300" s="1046"/>
      <c r="AT300" s="1046"/>
      <c r="AU300" s="1046"/>
      <c r="AV300" s="1046"/>
      <c r="AW300" s="1046"/>
      <c r="AX300" s="1046"/>
      <c r="AY300" s="1046"/>
      <c r="AZ300" s="1046"/>
      <c r="BA300" s="1046"/>
      <c r="BB300" s="1046"/>
      <c r="BC300" s="1046"/>
      <c r="BD300" s="1046"/>
      <c r="BE300" s="1046"/>
      <c r="BF300" s="1046"/>
      <c r="BG300" s="1046"/>
      <c r="BH300" s="1046"/>
      <c r="BI300" s="1046"/>
      <c r="BJ300" s="1046"/>
      <c r="BK300" s="1046"/>
      <c r="BL300" s="1046"/>
      <c r="BM300" s="1046"/>
      <c r="BN300" s="1046"/>
      <c r="BO300" s="1046"/>
      <c r="BP300" s="1046"/>
      <c r="BQ300" s="1046"/>
      <c r="BR300" s="1046"/>
      <c r="BS300" s="1046"/>
      <c r="BT300" s="1046"/>
      <c r="BU300" s="1046"/>
      <c r="BV300" s="1046"/>
      <c r="BW300" s="1046"/>
      <c r="BX300" s="1046"/>
      <c r="BY300" s="1046"/>
      <c r="BZ300" s="1046"/>
      <c r="CA300" s="1046"/>
      <c r="CB300" s="1046"/>
      <c r="CC300" s="1046"/>
      <c r="CD300" s="1046"/>
      <c r="CE300" s="1046"/>
      <c r="CF300" s="1046"/>
      <c r="CG300" s="1046"/>
      <c r="CH300" s="1046"/>
      <c r="CI300" s="1046"/>
      <c r="CJ300" s="1046"/>
      <c r="CK300" s="1046"/>
      <c r="CL300" s="1046"/>
      <c r="CM300" s="1046"/>
      <c r="CN300" s="1046"/>
      <c r="CO300" s="1046"/>
      <c r="CP300" s="1046"/>
      <c r="CQ300" s="1046"/>
      <c r="CR300" s="1046"/>
      <c r="CS300" s="1046"/>
      <c r="CT300" s="1046"/>
      <c r="CU300" s="1046"/>
      <c r="CV300" s="1046"/>
      <c r="CW300" s="1046"/>
      <c r="CX300" s="1046"/>
      <c r="CY300" s="1046"/>
      <c r="CZ300" s="1046"/>
      <c r="DA300" s="1046"/>
      <c r="DB300" s="1046"/>
      <c r="DC300" s="1046"/>
      <c r="DD300" s="1046"/>
      <c r="DE300" s="1046"/>
      <c r="DF300" s="1046"/>
      <c r="DG300" s="1046"/>
      <c r="DH300" s="1046"/>
      <c r="DI300" s="1046"/>
      <c r="DJ300" s="1046"/>
      <c r="DK300" s="1046"/>
      <c r="DL300" s="1046"/>
      <c r="DM300" s="1046"/>
      <c r="DN300" s="1046"/>
      <c r="DO300" s="1046"/>
      <c r="DP300" s="1046"/>
      <c r="DQ300" s="1046"/>
      <c r="DR300" s="1046"/>
      <c r="DS300" s="1046"/>
      <c r="DT300" s="1046"/>
      <c r="DU300" s="1046"/>
      <c r="DV300" s="1046"/>
      <c r="DW300" s="1046"/>
      <c r="DX300" s="1046"/>
      <c r="DY300" s="1046"/>
      <c r="DZ300" s="1046"/>
      <c r="EA300" s="1046"/>
      <c r="EB300" s="1046"/>
      <c r="EC300" s="1046"/>
      <c r="ED300" s="1046"/>
      <c r="EE300" s="1046"/>
      <c r="EF300" s="1046"/>
      <c r="EG300" s="1046"/>
      <c r="EH300" s="1046"/>
      <c r="EI300" s="1046"/>
      <c r="EJ300" s="1046"/>
      <c r="EK300" s="1046"/>
      <c r="EL300" s="1046"/>
      <c r="EM300" s="1046"/>
      <c r="EN300" s="1046"/>
      <c r="EO300" s="1046"/>
      <c r="EP300" s="1046"/>
      <c r="EQ300" s="1046"/>
      <c r="ER300" s="1046"/>
      <c r="ES300" s="1046"/>
      <c r="ET300" s="1046"/>
      <c r="EU300" s="1046"/>
      <c r="EV300" s="1046"/>
      <c r="EW300" s="1046"/>
    </row>
    <row r="301" spans="2:153" s="5" customFormat="1" ht="15.6">
      <c r="B301" s="109" t="s">
        <v>16</v>
      </c>
      <c r="E301" s="3"/>
      <c r="F301" s="3"/>
      <c r="G301" s="3"/>
      <c r="H301" s="3"/>
      <c r="I301" s="3"/>
      <c r="J301" s="3"/>
      <c r="K301" s="3"/>
      <c r="P301" s="4"/>
      <c r="S301" s="4"/>
      <c r="T301" s="4"/>
      <c r="AB301" s="19"/>
      <c r="AC301" s="1046"/>
      <c r="AD301" s="1046"/>
      <c r="AE301" s="1046"/>
      <c r="AF301" s="1046"/>
      <c r="AG301" s="1046"/>
      <c r="AH301" s="1046"/>
      <c r="AI301" s="1046"/>
      <c r="AJ301" s="1046"/>
      <c r="AK301" s="1046"/>
      <c r="AL301" s="1046"/>
      <c r="AM301" s="1046"/>
      <c r="AN301" s="1046"/>
      <c r="AO301" s="1046"/>
      <c r="AP301" s="1046"/>
      <c r="AQ301" s="1046"/>
      <c r="AR301" s="1046"/>
      <c r="AS301" s="1046"/>
      <c r="AT301" s="1046"/>
      <c r="AU301" s="1046"/>
      <c r="AV301" s="1046"/>
      <c r="AW301" s="1046"/>
      <c r="AX301" s="1046"/>
      <c r="AY301" s="1046"/>
      <c r="AZ301" s="1046"/>
      <c r="BA301" s="1046"/>
      <c r="BB301" s="1046"/>
      <c r="BC301" s="1046"/>
      <c r="BD301" s="1046"/>
      <c r="BE301" s="1046"/>
      <c r="BF301" s="1046"/>
      <c r="BG301" s="1046"/>
      <c r="BH301" s="1046"/>
      <c r="BI301" s="1046"/>
      <c r="BJ301" s="1046"/>
      <c r="BK301" s="1046"/>
      <c r="BL301" s="1046"/>
      <c r="BM301" s="1046"/>
      <c r="BN301" s="1046"/>
      <c r="BO301" s="1046"/>
      <c r="BP301" s="1046"/>
      <c r="BQ301" s="1046"/>
      <c r="BR301" s="1046"/>
      <c r="BS301" s="1046"/>
      <c r="BT301" s="1046"/>
      <c r="BU301" s="1046"/>
      <c r="BV301" s="1046"/>
      <c r="BW301" s="1046"/>
      <c r="BX301" s="1046"/>
      <c r="BY301" s="1046"/>
      <c r="BZ301" s="1046"/>
      <c r="CA301" s="1046"/>
      <c r="CB301" s="1046"/>
      <c r="CC301" s="1046"/>
      <c r="CD301" s="1046"/>
      <c r="CE301" s="1046"/>
      <c r="CF301" s="1046"/>
      <c r="CG301" s="1046"/>
      <c r="CH301" s="1046"/>
      <c r="CI301" s="1046"/>
      <c r="CJ301" s="1046"/>
      <c r="CK301" s="1046"/>
      <c r="CL301" s="1046"/>
      <c r="CM301" s="1046"/>
      <c r="CN301" s="1046"/>
      <c r="CO301" s="1046"/>
      <c r="CP301" s="1046"/>
      <c r="CQ301" s="1046"/>
      <c r="CR301" s="1046"/>
      <c r="CS301" s="1046"/>
      <c r="CT301" s="1046"/>
      <c r="CU301" s="1046"/>
      <c r="CV301" s="1046"/>
      <c r="CW301" s="1046"/>
      <c r="CX301" s="1046"/>
      <c r="CY301" s="1046"/>
      <c r="CZ301" s="1046"/>
      <c r="DA301" s="1046"/>
      <c r="DB301" s="1046"/>
      <c r="DC301" s="1046"/>
      <c r="DD301" s="1046"/>
      <c r="DE301" s="1046"/>
      <c r="DF301" s="1046"/>
      <c r="DG301" s="1046"/>
      <c r="DH301" s="1046"/>
      <c r="DI301" s="1046"/>
      <c r="DJ301" s="1046"/>
      <c r="DK301" s="1046"/>
      <c r="DL301" s="1046"/>
      <c r="DM301" s="1046"/>
      <c r="DN301" s="1046"/>
      <c r="DO301" s="1046"/>
      <c r="DP301" s="1046"/>
      <c r="DQ301" s="1046"/>
      <c r="DR301" s="1046"/>
      <c r="DS301" s="1046"/>
      <c r="DT301" s="1046"/>
      <c r="DU301" s="1046"/>
      <c r="DV301" s="1046"/>
      <c r="DW301" s="1046"/>
      <c r="DX301" s="1046"/>
      <c r="DY301" s="1046"/>
      <c r="DZ301" s="1046"/>
      <c r="EA301" s="1046"/>
      <c r="EB301" s="1046"/>
      <c r="EC301" s="1046"/>
      <c r="ED301" s="1046"/>
      <c r="EE301" s="1046"/>
      <c r="EF301" s="1046"/>
      <c r="EG301" s="1046"/>
      <c r="EH301" s="1046"/>
      <c r="EI301" s="1046"/>
      <c r="EJ301" s="1046"/>
      <c r="EK301" s="1046"/>
      <c r="EL301" s="1046"/>
      <c r="EM301" s="1046"/>
      <c r="EN301" s="1046"/>
      <c r="EO301" s="1046"/>
      <c r="EP301" s="1046"/>
      <c r="EQ301" s="1046"/>
      <c r="ER301" s="1046"/>
      <c r="ES301" s="1046"/>
      <c r="ET301" s="1046"/>
      <c r="EU301" s="1046"/>
      <c r="EV301" s="1046"/>
      <c r="EW301" s="1046"/>
    </row>
    <row r="302" spans="2:153" s="5" customFormat="1" ht="15.6">
      <c r="B302" s="109" t="s">
        <v>17</v>
      </c>
      <c r="E302" s="3"/>
      <c r="F302" s="3"/>
      <c r="G302" s="3"/>
      <c r="H302" s="3"/>
      <c r="I302" s="3"/>
      <c r="J302" s="3"/>
      <c r="K302" s="3"/>
      <c r="P302" s="4"/>
      <c r="S302" s="4"/>
      <c r="T302" s="4"/>
      <c r="AB302" s="19"/>
      <c r="AC302" s="1046"/>
      <c r="AD302" s="1046"/>
      <c r="AE302" s="1046"/>
      <c r="AF302" s="1046"/>
      <c r="AG302" s="1046"/>
      <c r="AH302" s="1046"/>
      <c r="AI302" s="1046"/>
      <c r="AJ302" s="1046"/>
      <c r="AK302" s="1046"/>
      <c r="AL302" s="1046"/>
      <c r="AM302" s="1046"/>
      <c r="AN302" s="1046"/>
      <c r="AO302" s="1046"/>
      <c r="AP302" s="1046"/>
      <c r="AQ302" s="1046"/>
      <c r="AR302" s="1046"/>
      <c r="AS302" s="1046"/>
      <c r="AT302" s="1046"/>
      <c r="AU302" s="1046"/>
      <c r="AV302" s="1046"/>
      <c r="AW302" s="1046"/>
      <c r="AX302" s="1046"/>
      <c r="AY302" s="1046"/>
      <c r="AZ302" s="1046"/>
      <c r="BA302" s="1046"/>
      <c r="BB302" s="1046"/>
      <c r="BC302" s="1046"/>
      <c r="BD302" s="1046"/>
      <c r="BE302" s="1046"/>
      <c r="BF302" s="1046"/>
      <c r="BG302" s="1046"/>
      <c r="BH302" s="1046"/>
      <c r="BI302" s="1046"/>
      <c r="BJ302" s="1046"/>
      <c r="BK302" s="1046"/>
      <c r="BL302" s="1046"/>
      <c r="BM302" s="1046"/>
      <c r="BN302" s="1046"/>
      <c r="BO302" s="1046"/>
      <c r="BP302" s="1046"/>
      <c r="BQ302" s="1046"/>
      <c r="BR302" s="1046"/>
      <c r="BS302" s="1046"/>
      <c r="BT302" s="1046"/>
      <c r="BU302" s="1046"/>
      <c r="BV302" s="1046"/>
      <c r="BW302" s="1046"/>
      <c r="BX302" s="1046"/>
      <c r="BY302" s="1046"/>
      <c r="BZ302" s="1046"/>
      <c r="CA302" s="1046"/>
      <c r="CB302" s="1046"/>
      <c r="CC302" s="1046"/>
      <c r="CD302" s="1046"/>
      <c r="CE302" s="1046"/>
      <c r="CF302" s="1046"/>
      <c r="CG302" s="1046"/>
      <c r="CH302" s="1046"/>
      <c r="CI302" s="1046"/>
      <c r="CJ302" s="1046"/>
      <c r="CK302" s="1046"/>
      <c r="CL302" s="1046"/>
      <c r="CM302" s="1046"/>
      <c r="CN302" s="1046"/>
      <c r="CO302" s="1046"/>
      <c r="CP302" s="1046"/>
      <c r="CQ302" s="1046"/>
      <c r="CR302" s="1046"/>
      <c r="CS302" s="1046"/>
      <c r="CT302" s="1046"/>
      <c r="CU302" s="1046"/>
      <c r="CV302" s="1046"/>
      <c r="CW302" s="1046"/>
      <c r="CX302" s="1046"/>
      <c r="CY302" s="1046"/>
      <c r="CZ302" s="1046"/>
      <c r="DA302" s="1046"/>
      <c r="DB302" s="1046"/>
      <c r="DC302" s="1046"/>
      <c r="DD302" s="1046"/>
      <c r="DE302" s="1046"/>
      <c r="DF302" s="1046"/>
      <c r="DG302" s="1046"/>
      <c r="DH302" s="1046"/>
      <c r="DI302" s="1046"/>
      <c r="DJ302" s="1046"/>
      <c r="DK302" s="1046"/>
      <c r="DL302" s="1046"/>
      <c r="DM302" s="1046"/>
      <c r="DN302" s="1046"/>
      <c r="DO302" s="1046"/>
      <c r="DP302" s="1046"/>
      <c r="DQ302" s="1046"/>
      <c r="DR302" s="1046"/>
      <c r="DS302" s="1046"/>
      <c r="DT302" s="1046"/>
      <c r="DU302" s="1046"/>
      <c r="DV302" s="1046"/>
      <c r="DW302" s="1046"/>
      <c r="DX302" s="1046"/>
      <c r="DY302" s="1046"/>
      <c r="DZ302" s="1046"/>
      <c r="EA302" s="1046"/>
      <c r="EB302" s="1046"/>
      <c r="EC302" s="1046"/>
      <c r="ED302" s="1046"/>
      <c r="EE302" s="1046"/>
      <c r="EF302" s="1046"/>
      <c r="EG302" s="1046"/>
      <c r="EH302" s="1046"/>
      <c r="EI302" s="1046"/>
      <c r="EJ302" s="1046"/>
      <c r="EK302" s="1046"/>
      <c r="EL302" s="1046"/>
      <c r="EM302" s="1046"/>
      <c r="EN302" s="1046"/>
      <c r="EO302" s="1046"/>
      <c r="EP302" s="1046"/>
      <c r="EQ302" s="1046"/>
      <c r="ER302" s="1046"/>
      <c r="ES302" s="1046"/>
      <c r="ET302" s="1046"/>
      <c r="EU302" s="1046"/>
      <c r="EV302" s="1046"/>
      <c r="EW302" s="1046"/>
    </row>
    <row r="303" spans="2:153" s="5" customFormat="1" ht="15.6">
      <c r="B303" s="109" t="s">
        <v>18</v>
      </c>
      <c r="E303" s="3"/>
      <c r="F303" s="3"/>
      <c r="G303" s="3"/>
      <c r="H303" s="3"/>
      <c r="I303" s="3"/>
      <c r="J303" s="3"/>
      <c r="K303" s="3"/>
      <c r="P303" s="4"/>
      <c r="S303" s="4"/>
      <c r="T303" s="4"/>
      <c r="AB303" s="19"/>
      <c r="AC303" s="1046"/>
      <c r="AD303" s="1046"/>
      <c r="AE303" s="1046"/>
      <c r="AF303" s="1046"/>
      <c r="AG303" s="1046"/>
      <c r="AH303" s="1046"/>
      <c r="AI303" s="1046"/>
      <c r="AJ303" s="1046"/>
      <c r="AK303" s="1046"/>
      <c r="AL303" s="1046"/>
      <c r="AM303" s="1046"/>
      <c r="AN303" s="1046"/>
      <c r="AO303" s="1046"/>
      <c r="AP303" s="1046"/>
      <c r="AQ303" s="1046"/>
      <c r="AR303" s="1046"/>
      <c r="AS303" s="1046"/>
      <c r="AT303" s="1046"/>
      <c r="AU303" s="1046"/>
      <c r="AV303" s="1046"/>
      <c r="AW303" s="1046"/>
      <c r="AX303" s="1046"/>
      <c r="AY303" s="1046"/>
      <c r="AZ303" s="1046"/>
      <c r="BA303" s="1046"/>
      <c r="BB303" s="1046"/>
      <c r="BC303" s="1046"/>
      <c r="BD303" s="1046"/>
      <c r="BE303" s="1046"/>
      <c r="BF303" s="1046"/>
      <c r="BG303" s="1046"/>
      <c r="BH303" s="1046"/>
      <c r="BI303" s="1046"/>
      <c r="BJ303" s="1046"/>
      <c r="BK303" s="1046"/>
      <c r="BL303" s="1046"/>
      <c r="BM303" s="1046"/>
      <c r="BN303" s="1046"/>
      <c r="BO303" s="1046"/>
      <c r="BP303" s="1046"/>
      <c r="BQ303" s="1046"/>
      <c r="BR303" s="1046"/>
      <c r="BS303" s="1046"/>
      <c r="BT303" s="1046"/>
      <c r="BU303" s="1046"/>
      <c r="BV303" s="1046"/>
      <c r="BW303" s="1046"/>
      <c r="BX303" s="1046"/>
      <c r="BY303" s="1046"/>
      <c r="BZ303" s="1046"/>
      <c r="CA303" s="1046"/>
      <c r="CB303" s="1046"/>
      <c r="CC303" s="1046"/>
      <c r="CD303" s="1046"/>
      <c r="CE303" s="1046"/>
      <c r="CF303" s="1046"/>
      <c r="CG303" s="1046"/>
      <c r="CH303" s="1046"/>
      <c r="CI303" s="1046"/>
      <c r="CJ303" s="1046"/>
      <c r="CK303" s="1046"/>
      <c r="CL303" s="1046"/>
      <c r="CM303" s="1046"/>
      <c r="CN303" s="1046"/>
      <c r="CO303" s="1046"/>
      <c r="CP303" s="1046"/>
      <c r="CQ303" s="1046"/>
      <c r="CR303" s="1046"/>
      <c r="CS303" s="1046"/>
      <c r="CT303" s="1046"/>
      <c r="CU303" s="1046"/>
      <c r="CV303" s="1046"/>
      <c r="CW303" s="1046"/>
      <c r="CX303" s="1046"/>
      <c r="CY303" s="1046"/>
      <c r="CZ303" s="1046"/>
      <c r="DA303" s="1046"/>
      <c r="DB303" s="1046"/>
      <c r="DC303" s="1046"/>
      <c r="DD303" s="1046"/>
      <c r="DE303" s="1046"/>
      <c r="DF303" s="1046"/>
      <c r="DG303" s="1046"/>
      <c r="DH303" s="1046"/>
      <c r="DI303" s="1046"/>
      <c r="DJ303" s="1046"/>
      <c r="DK303" s="1046"/>
      <c r="DL303" s="1046"/>
      <c r="DM303" s="1046"/>
      <c r="DN303" s="1046"/>
      <c r="DO303" s="1046"/>
      <c r="DP303" s="1046"/>
      <c r="DQ303" s="1046"/>
      <c r="DR303" s="1046"/>
      <c r="DS303" s="1046"/>
      <c r="DT303" s="1046"/>
      <c r="DU303" s="1046"/>
      <c r="DV303" s="1046"/>
      <c r="DW303" s="1046"/>
      <c r="DX303" s="1046"/>
      <c r="DY303" s="1046"/>
      <c r="DZ303" s="1046"/>
      <c r="EA303" s="1046"/>
      <c r="EB303" s="1046"/>
      <c r="EC303" s="1046"/>
      <c r="ED303" s="1046"/>
      <c r="EE303" s="1046"/>
      <c r="EF303" s="1046"/>
      <c r="EG303" s="1046"/>
      <c r="EH303" s="1046"/>
      <c r="EI303" s="1046"/>
      <c r="EJ303" s="1046"/>
      <c r="EK303" s="1046"/>
      <c r="EL303" s="1046"/>
      <c r="EM303" s="1046"/>
      <c r="EN303" s="1046"/>
      <c r="EO303" s="1046"/>
      <c r="EP303" s="1046"/>
      <c r="EQ303" s="1046"/>
      <c r="ER303" s="1046"/>
      <c r="ES303" s="1046"/>
      <c r="ET303" s="1046"/>
      <c r="EU303" s="1046"/>
      <c r="EV303" s="1046"/>
      <c r="EW303" s="1046"/>
    </row>
    <row r="304" spans="2:153" s="5" customFormat="1" ht="15.6">
      <c r="B304" s="109" t="s">
        <v>19</v>
      </c>
      <c r="E304" s="3"/>
      <c r="F304" s="3"/>
      <c r="G304" s="3"/>
      <c r="H304" s="3"/>
      <c r="I304" s="3"/>
      <c r="J304" s="3"/>
      <c r="K304" s="3"/>
      <c r="L304" s="4"/>
      <c r="M304" s="4"/>
      <c r="N304" s="4"/>
      <c r="O304" s="4"/>
      <c r="P304" s="4"/>
      <c r="Q304" s="4"/>
      <c r="R304" s="4"/>
      <c r="S304" s="4"/>
      <c r="T304" s="4"/>
      <c r="AB304" s="19"/>
      <c r="AC304" s="1046"/>
      <c r="AD304" s="1046"/>
      <c r="AE304" s="1046"/>
      <c r="AF304" s="1046"/>
      <c r="AG304" s="1046"/>
      <c r="AH304" s="1046"/>
      <c r="AI304" s="1046"/>
      <c r="AJ304" s="1046"/>
      <c r="AK304" s="1046"/>
      <c r="AL304" s="1046"/>
      <c r="AM304" s="1046"/>
      <c r="AN304" s="1046"/>
      <c r="AO304" s="1046"/>
      <c r="AP304" s="1046"/>
      <c r="AQ304" s="1046"/>
      <c r="AR304" s="1046"/>
      <c r="AS304" s="1046"/>
      <c r="AT304" s="1046"/>
      <c r="AU304" s="1046"/>
      <c r="AV304" s="1046"/>
      <c r="AW304" s="1046"/>
      <c r="AX304" s="1046"/>
      <c r="AY304" s="1046"/>
      <c r="AZ304" s="1046"/>
      <c r="BA304" s="1046"/>
      <c r="BB304" s="1046"/>
      <c r="BC304" s="1046"/>
      <c r="BD304" s="1046"/>
      <c r="BE304" s="1046"/>
      <c r="BF304" s="1046"/>
      <c r="BG304" s="1046"/>
      <c r="BH304" s="1046"/>
      <c r="BI304" s="1046"/>
      <c r="BJ304" s="1046"/>
      <c r="BK304" s="1046"/>
      <c r="BL304" s="1046"/>
      <c r="BM304" s="1046"/>
      <c r="BN304" s="1046"/>
      <c r="BO304" s="1046"/>
      <c r="BP304" s="1046"/>
      <c r="BQ304" s="1046"/>
      <c r="BR304" s="1046"/>
      <c r="BS304" s="1046"/>
      <c r="BT304" s="1046"/>
      <c r="BU304" s="1046"/>
      <c r="BV304" s="1046"/>
      <c r="BW304" s="1046"/>
      <c r="BX304" s="1046"/>
      <c r="BY304" s="1046"/>
      <c r="BZ304" s="1046"/>
      <c r="CA304" s="1046"/>
      <c r="CB304" s="1046"/>
      <c r="CC304" s="1046"/>
      <c r="CD304" s="1046"/>
      <c r="CE304" s="1046"/>
      <c r="CF304" s="1046"/>
      <c r="CG304" s="1046"/>
      <c r="CH304" s="1046"/>
      <c r="CI304" s="1046"/>
      <c r="CJ304" s="1046"/>
      <c r="CK304" s="1046"/>
      <c r="CL304" s="1046"/>
      <c r="CM304" s="1046"/>
      <c r="CN304" s="1046"/>
      <c r="CO304" s="1046"/>
      <c r="CP304" s="1046"/>
      <c r="CQ304" s="1046"/>
      <c r="CR304" s="1046"/>
      <c r="CS304" s="1046"/>
      <c r="CT304" s="1046"/>
      <c r="CU304" s="1046"/>
      <c r="CV304" s="1046"/>
      <c r="CW304" s="1046"/>
      <c r="CX304" s="1046"/>
      <c r="CY304" s="1046"/>
      <c r="CZ304" s="1046"/>
      <c r="DA304" s="1046"/>
      <c r="DB304" s="1046"/>
      <c r="DC304" s="1046"/>
      <c r="DD304" s="1046"/>
      <c r="DE304" s="1046"/>
      <c r="DF304" s="1046"/>
      <c r="DG304" s="1046"/>
      <c r="DH304" s="1046"/>
      <c r="DI304" s="1046"/>
      <c r="DJ304" s="1046"/>
      <c r="DK304" s="1046"/>
      <c r="DL304" s="1046"/>
      <c r="DM304" s="1046"/>
      <c r="DN304" s="1046"/>
      <c r="DO304" s="1046"/>
      <c r="DP304" s="1046"/>
      <c r="DQ304" s="1046"/>
      <c r="DR304" s="1046"/>
      <c r="DS304" s="1046"/>
      <c r="DT304" s="1046"/>
      <c r="DU304" s="1046"/>
      <c r="DV304" s="1046"/>
      <c r="DW304" s="1046"/>
      <c r="DX304" s="1046"/>
      <c r="DY304" s="1046"/>
      <c r="DZ304" s="1046"/>
      <c r="EA304" s="1046"/>
      <c r="EB304" s="1046"/>
      <c r="EC304" s="1046"/>
      <c r="ED304" s="1046"/>
      <c r="EE304" s="1046"/>
      <c r="EF304" s="1046"/>
      <c r="EG304" s="1046"/>
      <c r="EH304" s="1046"/>
      <c r="EI304" s="1046"/>
      <c r="EJ304" s="1046"/>
      <c r="EK304" s="1046"/>
      <c r="EL304" s="1046"/>
      <c r="EM304" s="1046"/>
      <c r="EN304" s="1046"/>
      <c r="EO304" s="1046"/>
      <c r="EP304" s="1046"/>
      <c r="EQ304" s="1046"/>
      <c r="ER304" s="1046"/>
      <c r="ES304" s="1046"/>
      <c r="ET304" s="1046"/>
      <c r="EU304" s="1046"/>
      <c r="EV304" s="1046"/>
      <c r="EW304" s="1046"/>
    </row>
    <row r="305" spans="2:153" s="5" customFormat="1" ht="15.6">
      <c r="B305" s="109" t="s">
        <v>20</v>
      </c>
      <c r="E305" s="3"/>
      <c r="F305" s="3"/>
      <c r="G305" s="3"/>
      <c r="H305" s="3"/>
      <c r="I305" s="3"/>
      <c r="J305" s="3"/>
      <c r="K305" s="3"/>
      <c r="L305" s="4"/>
      <c r="M305" s="4"/>
      <c r="N305" s="4"/>
      <c r="O305" s="4"/>
      <c r="P305" s="4"/>
      <c r="Q305" s="4"/>
      <c r="R305" s="4"/>
      <c r="S305" s="4"/>
      <c r="T305" s="4"/>
      <c r="AB305" s="19"/>
      <c r="AC305" s="1046"/>
      <c r="AD305" s="1046"/>
      <c r="AE305" s="1046"/>
      <c r="AF305" s="1046"/>
      <c r="AG305" s="1046"/>
      <c r="AH305" s="1046"/>
      <c r="AI305" s="1046"/>
      <c r="AJ305" s="1046"/>
      <c r="AK305" s="1046"/>
      <c r="AL305" s="1046"/>
      <c r="AM305" s="1046"/>
      <c r="AN305" s="1046"/>
      <c r="AO305" s="1046"/>
      <c r="AP305" s="1046"/>
      <c r="AQ305" s="1046"/>
      <c r="AR305" s="1046"/>
      <c r="AS305" s="1046"/>
      <c r="AT305" s="1046"/>
      <c r="AU305" s="1046"/>
      <c r="AV305" s="1046"/>
      <c r="AW305" s="1046"/>
      <c r="AX305" s="1046"/>
      <c r="AY305" s="1046"/>
      <c r="AZ305" s="1046"/>
      <c r="BA305" s="1046"/>
      <c r="BB305" s="1046"/>
      <c r="BC305" s="1046"/>
      <c r="BD305" s="1046"/>
      <c r="BE305" s="1046"/>
      <c r="BF305" s="1046"/>
      <c r="BG305" s="1046"/>
      <c r="BH305" s="1046"/>
      <c r="BI305" s="1046"/>
      <c r="BJ305" s="1046"/>
      <c r="BK305" s="1046"/>
      <c r="BL305" s="1046"/>
      <c r="BM305" s="1046"/>
      <c r="BN305" s="1046"/>
      <c r="BO305" s="1046"/>
      <c r="BP305" s="1046"/>
      <c r="BQ305" s="1046"/>
      <c r="BR305" s="1046"/>
      <c r="BS305" s="1046"/>
      <c r="BT305" s="1046"/>
      <c r="BU305" s="1046"/>
      <c r="BV305" s="1046"/>
      <c r="BW305" s="1046"/>
      <c r="BX305" s="1046"/>
      <c r="BY305" s="1046"/>
      <c r="BZ305" s="1046"/>
      <c r="CA305" s="1046"/>
      <c r="CB305" s="1046"/>
      <c r="CC305" s="1046"/>
      <c r="CD305" s="1046"/>
      <c r="CE305" s="1046"/>
      <c r="CF305" s="1046"/>
      <c r="CG305" s="1046"/>
      <c r="CH305" s="1046"/>
      <c r="CI305" s="1046"/>
      <c r="CJ305" s="1046"/>
      <c r="CK305" s="1046"/>
      <c r="CL305" s="1046"/>
      <c r="CM305" s="1046"/>
      <c r="CN305" s="1046"/>
      <c r="CO305" s="1046"/>
      <c r="CP305" s="1046"/>
      <c r="CQ305" s="1046"/>
      <c r="CR305" s="1046"/>
      <c r="CS305" s="1046"/>
      <c r="CT305" s="1046"/>
      <c r="CU305" s="1046"/>
      <c r="CV305" s="1046"/>
      <c r="CW305" s="1046"/>
      <c r="CX305" s="1046"/>
      <c r="CY305" s="1046"/>
      <c r="CZ305" s="1046"/>
      <c r="DA305" s="1046"/>
      <c r="DB305" s="1046"/>
      <c r="DC305" s="1046"/>
      <c r="DD305" s="1046"/>
      <c r="DE305" s="1046"/>
      <c r="DF305" s="1046"/>
      <c r="DG305" s="1046"/>
      <c r="DH305" s="1046"/>
      <c r="DI305" s="1046"/>
      <c r="DJ305" s="1046"/>
      <c r="DK305" s="1046"/>
      <c r="DL305" s="1046"/>
      <c r="DM305" s="1046"/>
      <c r="DN305" s="1046"/>
      <c r="DO305" s="1046"/>
      <c r="DP305" s="1046"/>
      <c r="DQ305" s="1046"/>
      <c r="DR305" s="1046"/>
      <c r="DS305" s="1046"/>
      <c r="DT305" s="1046"/>
      <c r="DU305" s="1046"/>
      <c r="DV305" s="1046"/>
      <c r="DW305" s="1046"/>
      <c r="DX305" s="1046"/>
      <c r="DY305" s="1046"/>
      <c r="DZ305" s="1046"/>
      <c r="EA305" s="1046"/>
      <c r="EB305" s="1046"/>
      <c r="EC305" s="1046"/>
      <c r="ED305" s="1046"/>
      <c r="EE305" s="1046"/>
      <c r="EF305" s="1046"/>
      <c r="EG305" s="1046"/>
      <c r="EH305" s="1046"/>
      <c r="EI305" s="1046"/>
      <c r="EJ305" s="1046"/>
      <c r="EK305" s="1046"/>
      <c r="EL305" s="1046"/>
      <c r="EM305" s="1046"/>
      <c r="EN305" s="1046"/>
      <c r="EO305" s="1046"/>
      <c r="EP305" s="1046"/>
      <c r="EQ305" s="1046"/>
      <c r="ER305" s="1046"/>
      <c r="ES305" s="1046"/>
      <c r="ET305" s="1046"/>
      <c r="EU305" s="1046"/>
      <c r="EV305" s="1046"/>
      <c r="EW305" s="1046"/>
    </row>
    <row r="306" spans="2:153" s="5" customFormat="1" ht="15.6">
      <c r="B306" s="109" t="s">
        <v>21</v>
      </c>
      <c r="E306" s="3"/>
      <c r="F306" s="3"/>
      <c r="G306" s="3"/>
      <c r="H306" s="3"/>
      <c r="I306" s="3"/>
      <c r="J306" s="3"/>
      <c r="K306" s="3"/>
      <c r="L306" s="4"/>
      <c r="M306" s="4"/>
      <c r="N306" s="4"/>
      <c r="O306" s="4"/>
      <c r="P306" s="4"/>
      <c r="Q306" s="4"/>
      <c r="R306" s="4"/>
      <c r="S306" s="4"/>
      <c r="T306" s="4"/>
      <c r="AB306" s="19"/>
      <c r="AC306" s="1046"/>
      <c r="AD306" s="1046"/>
      <c r="AE306" s="1046"/>
      <c r="AF306" s="1046"/>
      <c r="AG306" s="1046"/>
      <c r="AH306" s="1046"/>
      <c r="AI306" s="1046"/>
      <c r="AJ306" s="1046"/>
      <c r="AK306" s="1046"/>
      <c r="AL306" s="1046"/>
      <c r="AM306" s="1046"/>
      <c r="AN306" s="1046"/>
      <c r="AO306" s="1046"/>
      <c r="AP306" s="1046"/>
      <c r="AQ306" s="1046"/>
      <c r="AR306" s="1046"/>
      <c r="AS306" s="1046"/>
      <c r="AT306" s="1046"/>
      <c r="AU306" s="1046"/>
      <c r="AV306" s="1046"/>
      <c r="AW306" s="1046"/>
      <c r="AX306" s="1046"/>
      <c r="AY306" s="1046"/>
      <c r="AZ306" s="1046"/>
      <c r="BA306" s="1046"/>
      <c r="BB306" s="1046"/>
      <c r="BC306" s="1046"/>
      <c r="BD306" s="1046"/>
      <c r="BE306" s="1046"/>
      <c r="BF306" s="1046"/>
      <c r="BG306" s="1046"/>
      <c r="BH306" s="1046"/>
      <c r="BI306" s="1046"/>
      <c r="BJ306" s="1046"/>
      <c r="BK306" s="1046"/>
      <c r="BL306" s="1046"/>
      <c r="BM306" s="1046"/>
      <c r="BN306" s="1046"/>
      <c r="BO306" s="1046"/>
      <c r="BP306" s="1046"/>
      <c r="BQ306" s="1046"/>
      <c r="BR306" s="1046"/>
      <c r="BS306" s="1046"/>
      <c r="BT306" s="1046"/>
      <c r="BU306" s="1046"/>
      <c r="BV306" s="1046"/>
      <c r="BW306" s="1046"/>
      <c r="BX306" s="1046"/>
      <c r="BY306" s="1046"/>
      <c r="BZ306" s="1046"/>
      <c r="CA306" s="1046"/>
      <c r="CB306" s="1046"/>
      <c r="CC306" s="1046"/>
      <c r="CD306" s="1046"/>
      <c r="CE306" s="1046"/>
      <c r="CF306" s="1046"/>
      <c r="CG306" s="1046"/>
      <c r="CH306" s="1046"/>
      <c r="CI306" s="1046"/>
      <c r="CJ306" s="1046"/>
      <c r="CK306" s="1046"/>
      <c r="CL306" s="1046"/>
      <c r="CM306" s="1046"/>
      <c r="CN306" s="1046"/>
      <c r="CO306" s="1046"/>
      <c r="CP306" s="1046"/>
      <c r="CQ306" s="1046"/>
      <c r="CR306" s="1046"/>
      <c r="CS306" s="1046"/>
      <c r="CT306" s="1046"/>
      <c r="CU306" s="1046"/>
      <c r="CV306" s="1046"/>
      <c r="CW306" s="1046"/>
      <c r="CX306" s="1046"/>
      <c r="CY306" s="1046"/>
      <c r="CZ306" s="1046"/>
      <c r="DA306" s="1046"/>
      <c r="DB306" s="1046"/>
      <c r="DC306" s="1046"/>
      <c r="DD306" s="1046"/>
      <c r="DE306" s="1046"/>
      <c r="DF306" s="1046"/>
      <c r="DG306" s="1046"/>
      <c r="DH306" s="1046"/>
      <c r="DI306" s="1046"/>
      <c r="DJ306" s="1046"/>
      <c r="DK306" s="1046"/>
      <c r="DL306" s="1046"/>
      <c r="DM306" s="1046"/>
      <c r="DN306" s="1046"/>
      <c r="DO306" s="1046"/>
      <c r="DP306" s="1046"/>
      <c r="DQ306" s="1046"/>
      <c r="DR306" s="1046"/>
      <c r="DS306" s="1046"/>
      <c r="DT306" s="1046"/>
      <c r="DU306" s="1046"/>
      <c r="DV306" s="1046"/>
      <c r="DW306" s="1046"/>
      <c r="DX306" s="1046"/>
      <c r="DY306" s="1046"/>
      <c r="DZ306" s="1046"/>
      <c r="EA306" s="1046"/>
      <c r="EB306" s="1046"/>
      <c r="EC306" s="1046"/>
      <c r="ED306" s="1046"/>
      <c r="EE306" s="1046"/>
      <c r="EF306" s="1046"/>
      <c r="EG306" s="1046"/>
      <c r="EH306" s="1046"/>
      <c r="EI306" s="1046"/>
      <c r="EJ306" s="1046"/>
      <c r="EK306" s="1046"/>
      <c r="EL306" s="1046"/>
      <c r="EM306" s="1046"/>
      <c r="EN306" s="1046"/>
      <c r="EO306" s="1046"/>
      <c r="EP306" s="1046"/>
      <c r="EQ306" s="1046"/>
      <c r="ER306" s="1046"/>
      <c r="ES306" s="1046"/>
      <c r="ET306" s="1046"/>
      <c r="EU306" s="1046"/>
      <c r="EV306" s="1046"/>
      <c r="EW306" s="1046"/>
    </row>
    <row r="307" spans="2:153" s="5" customFormat="1" ht="15.6">
      <c r="B307" s="109" t="s">
        <v>22</v>
      </c>
      <c r="E307" s="3"/>
      <c r="F307" s="3"/>
      <c r="G307" s="3"/>
      <c r="H307" s="3"/>
      <c r="I307" s="3"/>
      <c r="J307" s="6"/>
      <c r="K307" s="3"/>
      <c r="L307" s="4"/>
      <c r="M307" s="4"/>
      <c r="N307" s="4"/>
      <c r="O307" s="4"/>
      <c r="P307" s="4"/>
      <c r="Q307" s="4"/>
      <c r="R307" s="4"/>
      <c r="S307" s="4"/>
      <c r="T307" s="4"/>
      <c r="AB307" s="19"/>
      <c r="AC307" s="1046"/>
      <c r="AD307" s="1046"/>
      <c r="AE307" s="1046"/>
      <c r="AF307" s="1046"/>
      <c r="AG307" s="1046"/>
      <c r="AH307" s="1046"/>
      <c r="AI307" s="1046"/>
      <c r="AJ307" s="1046"/>
      <c r="AK307" s="1046"/>
      <c r="AL307" s="1046"/>
      <c r="AM307" s="1046"/>
      <c r="AN307" s="1046"/>
      <c r="AO307" s="1046"/>
      <c r="AP307" s="1046"/>
      <c r="AQ307" s="1046"/>
      <c r="AR307" s="1046"/>
      <c r="AS307" s="1046"/>
      <c r="AT307" s="1046"/>
      <c r="AU307" s="1046"/>
      <c r="AV307" s="1046"/>
      <c r="AW307" s="1046"/>
      <c r="AX307" s="1046"/>
      <c r="AY307" s="1046"/>
      <c r="AZ307" s="1046"/>
      <c r="BA307" s="1046"/>
      <c r="BB307" s="1046"/>
      <c r="BC307" s="1046"/>
      <c r="BD307" s="1046"/>
      <c r="BE307" s="1046"/>
      <c r="BF307" s="1046"/>
      <c r="BG307" s="1046"/>
      <c r="BH307" s="1046"/>
      <c r="BI307" s="1046"/>
      <c r="BJ307" s="1046"/>
      <c r="BK307" s="1046"/>
      <c r="BL307" s="1046"/>
      <c r="BM307" s="1046"/>
      <c r="BN307" s="1046"/>
      <c r="BO307" s="1046"/>
      <c r="BP307" s="1046"/>
      <c r="BQ307" s="1046"/>
      <c r="BR307" s="1046"/>
      <c r="BS307" s="1046"/>
      <c r="BT307" s="1046"/>
      <c r="BU307" s="1046"/>
      <c r="BV307" s="1046"/>
      <c r="BW307" s="1046"/>
      <c r="BX307" s="1046"/>
      <c r="BY307" s="1046"/>
      <c r="BZ307" s="1046"/>
      <c r="CA307" s="1046"/>
      <c r="CB307" s="1046"/>
      <c r="CC307" s="1046"/>
      <c r="CD307" s="1046"/>
      <c r="CE307" s="1046"/>
      <c r="CF307" s="1046"/>
      <c r="CG307" s="1046"/>
      <c r="CH307" s="1046"/>
      <c r="CI307" s="1046"/>
      <c r="CJ307" s="1046"/>
      <c r="CK307" s="1046"/>
      <c r="CL307" s="1046"/>
      <c r="CM307" s="1046"/>
      <c r="CN307" s="1046"/>
      <c r="CO307" s="1046"/>
      <c r="CP307" s="1046"/>
      <c r="CQ307" s="1046"/>
      <c r="CR307" s="1046"/>
      <c r="CS307" s="1046"/>
      <c r="CT307" s="1046"/>
      <c r="CU307" s="1046"/>
      <c r="CV307" s="1046"/>
      <c r="CW307" s="1046"/>
      <c r="CX307" s="1046"/>
      <c r="CY307" s="1046"/>
      <c r="CZ307" s="1046"/>
      <c r="DA307" s="1046"/>
      <c r="DB307" s="1046"/>
      <c r="DC307" s="1046"/>
      <c r="DD307" s="1046"/>
      <c r="DE307" s="1046"/>
      <c r="DF307" s="1046"/>
      <c r="DG307" s="1046"/>
      <c r="DH307" s="1046"/>
      <c r="DI307" s="1046"/>
      <c r="DJ307" s="1046"/>
      <c r="DK307" s="1046"/>
      <c r="DL307" s="1046"/>
      <c r="DM307" s="1046"/>
      <c r="DN307" s="1046"/>
      <c r="DO307" s="1046"/>
      <c r="DP307" s="1046"/>
      <c r="DQ307" s="1046"/>
      <c r="DR307" s="1046"/>
      <c r="DS307" s="1046"/>
      <c r="DT307" s="1046"/>
      <c r="DU307" s="1046"/>
      <c r="DV307" s="1046"/>
      <c r="DW307" s="1046"/>
      <c r="DX307" s="1046"/>
      <c r="DY307" s="1046"/>
      <c r="DZ307" s="1046"/>
      <c r="EA307" s="1046"/>
      <c r="EB307" s="1046"/>
      <c r="EC307" s="1046"/>
      <c r="ED307" s="1046"/>
      <c r="EE307" s="1046"/>
      <c r="EF307" s="1046"/>
      <c r="EG307" s="1046"/>
      <c r="EH307" s="1046"/>
      <c r="EI307" s="1046"/>
      <c r="EJ307" s="1046"/>
      <c r="EK307" s="1046"/>
      <c r="EL307" s="1046"/>
      <c r="EM307" s="1046"/>
      <c r="EN307" s="1046"/>
      <c r="EO307" s="1046"/>
      <c r="EP307" s="1046"/>
      <c r="EQ307" s="1046"/>
      <c r="ER307" s="1046"/>
      <c r="ES307" s="1046"/>
      <c r="ET307" s="1046"/>
      <c r="EU307" s="1046"/>
      <c r="EV307" s="1046"/>
      <c r="EW307" s="1046"/>
    </row>
    <row r="308" spans="2:153" s="5" customFormat="1" ht="15.6">
      <c r="B308" s="109" t="s">
        <v>23</v>
      </c>
      <c r="E308" s="3"/>
      <c r="F308" s="3"/>
      <c r="G308" s="3"/>
      <c r="H308" s="3"/>
      <c r="I308" s="3"/>
      <c r="J308" s="6"/>
      <c r="K308" s="3"/>
      <c r="L308" s="4"/>
      <c r="M308" s="4"/>
      <c r="N308" s="4"/>
      <c r="O308" s="4"/>
      <c r="P308" s="4"/>
      <c r="Q308" s="4"/>
      <c r="R308" s="4"/>
      <c r="S308" s="4"/>
      <c r="T308" s="4"/>
      <c r="AB308" s="19"/>
      <c r="AC308" s="1046"/>
      <c r="AD308" s="1046"/>
      <c r="AE308" s="1046"/>
      <c r="AF308" s="1046"/>
      <c r="AG308" s="1046"/>
      <c r="AH308" s="1046"/>
      <c r="AI308" s="1046"/>
      <c r="AJ308" s="1046"/>
      <c r="AK308" s="1046"/>
      <c r="AL308" s="1046"/>
      <c r="AM308" s="1046"/>
      <c r="AN308" s="1046"/>
      <c r="AO308" s="1046"/>
      <c r="AP308" s="1046"/>
      <c r="AQ308" s="1046"/>
      <c r="AR308" s="1046"/>
      <c r="AS308" s="1046"/>
      <c r="AT308" s="1046"/>
      <c r="AU308" s="1046"/>
      <c r="AV308" s="1046"/>
      <c r="AW308" s="1046"/>
      <c r="AX308" s="1046"/>
      <c r="AY308" s="1046"/>
      <c r="AZ308" s="1046"/>
      <c r="BA308" s="1046"/>
      <c r="BB308" s="1046"/>
      <c r="BC308" s="1046"/>
      <c r="BD308" s="1046"/>
      <c r="BE308" s="1046"/>
      <c r="BF308" s="1046"/>
      <c r="BG308" s="1046"/>
      <c r="BH308" s="1046"/>
      <c r="BI308" s="1046"/>
      <c r="BJ308" s="1046"/>
      <c r="BK308" s="1046"/>
      <c r="BL308" s="1046"/>
      <c r="BM308" s="1046"/>
      <c r="BN308" s="1046"/>
      <c r="BO308" s="1046"/>
      <c r="BP308" s="1046"/>
      <c r="BQ308" s="1046"/>
      <c r="BR308" s="1046"/>
      <c r="BS308" s="1046"/>
      <c r="BT308" s="1046"/>
      <c r="BU308" s="1046"/>
      <c r="BV308" s="1046"/>
      <c r="BW308" s="1046"/>
      <c r="BX308" s="1046"/>
      <c r="BY308" s="1046"/>
      <c r="BZ308" s="1046"/>
      <c r="CA308" s="1046"/>
      <c r="CB308" s="1046"/>
      <c r="CC308" s="1046"/>
      <c r="CD308" s="1046"/>
      <c r="CE308" s="1046"/>
      <c r="CF308" s="1046"/>
      <c r="CG308" s="1046"/>
      <c r="CH308" s="1046"/>
      <c r="CI308" s="1046"/>
      <c r="CJ308" s="1046"/>
      <c r="CK308" s="1046"/>
      <c r="CL308" s="1046"/>
      <c r="CM308" s="1046"/>
      <c r="CN308" s="1046"/>
      <c r="CO308" s="1046"/>
      <c r="CP308" s="1046"/>
      <c r="CQ308" s="1046"/>
      <c r="CR308" s="1046"/>
      <c r="CS308" s="1046"/>
      <c r="CT308" s="1046"/>
      <c r="CU308" s="1046"/>
      <c r="CV308" s="1046"/>
      <c r="CW308" s="1046"/>
      <c r="CX308" s="1046"/>
      <c r="CY308" s="1046"/>
      <c r="CZ308" s="1046"/>
      <c r="DA308" s="1046"/>
      <c r="DB308" s="1046"/>
      <c r="DC308" s="1046"/>
      <c r="DD308" s="1046"/>
      <c r="DE308" s="1046"/>
      <c r="DF308" s="1046"/>
      <c r="DG308" s="1046"/>
      <c r="DH308" s="1046"/>
      <c r="DI308" s="1046"/>
      <c r="DJ308" s="1046"/>
      <c r="DK308" s="1046"/>
      <c r="DL308" s="1046"/>
      <c r="DM308" s="1046"/>
      <c r="DN308" s="1046"/>
      <c r="DO308" s="1046"/>
      <c r="DP308" s="1046"/>
      <c r="DQ308" s="1046"/>
      <c r="DR308" s="1046"/>
      <c r="DS308" s="1046"/>
      <c r="DT308" s="1046"/>
      <c r="DU308" s="1046"/>
      <c r="DV308" s="1046"/>
      <c r="DW308" s="1046"/>
      <c r="DX308" s="1046"/>
      <c r="DY308" s="1046"/>
      <c r="DZ308" s="1046"/>
      <c r="EA308" s="1046"/>
      <c r="EB308" s="1046"/>
      <c r="EC308" s="1046"/>
      <c r="ED308" s="1046"/>
      <c r="EE308" s="1046"/>
      <c r="EF308" s="1046"/>
      <c r="EG308" s="1046"/>
      <c r="EH308" s="1046"/>
      <c r="EI308" s="1046"/>
      <c r="EJ308" s="1046"/>
      <c r="EK308" s="1046"/>
      <c r="EL308" s="1046"/>
      <c r="EM308" s="1046"/>
      <c r="EN308" s="1046"/>
      <c r="EO308" s="1046"/>
      <c r="EP308" s="1046"/>
      <c r="EQ308" s="1046"/>
      <c r="ER308" s="1046"/>
      <c r="ES308" s="1046"/>
      <c r="ET308" s="1046"/>
      <c r="EU308" s="1046"/>
      <c r="EV308" s="1046"/>
      <c r="EW308" s="1046"/>
    </row>
    <row r="309" spans="2:153" s="5" customFormat="1" ht="15.6">
      <c r="B309" s="109" t="s">
        <v>188</v>
      </c>
      <c r="E309" s="3"/>
      <c r="F309" s="3"/>
      <c r="G309" s="3"/>
      <c r="H309" s="3"/>
      <c r="I309" s="3"/>
      <c r="J309" s="3"/>
      <c r="K309" s="3"/>
      <c r="L309" s="4"/>
      <c r="M309" s="4"/>
      <c r="N309" s="4"/>
      <c r="O309" s="4"/>
      <c r="P309" s="4"/>
      <c r="Q309" s="4"/>
      <c r="R309" s="4"/>
      <c r="S309" s="4"/>
      <c r="T309" s="4"/>
      <c r="AB309" s="19"/>
      <c r="AC309" s="1046"/>
      <c r="AD309" s="1046"/>
      <c r="AE309" s="1046"/>
      <c r="AF309" s="1046"/>
      <c r="AG309" s="1046"/>
      <c r="AH309" s="1046"/>
      <c r="AI309" s="1046"/>
      <c r="AJ309" s="1046"/>
      <c r="AK309" s="1046"/>
      <c r="AL309" s="1046"/>
      <c r="AM309" s="1046"/>
      <c r="AN309" s="1046"/>
      <c r="AO309" s="1046"/>
      <c r="AP309" s="1046"/>
      <c r="AQ309" s="1046"/>
      <c r="AR309" s="1046"/>
      <c r="AS309" s="1046"/>
      <c r="AT309" s="1046"/>
      <c r="AU309" s="1046"/>
      <c r="AV309" s="1046"/>
      <c r="AW309" s="1046"/>
      <c r="AX309" s="1046"/>
      <c r="AY309" s="1046"/>
      <c r="AZ309" s="1046"/>
      <c r="BA309" s="1046"/>
      <c r="BB309" s="1046"/>
      <c r="BC309" s="1046"/>
      <c r="BD309" s="1046"/>
      <c r="BE309" s="1046"/>
      <c r="BF309" s="1046"/>
      <c r="BG309" s="1046"/>
      <c r="BH309" s="1046"/>
      <c r="BI309" s="1046"/>
      <c r="BJ309" s="1046"/>
      <c r="BK309" s="1046"/>
      <c r="BL309" s="1046"/>
      <c r="BM309" s="1046"/>
      <c r="BN309" s="1046"/>
      <c r="BO309" s="1046"/>
      <c r="BP309" s="1046"/>
      <c r="BQ309" s="1046"/>
      <c r="BR309" s="1046"/>
      <c r="BS309" s="1046"/>
      <c r="BT309" s="1046"/>
      <c r="BU309" s="1046"/>
      <c r="BV309" s="1046"/>
      <c r="BW309" s="1046"/>
      <c r="BX309" s="1046"/>
      <c r="BY309" s="1046"/>
      <c r="BZ309" s="1046"/>
      <c r="CA309" s="1046"/>
      <c r="CB309" s="1046"/>
      <c r="CC309" s="1046"/>
      <c r="CD309" s="1046"/>
      <c r="CE309" s="1046"/>
      <c r="CF309" s="1046"/>
      <c r="CG309" s="1046"/>
      <c r="CH309" s="1046"/>
      <c r="CI309" s="1046"/>
      <c r="CJ309" s="1046"/>
      <c r="CK309" s="1046"/>
      <c r="CL309" s="1046"/>
      <c r="CM309" s="1046"/>
      <c r="CN309" s="1046"/>
      <c r="CO309" s="1046"/>
      <c r="CP309" s="1046"/>
      <c r="CQ309" s="1046"/>
      <c r="CR309" s="1046"/>
      <c r="CS309" s="1046"/>
      <c r="CT309" s="1046"/>
      <c r="CU309" s="1046"/>
      <c r="CV309" s="1046"/>
      <c r="CW309" s="1046"/>
      <c r="CX309" s="1046"/>
      <c r="CY309" s="1046"/>
      <c r="CZ309" s="1046"/>
      <c r="DA309" s="1046"/>
      <c r="DB309" s="1046"/>
      <c r="DC309" s="1046"/>
      <c r="DD309" s="1046"/>
      <c r="DE309" s="1046"/>
      <c r="DF309" s="1046"/>
      <c r="DG309" s="1046"/>
      <c r="DH309" s="1046"/>
      <c r="DI309" s="1046"/>
      <c r="DJ309" s="1046"/>
      <c r="DK309" s="1046"/>
      <c r="DL309" s="1046"/>
      <c r="DM309" s="1046"/>
      <c r="DN309" s="1046"/>
      <c r="DO309" s="1046"/>
      <c r="DP309" s="1046"/>
      <c r="DQ309" s="1046"/>
      <c r="DR309" s="1046"/>
      <c r="DS309" s="1046"/>
      <c r="DT309" s="1046"/>
      <c r="DU309" s="1046"/>
      <c r="DV309" s="1046"/>
      <c r="DW309" s="1046"/>
      <c r="DX309" s="1046"/>
      <c r="DY309" s="1046"/>
      <c r="DZ309" s="1046"/>
      <c r="EA309" s="1046"/>
      <c r="EB309" s="1046"/>
      <c r="EC309" s="1046"/>
      <c r="ED309" s="1046"/>
      <c r="EE309" s="1046"/>
      <c r="EF309" s="1046"/>
      <c r="EG309" s="1046"/>
      <c r="EH309" s="1046"/>
      <c r="EI309" s="1046"/>
      <c r="EJ309" s="1046"/>
      <c r="EK309" s="1046"/>
      <c r="EL309" s="1046"/>
      <c r="EM309" s="1046"/>
      <c r="EN309" s="1046"/>
      <c r="EO309" s="1046"/>
      <c r="EP309" s="1046"/>
      <c r="EQ309" s="1046"/>
      <c r="ER309" s="1046"/>
      <c r="ES309" s="1046"/>
      <c r="ET309" s="1046"/>
      <c r="EU309" s="1046"/>
      <c r="EV309" s="1046"/>
      <c r="EW309" s="1046"/>
    </row>
    <row r="310" spans="2:153" ht="15.6">
      <c r="B310" s="109" t="s">
        <v>189</v>
      </c>
    </row>
    <row r="311" spans="2:153" ht="15.6">
      <c r="B311" s="109" t="s">
        <v>190</v>
      </c>
    </row>
    <row r="312" spans="2:153" ht="15.6">
      <c r="B312" s="109" t="s">
        <v>191</v>
      </c>
      <c r="K312" s="7"/>
      <c r="L312" s="3"/>
      <c r="M312" s="3"/>
    </row>
    <row r="313" spans="2:153" ht="15.6">
      <c r="B313" s="109" t="s">
        <v>192</v>
      </c>
      <c r="K313" s="11"/>
      <c r="L313" s="3"/>
      <c r="M313" s="3"/>
    </row>
    <row r="314" spans="2:153" ht="15.6">
      <c r="B314" s="109" t="s">
        <v>193</v>
      </c>
      <c r="K314" s="3"/>
      <c r="L314" s="3"/>
      <c r="M314" s="3"/>
    </row>
    <row r="315" spans="2:153" ht="15.6">
      <c r="B315" s="109" t="s">
        <v>194</v>
      </c>
      <c r="K315" s="3"/>
    </row>
    <row r="316" spans="2:153" ht="15.6">
      <c r="B316" s="109" t="s">
        <v>195</v>
      </c>
      <c r="K316" s="9"/>
      <c r="L316" s="9"/>
      <c r="M316" s="9"/>
    </row>
    <row r="317" spans="2:153" ht="15.6">
      <c r="B317" s="109" t="s">
        <v>196</v>
      </c>
      <c r="F317" s="9"/>
      <c r="G317" s="9"/>
      <c r="H317" s="9"/>
      <c r="I317" s="9"/>
      <c r="J317" s="9"/>
    </row>
    <row r="318" spans="2:153" ht="15.6">
      <c r="B318" s="109" t="s">
        <v>24</v>
      </c>
      <c r="F318" s="10"/>
      <c r="G318" s="10"/>
      <c r="H318" s="10"/>
      <c r="I318" s="10"/>
      <c r="J318" s="10"/>
      <c r="K318" s="10"/>
      <c r="L318" s="10"/>
      <c r="M318" s="10"/>
    </row>
    <row r="319" spans="2:153" ht="15.6">
      <c r="B319" s="109" t="s">
        <v>25</v>
      </c>
      <c r="K319" s="6"/>
      <c r="L319" s="3"/>
      <c r="M319" s="3"/>
    </row>
    <row r="320" spans="2:153" ht="15.6">
      <c r="B320" s="109" t="s">
        <v>26</v>
      </c>
      <c r="K320" s="6"/>
      <c r="L320" s="3"/>
      <c r="M320" s="3"/>
    </row>
    <row r="321" spans="2:13" ht="15.6">
      <c r="B321" s="109" t="s">
        <v>27</v>
      </c>
      <c r="K321" s="6"/>
      <c r="L321" s="3"/>
      <c r="M321" s="3"/>
    </row>
    <row r="322" spans="2:13" ht="15.6">
      <c r="B322" s="109" t="s">
        <v>28</v>
      </c>
      <c r="K322" s="6"/>
      <c r="L322" s="3"/>
      <c r="M322" s="3"/>
    </row>
    <row r="323" spans="2:13" ht="15.6">
      <c r="B323" s="109" t="s">
        <v>29</v>
      </c>
      <c r="K323" s="6"/>
      <c r="L323" s="3"/>
      <c r="M323" s="3"/>
    </row>
    <row r="324" spans="2:13" ht="15.6">
      <c r="B324" s="109" t="s">
        <v>30</v>
      </c>
      <c r="K324" s="6"/>
      <c r="L324" s="3"/>
      <c r="M324" s="3"/>
    </row>
    <row r="325" spans="2:13" ht="15.6">
      <c r="B325" s="109" t="s">
        <v>31</v>
      </c>
      <c r="K325" s="6"/>
      <c r="L325" s="3"/>
      <c r="M325" s="3"/>
    </row>
    <row r="326" spans="2:13" ht="15.6">
      <c r="B326" s="109" t="s">
        <v>32</v>
      </c>
      <c r="K326" s="6"/>
      <c r="L326" s="3"/>
      <c r="M326" s="3"/>
    </row>
    <row r="327" spans="2:13" ht="15.6">
      <c r="B327" s="109" t="s">
        <v>33</v>
      </c>
      <c r="K327" s="6"/>
      <c r="L327" s="3"/>
      <c r="M327" s="3"/>
    </row>
    <row r="328" spans="2:13" ht="15.6">
      <c r="B328" s="109" t="s">
        <v>34</v>
      </c>
      <c r="K328" s="6"/>
      <c r="L328" s="3"/>
      <c r="M328" s="3"/>
    </row>
    <row r="329" spans="2:13" ht="15.6">
      <c r="B329" s="109" t="s">
        <v>197</v>
      </c>
      <c r="K329" s="6"/>
      <c r="L329" s="3"/>
      <c r="M329" s="3"/>
    </row>
    <row r="330" spans="2:13" ht="15.6">
      <c r="B330" s="109" t="s">
        <v>198</v>
      </c>
      <c r="K330" s="6"/>
      <c r="L330" s="3"/>
      <c r="M330" s="3"/>
    </row>
    <row r="331" spans="2:13" ht="15.6">
      <c r="B331" s="109" t="s">
        <v>202</v>
      </c>
      <c r="K331" s="3"/>
      <c r="L331" s="3"/>
      <c r="M331" s="3"/>
    </row>
    <row r="332" spans="2:13" ht="15.6">
      <c r="B332" s="109" t="s">
        <v>199</v>
      </c>
      <c r="K332" s="3"/>
    </row>
    <row r="333" spans="2:13" ht="15.6">
      <c r="B333" s="109" t="s">
        <v>203</v>
      </c>
      <c r="K333" s="3"/>
    </row>
    <row r="334" spans="2:13" ht="15.6">
      <c r="B334" s="109" t="s">
        <v>200</v>
      </c>
      <c r="K334" s="3"/>
    </row>
    <row r="335" spans="2:13" ht="15.6">
      <c r="B335" s="109" t="s">
        <v>201</v>
      </c>
      <c r="K335" s="6"/>
    </row>
    <row r="336" spans="2:13" ht="15.6">
      <c r="B336" s="810" t="s">
        <v>314</v>
      </c>
      <c r="K336" s="9"/>
      <c r="L336" s="9"/>
      <c r="M336" s="9"/>
    </row>
    <row r="337" spans="2:13" ht="15.6">
      <c r="B337" s="810" t="s">
        <v>315</v>
      </c>
      <c r="F337" s="10"/>
      <c r="G337" s="10"/>
      <c r="H337" s="10"/>
      <c r="I337" s="10"/>
      <c r="J337" s="10"/>
      <c r="K337" s="10"/>
      <c r="L337" s="10"/>
      <c r="M337" s="10"/>
    </row>
    <row r="338" spans="2:13" ht="15.6">
      <c r="B338" s="810" t="s">
        <v>316</v>
      </c>
      <c r="F338" s="10"/>
      <c r="G338" s="10"/>
      <c r="H338" s="10"/>
      <c r="I338" s="10"/>
      <c r="J338" s="10"/>
      <c r="K338" s="10"/>
      <c r="L338" s="10"/>
      <c r="M338" s="10"/>
    </row>
    <row r="339" spans="2:13" ht="15.6">
      <c r="B339" s="810" t="s">
        <v>317</v>
      </c>
      <c r="F339" s="10"/>
      <c r="G339" s="10"/>
      <c r="H339" s="10"/>
      <c r="I339" s="10"/>
      <c r="J339" s="10"/>
      <c r="K339" s="10"/>
      <c r="L339" s="10"/>
      <c r="M339" s="10"/>
    </row>
    <row r="340" spans="2:13" ht="15.6">
      <c r="B340" s="810" t="s">
        <v>318</v>
      </c>
      <c r="K340" s="6"/>
      <c r="L340" s="3"/>
      <c r="M340" s="3"/>
    </row>
    <row r="341" spans="2:13" ht="15.6">
      <c r="B341" s="810" t="s">
        <v>319</v>
      </c>
      <c r="K341" s="6"/>
      <c r="L341" s="3"/>
      <c r="M341" s="3"/>
    </row>
    <row r="342" spans="2:13" ht="15.6">
      <c r="B342" s="810" t="s">
        <v>320</v>
      </c>
      <c r="L342" s="3"/>
      <c r="M342" s="3"/>
    </row>
    <row r="343" spans="2:13" ht="15.6">
      <c r="B343" s="810" t="s">
        <v>321</v>
      </c>
      <c r="L343" s="3"/>
      <c r="M343" s="3"/>
    </row>
    <row r="344" spans="2:13" ht="15.6">
      <c r="B344" s="811" t="s">
        <v>322</v>
      </c>
      <c r="L344" s="3"/>
      <c r="M344" s="3"/>
    </row>
    <row r="345" spans="2:13" ht="15.6">
      <c r="B345" s="811" t="s">
        <v>323</v>
      </c>
      <c r="L345" s="3"/>
      <c r="M345" s="3"/>
    </row>
    <row r="346" spans="2:13" ht="15.6">
      <c r="B346" s="811" t="s">
        <v>324</v>
      </c>
      <c r="L346" s="3"/>
      <c r="M346" s="3"/>
    </row>
    <row r="347" spans="2:13" ht="15.6">
      <c r="B347" s="811" t="s">
        <v>325</v>
      </c>
      <c r="L347" s="3"/>
      <c r="M347" s="3"/>
    </row>
    <row r="348" spans="2:13" ht="15.6">
      <c r="B348" s="618" t="s">
        <v>326</v>
      </c>
      <c r="K348" s="3"/>
    </row>
    <row r="349" spans="2:13" ht="15.6">
      <c r="B349" s="618" t="s">
        <v>723</v>
      </c>
      <c r="K349" s="3"/>
    </row>
    <row r="350" spans="2:13" ht="15.6">
      <c r="B350" s="811" t="s">
        <v>159</v>
      </c>
      <c r="K350" s="6"/>
      <c r="L350" s="3"/>
      <c r="M350" s="3"/>
    </row>
    <row r="351" spans="2:13" ht="15.6">
      <c r="B351" s="811" t="s">
        <v>327</v>
      </c>
      <c r="K351" s="6"/>
      <c r="L351" s="3"/>
      <c r="M351" s="3"/>
    </row>
    <row r="352" spans="2:13" ht="15.6">
      <c r="B352" s="811" t="s">
        <v>328</v>
      </c>
      <c r="K352" s="6"/>
      <c r="L352" s="3"/>
      <c r="M352" s="3"/>
    </row>
    <row r="353" spans="2:13" ht="15.6">
      <c r="B353" s="811" t="s">
        <v>329</v>
      </c>
      <c r="K353" s="6"/>
      <c r="L353" s="3"/>
      <c r="M353" s="3"/>
    </row>
    <row r="354" spans="2:13" ht="15.6">
      <c r="B354" s="811" t="s">
        <v>330</v>
      </c>
      <c r="K354" s="6"/>
      <c r="L354" s="3"/>
      <c r="M354" s="3"/>
    </row>
    <row r="355" spans="2:13" ht="15.6">
      <c r="B355" s="811" t="s">
        <v>331</v>
      </c>
      <c r="K355" s="6"/>
      <c r="L355" s="3"/>
      <c r="M355" s="3"/>
    </row>
    <row r="356" spans="2:13" ht="15.6">
      <c r="B356" s="811" t="s">
        <v>332</v>
      </c>
      <c r="K356" s="6"/>
      <c r="L356" s="3"/>
      <c r="M356" s="3"/>
    </row>
    <row r="357" spans="2:13" ht="15.6">
      <c r="B357" s="811" t="s">
        <v>333</v>
      </c>
      <c r="K357" s="6"/>
      <c r="L357" s="3"/>
      <c r="M357" s="3"/>
    </row>
    <row r="358" spans="2:13" ht="15.6">
      <c r="B358" s="811" t="s">
        <v>334</v>
      </c>
      <c r="K358" s="6"/>
      <c r="L358" s="3"/>
      <c r="M358" s="3"/>
    </row>
    <row r="359" spans="2:13" ht="15.6">
      <c r="B359" s="811" t="s">
        <v>335</v>
      </c>
      <c r="K359" s="6"/>
      <c r="L359" s="3"/>
      <c r="M359" s="3"/>
    </row>
    <row r="360" spans="2:13" ht="15.6">
      <c r="B360" s="811" t="s">
        <v>336</v>
      </c>
      <c r="K360" s="6"/>
      <c r="L360" s="3"/>
      <c r="M360" s="3"/>
    </row>
    <row r="361" spans="2:13" ht="15.6">
      <c r="B361" s="811" t="s">
        <v>337</v>
      </c>
      <c r="K361" s="6"/>
      <c r="L361" s="3"/>
      <c r="M361" s="3"/>
    </row>
    <row r="362" spans="2:13" ht="15.6">
      <c r="B362" s="811" t="s">
        <v>338</v>
      </c>
      <c r="L362" s="3"/>
      <c r="M362" s="3"/>
    </row>
    <row r="363" spans="2:13" ht="15.6">
      <c r="B363" s="811" t="s">
        <v>339</v>
      </c>
      <c r="K363" s="6"/>
      <c r="L363" s="3"/>
      <c r="M363" s="3"/>
    </row>
    <row r="364" spans="2:13" ht="15.6">
      <c r="B364" s="811" t="s">
        <v>340</v>
      </c>
      <c r="K364" s="6"/>
      <c r="L364" s="3"/>
      <c r="M364" s="3"/>
    </row>
    <row r="365" spans="2:13" ht="15.6">
      <c r="B365" s="618" t="s">
        <v>160</v>
      </c>
      <c r="K365" s="6"/>
      <c r="L365" s="3"/>
      <c r="M365" s="3"/>
    </row>
    <row r="366" spans="2:13" ht="15.6">
      <c r="B366" s="618" t="s">
        <v>161</v>
      </c>
      <c r="K366" s="6"/>
      <c r="L366" s="3"/>
      <c r="M366" s="3"/>
    </row>
    <row r="367" spans="2:13" ht="15.6">
      <c r="B367" s="618" t="s">
        <v>341</v>
      </c>
      <c r="K367" s="6"/>
      <c r="L367" s="3"/>
      <c r="M367" s="3"/>
    </row>
    <row r="368" spans="2:13" ht="15.6">
      <c r="B368" s="618" t="s">
        <v>162</v>
      </c>
      <c r="F368" s="4"/>
      <c r="G368" s="4"/>
      <c r="H368" s="4"/>
      <c r="I368" s="4"/>
      <c r="J368" s="4"/>
    </row>
    <row r="369" spans="2:13" ht="15.6">
      <c r="B369" s="812" t="s">
        <v>163</v>
      </c>
      <c r="F369" s="4"/>
      <c r="G369" s="4"/>
      <c r="H369" s="4"/>
      <c r="I369" s="4"/>
      <c r="J369" s="4"/>
    </row>
    <row r="370" spans="2:13" ht="15.6">
      <c r="B370" s="812" t="s">
        <v>342</v>
      </c>
      <c r="K370" s="3"/>
      <c r="L370" s="3"/>
      <c r="M370" s="3"/>
    </row>
    <row r="371" spans="2:13" ht="15.6">
      <c r="B371" s="811" t="s">
        <v>213</v>
      </c>
      <c r="K371" s="3"/>
    </row>
    <row r="372" spans="2:13" ht="15.6">
      <c r="B372" s="811" t="s">
        <v>214</v>
      </c>
      <c r="K372" s="6"/>
      <c r="L372" s="3"/>
      <c r="M372" s="3"/>
    </row>
    <row r="373" spans="2:13" ht="15.6">
      <c r="B373" s="812" t="s">
        <v>343</v>
      </c>
      <c r="K373" s="6"/>
      <c r="L373" s="3"/>
      <c r="M373" s="3"/>
    </row>
    <row r="374" spans="2:13" ht="15.6">
      <c r="B374" s="812" t="s">
        <v>344</v>
      </c>
      <c r="K374" s="6"/>
      <c r="L374" s="3"/>
      <c r="M374" s="3"/>
    </row>
    <row r="375" spans="2:13" ht="15.6">
      <c r="B375" s="812" t="s">
        <v>345</v>
      </c>
      <c r="K375" s="6"/>
      <c r="L375" s="3"/>
      <c r="M375" s="3"/>
    </row>
    <row r="376" spans="2:13" ht="15.6">
      <c r="B376" s="812" t="s">
        <v>346</v>
      </c>
      <c r="K376" s="6"/>
      <c r="L376" s="3"/>
      <c r="M376" s="3"/>
    </row>
    <row r="377" spans="2:13" ht="15.6">
      <c r="B377" s="813" t="s">
        <v>347</v>
      </c>
      <c r="K377" s="6"/>
      <c r="L377" s="3"/>
      <c r="M377" s="3"/>
    </row>
    <row r="378" spans="2:13" ht="15.6">
      <c r="B378" s="813" t="s">
        <v>348</v>
      </c>
      <c r="K378" s="6"/>
      <c r="L378" s="3"/>
      <c r="M378" s="3"/>
    </row>
    <row r="379" spans="2:13" ht="15.6">
      <c r="B379" s="813" t="s">
        <v>349</v>
      </c>
      <c r="K379" s="6"/>
      <c r="L379" s="3"/>
      <c r="M379" s="3"/>
    </row>
    <row r="380" spans="2:13" ht="15.6">
      <c r="B380" s="813" t="s">
        <v>350</v>
      </c>
      <c r="K380" s="6"/>
      <c r="L380" s="3"/>
      <c r="M380" s="3"/>
    </row>
    <row r="381" spans="2:13" ht="15.6">
      <c r="B381" s="813" t="s">
        <v>351</v>
      </c>
      <c r="K381" s="6"/>
      <c r="L381" s="3"/>
      <c r="M381" s="3"/>
    </row>
    <row r="382" spans="2:13" ht="15.6">
      <c r="B382" s="813" t="s">
        <v>352</v>
      </c>
      <c r="K382" s="6"/>
      <c r="L382" s="3"/>
      <c r="M382" s="3"/>
    </row>
    <row r="383" spans="2:13" ht="15.6">
      <c r="B383" s="813" t="s">
        <v>353</v>
      </c>
      <c r="K383" s="6"/>
      <c r="L383" s="3"/>
      <c r="M383" s="3"/>
    </row>
    <row r="384" spans="2:13" ht="15.6">
      <c r="B384" s="813" t="s">
        <v>354</v>
      </c>
      <c r="L384" s="3"/>
      <c r="M384" s="3"/>
    </row>
    <row r="385" spans="2:13" ht="15.6">
      <c r="B385" s="813" t="s">
        <v>355</v>
      </c>
      <c r="K385" s="6"/>
      <c r="L385" s="3"/>
      <c r="M385" s="3"/>
    </row>
    <row r="386" spans="2:13" ht="15.6">
      <c r="B386" s="813" t="s">
        <v>356</v>
      </c>
      <c r="K386" s="6"/>
      <c r="L386" s="3"/>
      <c r="M386" s="3"/>
    </row>
    <row r="387" spans="2:13" ht="15.6">
      <c r="B387" s="810" t="s">
        <v>692</v>
      </c>
      <c r="K387" s="6"/>
      <c r="L387" s="3"/>
      <c r="M387" s="3"/>
    </row>
    <row r="388" spans="2:13" ht="15.6">
      <c r="B388" s="810" t="s">
        <v>58</v>
      </c>
      <c r="K388" s="6"/>
      <c r="L388" s="3"/>
      <c r="M388" s="3"/>
    </row>
    <row r="389" spans="2:13" ht="15.6">
      <c r="B389" s="810" t="s">
        <v>164</v>
      </c>
      <c r="K389" s="6"/>
      <c r="L389" s="3"/>
      <c r="M389" s="3"/>
    </row>
    <row r="390" spans="2:13" ht="15.6">
      <c r="B390" s="810" t="s">
        <v>165</v>
      </c>
    </row>
    <row r="391" spans="2:13" ht="18.75" customHeight="1">
      <c r="B391" s="810" t="s">
        <v>166</v>
      </c>
    </row>
    <row r="392" spans="2:13" ht="15.6">
      <c r="B392" s="810" t="s">
        <v>167</v>
      </c>
    </row>
    <row r="393" spans="2:13" ht="15.6">
      <c r="B393" s="810" t="s">
        <v>168</v>
      </c>
    </row>
    <row r="394" spans="2:13" ht="15.6">
      <c r="B394" s="810" t="s">
        <v>169</v>
      </c>
    </row>
    <row r="395" spans="2:13" ht="15.6">
      <c r="B395" s="810" t="s">
        <v>170</v>
      </c>
    </row>
    <row r="396" spans="2:13" ht="15.6">
      <c r="B396" s="810" t="s">
        <v>171</v>
      </c>
    </row>
    <row r="397" spans="2:13" ht="15.6">
      <c r="B397" s="810" t="s">
        <v>705</v>
      </c>
    </row>
    <row r="398" spans="2:13" ht="15.6">
      <c r="B398" s="810" t="s">
        <v>706</v>
      </c>
      <c r="K398" s="9"/>
      <c r="L398" s="9"/>
      <c r="M398" s="9"/>
    </row>
    <row r="399" spans="2:13" ht="15.6">
      <c r="B399" s="810" t="s">
        <v>724</v>
      </c>
      <c r="K399" s="11"/>
      <c r="L399" s="3"/>
      <c r="M399" s="3"/>
    </row>
    <row r="400" spans="2:13" ht="15.6">
      <c r="B400" s="810" t="s">
        <v>59</v>
      </c>
      <c r="K400" s="3"/>
      <c r="L400" s="3"/>
      <c r="M400" s="3"/>
    </row>
    <row r="401" spans="2:13" ht="15.6">
      <c r="B401" s="810" t="s">
        <v>172</v>
      </c>
      <c r="K401" s="3"/>
    </row>
    <row r="402" spans="2:13" ht="15.6">
      <c r="B402" s="810" t="s">
        <v>173</v>
      </c>
      <c r="K402" s="9"/>
      <c r="L402" s="9"/>
      <c r="M402" s="9"/>
    </row>
    <row r="403" spans="2:13" ht="15.6">
      <c r="B403" s="810" t="s">
        <v>174</v>
      </c>
      <c r="F403" s="9"/>
      <c r="G403" s="9"/>
      <c r="H403" s="9"/>
      <c r="I403" s="9"/>
      <c r="J403" s="9"/>
    </row>
    <row r="404" spans="2:13" ht="15" customHeight="1">
      <c r="B404" s="810" t="s">
        <v>175</v>
      </c>
      <c r="F404" s="10"/>
      <c r="G404" s="10"/>
      <c r="H404" s="10"/>
      <c r="I404" s="10"/>
      <c r="J404" s="10"/>
      <c r="K404" s="10"/>
      <c r="L404" s="10"/>
      <c r="M404" s="10"/>
    </row>
    <row r="405" spans="2:13" ht="15.6">
      <c r="B405" s="109" t="s">
        <v>176</v>
      </c>
      <c r="K405" s="6"/>
      <c r="L405" s="3"/>
      <c r="M405" s="3"/>
    </row>
    <row r="406" spans="2:13" ht="15.6">
      <c r="B406" s="109" t="s">
        <v>177</v>
      </c>
      <c r="K406" s="6"/>
      <c r="L406" s="3"/>
      <c r="M406" s="3"/>
    </row>
    <row r="407" spans="2:13" ht="15.6">
      <c r="B407" s="109" t="s">
        <v>178</v>
      </c>
      <c r="K407" s="6"/>
      <c r="L407" s="3"/>
      <c r="M407" s="3"/>
    </row>
    <row r="408" spans="2:13" ht="15.6">
      <c r="B408" s="109" t="s">
        <v>179</v>
      </c>
      <c r="K408" s="6"/>
      <c r="L408" s="3"/>
      <c r="M408" s="3"/>
    </row>
    <row r="409" spans="2:13" ht="15.6">
      <c r="B409" s="109" t="s">
        <v>725</v>
      </c>
      <c r="K409" s="6"/>
      <c r="L409" s="3"/>
      <c r="M409" s="3"/>
    </row>
    <row r="410" spans="2:13" ht="15.6">
      <c r="B410" s="109" t="s">
        <v>60</v>
      </c>
      <c r="K410" s="6"/>
      <c r="L410" s="3"/>
      <c r="M410" s="3"/>
    </row>
    <row r="411" spans="2:13" ht="15.6">
      <c r="B411" s="814" t="s">
        <v>215</v>
      </c>
      <c r="K411" s="6"/>
      <c r="L411" s="3"/>
      <c r="M411" s="3"/>
    </row>
    <row r="412" spans="2:13" ht="15.6">
      <c r="B412" s="814" t="s">
        <v>357</v>
      </c>
      <c r="K412" s="6"/>
      <c r="L412" s="3"/>
      <c r="M412" s="3"/>
    </row>
    <row r="413" spans="2:13" ht="15.6">
      <c r="B413" s="317" t="s">
        <v>358</v>
      </c>
      <c r="K413" s="6"/>
      <c r="L413" s="3"/>
      <c r="M413" s="3"/>
    </row>
    <row r="414" spans="2:13" ht="15.6">
      <c r="B414" s="317" t="s">
        <v>744</v>
      </c>
      <c r="K414" s="6"/>
      <c r="L414" s="3"/>
      <c r="M414" s="3"/>
    </row>
    <row r="415" spans="2:13" ht="15.6">
      <c r="B415" s="317" t="s">
        <v>744</v>
      </c>
      <c r="K415" s="6"/>
      <c r="L415" s="3"/>
      <c r="M415" s="3"/>
    </row>
    <row r="416" spans="2:13" ht="15.6">
      <c r="B416" s="317" t="s">
        <v>745</v>
      </c>
      <c r="K416" s="6"/>
      <c r="L416" s="3"/>
      <c r="M416" s="3"/>
    </row>
    <row r="417" spans="2:13" ht="15.6">
      <c r="B417" s="317" t="s">
        <v>746</v>
      </c>
      <c r="K417" s="6"/>
      <c r="L417" s="3"/>
      <c r="M417" s="3"/>
    </row>
    <row r="418" spans="2:13" ht="15.6">
      <c r="B418" s="317" t="s">
        <v>61</v>
      </c>
      <c r="K418" s="6"/>
      <c r="L418" s="3"/>
      <c r="M418" s="3"/>
    </row>
    <row r="419" spans="2:13" ht="15.6">
      <c r="B419" s="317" t="s">
        <v>240</v>
      </c>
      <c r="K419" s="6"/>
      <c r="L419" s="3"/>
      <c r="M419" s="3"/>
    </row>
    <row r="420" spans="2:13" ht="15.6">
      <c r="B420" s="317" t="s">
        <v>72</v>
      </c>
      <c r="K420" s="6"/>
      <c r="L420" s="3"/>
      <c r="M420" s="3"/>
    </row>
    <row r="421" spans="2:13" ht="15.6">
      <c r="B421" s="815" t="s">
        <v>359</v>
      </c>
      <c r="K421" s="6"/>
      <c r="L421" s="3"/>
      <c r="M421" s="3"/>
    </row>
    <row r="422" spans="2:13" ht="15.6">
      <c r="B422" s="815" t="s">
        <v>360</v>
      </c>
      <c r="K422" s="6"/>
      <c r="L422" s="3"/>
      <c r="M422" s="3"/>
    </row>
    <row r="423" spans="2:13" ht="15.6">
      <c r="B423" s="815" t="s">
        <v>62</v>
      </c>
      <c r="K423" s="6"/>
      <c r="L423" s="3"/>
      <c r="M423" s="3"/>
    </row>
    <row r="424" spans="2:13" ht="15.6">
      <c r="B424" s="815" t="s">
        <v>361</v>
      </c>
      <c r="K424" s="6"/>
      <c r="L424" s="3"/>
      <c r="M424" s="3"/>
    </row>
    <row r="425" spans="2:13" ht="15.6">
      <c r="B425" s="815" t="s">
        <v>362</v>
      </c>
      <c r="K425" s="6"/>
      <c r="L425" s="3"/>
      <c r="M425" s="3"/>
    </row>
    <row r="426" spans="2:13" ht="15.6">
      <c r="B426" s="815" t="s">
        <v>251</v>
      </c>
      <c r="L426" s="3"/>
      <c r="M426" s="3"/>
    </row>
    <row r="427" spans="2:13" ht="15.6">
      <c r="B427" s="317" t="s">
        <v>363</v>
      </c>
      <c r="L427" s="3"/>
      <c r="M427" s="3"/>
    </row>
    <row r="428" spans="2:13" ht="15.6">
      <c r="B428" s="317" t="s">
        <v>364</v>
      </c>
      <c r="L428" s="3"/>
      <c r="M428" s="3"/>
    </row>
    <row r="429" spans="2:13" ht="15.6">
      <c r="B429" s="317" t="s">
        <v>365</v>
      </c>
      <c r="L429" s="3"/>
      <c r="M429" s="3"/>
    </row>
    <row r="430" spans="2:13" ht="15.6">
      <c r="B430" s="317" t="s">
        <v>366</v>
      </c>
      <c r="L430" s="3"/>
      <c r="M430" s="3"/>
    </row>
    <row r="431" spans="2:13" ht="15.6">
      <c r="B431" s="317" t="s">
        <v>220</v>
      </c>
      <c r="L431" s="3"/>
      <c r="M431" s="3"/>
    </row>
    <row r="432" spans="2:13" ht="15.6">
      <c r="B432" s="618" t="s">
        <v>221</v>
      </c>
      <c r="L432" s="3"/>
      <c r="M432" s="3"/>
    </row>
    <row r="433" spans="2:13" ht="15.6">
      <c r="B433" s="618" t="s">
        <v>222</v>
      </c>
      <c r="L433" s="3"/>
      <c r="M433" s="3"/>
    </row>
    <row r="434" spans="2:13" ht="15.6">
      <c r="B434" s="618" t="s">
        <v>223</v>
      </c>
      <c r="L434" s="3"/>
      <c r="M434" s="3"/>
    </row>
    <row r="435" spans="2:13" ht="15.6">
      <c r="B435" s="618" t="s">
        <v>224</v>
      </c>
      <c r="L435" s="3"/>
      <c r="M435" s="3"/>
    </row>
    <row r="436" spans="2:13" ht="15.6">
      <c r="B436" s="814" t="s">
        <v>250</v>
      </c>
      <c r="L436" s="3"/>
      <c r="M436" s="3"/>
    </row>
    <row r="437" spans="2:13" ht="15.6">
      <c r="B437" s="814" t="s">
        <v>225</v>
      </c>
      <c r="L437" s="3"/>
      <c r="M437" s="3"/>
    </row>
    <row r="438" spans="2:13" ht="15.6">
      <c r="B438" s="814" t="s">
        <v>226</v>
      </c>
      <c r="L438" s="3"/>
      <c r="M438" s="3"/>
    </row>
    <row r="439" spans="2:13" ht="15.6">
      <c r="B439" s="109" t="s">
        <v>227</v>
      </c>
      <c r="L439" s="3"/>
      <c r="M439" s="3"/>
    </row>
    <row r="440" spans="2:13" ht="15.6">
      <c r="B440" s="109" t="s">
        <v>228</v>
      </c>
      <c r="L440" s="3"/>
      <c r="M440" s="3"/>
    </row>
    <row r="441" spans="2:13" ht="15.6">
      <c r="B441" s="109" t="s">
        <v>229</v>
      </c>
      <c r="L441" s="3"/>
      <c r="M441" s="3"/>
    </row>
    <row r="442" spans="2:13" ht="15.6">
      <c r="B442" s="618" t="s">
        <v>230</v>
      </c>
      <c r="L442" s="3"/>
      <c r="M442" s="3"/>
    </row>
    <row r="443" spans="2:13" ht="15.6">
      <c r="B443" s="618" t="s">
        <v>231</v>
      </c>
      <c r="L443" s="3"/>
      <c r="M443" s="3"/>
    </row>
    <row r="444" spans="2:13" ht="15.6">
      <c r="B444" s="618" t="s">
        <v>232</v>
      </c>
      <c r="L444" s="3"/>
      <c r="M444" s="3"/>
    </row>
    <row r="445" spans="2:13" ht="15.6">
      <c r="B445" s="618" t="s">
        <v>233</v>
      </c>
      <c r="L445" s="3"/>
      <c r="M445" s="3"/>
    </row>
    <row r="446" spans="2:13" ht="15.6">
      <c r="B446" s="618" t="s">
        <v>234</v>
      </c>
      <c r="L446" s="3"/>
      <c r="M446" s="3"/>
    </row>
    <row r="447" spans="2:13" ht="15.6">
      <c r="B447" s="811" t="s">
        <v>235</v>
      </c>
      <c r="L447" s="3"/>
      <c r="M447" s="3"/>
    </row>
    <row r="448" spans="2:13" ht="15.6">
      <c r="B448" s="811" t="s">
        <v>236</v>
      </c>
      <c r="L448" s="3"/>
      <c r="M448" s="3"/>
    </row>
    <row r="449" spans="2:13" ht="15.6">
      <c r="B449" s="811" t="s">
        <v>237</v>
      </c>
      <c r="L449" s="3"/>
      <c r="M449" s="3"/>
    </row>
    <row r="450" spans="2:13" ht="15.6">
      <c r="B450" s="811" t="s">
        <v>238</v>
      </c>
      <c r="L450" s="3"/>
      <c r="M450" s="3"/>
    </row>
    <row r="451" spans="2:13" ht="15.6">
      <c r="B451" s="618" t="s">
        <v>239</v>
      </c>
      <c r="L451" s="3"/>
      <c r="M451" s="3"/>
    </row>
    <row r="452" spans="2:13" ht="15.6">
      <c r="B452" s="85" t="s">
        <v>367</v>
      </c>
      <c r="L452" s="3"/>
      <c r="M452" s="3"/>
    </row>
    <row r="453" spans="2:13" ht="15.6">
      <c r="B453" s="85" t="s">
        <v>726</v>
      </c>
      <c r="L453" s="3"/>
      <c r="M453" s="3"/>
    </row>
    <row r="454" spans="2:13" ht="15.6">
      <c r="B454" s="816" t="s">
        <v>218</v>
      </c>
      <c r="L454" s="3"/>
      <c r="M454" s="3"/>
    </row>
    <row r="455" spans="2:13" ht="15.6">
      <c r="B455" s="816" t="s">
        <v>368</v>
      </c>
      <c r="L455" s="3"/>
      <c r="M455" s="3"/>
    </row>
    <row r="456" spans="2:13" ht="17.25" customHeight="1">
      <c r="B456" s="816" t="s">
        <v>219</v>
      </c>
      <c r="L456" s="3"/>
      <c r="M456" s="3"/>
    </row>
    <row r="457" spans="2:13" ht="15.6">
      <c r="B457" s="816" t="s">
        <v>369</v>
      </c>
      <c r="L457" s="3"/>
      <c r="M457" s="3"/>
    </row>
    <row r="458" spans="2:13" ht="15.6">
      <c r="B458" s="816" t="s">
        <v>370</v>
      </c>
      <c r="L458" s="3"/>
      <c r="M458" s="3"/>
    </row>
    <row r="459" spans="2:13" ht="15.6">
      <c r="B459" s="816" t="s">
        <v>371</v>
      </c>
      <c r="K459" s="6"/>
      <c r="L459" s="3"/>
      <c r="M459" s="3"/>
    </row>
    <row r="460" spans="2:13" ht="15.6">
      <c r="B460" s="816" t="s">
        <v>372</v>
      </c>
      <c r="K460" s="6"/>
      <c r="L460" s="3"/>
      <c r="M460" s="3"/>
    </row>
    <row r="461" spans="2:13" ht="15.6">
      <c r="B461" s="85" t="s">
        <v>211</v>
      </c>
      <c r="K461" s="6"/>
      <c r="L461" s="3"/>
      <c r="M461" s="3"/>
    </row>
    <row r="462" spans="2:13" ht="15.6">
      <c r="B462" s="85" t="s">
        <v>212</v>
      </c>
      <c r="K462" s="6"/>
      <c r="L462" s="3"/>
      <c r="M462" s="3"/>
    </row>
    <row r="463" spans="2:13" ht="15.6">
      <c r="B463" s="85" t="s">
        <v>373</v>
      </c>
      <c r="K463" s="6"/>
      <c r="L463" s="3"/>
      <c r="M463" s="3"/>
    </row>
    <row r="464" spans="2:13" ht="15.6">
      <c r="B464" s="85" t="s">
        <v>374</v>
      </c>
      <c r="K464" s="6"/>
      <c r="L464" s="3"/>
      <c r="M464" s="3"/>
    </row>
    <row r="465" spans="2:13" ht="15.6">
      <c r="B465" s="85" t="s">
        <v>375</v>
      </c>
      <c r="K465" s="6"/>
      <c r="L465" s="3"/>
      <c r="M465" s="3"/>
    </row>
    <row r="466" spans="2:13" ht="15.6">
      <c r="B466" s="85" t="s">
        <v>376</v>
      </c>
      <c r="K466" s="6"/>
      <c r="L466" s="3"/>
      <c r="M466" s="3"/>
    </row>
    <row r="467" spans="2:13" ht="15.6">
      <c r="B467" s="85" t="s">
        <v>377</v>
      </c>
      <c r="F467" s="12"/>
      <c r="G467" s="12"/>
      <c r="H467" s="12"/>
      <c r="I467" s="12"/>
      <c r="J467" s="12"/>
      <c r="K467" s="12"/>
      <c r="L467" s="12"/>
      <c r="M467" s="12"/>
    </row>
    <row r="468" spans="2:13" ht="15.6">
      <c r="B468" s="85" t="s">
        <v>378</v>
      </c>
      <c r="K468" s="6"/>
      <c r="L468" s="3"/>
      <c r="M468" s="3"/>
    </row>
    <row r="469" spans="2:13" ht="15.6">
      <c r="B469" s="85" t="s">
        <v>693</v>
      </c>
      <c r="K469" s="6"/>
    </row>
    <row r="470" spans="2:13" ht="15.6">
      <c r="B470" s="85" t="s">
        <v>694</v>
      </c>
      <c r="K470" s="3"/>
      <c r="L470" s="3"/>
      <c r="M470" s="3"/>
    </row>
    <row r="471" spans="2:13" ht="15.6">
      <c r="B471" s="85" t="s">
        <v>695</v>
      </c>
      <c r="K471" s="3"/>
    </row>
    <row r="472" spans="2:13" ht="15.6">
      <c r="B472" s="816" t="s">
        <v>696</v>
      </c>
      <c r="K472" s="6"/>
    </row>
    <row r="473" spans="2:13" ht="15.6">
      <c r="B473" s="816" t="s">
        <v>379</v>
      </c>
      <c r="K473" s="6"/>
      <c r="L473" s="3"/>
      <c r="M473" s="3"/>
    </row>
    <row r="474" spans="2:13" ht="15.6">
      <c r="B474" s="816" t="s">
        <v>380</v>
      </c>
    </row>
    <row r="475" spans="2:13" ht="15.6">
      <c r="B475" s="816" t="s">
        <v>381</v>
      </c>
    </row>
    <row r="476" spans="2:13" ht="15.6">
      <c r="B476" s="816" t="s">
        <v>382</v>
      </c>
    </row>
    <row r="477" spans="2:13" ht="15.6">
      <c r="B477" s="816" t="s">
        <v>217</v>
      </c>
    </row>
    <row r="478" spans="2:13" ht="15.6">
      <c r="B478" s="816" t="s">
        <v>697</v>
      </c>
    </row>
    <row r="479" spans="2:13" ht="15.6">
      <c r="B479" s="816" t="s">
        <v>698</v>
      </c>
      <c r="K479" s="9"/>
      <c r="L479" s="9"/>
      <c r="M479" s="9"/>
    </row>
    <row r="480" spans="2:13" ht="15.6">
      <c r="B480" s="816" t="s">
        <v>727</v>
      </c>
      <c r="K480" s="11"/>
      <c r="L480" s="3"/>
      <c r="M480" s="3"/>
    </row>
    <row r="481" spans="2:13" ht="15.6">
      <c r="B481" s="840" t="s">
        <v>383</v>
      </c>
      <c r="K481" s="3"/>
      <c r="L481" s="3"/>
      <c r="M481" s="3"/>
    </row>
    <row r="482" spans="2:13" ht="15.6">
      <c r="B482" s="840" t="s">
        <v>707</v>
      </c>
      <c r="K482" s="3"/>
    </row>
    <row r="483" spans="2:13" ht="15.6">
      <c r="B483" s="840" t="s">
        <v>699</v>
      </c>
      <c r="K483" s="9"/>
      <c r="L483" s="9"/>
      <c r="M483" s="9"/>
    </row>
    <row r="484" spans="2:13" ht="15.6">
      <c r="B484" s="840" t="s">
        <v>384</v>
      </c>
      <c r="F484" s="9"/>
      <c r="G484" s="9"/>
      <c r="H484" s="9"/>
      <c r="I484" s="9"/>
      <c r="J484" s="9"/>
    </row>
    <row r="485" spans="2:13" ht="15.6">
      <c r="B485" s="840" t="s">
        <v>385</v>
      </c>
      <c r="F485" s="10"/>
      <c r="G485" s="10"/>
      <c r="H485" s="10"/>
      <c r="I485" s="10"/>
      <c r="J485" s="10"/>
      <c r="K485" s="10"/>
      <c r="L485" s="10"/>
      <c r="M485" s="10"/>
    </row>
    <row r="486" spans="2:13" ht="15.6">
      <c r="B486" s="840" t="s">
        <v>386</v>
      </c>
      <c r="K486" s="6"/>
      <c r="L486" s="3"/>
      <c r="M486" s="3"/>
    </row>
    <row r="487" spans="2:13" ht="15.6">
      <c r="B487" s="840" t="s">
        <v>387</v>
      </c>
      <c r="K487" s="6"/>
      <c r="L487" s="3"/>
      <c r="M487" s="3"/>
    </row>
    <row r="488" spans="2:13" ht="15.6">
      <c r="B488" s="840" t="s">
        <v>388</v>
      </c>
      <c r="K488" s="6"/>
      <c r="L488" s="3"/>
      <c r="M488" s="3"/>
    </row>
    <row r="489" spans="2:13" ht="15.6">
      <c r="B489" s="840" t="s">
        <v>747</v>
      </c>
      <c r="K489" s="6"/>
      <c r="L489" s="3"/>
      <c r="M489" s="3"/>
    </row>
    <row r="490" spans="2:13" ht="15.6">
      <c r="B490" s="840" t="s">
        <v>748</v>
      </c>
      <c r="K490" s="6"/>
      <c r="L490" s="3"/>
      <c r="M490" s="3"/>
    </row>
    <row r="491" spans="2:13" ht="15.6">
      <c r="B491" s="840" t="s">
        <v>749</v>
      </c>
      <c r="K491" s="6"/>
      <c r="L491" s="3"/>
      <c r="M491" s="3"/>
    </row>
    <row r="492" spans="2:13" ht="15.6">
      <c r="B492" s="85" t="s">
        <v>750</v>
      </c>
      <c r="K492" s="6"/>
      <c r="L492" s="3"/>
      <c r="M492" s="3"/>
    </row>
    <row r="493" spans="2:13" ht="15.6">
      <c r="B493" s="85" t="s">
        <v>751</v>
      </c>
      <c r="K493" s="6"/>
      <c r="L493" s="3"/>
      <c r="M493" s="3"/>
    </row>
    <row r="494" spans="2:13" ht="15.6">
      <c r="B494" s="85" t="s">
        <v>752</v>
      </c>
      <c r="K494" s="3"/>
      <c r="L494" s="3"/>
      <c r="M494" s="3"/>
    </row>
    <row r="495" spans="2:13" ht="15.6">
      <c r="B495" s="85" t="s">
        <v>753</v>
      </c>
      <c r="K495" s="3"/>
      <c r="L495" s="3"/>
      <c r="M495" s="3"/>
    </row>
    <row r="496" spans="2:13" ht="15.6">
      <c r="B496" s="85" t="s">
        <v>754</v>
      </c>
      <c r="K496" s="3"/>
      <c r="L496" s="3"/>
      <c r="M496" s="3"/>
    </row>
    <row r="497" spans="2:13" ht="15.6">
      <c r="B497" s="85" t="s">
        <v>755</v>
      </c>
      <c r="K497" s="3"/>
    </row>
    <row r="498" spans="2:13" ht="15.6">
      <c r="B498" s="85" t="s">
        <v>389</v>
      </c>
      <c r="K498" s="3"/>
    </row>
    <row r="499" spans="2:13" ht="15.6">
      <c r="B499" s="85" t="s">
        <v>700</v>
      </c>
      <c r="K499" s="3"/>
    </row>
    <row r="500" spans="2:13" ht="15.6">
      <c r="B500" s="85" t="s">
        <v>728</v>
      </c>
      <c r="K500" s="3"/>
    </row>
    <row r="501" spans="2:13" ht="15.6">
      <c r="B501" s="816" t="s">
        <v>390</v>
      </c>
      <c r="K501" s="6"/>
      <c r="L501" s="3"/>
      <c r="M501" s="3"/>
    </row>
    <row r="502" spans="2:13" ht="15.6">
      <c r="B502" s="816" t="s">
        <v>391</v>
      </c>
      <c r="K502" s="6"/>
      <c r="L502" s="3"/>
      <c r="M502" s="3"/>
    </row>
    <row r="503" spans="2:13" ht="15.6">
      <c r="B503" s="816" t="s">
        <v>392</v>
      </c>
      <c r="K503" s="6"/>
      <c r="L503" s="3"/>
      <c r="M503" s="3"/>
    </row>
    <row r="504" spans="2:13" ht="15.6">
      <c r="B504" s="816" t="s">
        <v>393</v>
      </c>
    </row>
    <row r="505" spans="2:13" ht="15.6">
      <c r="B505" s="317" t="s">
        <v>394</v>
      </c>
      <c r="L505" s="3"/>
      <c r="M505" s="3"/>
    </row>
    <row r="506" spans="2:13" ht="15.6">
      <c r="B506" s="85" t="s">
        <v>395</v>
      </c>
    </row>
    <row r="507" spans="2:13" ht="15.6">
      <c r="B507" s="85" t="s">
        <v>396</v>
      </c>
    </row>
    <row r="508" spans="2:13" ht="15.6">
      <c r="B508" s="85" t="s">
        <v>397</v>
      </c>
    </row>
    <row r="509" spans="2:13" ht="15.6">
      <c r="B509" s="85" t="s">
        <v>398</v>
      </c>
    </row>
    <row r="510" spans="2:13" ht="15.6">
      <c r="B510" s="85" t="s">
        <v>399</v>
      </c>
    </row>
    <row r="511" spans="2:13" ht="15.6">
      <c r="B511" s="85" t="s">
        <v>400</v>
      </c>
    </row>
    <row r="512" spans="2:13" ht="15.6">
      <c r="B512" s="85" t="s">
        <v>401</v>
      </c>
    </row>
    <row r="513" spans="2:2" ht="15.6">
      <c r="B513" s="85" t="s">
        <v>216</v>
      </c>
    </row>
    <row r="514" spans="2:2" ht="15.6">
      <c r="B514" s="85" t="s">
        <v>402</v>
      </c>
    </row>
    <row r="515" spans="2:2" ht="15.6">
      <c r="B515" s="85" t="s">
        <v>684</v>
      </c>
    </row>
    <row r="516" spans="2:2" ht="15.6">
      <c r="B516" s="85" t="s">
        <v>685</v>
      </c>
    </row>
    <row r="517" spans="2:2" ht="15.6">
      <c r="B517" s="85" t="s">
        <v>686</v>
      </c>
    </row>
    <row r="518" spans="2:2" ht="15.6">
      <c r="B518" s="85" t="s">
        <v>701</v>
      </c>
    </row>
    <row r="519" spans="2:2" ht="15.6">
      <c r="B519" s="85" t="s">
        <v>702</v>
      </c>
    </row>
    <row r="520" spans="2:2" ht="15.6">
      <c r="B520" s="85"/>
    </row>
    <row r="521" spans="2:2" ht="15.6">
      <c r="B521" s="85"/>
    </row>
    <row r="522" spans="2:2" ht="15.6">
      <c r="B522" s="85"/>
    </row>
    <row r="523" spans="2:2" ht="15.6">
      <c r="B523" s="85"/>
    </row>
    <row r="524" spans="2:2" ht="15.6">
      <c r="B524" s="85"/>
    </row>
    <row r="525" spans="2:2" ht="15.6">
      <c r="B525" s="85"/>
    </row>
    <row r="526" spans="2:2" ht="15.6">
      <c r="B526" s="85"/>
    </row>
    <row r="527" spans="2:2" ht="15.6">
      <c r="B527" s="85"/>
    </row>
    <row r="528" spans="2:2" ht="15.6">
      <c r="B528" s="85"/>
    </row>
    <row r="529" spans="2:2" ht="15.6">
      <c r="B529" s="85"/>
    </row>
    <row r="530" spans="2:2" ht="15.6">
      <c r="B530" s="85"/>
    </row>
    <row r="531" spans="2:2" ht="15.6">
      <c r="B531" s="85"/>
    </row>
    <row r="532" spans="2:2" ht="15.6">
      <c r="B532" s="85"/>
    </row>
    <row r="533" spans="2:2" ht="15.6">
      <c r="B533" s="85"/>
    </row>
    <row r="534" spans="2:2" ht="15.6">
      <c r="B534" s="85"/>
    </row>
    <row r="535" spans="2:2" ht="15.6">
      <c r="B535" s="85"/>
    </row>
    <row r="536" spans="2:2" ht="15.6">
      <c r="B536" s="85"/>
    </row>
    <row r="537" spans="2:2" ht="15.6">
      <c r="B537" s="85"/>
    </row>
    <row r="538" spans="2:2" ht="15.6">
      <c r="B538" s="85"/>
    </row>
    <row r="539" spans="2:2" ht="15.6">
      <c r="B539" s="85"/>
    </row>
    <row r="540" spans="2:2" ht="15.6">
      <c r="B540" s="85"/>
    </row>
    <row r="541" spans="2:2" ht="15.6">
      <c r="B541" s="85"/>
    </row>
    <row r="542" spans="2:2" ht="15.6">
      <c r="B542" s="85"/>
    </row>
    <row r="543" spans="2:2" ht="15.6">
      <c r="B543" s="85"/>
    </row>
    <row r="544" spans="2:2" ht="15.6">
      <c r="B544" s="85"/>
    </row>
    <row r="545" spans="2:2" ht="15.6">
      <c r="B545" s="85"/>
    </row>
    <row r="546" spans="2:2" ht="15.6">
      <c r="B546" s="85"/>
    </row>
    <row r="547" spans="2:2" ht="15.6">
      <c r="B547" s="85"/>
    </row>
    <row r="548" spans="2:2" ht="15.6">
      <c r="B548" s="85"/>
    </row>
    <row r="549" spans="2:2" ht="15.6">
      <c r="B549" s="85"/>
    </row>
    <row r="550" spans="2:2" ht="15.6">
      <c r="B550" s="85"/>
    </row>
    <row r="551" spans="2:2" ht="15.6">
      <c r="B551" s="85"/>
    </row>
    <row r="552" spans="2:2" ht="15.6">
      <c r="B552" s="85"/>
    </row>
    <row r="553" spans="2:2" ht="15.6">
      <c r="B553" s="85"/>
    </row>
    <row r="554" spans="2:2" ht="15.6">
      <c r="B554" s="85"/>
    </row>
    <row r="555" spans="2:2" ht="15.6">
      <c r="B555" s="85"/>
    </row>
    <row r="556" spans="2:2" ht="15.6">
      <c r="B556" s="85"/>
    </row>
    <row r="557" spans="2:2" ht="15.6">
      <c r="B557" s="85"/>
    </row>
    <row r="558" spans="2:2" ht="15.6">
      <c r="B558" s="85"/>
    </row>
    <row r="559" spans="2:2" ht="15.6">
      <c r="B559" s="85"/>
    </row>
    <row r="560" spans="2:2" ht="15.6">
      <c r="B560" s="85"/>
    </row>
    <row r="561" spans="2:2" ht="15.6">
      <c r="B561" s="85"/>
    </row>
    <row r="562" spans="2:2" ht="15.6">
      <c r="B562" s="85"/>
    </row>
    <row r="563" spans="2:2" ht="15.6">
      <c r="B563" s="85"/>
    </row>
    <row r="564" spans="2:2" ht="15.6">
      <c r="B564" s="85"/>
    </row>
    <row r="565" spans="2:2" ht="15.6">
      <c r="B565" s="85"/>
    </row>
    <row r="566" spans="2:2" ht="15.6">
      <c r="B566" s="85"/>
    </row>
    <row r="567" spans="2:2" ht="15.6">
      <c r="B567" s="85"/>
    </row>
    <row r="568" spans="2:2" ht="15.6">
      <c r="B568" s="85"/>
    </row>
    <row r="569" spans="2:2" ht="15.6">
      <c r="B569" s="85"/>
    </row>
    <row r="570" spans="2:2" ht="15.6">
      <c r="B570" s="85"/>
    </row>
    <row r="571" spans="2:2" ht="15.6">
      <c r="B571" s="85"/>
    </row>
    <row r="572" spans="2:2" ht="15.6">
      <c r="B572" s="85"/>
    </row>
    <row r="573" spans="2:2" ht="15.6">
      <c r="B573" s="85"/>
    </row>
    <row r="574" spans="2:2" ht="15.6">
      <c r="B574" s="85"/>
    </row>
    <row r="575" spans="2:2" ht="15.6">
      <c r="B575" s="85"/>
    </row>
    <row r="576" spans="2:2" ht="15.6">
      <c r="B576" s="85"/>
    </row>
    <row r="577" spans="2:2" ht="15.6">
      <c r="B577" s="85"/>
    </row>
    <row r="578" spans="2:2" ht="15.6">
      <c r="B578" s="85"/>
    </row>
    <row r="579" spans="2:2" ht="15.6">
      <c r="B579" s="85"/>
    </row>
    <row r="580" spans="2:2" ht="15.6">
      <c r="B580" s="85"/>
    </row>
    <row r="581" spans="2:2" ht="15.6">
      <c r="B581" s="85"/>
    </row>
    <row r="582" spans="2:2" ht="15.6">
      <c r="B582" s="85"/>
    </row>
    <row r="583" spans="2:2" ht="15.6">
      <c r="B583" s="85"/>
    </row>
    <row r="584" spans="2:2" ht="15.6">
      <c r="B584" s="85"/>
    </row>
    <row r="585" spans="2:2" ht="15.6">
      <c r="B585" s="85"/>
    </row>
    <row r="586" spans="2:2" ht="15.6">
      <c r="B586" s="85"/>
    </row>
    <row r="587" spans="2:2" ht="15.6">
      <c r="B587" s="85"/>
    </row>
    <row r="588" spans="2:2" ht="15.6">
      <c r="B588" s="85"/>
    </row>
    <row r="589" spans="2:2" ht="15.6">
      <c r="B589" s="85"/>
    </row>
    <row r="590" spans="2:2" ht="15.6">
      <c r="B590" s="85"/>
    </row>
    <row r="591" spans="2:2" ht="15.6">
      <c r="B591" s="85"/>
    </row>
    <row r="592" spans="2:2" ht="15.6">
      <c r="B592" s="85"/>
    </row>
    <row r="593" spans="2:2" ht="15.6">
      <c r="B593" s="85"/>
    </row>
    <row r="594" spans="2:2" ht="15.6">
      <c r="B594" s="85"/>
    </row>
    <row r="595" spans="2:2" ht="15.6">
      <c r="B595" s="85"/>
    </row>
    <row r="596" spans="2:2" ht="15.6">
      <c r="B596" s="85"/>
    </row>
    <row r="597" spans="2:2" ht="15.6">
      <c r="B597" s="85"/>
    </row>
    <row r="598" spans="2:2" ht="15.6">
      <c r="B598" s="85"/>
    </row>
    <row r="599" spans="2:2" ht="15.6">
      <c r="B599" s="85"/>
    </row>
    <row r="600" spans="2:2" ht="15.6">
      <c r="B600" s="85"/>
    </row>
    <row r="601" spans="2:2" ht="15.6">
      <c r="B601" s="85"/>
    </row>
    <row r="602" spans="2:2" ht="15.6">
      <c r="B602" s="85"/>
    </row>
    <row r="603" spans="2:2" ht="15.6">
      <c r="B603" s="85"/>
    </row>
    <row r="604" spans="2:2" ht="15.6">
      <c r="B604" s="85"/>
    </row>
    <row r="605" spans="2:2" ht="15.6">
      <c r="B605" s="85"/>
    </row>
    <row r="606" spans="2:2" ht="15.6">
      <c r="B606" s="85"/>
    </row>
    <row r="607" spans="2:2" ht="15.6">
      <c r="B607" s="85"/>
    </row>
    <row r="608" spans="2:2" ht="15.6">
      <c r="B608" s="85"/>
    </row>
    <row r="609" spans="2:2" ht="15.6">
      <c r="B609" s="85"/>
    </row>
    <row r="610" spans="2:2" ht="15.6">
      <c r="B610" s="85"/>
    </row>
    <row r="611" spans="2:2" ht="15.6">
      <c r="B611" s="85"/>
    </row>
    <row r="612" spans="2:2" ht="15.6">
      <c r="B612" s="85"/>
    </row>
    <row r="613" spans="2:2" ht="15.6">
      <c r="B613" s="85"/>
    </row>
    <row r="614" spans="2:2" ht="15.6">
      <c r="B614" s="85"/>
    </row>
    <row r="615" spans="2:2" ht="15.6">
      <c r="B615" s="85"/>
    </row>
    <row r="616" spans="2:2" ht="15.6">
      <c r="B616" s="85"/>
    </row>
    <row r="617" spans="2:2" ht="15.6">
      <c r="B617" s="85"/>
    </row>
    <row r="618" spans="2:2" ht="15.6">
      <c r="B618" s="85"/>
    </row>
    <row r="619" spans="2:2" ht="15.6">
      <c r="B619" s="85"/>
    </row>
    <row r="620" spans="2:2" ht="15.6">
      <c r="B620" s="85"/>
    </row>
    <row r="621" spans="2:2" ht="15.6">
      <c r="B621" s="85"/>
    </row>
    <row r="622" spans="2:2" ht="15.6">
      <c r="B622" s="85"/>
    </row>
    <row r="623" spans="2:2" ht="15.6">
      <c r="B623" s="85"/>
    </row>
    <row r="624" spans="2:2" ht="15.6">
      <c r="B624" s="85"/>
    </row>
    <row r="625" spans="2:2" ht="15.6">
      <c r="B625" s="85"/>
    </row>
    <row r="626" spans="2:2" ht="15.6">
      <c r="B626" s="85"/>
    </row>
    <row r="627" spans="2:2" ht="15.6">
      <c r="B627" s="85"/>
    </row>
    <row r="628" spans="2:2" ht="15.6">
      <c r="B628" s="85"/>
    </row>
    <row r="629" spans="2:2" ht="15.6">
      <c r="B629" s="85"/>
    </row>
    <row r="630" spans="2:2" ht="15.6">
      <c r="B630" s="85"/>
    </row>
    <row r="631" spans="2:2" ht="15.6">
      <c r="B631" s="85"/>
    </row>
    <row r="632" spans="2:2" ht="15.6">
      <c r="B632" s="85"/>
    </row>
    <row r="633" spans="2:2" ht="15.6">
      <c r="B633" s="85"/>
    </row>
    <row r="634" spans="2:2" ht="15.6">
      <c r="B634" s="85"/>
    </row>
    <row r="635" spans="2:2" ht="15.6">
      <c r="B635" s="85"/>
    </row>
    <row r="636" spans="2:2" ht="15.6">
      <c r="B636" s="85"/>
    </row>
    <row r="637" spans="2:2" ht="15.6">
      <c r="B637" s="85"/>
    </row>
    <row r="638" spans="2:2" ht="15.6">
      <c r="B638" s="85"/>
    </row>
    <row r="639" spans="2:2" ht="15.6">
      <c r="B639" s="85"/>
    </row>
    <row r="640" spans="2:2" ht="15.6">
      <c r="B640" s="85"/>
    </row>
    <row r="641" spans="2:2" ht="15.6">
      <c r="B641" s="85"/>
    </row>
    <row r="642" spans="2:2" ht="15.6">
      <c r="B642" s="85"/>
    </row>
    <row r="643" spans="2:2" ht="15.6">
      <c r="B643" s="85"/>
    </row>
    <row r="644" spans="2:2" ht="15.6">
      <c r="B644" s="85"/>
    </row>
    <row r="645" spans="2:2" ht="15.6">
      <c r="B645" s="85"/>
    </row>
    <row r="646" spans="2:2" ht="15.6">
      <c r="B646" s="85"/>
    </row>
    <row r="647" spans="2:2" ht="15.6">
      <c r="B647" s="85"/>
    </row>
    <row r="648" spans="2:2" ht="15.6">
      <c r="B648" s="85"/>
    </row>
    <row r="649" spans="2:2" ht="15.6">
      <c r="B649" s="85"/>
    </row>
    <row r="650" spans="2:2" ht="15.6">
      <c r="B650" s="85"/>
    </row>
    <row r="651" spans="2:2" ht="15.6">
      <c r="B651" s="85"/>
    </row>
    <row r="652" spans="2:2" ht="15.6">
      <c r="B652" s="85"/>
    </row>
    <row r="653" spans="2:2" ht="15.6">
      <c r="B653" s="85"/>
    </row>
    <row r="654" spans="2:2" ht="15.6">
      <c r="B654" s="85"/>
    </row>
    <row r="655" spans="2:2" ht="15.6">
      <c r="B655" s="85"/>
    </row>
    <row r="656" spans="2:2" ht="15.6">
      <c r="B656" s="85"/>
    </row>
    <row r="657" spans="2:2" ht="15.6">
      <c r="B657" s="85"/>
    </row>
    <row r="658" spans="2:2" ht="15.6">
      <c r="B658" s="85"/>
    </row>
    <row r="659" spans="2:2" ht="15.6">
      <c r="B659" s="85"/>
    </row>
    <row r="660" spans="2:2" ht="15.6">
      <c r="B660" s="85"/>
    </row>
    <row r="661" spans="2:2" ht="15.6">
      <c r="B661" s="85"/>
    </row>
    <row r="662" spans="2:2" ht="15.6">
      <c r="B662" s="85"/>
    </row>
    <row r="663" spans="2:2" ht="15.6">
      <c r="B663" s="85"/>
    </row>
    <row r="664" spans="2:2" ht="15.6">
      <c r="B664" s="85"/>
    </row>
    <row r="665" spans="2:2" ht="15.6">
      <c r="B665" s="85"/>
    </row>
    <row r="666" spans="2:2" ht="15.6">
      <c r="B666" s="85"/>
    </row>
    <row r="667" spans="2:2" ht="15.6">
      <c r="B667" s="85"/>
    </row>
    <row r="668" spans="2:2" ht="15.6">
      <c r="B668" s="85"/>
    </row>
    <row r="669" spans="2:2" ht="15.6">
      <c r="B669" s="85"/>
    </row>
    <row r="670" spans="2:2" ht="15.6">
      <c r="B670" s="85"/>
    </row>
    <row r="671" spans="2:2" ht="15.6">
      <c r="B671" s="85"/>
    </row>
    <row r="672" spans="2:2" ht="15.6">
      <c r="B672" s="85"/>
    </row>
    <row r="673" spans="2:2" ht="15.6">
      <c r="B673" s="85"/>
    </row>
    <row r="674" spans="2:2" ht="15.6">
      <c r="B674" s="85"/>
    </row>
    <row r="675" spans="2:2" ht="15.6">
      <c r="B675" s="85"/>
    </row>
    <row r="676" spans="2:2" ht="15.6">
      <c r="B676" s="85"/>
    </row>
    <row r="677" spans="2:2" ht="15.6">
      <c r="B677" s="85"/>
    </row>
    <row r="678" spans="2:2" ht="15.6">
      <c r="B678" s="85"/>
    </row>
    <row r="679" spans="2:2" ht="15.6">
      <c r="B679" s="85"/>
    </row>
    <row r="680" spans="2:2" ht="15.6">
      <c r="B680" s="85"/>
    </row>
    <row r="681" spans="2:2" ht="15.6">
      <c r="B681" s="85"/>
    </row>
    <row r="682" spans="2:2" ht="15.6">
      <c r="B682" s="85"/>
    </row>
    <row r="683" spans="2:2" ht="15.6">
      <c r="B683" s="85"/>
    </row>
    <row r="684" spans="2:2" ht="15.6">
      <c r="B684" s="85"/>
    </row>
    <row r="685" spans="2:2" ht="15.6">
      <c r="B685" s="85"/>
    </row>
    <row r="686" spans="2:2" ht="15.6">
      <c r="B686" s="85"/>
    </row>
    <row r="687" spans="2:2" ht="15.6">
      <c r="B687" s="85"/>
    </row>
    <row r="688" spans="2:2" ht="15.6">
      <c r="B688" s="85"/>
    </row>
    <row r="689" spans="2:2" ht="15.6">
      <c r="B689" s="85"/>
    </row>
    <row r="690" spans="2:2" ht="15.6">
      <c r="B690" s="85"/>
    </row>
    <row r="691" spans="2:2" ht="15.6">
      <c r="B691" s="85"/>
    </row>
    <row r="692" spans="2:2" ht="15.6">
      <c r="B692" s="85"/>
    </row>
    <row r="693" spans="2:2" ht="15.6">
      <c r="B693" s="85"/>
    </row>
    <row r="694" spans="2:2" ht="15.6">
      <c r="B694" s="85"/>
    </row>
    <row r="695" spans="2:2" ht="15.6">
      <c r="B695" s="85"/>
    </row>
    <row r="696" spans="2:2" ht="15.6">
      <c r="B696" s="85"/>
    </row>
    <row r="697" spans="2:2" ht="15.6">
      <c r="B697" s="85"/>
    </row>
    <row r="698" spans="2:2" ht="15.6">
      <c r="B698" s="85"/>
    </row>
    <row r="699" spans="2:2" ht="15.6">
      <c r="B699" s="85"/>
    </row>
    <row r="700" spans="2:2" ht="15.6">
      <c r="B700" s="85"/>
    </row>
    <row r="701" spans="2:2" ht="15.6">
      <c r="B701" s="85"/>
    </row>
    <row r="702" spans="2:2" ht="15.6">
      <c r="B702" s="85"/>
    </row>
    <row r="703" spans="2:2" ht="15.6">
      <c r="B703" s="85"/>
    </row>
    <row r="704" spans="2:2" ht="15.6">
      <c r="B704" s="85"/>
    </row>
    <row r="705" spans="2:2" ht="15.6">
      <c r="B705" s="85"/>
    </row>
    <row r="706" spans="2:2" ht="15.6">
      <c r="B706" s="85"/>
    </row>
    <row r="707" spans="2:2" ht="15.6">
      <c r="B707" s="85"/>
    </row>
    <row r="708" spans="2:2" ht="15.6">
      <c r="B708" s="85"/>
    </row>
    <row r="709" spans="2:2" ht="15.6">
      <c r="B709" s="85"/>
    </row>
    <row r="710" spans="2:2" ht="15.6">
      <c r="B710" s="85"/>
    </row>
    <row r="711" spans="2:2" ht="15.6">
      <c r="B711" s="85"/>
    </row>
    <row r="712" spans="2:2" ht="15.6">
      <c r="B712" s="85"/>
    </row>
    <row r="713" spans="2:2" ht="15.6">
      <c r="B713" s="85"/>
    </row>
    <row r="714" spans="2:2" ht="15.6">
      <c r="B714" s="85"/>
    </row>
    <row r="715" spans="2:2" ht="15.6">
      <c r="B715" s="85"/>
    </row>
    <row r="716" spans="2:2" ht="15.6">
      <c r="B716" s="85"/>
    </row>
    <row r="717" spans="2:2" ht="15.6">
      <c r="B717" s="85"/>
    </row>
    <row r="718" spans="2:2" ht="15.6">
      <c r="B718" s="85"/>
    </row>
    <row r="719" spans="2:2" ht="15.6">
      <c r="B719" s="85"/>
    </row>
    <row r="720" spans="2:2" ht="15.6">
      <c r="B720" s="85"/>
    </row>
    <row r="721" spans="2:2" ht="15.6">
      <c r="B721" s="85"/>
    </row>
    <row r="722" spans="2:2" ht="15.6">
      <c r="B722" s="85"/>
    </row>
    <row r="723" spans="2:2" ht="15.6">
      <c r="B723" s="85"/>
    </row>
    <row r="724" spans="2:2" ht="15.6">
      <c r="B724" s="85"/>
    </row>
    <row r="725" spans="2:2" ht="15.6">
      <c r="B725" s="85"/>
    </row>
    <row r="726" spans="2:2" ht="15.6">
      <c r="B726" s="85"/>
    </row>
    <row r="727" spans="2:2" ht="15.6">
      <c r="B727" s="85"/>
    </row>
    <row r="728" spans="2:2" ht="15.6">
      <c r="B728" s="85"/>
    </row>
    <row r="729" spans="2:2" ht="15.6">
      <c r="B729" s="85"/>
    </row>
    <row r="730" spans="2:2" ht="15.6">
      <c r="B730" s="85"/>
    </row>
    <row r="731" spans="2:2" ht="15.6">
      <c r="B731" s="85"/>
    </row>
    <row r="732" spans="2:2" ht="15.6">
      <c r="B732" s="85"/>
    </row>
    <row r="733" spans="2:2" ht="15.6">
      <c r="B733" s="85"/>
    </row>
    <row r="734" spans="2:2" ht="15.6">
      <c r="B734" s="85"/>
    </row>
    <row r="735" spans="2:2" ht="15.6">
      <c r="B735" s="85"/>
    </row>
    <row r="736" spans="2:2" ht="15.6">
      <c r="B736" s="85"/>
    </row>
    <row r="737" spans="2:2" ht="15.6">
      <c r="B737" s="85"/>
    </row>
    <row r="738" spans="2:2" ht="15.6">
      <c r="B738" s="85"/>
    </row>
    <row r="739" spans="2:2" ht="15.6">
      <c r="B739" s="85"/>
    </row>
    <row r="740" spans="2:2" ht="15.6">
      <c r="B740" s="85"/>
    </row>
    <row r="741" spans="2:2" ht="15.6">
      <c r="B741" s="85"/>
    </row>
    <row r="742" spans="2:2" ht="15.6">
      <c r="B742" s="85"/>
    </row>
    <row r="743" spans="2:2" ht="15.6">
      <c r="B743" s="85"/>
    </row>
    <row r="744" spans="2:2" ht="15.6">
      <c r="B744" s="85"/>
    </row>
    <row r="745" spans="2:2" ht="15.6">
      <c r="B745" s="85"/>
    </row>
    <row r="746" spans="2:2" ht="15.6">
      <c r="B746" s="85"/>
    </row>
    <row r="747" spans="2:2" ht="15.6">
      <c r="B747" s="85"/>
    </row>
    <row r="748" spans="2:2" ht="15.6">
      <c r="B748" s="85"/>
    </row>
    <row r="749" spans="2:2" ht="15.6">
      <c r="B749" s="85"/>
    </row>
    <row r="750" spans="2:2" ht="15.6">
      <c r="B750" s="85"/>
    </row>
    <row r="751" spans="2:2" ht="15.6">
      <c r="B751" s="85"/>
    </row>
    <row r="752" spans="2:2" ht="15.6">
      <c r="B752" s="85"/>
    </row>
    <row r="753" spans="2:2" ht="15.6">
      <c r="B753" s="85"/>
    </row>
    <row r="754" spans="2:2" ht="15.6">
      <c r="B754" s="85"/>
    </row>
    <row r="755" spans="2:2" ht="15.6">
      <c r="B755" s="85"/>
    </row>
    <row r="756" spans="2:2" ht="15.6">
      <c r="B756" s="85"/>
    </row>
    <row r="757" spans="2:2" ht="15.6">
      <c r="B757" s="85"/>
    </row>
  </sheetData>
  <dataConsolidate/>
  <mergeCells count="342">
    <mergeCell ref="A5:S5"/>
    <mergeCell ref="A6:D15"/>
    <mergeCell ref="R6:S6"/>
    <mergeCell ref="R7:S7"/>
    <mergeCell ref="R9:S9"/>
    <mergeCell ref="J10:K10"/>
    <mergeCell ref="R10:S10"/>
    <mergeCell ref="J11:K11"/>
    <mergeCell ref="R11:S11"/>
    <mergeCell ref="J12:K12"/>
    <mergeCell ref="R12:S12"/>
    <mergeCell ref="H13:J13"/>
    <mergeCell ref="R13:S13"/>
    <mergeCell ref="R14:S14"/>
    <mergeCell ref="E15:F15"/>
    <mergeCell ref="R15:S15"/>
    <mergeCell ref="A16:A18"/>
    <mergeCell ref="B16:B18"/>
    <mergeCell ref="C16:C18"/>
    <mergeCell ref="D16:F16"/>
    <mergeCell ref="G16:J16"/>
    <mergeCell ref="K16:K18"/>
    <mergeCell ref="L16:L18"/>
    <mergeCell ref="M16:M18"/>
    <mergeCell ref="N16:S17"/>
    <mergeCell ref="T16:T18"/>
    <mergeCell ref="U16:U18"/>
    <mergeCell ref="V16:V18"/>
    <mergeCell ref="W16:W18"/>
    <mergeCell ref="AB16:AB17"/>
    <mergeCell ref="AC16:AC17"/>
    <mergeCell ref="AD16:AD17"/>
    <mergeCell ref="AE16:AE17"/>
    <mergeCell ref="AF16:AF17"/>
    <mergeCell ref="AG16:AG17"/>
    <mergeCell ref="AH16:AH17"/>
    <mergeCell ref="AI16:AI17"/>
    <mergeCell ref="AJ16:AJ17"/>
    <mergeCell ref="AK16:AK17"/>
    <mergeCell ref="AL16:AL17"/>
    <mergeCell ref="AM16:AM17"/>
    <mergeCell ref="AN16:AN17"/>
    <mergeCell ref="AO16:AO17"/>
    <mergeCell ref="AP16:AP17"/>
    <mergeCell ref="AQ16:AQ17"/>
    <mergeCell ref="AR16:AR17"/>
    <mergeCell ref="AS16:AS17"/>
    <mergeCell ref="AT16:AT17"/>
    <mergeCell ref="AU16:AU17"/>
    <mergeCell ref="AV16:AV17"/>
    <mergeCell ref="AW16:AW17"/>
    <mergeCell ref="AX16:AX17"/>
    <mergeCell ref="AY16:AY17"/>
    <mergeCell ref="AZ16:AZ17"/>
    <mergeCell ref="BA16:BA17"/>
    <mergeCell ref="BB16:BB17"/>
    <mergeCell ref="BC16:BC17"/>
    <mergeCell ref="BD16:BD17"/>
    <mergeCell ref="BE16:BE17"/>
    <mergeCell ref="BF16:BF17"/>
    <mergeCell ref="BG16:BG17"/>
    <mergeCell ref="BH16:BH17"/>
    <mergeCell ref="BI16:BI17"/>
    <mergeCell ref="BJ16:BJ17"/>
    <mergeCell ref="BK16:BK17"/>
    <mergeCell ref="BL16:BL17"/>
    <mergeCell ref="BM16:BM17"/>
    <mergeCell ref="BN16:BN17"/>
    <mergeCell ref="BO16:BO17"/>
    <mergeCell ref="BP16:BP17"/>
    <mergeCell ref="BQ16:BQ17"/>
    <mergeCell ref="BR16:BR17"/>
    <mergeCell ref="BS16:BS17"/>
    <mergeCell ref="BT16:BT17"/>
    <mergeCell ref="BU16:BU17"/>
    <mergeCell ref="BV16:BV17"/>
    <mergeCell ref="BW16:BW17"/>
    <mergeCell ref="BX16:BX17"/>
    <mergeCell ref="BY16:BY17"/>
    <mergeCell ref="BZ16:BZ17"/>
    <mergeCell ref="CA16:CA17"/>
    <mergeCell ref="CB16:CB17"/>
    <mergeCell ref="CC16:CC17"/>
    <mergeCell ref="CD16:CD17"/>
    <mergeCell ref="CE16:CE17"/>
    <mergeCell ref="CF16:CF17"/>
    <mergeCell ref="CG16:CG17"/>
    <mergeCell ref="CH16:CH17"/>
    <mergeCell ref="CI16:CI17"/>
    <mergeCell ref="CJ16:CJ17"/>
    <mergeCell ref="CK16:CK17"/>
    <mergeCell ref="CL16:CL17"/>
    <mergeCell ref="CM16:CM17"/>
    <mergeCell ref="CN16:CN17"/>
    <mergeCell ref="CO16:CO17"/>
    <mergeCell ref="CP16:CP17"/>
    <mergeCell ref="CQ16:CQ17"/>
    <mergeCell ref="CR16:CR17"/>
    <mergeCell ref="CS16:CS17"/>
    <mergeCell ref="CT16:CT17"/>
    <mergeCell ref="CU16:CU17"/>
    <mergeCell ref="CV16:CV17"/>
    <mergeCell ref="CW16:CW17"/>
    <mergeCell ref="CX16:CX17"/>
    <mergeCell ref="CY16:CY17"/>
    <mergeCell ref="CZ16:CZ17"/>
    <mergeCell ref="DA16:DA17"/>
    <mergeCell ref="DB16:DB17"/>
    <mergeCell ref="DC16:DC17"/>
    <mergeCell ref="DD16:DD17"/>
    <mergeCell ref="DE16:DE17"/>
    <mergeCell ref="DF16:DF17"/>
    <mergeCell ref="DG16:DG17"/>
    <mergeCell ref="DH16:DH17"/>
    <mergeCell ref="DI16:DI17"/>
    <mergeCell ref="DJ16:DJ17"/>
    <mergeCell ref="DK16:DK17"/>
    <mergeCell ref="DL16:DL17"/>
    <mergeCell ref="DM16:DM17"/>
    <mergeCell ref="DN16:DN17"/>
    <mergeCell ref="DO16:DO17"/>
    <mergeCell ref="DP16:DP17"/>
    <mergeCell ref="DQ16:DQ17"/>
    <mergeCell ref="DR16:DR17"/>
    <mergeCell ref="EF16:EF17"/>
    <mergeCell ref="EG16:EG17"/>
    <mergeCell ref="EH16:EH17"/>
    <mergeCell ref="EI16:EI17"/>
    <mergeCell ref="EJ16:EJ17"/>
    <mergeCell ref="DS16:DS17"/>
    <mergeCell ref="DT16:DT17"/>
    <mergeCell ref="DU16:DU17"/>
    <mergeCell ref="DV16:DV17"/>
    <mergeCell ref="DW16:DW17"/>
    <mergeCell ref="DX16:DX17"/>
    <mergeCell ref="DY16:DY17"/>
    <mergeCell ref="DZ16:DZ17"/>
    <mergeCell ref="EA16:EA17"/>
    <mergeCell ref="EW16:EW17"/>
    <mergeCell ref="D17:D18"/>
    <mergeCell ref="E17:E18"/>
    <mergeCell ref="F17:F18"/>
    <mergeCell ref="G17:G18"/>
    <mergeCell ref="H17:H18"/>
    <mergeCell ref="I17:I18"/>
    <mergeCell ref="J17:J18"/>
    <mergeCell ref="EQ16:EQ17"/>
    <mergeCell ref="ER16:ER17"/>
    <mergeCell ref="ES16:ES17"/>
    <mergeCell ref="ET16:ET17"/>
    <mergeCell ref="EU16:EU17"/>
    <mergeCell ref="EV16:EV17"/>
    <mergeCell ref="EK16:EK17"/>
    <mergeCell ref="EL16:EL17"/>
    <mergeCell ref="EM16:EM17"/>
    <mergeCell ref="EN16:EN17"/>
    <mergeCell ref="EO16:EO17"/>
    <mergeCell ref="EP16:EP17"/>
    <mergeCell ref="EB16:EB17"/>
    <mergeCell ref="EC16:EC17"/>
    <mergeCell ref="ED16:ED17"/>
    <mergeCell ref="EE16:EE17"/>
    <mergeCell ref="A111:A113"/>
    <mergeCell ref="M116:N116"/>
    <mergeCell ref="M117:N117"/>
    <mergeCell ref="M118:N118"/>
    <mergeCell ref="M119:N119"/>
    <mergeCell ref="M120:N120"/>
    <mergeCell ref="M121:N121"/>
    <mergeCell ref="M122:N122"/>
    <mergeCell ref="M123:N123"/>
    <mergeCell ref="M124:N124"/>
    <mergeCell ref="M125:N125"/>
    <mergeCell ref="M126:N126"/>
    <mergeCell ref="M127:N127"/>
    <mergeCell ref="M128:N128"/>
    <mergeCell ref="M129:N129"/>
    <mergeCell ref="M130:N130"/>
    <mergeCell ref="M131:N131"/>
    <mergeCell ref="M132:N132"/>
    <mergeCell ref="M133:N133"/>
    <mergeCell ref="M134:N134"/>
    <mergeCell ref="M135:N135"/>
    <mergeCell ref="M136:N136"/>
    <mergeCell ref="M137:N137"/>
    <mergeCell ref="M138:N138"/>
    <mergeCell ref="M139:N139"/>
    <mergeCell ref="M140:N140"/>
    <mergeCell ref="M141:N141"/>
    <mergeCell ref="M142:N142"/>
    <mergeCell ref="M143:N143"/>
    <mergeCell ref="M144:N144"/>
    <mergeCell ref="M145:N145"/>
    <mergeCell ref="M146:N146"/>
    <mergeCell ref="M147:N147"/>
    <mergeCell ref="M148:N148"/>
    <mergeCell ref="M149:N149"/>
    <mergeCell ref="M150:N150"/>
    <mergeCell ref="M151:N151"/>
    <mergeCell ref="M152:N152"/>
    <mergeCell ref="M153:N153"/>
    <mergeCell ref="M154:N154"/>
    <mergeCell ref="M155:N155"/>
    <mergeCell ref="M156:N156"/>
    <mergeCell ref="M157:N157"/>
    <mergeCell ref="M158:N158"/>
    <mergeCell ref="M159:N159"/>
    <mergeCell ref="M160:N160"/>
    <mergeCell ref="M161:N161"/>
    <mergeCell ref="M162:N162"/>
    <mergeCell ref="M163:N163"/>
    <mergeCell ref="M164:N164"/>
    <mergeCell ref="M165:N165"/>
    <mergeCell ref="M166:N166"/>
    <mergeCell ref="M167:N167"/>
    <mergeCell ref="M168:N168"/>
    <mergeCell ref="B171:B172"/>
    <mergeCell ref="C171:C172"/>
    <mergeCell ref="D171:D172"/>
    <mergeCell ref="G171:G172"/>
    <mergeCell ref="B173:B180"/>
    <mergeCell ref="D183:H183"/>
    <mergeCell ref="J183:L183"/>
    <mergeCell ref="M183:O183"/>
    <mergeCell ref="P183:R183"/>
    <mergeCell ref="A191:A192"/>
    <mergeCell ref="B191:C192"/>
    <mergeCell ref="D191:F191"/>
    <mergeCell ref="G191:G192"/>
    <mergeCell ref="H191:H192"/>
    <mergeCell ref="I191:J192"/>
    <mergeCell ref="K191:Q192"/>
    <mergeCell ref="R191:T192"/>
    <mergeCell ref="B193:C193"/>
    <mergeCell ref="I193:J193"/>
    <mergeCell ref="R193:T193"/>
    <mergeCell ref="B194:C194"/>
    <mergeCell ref="I194:J194"/>
    <mergeCell ref="R194:T194"/>
    <mergeCell ref="I195:J195"/>
    <mergeCell ref="R195:T195"/>
    <mergeCell ref="I196:J196"/>
    <mergeCell ref="R196:T196"/>
    <mergeCell ref="I197:J197"/>
    <mergeCell ref="R197:T197"/>
    <mergeCell ref="I198:J198"/>
    <mergeCell ref="R198:T198"/>
    <mergeCell ref="I199:J199"/>
    <mergeCell ref="R199:T199"/>
    <mergeCell ref="I200:J200"/>
    <mergeCell ref="R200:T200"/>
    <mergeCell ref="I201:J201"/>
    <mergeCell ref="R201:T201"/>
    <mergeCell ref="B202:C202"/>
    <mergeCell ref="I202:J202"/>
    <mergeCell ref="R202:T202"/>
    <mergeCell ref="B203:C203"/>
    <mergeCell ref="I203:J203"/>
    <mergeCell ref="R203:T203"/>
    <mergeCell ref="B204:C204"/>
    <mergeCell ref="I204:J204"/>
    <mergeCell ref="R204:T204"/>
    <mergeCell ref="B205:C205"/>
    <mergeCell ref="I205:J205"/>
    <mergeCell ref="R205:T205"/>
    <mergeCell ref="B206:C206"/>
    <mergeCell ref="I206:J206"/>
    <mergeCell ref="R206:T206"/>
    <mergeCell ref="B207:C207"/>
    <mergeCell ref="I207:J207"/>
    <mergeCell ref="R207:T207"/>
    <mergeCell ref="B208:C208"/>
    <mergeCell ref="I208:J208"/>
    <mergeCell ref="R208:T208"/>
    <mergeCell ref="B209:C209"/>
    <mergeCell ref="I209:J209"/>
    <mergeCell ref="R209:T209"/>
    <mergeCell ref="B210:C210"/>
    <mergeCell ref="I210:J210"/>
    <mergeCell ref="R210:T210"/>
    <mergeCell ref="B211:C211"/>
    <mergeCell ref="I211:J211"/>
    <mergeCell ref="R211:T211"/>
    <mergeCell ref="B212:C212"/>
    <mergeCell ref="I212:J212"/>
    <mergeCell ref="R212:T212"/>
    <mergeCell ref="B213:C213"/>
    <mergeCell ref="I213:J213"/>
    <mergeCell ref="R213:T213"/>
    <mergeCell ref="B214:C214"/>
    <mergeCell ref="I214:J214"/>
    <mergeCell ref="R214:T214"/>
    <mergeCell ref="B215:C215"/>
    <mergeCell ref="I215:J215"/>
    <mergeCell ref="R215:T215"/>
    <mergeCell ref="B216:C216"/>
    <mergeCell ref="I216:J216"/>
    <mergeCell ref="R216:T216"/>
    <mergeCell ref="B217:C217"/>
    <mergeCell ref="I217:J217"/>
    <mergeCell ref="R217:T217"/>
    <mergeCell ref="B218:C218"/>
    <mergeCell ref="I218:J218"/>
    <mergeCell ref="R218:T218"/>
    <mergeCell ref="B219:C219"/>
    <mergeCell ref="I219:J219"/>
    <mergeCell ref="R219:T219"/>
    <mergeCell ref="B220:C220"/>
    <mergeCell ref="I220:J220"/>
    <mergeCell ref="R220:T220"/>
    <mergeCell ref="B221:C221"/>
    <mergeCell ref="I221:J221"/>
    <mergeCell ref="R221:T221"/>
    <mergeCell ref="B222:C222"/>
    <mergeCell ref="I222:J222"/>
    <mergeCell ref="R222:T222"/>
    <mergeCell ref="B223:C223"/>
    <mergeCell ref="I223:J223"/>
    <mergeCell ref="R223:T223"/>
    <mergeCell ref="B224:C224"/>
    <mergeCell ref="I224:J224"/>
    <mergeCell ref="R224:T224"/>
    <mergeCell ref="B225:C225"/>
    <mergeCell ref="I225:J225"/>
    <mergeCell ref="R225:T225"/>
    <mergeCell ref="O230:U230"/>
    <mergeCell ref="B226:C226"/>
    <mergeCell ref="I226:J226"/>
    <mergeCell ref="R226:T226"/>
    <mergeCell ref="B227:C227"/>
    <mergeCell ref="I227:J227"/>
    <mergeCell ref="R227:T227"/>
    <mergeCell ref="A235:D235"/>
    <mergeCell ref="F235:I235"/>
    <mergeCell ref="K235:M235"/>
    <mergeCell ref="O235:U235"/>
    <mergeCell ref="B228:C228"/>
    <mergeCell ref="I228:J228"/>
    <mergeCell ref="R228:T228"/>
    <mergeCell ref="A230:D230"/>
    <mergeCell ref="F230:I230"/>
    <mergeCell ref="K230:M230"/>
  </mergeCells>
  <conditionalFormatting sqref="B481">
    <cfRule type="duplicateValues" dxfId="1117" priority="138"/>
    <cfRule type="colorScale" priority="139">
      <colorScale>
        <cfvo type="min"/>
        <cfvo type="percentile" val="50"/>
        <cfvo type="max"/>
        <color rgb="FFF8696B"/>
        <color rgb="FFFFEB84"/>
        <color rgb="FF63BE7B"/>
      </colorScale>
    </cfRule>
    <cfRule type="duplicateValues" dxfId="1116" priority="140"/>
    <cfRule type="colorScale" priority="141">
      <colorScale>
        <cfvo type="min"/>
        <cfvo type="percentile" val="50"/>
        <cfvo type="max"/>
        <color rgb="FFF8696B"/>
        <color rgb="FFFFEB84"/>
        <color rgb="FF63BE7B"/>
      </colorScale>
    </cfRule>
  </conditionalFormatting>
  <conditionalFormatting sqref="B481:B491">
    <cfRule type="duplicateValues" dxfId="1115" priority="144"/>
  </conditionalFormatting>
  <conditionalFormatting sqref="B482:B491">
    <cfRule type="duplicateValues" dxfId="1114" priority="142"/>
    <cfRule type="colorScale" priority="143">
      <colorScale>
        <cfvo type="min"/>
        <cfvo type="percentile" val="50"/>
        <cfvo type="max"/>
        <color rgb="FFF8696B"/>
        <color rgb="FFFFEB84"/>
        <color rgb="FF63BE7B"/>
      </colorScale>
    </cfRule>
  </conditionalFormatting>
  <conditionalFormatting sqref="BL21:BL22 BQ21:BQ22">
    <cfRule type="notContainsBlanks" dxfId="1113" priority="137">
      <formula>LEN(TRIM(BL21))&gt;0</formula>
    </cfRule>
  </conditionalFormatting>
  <conditionalFormatting sqref="ES18">
    <cfRule type="notContainsBlanks" dxfId="1112" priority="136">
      <formula>LEN(TRIM(ES18))&gt;0</formula>
    </cfRule>
  </conditionalFormatting>
  <conditionalFormatting sqref="AC3">
    <cfRule type="notContainsBlanks" dxfId="1111" priority="135">
      <formula>LEN(TRIM(AC3))&gt;0</formula>
    </cfRule>
  </conditionalFormatting>
  <conditionalFormatting sqref="AW3">
    <cfRule type="notContainsBlanks" dxfId="1110" priority="134">
      <formula>LEN(TRIM(AW3))&gt;0</formula>
    </cfRule>
  </conditionalFormatting>
  <conditionalFormatting sqref="AM3">
    <cfRule type="notContainsBlanks" dxfId="1109" priority="133">
      <formula>LEN(TRIM(AM3))&gt;0</formula>
    </cfRule>
  </conditionalFormatting>
  <conditionalFormatting sqref="CA3">
    <cfRule type="notContainsBlanks" dxfId="1108" priority="132">
      <formula>LEN(TRIM(CA3))&gt;0</formula>
    </cfRule>
  </conditionalFormatting>
  <conditionalFormatting sqref="CK3">
    <cfRule type="notContainsBlanks" dxfId="1107" priority="131">
      <formula>LEN(TRIM(CK3))&gt;0</formula>
    </cfRule>
  </conditionalFormatting>
  <conditionalFormatting sqref="CU3">
    <cfRule type="notContainsBlanks" dxfId="1106" priority="130">
      <formula>LEN(TRIM(CU3))&gt;0</formula>
    </cfRule>
  </conditionalFormatting>
  <conditionalFormatting sqref="DO3">
    <cfRule type="notContainsBlanks" dxfId="1105" priority="129">
      <formula>LEN(TRIM(DO3))&gt;0</formula>
    </cfRule>
  </conditionalFormatting>
  <conditionalFormatting sqref="DY3">
    <cfRule type="notContainsBlanks" dxfId="1104" priority="128">
      <formula>LEN(TRIM(DY3))&gt;0</formula>
    </cfRule>
  </conditionalFormatting>
  <conditionalFormatting sqref="EI3">
    <cfRule type="notContainsBlanks" dxfId="1103" priority="127">
      <formula>LEN(TRIM(EI3))&gt;0</formula>
    </cfRule>
  </conditionalFormatting>
  <conditionalFormatting sqref="CA8">
    <cfRule type="notContainsBlanks" dxfId="1102" priority="126">
      <formula>LEN(TRIM(CA8))&gt;0</formula>
    </cfRule>
  </conditionalFormatting>
  <conditionalFormatting sqref="ES3">
    <cfRule type="notContainsBlanks" dxfId="1101" priority="125">
      <formula>LEN(TRIM(ES3))&gt;0</formula>
    </cfRule>
  </conditionalFormatting>
  <conditionalFormatting sqref="AE15">
    <cfRule type="notContainsBlanks" dxfId="1100" priority="124">
      <formula>LEN(TRIM(AE15))&gt;0</formula>
    </cfRule>
  </conditionalFormatting>
  <conditionalFormatting sqref="AJ15">
    <cfRule type="notContainsBlanks" dxfId="1099" priority="123">
      <formula>LEN(TRIM(AJ15))&gt;0</formula>
    </cfRule>
  </conditionalFormatting>
  <conditionalFormatting sqref="AO15">
    <cfRule type="notContainsBlanks" dxfId="1098" priority="122">
      <formula>LEN(TRIM(AO15))&gt;0</formula>
    </cfRule>
  </conditionalFormatting>
  <conditionalFormatting sqref="AT15">
    <cfRule type="notContainsBlanks" dxfId="1097" priority="121">
      <formula>LEN(TRIM(AT15))&gt;0</formula>
    </cfRule>
  </conditionalFormatting>
  <conditionalFormatting sqref="AY15">
    <cfRule type="notContainsBlanks" dxfId="1096" priority="120">
      <formula>LEN(TRIM(AY15))&gt;0</formula>
    </cfRule>
  </conditionalFormatting>
  <conditionalFormatting sqref="BD15">
    <cfRule type="notContainsBlanks" dxfId="1095" priority="119">
      <formula>LEN(TRIM(BD15))&gt;0</formula>
    </cfRule>
  </conditionalFormatting>
  <conditionalFormatting sqref="BI15">
    <cfRule type="notContainsBlanks" dxfId="1094" priority="118">
      <formula>LEN(TRIM(BI15))&gt;0</formula>
    </cfRule>
  </conditionalFormatting>
  <conditionalFormatting sqref="BS15">
    <cfRule type="notContainsBlanks" dxfId="1093" priority="117">
      <formula>LEN(TRIM(BS15))&gt;0</formula>
    </cfRule>
  </conditionalFormatting>
  <conditionalFormatting sqref="BX15">
    <cfRule type="notContainsBlanks" dxfId="1092" priority="116">
      <formula>LEN(TRIM(BX15))&gt;0</formula>
    </cfRule>
  </conditionalFormatting>
  <conditionalFormatting sqref="CC15">
    <cfRule type="notContainsBlanks" dxfId="1091" priority="115">
      <formula>LEN(TRIM(CC15))&gt;0</formula>
    </cfRule>
  </conditionalFormatting>
  <conditionalFormatting sqref="CH15">
    <cfRule type="notContainsBlanks" dxfId="1090" priority="114">
      <formula>LEN(TRIM(CH15))&gt;0</formula>
    </cfRule>
  </conditionalFormatting>
  <conditionalFormatting sqref="CR15">
    <cfRule type="notContainsBlanks" dxfId="1089" priority="113">
      <formula>LEN(TRIM(CR15))&gt;0</formula>
    </cfRule>
  </conditionalFormatting>
  <conditionalFormatting sqref="CW15">
    <cfRule type="notContainsBlanks" dxfId="1088" priority="112">
      <formula>LEN(TRIM(CW15))&gt;0</formula>
    </cfRule>
  </conditionalFormatting>
  <conditionalFormatting sqref="DB15">
    <cfRule type="notContainsBlanks" dxfId="1087" priority="111">
      <formula>LEN(TRIM(DB15))&gt;0</formula>
    </cfRule>
  </conditionalFormatting>
  <conditionalFormatting sqref="DG15">
    <cfRule type="notContainsBlanks" dxfId="1086" priority="110">
      <formula>LEN(TRIM(DG15))&gt;0</formula>
    </cfRule>
  </conditionalFormatting>
  <conditionalFormatting sqref="DL15">
    <cfRule type="notContainsBlanks" dxfId="1085" priority="109">
      <formula>LEN(TRIM(DL15))&gt;0</formula>
    </cfRule>
  </conditionalFormatting>
  <conditionalFormatting sqref="DQ15">
    <cfRule type="notContainsBlanks" dxfId="1084" priority="108">
      <formula>LEN(TRIM(DQ15))&gt;0</formula>
    </cfRule>
  </conditionalFormatting>
  <conditionalFormatting sqref="DV15">
    <cfRule type="notContainsBlanks" dxfId="1083" priority="107">
      <formula>LEN(TRIM(DV15))&gt;0</formula>
    </cfRule>
  </conditionalFormatting>
  <conditionalFormatting sqref="EA15">
    <cfRule type="notContainsBlanks" dxfId="1082" priority="106">
      <formula>LEN(TRIM(EA15))&gt;0</formula>
    </cfRule>
  </conditionalFormatting>
  <conditionalFormatting sqref="EF15">
    <cfRule type="notContainsBlanks" dxfId="1081" priority="105">
      <formula>LEN(TRIM(EF15))&gt;0</formula>
    </cfRule>
  </conditionalFormatting>
  <conditionalFormatting sqref="EK15">
    <cfRule type="notContainsBlanks" dxfId="1080" priority="104">
      <formula>LEN(TRIM(EK15))&gt;0</formula>
    </cfRule>
  </conditionalFormatting>
  <conditionalFormatting sqref="EP15">
    <cfRule type="notContainsBlanks" dxfId="1079" priority="103">
      <formula>LEN(TRIM(EP15))&gt;0</formula>
    </cfRule>
  </conditionalFormatting>
  <conditionalFormatting sqref="EU15">
    <cfRule type="notContainsBlanks" dxfId="1078" priority="102">
      <formula>LEN(TRIM(EU15))&gt;0</formula>
    </cfRule>
  </conditionalFormatting>
  <conditionalFormatting sqref="AC15">
    <cfRule type="notContainsBlanks" dxfId="1077" priority="101">
      <formula>LEN(TRIM(AC15))&gt;0</formula>
    </cfRule>
  </conditionalFormatting>
  <conditionalFormatting sqref="AH15">
    <cfRule type="notContainsBlanks" dxfId="1076" priority="100">
      <formula>LEN(TRIM(AH15))&gt;0</formula>
    </cfRule>
  </conditionalFormatting>
  <conditionalFormatting sqref="AM15">
    <cfRule type="notContainsBlanks" dxfId="1075" priority="99">
      <formula>LEN(TRIM(AM15))&gt;0</formula>
    </cfRule>
  </conditionalFormatting>
  <conditionalFormatting sqref="AW15">
    <cfRule type="notContainsBlanks" dxfId="1074" priority="98">
      <formula>LEN(TRIM(AW15))&gt;0</formula>
    </cfRule>
  </conditionalFormatting>
  <conditionalFormatting sqref="BG3">
    <cfRule type="notContainsBlanks" dxfId="1073" priority="97">
      <formula>LEN(TRIM(BG3))&gt;0</formula>
    </cfRule>
  </conditionalFormatting>
  <conditionalFormatting sqref="AR15">
    <cfRule type="notContainsBlanks" dxfId="1072" priority="96">
      <formula>LEN(TRIM(AR15))&gt;0</formula>
    </cfRule>
  </conditionalFormatting>
  <conditionalFormatting sqref="BB15">
    <cfRule type="notContainsBlanks" dxfId="1071" priority="95">
      <formula>LEN(TRIM(BB15))&gt;0</formula>
    </cfRule>
  </conditionalFormatting>
  <conditionalFormatting sqref="BQ3">
    <cfRule type="notContainsBlanks" dxfId="1070" priority="94">
      <formula>LEN(TRIM(BQ3))&gt;0</formula>
    </cfRule>
  </conditionalFormatting>
  <conditionalFormatting sqref="BG15">
    <cfRule type="notContainsBlanks" dxfId="1069" priority="93">
      <formula>LEN(TRIM(BG15))&gt;0</formula>
    </cfRule>
  </conditionalFormatting>
  <conditionalFormatting sqref="CA15">
    <cfRule type="notContainsBlanks" dxfId="1068" priority="92">
      <formula>LEN(TRIM(CA15))&gt;0</formula>
    </cfRule>
  </conditionalFormatting>
  <conditionalFormatting sqref="BV15">
    <cfRule type="notContainsBlanks" dxfId="1067" priority="91">
      <formula>LEN(TRIM(BV15))&gt;0</formula>
    </cfRule>
  </conditionalFormatting>
  <conditionalFormatting sqref="BQ15">
    <cfRule type="notContainsBlanks" dxfId="1066" priority="90">
      <formula>LEN(TRIM(BQ15))&gt;0</formula>
    </cfRule>
  </conditionalFormatting>
  <conditionalFormatting sqref="BL15">
    <cfRule type="notContainsBlanks" dxfId="1065" priority="89">
      <formula>LEN(TRIM(BL15))&gt;0</formula>
    </cfRule>
  </conditionalFormatting>
  <conditionalFormatting sqref="CF15">
    <cfRule type="notContainsBlanks" dxfId="1064" priority="88">
      <formula>LEN(TRIM(CF15))&gt;0</formula>
    </cfRule>
  </conditionalFormatting>
  <conditionalFormatting sqref="CP15">
    <cfRule type="notContainsBlanks" dxfId="1063" priority="87">
      <formula>LEN(TRIM(CP15))&gt;0</formula>
    </cfRule>
  </conditionalFormatting>
  <conditionalFormatting sqref="CU15">
    <cfRule type="notContainsBlanks" dxfId="1062" priority="86">
      <formula>LEN(TRIM(CU15))&gt;0</formula>
    </cfRule>
  </conditionalFormatting>
  <conditionalFormatting sqref="DE3">
    <cfRule type="notContainsBlanks" dxfId="1061" priority="85">
      <formula>LEN(TRIM(DE3))&gt;0</formula>
    </cfRule>
  </conditionalFormatting>
  <conditionalFormatting sqref="CZ15">
    <cfRule type="notContainsBlanks" dxfId="1060" priority="84">
      <formula>LEN(TRIM(CZ15))&gt;0</formula>
    </cfRule>
  </conditionalFormatting>
  <conditionalFormatting sqref="DE15">
    <cfRule type="notContainsBlanks" dxfId="1059" priority="83">
      <formula>LEN(TRIM(DE15))&gt;0</formula>
    </cfRule>
  </conditionalFormatting>
  <conditionalFormatting sqref="DJ15">
    <cfRule type="notContainsBlanks" dxfId="1058" priority="82">
      <formula>LEN(TRIM(DJ15))&gt;0</formula>
    </cfRule>
  </conditionalFormatting>
  <conditionalFormatting sqref="DO15">
    <cfRule type="notContainsBlanks" dxfId="1057" priority="81">
      <formula>LEN(TRIM(DO15))&gt;0</formula>
    </cfRule>
  </conditionalFormatting>
  <conditionalFormatting sqref="DY15">
    <cfRule type="notContainsBlanks" dxfId="1056" priority="80">
      <formula>LEN(TRIM(DY15))&gt;0</formula>
    </cfRule>
  </conditionalFormatting>
  <conditionalFormatting sqref="ED15">
    <cfRule type="notContainsBlanks" dxfId="1055" priority="79">
      <formula>LEN(TRIM(ED15))&gt;0</formula>
    </cfRule>
  </conditionalFormatting>
  <conditionalFormatting sqref="DT15">
    <cfRule type="notContainsBlanks" dxfId="1054" priority="78">
      <formula>LEN(TRIM(DT15))&gt;0</formula>
    </cfRule>
  </conditionalFormatting>
  <conditionalFormatting sqref="AE31:AE32">
    <cfRule type="notContainsBlanks" dxfId="1053" priority="77">
      <formula>LEN(TRIM(AE31))&gt;0</formula>
    </cfRule>
  </conditionalFormatting>
  <conditionalFormatting sqref="AE26:AE29">
    <cfRule type="notContainsBlanks" dxfId="1052" priority="76">
      <formula>LEN(TRIM(AE26))&gt;0</formula>
    </cfRule>
  </conditionalFormatting>
  <conditionalFormatting sqref="AE21:AE24">
    <cfRule type="notContainsBlanks" dxfId="1051" priority="75">
      <formula>LEN(TRIM(AE21))&gt;0</formula>
    </cfRule>
  </conditionalFormatting>
  <conditionalFormatting sqref="AE20">
    <cfRule type="notContainsBlanks" dxfId="1050" priority="74">
      <formula>LEN(TRIM(AE20))&gt;0</formula>
    </cfRule>
  </conditionalFormatting>
  <conditionalFormatting sqref="AJ20:AJ24">
    <cfRule type="notContainsBlanks" dxfId="1049" priority="73">
      <formula>LEN(TRIM(AJ20))&gt;0</formula>
    </cfRule>
  </conditionalFormatting>
  <conditionalFormatting sqref="AJ26:AJ29">
    <cfRule type="notContainsBlanks" dxfId="1048" priority="72">
      <formula>LEN(TRIM(AJ26))&gt;0</formula>
    </cfRule>
  </conditionalFormatting>
  <conditionalFormatting sqref="AJ31:AJ32">
    <cfRule type="notContainsBlanks" dxfId="1047" priority="71">
      <formula>LEN(TRIM(AJ31))&gt;0</formula>
    </cfRule>
  </conditionalFormatting>
  <conditionalFormatting sqref="AO20:AO21">
    <cfRule type="notContainsBlanks" dxfId="1046" priority="70">
      <formula>LEN(TRIM(AO20))&gt;0</formula>
    </cfRule>
  </conditionalFormatting>
  <conditionalFormatting sqref="AT31:AT32">
    <cfRule type="notContainsBlanks" dxfId="1045" priority="69">
      <formula>LEN(TRIM(AT31))&gt;0</formula>
    </cfRule>
  </conditionalFormatting>
  <conditionalFormatting sqref="AT26:AT27">
    <cfRule type="notContainsBlanks" dxfId="1044" priority="68">
      <formula>LEN(TRIM(AT26))&gt;0</formula>
    </cfRule>
  </conditionalFormatting>
  <conditionalFormatting sqref="AT20:AT21">
    <cfRule type="notContainsBlanks" dxfId="1043" priority="67">
      <formula>LEN(TRIM(AT20))&gt;0</formula>
    </cfRule>
  </conditionalFormatting>
  <conditionalFormatting sqref="AY20:AY24">
    <cfRule type="notContainsBlanks" dxfId="1042" priority="66">
      <formula>LEN(TRIM(AY20))&gt;0</formula>
    </cfRule>
  </conditionalFormatting>
  <conditionalFormatting sqref="AY26:AY29">
    <cfRule type="notContainsBlanks" dxfId="1041" priority="65">
      <formula>LEN(TRIM(AY26))&gt;0</formula>
    </cfRule>
  </conditionalFormatting>
  <conditionalFormatting sqref="AY31:AY32">
    <cfRule type="notContainsBlanks" dxfId="1040" priority="64">
      <formula>LEN(TRIM(AY31))&gt;0</formula>
    </cfRule>
  </conditionalFormatting>
  <conditionalFormatting sqref="BD31:BD32">
    <cfRule type="notContainsBlanks" dxfId="1039" priority="63">
      <formula>LEN(TRIM(BD31))&gt;0</formula>
    </cfRule>
  </conditionalFormatting>
  <conditionalFormatting sqref="BD26:BD29">
    <cfRule type="notContainsBlanks" dxfId="1038" priority="62">
      <formula>LEN(TRIM(BD26))&gt;0</formula>
    </cfRule>
  </conditionalFormatting>
  <conditionalFormatting sqref="BD23">
    <cfRule type="notContainsBlanks" dxfId="1037" priority="61">
      <formula>LEN(TRIM(BD23))&gt;0</formula>
    </cfRule>
  </conditionalFormatting>
  <conditionalFormatting sqref="BD21">
    <cfRule type="notContainsBlanks" dxfId="1036" priority="60">
      <formula>LEN(TRIM(BD21))&gt;0</formula>
    </cfRule>
  </conditionalFormatting>
  <conditionalFormatting sqref="BD20">
    <cfRule type="notContainsBlanks" dxfId="1035" priority="59">
      <formula>LEN(TRIM(BD20))&gt;0</formula>
    </cfRule>
  </conditionalFormatting>
  <conditionalFormatting sqref="BI21">
    <cfRule type="notContainsBlanks" dxfId="1034" priority="58">
      <formula>LEN(TRIM(BI21))&gt;0</formula>
    </cfRule>
  </conditionalFormatting>
  <conditionalFormatting sqref="BI23">
    <cfRule type="notContainsBlanks" dxfId="1033" priority="57">
      <formula>LEN(TRIM(BI23))&gt;0</formula>
    </cfRule>
  </conditionalFormatting>
  <conditionalFormatting sqref="BI26:BI27">
    <cfRule type="notContainsBlanks" dxfId="1032" priority="56">
      <formula>LEN(TRIM(BI26))&gt;0</formula>
    </cfRule>
  </conditionalFormatting>
  <conditionalFormatting sqref="BI29">
    <cfRule type="notContainsBlanks" dxfId="1031" priority="55">
      <formula>LEN(TRIM(BI29))&gt;0</formula>
    </cfRule>
  </conditionalFormatting>
  <conditionalFormatting sqref="BI31:BI32">
    <cfRule type="notContainsBlanks" dxfId="1030" priority="54">
      <formula>LEN(TRIM(BI31))&gt;0</formula>
    </cfRule>
  </conditionalFormatting>
  <conditionalFormatting sqref="BN31:BN32">
    <cfRule type="notContainsBlanks" dxfId="1029" priority="53">
      <formula>LEN(TRIM(BN31))&gt;0</formula>
    </cfRule>
  </conditionalFormatting>
  <conditionalFormatting sqref="BL29">
    <cfRule type="notContainsBlanks" dxfId="1028" priority="52">
      <formula>LEN(TRIM(BL29))&gt;0</formula>
    </cfRule>
  </conditionalFormatting>
  <conditionalFormatting sqref="BL27">
    <cfRule type="notContainsBlanks" dxfId="1027" priority="51">
      <formula>LEN(TRIM(BL27))&gt;0</formula>
    </cfRule>
  </conditionalFormatting>
  <conditionalFormatting sqref="BL26">
    <cfRule type="notContainsBlanks" dxfId="1026" priority="50">
      <formula>LEN(TRIM(BL26))&gt;0</formula>
    </cfRule>
  </conditionalFormatting>
  <conditionalFormatting sqref="BQ31">
    <cfRule type="notContainsBlanks" dxfId="1025" priority="49">
      <formula>LEN(TRIM(BQ31))&gt;0</formula>
    </cfRule>
  </conditionalFormatting>
  <conditionalFormatting sqref="BS31">
    <cfRule type="notContainsBlanks" dxfId="1024" priority="48">
      <formula>LEN(TRIM(BS31))&gt;0</formula>
    </cfRule>
  </conditionalFormatting>
  <conditionalFormatting sqref="BN29">
    <cfRule type="notContainsBlanks" dxfId="1023" priority="47">
      <formula>LEN(TRIM(BN29))&gt;0</formula>
    </cfRule>
  </conditionalFormatting>
  <conditionalFormatting sqref="BN27">
    <cfRule type="notContainsBlanks" dxfId="1022" priority="46">
      <formula>LEN(TRIM(BN27))&gt;0</formula>
    </cfRule>
  </conditionalFormatting>
  <conditionalFormatting sqref="BN26">
    <cfRule type="notContainsBlanks" dxfId="1021" priority="45">
      <formula>LEN(TRIM(BN26))&gt;0</formula>
    </cfRule>
  </conditionalFormatting>
  <conditionalFormatting sqref="BN23">
    <cfRule type="notContainsBlanks" dxfId="1020" priority="44">
      <formula>LEN(TRIM(BN23))&gt;0</formula>
    </cfRule>
  </conditionalFormatting>
  <conditionalFormatting sqref="BX26:BX29">
    <cfRule type="notContainsBlanks" dxfId="1019" priority="43">
      <formula>LEN(TRIM(BX26))&gt;0</formula>
    </cfRule>
  </conditionalFormatting>
  <conditionalFormatting sqref="BX31:BX32">
    <cfRule type="notContainsBlanks" dxfId="1018" priority="42">
      <formula>LEN(TRIM(BX31))&gt;0</formula>
    </cfRule>
  </conditionalFormatting>
  <conditionalFormatting sqref="BX20:BX23">
    <cfRule type="notContainsBlanks" dxfId="1017" priority="41">
      <formula>LEN(TRIM(BX20))&gt;0</formula>
    </cfRule>
  </conditionalFormatting>
  <conditionalFormatting sqref="CC20:CC23">
    <cfRule type="notContainsBlanks" dxfId="1016" priority="40">
      <formula>LEN(TRIM(CC20))&gt;0</formula>
    </cfRule>
  </conditionalFormatting>
  <conditionalFormatting sqref="CC26:CC29">
    <cfRule type="notContainsBlanks" dxfId="1015" priority="39">
      <formula>LEN(TRIM(CC26))&gt;0</formula>
    </cfRule>
  </conditionalFormatting>
  <conditionalFormatting sqref="CC31:CC32">
    <cfRule type="notContainsBlanks" dxfId="1014" priority="38">
      <formula>LEN(TRIM(CC31))&gt;0</formula>
    </cfRule>
  </conditionalFormatting>
  <conditionalFormatting sqref="CH20:CH22">
    <cfRule type="notContainsBlanks" dxfId="1013" priority="37">
      <formula>LEN(TRIM(CH20))&gt;0</formula>
    </cfRule>
  </conditionalFormatting>
  <conditionalFormatting sqref="CH26:CH29">
    <cfRule type="notContainsBlanks" dxfId="1012" priority="36">
      <formula>LEN(TRIM(CH26))&gt;0</formula>
    </cfRule>
  </conditionalFormatting>
  <conditionalFormatting sqref="CH32">
    <cfRule type="notContainsBlanks" dxfId="1011" priority="35">
      <formula>LEN(TRIM(CH32))&gt;0</formula>
    </cfRule>
  </conditionalFormatting>
  <conditionalFormatting sqref="CH31">
    <cfRule type="notContainsBlanks" dxfId="1010" priority="34">
      <formula>LEN(TRIM(CH31))&gt;0</formula>
    </cfRule>
  </conditionalFormatting>
  <conditionalFormatting sqref="CM20:CM22">
    <cfRule type="notContainsBlanks" dxfId="1009" priority="33">
      <formula>LEN(TRIM(CM20))&gt;0</formula>
    </cfRule>
  </conditionalFormatting>
  <conditionalFormatting sqref="CM26:CM29">
    <cfRule type="notContainsBlanks" dxfId="1008" priority="32">
      <formula>LEN(TRIM(CM26))&gt;0</formula>
    </cfRule>
  </conditionalFormatting>
  <conditionalFormatting sqref="CM32">
    <cfRule type="notContainsBlanks" dxfId="1007" priority="31">
      <formula>LEN(TRIM(CM32))&gt;0</formula>
    </cfRule>
  </conditionalFormatting>
  <conditionalFormatting sqref="CM31">
    <cfRule type="notContainsBlanks" dxfId="1006" priority="30">
      <formula>LEN(TRIM(CM31))&gt;0</formula>
    </cfRule>
  </conditionalFormatting>
  <conditionalFormatting sqref="CR20">
    <cfRule type="notContainsBlanks" dxfId="1005" priority="29">
      <formula>LEN(TRIM(CR20))&gt;0</formula>
    </cfRule>
  </conditionalFormatting>
  <conditionalFormatting sqref="CR21:CR22">
    <cfRule type="notContainsBlanks" dxfId="1004" priority="28">
      <formula>LEN(TRIM(CR21))&gt;0</formula>
    </cfRule>
  </conditionalFormatting>
  <conditionalFormatting sqref="CW20:CW22">
    <cfRule type="notContainsBlanks" dxfId="1003" priority="27">
      <formula>LEN(TRIM(CW20))&gt;0</formula>
    </cfRule>
  </conditionalFormatting>
  <conditionalFormatting sqref="DB21">
    <cfRule type="notContainsBlanks" dxfId="1002" priority="26">
      <formula>LEN(TRIM(DB21))&gt;0</formula>
    </cfRule>
  </conditionalFormatting>
  <conditionalFormatting sqref="DB20">
    <cfRule type="notContainsBlanks" dxfId="1001" priority="25">
      <formula>LEN(TRIM(DB20))&gt;0</formula>
    </cfRule>
  </conditionalFormatting>
  <conditionalFormatting sqref="DG20">
    <cfRule type="notContainsBlanks" dxfId="1000" priority="24">
      <formula>LEN(TRIM(DG20))&gt;0</formula>
    </cfRule>
  </conditionalFormatting>
  <conditionalFormatting sqref="CR26:CR29 CR31:CR32">
    <cfRule type="notContainsBlanks" dxfId="999" priority="23">
      <formula>LEN(TRIM(CR26))&gt;0</formula>
    </cfRule>
  </conditionalFormatting>
  <conditionalFormatting sqref="CW26:CW29">
    <cfRule type="notContainsBlanks" dxfId="998" priority="22">
      <formula>LEN(TRIM(CW26))&gt;0</formula>
    </cfRule>
  </conditionalFormatting>
  <conditionalFormatting sqref="DB26:DB27">
    <cfRule type="notContainsBlanks" dxfId="997" priority="21">
      <formula>LEN(TRIM(DB26))&gt;0</formula>
    </cfRule>
  </conditionalFormatting>
  <conditionalFormatting sqref="CW31:CW32">
    <cfRule type="notContainsBlanks" dxfId="996" priority="20">
      <formula>LEN(TRIM(CW31))&gt;0</formula>
    </cfRule>
  </conditionalFormatting>
  <conditionalFormatting sqref="DQ20">
    <cfRule type="notContainsBlanks" dxfId="995" priority="19">
      <formula>LEN(TRIM(DQ20))&gt;0</formula>
    </cfRule>
  </conditionalFormatting>
  <conditionalFormatting sqref="DL20">
    <cfRule type="notContainsBlanks" dxfId="994" priority="18">
      <formula>LEN(TRIM(DL20))&gt;0</formula>
    </cfRule>
  </conditionalFormatting>
  <conditionalFormatting sqref="EA19">
    <cfRule type="notContainsBlanks" dxfId="993" priority="17">
      <formula>LEN(TRIM(EA19))&gt;0</formula>
    </cfRule>
  </conditionalFormatting>
  <conditionalFormatting sqref="DV25">
    <cfRule type="notContainsBlanks" dxfId="992" priority="16">
      <formula>LEN(TRIM(DV25))&gt;0</formula>
    </cfRule>
  </conditionalFormatting>
  <conditionalFormatting sqref="EF19">
    <cfRule type="notContainsBlanks" dxfId="991" priority="15">
      <formula>LEN(TRIM(EF19))&gt;0</formula>
    </cfRule>
  </conditionalFormatting>
  <conditionalFormatting sqref="EA25">
    <cfRule type="notContainsBlanks" dxfId="990" priority="14">
      <formula>LEN(TRIM(EA25))&gt;0</formula>
    </cfRule>
  </conditionalFormatting>
  <conditionalFormatting sqref="EK19">
    <cfRule type="notContainsBlanks" dxfId="989" priority="13">
      <formula>LEN(TRIM(EK19))&gt;0</formula>
    </cfRule>
  </conditionalFormatting>
  <conditionalFormatting sqref="EP19">
    <cfRule type="notContainsBlanks" dxfId="988" priority="12">
      <formula>LEN(TRIM(EP19))&gt;0</formula>
    </cfRule>
  </conditionalFormatting>
  <conditionalFormatting sqref="EK25">
    <cfRule type="notContainsBlanks" dxfId="987" priority="11">
      <formula>LEN(TRIM(EK25))&gt;0</formula>
    </cfRule>
  </conditionalFormatting>
  <conditionalFormatting sqref="ES19">
    <cfRule type="notContainsBlanks" dxfId="986" priority="10">
      <formula>LEN(TRIM(ES19))&gt;0</formula>
    </cfRule>
  </conditionalFormatting>
  <conditionalFormatting sqref="EN25">
    <cfRule type="notContainsBlanks" dxfId="985" priority="9">
      <formula>LEN(TRIM(EN25))&gt;0</formula>
    </cfRule>
  </conditionalFormatting>
  <conditionalFormatting sqref="EU19">
    <cfRule type="notContainsBlanks" dxfId="984" priority="8">
      <formula>LEN(TRIM(EU19))&gt;0</formula>
    </cfRule>
  </conditionalFormatting>
  <conditionalFormatting sqref="EP25">
    <cfRule type="notContainsBlanks" dxfId="983" priority="7">
      <formula>LEN(TRIM(EP25))&gt;0</formula>
    </cfRule>
  </conditionalFormatting>
  <conditionalFormatting sqref="EN31">
    <cfRule type="notContainsBlanks" dxfId="982" priority="6">
      <formula>LEN(TRIM(EN31))&gt;0</formula>
    </cfRule>
  </conditionalFormatting>
  <conditionalFormatting sqref="EP31">
    <cfRule type="notContainsBlanks" dxfId="981" priority="5">
      <formula>LEN(TRIM(EP31))&gt;0</formula>
    </cfRule>
  </conditionalFormatting>
  <conditionalFormatting sqref="EN32">
    <cfRule type="notContainsBlanks" dxfId="980" priority="4">
      <formula>LEN(TRIM(EN32))&gt;0</formula>
    </cfRule>
  </conditionalFormatting>
  <conditionalFormatting sqref="EP32">
    <cfRule type="notContainsBlanks" dxfId="979" priority="3">
      <formula>LEN(TRIM(EP32))&gt;0</formula>
    </cfRule>
  </conditionalFormatting>
  <conditionalFormatting sqref="AO26:AO27">
    <cfRule type="notContainsBlanks" dxfId="978" priority="2">
      <formula>LEN(TRIM(AO26))&gt;0</formula>
    </cfRule>
  </conditionalFormatting>
  <conditionalFormatting sqref="AO31:AO32">
    <cfRule type="notContainsBlanks" dxfId="977" priority="1">
      <formula>LEN(TRIM(AO31))&gt;0</formula>
    </cfRule>
  </conditionalFormatting>
  <dataValidations disablePrompts="1" count="43">
    <dataValidation type="list" allowBlank="1" showInputMessage="1" showErrorMessage="1" sqref="B201" xr:uid="{016F4854-90F2-4859-A892-2E108DF12B18}">
      <formula1>$B$246:$B$551</formula1>
    </dataValidation>
    <dataValidation type="list" allowBlank="1" showInputMessage="1" showErrorMessage="1" sqref="B197:B199" xr:uid="{0D5BC8AB-D507-4D90-8A22-E3C8BF91F039}">
      <formula1>$B$246:$B$438</formula1>
    </dataValidation>
    <dataValidation type="list" allowBlank="1" showInputMessage="1" showErrorMessage="1" sqref="B193:B196 C193:C199 B202:C228 C201" xr:uid="{11D6A833-05FA-49DE-96CD-BABA9A3D74C7}">
      <formula1>VatTu</formula1>
    </dataValidation>
    <dataValidation type="list" allowBlank="1" showInputMessage="1" showErrorMessage="1" sqref="J118:J133" xr:uid="{D9BB1D37-2ADF-4143-B244-6DAA81B98568}">
      <formula1>"Ống, Hộp,Vuông, Tròn Đặc, La Dẹt,V"</formula1>
    </dataValidation>
    <dataValidation type="list" allowBlank="1" showInputMessage="1" showErrorMessage="1" sqref="J139:J145 J162:J166 J149:J150 J153:J158 J134:J136" xr:uid="{FC3E065E-E9BF-42C6-82B8-B3A3A2F6AE99}">
      <formula1>"ống, hộp,vuông, tròn đặc, la dẹt,V"</formula1>
    </dataValidation>
    <dataValidation type="list" allowBlank="1" showInputMessage="1" showErrorMessage="1" sqref="J167:J168 J151:J152 J146:J148 J137:J138 J159:J161" xr:uid="{BD125F50-BBF3-42EA-A45B-629DBAE220D7}">
      <formula1>"ống, hộp, tròn đặc, la dẹt,V"</formula1>
    </dataValidation>
    <dataValidation type="list" allowBlank="1" showInputMessage="1" showErrorMessage="1" sqref="H117:H168" xr:uid="{9151AA19-4FE3-4051-B4EE-D4324BBFC609}">
      <formula1>"sắt đen, sắt trắng, sắt kẽm, nhôm"</formula1>
    </dataValidation>
    <dataValidation type="list" allowBlank="1" showInputMessage="1" showErrorMessage="1" sqref="J117" xr:uid="{071FA66E-A3DC-4105-A178-4676588F79D3}">
      <formula1>"tròn, hộp, la"</formula1>
    </dataValidation>
    <dataValidation type="list" allowBlank="1" showInputMessage="1" showErrorMessage="1" sqref="O118:O168" xr:uid="{25BDC39E-4E9D-4FA1-B44B-0C9CAD3404A1}">
      <formula1>"kg, cây"</formula1>
    </dataValidation>
    <dataValidation type="list" allowBlank="1" showInputMessage="1" showErrorMessage="1" sqref="AH15 CZ15 AM15 DT15 DJ15 DO15 ED15 CF15 BV15 AR15 CA15 AC15 AC20:AC24 AC26:AC29 AC31:AC32 AH20:AH24 AH26:AH29 AH31:AH33 AM20:AM21 AM26:AM27 AM31:AM33 AR20:AR21 AR26:AR27 AR31:AR33 AW15 AW20:AW24 AW26:AW29 AW31:AW33 BB15 BB20:BB21 BB23 BB26:BB29 BB31:BB33 BG15 BG21 BG23 BG26:BG27 BG29 BG31:BG33 BL15 BL23 BL26:BL27 BL29 BL31:BL33 BQ15 BQ31 BQ33 BV20:BV23 BV26:BV29 BV31:BV32 CA20:CA23 CA26:CA29 CA31:CA33 CF20:CF22 CF26:CF29 CF31:CF33 CK15 CK20:CK22 CK26:CK29 CK31:CK33 CP15 CP20:CP22 CP26:CP29 CP31:CP33 CU15 CU20:CU22 CU26:CU29 CU31:CU33 CZ20:CZ21 CZ26:CZ27 CZ33 DE15 DE20 DJ20 DO20 DT25 DY15 DY19 DY25 ED19 EI19 EI25 EN19 EN25 EN31:EN32 ES19" xr:uid="{F03C81C9-5C1E-4107-848E-1E9F5CC4449A}">
      <formula1>CongDoan_List</formula1>
    </dataValidation>
    <dataValidation type="list" allowBlank="1" showInputMessage="1" showErrorMessage="1" sqref="CA8" xr:uid="{386832C7-F191-4C48-BE59-E5A6196AA322}">
      <formula1>$CE$9:$CE$14</formula1>
    </dataValidation>
    <dataValidation type="list" allowBlank="1" showInputMessage="1" showErrorMessage="1" sqref="AH3" xr:uid="{5F1AA247-52B5-4E74-A3EF-7B213C7E5E1B}">
      <formula1>$AH$6:$AH$14</formula1>
    </dataValidation>
    <dataValidation type="list" allowBlank="1" showInputMessage="1" showErrorMessage="1" sqref="AM3" xr:uid="{5CF0206B-E647-4AB3-A340-2E20E405CE18}">
      <formula1>$AM$6:$AM$14</formula1>
    </dataValidation>
    <dataValidation type="list" allowBlank="1" showInputMessage="1" showErrorMessage="1" sqref="AR3" xr:uid="{C9CE51EC-07C4-4DBB-A712-417DA40585FB}">
      <formula1>$AR$6:$AR$14</formula1>
    </dataValidation>
    <dataValidation type="list" allowBlank="1" showInputMessage="1" showErrorMessage="1" sqref="AW3" xr:uid="{C59671F2-1977-4815-907E-8F6971A2FCF9}">
      <formula1>$AW$6:$AW$14</formula1>
    </dataValidation>
    <dataValidation type="list" allowBlank="1" showInputMessage="1" showErrorMessage="1" sqref="BB3" xr:uid="{A7FA4A3C-A049-442E-AD00-2F7C6394B2DD}">
      <formula1>$BB$6:$BB$14</formula1>
    </dataValidation>
    <dataValidation type="list" allowBlank="1" showInputMessage="1" showErrorMessage="1" sqref="BG3" xr:uid="{F48385B9-39D6-4856-9805-5ED2666D0B1B}">
      <formula1>$BG$6:$BG$14</formula1>
    </dataValidation>
    <dataValidation type="list" allowBlank="1" showInputMessage="1" showErrorMessage="1" sqref="BL3" xr:uid="{F1099E7C-68A3-44EE-A0FC-DA6F166B6912}">
      <formula1>$BL$6:$BL$14</formula1>
    </dataValidation>
    <dataValidation type="list" allowBlank="1" showInputMessage="1" showErrorMessage="1" sqref="BQ3" xr:uid="{D71DD2B5-890C-421D-A1CB-2064689E301C}">
      <formula1>$BQ$6:$BQ$14</formula1>
    </dataValidation>
    <dataValidation type="list" allowBlank="1" showInputMessage="1" showErrorMessage="1" sqref="BV3" xr:uid="{84EB0387-66B5-4C58-B5B3-F1014F4A38F0}">
      <formula1>$BV$6:$BV$14</formula1>
    </dataValidation>
    <dataValidation type="list" allowBlank="1" showInputMessage="1" showErrorMessage="1" sqref="CA3" xr:uid="{F7D642CC-04CA-4EAB-9CA0-ABF258F88530}">
      <formula1>$CA$6:$CA$14</formula1>
    </dataValidation>
    <dataValidation type="list" allowBlank="1" showInputMessage="1" showErrorMessage="1" sqref="CF3" xr:uid="{3A471690-3D4D-4AC7-BF57-7216EFE64CA5}">
      <formula1>$CF$6:$CF$14</formula1>
    </dataValidation>
    <dataValidation type="list" allowBlank="1" showInputMessage="1" showErrorMessage="1" sqref="CK3" xr:uid="{176AB403-4FDD-4344-8260-F598EFF8368B}">
      <formula1>$CK$6:$CK$14</formula1>
    </dataValidation>
    <dataValidation type="list" allowBlank="1" showInputMessage="1" showErrorMessage="1" sqref="CP3" xr:uid="{8ACC7D1E-8A3A-44D2-A542-2F8D56C5CC9E}">
      <formula1>$CP$6:$CP$14</formula1>
    </dataValidation>
    <dataValidation type="list" allowBlank="1" showInputMessage="1" showErrorMessage="1" sqref="CU3" xr:uid="{3EE278DD-3058-4CF5-8972-5B3666A25742}">
      <formula1>$CU$6:$CU$14</formula1>
    </dataValidation>
    <dataValidation type="list" allowBlank="1" showInputMessage="1" showErrorMessage="1" sqref="CZ3" xr:uid="{447619B4-0F14-4399-B01D-6148D8E1B8AC}">
      <formula1>$CZ$6:$CZ$14</formula1>
    </dataValidation>
    <dataValidation type="list" allowBlank="1" showInputMessage="1" showErrorMessage="1" sqref="DE3" xr:uid="{07168531-C0B6-473C-8926-21B551EACF16}">
      <formula1>$DE$6:$DE$14</formula1>
    </dataValidation>
    <dataValidation type="list" allowBlank="1" showInputMessage="1" showErrorMessage="1" sqref="DJ3" xr:uid="{ECEADC71-3923-4760-91CD-AF634A90639E}">
      <formula1>$DJ$6:$DJ$14</formula1>
    </dataValidation>
    <dataValidation type="list" allowBlank="1" showInputMessage="1" showErrorMessage="1" sqref="DO3" xr:uid="{BA0FB748-F04B-4E04-A05C-01632EDBB9DD}">
      <formula1>$DO$6:$DO$14</formula1>
    </dataValidation>
    <dataValidation type="list" allowBlank="1" showInputMessage="1" showErrorMessage="1" sqref="DT3" xr:uid="{04668B39-BEFF-4387-BB43-CDA98BAED53C}">
      <formula1>$DT$6:$DT$14</formula1>
    </dataValidation>
    <dataValidation type="list" allowBlank="1" showInputMessage="1" showErrorMessage="1" sqref="DY3" xr:uid="{5F8E1D42-B868-465F-A400-8551D092CAA5}">
      <formula1>$DY$6:$DY$14</formula1>
    </dataValidation>
    <dataValidation type="list" allowBlank="1" showInputMessage="1" showErrorMessage="1" sqref="ED3" xr:uid="{224BE185-0ACA-4912-82A0-254C8D55C30C}">
      <formula1>$ED$6:$ED$14</formula1>
    </dataValidation>
    <dataValidation type="list" allowBlank="1" showInputMessage="1" showErrorMessage="1" sqref="EI3" xr:uid="{9ABCFCF6-16F9-4792-ABB5-4A9B4CC50A19}">
      <formula1>$EI$6:$EI$14</formula1>
    </dataValidation>
    <dataValidation type="list" allowBlank="1" showInputMessage="1" showErrorMessage="1" sqref="EN3" xr:uid="{3B201B9E-A049-4185-9C92-CE4EC8F81E3C}">
      <formula1>$EN$6:$EN$14</formula1>
    </dataValidation>
    <dataValidation type="list" allowBlank="1" showInputMessage="1" showErrorMessage="1" sqref="ES3" xr:uid="{8B45591E-62D7-4CB4-BF19-95C268E4555F}">
      <formula1>$ES$6:$ES$14</formula1>
    </dataValidation>
    <dataValidation type="list" allowBlank="1" showInputMessage="1" showErrorMessage="1" sqref="AY3" xr:uid="{8B040864-E121-4003-8657-17B57A6E9C85}">
      <formula1>$AY$6:$AY$14</formula1>
    </dataValidation>
    <dataValidation type="list" allowBlank="1" showInputMessage="1" showErrorMessage="1" sqref="CC3" xr:uid="{7B719C21-7E66-4FAC-94D3-659818F7C9A2}">
      <formula1>$CC$6:$CC$14</formula1>
    </dataValidation>
    <dataValidation type="list" allowBlank="1" showInputMessage="1" showErrorMessage="1" sqref="CM3" xr:uid="{28F3A9D8-F986-4209-862B-69BC15A2C2F1}">
      <formula1>$CM$6:$CM$14</formula1>
    </dataValidation>
    <dataValidation type="list" allowBlank="1" showInputMessage="1" showErrorMessage="1" sqref="DG3" xr:uid="{094AF67A-7455-4096-98D2-C043AEB5DBE1}">
      <formula1>$DG$6:$DG$14</formula1>
    </dataValidation>
    <dataValidation type="list" allowBlank="1" showInputMessage="1" showErrorMessage="1" sqref="DQ3" xr:uid="{40990982-4B24-4876-9091-19EFAAE3DF20}">
      <formula1>$DQ$6:$DQ$14</formula1>
    </dataValidation>
    <dataValidation type="list" allowBlank="1" showInputMessage="1" showErrorMessage="1" sqref="EU3" xr:uid="{AC2CBD13-203C-457D-B7A1-12FB02C94482}">
      <formula1>$EU$6:$EU$14</formula1>
    </dataValidation>
    <dataValidation type="list" allowBlank="1" showInputMessage="1" showErrorMessage="1" sqref="AC3" xr:uid="{1FBE25A7-D0D0-4EB2-81F6-E98559ACB672}">
      <formula1>$AC$6:$AC$14</formula1>
    </dataValidation>
    <dataValidation type="list" allowBlank="1" showInputMessage="1" showErrorMessage="1" sqref="AE3" xr:uid="{88A01843-5447-47D1-974A-D3E3E9C9C812}">
      <formula1>$AE$6:$AE$14</formula1>
    </dataValidation>
  </dataValidations>
  <hyperlinks>
    <hyperlink ref="E2" location="TH!A1" display="MENU" xr:uid="{304AA391-861E-4CAD-8302-8690FA1A8390}"/>
  </hyperlinks>
  <printOptions horizontalCentered="1"/>
  <pageMargins left="0" right="0" top="0.23622047244094491" bottom="0.23622047244094491" header="0.31496062992125984" footer="0.31496062992125984"/>
  <pageSetup paperSize="9" scale="74" orientation="landscape" r:id="rId1"/>
  <rowBreaks count="2" manualBreakCount="2">
    <brk id="113" max="16383" man="1"/>
    <brk id="242" max="16383" man="1"/>
  </rowBreaks>
  <colBreaks count="1" manualBreakCount="1">
    <brk id="22"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filterMode="1"/>
  <dimension ref="A1:X99"/>
  <sheetViews>
    <sheetView view="pageBreakPreview" topLeftCell="D6" zoomScale="70" zoomScaleNormal="70" zoomScaleSheetLayoutView="70" workbookViewId="0">
      <selection activeCell="U16" sqref="U16"/>
    </sheetView>
  </sheetViews>
  <sheetFormatPr defaultColWidth="7.6328125" defaultRowHeight="15" outlineLevelRow="1"/>
  <cols>
    <col min="1" max="1" width="7.6328125" style="140" hidden="1" customWidth="1"/>
    <col min="2" max="2" width="7.81640625" style="140" hidden="1" customWidth="1"/>
    <col min="3" max="3" width="7.90625" style="140" hidden="1" customWidth="1"/>
    <col min="4" max="4" width="7.6328125" style="140" customWidth="1"/>
    <col min="5" max="5" width="16.54296875" style="140" customWidth="1"/>
    <col min="6" max="6" width="29.54296875" style="140" customWidth="1"/>
    <col min="7" max="7" width="8.90625" style="140" customWidth="1"/>
    <col min="8" max="8" width="12.453125" style="140" customWidth="1"/>
    <col min="9" max="9" width="13.1796875" style="140" customWidth="1"/>
    <col min="10" max="10" width="14.81640625" style="140" customWidth="1"/>
    <col min="11" max="11" width="9.90625" style="140" hidden="1" customWidth="1"/>
    <col min="12" max="12" width="8.54296875" style="140" customWidth="1"/>
    <col min="13" max="13" width="7.54296875" style="140" customWidth="1"/>
    <col min="14" max="15" width="9.90625" style="140" hidden="1" customWidth="1"/>
    <col min="16" max="16" width="40.1796875" style="140" customWidth="1"/>
    <col min="17" max="17" width="20.08984375" style="140" customWidth="1"/>
    <col min="18" max="20" width="7.6328125" style="140"/>
    <col min="21" max="23" width="17.81640625" style="140" customWidth="1"/>
    <col min="24" max="258" width="7.6328125" style="140"/>
    <col min="259" max="261" width="0" style="140" hidden="1" customWidth="1"/>
    <col min="262" max="262" width="7.6328125" style="140" customWidth="1"/>
    <col min="263" max="263" width="18.81640625" style="140" customWidth="1"/>
    <col min="264" max="264" width="32.453125" style="140" customWidth="1"/>
    <col min="265" max="265" width="12.6328125" style="140" customWidth="1"/>
    <col min="266" max="266" width="18.453125" style="140" customWidth="1"/>
    <col min="267" max="268" width="14.81640625" style="140" customWidth="1"/>
    <col min="269" max="269" width="15.453125" style="140" customWidth="1"/>
    <col min="270" max="270" width="15.6328125" style="140" customWidth="1"/>
    <col min="271" max="271" width="20.6328125" style="140" customWidth="1"/>
    <col min="272" max="514" width="7.6328125" style="140"/>
    <col min="515" max="517" width="0" style="140" hidden="1" customWidth="1"/>
    <col min="518" max="518" width="7.6328125" style="140" customWidth="1"/>
    <col min="519" max="519" width="18.81640625" style="140" customWidth="1"/>
    <col min="520" max="520" width="32.453125" style="140" customWidth="1"/>
    <col min="521" max="521" width="12.6328125" style="140" customWidth="1"/>
    <col min="522" max="522" width="18.453125" style="140" customWidth="1"/>
    <col min="523" max="524" width="14.81640625" style="140" customWidth="1"/>
    <col min="525" max="525" width="15.453125" style="140" customWidth="1"/>
    <col min="526" max="526" width="15.6328125" style="140" customWidth="1"/>
    <col min="527" max="527" width="20.6328125" style="140" customWidth="1"/>
    <col min="528" max="770" width="7.6328125" style="140"/>
    <col min="771" max="773" width="0" style="140" hidden="1" customWidth="1"/>
    <col min="774" max="774" width="7.6328125" style="140" customWidth="1"/>
    <col min="775" max="775" width="18.81640625" style="140" customWidth="1"/>
    <col min="776" max="776" width="32.453125" style="140" customWidth="1"/>
    <col min="777" max="777" width="12.6328125" style="140" customWidth="1"/>
    <col min="778" max="778" width="18.453125" style="140" customWidth="1"/>
    <col min="779" max="780" width="14.81640625" style="140" customWidth="1"/>
    <col min="781" max="781" width="15.453125" style="140" customWidth="1"/>
    <col min="782" max="782" width="15.6328125" style="140" customWidth="1"/>
    <col min="783" max="783" width="20.6328125" style="140" customWidth="1"/>
    <col min="784" max="1026" width="7.6328125" style="140"/>
    <col min="1027" max="1029" width="0" style="140" hidden="1" customWidth="1"/>
    <col min="1030" max="1030" width="7.6328125" style="140" customWidth="1"/>
    <col min="1031" max="1031" width="18.81640625" style="140" customWidth="1"/>
    <col min="1032" max="1032" width="32.453125" style="140" customWidth="1"/>
    <col min="1033" max="1033" width="12.6328125" style="140" customWidth="1"/>
    <col min="1034" max="1034" width="18.453125" style="140" customWidth="1"/>
    <col min="1035" max="1036" width="14.81640625" style="140" customWidth="1"/>
    <col min="1037" max="1037" width="15.453125" style="140" customWidth="1"/>
    <col min="1038" max="1038" width="15.6328125" style="140" customWidth="1"/>
    <col min="1039" max="1039" width="20.6328125" style="140" customWidth="1"/>
    <col min="1040" max="1282" width="7.6328125" style="140"/>
    <col min="1283" max="1285" width="0" style="140" hidden="1" customWidth="1"/>
    <col min="1286" max="1286" width="7.6328125" style="140" customWidth="1"/>
    <col min="1287" max="1287" width="18.81640625" style="140" customWidth="1"/>
    <col min="1288" max="1288" width="32.453125" style="140" customWidth="1"/>
    <col min="1289" max="1289" width="12.6328125" style="140" customWidth="1"/>
    <col min="1290" max="1290" width="18.453125" style="140" customWidth="1"/>
    <col min="1291" max="1292" width="14.81640625" style="140" customWidth="1"/>
    <col min="1293" max="1293" width="15.453125" style="140" customWidth="1"/>
    <col min="1294" max="1294" width="15.6328125" style="140" customWidth="1"/>
    <col min="1295" max="1295" width="20.6328125" style="140" customWidth="1"/>
    <col min="1296" max="1538" width="7.6328125" style="140"/>
    <col min="1539" max="1541" width="0" style="140" hidden="1" customWidth="1"/>
    <col min="1542" max="1542" width="7.6328125" style="140" customWidth="1"/>
    <col min="1543" max="1543" width="18.81640625" style="140" customWidth="1"/>
    <col min="1544" max="1544" width="32.453125" style="140" customWidth="1"/>
    <col min="1545" max="1545" width="12.6328125" style="140" customWidth="1"/>
    <col min="1546" max="1546" width="18.453125" style="140" customWidth="1"/>
    <col min="1547" max="1548" width="14.81640625" style="140" customWidth="1"/>
    <col min="1549" max="1549" width="15.453125" style="140" customWidth="1"/>
    <col min="1550" max="1550" width="15.6328125" style="140" customWidth="1"/>
    <col min="1551" max="1551" width="20.6328125" style="140" customWidth="1"/>
    <col min="1552" max="1794" width="7.6328125" style="140"/>
    <col min="1795" max="1797" width="0" style="140" hidden="1" customWidth="1"/>
    <col min="1798" max="1798" width="7.6328125" style="140" customWidth="1"/>
    <col min="1799" max="1799" width="18.81640625" style="140" customWidth="1"/>
    <col min="1800" max="1800" width="32.453125" style="140" customWidth="1"/>
    <col min="1801" max="1801" width="12.6328125" style="140" customWidth="1"/>
    <col min="1802" max="1802" width="18.453125" style="140" customWidth="1"/>
    <col min="1803" max="1804" width="14.81640625" style="140" customWidth="1"/>
    <col min="1805" max="1805" width="15.453125" style="140" customWidth="1"/>
    <col min="1806" max="1806" width="15.6328125" style="140" customWidth="1"/>
    <col min="1807" max="1807" width="20.6328125" style="140" customWidth="1"/>
    <col min="1808" max="2050" width="7.6328125" style="140"/>
    <col min="2051" max="2053" width="0" style="140" hidden="1" customWidth="1"/>
    <col min="2054" max="2054" width="7.6328125" style="140" customWidth="1"/>
    <col min="2055" max="2055" width="18.81640625" style="140" customWidth="1"/>
    <col min="2056" max="2056" width="32.453125" style="140" customWidth="1"/>
    <col min="2057" max="2057" width="12.6328125" style="140" customWidth="1"/>
    <col min="2058" max="2058" width="18.453125" style="140" customWidth="1"/>
    <col min="2059" max="2060" width="14.81640625" style="140" customWidth="1"/>
    <col min="2061" max="2061" width="15.453125" style="140" customWidth="1"/>
    <col min="2062" max="2062" width="15.6328125" style="140" customWidth="1"/>
    <col min="2063" max="2063" width="20.6328125" style="140" customWidth="1"/>
    <col min="2064" max="2306" width="7.6328125" style="140"/>
    <col min="2307" max="2309" width="0" style="140" hidden="1" customWidth="1"/>
    <col min="2310" max="2310" width="7.6328125" style="140" customWidth="1"/>
    <col min="2311" max="2311" width="18.81640625" style="140" customWidth="1"/>
    <col min="2312" max="2312" width="32.453125" style="140" customWidth="1"/>
    <col min="2313" max="2313" width="12.6328125" style="140" customWidth="1"/>
    <col min="2314" max="2314" width="18.453125" style="140" customWidth="1"/>
    <col min="2315" max="2316" width="14.81640625" style="140" customWidth="1"/>
    <col min="2317" max="2317" width="15.453125" style="140" customWidth="1"/>
    <col min="2318" max="2318" width="15.6328125" style="140" customWidth="1"/>
    <col min="2319" max="2319" width="20.6328125" style="140" customWidth="1"/>
    <col min="2320" max="2562" width="7.6328125" style="140"/>
    <col min="2563" max="2565" width="0" style="140" hidden="1" customWidth="1"/>
    <col min="2566" max="2566" width="7.6328125" style="140" customWidth="1"/>
    <col min="2567" max="2567" width="18.81640625" style="140" customWidth="1"/>
    <col min="2568" max="2568" width="32.453125" style="140" customWidth="1"/>
    <col min="2569" max="2569" width="12.6328125" style="140" customWidth="1"/>
    <col min="2570" max="2570" width="18.453125" style="140" customWidth="1"/>
    <col min="2571" max="2572" width="14.81640625" style="140" customWidth="1"/>
    <col min="2573" max="2573" width="15.453125" style="140" customWidth="1"/>
    <col min="2574" max="2574" width="15.6328125" style="140" customWidth="1"/>
    <col min="2575" max="2575" width="20.6328125" style="140" customWidth="1"/>
    <col min="2576" max="2818" width="7.6328125" style="140"/>
    <col min="2819" max="2821" width="0" style="140" hidden="1" customWidth="1"/>
    <col min="2822" max="2822" width="7.6328125" style="140" customWidth="1"/>
    <col min="2823" max="2823" width="18.81640625" style="140" customWidth="1"/>
    <col min="2824" max="2824" width="32.453125" style="140" customWidth="1"/>
    <col min="2825" max="2825" width="12.6328125" style="140" customWidth="1"/>
    <col min="2826" max="2826" width="18.453125" style="140" customWidth="1"/>
    <col min="2827" max="2828" width="14.81640625" style="140" customWidth="1"/>
    <col min="2829" max="2829" width="15.453125" style="140" customWidth="1"/>
    <col min="2830" max="2830" width="15.6328125" style="140" customWidth="1"/>
    <col min="2831" max="2831" width="20.6328125" style="140" customWidth="1"/>
    <col min="2832" max="3074" width="7.6328125" style="140"/>
    <col min="3075" max="3077" width="0" style="140" hidden="1" customWidth="1"/>
    <col min="3078" max="3078" width="7.6328125" style="140" customWidth="1"/>
    <col min="3079" max="3079" width="18.81640625" style="140" customWidth="1"/>
    <col min="3080" max="3080" width="32.453125" style="140" customWidth="1"/>
    <col min="3081" max="3081" width="12.6328125" style="140" customWidth="1"/>
    <col min="3082" max="3082" width="18.453125" style="140" customWidth="1"/>
    <col min="3083" max="3084" width="14.81640625" style="140" customWidth="1"/>
    <col min="3085" max="3085" width="15.453125" style="140" customWidth="1"/>
    <col min="3086" max="3086" width="15.6328125" style="140" customWidth="1"/>
    <col min="3087" max="3087" width="20.6328125" style="140" customWidth="1"/>
    <col min="3088" max="3330" width="7.6328125" style="140"/>
    <col min="3331" max="3333" width="0" style="140" hidden="1" customWidth="1"/>
    <col min="3334" max="3334" width="7.6328125" style="140" customWidth="1"/>
    <col min="3335" max="3335" width="18.81640625" style="140" customWidth="1"/>
    <col min="3336" max="3336" width="32.453125" style="140" customWidth="1"/>
    <col min="3337" max="3337" width="12.6328125" style="140" customWidth="1"/>
    <col min="3338" max="3338" width="18.453125" style="140" customWidth="1"/>
    <col min="3339" max="3340" width="14.81640625" style="140" customWidth="1"/>
    <col min="3341" max="3341" width="15.453125" style="140" customWidth="1"/>
    <col min="3342" max="3342" width="15.6328125" style="140" customWidth="1"/>
    <col min="3343" max="3343" width="20.6328125" style="140" customWidth="1"/>
    <col min="3344" max="3586" width="7.6328125" style="140"/>
    <col min="3587" max="3589" width="0" style="140" hidden="1" customWidth="1"/>
    <col min="3590" max="3590" width="7.6328125" style="140" customWidth="1"/>
    <col min="3591" max="3591" width="18.81640625" style="140" customWidth="1"/>
    <col min="3592" max="3592" width="32.453125" style="140" customWidth="1"/>
    <col min="3593" max="3593" width="12.6328125" style="140" customWidth="1"/>
    <col min="3594" max="3594" width="18.453125" style="140" customWidth="1"/>
    <col min="3595" max="3596" width="14.81640625" style="140" customWidth="1"/>
    <col min="3597" max="3597" width="15.453125" style="140" customWidth="1"/>
    <col min="3598" max="3598" width="15.6328125" style="140" customWidth="1"/>
    <col min="3599" max="3599" width="20.6328125" style="140" customWidth="1"/>
    <col min="3600" max="3842" width="7.6328125" style="140"/>
    <col min="3843" max="3845" width="0" style="140" hidden="1" customWidth="1"/>
    <col min="3846" max="3846" width="7.6328125" style="140" customWidth="1"/>
    <col min="3847" max="3847" width="18.81640625" style="140" customWidth="1"/>
    <col min="3848" max="3848" width="32.453125" style="140" customWidth="1"/>
    <col min="3849" max="3849" width="12.6328125" style="140" customWidth="1"/>
    <col min="3850" max="3850" width="18.453125" style="140" customWidth="1"/>
    <col min="3851" max="3852" width="14.81640625" style="140" customWidth="1"/>
    <col min="3853" max="3853" width="15.453125" style="140" customWidth="1"/>
    <col min="3854" max="3854" width="15.6328125" style="140" customWidth="1"/>
    <col min="3855" max="3855" width="20.6328125" style="140" customWidth="1"/>
    <col min="3856" max="4098" width="7.6328125" style="140"/>
    <col min="4099" max="4101" width="0" style="140" hidden="1" customWidth="1"/>
    <col min="4102" max="4102" width="7.6328125" style="140" customWidth="1"/>
    <col min="4103" max="4103" width="18.81640625" style="140" customWidth="1"/>
    <col min="4104" max="4104" width="32.453125" style="140" customWidth="1"/>
    <col min="4105" max="4105" width="12.6328125" style="140" customWidth="1"/>
    <col min="4106" max="4106" width="18.453125" style="140" customWidth="1"/>
    <col min="4107" max="4108" width="14.81640625" style="140" customWidth="1"/>
    <col min="4109" max="4109" width="15.453125" style="140" customWidth="1"/>
    <col min="4110" max="4110" width="15.6328125" style="140" customWidth="1"/>
    <col min="4111" max="4111" width="20.6328125" style="140" customWidth="1"/>
    <col min="4112" max="4354" width="7.6328125" style="140"/>
    <col min="4355" max="4357" width="0" style="140" hidden="1" customWidth="1"/>
    <col min="4358" max="4358" width="7.6328125" style="140" customWidth="1"/>
    <col min="4359" max="4359" width="18.81640625" style="140" customWidth="1"/>
    <col min="4360" max="4360" width="32.453125" style="140" customWidth="1"/>
    <col min="4361" max="4361" width="12.6328125" style="140" customWidth="1"/>
    <col min="4362" max="4362" width="18.453125" style="140" customWidth="1"/>
    <col min="4363" max="4364" width="14.81640625" style="140" customWidth="1"/>
    <col min="4365" max="4365" width="15.453125" style="140" customWidth="1"/>
    <col min="4366" max="4366" width="15.6328125" style="140" customWidth="1"/>
    <col min="4367" max="4367" width="20.6328125" style="140" customWidth="1"/>
    <col min="4368" max="4610" width="7.6328125" style="140"/>
    <col min="4611" max="4613" width="0" style="140" hidden="1" customWidth="1"/>
    <col min="4614" max="4614" width="7.6328125" style="140" customWidth="1"/>
    <col min="4615" max="4615" width="18.81640625" style="140" customWidth="1"/>
    <col min="4616" max="4616" width="32.453125" style="140" customWidth="1"/>
    <col min="4617" max="4617" width="12.6328125" style="140" customWidth="1"/>
    <col min="4618" max="4618" width="18.453125" style="140" customWidth="1"/>
    <col min="4619" max="4620" width="14.81640625" style="140" customWidth="1"/>
    <col min="4621" max="4621" width="15.453125" style="140" customWidth="1"/>
    <col min="4622" max="4622" width="15.6328125" style="140" customWidth="1"/>
    <col min="4623" max="4623" width="20.6328125" style="140" customWidth="1"/>
    <col min="4624" max="4866" width="7.6328125" style="140"/>
    <col min="4867" max="4869" width="0" style="140" hidden="1" customWidth="1"/>
    <col min="4870" max="4870" width="7.6328125" style="140" customWidth="1"/>
    <col min="4871" max="4871" width="18.81640625" style="140" customWidth="1"/>
    <col min="4872" max="4872" width="32.453125" style="140" customWidth="1"/>
    <col min="4873" max="4873" width="12.6328125" style="140" customWidth="1"/>
    <col min="4874" max="4874" width="18.453125" style="140" customWidth="1"/>
    <col min="4875" max="4876" width="14.81640625" style="140" customWidth="1"/>
    <col min="4877" max="4877" width="15.453125" style="140" customWidth="1"/>
    <col min="4878" max="4878" width="15.6328125" style="140" customWidth="1"/>
    <col min="4879" max="4879" width="20.6328125" style="140" customWidth="1"/>
    <col min="4880" max="5122" width="7.6328125" style="140"/>
    <col min="5123" max="5125" width="0" style="140" hidden="1" customWidth="1"/>
    <col min="5126" max="5126" width="7.6328125" style="140" customWidth="1"/>
    <col min="5127" max="5127" width="18.81640625" style="140" customWidth="1"/>
    <col min="5128" max="5128" width="32.453125" style="140" customWidth="1"/>
    <col min="5129" max="5129" width="12.6328125" style="140" customWidth="1"/>
    <col min="5130" max="5130" width="18.453125" style="140" customWidth="1"/>
    <col min="5131" max="5132" width="14.81640625" style="140" customWidth="1"/>
    <col min="5133" max="5133" width="15.453125" style="140" customWidth="1"/>
    <col min="5134" max="5134" width="15.6328125" style="140" customWidth="1"/>
    <col min="5135" max="5135" width="20.6328125" style="140" customWidth="1"/>
    <col min="5136" max="5378" width="7.6328125" style="140"/>
    <col min="5379" max="5381" width="0" style="140" hidden="1" customWidth="1"/>
    <col min="5382" max="5382" width="7.6328125" style="140" customWidth="1"/>
    <col min="5383" max="5383" width="18.81640625" style="140" customWidth="1"/>
    <col min="5384" max="5384" width="32.453125" style="140" customWidth="1"/>
    <col min="5385" max="5385" width="12.6328125" style="140" customWidth="1"/>
    <col min="5386" max="5386" width="18.453125" style="140" customWidth="1"/>
    <col min="5387" max="5388" width="14.81640625" style="140" customWidth="1"/>
    <col min="5389" max="5389" width="15.453125" style="140" customWidth="1"/>
    <col min="5390" max="5390" width="15.6328125" style="140" customWidth="1"/>
    <col min="5391" max="5391" width="20.6328125" style="140" customWidth="1"/>
    <col min="5392" max="5634" width="7.6328125" style="140"/>
    <col min="5635" max="5637" width="0" style="140" hidden="1" customWidth="1"/>
    <col min="5638" max="5638" width="7.6328125" style="140" customWidth="1"/>
    <col min="5639" max="5639" width="18.81640625" style="140" customWidth="1"/>
    <col min="5640" max="5640" width="32.453125" style="140" customWidth="1"/>
    <col min="5641" max="5641" width="12.6328125" style="140" customWidth="1"/>
    <col min="5642" max="5642" width="18.453125" style="140" customWidth="1"/>
    <col min="5643" max="5644" width="14.81640625" style="140" customWidth="1"/>
    <col min="5645" max="5645" width="15.453125" style="140" customWidth="1"/>
    <col min="5646" max="5646" width="15.6328125" style="140" customWidth="1"/>
    <col min="5647" max="5647" width="20.6328125" style="140" customWidth="1"/>
    <col min="5648" max="5890" width="7.6328125" style="140"/>
    <col min="5891" max="5893" width="0" style="140" hidden="1" customWidth="1"/>
    <col min="5894" max="5894" width="7.6328125" style="140" customWidth="1"/>
    <col min="5895" max="5895" width="18.81640625" style="140" customWidth="1"/>
    <col min="5896" max="5896" width="32.453125" style="140" customWidth="1"/>
    <col min="5897" max="5897" width="12.6328125" style="140" customWidth="1"/>
    <col min="5898" max="5898" width="18.453125" style="140" customWidth="1"/>
    <col min="5899" max="5900" width="14.81640625" style="140" customWidth="1"/>
    <col min="5901" max="5901" width="15.453125" style="140" customWidth="1"/>
    <col min="5902" max="5902" width="15.6328125" style="140" customWidth="1"/>
    <col min="5903" max="5903" width="20.6328125" style="140" customWidth="1"/>
    <col min="5904" max="6146" width="7.6328125" style="140"/>
    <col min="6147" max="6149" width="0" style="140" hidden="1" customWidth="1"/>
    <col min="6150" max="6150" width="7.6328125" style="140" customWidth="1"/>
    <col min="6151" max="6151" width="18.81640625" style="140" customWidth="1"/>
    <col min="6152" max="6152" width="32.453125" style="140" customWidth="1"/>
    <col min="6153" max="6153" width="12.6328125" style="140" customWidth="1"/>
    <col min="6154" max="6154" width="18.453125" style="140" customWidth="1"/>
    <col min="6155" max="6156" width="14.81640625" style="140" customWidth="1"/>
    <col min="6157" max="6157" width="15.453125" style="140" customWidth="1"/>
    <col min="6158" max="6158" width="15.6328125" style="140" customWidth="1"/>
    <col min="6159" max="6159" width="20.6328125" style="140" customWidth="1"/>
    <col min="6160" max="6402" width="7.6328125" style="140"/>
    <col min="6403" max="6405" width="0" style="140" hidden="1" customWidth="1"/>
    <col min="6406" max="6406" width="7.6328125" style="140" customWidth="1"/>
    <col min="6407" max="6407" width="18.81640625" style="140" customWidth="1"/>
    <col min="6408" max="6408" width="32.453125" style="140" customWidth="1"/>
    <col min="6409" max="6409" width="12.6328125" style="140" customWidth="1"/>
    <col min="6410" max="6410" width="18.453125" style="140" customWidth="1"/>
    <col min="6411" max="6412" width="14.81640625" style="140" customWidth="1"/>
    <col min="6413" max="6413" width="15.453125" style="140" customWidth="1"/>
    <col min="6414" max="6414" width="15.6328125" style="140" customWidth="1"/>
    <col min="6415" max="6415" width="20.6328125" style="140" customWidth="1"/>
    <col min="6416" max="6658" width="7.6328125" style="140"/>
    <col min="6659" max="6661" width="0" style="140" hidden="1" customWidth="1"/>
    <col min="6662" max="6662" width="7.6328125" style="140" customWidth="1"/>
    <col min="6663" max="6663" width="18.81640625" style="140" customWidth="1"/>
    <col min="6664" max="6664" width="32.453125" style="140" customWidth="1"/>
    <col min="6665" max="6665" width="12.6328125" style="140" customWidth="1"/>
    <col min="6666" max="6666" width="18.453125" style="140" customWidth="1"/>
    <col min="6667" max="6668" width="14.81640625" style="140" customWidth="1"/>
    <col min="6669" max="6669" width="15.453125" style="140" customWidth="1"/>
    <col min="6670" max="6670" width="15.6328125" style="140" customWidth="1"/>
    <col min="6671" max="6671" width="20.6328125" style="140" customWidth="1"/>
    <col min="6672" max="6914" width="7.6328125" style="140"/>
    <col min="6915" max="6917" width="0" style="140" hidden="1" customWidth="1"/>
    <col min="6918" max="6918" width="7.6328125" style="140" customWidth="1"/>
    <col min="6919" max="6919" width="18.81640625" style="140" customWidth="1"/>
    <col min="6920" max="6920" width="32.453125" style="140" customWidth="1"/>
    <col min="6921" max="6921" width="12.6328125" style="140" customWidth="1"/>
    <col min="6922" max="6922" width="18.453125" style="140" customWidth="1"/>
    <col min="6923" max="6924" width="14.81640625" style="140" customWidth="1"/>
    <col min="6925" max="6925" width="15.453125" style="140" customWidth="1"/>
    <col min="6926" max="6926" width="15.6328125" style="140" customWidth="1"/>
    <col min="6927" max="6927" width="20.6328125" style="140" customWidth="1"/>
    <col min="6928" max="7170" width="7.6328125" style="140"/>
    <col min="7171" max="7173" width="0" style="140" hidden="1" customWidth="1"/>
    <col min="7174" max="7174" width="7.6328125" style="140" customWidth="1"/>
    <col min="7175" max="7175" width="18.81640625" style="140" customWidth="1"/>
    <col min="7176" max="7176" width="32.453125" style="140" customWidth="1"/>
    <col min="7177" max="7177" width="12.6328125" style="140" customWidth="1"/>
    <col min="7178" max="7178" width="18.453125" style="140" customWidth="1"/>
    <col min="7179" max="7180" width="14.81640625" style="140" customWidth="1"/>
    <col min="7181" max="7181" width="15.453125" style="140" customWidth="1"/>
    <col min="7182" max="7182" width="15.6328125" style="140" customWidth="1"/>
    <col min="7183" max="7183" width="20.6328125" style="140" customWidth="1"/>
    <col min="7184" max="7426" width="7.6328125" style="140"/>
    <col min="7427" max="7429" width="0" style="140" hidden="1" customWidth="1"/>
    <col min="7430" max="7430" width="7.6328125" style="140" customWidth="1"/>
    <col min="7431" max="7431" width="18.81640625" style="140" customWidth="1"/>
    <col min="7432" max="7432" width="32.453125" style="140" customWidth="1"/>
    <col min="7433" max="7433" width="12.6328125" style="140" customWidth="1"/>
    <col min="7434" max="7434" width="18.453125" style="140" customWidth="1"/>
    <col min="7435" max="7436" width="14.81640625" style="140" customWidth="1"/>
    <col min="7437" max="7437" width="15.453125" style="140" customWidth="1"/>
    <col min="7438" max="7438" width="15.6328125" style="140" customWidth="1"/>
    <col min="7439" max="7439" width="20.6328125" style="140" customWidth="1"/>
    <col min="7440" max="7682" width="7.6328125" style="140"/>
    <col min="7683" max="7685" width="0" style="140" hidden="1" customWidth="1"/>
    <col min="7686" max="7686" width="7.6328125" style="140" customWidth="1"/>
    <col min="7687" max="7687" width="18.81640625" style="140" customWidth="1"/>
    <col min="7688" max="7688" width="32.453125" style="140" customWidth="1"/>
    <col min="7689" max="7689" width="12.6328125" style="140" customWidth="1"/>
    <col min="7690" max="7690" width="18.453125" style="140" customWidth="1"/>
    <col min="7691" max="7692" width="14.81640625" style="140" customWidth="1"/>
    <col min="7693" max="7693" width="15.453125" style="140" customWidth="1"/>
    <col min="7694" max="7694" width="15.6328125" style="140" customWidth="1"/>
    <col min="7695" max="7695" width="20.6328125" style="140" customWidth="1"/>
    <col min="7696" max="7938" width="7.6328125" style="140"/>
    <col min="7939" max="7941" width="0" style="140" hidden="1" customWidth="1"/>
    <col min="7942" max="7942" width="7.6328125" style="140" customWidth="1"/>
    <col min="7943" max="7943" width="18.81640625" style="140" customWidth="1"/>
    <col min="7944" max="7944" width="32.453125" style="140" customWidth="1"/>
    <col min="7945" max="7945" width="12.6328125" style="140" customWidth="1"/>
    <col min="7946" max="7946" width="18.453125" style="140" customWidth="1"/>
    <col min="7947" max="7948" width="14.81640625" style="140" customWidth="1"/>
    <col min="7949" max="7949" width="15.453125" style="140" customWidth="1"/>
    <col min="7950" max="7950" width="15.6328125" style="140" customWidth="1"/>
    <col min="7951" max="7951" width="20.6328125" style="140" customWidth="1"/>
    <col min="7952" max="8194" width="7.6328125" style="140"/>
    <col min="8195" max="8197" width="0" style="140" hidden="1" customWidth="1"/>
    <col min="8198" max="8198" width="7.6328125" style="140" customWidth="1"/>
    <col min="8199" max="8199" width="18.81640625" style="140" customWidth="1"/>
    <col min="8200" max="8200" width="32.453125" style="140" customWidth="1"/>
    <col min="8201" max="8201" width="12.6328125" style="140" customWidth="1"/>
    <col min="8202" max="8202" width="18.453125" style="140" customWidth="1"/>
    <col min="8203" max="8204" width="14.81640625" style="140" customWidth="1"/>
    <col min="8205" max="8205" width="15.453125" style="140" customWidth="1"/>
    <col min="8206" max="8206" width="15.6328125" style="140" customWidth="1"/>
    <col min="8207" max="8207" width="20.6328125" style="140" customWidth="1"/>
    <col min="8208" max="8450" width="7.6328125" style="140"/>
    <col min="8451" max="8453" width="0" style="140" hidden="1" customWidth="1"/>
    <col min="8454" max="8454" width="7.6328125" style="140" customWidth="1"/>
    <col min="8455" max="8455" width="18.81640625" style="140" customWidth="1"/>
    <col min="8456" max="8456" width="32.453125" style="140" customWidth="1"/>
    <col min="8457" max="8457" width="12.6328125" style="140" customWidth="1"/>
    <col min="8458" max="8458" width="18.453125" style="140" customWidth="1"/>
    <col min="8459" max="8460" width="14.81640625" style="140" customWidth="1"/>
    <col min="8461" max="8461" width="15.453125" style="140" customWidth="1"/>
    <col min="8462" max="8462" width="15.6328125" style="140" customWidth="1"/>
    <col min="8463" max="8463" width="20.6328125" style="140" customWidth="1"/>
    <col min="8464" max="8706" width="7.6328125" style="140"/>
    <col min="8707" max="8709" width="0" style="140" hidden="1" customWidth="1"/>
    <col min="8710" max="8710" width="7.6328125" style="140" customWidth="1"/>
    <col min="8711" max="8711" width="18.81640625" style="140" customWidth="1"/>
    <col min="8712" max="8712" width="32.453125" style="140" customWidth="1"/>
    <col min="8713" max="8713" width="12.6328125" style="140" customWidth="1"/>
    <col min="8714" max="8714" width="18.453125" style="140" customWidth="1"/>
    <col min="8715" max="8716" width="14.81640625" style="140" customWidth="1"/>
    <col min="8717" max="8717" width="15.453125" style="140" customWidth="1"/>
    <col min="8718" max="8718" width="15.6328125" style="140" customWidth="1"/>
    <col min="8719" max="8719" width="20.6328125" style="140" customWidth="1"/>
    <col min="8720" max="8962" width="7.6328125" style="140"/>
    <col min="8963" max="8965" width="0" style="140" hidden="1" customWidth="1"/>
    <col min="8966" max="8966" width="7.6328125" style="140" customWidth="1"/>
    <col min="8967" max="8967" width="18.81640625" style="140" customWidth="1"/>
    <col min="8968" max="8968" width="32.453125" style="140" customWidth="1"/>
    <col min="8969" max="8969" width="12.6328125" style="140" customWidth="1"/>
    <col min="8970" max="8970" width="18.453125" style="140" customWidth="1"/>
    <col min="8971" max="8972" width="14.81640625" style="140" customWidth="1"/>
    <col min="8973" max="8973" width="15.453125" style="140" customWidth="1"/>
    <col min="8974" max="8974" width="15.6328125" style="140" customWidth="1"/>
    <col min="8975" max="8975" width="20.6328125" style="140" customWidth="1"/>
    <col min="8976" max="9218" width="7.6328125" style="140"/>
    <col min="9219" max="9221" width="0" style="140" hidden="1" customWidth="1"/>
    <col min="9222" max="9222" width="7.6328125" style="140" customWidth="1"/>
    <col min="9223" max="9223" width="18.81640625" style="140" customWidth="1"/>
    <col min="9224" max="9224" width="32.453125" style="140" customWidth="1"/>
    <col min="9225" max="9225" width="12.6328125" style="140" customWidth="1"/>
    <col min="9226" max="9226" width="18.453125" style="140" customWidth="1"/>
    <col min="9227" max="9228" width="14.81640625" style="140" customWidth="1"/>
    <col min="9229" max="9229" width="15.453125" style="140" customWidth="1"/>
    <col min="9230" max="9230" width="15.6328125" style="140" customWidth="1"/>
    <col min="9231" max="9231" width="20.6328125" style="140" customWidth="1"/>
    <col min="9232" max="9474" width="7.6328125" style="140"/>
    <col min="9475" max="9477" width="0" style="140" hidden="1" customWidth="1"/>
    <col min="9478" max="9478" width="7.6328125" style="140" customWidth="1"/>
    <col min="9479" max="9479" width="18.81640625" style="140" customWidth="1"/>
    <col min="9480" max="9480" width="32.453125" style="140" customWidth="1"/>
    <col min="9481" max="9481" width="12.6328125" style="140" customWidth="1"/>
    <col min="9482" max="9482" width="18.453125" style="140" customWidth="1"/>
    <col min="9483" max="9484" width="14.81640625" style="140" customWidth="1"/>
    <col min="9485" max="9485" width="15.453125" style="140" customWidth="1"/>
    <col min="9486" max="9486" width="15.6328125" style="140" customWidth="1"/>
    <col min="9487" max="9487" width="20.6328125" style="140" customWidth="1"/>
    <col min="9488" max="9730" width="7.6328125" style="140"/>
    <col min="9731" max="9733" width="0" style="140" hidden="1" customWidth="1"/>
    <col min="9734" max="9734" width="7.6328125" style="140" customWidth="1"/>
    <col min="9735" max="9735" width="18.81640625" style="140" customWidth="1"/>
    <col min="9736" max="9736" width="32.453125" style="140" customWidth="1"/>
    <col min="9737" max="9737" width="12.6328125" style="140" customWidth="1"/>
    <col min="9738" max="9738" width="18.453125" style="140" customWidth="1"/>
    <col min="9739" max="9740" width="14.81640625" style="140" customWidth="1"/>
    <col min="9741" max="9741" width="15.453125" style="140" customWidth="1"/>
    <col min="9742" max="9742" width="15.6328125" style="140" customWidth="1"/>
    <col min="9743" max="9743" width="20.6328125" style="140" customWidth="1"/>
    <col min="9744" max="9986" width="7.6328125" style="140"/>
    <col min="9987" max="9989" width="0" style="140" hidden="1" customWidth="1"/>
    <col min="9990" max="9990" width="7.6328125" style="140" customWidth="1"/>
    <col min="9991" max="9991" width="18.81640625" style="140" customWidth="1"/>
    <col min="9992" max="9992" width="32.453125" style="140" customWidth="1"/>
    <col min="9993" max="9993" width="12.6328125" style="140" customWidth="1"/>
    <col min="9994" max="9994" width="18.453125" style="140" customWidth="1"/>
    <col min="9995" max="9996" width="14.81640625" style="140" customWidth="1"/>
    <col min="9997" max="9997" width="15.453125" style="140" customWidth="1"/>
    <col min="9998" max="9998" width="15.6328125" style="140" customWidth="1"/>
    <col min="9999" max="9999" width="20.6328125" style="140" customWidth="1"/>
    <col min="10000" max="10242" width="7.6328125" style="140"/>
    <col min="10243" max="10245" width="0" style="140" hidden="1" customWidth="1"/>
    <col min="10246" max="10246" width="7.6328125" style="140" customWidth="1"/>
    <col min="10247" max="10247" width="18.81640625" style="140" customWidth="1"/>
    <col min="10248" max="10248" width="32.453125" style="140" customWidth="1"/>
    <col min="10249" max="10249" width="12.6328125" style="140" customWidth="1"/>
    <col min="10250" max="10250" width="18.453125" style="140" customWidth="1"/>
    <col min="10251" max="10252" width="14.81640625" style="140" customWidth="1"/>
    <col min="10253" max="10253" width="15.453125" style="140" customWidth="1"/>
    <col min="10254" max="10254" width="15.6328125" style="140" customWidth="1"/>
    <col min="10255" max="10255" width="20.6328125" style="140" customWidth="1"/>
    <col min="10256" max="10498" width="7.6328125" style="140"/>
    <col min="10499" max="10501" width="0" style="140" hidden="1" customWidth="1"/>
    <col min="10502" max="10502" width="7.6328125" style="140" customWidth="1"/>
    <col min="10503" max="10503" width="18.81640625" style="140" customWidth="1"/>
    <col min="10504" max="10504" width="32.453125" style="140" customWidth="1"/>
    <col min="10505" max="10505" width="12.6328125" style="140" customWidth="1"/>
    <col min="10506" max="10506" width="18.453125" style="140" customWidth="1"/>
    <col min="10507" max="10508" width="14.81640625" style="140" customWidth="1"/>
    <col min="10509" max="10509" width="15.453125" style="140" customWidth="1"/>
    <col min="10510" max="10510" width="15.6328125" style="140" customWidth="1"/>
    <col min="10511" max="10511" width="20.6328125" style="140" customWidth="1"/>
    <col min="10512" max="10754" width="7.6328125" style="140"/>
    <col min="10755" max="10757" width="0" style="140" hidden="1" customWidth="1"/>
    <col min="10758" max="10758" width="7.6328125" style="140" customWidth="1"/>
    <col min="10759" max="10759" width="18.81640625" style="140" customWidth="1"/>
    <col min="10760" max="10760" width="32.453125" style="140" customWidth="1"/>
    <col min="10761" max="10761" width="12.6328125" style="140" customWidth="1"/>
    <col min="10762" max="10762" width="18.453125" style="140" customWidth="1"/>
    <col min="10763" max="10764" width="14.81640625" style="140" customWidth="1"/>
    <col min="10765" max="10765" width="15.453125" style="140" customWidth="1"/>
    <col min="10766" max="10766" width="15.6328125" style="140" customWidth="1"/>
    <col min="10767" max="10767" width="20.6328125" style="140" customWidth="1"/>
    <col min="10768" max="11010" width="7.6328125" style="140"/>
    <col min="11011" max="11013" width="0" style="140" hidden="1" customWidth="1"/>
    <col min="11014" max="11014" width="7.6328125" style="140" customWidth="1"/>
    <col min="11015" max="11015" width="18.81640625" style="140" customWidth="1"/>
    <col min="11016" max="11016" width="32.453125" style="140" customWidth="1"/>
    <col min="11017" max="11017" width="12.6328125" style="140" customWidth="1"/>
    <col min="11018" max="11018" width="18.453125" style="140" customWidth="1"/>
    <col min="11019" max="11020" width="14.81640625" style="140" customWidth="1"/>
    <col min="11021" max="11021" width="15.453125" style="140" customWidth="1"/>
    <col min="11022" max="11022" width="15.6328125" style="140" customWidth="1"/>
    <col min="11023" max="11023" width="20.6328125" style="140" customWidth="1"/>
    <col min="11024" max="11266" width="7.6328125" style="140"/>
    <col min="11267" max="11269" width="0" style="140" hidden="1" customWidth="1"/>
    <col min="11270" max="11270" width="7.6328125" style="140" customWidth="1"/>
    <col min="11271" max="11271" width="18.81640625" style="140" customWidth="1"/>
    <col min="11272" max="11272" width="32.453125" style="140" customWidth="1"/>
    <col min="11273" max="11273" width="12.6328125" style="140" customWidth="1"/>
    <col min="11274" max="11274" width="18.453125" style="140" customWidth="1"/>
    <col min="11275" max="11276" width="14.81640625" style="140" customWidth="1"/>
    <col min="11277" max="11277" width="15.453125" style="140" customWidth="1"/>
    <col min="11278" max="11278" width="15.6328125" style="140" customWidth="1"/>
    <col min="11279" max="11279" width="20.6328125" style="140" customWidth="1"/>
    <col min="11280" max="11522" width="7.6328125" style="140"/>
    <col min="11523" max="11525" width="0" style="140" hidden="1" customWidth="1"/>
    <col min="11526" max="11526" width="7.6328125" style="140" customWidth="1"/>
    <col min="11527" max="11527" width="18.81640625" style="140" customWidth="1"/>
    <col min="11528" max="11528" width="32.453125" style="140" customWidth="1"/>
    <col min="11529" max="11529" width="12.6328125" style="140" customWidth="1"/>
    <col min="11530" max="11530" width="18.453125" style="140" customWidth="1"/>
    <col min="11531" max="11532" width="14.81640625" style="140" customWidth="1"/>
    <col min="11533" max="11533" width="15.453125" style="140" customWidth="1"/>
    <col min="11534" max="11534" width="15.6328125" style="140" customWidth="1"/>
    <col min="11535" max="11535" width="20.6328125" style="140" customWidth="1"/>
    <col min="11536" max="11778" width="7.6328125" style="140"/>
    <col min="11779" max="11781" width="0" style="140" hidden="1" customWidth="1"/>
    <col min="11782" max="11782" width="7.6328125" style="140" customWidth="1"/>
    <col min="11783" max="11783" width="18.81640625" style="140" customWidth="1"/>
    <col min="11784" max="11784" width="32.453125" style="140" customWidth="1"/>
    <col min="11785" max="11785" width="12.6328125" style="140" customWidth="1"/>
    <col min="11786" max="11786" width="18.453125" style="140" customWidth="1"/>
    <col min="11787" max="11788" width="14.81640625" style="140" customWidth="1"/>
    <col min="11789" max="11789" width="15.453125" style="140" customWidth="1"/>
    <col min="11790" max="11790" width="15.6328125" style="140" customWidth="1"/>
    <col min="11791" max="11791" width="20.6328125" style="140" customWidth="1"/>
    <col min="11792" max="12034" width="7.6328125" style="140"/>
    <col min="12035" max="12037" width="0" style="140" hidden="1" customWidth="1"/>
    <col min="12038" max="12038" width="7.6328125" style="140" customWidth="1"/>
    <col min="12039" max="12039" width="18.81640625" style="140" customWidth="1"/>
    <col min="12040" max="12040" width="32.453125" style="140" customWidth="1"/>
    <col min="12041" max="12041" width="12.6328125" style="140" customWidth="1"/>
    <col min="12042" max="12042" width="18.453125" style="140" customWidth="1"/>
    <col min="12043" max="12044" width="14.81640625" style="140" customWidth="1"/>
    <col min="12045" max="12045" width="15.453125" style="140" customWidth="1"/>
    <col min="12046" max="12046" width="15.6328125" style="140" customWidth="1"/>
    <col min="12047" max="12047" width="20.6328125" style="140" customWidth="1"/>
    <col min="12048" max="12290" width="7.6328125" style="140"/>
    <col min="12291" max="12293" width="0" style="140" hidden="1" customWidth="1"/>
    <col min="12294" max="12294" width="7.6328125" style="140" customWidth="1"/>
    <col min="12295" max="12295" width="18.81640625" style="140" customWidth="1"/>
    <col min="12296" max="12296" width="32.453125" style="140" customWidth="1"/>
    <col min="12297" max="12297" width="12.6328125" style="140" customWidth="1"/>
    <col min="12298" max="12298" width="18.453125" style="140" customWidth="1"/>
    <col min="12299" max="12300" width="14.81640625" style="140" customWidth="1"/>
    <col min="12301" max="12301" width="15.453125" style="140" customWidth="1"/>
    <col min="12302" max="12302" width="15.6328125" style="140" customWidth="1"/>
    <col min="12303" max="12303" width="20.6328125" style="140" customWidth="1"/>
    <col min="12304" max="12546" width="7.6328125" style="140"/>
    <col min="12547" max="12549" width="0" style="140" hidden="1" customWidth="1"/>
    <col min="12550" max="12550" width="7.6328125" style="140" customWidth="1"/>
    <col min="12551" max="12551" width="18.81640625" style="140" customWidth="1"/>
    <col min="12552" max="12552" width="32.453125" style="140" customWidth="1"/>
    <col min="12553" max="12553" width="12.6328125" style="140" customWidth="1"/>
    <col min="12554" max="12554" width="18.453125" style="140" customWidth="1"/>
    <col min="12555" max="12556" width="14.81640625" style="140" customWidth="1"/>
    <col min="12557" max="12557" width="15.453125" style="140" customWidth="1"/>
    <col min="12558" max="12558" width="15.6328125" style="140" customWidth="1"/>
    <col min="12559" max="12559" width="20.6328125" style="140" customWidth="1"/>
    <col min="12560" max="12802" width="7.6328125" style="140"/>
    <col min="12803" max="12805" width="0" style="140" hidden="1" customWidth="1"/>
    <col min="12806" max="12806" width="7.6328125" style="140" customWidth="1"/>
    <col min="12807" max="12807" width="18.81640625" style="140" customWidth="1"/>
    <col min="12808" max="12808" width="32.453125" style="140" customWidth="1"/>
    <col min="12809" max="12809" width="12.6328125" style="140" customWidth="1"/>
    <col min="12810" max="12810" width="18.453125" style="140" customWidth="1"/>
    <col min="12811" max="12812" width="14.81640625" style="140" customWidth="1"/>
    <col min="12813" max="12813" width="15.453125" style="140" customWidth="1"/>
    <col min="12814" max="12814" width="15.6328125" style="140" customWidth="1"/>
    <col min="12815" max="12815" width="20.6328125" style="140" customWidth="1"/>
    <col min="12816" max="13058" width="7.6328125" style="140"/>
    <col min="13059" max="13061" width="0" style="140" hidden="1" customWidth="1"/>
    <col min="13062" max="13062" width="7.6328125" style="140" customWidth="1"/>
    <col min="13063" max="13063" width="18.81640625" style="140" customWidth="1"/>
    <col min="13064" max="13064" width="32.453125" style="140" customWidth="1"/>
    <col min="13065" max="13065" width="12.6328125" style="140" customWidth="1"/>
    <col min="13066" max="13066" width="18.453125" style="140" customWidth="1"/>
    <col min="13067" max="13068" width="14.81640625" style="140" customWidth="1"/>
    <col min="13069" max="13069" width="15.453125" style="140" customWidth="1"/>
    <col min="13070" max="13070" width="15.6328125" style="140" customWidth="1"/>
    <col min="13071" max="13071" width="20.6328125" style="140" customWidth="1"/>
    <col min="13072" max="13314" width="7.6328125" style="140"/>
    <col min="13315" max="13317" width="0" style="140" hidden="1" customWidth="1"/>
    <col min="13318" max="13318" width="7.6328125" style="140" customWidth="1"/>
    <col min="13319" max="13319" width="18.81640625" style="140" customWidth="1"/>
    <col min="13320" max="13320" width="32.453125" style="140" customWidth="1"/>
    <col min="13321" max="13321" width="12.6328125" style="140" customWidth="1"/>
    <col min="13322" max="13322" width="18.453125" style="140" customWidth="1"/>
    <col min="13323" max="13324" width="14.81640625" style="140" customWidth="1"/>
    <col min="13325" max="13325" width="15.453125" style="140" customWidth="1"/>
    <col min="13326" max="13326" width="15.6328125" style="140" customWidth="1"/>
    <col min="13327" max="13327" width="20.6328125" style="140" customWidth="1"/>
    <col min="13328" max="13570" width="7.6328125" style="140"/>
    <col min="13571" max="13573" width="0" style="140" hidden="1" customWidth="1"/>
    <col min="13574" max="13574" width="7.6328125" style="140" customWidth="1"/>
    <col min="13575" max="13575" width="18.81640625" style="140" customWidth="1"/>
    <col min="13576" max="13576" width="32.453125" style="140" customWidth="1"/>
    <col min="13577" max="13577" width="12.6328125" style="140" customWidth="1"/>
    <col min="13578" max="13578" width="18.453125" style="140" customWidth="1"/>
    <col min="13579" max="13580" width="14.81640625" style="140" customWidth="1"/>
    <col min="13581" max="13581" width="15.453125" style="140" customWidth="1"/>
    <col min="13582" max="13582" width="15.6328125" style="140" customWidth="1"/>
    <col min="13583" max="13583" width="20.6328125" style="140" customWidth="1"/>
    <col min="13584" max="13826" width="7.6328125" style="140"/>
    <col min="13827" max="13829" width="0" style="140" hidden="1" customWidth="1"/>
    <col min="13830" max="13830" width="7.6328125" style="140" customWidth="1"/>
    <col min="13831" max="13831" width="18.81640625" style="140" customWidth="1"/>
    <col min="13832" max="13832" width="32.453125" style="140" customWidth="1"/>
    <col min="13833" max="13833" width="12.6328125" style="140" customWidth="1"/>
    <col min="13834" max="13834" width="18.453125" style="140" customWidth="1"/>
    <col min="13835" max="13836" width="14.81640625" style="140" customWidth="1"/>
    <col min="13837" max="13837" width="15.453125" style="140" customWidth="1"/>
    <col min="13838" max="13838" width="15.6328125" style="140" customWidth="1"/>
    <col min="13839" max="13839" width="20.6328125" style="140" customWidth="1"/>
    <col min="13840" max="14082" width="7.6328125" style="140"/>
    <col min="14083" max="14085" width="0" style="140" hidden="1" customWidth="1"/>
    <col min="14086" max="14086" width="7.6328125" style="140" customWidth="1"/>
    <col min="14087" max="14087" width="18.81640625" style="140" customWidth="1"/>
    <col min="14088" max="14088" width="32.453125" style="140" customWidth="1"/>
    <col min="14089" max="14089" width="12.6328125" style="140" customWidth="1"/>
    <col min="14090" max="14090" width="18.453125" style="140" customWidth="1"/>
    <col min="14091" max="14092" width="14.81640625" style="140" customWidth="1"/>
    <col min="14093" max="14093" width="15.453125" style="140" customWidth="1"/>
    <col min="14094" max="14094" width="15.6328125" style="140" customWidth="1"/>
    <col min="14095" max="14095" width="20.6328125" style="140" customWidth="1"/>
    <col min="14096" max="14338" width="7.6328125" style="140"/>
    <col min="14339" max="14341" width="0" style="140" hidden="1" customWidth="1"/>
    <col min="14342" max="14342" width="7.6328125" style="140" customWidth="1"/>
    <col min="14343" max="14343" width="18.81640625" style="140" customWidth="1"/>
    <col min="14344" max="14344" width="32.453125" style="140" customWidth="1"/>
    <col min="14345" max="14345" width="12.6328125" style="140" customWidth="1"/>
    <col min="14346" max="14346" width="18.453125" style="140" customWidth="1"/>
    <col min="14347" max="14348" width="14.81640625" style="140" customWidth="1"/>
    <col min="14349" max="14349" width="15.453125" style="140" customWidth="1"/>
    <col min="14350" max="14350" width="15.6328125" style="140" customWidth="1"/>
    <col min="14351" max="14351" width="20.6328125" style="140" customWidth="1"/>
    <col min="14352" max="14594" width="7.6328125" style="140"/>
    <col min="14595" max="14597" width="0" style="140" hidden="1" customWidth="1"/>
    <col min="14598" max="14598" width="7.6328125" style="140" customWidth="1"/>
    <col min="14599" max="14599" width="18.81640625" style="140" customWidth="1"/>
    <col min="14600" max="14600" width="32.453125" style="140" customWidth="1"/>
    <col min="14601" max="14601" width="12.6328125" style="140" customWidth="1"/>
    <col min="14602" max="14602" width="18.453125" style="140" customWidth="1"/>
    <col min="14603" max="14604" width="14.81640625" style="140" customWidth="1"/>
    <col min="14605" max="14605" width="15.453125" style="140" customWidth="1"/>
    <col min="14606" max="14606" width="15.6328125" style="140" customWidth="1"/>
    <col min="14607" max="14607" width="20.6328125" style="140" customWidth="1"/>
    <col min="14608" max="14850" width="7.6328125" style="140"/>
    <col min="14851" max="14853" width="0" style="140" hidden="1" customWidth="1"/>
    <col min="14854" max="14854" width="7.6328125" style="140" customWidth="1"/>
    <col min="14855" max="14855" width="18.81640625" style="140" customWidth="1"/>
    <col min="14856" max="14856" width="32.453125" style="140" customWidth="1"/>
    <col min="14857" max="14857" width="12.6328125" style="140" customWidth="1"/>
    <col min="14858" max="14858" width="18.453125" style="140" customWidth="1"/>
    <col min="14859" max="14860" width="14.81640625" style="140" customWidth="1"/>
    <col min="14861" max="14861" width="15.453125" style="140" customWidth="1"/>
    <col min="14862" max="14862" width="15.6328125" style="140" customWidth="1"/>
    <col min="14863" max="14863" width="20.6328125" style="140" customWidth="1"/>
    <col min="14864" max="15106" width="7.6328125" style="140"/>
    <col min="15107" max="15109" width="0" style="140" hidden="1" customWidth="1"/>
    <col min="15110" max="15110" width="7.6328125" style="140" customWidth="1"/>
    <col min="15111" max="15111" width="18.81640625" style="140" customWidth="1"/>
    <col min="15112" max="15112" width="32.453125" style="140" customWidth="1"/>
    <col min="15113" max="15113" width="12.6328125" style="140" customWidth="1"/>
    <col min="15114" max="15114" width="18.453125" style="140" customWidth="1"/>
    <col min="15115" max="15116" width="14.81640625" style="140" customWidth="1"/>
    <col min="15117" max="15117" width="15.453125" style="140" customWidth="1"/>
    <col min="15118" max="15118" width="15.6328125" style="140" customWidth="1"/>
    <col min="15119" max="15119" width="20.6328125" style="140" customWidth="1"/>
    <col min="15120" max="15362" width="7.6328125" style="140"/>
    <col min="15363" max="15365" width="0" style="140" hidden="1" customWidth="1"/>
    <col min="15366" max="15366" width="7.6328125" style="140" customWidth="1"/>
    <col min="15367" max="15367" width="18.81640625" style="140" customWidth="1"/>
    <col min="15368" max="15368" width="32.453125" style="140" customWidth="1"/>
    <col min="15369" max="15369" width="12.6328125" style="140" customWidth="1"/>
    <col min="15370" max="15370" width="18.453125" style="140" customWidth="1"/>
    <col min="15371" max="15372" width="14.81640625" style="140" customWidth="1"/>
    <col min="15373" max="15373" width="15.453125" style="140" customWidth="1"/>
    <col min="15374" max="15374" width="15.6328125" style="140" customWidth="1"/>
    <col min="15375" max="15375" width="20.6328125" style="140" customWidth="1"/>
    <col min="15376" max="15618" width="7.6328125" style="140"/>
    <col min="15619" max="15621" width="0" style="140" hidden="1" customWidth="1"/>
    <col min="15622" max="15622" width="7.6328125" style="140" customWidth="1"/>
    <col min="15623" max="15623" width="18.81640625" style="140" customWidth="1"/>
    <col min="15624" max="15624" width="32.453125" style="140" customWidth="1"/>
    <col min="15625" max="15625" width="12.6328125" style="140" customWidth="1"/>
    <col min="15626" max="15626" width="18.453125" style="140" customWidth="1"/>
    <col min="15627" max="15628" width="14.81640625" style="140" customWidth="1"/>
    <col min="15629" max="15629" width="15.453125" style="140" customWidth="1"/>
    <col min="15630" max="15630" width="15.6328125" style="140" customWidth="1"/>
    <col min="15631" max="15631" width="20.6328125" style="140" customWidth="1"/>
    <col min="15632" max="15874" width="7.6328125" style="140"/>
    <col min="15875" max="15877" width="0" style="140" hidden="1" customWidth="1"/>
    <col min="15878" max="15878" width="7.6328125" style="140" customWidth="1"/>
    <col min="15879" max="15879" width="18.81640625" style="140" customWidth="1"/>
    <col min="15880" max="15880" width="32.453125" style="140" customWidth="1"/>
    <col min="15881" max="15881" width="12.6328125" style="140" customWidth="1"/>
    <col min="15882" max="15882" width="18.453125" style="140" customWidth="1"/>
    <col min="15883" max="15884" width="14.81640625" style="140" customWidth="1"/>
    <col min="15885" max="15885" width="15.453125" style="140" customWidth="1"/>
    <col min="15886" max="15886" width="15.6328125" style="140" customWidth="1"/>
    <col min="15887" max="15887" width="20.6328125" style="140" customWidth="1"/>
    <col min="15888" max="16130" width="7.6328125" style="140"/>
    <col min="16131" max="16133" width="0" style="140" hidden="1" customWidth="1"/>
    <col min="16134" max="16134" width="7.6328125" style="140" customWidth="1"/>
    <col min="16135" max="16135" width="18.81640625" style="140" customWidth="1"/>
    <col min="16136" max="16136" width="32.453125" style="140" customWidth="1"/>
    <col min="16137" max="16137" width="12.6328125" style="140" customWidth="1"/>
    <col min="16138" max="16138" width="18.453125" style="140" customWidth="1"/>
    <col min="16139" max="16140" width="14.81640625" style="140" customWidth="1"/>
    <col min="16141" max="16141" width="15.453125" style="140" customWidth="1"/>
    <col min="16142" max="16142" width="15.6328125" style="140" customWidth="1"/>
    <col min="16143" max="16143" width="20.6328125" style="140" customWidth="1"/>
    <col min="16144" max="16384" width="7.6328125" style="140"/>
  </cols>
  <sheetData>
    <row r="1" spans="1:21" hidden="1">
      <c r="P1" s="141" t="s">
        <v>73</v>
      </c>
    </row>
    <row r="2" spans="1:21" ht="10.5" hidden="1" customHeight="1"/>
    <row r="3" spans="1:21" hidden="1">
      <c r="D3" s="142"/>
      <c r="E3" s="142"/>
      <c r="H3" s="1340"/>
      <c r="I3" s="1340"/>
      <c r="J3" s="1340"/>
      <c r="K3" s="1340"/>
      <c r="L3" s="1340"/>
      <c r="M3" s="1340"/>
      <c r="N3" s="1340"/>
      <c r="O3" s="1340"/>
      <c r="P3" s="1340"/>
    </row>
    <row r="4" spans="1:21" hidden="1">
      <c r="D4" s="143"/>
      <c r="E4" s="143"/>
      <c r="H4" s="1341"/>
      <c r="I4" s="1341"/>
      <c r="J4" s="1341"/>
      <c r="K4" s="1341"/>
      <c r="L4" s="1341"/>
      <c r="M4" s="1341"/>
      <c r="N4" s="1341"/>
      <c r="O4" s="1341"/>
      <c r="P4" s="1341"/>
    </row>
    <row r="5" spans="1:21" hidden="1"/>
    <row r="6" spans="1:21" ht="24.6">
      <c r="D6" s="1342" t="s">
        <v>776</v>
      </c>
      <c r="E6" s="1342"/>
      <c r="F6" s="1342"/>
      <c r="G6" s="1342"/>
      <c r="H6" s="1342"/>
      <c r="I6" s="1342"/>
      <c r="J6" s="1342"/>
      <c r="K6" s="1342"/>
      <c r="L6" s="1342"/>
      <c r="M6" s="1342"/>
      <c r="N6" s="1342"/>
      <c r="O6" s="1342"/>
      <c r="P6" s="1342"/>
    </row>
    <row r="7" spans="1:21" ht="30.9" customHeight="1">
      <c r="F7" s="144"/>
      <c r="G7" s="529"/>
      <c r="H7" s="719" t="s">
        <v>74</v>
      </c>
      <c r="I7" s="730" t="s">
        <v>1088</v>
      </c>
      <c r="J7" s="720"/>
      <c r="K7" s="721"/>
      <c r="M7" s="719" t="s">
        <v>75</v>
      </c>
      <c r="O7" s="713"/>
      <c r="P7" s="713" t="s">
        <v>1089</v>
      </c>
      <c r="U7" s="231" t="s">
        <v>139</v>
      </c>
    </row>
    <row r="8" spans="1:21" ht="24.75" customHeight="1">
      <c r="G8" s="530"/>
      <c r="H8" s="722"/>
      <c r="I8" s="722"/>
      <c r="J8" s="722"/>
      <c r="K8" s="721"/>
      <c r="M8" s="719" t="s">
        <v>137</v>
      </c>
      <c r="N8" s="713"/>
      <c r="O8" s="713"/>
      <c r="P8" s="713" t="s">
        <v>1091</v>
      </c>
    </row>
    <row r="9" spans="1:21" s="146" customFormat="1" ht="22.95" customHeight="1">
      <c r="D9" s="147" t="s">
        <v>710</v>
      </c>
      <c r="E9" s="148"/>
      <c r="F9" s="149" t="s">
        <v>711</v>
      </c>
      <c r="G9" s="707" t="s">
        <v>138</v>
      </c>
      <c r="H9" s="1414">
        <v>46151</v>
      </c>
      <c r="I9" s="1414"/>
      <c r="J9" s="723"/>
      <c r="K9" s="723"/>
      <c r="L9" s="724" t="s">
        <v>143</v>
      </c>
      <c r="M9" s="732" t="s">
        <v>1090</v>
      </c>
      <c r="N9" s="725"/>
      <c r="O9" s="152"/>
      <c r="P9" s="708"/>
    </row>
    <row r="10" spans="1:21" s="146" customFormat="1" ht="26.25" customHeight="1">
      <c r="D10" s="151" t="s">
        <v>78</v>
      </c>
      <c r="E10" s="152"/>
      <c r="F10" s="153" t="s">
        <v>712</v>
      </c>
      <c r="G10" s="706" t="s">
        <v>79</v>
      </c>
      <c r="H10" s="726"/>
      <c r="I10" s="726" t="s">
        <v>709</v>
      </c>
      <c r="J10" s="727"/>
      <c r="K10" s="727"/>
      <c r="L10" s="727"/>
      <c r="M10" s="727"/>
      <c r="N10" s="727"/>
      <c r="O10" s="532"/>
      <c r="P10" s="154"/>
    </row>
    <row r="11" spans="1:21" s="146" customFormat="1" ht="31.5" customHeight="1">
      <c r="D11" s="148" t="s">
        <v>80</v>
      </c>
      <c r="E11" s="148"/>
      <c r="F11" s="148"/>
      <c r="G11" s="693"/>
      <c r="H11" s="728" t="s">
        <v>81</v>
      </c>
      <c r="I11" s="731" t="s">
        <v>644</v>
      </c>
      <c r="J11" s="729"/>
      <c r="K11" s="723"/>
      <c r="L11" s="723"/>
      <c r="M11" s="723"/>
      <c r="N11" s="723"/>
      <c r="O11" s="531"/>
      <c r="P11" s="149"/>
    </row>
    <row r="12" spans="1:21" ht="48" customHeight="1">
      <c r="D12" s="1338" t="s">
        <v>82</v>
      </c>
      <c r="E12" s="1338" t="s">
        <v>83</v>
      </c>
      <c r="F12" s="1338" t="s">
        <v>84</v>
      </c>
      <c r="G12" s="1338" t="s">
        <v>85</v>
      </c>
      <c r="H12" s="1331" t="s">
        <v>86</v>
      </c>
      <c r="I12" s="1331" t="s">
        <v>87</v>
      </c>
      <c r="J12" s="1331" t="s">
        <v>88</v>
      </c>
      <c r="K12" s="533" t="s">
        <v>89</v>
      </c>
      <c r="L12" s="1402" t="s">
        <v>89</v>
      </c>
      <c r="M12" s="1403"/>
      <c r="N12" s="533" t="s">
        <v>89</v>
      </c>
      <c r="O12" s="533" t="s">
        <v>89</v>
      </c>
      <c r="P12" s="1338" t="s">
        <v>90</v>
      </c>
      <c r="Q12" s="1413" t="s">
        <v>683</v>
      </c>
      <c r="R12" s="1338" t="s">
        <v>716</v>
      </c>
      <c r="S12" s="1338" t="s">
        <v>716</v>
      </c>
      <c r="T12" s="1338" t="s">
        <v>716</v>
      </c>
      <c r="U12" s="1338" t="s">
        <v>717</v>
      </c>
    </row>
    <row r="13" spans="1:21" ht="27" customHeight="1">
      <c r="D13" s="1339"/>
      <c r="E13" s="1339"/>
      <c r="F13" s="1339"/>
      <c r="G13" s="1339"/>
      <c r="H13" s="1332"/>
      <c r="I13" s="1332"/>
      <c r="J13" s="1332"/>
      <c r="K13" s="780">
        <v>44932</v>
      </c>
      <c r="L13" s="1400">
        <v>46200</v>
      </c>
      <c r="M13" s="1401"/>
      <c r="N13" s="780">
        <v>44932</v>
      </c>
      <c r="O13" s="780">
        <v>44932</v>
      </c>
      <c r="P13" s="1339"/>
      <c r="Q13" s="1413"/>
      <c r="R13" s="1339"/>
      <c r="S13" s="1339"/>
      <c r="T13" s="1339"/>
      <c r="U13" s="1339"/>
    </row>
    <row r="14" spans="1:21" s="216" customFormat="1" ht="44.25" customHeight="1">
      <c r="A14" s="210" t="s">
        <v>91</v>
      </c>
      <c r="B14" s="211"/>
      <c r="C14" s="211"/>
      <c r="D14" s="239">
        <v>1</v>
      </c>
      <c r="E14" s="689" t="str">
        <f>'1A'!$G$7</f>
        <v>S008-12V1</v>
      </c>
      <c r="F14" s="714" t="str">
        <f>CONCATENATE('1A'!$G$6," (W",'1A'!$H$10,"x","L",'1A'!$G$10,"x","H",'1A'!$I$10,")")</f>
        <v>Ghế Hà Nội 1 chỗ (W61xL59xH77)</v>
      </c>
      <c r="G14" s="212" t="s">
        <v>128</v>
      </c>
      <c r="H14" s="213">
        <f>'1A'!$R$8</f>
        <v>1784</v>
      </c>
      <c r="I14" s="212">
        <f>'1A'!$I$15</f>
        <v>1.4419999999999999E-2</v>
      </c>
      <c r="J14" s="212">
        <f>I14*H14</f>
        <v>25.725279999999998</v>
      </c>
      <c r="K14" s="237"/>
      <c r="L14" s="1404">
        <v>1784</v>
      </c>
      <c r="M14" s="1405"/>
      <c r="N14" s="690"/>
      <c r="O14" s="690"/>
      <c r="P14" s="1410" t="s">
        <v>1092</v>
      </c>
      <c r="Q14" s="695" t="s">
        <v>647</v>
      </c>
    </row>
    <row r="15" spans="1:21" s="220" customFormat="1" ht="44.25" customHeight="1">
      <c r="A15" s="210" t="s">
        <v>92</v>
      </c>
      <c r="B15" s="210"/>
      <c r="C15" s="210"/>
      <c r="D15" s="240">
        <v>2</v>
      </c>
      <c r="E15" s="689" t="str">
        <f>'2A'!$G$7</f>
        <v>S008-22V1</v>
      </c>
      <c r="F15" s="714" t="str">
        <f>CONCATENATE('2A'!$G$6," (W",'2A'!$H$10,"x","L",'2A'!$G$10,"x","H",'2A'!$I$10,")")</f>
        <v>Ghế Hà Nội 2 chỗ (W127,5xL59xH77)</v>
      </c>
      <c r="G15" s="217" t="s">
        <v>128</v>
      </c>
      <c r="H15" s="275">
        <f>'2A'!$R$8</f>
        <v>892</v>
      </c>
      <c r="I15" s="218">
        <f>'2A'!$I$15</f>
        <v>2.3500000000000007E-2</v>
      </c>
      <c r="J15" s="219">
        <f>I15*H15</f>
        <v>20.962000000000007</v>
      </c>
      <c r="K15" s="243"/>
      <c r="L15" s="1406">
        <v>892</v>
      </c>
      <c r="M15" s="1407"/>
      <c r="N15" s="690"/>
      <c r="O15" s="690"/>
      <c r="P15" s="1411"/>
      <c r="Q15" s="695" t="s">
        <v>670</v>
      </c>
    </row>
    <row r="16" spans="1:21" s="216" customFormat="1" ht="44.25" customHeight="1">
      <c r="A16" s="210" t="s">
        <v>93</v>
      </c>
      <c r="B16" s="211"/>
      <c r="C16" s="211"/>
      <c r="D16" s="240">
        <v>3</v>
      </c>
      <c r="E16" s="689" t="str">
        <f>'3A'!$G$7</f>
        <v>T034-21V0</v>
      </c>
      <c r="F16" s="714" t="str">
        <f>CONCATENATE('3A'!$G$6," (W",'3A'!$H$10,"x","L",'3A'!$G$10,"x","H",'3A'!$I$10,")")</f>
        <v>Bàn caffe Hà Nội  (W50xL100xH47)</v>
      </c>
      <c r="G16" s="217" t="s">
        <v>128</v>
      </c>
      <c r="H16" s="275">
        <f>'3A'!$R$8</f>
        <v>892</v>
      </c>
      <c r="I16" s="218">
        <f>'3A'!$I$15</f>
        <v>1.1930000000000001E-2</v>
      </c>
      <c r="J16" s="219">
        <f t="shared" ref="J16:J22" si="0">I16*H16</f>
        <v>10.641560000000002</v>
      </c>
      <c r="K16" s="243"/>
      <c r="L16" s="1406">
        <v>892</v>
      </c>
      <c r="M16" s="1407"/>
      <c r="N16" s="690"/>
      <c r="O16" s="690"/>
      <c r="P16" s="1412"/>
      <c r="Q16" s="695" t="s">
        <v>647</v>
      </c>
    </row>
    <row r="17" spans="1:17" s="216" customFormat="1" ht="44.25" hidden="1" customHeight="1">
      <c r="A17" s="210" t="s">
        <v>94</v>
      </c>
      <c r="B17" s="211"/>
      <c r="C17" s="211"/>
      <c r="D17" s="240">
        <v>4</v>
      </c>
      <c r="E17" s="689">
        <f>'4A'!$G$7</f>
        <v>0</v>
      </c>
      <c r="F17" s="714" t="str">
        <f>CONCATENATE('4A'!$G$6," (W",'4A'!$H$10,"x","L",'4A'!$G$10,"x","H",'4A'!$I$10,")")</f>
        <v xml:space="preserve"> (WxLxH)</v>
      </c>
      <c r="G17" s="217" t="s">
        <v>128</v>
      </c>
      <c r="H17" s="275">
        <f>'4A'!$R$8</f>
        <v>0</v>
      </c>
      <c r="I17" s="218">
        <f>'4A'!$I$15</f>
        <v>0</v>
      </c>
      <c r="J17" s="219">
        <f t="shared" si="0"/>
        <v>0</v>
      </c>
      <c r="K17" s="243"/>
      <c r="L17" s="1406"/>
      <c r="M17" s="1407"/>
      <c r="N17" s="690"/>
      <c r="O17" s="690"/>
      <c r="P17" s="692"/>
      <c r="Q17" s="695" t="s">
        <v>647</v>
      </c>
    </row>
    <row r="18" spans="1:17" s="216" customFormat="1" ht="44.25" hidden="1" customHeight="1">
      <c r="A18" s="211"/>
      <c r="B18" s="211"/>
      <c r="C18" s="211"/>
      <c r="D18" s="240">
        <v>5</v>
      </c>
      <c r="E18" s="689">
        <f>'5A'!$G$7</f>
        <v>0</v>
      </c>
      <c r="F18" s="714" t="str">
        <f>CONCATENATE('5A'!$G$6,"(W",'5A'!$H$10,"x","L",'5A'!$G$10,"x","H",'5A'!$I$10,")")</f>
        <v>(WxLxH)</v>
      </c>
      <c r="G18" s="217" t="s">
        <v>128</v>
      </c>
      <c r="H18" s="275">
        <f>'5A'!$R$8</f>
        <v>0</v>
      </c>
      <c r="I18" s="218">
        <f>'5A'!$I$15</f>
        <v>0</v>
      </c>
      <c r="J18" s="219">
        <f t="shared" si="0"/>
        <v>0</v>
      </c>
      <c r="K18" s="243"/>
      <c r="L18" s="1406"/>
      <c r="M18" s="1407"/>
      <c r="N18" s="690"/>
      <c r="O18" s="690"/>
      <c r="P18" s="692"/>
      <c r="Q18" s="695" t="s">
        <v>670</v>
      </c>
    </row>
    <row r="19" spans="1:17" s="216" customFormat="1" ht="44.25" hidden="1" customHeight="1">
      <c r="A19" s="210" t="s">
        <v>95</v>
      </c>
      <c r="B19" s="211"/>
      <c r="C19" s="211"/>
      <c r="D19" s="240">
        <v>6</v>
      </c>
      <c r="E19" s="689">
        <f>'6A'!$G$7</f>
        <v>0</v>
      </c>
      <c r="F19" s="714" t="str">
        <f>CONCATENATE('6A'!$G$6,"(W",'6A'!$H$10,"x","L",'6A'!$G$10,"x","H",'6A'!$I$10,")")</f>
        <v>(WxLxH)</v>
      </c>
      <c r="G19" s="217" t="s">
        <v>128</v>
      </c>
      <c r="H19" s="275">
        <f>'6A'!$R$8</f>
        <v>0</v>
      </c>
      <c r="I19" s="218">
        <f>'6A'!$I$15</f>
        <v>0</v>
      </c>
      <c r="J19" s="219">
        <f t="shared" si="0"/>
        <v>0</v>
      </c>
      <c r="K19" s="243"/>
      <c r="L19" s="1406"/>
      <c r="M19" s="1407"/>
      <c r="N19" s="690"/>
      <c r="O19" s="690"/>
      <c r="P19" s="692"/>
      <c r="Q19" s="695" t="s">
        <v>647</v>
      </c>
    </row>
    <row r="20" spans="1:17" s="216" customFormat="1" ht="44.25" hidden="1" customHeight="1">
      <c r="A20" s="210" t="s">
        <v>96</v>
      </c>
      <c r="B20" s="211"/>
      <c r="C20" s="211"/>
      <c r="D20" s="240">
        <v>7</v>
      </c>
      <c r="E20" s="689">
        <f>'7A'!$G$7</f>
        <v>0</v>
      </c>
      <c r="F20" s="714" t="str">
        <f>CONCATENATE('7A'!$G$6,"(W",'7A'!$H$10,"x","L",'7A'!$G$10,"x","H",'7A'!$I$10,")")</f>
        <v>(WxLxH)</v>
      </c>
      <c r="G20" s="217" t="s">
        <v>128</v>
      </c>
      <c r="H20" s="275">
        <f>'7A'!$R$8</f>
        <v>0</v>
      </c>
      <c r="I20" s="218">
        <f>'7A'!$I$15</f>
        <v>0</v>
      </c>
      <c r="J20" s="219">
        <f t="shared" si="0"/>
        <v>0</v>
      </c>
      <c r="K20" s="243"/>
      <c r="L20" s="1406"/>
      <c r="M20" s="1407"/>
      <c r="N20" s="690"/>
      <c r="O20" s="690"/>
      <c r="P20" s="692"/>
      <c r="Q20" s="695" t="s">
        <v>647</v>
      </c>
    </row>
    <row r="21" spans="1:17" s="216" customFormat="1" ht="44.25" hidden="1" customHeight="1">
      <c r="A21" s="210" t="s">
        <v>97</v>
      </c>
      <c r="D21" s="240">
        <v>8</v>
      </c>
      <c r="E21" s="689">
        <f>'8A'!$G$7</f>
        <v>0</v>
      </c>
      <c r="F21" s="714" t="str">
        <f>CONCATENATE('8A'!$G$6," (W",'8A'!$H$10,"x","L",'8A'!$G$10,"x","H",'8A'!$I$10,")")</f>
        <v xml:space="preserve"> (WxLxH)</v>
      </c>
      <c r="G21" s="217" t="s">
        <v>128</v>
      </c>
      <c r="H21" s="275">
        <f>'8A'!$R$8</f>
        <v>0</v>
      </c>
      <c r="I21" s="218">
        <f>'8A'!$I$15</f>
        <v>0</v>
      </c>
      <c r="J21" s="219">
        <f t="shared" si="0"/>
        <v>0</v>
      </c>
      <c r="K21" s="243"/>
      <c r="L21" s="1406"/>
      <c r="M21" s="1407"/>
      <c r="N21" s="690"/>
      <c r="O21" s="690"/>
      <c r="P21" s="692"/>
      <c r="Q21" s="695" t="s">
        <v>647</v>
      </c>
    </row>
    <row r="22" spans="1:17" s="216" customFormat="1" ht="44.25" hidden="1" customHeight="1">
      <c r="D22" s="240">
        <v>9</v>
      </c>
      <c r="E22" s="689">
        <f>'9A'!$G$7</f>
        <v>0</v>
      </c>
      <c r="F22" s="714" t="str">
        <f>CONCATENATE('9A'!$G$6," (W",'9A'!$H$10,"x","L",'9A'!$G$10,"x","H",'9A'!$I$10,")")</f>
        <v xml:space="preserve"> (WxLxH)</v>
      </c>
      <c r="G22" s="217" t="s">
        <v>128</v>
      </c>
      <c r="H22" s="275">
        <f>'9A'!$R$8</f>
        <v>0</v>
      </c>
      <c r="I22" s="218">
        <f>'9A'!$I$15</f>
        <v>0</v>
      </c>
      <c r="J22" s="219">
        <f t="shared" si="0"/>
        <v>0</v>
      </c>
      <c r="K22" s="243"/>
      <c r="L22" s="1406"/>
      <c r="M22" s="1407"/>
      <c r="N22" s="690"/>
      <c r="O22" s="690"/>
      <c r="P22" s="692"/>
      <c r="Q22" s="695" t="s">
        <v>670</v>
      </c>
    </row>
    <row r="23" spans="1:17" s="216" customFormat="1" ht="44.25" hidden="1" customHeight="1">
      <c r="D23" s="240">
        <v>10</v>
      </c>
      <c r="E23" s="689">
        <f>'10A'!$G$7</f>
        <v>0</v>
      </c>
      <c r="F23" s="714" t="str">
        <f>CONCATENATE('10A'!$G$6,"(W",'10A'!$H$10,"x","L",'10A'!$G$10,"x","H",'10A'!$I$10,")")</f>
        <v>(WxLxH)</v>
      </c>
      <c r="G23" s="217" t="s">
        <v>128</v>
      </c>
      <c r="H23" s="275">
        <f>'10A'!$R$8</f>
        <v>0</v>
      </c>
      <c r="I23" s="218">
        <f>'10A'!$I$15</f>
        <v>0</v>
      </c>
      <c r="J23" s="219">
        <f t="shared" ref="J23:J28" si="1">I23*H23</f>
        <v>0</v>
      </c>
      <c r="K23" s="238"/>
      <c r="L23" s="691"/>
      <c r="M23" s="691"/>
      <c r="N23" s="691"/>
      <c r="O23" s="691"/>
      <c r="P23" s="692"/>
      <c r="Q23" s="695" t="s">
        <v>647</v>
      </c>
    </row>
    <row r="24" spans="1:17" s="216" customFormat="1" ht="44.25" hidden="1" customHeight="1">
      <c r="D24" s="240">
        <v>11</v>
      </c>
      <c r="E24" s="689">
        <f>'11A'!$G$7</f>
        <v>0</v>
      </c>
      <c r="F24" s="714" t="str">
        <f>CONCATENATE('11A'!$G$6,"(W",'11A'!$H$10,"x","L",'11A'!$G$10,"x","H",'11A'!$I$10,")")</f>
        <v>(WxLxH)</v>
      </c>
      <c r="G24" s="217" t="s">
        <v>128</v>
      </c>
      <c r="H24" s="275">
        <f>'11A'!$R$8</f>
        <v>0</v>
      </c>
      <c r="I24" s="218">
        <f>'11A'!$I$15</f>
        <v>0</v>
      </c>
      <c r="J24" s="219">
        <f t="shared" si="1"/>
        <v>0</v>
      </c>
      <c r="K24" s="243"/>
      <c r="L24" s="690"/>
      <c r="M24" s="690"/>
      <c r="N24" s="690"/>
      <c r="O24" s="690"/>
      <c r="P24" s="692"/>
      <c r="Q24" s="695" t="s">
        <v>647</v>
      </c>
    </row>
    <row r="25" spans="1:17" s="216" customFormat="1" ht="44.25" hidden="1" customHeight="1">
      <c r="D25" s="240">
        <v>12</v>
      </c>
      <c r="E25" s="689">
        <f>'12A'!$G$7</f>
        <v>0</v>
      </c>
      <c r="F25" s="714" t="str">
        <f>CONCATENATE('12A'!$G$6,"(W",'12A'!$H$10,"x","L",'12A'!$G$10,"x","H",'12A'!$I$10,")")</f>
        <v>(WxLxH)</v>
      </c>
      <c r="G25" s="217" t="s">
        <v>128</v>
      </c>
      <c r="H25" s="275">
        <f>'12A'!$R$8</f>
        <v>0</v>
      </c>
      <c r="I25" s="218">
        <f>'12A'!$I$15</f>
        <v>0</v>
      </c>
      <c r="J25" s="219">
        <f t="shared" si="1"/>
        <v>0</v>
      </c>
      <c r="K25" s="243"/>
      <c r="L25" s="690"/>
      <c r="M25" s="690"/>
      <c r="N25" s="690"/>
      <c r="O25" s="690"/>
      <c r="P25" s="692"/>
      <c r="Q25" s="695" t="s">
        <v>647</v>
      </c>
    </row>
    <row r="26" spans="1:17" s="216" customFormat="1" ht="44.25" hidden="1" customHeight="1">
      <c r="D26" s="240">
        <v>13</v>
      </c>
      <c r="E26" s="689">
        <f>'13A'!$G$7</f>
        <v>0</v>
      </c>
      <c r="F26" s="714" t="str">
        <f>CONCATENATE('13A'!$G$6,"(W",'13A'!$H$10,"x","L",'13A'!$G$10,"x","H",'13A'!$I$10,")")</f>
        <v>(WxLxH)</v>
      </c>
      <c r="G26" s="217" t="s">
        <v>128</v>
      </c>
      <c r="H26" s="275">
        <f>'13A'!$R$8</f>
        <v>0</v>
      </c>
      <c r="I26" s="218">
        <f>'13A'!$I$15</f>
        <v>0</v>
      </c>
      <c r="J26" s="219">
        <f t="shared" si="1"/>
        <v>0</v>
      </c>
      <c r="K26" s="243"/>
      <c r="L26" s="690"/>
      <c r="M26" s="690"/>
      <c r="N26" s="690"/>
      <c r="O26" s="690"/>
      <c r="P26" s="692"/>
      <c r="Q26" s="695" t="s">
        <v>647</v>
      </c>
    </row>
    <row r="27" spans="1:17" s="216" customFormat="1" ht="44.25" hidden="1" customHeight="1">
      <c r="D27" s="240">
        <v>14</v>
      </c>
      <c r="E27" s="689">
        <f>'14A'!$G$7</f>
        <v>0</v>
      </c>
      <c r="F27" s="714" t="str">
        <f>CONCATENATE('14A'!$G$6,"(W",'14A'!$H$10,"x","L",'14A'!$G$10,"x","H",'14A'!$I$10,")")</f>
        <v>(WxLxH)</v>
      </c>
      <c r="G27" s="217" t="s">
        <v>128</v>
      </c>
      <c r="H27" s="275">
        <f>'14A'!$R$8</f>
        <v>0</v>
      </c>
      <c r="I27" s="218">
        <f>'14A'!$I$15</f>
        <v>0</v>
      </c>
      <c r="J27" s="219">
        <f t="shared" si="1"/>
        <v>0</v>
      </c>
      <c r="K27" s="243"/>
      <c r="L27" s="690"/>
      <c r="M27" s="690"/>
      <c r="N27" s="690"/>
      <c r="O27" s="690"/>
      <c r="P27" s="692"/>
      <c r="Q27" s="695" t="s">
        <v>658</v>
      </c>
    </row>
    <row r="28" spans="1:17" s="216" customFormat="1" ht="44.25" hidden="1" customHeight="1">
      <c r="D28" s="240">
        <v>15</v>
      </c>
      <c r="E28" s="689">
        <f>'15A'!$G$7</f>
        <v>0</v>
      </c>
      <c r="F28" s="714" t="str">
        <f>CONCATENATE('15A'!$G$6,"(W",'15A'!$H$10,"x","L",'15A'!$G$10,"x","H",'15A'!$I$10,")")</f>
        <v>(WxLxH)</v>
      </c>
      <c r="G28" s="217" t="s">
        <v>128</v>
      </c>
      <c r="H28" s="275">
        <f>'15A'!$R$8</f>
        <v>0</v>
      </c>
      <c r="I28" s="218">
        <f>'15A'!$I$15</f>
        <v>0</v>
      </c>
      <c r="J28" s="219">
        <f t="shared" si="1"/>
        <v>0</v>
      </c>
      <c r="K28" s="238"/>
      <c r="L28" s="238"/>
      <c r="M28" s="238"/>
      <c r="N28" s="238"/>
      <c r="O28" s="238"/>
      <c r="P28" s="692"/>
      <c r="Q28" s="695" t="s">
        <v>647</v>
      </c>
    </row>
    <row r="29" spans="1:17" s="216" customFormat="1" ht="44.25" hidden="1" customHeight="1">
      <c r="D29" s="240">
        <v>16</v>
      </c>
      <c r="E29" s="689">
        <f>'16A'!$G$7</f>
        <v>0</v>
      </c>
      <c r="F29" s="714" t="str">
        <f>CONCATENATE('16A'!$G$6,"(W",'16A'!$H$10,"x","L",'16A'!$G$10,"x","H",'16A'!$I$10,")")</f>
        <v>(WxLxH)</v>
      </c>
      <c r="G29" s="217" t="s">
        <v>128</v>
      </c>
      <c r="H29" s="275">
        <f>'16A'!$R$8</f>
        <v>0</v>
      </c>
      <c r="I29" s="218">
        <f>'16A'!$I$15</f>
        <v>0</v>
      </c>
      <c r="J29" s="219">
        <f t="shared" ref="J29:J43" si="2">I29*H29</f>
        <v>0</v>
      </c>
      <c r="K29" s="238"/>
      <c r="L29" s="238"/>
      <c r="M29" s="238"/>
      <c r="N29" s="238"/>
      <c r="O29" s="238"/>
      <c r="P29" s="692"/>
      <c r="Q29" s="695" t="s">
        <v>647</v>
      </c>
    </row>
    <row r="30" spans="1:17" s="216" customFormat="1" ht="44.25" hidden="1" customHeight="1">
      <c r="D30" s="240">
        <v>17</v>
      </c>
      <c r="E30" s="689">
        <f>'17A'!$G$7</f>
        <v>0</v>
      </c>
      <c r="F30" s="714" t="str">
        <f>CONCATENATE('17A'!$G$6,"(W",'17A'!$H$10,"x","L",'17A'!$G$10,"x","H",'17A'!$I$10,")")</f>
        <v>(WxLxH)</v>
      </c>
      <c r="G30" s="217" t="s">
        <v>128</v>
      </c>
      <c r="H30" s="275">
        <f>'17A'!$R$8</f>
        <v>0</v>
      </c>
      <c r="I30" s="218">
        <f>'17A'!$I$15</f>
        <v>0</v>
      </c>
      <c r="J30" s="219">
        <f t="shared" si="2"/>
        <v>0</v>
      </c>
      <c r="K30" s="238"/>
      <c r="L30" s="238"/>
      <c r="M30" s="238"/>
      <c r="N30" s="238"/>
      <c r="O30" s="238"/>
      <c r="P30" s="692"/>
    </row>
    <row r="31" spans="1:17" s="216" customFormat="1" ht="44.25" hidden="1" customHeight="1">
      <c r="D31" s="240">
        <v>18</v>
      </c>
      <c r="E31" s="689">
        <f>'18A'!$G$7</f>
        <v>0</v>
      </c>
      <c r="F31" s="714" t="str">
        <f>CONCATENATE('18A'!$G$6,"(W",'18A'!$H$10,"x","L",'18A'!$G$10,"x","H",'18A'!$I$10,")")</f>
        <v>(WxLxH)</v>
      </c>
      <c r="G31" s="217" t="s">
        <v>128</v>
      </c>
      <c r="H31" s="275">
        <f>'18A'!$R$8</f>
        <v>0</v>
      </c>
      <c r="I31" s="218">
        <f>'18A'!$I$15</f>
        <v>0</v>
      </c>
      <c r="J31" s="219">
        <f t="shared" si="2"/>
        <v>0</v>
      </c>
      <c r="K31" s="238"/>
      <c r="L31" s="238"/>
      <c r="M31" s="238"/>
      <c r="N31" s="238"/>
      <c r="O31" s="238"/>
      <c r="P31" s="692"/>
    </row>
    <row r="32" spans="1:17" s="216" customFormat="1" ht="44.25" hidden="1" customHeight="1">
      <c r="D32" s="240">
        <v>19</v>
      </c>
      <c r="E32" s="689">
        <f>'19A'!$G$7</f>
        <v>0</v>
      </c>
      <c r="F32" s="714" t="str">
        <f>CONCATENATE('19A'!$G$6,"(W",'19A'!$H$10,"x","L",'19A'!$G$10,"x","H",'19A'!$I$10,")")</f>
        <v>(WxLxH)</v>
      </c>
      <c r="G32" s="217" t="s">
        <v>128</v>
      </c>
      <c r="H32" s="275">
        <f>'19A'!$R$8</f>
        <v>0</v>
      </c>
      <c r="I32" s="218">
        <f>'19A'!$I$15</f>
        <v>0</v>
      </c>
      <c r="J32" s="219">
        <f t="shared" si="2"/>
        <v>0</v>
      </c>
      <c r="K32" s="238"/>
      <c r="L32" s="238"/>
      <c r="M32" s="238"/>
      <c r="N32" s="238"/>
      <c r="O32" s="238"/>
      <c r="P32" s="692"/>
    </row>
    <row r="33" spans="4:24" s="216" customFormat="1" ht="44.25" hidden="1" customHeight="1">
      <c r="D33" s="240">
        <v>20</v>
      </c>
      <c r="E33" s="689">
        <f>'20A'!$G$7</f>
        <v>0</v>
      </c>
      <c r="F33" s="714" t="str">
        <f>CONCATENATE('20A'!$G$6,"(W",'20A'!$H$10,"x","L",'20A'!$G$10,"x","H",'20A'!$I$10,")")</f>
        <v>(WxLxH)</v>
      </c>
      <c r="G33" s="217" t="s">
        <v>128</v>
      </c>
      <c r="H33" s="275">
        <f>'20A'!$R$8</f>
        <v>0</v>
      </c>
      <c r="I33" s="218">
        <f>'20A'!$I$15</f>
        <v>0</v>
      </c>
      <c r="J33" s="219">
        <f t="shared" si="2"/>
        <v>0</v>
      </c>
      <c r="K33" s="238"/>
      <c r="L33" s="238"/>
      <c r="M33" s="238"/>
      <c r="N33" s="238"/>
      <c r="O33" s="238"/>
      <c r="P33" s="692"/>
    </row>
    <row r="34" spans="4:24" s="216" customFormat="1" ht="44.25" hidden="1" customHeight="1">
      <c r="D34" s="240">
        <v>21</v>
      </c>
      <c r="E34" s="689">
        <f>'21A'!$G$7</f>
        <v>0</v>
      </c>
      <c r="F34" s="714" t="str">
        <f>CONCATENATE('21A'!$G$6,"(W",'21A'!$H$10,"x","L",'21A'!$G$10,"x","H",'21A'!$I$10,")")</f>
        <v>(WxLxH)</v>
      </c>
      <c r="G34" s="217" t="s">
        <v>128</v>
      </c>
      <c r="H34" s="275">
        <f>'21A'!$R$8</f>
        <v>0</v>
      </c>
      <c r="I34" s="218">
        <f>'21A'!$I$15</f>
        <v>0</v>
      </c>
      <c r="J34" s="219">
        <f t="shared" si="2"/>
        <v>0</v>
      </c>
      <c r="K34" s="238"/>
      <c r="L34" s="238"/>
      <c r="M34" s="238"/>
      <c r="N34" s="238"/>
      <c r="O34" s="238"/>
      <c r="P34" s="692"/>
    </row>
    <row r="35" spans="4:24" s="216" customFormat="1" ht="44.25" hidden="1" customHeight="1">
      <c r="D35" s="240">
        <v>22</v>
      </c>
      <c r="E35" s="689">
        <f>'22A'!$G$7</f>
        <v>0</v>
      </c>
      <c r="F35" s="714" t="str">
        <f>CONCATENATE('22A'!$G$6,"(W",'22A'!$H$10,"x","L",'22A'!$G$10,"x","H",'22A'!$I$10,")")</f>
        <v>(WxLxH)</v>
      </c>
      <c r="G35" s="217" t="s">
        <v>128</v>
      </c>
      <c r="H35" s="275">
        <f>'22A'!$R$8</f>
        <v>0</v>
      </c>
      <c r="I35" s="218">
        <f>'22A'!$I$15</f>
        <v>0</v>
      </c>
      <c r="J35" s="219">
        <f t="shared" si="2"/>
        <v>0</v>
      </c>
      <c r="K35" s="238"/>
      <c r="L35" s="238"/>
      <c r="M35" s="238"/>
      <c r="N35" s="238"/>
      <c r="O35" s="238"/>
      <c r="P35" s="692"/>
    </row>
    <row r="36" spans="4:24" s="216" customFormat="1" ht="44.25" hidden="1" customHeight="1">
      <c r="D36" s="240">
        <v>23</v>
      </c>
      <c r="E36" s="689">
        <f>'23A'!$G$7</f>
        <v>0</v>
      </c>
      <c r="F36" s="714" t="str">
        <f>CONCATENATE('23A'!$G$6,"(W",'23A'!$H$10,"x","L",'23A'!$G$10,"x","H",'23A'!$I$10,")")</f>
        <v>(WxLxH)</v>
      </c>
      <c r="G36" s="217" t="s">
        <v>128</v>
      </c>
      <c r="H36" s="275">
        <f>'23A'!$R$8</f>
        <v>0</v>
      </c>
      <c r="I36" s="218">
        <f>'23A'!$I$15</f>
        <v>0</v>
      </c>
      <c r="J36" s="219">
        <f t="shared" si="2"/>
        <v>0</v>
      </c>
      <c r="K36" s="238"/>
      <c r="L36" s="238"/>
      <c r="M36" s="238"/>
      <c r="N36" s="238"/>
      <c r="O36" s="238"/>
      <c r="P36" s="692"/>
    </row>
    <row r="37" spans="4:24" s="216" customFormat="1" ht="44.25" hidden="1" customHeight="1">
      <c r="D37" s="240">
        <v>24</v>
      </c>
      <c r="E37" s="689">
        <f>'24A'!$G$7</f>
        <v>0</v>
      </c>
      <c r="F37" s="714" t="str">
        <f>CONCATENATE('24A'!$G$6,"(W",'24A'!$H$10,"x","L",'24A'!$G$10,"x","H",'24A'!$I$10,")")</f>
        <v>(WxLxH)</v>
      </c>
      <c r="G37" s="217" t="s">
        <v>128</v>
      </c>
      <c r="H37" s="275">
        <f>'24A'!$R$8</f>
        <v>0</v>
      </c>
      <c r="I37" s="218">
        <f>'24A'!$I$15</f>
        <v>0</v>
      </c>
      <c r="J37" s="219">
        <f t="shared" si="2"/>
        <v>0</v>
      </c>
      <c r="K37" s="238"/>
      <c r="L37" s="238"/>
      <c r="M37" s="238"/>
      <c r="N37" s="238"/>
      <c r="O37" s="238"/>
      <c r="P37" s="692"/>
    </row>
    <row r="38" spans="4:24" s="216" customFormat="1" ht="44.25" hidden="1" customHeight="1">
      <c r="D38" s="240">
        <v>25</v>
      </c>
      <c r="E38" s="689">
        <f>'25A'!$G$7</f>
        <v>0</v>
      </c>
      <c r="F38" s="714" t="str">
        <f>CONCATENATE('25A'!$G$6,"(W",'25A'!$H$10,"x","L",'25A'!$G$10,"x","H",'25A'!$I$10,")")</f>
        <v>(WxLxH)</v>
      </c>
      <c r="G38" s="217" t="s">
        <v>128</v>
      </c>
      <c r="H38" s="275">
        <f>'25A'!$R$8</f>
        <v>0</v>
      </c>
      <c r="I38" s="218">
        <f>'25A'!$I$15</f>
        <v>0</v>
      </c>
      <c r="J38" s="219">
        <f t="shared" si="2"/>
        <v>0</v>
      </c>
      <c r="K38" s="238"/>
      <c r="L38" s="238"/>
      <c r="M38" s="238"/>
      <c r="N38" s="238"/>
      <c r="O38" s="238"/>
      <c r="P38" s="692"/>
    </row>
    <row r="39" spans="4:24" s="216" customFormat="1" ht="44.25" hidden="1" customHeight="1">
      <c r="D39" s="240">
        <v>26</v>
      </c>
      <c r="E39" s="689">
        <f>'26A'!$G$7</f>
        <v>0</v>
      </c>
      <c r="F39" s="714" t="str">
        <f>CONCATENATE('26A'!$G$6,"(W",'26A'!$H$10,"x","L",'26A'!$G$10,"x","H",'26A'!$I$10,")")</f>
        <v>(WxLxH)</v>
      </c>
      <c r="G39" s="217" t="s">
        <v>128</v>
      </c>
      <c r="H39" s="275">
        <f>'26A'!$R$8</f>
        <v>0</v>
      </c>
      <c r="I39" s="218">
        <f>'26A'!$I$15</f>
        <v>0</v>
      </c>
      <c r="J39" s="219">
        <f t="shared" si="2"/>
        <v>0</v>
      </c>
      <c r="K39" s="238"/>
      <c r="L39" s="238"/>
      <c r="M39" s="238"/>
      <c r="N39" s="238"/>
      <c r="O39" s="238"/>
      <c r="P39" s="692"/>
    </row>
    <row r="40" spans="4:24" s="216" customFormat="1" ht="44.25" hidden="1" customHeight="1">
      <c r="D40" s="240">
        <v>27</v>
      </c>
      <c r="E40" s="689">
        <f>'27A'!$G$7</f>
        <v>0</v>
      </c>
      <c r="F40" s="714" t="str">
        <f>CONCATENATE('27A'!$G$6,"(W",'27A'!$H$10,"x","L",'27A'!$G$10,"x","H",'27A'!$I$10,")")</f>
        <v>(WxLxH)</v>
      </c>
      <c r="G40" s="217" t="s">
        <v>128</v>
      </c>
      <c r="H40" s="275">
        <f>'27A'!$R$8</f>
        <v>0</v>
      </c>
      <c r="I40" s="218">
        <f>'27A'!$I$15</f>
        <v>0</v>
      </c>
      <c r="J40" s="219">
        <f t="shared" si="2"/>
        <v>0</v>
      </c>
      <c r="K40" s="238"/>
      <c r="L40" s="238"/>
      <c r="M40" s="238"/>
      <c r="N40" s="238"/>
      <c r="O40" s="238"/>
      <c r="P40" s="692"/>
    </row>
    <row r="41" spans="4:24" s="216" customFormat="1" ht="33.9" hidden="1" customHeight="1">
      <c r="D41" s="240">
        <v>28</v>
      </c>
      <c r="E41" s="241">
        <f>'28A'!$G$7</f>
        <v>0</v>
      </c>
      <c r="F41" s="242" t="str">
        <f>CONCATENATE('28A'!$G$6,"(W",'28A'!$H$10,"x","L",'28A'!$G$10,"x","H",'28A'!$I$10,")")</f>
        <v>(WxLxH)</v>
      </c>
      <c r="G41" s="217" t="s">
        <v>128</v>
      </c>
      <c r="H41" s="275">
        <f>'28A'!$R$8</f>
        <v>0</v>
      </c>
      <c r="I41" s="218">
        <f>'28A'!$I$15</f>
        <v>0</v>
      </c>
      <c r="J41" s="219">
        <f t="shared" si="2"/>
        <v>0</v>
      </c>
      <c r="K41" s="238"/>
      <c r="L41" s="215"/>
      <c r="M41" s="215"/>
      <c r="N41" s="215"/>
      <c r="O41" s="215"/>
      <c r="P41" s="215"/>
    </row>
    <row r="42" spans="4:24" s="216" customFormat="1" ht="33.9" hidden="1" customHeight="1">
      <c r="D42" s="240">
        <v>29</v>
      </c>
      <c r="E42" s="241">
        <f>'29A'!$G$7</f>
        <v>0</v>
      </c>
      <c r="F42" s="242" t="str">
        <f>CONCATENATE('29A'!$G$6,"(W",'29A'!$H$10,"x","L",'29A'!$G$10,"x","H",'29A'!$I$10,")")</f>
        <v>(WxLxH)</v>
      </c>
      <c r="G42" s="217" t="s">
        <v>128</v>
      </c>
      <c r="H42" s="275">
        <f>'29A'!$R$8</f>
        <v>0</v>
      </c>
      <c r="I42" s="218">
        <f>'29A'!$I$15</f>
        <v>0</v>
      </c>
      <c r="J42" s="219">
        <f t="shared" si="2"/>
        <v>0</v>
      </c>
      <c r="K42" s="238"/>
      <c r="L42" s="215"/>
      <c r="M42" s="215"/>
      <c r="N42" s="215"/>
      <c r="O42" s="215"/>
      <c r="P42" s="215"/>
    </row>
    <row r="43" spans="4:24" s="216" customFormat="1" ht="33.9" hidden="1" customHeight="1">
      <c r="D43" s="568">
        <v>30</v>
      </c>
      <c r="E43" s="241">
        <f>'30A'!$G$7</f>
        <v>0</v>
      </c>
      <c r="F43" s="242" t="str">
        <f>CONCATENATE('30A'!$G$6,"(W",'30A'!$H$10,"x","L",'30A'!$G$10,"x","H",'30A'!$I$10,")")</f>
        <v>(WxLxH)</v>
      </c>
      <c r="G43" s="217" t="s">
        <v>128</v>
      </c>
      <c r="H43" s="275">
        <f>'30A'!$R$8</f>
        <v>0</v>
      </c>
      <c r="I43" s="218">
        <f>'30A'!$I$15</f>
        <v>0</v>
      </c>
      <c r="J43" s="219">
        <f t="shared" si="2"/>
        <v>0</v>
      </c>
      <c r="K43" s="569"/>
      <c r="L43" s="570"/>
      <c r="M43" s="570"/>
      <c r="N43" s="570"/>
      <c r="O43" s="570"/>
      <c r="P43" s="570"/>
    </row>
    <row r="44" spans="4:24" s="158" customFormat="1" ht="36.15" customHeight="1">
      <c r="D44" s="1333" t="s">
        <v>98</v>
      </c>
      <c r="E44" s="1334"/>
      <c r="F44" s="1335"/>
      <c r="G44" s="159" t="s">
        <v>99</v>
      </c>
      <c r="H44" s="160"/>
      <c r="I44" s="161"/>
      <c r="J44" s="236">
        <f>SUM(J14:J43)</f>
        <v>57.32884</v>
      </c>
      <c r="K44" s="161"/>
      <c r="L44" s="1408"/>
      <c r="M44" s="1409"/>
      <c r="N44" s="162"/>
      <c r="O44" s="162"/>
      <c r="P44" s="163"/>
    </row>
    <row r="45" spans="4:24" ht="25.5" customHeight="1">
      <c r="D45" s="164" t="s">
        <v>100</v>
      </c>
      <c r="E45" s="156"/>
      <c r="I45" s="165"/>
    </row>
    <row r="46" spans="4:24" s="166" customFormat="1" ht="30.75" customHeight="1">
      <c r="D46" s="167" t="s">
        <v>82</v>
      </c>
      <c r="E46" s="167" t="s">
        <v>101</v>
      </c>
      <c r="F46" s="167" t="s">
        <v>85</v>
      </c>
      <c r="G46" s="155" t="s">
        <v>102</v>
      </c>
      <c r="H46" s="155" t="s">
        <v>103</v>
      </c>
      <c r="I46" s="167" t="s">
        <v>104</v>
      </c>
      <c r="J46" s="168" t="s">
        <v>105</v>
      </c>
      <c r="K46" s="155" t="s">
        <v>106</v>
      </c>
      <c r="L46" s="155"/>
      <c r="M46" s="155"/>
      <c r="N46" s="155"/>
      <c r="O46" s="1327" t="s">
        <v>90</v>
      </c>
      <c r="P46" s="1329"/>
      <c r="U46" s="140"/>
      <c r="V46" s="140"/>
      <c r="W46" s="140"/>
      <c r="X46" s="140"/>
    </row>
    <row r="47" spans="4:24" ht="21.45" customHeight="1">
      <c r="D47" s="157">
        <v>1</v>
      </c>
      <c r="E47" s="157">
        <v>14</v>
      </c>
      <c r="F47" s="169" t="s">
        <v>107</v>
      </c>
      <c r="G47" s="233">
        <f>'TH GỖ, SẮT'!C5</f>
        <v>7.3697100000000004</v>
      </c>
      <c r="H47" s="817"/>
      <c r="I47" s="170"/>
      <c r="J47" s="170"/>
      <c r="K47" s="171"/>
      <c r="L47" s="172"/>
      <c r="M47" s="172"/>
      <c r="N47" s="172"/>
      <c r="O47" s="172"/>
      <c r="P47" s="173"/>
    </row>
    <row r="48" spans="4:24" ht="21.45" customHeight="1">
      <c r="D48" s="157">
        <v>2</v>
      </c>
      <c r="E48" s="157">
        <v>16</v>
      </c>
      <c r="F48" s="169" t="s">
        <v>107</v>
      </c>
      <c r="G48" s="234">
        <f>'TH GỖ, SẮT'!D5</f>
        <v>17.171879999999998</v>
      </c>
      <c r="H48" s="818"/>
      <c r="I48" s="170"/>
      <c r="J48" s="170"/>
      <c r="K48" s="171"/>
      <c r="L48" s="171"/>
      <c r="M48" s="171"/>
      <c r="N48" s="171"/>
      <c r="O48" s="171"/>
      <c r="P48" s="173"/>
    </row>
    <row r="49" spans="4:16" ht="21.45" customHeight="1">
      <c r="D49" s="157">
        <v>3</v>
      </c>
      <c r="E49" s="157">
        <v>19</v>
      </c>
      <c r="F49" s="169" t="s">
        <v>107</v>
      </c>
      <c r="G49" s="234">
        <f>'TH GỖ, SẮT'!E5</f>
        <v>23.469840000000001</v>
      </c>
      <c r="H49" s="818"/>
      <c r="I49" s="170"/>
      <c r="J49" s="170"/>
      <c r="K49" s="171"/>
      <c r="L49" s="171"/>
      <c r="M49" s="171"/>
      <c r="N49" s="171"/>
      <c r="O49" s="171"/>
      <c r="P49" s="173"/>
    </row>
    <row r="50" spans="4:16" ht="21.45" hidden="1" customHeight="1">
      <c r="D50" s="157">
        <v>4</v>
      </c>
      <c r="E50" s="157">
        <v>22</v>
      </c>
      <c r="F50" s="169" t="s">
        <v>107</v>
      </c>
      <c r="G50" s="234">
        <f>'TH GỖ, SẮT'!F5</f>
        <v>0</v>
      </c>
      <c r="H50" s="818"/>
      <c r="I50" s="170"/>
      <c r="J50" s="170"/>
      <c r="K50" s="171"/>
      <c r="L50" s="171"/>
      <c r="M50" s="171"/>
      <c r="N50" s="171"/>
      <c r="O50" s="171"/>
      <c r="P50" s="173"/>
    </row>
    <row r="51" spans="4:16" ht="21.45" customHeight="1">
      <c r="D51" s="157">
        <v>4</v>
      </c>
      <c r="E51" s="157">
        <v>24</v>
      </c>
      <c r="F51" s="169" t="s">
        <v>107</v>
      </c>
      <c r="G51" s="234">
        <f>'TH GỖ, SẮT'!G5</f>
        <v>59.268840000000012</v>
      </c>
      <c r="H51" s="818"/>
      <c r="I51" s="170"/>
      <c r="J51" s="170"/>
      <c r="K51" s="171"/>
      <c r="L51" s="171"/>
      <c r="M51" s="171"/>
      <c r="N51" s="171"/>
      <c r="O51" s="171"/>
      <c r="P51" s="173"/>
    </row>
    <row r="52" spans="4:16" ht="21.45" hidden="1" customHeight="1">
      <c r="D52" s="157">
        <v>6</v>
      </c>
      <c r="E52" s="157">
        <v>26</v>
      </c>
      <c r="F52" s="169" t="s">
        <v>107</v>
      </c>
      <c r="G52" s="234">
        <f>'TH GỖ, SẮT'!H5</f>
        <v>0</v>
      </c>
      <c r="H52" s="818"/>
      <c r="I52" s="170"/>
      <c r="J52" s="175"/>
      <c r="K52" s="171"/>
      <c r="L52" s="171"/>
      <c r="M52" s="171"/>
      <c r="N52" s="171"/>
      <c r="O52" s="171"/>
      <c r="P52" s="173"/>
    </row>
    <row r="53" spans="4:16" ht="21.45" hidden="1" customHeight="1">
      <c r="D53" s="157">
        <v>7</v>
      </c>
      <c r="E53" s="157">
        <v>28</v>
      </c>
      <c r="F53" s="169" t="s">
        <v>107</v>
      </c>
      <c r="G53" s="234">
        <f>'TH GỖ, SẮT'!I5</f>
        <v>0</v>
      </c>
      <c r="H53" s="818"/>
      <c r="I53" s="176"/>
      <c r="J53" s="177"/>
      <c r="K53" s="171"/>
      <c r="L53" s="171"/>
      <c r="M53" s="171"/>
      <c r="N53" s="171"/>
      <c r="O53" s="171"/>
      <c r="P53" s="173"/>
    </row>
    <row r="54" spans="4:16" ht="21.45" customHeight="1">
      <c r="D54" s="157">
        <v>5</v>
      </c>
      <c r="E54" s="157">
        <v>34</v>
      </c>
      <c r="F54" s="169" t="s">
        <v>107</v>
      </c>
      <c r="G54" s="234">
        <f>'TH GỖ, SẮT'!J5</f>
        <v>25.119630000000001</v>
      </c>
      <c r="H54" s="818"/>
      <c r="I54" s="176"/>
      <c r="J54" s="177"/>
      <c r="K54" s="171"/>
      <c r="L54" s="171"/>
      <c r="M54" s="171"/>
      <c r="N54" s="171"/>
      <c r="O54" s="171"/>
      <c r="P54" s="173"/>
    </row>
    <row r="55" spans="4:16" ht="21.45" customHeight="1">
      <c r="D55" s="157">
        <v>6</v>
      </c>
      <c r="E55" s="157">
        <v>40</v>
      </c>
      <c r="F55" s="169" t="s">
        <v>107</v>
      </c>
      <c r="G55" s="234">
        <f>'TH GỖ, SẮT'!K5</f>
        <v>39.599460000000008</v>
      </c>
      <c r="H55" s="818"/>
      <c r="I55" s="176"/>
      <c r="J55" s="177"/>
      <c r="K55" s="171"/>
      <c r="L55" s="171"/>
      <c r="M55" s="171"/>
      <c r="N55" s="171"/>
      <c r="O55" s="171"/>
      <c r="P55" s="173"/>
    </row>
    <row r="56" spans="4:16" ht="21.45" hidden="1" customHeight="1">
      <c r="D56" s="157">
        <v>10</v>
      </c>
      <c r="E56" s="157">
        <v>45</v>
      </c>
      <c r="F56" s="169" t="s">
        <v>107</v>
      </c>
      <c r="G56" s="234">
        <f>'TH GỖ, SẮT'!L5</f>
        <v>0</v>
      </c>
      <c r="H56" s="818"/>
      <c r="I56" s="170"/>
      <c r="J56" s="175"/>
      <c r="K56" s="171"/>
      <c r="L56" s="171"/>
      <c r="M56" s="171"/>
      <c r="N56" s="171"/>
      <c r="O56" s="171"/>
      <c r="P56" s="173"/>
    </row>
    <row r="57" spans="4:16" ht="21.45" hidden="1" customHeight="1">
      <c r="D57" s="157">
        <v>11</v>
      </c>
      <c r="E57" s="157">
        <v>50</v>
      </c>
      <c r="F57" s="169" t="s">
        <v>107</v>
      </c>
      <c r="G57" s="234">
        <f>'TH GỖ, SẮT'!M5</f>
        <v>0</v>
      </c>
      <c r="H57" s="818"/>
      <c r="I57" s="176"/>
      <c r="J57" s="177"/>
      <c r="K57" s="171"/>
      <c r="L57" s="171"/>
      <c r="M57" s="171"/>
      <c r="N57" s="171"/>
      <c r="O57" s="171"/>
      <c r="P57" s="173"/>
    </row>
    <row r="58" spans="4:16" ht="21.45" hidden="1" customHeight="1">
      <c r="D58" s="157">
        <v>12</v>
      </c>
      <c r="E58" s="157">
        <v>55</v>
      </c>
      <c r="F58" s="169" t="s">
        <v>107</v>
      </c>
      <c r="G58" s="234">
        <f>'TH GỖ, SẮT'!N5</f>
        <v>0</v>
      </c>
      <c r="H58" s="818"/>
      <c r="I58" s="176"/>
      <c r="J58" s="177"/>
      <c r="K58" s="171"/>
      <c r="L58" s="171"/>
      <c r="M58" s="171"/>
      <c r="N58" s="171"/>
      <c r="O58" s="171"/>
      <c r="P58" s="173"/>
    </row>
    <row r="59" spans="4:16" ht="21.45" hidden="1" customHeight="1">
      <c r="D59" s="157">
        <v>13</v>
      </c>
      <c r="E59" s="157">
        <v>60</v>
      </c>
      <c r="F59" s="169" t="s">
        <v>107</v>
      </c>
      <c r="G59" s="234">
        <f>'TH GỖ, SẮT'!O5</f>
        <v>0</v>
      </c>
      <c r="H59" s="818"/>
      <c r="I59" s="176"/>
      <c r="J59" s="177"/>
      <c r="K59" s="171"/>
      <c r="L59" s="171"/>
      <c r="M59" s="171"/>
      <c r="N59" s="171"/>
      <c r="O59" s="171"/>
      <c r="P59" s="173"/>
    </row>
    <row r="60" spans="4:16" ht="21.45" hidden="1" customHeight="1">
      <c r="D60" s="157">
        <v>14</v>
      </c>
      <c r="E60" s="157">
        <v>65</v>
      </c>
      <c r="F60" s="169" t="s">
        <v>107</v>
      </c>
      <c r="G60" s="234">
        <f>'TH GỖ, SẮT'!P5</f>
        <v>0</v>
      </c>
      <c r="H60" s="818"/>
      <c r="I60" s="176"/>
      <c r="J60" s="177"/>
      <c r="K60" s="171"/>
      <c r="L60" s="171"/>
      <c r="M60" s="171"/>
      <c r="N60" s="171"/>
      <c r="O60" s="171"/>
      <c r="P60" s="173"/>
    </row>
    <row r="61" spans="4:16" ht="21.45" hidden="1" customHeight="1">
      <c r="D61" s="157">
        <v>15</v>
      </c>
      <c r="E61" s="157">
        <v>70</v>
      </c>
      <c r="F61" s="169" t="s">
        <v>107</v>
      </c>
      <c r="G61" s="234">
        <f>'TH GỖ, SẮT'!Q5</f>
        <v>0</v>
      </c>
      <c r="H61" s="818"/>
      <c r="I61" s="176"/>
      <c r="J61" s="177"/>
      <c r="K61" s="171"/>
      <c r="L61" s="171"/>
      <c r="M61" s="171"/>
      <c r="N61" s="171"/>
      <c r="O61" s="171"/>
      <c r="P61" s="173"/>
    </row>
    <row r="62" spans="4:16" ht="21.45" hidden="1" customHeight="1">
      <c r="D62" s="157">
        <v>16</v>
      </c>
      <c r="E62" s="157">
        <v>75</v>
      </c>
      <c r="F62" s="169" t="s">
        <v>107</v>
      </c>
      <c r="G62" s="234">
        <f>'TH GỖ, SẮT'!R5</f>
        <v>0</v>
      </c>
      <c r="H62" s="818"/>
      <c r="I62" s="176"/>
      <c r="J62" s="177"/>
      <c r="K62" s="171"/>
      <c r="L62" s="171"/>
      <c r="M62" s="171"/>
      <c r="N62" s="171"/>
      <c r="O62" s="171"/>
      <c r="P62" s="173"/>
    </row>
    <row r="63" spans="4:16" s="166" customFormat="1" ht="23.25" customHeight="1">
      <c r="D63" s="1327" t="s">
        <v>98</v>
      </c>
      <c r="E63" s="1328"/>
      <c r="F63" s="1329"/>
      <c r="G63" s="235">
        <f>SUM(G47:G62)</f>
        <v>171.99936000000002</v>
      </c>
      <c r="H63" s="235">
        <f>SUM(H47:H62)</f>
        <v>0</v>
      </c>
      <c r="I63" s="1327"/>
      <c r="J63" s="1328"/>
      <c r="K63" s="1328"/>
      <c r="L63" s="1328"/>
      <c r="M63" s="1328"/>
      <c r="N63" s="1328"/>
      <c r="O63" s="1328"/>
      <c r="P63" s="1329"/>
    </row>
    <row r="64" spans="4:16" s="166" customFormat="1" ht="21.75" hidden="1" customHeight="1" outlineLevel="1">
      <c r="D64" s="784"/>
      <c r="E64" s="784"/>
      <c r="F64" s="784"/>
      <c r="G64" s="785"/>
      <c r="H64" s="785"/>
      <c r="I64" s="784"/>
      <c r="J64" s="784"/>
      <c r="K64" s="784"/>
      <c r="L64" s="784"/>
      <c r="M64" s="784"/>
      <c r="N64" s="784"/>
      <c r="O64" s="784"/>
      <c r="P64" s="784"/>
    </row>
    <row r="65" spans="4:16" s="166" customFormat="1" ht="29.25" hidden="1" customHeight="1" outlineLevel="1">
      <c r="D65" s="1397" t="s">
        <v>756</v>
      </c>
      <c r="E65" s="1397"/>
      <c r="F65" s="1397"/>
      <c r="G65" s="1397"/>
      <c r="H65" s="1397"/>
      <c r="I65" s="1397"/>
      <c r="J65" s="1397"/>
      <c r="K65" s="1397"/>
      <c r="L65" s="1397"/>
      <c r="M65" s="1397"/>
      <c r="N65" s="1397"/>
      <c r="O65" s="1397"/>
      <c r="P65" s="784"/>
    </row>
    <row r="66" spans="4:16" s="166" customFormat="1" ht="20.25" hidden="1" customHeight="1" outlineLevel="1">
      <c r="D66" s="1390" t="s">
        <v>49</v>
      </c>
      <c r="E66" s="1390" t="s">
        <v>757</v>
      </c>
      <c r="F66" s="1390" t="s">
        <v>267</v>
      </c>
      <c r="G66" s="1398" t="s">
        <v>761</v>
      </c>
      <c r="H66" s="1398"/>
      <c r="I66" s="1398"/>
      <c r="J66" s="1399" t="s">
        <v>764</v>
      </c>
      <c r="K66" s="1399" t="s">
        <v>762</v>
      </c>
      <c r="L66" s="1399" t="s">
        <v>763</v>
      </c>
      <c r="M66" s="1391" t="s">
        <v>90</v>
      </c>
      <c r="N66" s="1392"/>
      <c r="O66" s="1393"/>
      <c r="P66" s="784"/>
    </row>
    <row r="67" spans="4:16" s="166" customFormat="1" ht="20.25" hidden="1" customHeight="1" outlineLevel="1">
      <c r="D67" s="1390"/>
      <c r="E67" s="1390"/>
      <c r="F67" s="1390"/>
      <c r="G67" s="235" t="s">
        <v>758</v>
      </c>
      <c r="H67" s="235" t="s">
        <v>759</v>
      </c>
      <c r="I67" s="167" t="s">
        <v>760</v>
      </c>
      <c r="J67" s="1399"/>
      <c r="K67" s="1399"/>
      <c r="L67" s="1399"/>
      <c r="M67" s="1394"/>
      <c r="N67" s="1395"/>
      <c r="O67" s="1396"/>
      <c r="P67" s="784"/>
    </row>
    <row r="68" spans="4:16" s="166" customFormat="1" ht="20.25" hidden="1" customHeight="1" outlineLevel="1">
      <c r="D68" s="786"/>
      <c r="E68" s="786"/>
      <c r="F68" s="786"/>
      <c r="G68" s="787"/>
      <c r="H68" s="787"/>
      <c r="I68" s="786"/>
      <c r="J68" s="786"/>
      <c r="K68" s="786"/>
      <c r="L68" s="786"/>
      <c r="M68" s="786"/>
      <c r="N68" s="786"/>
      <c r="O68" s="786"/>
      <c r="P68" s="784"/>
    </row>
    <row r="69" spans="4:16" s="166" customFormat="1" ht="20.25" hidden="1" customHeight="1" outlineLevel="1">
      <c r="D69" s="788"/>
      <c r="E69" s="788"/>
      <c r="F69" s="788"/>
      <c r="G69" s="789"/>
      <c r="H69" s="789"/>
      <c r="I69" s="788"/>
      <c r="J69" s="788"/>
      <c r="K69" s="788"/>
      <c r="L69" s="788"/>
      <c r="M69" s="788"/>
      <c r="N69" s="788"/>
      <c r="O69" s="788"/>
      <c r="P69" s="784"/>
    </row>
    <row r="70" spans="4:16" s="166" customFormat="1" ht="20.25" hidden="1" customHeight="1" outlineLevel="1">
      <c r="D70" s="788"/>
      <c r="E70" s="788"/>
      <c r="F70" s="788"/>
      <c r="G70" s="789"/>
      <c r="H70" s="789"/>
      <c r="I70" s="788"/>
      <c r="J70" s="788"/>
      <c r="K70" s="788"/>
      <c r="L70" s="788"/>
      <c r="M70" s="788"/>
      <c r="N70" s="788"/>
      <c r="O70" s="788"/>
      <c r="P70" s="784"/>
    </row>
    <row r="71" spans="4:16" s="166" customFormat="1" ht="20.25" hidden="1" customHeight="1" outlineLevel="1">
      <c r="D71" s="788"/>
      <c r="E71" s="788"/>
      <c r="F71" s="788"/>
      <c r="G71" s="789"/>
      <c r="H71" s="789"/>
      <c r="I71" s="788"/>
      <c r="J71" s="788"/>
      <c r="K71" s="788"/>
      <c r="L71" s="788"/>
      <c r="M71" s="788"/>
      <c r="N71" s="788"/>
      <c r="O71" s="788"/>
      <c r="P71" s="784"/>
    </row>
    <row r="72" spans="4:16" s="166" customFormat="1" ht="20.25" hidden="1" customHeight="1" outlineLevel="1">
      <c r="D72" s="788"/>
      <c r="E72" s="788"/>
      <c r="F72" s="788"/>
      <c r="G72" s="789"/>
      <c r="H72" s="789"/>
      <c r="I72" s="788"/>
      <c r="J72" s="788"/>
      <c r="K72" s="788"/>
      <c r="L72" s="788"/>
      <c r="M72" s="788"/>
      <c r="N72" s="788"/>
      <c r="O72" s="788"/>
      <c r="P72" s="784"/>
    </row>
    <row r="73" spans="4:16" s="166" customFormat="1" ht="20.25" hidden="1" customHeight="1" outlineLevel="1">
      <c r="D73" s="788"/>
      <c r="E73" s="788"/>
      <c r="F73" s="788"/>
      <c r="G73" s="789"/>
      <c r="H73" s="789"/>
      <c r="I73" s="788"/>
      <c r="J73" s="788"/>
      <c r="K73" s="788"/>
      <c r="L73" s="788"/>
      <c r="M73" s="788"/>
      <c r="N73" s="788"/>
      <c r="O73" s="788"/>
      <c r="P73" s="784"/>
    </row>
    <row r="74" spans="4:16" s="166" customFormat="1" ht="20.25" hidden="1" customHeight="1" outlineLevel="1">
      <c r="D74" s="788"/>
      <c r="E74" s="788"/>
      <c r="F74" s="788"/>
      <c r="G74" s="789"/>
      <c r="H74" s="789"/>
      <c r="I74" s="788"/>
      <c r="J74" s="788"/>
      <c r="K74" s="788"/>
      <c r="L74" s="788"/>
      <c r="M74" s="788"/>
      <c r="N74" s="788"/>
      <c r="O74" s="788"/>
      <c r="P74" s="784"/>
    </row>
    <row r="75" spans="4:16" s="166" customFormat="1" ht="20.25" hidden="1" customHeight="1" outlineLevel="1">
      <c r="D75" s="788"/>
      <c r="E75" s="788"/>
      <c r="F75" s="788"/>
      <c r="G75" s="789"/>
      <c r="H75" s="789"/>
      <c r="I75" s="788"/>
      <c r="J75" s="788"/>
      <c r="K75" s="788"/>
      <c r="L75" s="788"/>
      <c r="M75" s="788"/>
      <c r="N75" s="788"/>
      <c r="O75" s="788"/>
      <c r="P75" s="784"/>
    </row>
    <row r="76" spans="4:16" s="166" customFormat="1" ht="20.25" hidden="1" customHeight="1" outlineLevel="1">
      <c r="D76" s="788"/>
      <c r="E76" s="788"/>
      <c r="F76" s="788"/>
      <c r="G76" s="789"/>
      <c r="H76" s="789"/>
      <c r="I76" s="788"/>
      <c r="J76" s="788"/>
      <c r="K76" s="788"/>
      <c r="L76" s="788"/>
      <c r="M76" s="788"/>
      <c r="N76" s="788"/>
      <c r="O76" s="788"/>
      <c r="P76" s="784"/>
    </row>
    <row r="77" spans="4:16" s="166" customFormat="1" ht="20.25" hidden="1" customHeight="1" outlineLevel="1">
      <c r="D77" s="788"/>
      <c r="E77" s="788"/>
      <c r="F77" s="788"/>
      <c r="G77" s="789"/>
      <c r="H77" s="789"/>
      <c r="I77" s="788"/>
      <c r="J77" s="788"/>
      <c r="K77" s="788"/>
      <c r="L77" s="788"/>
      <c r="M77" s="788"/>
      <c r="N77" s="788"/>
      <c r="O77" s="788"/>
      <c r="P77" s="784"/>
    </row>
    <row r="78" spans="4:16" s="166" customFormat="1" ht="20.25" hidden="1" customHeight="1" outlineLevel="1">
      <c r="D78" s="788"/>
      <c r="E78" s="788"/>
      <c r="F78" s="788"/>
      <c r="G78" s="789"/>
      <c r="H78" s="789"/>
      <c r="I78" s="788"/>
      <c r="J78" s="788"/>
      <c r="K78" s="788"/>
      <c r="L78" s="788"/>
      <c r="M78" s="788"/>
      <c r="N78" s="788"/>
      <c r="O78" s="788"/>
      <c r="P78" s="784"/>
    </row>
    <row r="79" spans="4:16" s="166" customFormat="1" ht="20.25" hidden="1" customHeight="1" outlineLevel="1">
      <c r="D79" s="788"/>
      <c r="E79" s="788"/>
      <c r="F79" s="788"/>
      <c r="G79" s="789"/>
      <c r="H79" s="789"/>
      <c r="I79" s="788"/>
      <c r="J79" s="788"/>
      <c r="K79" s="788"/>
      <c r="L79" s="788"/>
      <c r="M79" s="788"/>
      <c r="N79" s="788"/>
      <c r="O79" s="788"/>
      <c r="P79" s="784"/>
    </row>
    <row r="80" spans="4:16" s="166" customFormat="1" ht="20.25" hidden="1" customHeight="1" outlineLevel="1">
      <c r="D80" s="788"/>
      <c r="E80" s="788"/>
      <c r="F80" s="788"/>
      <c r="G80" s="789"/>
      <c r="H80" s="789"/>
      <c r="I80" s="788"/>
      <c r="J80" s="788"/>
      <c r="K80" s="788"/>
      <c r="L80" s="788"/>
      <c r="M80" s="788"/>
      <c r="N80" s="788"/>
      <c r="O80" s="788"/>
      <c r="P80" s="784"/>
    </row>
    <row r="81" spans="4:16" s="166" customFormat="1" ht="20.25" hidden="1" customHeight="1" outlineLevel="1">
      <c r="D81" s="788"/>
      <c r="E81" s="788"/>
      <c r="F81" s="788"/>
      <c r="G81" s="789"/>
      <c r="H81" s="789"/>
      <c r="I81" s="788"/>
      <c r="J81" s="788"/>
      <c r="K81" s="788"/>
      <c r="L81" s="788"/>
      <c r="M81" s="788"/>
      <c r="N81" s="788"/>
      <c r="O81" s="788"/>
      <c r="P81" s="784"/>
    </row>
    <row r="82" spans="4:16" s="166" customFormat="1" ht="20.25" hidden="1" customHeight="1" outlineLevel="1">
      <c r="D82" s="788"/>
      <c r="E82" s="788"/>
      <c r="F82" s="788"/>
      <c r="G82" s="789"/>
      <c r="H82" s="789"/>
      <c r="I82" s="788"/>
      <c r="J82" s="788"/>
      <c r="K82" s="788"/>
      <c r="L82" s="788"/>
      <c r="M82" s="788"/>
      <c r="N82" s="788"/>
      <c r="O82" s="788"/>
      <c r="P82" s="784"/>
    </row>
    <row r="83" spans="4:16" s="166" customFormat="1" ht="20.25" hidden="1" customHeight="1" outlineLevel="1">
      <c r="D83" s="788"/>
      <c r="E83" s="788"/>
      <c r="F83" s="788"/>
      <c r="G83" s="789"/>
      <c r="H83" s="789"/>
      <c r="I83" s="788"/>
      <c r="J83" s="788"/>
      <c r="K83" s="788"/>
      <c r="L83" s="788"/>
      <c r="M83" s="788"/>
      <c r="N83" s="788"/>
      <c r="O83" s="788"/>
      <c r="P83" s="784"/>
    </row>
    <row r="84" spans="4:16" s="166" customFormat="1" ht="20.25" hidden="1" customHeight="1" outlineLevel="1">
      <c r="D84" s="788"/>
      <c r="E84" s="788"/>
      <c r="F84" s="788"/>
      <c r="G84" s="789"/>
      <c r="H84" s="789"/>
      <c r="I84" s="788"/>
      <c r="J84" s="788"/>
      <c r="K84" s="788"/>
      <c r="L84" s="788"/>
      <c r="M84" s="788"/>
      <c r="N84" s="788"/>
      <c r="O84" s="788"/>
      <c r="P84" s="784"/>
    </row>
    <row r="85" spans="4:16" s="166" customFormat="1" ht="20.25" hidden="1" customHeight="1" outlineLevel="1">
      <c r="D85" s="788"/>
      <c r="E85" s="788"/>
      <c r="F85" s="788"/>
      <c r="G85" s="789"/>
      <c r="H85" s="789"/>
      <c r="I85" s="788"/>
      <c r="J85" s="788"/>
      <c r="K85" s="788"/>
      <c r="L85" s="788"/>
      <c r="M85" s="788"/>
      <c r="N85" s="788"/>
      <c r="O85" s="788"/>
      <c r="P85" s="784"/>
    </row>
    <row r="86" spans="4:16" s="166" customFormat="1" ht="20.25" hidden="1" customHeight="1" outlineLevel="1">
      <c r="D86" s="790"/>
      <c r="E86" s="790"/>
      <c r="F86" s="790"/>
      <c r="G86" s="791"/>
      <c r="H86" s="791"/>
      <c r="I86" s="790"/>
      <c r="J86" s="790"/>
      <c r="K86" s="790"/>
      <c r="L86" s="790"/>
      <c r="M86" s="790"/>
      <c r="N86" s="790"/>
      <c r="O86" s="790"/>
      <c r="P86" s="784"/>
    </row>
    <row r="87" spans="4:16" ht="15" customHeight="1" collapsed="1"/>
    <row r="88" spans="4:16" ht="18.75" customHeight="1">
      <c r="D88" s="181" t="s">
        <v>111</v>
      </c>
      <c r="E88" s="182"/>
      <c r="F88" s="179"/>
      <c r="G88" s="209"/>
      <c r="H88" s="223" t="s">
        <v>108</v>
      </c>
      <c r="I88" s="156"/>
      <c r="J88" s="156" t="s">
        <v>109</v>
      </c>
      <c r="K88" s="156"/>
      <c r="L88" s="156"/>
      <c r="M88" s="156"/>
      <c r="N88" s="156"/>
      <c r="O88" s="1330" t="s">
        <v>110</v>
      </c>
      <c r="P88" s="1330"/>
    </row>
    <row r="89" spans="4:16" ht="22.5" customHeight="1">
      <c r="E89" s="183" t="s">
        <v>112</v>
      </c>
    </row>
    <row r="90" spans="4:16" ht="45" customHeight="1">
      <c r="E90" s="183" t="s">
        <v>114</v>
      </c>
      <c r="F90" s="1045" t="s">
        <v>765</v>
      </c>
      <c r="G90" s="820" t="s">
        <v>1093</v>
      </c>
      <c r="H90" s="820"/>
      <c r="I90" s="820"/>
      <c r="J90" s="820"/>
      <c r="K90" s="1010"/>
      <c r="L90" s="820"/>
      <c r="M90" s="822"/>
    </row>
    <row r="91" spans="4:16" ht="46.5" customHeight="1">
      <c r="E91" s="183" t="s">
        <v>113</v>
      </c>
      <c r="F91" s="819"/>
      <c r="G91" s="820" t="s">
        <v>1094</v>
      </c>
      <c r="H91" s="820"/>
      <c r="I91" s="820"/>
      <c r="J91" s="820"/>
      <c r="K91" s="1010"/>
      <c r="L91" s="820"/>
      <c r="M91" s="820"/>
      <c r="N91" s="156"/>
      <c r="O91" s="1330"/>
      <c r="P91" s="1330"/>
    </row>
    <row r="92" spans="4:16" ht="36" customHeight="1">
      <c r="E92" s="183" t="s">
        <v>115</v>
      </c>
      <c r="F92" s="164"/>
      <c r="G92" s="820" t="s">
        <v>1095</v>
      </c>
      <c r="H92" s="821"/>
      <c r="I92" s="821"/>
      <c r="J92" s="821"/>
      <c r="K92" s="156"/>
      <c r="L92" s="823"/>
      <c r="M92" s="823"/>
      <c r="N92" s="180"/>
      <c r="O92" s="180"/>
      <c r="P92" s="180"/>
    </row>
    <row r="93" spans="4:16" ht="18.45" customHeight="1">
      <c r="E93" s="183"/>
      <c r="F93" s="156"/>
      <c r="G93" s="820"/>
      <c r="H93" s="156"/>
      <c r="I93" s="156"/>
      <c r="J93" s="156"/>
      <c r="K93" s="156"/>
      <c r="L93" s="180"/>
      <c r="M93" s="180"/>
      <c r="N93" s="180"/>
      <c r="O93" s="180"/>
      <c r="P93" s="180"/>
    </row>
    <row r="95" spans="4:16" ht="12" customHeight="1">
      <c r="D95" s="181"/>
      <c r="E95" s="182"/>
    </row>
    <row r="96" spans="4:16" ht="17.399999999999999" customHeight="1">
      <c r="E96" s="183"/>
      <c r="F96" s="183"/>
    </row>
    <row r="97" spans="4:15" ht="17.399999999999999" customHeight="1">
      <c r="E97" s="183"/>
      <c r="F97" s="183"/>
    </row>
    <row r="98" spans="4:15" ht="12" customHeight="1">
      <c r="D98" s="184"/>
      <c r="E98" s="184"/>
      <c r="H98" s="185"/>
      <c r="I98" s="185"/>
      <c r="J98" s="185"/>
      <c r="K98" s="185"/>
      <c r="L98" s="185"/>
      <c r="M98" s="185"/>
      <c r="N98" s="185"/>
      <c r="O98" s="185"/>
    </row>
    <row r="99" spans="4:15" ht="12" customHeight="1">
      <c r="D99" s="184"/>
      <c r="E99" s="184"/>
      <c r="H99" s="185"/>
      <c r="I99" s="185"/>
      <c r="J99" s="185"/>
      <c r="K99" s="185"/>
      <c r="L99" s="185"/>
      <c r="M99" s="185"/>
      <c r="N99" s="185"/>
      <c r="O99" s="185"/>
    </row>
  </sheetData>
  <autoFilter ref="D46:P63" xr:uid="{00000000-0009-0000-0000-000006000000}">
    <filterColumn colId="3">
      <filters>
        <filter val="17.172"/>
        <filter val="171.999"/>
        <filter val="23.470"/>
        <filter val="25.120"/>
        <filter val="39.599"/>
        <filter val="59.269"/>
        <filter val="7.370"/>
      </filters>
    </filterColumn>
    <filterColumn colId="11" showButton="0"/>
  </autoFilter>
  <mergeCells count="45">
    <mergeCell ref="U12:U13"/>
    <mergeCell ref="H3:P3"/>
    <mergeCell ref="H4:P4"/>
    <mergeCell ref="D6:P6"/>
    <mergeCell ref="D12:D13"/>
    <mergeCell ref="E12:E13"/>
    <mergeCell ref="F12:F13"/>
    <mergeCell ref="G12:G13"/>
    <mergeCell ref="J12:J13"/>
    <mergeCell ref="P12:P13"/>
    <mergeCell ref="Q12:Q13"/>
    <mergeCell ref="H9:I9"/>
    <mergeCell ref="R12:R13"/>
    <mergeCell ref="S12:S13"/>
    <mergeCell ref="T12:T13"/>
    <mergeCell ref="H12:H13"/>
    <mergeCell ref="I12:I13"/>
    <mergeCell ref="O46:P46"/>
    <mergeCell ref="D44:F44"/>
    <mergeCell ref="L13:M13"/>
    <mergeCell ref="L12:M12"/>
    <mergeCell ref="L14:M14"/>
    <mergeCell ref="L15:M15"/>
    <mergeCell ref="L16:M16"/>
    <mergeCell ref="L17:M17"/>
    <mergeCell ref="L18:M18"/>
    <mergeCell ref="L44:M44"/>
    <mergeCell ref="L22:M22"/>
    <mergeCell ref="L21:M21"/>
    <mergeCell ref="L20:M20"/>
    <mergeCell ref="L19:M19"/>
    <mergeCell ref="P14:P16"/>
    <mergeCell ref="D63:F63"/>
    <mergeCell ref="I63:P63"/>
    <mergeCell ref="O91:P91"/>
    <mergeCell ref="O88:P88"/>
    <mergeCell ref="D66:D67"/>
    <mergeCell ref="M66:O67"/>
    <mergeCell ref="D65:O65"/>
    <mergeCell ref="G66:I66"/>
    <mergeCell ref="J66:J67"/>
    <mergeCell ref="K66:K67"/>
    <mergeCell ref="L66:L67"/>
    <mergeCell ref="F66:F67"/>
    <mergeCell ref="E66:E67"/>
  </mergeCells>
  <conditionalFormatting sqref="G47:G59">
    <cfRule type="cellIs" dxfId="976" priority="2" operator="equal">
      <formula>0</formula>
    </cfRule>
  </conditionalFormatting>
  <conditionalFormatting sqref="G60:G62">
    <cfRule type="cellIs" dxfId="975" priority="1" operator="equal">
      <formula>0</formula>
    </cfRule>
  </conditionalFormatting>
  <dataValidations disablePrompts="1" count="2">
    <dataValidation type="list" allowBlank="1" showInputMessage="1" showErrorMessage="1" sqref="WVS983091 JG11 TC11 ACY11 AMU11 AWQ11 BGM11 BQI11 CAE11 CKA11 CTW11 DDS11 DNO11 DXK11 EHG11 ERC11 FAY11 FKU11 FUQ11 GEM11 GOI11 GYE11 HIA11 HRW11 IBS11 ILO11 IVK11 JFG11 JPC11 JYY11 KIU11 KSQ11 LCM11 LMI11 LWE11 MGA11 MPW11 MZS11 NJO11 NTK11 ODG11 ONC11 OWY11 PGU11 PQQ11 QAM11 QKI11 QUE11 REA11 RNW11 RXS11 SHO11 SRK11 TBG11 TLC11 TUY11 UEU11 UOQ11 UYM11 VII11 VSE11 WCA11 WLW11 WVS11 I65587 JG65587 TC65587 ACY65587 AMU65587 AWQ65587 BGM65587 BQI65587 CAE65587 CKA65587 CTW65587 DDS65587 DNO65587 DXK65587 EHG65587 ERC65587 FAY65587 FKU65587 FUQ65587 GEM65587 GOI65587 GYE65587 HIA65587 HRW65587 IBS65587 ILO65587 IVK65587 JFG65587 JPC65587 JYY65587 KIU65587 KSQ65587 LCM65587 LMI65587 LWE65587 MGA65587 MPW65587 MZS65587 NJO65587 NTK65587 ODG65587 ONC65587 OWY65587 PGU65587 PQQ65587 QAM65587 QKI65587 QUE65587 REA65587 RNW65587 RXS65587 SHO65587 SRK65587 TBG65587 TLC65587 TUY65587 UEU65587 UOQ65587 UYM65587 VII65587 VSE65587 WCA65587 WLW65587 WVS65587 I131123 JG131123 TC131123 ACY131123 AMU131123 AWQ131123 BGM131123 BQI131123 CAE131123 CKA131123 CTW131123 DDS131123 DNO131123 DXK131123 EHG131123 ERC131123 FAY131123 FKU131123 FUQ131123 GEM131123 GOI131123 GYE131123 HIA131123 HRW131123 IBS131123 ILO131123 IVK131123 JFG131123 JPC131123 JYY131123 KIU131123 KSQ131123 LCM131123 LMI131123 LWE131123 MGA131123 MPW131123 MZS131123 NJO131123 NTK131123 ODG131123 ONC131123 OWY131123 PGU131123 PQQ131123 QAM131123 QKI131123 QUE131123 REA131123 RNW131123 RXS131123 SHO131123 SRK131123 TBG131123 TLC131123 TUY131123 UEU131123 UOQ131123 UYM131123 VII131123 VSE131123 WCA131123 WLW131123 WVS131123 I196659 JG196659 TC196659 ACY196659 AMU196659 AWQ196659 BGM196659 BQI196659 CAE196659 CKA196659 CTW196659 DDS196659 DNO196659 DXK196659 EHG196659 ERC196659 FAY196659 FKU196659 FUQ196659 GEM196659 GOI196659 GYE196659 HIA196659 HRW196659 IBS196659 ILO196659 IVK196659 JFG196659 JPC196659 JYY196659 KIU196659 KSQ196659 LCM196659 LMI196659 LWE196659 MGA196659 MPW196659 MZS196659 NJO196659 NTK196659 ODG196659 ONC196659 OWY196659 PGU196659 PQQ196659 QAM196659 QKI196659 QUE196659 REA196659 RNW196659 RXS196659 SHO196659 SRK196659 TBG196659 TLC196659 TUY196659 UEU196659 UOQ196659 UYM196659 VII196659 VSE196659 WCA196659 WLW196659 WVS196659 I262195 JG262195 TC262195 ACY262195 AMU262195 AWQ262195 BGM262195 BQI262195 CAE262195 CKA262195 CTW262195 DDS262195 DNO262195 DXK262195 EHG262195 ERC262195 FAY262195 FKU262195 FUQ262195 GEM262195 GOI262195 GYE262195 HIA262195 HRW262195 IBS262195 ILO262195 IVK262195 JFG262195 JPC262195 JYY262195 KIU262195 KSQ262195 LCM262195 LMI262195 LWE262195 MGA262195 MPW262195 MZS262195 NJO262195 NTK262195 ODG262195 ONC262195 OWY262195 PGU262195 PQQ262195 QAM262195 QKI262195 QUE262195 REA262195 RNW262195 RXS262195 SHO262195 SRK262195 TBG262195 TLC262195 TUY262195 UEU262195 UOQ262195 UYM262195 VII262195 VSE262195 WCA262195 WLW262195 WVS262195 I327731 JG327731 TC327731 ACY327731 AMU327731 AWQ327731 BGM327731 BQI327731 CAE327731 CKA327731 CTW327731 DDS327731 DNO327731 DXK327731 EHG327731 ERC327731 FAY327731 FKU327731 FUQ327731 GEM327731 GOI327731 GYE327731 HIA327731 HRW327731 IBS327731 ILO327731 IVK327731 JFG327731 JPC327731 JYY327731 KIU327731 KSQ327731 LCM327731 LMI327731 LWE327731 MGA327731 MPW327731 MZS327731 NJO327731 NTK327731 ODG327731 ONC327731 OWY327731 PGU327731 PQQ327731 QAM327731 QKI327731 QUE327731 REA327731 RNW327731 RXS327731 SHO327731 SRK327731 TBG327731 TLC327731 TUY327731 UEU327731 UOQ327731 UYM327731 VII327731 VSE327731 WCA327731 WLW327731 WVS327731 I393267 JG393267 TC393267 ACY393267 AMU393267 AWQ393267 BGM393267 BQI393267 CAE393267 CKA393267 CTW393267 DDS393267 DNO393267 DXK393267 EHG393267 ERC393267 FAY393267 FKU393267 FUQ393267 GEM393267 GOI393267 GYE393267 HIA393267 HRW393267 IBS393267 ILO393267 IVK393267 JFG393267 JPC393267 JYY393267 KIU393267 KSQ393267 LCM393267 LMI393267 LWE393267 MGA393267 MPW393267 MZS393267 NJO393267 NTK393267 ODG393267 ONC393267 OWY393267 PGU393267 PQQ393267 QAM393267 QKI393267 QUE393267 REA393267 RNW393267 RXS393267 SHO393267 SRK393267 TBG393267 TLC393267 TUY393267 UEU393267 UOQ393267 UYM393267 VII393267 VSE393267 WCA393267 WLW393267 WVS393267 I458803 JG458803 TC458803 ACY458803 AMU458803 AWQ458803 BGM458803 BQI458803 CAE458803 CKA458803 CTW458803 DDS458803 DNO458803 DXK458803 EHG458803 ERC458803 FAY458803 FKU458803 FUQ458803 GEM458803 GOI458803 GYE458803 HIA458803 HRW458803 IBS458803 ILO458803 IVK458803 JFG458803 JPC458803 JYY458803 KIU458803 KSQ458803 LCM458803 LMI458803 LWE458803 MGA458803 MPW458803 MZS458803 NJO458803 NTK458803 ODG458803 ONC458803 OWY458803 PGU458803 PQQ458803 QAM458803 QKI458803 QUE458803 REA458803 RNW458803 RXS458803 SHO458803 SRK458803 TBG458803 TLC458803 TUY458803 UEU458803 UOQ458803 UYM458803 VII458803 VSE458803 WCA458803 WLW458803 WVS458803 I524339 JG524339 TC524339 ACY524339 AMU524339 AWQ524339 BGM524339 BQI524339 CAE524339 CKA524339 CTW524339 DDS524339 DNO524339 DXK524339 EHG524339 ERC524339 FAY524339 FKU524339 FUQ524339 GEM524339 GOI524339 GYE524339 HIA524339 HRW524339 IBS524339 ILO524339 IVK524339 JFG524339 JPC524339 JYY524339 KIU524339 KSQ524339 LCM524339 LMI524339 LWE524339 MGA524339 MPW524339 MZS524339 NJO524339 NTK524339 ODG524339 ONC524339 OWY524339 PGU524339 PQQ524339 QAM524339 QKI524339 QUE524339 REA524339 RNW524339 RXS524339 SHO524339 SRK524339 TBG524339 TLC524339 TUY524339 UEU524339 UOQ524339 UYM524339 VII524339 VSE524339 WCA524339 WLW524339 WVS524339 I589875 JG589875 TC589875 ACY589875 AMU589875 AWQ589875 BGM589875 BQI589875 CAE589875 CKA589875 CTW589875 DDS589875 DNO589875 DXK589875 EHG589875 ERC589875 FAY589875 FKU589875 FUQ589875 GEM589875 GOI589875 GYE589875 HIA589875 HRW589875 IBS589875 ILO589875 IVK589875 JFG589875 JPC589875 JYY589875 KIU589875 KSQ589875 LCM589875 LMI589875 LWE589875 MGA589875 MPW589875 MZS589875 NJO589875 NTK589875 ODG589875 ONC589875 OWY589875 PGU589875 PQQ589875 QAM589875 QKI589875 QUE589875 REA589875 RNW589875 RXS589875 SHO589875 SRK589875 TBG589875 TLC589875 TUY589875 UEU589875 UOQ589875 UYM589875 VII589875 VSE589875 WCA589875 WLW589875 WVS589875 I655411 JG655411 TC655411 ACY655411 AMU655411 AWQ655411 BGM655411 BQI655411 CAE655411 CKA655411 CTW655411 DDS655411 DNO655411 DXK655411 EHG655411 ERC655411 FAY655411 FKU655411 FUQ655411 GEM655411 GOI655411 GYE655411 HIA655411 HRW655411 IBS655411 ILO655411 IVK655411 JFG655411 JPC655411 JYY655411 KIU655411 KSQ655411 LCM655411 LMI655411 LWE655411 MGA655411 MPW655411 MZS655411 NJO655411 NTK655411 ODG655411 ONC655411 OWY655411 PGU655411 PQQ655411 QAM655411 QKI655411 QUE655411 REA655411 RNW655411 RXS655411 SHO655411 SRK655411 TBG655411 TLC655411 TUY655411 UEU655411 UOQ655411 UYM655411 VII655411 VSE655411 WCA655411 WLW655411 WVS655411 I720947 JG720947 TC720947 ACY720947 AMU720947 AWQ720947 BGM720947 BQI720947 CAE720947 CKA720947 CTW720947 DDS720947 DNO720947 DXK720947 EHG720947 ERC720947 FAY720947 FKU720947 FUQ720947 GEM720947 GOI720947 GYE720947 HIA720947 HRW720947 IBS720947 ILO720947 IVK720947 JFG720947 JPC720947 JYY720947 KIU720947 KSQ720947 LCM720947 LMI720947 LWE720947 MGA720947 MPW720947 MZS720947 NJO720947 NTK720947 ODG720947 ONC720947 OWY720947 PGU720947 PQQ720947 QAM720947 QKI720947 QUE720947 REA720947 RNW720947 RXS720947 SHO720947 SRK720947 TBG720947 TLC720947 TUY720947 UEU720947 UOQ720947 UYM720947 VII720947 VSE720947 WCA720947 WLW720947 WVS720947 I786483 JG786483 TC786483 ACY786483 AMU786483 AWQ786483 BGM786483 BQI786483 CAE786483 CKA786483 CTW786483 DDS786483 DNO786483 DXK786483 EHG786483 ERC786483 FAY786483 FKU786483 FUQ786483 GEM786483 GOI786483 GYE786483 HIA786483 HRW786483 IBS786483 ILO786483 IVK786483 JFG786483 JPC786483 JYY786483 KIU786483 KSQ786483 LCM786483 LMI786483 LWE786483 MGA786483 MPW786483 MZS786483 NJO786483 NTK786483 ODG786483 ONC786483 OWY786483 PGU786483 PQQ786483 QAM786483 QKI786483 QUE786483 REA786483 RNW786483 RXS786483 SHO786483 SRK786483 TBG786483 TLC786483 TUY786483 UEU786483 UOQ786483 UYM786483 VII786483 VSE786483 WCA786483 WLW786483 WVS786483 I852019 JG852019 TC852019 ACY852019 AMU852019 AWQ852019 BGM852019 BQI852019 CAE852019 CKA852019 CTW852019 DDS852019 DNO852019 DXK852019 EHG852019 ERC852019 FAY852019 FKU852019 FUQ852019 GEM852019 GOI852019 GYE852019 HIA852019 HRW852019 IBS852019 ILO852019 IVK852019 JFG852019 JPC852019 JYY852019 KIU852019 KSQ852019 LCM852019 LMI852019 LWE852019 MGA852019 MPW852019 MZS852019 NJO852019 NTK852019 ODG852019 ONC852019 OWY852019 PGU852019 PQQ852019 QAM852019 QKI852019 QUE852019 REA852019 RNW852019 RXS852019 SHO852019 SRK852019 TBG852019 TLC852019 TUY852019 UEU852019 UOQ852019 UYM852019 VII852019 VSE852019 WCA852019 WLW852019 WVS852019 I917555 JG917555 TC917555 ACY917555 AMU917555 AWQ917555 BGM917555 BQI917555 CAE917555 CKA917555 CTW917555 DDS917555 DNO917555 DXK917555 EHG917555 ERC917555 FAY917555 FKU917555 FUQ917555 GEM917555 GOI917555 GYE917555 HIA917555 HRW917555 IBS917555 ILO917555 IVK917555 JFG917555 JPC917555 JYY917555 KIU917555 KSQ917555 LCM917555 LMI917555 LWE917555 MGA917555 MPW917555 MZS917555 NJO917555 NTK917555 ODG917555 ONC917555 OWY917555 PGU917555 PQQ917555 QAM917555 QKI917555 QUE917555 REA917555 RNW917555 RXS917555 SHO917555 SRK917555 TBG917555 TLC917555 TUY917555 UEU917555 UOQ917555 UYM917555 VII917555 VSE917555 WCA917555 WLW917555 WVS917555 I983091 JG983091 TC983091 ACY983091 AMU983091 AWQ983091 BGM983091 BQI983091 CAE983091 CKA983091 CTW983091 DDS983091 DNO983091 DXK983091 EHG983091 ERC983091 FAY983091 FKU983091 FUQ983091 GEM983091 GOI983091 GYE983091 HIA983091 HRW983091 IBS983091 ILO983091 IVK983091 JFG983091 JPC983091 JYY983091 KIU983091 KSQ983091 LCM983091 LMI983091 LWE983091 MGA983091 MPW983091 MZS983091 NJO983091 NTK983091 ODG983091 ONC983091 OWY983091 PGU983091 PQQ983091 QAM983091 QKI983091 QUE983091 REA983091 RNW983091 RXS983091 SHO983091 SRK983091 TBG983091 TLC983091 TUY983091 UEU983091 UOQ983091 UYM983091 VII983091 VSE983091 WCA983091 WLW983091" xr:uid="{00000000-0002-0000-0600-000000000000}">
      <formula1>"ACACIA, ACACIA FSC, ACACIA GHÉP, EUCA, EUCA FSC"</formula1>
    </dataValidation>
    <dataValidation type="list" allowBlank="1" showInputMessage="1" showErrorMessage="1" sqref="I11" xr:uid="{00000000-0002-0000-0600-000001000000}">
      <formula1>"ACACIA, BẠCH ĐÀN,"</formula1>
    </dataValidation>
  </dataValidations>
  <hyperlinks>
    <hyperlink ref="U7" location="'Tổng hợp Vật tư'!A1" display="TỔNG HỢP VẬT TƯ" xr:uid="{00000000-0004-0000-0600-000000000000}"/>
  </hyperlinks>
  <printOptions horizontalCentered="1"/>
  <pageMargins left="0.19685039370078741" right="0.19685039370078741" top="0.23622047244094491" bottom="0" header="0.31496062992125984" footer="0.31496062992125984"/>
  <pageSetup scale="70" fitToHeight="0" orientation="landscape" r:id="rId1"/>
  <rowBreaks count="1" manualBreakCount="1">
    <brk id="93" max="20" man="1"/>
  </rowBreaks>
  <colBreaks count="1" manualBreakCount="1">
    <brk id="16" max="1048575"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600-000002000000}">
          <x14:formula1>
            <xm:f>'TH DẦU MÀU'!$C$9:$C$40</xm:f>
          </x14:formula1>
          <xm:sqref>Q14:Q43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U34"/>
  <sheetViews>
    <sheetView view="pageBreakPreview" topLeftCell="A6" zoomScale="60" zoomScaleNormal="70" workbookViewId="0">
      <selection activeCell="J19" sqref="J19"/>
    </sheetView>
  </sheetViews>
  <sheetFormatPr defaultColWidth="7.6328125" defaultRowHeight="15"/>
  <cols>
    <col min="1" max="1" width="13.90625" style="140" customWidth="1"/>
    <col min="2" max="2" width="13.6328125" style="140" customWidth="1"/>
    <col min="3" max="3" width="11.90625" style="186" customWidth="1"/>
    <col min="4" max="4" width="11" style="186" customWidth="1"/>
    <col min="5" max="18" width="11" style="140" customWidth="1"/>
    <col min="19" max="20" width="11" style="140" hidden="1" customWidth="1"/>
    <col min="21" max="21" width="16" style="140" customWidth="1"/>
    <col min="22" max="261" width="7.6328125" style="140"/>
    <col min="262" max="262" width="13.90625" style="140" customWidth="1"/>
    <col min="263" max="263" width="13.6328125" style="140" customWidth="1"/>
    <col min="264" max="265" width="11.90625" style="140" customWidth="1"/>
    <col min="266" max="275" width="8.08984375" style="140" customWidth="1"/>
    <col min="276" max="276" width="10.6328125" style="140" customWidth="1"/>
    <col min="277" max="277" width="18.453125" style="140" customWidth="1"/>
    <col min="278" max="517" width="7.6328125" style="140"/>
    <col min="518" max="518" width="13.90625" style="140" customWidth="1"/>
    <col min="519" max="519" width="13.6328125" style="140" customWidth="1"/>
    <col min="520" max="521" width="11.90625" style="140" customWidth="1"/>
    <col min="522" max="531" width="8.08984375" style="140" customWidth="1"/>
    <col min="532" max="532" width="10.6328125" style="140" customWidth="1"/>
    <col min="533" max="533" width="18.453125" style="140" customWidth="1"/>
    <col min="534" max="773" width="7.6328125" style="140"/>
    <col min="774" max="774" width="13.90625" style="140" customWidth="1"/>
    <col min="775" max="775" width="13.6328125" style="140" customWidth="1"/>
    <col min="776" max="777" width="11.90625" style="140" customWidth="1"/>
    <col min="778" max="787" width="8.08984375" style="140" customWidth="1"/>
    <col min="788" max="788" width="10.6328125" style="140" customWidth="1"/>
    <col min="789" max="789" width="18.453125" style="140" customWidth="1"/>
    <col min="790" max="1029" width="7.6328125" style="140"/>
    <col min="1030" max="1030" width="13.90625" style="140" customWidth="1"/>
    <col min="1031" max="1031" width="13.6328125" style="140" customWidth="1"/>
    <col min="1032" max="1033" width="11.90625" style="140" customWidth="1"/>
    <col min="1034" max="1043" width="8.08984375" style="140" customWidth="1"/>
    <col min="1044" max="1044" width="10.6328125" style="140" customWidth="1"/>
    <col min="1045" max="1045" width="18.453125" style="140" customWidth="1"/>
    <col min="1046" max="1285" width="7.6328125" style="140"/>
    <col min="1286" max="1286" width="13.90625" style="140" customWidth="1"/>
    <col min="1287" max="1287" width="13.6328125" style="140" customWidth="1"/>
    <col min="1288" max="1289" width="11.90625" style="140" customWidth="1"/>
    <col min="1290" max="1299" width="8.08984375" style="140" customWidth="1"/>
    <col min="1300" max="1300" width="10.6328125" style="140" customWidth="1"/>
    <col min="1301" max="1301" width="18.453125" style="140" customWidth="1"/>
    <col min="1302" max="1541" width="7.6328125" style="140"/>
    <col min="1542" max="1542" width="13.90625" style="140" customWidth="1"/>
    <col min="1543" max="1543" width="13.6328125" style="140" customWidth="1"/>
    <col min="1544" max="1545" width="11.90625" style="140" customWidth="1"/>
    <col min="1546" max="1555" width="8.08984375" style="140" customWidth="1"/>
    <col min="1556" max="1556" width="10.6328125" style="140" customWidth="1"/>
    <col min="1557" max="1557" width="18.453125" style="140" customWidth="1"/>
    <col min="1558" max="1797" width="7.6328125" style="140"/>
    <col min="1798" max="1798" width="13.90625" style="140" customWidth="1"/>
    <col min="1799" max="1799" width="13.6328125" style="140" customWidth="1"/>
    <col min="1800" max="1801" width="11.90625" style="140" customWidth="1"/>
    <col min="1802" max="1811" width="8.08984375" style="140" customWidth="1"/>
    <col min="1812" max="1812" width="10.6328125" style="140" customWidth="1"/>
    <col min="1813" max="1813" width="18.453125" style="140" customWidth="1"/>
    <col min="1814" max="2053" width="7.6328125" style="140"/>
    <col min="2054" max="2054" width="13.90625" style="140" customWidth="1"/>
    <col min="2055" max="2055" width="13.6328125" style="140" customWidth="1"/>
    <col min="2056" max="2057" width="11.90625" style="140" customWidth="1"/>
    <col min="2058" max="2067" width="8.08984375" style="140" customWidth="1"/>
    <col min="2068" max="2068" width="10.6328125" style="140" customWidth="1"/>
    <col min="2069" max="2069" width="18.453125" style="140" customWidth="1"/>
    <col min="2070" max="2309" width="7.6328125" style="140"/>
    <col min="2310" max="2310" width="13.90625" style="140" customWidth="1"/>
    <col min="2311" max="2311" width="13.6328125" style="140" customWidth="1"/>
    <col min="2312" max="2313" width="11.90625" style="140" customWidth="1"/>
    <col min="2314" max="2323" width="8.08984375" style="140" customWidth="1"/>
    <col min="2324" max="2324" width="10.6328125" style="140" customWidth="1"/>
    <col min="2325" max="2325" width="18.453125" style="140" customWidth="1"/>
    <col min="2326" max="2565" width="7.6328125" style="140"/>
    <col min="2566" max="2566" width="13.90625" style="140" customWidth="1"/>
    <col min="2567" max="2567" width="13.6328125" style="140" customWidth="1"/>
    <col min="2568" max="2569" width="11.90625" style="140" customWidth="1"/>
    <col min="2570" max="2579" width="8.08984375" style="140" customWidth="1"/>
    <col min="2580" max="2580" width="10.6328125" style="140" customWidth="1"/>
    <col min="2581" max="2581" width="18.453125" style="140" customWidth="1"/>
    <col min="2582" max="2821" width="7.6328125" style="140"/>
    <col min="2822" max="2822" width="13.90625" style="140" customWidth="1"/>
    <col min="2823" max="2823" width="13.6328125" style="140" customWidth="1"/>
    <col min="2824" max="2825" width="11.90625" style="140" customWidth="1"/>
    <col min="2826" max="2835" width="8.08984375" style="140" customWidth="1"/>
    <col min="2836" max="2836" width="10.6328125" style="140" customWidth="1"/>
    <col min="2837" max="2837" width="18.453125" style="140" customWidth="1"/>
    <col min="2838" max="3077" width="7.6328125" style="140"/>
    <col min="3078" max="3078" width="13.90625" style="140" customWidth="1"/>
    <col min="3079" max="3079" width="13.6328125" style="140" customWidth="1"/>
    <col min="3080" max="3081" width="11.90625" style="140" customWidth="1"/>
    <col min="3082" max="3091" width="8.08984375" style="140" customWidth="1"/>
    <col min="3092" max="3092" width="10.6328125" style="140" customWidth="1"/>
    <col min="3093" max="3093" width="18.453125" style="140" customWidth="1"/>
    <col min="3094" max="3333" width="7.6328125" style="140"/>
    <col min="3334" max="3334" width="13.90625" style="140" customWidth="1"/>
    <col min="3335" max="3335" width="13.6328125" style="140" customWidth="1"/>
    <col min="3336" max="3337" width="11.90625" style="140" customWidth="1"/>
    <col min="3338" max="3347" width="8.08984375" style="140" customWidth="1"/>
    <col min="3348" max="3348" width="10.6328125" style="140" customWidth="1"/>
    <col min="3349" max="3349" width="18.453125" style="140" customWidth="1"/>
    <col min="3350" max="3589" width="7.6328125" style="140"/>
    <col min="3590" max="3590" width="13.90625" style="140" customWidth="1"/>
    <col min="3591" max="3591" width="13.6328125" style="140" customWidth="1"/>
    <col min="3592" max="3593" width="11.90625" style="140" customWidth="1"/>
    <col min="3594" max="3603" width="8.08984375" style="140" customWidth="1"/>
    <col min="3604" max="3604" width="10.6328125" style="140" customWidth="1"/>
    <col min="3605" max="3605" width="18.453125" style="140" customWidth="1"/>
    <col min="3606" max="3845" width="7.6328125" style="140"/>
    <col min="3846" max="3846" width="13.90625" style="140" customWidth="1"/>
    <col min="3847" max="3847" width="13.6328125" style="140" customWidth="1"/>
    <col min="3848" max="3849" width="11.90625" style="140" customWidth="1"/>
    <col min="3850" max="3859" width="8.08984375" style="140" customWidth="1"/>
    <col min="3860" max="3860" width="10.6328125" style="140" customWidth="1"/>
    <col min="3861" max="3861" width="18.453125" style="140" customWidth="1"/>
    <col min="3862" max="4101" width="7.6328125" style="140"/>
    <col min="4102" max="4102" width="13.90625" style="140" customWidth="1"/>
    <col min="4103" max="4103" width="13.6328125" style="140" customWidth="1"/>
    <col min="4104" max="4105" width="11.90625" style="140" customWidth="1"/>
    <col min="4106" max="4115" width="8.08984375" style="140" customWidth="1"/>
    <col min="4116" max="4116" width="10.6328125" style="140" customWidth="1"/>
    <col min="4117" max="4117" width="18.453125" style="140" customWidth="1"/>
    <col min="4118" max="4357" width="7.6328125" style="140"/>
    <col min="4358" max="4358" width="13.90625" style="140" customWidth="1"/>
    <col min="4359" max="4359" width="13.6328125" style="140" customWidth="1"/>
    <col min="4360" max="4361" width="11.90625" style="140" customWidth="1"/>
    <col min="4362" max="4371" width="8.08984375" style="140" customWidth="1"/>
    <col min="4372" max="4372" width="10.6328125" style="140" customWidth="1"/>
    <col min="4373" max="4373" width="18.453125" style="140" customWidth="1"/>
    <col min="4374" max="4613" width="7.6328125" style="140"/>
    <col min="4614" max="4614" width="13.90625" style="140" customWidth="1"/>
    <col min="4615" max="4615" width="13.6328125" style="140" customWidth="1"/>
    <col min="4616" max="4617" width="11.90625" style="140" customWidth="1"/>
    <col min="4618" max="4627" width="8.08984375" style="140" customWidth="1"/>
    <col min="4628" max="4628" width="10.6328125" style="140" customWidth="1"/>
    <col min="4629" max="4629" width="18.453125" style="140" customWidth="1"/>
    <col min="4630" max="4869" width="7.6328125" style="140"/>
    <col min="4870" max="4870" width="13.90625" style="140" customWidth="1"/>
    <col min="4871" max="4871" width="13.6328125" style="140" customWidth="1"/>
    <col min="4872" max="4873" width="11.90625" style="140" customWidth="1"/>
    <col min="4874" max="4883" width="8.08984375" style="140" customWidth="1"/>
    <col min="4884" max="4884" width="10.6328125" style="140" customWidth="1"/>
    <col min="4885" max="4885" width="18.453125" style="140" customWidth="1"/>
    <col min="4886" max="5125" width="7.6328125" style="140"/>
    <col min="5126" max="5126" width="13.90625" style="140" customWidth="1"/>
    <col min="5127" max="5127" width="13.6328125" style="140" customWidth="1"/>
    <col min="5128" max="5129" width="11.90625" style="140" customWidth="1"/>
    <col min="5130" max="5139" width="8.08984375" style="140" customWidth="1"/>
    <col min="5140" max="5140" width="10.6328125" style="140" customWidth="1"/>
    <col min="5141" max="5141" width="18.453125" style="140" customWidth="1"/>
    <col min="5142" max="5381" width="7.6328125" style="140"/>
    <col min="5382" max="5382" width="13.90625" style="140" customWidth="1"/>
    <col min="5383" max="5383" width="13.6328125" style="140" customWidth="1"/>
    <col min="5384" max="5385" width="11.90625" style="140" customWidth="1"/>
    <col min="5386" max="5395" width="8.08984375" style="140" customWidth="1"/>
    <col min="5396" max="5396" width="10.6328125" style="140" customWidth="1"/>
    <col min="5397" max="5397" width="18.453125" style="140" customWidth="1"/>
    <col min="5398" max="5637" width="7.6328125" style="140"/>
    <col min="5638" max="5638" width="13.90625" style="140" customWidth="1"/>
    <col min="5639" max="5639" width="13.6328125" style="140" customWidth="1"/>
    <col min="5640" max="5641" width="11.90625" style="140" customWidth="1"/>
    <col min="5642" max="5651" width="8.08984375" style="140" customWidth="1"/>
    <col min="5652" max="5652" width="10.6328125" style="140" customWidth="1"/>
    <col min="5653" max="5653" width="18.453125" style="140" customWidth="1"/>
    <col min="5654" max="5893" width="7.6328125" style="140"/>
    <col min="5894" max="5894" width="13.90625" style="140" customWidth="1"/>
    <col min="5895" max="5895" width="13.6328125" style="140" customWidth="1"/>
    <col min="5896" max="5897" width="11.90625" style="140" customWidth="1"/>
    <col min="5898" max="5907" width="8.08984375" style="140" customWidth="1"/>
    <col min="5908" max="5908" width="10.6328125" style="140" customWidth="1"/>
    <col min="5909" max="5909" width="18.453125" style="140" customWidth="1"/>
    <col min="5910" max="6149" width="7.6328125" style="140"/>
    <col min="6150" max="6150" width="13.90625" style="140" customWidth="1"/>
    <col min="6151" max="6151" width="13.6328125" style="140" customWidth="1"/>
    <col min="6152" max="6153" width="11.90625" style="140" customWidth="1"/>
    <col min="6154" max="6163" width="8.08984375" style="140" customWidth="1"/>
    <col min="6164" max="6164" width="10.6328125" style="140" customWidth="1"/>
    <col min="6165" max="6165" width="18.453125" style="140" customWidth="1"/>
    <col min="6166" max="6405" width="7.6328125" style="140"/>
    <col min="6406" max="6406" width="13.90625" style="140" customWidth="1"/>
    <col min="6407" max="6407" width="13.6328125" style="140" customWidth="1"/>
    <col min="6408" max="6409" width="11.90625" style="140" customWidth="1"/>
    <col min="6410" max="6419" width="8.08984375" style="140" customWidth="1"/>
    <col min="6420" max="6420" width="10.6328125" style="140" customWidth="1"/>
    <col min="6421" max="6421" width="18.453125" style="140" customWidth="1"/>
    <col min="6422" max="6661" width="7.6328125" style="140"/>
    <col min="6662" max="6662" width="13.90625" style="140" customWidth="1"/>
    <col min="6663" max="6663" width="13.6328125" style="140" customWidth="1"/>
    <col min="6664" max="6665" width="11.90625" style="140" customWidth="1"/>
    <col min="6666" max="6675" width="8.08984375" style="140" customWidth="1"/>
    <col min="6676" max="6676" width="10.6328125" style="140" customWidth="1"/>
    <col min="6677" max="6677" width="18.453125" style="140" customWidth="1"/>
    <col min="6678" max="6917" width="7.6328125" style="140"/>
    <col min="6918" max="6918" width="13.90625" style="140" customWidth="1"/>
    <col min="6919" max="6919" width="13.6328125" style="140" customWidth="1"/>
    <col min="6920" max="6921" width="11.90625" style="140" customWidth="1"/>
    <col min="6922" max="6931" width="8.08984375" style="140" customWidth="1"/>
    <col min="6932" max="6932" width="10.6328125" style="140" customWidth="1"/>
    <col min="6933" max="6933" width="18.453125" style="140" customWidth="1"/>
    <col min="6934" max="7173" width="7.6328125" style="140"/>
    <col min="7174" max="7174" width="13.90625" style="140" customWidth="1"/>
    <col min="7175" max="7175" width="13.6328125" style="140" customWidth="1"/>
    <col min="7176" max="7177" width="11.90625" style="140" customWidth="1"/>
    <col min="7178" max="7187" width="8.08984375" style="140" customWidth="1"/>
    <col min="7188" max="7188" width="10.6328125" style="140" customWidth="1"/>
    <col min="7189" max="7189" width="18.453125" style="140" customWidth="1"/>
    <col min="7190" max="7429" width="7.6328125" style="140"/>
    <col min="7430" max="7430" width="13.90625" style="140" customWidth="1"/>
    <col min="7431" max="7431" width="13.6328125" style="140" customWidth="1"/>
    <col min="7432" max="7433" width="11.90625" style="140" customWidth="1"/>
    <col min="7434" max="7443" width="8.08984375" style="140" customWidth="1"/>
    <col min="7444" max="7444" width="10.6328125" style="140" customWidth="1"/>
    <col min="7445" max="7445" width="18.453125" style="140" customWidth="1"/>
    <col min="7446" max="7685" width="7.6328125" style="140"/>
    <col min="7686" max="7686" width="13.90625" style="140" customWidth="1"/>
    <col min="7687" max="7687" width="13.6328125" style="140" customWidth="1"/>
    <col min="7688" max="7689" width="11.90625" style="140" customWidth="1"/>
    <col min="7690" max="7699" width="8.08984375" style="140" customWidth="1"/>
    <col min="7700" max="7700" width="10.6328125" style="140" customWidth="1"/>
    <col min="7701" max="7701" width="18.453125" style="140" customWidth="1"/>
    <col min="7702" max="7941" width="7.6328125" style="140"/>
    <col min="7942" max="7942" width="13.90625" style="140" customWidth="1"/>
    <col min="7943" max="7943" width="13.6328125" style="140" customWidth="1"/>
    <col min="7944" max="7945" width="11.90625" style="140" customWidth="1"/>
    <col min="7946" max="7955" width="8.08984375" style="140" customWidth="1"/>
    <col min="7956" max="7956" width="10.6328125" style="140" customWidth="1"/>
    <col min="7957" max="7957" width="18.453125" style="140" customWidth="1"/>
    <col min="7958" max="8197" width="7.6328125" style="140"/>
    <col min="8198" max="8198" width="13.90625" style="140" customWidth="1"/>
    <col min="8199" max="8199" width="13.6328125" style="140" customWidth="1"/>
    <col min="8200" max="8201" width="11.90625" style="140" customWidth="1"/>
    <col min="8202" max="8211" width="8.08984375" style="140" customWidth="1"/>
    <col min="8212" max="8212" width="10.6328125" style="140" customWidth="1"/>
    <col min="8213" max="8213" width="18.453125" style="140" customWidth="1"/>
    <col min="8214" max="8453" width="7.6328125" style="140"/>
    <col min="8454" max="8454" width="13.90625" style="140" customWidth="1"/>
    <col min="8455" max="8455" width="13.6328125" style="140" customWidth="1"/>
    <col min="8456" max="8457" width="11.90625" style="140" customWidth="1"/>
    <col min="8458" max="8467" width="8.08984375" style="140" customWidth="1"/>
    <col min="8468" max="8468" width="10.6328125" style="140" customWidth="1"/>
    <col min="8469" max="8469" width="18.453125" style="140" customWidth="1"/>
    <col min="8470" max="8709" width="7.6328125" style="140"/>
    <col min="8710" max="8710" width="13.90625" style="140" customWidth="1"/>
    <col min="8711" max="8711" width="13.6328125" style="140" customWidth="1"/>
    <col min="8712" max="8713" width="11.90625" style="140" customWidth="1"/>
    <col min="8714" max="8723" width="8.08984375" style="140" customWidth="1"/>
    <col min="8724" max="8724" width="10.6328125" style="140" customWidth="1"/>
    <col min="8725" max="8725" width="18.453125" style="140" customWidth="1"/>
    <col min="8726" max="8965" width="7.6328125" style="140"/>
    <col min="8966" max="8966" width="13.90625" style="140" customWidth="1"/>
    <col min="8967" max="8967" width="13.6328125" style="140" customWidth="1"/>
    <col min="8968" max="8969" width="11.90625" style="140" customWidth="1"/>
    <col min="8970" max="8979" width="8.08984375" style="140" customWidth="1"/>
    <col min="8980" max="8980" width="10.6328125" style="140" customWidth="1"/>
    <col min="8981" max="8981" width="18.453125" style="140" customWidth="1"/>
    <col min="8982" max="9221" width="7.6328125" style="140"/>
    <col min="9222" max="9222" width="13.90625" style="140" customWidth="1"/>
    <col min="9223" max="9223" width="13.6328125" style="140" customWidth="1"/>
    <col min="9224" max="9225" width="11.90625" style="140" customWidth="1"/>
    <col min="9226" max="9235" width="8.08984375" style="140" customWidth="1"/>
    <col min="9236" max="9236" width="10.6328125" style="140" customWidth="1"/>
    <col min="9237" max="9237" width="18.453125" style="140" customWidth="1"/>
    <col min="9238" max="9477" width="7.6328125" style="140"/>
    <col min="9478" max="9478" width="13.90625" style="140" customWidth="1"/>
    <col min="9479" max="9479" width="13.6328125" style="140" customWidth="1"/>
    <col min="9480" max="9481" width="11.90625" style="140" customWidth="1"/>
    <col min="9482" max="9491" width="8.08984375" style="140" customWidth="1"/>
    <col min="9492" max="9492" width="10.6328125" style="140" customWidth="1"/>
    <col min="9493" max="9493" width="18.453125" style="140" customWidth="1"/>
    <col min="9494" max="9733" width="7.6328125" style="140"/>
    <col min="9734" max="9734" width="13.90625" style="140" customWidth="1"/>
    <col min="9735" max="9735" width="13.6328125" style="140" customWidth="1"/>
    <col min="9736" max="9737" width="11.90625" style="140" customWidth="1"/>
    <col min="9738" max="9747" width="8.08984375" style="140" customWidth="1"/>
    <col min="9748" max="9748" width="10.6328125" style="140" customWidth="1"/>
    <col min="9749" max="9749" width="18.453125" style="140" customWidth="1"/>
    <col min="9750" max="9989" width="7.6328125" style="140"/>
    <col min="9990" max="9990" width="13.90625" style="140" customWidth="1"/>
    <col min="9991" max="9991" width="13.6328125" style="140" customWidth="1"/>
    <col min="9992" max="9993" width="11.90625" style="140" customWidth="1"/>
    <col min="9994" max="10003" width="8.08984375" style="140" customWidth="1"/>
    <col min="10004" max="10004" width="10.6328125" style="140" customWidth="1"/>
    <col min="10005" max="10005" width="18.453125" style="140" customWidth="1"/>
    <col min="10006" max="10245" width="7.6328125" style="140"/>
    <col min="10246" max="10246" width="13.90625" style="140" customWidth="1"/>
    <col min="10247" max="10247" width="13.6328125" style="140" customWidth="1"/>
    <col min="10248" max="10249" width="11.90625" style="140" customWidth="1"/>
    <col min="10250" max="10259" width="8.08984375" style="140" customWidth="1"/>
    <col min="10260" max="10260" width="10.6328125" style="140" customWidth="1"/>
    <col min="10261" max="10261" width="18.453125" style="140" customWidth="1"/>
    <col min="10262" max="10501" width="7.6328125" style="140"/>
    <col min="10502" max="10502" width="13.90625" style="140" customWidth="1"/>
    <col min="10503" max="10503" width="13.6328125" style="140" customWidth="1"/>
    <col min="10504" max="10505" width="11.90625" style="140" customWidth="1"/>
    <col min="10506" max="10515" width="8.08984375" style="140" customWidth="1"/>
    <col min="10516" max="10516" width="10.6328125" style="140" customWidth="1"/>
    <col min="10517" max="10517" width="18.453125" style="140" customWidth="1"/>
    <col min="10518" max="10757" width="7.6328125" style="140"/>
    <col min="10758" max="10758" width="13.90625" style="140" customWidth="1"/>
    <col min="10759" max="10759" width="13.6328125" style="140" customWidth="1"/>
    <col min="10760" max="10761" width="11.90625" style="140" customWidth="1"/>
    <col min="10762" max="10771" width="8.08984375" style="140" customWidth="1"/>
    <col min="10772" max="10772" width="10.6328125" style="140" customWidth="1"/>
    <col min="10773" max="10773" width="18.453125" style="140" customWidth="1"/>
    <col min="10774" max="11013" width="7.6328125" style="140"/>
    <col min="11014" max="11014" width="13.90625" style="140" customWidth="1"/>
    <col min="11015" max="11015" width="13.6328125" style="140" customWidth="1"/>
    <col min="11016" max="11017" width="11.90625" style="140" customWidth="1"/>
    <col min="11018" max="11027" width="8.08984375" style="140" customWidth="1"/>
    <col min="11028" max="11028" width="10.6328125" style="140" customWidth="1"/>
    <col min="11029" max="11029" width="18.453125" style="140" customWidth="1"/>
    <col min="11030" max="11269" width="7.6328125" style="140"/>
    <col min="11270" max="11270" width="13.90625" style="140" customWidth="1"/>
    <col min="11271" max="11271" width="13.6328125" style="140" customWidth="1"/>
    <col min="11272" max="11273" width="11.90625" style="140" customWidth="1"/>
    <col min="11274" max="11283" width="8.08984375" style="140" customWidth="1"/>
    <col min="11284" max="11284" width="10.6328125" style="140" customWidth="1"/>
    <col min="11285" max="11285" width="18.453125" style="140" customWidth="1"/>
    <col min="11286" max="11525" width="7.6328125" style="140"/>
    <col min="11526" max="11526" width="13.90625" style="140" customWidth="1"/>
    <col min="11527" max="11527" width="13.6328125" style="140" customWidth="1"/>
    <col min="11528" max="11529" width="11.90625" style="140" customWidth="1"/>
    <col min="11530" max="11539" width="8.08984375" style="140" customWidth="1"/>
    <col min="11540" max="11540" width="10.6328125" style="140" customWidth="1"/>
    <col min="11541" max="11541" width="18.453125" style="140" customWidth="1"/>
    <col min="11542" max="11781" width="7.6328125" style="140"/>
    <col min="11782" max="11782" width="13.90625" style="140" customWidth="1"/>
    <col min="11783" max="11783" width="13.6328125" style="140" customWidth="1"/>
    <col min="11784" max="11785" width="11.90625" style="140" customWidth="1"/>
    <col min="11786" max="11795" width="8.08984375" style="140" customWidth="1"/>
    <col min="11796" max="11796" width="10.6328125" style="140" customWidth="1"/>
    <col min="11797" max="11797" width="18.453125" style="140" customWidth="1"/>
    <col min="11798" max="12037" width="7.6328125" style="140"/>
    <col min="12038" max="12038" width="13.90625" style="140" customWidth="1"/>
    <col min="12039" max="12039" width="13.6328125" style="140" customWidth="1"/>
    <col min="12040" max="12041" width="11.90625" style="140" customWidth="1"/>
    <col min="12042" max="12051" width="8.08984375" style="140" customWidth="1"/>
    <col min="12052" max="12052" width="10.6328125" style="140" customWidth="1"/>
    <col min="12053" max="12053" width="18.453125" style="140" customWidth="1"/>
    <col min="12054" max="12293" width="7.6328125" style="140"/>
    <col min="12294" max="12294" width="13.90625" style="140" customWidth="1"/>
    <col min="12295" max="12295" width="13.6328125" style="140" customWidth="1"/>
    <col min="12296" max="12297" width="11.90625" style="140" customWidth="1"/>
    <col min="12298" max="12307" width="8.08984375" style="140" customWidth="1"/>
    <col min="12308" max="12308" width="10.6328125" style="140" customWidth="1"/>
    <col min="12309" max="12309" width="18.453125" style="140" customWidth="1"/>
    <col min="12310" max="12549" width="7.6328125" style="140"/>
    <col min="12550" max="12550" width="13.90625" style="140" customWidth="1"/>
    <col min="12551" max="12551" width="13.6328125" style="140" customWidth="1"/>
    <col min="12552" max="12553" width="11.90625" style="140" customWidth="1"/>
    <col min="12554" max="12563" width="8.08984375" style="140" customWidth="1"/>
    <col min="12564" max="12564" width="10.6328125" style="140" customWidth="1"/>
    <col min="12565" max="12565" width="18.453125" style="140" customWidth="1"/>
    <col min="12566" max="12805" width="7.6328125" style="140"/>
    <col min="12806" max="12806" width="13.90625" style="140" customWidth="1"/>
    <col min="12807" max="12807" width="13.6328125" style="140" customWidth="1"/>
    <col min="12808" max="12809" width="11.90625" style="140" customWidth="1"/>
    <col min="12810" max="12819" width="8.08984375" style="140" customWidth="1"/>
    <col min="12820" max="12820" width="10.6328125" style="140" customWidth="1"/>
    <col min="12821" max="12821" width="18.453125" style="140" customWidth="1"/>
    <col min="12822" max="13061" width="7.6328125" style="140"/>
    <col min="13062" max="13062" width="13.90625" style="140" customWidth="1"/>
    <col min="13063" max="13063" width="13.6328125" style="140" customWidth="1"/>
    <col min="13064" max="13065" width="11.90625" style="140" customWidth="1"/>
    <col min="13066" max="13075" width="8.08984375" style="140" customWidth="1"/>
    <col min="13076" max="13076" width="10.6328125" style="140" customWidth="1"/>
    <col min="13077" max="13077" width="18.453125" style="140" customWidth="1"/>
    <col min="13078" max="13317" width="7.6328125" style="140"/>
    <col min="13318" max="13318" width="13.90625" style="140" customWidth="1"/>
    <col min="13319" max="13319" width="13.6328125" style="140" customWidth="1"/>
    <col min="13320" max="13321" width="11.90625" style="140" customWidth="1"/>
    <col min="13322" max="13331" width="8.08984375" style="140" customWidth="1"/>
    <col min="13332" max="13332" width="10.6328125" style="140" customWidth="1"/>
    <col min="13333" max="13333" width="18.453125" style="140" customWidth="1"/>
    <col min="13334" max="13573" width="7.6328125" style="140"/>
    <col min="13574" max="13574" width="13.90625" style="140" customWidth="1"/>
    <col min="13575" max="13575" width="13.6328125" style="140" customWidth="1"/>
    <col min="13576" max="13577" width="11.90625" style="140" customWidth="1"/>
    <col min="13578" max="13587" width="8.08984375" style="140" customWidth="1"/>
    <col min="13588" max="13588" width="10.6328125" style="140" customWidth="1"/>
    <col min="13589" max="13589" width="18.453125" style="140" customWidth="1"/>
    <col min="13590" max="13829" width="7.6328125" style="140"/>
    <col min="13830" max="13830" width="13.90625" style="140" customWidth="1"/>
    <col min="13831" max="13831" width="13.6328125" style="140" customWidth="1"/>
    <col min="13832" max="13833" width="11.90625" style="140" customWidth="1"/>
    <col min="13834" max="13843" width="8.08984375" style="140" customWidth="1"/>
    <col min="13844" max="13844" width="10.6328125" style="140" customWidth="1"/>
    <col min="13845" max="13845" width="18.453125" style="140" customWidth="1"/>
    <col min="13846" max="14085" width="7.6328125" style="140"/>
    <col min="14086" max="14086" width="13.90625" style="140" customWidth="1"/>
    <col min="14087" max="14087" width="13.6328125" style="140" customWidth="1"/>
    <col min="14088" max="14089" width="11.90625" style="140" customWidth="1"/>
    <col min="14090" max="14099" width="8.08984375" style="140" customWidth="1"/>
    <col min="14100" max="14100" width="10.6328125" style="140" customWidth="1"/>
    <col min="14101" max="14101" width="18.453125" style="140" customWidth="1"/>
    <col min="14102" max="14341" width="7.6328125" style="140"/>
    <col min="14342" max="14342" width="13.90625" style="140" customWidth="1"/>
    <col min="14343" max="14343" width="13.6328125" style="140" customWidth="1"/>
    <col min="14344" max="14345" width="11.90625" style="140" customWidth="1"/>
    <col min="14346" max="14355" width="8.08984375" style="140" customWidth="1"/>
    <col min="14356" max="14356" width="10.6328125" style="140" customWidth="1"/>
    <col min="14357" max="14357" width="18.453125" style="140" customWidth="1"/>
    <col min="14358" max="14597" width="7.6328125" style="140"/>
    <col min="14598" max="14598" width="13.90625" style="140" customWidth="1"/>
    <col min="14599" max="14599" width="13.6328125" style="140" customWidth="1"/>
    <col min="14600" max="14601" width="11.90625" style="140" customWidth="1"/>
    <col min="14602" max="14611" width="8.08984375" style="140" customWidth="1"/>
    <col min="14612" max="14612" width="10.6328125" style="140" customWidth="1"/>
    <col min="14613" max="14613" width="18.453125" style="140" customWidth="1"/>
    <col min="14614" max="14853" width="7.6328125" style="140"/>
    <col min="14854" max="14854" width="13.90625" style="140" customWidth="1"/>
    <col min="14855" max="14855" width="13.6328125" style="140" customWidth="1"/>
    <col min="14856" max="14857" width="11.90625" style="140" customWidth="1"/>
    <col min="14858" max="14867" width="8.08984375" style="140" customWidth="1"/>
    <col min="14868" max="14868" width="10.6328125" style="140" customWidth="1"/>
    <col min="14869" max="14869" width="18.453125" style="140" customWidth="1"/>
    <col min="14870" max="15109" width="7.6328125" style="140"/>
    <col min="15110" max="15110" width="13.90625" style="140" customWidth="1"/>
    <col min="15111" max="15111" width="13.6328125" style="140" customWidth="1"/>
    <col min="15112" max="15113" width="11.90625" style="140" customWidth="1"/>
    <col min="15114" max="15123" width="8.08984375" style="140" customWidth="1"/>
    <col min="15124" max="15124" width="10.6328125" style="140" customWidth="1"/>
    <col min="15125" max="15125" width="18.453125" style="140" customWidth="1"/>
    <col min="15126" max="15365" width="7.6328125" style="140"/>
    <col min="15366" max="15366" width="13.90625" style="140" customWidth="1"/>
    <col min="15367" max="15367" width="13.6328125" style="140" customWidth="1"/>
    <col min="15368" max="15369" width="11.90625" style="140" customWidth="1"/>
    <col min="15370" max="15379" width="8.08984375" style="140" customWidth="1"/>
    <col min="15380" max="15380" width="10.6328125" style="140" customWidth="1"/>
    <col min="15381" max="15381" width="18.453125" style="140" customWidth="1"/>
    <col min="15382" max="15621" width="7.6328125" style="140"/>
    <col min="15622" max="15622" width="13.90625" style="140" customWidth="1"/>
    <col min="15623" max="15623" width="13.6328125" style="140" customWidth="1"/>
    <col min="15624" max="15625" width="11.90625" style="140" customWidth="1"/>
    <col min="15626" max="15635" width="8.08984375" style="140" customWidth="1"/>
    <col min="15636" max="15636" width="10.6328125" style="140" customWidth="1"/>
    <col min="15637" max="15637" width="18.453125" style="140" customWidth="1"/>
    <col min="15638" max="15877" width="7.6328125" style="140"/>
    <col min="15878" max="15878" width="13.90625" style="140" customWidth="1"/>
    <col min="15879" max="15879" width="13.6328125" style="140" customWidth="1"/>
    <col min="15880" max="15881" width="11.90625" style="140" customWidth="1"/>
    <col min="15882" max="15891" width="8.08984375" style="140" customWidth="1"/>
    <col min="15892" max="15892" width="10.6328125" style="140" customWidth="1"/>
    <col min="15893" max="15893" width="18.453125" style="140" customWidth="1"/>
    <col min="15894" max="16133" width="7.6328125" style="140"/>
    <col min="16134" max="16134" width="13.90625" style="140" customWidth="1"/>
    <col min="16135" max="16135" width="13.6328125" style="140" customWidth="1"/>
    <col min="16136" max="16137" width="11.90625" style="140" customWidth="1"/>
    <col min="16138" max="16147" width="8.08984375" style="140" customWidth="1"/>
    <col min="16148" max="16148" width="10.6328125" style="140" customWidth="1"/>
    <col min="16149" max="16149" width="18.453125" style="140" customWidth="1"/>
    <col min="16150" max="16384" width="7.6328125" style="140"/>
  </cols>
  <sheetData>
    <row r="1" spans="1:21" hidden="1"/>
    <row r="2" spans="1:21" ht="10.5" hidden="1" customHeight="1"/>
    <row r="3" spans="1:21" hidden="1">
      <c r="A3" s="142"/>
      <c r="B3" s="142"/>
      <c r="G3" s="1340"/>
      <c r="H3" s="1340"/>
      <c r="I3" s="1340"/>
      <c r="J3" s="1340"/>
      <c r="K3" s="1340"/>
      <c r="L3" s="1340"/>
      <c r="M3" s="1340"/>
      <c r="N3" s="1340"/>
      <c r="O3" s="1340"/>
      <c r="P3" s="1340"/>
      <c r="Q3" s="1340"/>
      <c r="R3" s="1340"/>
      <c r="S3" s="1340"/>
      <c r="T3" s="1340"/>
      <c r="U3" s="1340"/>
    </row>
    <row r="4" spans="1:21" hidden="1">
      <c r="A4" s="143"/>
      <c r="B4" s="143"/>
      <c r="G4" s="1341"/>
      <c r="H4" s="1341"/>
      <c r="I4" s="1341"/>
      <c r="J4" s="1341"/>
      <c r="K4" s="1341"/>
      <c r="L4" s="1341"/>
      <c r="M4" s="1341"/>
      <c r="N4" s="1341"/>
      <c r="O4" s="1341"/>
      <c r="P4" s="1341"/>
      <c r="Q4" s="1341"/>
      <c r="R4" s="1341"/>
      <c r="S4" s="1341"/>
      <c r="T4" s="1341"/>
      <c r="U4" s="1341"/>
    </row>
    <row r="5" spans="1:21" ht="32.4" hidden="1" customHeight="1"/>
    <row r="6" spans="1:21" s="166" customFormat="1" ht="55.5" customHeight="1">
      <c r="A6" s="1418" t="s">
        <v>116</v>
      </c>
      <c r="B6" s="1418"/>
      <c r="C6" s="1418"/>
      <c r="D6" s="1418"/>
      <c r="E6" s="1418"/>
      <c r="F6" s="1418"/>
      <c r="G6" s="1418"/>
      <c r="H6" s="1418"/>
      <c r="I6" s="1418"/>
      <c r="J6" s="1418"/>
      <c r="K6" s="1418"/>
      <c r="L6" s="1418"/>
      <c r="M6" s="1418"/>
      <c r="N6" s="1418"/>
      <c r="O6" s="1418"/>
      <c r="P6" s="1418"/>
      <c r="Q6" s="1418"/>
      <c r="R6" s="1418"/>
      <c r="S6" s="1418"/>
      <c r="T6" s="1418"/>
      <c r="U6" s="1418"/>
    </row>
    <row r="7" spans="1:21" s="166" customFormat="1" ht="27.75" customHeight="1">
      <c r="A7" s="187"/>
      <c r="B7" s="187"/>
      <c r="C7" s="187"/>
      <c r="D7" s="187"/>
      <c r="E7" s="187"/>
      <c r="F7" s="226"/>
      <c r="G7" s="226" t="s">
        <v>142</v>
      </c>
      <c r="H7" s="187"/>
      <c r="I7" s="188"/>
      <c r="J7" s="226" t="str">
        <f>'LSX GỖ'!I7</f>
        <v>39/2026/KT-GPL</v>
      </c>
      <c r="K7" s="187"/>
      <c r="L7" s="187"/>
      <c r="M7" s="187"/>
      <c r="N7" s="187"/>
      <c r="O7" s="187"/>
      <c r="P7" s="187"/>
      <c r="Q7" s="187"/>
      <c r="R7" s="187"/>
      <c r="S7" s="187"/>
      <c r="T7" s="187"/>
      <c r="U7" s="187"/>
    </row>
    <row r="8" spans="1:21" s="166" customFormat="1" ht="35.25" customHeight="1">
      <c r="A8" s="164" t="s">
        <v>117</v>
      </c>
      <c r="B8" s="189"/>
      <c r="C8" s="189"/>
      <c r="D8" s="189"/>
      <c r="E8" s="189"/>
      <c r="F8" s="189"/>
      <c r="G8" s="189"/>
      <c r="H8" s="164" t="s">
        <v>118</v>
      </c>
      <c r="I8" s="189"/>
      <c r="J8" s="164"/>
      <c r="K8" s="189"/>
      <c r="L8" s="164"/>
      <c r="M8" s="189"/>
      <c r="N8" s="189"/>
      <c r="O8" s="189"/>
      <c r="P8" s="189"/>
      <c r="Q8" s="189"/>
      <c r="R8" s="189"/>
      <c r="S8" s="189"/>
      <c r="T8" s="189"/>
      <c r="U8" s="189"/>
    </row>
    <row r="9" spans="1:21" ht="21.6" customHeight="1"/>
    <row r="10" spans="1:21" s="146" customFormat="1" ht="30.75" customHeight="1">
      <c r="A10" s="190" t="s">
        <v>119</v>
      </c>
      <c r="B10" s="149"/>
      <c r="C10" s="191" t="s">
        <v>120</v>
      </c>
      <c r="D10" s="191"/>
      <c r="E10" s="149"/>
      <c r="F10" s="153"/>
      <c r="G10" s="153"/>
      <c r="H10" s="246" t="s">
        <v>81</v>
      </c>
      <c r="I10" s="248" t="str">
        <f>'LSX GỖ'!I11</f>
        <v>ACACIA</v>
      </c>
      <c r="J10" s="247"/>
      <c r="K10" s="192"/>
      <c r="L10" s="149"/>
      <c r="M10" s="149"/>
      <c r="N10" s="149"/>
      <c r="O10" s="149"/>
      <c r="P10" s="149"/>
      <c r="Q10" s="149"/>
      <c r="R10" s="149"/>
      <c r="S10" s="149"/>
      <c r="T10" s="149"/>
      <c r="U10" s="193"/>
    </row>
    <row r="11" spans="1:21" s="146" customFormat="1" ht="30.75" customHeight="1">
      <c r="A11" s="149" t="s">
        <v>80</v>
      </c>
      <c r="B11" s="149"/>
      <c r="C11" s="194"/>
      <c r="D11" s="194"/>
      <c r="E11" s="149"/>
      <c r="F11" s="195"/>
      <c r="G11" s="195"/>
      <c r="H11" s="195"/>
      <c r="I11" s="195"/>
      <c r="J11" s="195"/>
      <c r="K11" s="195"/>
      <c r="L11" s="195"/>
      <c r="M11" s="195"/>
      <c r="N11" s="195"/>
      <c r="O11" s="195"/>
      <c r="P11" s="195"/>
      <c r="Q11" s="195"/>
      <c r="R11" s="195"/>
      <c r="S11" s="195"/>
      <c r="T11" s="195"/>
      <c r="U11" s="154"/>
    </row>
    <row r="12" spans="1:21" s="146" customFormat="1" ht="39.75" customHeight="1">
      <c r="A12" s="1419" t="s">
        <v>76</v>
      </c>
      <c r="B12" s="1421" t="s">
        <v>121</v>
      </c>
      <c r="C12" s="1421" t="s">
        <v>122</v>
      </c>
      <c r="D12" s="196" t="s">
        <v>123</v>
      </c>
      <c r="E12" s="196">
        <f>'LSX GỖ'!$E$47</f>
        <v>14</v>
      </c>
      <c r="F12" s="196">
        <f>'LSX GỖ'!$E$48</f>
        <v>16</v>
      </c>
      <c r="G12" s="196">
        <f>'LSX GỖ'!$E$49</f>
        <v>19</v>
      </c>
      <c r="H12" s="196">
        <f>'LSX GỖ'!$E$50</f>
        <v>22</v>
      </c>
      <c r="I12" s="196">
        <f>'LSX GỖ'!$E$51</f>
        <v>24</v>
      </c>
      <c r="J12" s="196">
        <f>'LSX GỖ'!$E$52</f>
        <v>26</v>
      </c>
      <c r="K12" s="196">
        <f>'LSX GỖ'!$E$53</f>
        <v>28</v>
      </c>
      <c r="L12" s="196">
        <f>'LSX GỖ'!$E$54</f>
        <v>34</v>
      </c>
      <c r="M12" s="196">
        <f>'LSX GỖ'!$E$55</f>
        <v>40</v>
      </c>
      <c r="N12" s="196">
        <f>'LSX GỖ'!$E$56</f>
        <v>45</v>
      </c>
      <c r="O12" s="196">
        <v>50</v>
      </c>
      <c r="P12" s="196">
        <v>55</v>
      </c>
      <c r="Q12" s="196">
        <v>60</v>
      </c>
      <c r="R12" s="196">
        <v>65</v>
      </c>
      <c r="S12" s="196">
        <v>70</v>
      </c>
      <c r="T12" s="196">
        <v>75</v>
      </c>
      <c r="U12" s="1421" t="s">
        <v>90</v>
      </c>
    </row>
    <row r="13" spans="1:21" s="146" customFormat="1" ht="61.95" customHeight="1">
      <c r="A13" s="1420"/>
      <c r="B13" s="1422"/>
      <c r="C13" s="1422"/>
      <c r="D13" s="197">
        <f>SUM(E13:T13)</f>
        <v>171.99936000000002</v>
      </c>
      <c r="E13" s="198">
        <f>'LSX GỖ'!$G$47</f>
        <v>7.3697100000000004</v>
      </c>
      <c r="F13" s="198">
        <f>'LSX GỖ'!$G$48</f>
        <v>17.171879999999998</v>
      </c>
      <c r="G13" s="198">
        <f>'LSX GỖ'!$G$49</f>
        <v>23.469840000000001</v>
      </c>
      <c r="H13" s="198">
        <f>'LSX GỖ'!$G$50</f>
        <v>0</v>
      </c>
      <c r="I13" s="198">
        <f>'LSX GỖ'!$G$51</f>
        <v>59.268840000000012</v>
      </c>
      <c r="J13" s="198">
        <f>'LSX GỖ'!$G$52</f>
        <v>0</v>
      </c>
      <c r="K13" s="198">
        <f>'LSX GỖ'!$G$53</f>
        <v>0</v>
      </c>
      <c r="L13" s="198">
        <f>'LSX GỖ'!$G$54</f>
        <v>25.119630000000001</v>
      </c>
      <c r="M13" s="198">
        <f>'LSX GỖ'!$G$55</f>
        <v>39.599460000000008</v>
      </c>
      <c r="N13" s="198">
        <f>'LSX GỖ'!$G$56</f>
        <v>0</v>
      </c>
      <c r="O13" s="198">
        <f>'LSX GỖ'!$G$57</f>
        <v>0</v>
      </c>
      <c r="P13" s="198">
        <f>'LSX GỖ'!$G$58</f>
        <v>0</v>
      </c>
      <c r="Q13" s="198">
        <f>'LSX GỖ'!$G$59</f>
        <v>0</v>
      </c>
      <c r="R13" s="198">
        <f>'LSX GỖ'!$G$60</f>
        <v>0</v>
      </c>
      <c r="S13" s="198">
        <f>'LSX GỖ'!$G$61</f>
        <v>0</v>
      </c>
      <c r="T13" s="198">
        <f>'LSX GỖ'!$G$62</f>
        <v>0</v>
      </c>
      <c r="U13" s="1422"/>
    </row>
    <row r="14" spans="1:21" s="146" customFormat="1" ht="51.75" customHeight="1">
      <c r="A14" s="199"/>
      <c r="B14" s="199"/>
      <c r="C14" s="199"/>
      <c r="D14" s="199"/>
      <c r="E14" s="200"/>
      <c r="F14" s="200"/>
      <c r="G14" s="201"/>
      <c r="H14" s="201"/>
      <c r="I14" s="201"/>
      <c r="J14" s="201"/>
      <c r="K14" s="201"/>
      <c r="L14" s="201"/>
      <c r="M14" s="201"/>
      <c r="N14" s="201"/>
      <c r="O14" s="201"/>
      <c r="P14" s="201"/>
      <c r="Q14" s="201"/>
      <c r="R14" s="201"/>
      <c r="S14" s="201"/>
      <c r="T14" s="201"/>
      <c r="U14" s="202"/>
    </row>
    <row r="15" spans="1:21" s="146" customFormat="1" ht="51.75" customHeight="1">
      <c r="A15" s="199"/>
      <c r="B15" s="199"/>
      <c r="C15" s="199"/>
      <c r="D15" s="199"/>
      <c r="E15" s="200"/>
      <c r="F15" s="200"/>
      <c r="G15" s="201"/>
      <c r="H15" s="201"/>
      <c r="I15" s="201"/>
      <c r="J15" s="201"/>
      <c r="K15" s="201"/>
      <c r="L15" s="201"/>
      <c r="M15" s="201"/>
      <c r="N15" s="201"/>
      <c r="O15" s="201"/>
      <c r="P15" s="201"/>
      <c r="Q15" s="201"/>
      <c r="R15" s="201"/>
      <c r="S15" s="201"/>
      <c r="T15" s="201"/>
      <c r="U15" s="202"/>
    </row>
    <row r="16" spans="1:21" s="146" customFormat="1" ht="51.75" customHeight="1">
      <c r="A16" s="199"/>
      <c r="B16" s="199"/>
      <c r="C16" s="199"/>
      <c r="D16" s="199"/>
      <c r="E16" s="200"/>
      <c r="F16" s="200"/>
      <c r="G16" s="201"/>
      <c r="H16" s="201"/>
      <c r="I16" s="201"/>
      <c r="J16" s="201"/>
      <c r="K16" s="201"/>
      <c r="L16" s="201"/>
      <c r="M16" s="201"/>
      <c r="N16" s="201"/>
      <c r="O16" s="201"/>
      <c r="P16" s="201"/>
      <c r="Q16" s="201"/>
      <c r="R16" s="201"/>
      <c r="S16" s="201"/>
      <c r="T16" s="201"/>
      <c r="U16" s="202"/>
    </row>
    <row r="17" spans="1:21" s="146" customFormat="1" ht="51.75" customHeight="1">
      <c r="A17" s="199"/>
      <c r="B17" s="199"/>
      <c r="C17" s="199"/>
      <c r="D17" s="199"/>
      <c r="E17" s="200"/>
      <c r="F17" s="200"/>
      <c r="G17" s="201"/>
      <c r="H17" s="201"/>
      <c r="I17" s="201"/>
      <c r="J17" s="201"/>
      <c r="K17" s="201"/>
      <c r="L17" s="201"/>
      <c r="M17" s="201"/>
      <c r="N17" s="201"/>
      <c r="O17" s="201"/>
      <c r="P17" s="201"/>
      <c r="Q17" s="201"/>
      <c r="R17" s="201"/>
      <c r="S17" s="201"/>
      <c r="T17" s="201"/>
      <c r="U17" s="202"/>
    </row>
    <row r="18" spans="1:21" s="146" customFormat="1" ht="51.75" customHeight="1">
      <c r="A18" s="199"/>
      <c r="B18" s="199"/>
      <c r="C18" s="199"/>
      <c r="D18" s="199"/>
      <c r="E18" s="200"/>
      <c r="F18" s="200"/>
      <c r="G18" s="201"/>
      <c r="H18" s="201"/>
      <c r="I18" s="201"/>
      <c r="J18" s="201"/>
      <c r="K18" s="201"/>
      <c r="L18" s="201"/>
      <c r="M18" s="201"/>
      <c r="N18" s="201"/>
      <c r="O18" s="201"/>
      <c r="P18" s="201"/>
      <c r="Q18" s="201"/>
      <c r="R18" s="201"/>
      <c r="S18" s="201"/>
      <c r="T18" s="201"/>
      <c r="U18" s="202"/>
    </row>
    <row r="19" spans="1:21" s="146" customFormat="1" ht="51.75" customHeight="1">
      <c r="A19" s="199"/>
      <c r="B19" s="199"/>
      <c r="C19" s="199"/>
      <c r="D19" s="199"/>
      <c r="E19" s="200"/>
      <c r="F19" s="200"/>
      <c r="G19" s="201"/>
      <c r="H19" s="201"/>
      <c r="I19" s="201"/>
      <c r="J19" s="201"/>
      <c r="K19" s="201"/>
      <c r="L19" s="201"/>
      <c r="M19" s="201"/>
      <c r="N19" s="201"/>
      <c r="O19" s="201"/>
      <c r="P19" s="201"/>
      <c r="Q19" s="201"/>
      <c r="R19" s="201"/>
      <c r="S19" s="201"/>
      <c r="T19" s="201"/>
      <c r="U19" s="202"/>
    </row>
    <row r="20" spans="1:21" s="146" customFormat="1" ht="51.75" customHeight="1">
      <c r="A20" s="199"/>
      <c r="B20" s="199"/>
      <c r="C20" s="199"/>
      <c r="D20" s="199"/>
      <c r="E20" s="200"/>
      <c r="F20" s="200"/>
      <c r="G20" s="201"/>
      <c r="H20" s="201"/>
      <c r="I20" s="201"/>
      <c r="J20" s="201"/>
      <c r="K20" s="201"/>
      <c r="L20" s="201"/>
      <c r="M20" s="201"/>
      <c r="N20" s="201"/>
      <c r="O20" s="201"/>
      <c r="P20" s="201"/>
      <c r="Q20" s="201"/>
      <c r="R20" s="201"/>
      <c r="S20" s="201"/>
      <c r="T20" s="201"/>
      <c r="U20" s="202"/>
    </row>
    <row r="21" spans="1:21" s="146" customFormat="1" ht="51.75" customHeight="1">
      <c r="A21" s="199"/>
      <c r="B21" s="199"/>
      <c r="C21" s="199"/>
      <c r="D21" s="199"/>
      <c r="E21" s="200"/>
      <c r="F21" s="200"/>
      <c r="G21" s="201"/>
      <c r="H21" s="201"/>
      <c r="I21" s="201"/>
      <c r="J21" s="201"/>
      <c r="K21" s="201"/>
      <c r="L21" s="201"/>
      <c r="M21" s="201"/>
      <c r="N21" s="201"/>
      <c r="O21" s="201"/>
      <c r="P21" s="201"/>
      <c r="Q21" s="201"/>
      <c r="R21" s="201"/>
      <c r="S21" s="201"/>
      <c r="T21" s="201"/>
      <c r="U21" s="202"/>
    </row>
    <row r="22" spans="1:21" s="146" customFormat="1" ht="51.75" customHeight="1">
      <c r="A22" s="199"/>
      <c r="B22" s="199"/>
      <c r="C22" s="199"/>
      <c r="D22" s="199"/>
      <c r="E22" s="200"/>
      <c r="F22" s="200"/>
      <c r="G22" s="201"/>
      <c r="H22" s="201"/>
      <c r="I22" s="201"/>
      <c r="J22" s="201"/>
      <c r="K22" s="201"/>
      <c r="L22" s="201"/>
      <c r="M22" s="201"/>
      <c r="N22" s="201"/>
      <c r="O22" s="201"/>
      <c r="P22" s="201"/>
      <c r="Q22" s="201"/>
      <c r="R22" s="201"/>
      <c r="S22" s="201"/>
      <c r="T22" s="201"/>
      <c r="U22" s="202"/>
    </row>
    <row r="23" spans="1:21" s="146" customFormat="1" ht="51.75" customHeight="1">
      <c r="A23" s="199"/>
      <c r="B23" s="199"/>
      <c r="C23" s="199"/>
      <c r="D23" s="199"/>
      <c r="E23" s="200"/>
      <c r="F23" s="200"/>
      <c r="G23" s="201"/>
      <c r="H23" s="201"/>
      <c r="I23" s="201"/>
      <c r="J23" s="201"/>
      <c r="K23" s="201"/>
      <c r="L23" s="201"/>
      <c r="M23" s="201"/>
      <c r="N23" s="201"/>
      <c r="O23" s="201"/>
      <c r="P23" s="201"/>
      <c r="Q23" s="201"/>
      <c r="R23" s="201"/>
      <c r="S23" s="201"/>
      <c r="T23" s="201"/>
      <c r="U23" s="202"/>
    </row>
    <row r="24" spans="1:21" s="146" customFormat="1" ht="51.75" customHeight="1">
      <c r="A24" s="199"/>
      <c r="B24" s="199"/>
      <c r="C24" s="199"/>
      <c r="D24" s="199"/>
      <c r="E24" s="200"/>
      <c r="F24" s="200"/>
      <c r="G24" s="201"/>
      <c r="H24" s="201"/>
      <c r="I24" s="201"/>
      <c r="J24" s="201"/>
      <c r="K24" s="201"/>
      <c r="L24" s="201"/>
      <c r="M24" s="201"/>
      <c r="N24" s="201"/>
      <c r="O24" s="201"/>
      <c r="P24" s="201"/>
      <c r="Q24" s="201"/>
      <c r="R24" s="201"/>
      <c r="S24" s="201"/>
      <c r="T24" s="201"/>
      <c r="U24" s="202"/>
    </row>
    <row r="25" spans="1:21" s="146" customFormat="1" ht="51.75" customHeight="1">
      <c r="A25" s="199"/>
      <c r="B25" s="199"/>
      <c r="C25" s="199"/>
      <c r="D25" s="199"/>
      <c r="E25" s="200"/>
      <c r="F25" s="200"/>
      <c r="G25" s="201"/>
      <c r="H25" s="201"/>
      <c r="I25" s="201"/>
      <c r="J25" s="201"/>
      <c r="K25" s="201"/>
      <c r="L25" s="201"/>
      <c r="M25" s="201"/>
      <c r="N25" s="201"/>
      <c r="O25" s="201"/>
      <c r="P25" s="201"/>
      <c r="Q25" s="201"/>
      <c r="R25" s="201"/>
      <c r="S25" s="201"/>
      <c r="T25" s="201"/>
      <c r="U25" s="202"/>
    </row>
    <row r="26" spans="1:21" s="146" customFormat="1" ht="36.75" customHeight="1">
      <c r="A26" s="1415" t="s">
        <v>98</v>
      </c>
      <c r="B26" s="1416"/>
      <c r="C26" s="1417"/>
      <c r="D26" s="195"/>
      <c r="E26" s="203"/>
      <c r="F26" s="203"/>
      <c r="G26" s="204"/>
      <c r="H26" s="195"/>
      <c r="I26" s="195"/>
      <c r="J26" s="195"/>
      <c r="K26" s="195"/>
      <c r="L26" s="195"/>
      <c r="M26" s="195"/>
      <c r="N26" s="195"/>
      <c r="O26" s="195"/>
      <c r="P26" s="195"/>
      <c r="Q26" s="195"/>
      <c r="R26" s="195"/>
      <c r="S26" s="195"/>
      <c r="T26" s="195"/>
      <c r="U26" s="195"/>
    </row>
    <row r="27" spans="1:21" ht="21" customHeight="1"/>
    <row r="28" spans="1:21" s="207" customFormat="1" ht="21" customHeight="1">
      <c r="A28" s="205" t="s">
        <v>111</v>
      </c>
      <c r="B28" s="205"/>
      <c r="C28" s="206"/>
      <c r="D28" s="206"/>
      <c r="F28" s="164"/>
      <c r="G28" s="164"/>
      <c r="J28" s="164" t="s">
        <v>108</v>
      </c>
      <c r="K28" s="164"/>
      <c r="L28" s="164"/>
      <c r="M28" s="187" t="s">
        <v>109</v>
      </c>
      <c r="T28" s="187"/>
      <c r="U28" s="164" t="s">
        <v>94</v>
      </c>
    </row>
    <row r="29" spans="1:21" ht="21" customHeight="1">
      <c r="A29" s="208" t="s">
        <v>124</v>
      </c>
      <c r="B29" s="142"/>
    </row>
    <row r="30" spans="1:21" ht="21" customHeight="1">
      <c r="A30" s="208" t="s">
        <v>125</v>
      </c>
      <c r="B30" s="142"/>
    </row>
    <row r="31" spans="1:21" ht="21" customHeight="1">
      <c r="A31" s="208" t="s">
        <v>126</v>
      </c>
    </row>
    <row r="32" spans="1:21" ht="21" customHeight="1">
      <c r="A32" s="208"/>
    </row>
    <row r="34" spans="10:21">
      <c r="J34" s="140" t="s">
        <v>127</v>
      </c>
      <c r="M34" s="140" t="s">
        <v>127</v>
      </c>
      <c r="U34" s="140" t="s">
        <v>127</v>
      </c>
    </row>
  </sheetData>
  <mergeCells count="8">
    <mergeCell ref="A26:C26"/>
    <mergeCell ref="G3:U3"/>
    <mergeCell ref="G4:U4"/>
    <mergeCell ref="A6:U6"/>
    <mergeCell ref="A12:A13"/>
    <mergeCell ref="B12:B13"/>
    <mergeCell ref="C12:C13"/>
    <mergeCell ref="U12:U13"/>
  </mergeCells>
  <printOptions horizontalCentered="1"/>
  <pageMargins left="0.2" right="0.2" top="0.25" bottom="0.25" header="0.3" footer="0.3"/>
  <pageSetup scale="50" fitToHeight="0" orientation="landscape"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3B3B"/>
  </sheetPr>
  <dimension ref="A1:LZ96"/>
  <sheetViews>
    <sheetView zoomScale="70" zoomScaleNormal="70" workbookViewId="0">
      <selection activeCell="J43" sqref="J43"/>
    </sheetView>
  </sheetViews>
  <sheetFormatPr defaultColWidth="8.81640625" defaultRowHeight="15.6"/>
  <cols>
    <col min="1" max="1" width="6" style="114" customWidth="1"/>
    <col min="2" max="2" width="15.81640625" style="114" hidden="1" customWidth="1"/>
    <col min="3" max="12" width="8.81640625" style="114" customWidth="1"/>
    <col min="13" max="13" width="8.81640625" style="114" hidden="1" customWidth="1"/>
    <col min="14" max="14" width="8.81640625" style="114" customWidth="1"/>
    <col min="15" max="15" width="8.81640625" style="114" hidden="1" customWidth="1"/>
    <col min="16" max="16" width="8.81640625" style="114" customWidth="1"/>
    <col min="17" max="18" width="8.81640625" style="114" hidden="1" customWidth="1"/>
    <col min="19" max="19" width="9.453125" style="114" hidden="1" customWidth="1"/>
    <col min="20" max="30" width="8.81640625" style="114" hidden="1" customWidth="1"/>
    <col min="31" max="31" width="8.81640625" style="114" customWidth="1"/>
    <col min="32" max="32" width="8.81640625" style="114" hidden="1" customWidth="1"/>
    <col min="33" max="33" width="8.81640625" style="114" customWidth="1"/>
    <col min="34" max="43" width="8.81640625" style="114" hidden="1" customWidth="1"/>
    <col min="44" max="44" width="8.81640625" style="114" customWidth="1"/>
    <col min="45" max="118" width="8.81640625" style="114" hidden="1" customWidth="1"/>
    <col min="119" max="119" width="8.81640625" style="114" customWidth="1"/>
    <col min="120" max="126" width="8.81640625" style="114" hidden="1" customWidth="1"/>
    <col min="127" max="127" width="8.81640625" style="114" customWidth="1"/>
    <col min="128" max="178" width="8.81640625" style="114" hidden="1" customWidth="1"/>
    <col min="179" max="179" width="8.81640625" style="114" customWidth="1"/>
    <col min="180" max="181" width="8.81640625" style="114" hidden="1" customWidth="1"/>
    <col min="182" max="182" width="8.81640625" style="114" customWidth="1"/>
    <col min="183" max="186" width="8.81640625" style="114" hidden="1" customWidth="1"/>
    <col min="187" max="187" width="8.81640625" style="114" customWidth="1"/>
    <col min="188" max="188" width="8.81640625" style="114" hidden="1" customWidth="1"/>
    <col min="189" max="190" width="8.81640625" style="114" customWidth="1"/>
    <col min="191" max="195" width="8.81640625" style="114" hidden="1" customWidth="1"/>
    <col min="196" max="202" width="8.453125" style="114" hidden="1" customWidth="1"/>
    <col min="203" max="203" width="8.81640625" style="114" hidden="1" customWidth="1"/>
    <col min="204" max="210" width="8.453125" style="114" hidden="1" customWidth="1"/>
    <col min="211" max="211" width="8.81640625" style="114" hidden="1" customWidth="1"/>
    <col min="212" max="218" width="8.453125" style="114" hidden="1" customWidth="1"/>
    <col min="219" max="219" width="8.81640625" style="114" hidden="1" customWidth="1"/>
    <col min="220" max="226" width="8.453125" style="114" hidden="1" customWidth="1"/>
    <col min="227" max="227" width="8.81640625" style="114" hidden="1" customWidth="1"/>
    <col min="228" max="234" width="8.453125" style="114" hidden="1" customWidth="1"/>
    <col min="235" max="235" width="8.81640625" style="114" hidden="1" customWidth="1"/>
    <col min="236" max="242" width="8.453125" style="114" hidden="1" customWidth="1"/>
    <col min="243" max="244" width="8.81640625" style="114" hidden="1" customWidth="1"/>
    <col min="245" max="246" width="8.81640625" style="114" customWidth="1"/>
    <col min="247" max="248" width="8.81640625" style="114" hidden="1" customWidth="1"/>
    <col min="249" max="249" width="8.81640625" style="114" customWidth="1"/>
    <col min="250" max="254" width="8.81640625" style="114" hidden="1" customWidth="1"/>
    <col min="255" max="257" width="8.81640625" style="114" customWidth="1"/>
    <col min="258" max="258" width="8.81640625" style="114" hidden="1" customWidth="1"/>
    <col min="259" max="259" width="8.81640625" style="114" customWidth="1"/>
    <col min="260" max="264" width="8.81640625" style="114" hidden="1" customWidth="1"/>
    <col min="265" max="265" width="8.81640625" style="114" customWidth="1"/>
    <col min="266" max="292" width="8.81640625" style="114" hidden="1" customWidth="1"/>
    <col min="293" max="293" width="8.81640625" style="114" customWidth="1"/>
    <col min="294" max="294" width="8.81640625" style="114" hidden="1" customWidth="1"/>
    <col min="295" max="295" width="8.81640625" style="114" customWidth="1"/>
    <col min="296" max="338" width="8.81640625" style="114" hidden="1" customWidth="1"/>
    <col min="339" max="411" width="8.81640625" style="114" customWidth="1"/>
    <col min="412" max="16384" width="8.81640625" style="114"/>
  </cols>
  <sheetData>
    <row r="1" spans="1:338" ht="42.6" customHeight="1">
      <c r="B1" s="115" t="s">
        <v>47</v>
      </c>
      <c r="D1" s="232" t="s">
        <v>140</v>
      </c>
      <c r="E1" s="232" t="s">
        <v>141</v>
      </c>
    </row>
    <row r="2" spans="1:338" ht="42.6" customHeight="1">
      <c r="D2" s="117" t="s">
        <v>46</v>
      </c>
    </row>
    <row r="3" spans="1:338" ht="37.200000000000003" customHeight="1">
      <c r="D3" s="117" t="s">
        <v>45</v>
      </c>
    </row>
    <row r="5" spans="1:338" ht="16.2" thickBot="1">
      <c r="C5" s="114">
        <f>SUM(C8:C37)</f>
        <v>7.3697100000000004</v>
      </c>
      <c r="D5" s="114">
        <f t="shared" ref="D5:R5" si="0">SUM(D8:D37)</f>
        <v>17.171879999999998</v>
      </c>
      <c r="E5" s="114">
        <f t="shared" si="0"/>
        <v>23.469840000000001</v>
      </c>
      <c r="F5" s="114">
        <f t="shared" si="0"/>
        <v>0</v>
      </c>
      <c r="G5" s="114">
        <f t="shared" si="0"/>
        <v>59.268840000000012</v>
      </c>
      <c r="H5" s="114">
        <f t="shared" si="0"/>
        <v>0</v>
      </c>
      <c r="I5" s="114">
        <f t="shared" si="0"/>
        <v>0</v>
      </c>
      <c r="J5" s="114">
        <f t="shared" si="0"/>
        <v>25.119630000000001</v>
      </c>
      <c r="K5" s="114">
        <f t="shared" si="0"/>
        <v>39.599460000000008</v>
      </c>
      <c r="L5" s="114">
        <f t="shared" si="0"/>
        <v>0</v>
      </c>
      <c r="M5" s="114">
        <f t="shared" si="0"/>
        <v>0</v>
      </c>
      <c r="N5" s="114">
        <f t="shared" si="0"/>
        <v>0</v>
      </c>
      <c r="O5" s="114">
        <f t="shared" si="0"/>
        <v>0</v>
      </c>
      <c r="P5" s="114">
        <f t="shared" si="0"/>
        <v>0</v>
      </c>
      <c r="Q5" s="114">
        <f t="shared" si="0"/>
        <v>0</v>
      </c>
      <c r="R5" s="114">
        <f t="shared" si="0"/>
        <v>0</v>
      </c>
      <c r="S5" s="114">
        <f t="shared" ref="S5:AD5" si="1">SUM(S8:S22)</f>
        <v>0</v>
      </c>
      <c r="T5" s="114">
        <f t="shared" si="1"/>
        <v>0</v>
      </c>
      <c r="U5" s="114">
        <f t="shared" si="1"/>
        <v>0</v>
      </c>
      <c r="V5" s="114">
        <f t="shared" si="1"/>
        <v>0</v>
      </c>
      <c r="W5" s="114">
        <f t="shared" si="1"/>
        <v>0</v>
      </c>
      <c r="X5" s="114">
        <f t="shared" si="1"/>
        <v>0</v>
      </c>
      <c r="Y5" s="114">
        <f t="shared" si="1"/>
        <v>0</v>
      </c>
      <c r="Z5" s="114">
        <f t="shared" si="1"/>
        <v>0</v>
      </c>
      <c r="AA5" s="114">
        <f t="shared" si="1"/>
        <v>0</v>
      </c>
      <c r="AB5" s="114">
        <f t="shared" si="1"/>
        <v>0</v>
      </c>
      <c r="AC5" s="114">
        <f t="shared" si="1"/>
        <v>0</v>
      </c>
      <c r="AD5" s="114">
        <f t="shared" si="1"/>
        <v>0</v>
      </c>
      <c r="AE5" s="114">
        <f>SUM(AE8:AE37)</f>
        <v>0</v>
      </c>
      <c r="AF5" s="114">
        <f t="shared" ref="AF5:CQ5" si="2">SUM(AF8:AF37)</f>
        <v>0</v>
      </c>
      <c r="AG5" s="114">
        <f t="shared" si="2"/>
        <v>0</v>
      </c>
      <c r="AH5" s="114">
        <f t="shared" si="2"/>
        <v>0</v>
      </c>
      <c r="AI5" s="114">
        <f t="shared" si="2"/>
        <v>0</v>
      </c>
      <c r="AJ5" s="114">
        <f t="shared" si="2"/>
        <v>0</v>
      </c>
      <c r="AK5" s="114">
        <f t="shared" si="2"/>
        <v>0</v>
      </c>
      <c r="AL5" s="114">
        <f t="shared" si="2"/>
        <v>0</v>
      </c>
      <c r="AM5" s="114">
        <f t="shared" si="2"/>
        <v>0</v>
      </c>
      <c r="AN5" s="114">
        <f t="shared" si="2"/>
        <v>0</v>
      </c>
      <c r="AO5" s="114">
        <f t="shared" si="2"/>
        <v>0</v>
      </c>
      <c r="AP5" s="114">
        <f t="shared" si="2"/>
        <v>0</v>
      </c>
      <c r="AQ5" s="114">
        <f t="shared" si="2"/>
        <v>0</v>
      </c>
      <c r="AR5" s="114">
        <f t="shared" si="2"/>
        <v>0</v>
      </c>
      <c r="AS5" s="114">
        <f t="shared" si="2"/>
        <v>0</v>
      </c>
      <c r="AT5" s="114">
        <f t="shared" si="2"/>
        <v>0</v>
      </c>
      <c r="AU5" s="114">
        <f t="shared" si="2"/>
        <v>0</v>
      </c>
      <c r="AV5" s="114">
        <f t="shared" si="2"/>
        <v>0</v>
      </c>
      <c r="AW5" s="114">
        <f t="shared" si="2"/>
        <v>0</v>
      </c>
      <c r="AX5" s="114">
        <f t="shared" si="2"/>
        <v>0</v>
      </c>
      <c r="AY5" s="114">
        <f t="shared" si="2"/>
        <v>0</v>
      </c>
      <c r="AZ5" s="114">
        <f t="shared" si="2"/>
        <v>0</v>
      </c>
      <c r="BA5" s="114">
        <f t="shared" si="2"/>
        <v>0</v>
      </c>
      <c r="BB5" s="114">
        <f t="shared" si="2"/>
        <v>0</v>
      </c>
      <c r="BC5" s="114">
        <f t="shared" si="2"/>
        <v>0</v>
      </c>
      <c r="BD5" s="114">
        <f t="shared" si="2"/>
        <v>0</v>
      </c>
      <c r="BE5" s="114">
        <f t="shared" si="2"/>
        <v>0</v>
      </c>
      <c r="BF5" s="114">
        <f t="shared" si="2"/>
        <v>0</v>
      </c>
      <c r="BG5" s="114">
        <f t="shared" si="2"/>
        <v>0</v>
      </c>
      <c r="BH5" s="114">
        <f t="shared" si="2"/>
        <v>0</v>
      </c>
      <c r="BI5" s="114">
        <f t="shared" si="2"/>
        <v>0</v>
      </c>
      <c r="BJ5" s="114">
        <f t="shared" si="2"/>
        <v>0</v>
      </c>
      <c r="BK5" s="114">
        <f t="shared" si="2"/>
        <v>0</v>
      </c>
      <c r="BL5" s="114">
        <f t="shared" si="2"/>
        <v>0</v>
      </c>
      <c r="BM5" s="114">
        <f t="shared" si="2"/>
        <v>0</v>
      </c>
      <c r="BN5" s="114">
        <f t="shared" si="2"/>
        <v>0</v>
      </c>
      <c r="BO5" s="114">
        <f t="shared" si="2"/>
        <v>0</v>
      </c>
      <c r="BP5" s="114">
        <f t="shared" si="2"/>
        <v>0</v>
      </c>
      <c r="BQ5" s="114">
        <f t="shared" si="2"/>
        <v>0</v>
      </c>
      <c r="BR5" s="114">
        <f t="shared" si="2"/>
        <v>0</v>
      </c>
      <c r="BS5" s="114">
        <f t="shared" si="2"/>
        <v>0</v>
      </c>
      <c r="BT5" s="114">
        <f t="shared" si="2"/>
        <v>0</v>
      </c>
      <c r="BU5" s="114">
        <f t="shared" si="2"/>
        <v>0</v>
      </c>
      <c r="BV5" s="114">
        <f t="shared" si="2"/>
        <v>0</v>
      </c>
      <c r="BW5" s="114">
        <f t="shared" si="2"/>
        <v>0</v>
      </c>
      <c r="BX5" s="114">
        <f t="shared" si="2"/>
        <v>0</v>
      </c>
      <c r="BY5" s="114">
        <f t="shared" si="2"/>
        <v>0</v>
      </c>
      <c r="BZ5" s="114">
        <f t="shared" si="2"/>
        <v>0</v>
      </c>
      <c r="CA5" s="114">
        <f t="shared" si="2"/>
        <v>0</v>
      </c>
      <c r="CB5" s="114">
        <f t="shared" si="2"/>
        <v>0</v>
      </c>
      <c r="CC5" s="114">
        <f t="shared" si="2"/>
        <v>0</v>
      </c>
      <c r="CD5" s="114">
        <f t="shared" si="2"/>
        <v>0</v>
      </c>
      <c r="CE5" s="114">
        <f t="shared" si="2"/>
        <v>0</v>
      </c>
      <c r="CF5" s="114">
        <f t="shared" si="2"/>
        <v>0</v>
      </c>
      <c r="CG5" s="114">
        <f t="shared" si="2"/>
        <v>0</v>
      </c>
      <c r="CH5" s="114">
        <f t="shared" si="2"/>
        <v>0</v>
      </c>
      <c r="CI5" s="114">
        <f t="shared" si="2"/>
        <v>0</v>
      </c>
      <c r="CJ5" s="114">
        <f t="shared" si="2"/>
        <v>0</v>
      </c>
      <c r="CK5" s="114">
        <f t="shared" si="2"/>
        <v>0</v>
      </c>
      <c r="CL5" s="114">
        <f t="shared" si="2"/>
        <v>0</v>
      </c>
      <c r="CM5" s="114">
        <f t="shared" si="2"/>
        <v>0</v>
      </c>
      <c r="CN5" s="114">
        <f t="shared" si="2"/>
        <v>0</v>
      </c>
      <c r="CO5" s="114">
        <f t="shared" si="2"/>
        <v>0</v>
      </c>
      <c r="CP5" s="114">
        <f t="shared" si="2"/>
        <v>0</v>
      </c>
      <c r="CQ5" s="114">
        <f t="shared" si="2"/>
        <v>0</v>
      </c>
      <c r="CR5" s="114">
        <f t="shared" ref="CR5:FC5" si="3">SUM(CR8:CR37)</f>
        <v>0</v>
      </c>
      <c r="CS5" s="114">
        <f t="shared" si="3"/>
        <v>0</v>
      </c>
      <c r="CT5" s="114">
        <f t="shared" si="3"/>
        <v>0</v>
      </c>
      <c r="CU5" s="114">
        <f t="shared" si="3"/>
        <v>0</v>
      </c>
      <c r="CV5" s="114">
        <f t="shared" si="3"/>
        <v>0</v>
      </c>
      <c r="CW5" s="114">
        <f t="shared" si="3"/>
        <v>0</v>
      </c>
      <c r="CX5" s="114">
        <f t="shared" si="3"/>
        <v>0</v>
      </c>
      <c r="CY5" s="114">
        <f t="shared" si="3"/>
        <v>0</v>
      </c>
      <c r="CZ5" s="114">
        <f t="shared" si="3"/>
        <v>0</v>
      </c>
      <c r="DA5" s="114">
        <f t="shared" si="3"/>
        <v>0</v>
      </c>
      <c r="DB5" s="114">
        <f t="shared" si="3"/>
        <v>0</v>
      </c>
      <c r="DC5" s="114">
        <f t="shared" si="3"/>
        <v>0</v>
      </c>
      <c r="DD5" s="114">
        <f t="shared" si="3"/>
        <v>0</v>
      </c>
      <c r="DE5" s="114">
        <f t="shared" si="3"/>
        <v>0</v>
      </c>
      <c r="DF5" s="114">
        <f t="shared" si="3"/>
        <v>0</v>
      </c>
      <c r="DG5" s="114">
        <f t="shared" si="3"/>
        <v>0</v>
      </c>
      <c r="DH5" s="114">
        <f t="shared" si="3"/>
        <v>0</v>
      </c>
      <c r="DI5" s="114">
        <f t="shared" si="3"/>
        <v>0</v>
      </c>
      <c r="DJ5" s="114">
        <f t="shared" si="3"/>
        <v>0</v>
      </c>
      <c r="DK5" s="114">
        <f t="shared" si="3"/>
        <v>0</v>
      </c>
      <c r="DL5" s="114">
        <f t="shared" si="3"/>
        <v>0</v>
      </c>
      <c r="DM5" s="114">
        <f t="shared" si="3"/>
        <v>0</v>
      </c>
      <c r="DN5" s="114">
        <f t="shared" si="3"/>
        <v>0</v>
      </c>
      <c r="DO5" s="114">
        <f t="shared" si="3"/>
        <v>0</v>
      </c>
      <c r="DP5" s="114">
        <f t="shared" si="3"/>
        <v>0</v>
      </c>
      <c r="DQ5" s="114">
        <f t="shared" si="3"/>
        <v>0</v>
      </c>
      <c r="DR5" s="114">
        <f t="shared" si="3"/>
        <v>0</v>
      </c>
      <c r="DS5" s="114">
        <f t="shared" si="3"/>
        <v>0</v>
      </c>
      <c r="DT5" s="114">
        <f t="shared" si="3"/>
        <v>0</v>
      </c>
      <c r="DU5" s="114">
        <f t="shared" si="3"/>
        <v>0</v>
      </c>
      <c r="DV5" s="114">
        <f t="shared" si="3"/>
        <v>0</v>
      </c>
      <c r="DW5" s="114">
        <f t="shared" si="3"/>
        <v>0</v>
      </c>
      <c r="DX5" s="114">
        <f t="shared" si="3"/>
        <v>0</v>
      </c>
      <c r="DY5" s="114">
        <f t="shared" si="3"/>
        <v>0</v>
      </c>
      <c r="DZ5" s="114">
        <f t="shared" si="3"/>
        <v>0</v>
      </c>
      <c r="EA5" s="114">
        <f t="shared" si="3"/>
        <v>0</v>
      </c>
      <c r="EB5" s="114">
        <f t="shared" si="3"/>
        <v>0</v>
      </c>
      <c r="EC5" s="114">
        <f t="shared" si="3"/>
        <v>0</v>
      </c>
      <c r="ED5" s="114">
        <f t="shared" si="3"/>
        <v>0</v>
      </c>
      <c r="EE5" s="114">
        <f t="shared" si="3"/>
        <v>0</v>
      </c>
      <c r="EF5" s="114">
        <f t="shared" si="3"/>
        <v>0</v>
      </c>
      <c r="EG5" s="114">
        <f t="shared" si="3"/>
        <v>0</v>
      </c>
      <c r="EH5" s="114">
        <f t="shared" si="3"/>
        <v>0</v>
      </c>
      <c r="EI5" s="114">
        <f t="shared" si="3"/>
        <v>0</v>
      </c>
      <c r="EJ5" s="114">
        <f t="shared" si="3"/>
        <v>0</v>
      </c>
      <c r="EK5" s="114">
        <f t="shared" si="3"/>
        <v>0</v>
      </c>
      <c r="EL5" s="114">
        <f t="shared" si="3"/>
        <v>0</v>
      </c>
      <c r="EM5" s="114">
        <f t="shared" si="3"/>
        <v>0</v>
      </c>
      <c r="EN5" s="114">
        <f t="shared" si="3"/>
        <v>0</v>
      </c>
      <c r="EO5" s="114">
        <f t="shared" si="3"/>
        <v>0</v>
      </c>
      <c r="EP5" s="114">
        <f t="shared" si="3"/>
        <v>0</v>
      </c>
      <c r="EQ5" s="114">
        <f t="shared" si="3"/>
        <v>0</v>
      </c>
      <c r="ER5" s="114">
        <f t="shared" si="3"/>
        <v>0</v>
      </c>
      <c r="ES5" s="114">
        <f t="shared" si="3"/>
        <v>0</v>
      </c>
      <c r="ET5" s="114">
        <f t="shared" si="3"/>
        <v>0</v>
      </c>
      <c r="EU5" s="114">
        <f t="shared" si="3"/>
        <v>0</v>
      </c>
      <c r="EV5" s="114">
        <f t="shared" si="3"/>
        <v>0</v>
      </c>
      <c r="EW5" s="114">
        <f t="shared" si="3"/>
        <v>0</v>
      </c>
      <c r="EX5" s="114">
        <f t="shared" si="3"/>
        <v>0</v>
      </c>
      <c r="EY5" s="114">
        <f t="shared" si="3"/>
        <v>0</v>
      </c>
      <c r="EZ5" s="114">
        <f t="shared" si="3"/>
        <v>0</v>
      </c>
      <c r="FA5" s="114">
        <f t="shared" si="3"/>
        <v>0</v>
      </c>
      <c r="FB5" s="114">
        <f t="shared" si="3"/>
        <v>0</v>
      </c>
      <c r="FC5" s="114">
        <f t="shared" si="3"/>
        <v>0</v>
      </c>
      <c r="FD5" s="114">
        <f t="shared" ref="FD5:HO5" si="4">SUM(FD8:FD37)</f>
        <v>0</v>
      </c>
      <c r="FE5" s="114">
        <f t="shared" si="4"/>
        <v>0</v>
      </c>
      <c r="FF5" s="114">
        <f t="shared" si="4"/>
        <v>0</v>
      </c>
      <c r="FG5" s="114">
        <f t="shared" si="4"/>
        <v>0</v>
      </c>
      <c r="FH5" s="114">
        <f t="shared" si="4"/>
        <v>0</v>
      </c>
      <c r="FI5" s="114">
        <f t="shared" si="4"/>
        <v>0</v>
      </c>
      <c r="FJ5" s="114">
        <f t="shared" si="4"/>
        <v>0</v>
      </c>
      <c r="FK5" s="114">
        <f t="shared" si="4"/>
        <v>0</v>
      </c>
      <c r="FL5" s="114">
        <f t="shared" si="4"/>
        <v>0</v>
      </c>
      <c r="FM5" s="114">
        <f t="shared" si="4"/>
        <v>0</v>
      </c>
      <c r="FN5" s="114">
        <f t="shared" si="4"/>
        <v>0</v>
      </c>
      <c r="FO5" s="114">
        <f t="shared" si="4"/>
        <v>0</v>
      </c>
      <c r="FP5" s="114">
        <f t="shared" si="4"/>
        <v>0</v>
      </c>
      <c r="FQ5" s="114">
        <f t="shared" si="4"/>
        <v>0</v>
      </c>
      <c r="FR5" s="114">
        <f t="shared" si="4"/>
        <v>0</v>
      </c>
      <c r="FS5" s="114">
        <f t="shared" si="4"/>
        <v>0</v>
      </c>
      <c r="FT5" s="114">
        <f t="shared" si="4"/>
        <v>0</v>
      </c>
      <c r="FU5" s="114">
        <f t="shared" si="4"/>
        <v>0</v>
      </c>
      <c r="FV5" s="114">
        <f t="shared" si="4"/>
        <v>0</v>
      </c>
      <c r="FW5" s="114">
        <f t="shared" si="4"/>
        <v>0</v>
      </c>
      <c r="FX5" s="114">
        <f t="shared" si="4"/>
        <v>0</v>
      </c>
      <c r="FY5" s="114">
        <f t="shared" si="4"/>
        <v>0</v>
      </c>
      <c r="FZ5" s="114">
        <f t="shared" si="4"/>
        <v>0</v>
      </c>
      <c r="GA5" s="114">
        <f t="shared" si="4"/>
        <v>0</v>
      </c>
      <c r="GB5" s="114">
        <f t="shared" si="4"/>
        <v>0</v>
      </c>
      <c r="GC5" s="114">
        <f t="shared" si="4"/>
        <v>0</v>
      </c>
      <c r="GD5" s="114">
        <f t="shared" si="4"/>
        <v>0</v>
      </c>
      <c r="GE5" s="114">
        <f t="shared" si="4"/>
        <v>0</v>
      </c>
      <c r="GF5" s="114">
        <f t="shared" si="4"/>
        <v>0</v>
      </c>
      <c r="GG5" s="114">
        <f t="shared" si="4"/>
        <v>0</v>
      </c>
      <c r="GH5" s="114">
        <f t="shared" si="4"/>
        <v>0</v>
      </c>
      <c r="GI5" s="114">
        <f t="shared" si="4"/>
        <v>0</v>
      </c>
      <c r="GJ5" s="114">
        <f t="shared" si="4"/>
        <v>0</v>
      </c>
      <c r="GK5" s="114">
        <f t="shared" si="4"/>
        <v>0</v>
      </c>
      <c r="GL5" s="114">
        <f t="shared" si="4"/>
        <v>0</v>
      </c>
      <c r="GM5" s="114">
        <f t="shared" si="4"/>
        <v>0</v>
      </c>
      <c r="GN5" s="114">
        <f t="shared" si="4"/>
        <v>0</v>
      </c>
      <c r="GO5" s="114">
        <f t="shared" si="4"/>
        <v>0</v>
      </c>
      <c r="GP5" s="114">
        <f t="shared" si="4"/>
        <v>0</v>
      </c>
      <c r="GQ5" s="114">
        <f t="shared" si="4"/>
        <v>0</v>
      </c>
      <c r="GR5" s="114">
        <f t="shared" si="4"/>
        <v>0</v>
      </c>
      <c r="GS5" s="114">
        <f t="shared" si="4"/>
        <v>0</v>
      </c>
      <c r="GT5" s="114">
        <f t="shared" si="4"/>
        <v>0</v>
      </c>
      <c r="GU5" s="114">
        <f t="shared" si="4"/>
        <v>0</v>
      </c>
      <c r="GV5" s="114">
        <f t="shared" si="4"/>
        <v>0</v>
      </c>
      <c r="GW5" s="114">
        <f t="shared" si="4"/>
        <v>0</v>
      </c>
      <c r="GX5" s="114">
        <f t="shared" si="4"/>
        <v>0</v>
      </c>
      <c r="GY5" s="114">
        <f t="shared" si="4"/>
        <v>0</v>
      </c>
      <c r="GZ5" s="114">
        <f t="shared" si="4"/>
        <v>0</v>
      </c>
      <c r="HA5" s="114">
        <f t="shared" si="4"/>
        <v>0</v>
      </c>
      <c r="HB5" s="114">
        <f t="shared" si="4"/>
        <v>0</v>
      </c>
      <c r="HC5" s="114">
        <f t="shared" si="4"/>
        <v>0</v>
      </c>
      <c r="HD5" s="114">
        <f t="shared" si="4"/>
        <v>0</v>
      </c>
      <c r="HE5" s="114">
        <f t="shared" si="4"/>
        <v>0</v>
      </c>
      <c r="HF5" s="114">
        <f t="shared" si="4"/>
        <v>0</v>
      </c>
      <c r="HG5" s="114">
        <f t="shared" si="4"/>
        <v>0</v>
      </c>
      <c r="HH5" s="114">
        <f t="shared" si="4"/>
        <v>0</v>
      </c>
      <c r="HI5" s="114">
        <f t="shared" si="4"/>
        <v>0</v>
      </c>
      <c r="HJ5" s="114">
        <f t="shared" si="4"/>
        <v>0</v>
      </c>
      <c r="HK5" s="114">
        <f t="shared" si="4"/>
        <v>0</v>
      </c>
      <c r="HL5" s="114">
        <f t="shared" si="4"/>
        <v>0</v>
      </c>
      <c r="HM5" s="114">
        <f t="shared" si="4"/>
        <v>0</v>
      </c>
      <c r="HN5" s="114">
        <f t="shared" si="4"/>
        <v>0</v>
      </c>
      <c r="HO5" s="114">
        <f t="shared" si="4"/>
        <v>0</v>
      </c>
      <c r="HP5" s="114">
        <f t="shared" ref="HP5:KA5" si="5">SUM(HP8:HP37)</f>
        <v>0</v>
      </c>
      <c r="HQ5" s="114">
        <f t="shared" si="5"/>
        <v>0</v>
      </c>
      <c r="HR5" s="114">
        <f t="shared" si="5"/>
        <v>0</v>
      </c>
      <c r="HS5" s="114">
        <f t="shared" si="5"/>
        <v>0</v>
      </c>
      <c r="HT5" s="114">
        <f t="shared" si="5"/>
        <v>0</v>
      </c>
      <c r="HU5" s="114">
        <f t="shared" si="5"/>
        <v>0</v>
      </c>
      <c r="HV5" s="114">
        <f t="shared" si="5"/>
        <v>0</v>
      </c>
      <c r="HW5" s="114">
        <f t="shared" si="5"/>
        <v>0</v>
      </c>
      <c r="HX5" s="114">
        <f t="shared" si="5"/>
        <v>0</v>
      </c>
      <c r="HY5" s="114">
        <f t="shared" si="5"/>
        <v>0</v>
      </c>
      <c r="HZ5" s="114">
        <f t="shared" si="5"/>
        <v>0</v>
      </c>
      <c r="IA5" s="114">
        <f t="shared" si="5"/>
        <v>0</v>
      </c>
      <c r="IB5" s="114">
        <f t="shared" si="5"/>
        <v>0</v>
      </c>
      <c r="IC5" s="114">
        <f t="shared" si="5"/>
        <v>0</v>
      </c>
      <c r="ID5" s="114">
        <f t="shared" si="5"/>
        <v>0</v>
      </c>
      <c r="IE5" s="114">
        <f t="shared" si="5"/>
        <v>0</v>
      </c>
      <c r="IF5" s="114">
        <f t="shared" si="5"/>
        <v>0</v>
      </c>
      <c r="IG5" s="114">
        <f t="shared" si="5"/>
        <v>0</v>
      </c>
      <c r="IH5" s="114">
        <f t="shared" si="5"/>
        <v>0</v>
      </c>
      <c r="II5" s="114">
        <f t="shared" si="5"/>
        <v>0</v>
      </c>
      <c r="IJ5" s="114">
        <f t="shared" si="5"/>
        <v>0</v>
      </c>
      <c r="IK5" s="114">
        <f t="shared" si="5"/>
        <v>0</v>
      </c>
      <c r="IL5" s="114">
        <f t="shared" si="5"/>
        <v>0</v>
      </c>
      <c r="IM5" s="114">
        <f t="shared" si="5"/>
        <v>0</v>
      </c>
      <c r="IN5" s="114">
        <f t="shared" si="5"/>
        <v>0</v>
      </c>
      <c r="IO5" s="114">
        <f t="shared" si="5"/>
        <v>0</v>
      </c>
      <c r="IP5" s="114">
        <f t="shared" si="5"/>
        <v>0</v>
      </c>
      <c r="IQ5" s="114">
        <f t="shared" si="5"/>
        <v>0</v>
      </c>
      <c r="IR5" s="114">
        <f t="shared" si="5"/>
        <v>0</v>
      </c>
      <c r="IS5" s="114">
        <f t="shared" si="5"/>
        <v>0</v>
      </c>
      <c r="IT5" s="114">
        <f t="shared" si="5"/>
        <v>0</v>
      </c>
      <c r="IU5" s="114">
        <f t="shared" si="5"/>
        <v>0</v>
      </c>
      <c r="IV5" s="114">
        <f t="shared" si="5"/>
        <v>0</v>
      </c>
      <c r="IW5" s="114">
        <f t="shared" si="5"/>
        <v>0</v>
      </c>
      <c r="IX5" s="114">
        <f t="shared" si="5"/>
        <v>0</v>
      </c>
      <c r="IY5" s="114">
        <f t="shared" si="5"/>
        <v>0</v>
      </c>
      <c r="IZ5" s="114">
        <f t="shared" si="5"/>
        <v>0</v>
      </c>
      <c r="JA5" s="114">
        <f t="shared" si="5"/>
        <v>0</v>
      </c>
      <c r="JB5" s="114">
        <f t="shared" si="5"/>
        <v>0</v>
      </c>
      <c r="JC5" s="114">
        <f t="shared" si="5"/>
        <v>0</v>
      </c>
      <c r="JD5" s="114">
        <f t="shared" si="5"/>
        <v>0</v>
      </c>
      <c r="JE5" s="114">
        <f t="shared" si="5"/>
        <v>0</v>
      </c>
      <c r="JF5" s="114">
        <f t="shared" si="5"/>
        <v>0</v>
      </c>
      <c r="JG5" s="114">
        <f t="shared" si="5"/>
        <v>0</v>
      </c>
      <c r="JH5" s="114">
        <f t="shared" si="5"/>
        <v>0</v>
      </c>
      <c r="JI5" s="114">
        <f t="shared" si="5"/>
        <v>0</v>
      </c>
      <c r="JJ5" s="114">
        <f t="shared" si="5"/>
        <v>0</v>
      </c>
      <c r="JK5" s="114">
        <f t="shared" si="5"/>
        <v>0</v>
      </c>
      <c r="JL5" s="114">
        <f t="shared" si="5"/>
        <v>0</v>
      </c>
      <c r="JM5" s="114">
        <f t="shared" si="5"/>
        <v>0</v>
      </c>
      <c r="JN5" s="114">
        <f t="shared" si="5"/>
        <v>0</v>
      </c>
      <c r="JO5" s="114">
        <f t="shared" si="5"/>
        <v>0</v>
      </c>
      <c r="JP5" s="114">
        <f t="shared" si="5"/>
        <v>0</v>
      </c>
      <c r="JQ5" s="114">
        <f t="shared" si="5"/>
        <v>0</v>
      </c>
      <c r="JR5" s="114">
        <f t="shared" si="5"/>
        <v>0</v>
      </c>
      <c r="JS5" s="114">
        <f t="shared" si="5"/>
        <v>0</v>
      </c>
      <c r="JT5" s="114">
        <f t="shared" si="5"/>
        <v>0</v>
      </c>
      <c r="JU5" s="114">
        <f t="shared" si="5"/>
        <v>0</v>
      </c>
      <c r="JV5" s="114">
        <f t="shared" si="5"/>
        <v>0</v>
      </c>
      <c r="JW5" s="114">
        <f t="shared" si="5"/>
        <v>0</v>
      </c>
      <c r="JX5" s="114">
        <f t="shared" si="5"/>
        <v>0</v>
      </c>
      <c r="JY5" s="114">
        <f t="shared" si="5"/>
        <v>0</v>
      </c>
      <c r="JZ5" s="114">
        <f t="shared" si="5"/>
        <v>0</v>
      </c>
      <c r="KA5" s="114">
        <f t="shared" si="5"/>
        <v>0</v>
      </c>
      <c r="KB5" s="114">
        <f t="shared" ref="KB5:LZ5" si="6">SUM(KB8:KB37)</f>
        <v>0</v>
      </c>
      <c r="KC5" s="114">
        <f t="shared" si="6"/>
        <v>0</v>
      </c>
      <c r="KD5" s="114">
        <f t="shared" si="6"/>
        <v>0</v>
      </c>
      <c r="KE5" s="114">
        <f t="shared" si="6"/>
        <v>0</v>
      </c>
      <c r="KF5" s="114">
        <f t="shared" si="6"/>
        <v>0</v>
      </c>
      <c r="KG5" s="114">
        <f t="shared" si="6"/>
        <v>0</v>
      </c>
      <c r="KH5" s="114">
        <f t="shared" si="6"/>
        <v>0</v>
      </c>
      <c r="KI5" s="114">
        <f t="shared" si="6"/>
        <v>0</v>
      </c>
      <c r="KJ5" s="114">
        <f t="shared" si="6"/>
        <v>0</v>
      </c>
      <c r="KK5" s="114">
        <f t="shared" si="6"/>
        <v>0</v>
      </c>
      <c r="KL5" s="114">
        <f t="shared" si="6"/>
        <v>0</v>
      </c>
      <c r="KM5" s="114">
        <f t="shared" si="6"/>
        <v>0</v>
      </c>
      <c r="KN5" s="114">
        <f t="shared" si="6"/>
        <v>0</v>
      </c>
      <c r="KO5" s="114">
        <f t="shared" si="6"/>
        <v>0</v>
      </c>
      <c r="KP5" s="114">
        <f t="shared" si="6"/>
        <v>0</v>
      </c>
      <c r="KQ5" s="114">
        <f t="shared" si="6"/>
        <v>0</v>
      </c>
      <c r="KR5" s="114">
        <f t="shared" si="6"/>
        <v>0</v>
      </c>
      <c r="KS5" s="114">
        <f t="shared" si="6"/>
        <v>0</v>
      </c>
      <c r="KT5" s="114">
        <f t="shared" si="6"/>
        <v>0</v>
      </c>
      <c r="KU5" s="114">
        <f t="shared" si="6"/>
        <v>0</v>
      </c>
      <c r="KV5" s="114">
        <f t="shared" si="6"/>
        <v>0</v>
      </c>
      <c r="KW5" s="114">
        <f t="shared" si="6"/>
        <v>0</v>
      </c>
      <c r="KX5" s="114">
        <f t="shared" si="6"/>
        <v>0</v>
      </c>
      <c r="KY5" s="114">
        <f t="shared" si="6"/>
        <v>0</v>
      </c>
      <c r="KZ5" s="114">
        <f t="shared" si="6"/>
        <v>0</v>
      </c>
      <c r="LA5" s="114">
        <f t="shared" si="6"/>
        <v>0</v>
      </c>
      <c r="LB5" s="114">
        <f t="shared" si="6"/>
        <v>0</v>
      </c>
      <c r="LC5" s="114">
        <f t="shared" si="6"/>
        <v>0</v>
      </c>
      <c r="LD5" s="114">
        <f t="shared" si="6"/>
        <v>0</v>
      </c>
      <c r="LE5" s="114">
        <f t="shared" si="6"/>
        <v>0</v>
      </c>
      <c r="LF5" s="114">
        <f t="shared" si="6"/>
        <v>0</v>
      </c>
      <c r="LG5" s="114">
        <f t="shared" si="6"/>
        <v>0</v>
      </c>
      <c r="LH5" s="114">
        <f t="shared" si="6"/>
        <v>0</v>
      </c>
      <c r="LI5" s="114">
        <f t="shared" si="6"/>
        <v>0</v>
      </c>
      <c r="LJ5" s="114">
        <f t="shared" si="6"/>
        <v>0</v>
      </c>
      <c r="LK5" s="114">
        <f t="shared" si="6"/>
        <v>0</v>
      </c>
      <c r="LL5" s="114">
        <f t="shared" si="6"/>
        <v>0</v>
      </c>
      <c r="LM5" s="114">
        <f t="shared" si="6"/>
        <v>0</v>
      </c>
      <c r="LN5" s="114">
        <f t="shared" si="6"/>
        <v>0</v>
      </c>
      <c r="LO5" s="114">
        <f t="shared" si="6"/>
        <v>0</v>
      </c>
      <c r="LP5" s="114">
        <f t="shared" si="6"/>
        <v>0</v>
      </c>
      <c r="LQ5" s="114">
        <f t="shared" si="6"/>
        <v>0</v>
      </c>
      <c r="LR5" s="114">
        <f t="shared" si="6"/>
        <v>0</v>
      </c>
      <c r="LS5" s="114">
        <f t="shared" si="6"/>
        <v>0</v>
      </c>
      <c r="LT5" s="114">
        <f t="shared" si="6"/>
        <v>0</v>
      </c>
      <c r="LU5" s="114">
        <f t="shared" si="6"/>
        <v>0</v>
      </c>
      <c r="LV5" s="114">
        <f t="shared" si="6"/>
        <v>0</v>
      </c>
      <c r="LW5" s="114">
        <f t="shared" si="6"/>
        <v>0</v>
      </c>
      <c r="LX5" s="114">
        <f t="shared" si="6"/>
        <v>0</v>
      </c>
      <c r="LY5" s="114">
        <f t="shared" si="6"/>
        <v>0</v>
      </c>
      <c r="LZ5" s="114">
        <f t="shared" si="6"/>
        <v>0</v>
      </c>
    </row>
    <row r="6" spans="1:338" ht="19.5" customHeight="1" thickBot="1">
      <c r="A6" s="1431" t="s">
        <v>49</v>
      </c>
      <c r="B6" s="1431" t="s">
        <v>48</v>
      </c>
      <c r="C6" s="1433" t="s">
        <v>153</v>
      </c>
      <c r="D6" s="1433"/>
      <c r="E6" s="1433"/>
      <c r="F6" s="1433"/>
      <c r="G6" s="1433"/>
      <c r="H6" s="1433"/>
      <c r="I6" s="1433"/>
      <c r="J6" s="1433"/>
      <c r="K6" s="1433"/>
      <c r="L6" s="1433"/>
      <c r="M6" s="1433"/>
      <c r="N6" s="1433"/>
      <c r="O6" s="1433"/>
      <c r="P6" s="1433"/>
      <c r="Q6" s="1433"/>
      <c r="R6" s="1433"/>
      <c r="S6" s="1427" t="s">
        <v>44</v>
      </c>
      <c r="T6" s="1428"/>
      <c r="U6" s="1428"/>
      <c r="V6" s="1428"/>
      <c r="W6" s="1428"/>
      <c r="X6" s="1428"/>
      <c r="Y6" s="1428"/>
      <c r="Z6" s="1428"/>
      <c r="AA6" s="1428"/>
      <c r="AB6" s="1428"/>
      <c r="AC6" s="1428"/>
      <c r="AD6" s="1428"/>
      <c r="AE6" s="1428"/>
      <c r="AF6" s="1428"/>
      <c r="AG6" s="1428"/>
      <c r="AH6" s="1428"/>
      <c r="AI6" s="1428"/>
      <c r="AJ6" s="1428"/>
      <c r="AK6" s="1428"/>
      <c r="AL6" s="1428"/>
      <c r="AM6" s="1428"/>
      <c r="AN6" s="1428"/>
      <c r="AO6" s="1428"/>
      <c r="AP6" s="1428"/>
      <c r="AQ6" s="1428"/>
      <c r="AR6" s="1428"/>
      <c r="AS6" s="1428"/>
      <c r="AT6" s="1428"/>
      <c r="AU6" s="1428"/>
      <c r="AV6" s="1428"/>
      <c r="AW6" s="1428"/>
      <c r="AX6" s="1428"/>
      <c r="AY6" s="1428"/>
      <c r="AZ6" s="1428"/>
      <c r="BA6" s="1428"/>
      <c r="BB6" s="1428"/>
      <c r="BC6" s="1428"/>
      <c r="BD6" s="1428"/>
      <c r="BE6" s="1428"/>
      <c r="BF6" s="1428"/>
      <c r="BG6" s="1428"/>
      <c r="BH6" s="1428"/>
      <c r="BI6" s="1428"/>
      <c r="BJ6" s="1428"/>
      <c r="BK6" s="1428"/>
      <c r="BL6" s="1428"/>
      <c r="BM6" s="1428"/>
      <c r="BN6" s="1428"/>
      <c r="BO6" s="1428"/>
      <c r="BP6" s="1428"/>
      <c r="BQ6" s="1428"/>
      <c r="BR6" s="1428"/>
      <c r="BS6" s="1428"/>
      <c r="BT6" s="1428"/>
      <c r="BU6" s="1428"/>
      <c r="BV6" s="1428"/>
      <c r="BW6" s="1428"/>
      <c r="BX6" s="1428"/>
      <c r="BY6" s="1428"/>
      <c r="BZ6" s="1428"/>
      <c r="CA6" s="1428"/>
      <c r="CB6" s="1428"/>
      <c r="CC6" s="1428"/>
      <c r="CD6" s="1428"/>
      <c r="CE6" s="1428"/>
      <c r="CF6" s="1428"/>
      <c r="CG6" s="1428"/>
      <c r="CH6" s="1428"/>
      <c r="CI6" s="1428"/>
      <c r="CJ6" s="1428"/>
      <c r="CK6" s="1428"/>
      <c r="CL6" s="1428"/>
      <c r="CM6" s="1428"/>
      <c r="CN6" s="1428"/>
      <c r="CO6" s="1428"/>
      <c r="CP6" s="1428"/>
      <c r="CQ6" s="1428"/>
      <c r="CR6" s="1428"/>
      <c r="CS6" s="1428"/>
      <c r="CT6" s="1428"/>
      <c r="CU6" s="1428"/>
      <c r="CV6" s="1428"/>
      <c r="CW6" s="1428"/>
      <c r="CX6" s="1428"/>
      <c r="CY6" s="1428"/>
      <c r="CZ6" s="1428"/>
      <c r="DA6" s="1428"/>
      <c r="DB6" s="1428"/>
      <c r="DC6" s="1428"/>
      <c r="DD6" s="1428"/>
      <c r="DE6" s="1428"/>
      <c r="DF6" s="1428"/>
      <c r="DG6" s="1428"/>
      <c r="DH6" s="1428"/>
      <c r="DI6" s="1428"/>
      <c r="DJ6" s="1429"/>
      <c r="DK6" s="1423" t="s">
        <v>154</v>
      </c>
      <c r="DL6" s="1424"/>
      <c r="DM6" s="1424"/>
      <c r="DN6" s="1424"/>
      <c r="DO6" s="1424"/>
      <c r="DP6" s="1424"/>
      <c r="DQ6" s="1424"/>
      <c r="DR6" s="1424"/>
      <c r="DS6" s="1424"/>
      <c r="DT6" s="1424"/>
      <c r="DU6" s="1424"/>
      <c r="DV6" s="1424"/>
      <c r="DW6" s="1424"/>
      <c r="DX6" s="1424"/>
      <c r="DY6" s="1424"/>
      <c r="DZ6" s="1424"/>
      <c r="EA6" s="1424"/>
      <c r="EB6" s="1424"/>
      <c r="EC6" s="1424"/>
      <c r="ED6" s="1424"/>
      <c r="EE6" s="1424"/>
      <c r="EF6" s="1424"/>
      <c r="EG6" s="1424"/>
      <c r="EH6" s="1424"/>
      <c r="EI6" s="1424"/>
      <c r="EJ6" s="1424"/>
      <c r="EK6" s="1424"/>
      <c r="EL6" s="1424"/>
      <c r="EM6" s="1424"/>
      <c r="EN6" s="1424"/>
      <c r="EO6" s="1424"/>
      <c r="EP6" s="1424"/>
      <c r="EQ6" s="1424"/>
      <c r="ER6" s="1424"/>
      <c r="ES6" s="1424"/>
      <c r="ET6" s="1424"/>
      <c r="EU6" s="1424"/>
      <c r="EV6" s="1424"/>
      <c r="EW6" s="1424"/>
      <c r="EX6" s="1424"/>
      <c r="EY6" s="1424"/>
      <c r="EZ6" s="1424"/>
      <c r="FA6" s="1424"/>
      <c r="FB6" s="1424"/>
      <c r="FC6" s="1424"/>
      <c r="FD6" s="1424"/>
      <c r="FE6" s="1424"/>
      <c r="FF6" s="1424"/>
      <c r="FG6" s="1424"/>
      <c r="FH6" s="1424"/>
      <c r="FI6" s="1424"/>
      <c r="FJ6" s="1424"/>
      <c r="FK6" s="1424"/>
      <c r="FL6" s="1424"/>
      <c r="FM6" s="1424"/>
      <c r="FN6" s="1424"/>
      <c r="FO6" s="1424"/>
      <c r="FP6" s="1424"/>
      <c r="FQ6" s="1424"/>
      <c r="FR6" s="1424"/>
      <c r="FS6" s="1424"/>
      <c r="FT6" s="1424"/>
      <c r="FU6" s="1424"/>
      <c r="FV6" s="1426"/>
      <c r="FW6" s="1430" t="s">
        <v>155</v>
      </c>
      <c r="FX6" s="1430"/>
      <c r="FY6" s="1430"/>
      <c r="FZ6" s="1430"/>
      <c r="GA6" s="1430"/>
      <c r="GB6" s="1430"/>
      <c r="GC6" s="1430"/>
      <c r="GD6" s="1430"/>
      <c r="GE6" s="1430"/>
      <c r="GF6" s="1430"/>
      <c r="GG6" s="1430"/>
      <c r="GH6" s="1430"/>
      <c r="GI6" s="1430"/>
      <c r="GJ6" s="1430"/>
      <c r="GK6" s="1430"/>
      <c r="GL6" s="1430"/>
      <c r="GM6" s="1430"/>
      <c r="GN6" s="1430"/>
      <c r="GO6" s="1430"/>
      <c r="GP6" s="1430"/>
      <c r="GQ6" s="1430"/>
      <c r="GR6" s="1430"/>
      <c r="GS6" s="1430"/>
      <c r="GT6" s="1430"/>
      <c r="GU6" s="1430"/>
      <c r="GV6" s="1430"/>
      <c r="GW6" s="1430"/>
      <c r="GX6" s="1430"/>
      <c r="GY6" s="1430"/>
      <c r="GZ6" s="1430"/>
      <c r="HA6" s="1430"/>
      <c r="HB6" s="1430"/>
      <c r="HC6" s="1430"/>
      <c r="HD6" s="1430"/>
      <c r="HE6" s="1430"/>
      <c r="HF6" s="1430"/>
      <c r="HG6" s="1430"/>
      <c r="HH6" s="1430"/>
      <c r="HI6" s="1430"/>
      <c r="HJ6" s="1430"/>
      <c r="HK6" s="1430"/>
      <c r="HL6" s="1430"/>
      <c r="HM6" s="1430"/>
      <c r="HN6" s="1430"/>
      <c r="HO6" s="1430"/>
      <c r="HP6" s="1430"/>
      <c r="HQ6" s="1430"/>
      <c r="HR6" s="1430"/>
      <c r="HS6" s="1430"/>
      <c r="HT6" s="1430"/>
      <c r="HU6" s="1430"/>
      <c r="HV6" s="1430"/>
      <c r="HW6" s="1430"/>
      <c r="HX6" s="1430"/>
      <c r="HY6" s="1430"/>
      <c r="HZ6" s="1430"/>
      <c r="IA6" s="1430"/>
      <c r="IB6" s="1430"/>
      <c r="IC6" s="1430"/>
      <c r="ID6" s="1430"/>
      <c r="IE6" s="1430"/>
      <c r="IF6" s="1430"/>
      <c r="IG6" s="1430"/>
      <c r="IH6" s="1430"/>
      <c r="II6" s="1423" t="s">
        <v>156</v>
      </c>
      <c r="IJ6" s="1424"/>
      <c r="IK6" s="1424"/>
      <c r="IL6" s="1424"/>
      <c r="IM6" s="1424"/>
      <c r="IN6" s="1424"/>
      <c r="IO6" s="1424"/>
      <c r="IP6" s="1424"/>
      <c r="IQ6" s="1424"/>
      <c r="IR6" s="1424"/>
      <c r="IS6" s="1424"/>
      <c r="IT6" s="1424"/>
      <c r="IU6" s="1424"/>
      <c r="IV6" s="1424"/>
      <c r="IW6" s="1424"/>
      <c r="IX6" s="1424"/>
      <c r="IY6" s="1424"/>
      <c r="IZ6" s="1424"/>
      <c r="JA6" s="1424"/>
      <c r="JB6" s="1424"/>
      <c r="JC6" s="1424"/>
      <c r="JD6" s="1424"/>
      <c r="JE6" s="1424"/>
      <c r="JF6" s="1424"/>
      <c r="JG6" s="1424"/>
      <c r="JH6" s="1424"/>
      <c r="JI6" s="1424"/>
      <c r="JJ6" s="1424"/>
      <c r="JK6" s="1424"/>
      <c r="JL6" s="1424"/>
      <c r="JM6" s="1424"/>
      <c r="JN6" s="1424"/>
      <c r="JO6" s="1424"/>
      <c r="JP6" s="1424"/>
      <c r="JQ6" s="1424"/>
      <c r="JR6" s="1424"/>
      <c r="JS6" s="1424"/>
      <c r="JT6" s="1424"/>
      <c r="JU6" s="1424"/>
      <c r="JV6" s="1424"/>
      <c r="JW6" s="1424"/>
      <c r="JX6" s="1424"/>
      <c r="JY6" s="1424"/>
      <c r="JZ6" s="1424"/>
      <c r="KA6" s="1424"/>
      <c r="KB6" s="1424"/>
      <c r="KC6" s="1424"/>
      <c r="KD6" s="1424"/>
      <c r="KE6" s="1424"/>
      <c r="KF6" s="1424"/>
      <c r="KG6" s="1425" t="s">
        <v>151</v>
      </c>
      <c r="KH6" s="1425"/>
      <c r="KI6" s="1425"/>
      <c r="KJ6" s="1425"/>
      <c r="KK6" s="1425"/>
      <c r="KL6" s="1425"/>
      <c r="KM6" s="1425"/>
    </row>
    <row r="7" spans="1:338" s="120" customFormat="1" ht="54.75" customHeight="1" thickBot="1">
      <c r="A7" s="1432"/>
      <c r="B7" s="1432"/>
      <c r="C7" s="264">
        <v>14</v>
      </c>
      <c r="D7" s="264">
        <v>16</v>
      </c>
      <c r="E7" s="264">
        <v>19</v>
      </c>
      <c r="F7" s="264">
        <v>22</v>
      </c>
      <c r="G7" s="264">
        <v>24</v>
      </c>
      <c r="H7" s="264">
        <v>26</v>
      </c>
      <c r="I7" s="264">
        <v>28</v>
      </c>
      <c r="J7" s="264">
        <v>34</v>
      </c>
      <c r="K7" s="264">
        <v>40</v>
      </c>
      <c r="L7" s="264">
        <v>45</v>
      </c>
      <c r="M7" s="264">
        <v>50</v>
      </c>
      <c r="N7" s="264">
        <v>55</v>
      </c>
      <c r="O7" s="264">
        <v>60</v>
      </c>
      <c r="P7" s="264">
        <v>65</v>
      </c>
      <c r="Q7" s="264">
        <v>70</v>
      </c>
      <c r="R7" s="264">
        <v>75</v>
      </c>
      <c r="S7" s="119" t="str">
        <f>CONCATENATE("T 0.6 Ø",'1A'!AA116)</f>
        <v>T 0.6 Ø19</v>
      </c>
      <c r="T7" s="119" t="str">
        <f>CONCATENATE("T 0.6 Ø",'1A'!AB116)</f>
        <v>T 0.6 Ø21</v>
      </c>
      <c r="U7" s="119" t="str">
        <f>CONCATENATE("T 0.6 Ø",'1A'!AC116)</f>
        <v>T 0.6 Ø22,2</v>
      </c>
      <c r="V7" s="119" t="str">
        <f>CONCATENATE("T 0.6 Ø",'1A'!AD116)</f>
        <v>T 0.6 Ø25,4</v>
      </c>
      <c r="W7" s="119" t="str">
        <f>CONCATENATE("T 0.6 Ø",'1A'!AE116)</f>
        <v>T 0.6 Ø27</v>
      </c>
      <c r="X7" s="119" t="str">
        <f>CONCATENATE("T 0.6 Ø",'1A'!AF116)</f>
        <v>T 0.6 Ø31,8</v>
      </c>
      <c r="Y7" s="119" t="str">
        <f>CONCATENATE("T 0.6 Ø",'1A'!AG116)</f>
        <v>T 0.6 Ø34</v>
      </c>
      <c r="Z7" s="119" t="str">
        <f>CONCATENATE("T 0.6 Ø",'1A'!AH116)</f>
        <v>T 0.6 Ø42</v>
      </c>
      <c r="AA7" s="119" t="str">
        <f>CONCATENATE("T 0.6 Ø",'1A'!AI116)</f>
        <v>T 0.6 Ø49</v>
      </c>
      <c r="AB7" s="119" t="str">
        <f>CONCATENATE("T 0.6 Ø",'1A'!AJ116)</f>
        <v>T 0.6 Ø60</v>
      </c>
      <c r="AC7" s="119" t="str">
        <f>CONCATENATE("T 0.6 Ø",'1A'!AK116)</f>
        <v>T 0.6 Ø</v>
      </c>
      <c r="AD7" s="119" t="str">
        <f>CONCATENATE("T 0.6 Ø",'1A'!AL116)</f>
        <v>T 0.6 Ø</v>
      </c>
      <c r="AE7" s="119" t="str">
        <f>CONCATENATE("T 0.8 Ø",'1A'!AA116)</f>
        <v>T 0.8 Ø19</v>
      </c>
      <c r="AF7" s="119" t="str">
        <f>CONCATENATE("T 0.8 Ø",'1A'!AB116)</f>
        <v>T 0.8 Ø21</v>
      </c>
      <c r="AG7" s="119" t="str">
        <f>CONCATENATE("T 0.8 Ø",'1A'!AC116)</f>
        <v>T 0.8 Ø22,2</v>
      </c>
      <c r="AH7" s="119" t="str">
        <f>CONCATENATE("T 0.8 Ø",'1A'!AD116)</f>
        <v>T 0.8 Ø25,4</v>
      </c>
      <c r="AI7" s="119" t="str">
        <f>CONCATENATE("T 0.8 Ø",'1A'!AE116)</f>
        <v>T 0.8 Ø27</v>
      </c>
      <c r="AJ7" s="119" t="str">
        <f>CONCATENATE("T 0.8 Ø",'1A'!AF116)</f>
        <v>T 0.8 Ø31,8</v>
      </c>
      <c r="AK7" s="119" t="str">
        <f>CONCATENATE("T 0.8 Ø",'1A'!AG116)</f>
        <v>T 0.8 Ø34</v>
      </c>
      <c r="AL7" s="119" t="str">
        <f>CONCATENATE("T 0.8 Ø",'1A'!AH116)</f>
        <v>T 0.8 Ø42</v>
      </c>
      <c r="AM7" s="119" t="str">
        <f>CONCATENATE("T 0.8 Ø",'1A'!AI116)</f>
        <v>T 0.8 Ø49</v>
      </c>
      <c r="AN7" s="119" t="str">
        <f>CONCATENATE("T 0.8 Ø",'1A'!AJ116)</f>
        <v>T 0.8 Ø60</v>
      </c>
      <c r="AO7" s="119" t="str">
        <f>CONCATENATE("T 0.8 Ø",'1A'!AK116)</f>
        <v>T 0.8 Ø</v>
      </c>
      <c r="AP7" s="119" t="str">
        <f>CONCATENATE("T 0.8 Ø",'1A'!AL116)</f>
        <v>T 0.8 Ø</v>
      </c>
      <c r="AQ7" s="119" t="str">
        <f>CONCATENATE("T 1 Ø",'1A'!AA116)</f>
        <v>T 1 Ø19</v>
      </c>
      <c r="AR7" s="119" t="str">
        <f>CONCATENATE("T 1 Ø",'1A'!AB116)</f>
        <v>T 1 Ø21</v>
      </c>
      <c r="AS7" s="119" t="str">
        <f>CONCATENATE("T 1 Ø",'1A'!AC116)</f>
        <v>T 1 Ø22,2</v>
      </c>
      <c r="AT7" s="119" t="str">
        <f>CONCATENATE("T 1 Ø",'1A'!AD116)</f>
        <v>T 1 Ø25,4</v>
      </c>
      <c r="AU7" s="119" t="str">
        <f>CONCATENATE("T 1 Ø",'1A'!AE116)</f>
        <v>T 1 Ø27</v>
      </c>
      <c r="AV7" s="119" t="str">
        <f>CONCATENATE("T 1 Ø",'1A'!AF116)</f>
        <v>T 1 Ø31,8</v>
      </c>
      <c r="AW7" s="119" t="str">
        <f>CONCATENATE("T 1 Ø",'1A'!AG116)</f>
        <v>T 1 Ø34</v>
      </c>
      <c r="AX7" s="119" t="str">
        <f>CONCATENATE("T 1 Ø",'1A'!AH116)</f>
        <v>T 1 Ø42</v>
      </c>
      <c r="AY7" s="119" t="str">
        <f>CONCATENATE("T 1 Ø",'1A'!AI116)</f>
        <v>T 1 Ø49</v>
      </c>
      <c r="AZ7" s="119" t="str">
        <f>CONCATENATE("T 1 Ø",'1A'!AJ116)</f>
        <v>T 1 Ø60</v>
      </c>
      <c r="BA7" s="119" t="str">
        <f>CONCATENATE("T 1 Ø",'1A'!AK116)</f>
        <v>T 1 Ø</v>
      </c>
      <c r="BB7" s="119" t="str">
        <f>CONCATENATE("T 1 Ø",'1A'!AL116)</f>
        <v>T 1 Ø</v>
      </c>
      <c r="BC7" s="119" t="str">
        <f>CONCATENATE("T 1.1 Ø",'1A'!AA116)</f>
        <v>T 1.1 Ø19</v>
      </c>
      <c r="BD7" s="119" t="str">
        <f>CONCATENATE("T 1.1 Ø",'1A'!AB116)</f>
        <v>T 1.1 Ø21</v>
      </c>
      <c r="BE7" s="119" t="str">
        <f>CONCATENATE("T 1.1 Ø",'1A'!AC116)</f>
        <v>T 1.1 Ø22,2</v>
      </c>
      <c r="BF7" s="119" t="str">
        <f>CONCATENATE("T 1.1 Ø",'1A'!AD116)</f>
        <v>T 1.1 Ø25,4</v>
      </c>
      <c r="BG7" s="119" t="str">
        <f>CONCATENATE("T 1.1 Ø",'1A'!AE116)</f>
        <v>T 1.1 Ø27</v>
      </c>
      <c r="BH7" s="119" t="str">
        <f>CONCATENATE("T 1.1 Ø",'1A'!AF116)</f>
        <v>T 1.1 Ø31,8</v>
      </c>
      <c r="BI7" s="119" t="str">
        <f>CONCATENATE("T 1.1 Ø",'1A'!AG116)</f>
        <v>T 1.1 Ø34</v>
      </c>
      <c r="BJ7" s="119" t="str">
        <f>CONCATENATE("T 1.1 Ø",'1A'!AH116)</f>
        <v>T 1.1 Ø42</v>
      </c>
      <c r="BK7" s="119" t="str">
        <f>CONCATENATE("T 1.1 Ø",'1A'!AI116)</f>
        <v>T 1.1 Ø49</v>
      </c>
      <c r="BL7" s="119" t="str">
        <f>CONCATENATE("T 1.1 Ø",'1A'!AJ116)</f>
        <v>T 1.1 Ø60</v>
      </c>
      <c r="BM7" s="119" t="str">
        <f>CONCATENATE("T 1.1 Ø",'1A'!AK116)</f>
        <v>T 1.1 Ø</v>
      </c>
      <c r="BN7" s="119" t="str">
        <f>CONCATENATE("T 1.1 Ø",'1A'!AL116)</f>
        <v>T 1.1 Ø</v>
      </c>
      <c r="BO7" s="119" t="str">
        <f>CONCATENATE("T 1.2 Ø",'1A'!AA116)</f>
        <v>T 1.2 Ø19</v>
      </c>
      <c r="BP7" s="119" t="str">
        <f>CONCATENATE("T 1.2 Ø",'1A'!AB116)</f>
        <v>T 1.2 Ø21</v>
      </c>
      <c r="BQ7" s="119" t="str">
        <f>CONCATENATE("T 1.2 Ø",'1A'!AC116)</f>
        <v>T 1.2 Ø22,2</v>
      </c>
      <c r="BR7" s="119" t="str">
        <f>CONCATENATE("T 1.2 Ø",'1A'!AD116)</f>
        <v>T 1.2 Ø25,4</v>
      </c>
      <c r="BS7" s="119" t="str">
        <f>CONCATENATE("T 1.2 Ø",'1A'!AE116)</f>
        <v>T 1.2 Ø27</v>
      </c>
      <c r="BT7" s="119" t="str">
        <f>CONCATENATE("T 1.2 Ø",'1A'!AF116)</f>
        <v>T 1.2 Ø31,8</v>
      </c>
      <c r="BU7" s="119" t="str">
        <f>CONCATENATE("T 1.2 Ø",'1A'!AG116)</f>
        <v>T 1.2 Ø34</v>
      </c>
      <c r="BV7" s="119" t="str">
        <f>CONCATENATE("T 1.2 Ø",'1A'!AH116)</f>
        <v>T 1.2 Ø42</v>
      </c>
      <c r="BW7" s="119" t="str">
        <f>CONCATENATE("T 1.2 Ø",'1A'!AI116)</f>
        <v>T 1.2 Ø49</v>
      </c>
      <c r="BX7" s="119" t="str">
        <f>CONCATENATE("T 1.2 Ø",'1A'!AJ116)</f>
        <v>T 1.2 Ø60</v>
      </c>
      <c r="BY7" s="119" t="str">
        <f>CONCATENATE("T 1.2 Ø",'1A'!AK116)</f>
        <v>T 1.2 Ø</v>
      </c>
      <c r="BZ7" s="119" t="str">
        <f>CONCATENATE("T 1.2 Ø",'1A'!AL116)</f>
        <v>T 1.2 Ø</v>
      </c>
      <c r="CA7" s="119" t="str">
        <f>CONCATENATE("T 1.4 Ø",'1A'!AA116)</f>
        <v>T 1.4 Ø19</v>
      </c>
      <c r="CB7" s="119" t="str">
        <f>CONCATENATE("T 1.4 Ø",'1A'!AB116)</f>
        <v>T 1.4 Ø21</v>
      </c>
      <c r="CC7" s="119" t="str">
        <f>CONCATENATE("T 1.4 Ø",'1A'!AC116)</f>
        <v>T 1.4 Ø22,2</v>
      </c>
      <c r="CD7" s="119" t="str">
        <f>CONCATENATE("T 1.4 Ø",'1A'!AD116)</f>
        <v>T 1.4 Ø25,4</v>
      </c>
      <c r="CE7" s="119" t="str">
        <f>CONCATENATE("T 1.4 Ø",'1A'!AE116)</f>
        <v>T 1.4 Ø27</v>
      </c>
      <c r="CF7" s="119" t="str">
        <f>CONCATENATE("T 1.4 Ø",'1A'!AF116)</f>
        <v>T 1.4 Ø31,8</v>
      </c>
      <c r="CG7" s="119" t="str">
        <f>CONCATENATE("T 1.4 Ø",'1A'!AG116)</f>
        <v>T 1.4 Ø34</v>
      </c>
      <c r="CH7" s="119" t="str">
        <f>CONCATENATE("T 1.4 Ø",'1A'!AH116)</f>
        <v>T 1.4 Ø42</v>
      </c>
      <c r="CI7" s="119" t="str">
        <f>CONCATENATE("T 1.4 Ø",'1A'!AI116)</f>
        <v>T 1.4 Ø49</v>
      </c>
      <c r="CJ7" s="119" t="str">
        <f>CONCATENATE("T 1.4 Ø",'1A'!AJ116)</f>
        <v>T 1.4 Ø60</v>
      </c>
      <c r="CK7" s="119" t="str">
        <f>CONCATENATE("T 1.4 Ø",'1A'!AK116)</f>
        <v>T 1.4 Ø</v>
      </c>
      <c r="CL7" s="119" t="str">
        <f>CONCATENATE("T 1.4 Ø",'1A'!AL116)</f>
        <v>T 1.4 Ø</v>
      </c>
      <c r="CM7" s="119" t="str">
        <f>CONCATENATE("T 1.8 Ø",'1A'!AA116)</f>
        <v>T 1.8 Ø19</v>
      </c>
      <c r="CN7" s="119" t="str">
        <f>CONCATENATE("T 1.8 Ø",'1A'!AB116)</f>
        <v>T 1.8 Ø21</v>
      </c>
      <c r="CO7" s="119" t="str">
        <f>CONCATENATE("T 1.8 Ø",'1A'!AC116)</f>
        <v>T 1.8 Ø22,2</v>
      </c>
      <c r="CP7" s="119" t="str">
        <f>CONCATENATE("T 1.8 Ø",'1A'!AD116)</f>
        <v>T 1.8 Ø25,4</v>
      </c>
      <c r="CQ7" s="119" t="str">
        <f>CONCATENATE("T 1.8 Ø",'1A'!AE116)</f>
        <v>T 1.8 Ø27</v>
      </c>
      <c r="CR7" s="119" t="str">
        <f>CONCATENATE("T 1.8 Ø",'1A'!AF116)</f>
        <v>T 1.8 Ø31,8</v>
      </c>
      <c r="CS7" s="119" t="str">
        <f>CONCATENATE("T 1.8 Ø",'1A'!AG116)</f>
        <v>T 1.8 Ø34</v>
      </c>
      <c r="CT7" s="119" t="str">
        <f>CONCATENATE("T 1.8 Ø",'1A'!AH116)</f>
        <v>T 1.8 Ø42</v>
      </c>
      <c r="CU7" s="119" t="str">
        <f>CONCATENATE("T 1.8 Ø",'1A'!AI116)</f>
        <v>T 1.8 Ø49</v>
      </c>
      <c r="CV7" s="119" t="str">
        <f>CONCATENATE("T 1.8 Ø",'1A'!AJ116)</f>
        <v>T 1.8 Ø60</v>
      </c>
      <c r="CW7" s="119" t="str">
        <f>CONCATENATE("T 1.8 Ø",'1A'!AK116)</f>
        <v>T 1.8 Ø</v>
      </c>
      <c r="CX7" s="119" t="str">
        <f>CONCATENATE("T 1.8 Ø",'1A'!AL116)</f>
        <v>T 1.8 Ø</v>
      </c>
      <c r="CY7" s="119" t="str">
        <f>CONCATENATE("T 2 Ø",'1A'!AA116)</f>
        <v>T 2 Ø19</v>
      </c>
      <c r="CZ7" s="119" t="str">
        <f>CONCATENATE("T 2 Ø",'1A'!AB116)</f>
        <v>T 2 Ø21</v>
      </c>
      <c r="DA7" s="119" t="str">
        <f>CONCATENATE("T 2 Ø",'1A'!AC116)</f>
        <v>T 2 Ø22,2</v>
      </c>
      <c r="DB7" s="119" t="str">
        <f>CONCATENATE("T 2 Ø",'1A'!AD116)</f>
        <v>T 2 Ø25,4</v>
      </c>
      <c r="DC7" s="119" t="str">
        <f>CONCATENATE("T 2 Ø",'1A'!AE116)</f>
        <v>T 2 Ø27</v>
      </c>
      <c r="DD7" s="119" t="str">
        <f>CONCATENATE("T 2 Ø",'1A'!AF116)</f>
        <v>T 2 Ø31,8</v>
      </c>
      <c r="DE7" s="119" t="str">
        <f>CONCATENATE("T 2 Ø",'1A'!AG116)</f>
        <v>T 2 Ø34</v>
      </c>
      <c r="DF7" s="119" t="str">
        <f>CONCATENATE("T 2 Ø",'1A'!AH116)</f>
        <v>T 2 Ø42</v>
      </c>
      <c r="DG7" s="119" t="str">
        <f>CONCATENATE("T 2 Ø",'1A'!AI116)</f>
        <v>T 2 Ø49</v>
      </c>
      <c r="DH7" s="119" t="str">
        <f>CONCATENATE("T 2 Ø",'1A'!AJ116)</f>
        <v>T 2 Ø60</v>
      </c>
      <c r="DI7" s="119" t="str">
        <f>CONCATENATE("T 2 Ø",'1A'!AK116)</f>
        <v>T 2 Ø</v>
      </c>
      <c r="DJ7" s="119" t="str">
        <f>CONCATENATE("T 2 Ø",'1A'!AL116)</f>
        <v>T 2 Ø</v>
      </c>
      <c r="DK7" s="119" t="str">
        <f>CONCATENATE("V 0.6 x",'1A'!AA126)</f>
        <v>V 0.6 x16</v>
      </c>
      <c r="DL7" s="119" t="str">
        <f>CONCATENATE("V 0.6 x",'1A'!AB126)</f>
        <v>V 0.6 x20</v>
      </c>
      <c r="DM7" s="119" t="str">
        <f>CONCATENATE("V 0.6 x",'1A'!AC126)</f>
        <v>V 0.6 x25</v>
      </c>
      <c r="DN7" s="119" t="str">
        <f>CONCATENATE("V 0.6 x",'1A'!AD126)</f>
        <v>V 0.6 x30</v>
      </c>
      <c r="DO7" s="119" t="str">
        <f>CONCATENATE("V 0.6 x",'1A'!AE126)</f>
        <v>V 0.6 x40</v>
      </c>
      <c r="DP7" s="119" t="str">
        <f>CONCATENATE("V 0.6 x",'1A'!AF126)</f>
        <v>V 0.6 x50</v>
      </c>
      <c r="DQ7" s="119" t="str">
        <f>CONCATENATE("V 0.6 x",'1A'!AG126)</f>
        <v>V 0.6 x</v>
      </c>
      <c r="DR7" s="119" t="str">
        <f>CONCATENATE("V 0.6 x",'1A'!AH126)</f>
        <v>V 0.6 x</v>
      </c>
      <c r="DS7" s="119" t="str">
        <f>CONCATENATE("V 0.8 x",'1A'!AA126)</f>
        <v>V 0.8 x16</v>
      </c>
      <c r="DT7" s="119" t="str">
        <f>CONCATENATE("V 0.8 x",'1A'!AB126)</f>
        <v>V 0.8 x20</v>
      </c>
      <c r="DU7" s="119" t="str">
        <f>CONCATENATE("V 0.8 x",'1A'!AC126)</f>
        <v>V 0.8 x25</v>
      </c>
      <c r="DV7" s="119" t="str">
        <f>CONCATENATE("V 0.8 x",'1A'!AD126)</f>
        <v>V 0.8 x30</v>
      </c>
      <c r="DW7" s="119" t="str">
        <f>CONCATENATE("V 0.8 x",'1A'!AE126)</f>
        <v>V 0.8 x40</v>
      </c>
      <c r="DX7" s="119" t="str">
        <f>CONCATENATE("V 0.8 x",'1A'!AF126)</f>
        <v>V 0.8 x50</v>
      </c>
      <c r="DY7" s="119" t="str">
        <f>CONCATENATE("V 0.8 x",'1A'!AG126)</f>
        <v>V 0.8 x</v>
      </c>
      <c r="DZ7" s="119" t="str">
        <f>CONCATENATE("V 0.8 x",'1A'!AH126)</f>
        <v>V 0.8 x</v>
      </c>
      <c r="EA7" s="119" t="str">
        <f>CONCATENATE("V 1x ",'1A'!AA126)</f>
        <v>V 1x 16</v>
      </c>
      <c r="EB7" s="119" t="str">
        <f>CONCATENATE("V 1x ",'1A'!AB126)</f>
        <v>V 1x 20</v>
      </c>
      <c r="EC7" s="119" t="str">
        <f>CONCATENATE("V 1x ",'1A'!AC126)</f>
        <v>V 1x 25</v>
      </c>
      <c r="ED7" s="119" t="str">
        <f>CONCATENATE("V 1x ",'1A'!AD126)</f>
        <v>V 1x 30</v>
      </c>
      <c r="EE7" s="119" t="str">
        <f>CONCATENATE("V 1x ",'1A'!AE126)</f>
        <v>V 1x 40</v>
      </c>
      <c r="EF7" s="119" t="str">
        <f>CONCATENATE("V 1x ",'1A'!AF126)</f>
        <v>V 1x 50</v>
      </c>
      <c r="EG7" s="119" t="str">
        <f>CONCATENATE("V 1x ",'1A'!AG126)</f>
        <v xml:space="preserve">V 1x </v>
      </c>
      <c r="EH7" s="119" t="str">
        <f>CONCATENATE("V 1x ",'1A'!AH126)</f>
        <v xml:space="preserve">V 1x </v>
      </c>
      <c r="EI7" s="119" t="str">
        <f>CONCATENATE("V 1.1x ",'1A'!AA126)</f>
        <v>V 1.1x 16</v>
      </c>
      <c r="EJ7" s="119" t="str">
        <f>CONCATENATE("V 1.1x ",'1A'!AB126)</f>
        <v>V 1.1x 20</v>
      </c>
      <c r="EK7" s="119" t="str">
        <f>CONCATENATE("V 1.1x ",'1A'!AC126)</f>
        <v>V 1.1x 25</v>
      </c>
      <c r="EL7" s="119" t="str">
        <f>CONCATENATE("V 1.1x ",'1A'!AD126)</f>
        <v>V 1.1x 30</v>
      </c>
      <c r="EM7" s="119" t="str">
        <f>CONCATENATE("V 1.1x ",'1A'!AE126)</f>
        <v>V 1.1x 40</v>
      </c>
      <c r="EN7" s="119" t="str">
        <f>CONCATENATE("V 1.1x ",'1A'!AF126)</f>
        <v>V 1.1x 50</v>
      </c>
      <c r="EO7" s="119" t="str">
        <f>CONCATENATE("V 1.1x ",'1A'!AG126)</f>
        <v xml:space="preserve">V 1.1x </v>
      </c>
      <c r="EP7" s="119" t="str">
        <f>CONCATENATE("V 1.1x ",'1A'!AH126)</f>
        <v xml:space="preserve">V 1.1x </v>
      </c>
      <c r="EQ7" s="119" t="str">
        <f>CONCATENATE("V 1.2x ",'1A'!AA126)</f>
        <v>V 1.2x 16</v>
      </c>
      <c r="ER7" s="119" t="str">
        <f>CONCATENATE("V 1.2x ",'1A'!AB126)</f>
        <v>V 1.2x 20</v>
      </c>
      <c r="ES7" s="119" t="str">
        <f>CONCATENATE("V 1.2x ",'1A'!AC126)</f>
        <v>V 1.2x 25</v>
      </c>
      <c r="ET7" s="119" t="str">
        <f>CONCATENATE("V 1.2x ",'1A'!AD126)</f>
        <v>V 1.2x 30</v>
      </c>
      <c r="EU7" s="119" t="str">
        <f>CONCATENATE("V 1.2x ",'1A'!AE126)</f>
        <v>V 1.2x 40</v>
      </c>
      <c r="EV7" s="119" t="str">
        <f>CONCATENATE("V 1.2x ",'1A'!AF126)</f>
        <v>V 1.2x 50</v>
      </c>
      <c r="EW7" s="119" t="str">
        <f>CONCATENATE("V 1.2x ",'1A'!AG126)</f>
        <v xml:space="preserve">V 1.2x </v>
      </c>
      <c r="EX7" s="119" t="str">
        <f>CONCATENATE("V 1.2x ",'1A'!AH126)</f>
        <v xml:space="preserve">V 1.2x </v>
      </c>
      <c r="EY7" s="119" t="str">
        <f>CONCATENATE("V 1.4x ",'1A'!AA126)</f>
        <v>V 1.4x 16</v>
      </c>
      <c r="EZ7" s="119" t="str">
        <f>CONCATENATE("V 1.4x ",'1A'!AB126)</f>
        <v>V 1.4x 20</v>
      </c>
      <c r="FA7" s="119" t="str">
        <f>CONCATENATE("V 1.4x ",'1A'!AC126)</f>
        <v>V 1.4x 25</v>
      </c>
      <c r="FB7" s="119" t="str">
        <f>CONCATENATE("V 1.4x ",'1A'!AD126)</f>
        <v>V 1.4x 30</v>
      </c>
      <c r="FC7" s="119" t="str">
        <f>CONCATENATE("V 1.4x ",'1A'!AE126)</f>
        <v>V 1.4x 40</v>
      </c>
      <c r="FD7" s="119" t="str">
        <f>CONCATENATE("V 1.4x ",'1A'!AF126)</f>
        <v>V 1.4x 50</v>
      </c>
      <c r="FE7" s="119" t="str">
        <f>CONCATENATE("V 1.4x ",'1A'!AG126)</f>
        <v xml:space="preserve">V 1.4x </v>
      </c>
      <c r="FF7" s="119" t="str">
        <f>CONCATENATE("V 1.4x ",'1A'!AH126)</f>
        <v xml:space="preserve">V 1.4x </v>
      </c>
      <c r="FG7" s="119" t="str">
        <f>CONCATENATE("V 1.8x ",'1A'!AA126)</f>
        <v>V 1.8x 16</v>
      </c>
      <c r="FH7" s="119" t="str">
        <f>CONCATENATE("V 1.8x ",'1A'!AB126)</f>
        <v>V 1.8x 20</v>
      </c>
      <c r="FI7" s="119" t="str">
        <f>CONCATENATE("V 1.8x ",'1A'!AC126)</f>
        <v>V 1.8x 25</v>
      </c>
      <c r="FJ7" s="119" t="str">
        <f>CONCATENATE("V 1.8x ",'1A'!AD126)</f>
        <v>V 1.8x 30</v>
      </c>
      <c r="FK7" s="119" t="str">
        <f>CONCATENATE("V 1.8x ",'1A'!AE126)</f>
        <v>V 1.8x 40</v>
      </c>
      <c r="FL7" s="119" t="str">
        <f>CONCATENATE("V 1.8x ",'1A'!AF126)</f>
        <v>V 1.8x 50</v>
      </c>
      <c r="FM7" s="119" t="str">
        <f>CONCATENATE("V 1.8x ",'1A'!AG126)</f>
        <v xml:space="preserve">V 1.8x </v>
      </c>
      <c r="FN7" s="119" t="str">
        <f>CONCATENATE("V 1.8x ",'1A'!AH126)</f>
        <v xml:space="preserve">V 1.8x </v>
      </c>
      <c r="FO7" s="119" t="str">
        <f>CONCATENATE("V 2x ",'1A'!AA126)</f>
        <v>V 2x 16</v>
      </c>
      <c r="FP7" s="119" t="str">
        <f>CONCATENATE("V 2x ",'1A'!AB126)</f>
        <v>V 2x 20</v>
      </c>
      <c r="FQ7" s="119" t="str">
        <f>CONCATENATE("V 2x ",'1A'!AC126)</f>
        <v>V 2x 25</v>
      </c>
      <c r="FR7" s="119" t="str">
        <f>CONCATENATE("V 2x ",'1A'!AD126)</f>
        <v>V 2x 30</v>
      </c>
      <c r="FS7" s="119" t="str">
        <f>CONCATENATE("V 2x ",'1A'!AE126)</f>
        <v>V 2x 40</v>
      </c>
      <c r="FT7" s="119" t="str">
        <f>CONCATENATE("V 2x ",'1A'!AF126)</f>
        <v>V 2x 50</v>
      </c>
      <c r="FU7" s="119" t="str">
        <f>CONCATENATE("V 2x ",'1A'!AG126)</f>
        <v xml:space="preserve">V 2x </v>
      </c>
      <c r="FV7" s="119" t="str">
        <f>CONCATENATE("V 2x ",'1A'!AH126)</f>
        <v xml:space="preserve">V 2x </v>
      </c>
      <c r="FW7" s="119" t="str">
        <f>CONCATENATE("H 0.6x ",'1A'!AA135)</f>
        <v>H 0.6x 20x40</v>
      </c>
      <c r="FX7" s="119" t="str">
        <f>CONCATENATE("H 0.6x ",'1A'!AB135)</f>
        <v>H 0.6x 25x50</v>
      </c>
      <c r="FY7" s="119" t="str">
        <f>CONCATENATE("H 0.6x ",'1A'!AC135)</f>
        <v>H 0.6x 30x60</v>
      </c>
      <c r="FZ7" s="119" t="str">
        <f>CONCATENATE("H 0.6x ",'1A'!AD135)</f>
        <v>H 0.6x 30x90</v>
      </c>
      <c r="GA7" s="119" t="str">
        <f>CONCATENATE("H 0.6x ",'1A'!AE135)</f>
        <v>H 0.6x 40x80</v>
      </c>
      <c r="GB7" s="119" t="str">
        <f>CONCATENATE("H 0.6x ",'1A'!AF135)</f>
        <v>H 0.6x 50x100</v>
      </c>
      <c r="GC7" s="119" t="str">
        <f>CONCATENATE("H 0.6x ",'1A'!AG135)</f>
        <v xml:space="preserve">H 0.6x </v>
      </c>
      <c r="GD7" s="119" t="str">
        <f>CONCATENATE("H 0.6x ",'1A'!AH135)</f>
        <v xml:space="preserve">H 0.6x </v>
      </c>
      <c r="GE7" s="119" t="str">
        <f>CONCATENATE("H 0.8x ",'1A'!AA135)</f>
        <v>H 0.8x 20x40</v>
      </c>
      <c r="GF7" s="119" t="str">
        <f>CONCATENATE("H 0.8x ",'1A'!AB135)</f>
        <v>H 0.8x 25x50</v>
      </c>
      <c r="GG7" s="119" t="str">
        <f>CONCATENATE("H 0.8x ",'1A'!AC135)</f>
        <v>H 0.8x 30x60</v>
      </c>
      <c r="GH7" s="119" t="str">
        <f>CONCATENATE("H 0.8x ",'1A'!AD135)</f>
        <v>H 0.8x 30x90</v>
      </c>
      <c r="GI7" s="119" t="str">
        <f>CONCATENATE("H 0.8x ",'1A'!AE135)</f>
        <v>H 0.8x 40x80</v>
      </c>
      <c r="GJ7" s="119" t="str">
        <f>CONCATENATE("H 0.8x ",'1A'!AF135)</f>
        <v>H 0.8x 50x100</v>
      </c>
      <c r="GK7" s="119" t="str">
        <f>CONCATENATE("H 0.8x ",'1A'!AG135)</f>
        <v xml:space="preserve">H 0.8x </v>
      </c>
      <c r="GL7" s="119" t="str">
        <f>CONCATENATE("H 0.8x ",'1A'!AH135)</f>
        <v xml:space="preserve">H 0.8x </v>
      </c>
      <c r="GM7" s="119" t="str">
        <f>CONCATENATE("H 1x ",'1A'!AA135)</f>
        <v>H 1x 20x40</v>
      </c>
      <c r="GN7" s="119" t="str">
        <f>CONCATENATE("H 1x ",'1A'!AB135)</f>
        <v>H 1x 25x50</v>
      </c>
      <c r="GO7" s="119" t="str">
        <f>CONCATENATE("H 1x ",'1A'!AC135)</f>
        <v>H 1x 30x60</v>
      </c>
      <c r="GP7" s="119" t="str">
        <f>CONCATENATE("H 1x ",'1A'!AD135)</f>
        <v>H 1x 30x90</v>
      </c>
      <c r="GQ7" s="119" t="str">
        <f>CONCATENATE("H 1x ",'1A'!AE135)</f>
        <v>H 1x 40x80</v>
      </c>
      <c r="GR7" s="119" t="str">
        <f>CONCATENATE("H 1x ",'1A'!AF135)</f>
        <v>H 1x 50x100</v>
      </c>
      <c r="GS7" s="119" t="str">
        <f>CONCATENATE("H 1x ",'1A'!AG135)</f>
        <v xml:space="preserve">H 1x </v>
      </c>
      <c r="GT7" s="119" t="str">
        <f>CONCATENATE("H 1x ",'1A'!AH135)</f>
        <v xml:space="preserve">H 1x </v>
      </c>
      <c r="GU7" s="119" t="str">
        <f>CONCATENATE("H 1.1x ",'1A'!AA135)</f>
        <v>H 1.1x 20x40</v>
      </c>
      <c r="GV7" s="119" t="str">
        <f>CONCATENATE("H 1.1x ",'1A'!AB135)</f>
        <v>H 1.1x 25x50</v>
      </c>
      <c r="GW7" s="119" t="str">
        <f>CONCATENATE("H 1.1x ",'1A'!AC135)</f>
        <v>H 1.1x 30x60</v>
      </c>
      <c r="GX7" s="119" t="str">
        <f>CONCATENATE("H 1.1x ",'1A'!AD135)</f>
        <v>H 1.1x 30x90</v>
      </c>
      <c r="GY7" s="119" t="str">
        <f>CONCATENATE("H 1.1x ",'1A'!AE135)</f>
        <v>H 1.1x 40x80</v>
      </c>
      <c r="GZ7" s="119" t="str">
        <f>CONCATENATE("H 1.1x ",'1A'!AF135)</f>
        <v>H 1.1x 50x100</v>
      </c>
      <c r="HA7" s="119" t="str">
        <f>CONCATENATE("H 1.1x ",'1A'!AG135)</f>
        <v xml:space="preserve">H 1.1x </v>
      </c>
      <c r="HB7" s="119" t="str">
        <f>CONCATENATE("H 1.1x ",'1A'!AH135)</f>
        <v xml:space="preserve">H 1.1x </v>
      </c>
      <c r="HC7" s="119" t="str">
        <f>CONCATENATE("H 1.2x ",'1A'!AA135)</f>
        <v>H 1.2x 20x40</v>
      </c>
      <c r="HD7" s="119" t="str">
        <f>CONCATENATE("H 1.2x ",'1A'!AB135)</f>
        <v>H 1.2x 25x50</v>
      </c>
      <c r="HE7" s="119" t="str">
        <f>CONCATENATE("H 1.2x ",'1A'!AC135)</f>
        <v>H 1.2x 30x60</v>
      </c>
      <c r="HF7" s="119" t="str">
        <f>CONCATENATE("H 1.2x ",'1A'!AD135)</f>
        <v>H 1.2x 30x90</v>
      </c>
      <c r="HG7" s="119" t="str">
        <f>CONCATENATE("H 1.2x ",'1A'!AE135)</f>
        <v>H 1.2x 40x80</v>
      </c>
      <c r="HH7" s="119" t="str">
        <f>CONCATENATE("H 1.2x ",'1A'!AF135)</f>
        <v>H 1.2x 50x100</v>
      </c>
      <c r="HI7" s="119" t="str">
        <f>CONCATENATE("H 1.2x ",'1A'!AG135)</f>
        <v xml:space="preserve">H 1.2x </v>
      </c>
      <c r="HJ7" s="119" t="str">
        <f>CONCATENATE("H 1.2x ",'1A'!AH135)</f>
        <v xml:space="preserve">H 1.2x </v>
      </c>
      <c r="HK7" s="119" t="str">
        <f>CONCATENATE("H 1.4x ",'1A'!AA135)</f>
        <v>H 1.4x 20x40</v>
      </c>
      <c r="HL7" s="119" t="str">
        <f>CONCATENATE("H 1.4x ",'1A'!AB135)</f>
        <v>H 1.4x 25x50</v>
      </c>
      <c r="HM7" s="119" t="str">
        <f>CONCATENATE("H 1.4x ",'1A'!AC135)</f>
        <v>H 1.4x 30x60</v>
      </c>
      <c r="HN7" s="119" t="str">
        <f>CONCATENATE("H 1.4x ",'1A'!AD135)</f>
        <v>H 1.4x 30x90</v>
      </c>
      <c r="HO7" s="119" t="str">
        <f>CONCATENATE("H 1.4x ",'1A'!AE135)</f>
        <v>H 1.4x 40x80</v>
      </c>
      <c r="HP7" s="119" t="str">
        <f>CONCATENATE("H 1.4x ",'1A'!AF135)</f>
        <v>H 1.4x 50x100</v>
      </c>
      <c r="HQ7" s="119" t="str">
        <f>CONCATENATE("H 1.4x ",'1A'!AG135)</f>
        <v xml:space="preserve">H 1.4x </v>
      </c>
      <c r="HR7" s="119" t="str">
        <f>CONCATENATE("H 1.4x ",'1A'!AH135)</f>
        <v xml:space="preserve">H 1.4x </v>
      </c>
      <c r="HS7" s="119" t="str">
        <f>CONCATENATE("H 1.8x ",'1A'!AA135)</f>
        <v>H 1.8x 20x40</v>
      </c>
      <c r="HT7" s="119" t="str">
        <f>CONCATENATE("H 1.8x ",'1A'!AB135)</f>
        <v>H 1.8x 25x50</v>
      </c>
      <c r="HU7" s="119" t="str">
        <f>CONCATENATE("H 1.8x ",'1A'!AC135)</f>
        <v>H 1.8x 30x60</v>
      </c>
      <c r="HV7" s="119" t="str">
        <f>CONCATENATE("H 1.8x ",'1A'!AD135)</f>
        <v>H 1.8x 30x90</v>
      </c>
      <c r="HW7" s="119" t="str">
        <f>CONCATENATE("H 1.8x ",'1A'!AE135)</f>
        <v>H 1.8x 40x80</v>
      </c>
      <c r="HX7" s="119" t="str">
        <f>CONCATENATE("H 1.8x ",'1A'!AF135)</f>
        <v>H 1.8x 50x100</v>
      </c>
      <c r="HY7" s="119" t="str">
        <f>CONCATENATE("H 1.8x ",'1A'!AG135)</f>
        <v xml:space="preserve">H 1.8x </v>
      </c>
      <c r="HZ7" s="119" t="str">
        <f>CONCATENATE("H 1.8x ",'1A'!AH135)</f>
        <v xml:space="preserve">H 1.8x </v>
      </c>
      <c r="IA7" s="119" t="str">
        <f>CONCATENATE("H 2x ",'1A'!AA135)</f>
        <v>H 2x 20x40</v>
      </c>
      <c r="IB7" s="119" t="str">
        <f>CONCATENATE("H 2x ",'1A'!AB135)</f>
        <v>H 2x 25x50</v>
      </c>
      <c r="IC7" s="119" t="str">
        <f>CONCATENATE("H 2x ",'1A'!AC135)</f>
        <v>H 2x 30x60</v>
      </c>
      <c r="ID7" s="119" t="str">
        <f>CONCATENATE("H 2x ",'1A'!AD135)</f>
        <v>H 2x 30x90</v>
      </c>
      <c r="IE7" s="119" t="str">
        <f>CONCATENATE("H 2x ",'1A'!AE135)</f>
        <v>H 2x 40x80</v>
      </c>
      <c r="IF7" s="119" t="str">
        <f>CONCATENATE("H 2x ",'1A'!AF135)</f>
        <v>H 2x 50x100</v>
      </c>
      <c r="IG7" s="119" t="str">
        <f>CONCATENATE("H 2x ",'1A'!AG135)</f>
        <v xml:space="preserve">H 2x </v>
      </c>
      <c r="IH7" s="119" t="str">
        <f>CONCATENATE("H 2x ",'1A'!AH135)</f>
        <v xml:space="preserve">H 2x </v>
      </c>
      <c r="II7" s="119" t="str">
        <f>CONCATENATE("2 ly rộng ",'1A'!AA145)</f>
        <v>2 ly rộng 20</v>
      </c>
      <c r="IJ7" s="119" t="str">
        <f>CONCATENATE("2 ly rộng ",'1A'!AB145)</f>
        <v>2 ly rộng 25</v>
      </c>
      <c r="IK7" s="119" t="str">
        <f>CONCATENATE("2 ly rộng ",'1A'!AC145)</f>
        <v>2 ly rộng 30</v>
      </c>
      <c r="IL7" s="119" t="str">
        <f>CONCATENATE("2 ly rộng ",'1A'!AD145)</f>
        <v>2 ly rộng 35</v>
      </c>
      <c r="IM7" s="119" t="str">
        <f>CONCATENATE("2 ly rộng ",'1A'!AE145)</f>
        <v>2 ly rộng 40</v>
      </c>
      <c r="IN7" s="119" t="str">
        <f>CONCATENATE("2 ly rộng ",'1A'!AF145)</f>
        <v>2 ly rộng 50</v>
      </c>
      <c r="IO7" s="119" t="str">
        <f>CONCATENATE("2 ly rộng ",'1A'!AG145)</f>
        <v>2 ly rộng 55</v>
      </c>
      <c r="IP7" s="119" t="str">
        <f>CONCATENATE("2 ly rộng ",'1A'!AH145)</f>
        <v>2 ly rộng 60</v>
      </c>
      <c r="IQ7" s="119" t="str">
        <f>CONCATENATE("2 ly rộng ",'1A'!AI145)</f>
        <v xml:space="preserve">2 ly rộng </v>
      </c>
      <c r="IR7" s="119" t="str">
        <f>CONCATENATE("2 ly rộng ",'1A'!AJ145)</f>
        <v xml:space="preserve">2 ly rộng </v>
      </c>
      <c r="IS7" s="119" t="str">
        <f>CONCATENATE("3 ly rộng ",'1A'!AA145)</f>
        <v>3 ly rộng 20</v>
      </c>
      <c r="IT7" s="119" t="str">
        <f>CONCATENATE("3 ly rộng ",'1A'!AB145)</f>
        <v>3 ly rộng 25</v>
      </c>
      <c r="IU7" s="119" t="str">
        <f>CONCATENATE("3 ly rộng ",'1A'!AC145)</f>
        <v>3 ly rộng 30</v>
      </c>
      <c r="IV7" s="119" t="str">
        <f>CONCATENATE("3 ly rộng ",'1A'!AD145)</f>
        <v>3 ly rộng 35</v>
      </c>
      <c r="IW7" s="119" t="str">
        <f>CONCATENATE("3 ly rộng ",'1A'!AE145)</f>
        <v>3 ly rộng 40</v>
      </c>
      <c r="IX7" s="119" t="str">
        <f>CONCATENATE("3 ly rộng ",'1A'!AF145)</f>
        <v>3 ly rộng 50</v>
      </c>
      <c r="IY7" s="119" t="str">
        <f>CONCATENATE("3 ly rộng ",'1A'!AG145)</f>
        <v>3 ly rộng 55</v>
      </c>
      <c r="IZ7" s="119" t="str">
        <f>CONCATENATE("3 ly rộng ",'1A'!AH145)</f>
        <v>3 ly rộng 60</v>
      </c>
      <c r="JA7" s="119" t="str">
        <f>CONCATENATE("3 ly rộng ",'1A'!AI145)</f>
        <v xml:space="preserve">3 ly rộng </v>
      </c>
      <c r="JB7" s="119" t="str">
        <f>CONCATENATE("3 ly rộng ",'1A'!AJ145)</f>
        <v xml:space="preserve">3 ly rộng </v>
      </c>
      <c r="JC7" s="119" t="str">
        <f>CONCATENATE(" 4 ly rộng ",'1A'!AA145)</f>
        <v xml:space="preserve"> 4 ly rộng 20</v>
      </c>
      <c r="JD7" s="119" t="str">
        <f>CONCATENATE(" 4 ly rộng ",'1A'!AB145)</f>
        <v xml:space="preserve"> 4 ly rộng 25</v>
      </c>
      <c r="JE7" s="119" t="str">
        <f>CONCATENATE(" 4 ly rộng ",'1A'!AC145)</f>
        <v xml:space="preserve"> 4 ly rộng 30</v>
      </c>
      <c r="JF7" s="119" t="str">
        <f>CONCATENATE(" 4 ly rộng ",'1A'!AD145)</f>
        <v xml:space="preserve"> 4 ly rộng 35</v>
      </c>
      <c r="JG7" s="119" t="str">
        <f>CONCATENATE(" 4 ly rộng ",'1A'!AE145)</f>
        <v xml:space="preserve"> 4 ly rộng 40</v>
      </c>
      <c r="JH7" s="119" t="str">
        <f>CONCATENATE(" 4 ly rộng ",'1A'!AF145)</f>
        <v xml:space="preserve"> 4 ly rộng 50</v>
      </c>
      <c r="JI7" s="119" t="str">
        <f>CONCATENATE(" 4 ly rộng ",'1A'!AG145)</f>
        <v xml:space="preserve"> 4 ly rộng 55</v>
      </c>
      <c r="JJ7" s="119" t="str">
        <f>CONCATENATE(" 4 ly rộng ",'1A'!AH145)</f>
        <v xml:space="preserve"> 4 ly rộng 60</v>
      </c>
      <c r="JK7" s="119" t="str">
        <f>CONCATENATE(" 4 ly rộng ",'1A'!AI145)</f>
        <v xml:space="preserve"> 4 ly rộng </v>
      </c>
      <c r="JL7" s="119" t="str">
        <f>CONCATENATE(" 4 ly rộng ",'1A'!AJ145)</f>
        <v xml:space="preserve"> 4 ly rộng </v>
      </c>
      <c r="JM7" s="119" t="str">
        <f>CONCATENATE("5 ly rộng",'1A'!AA145)</f>
        <v>5 ly rộng20</v>
      </c>
      <c r="JN7" s="119" t="str">
        <f>CONCATENATE("5 ly rộng",'1A'!AB145)</f>
        <v>5 ly rộng25</v>
      </c>
      <c r="JO7" s="119" t="str">
        <f>CONCATENATE("5 ly rộng",'1A'!AC145)</f>
        <v>5 ly rộng30</v>
      </c>
      <c r="JP7" s="119" t="str">
        <f>CONCATENATE("5 ly rộng",'1A'!AD145)</f>
        <v>5 ly rộng35</v>
      </c>
      <c r="JQ7" s="119" t="str">
        <f>CONCATENATE("5 ly rộng",'1A'!AE145)</f>
        <v>5 ly rộng40</v>
      </c>
      <c r="JR7" s="119" t="str">
        <f>CONCATENATE("5 ly rộng",'1A'!AF145)</f>
        <v>5 ly rộng50</v>
      </c>
      <c r="JS7" s="119" t="str">
        <f>CONCATENATE("5 ly rộng",'1A'!AG145)</f>
        <v>5 ly rộng55</v>
      </c>
      <c r="JT7" s="119" t="str">
        <f>CONCATENATE("5 ly rộng",'1A'!AH145)</f>
        <v>5 ly rộng60</v>
      </c>
      <c r="JU7" s="119" t="str">
        <f>CONCATENATE("5 ly rộng",'1A'!AI145)</f>
        <v>5 ly rộng</v>
      </c>
      <c r="JV7" s="119" t="str">
        <f>CONCATENATE("5 ly rộng",'1A'!AJ145)</f>
        <v>5 ly rộng</v>
      </c>
      <c r="JW7" s="119" t="str">
        <f>CONCATENATE("6 ly rộng",'1A'!AA145)</f>
        <v>6 ly rộng20</v>
      </c>
      <c r="JX7" s="119" t="str">
        <f>CONCATENATE("6 ly rộng",'1A'!AB145)</f>
        <v>6 ly rộng25</v>
      </c>
      <c r="JY7" s="119" t="str">
        <f>CONCATENATE("6 ly rộng",'1A'!AC145)</f>
        <v>6 ly rộng30</v>
      </c>
      <c r="JZ7" s="119" t="str">
        <f>CONCATENATE("6 ly rộng",'1A'!AD145)</f>
        <v>6 ly rộng35</v>
      </c>
      <c r="KA7" s="119" t="str">
        <f>CONCATENATE("6 ly rộng",'1A'!AE145)</f>
        <v>6 ly rộng40</v>
      </c>
      <c r="KB7" s="119" t="str">
        <f>CONCATENATE("6 ly rộng",'1A'!AF145)</f>
        <v>6 ly rộng50</v>
      </c>
      <c r="KC7" s="119" t="str">
        <f>CONCATENATE("6 ly rộng",'1A'!AG145)</f>
        <v>6 ly rộng55</v>
      </c>
      <c r="KD7" s="119" t="str">
        <f>CONCATENATE("6 ly rộng",'1A'!AH145)</f>
        <v>6 ly rộng60</v>
      </c>
      <c r="KE7" s="119" t="str">
        <f>CONCATENATE("6 ly rộng",'1A'!AI145)</f>
        <v>6 ly rộng</v>
      </c>
      <c r="KF7" s="119" t="str">
        <f>CONCATENATE("6 ly rộng",'1A'!AJ145)</f>
        <v>6 ly rộng</v>
      </c>
      <c r="KG7" s="264" t="str">
        <f>'1A'!AA151</f>
        <v>TRĐ 8</v>
      </c>
      <c r="KH7" s="264" t="str">
        <f>'1A'!AB151</f>
        <v>TRĐ 10</v>
      </c>
      <c r="KI7" s="264" t="str">
        <f>'1A'!AC151</f>
        <v>TRĐ 12</v>
      </c>
      <c r="KJ7" s="264" t="str">
        <f>'1A'!AD151</f>
        <v>TRĐ 14</v>
      </c>
      <c r="KK7" s="264" t="str">
        <f>'1A'!AE151</f>
        <v>TRĐ 16</v>
      </c>
      <c r="KL7" s="264">
        <f>'1A'!AF151</f>
        <v>0</v>
      </c>
      <c r="KM7" s="264">
        <f>'1A'!AG151</f>
        <v>0</v>
      </c>
    </row>
    <row r="8" spans="1:338">
      <c r="A8" s="123">
        <v>1</v>
      </c>
      <c r="B8" s="121" t="str">
        <f>'1A'!$G$6</f>
        <v>Ghế Hà Nội 1 chỗ</v>
      </c>
      <c r="C8" s="118">
        <f>'1A'!C$112</f>
        <v>0</v>
      </c>
      <c r="D8" s="118">
        <f>'1A'!D$112</f>
        <v>11.017619999999999</v>
      </c>
      <c r="E8" s="118">
        <f>'1A'!E$112</f>
        <v>10.974270000000001</v>
      </c>
      <c r="F8" s="118">
        <f>'1A'!F$112</f>
        <v>0</v>
      </c>
      <c r="G8" s="118">
        <f>'1A'!G$112</f>
        <v>20.083350000000003</v>
      </c>
      <c r="H8" s="118">
        <f>'1A'!H$112</f>
        <v>0</v>
      </c>
      <c r="I8" s="118">
        <f>'1A'!I$112</f>
        <v>0</v>
      </c>
      <c r="J8" s="118">
        <f>'1A'!J$112</f>
        <v>12.80466</v>
      </c>
      <c r="K8" s="118">
        <f>'1A'!K$112</f>
        <v>22.291080000000001</v>
      </c>
      <c r="L8" s="118">
        <f>'1A'!L$112</f>
        <v>0</v>
      </c>
      <c r="M8" s="118">
        <f>'1A'!M$112</f>
        <v>0</v>
      </c>
      <c r="N8" s="118">
        <f>'1A'!N$112</f>
        <v>0</v>
      </c>
      <c r="O8" s="118">
        <f>'1A'!O$112</f>
        <v>0</v>
      </c>
      <c r="P8" s="118">
        <f>'1A'!P$112</f>
        <v>0</v>
      </c>
      <c r="Q8" s="118">
        <f>'1A'!Q$112</f>
        <v>0</v>
      </c>
      <c r="R8" s="118">
        <f>'1A'!R$112</f>
        <v>0</v>
      </c>
      <c r="S8" s="276">
        <f>'1A'!AA$117</f>
        <v>0</v>
      </c>
      <c r="T8" s="276">
        <f>'1A'!AB$117</f>
        <v>0</v>
      </c>
      <c r="U8" s="276">
        <f>'1A'!AC$117</f>
        <v>0</v>
      </c>
      <c r="V8" s="276">
        <f>'1A'!AD$117</f>
        <v>0</v>
      </c>
      <c r="W8" s="276">
        <f>'1A'!AE$117</f>
        <v>0</v>
      </c>
      <c r="X8" s="276">
        <f>'1A'!AF$117</f>
        <v>0</v>
      </c>
      <c r="Y8" s="276">
        <f>'1A'!AG$117</f>
        <v>0</v>
      </c>
      <c r="Z8" s="276">
        <f>'1A'!AH$117</f>
        <v>0</v>
      </c>
      <c r="AA8" s="276">
        <f>'1A'!AI$117</f>
        <v>0</v>
      </c>
      <c r="AB8" s="276">
        <f>'1A'!AJ$117</f>
        <v>0</v>
      </c>
      <c r="AC8" s="276">
        <f>'1A'!AK$117</f>
        <v>0</v>
      </c>
      <c r="AD8" s="276">
        <f>'1A'!AL$117</f>
        <v>0</v>
      </c>
      <c r="AE8" s="116">
        <f>'1A'!AA$118</f>
        <v>0</v>
      </c>
      <c r="AF8" s="116">
        <f>'1A'!AB$118</f>
        <v>0</v>
      </c>
      <c r="AG8" s="116">
        <f>'1A'!AC$118</f>
        <v>0</v>
      </c>
      <c r="AH8" s="116">
        <f>'1A'!AD$118</f>
        <v>0</v>
      </c>
      <c r="AI8" s="116">
        <f>'1A'!AE$118</f>
        <v>0</v>
      </c>
      <c r="AJ8" s="116">
        <f>'1A'!AF$118</f>
        <v>0</v>
      </c>
      <c r="AK8" s="116">
        <f>'1A'!AG$118</f>
        <v>0</v>
      </c>
      <c r="AL8" s="116">
        <f>'1A'!AH$118</f>
        <v>0</v>
      </c>
      <c r="AM8" s="116">
        <f>'1A'!AI$118</f>
        <v>0</v>
      </c>
      <c r="AN8" s="116">
        <f>'1A'!AJ$118</f>
        <v>0</v>
      </c>
      <c r="AO8" s="116">
        <f>'1A'!AK$118</f>
        <v>0</v>
      </c>
      <c r="AP8" s="116">
        <f>'1A'!AL$118</f>
        <v>0</v>
      </c>
      <c r="AQ8" s="118">
        <f>'1A'!AA$119</f>
        <v>0</v>
      </c>
      <c r="AR8" s="118">
        <f>'1A'!AB$119</f>
        <v>0</v>
      </c>
      <c r="AS8" s="118">
        <f>'1A'!AC$119</f>
        <v>0</v>
      </c>
      <c r="AT8" s="118">
        <f>'1A'!AD$119</f>
        <v>0</v>
      </c>
      <c r="AU8" s="118">
        <f>'1A'!AE$119</f>
        <v>0</v>
      </c>
      <c r="AV8" s="118">
        <f>'1A'!AF$119</f>
        <v>0</v>
      </c>
      <c r="AW8" s="118">
        <f>'1A'!AG$119</f>
        <v>0</v>
      </c>
      <c r="AX8" s="118">
        <f>'1A'!AH$119</f>
        <v>0</v>
      </c>
      <c r="AY8" s="118">
        <f>'1A'!AI$119</f>
        <v>0</v>
      </c>
      <c r="AZ8" s="118">
        <f>'1A'!AJ$119</f>
        <v>0</v>
      </c>
      <c r="BA8" s="118">
        <f>'1A'!AK$119</f>
        <v>0</v>
      </c>
      <c r="BB8" s="118">
        <f>'1A'!AL$119</f>
        <v>0</v>
      </c>
      <c r="BC8" s="118">
        <f>'1A'!AA$120</f>
        <v>0</v>
      </c>
      <c r="BD8" s="118">
        <f>'1A'!AB$120</f>
        <v>0</v>
      </c>
      <c r="BE8" s="118">
        <f>'1A'!AC$120</f>
        <v>0</v>
      </c>
      <c r="BF8" s="118">
        <f>'1A'!AD$120</f>
        <v>0</v>
      </c>
      <c r="BG8" s="118">
        <f>'1A'!AE$120</f>
        <v>0</v>
      </c>
      <c r="BH8" s="118">
        <f>'1A'!AF$120</f>
        <v>0</v>
      </c>
      <c r="BI8" s="118">
        <f>'1A'!AG$120</f>
        <v>0</v>
      </c>
      <c r="BJ8" s="118">
        <f>'1A'!AH$120</f>
        <v>0</v>
      </c>
      <c r="BK8" s="118">
        <f>'1A'!AI$120</f>
        <v>0</v>
      </c>
      <c r="BL8" s="118">
        <f>'1A'!AJ$120</f>
        <v>0</v>
      </c>
      <c r="BM8" s="118">
        <f>'1A'!AK$120</f>
        <v>0</v>
      </c>
      <c r="BN8" s="118">
        <f>'1A'!AL$120</f>
        <v>0</v>
      </c>
      <c r="BO8" s="118">
        <f>'1A'!AA$121</f>
        <v>0</v>
      </c>
      <c r="BP8" s="118">
        <f>'1A'!AB$121</f>
        <v>0</v>
      </c>
      <c r="BQ8" s="118">
        <f>'1A'!AC$121</f>
        <v>0</v>
      </c>
      <c r="BR8" s="118">
        <f>'1A'!AD$121</f>
        <v>0</v>
      </c>
      <c r="BS8" s="118">
        <f>'1A'!AE$121</f>
        <v>0</v>
      </c>
      <c r="BT8" s="118">
        <f>'1A'!AF$121</f>
        <v>0</v>
      </c>
      <c r="BU8" s="118">
        <f>'1A'!AG$121</f>
        <v>0</v>
      </c>
      <c r="BV8" s="118">
        <f>'1A'!AH$121</f>
        <v>0</v>
      </c>
      <c r="BW8" s="118">
        <f>'1A'!AI$121</f>
        <v>0</v>
      </c>
      <c r="BX8" s="118">
        <f>'1A'!AJ$121</f>
        <v>0</v>
      </c>
      <c r="BY8" s="118">
        <f>'1A'!AK$121</f>
        <v>0</v>
      </c>
      <c r="BZ8" s="118">
        <f>'1A'!AL$121</f>
        <v>0</v>
      </c>
      <c r="CA8" s="277">
        <f>'1A'!AA$122</f>
        <v>0</v>
      </c>
      <c r="CB8" s="277">
        <f>'1A'!AB$122</f>
        <v>0</v>
      </c>
      <c r="CC8" s="277">
        <f>'1A'!AC$122</f>
        <v>0</v>
      </c>
      <c r="CD8" s="277">
        <f>'1A'!AD$122</f>
        <v>0</v>
      </c>
      <c r="CE8" s="277">
        <f>'1A'!AE$122</f>
        <v>0</v>
      </c>
      <c r="CF8" s="277">
        <f>'1A'!AF$122</f>
        <v>0</v>
      </c>
      <c r="CG8" s="277">
        <f>'1A'!AG$122</f>
        <v>0</v>
      </c>
      <c r="CH8" s="277">
        <f>'1A'!AH$122</f>
        <v>0</v>
      </c>
      <c r="CI8" s="277">
        <f>'1A'!AI$122</f>
        <v>0</v>
      </c>
      <c r="CJ8" s="277">
        <f>'1A'!AJ$122</f>
        <v>0</v>
      </c>
      <c r="CK8" s="277">
        <f>'1A'!AK$122</f>
        <v>0</v>
      </c>
      <c r="CL8" s="277">
        <f>'1A'!AL$122</f>
        <v>0</v>
      </c>
      <c r="CM8" s="277">
        <f>'1A'!AA$123</f>
        <v>0</v>
      </c>
      <c r="CN8" s="277">
        <f>'1A'!AB$123</f>
        <v>0</v>
      </c>
      <c r="CO8" s="277">
        <f>'1A'!AC$123</f>
        <v>0</v>
      </c>
      <c r="CP8" s="277">
        <f>'1A'!AD$123</f>
        <v>0</v>
      </c>
      <c r="CQ8" s="277">
        <f>'1A'!AE$123</f>
        <v>0</v>
      </c>
      <c r="CR8" s="277">
        <f>'1A'!AF$123</f>
        <v>0</v>
      </c>
      <c r="CS8" s="277">
        <f>'1A'!AG$123</f>
        <v>0</v>
      </c>
      <c r="CT8" s="277">
        <f>'1A'!AH$123</f>
        <v>0</v>
      </c>
      <c r="CU8" s="277">
        <f>'1A'!AI$123</f>
        <v>0</v>
      </c>
      <c r="CV8" s="277">
        <f>'1A'!AJ$123</f>
        <v>0</v>
      </c>
      <c r="CW8" s="277">
        <f>'1A'!AK$123</f>
        <v>0</v>
      </c>
      <c r="CX8" s="277">
        <f>'1A'!AL$123</f>
        <v>0</v>
      </c>
      <c r="CY8" s="277">
        <f>'1A'!AA$124</f>
        <v>0</v>
      </c>
      <c r="CZ8" s="277">
        <f>'1A'!AB$124</f>
        <v>0</v>
      </c>
      <c r="DA8" s="277">
        <f>'1A'!AC$124</f>
        <v>0</v>
      </c>
      <c r="DB8" s="277">
        <f>'1A'!AD$124</f>
        <v>0</v>
      </c>
      <c r="DC8" s="277">
        <f>'1A'!AE$124</f>
        <v>0</v>
      </c>
      <c r="DD8" s="277">
        <f>'1A'!AF$124</f>
        <v>0</v>
      </c>
      <c r="DE8" s="277">
        <f>'1A'!AG$124</f>
        <v>0</v>
      </c>
      <c r="DF8" s="277">
        <f>'1A'!AH$124</f>
        <v>0</v>
      </c>
      <c r="DG8" s="277">
        <f>'1A'!AI$124</f>
        <v>0</v>
      </c>
      <c r="DH8" s="277">
        <f>'1A'!AJ$124</f>
        <v>0</v>
      </c>
      <c r="DI8" s="277">
        <f>'1A'!AK$124</f>
        <v>0</v>
      </c>
      <c r="DJ8" s="277">
        <f>'1A'!AL$124</f>
        <v>0</v>
      </c>
      <c r="DK8" s="118">
        <f>'1A'!AA$127</f>
        <v>0</v>
      </c>
      <c r="DL8" s="118">
        <f>'1A'!AB$127</f>
        <v>0</v>
      </c>
      <c r="DM8" s="118">
        <f>'1A'!AC$127</f>
        <v>0</v>
      </c>
      <c r="DN8" s="118">
        <f>'1A'!AD$127</f>
        <v>0</v>
      </c>
      <c r="DO8" s="118">
        <f>'1A'!AE$127</f>
        <v>0</v>
      </c>
      <c r="DP8" s="118">
        <f>'1A'!AF$127</f>
        <v>0</v>
      </c>
      <c r="DQ8" s="118">
        <f>'1A'!AG$127</f>
        <v>0</v>
      </c>
      <c r="DR8" s="118">
        <f>'1A'!AH$127</f>
        <v>0</v>
      </c>
      <c r="DS8" s="118">
        <f>'1A'!AA$128</f>
        <v>0</v>
      </c>
      <c r="DT8" s="118">
        <f>'1A'!AB$128</f>
        <v>0</v>
      </c>
      <c r="DU8" s="118">
        <f>'1A'!AC$128</f>
        <v>0</v>
      </c>
      <c r="DV8" s="118">
        <f>'1A'!AD$128</f>
        <v>0</v>
      </c>
      <c r="DW8" s="118">
        <f>'1A'!AE$128</f>
        <v>0</v>
      </c>
      <c r="DX8" s="118">
        <f>'1A'!AF$128</f>
        <v>0</v>
      </c>
      <c r="DY8" s="118">
        <f>'1A'!AG$128</f>
        <v>0</v>
      </c>
      <c r="DZ8" s="118">
        <f>'1A'!AH$128</f>
        <v>0</v>
      </c>
      <c r="EA8" s="118">
        <f>'1A'!AA$129</f>
        <v>0</v>
      </c>
      <c r="EB8" s="118">
        <f>'1A'!AB$129</f>
        <v>0</v>
      </c>
      <c r="EC8" s="118">
        <f>'1A'!AC$129</f>
        <v>0</v>
      </c>
      <c r="ED8" s="118">
        <f>'1A'!AD$129</f>
        <v>0</v>
      </c>
      <c r="EE8" s="118">
        <f>'1A'!AE$129</f>
        <v>0</v>
      </c>
      <c r="EF8" s="118">
        <f>'1A'!AF$129</f>
        <v>0</v>
      </c>
      <c r="EG8" s="118">
        <f>'1A'!AG$129</f>
        <v>0</v>
      </c>
      <c r="EH8" s="118">
        <f>'1A'!AH$129</f>
        <v>0</v>
      </c>
      <c r="EI8" s="118">
        <f>'1A'!AA$130</f>
        <v>0</v>
      </c>
      <c r="EJ8" s="118">
        <f>'1A'!AB$130</f>
        <v>0</v>
      </c>
      <c r="EK8" s="118">
        <f>'1A'!AC$130</f>
        <v>0</v>
      </c>
      <c r="EL8" s="118">
        <f>'1A'!AD$130</f>
        <v>0</v>
      </c>
      <c r="EM8" s="118">
        <f>'1A'!AE$130</f>
        <v>0</v>
      </c>
      <c r="EN8" s="118">
        <f>'1A'!AF$130</f>
        <v>0</v>
      </c>
      <c r="EO8" s="118">
        <f>'1A'!AG$130</f>
        <v>0</v>
      </c>
      <c r="EP8" s="118">
        <f>'1A'!AH$130</f>
        <v>0</v>
      </c>
      <c r="EQ8" s="118">
        <f>'1A'!AA$131</f>
        <v>0</v>
      </c>
      <c r="ER8" s="118">
        <f>'1A'!AB$131</f>
        <v>0</v>
      </c>
      <c r="ES8" s="118">
        <f>'1A'!AC$131</f>
        <v>0</v>
      </c>
      <c r="ET8" s="118">
        <f>'1A'!AD$131</f>
        <v>0</v>
      </c>
      <c r="EU8" s="118">
        <f>'1A'!AE$131</f>
        <v>0</v>
      </c>
      <c r="EV8" s="118">
        <f>'1A'!AF$131</f>
        <v>0</v>
      </c>
      <c r="EW8" s="118">
        <f>'1A'!AG$131</f>
        <v>0</v>
      </c>
      <c r="EX8" s="118">
        <f>'1A'!AH$131</f>
        <v>0</v>
      </c>
      <c r="EY8" s="118">
        <f>'1A'!AA$132</f>
        <v>0</v>
      </c>
      <c r="EZ8" s="118">
        <f>'1A'!AB$132</f>
        <v>0</v>
      </c>
      <c r="FA8" s="118">
        <f>'1A'!AC$132</f>
        <v>0</v>
      </c>
      <c r="FB8" s="118">
        <f>'1A'!AD$132</f>
        <v>0</v>
      </c>
      <c r="FC8" s="118">
        <f>'1A'!AE$132</f>
        <v>0</v>
      </c>
      <c r="FD8" s="118">
        <f>'1A'!AF$132</f>
        <v>0</v>
      </c>
      <c r="FE8" s="118">
        <f>'1A'!AG$132</f>
        <v>0</v>
      </c>
      <c r="FF8" s="118">
        <f>'1A'!AH$132</f>
        <v>0</v>
      </c>
      <c r="FG8" s="118">
        <f>'1A'!AA$133</f>
        <v>0</v>
      </c>
      <c r="FH8" s="118">
        <f>'1A'!AB$133</f>
        <v>0</v>
      </c>
      <c r="FI8" s="118">
        <f>'1A'!AC$133</f>
        <v>0</v>
      </c>
      <c r="FJ8" s="118">
        <f>'1A'!AD$133</f>
        <v>0</v>
      </c>
      <c r="FK8" s="118">
        <f>'1A'!AE$133</f>
        <v>0</v>
      </c>
      <c r="FL8" s="118">
        <f>'1A'!AF$133</f>
        <v>0</v>
      </c>
      <c r="FM8" s="118">
        <f>'1A'!AG$133</f>
        <v>0</v>
      </c>
      <c r="FN8" s="118">
        <f>'1A'!AH$133</f>
        <v>0</v>
      </c>
      <c r="FO8" s="118">
        <f>'1A'!AA$134</f>
        <v>0</v>
      </c>
      <c r="FP8" s="118">
        <f>'1A'!AB$134</f>
        <v>0</v>
      </c>
      <c r="FQ8" s="118">
        <f>'1A'!AC$134</f>
        <v>0</v>
      </c>
      <c r="FR8" s="118">
        <f>'1A'!AD$134</f>
        <v>0</v>
      </c>
      <c r="FS8" s="118">
        <f>'1A'!AE$134</f>
        <v>0</v>
      </c>
      <c r="FT8" s="118">
        <f>'1A'!AF$134</f>
        <v>0</v>
      </c>
      <c r="FU8" s="118">
        <f>'1A'!AG$134</f>
        <v>0</v>
      </c>
      <c r="FV8" s="118">
        <f>'1A'!AH$134</f>
        <v>0</v>
      </c>
      <c r="FW8" s="118">
        <f>'1A'!AA$137</f>
        <v>0</v>
      </c>
      <c r="FX8" s="118">
        <f>'1A'!AB$137</f>
        <v>0</v>
      </c>
      <c r="FY8" s="118">
        <f>'1A'!AC$137</f>
        <v>0</v>
      </c>
      <c r="FZ8" s="118">
        <f>'1A'!AD$137</f>
        <v>0</v>
      </c>
      <c r="GA8" s="118">
        <f>'1A'!AE$137</f>
        <v>0</v>
      </c>
      <c r="GB8" s="118">
        <f>'1A'!AF$137</f>
        <v>0</v>
      </c>
      <c r="GC8" s="118">
        <f>'1A'!AG$137</f>
        <v>0</v>
      </c>
      <c r="GD8" s="118">
        <f>'1A'!AH$137</f>
        <v>0</v>
      </c>
      <c r="GE8" s="118">
        <f>'1A'!AA$138</f>
        <v>0</v>
      </c>
      <c r="GF8" s="118">
        <f>'1A'!AB$138</f>
        <v>0</v>
      </c>
      <c r="GG8" s="118">
        <f>'1A'!AC$138</f>
        <v>0</v>
      </c>
      <c r="GH8" s="118">
        <f>'1A'!AD$138</f>
        <v>0</v>
      </c>
      <c r="GI8" s="118">
        <f>'1A'!AE$138</f>
        <v>0</v>
      </c>
      <c r="GJ8" s="118">
        <f>'1A'!AF$138</f>
        <v>0</v>
      </c>
      <c r="GK8" s="118">
        <f>'1A'!AG$138</f>
        <v>0</v>
      </c>
      <c r="GL8" s="118">
        <f>'1A'!AH$138</f>
        <v>0</v>
      </c>
      <c r="GM8" s="118">
        <f>'1A'!AA$139</f>
        <v>0</v>
      </c>
      <c r="GN8" s="118">
        <f>'1A'!AB$139</f>
        <v>0</v>
      </c>
      <c r="GO8" s="118">
        <f>'1A'!AC$139</f>
        <v>0</v>
      </c>
      <c r="GP8" s="118">
        <f>'1A'!AD$139</f>
        <v>0</v>
      </c>
      <c r="GQ8" s="118">
        <f>'1A'!AE$139</f>
        <v>0</v>
      </c>
      <c r="GR8" s="118">
        <f>'1A'!AF$139</f>
        <v>0</v>
      </c>
      <c r="GS8" s="118">
        <f>'1A'!AG$139</f>
        <v>0</v>
      </c>
      <c r="GT8" s="118">
        <f>'1A'!AH$139</f>
        <v>0</v>
      </c>
      <c r="GU8" s="118">
        <f>'1A'!AA$140</f>
        <v>0</v>
      </c>
      <c r="GV8" s="118">
        <f>'1A'!AB$140</f>
        <v>0</v>
      </c>
      <c r="GW8" s="118">
        <f>'1A'!AC$140</f>
        <v>0</v>
      </c>
      <c r="GX8" s="118">
        <f>'1A'!AD$140</f>
        <v>0</v>
      </c>
      <c r="GY8" s="118">
        <f>'1A'!AE$140</f>
        <v>0</v>
      </c>
      <c r="GZ8" s="118">
        <f>'1A'!AF$140</f>
        <v>0</v>
      </c>
      <c r="HA8" s="118">
        <f>'1A'!AG$140</f>
        <v>0</v>
      </c>
      <c r="HB8" s="118">
        <f>'1A'!AH$140</f>
        <v>0</v>
      </c>
      <c r="HC8" s="118">
        <f>'1A'!AA$141</f>
        <v>0</v>
      </c>
      <c r="HD8" s="118">
        <f>'1A'!AB$141</f>
        <v>0</v>
      </c>
      <c r="HE8" s="118">
        <f>'1A'!AC$141</f>
        <v>0</v>
      </c>
      <c r="HF8" s="118">
        <f>'1A'!AD$141</f>
        <v>0</v>
      </c>
      <c r="HG8" s="118">
        <f>'1A'!AE$141</f>
        <v>0</v>
      </c>
      <c r="HH8" s="118">
        <f>'1A'!AF$141</f>
        <v>0</v>
      </c>
      <c r="HI8" s="118">
        <f>'1A'!AG$141</f>
        <v>0</v>
      </c>
      <c r="HJ8" s="118">
        <f>'1A'!AH$141</f>
        <v>0</v>
      </c>
      <c r="HK8" s="118">
        <f>'1A'!AA$142</f>
        <v>0</v>
      </c>
      <c r="HL8" s="118">
        <f>'1A'!AB$142</f>
        <v>0</v>
      </c>
      <c r="HM8" s="118">
        <f>'1A'!AC$142</f>
        <v>0</v>
      </c>
      <c r="HN8" s="118">
        <f>'1A'!AD$142</f>
        <v>0</v>
      </c>
      <c r="HO8" s="118">
        <f>'1A'!AE$142</f>
        <v>0</v>
      </c>
      <c r="HP8" s="118">
        <f>'1A'!AF$142</f>
        <v>0</v>
      </c>
      <c r="HQ8" s="118">
        <f>'1A'!AG$142</f>
        <v>0</v>
      </c>
      <c r="HR8" s="118">
        <f>'1A'!AH$142</f>
        <v>0</v>
      </c>
      <c r="HS8" s="118">
        <f>'1A'!AA$143</f>
        <v>0</v>
      </c>
      <c r="HT8" s="118">
        <f>'1A'!AB$143</f>
        <v>0</v>
      </c>
      <c r="HU8" s="118">
        <f>'1A'!AC$143</f>
        <v>0</v>
      </c>
      <c r="HV8" s="118">
        <f>'1A'!AD$143</f>
        <v>0</v>
      </c>
      <c r="HW8" s="118">
        <f>'1A'!AE$143</f>
        <v>0</v>
      </c>
      <c r="HX8" s="118">
        <f>'1A'!AF$143</f>
        <v>0</v>
      </c>
      <c r="HY8" s="118">
        <f>'1A'!AG$143</f>
        <v>0</v>
      </c>
      <c r="HZ8" s="118">
        <f>'1A'!AH$143</f>
        <v>0</v>
      </c>
      <c r="IA8" s="118">
        <f>'1A'!AA$144</f>
        <v>0</v>
      </c>
      <c r="IB8" s="118">
        <f>'1A'!AB$144</f>
        <v>0</v>
      </c>
      <c r="IC8" s="118">
        <f>'1A'!AC$144</f>
        <v>0</v>
      </c>
      <c r="ID8" s="118">
        <f>'1A'!AD$144</f>
        <v>0</v>
      </c>
      <c r="IE8" s="118">
        <f>'1A'!AE$144</f>
        <v>0</v>
      </c>
      <c r="IF8" s="118">
        <f>'1A'!AF$144</f>
        <v>0</v>
      </c>
      <c r="IG8" s="118">
        <f>'1A'!AG$144</f>
        <v>0</v>
      </c>
      <c r="IH8" s="118">
        <f>'1A'!AH$144</f>
        <v>0</v>
      </c>
      <c r="II8" s="118">
        <f>'1A'!AA$146</f>
        <v>0</v>
      </c>
      <c r="IJ8" s="118">
        <f>'1A'!AB$146</f>
        <v>0</v>
      </c>
      <c r="IK8" s="118">
        <f>'1A'!AC$146</f>
        <v>0</v>
      </c>
      <c r="IL8" s="118">
        <f>'1A'!AD$146</f>
        <v>0</v>
      </c>
      <c r="IM8" s="118">
        <f>'1A'!AE$146</f>
        <v>0</v>
      </c>
      <c r="IN8" s="118">
        <f>'1A'!AF$146</f>
        <v>0</v>
      </c>
      <c r="IO8" s="118">
        <f>'1A'!AG$146</f>
        <v>0</v>
      </c>
      <c r="IP8" s="118">
        <f>'1A'!AH$146</f>
        <v>0</v>
      </c>
      <c r="IQ8" s="118">
        <f>'1A'!AI$146</f>
        <v>0</v>
      </c>
      <c r="IR8" s="118">
        <f>'1A'!AJ$146</f>
        <v>0</v>
      </c>
      <c r="IS8" s="118">
        <f>'1A'!AA$147</f>
        <v>0</v>
      </c>
      <c r="IT8" s="118">
        <f>'1A'!AB$147</f>
        <v>0</v>
      </c>
      <c r="IU8" s="118">
        <f>'1A'!AC$147</f>
        <v>0</v>
      </c>
      <c r="IV8" s="118">
        <f>'1A'!AD$147</f>
        <v>0</v>
      </c>
      <c r="IW8" s="118">
        <f>'1A'!AE$147</f>
        <v>0</v>
      </c>
      <c r="IX8" s="118">
        <f>'1A'!AF$147</f>
        <v>0</v>
      </c>
      <c r="IY8" s="118">
        <f>'1A'!AG$147</f>
        <v>0</v>
      </c>
      <c r="IZ8" s="118">
        <f>'1A'!AH$147</f>
        <v>0</v>
      </c>
      <c r="JA8" s="118">
        <f>'1A'!AI$147</f>
        <v>0</v>
      </c>
      <c r="JB8" s="118">
        <f>'1A'!AJ$147</f>
        <v>0</v>
      </c>
      <c r="JC8" s="118">
        <f>'1A'!AA$148</f>
        <v>0</v>
      </c>
      <c r="JD8" s="118">
        <f>'1A'!AB$148</f>
        <v>0</v>
      </c>
      <c r="JE8" s="118">
        <f>'1A'!AC$148</f>
        <v>0</v>
      </c>
      <c r="JF8" s="118">
        <f>'1A'!AD$148</f>
        <v>0</v>
      </c>
      <c r="JG8" s="118">
        <f>'1A'!AE$148</f>
        <v>0</v>
      </c>
      <c r="JH8" s="118">
        <f>'1A'!AF$148</f>
        <v>0</v>
      </c>
      <c r="JI8" s="118">
        <f>'1A'!AG$148</f>
        <v>0</v>
      </c>
      <c r="JJ8" s="118">
        <f>'1A'!AH$148</f>
        <v>0</v>
      </c>
      <c r="JK8" s="118">
        <f>'1A'!AI$148</f>
        <v>0</v>
      </c>
      <c r="JL8" s="118">
        <f>'1A'!AJ$148</f>
        <v>0</v>
      </c>
      <c r="JM8" s="118">
        <f>'1A'!AA$149</f>
        <v>0</v>
      </c>
      <c r="JN8" s="118">
        <f>'1A'!AB$149</f>
        <v>0</v>
      </c>
      <c r="JO8" s="118">
        <f>'1A'!AC$149</f>
        <v>0</v>
      </c>
      <c r="JP8" s="118">
        <f>'1A'!AD$149</f>
        <v>0</v>
      </c>
      <c r="JQ8" s="118">
        <f>'1A'!AE$149</f>
        <v>0</v>
      </c>
      <c r="JR8" s="118">
        <f>'1A'!AF$149</f>
        <v>0</v>
      </c>
      <c r="JS8" s="118">
        <f>'1A'!AG$149</f>
        <v>0</v>
      </c>
      <c r="JT8" s="118">
        <f>'1A'!AH$149</f>
        <v>0</v>
      </c>
      <c r="JU8" s="118">
        <f>'1A'!AI$149</f>
        <v>0</v>
      </c>
      <c r="JV8" s="118">
        <f>'1A'!AJ$149</f>
        <v>0</v>
      </c>
      <c r="JW8" s="118">
        <f>'1A'!AA$150</f>
        <v>0</v>
      </c>
      <c r="JX8" s="118">
        <f>'1A'!AB$150</f>
        <v>0</v>
      </c>
      <c r="JY8" s="118">
        <f>'1A'!AC$150</f>
        <v>0</v>
      </c>
      <c r="JZ8" s="118">
        <f>'1A'!AD$150</f>
        <v>0</v>
      </c>
      <c r="KA8" s="118">
        <f>'1A'!AE$150</f>
        <v>0</v>
      </c>
      <c r="KB8" s="118">
        <f>'1A'!AF$150</f>
        <v>0</v>
      </c>
      <c r="KC8" s="118">
        <f>'1A'!AG$150</f>
        <v>0</v>
      </c>
      <c r="KD8" s="118">
        <f>'1A'!AH$150</f>
        <v>0</v>
      </c>
      <c r="KE8" s="118">
        <f>'1A'!AI$150</f>
        <v>0</v>
      </c>
      <c r="KF8" s="118">
        <f>'1A'!AJ$150</f>
        <v>0</v>
      </c>
      <c r="KG8" s="118">
        <f>'1A'!AA$152</f>
        <v>0</v>
      </c>
      <c r="KH8" s="118">
        <f>'1A'!AB$152</f>
        <v>0</v>
      </c>
      <c r="KI8" s="118">
        <f>'1A'!AC$152</f>
        <v>0</v>
      </c>
      <c r="KJ8" s="118">
        <f>'1A'!AD$152</f>
        <v>0</v>
      </c>
      <c r="KK8" s="118">
        <f>'1A'!AE$152</f>
        <v>0</v>
      </c>
      <c r="KL8" s="118">
        <f>'1A'!AF$152</f>
        <v>0</v>
      </c>
      <c r="KM8" s="118">
        <f>'1A'!AG$152</f>
        <v>0</v>
      </c>
    </row>
    <row r="9" spans="1:338">
      <c r="A9" s="124">
        <v>2</v>
      </c>
      <c r="B9" s="122" t="str">
        <f>'2A'!$G$6</f>
        <v>Ghế Hà Nội 2 chỗ</v>
      </c>
      <c r="C9" s="116">
        <f>'2A'!C$112</f>
        <v>0</v>
      </c>
      <c r="D9" s="116">
        <f>'2A'!D$112</f>
        <v>6.154259999999999</v>
      </c>
      <c r="E9" s="116">
        <f>'2A'!E$112</f>
        <v>12.495570000000001</v>
      </c>
      <c r="F9" s="116">
        <f>'2A'!F$112</f>
        <v>0</v>
      </c>
      <c r="G9" s="116">
        <f>'2A'!G$112</f>
        <v>23.750310000000002</v>
      </c>
      <c r="H9" s="116">
        <f>'2A'!H$112</f>
        <v>0</v>
      </c>
      <c r="I9" s="116">
        <f>'2A'!I$112</f>
        <v>0</v>
      </c>
      <c r="J9" s="116">
        <f>'2A'!J$112</f>
        <v>9.3606599999999993</v>
      </c>
      <c r="K9" s="116">
        <f>'2A'!K$112</f>
        <v>11.14554</v>
      </c>
      <c r="L9" s="116">
        <f>'2A'!L$112</f>
        <v>0</v>
      </c>
      <c r="M9" s="116">
        <f>'2A'!M$112</f>
        <v>0</v>
      </c>
      <c r="N9" s="116">
        <f>'2A'!N$112</f>
        <v>0</v>
      </c>
      <c r="O9" s="116">
        <f>'2A'!O$112</f>
        <v>0</v>
      </c>
      <c r="P9" s="116">
        <f>'2A'!P$112</f>
        <v>0</v>
      </c>
      <c r="Q9" s="116">
        <f>'2A'!Q$112</f>
        <v>0</v>
      </c>
      <c r="R9" s="116">
        <f>'2A'!R$112</f>
        <v>0</v>
      </c>
      <c r="S9" s="276">
        <f>'2A'!AA$117</f>
        <v>0</v>
      </c>
      <c r="T9" s="276">
        <f>'2A'!AB$117</f>
        <v>0</v>
      </c>
      <c r="U9" s="276">
        <f>'2A'!AC$117</f>
        <v>0</v>
      </c>
      <c r="V9" s="276">
        <f>'2A'!AD$117</f>
        <v>0</v>
      </c>
      <c r="W9" s="276">
        <f>'2A'!AE$117</f>
        <v>0</v>
      </c>
      <c r="X9" s="276">
        <f>'2A'!AF$117</f>
        <v>0</v>
      </c>
      <c r="Y9" s="276">
        <f>'2A'!AG$117</f>
        <v>0</v>
      </c>
      <c r="Z9" s="276">
        <f>'2A'!AH$117</f>
        <v>0</v>
      </c>
      <c r="AA9" s="276">
        <f>'2A'!AI$117</f>
        <v>0</v>
      </c>
      <c r="AB9" s="276">
        <f>'2A'!AJ$117</f>
        <v>0</v>
      </c>
      <c r="AC9" s="276">
        <f>'2A'!AK$117</f>
        <v>0</v>
      </c>
      <c r="AD9" s="276">
        <f>'2A'!AL$117</f>
        <v>0</v>
      </c>
      <c r="AE9" s="116">
        <f>'2A'!AA$118</f>
        <v>0</v>
      </c>
      <c r="AF9" s="116">
        <f>'2A'!AB$118</f>
        <v>0</v>
      </c>
      <c r="AG9" s="116">
        <f>'2A'!AC$118</f>
        <v>0</v>
      </c>
      <c r="AH9" s="116">
        <f>'2A'!AD$118</f>
        <v>0</v>
      </c>
      <c r="AI9" s="116">
        <f>'2A'!AE$118</f>
        <v>0</v>
      </c>
      <c r="AJ9" s="116">
        <f>'2A'!AF$118</f>
        <v>0</v>
      </c>
      <c r="AK9" s="116">
        <f>'2A'!AG$118</f>
        <v>0</v>
      </c>
      <c r="AL9" s="116">
        <f>'2A'!AH$118</f>
        <v>0</v>
      </c>
      <c r="AM9" s="116">
        <f>'2A'!AI$118</f>
        <v>0</v>
      </c>
      <c r="AN9" s="116">
        <f>'2A'!AJ$118</f>
        <v>0</v>
      </c>
      <c r="AO9" s="116">
        <f>'2A'!AK$118</f>
        <v>0</v>
      </c>
      <c r="AP9" s="116">
        <f>'2A'!AL$118</f>
        <v>0</v>
      </c>
      <c r="AQ9" s="116">
        <f>'2A'!AA$119</f>
        <v>0</v>
      </c>
      <c r="AR9" s="116">
        <f>'2A'!AB$119</f>
        <v>0</v>
      </c>
      <c r="AS9" s="116">
        <f>'2A'!AC$119</f>
        <v>0</v>
      </c>
      <c r="AT9" s="116">
        <f>'2A'!AD$119</f>
        <v>0</v>
      </c>
      <c r="AU9" s="116">
        <f>'2A'!AE$119</f>
        <v>0</v>
      </c>
      <c r="AV9" s="116">
        <f>'2A'!AF$119</f>
        <v>0</v>
      </c>
      <c r="AW9" s="116">
        <f>'2A'!AG$119</f>
        <v>0</v>
      </c>
      <c r="AX9" s="116">
        <f>'2A'!AH$119</f>
        <v>0</v>
      </c>
      <c r="AY9" s="116">
        <f>'2A'!AI$119</f>
        <v>0</v>
      </c>
      <c r="AZ9" s="116">
        <f>'2A'!AJ$119</f>
        <v>0</v>
      </c>
      <c r="BA9" s="116">
        <f>'2A'!AK$119</f>
        <v>0</v>
      </c>
      <c r="BB9" s="116">
        <f>'2A'!AL$119</f>
        <v>0</v>
      </c>
      <c r="BC9" s="116">
        <f>'2A'!AA$120</f>
        <v>0</v>
      </c>
      <c r="BD9" s="116">
        <f>'2A'!AB$120</f>
        <v>0</v>
      </c>
      <c r="BE9" s="116">
        <f>'2A'!AC$120</f>
        <v>0</v>
      </c>
      <c r="BF9" s="116">
        <f>'2A'!AD$120</f>
        <v>0</v>
      </c>
      <c r="BG9" s="116">
        <f>'2A'!AE$120</f>
        <v>0</v>
      </c>
      <c r="BH9" s="116">
        <f>'2A'!AF$120</f>
        <v>0</v>
      </c>
      <c r="BI9" s="116">
        <f>'2A'!AG$120</f>
        <v>0</v>
      </c>
      <c r="BJ9" s="116">
        <f>'2A'!AH$120</f>
        <v>0</v>
      </c>
      <c r="BK9" s="116">
        <f>'2A'!AI$120</f>
        <v>0</v>
      </c>
      <c r="BL9" s="116">
        <f>'2A'!AJ$120</f>
        <v>0</v>
      </c>
      <c r="BM9" s="116">
        <f>'2A'!AK$120</f>
        <v>0</v>
      </c>
      <c r="BN9" s="116">
        <f>'2A'!AL$120</f>
        <v>0</v>
      </c>
      <c r="BO9" s="116">
        <f>'2A'!AA$121</f>
        <v>0</v>
      </c>
      <c r="BP9" s="116">
        <f>'2A'!AB$121</f>
        <v>0</v>
      </c>
      <c r="BQ9" s="116">
        <f>'2A'!AC$121</f>
        <v>0</v>
      </c>
      <c r="BR9" s="116">
        <f>'2A'!AD$121</f>
        <v>0</v>
      </c>
      <c r="BS9" s="116">
        <f>'2A'!AE$121</f>
        <v>0</v>
      </c>
      <c r="BT9" s="116">
        <f>'2A'!AF$121</f>
        <v>0</v>
      </c>
      <c r="BU9" s="116">
        <f>'2A'!AG$121</f>
        <v>0</v>
      </c>
      <c r="BV9" s="116">
        <f>'2A'!AH$121</f>
        <v>0</v>
      </c>
      <c r="BW9" s="116">
        <f>'2A'!AI$121</f>
        <v>0</v>
      </c>
      <c r="BX9" s="116">
        <f>'2A'!AJ$121</f>
        <v>0</v>
      </c>
      <c r="BY9" s="116">
        <f>'2A'!AK$121</f>
        <v>0</v>
      </c>
      <c r="BZ9" s="116">
        <f>'2A'!AL$121</f>
        <v>0</v>
      </c>
      <c r="CA9" s="278">
        <f>'2A'!AA$122</f>
        <v>0</v>
      </c>
      <c r="CB9" s="278">
        <f>'2A'!AB$122</f>
        <v>0</v>
      </c>
      <c r="CC9" s="278">
        <f>'2A'!AC$122</f>
        <v>0</v>
      </c>
      <c r="CD9" s="278">
        <f>'2A'!AD$122</f>
        <v>0</v>
      </c>
      <c r="CE9" s="278">
        <f>'2A'!AE$122</f>
        <v>0</v>
      </c>
      <c r="CF9" s="278">
        <f>'2A'!AF$122</f>
        <v>0</v>
      </c>
      <c r="CG9" s="278">
        <f>'2A'!AG$122</f>
        <v>0</v>
      </c>
      <c r="CH9" s="278">
        <f>'2A'!AH$122</f>
        <v>0</v>
      </c>
      <c r="CI9" s="278">
        <f>'2A'!AI$122</f>
        <v>0</v>
      </c>
      <c r="CJ9" s="278">
        <f>'2A'!AJ$122</f>
        <v>0</v>
      </c>
      <c r="CK9" s="278">
        <f>'2A'!AK$122</f>
        <v>0</v>
      </c>
      <c r="CL9" s="278">
        <f>'2A'!AL$122</f>
        <v>0</v>
      </c>
      <c r="CM9" s="278">
        <f>'2A'!AA$123</f>
        <v>0</v>
      </c>
      <c r="CN9" s="278">
        <f>'2A'!AB$123</f>
        <v>0</v>
      </c>
      <c r="CO9" s="278">
        <f>'2A'!AC$123</f>
        <v>0</v>
      </c>
      <c r="CP9" s="278">
        <f>'2A'!AD$123</f>
        <v>0</v>
      </c>
      <c r="CQ9" s="278">
        <f>'2A'!AE$123</f>
        <v>0</v>
      </c>
      <c r="CR9" s="278">
        <f>'2A'!AF$123</f>
        <v>0</v>
      </c>
      <c r="CS9" s="278">
        <f>'2A'!AG$123</f>
        <v>0</v>
      </c>
      <c r="CT9" s="278">
        <f>'2A'!AH$123</f>
        <v>0</v>
      </c>
      <c r="CU9" s="278">
        <f>'2A'!AI$123</f>
        <v>0</v>
      </c>
      <c r="CV9" s="278">
        <f>'2A'!AJ$123</f>
        <v>0</v>
      </c>
      <c r="CW9" s="278">
        <f>'2A'!AK$123</f>
        <v>0</v>
      </c>
      <c r="CX9" s="278">
        <f>'2A'!AL$123</f>
        <v>0</v>
      </c>
      <c r="CY9" s="278">
        <f>'2A'!AA$124</f>
        <v>0</v>
      </c>
      <c r="CZ9" s="278">
        <f>'2A'!AB$124</f>
        <v>0</v>
      </c>
      <c r="DA9" s="278">
        <f>'2A'!AC$124</f>
        <v>0</v>
      </c>
      <c r="DB9" s="278">
        <f>'2A'!AD$124</f>
        <v>0</v>
      </c>
      <c r="DC9" s="278">
        <f>'2A'!AE$124</f>
        <v>0</v>
      </c>
      <c r="DD9" s="278">
        <f>'2A'!AF$124</f>
        <v>0</v>
      </c>
      <c r="DE9" s="278">
        <f>'2A'!AG$124</f>
        <v>0</v>
      </c>
      <c r="DF9" s="278">
        <f>'2A'!AH$124</f>
        <v>0</v>
      </c>
      <c r="DG9" s="278">
        <f>'2A'!AI$124</f>
        <v>0</v>
      </c>
      <c r="DH9" s="278">
        <f>'2A'!AJ$124</f>
        <v>0</v>
      </c>
      <c r="DI9" s="278">
        <f>'2A'!AK$124</f>
        <v>0</v>
      </c>
      <c r="DJ9" s="278">
        <f>'2A'!AL$124</f>
        <v>0</v>
      </c>
      <c r="DK9" s="116">
        <f>'2A'!AA$127</f>
        <v>0</v>
      </c>
      <c r="DL9" s="116">
        <f>'2A'!AB$127</f>
        <v>0</v>
      </c>
      <c r="DM9" s="116">
        <f>'2A'!AC$127</f>
        <v>0</v>
      </c>
      <c r="DN9" s="116">
        <f>'2A'!AD$127</f>
        <v>0</v>
      </c>
      <c r="DO9" s="116">
        <f>'2A'!AE$127</f>
        <v>0</v>
      </c>
      <c r="DP9" s="116">
        <f>'2A'!AF$127</f>
        <v>0</v>
      </c>
      <c r="DQ9" s="116">
        <f>'2A'!AG$127</f>
        <v>0</v>
      </c>
      <c r="DR9" s="116">
        <f>'2A'!AH$127</f>
        <v>0</v>
      </c>
      <c r="DS9" s="116">
        <f>'2A'!AA$128</f>
        <v>0</v>
      </c>
      <c r="DT9" s="116">
        <f>'2A'!AB$128</f>
        <v>0</v>
      </c>
      <c r="DU9" s="116">
        <f>'2A'!AC$128</f>
        <v>0</v>
      </c>
      <c r="DV9" s="116">
        <f>'2A'!AD$128</f>
        <v>0</v>
      </c>
      <c r="DW9" s="116">
        <f>'2A'!AE$128</f>
        <v>0</v>
      </c>
      <c r="DX9" s="116">
        <f>'2A'!AF$128</f>
        <v>0</v>
      </c>
      <c r="DY9" s="116">
        <f>'2A'!AG$128</f>
        <v>0</v>
      </c>
      <c r="DZ9" s="116">
        <f>'2A'!AH$128</f>
        <v>0</v>
      </c>
      <c r="EA9" s="116">
        <f>'2A'!AA$129</f>
        <v>0</v>
      </c>
      <c r="EB9" s="116">
        <f>'2A'!AB$129</f>
        <v>0</v>
      </c>
      <c r="EC9" s="116">
        <f>'2A'!AC$129</f>
        <v>0</v>
      </c>
      <c r="ED9" s="116">
        <f>'2A'!AD$129</f>
        <v>0</v>
      </c>
      <c r="EE9" s="116">
        <f>'2A'!AE$129</f>
        <v>0</v>
      </c>
      <c r="EF9" s="116">
        <f>'2A'!AF$129</f>
        <v>0</v>
      </c>
      <c r="EG9" s="116">
        <f>'2A'!AG$129</f>
        <v>0</v>
      </c>
      <c r="EH9" s="116">
        <f>'2A'!AH$129</f>
        <v>0</v>
      </c>
      <c r="EI9" s="116">
        <f>'2A'!AA$130</f>
        <v>0</v>
      </c>
      <c r="EJ9" s="116">
        <f>'2A'!AB$130</f>
        <v>0</v>
      </c>
      <c r="EK9" s="116">
        <f>'2A'!AC$130</f>
        <v>0</v>
      </c>
      <c r="EL9" s="116">
        <f>'2A'!AD$130</f>
        <v>0</v>
      </c>
      <c r="EM9" s="116">
        <f>'2A'!AE$130</f>
        <v>0</v>
      </c>
      <c r="EN9" s="116">
        <f>'2A'!AF$130</f>
        <v>0</v>
      </c>
      <c r="EO9" s="116">
        <f>'2A'!AG$130</f>
        <v>0</v>
      </c>
      <c r="EP9" s="116">
        <f>'2A'!AH$130</f>
        <v>0</v>
      </c>
      <c r="EQ9" s="116">
        <f>'2A'!AA$131</f>
        <v>0</v>
      </c>
      <c r="ER9" s="116">
        <f>'2A'!AB$131</f>
        <v>0</v>
      </c>
      <c r="ES9" s="116">
        <f>'2A'!AC$131</f>
        <v>0</v>
      </c>
      <c r="ET9" s="116">
        <f>'2A'!AD$131</f>
        <v>0</v>
      </c>
      <c r="EU9" s="116">
        <f>'2A'!AE$131</f>
        <v>0</v>
      </c>
      <c r="EV9" s="116">
        <f>'2A'!AF$131</f>
        <v>0</v>
      </c>
      <c r="EW9" s="116">
        <f>'2A'!AG$131</f>
        <v>0</v>
      </c>
      <c r="EX9" s="116">
        <f>'2A'!AH$131</f>
        <v>0</v>
      </c>
      <c r="EY9" s="116">
        <f>'2A'!AA$132</f>
        <v>0</v>
      </c>
      <c r="EZ9" s="116">
        <f>'2A'!AB$132</f>
        <v>0</v>
      </c>
      <c r="FA9" s="116">
        <f>'2A'!AC$132</f>
        <v>0</v>
      </c>
      <c r="FB9" s="116">
        <f>'2A'!AD$132</f>
        <v>0</v>
      </c>
      <c r="FC9" s="116">
        <f>'2A'!AE$132</f>
        <v>0</v>
      </c>
      <c r="FD9" s="116">
        <f>'2A'!AF$132</f>
        <v>0</v>
      </c>
      <c r="FE9" s="116">
        <f>'2A'!AG$132</f>
        <v>0</v>
      </c>
      <c r="FF9" s="116">
        <f>'2A'!AH$132</f>
        <v>0</v>
      </c>
      <c r="FG9" s="116">
        <f>'2A'!AA$133</f>
        <v>0</v>
      </c>
      <c r="FH9" s="116">
        <f>'2A'!AB$133</f>
        <v>0</v>
      </c>
      <c r="FI9" s="116">
        <f>'2A'!AC$133</f>
        <v>0</v>
      </c>
      <c r="FJ9" s="116">
        <f>'2A'!AD$133</f>
        <v>0</v>
      </c>
      <c r="FK9" s="116">
        <f>'2A'!AE$133</f>
        <v>0</v>
      </c>
      <c r="FL9" s="116">
        <f>'2A'!AF$133</f>
        <v>0</v>
      </c>
      <c r="FM9" s="116">
        <f>'2A'!AG$133</f>
        <v>0</v>
      </c>
      <c r="FN9" s="116">
        <f>'2A'!AH$133</f>
        <v>0</v>
      </c>
      <c r="FO9" s="116">
        <f>'2A'!AA$134</f>
        <v>0</v>
      </c>
      <c r="FP9" s="116">
        <f>'2A'!AB$134</f>
        <v>0</v>
      </c>
      <c r="FQ9" s="116">
        <f>'2A'!AC$134</f>
        <v>0</v>
      </c>
      <c r="FR9" s="116">
        <f>'2A'!AD$134</f>
        <v>0</v>
      </c>
      <c r="FS9" s="116">
        <f>'2A'!AE$134</f>
        <v>0</v>
      </c>
      <c r="FT9" s="116">
        <f>'2A'!AF$134</f>
        <v>0</v>
      </c>
      <c r="FU9" s="116">
        <f>'2A'!AG$134</f>
        <v>0</v>
      </c>
      <c r="FV9" s="116">
        <f>'2A'!AH$134</f>
        <v>0</v>
      </c>
      <c r="FW9" s="116">
        <f>'2A'!AA$137</f>
        <v>0</v>
      </c>
      <c r="FX9" s="116">
        <f>'2A'!AB$137</f>
        <v>0</v>
      </c>
      <c r="FY9" s="116">
        <f>'2A'!AC$137</f>
        <v>0</v>
      </c>
      <c r="FZ9" s="116">
        <f>'2A'!AD$137</f>
        <v>0</v>
      </c>
      <c r="GA9" s="116">
        <f>'2A'!AE$137</f>
        <v>0</v>
      </c>
      <c r="GB9" s="116">
        <f>'2A'!AF$137</f>
        <v>0</v>
      </c>
      <c r="GC9" s="116">
        <f>'2A'!AG$137</f>
        <v>0</v>
      </c>
      <c r="GD9" s="116">
        <f>'2A'!AH$137</f>
        <v>0</v>
      </c>
      <c r="GE9" s="116">
        <f>'2A'!AA$138</f>
        <v>0</v>
      </c>
      <c r="GF9" s="116">
        <f>'2A'!AB$138</f>
        <v>0</v>
      </c>
      <c r="GG9" s="116">
        <f>'2A'!AC$138</f>
        <v>0</v>
      </c>
      <c r="GH9" s="116">
        <f>'2A'!AD$138</f>
        <v>0</v>
      </c>
      <c r="GI9" s="116">
        <f>'2A'!AE$138</f>
        <v>0</v>
      </c>
      <c r="GJ9" s="116">
        <f>'2A'!AF$138</f>
        <v>0</v>
      </c>
      <c r="GK9" s="116">
        <f>'2A'!AG$138</f>
        <v>0</v>
      </c>
      <c r="GL9" s="116">
        <f>'2A'!AH$138</f>
        <v>0</v>
      </c>
      <c r="GM9" s="116">
        <f>'2A'!AA$139</f>
        <v>0</v>
      </c>
      <c r="GN9" s="116">
        <f>'2A'!AB$139</f>
        <v>0</v>
      </c>
      <c r="GO9" s="116">
        <f>'2A'!AC$139</f>
        <v>0</v>
      </c>
      <c r="GP9" s="116">
        <f>'2A'!AD$139</f>
        <v>0</v>
      </c>
      <c r="GQ9" s="116">
        <f>'2A'!AE$139</f>
        <v>0</v>
      </c>
      <c r="GR9" s="116">
        <f>'2A'!AF$139</f>
        <v>0</v>
      </c>
      <c r="GS9" s="116">
        <f>'2A'!AG$139</f>
        <v>0</v>
      </c>
      <c r="GT9" s="116">
        <f>'2A'!AH$139</f>
        <v>0</v>
      </c>
      <c r="GU9" s="116">
        <f>'2A'!AA$140</f>
        <v>0</v>
      </c>
      <c r="GV9" s="116">
        <f>'2A'!AB$140</f>
        <v>0</v>
      </c>
      <c r="GW9" s="116">
        <f>'2A'!AC$140</f>
        <v>0</v>
      </c>
      <c r="GX9" s="116">
        <f>'2A'!AD$140</f>
        <v>0</v>
      </c>
      <c r="GY9" s="116">
        <f>'2A'!AE$140</f>
        <v>0</v>
      </c>
      <c r="GZ9" s="116">
        <f>'2A'!AF$140</f>
        <v>0</v>
      </c>
      <c r="HA9" s="116">
        <f>'2A'!AG$140</f>
        <v>0</v>
      </c>
      <c r="HB9" s="116">
        <f>'2A'!AH$140</f>
        <v>0</v>
      </c>
      <c r="HC9" s="116">
        <f>'2A'!AA$141</f>
        <v>0</v>
      </c>
      <c r="HD9" s="116">
        <f>'2A'!AB$141</f>
        <v>0</v>
      </c>
      <c r="HE9" s="116">
        <f>'2A'!AC$141</f>
        <v>0</v>
      </c>
      <c r="HF9" s="116">
        <f>'2A'!AD$141</f>
        <v>0</v>
      </c>
      <c r="HG9" s="116">
        <f>'2A'!AE$141</f>
        <v>0</v>
      </c>
      <c r="HH9" s="116">
        <f>'2A'!AF$141</f>
        <v>0</v>
      </c>
      <c r="HI9" s="116">
        <f>'2A'!AG$141</f>
        <v>0</v>
      </c>
      <c r="HJ9" s="116">
        <f>'2A'!AH$141</f>
        <v>0</v>
      </c>
      <c r="HK9" s="116">
        <f>'2A'!AA$142</f>
        <v>0</v>
      </c>
      <c r="HL9" s="116">
        <f>'2A'!AB$142</f>
        <v>0</v>
      </c>
      <c r="HM9" s="116">
        <f>'2A'!AC$142</f>
        <v>0</v>
      </c>
      <c r="HN9" s="116">
        <f>'2A'!AD$142</f>
        <v>0</v>
      </c>
      <c r="HO9" s="116">
        <f>'2A'!AE$142</f>
        <v>0</v>
      </c>
      <c r="HP9" s="116">
        <f>'2A'!AF$142</f>
        <v>0</v>
      </c>
      <c r="HQ9" s="116">
        <f>'2A'!AG$142</f>
        <v>0</v>
      </c>
      <c r="HR9" s="116">
        <f>'2A'!AH$142</f>
        <v>0</v>
      </c>
      <c r="HS9" s="116">
        <f>'2A'!AA$143</f>
        <v>0</v>
      </c>
      <c r="HT9" s="116">
        <f>'2A'!AB$143</f>
        <v>0</v>
      </c>
      <c r="HU9" s="116">
        <f>'2A'!AC$143</f>
        <v>0</v>
      </c>
      <c r="HV9" s="116">
        <f>'2A'!AD$143</f>
        <v>0</v>
      </c>
      <c r="HW9" s="116">
        <f>'2A'!AE$143</f>
        <v>0</v>
      </c>
      <c r="HX9" s="116">
        <f>'2A'!AF$143</f>
        <v>0</v>
      </c>
      <c r="HY9" s="116">
        <f>'2A'!AG$143</f>
        <v>0</v>
      </c>
      <c r="HZ9" s="116">
        <f>'2A'!AH$143</f>
        <v>0</v>
      </c>
      <c r="IA9" s="116">
        <f>'2A'!AA$144</f>
        <v>0</v>
      </c>
      <c r="IB9" s="116">
        <f>'2A'!AB$144</f>
        <v>0</v>
      </c>
      <c r="IC9" s="116">
        <f>'2A'!AC$144</f>
        <v>0</v>
      </c>
      <c r="ID9" s="116">
        <f>'2A'!AD$144</f>
        <v>0</v>
      </c>
      <c r="IE9" s="116">
        <f>'2A'!AE$144</f>
        <v>0</v>
      </c>
      <c r="IF9" s="116">
        <f>'2A'!AF$144</f>
        <v>0</v>
      </c>
      <c r="IG9" s="116">
        <f>'2A'!AG$144</f>
        <v>0</v>
      </c>
      <c r="IH9" s="116">
        <f>'2A'!AH$144</f>
        <v>0</v>
      </c>
      <c r="II9" s="116">
        <f>'2A'!AA$146</f>
        <v>0</v>
      </c>
      <c r="IJ9" s="116">
        <f>'2A'!AB$146</f>
        <v>0</v>
      </c>
      <c r="IK9" s="116">
        <f>'2A'!AC$146</f>
        <v>0</v>
      </c>
      <c r="IL9" s="116">
        <f>'2A'!AD$146</f>
        <v>0</v>
      </c>
      <c r="IM9" s="116">
        <f>'2A'!AE$146</f>
        <v>0</v>
      </c>
      <c r="IN9" s="116">
        <f>'2A'!AF$146</f>
        <v>0</v>
      </c>
      <c r="IO9" s="116">
        <f>'2A'!AG$146</f>
        <v>0</v>
      </c>
      <c r="IP9" s="116">
        <f>'2A'!AH$146</f>
        <v>0</v>
      </c>
      <c r="IQ9" s="116">
        <f>'2A'!AI$146</f>
        <v>0</v>
      </c>
      <c r="IR9" s="116">
        <f>'2A'!AJ$146</f>
        <v>0</v>
      </c>
      <c r="IS9" s="116">
        <f>'2A'!AA$147</f>
        <v>0</v>
      </c>
      <c r="IT9" s="116">
        <f>'2A'!AB$147</f>
        <v>0</v>
      </c>
      <c r="IU9" s="116">
        <f>'2A'!AC$147</f>
        <v>0</v>
      </c>
      <c r="IV9" s="116">
        <f>'2A'!AD$147</f>
        <v>0</v>
      </c>
      <c r="IW9" s="116">
        <f>'2A'!AE$147</f>
        <v>0</v>
      </c>
      <c r="IX9" s="116">
        <f>'2A'!AF$147</f>
        <v>0</v>
      </c>
      <c r="IY9" s="116">
        <f>'2A'!AG$147</f>
        <v>0</v>
      </c>
      <c r="IZ9" s="116">
        <f>'2A'!AH$147</f>
        <v>0</v>
      </c>
      <c r="JA9" s="116">
        <f>'2A'!AI$147</f>
        <v>0</v>
      </c>
      <c r="JB9" s="116">
        <f>'2A'!AJ$147</f>
        <v>0</v>
      </c>
      <c r="JC9" s="116">
        <f>'2A'!AA$148</f>
        <v>0</v>
      </c>
      <c r="JD9" s="116">
        <f>'2A'!AB$148</f>
        <v>0</v>
      </c>
      <c r="JE9" s="116">
        <f>'2A'!AC$148</f>
        <v>0</v>
      </c>
      <c r="JF9" s="116">
        <f>'2A'!AD$148</f>
        <v>0</v>
      </c>
      <c r="JG9" s="116">
        <f>'2A'!AE$148</f>
        <v>0</v>
      </c>
      <c r="JH9" s="116">
        <f>'2A'!AF$148</f>
        <v>0</v>
      </c>
      <c r="JI9" s="116">
        <f>'2A'!AG$148</f>
        <v>0</v>
      </c>
      <c r="JJ9" s="116">
        <f>'2A'!AH$148</f>
        <v>0</v>
      </c>
      <c r="JK9" s="116">
        <f>'2A'!AI$148</f>
        <v>0</v>
      </c>
      <c r="JL9" s="116">
        <f>'2A'!AJ$148</f>
        <v>0</v>
      </c>
      <c r="JM9" s="116">
        <f>'2A'!AA$149</f>
        <v>0</v>
      </c>
      <c r="JN9" s="116">
        <f>'2A'!AB$149</f>
        <v>0</v>
      </c>
      <c r="JO9" s="116">
        <f>'2A'!AC$149</f>
        <v>0</v>
      </c>
      <c r="JP9" s="116">
        <f>'2A'!AD$149</f>
        <v>0</v>
      </c>
      <c r="JQ9" s="116">
        <f>'2A'!AE$149</f>
        <v>0</v>
      </c>
      <c r="JR9" s="116">
        <f>'2A'!AF$149</f>
        <v>0</v>
      </c>
      <c r="JS9" s="116">
        <f>'2A'!AG$149</f>
        <v>0</v>
      </c>
      <c r="JT9" s="116">
        <f>'2A'!AH$149</f>
        <v>0</v>
      </c>
      <c r="JU9" s="116">
        <f>'2A'!AI$149</f>
        <v>0</v>
      </c>
      <c r="JV9" s="116">
        <f>'2A'!AJ$149</f>
        <v>0</v>
      </c>
      <c r="JW9" s="116">
        <f>'2A'!AA$150</f>
        <v>0</v>
      </c>
      <c r="JX9" s="116">
        <f>'2A'!AB$150</f>
        <v>0</v>
      </c>
      <c r="JY9" s="116">
        <f>'2A'!AC$150</f>
        <v>0</v>
      </c>
      <c r="JZ9" s="116">
        <f>'2A'!AD$150</f>
        <v>0</v>
      </c>
      <c r="KA9" s="116">
        <f>'2A'!AE$150</f>
        <v>0</v>
      </c>
      <c r="KB9" s="116">
        <f>'2A'!AF$150</f>
        <v>0</v>
      </c>
      <c r="KC9" s="116">
        <f>'2A'!AG$150</f>
        <v>0</v>
      </c>
      <c r="KD9" s="116">
        <f>'2A'!AH$150</f>
        <v>0</v>
      </c>
      <c r="KE9" s="116">
        <f>'2A'!AI$150</f>
        <v>0</v>
      </c>
      <c r="KF9" s="116">
        <f>'2A'!AJ$150</f>
        <v>0</v>
      </c>
      <c r="KG9" s="116">
        <f>'2A'!AA$152</f>
        <v>0</v>
      </c>
      <c r="KH9" s="116">
        <f>'2A'!AB$152</f>
        <v>0</v>
      </c>
      <c r="KI9" s="116">
        <f>'2A'!AC$152</f>
        <v>0</v>
      </c>
      <c r="KJ9" s="116">
        <f>'2A'!AD$152</f>
        <v>0</v>
      </c>
      <c r="KK9" s="116">
        <f>'2A'!AE$152</f>
        <v>0</v>
      </c>
      <c r="KL9" s="116">
        <f>'2A'!AF$152</f>
        <v>0</v>
      </c>
      <c r="KM9" s="116">
        <f>'2A'!AG$152</f>
        <v>0</v>
      </c>
    </row>
    <row r="10" spans="1:338">
      <c r="A10" s="124">
        <v>3</v>
      </c>
      <c r="B10" s="122" t="str">
        <f>'3A'!$G$6</f>
        <v xml:space="preserve">Bàn caffe Hà Nội </v>
      </c>
      <c r="C10" s="116">
        <f>'3A'!C$112</f>
        <v>7.3697100000000004</v>
      </c>
      <c r="D10" s="116">
        <f>'3A'!D$112</f>
        <v>0</v>
      </c>
      <c r="E10" s="116">
        <f>'3A'!E$112</f>
        <v>0</v>
      </c>
      <c r="F10" s="116">
        <f>'3A'!F$112</f>
        <v>0</v>
      </c>
      <c r="G10" s="116">
        <f>'3A'!G$112</f>
        <v>15.435179999999999</v>
      </c>
      <c r="H10" s="116">
        <f>'3A'!H$112</f>
        <v>0</v>
      </c>
      <c r="I10" s="116">
        <f>'3A'!I$112</f>
        <v>0</v>
      </c>
      <c r="J10" s="116">
        <f>'3A'!J$112</f>
        <v>2.95431</v>
      </c>
      <c r="K10" s="116">
        <f>'3A'!K$112</f>
        <v>6.1628399999999992</v>
      </c>
      <c r="L10" s="116">
        <f>'3A'!L$112</f>
        <v>0</v>
      </c>
      <c r="M10" s="116">
        <f>'3A'!M$112</f>
        <v>0</v>
      </c>
      <c r="N10" s="116">
        <f>'3A'!N$112</f>
        <v>0</v>
      </c>
      <c r="O10" s="116">
        <f>'3A'!O$112</f>
        <v>0</v>
      </c>
      <c r="P10" s="116">
        <f>'3A'!P$112</f>
        <v>0</v>
      </c>
      <c r="Q10" s="116">
        <f>'3A'!Q$112</f>
        <v>0</v>
      </c>
      <c r="R10" s="116">
        <f>'3A'!R$112</f>
        <v>0</v>
      </c>
      <c r="S10" s="276">
        <f>'3A'!Y$117</f>
        <v>0</v>
      </c>
      <c r="T10" s="276">
        <f>'3A'!Z$117</f>
        <v>0</v>
      </c>
      <c r="U10" s="276">
        <f>'3A'!AA$117</f>
        <v>0</v>
      </c>
      <c r="V10" s="276">
        <f>'3A'!AB$117</f>
        <v>0</v>
      </c>
      <c r="W10" s="276">
        <f>'3A'!AC$117</f>
        <v>0</v>
      </c>
      <c r="X10" s="276">
        <f>'3A'!AD$117</f>
        <v>0</v>
      </c>
      <c r="Y10" s="276">
        <f>'3A'!AE$117</f>
        <v>0</v>
      </c>
      <c r="Z10" s="276">
        <f>'3A'!AF$117</f>
        <v>0</v>
      </c>
      <c r="AA10" s="276">
        <f>'3A'!AG$117</f>
        <v>0</v>
      </c>
      <c r="AB10" s="276">
        <f>'3A'!AH$117</f>
        <v>0</v>
      </c>
      <c r="AC10" s="276">
        <f>'3A'!AI$117</f>
        <v>0</v>
      </c>
      <c r="AD10" s="276">
        <f>'3A'!AJ$117</f>
        <v>0</v>
      </c>
      <c r="AE10" s="116">
        <f>'3A'!Y$118</f>
        <v>0</v>
      </c>
      <c r="AF10" s="116">
        <f>'3A'!Z$118</f>
        <v>0</v>
      </c>
      <c r="AG10" s="116">
        <f>'3A'!AA$118</f>
        <v>0</v>
      </c>
      <c r="AH10" s="116">
        <f>'3A'!AB$118</f>
        <v>0</v>
      </c>
      <c r="AI10" s="116">
        <f>'3A'!AC$118</f>
        <v>0</v>
      </c>
      <c r="AJ10" s="116">
        <f>'3A'!AD$118</f>
        <v>0</v>
      </c>
      <c r="AK10" s="116">
        <f>'3A'!AE$118</f>
        <v>0</v>
      </c>
      <c r="AL10" s="116">
        <f>'3A'!AF$118</f>
        <v>0</v>
      </c>
      <c r="AM10" s="116">
        <f>'3A'!AG$118</f>
        <v>0</v>
      </c>
      <c r="AN10" s="116">
        <f>'3A'!AH$118</f>
        <v>0</v>
      </c>
      <c r="AO10" s="116">
        <f>'3A'!AI$118</f>
        <v>0</v>
      </c>
      <c r="AP10" s="116">
        <f>'3A'!AJ$118</f>
        <v>0</v>
      </c>
      <c r="AQ10" s="116">
        <f>'3A'!Y$119</f>
        <v>0</v>
      </c>
      <c r="AR10" s="116">
        <f>'3A'!Z$119</f>
        <v>0</v>
      </c>
      <c r="AS10" s="116">
        <f>'3A'!AA$119</f>
        <v>0</v>
      </c>
      <c r="AT10" s="116">
        <f>'3A'!AB$119</f>
        <v>0</v>
      </c>
      <c r="AU10" s="116">
        <f>'3A'!AC$119</f>
        <v>0</v>
      </c>
      <c r="AV10" s="116">
        <f>'3A'!AD$119</f>
        <v>0</v>
      </c>
      <c r="AW10" s="116">
        <f>'3A'!AE$119</f>
        <v>0</v>
      </c>
      <c r="AX10" s="116">
        <f>'3A'!AF$119</f>
        <v>0</v>
      </c>
      <c r="AY10" s="116">
        <f>'3A'!AG$119</f>
        <v>0</v>
      </c>
      <c r="AZ10" s="116">
        <f>'3A'!AH$119</f>
        <v>0</v>
      </c>
      <c r="BA10" s="116">
        <f>'3A'!AI$119</f>
        <v>0</v>
      </c>
      <c r="BB10" s="116">
        <f>'3A'!AJ$119</f>
        <v>0</v>
      </c>
      <c r="BC10" s="116">
        <f>'3A'!Y$120</f>
        <v>0</v>
      </c>
      <c r="BD10" s="116">
        <f>'3A'!Z$120</f>
        <v>0</v>
      </c>
      <c r="BE10" s="116">
        <f>'3A'!AA$120</f>
        <v>0</v>
      </c>
      <c r="BF10" s="116">
        <f>'3A'!AB$120</f>
        <v>0</v>
      </c>
      <c r="BG10" s="116">
        <f>'3A'!AC$120</f>
        <v>0</v>
      </c>
      <c r="BH10" s="116">
        <f>'3A'!AD$120</f>
        <v>0</v>
      </c>
      <c r="BI10" s="116">
        <f>'3A'!AE$120</f>
        <v>0</v>
      </c>
      <c r="BJ10" s="116">
        <f>'3A'!AF$120</f>
        <v>0</v>
      </c>
      <c r="BK10" s="116">
        <f>'3A'!AG$120</f>
        <v>0</v>
      </c>
      <c r="BL10" s="116">
        <f>'3A'!AH$120</f>
        <v>0</v>
      </c>
      <c r="BM10" s="116">
        <f>'3A'!AI$120</f>
        <v>0</v>
      </c>
      <c r="BN10" s="116">
        <f>'3A'!AJ$120</f>
        <v>0</v>
      </c>
      <c r="BO10" s="116">
        <f>'3A'!Y$121</f>
        <v>0</v>
      </c>
      <c r="BP10" s="116">
        <f>'3A'!Z$121</f>
        <v>0</v>
      </c>
      <c r="BQ10" s="116">
        <f>'3A'!AA$121</f>
        <v>0</v>
      </c>
      <c r="BR10" s="116">
        <f>'3A'!AB$121</f>
        <v>0</v>
      </c>
      <c r="BS10" s="116">
        <f>'3A'!AC$121</f>
        <v>0</v>
      </c>
      <c r="BT10" s="116">
        <f>'3A'!AD$121</f>
        <v>0</v>
      </c>
      <c r="BU10" s="116">
        <f>'3A'!AE$121</f>
        <v>0</v>
      </c>
      <c r="BV10" s="116">
        <f>'3A'!AF$121</f>
        <v>0</v>
      </c>
      <c r="BW10" s="116">
        <f>'3A'!AG$121</f>
        <v>0</v>
      </c>
      <c r="BX10" s="116">
        <f>'3A'!AH$121</f>
        <v>0</v>
      </c>
      <c r="BY10" s="116">
        <f>'3A'!AI$121</f>
        <v>0</v>
      </c>
      <c r="BZ10" s="116">
        <f>'3A'!AJ$121</f>
        <v>0</v>
      </c>
      <c r="CA10" s="278">
        <f>'3A'!Y$122</f>
        <v>0</v>
      </c>
      <c r="CB10" s="278">
        <f>'3A'!Z$122</f>
        <v>0</v>
      </c>
      <c r="CC10" s="278">
        <f>'3A'!AA$122</f>
        <v>0</v>
      </c>
      <c r="CD10" s="278">
        <f>'3A'!AB$122</f>
        <v>0</v>
      </c>
      <c r="CE10" s="278">
        <f>'3A'!AC$122</f>
        <v>0</v>
      </c>
      <c r="CF10" s="278">
        <f>'3A'!AD$122</f>
        <v>0</v>
      </c>
      <c r="CG10" s="278">
        <f>'3A'!AE$122</f>
        <v>0</v>
      </c>
      <c r="CH10" s="278">
        <f>'3A'!AF$122</f>
        <v>0</v>
      </c>
      <c r="CI10" s="278">
        <f>'3A'!AG$122</f>
        <v>0</v>
      </c>
      <c r="CJ10" s="278">
        <f>'3A'!AH$122</f>
        <v>0</v>
      </c>
      <c r="CK10" s="278">
        <f>'3A'!AI$122</f>
        <v>0</v>
      </c>
      <c r="CL10" s="278">
        <f>'3A'!AJ$122</f>
        <v>0</v>
      </c>
      <c r="CM10" s="278">
        <f>'3A'!Y$123</f>
        <v>0</v>
      </c>
      <c r="CN10" s="278">
        <f>'3A'!Z$123</f>
        <v>0</v>
      </c>
      <c r="CO10" s="278">
        <f>'3A'!AA$123</f>
        <v>0</v>
      </c>
      <c r="CP10" s="278">
        <f>'3A'!AB$123</f>
        <v>0</v>
      </c>
      <c r="CQ10" s="278">
        <f>'3A'!AC$123</f>
        <v>0</v>
      </c>
      <c r="CR10" s="278">
        <f>'3A'!AD$123</f>
        <v>0</v>
      </c>
      <c r="CS10" s="278">
        <f>'3A'!AE$123</f>
        <v>0</v>
      </c>
      <c r="CT10" s="278">
        <f>'3A'!AF$123</f>
        <v>0</v>
      </c>
      <c r="CU10" s="278">
        <f>'3A'!AG$123</f>
        <v>0</v>
      </c>
      <c r="CV10" s="278">
        <f>'3A'!AH$123</f>
        <v>0</v>
      </c>
      <c r="CW10" s="278">
        <f>'3A'!AI$123</f>
        <v>0</v>
      </c>
      <c r="CX10" s="278">
        <f>'3A'!AJ$123</f>
        <v>0</v>
      </c>
      <c r="CY10" s="278">
        <f>'3A'!Y$124</f>
        <v>0</v>
      </c>
      <c r="CZ10" s="278">
        <f>'3A'!Z$124</f>
        <v>0</v>
      </c>
      <c r="DA10" s="278">
        <f>'3A'!AA$124</f>
        <v>0</v>
      </c>
      <c r="DB10" s="278">
        <f>'3A'!AB$124</f>
        <v>0</v>
      </c>
      <c r="DC10" s="278">
        <f>'3A'!AC$124</f>
        <v>0</v>
      </c>
      <c r="DD10" s="278">
        <f>'3A'!AD$124</f>
        <v>0</v>
      </c>
      <c r="DE10" s="278">
        <f>'3A'!AE$124</f>
        <v>0</v>
      </c>
      <c r="DF10" s="278">
        <f>'3A'!AF$124</f>
        <v>0</v>
      </c>
      <c r="DG10" s="278">
        <f>'3A'!AG$124</f>
        <v>0</v>
      </c>
      <c r="DH10" s="278">
        <f>'3A'!AH$124</f>
        <v>0</v>
      </c>
      <c r="DI10" s="278">
        <f>'3A'!AI$124</f>
        <v>0</v>
      </c>
      <c r="DJ10" s="278">
        <f>'3A'!AJ$124</f>
        <v>0</v>
      </c>
      <c r="DK10" s="116">
        <f>'3A'!Y$127</f>
        <v>0</v>
      </c>
      <c r="DL10" s="116">
        <f>'3A'!Z$127</f>
        <v>0</v>
      </c>
      <c r="DM10" s="116">
        <f>'3A'!AA$127</f>
        <v>0</v>
      </c>
      <c r="DN10" s="116">
        <f>'3A'!AB$127</f>
        <v>0</v>
      </c>
      <c r="DO10" s="116">
        <f>'3A'!AC$127</f>
        <v>0</v>
      </c>
      <c r="DP10" s="116">
        <f>'3A'!AD$127</f>
        <v>0</v>
      </c>
      <c r="DQ10" s="116">
        <f>'3A'!AE$127</f>
        <v>0</v>
      </c>
      <c r="DR10" s="116">
        <f>'3A'!AF$127</f>
        <v>0</v>
      </c>
      <c r="DS10" s="116">
        <f>'3A'!Y$128</f>
        <v>0</v>
      </c>
      <c r="DT10" s="116">
        <f>'3A'!Z$128</f>
        <v>0</v>
      </c>
      <c r="DU10" s="116">
        <f>'3A'!AA$128</f>
        <v>0</v>
      </c>
      <c r="DV10" s="116">
        <f>'3A'!AB$128</f>
        <v>0</v>
      </c>
      <c r="DW10" s="116">
        <f>'3A'!AC$128</f>
        <v>0</v>
      </c>
      <c r="DX10" s="116">
        <f>'3A'!AD$128</f>
        <v>0</v>
      </c>
      <c r="DY10" s="116">
        <f>'3A'!AE$128</f>
        <v>0</v>
      </c>
      <c r="DZ10" s="116">
        <f>'3A'!AF$128</f>
        <v>0</v>
      </c>
      <c r="EA10" s="116">
        <f>'3A'!Y$129</f>
        <v>0</v>
      </c>
      <c r="EB10" s="116">
        <f>'3A'!Z$129</f>
        <v>0</v>
      </c>
      <c r="EC10" s="116">
        <f>'3A'!AA$129</f>
        <v>0</v>
      </c>
      <c r="ED10" s="116">
        <f>'3A'!AB$129</f>
        <v>0</v>
      </c>
      <c r="EE10" s="116">
        <f>'3A'!AC$129</f>
        <v>0</v>
      </c>
      <c r="EF10" s="116">
        <f>'3A'!AD$129</f>
        <v>0</v>
      </c>
      <c r="EG10" s="116">
        <f>'3A'!AE$129</f>
        <v>0</v>
      </c>
      <c r="EH10" s="116">
        <f>'3A'!AF$129</f>
        <v>0</v>
      </c>
      <c r="EI10" s="116">
        <f>'3A'!Y$130</f>
        <v>0</v>
      </c>
      <c r="EJ10" s="116">
        <f>'3A'!Z$130</f>
        <v>0</v>
      </c>
      <c r="EK10" s="116">
        <f>'3A'!AA$130</f>
        <v>0</v>
      </c>
      <c r="EL10" s="116">
        <f>'3A'!AB$130</f>
        <v>0</v>
      </c>
      <c r="EM10" s="116">
        <f>'3A'!AC$130</f>
        <v>0</v>
      </c>
      <c r="EN10" s="116">
        <f>'3A'!AD$130</f>
        <v>0</v>
      </c>
      <c r="EO10" s="116">
        <f>'3A'!AE$130</f>
        <v>0</v>
      </c>
      <c r="EP10" s="116">
        <f>'3A'!AF$130</f>
        <v>0</v>
      </c>
      <c r="EQ10" s="116">
        <f>'3A'!Y$131</f>
        <v>0</v>
      </c>
      <c r="ER10" s="116">
        <f>'3A'!Z$131</f>
        <v>0</v>
      </c>
      <c r="ES10" s="116">
        <f>'3A'!AA$131</f>
        <v>0</v>
      </c>
      <c r="ET10" s="116">
        <f>'3A'!AB$131</f>
        <v>0</v>
      </c>
      <c r="EU10" s="116">
        <f>'3A'!AC$131</f>
        <v>0</v>
      </c>
      <c r="EV10" s="116">
        <f>'3A'!AD$131</f>
        <v>0</v>
      </c>
      <c r="EW10" s="116">
        <f>'3A'!AE$131</f>
        <v>0</v>
      </c>
      <c r="EX10" s="116">
        <f>'3A'!AF$131</f>
        <v>0</v>
      </c>
      <c r="EY10" s="116">
        <f>'3A'!Y$132</f>
        <v>0</v>
      </c>
      <c r="EZ10" s="116">
        <f>'3A'!Z$132</f>
        <v>0</v>
      </c>
      <c r="FA10" s="116">
        <f>'3A'!AA$132</f>
        <v>0</v>
      </c>
      <c r="FB10" s="116">
        <f>'3A'!AB$132</f>
        <v>0</v>
      </c>
      <c r="FC10" s="116">
        <f>'3A'!AC$132</f>
        <v>0</v>
      </c>
      <c r="FD10" s="116">
        <f>'3A'!AD$132</f>
        <v>0</v>
      </c>
      <c r="FE10" s="116">
        <f>'3A'!AE$132</f>
        <v>0</v>
      </c>
      <c r="FF10" s="116">
        <f>'3A'!AF$132</f>
        <v>0</v>
      </c>
      <c r="FG10" s="116">
        <f>'3A'!Y$133</f>
        <v>0</v>
      </c>
      <c r="FH10" s="116">
        <f>'3A'!Z$133</f>
        <v>0</v>
      </c>
      <c r="FI10" s="116">
        <f>'3A'!AA$133</f>
        <v>0</v>
      </c>
      <c r="FJ10" s="116">
        <f>'3A'!AB$133</f>
        <v>0</v>
      </c>
      <c r="FK10" s="116">
        <f>'3A'!AC$133</f>
        <v>0</v>
      </c>
      <c r="FL10" s="116">
        <f>'3A'!AD$133</f>
        <v>0</v>
      </c>
      <c r="FM10" s="116">
        <f>'3A'!AE$133</f>
        <v>0</v>
      </c>
      <c r="FN10" s="116">
        <f>'3A'!AF$133</f>
        <v>0</v>
      </c>
      <c r="FO10" s="116">
        <f>'3A'!Y$134</f>
        <v>0</v>
      </c>
      <c r="FP10" s="116">
        <f>'3A'!Z$134</f>
        <v>0</v>
      </c>
      <c r="FQ10" s="116">
        <f>'3A'!AA$134</f>
        <v>0</v>
      </c>
      <c r="FR10" s="116">
        <f>'3A'!AB$134</f>
        <v>0</v>
      </c>
      <c r="FS10" s="116">
        <f>'3A'!AC$134</f>
        <v>0</v>
      </c>
      <c r="FT10" s="116">
        <f>'3A'!AD$134</f>
        <v>0</v>
      </c>
      <c r="FU10" s="116">
        <f>'3A'!AE$134</f>
        <v>0</v>
      </c>
      <c r="FV10" s="116">
        <f>'3A'!AF$134</f>
        <v>0</v>
      </c>
      <c r="FW10" s="116">
        <f>'3A'!Y$137</f>
        <v>0</v>
      </c>
      <c r="FX10" s="116">
        <f>'3A'!Z$137</f>
        <v>0</v>
      </c>
      <c r="FY10" s="116">
        <f>'3A'!AA$137</f>
        <v>0</v>
      </c>
      <c r="FZ10" s="116">
        <f>'3A'!AB$137</f>
        <v>0</v>
      </c>
      <c r="GA10" s="116">
        <f>'3A'!AC$137</f>
        <v>0</v>
      </c>
      <c r="GB10" s="116">
        <f>'3A'!AD$137</f>
        <v>0</v>
      </c>
      <c r="GC10" s="116">
        <f>'3A'!AE$137</f>
        <v>0</v>
      </c>
      <c r="GD10" s="116">
        <f>'3A'!AF$137</f>
        <v>0</v>
      </c>
      <c r="GE10" s="116">
        <f>'3A'!Y$138</f>
        <v>0</v>
      </c>
      <c r="GF10" s="116">
        <f>'3A'!Z$138</f>
        <v>0</v>
      </c>
      <c r="GG10" s="116">
        <f>'3A'!AA$138</f>
        <v>0</v>
      </c>
      <c r="GH10" s="116">
        <f>'3A'!AB$138</f>
        <v>0</v>
      </c>
      <c r="GI10" s="116">
        <f>'3A'!AC$138</f>
        <v>0</v>
      </c>
      <c r="GJ10" s="116">
        <f>'3A'!AD$138</f>
        <v>0</v>
      </c>
      <c r="GK10" s="116">
        <f>'3A'!AE$138</f>
        <v>0</v>
      </c>
      <c r="GL10" s="116">
        <f>'3A'!AF$138</f>
        <v>0</v>
      </c>
      <c r="GM10" s="116">
        <f>'3A'!Y$139</f>
        <v>0</v>
      </c>
      <c r="GN10" s="116">
        <f>'3A'!Z$139</f>
        <v>0</v>
      </c>
      <c r="GO10" s="116">
        <f>'3A'!AA$139</f>
        <v>0</v>
      </c>
      <c r="GP10" s="116">
        <f>'3A'!AB$139</f>
        <v>0</v>
      </c>
      <c r="GQ10" s="116">
        <f>'3A'!AC$139</f>
        <v>0</v>
      </c>
      <c r="GR10" s="116">
        <f>'3A'!AD$139</f>
        <v>0</v>
      </c>
      <c r="GS10" s="116">
        <f>'3A'!AE$139</f>
        <v>0</v>
      </c>
      <c r="GT10" s="116">
        <f>'3A'!AF$139</f>
        <v>0</v>
      </c>
      <c r="GU10" s="116">
        <f>'3A'!Y$140</f>
        <v>0</v>
      </c>
      <c r="GV10" s="116">
        <f>'3A'!Z$140</f>
        <v>0</v>
      </c>
      <c r="GW10" s="116">
        <f>'3A'!AA$140</f>
        <v>0</v>
      </c>
      <c r="GX10" s="116">
        <f>'3A'!AB$140</f>
        <v>0</v>
      </c>
      <c r="GY10" s="116">
        <f>'3A'!AC$140</f>
        <v>0</v>
      </c>
      <c r="GZ10" s="116">
        <f>'3A'!AD$140</f>
        <v>0</v>
      </c>
      <c r="HA10" s="116">
        <f>'3A'!AE$140</f>
        <v>0</v>
      </c>
      <c r="HB10" s="116">
        <f>'3A'!AF$140</f>
        <v>0</v>
      </c>
      <c r="HC10" s="116">
        <f>'3A'!Y$141</f>
        <v>0</v>
      </c>
      <c r="HD10" s="116">
        <f>'3A'!Z$141</f>
        <v>0</v>
      </c>
      <c r="HE10" s="116">
        <f>'3A'!AA$141</f>
        <v>0</v>
      </c>
      <c r="HF10" s="116">
        <f>'3A'!AB$141</f>
        <v>0</v>
      </c>
      <c r="HG10" s="116">
        <f>'3A'!AC$141</f>
        <v>0</v>
      </c>
      <c r="HH10" s="116">
        <f>'3A'!AD$141</f>
        <v>0</v>
      </c>
      <c r="HI10" s="116">
        <f>'3A'!AE$141</f>
        <v>0</v>
      </c>
      <c r="HJ10" s="116">
        <f>'3A'!AF$141</f>
        <v>0</v>
      </c>
      <c r="HK10" s="116">
        <f>'3A'!Y$142</f>
        <v>0</v>
      </c>
      <c r="HL10" s="116">
        <f>'3A'!Z$142</f>
        <v>0</v>
      </c>
      <c r="HM10" s="116">
        <f>'3A'!AA$142</f>
        <v>0</v>
      </c>
      <c r="HN10" s="116">
        <f>'3A'!AB$142</f>
        <v>0</v>
      </c>
      <c r="HO10" s="116">
        <f>'3A'!AC$142</f>
        <v>0</v>
      </c>
      <c r="HP10" s="116">
        <f>'3A'!AD$142</f>
        <v>0</v>
      </c>
      <c r="HQ10" s="116">
        <f>'3A'!AE$142</f>
        <v>0</v>
      </c>
      <c r="HR10" s="116">
        <f>'3A'!AF$142</f>
        <v>0</v>
      </c>
      <c r="HS10" s="116">
        <f>'3A'!Y$143</f>
        <v>0</v>
      </c>
      <c r="HT10" s="116">
        <f>'3A'!Z$143</f>
        <v>0</v>
      </c>
      <c r="HU10" s="116">
        <f>'3A'!AA$143</f>
        <v>0</v>
      </c>
      <c r="HV10" s="116">
        <f>'3A'!AB$143</f>
        <v>0</v>
      </c>
      <c r="HW10" s="116">
        <f>'3A'!AC$143</f>
        <v>0</v>
      </c>
      <c r="HX10" s="116">
        <f>'3A'!AD$143</f>
        <v>0</v>
      </c>
      <c r="HY10" s="116">
        <f>'3A'!AE$143</f>
        <v>0</v>
      </c>
      <c r="HZ10" s="116">
        <f>'3A'!AF$143</f>
        <v>0</v>
      </c>
      <c r="IA10" s="116">
        <f>'3A'!Y$144</f>
        <v>0</v>
      </c>
      <c r="IB10" s="116">
        <f>'3A'!Z$144</f>
        <v>0</v>
      </c>
      <c r="IC10" s="116">
        <f>'3A'!AA$144</f>
        <v>0</v>
      </c>
      <c r="ID10" s="116">
        <f>'3A'!AB$144</f>
        <v>0</v>
      </c>
      <c r="IE10" s="116">
        <f>'3A'!AC$144</f>
        <v>0</v>
      </c>
      <c r="IF10" s="116">
        <f>'3A'!AD$144</f>
        <v>0</v>
      </c>
      <c r="IG10" s="116">
        <f>'3A'!AE$144</f>
        <v>0</v>
      </c>
      <c r="IH10" s="116">
        <f>'3A'!AF$144</f>
        <v>0</v>
      </c>
      <c r="II10" s="116">
        <f>'3A'!Y$146</f>
        <v>0</v>
      </c>
      <c r="IJ10" s="116">
        <f>'3A'!Z$146</f>
        <v>0</v>
      </c>
      <c r="IK10" s="116">
        <f>'3A'!AA$146</f>
        <v>0</v>
      </c>
      <c r="IL10" s="116">
        <f>'3A'!AB$146</f>
        <v>0</v>
      </c>
      <c r="IM10" s="116">
        <f>'3A'!AC$146</f>
        <v>0</v>
      </c>
      <c r="IN10" s="116">
        <f>'3A'!AD$146</f>
        <v>0</v>
      </c>
      <c r="IO10" s="116">
        <f>'3A'!AE$146</f>
        <v>0</v>
      </c>
      <c r="IP10" s="116">
        <f>'3A'!AF$146</f>
        <v>0</v>
      </c>
      <c r="IQ10" s="116">
        <f>'3A'!AG$146</f>
        <v>0</v>
      </c>
      <c r="IR10" s="116">
        <f>'3A'!AH$146</f>
        <v>0</v>
      </c>
      <c r="IS10" s="116">
        <f>'3A'!Y$147</f>
        <v>0</v>
      </c>
      <c r="IT10" s="116">
        <f>'3A'!Z$147</f>
        <v>0</v>
      </c>
      <c r="IU10" s="116">
        <f>'3A'!AA$147</f>
        <v>0</v>
      </c>
      <c r="IV10" s="116">
        <f>'3A'!AB$147</f>
        <v>0</v>
      </c>
      <c r="IW10" s="116">
        <f>'3A'!AC$147</f>
        <v>0</v>
      </c>
      <c r="IX10" s="116">
        <f>'3A'!AD$147</f>
        <v>0</v>
      </c>
      <c r="IY10" s="116">
        <f>'3A'!AE$147</f>
        <v>0</v>
      </c>
      <c r="IZ10" s="116">
        <f>'3A'!AF$147</f>
        <v>0</v>
      </c>
      <c r="JA10" s="116">
        <f>'3A'!AG$147</f>
        <v>0</v>
      </c>
      <c r="JB10" s="116">
        <f>'3A'!AH$147</f>
        <v>0</v>
      </c>
      <c r="JC10" s="116">
        <f>'3A'!Y$148</f>
        <v>0</v>
      </c>
      <c r="JD10" s="116">
        <f>'3A'!Z$148</f>
        <v>0</v>
      </c>
      <c r="JE10" s="116">
        <f>'3A'!AA$148</f>
        <v>0</v>
      </c>
      <c r="JF10" s="116">
        <f>'3A'!AB$148</f>
        <v>0</v>
      </c>
      <c r="JG10" s="116">
        <f>'3A'!AC$148</f>
        <v>0</v>
      </c>
      <c r="JH10" s="116">
        <f>'3A'!AD$148</f>
        <v>0</v>
      </c>
      <c r="JI10" s="116">
        <f>'3A'!AE$148</f>
        <v>0</v>
      </c>
      <c r="JJ10" s="116">
        <f>'3A'!AF$148</f>
        <v>0</v>
      </c>
      <c r="JK10" s="116">
        <f>'3A'!AG$148</f>
        <v>0</v>
      </c>
      <c r="JL10" s="116">
        <f>'3A'!AH$148</f>
        <v>0</v>
      </c>
      <c r="JM10" s="116">
        <f>'3A'!Y$149</f>
        <v>0</v>
      </c>
      <c r="JN10" s="116">
        <f>'3A'!Z$149</f>
        <v>0</v>
      </c>
      <c r="JO10" s="116">
        <f>'3A'!AA$149</f>
        <v>0</v>
      </c>
      <c r="JP10" s="116">
        <f>'3A'!AB$149</f>
        <v>0</v>
      </c>
      <c r="JQ10" s="116">
        <f>'3A'!AC$149</f>
        <v>0</v>
      </c>
      <c r="JR10" s="116">
        <f>'3A'!AD$149</f>
        <v>0</v>
      </c>
      <c r="JS10" s="116">
        <f>'3A'!AE$149</f>
        <v>0</v>
      </c>
      <c r="JT10" s="116">
        <f>'3A'!AF$149</f>
        <v>0</v>
      </c>
      <c r="JU10" s="116">
        <f>'3A'!AG$149</f>
        <v>0</v>
      </c>
      <c r="JV10" s="116">
        <f>'3A'!AH$149</f>
        <v>0</v>
      </c>
      <c r="JW10" s="116">
        <f>'3A'!Y$150</f>
        <v>0</v>
      </c>
      <c r="JX10" s="116">
        <f>'3A'!Z$150</f>
        <v>0</v>
      </c>
      <c r="JY10" s="116">
        <f>'3A'!AA$150</f>
        <v>0</v>
      </c>
      <c r="JZ10" s="116">
        <f>'3A'!AB$150</f>
        <v>0</v>
      </c>
      <c r="KA10" s="116">
        <f>'3A'!AC$150</f>
        <v>0</v>
      </c>
      <c r="KB10" s="116">
        <f>'3A'!AD$150</f>
        <v>0</v>
      </c>
      <c r="KC10" s="116">
        <f>'3A'!AE$150</f>
        <v>0</v>
      </c>
      <c r="KD10" s="116">
        <f>'3A'!AF$150</f>
        <v>0</v>
      </c>
      <c r="KE10" s="116">
        <f>'3A'!AG$150</f>
        <v>0</v>
      </c>
      <c r="KF10" s="116">
        <f>'3A'!AH$150</f>
        <v>0</v>
      </c>
      <c r="KG10" s="116">
        <f>'3A'!Y$152</f>
        <v>0</v>
      </c>
      <c r="KH10" s="116">
        <f>'3A'!Z$152</f>
        <v>0</v>
      </c>
      <c r="KI10" s="116">
        <f>'3A'!AA$152</f>
        <v>0</v>
      </c>
      <c r="KJ10" s="116">
        <f>'3A'!AB$152</f>
        <v>0</v>
      </c>
      <c r="KK10" s="116">
        <f>'3A'!AC$152</f>
        <v>0</v>
      </c>
      <c r="KL10" s="116">
        <f>'3A'!AD$152</f>
        <v>0</v>
      </c>
      <c r="KM10" s="116">
        <f>'3A'!AE$152</f>
        <v>0</v>
      </c>
    </row>
    <row r="11" spans="1:338">
      <c r="A11" s="124">
        <v>4</v>
      </c>
      <c r="B11" s="122">
        <f>'4A'!$G$6</f>
        <v>0</v>
      </c>
      <c r="C11" s="116">
        <f>'4A'!C$112</f>
        <v>0</v>
      </c>
      <c r="D11" s="116">
        <f>'4A'!D$112</f>
        <v>0</v>
      </c>
      <c r="E11" s="116">
        <f>'4A'!E$112</f>
        <v>0</v>
      </c>
      <c r="F11" s="116">
        <f>'4A'!F$112</f>
        <v>0</v>
      </c>
      <c r="G11" s="116">
        <f>'4A'!G$112</f>
        <v>0</v>
      </c>
      <c r="H11" s="116">
        <f>'4A'!H$112</f>
        <v>0</v>
      </c>
      <c r="I11" s="116">
        <f>'4A'!I$112</f>
        <v>0</v>
      </c>
      <c r="J11" s="116">
        <f>'4A'!J$112</f>
        <v>0</v>
      </c>
      <c r="K11" s="116">
        <f>'4A'!K$112</f>
        <v>0</v>
      </c>
      <c r="L11" s="116">
        <f>'4A'!L$112</f>
        <v>0</v>
      </c>
      <c r="M11" s="116">
        <f>'4A'!M$112</f>
        <v>0</v>
      </c>
      <c r="N11" s="116">
        <f>'4A'!N$112</f>
        <v>0</v>
      </c>
      <c r="O11" s="116">
        <f>'4A'!O$112</f>
        <v>0</v>
      </c>
      <c r="P11" s="116">
        <f>'4A'!P$112</f>
        <v>0</v>
      </c>
      <c r="Q11" s="116">
        <f>'4A'!Q$112</f>
        <v>0</v>
      </c>
      <c r="R11" s="116">
        <f>'4A'!R$112</f>
        <v>0</v>
      </c>
      <c r="S11" s="276">
        <f>'4A'!Y$117</f>
        <v>0</v>
      </c>
      <c r="T11" s="276">
        <f>'4A'!Z$117</f>
        <v>0</v>
      </c>
      <c r="U11" s="276">
        <f>'4A'!AA$117</f>
        <v>0</v>
      </c>
      <c r="V11" s="276">
        <f>'4A'!AB$117</f>
        <v>0</v>
      </c>
      <c r="W11" s="276">
        <f>'4A'!AC$117</f>
        <v>0</v>
      </c>
      <c r="X11" s="276">
        <f>'4A'!AD$117</f>
        <v>0</v>
      </c>
      <c r="Y11" s="276">
        <f>'4A'!AE$117</f>
        <v>0</v>
      </c>
      <c r="Z11" s="276">
        <f>'4A'!AF$117</f>
        <v>0</v>
      </c>
      <c r="AA11" s="276">
        <f>'4A'!AG$117</f>
        <v>0</v>
      </c>
      <c r="AB11" s="276">
        <f>'4A'!AH$117</f>
        <v>0</v>
      </c>
      <c r="AC11" s="276">
        <f>'4A'!AI$117</f>
        <v>0</v>
      </c>
      <c r="AD11" s="276">
        <f>'4A'!AJ$117</f>
        <v>0</v>
      </c>
      <c r="AE11" s="116">
        <f>'4A'!Y$118</f>
        <v>0</v>
      </c>
      <c r="AF11" s="116">
        <f>'4A'!Z$118</f>
        <v>0</v>
      </c>
      <c r="AG11" s="116">
        <f>'4A'!AA$118</f>
        <v>0</v>
      </c>
      <c r="AH11" s="116">
        <f>'4A'!AB$118</f>
        <v>0</v>
      </c>
      <c r="AI11" s="116">
        <f>'4A'!AC$118</f>
        <v>0</v>
      </c>
      <c r="AJ11" s="116">
        <f>'4A'!AD$118</f>
        <v>0</v>
      </c>
      <c r="AK11" s="116">
        <f>'4A'!AE$118</f>
        <v>0</v>
      </c>
      <c r="AL11" s="116">
        <f>'4A'!AF$118</f>
        <v>0</v>
      </c>
      <c r="AM11" s="116">
        <f>'4A'!AG$118</f>
        <v>0</v>
      </c>
      <c r="AN11" s="116">
        <f>'4A'!AH$118</f>
        <v>0</v>
      </c>
      <c r="AO11" s="116">
        <f>'4A'!AI$118</f>
        <v>0</v>
      </c>
      <c r="AP11" s="116">
        <f>'4A'!AJ$118</f>
        <v>0</v>
      </c>
      <c r="AQ11" s="116">
        <f>'4A'!Y$119</f>
        <v>0</v>
      </c>
      <c r="AR11" s="116">
        <f>'4A'!Z$119</f>
        <v>0</v>
      </c>
      <c r="AS11" s="116">
        <f>'4A'!AA$119</f>
        <v>0</v>
      </c>
      <c r="AT11" s="116">
        <f>'4A'!AB$119</f>
        <v>0</v>
      </c>
      <c r="AU11" s="116">
        <f>'4A'!AC$119</f>
        <v>0</v>
      </c>
      <c r="AV11" s="116">
        <f>'4A'!AD$119</f>
        <v>0</v>
      </c>
      <c r="AW11" s="116">
        <f>'4A'!AE$119</f>
        <v>0</v>
      </c>
      <c r="AX11" s="116">
        <f>'4A'!AF$119</f>
        <v>0</v>
      </c>
      <c r="AY11" s="116">
        <f>'4A'!AG$119</f>
        <v>0</v>
      </c>
      <c r="AZ11" s="116">
        <f>'4A'!AH$119</f>
        <v>0</v>
      </c>
      <c r="BA11" s="116">
        <f>'4A'!AI$119</f>
        <v>0</v>
      </c>
      <c r="BB11" s="116">
        <f>'4A'!AJ$119</f>
        <v>0</v>
      </c>
      <c r="BC11" s="116">
        <f>'4A'!Y$120</f>
        <v>0</v>
      </c>
      <c r="BD11" s="116">
        <f>'4A'!Z$120</f>
        <v>0</v>
      </c>
      <c r="BE11" s="116">
        <f>'4A'!AA$120</f>
        <v>0</v>
      </c>
      <c r="BF11" s="116">
        <f>'4A'!AB$120</f>
        <v>0</v>
      </c>
      <c r="BG11" s="116">
        <f>'4A'!AC$120</f>
        <v>0</v>
      </c>
      <c r="BH11" s="116">
        <f>'4A'!AD$120</f>
        <v>0</v>
      </c>
      <c r="BI11" s="116">
        <f>'4A'!AE$120</f>
        <v>0</v>
      </c>
      <c r="BJ11" s="116">
        <f>'4A'!AF$120</f>
        <v>0</v>
      </c>
      <c r="BK11" s="116">
        <f>'4A'!AG$120</f>
        <v>0</v>
      </c>
      <c r="BL11" s="116">
        <f>'4A'!AH$120</f>
        <v>0</v>
      </c>
      <c r="BM11" s="116">
        <f>'4A'!AI$120</f>
        <v>0</v>
      </c>
      <c r="BN11" s="116">
        <f>'4A'!AJ$120</f>
        <v>0</v>
      </c>
      <c r="BO11" s="116">
        <f>'4A'!Y$121</f>
        <v>0</v>
      </c>
      <c r="BP11" s="116">
        <f>'4A'!Z$121</f>
        <v>0</v>
      </c>
      <c r="BQ11" s="116">
        <f>'4A'!AA$121</f>
        <v>0</v>
      </c>
      <c r="BR11" s="116">
        <f>'4A'!AB$121</f>
        <v>0</v>
      </c>
      <c r="BS11" s="116">
        <f>'4A'!AC$121</f>
        <v>0</v>
      </c>
      <c r="BT11" s="116">
        <f>'4A'!AD$121</f>
        <v>0</v>
      </c>
      <c r="BU11" s="116">
        <f>'4A'!AE$121</f>
        <v>0</v>
      </c>
      <c r="BV11" s="116">
        <f>'4A'!AF$121</f>
        <v>0</v>
      </c>
      <c r="BW11" s="116">
        <f>'4A'!AG$121</f>
        <v>0</v>
      </c>
      <c r="BX11" s="116">
        <f>'4A'!AH$121</f>
        <v>0</v>
      </c>
      <c r="BY11" s="116">
        <f>'4A'!AI$121</f>
        <v>0</v>
      </c>
      <c r="BZ11" s="116">
        <f>'4A'!AJ$121</f>
        <v>0</v>
      </c>
      <c r="CA11" s="278">
        <f>'4A'!Y$122</f>
        <v>0</v>
      </c>
      <c r="CB11" s="278">
        <f>'4A'!Z$122</f>
        <v>0</v>
      </c>
      <c r="CC11" s="278">
        <f>'4A'!AA$122</f>
        <v>0</v>
      </c>
      <c r="CD11" s="278">
        <f>'4A'!AB$122</f>
        <v>0</v>
      </c>
      <c r="CE11" s="278">
        <f>'4A'!AC$122</f>
        <v>0</v>
      </c>
      <c r="CF11" s="278">
        <f>'4A'!AD$122</f>
        <v>0</v>
      </c>
      <c r="CG11" s="278">
        <f>'4A'!AE$122</f>
        <v>0</v>
      </c>
      <c r="CH11" s="278">
        <f>'4A'!AF$122</f>
        <v>0</v>
      </c>
      <c r="CI11" s="278">
        <f>'4A'!AG$122</f>
        <v>0</v>
      </c>
      <c r="CJ11" s="278">
        <f>'4A'!AH$122</f>
        <v>0</v>
      </c>
      <c r="CK11" s="278">
        <f>'4A'!AI$122</f>
        <v>0</v>
      </c>
      <c r="CL11" s="278">
        <f>'4A'!AJ$122</f>
        <v>0</v>
      </c>
      <c r="CM11" s="278">
        <f>'4A'!Y$123</f>
        <v>0</v>
      </c>
      <c r="CN11" s="278">
        <f>'4A'!Z$123</f>
        <v>0</v>
      </c>
      <c r="CO11" s="278">
        <f>'4A'!AA$123</f>
        <v>0</v>
      </c>
      <c r="CP11" s="278">
        <f>'4A'!AB$123</f>
        <v>0</v>
      </c>
      <c r="CQ11" s="278">
        <f>'4A'!AC$123</f>
        <v>0</v>
      </c>
      <c r="CR11" s="278">
        <f>'4A'!AD$123</f>
        <v>0</v>
      </c>
      <c r="CS11" s="278">
        <f>'4A'!AE$123</f>
        <v>0</v>
      </c>
      <c r="CT11" s="278">
        <f>'4A'!AF$123</f>
        <v>0</v>
      </c>
      <c r="CU11" s="278">
        <f>'4A'!AG$123</f>
        <v>0</v>
      </c>
      <c r="CV11" s="278">
        <f>'4A'!AH$123</f>
        <v>0</v>
      </c>
      <c r="CW11" s="278">
        <f>'4A'!AI$123</f>
        <v>0</v>
      </c>
      <c r="CX11" s="278">
        <f>'4A'!AJ$123</f>
        <v>0</v>
      </c>
      <c r="CY11" s="278">
        <f>'4A'!Y$124</f>
        <v>0</v>
      </c>
      <c r="CZ11" s="278">
        <f>'4A'!Z$124</f>
        <v>0</v>
      </c>
      <c r="DA11" s="278">
        <f>'4A'!AA$124</f>
        <v>0</v>
      </c>
      <c r="DB11" s="278">
        <f>'4A'!AB$124</f>
        <v>0</v>
      </c>
      <c r="DC11" s="278">
        <f>'4A'!AC$124</f>
        <v>0</v>
      </c>
      <c r="DD11" s="278">
        <f>'4A'!AD$124</f>
        <v>0</v>
      </c>
      <c r="DE11" s="278">
        <f>'4A'!AE$124</f>
        <v>0</v>
      </c>
      <c r="DF11" s="278">
        <f>'4A'!AF$124</f>
        <v>0</v>
      </c>
      <c r="DG11" s="278">
        <f>'4A'!AG$124</f>
        <v>0</v>
      </c>
      <c r="DH11" s="278">
        <f>'4A'!AH$124</f>
        <v>0</v>
      </c>
      <c r="DI11" s="278">
        <f>'4A'!AI$124</f>
        <v>0</v>
      </c>
      <c r="DJ11" s="278">
        <f>'4A'!AJ$124</f>
        <v>0</v>
      </c>
      <c r="DK11" s="116">
        <f>'4A'!Y$127</f>
        <v>0</v>
      </c>
      <c r="DL11" s="116">
        <f>'4A'!Z$127</f>
        <v>0</v>
      </c>
      <c r="DM11" s="116">
        <f>'4A'!AA$127</f>
        <v>0</v>
      </c>
      <c r="DN11" s="116">
        <f>'4A'!AB$127</f>
        <v>0</v>
      </c>
      <c r="DO11" s="116">
        <f>'4A'!AC$127</f>
        <v>0</v>
      </c>
      <c r="DP11" s="116">
        <f>'4A'!AD$127</f>
        <v>0</v>
      </c>
      <c r="DQ11" s="116">
        <f>'4A'!AE$127</f>
        <v>0</v>
      </c>
      <c r="DR11" s="116">
        <f>'4A'!AF$127</f>
        <v>0</v>
      </c>
      <c r="DS11" s="116">
        <f>'4A'!Y$128</f>
        <v>0</v>
      </c>
      <c r="DT11" s="116">
        <f>'4A'!Z$128</f>
        <v>0</v>
      </c>
      <c r="DU11" s="116">
        <f>'4A'!AA$128</f>
        <v>0</v>
      </c>
      <c r="DV11" s="116">
        <f>'4A'!AB$128</f>
        <v>0</v>
      </c>
      <c r="DW11" s="116">
        <f>'4A'!AC$128</f>
        <v>0</v>
      </c>
      <c r="DX11" s="116">
        <f>'4A'!AD$128</f>
        <v>0</v>
      </c>
      <c r="DY11" s="116">
        <f>'4A'!AE$128</f>
        <v>0</v>
      </c>
      <c r="DZ11" s="116">
        <f>'4A'!AF$128</f>
        <v>0</v>
      </c>
      <c r="EA11" s="116">
        <f>'4A'!Y$129</f>
        <v>0</v>
      </c>
      <c r="EB11" s="116">
        <f>'4A'!Z$129</f>
        <v>0</v>
      </c>
      <c r="EC11" s="116">
        <f>'4A'!AA$129</f>
        <v>0</v>
      </c>
      <c r="ED11" s="116">
        <f>'4A'!AB$129</f>
        <v>0</v>
      </c>
      <c r="EE11" s="116">
        <f>'4A'!AC$129</f>
        <v>0</v>
      </c>
      <c r="EF11" s="116">
        <f>'4A'!AD$129</f>
        <v>0</v>
      </c>
      <c r="EG11" s="116">
        <f>'4A'!AE$129</f>
        <v>0</v>
      </c>
      <c r="EH11" s="116">
        <f>'4A'!AF$129</f>
        <v>0</v>
      </c>
      <c r="EI11" s="116">
        <f>'4A'!Y$130</f>
        <v>0</v>
      </c>
      <c r="EJ11" s="116">
        <f>'4A'!Z$130</f>
        <v>0</v>
      </c>
      <c r="EK11" s="116">
        <f>'4A'!AA$130</f>
        <v>0</v>
      </c>
      <c r="EL11" s="116">
        <f>'4A'!AB$130</f>
        <v>0</v>
      </c>
      <c r="EM11" s="116">
        <f>'4A'!AC$130</f>
        <v>0</v>
      </c>
      <c r="EN11" s="116">
        <f>'4A'!AD$130</f>
        <v>0</v>
      </c>
      <c r="EO11" s="116">
        <f>'4A'!AE$130</f>
        <v>0</v>
      </c>
      <c r="EP11" s="116">
        <f>'4A'!AF$130</f>
        <v>0</v>
      </c>
      <c r="EQ11" s="116">
        <f>'4A'!Y$131</f>
        <v>0</v>
      </c>
      <c r="ER11" s="116">
        <f>'4A'!Z$131</f>
        <v>0</v>
      </c>
      <c r="ES11" s="116">
        <f>'4A'!AA$131</f>
        <v>0</v>
      </c>
      <c r="ET11" s="116">
        <f>'4A'!AB$131</f>
        <v>0</v>
      </c>
      <c r="EU11" s="116">
        <f>'4A'!AC$131</f>
        <v>0</v>
      </c>
      <c r="EV11" s="116">
        <f>'4A'!AD$131</f>
        <v>0</v>
      </c>
      <c r="EW11" s="116">
        <f>'4A'!AE$131</f>
        <v>0</v>
      </c>
      <c r="EX11" s="116">
        <f>'4A'!AF$131</f>
        <v>0</v>
      </c>
      <c r="EY11" s="116">
        <f>'4A'!Y$132</f>
        <v>0</v>
      </c>
      <c r="EZ11" s="116">
        <f>'4A'!Z$132</f>
        <v>0</v>
      </c>
      <c r="FA11" s="116">
        <f>'4A'!AA$132</f>
        <v>0</v>
      </c>
      <c r="FB11" s="116">
        <f>'4A'!AB$132</f>
        <v>0</v>
      </c>
      <c r="FC11" s="116">
        <f>'4A'!AC$132</f>
        <v>0</v>
      </c>
      <c r="FD11" s="116">
        <f>'4A'!AD$132</f>
        <v>0</v>
      </c>
      <c r="FE11" s="116">
        <f>'4A'!AE$132</f>
        <v>0</v>
      </c>
      <c r="FF11" s="116">
        <f>'4A'!AF$132</f>
        <v>0</v>
      </c>
      <c r="FG11" s="116">
        <f>'4A'!Y$133</f>
        <v>0</v>
      </c>
      <c r="FH11" s="116">
        <f>'4A'!Z$133</f>
        <v>0</v>
      </c>
      <c r="FI11" s="116">
        <f>'4A'!AA$133</f>
        <v>0</v>
      </c>
      <c r="FJ11" s="116">
        <f>'4A'!AB$133</f>
        <v>0</v>
      </c>
      <c r="FK11" s="116">
        <f>'4A'!AC$133</f>
        <v>0</v>
      </c>
      <c r="FL11" s="116">
        <f>'4A'!AD$133</f>
        <v>0</v>
      </c>
      <c r="FM11" s="116">
        <f>'4A'!AE$133</f>
        <v>0</v>
      </c>
      <c r="FN11" s="116">
        <f>'4A'!AF$133</f>
        <v>0</v>
      </c>
      <c r="FO11" s="116">
        <f>'4A'!Y$134</f>
        <v>0</v>
      </c>
      <c r="FP11" s="116">
        <f>'4A'!Z$134</f>
        <v>0</v>
      </c>
      <c r="FQ11" s="116">
        <f>'4A'!AA$134</f>
        <v>0</v>
      </c>
      <c r="FR11" s="116">
        <f>'4A'!AB$134</f>
        <v>0</v>
      </c>
      <c r="FS11" s="116">
        <f>'4A'!AC$134</f>
        <v>0</v>
      </c>
      <c r="FT11" s="116">
        <f>'4A'!AD$134</f>
        <v>0</v>
      </c>
      <c r="FU11" s="116">
        <f>'4A'!AE$134</f>
        <v>0</v>
      </c>
      <c r="FV11" s="116">
        <f>'4A'!AF$134</f>
        <v>0</v>
      </c>
      <c r="FW11" s="116">
        <f>'4A'!Y$137</f>
        <v>0</v>
      </c>
      <c r="FX11" s="116">
        <f>'4A'!Z$137</f>
        <v>0</v>
      </c>
      <c r="FY11" s="116">
        <f>'4A'!AA$137</f>
        <v>0</v>
      </c>
      <c r="FZ11" s="116">
        <f>'4A'!AB$137</f>
        <v>0</v>
      </c>
      <c r="GA11" s="116">
        <f>'4A'!AC$137</f>
        <v>0</v>
      </c>
      <c r="GB11" s="116">
        <f>'4A'!AD$137</f>
        <v>0</v>
      </c>
      <c r="GC11" s="116">
        <f>'4A'!AE$137</f>
        <v>0</v>
      </c>
      <c r="GD11" s="116">
        <f>'4A'!AF$137</f>
        <v>0</v>
      </c>
      <c r="GE11" s="116">
        <f>'4A'!Y$138</f>
        <v>0</v>
      </c>
      <c r="GF11" s="116">
        <f>'4A'!Z$138</f>
        <v>0</v>
      </c>
      <c r="GG11" s="116">
        <f>'4A'!AA$138</f>
        <v>0</v>
      </c>
      <c r="GH11" s="116">
        <f>'4A'!AB$138</f>
        <v>0</v>
      </c>
      <c r="GI11" s="116">
        <f>'4A'!AC$138</f>
        <v>0</v>
      </c>
      <c r="GJ11" s="116">
        <f>'4A'!AD$138</f>
        <v>0</v>
      </c>
      <c r="GK11" s="116">
        <f>'4A'!AE$138</f>
        <v>0</v>
      </c>
      <c r="GL11" s="116">
        <f>'4A'!AF$138</f>
        <v>0</v>
      </c>
      <c r="GM11" s="116">
        <f>'4A'!Y$139</f>
        <v>0</v>
      </c>
      <c r="GN11" s="116">
        <f>'4A'!Z$139</f>
        <v>0</v>
      </c>
      <c r="GO11" s="116">
        <f>'4A'!AA$139</f>
        <v>0</v>
      </c>
      <c r="GP11" s="116">
        <f>'4A'!AB$139</f>
        <v>0</v>
      </c>
      <c r="GQ11" s="116">
        <f>'4A'!AC$139</f>
        <v>0</v>
      </c>
      <c r="GR11" s="116">
        <f>'4A'!AD$139</f>
        <v>0</v>
      </c>
      <c r="GS11" s="116">
        <f>'4A'!AE$139</f>
        <v>0</v>
      </c>
      <c r="GT11" s="116">
        <f>'4A'!AF$139</f>
        <v>0</v>
      </c>
      <c r="GU11" s="116">
        <f>'4A'!Y$140</f>
        <v>0</v>
      </c>
      <c r="GV11" s="116">
        <f>'4A'!Z$140</f>
        <v>0</v>
      </c>
      <c r="GW11" s="116">
        <f>'4A'!AA$140</f>
        <v>0</v>
      </c>
      <c r="GX11" s="116">
        <f>'4A'!AB$140</f>
        <v>0</v>
      </c>
      <c r="GY11" s="116">
        <f>'4A'!AC$140</f>
        <v>0</v>
      </c>
      <c r="GZ11" s="116">
        <f>'4A'!AD$140</f>
        <v>0</v>
      </c>
      <c r="HA11" s="116">
        <f>'4A'!AE$140</f>
        <v>0</v>
      </c>
      <c r="HB11" s="116">
        <f>'4A'!AF$140</f>
        <v>0</v>
      </c>
      <c r="HC11" s="116">
        <f>'4A'!Y$141</f>
        <v>0</v>
      </c>
      <c r="HD11" s="116">
        <f>'4A'!Z$141</f>
        <v>0</v>
      </c>
      <c r="HE11" s="116">
        <f>'4A'!AA$141</f>
        <v>0</v>
      </c>
      <c r="HF11" s="116">
        <f>'4A'!AB$141</f>
        <v>0</v>
      </c>
      <c r="HG11" s="116">
        <f>'4A'!AC$141</f>
        <v>0</v>
      </c>
      <c r="HH11" s="116">
        <f>'4A'!AD$141</f>
        <v>0</v>
      </c>
      <c r="HI11" s="116">
        <f>'4A'!AE$141</f>
        <v>0</v>
      </c>
      <c r="HJ11" s="116">
        <f>'4A'!AF$141</f>
        <v>0</v>
      </c>
      <c r="HK11" s="116">
        <f>'4A'!Y$142</f>
        <v>0</v>
      </c>
      <c r="HL11" s="116">
        <f>'4A'!Z$142</f>
        <v>0</v>
      </c>
      <c r="HM11" s="116">
        <f>'4A'!AA$142</f>
        <v>0</v>
      </c>
      <c r="HN11" s="116">
        <f>'4A'!AB$142</f>
        <v>0</v>
      </c>
      <c r="HO11" s="116">
        <f>'4A'!AC$142</f>
        <v>0</v>
      </c>
      <c r="HP11" s="116">
        <f>'4A'!AD$142</f>
        <v>0</v>
      </c>
      <c r="HQ11" s="116">
        <f>'4A'!AE$142</f>
        <v>0</v>
      </c>
      <c r="HR11" s="116">
        <f>'4A'!AF$142</f>
        <v>0</v>
      </c>
      <c r="HS11" s="116">
        <f>'4A'!Y$143</f>
        <v>0</v>
      </c>
      <c r="HT11" s="116">
        <f>'4A'!Z$143</f>
        <v>0</v>
      </c>
      <c r="HU11" s="116">
        <f>'4A'!AA$143</f>
        <v>0</v>
      </c>
      <c r="HV11" s="116">
        <f>'4A'!AB$143</f>
        <v>0</v>
      </c>
      <c r="HW11" s="116">
        <f>'4A'!AC$143</f>
        <v>0</v>
      </c>
      <c r="HX11" s="116">
        <f>'4A'!AD$143</f>
        <v>0</v>
      </c>
      <c r="HY11" s="116">
        <f>'4A'!AE$143</f>
        <v>0</v>
      </c>
      <c r="HZ11" s="116">
        <f>'4A'!AF$143</f>
        <v>0</v>
      </c>
      <c r="IA11" s="116">
        <f>'4A'!Y$144</f>
        <v>0</v>
      </c>
      <c r="IB11" s="116">
        <f>'4A'!Z$144</f>
        <v>0</v>
      </c>
      <c r="IC11" s="116">
        <f>'4A'!AA$144</f>
        <v>0</v>
      </c>
      <c r="ID11" s="116">
        <f>'4A'!AB$144</f>
        <v>0</v>
      </c>
      <c r="IE11" s="116">
        <f>'4A'!AC$144</f>
        <v>0</v>
      </c>
      <c r="IF11" s="116">
        <f>'4A'!AD$144</f>
        <v>0</v>
      </c>
      <c r="IG11" s="116">
        <f>'4A'!AE$144</f>
        <v>0</v>
      </c>
      <c r="IH11" s="116">
        <f>'4A'!AF$144</f>
        <v>0</v>
      </c>
      <c r="II11" s="116">
        <f>'4A'!Y$146</f>
        <v>0</v>
      </c>
      <c r="IJ11" s="116">
        <f>'4A'!Z$146</f>
        <v>0</v>
      </c>
      <c r="IK11" s="116">
        <f>'4A'!AA$146</f>
        <v>0</v>
      </c>
      <c r="IL11" s="116">
        <f>'4A'!AB$146</f>
        <v>0</v>
      </c>
      <c r="IM11" s="116">
        <f>'4A'!AC$146</f>
        <v>0</v>
      </c>
      <c r="IN11" s="116">
        <f>'4A'!AD$146</f>
        <v>0</v>
      </c>
      <c r="IO11" s="116">
        <f>'4A'!AE$146</f>
        <v>0</v>
      </c>
      <c r="IP11" s="116">
        <f>'4A'!AF$146</f>
        <v>0</v>
      </c>
      <c r="IQ11" s="116">
        <f>'4A'!AG$146</f>
        <v>0</v>
      </c>
      <c r="IR11" s="116">
        <f>'4A'!AH$146</f>
        <v>0</v>
      </c>
      <c r="IS11" s="116">
        <f>'4A'!Y$147</f>
        <v>0</v>
      </c>
      <c r="IT11" s="116">
        <f>'4A'!Z$147</f>
        <v>0</v>
      </c>
      <c r="IU11" s="116">
        <f>'4A'!AA$147</f>
        <v>0</v>
      </c>
      <c r="IV11" s="116">
        <f>'4A'!AB$147</f>
        <v>0</v>
      </c>
      <c r="IW11" s="116">
        <f>'4A'!AC$147</f>
        <v>0</v>
      </c>
      <c r="IX11" s="116">
        <f>'4A'!AD$147</f>
        <v>0</v>
      </c>
      <c r="IY11" s="116">
        <f>'4A'!AE$147</f>
        <v>0</v>
      </c>
      <c r="IZ11" s="116">
        <f>'4A'!AF$147</f>
        <v>0</v>
      </c>
      <c r="JA11" s="116">
        <f>'4A'!AG$147</f>
        <v>0</v>
      </c>
      <c r="JB11" s="116">
        <f>'4A'!AH$147</f>
        <v>0</v>
      </c>
      <c r="JC11" s="116">
        <f>'4A'!Y$148</f>
        <v>0</v>
      </c>
      <c r="JD11" s="116">
        <f>'4A'!Z$148</f>
        <v>0</v>
      </c>
      <c r="JE11" s="116">
        <f>'4A'!AA$148</f>
        <v>0</v>
      </c>
      <c r="JF11" s="116">
        <f>'4A'!AB$148</f>
        <v>0</v>
      </c>
      <c r="JG11" s="116">
        <f>'4A'!AC$148</f>
        <v>0</v>
      </c>
      <c r="JH11" s="116">
        <f>'4A'!AD$148</f>
        <v>0</v>
      </c>
      <c r="JI11" s="116">
        <f>'4A'!AE$148</f>
        <v>0</v>
      </c>
      <c r="JJ11" s="116">
        <f>'4A'!AF$148</f>
        <v>0</v>
      </c>
      <c r="JK11" s="116">
        <f>'4A'!AG$148</f>
        <v>0</v>
      </c>
      <c r="JL11" s="116">
        <f>'4A'!AH$148</f>
        <v>0</v>
      </c>
      <c r="JM11" s="116">
        <f>'4A'!Y$149</f>
        <v>0</v>
      </c>
      <c r="JN11" s="116">
        <f>'4A'!Z$149</f>
        <v>0</v>
      </c>
      <c r="JO11" s="116">
        <f>'4A'!AA$149</f>
        <v>0</v>
      </c>
      <c r="JP11" s="116">
        <f>'4A'!AB$149</f>
        <v>0</v>
      </c>
      <c r="JQ11" s="116">
        <f>'4A'!AC$149</f>
        <v>0</v>
      </c>
      <c r="JR11" s="116">
        <f>'4A'!AD$149</f>
        <v>0</v>
      </c>
      <c r="JS11" s="116">
        <f>'4A'!AE$149</f>
        <v>0</v>
      </c>
      <c r="JT11" s="116">
        <f>'4A'!AF$149</f>
        <v>0</v>
      </c>
      <c r="JU11" s="116">
        <f>'4A'!AG$149</f>
        <v>0</v>
      </c>
      <c r="JV11" s="116">
        <f>'4A'!AH$149</f>
        <v>0</v>
      </c>
      <c r="JW11" s="116">
        <f>'4A'!Y$150</f>
        <v>0</v>
      </c>
      <c r="JX11" s="116">
        <f>'4A'!Z$150</f>
        <v>0</v>
      </c>
      <c r="JY11" s="116">
        <f>'4A'!AA$150</f>
        <v>0</v>
      </c>
      <c r="JZ11" s="116">
        <f>'4A'!AB$150</f>
        <v>0</v>
      </c>
      <c r="KA11" s="116">
        <f>'4A'!AC$150</f>
        <v>0</v>
      </c>
      <c r="KB11" s="116">
        <f>'4A'!AD$150</f>
        <v>0</v>
      </c>
      <c r="KC11" s="116">
        <f>'4A'!AE$150</f>
        <v>0</v>
      </c>
      <c r="KD11" s="116">
        <f>'4A'!AF$150</f>
        <v>0</v>
      </c>
      <c r="KE11" s="116">
        <f>'4A'!AG$150</f>
        <v>0</v>
      </c>
      <c r="KF11" s="116">
        <f>'4A'!AH$150</f>
        <v>0</v>
      </c>
      <c r="KG11" s="116">
        <f>'4A'!Y$152</f>
        <v>0</v>
      </c>
      <c r="KH11" s="116">
        <f>'4A'!Z$152</f>
        <v>0</v>
      </c>
      <c r="KI11" s="116">
        <f>'4A'!AA$152</f>
        <v>0</v>
      </c>
      <c r="KJ11" s="116">
        <f>'4A'!AB$152</f>
        <v>0</v>
      </c>
      <c r="KK11" s="116">
        <f>'4A'!AC$152</f>
        <v>0</v>
      </c>
      <c r="KL11" s="116">
        <f>'4A'!AD$152</f>
        <v>0</v>
      </c>
      <c r="KM11" s="116">
        <f>'4A'!AE$152</f>
        <v>0</v>
      </c>
    </row>
    <row r="12" spans="1:338">
      <c r="A12" s="124">
        <v>5</v>
      </c>
      <c r="B12" s="122">
        <f>'5A'!$G$6</f>
        <v>0</v>
      </c>
      <c r="C12" s="116">
        <f>'5A'!C$112</f>
        <v>0</v>
      </c>
      <c r="D12" s="116">
        <f>'5A'!D$112</f>
        <v>0</v>
      </c>
      <c r="E12" s="116">
        <f>'5A'!E$112</f>
        <v>0</v>
      </c>
      <c r="F12" s="116">
        <f>'5A'!F$112</f>
        <v>0</v>
      </c>
      <c r="G12" s="116">
        <f>'5A'!G$112</f>
        <v>0</v>
      </c>
      <c r="H12" s="116">
        <f>'5A'!H$112</f>
        <v>0</v>
      </c>
      <c r="I12" s="116">
        <f>'5A'!I$112</f>
        <v>0</v>
      </c>
      <c r="J12" s="116">
        <f>'5A'!J$112</f>
        <v>0</v>
      </c>
      <c r="K12" s="116">
        <f>'5A'!K$112</f>
        <v>0</v>
      </c>
      <c r="L12" s="116">
        <f>'5A'!L$112</f>
        <v>0</v>
      </c>
      <c r="M12" s="116">
        <f>'5A'!M$112</f>
        <v>0</v>
      </c>
      <c r="N12" s="116">
        <f>'5A'!N$112</f>
        <v>0</v>
      </c>
      <c r="O12" s="116">
        <f>'5A'!O$112</f>
        <v>0</v>
      </c>
      <c r="P12" s="116">
        <f>'5A'!P$112</f>
        <v>0</v>
      </c>
      <c r="Q12" s="116">
        <f>'5A'!Q$112</f>
        <v>0</v>
      </c>
      <c r="R12" s="116">
        <f>'5A'!R$112</f>
        <v>0</v>
      </c>
      <c r="S12" s="276">
        <f>'5A'!Y$117</f>
        <v>0</v>
      </c>
      <c r="T12" s="276">
        <f>'5A'!Z$117</f>
        <v>0</v>
      </c>
      <c r="U12" s="276">
        <f>'5A'!AA$117</f>
        <v>0</v>
      </c>
      <c r="V12" s="276">
        <f>'5A'!AB$117</f>
        <v>0</v>
      </c>
      <c r="W12" s="276">
        <f>'5A'!AC$117</f>
        <v>0</v>
      </c>
      <c r="X12" s="276">
        <f>'5A'!AD$117</f>
        <v>0</v>
      </c>
      <c r="Y12" s="276">
        <f>'5A'!AE$117</f>
        <v>0</v>
      </c>
      <c r="Z12" s="276">
        <f>'5A'!AF$117</f>
        <v>0</v>
      </c>
      <c r="AA12" s="276">
        <f>'5A'!AG$117</f>
        <v>0</v>
      </c>
      <c r="AB12" s="276">
        <f>'5A'!AH$117</f>
        <v>0</v>
      </c>
      <c r="AC12" s="276">
        <f>'5A'!AI$117</f>
        <v>0</v>
      </c>
      <c r="AD12" s="276">
        <f>'5A'!AJ$117</f>
        <v>0</v>
      </c>
      <c r="AE12" s="116">
        <f>'5A'!Y$118</f>
        <v>0</v>
      </c>
      <c r="AF12" s="116">
        <f>'5A'!Z$118</f>
        <v>0</v>
      </c>
      <c r="AG12" s="116">
        <f>'5A'!AA$118</f>
        <v>0</v>
      </c>
      <c r="AH12" s="116">
        <f>'5A'!AB$118</f>
        <v>0</v>
      </c>
      <c r="AI12" s="116">
        <f>'5A'!AC$118</f>
        <v>0</v>
      </c>
      <c r="AJ12" s="116">
        <f>'5A'!AD$118</f>
        <v>0</v>
      </c>
      <c r="AK12" s="116">
        <f>'5A'!AE$118</f>
        <v>0</v>
      </c>
      <c r="AL12" s="116">
        <f>'5A'!AF$118</f>
        <v>0</v>
      </c>
      <c r="AM12" s="116">
        <f>'5A'!AG$118</f>
        <v>0</v>
      </c>
      <c r="AN12" s="116">
        <f>'5A'!AH$118</f>
        <v>0</v>
      </c>
      <c r="AO12" s="116">
        <f>'5A'!AI$118</f>
        <v>0</v>
      </c>
      <c r="AP12" s="116">
        <f>'5A'!AJ$118</f>
        <v>0</v>
      </c>
      <c r="AQ12" s="116">
        <f>'5A'!Y$119</f>
        <v>0</v>
      </c>
      <c r="AR12" s="116">
        <f>'5A'!Z$119</f>
        <v>0</v>
      </c>
      <c r="AS12" s="116">
        <f>'5A'!AA$119</f>
        <v>0</v>
      </c>
      <c r="AT12" s="116">
        <f>'5A'!AB$119</f>
        <v>0</v>
      </c>
      <c r="AU12" s="116">
        <f>'5A'!AC$119</f>
        <v>0</v>
      </c>
      <c r="AV12" s="116">
        <f>'5A'!AD$119</f>
        <v>0</v>
      </c>
      <c r="AW12" s="116">
        <f>'5A'!AE$119</f>
        <v>0</v>
      </c>
      <c r="AX12" s="116">
        <f>'5A'!AF$119</f>
        <v>0</v>
      </c>
      <c r="AY12" s="116">
        <f>'5A'!AG$119</f>
        <v>0</v>
      </c>
      <c r="AZ12" s="116">
        <f>'5A'!AH$119</f>
        <v>0</v>
      </c>
      <c r="BA12" s="116">
        <f>'5A'!AI$119</f>
        <v>0</v>
      </c>
      <c r="BB12" s="116">
        <f>'5A'!AJ$119</f>
        <v>0</v>
      </c>
      <c r="BC12" s="116">
        <f>'5A'!Y$120</f>
        <v>0</v>
      </c>
      <c r="BD12" s="116">
        <f>'5A'!Z$120</f>
        <v>0</v>
      </c>
      <c r="BE12" s="116">
        <f>'5A'!AA$120</f>
        <v>0</v>
      </c>
      <c r="BF12" s="116">
        <f>'5A'!AB$120</f>
        <v>0</v>
      </c>
      <c r="BG12" s="116">
        <f>'5A'!AC$120</f>
        <v>0</v>
      </c>
      <c r="BH12" s="116">
        <f>'5A'!AD$120</f>
        <v>0</v>
      </c>
      <c r="BI12" s="116">
        <f>'5A'!AE$120</f>
        <v>0</v>
      </c>
      <c r="BJ12" s="116">
        <f>'5A'!AF$120</f>
        <v>0</v>
      </c>
      <c r="BK12" s="116">
        <f>'5A'!AG$120</f>
        <v>0</v>
      </c>
      <c r="BL12" s="116">
        <f>'5A'!AH$120</f>
        <v>0</v>
      </c>
      <c r="BM12" s="116">
        <f>'5A'!AI$120</f>
        <v>0</v>
      </c>
      <c r="BN12" s="116">
        <f>'5A'!AJ$120</f>
        <v>0</v>
      </c>
      <c r="BO12" s="116">
        <f>'5A'!Y$121</f>
        <v>0</v>
      </c>
      <c r="BP12" s="116">
        <f>'5A'!Z$121</f>
        <v>0</v>
      </c>
      <c r="BQ12" s="116">
        <f>'5A'!AA$121</f>
        <v>0</v>
      </c>
      <c r="BR12" s="116">
        <f>'5A'!AB$121</f>
        <v>0</v>
      </c>
      <c r="BS12" s="116">
        <f>'5A'!AC$121</f>
        <v>0</v>
      </c>
      <c r="BT12" s="116">
        <f>'5A'!AD$121</f>
        <v>0</v>
      </c>
      <c r="BU12" s="116">
        <f>'5A'!AE$121</f>
        <v>0</v>
      </c>
      <c r="BV12" s="116">
        <f>'5A'!AF$121</f>
        <v>0</v>
      </c>
      <c r="BW12" s="116">
        <f>'5A'!AG$121</f>
        <v>0</v>
      </c>
      <c r="BX12" s="116">
        <f>'5A'!AH$121</f>
        <v>0</v>
      </c>
      <c r="BY12" s="116">
        <f>'5A'!AI$121</f>
        <v>0</v>
      </c>
      <c r="BZ12" s="116">
        <f>'5A'!AJ$121</f>
        <v>0</v>
      </c>
      <c r="CA12" s="278">
        <f>'5A'!Y$122</f>
        <v>0</v>
      </c>
      <c r="CB12" s="278">
        <f>'5A'!Z$122</f>
        <v>0</v>
      </c>
      <c r="CC12" s="278">
        <f>'5A'!AA$122</f>
        <v>0</v>
      </c>
      <c r="CD12" s="278">
        <f>'5A'!AB$122</f>
        <v>0</v>
      </c>
      <c r="CE12" s="278">
        <f>'5A'!AC$122</f>
        <v>0</v>
      </c>
      <c r="CF12" s="278">
        <f>'5A'!AD$122</f>
        <v>0</v>
      </c>
      <c r="CG12" s="278">
        <f>'5A'!AE$122</f>
        <v>0</v>
      </c>
      <c r="CH12" s="278">
        <f>'5A'!AF$122</f>
        <v>0</v>
      </c>
      <c r="CI12" s="278">
        <f>'5A'!AG$122</f>
        <v>0</v>
      </c>
      <c r="CJ12" s="278">
        <f>'5A'!AH$122</f>
        <v>0</v>
      </c>
      <c r="CK12" s="278">
        <f>'5A'!AI$122</f>
        <v>0</v>
      </c>
      <c r="CL12" s="278">
        <f>'5A'!AJ$122</f>
        <v>0</v>
      </c>
      <c r="CM12" s="278">
        <f>'5A'!Y$123</f>
        <v>0</v>
      </c>
      <c r="CN12" s="278">
        <f>'5A'!Z$123</f>
        <v>0</v>
      </c>
      <c r="CO12" s="278">
        <f>'5A'!AA$123</f>
        <v>0</v>
      </c>
      <c r="CP12" s="278">
        <f>'5A'!AB$123</f>
        <v>0</v>
      </c>
      <c r="CQ12" s="278">
        <f>'5A'!AC$123</f>
        <v>0</v>
      </c>
      <c r="CR12" s="278">
        <f>'5A'!AD$123</f>
        <v>0</v>
      </c>
      <c r="CS12" s="278">
        <f>'5A'!AE$123</f>
        <v>0</v>
      </c>
      <c r="CT12" s="278">
        <f>'5A'!AF$123</f>
        <v>0</v>
      </c>
      <c r="CU12" s="278">
        <f>'5A'!AG$123</f>
        <v>0</v>
      </c>
      <c r="CV12" s="278">
        <f>'5A'!AH$123</f>
        <v>0</v>
      </c>
      <c r="CW12" s="278">
        <f>'5A'!AI$123</f>
        <v>0</v>
      </c>
      <c r="CX12" s="278">
        <f>'5A'!AJ$123</f>
        <v>0</v>
      </c>
      <c r="CY12" s="278">
        <f>'5A'!Y$124</f>
        <v>0</v>
      </c>
      <c r="CZ12" s="278">
        <f>'5A'!Z$124</f>
        <v>0</v>
      </c>
      <c r="DA12" s="278">
        <f>'5A'!AA$124</f>
        <v>0</v>
      </c>
      <c r="DB12" s="278">
        <f>'5A'!AB$124</f>
        <v>0</v>
      </c>
      <c r="DC12" s="278">
        <f>'5A'!AC$124</f>
        <v>0</v>
      </c>
      <c r="DD12" s="278">
        <f>'5A'!AD$124</f>
        <v>0</v>
      </c>
      <c r="DE12" s="278">
        <f>'5A'!AE$124</f>
        <v>0</v>
      </c>
      <c r="DF12" s="278">
        <f>'5A'!AF$124</f>
        <v>0</v>
      </c>
      <c r="DG12" s="278">
        <f>'5A'!AG$124</f>
        <v>0</v>
      </c>
      <c r="DH12" s="278">
        <f>'5A'!AH$124</f>
        <v>0</v>
      </c>
      <c r="DI12" s="278">
        <f>'5A'!AI$124</f>
        <v>0</v>
      </c>
      <c r="DJ12" s="278">
        <f>'5A'!AJ$124</f>
        <v>0</v>
      </c>
      <c r="DK12" s="116">
        <f>'5A'!Y$127</f>
        <v>0</v>
      </c>
      <c r="DL12" s="116">
        <f>'5A'!Z$127</f>
        <v>0</v>
      </c>
      <c r="DM12" s="116">
        <f>'5A'!AA$127</f>
        <v>0</v>
      </c>
      <c r="DN12" s="116">
        <f>'5A'!AB$127</f>
        <v>0</v>
      </c>
      <c r="DO12" s="116">
        <f>'5A'!AC$127</f>
        <v>0</v>
      </c>
      <c r="DP12" s="116">
        <f>'5A'!AD$127</f>
        <v>0</v>
      </c>
      <c r="DQ12" s="116">
        <f>'5A'!AE$127</f>
        <v>0</v>
      </c>
      <c r="DR12" s="116">
        <f>'5A'!AF$127</f>
        <v>0</v>
      </c>
      <c r="DS12" s="116">
        <f>'5A'!Y$128</f>
        <v>0</v>
      </c>
      <c r="DT12" s="116">
        <f>'5A'!Z$128</f>
        <v>0</v>
      </c>
      <c r="DU12" s="116">
        <f>'5A'!AA$128</f>
        <v>0</v>
      </c>
      <c r="DV12" s="116">
        <f>'5A'!AB$128</f>
        <v>0</v>
      </c>
      <c r="DW12" s="116">
        <f>'5A'!AC$128</f>
        <v>0</v>
      </c>
      <c r="DX12" s="116">
        <f>'5A'!AD$128</f>
        <v>0</v>
      </c>
      <c r="DY12" s="116">
        <f>'5A'!AE$128</f>
        <v>0</v>
      </c>
      <c r="DZ12" s="116">
        <f>'5A'!AF$128</f>
        <v>0</v>
      </c>
      <c r="EA12" s="116">
        <f>'5A'!Y$129</f>
        <v>0</v>
      </c>
      <c r="EB12" s="116">
        <f>'5A'!Z$129</f>
        <v>0</v>
      </c>
      <c r="EC12" s="116">
        <f>'5A'!AA$129</f>
        <v>0</v>
      </c>
      <c r="ED12" s="116">
        <f>'5A'!AB$129</f>
        <v>0</v>
      </c>
      <c r="EE12" s="116">
        <f>'5A'!AC$129</f>
        <v>0</v>
      </c>
      <c r="EF12" s="116">
        <f>'5A'!AD$129</f>
        <v>0</v>
      </c>
      <c r="EG12" s="116">
        <f>'5A'!AE$129</f>
        <v>0</v>
      </c>
      <c r="EH12" s="116">
        <f>'5A'!AF$129</f>
        <v>0</v>
      </c>
      <c r="EI12" s="116">
        <f>'5A'!Y$130</f>
        <v>0</v>
      </c>
      <c r="EJ12" s="116">
        <f>'5A'!Z$130</f>
        <v>0</v>
      </c>
      <c r="EK12" s="116">
        <f>'5A'!AA$130</f>
        <v>0</v>
      </c>
      <c r="EL12" s="116">
        <f>'5A'!AB$130</f>
        <v>0</v>
      </c>
      <c r="EM12" s="116">
        <f>'5A'!AC$130</f>
        <v>0</v>
      </c>
      <c r="EN12" s="116">
        <f>'5A'!AD$130</f>
        <v>0</v>
      </c>
      <c r="EO12" s="116">
        <f>'5A'!AE$130</f>
        <v>0</v>
      </c>
      <c r="EP12" s="116">
        <f>'5A'!AF$130</f>
        <v>0</v>
      </c>
      <c r="EQ12" s="116">
        <f>'5A'!Y$131</f>
        <v>0</v>
      </c>
      <c r="ER12" s="116">
        <f>'5A'!Z$131</f>
        <v>0</v>
      </c>
      <c r="ES12" s="116">
        <f>'5A'!AA$131</f>
        <v>0</v>
      </c>
      <c r="ET12" s="116">
        <f>'5A'!AB$131</f>
        <v>0</v>
      </c>
      <c r="EU12" s="116">
        <f>'5A'!AC$131</f>
        <v>0</v>
      </c>
      <c r="EV12" s="116">
        <f>'5A'!AD$131</f>
        <v>0</v>
      </c>
      <c r="EW12" s="116">
        <f>'5A'!AE$131</f>
        <v>0</v>
      </c>
      <c r="EX12" s="116">
        <f>'5A'!AF$131</f>
        <v>0</v>
      </c>
      <c r="EY12" s="116">
        <f>'5A'!Y$132</f>
        <v>0</v>
      </c>
      <c r="EZ12" s="116">
        <f>'5A'!Z$132</f>
        <v>0</v>
      </c>
      <c r="FA12" s="116">
        <f>'5A'!AA$132</f>
        <v>0</v>
      </c>
      <c r="FB12" s="116">
        <f>'5A'!AB$132</f>
        <v>0</v>
      </c>
      <c r="FC12" s="116">
        <f>'5A'!AC$132</f>
        <v>0</v>
      </c>
      <c r="FD12" s="116">
        <f>'5A'!AD$132</f>
        <v>0</v>
      </c>
      <c r="FE12" s="116">
        <f>'5A'!AE$132</f>
        <v>0</v>
      </c>
      <c r="FF12" s="116">
        <f>'5A'!AF$132</f>
        <v>0</v>
      </c>
      <c r="FG12" s="116">
        <f>'5A'!Y$133</f>
        <v>0</v>
      </c>
      <c r="FH12" s="116">
        <f>'5A'!Z$133</f>
        <v>0</v>
      </c>
      <c r="FI12" s="116">
        <f>'5A'!AA$133</f>
        <v>0</v>
      </c>
      <c r="FJ12" s="116">
        <f>'5A'!AB$133</f>
        <v>0</v>
      </c>
      <c r="FK12" s="116">
        <f>'5A'!AC$133</f>
        <v>0</v>
      </c>
      <c r="FL12" s="116">
        <f>'5A'!AD$133</f>
        <v>0</v>
      </c>
      <c r="FM12" s="116">
        <f>'5A'!AE$133</f>
        <v>0</v>
      </c>
      <c r="FN12" s="116">
        <f>'5A'!AF$133</f>
        <v>0</v>
      </c>
      <c r="FO12" s="116">
        <f>'5A'!Y$134</f>
        <v>0</v>
      </c>
      <c r="FP12" s="116">
        <f>'5A'!Z$134</f>
        <v>0</v>
      </c>
      <c r="FQ12" s="116">
        <f>'5A'!AA$134</f>
        <v>0</v>
      </c>
      <c r="FR12" s="116">
        <f>'5A'!AB$134</f>
        <v>0</v>
      </c>
      <c r="FS12" s="116">
        <f>'5A'!AC$134</f>
        <v>0</v>
      </c>
      <c r="FT12" s="116">
        <f>'5A'!AD$134</f>
        <v>0</v>
      </c>
      <c r="FU12" s="116">
        <f>'5A'!AE$134</f>
        <v>0</v>
      </c>
      <c r="FV12" s="116">
        <f>'5A'!AF$134</f>
        <v>0</v>
      </c>
      <c r="FW12" s="116">
        <f>'5A'!Y$137</f>
        <v>0</v>
      </c>
      <c r="FX12" s="116">
        <f>'5A'!Z$137</f>
        <v>0</v>
      </c>
      <c r="FY12" s="116">
        <f>'5A'!AA$137</f>
        <v>0</v>
      </c>
      <c r="FZ12" s="116">
        <f>'5A'!AB$137</f>
        <v>0</v>
      </c>
      <c r="GA12" s="116">
        <f>'5A'!AC$137</f>
        <v>0</v>
      </c>
      <c r="GB12" s="116">
        <f>'5A'!AD$137</f>
        <v>0</v>
      </c>
      <c r="GC12" s="116">
        <f>'5A'!AE$137</f>
        <v>0</v>
      </c>
      <c r="GD12" s="116">
        <f>'5A'!AF$137</f>
        <v>0</v>
      </c>
      <c r="GE12" s="116">
        <f>'5A'!Y$138</f>
        <v>0</v>
      </c>
      <c r="GF12" s="116">
        <f>'5A'!Z$138</f>
        <v>0</v>
      </c>
      <c r="GG12" s="116">
        <f>'5A'!AA$138</f>
        <v>0</v>
      </c>
      <c r="GH12" s="116">
        <f>'5A'!AB$138</f>
        <v>0</v>
      </c>
      <c r="GI12" s="116">
        <f>'5A'!AC$138</f>
        <v>0</v>
      </c>
      <c r="GJ12" s="116">
        <f>'5A'!AD$138</f>
        <v>0</v>
      </c>
      <c r="GK12" s="116">
        <f>'5A'!AE$138</f>
        <v>0</v>
      </c>
      <c r="GL12" s="116">
        <f>'5A'!AF$138</f>
        <v>0</v>
      </c>
      <c r="GM12" s="116">
        <f>'5A'!Y$139</f>
        <v>0</v>
      </c>
      <c r="GN12" s="116">
        <f>'5A'!Z$139</f>
        <v>0</v>
      </c>
      <c r="GO12" s="116">
        <f>'5A'!AA$139</f>
        <v>0</v>
      </c>
      <c r="GP12" s="116">
        <f>'5A'!AB$139</f>
        <v>0</v>
      </c>
      <c r="GQ12" s="116">
        <f>'5A'!AC$139</f>
        <v>0</v>
      </c>
      <c r="GR12" s="116">
        <f>'5A'!AD$139</f>
        <v>0</v>
      </c>
      <c r="GS12" s="116">
        <f>'5A'!AE$139</f>
        <v>0</v>
      </c>
      <c r="GT12" s="116">
        <f>'5A'!AF$139</f>
        <v>0</v>
      </c>
      <c r="GU12" s="116">
        <f>'5A'!Y$140</f>
        <v>0</v>
      </c>
      <c r="GV12" s="116">
        <f>'5A'!Z$140</f>
        <v>0</v>
      </c>
      <c r="GW12" s="116">
        <f>'5A'!AA$140</f>
        <v>0</v>
      </c>
      <c r="GX12" s="116">
        <f>'5A'!AB$140</f>
        <v>0</v>
      </c>
      <c r="GY12" s="116">
        <f>'5A'!AC$140</f>
        <v>0</v>
      </c>
      <c r="GZ12" s="116">
        <f>'5A'!AD$140</f>
        <v>0</v>
      </c>
      <c r="HA12" s="116">
        <f>'5A'!AE$140</f>
        <v>0</v>
      </c>
      <c r="HB12" s="116">
        <f>'5A'!AF$140</f>
        <v>0</v>
      </c>
      <c r="HC12" s="116">
        <f>'5A'!Y$141</f>
        <v>0</v>
      </c>
      <c r="HD12" s="116">
        <f>'5A'!Z$141</f>
        <v>0</v>
      </c>
      <c r="HE12" s="116">
        <f>'5A'!AA$141</f>
        <v>0</v>
      </c>
      <c r="HF12" s="116">
        <f>'5A'!AB$141</f>
        <v>0</v>
      </c>
      <c r="HG12" s="116">
        <f>'5A'!AC$141</f>
        <v>0</v>
      </c>
      <c r="HH12" s="116">
        <f>'5A'!AD$141</f>
        <v>0</v>
      </c>
      <c r="HI12" s="116">
        <f>'5A'!AE$141</f>
        <v>0</v>
      </c>
      <c r="HJ12" s="116">
        <f>'5A'!AF$141</f>
        <v>0</v>
      </c>
      <c r="HK12" s="116">
        <f>'5A'!Y$142</f>
        <v>0</v>
      </c>
      <c r="HL12" s="116">
        <f>'5A'!Z$142</f>
        <v>0</v>
      </c>
      <c r="HM12" s="116">
        <f>'5A'!AA$142</f>
        <v>0</v>
      </c>
      <c r="HN12" s="116">
        <f>'5A'!AB$142</f>
        <v>0</v>
      </c>
      <c r="HO12" s="116">
        <f>'5A'!AC$142</f>
        <v>0</v>
      </c>
      <c r="HP12" s="116">
        <f>'5A'!AD$142</f>
        <v>0</v>
      </c>
      <c r="HQ12" s="116">
        <f>'5A'!AE$142</f>
        <v>0</v>
      </c>
      <c r="HR12" s="116">
        <f>'5A'!AF$142</f>
        <v>0</v>
      </c>
      <c r="HS12" s="116">
        <f>'5A'!Y$143</f>
        <v>0</v>
      </c>
      <c r="HT12" s="116">
        <f>'5A'!Z$143</f>
        <v>0</v>
      </c>
      <c r="HU12" s="116">
        <f>'5A'!AA$143</f>
        <v>0</v>
      </c>
      <c r="HV12" s="116">
        <f>'5A'!AB$143</f>
        <v>0</v>
      </c>
      <c r="HW12" s="116">
        <f>'5A'!AC$143</f>
        <v>0</v>
      </c>
      <c r="HX12" s="116">
        <f>'5A'!AD$143</f>
        <v>0</v>
      </c>
      <c r="HY12" s="116">
        <f>'5A'!AE$143</f>
        <v>0</v>
      </c>
      <c r="HZ12" s="116">
        <f>'5A'!AF$143</f>
        <v>0</v>
      </c>
      <c r="IA12" s="116">
        <f>'5A'!Y$144</f>
        <v>0</v>
      </c>
      <c r="IB12" s="116">
        <f>'5A'!Z$144</f>
        <v>0</v>
      </c>
      <c r="IC12" s="116">
        <f>'5A'!AA$144</f>
        <v>0</v>
      </c>
      <c r="ID12" s="116">
        <f>'5A'!AB$144</f>
        <v>0</v>
      </c>
      <c r="IE12" s="116">
        <f>'5A'!AC$144</f>
        <v>0</v>
      </c>
      <c r="IF12" s="116">
        <f>'5A'!AD$144</f>
        <v>0</v>
      </c>
      <c r="IG12" s="116">
        <f>'5A'!AE$144</f>
        <v>0</v>
      </c>
      <c r="IH12" s="116">
        <f>'5A'!AF$144</f>
        <v>0</v>
      </c>
      <c r="II12" s="116">
        <f>'5A'!Y$146</f>
        <v>0</v>
      </c>
      <c r="IJ12" s="116">
        <f>'5A'!Z$146</f>
        <v>0</v>
      </c>
      <c r="IK12" s="116">
        <f>'5A'!AA$146</f>
        <v>0</v>
      </c>
      <c r="IL12" s="116">
        <f>'5A'!AB$146</f>
        <v>0</v>
      </c>
      <c r="IM12" s="116">
        <f>'5A'!AC$146</f>
        <v>0</v>
      </c>
      <c r="IN12" s="116">
        <f>'5A'!AD$146</f>
        <v>0</v>
      </c>
      <c r="IO12" s="116">
        <f>'5A'!AE$146</f>
        <v>0</v>
      </c>
      <c r="IP12" s="116">
        <f>'5A'!AF$146</f>
        <v>0</v>
      </c>
      <c r="IQ12" s="116">
        <f>'5A'!AG$146</f>
        <v>0</v>
      </c>
      <c r="IR12" s="116">
        <f>'5A'!AH$146</f>
        <v>0</v>
      </c>
      <c r="IS12" s="116">
        <f>'5A'!Y$147</f>
        <v>0</v>
      </c>
      <c r="IT12" s="116">
        <f>'5A'!Z$147</f>
        <v>0</v>
      </c>
      <c r="IU12" s="116">
        <f>'5A'!AA$147</f>
        <v>0</v>
      </c>
      <c r="IV12" s="116">
        <f>'5A'!AB$147</f>
        <v>0</v>
      </c>
      <c r="IW12" s="116">
        <f>'5A'!AC$147</f>
        <v>0</v>
      </c>
      <c r="IX12" s="116">
        <f>'5A'!AD$147</f>
        <v>0</v>
      </c>
      <c r="IY12" s="116">
        <f>'5A'!AE$147</f>
        <v>0</v>
      </c>
      <c r="IZ12" s="116">
        <f>'5A'!AF$147</f>
        <v>0</v>
      </c>
      <c r="JA12" s="116">
        <f>'5A'!AG$147</f>
        <v>0</v>
      </c>
      <c r="JB12" s="116">
        <f>'5A'!AH$147</f>
        <v>0</v>
      </c>
      <c r="JC12" s="116">
        <f>'5A'!Y$148</f>
        <v>0</v>
      </c>
      <c r="JD12" s="116">
        <f>'5A'!Z$148</f>
        <v>0</v>
      </c>
      <c r="JE12" s="116">
        <f>'5A'!AA$148</f>
        <v>0</v>
      </c>
      <c r="JF12" s="116">
        <f>'5A'!AB$148</f>
        <v>0</v>
      </c>
      <c r="JG12" s="116">
        <f>'5A'!AC$148</f>
        <v>0</v>
      </c>
      <c r="JH12" s="116">
        <f>'5A'!AD$148</f>
        <v>0</v>
      </c>
      <c r="JI12" s="116">
        <f>'5A'!AE$148</f>
        <v>0</v>
      </c>
      <c r="JJ12" s="116">
        <f>'5A'!AF$148</f>
        <v>0</v>
      </c>
      <c r="JK12" s="116">
        <f>'5A'!AG$148</f>
        <v>0</v>
      </c>
      <c r="JL12" s="116">
        <f>'5A'!AH$148</f>
        <v>0</v>
      </c>
      <c r="JM12" s="116">
        <f>'5A'!Y$149</f>
        <v>0</v>
      </c>
      <c r="JN12" s="116">
        <f>'5A'!Z$149</f>
        <v>0</v>
      </c>
      <c r="JO12" s="116">
        <f>'5A'!AA$149</f>
        <v>0</v>
      </c>
      <c r="JP12" s="116">
        <f>'5A'!AB$149</f>
        <v>0</v>
      </c>
      <c r="JQ12" s="116">
        <f>'5A'!AC$149</f>
        <v>0</v>
      </c>
      <c r="JR12" s="116">
        <f>'5A'!AD$149</f>
        <v>0</v>
      </c>
      <c r="JS12" s="116">
        <f>'5A'!AE$149</f>
        <v>0</v>
      </c>
      <c r="JT12" s="116">
        <f>'5A'!AF$149</f>
        <v>0</v>
      </c>
      <c r="JU12" s="116">
        <f>'5A'!AG$149</f>
        <v>0</v>
      </c>
      <c r="JV12" s="116">
        <f>'5A'!AH$149</f>
        <v>0</v>
      </c>
      <c r="JW12" s="116">
        <f>'5A'!Y$150</f>
        <v>0</v>
      </c>
      <c r="JX12" s="116">
        <f>'5A'!Z$150</f>
        <v>0</v>
      </c>
      <c r="JY12" s="116">
        <f>'5A'!AA$150</f>
        <v>0</v>
      </c>
      <c r="JZ12" s="116">
        <f>'5A'!AB$150</f>
        <v>0</v>
      </c>
      <c r="KA12" s="116">
        <f>'5A'!AC$150</f>
        <v>0</v>
      </c>
      <c r="KB12" s="116">
        <f>'5A'!AD$150</f>
        <v>0</v>
      </c>
      <c r="KC12" s="116">
        <f>'5A'!AE$150</f>
        <v>0</v>
      </c>
      <c r="KD12" s="116">
        <f>'5A'!AF$150</f>
        <v>0</v>
      </c>
      <c r="KE12" s="116">
        <f>'5A'!AG$150</f>
        <v>0</v>
      </c>
      <c r="KF12" s="116">
        <f>'5A'!AH$150</f>
        <v>0</v>
      </c>
      <c r="KG12" s="116">
        <f>'5A'!Y$152</f>
        <v>0</v>
      </c>
      <c r="KH12" s="116">
        <f>'5A'!Z$152</f>
        <v>0</v>
      </c>
      <c r="KI12" s="116">
        <f>'5A'!AA$152</f>
        <v>0</v>
      </c>
      <c r="KJ12" s="116">
        <f>'5A'!AB$152</f>
        <v>0</v>
      </c>
      <c r="KK12" s="116">
        <f>'5A'!AC$152</f>
        <v>0</v>
      </c>
      <c r="KL12" s="116">
        <f>'5A'!AD$152</f>
        <v>0</v>
      </c>
      <c r="KM12" s="116">
        <f>'5A'!AE$152</f>
        <v>0</v>
      </c>
    </row>
    <row r="13" spans="1:338">
      <c r="A13" s="124">
        <v>6</v>
      </c>
      <c r="B13" s="122">
        <f>'6A'!$G$6</f>
        <v>0</v>
      </c>
      <c r="C13" s="116">
        <f>'6A'!C$112</f>
        <v>0</v>
      </c>
      <c r="D13" s="116">
        <f>'6A'!D$112</f>
        <v>0</v>
      </c>
      <c r="E13" s="116">
        <f>'6A'!E$112</f>
        <v>0</v>
      </c>
      <c r="F13" s="116">
        <f>'6A'!F$112</f>
        <v>0</v>
      </c>
      <c r="G13" s="116">
        <f>'6A'!G$112</f>
        <v>0</v>
      </c>
      <c r="H13" s="116">
        <f>'6A'!H$112</f>
        <v>0</v>
      </c>
      <c r="I13" s="116">
        <f>'6A'!I$112</f>
        <v>0</v>
      </c>
      <c r="J13" s="116">
        <f>'6A'!J$112</f>
        <v>0</v>
      </c>
      <c r="K13" s="116">
        <f>'6A'!K$112</f>
        <v>0</v>
      </c>
      <c r="L13" s="116">
        <f>'6A'!L$112</f>
        <v>0</v>
      </c>
      <c r="M13" s="116">
        <f>'6A'!M$112</f>
        <v>0</v>
      </c>
      <c r="N13" s="116">
        <f>'6A'!N$112</f>
        <v>0</v>
      </c>
      <c r="O13" s="116">
        <f>'6A'!O$112</f>
        <v>0</v>
      </c>
      <c r="P13" s="116">
        <f>'6A'!P$112</f>
        <v>0</v>
      </c>
      <c r="Q13" s="116">
        <f>'6A'!Q$112</f>
        <v>0</v>
      </c>
      <c r="R13" s="116">
        <f>'6A'!R$112</f>
        <v>0</v>
      </c>
      <c r="S13" s="276">
        <f>'6A'!Y$117</f>
        <v>0</v>
      </c>
      <c r="T13" s="276">
        <f>'6A'!Z$117</f>
        <v>0</v>
      </c>
      <c r="U13" s="276">
        <f>'6A'!AA$117</f>
        <v>0</v>
      </c>
      <c r="V13" s="276">
        <f>'6A'!AB$117</f>
        <v>0</v>
      </c>
      <c r="W13" s="276">
        <f>'6A'!AC$117</f>
        <v>0</v>
      </c>
      <c r="X13" s="276">
        <f>'6A'!AD$117</f>
        <v>0</v>
      </c>
      <c r="Y13" s="276">
        <f>'6A'!AE$117</f>
        <v>0</v>
      </c>
      <c r="Z13" s="276">
        <f>'6A'!AF$117</f>
        <v>0</v>
      </c>
      <c r="AA13" s="276">
        <f>'6A'!AG$117</f>
        <v>0</v>
      </c>
      <c r="AB13" s="276">
        <f>'6A'!AH$117</f>
        <v>0</v>
      </c>
      <c r="AC13" s="276">
        <f>'6A'!AI$117</f>
        <v>0</v>
      </c>
      <c r="AD13" s="276">
        <f>'6A'!AJ$117</f>
        <v>0</v>
      </c>
      <c r="AE13" s="116">
        <f>'6A'!Y$118</f>
        <v>0</v>
      </c>
      <c r="AF13" s="116">
        <f>'6A'!Z$118</f>
        <v>0</v>
      </c>
      <c r="AG13" s="116">
        <f>'6A'!AA$118</f>
        <v>0</v>
      </c>
      <c r="AH13" s="116">
        <f>'6A'!AB$118</f>
        <v>0</v>
      </c>
      <c r="AI13" s="116">
        <f>'6A'!AC$118</f>
        <v>0</v>
      </c>
      <c r="AJ13" s="116">
        <f>'6A'!AD$118</f>
        <v>0</v>
      </c>
      <c r="AK13" s="116">
        <f>'6A'!AE$118</f>
        <v>0</v>
      </c>
      <c r="AL13" s="116">
        <f>'6A'!AF$118</f>
        <v>0</v>
      </c>
      <c r="AM13" s="116">
        <f>'6A'!AG$118</f>
        <v>0</v>
      </c>
      <c r="AN13" s="116">
        <f>'6A'!AH$118</f>
        <v>0</v>
      </c>
      <c r="AO13" s="116">
        <f>'6A'!AI$118</f>
        <v>0</v>
      </c>
      <c r="AP13" s="116">
        <f>'6A'!AJ$118</f>
        <v>0</v>
      </c>
      <c r="AQ13" s="116">
        <f>'6A'!Y$119</f>
        <v>0</v>
      </c>
      <c r="AR13" s="116">
        <f>'6A'!Z$119</f>
        <v>0</v>
      </c>
      <c r="AS13" s="116">
        <f>'6A'!AA$119</f>
        <v>0</v>
      </c>
      <c r="AT13" s="116">
        <f>'6A'!AB$119</f>
        <v>0</v>
      </c>
      <c r="AU13" s="116">
        <f>'6A'!AC$119</f>
        <v>0</v>
      </c>
      <c r="AV13" s="116">
        <f>'6A'!AD$119</f>
        <v>0</v>
      </c>
      <c r="AW13" s="116">
        <f>'6A'!AE$119</f>
        <v>0</v>
      </c>
      <c r="AX13" s="116">
        <f>'6A'!AF$119</f>
        <v>0</v>
      </c>
      <c r="AY13" s="116">
        <f>'6A'!AG$119</f>
        <v>0</v>
      </c>
      <c r="AZ13" s="116">
        <f>'6A'!AH$119</f>
        <v>0</v>
      </c>
      <c r="BA13" s="116">
        <f>'6A'!AI$119</f>
        <v>0</v>
      </c>
      <c r="BB13" s="116">
        <f>'6A'!AJ$119</f>
        <v>0</v>
      </c>
      <c r="BC13" s="116">
        <f>'6A'!Y$120</f>
        <v>0</v>
      </c>
      <c r="BD13" s="116">
        <f>'6A'!Z$120</f>
        <v>0</v>
      </c>
      <c r="BE13" s="116">
        <f>'6A'!AA$120</f>
        <v>0</v>
      </c>
      <c r="BF13" s="116">
        <f>'6A'!AB$120</f>
        <v>0</v>
      </c>
      <c r="BG13" s="116">
        <f>'6A'!AC$120</f>
        <v>0</v>
      </c>
      <c r="BH13" s="116">
        <f>'6A'!AD$120</f>
        <v>0</v>
      </c>
      <c r="BI13" s="116">
        <f>'6A'!AE$120</f>
        <v>0</v>
      </c>
      <c r="BJ13" s="116">
        <f>'6A'!AF$120</f>
        <v>0</v>
      </c>
      <c r="BK13" s="116">
        <f>'6A'!AG$120</f>
        <v>0</v>
      </c>
      <c r="BL13" s="116">
        <f>'6A'!AH$120</f>
        <v>0</v>
      </c>
      <c r="BM13" s="116">
        <f>'6A'!AI$120</f>
        <v>0</v>
      </c>
      <c r="BN13" s="116">
        <f>'6A'!AJ$120</f>
        <v>0</v>
      </c>
      <c r="BO13" s="116">
        <f>'6A'!Y$121</f>
        <v>0</v>
      </c>
      <c r="BP13" s="116">
        <f>'6A'!Z$121</f>
        <v>0</v>
      </c>
      <c r="BQ13" s="116">
        <f>'6A'!AA$121</f>
        <v>0</v>
      </c>
      <c r="BR13" s="116">
        <f>'6A'!AB$121</f>
        <v>0</v>
      </c>
      <c r="BS13" s="116">
        <f>'6A'!AC$121</f>
        <v>0</v>
      </c>
      <c r="BT13" s="116">
        <f>'6A'!AD$121</f>
        <v>0</v>
      </c>
      <c r="BU13" s="116">
        <f>'6A'!AE$121</f>
        <v>0</v>
      </c>
      <c r="BV13" s="116">
        <f>'6A'!AF$121</f>
        <v>0</v>
      </c>
      <c r="BW13" s="116">
        <f>'6A'!AG$121</f>
        <v>0</v>
      </c>
      <c r="BX13" s="116">
        <f>'6A'!AH$121</f>
        <v>0</v>
      </c>
      <c r="BY13" s="116">
        <f>'6A'!AI$121</f>
        <v>0</v>
      </c>
      <c r="BZ13" s="116">
        <f>'6A'!AJ$121</f>
        <v>0</v>
      </c>
      <c r="CA13" s="278">
        <f>'6A'!Y$122</f>
        <v>0</v>
      </c>
      <c r="CB13" s="278">
        <f>'6A'!Z$122</f>
        <v>0</v>
      </c>
      <c r="CC13" s="278">
        <f>'6A'!AA$122</f>
        <v>0</v>
      </c>
      <c r="CD13" s="278">
        <f>'6A'!AB$122</f>
        <v>0</v>
      </c>
      <c r="CE13" s="278">
        <f>'6A'!AC$122</f>
        <v>0</v>
      </c>
      <c r="CF13" s="278">
        <f>'6A'!AD$122</f>
        <v>0</v>
      </c>
      <c r="CG13" s="278">
        <f>'6A'!AE$122</f>
        <v>0</v>
      </c>
      <c r="CH13" s="278">
        <f>'6A'!AF$122</f>
        <v>0</v>
      </c>
      <c r="CI13" s="278">
        <f>'6A'!AG$122</f>
        <v>0</v>
      </c>
      <c r="CJ13" s="278">
        <f>'6A'!AH$122</f>
        <v>0</v>
      </c>
      <c r="CK13" s="278">
        <f>'6A'!AI$122</f>
        <v>0</v>
      </c>
      <c r="CL13" s="278">
        <f>'6A'!AJ$122</f>
        <v>0</v>
      </c>
      <c r="CM13" s="278">
        <f>'6A'!Y$123</f>
        <v>0</v>
      </c>
      <c r="CN13" s="278">
        <f>'6A'!Z$123</f>
        <v>0</v>
      </c>
      <c r="CO13" s="278">
        <f>'6A'!AA$123</f>
        <v>0</v>
      </c>
      <c r="CP13" s="278">
        <f>'6A'!AB$123</f>
        <v>0</v>
      </c>
      <c r="CQ13" s="278">
        <f>'6A'!AC$123</f>
        <v>0</v>
      </c>
      <c r="CR13" s="278">
        <f>'6A'!AD$123</f>
        <v>0</v>
      </c>
      <c r="CS13" s="278">
        <f>'6A'!AE$123</f>
        <v>0</v>
      </c>
      <c r="CT13" s="278">
        <f>'6A'!AF$123</f>
        <v>0</v>
      </c>
      <c r="CU13" s="278">
        <f>'6A'!AG$123</f>
        <v>0</v>
      </c>
      <c r="CV13" s="278">
        <f>'6A'!AH$123</f>
        <v>0</v>
      </c>
      <c r="CW13" s="278">
        <f>'6A'!AI$123</f>
        <v>0</v>
      </c>
      <c r="CX13" s="278">
        <f>'6A'!AJ$123</f>
        <v>0</v>
      </c>
      <c r="CY13" s="278">
        <f>'6A'!Y$124</f>
        <v>0</v>
      </c>
      <c r="CZ13" s="278">
        <f>'6A'!Z$124</f>
        <v>0</v>
      </c>
      <c r="DA13" s="278">
        <f>'6A'!AA$124</f>
        <v>0</v>
      </c>
      <c r="DB13" s="278">
        <f>'6A'!AB$124</f>
        <v>0</v>
      </c>
      <c r="DC13" s="278">
        <f>'6A'!AC$124</f>
        <v>0</v>
      </c>
      <c r="DD13" s="278">
        <f>'6A'!AD$124</f>
        <v>0</v>
      </c>
      <c r="DE13" s="278">
        <f>'6A'!AE$124</f>
        <v>0</v>
      </c>
      <c r="DF13" s="278">
        <f>'6A'!AF$124</f>
        <v>0</v>
      </c>
      <c r="DG13" s="278">
        <f>'6A'!AG$124</f>
        <v>0</v>
      </c>
      <c r="DH13" s="278">
        <f>'6A'!AH$124</f>
        <v>0</v>
      </c>
      <c r="DI13" s="278">
        <f>'6A'!AI$124</f>
        <v>0</v>
      </c>
      <c r="DJ13" s="278">
        <f>'6A'!AJ$124</f>
        <v>0</v>
      </c>
      <c r="DK13" s="116">
        <f>'6A'!Y$127</f>
        <v>0</v>
      </c>
      <c r="DL13" s="116">
        <f>'6A'!Z$127</f>
        <v>0</v>
      </c>
      <c r="DM13" s="116">
        <f>'6A'!AA$127</f>
        <v>0</v>
      </c>
      <c r="DN13" s="116">
        <f>'6A'!AB$127</f>
        <v>0</v>
      </c>
      <c r="DO13" s="116">
        <f>'6A'!AC$127</f>
        <v>0</v>
      </c>
      <c r="DP13" s="116">
        <f>'6A'!AD$127</f>
        <v>0</v>
      </c>
      <c r="DQ13" s="116">
        <f>'6A'!AE$127</f>
        <v>0</v>
      </c>
      <c r="DR13" s="116">
        <f>'6A'!AF$127</f>
        <v>0</v>
      </c>
      <c r="DS13" s="116">
        <f>'6A'!Y$128</f>
        <v>0</v>
      </c>
      <c r="DT13" s="116">
        <f>'6A'!Z$128</f>
        <v>0</v>
      </c>
      <c r="DU13" s="116">
        <f>'6A'!AA$128</f>
        <v>0</v>
      </c>
      <c r="DV13" s="116">
        <f>'6A'!AB$128</f>
        <v>0</v>
      </c>
      <c r="DW13" s="116">
        <f>'6A'!AC$128</f>
        <v>0</v>
      </c>
      <c r="DX13" s="116">
        <f>'6A'!AD$128</f>
        <v>0</v>
      </c>
      <c r="DY13" s="116">
        <f>'6A'!AE$128</f>
        <v>0</v>
      </c>
      <c r="DZ13" s="116">
        <f>'6A'!AF$128</f>
        <v>0</v>
      </c>
      <c r="EA13" s="116">
        <f>'6A'!Y$129</f>
        <v>0</v>
      </c>
      <c r="EB13" s="116">
        <f>'6A'!Z$129</f>
        <v>0</v>
      </c>
      <c r="EC13" s="116">
        <f>'6A'!AA$129</f>
        <v>0</v>
      </c>
      <c r="ED13" s="116">
        <f>'6A'!AB$129</f>
        <v>0</v>
      </c>
      <c r="EE13" s="116">
        <f>'6A'!AC$129</f>
        <v>0</v>
      </c>
      <c r="EF13" s="116">
        <f>'6A'!AD$129</f>
        <v>0</v>
      </c>
      <c r="EG13" s="116">
        <f>'6A'!AE$129</f>
        <v>0</v>
      </c>
      <c r="EH13" s="116">
        <f>'6A'!AF$129</f>
        <v>0</v>
      </c>
      <c r="EI13" s="116">
        <f>'6A'!Y$130</f>
        <v>0</v>
      </c>
      <c r="EJ13" s="116">
        <f>'6A'!Z$130</f>
        <v>0</v>
      </c>
      <c r="EK13" s="116">
        <f>'6A'!AA$130</f>
        <v>0</v>
      </c>
      <c r="EL13" s="116">
        <f>'6A'!AB$130</f>
        <v>0</v>
      </c>
      <c r="EM13" s="116">
        <f>'6A'!AC$130</f>
        <v>0</v>
      </c>
      <c r="EN13" s="116">
        <f>'6A'!AD$130</f>
        <v>0</v>
      </c>
      <c r="EO13" s="116">
        <f>'6A'!AE$130</f>
        <v>0</v>
      </c>
      <c r="EP13" s="116">
        <f>'6A'!AF$130</f>
        <v>0</v>
      </c>
      <c r="EQ13" s="116">
        <f>'6A'!Y$131</f>
        <v>0</v>
      </c>
      <c r="ER13" s="116">
        <f>'6A'!Z$131</f>
        <v>0</v>
      </c>
      <c r="ES13" s="116">
        <f>'6A'!AA$131</f>
        <v>0</v>
      </c>
      <c r="ET13" s="116">
        <f>'6A'!AB$131</f>
        <v>0</v>
      </c>
      <c r="EU13" s="116">
        <f>'6A'!AC$131</f>
        <v>0</v>
      </c>
      <c r="EV13" s="116">
        <f>'6A'!AD$131</f>
        <v>0</v>
      </c>
      <c r="EW13" s="116">
        <f>'6A'!AE$131</f>
        <v>0</v>
      </c>
      <c r="EX13" s="116">
        <f>'6A'!AF$131</f>
        <v>0</v>
      </c>
      <c r="EY13" s="116">
        <f>'6A'!Y$132</f>
        <v>0</v>
      </c>
      <c r="EZ13" s="116">
        <f>'6A'!Z$132</f>
        <v>0</v>
      </c>
      <c r="FA13" s="116">
        <f>'6A'!AA$132</f>
        <v>0</v>
      </c>
      <c r="FB13" s="116">
        <f>'6A'!AB$132</f>
        <v>0</v>
      </c>
      <c r="FC13" s="116">
        <f>'6A'!AC$132</f>
        <v>0</v>
      </c>
      <c r="FD13" s="116">
        <f>'6A'!AD$132</f>
        <v>0</v>
      </c>
      <c r="FE13" s="116">
        <f>'6A'!AE$132</f>
        <v>0</v>
      </c>
      <c r="FF13" s="116">
        <f>'6A'!AF$132</f>
        <v>0</v>
      </c>
      <c r="FG13" s="116">
        <f>'6A'!Y$133</f>
        <v>0</v>
      </c>
      <c r="FH13" s="116">
        <f>'6A'!Z$133</f>
        <v>0</v>
      </c>
      <c r="FI13" s="116">
        <f>'6A'!AA$133</f>
        <v>0</v>
      </c>
      <c r="FJ13" s="116">
        <f>'6A'!AB$133</f>
        <v>0</v>
      </c>
      <c r="FK13" s="116">
        <f>'6A'!AC$133</f>
        <v>0</v>
      </c>
      <c r="FL13" s="116">
        <f>'6A'!AD$133</f>
        <v>0</v>
      </c>
      <c r="FM13" s="116">
        <f>'6A'!AE$133</f>
        <v>0</v>
      </c>
      <c r="FN13" s="116">
        <f>'6A'!AF$133</f>
        <v>0</v>
      </c>
      <c r="FO13" s="116">
        <f>'6A'!Y$134</f>
        <v>0</v>
      </c>
      <c r="FP13" s="116">
        <f>'6A'!Z$134</f>
        <v>0</v>
      </c>
      <c r="FQ13" s="116">
        <f>'6A'!AA$134</f>
        <v>0</v>
      </c>
      <c r="FR13" s="116">
        <f>'6A'!AB$134</f>
        <v>0</v>
      </c>
      <c r="FS13" s="116">
        <f>'6A'!AC$134</f>
        <v>0</v>
      </c>
      <c r="FT13" s="116">
        <f>'6A'!AD$134</f>
        <v>0</v>
      </c>
      <c r="FU13" s="116">
        <f>'6A'!AE$134</f>
        <v>0</v>
      </c>
      <c r="FV13" s="116">
        <f>'6A'!AF$134</f>
        <v>0</v>
      </c>
      <c r="FW13" s="116">
        <f>'6A'!Y$137</f>
        <v>0</v>
      </c>
      <c r="FX13" s="116">
        <f>'6A'!Z$137</f>
        <v>0</v>
      </c>
      <c r="FY13" s="116">
        <f>'6A'!AA$137</f>
        <v>0</v>
      </c>
      <c r="FZ13" s="116">
        <f>'6A'!AB$137</f>
        <v>0</v>
      </c>
      <c r="GA13" s="116">
        <f>'6A'!AC$137</f>
        <v>0</v>
      </c>
      <c r="GB13" s="116">
        <f>'6A'!AD$137</f>
        <v>0</v>
      </c>
      <c r="GC13" s="116">
        <f>'6A'!AE$137</f>
        <v>0</v>
      </c>
      <c r="GD13" s="116">
        <f>'6A'!AF$137</f>
        <v>0</v>
      </c>
      <c r="GE13" s="116">
        <f>'6A'!Y$138</f>
        <v>0</v>
      </c>
      <c r="GF13" s="116">
        <f>'6A'!Z$138</f>
        <v>0</v>
      </c>
      <c r="GG13" s="116">
        <f>'6A'!AA$138</f>
        <v>0</v>
      </c>
      <c r="GH13" s="116">
        <f>'6A'!AB$138</f>
        <v>0</v>
      </c>
      <c r="GI13" s="116">
        <f>'6A'!AC$138</f>
        <v>0</v>
      </c>
      <c r="GJ13" s="116">
        <f>'6A'!AD$138</f>
        <v>0</v>
      </c>
      <c r="GK13" s="116">
        <f>'6A'!AE$138</f>
        <v>0</v>
      </c>
      <c r="GL13" s="116">
        <f>'6A'!AF$138</f>
        <v>0</v>
      </c>
      <c r="GM13" s="116">
        <f>'6A'!Y$139</f>
        <v>0</v>
      </c>
      <c r="GN13" s="116">
        <f>'6A'!Z$139</f>
        <v>0</v>
      </c>
      <c r="GO13" s="116">
        <f>'6A'!AA$139</f>
        <v>0</v>
      </c>
      <c r="GP13" s="116">
        <f>'6A'!AB$139</f>
        <v>0</v>
      </c>
      <c r="GQ13" s="116">
        <f>'6A'!AC$139</f>
        <v>0</v>
      </c>
      <c r="GR13" s="116">
        <f>'6A'!AD$139</f>
        <v>0</v>
      </c>
      <c r="GS13" s="116">
        <f>'6A'!AE$139</f>
        <v>0</v>
      </c>
      <c r="GT13" s="116">
        <f>'6A'!AF$139</f>
        <v>0</v>
      </c>
      <c r="GU13" s="116">
        <f>'6A'!Y$140</f>
        <v>0</v>
      </c>
      <c r="GV13" s="116">
        <f>'6A'!Z$140</f>
        <v>0</v>
      </c>
      <c r="GW13" s="116">
        <f>'6A'!AA$140</f>
        <v>0</v>
      </c>
      <c r="GX13" s="116">
        <f>'6A'!AB$140</f>
        <v>0</v>
      </c>
      <c r="GY13" s="116">
        <f>'6A'!AC$140</f>
        <v>0</v>
      </c>
      <c r="GZ13" s="116">
        <f>'6A'!AD$140</f>
        <v>0</v>
      </c>
      <c r="HA13" s="116">
        <f>'6A'!AE$140</f>
        <v>0</v>
      </c>
      <c r="HB13" s="116">
        <f>'6A'!AF$140</f>
        <v>0</v>
      </c>
      <c r="HC13" s="116">
        <f>'6A'!Y$141</f>
        <v>0</v>
      </c>
      <c r="HD13" s="116">
        <f>'6A'!Z$141</f>
        <v>0</v>
      </c>
      <c r="HE13" s="116">
        <f>'6A'!AA$141</f>
        <v>0</v>
      </c>
      <c r="HF13" s="116">
        <f>'6A'!AB$141</f>
        <v>0</v>
      </c>
      <c r="HG13" s="116">
        <f>'6A'!AC$141</f>
        <v>0</v>
      </c>
      <c r="HH13" s="116">
        <f>'6A'!AD$141</f>
        <v>0</v>
      </c>
      <c r="HI13" s="116">
        <f>'6A'!AE$141</f>
        <v>0</v>
      </c>
      <c r="HJ13" s="116">
        <f>'6A'!AF$141</f>
        <v>0</v>
      </c>
      <c r="HK13" s="116">
        <f>'6A'!Y$142</f>
        <v>0</v>
      </c>
      <c r="HL13" s="116">
        <f>'6A'!Z$142</f>
        <v>0</v>
      </c>
      <c r="HM13" s="116">
        <f>'6A'!AA$142</f>
        <v>0</v>
      </c>
      <c r="HN13" s="116">
        <f>'6A'!AB$142</f>
        <v>0</v>
      </c>
      <c r="HO13" s="116">
        <f>'6A'!AC$142</f>
        <v>0</v>
      </c>
      <c r="HP13" s="116">
        <f>'6A'!AD$142</f>
        <v>0</v>
      </c>
      <c r="HQ13" s="116">
        <f>'6A'!AE$142</f>
        <v>0</v>
      </c>
      <c r="HR13" s="116">
        <f>'6A'!AF$142</f>
        <v>0</v>
      </c>
      <c r="HS13" s="116">
        <f>'6A'!Y$143</f>
        <v>0</v>
      </c>
      <c r="HT13" s="116">
        <f>'6A'!Z$143</f>
        <v>0</v>
      </c>
      <c r="HU13" s="116">
        <f>'6A'!AA$143</f>
        <v>0</v>
      </c>
      <c r="HV13" s="116">
        <f>'6A'!AB$143</f>
        <v>0</v>
      </c>
      <c r="HW13" s="116">
        <f>'6A'!AC$143</f>
        <v>0</v>
      </c>
      <c r="HX13" s="116">
        <f>'6A'!AD$143</f>
        <v>0</v>
      </c>
      <c r="HY13" s="116">
        <f>'6A'!AE$143</f>
        <v>0</v>
      </c>
      <c r="HZ13" s="116">
        <f>'6A'!AF$143</f>
        <v>0</v>
      </c>
      <c r="IA13" s="116">
        <f>'6A'!Y$144</f>
        <v>0</v>
      </c>
      <c r="IB13" s="116">
        <f>'6A'!Z$144</f>
        <v>0</v>
      </c>
      <c r="IC13" s="116">
        <f>'6A'!AA$144</f>
        <v>0</v>
      </c>
      <c r="ID13" s="116">
        <f>'6A'!AB$144</f>
        <v>0</v>
      </c>
      <c r="IE13" s="116">
        <f>'6A'!AC$144</f>
        <v>0</v>
      </c>
      <c r="IF13" s="116">
        <f>'6A'!AD$144</f>
        <v>0</v>
      </c>
      <c r="IG13" s="116">
        <f>'6A'!AE$144</f>
        <v>0</v>
      </c>
      <c r="IH13" s="116">
        <f>'6A'!AF$144</f>
        <v>0</v>
      </c>
      <c r="II13" s="116">
        <f>'6A'!Y$146</f>
        <v>0</v>
      </c>
      <c r="IJ13" s="116">
        <f>'6A'!Z$146</f>
        <v>0</v>
      </c>
      <c r="IK13" s="116">
        <f>'6A'!AA$146</f>
        <v>0</v>
      </c>
      <c r="IL13" s="116">
        <f>'6A'!AB$146</f>
        <v>0</v>
      </c>
      <c r="IM13" s="116">
        <f>'6A'!AC$146</f>
        <v>0</v>
      </c>
      <c r="IN13" s="116">
        <f>'6A'!AD$146</f>
        <v>0</v>
      </c>
      <c r="IO13" s="116">
        <f>'6A'!AE$146</f>
        <v>0</v>
      </c>
      <c r="IP13" s="116">
        <f>'6A'!AF$146</f>
        <v>0</v>
      </c>
      <c r="IQ13" s="116">
        <f>'6A'!AG$146</f>
        <v>0</v>
      </c>
      <c r="IR13" s="116">
        <f>'6A'!AH$146</f>
        <v>0</v>
      </c>
      <c r="IS13" s="116">
        <f>'6A'!Y$147</f>
        <v>0</v>
      </c>
      <c r="IT13" s="116">
        <f>'6A'!Z$147</f>
        <v>0</v>
      </c>
      <c r="IU13" s="116">
        <f>'6A'!AA$147</f>
        <v>0</v>
      </c>
      <c r="IV13" s="116">
        <f>'6A'!AB$147</f>
        <v>0</v>
      </c>
      <c r="IW13" s="116">
        <f>'6A'!AC$147</f>
        <v>0</v>
      </c>
      <c r="IX13" s="116">
        <f>'6A'!AD$147</f>
        <v>0</v>
      </c>
      <c r="IY13" s="116">
        <f>'6A'!AE$147</f>
        <v>0</v>
      </c>
      <c r="IZ13" s="116">
        <f>'6A'!AF$147</f>
        <v>0</v>
      </c>
      <c r="JA13" s="116">
        <f>'6A'!AG$147</f>
        <v>0</v>
      </c>
      <c r="JB13" s="116">
        <f>'6A'!AH$147</f>
        <v>0</v>
      </c>
      <c r="JC13" s="116">
        <f>'6A'!Y$148</f>
        <v>0</v>
      </c>
      <c r="JD13" s="116">
        <f>'6A'!Z$148</f>
        <v>0</v>
      </c>
      <c r="JE13" s="116">
        <f>'6A'!AA$148</f>
        <v>0</v>
      </c>
      <c r="JF13" s="116">
        <f>'6A'!AB$148</f>
        <v>0</v>
      </c>
      <c r="JG13" s="116">
        <f>'6A'!AC$148</f>
        <v>0</v>
      </c>
      <c r="JH13" s="116">
        <f>'6A'!AD$148</f>
        <v>0</v>
      </c>
      <c r="JI13" s="116">
        <f>'6A'!AE$148</f>
        <v>0</v>
      </c>
      <c r="JJ13" s="116">
        <f>'6A'!AF$148</f>
        <v>0</v>
      </c>
      <c r="JK13" s="116">
        <f>'6A'!AG$148</f>
        <v>0</v>
      </c>
      <c r="JL13" s="116">
        <f>'6A'!AH$148</f>
        <v>0</v>
      </c>
      <c r="JM13" s="116">
        <f>'6A'!Y$149</f>
        <v>0</v>
      </c>
      <c r="JN13" s="116">
        <f>'6A'!Z$149</f>
        <v>0</v>
      </c>
      <c r="JO13" s="116">
        <f>'6A'!AA$149</f>
        <v>0</v>
      </c>
      <c r="JP13" s="116">
        <f>'6A'!AB$149</f>
        <v>0</v>
      </c>
      <c r="JQ13" s="116">
        <f>'6A'!AC$149</f>
        <v>0</v>
      </c>
      <c r="JR13" s="116">
        <f>'6A'!AD$149</f>
        <v>0</v>
      </c>
      <c r="JS13" s="116">
        <f>'6A'!AE$149</f>
        <v>0</v>
      </c>
      <c r="JT13" s="116">
        <f>'6A'!AF$149</f>
        <v>0</v>
      </c>
      <c r="JU13" s="116">
        <f>'6A'!AG$149</f>
        <v>0</v>
      </c>
      <c r="JV13" s="116">
        <f>'6A'!AH$149</f>
        <v>0</v>
      </c>
      <c r="JW13" s="116">
        <f>'6A'!Y$150</f>
        <v>0</v>
      </c>
      <c r="JX13" s="116">
        <f>'6A'!Z$150</f>
        <v>0</v>
      </c>
      <c r="JY13" s="116">
        <f>'6A'!AA$150</f>
        <v>0</v>
      </c>
      <c r="JZ13" s="116">
        <f>'6A'!AB$150</f>
        <v>0</v>
      </c>
      <c r="KA13" s="116">
        <f>'6A'!AC$150</f>
        <v>0</v>
      </c>
      <c r="KB13" s="116">
        <f>'6A'!AD$150</f>
        <v>0</v>
      </c>
      <c r="KC13" s="116">
        <f>'6A'!AE$150</f>
        <v>0</v>
      </c>
      <c r="KD13" s="116">
        <f>'6A'!AF$150</f>
        <v>0</v>
      </c>
      <c r="KE13" s="116">
        <f>'6A'!AG$150</f>
        <v>0</v>
      </c>
      <c r="KF13" s="116">
        <f>'6A'!AH$150</f>
        <v>0</v>
      </c>
      <c r="KG13" s="116">
        <f>'6A'!Y$152</f>
        <v>0</v>
      </c>
      <c r="KH13" s="116">
        <f>'6A'!Z$152</f>
        <v>0</v>
      </c>
      <c r="KI13" s="116">
        <f>'6A'!AA$152</f>
        <v>0</v>
      </c>
      <c r="KJ13" s="116">
        <f>'6A'!AB$152</f>
        <v>0</v>
      </c>
      <c r="KK13" s="116">
        <f>'6A'!AC$152</f>
        <v>0</v>
      </c>
      <c r="KL13" s="116">
        <f>'6A'!AD$152</f>
        <v>0</v>
      </c>
      <c r="KM13" s="116">
        <f>'6A'!AE$152</f>
        <v>0</v>
      </c>
    </row>
    <row r="14" spans="1:338">
      <c r="A14" s="124">
        <v>7</v>
      </c>
      <c r="B14" s="122">
        <f>'7A'!$G$6</f>
        <v>0</v>
      </c>
      <c r="C14" s="116">
        <f>'7A'!C$112</f>
        <v>0</v>
      </c>
      <c r="D14" s="116">
        <f>'7A'!D$112</f>
        <v>0</v>
      </c>
      <c r="E14" s="116">
        <f>'7A'!E$112</f>
        <v>0</v>
      </c>
      <c r="F14" s="116">
        <f>'7A'!F$112</f>
        <v>0</v>
      </c>
      <c r="G14" s="116">
        <f>'7A'!G$112</f>
        <v>0</v>
      </c>
      <c r="H14" s="116">
        <f>'7A'!H$112</f>
        <v>0</v>
      </c>
      <c r="I14" s="116">
        <f>'7A'!I$112</f>
        <v>0</v>
      </c>
      <c r="J14" s="116">
        <f>'7A'!J$112</f>
        <v>0</v>
      </c>
      <c r="K14" s="116">
        <f>'7A'!K$112</f>
        <v>0</v>
      </c>
      <c r="L14" s="116">
        <f>'7A'!L$112</f>
        <v>0</v>
      </c>
      <c r="M14" s="116">
        <f>'7A'!M$112</f>
        <v>0</v>
      </c>
      <c r="N14" s="116">
        <f>'7A'!N$112</f>
        <v>0</v>
      </c>
      <c r="O14" s="116">
        <f>'7A'!O$112</f>
        <v>0</v>
      </c>
      <c r="P14" s="116">
        <f>'7A'!P$112</f>
        <v>0</v>
      </c>
      <c r="Q14" s="116">
        <f>'7A'!Q$112</f>
        <v>0</v>
      </c>
      <c r="R14" s="116">
        <f>'7A'!R$112</f>
        <v>0</v>
      </c>
      <c r="S14" s="276">
        <f>'7A'!Y$117</f>
        <v>0</v>
      </c>
      <c r="T14" s="276">
        <f>'7A'!Z$117</f>
        <v>0</v>
      </c>
      <c r="U14" s="276">
        <f>'7A'!AA$117</f>
        <v>0</v>
      </c>
      <c r="V14" s="276">
        <f>'7A'!AB$117</f>
        <v>0</v>
      </c>
      <c r="W14" s="276">
        <f>'7A'!AC$117</f>
        <v>0</v>
      </c>
      <c r="X14" s="276">
        <f>'7A'!AD$117</f>
        <v>0</v>
      </c>
      <c r="Y14" s="276">
        <f>'7A'!AE$117</f>
        <v>0</v>
      </c>
      <c r="Z14" s="276">
        <f>'7A'!AF$117</f>
        <v>0</v>
      </c>
      <c r="AA14" s="276">
        <f>'7A'!AG$117</f>
        <v>0</v>
      </c>
      <c r="AB14" s="276">
        <f>'7A'!AH$117</f>
        <v>0</v>
      </c>
      <c r="AC14" s="276">
        <f>'7A'!AI$117</f>
        <v>0</v>
      </c>
      <c r="AD14" s="276">
        <f>'7A'!AJ$117</f>
        <v>0</v>
      </c>
      <c r="AE14" s="116">
        <f>'7A'!Y$118</f>
        <v>0</v>
      </c>
      <c r="AF14" s="116">
        <f>'7A'!Z$118</f>
        <v>0</v>
      </c>
      <c r="AG14" s="116">
        <f>'7A'!AA$118</f>
        <v>0</v>
      </c>
      <c r="AH14" s="116">
        <f>'7A'!AB$118</f>
        <v>0</v>
      </c>
      <c r="AI14" s="116">
        <f>'7A'!AC$118</f>
        <v>0</v>
      </c>
      <c r="AJ14" s="116">
        <f>'7A'!AD$118</f>
        <v>0</v>
      </c>
      <c r="AK14" s="116">
        <f>'7A'!AE$118</f>
        <v>0</v>
      </c>
      <c r="AL14" s="116">
        <f>'7A'!AF$118</f>
        <v>0</v>
      </c>
      <c r="AM14" s="116">
        <f>'7A'!AG$118</f>
        <v>0</v>
      </c>
      <c r="AN14" s="116">
        <f>'7A'!AH$118</f>
        <v>0</v>
      </c>
      <c r="AO14" s="116">
        <f>'7A'!AI$118</f>
        <v>0</v>
      </c>
      <c r="AP14" s="116">
        <f>'7A'!AJ$118</f>
        <v>0</v>
      </c>
      <c r="AQ14" s="116">
        <f>'7A'!Y$119</f>
        <v>0</v>
      </c>
      <c r="AR14" s="116">
        <f>'7A'!Z$119</f>
        <v>0</v>
      </c>
      <c r="AS14" s="116">
        <f>'7A'!AA$119</f>
        <v>0</v>
      </c>
      <c r="AT14" s="116">
        <f>'7A'!AB$119</f>
        <v>0</v>
      </c>
      <c r="AU14" s="116">
        <f>'7A'!AC$119</f>
        <v>0</v>
      </c>
      <c r="AV14" s="116">
        <f>'7A'!AD$119</f>
        <v>0</v>
      </c>
      <c r="AW14" s="116">
        <f>'7A'!AE$119</f>
        <v>0</v>
      </c>
      <c r="AX14" s="116">
        <f>'7A'!AF$119</f>
        <v>0</v>
      </c>
      <c r="AY14" s="116">
        <f>'7A'!AG$119</f>
        <v>0</v>
      </c>
      <c r="AZ14" s="116">
        <f>'7A'!AH$119</f>
        <v>0</v>
      </c>
      <c r="BA14" s="116">
        <f>'7A'!AI$119</f>
        <v>0</v>
      </c>
      <c r="BB14" s="116">
        <f>'7A'!AJ$119</f>
        <v>0</v>
      </c>
      <c r="BC14" s="116">
        <f>'7A'!Y$120</f>
        <v>0</v>
      </c>
      <c r="BD14" s="116">
        <f>'7A'!Z$120</f>
        <v>0</v>
      </c>
      <c r="BE14" s="116">
        <f>'7A'!AA$120</f>
        <v>0</v>
      </c>
      <c r="BF14" s="116">
        <f>'7A'!AB$120</f>
        <v>0</v>
      </c>
      <c r="BG14" s="116">
        <f>'7A'!AC$120</f>
        <v>0</v>
      </c>
      <c r="BH14" s="116">
        <f>'7A'!AD$120</f>
        <v>0</v>
      </c>
      <c r="BI14" s="116">
        <f>'7A'!AE$120</f>
        <v>0</v>
      </c>
      <c r="BJ14" s="116">
        <f>'7A'!AF$120</f>
        <v>0</v>
      </c>
      <c r="BK14" s="116">
        <f>'7A'!AG$120</f>
        <v>0</v>
      </c>
      <c r="BL14" s="116">
        <f>'7A'!AH$120</f>
        <v>0</v>
      </c>
      <c r="BM14" s="116">
        <f>'7A'!AI$120</f>
        <v>0</v>
      </c>
      <c r="BN14" s="116">
        <f>'7A'!AJ$120</f>
        <v>0</v>
      </c>
      <c r="BO14" s="116">
        <f>'7A'!Y$121</f>
        <v>0</v>
      </c>
      <c r="BP14" s="116">
        <f>'7A'!Z$121</f>
        <v>0</v>
      </c>
      <c r="BQ14" s="116">
        <f>'7A'!AA$121</f>
        <v>0</v>
      </c>
      <c r="BR14" s="116">
        <f>'7A'!AB$121</f>
        <v>0</v>
      </c>
      <c r="BS14" s="116">
        <f>'7A'!AC$121</f>
        <v>0</v>
      </c>
      <c r="BT14" s="116">
        <f>'7A'!AD$121</f>
        <v>0</v>
      </c>
      <c r="BU14" s="116">
        <f>'7A'!AE$121</f>
        <v>0</v>
      </c>
      <c r="BV14" s="116">
        <f>'7A'!AF$121</f>
        <v>0</v>
      </c>
      <c r="BW14" s="116">
        <f>'7A'!AG$121</f>
        <v>0</v>
      </c>
      <c r="BX14" s="116">
        <f>'7A'!AH$121</f>
        <v>0</v>
      </c>
      <c r="BY14" s="116">
        <f>'7A'!AI$121</f>
        <v>0</v>
      </c>
      <c r="BZ14" s="116">
        <f>'7A'!AJ$121</f>
        <v>0</v>
      </c>
      <c r="CA14" s="278">
        <f>'7A'!Y$122</f>
        <v>0</v>
      </c>
      <c r="CB14" s="278">
        <f>'7A'!Z$122</f>
        <v>0</v>
      </c>
      <c r="CC14" s="278">
        <f>'7A'!AA$122</f>
        <v>0</v>
      </c>
      <c r="CD14" s="278">
        <f>'7A'!AB$122</f>
        <v>0</v>
      </c>
      <c r="CE14" s="278">
        <f>'7A'!AC$122</f>
        <v>0</v>
      </c>
      <c r="CF14" s="278">
        <f>'7A'!AD$122</f>
        <v>0</v>
      </c>
      <c r="CG14" s="278">
        <f>'7A'!AE$122</f>
        <v>0</v>
      </c>
      <c r="CH14" s="278">
        <f>'7A'!AF$122</f>
        <v>0</v>
      </c>
      <c r="CI14" s="278">
        <f>'7A'!AG$122</f>
        <v>0</v>
      </c>
      <c r="CJ14" s="278">
        <f>'7A'!AH$122</f>
        <v>0</v>
      </c>
      <c r="CK14" s="278">
        <f>'7A'!AI$122</f>
        <v>0</v>
      </c>
      <c r="CL14" s="278">
        <f>'7A'!AJ$122</f>
        <v>0</v>
      </c>
      <c r="CM14" s="278">
        <f>'7A'!Y$123</f>
        <v>0</v>
      </c>
      <c r="CN14" s="278">
        <f>'7A'!Z$123</f>
        <v>0</v>
      </c>
      <c r="CO14" s="278">
        <f>'7A'!AA$123</f>
        <v>0</v>
      </c>
      <c r="CP14" s="278">
        <f>'7A'!AB$123</f>
        <v>0</v>
      </c>
      <c r="CQ14" s="278">
        <f>'7A'!AC$123</f>
        <v>0</v>
      </c>
      <c r="CR14" s="278">
        <f>'7A'!AD$123</f>
        <v>0</v>
      </c>
      <c r="CS14" s="278">
        <f>'7A'!AE$123</f>
        <v>0</v>
      </c>
      <c r="CT14" s="278">
        <f>'7A'!AF$123</f>
        <v>0</v>
      </c>
      <c r="CU14" s="278">
        <f>'7A'!AG$123</f>
        <v>0</v>
      </c>
      <c r="CV14" s="278">
        <f>'7A'!AH$123</f>
        <v>0</v>
      </c>
      <c r="CW14" s="278">
        <f>'7A'!AI$123</f>
        <v>0</v>
      </c>
      <c r="CX14" s="278">
        <f>'7A'!AJ$123</f>
        <v>0</v>
      </c>
      <c r="CY14" s="278">
        <f>'7A'!Y$124</f>
        <v>0</v>
      </c>
      <c r="CZ14" s="278">
        <f>'7A'!Z$124</f>
        <v>0</v>
      </c>
      <c r="DA14" s="278">
        <f>'7A'!AA$124</f>
        <v>0</v>
      </c>
      <c r="DB14" s="278">
        <f>'7A'!AB$124</f>
        <v>0</v>
      </c>
      <c r="DC14" s="278">
        <f>'7A'!AC$124</f>
        <v>0</v>
      </c>
      <c r="DD14" s="278">
        <f>'7A'!AD$124</f>
        <v>0</v>
      </c>
      <c r="DE14" s="278">
        <f>'7A'!AE$124</f>
        <v>0</v>
      </c>
      <c r="DF14" s="278">
        <f>'7A'!AF$124</f>
        <v>0</v>
      </c>
      <c r="DG14" s="278">
        <f>'7A'!AG$124</f>
        <v>0</v>
      </c>
      <c r="DH14" s="278">
        <f>'7A'!AH$124</f>
        <v>0</v>
      </c>
      <c r="DI14" s="278">
        <f>'7A'!AI$124</f>
        <v>0</v>
      </c>
      <c r="DJ14" s="278">
        <f>'7A'!AJ$124</f>
        <v>0</v>
      </c>
      <c r="DK14" s="116">
        <f>'7A'!Y$127</f>
        <v>0</v>
      </c>
      <c r="DL14" s="116">
        <f>'7A'!Z$127</f>
        <v>0</v>
      </c>
      <c r="DM14" s="116">
        <f>'7A'!AA$127</f>
        <v>0</v>
      </c>
      <c r="DN14" s="116">
        <f>'7A'!AB$127</f>
        <v>0</v>
      </c>
      <c r="DO14" s="116">
        <f>'7A'!AC$127</f>
        <v>0</v>
      </c>
      <c r="DP14" s="116">
        <f>'7A'!AD$127</f>
        <v>0</v>
      </c>
      <c r="DQ14" s="116">
        <f>'7A'!AE$127</f>
        <v>0</v>
      </c>
      <c r="DR14" s="116">
        <f>'7A'!AF$127</f>
        <v>0</v>
      </c>
      <c r="DS14" s="116">
        <f>'7A'!Y$128</f>
        <v>0</v>
      </c>
      <c r="DT14" s="116">
        <f>'7A'!Z$128</f>
        <v>0</v>
      </c>
      <c r="DU14" s="116">
        <f>'7A'!AA$128</f>
        <v>0</v>
      </c>
      <c r="DV14" s="116">
        <f>'7A'!AB$128</f>
        <v>0</v>
      </c>
      <c r="DW14" s="116">
        <f>'7A'!AC$128</f>
        <v>0</v>
      </c>
      <c r="DX14" s="116">
        <f>'7A'!AD$128</f>
        <v>0</v>
      </c>
      <c r="DY14" s="116">
        <f>'7A'!AE$128</f>
        <v>0</v>
      </c>
      <c r="DZ14" s="116">
        <f>'7A'!AF$128</f>
        <v>0</v>
      </c>
      <c r="EA14" s="116">
        <f>'7A'!Y$129</f>
        <v>0</v>
      </c>
      <c r="EB14" s="116">
        <f>'7A'!Z$129</f>
        <v>0</v>
      </c>
      <c r="EC14" s="116">
        <f>'7A'!AA$129</f>
        <v>0</v>
      </c>
      <c r="ED14" s="116">
        <f>'7A'!AB$129</f>
        <v>0</v>
      </c>
      <c r="EE14" s="116">
        <f>'7A'!AC$129</f>
        <v>0</v>
      </c>
      <c r="EF14" s="116">
        <f>'7A'!AD$129</f>
        <v>0</v>
      </c>
      <c r="EG14" s="116">
        <f>'7A'!AE$129</f>
        <v>0</v>
      </c>
      <c r="EH14" s="116">
        <f>'7A'!AF$129</f>
        <v>0</v>
      </c>
      <c r="EI14" s="116">
        <f>'7A'!Y$130</f>
        <v>0</v>
      </c>
      <c r="EJ14" s="116">
        <f>'7A'!Z$130</f>
        <v>0</v>
      </c>
      <c r="EK14" s="116">
        <f>'7A'!AA$130</f>
        <v>0</v>
      </c>
      <c r="EL14" s="116">
        <f>'7A'!AB$130</f>
        <v>0</v>
      </c>
      <c r="EM14" s="116">
        <f>'7A'!AC$130</f>
        <v>0</v>
      </c>
      <c r="EN14" s="116">
        <f>'7A'!AD$130</f>
        <v>0</v>
      </c>
      <c r="EO14" s="116">
        <f>'7A'!AE$130</f>
        <v>0</v>
      </c>
      <c r="EP14" s="116">
        <f>'7A'!AF$130</f>
        <v>0</v>
      </c>
      <c r="EQ14" s="116">
        <f>'7A'!Y$131</f>
        <v>0</v>
      </c>
      <c r="ER14" s="116">
        <f>'7A'!Z$131</f>
        <v>0</v>
      </c>
      <c r="ES14" s="116">
        <f>'7A'!AA$131</f>
        <v>0</v>
      </c>
      <c r="ET14" s="116">
        <f>'7A'!AB$131</f>
        <v>0</v>
      </c>
      <c r="EU14" s="116">
        <f>'7A'!AC$131</f>
        <v>0</v>
      </c>
      <c r="EV14" s="116">
        <f>'7A'!AD$131</f>
        <v>0</v>
      </c>
      <c r="EW14" s="116">
        <f>'7A'!AE$131</f>
        <v>0</v>
      </c>
      <c r="EX14" s="116">
        <f>'7A'!AF$131</f>
        <v>0</v>
      </c>
      <c r="EY14" s="116">
        <f>'7A'!Y$132</f>
        <v>0</v>
      </c>
      <c r="EZ14" s="116">
        <f>'7A'!Z$132</f>
        <v>0</v>
      </c>
      <c r="FA14" s="116">
        <f>'7A'!AA$132</f>
        <v>0</v>
      </c>
      <c r="FB14" s="116">
        <f>'7A'!AB$132</f>
        <v>0</v>
      </c>
      <c r="FC14" s="116">
        <f>'7A'!AC$132</f>
        <v>0</v>
      </c>
      <c r="FD14" s="116">
        <f>'7A'!AD$132</f>
        <v>0</v>
      </c>
      <c r="FE14" s="116">
        <f>'7A'!AE$132</f>
        <v>0</v>
      </c>
      <c r="FF14" s="116">
        <f>'7A'!AF$132</f>
        <v>0</v>
      </c>
      <c r="FG14" s="116">
        <f>'7A'!Y$133</f>
        <v>0</v>
      </c>
      <c r="FH14" s="116">
        <f>'7A'!Z$133</f>
        <v>0</v>
      </c>
      <c r="FI14" s="116">
        <f>'7A'!AA$133</f>
        <v>0</v>
      </c>
      <c r="FJ14" s="116">
        <f>'7A'!AB$133</f>
        <v>0</v>
      </c>
      <c r="FK14" s="116">
        <f>'7A'!AC$133</f>
        <v>0</v>
      </c>
      <c r="FL14" s="116">
        <f>'7A'!AD$133</f>
        <v>0</v>
      </c>
      <c r="FM14" s="116">
        <f>'7A'!AE$133</f>
        <v>0</v>
      </c>
      <c r="FN14" s="116">
        <f>'7A'!AF$133</f>
        <v>0</v>
      </c>
      <c r="FO14" s="116">
        <f>'7A'!Y$134</f>
        <v>0</v>
      </c>
      <c r="FP14" s="116">
        <f>'7A'!Z$134</f>
        <v>0</v>
      </c>
      <c r="FQ14" s="116">
        <f>'7A'!AA$134</f>
        <v>0</v>
      </c>
      <c r="FR14" s="116">
        <f>'7A'!AB$134</f>
        <v>0</v>
      </c>
      <c r="FS14" s="116">
        <f>'7A'!AC$134</f>
        <v>0</v>
      </c>
      <c r="FT14" s="116">
        <f>'7A'!AD$134</f>
        <v>0</v>
      </c>
      <c r="FU14" s="116">
        <f>'7A'!AE$134</f>
        <v>0</v>
      </c>
      <c r="FV14" s="116">
        <f>'7A'!AF$134</f>
        <v>0</v>
      </c>
      <c r="FW14" s="116">
        <f>'7A'!Y$137</f>
        <v>0</v>
      </c>
      <c r="FX14" s="116">
        <f>'7A'!Z$137</f>
        <v>0</v>
      </c>
      <c r="FY14" s="116">
        <f>'7A'!AA$137</f>
        <v>0</v>
      </c>
      <c r="FZ14" s="116">
        <f>'7A'!AB$137</f>
        <v>0</v>
      </c>
      <c r="GA14" s="116">
        <f>'7A'!AC$137</f>
        <v>0</v>
      </c>
      <c r="GB14" s="116">
        <f>'7A'!AD$137</f>
        <v>0</v>
      </c>
      <c r="GC14" s="116">
        <f>'7A'!AE$137</f>
        <v>0</v>
      </c>
      <c r="GD14" s="116">
        <f>'7A'!AF$137</f>
        <v>0</v>
      </c>
      <c r="GE14" s="116">
        <f>'7A'!Y$138</f>
        <v>0</v>
      </c>
      <c r="GF14" s="116">
        <f>'7A'!Z$138</f>
        <v>0</v>
      </c>
      <c r="GG14" s="116">
        <f>'7A'!AA$138</f>
        <v>0</v>
      </c>
      <c r="GH14" s="116">
        <f>'7A'!AB$138</f>
        <v>0</v>
      </c>
      <c r="GI14" s="116">
        <f>'7A'!AC$138</f>
        <v>0</v>
      </c>
      <c r="GJ14" s="116">
        <f>'7A'!AD$138</f>
        <v>0</v>
      </c>
      <c r="GK14" s="116">
        <f>'7A'!AE$138</f>
        <v>0</v>
      </c>
      <c r="GL14" s="116">
        <f>'7A'!AF$138</f>
        <v>0</v>
      </c>
      <c r="GM14" s="116">
        <f>'7A'!Y$139</f>
        <v>0</v>
      </c>
      <c r="GN14" s="116">
        <f>'7A'!Z$139</f>
        <v>0</v>
      </c>
      <c r="GO14" s="116">
        <f>'7A'!AA$139</f>
        <v>0</v>
      </c>
      <c r="GP14" s="116">
        <f>'7A'!AB$139</f>
        <v>0</v>
      </c>
      <c r="GQ14" s="116">
        <f>'7A'!AC$139</f>
        <v>0</v>
      </c>
      <c r="GR14" s="116">
        <f>'7A'!AD$139</f>
        <v>0</v>
      </c>
      <c r="GS14" s="116">
        <f>'7A'!AE$139</f>
        <v>0</v>
      </c>
      <c r="GT14" s="116">
        <f>'7A'!AF$139</f>
        <v>0</v>
      </c>
      <c r="GU14" s="116">
        <f>'7A'!Y$140</f>
        <v>0</v>
      </c>
      <c r="GV14" s="116">
        <f>'7A'!Z$140</f>
        <v>0</v>
      </c>
      <c r="GW14" s="116">
        <f>'7A'!AA$140</f>
        <v>0</v>
      </c>
      <c r="GX14" s="116">
        <f>'7A'!AB$140</f>
        <v>0</v>
      </c>
      <c r="GY14" s="116">
        <f>'7A'!AC$140</f>
        <v>0</v>
      </c>
      <c r="GZ14" s="116">
        <f>'7A'!AD$140</f>
        <v>0</v>
      </c>
      <c r="HA14" s="116">
        <f>'7A'!AE$140</f>
        <v>0</v>
      </c>
      <c r="HB14" s="116">
        <f>'7A'!AF$140</f>
        <v>0</v>
      </c>
      <c r="HC14" s="116">
        <f>'7A'!Y$141</f>
        <v>0</v>
      </c>
      <c r="HD14" s="116">
        <f>'7A'!Z$141</f>
        <v>0</v>
      </c>
      <c r="HE14" s="116">
        <f>'7A'!AA$141</f>
        <v>0</v>
      </c>
      <c r="HF14" s="116">
        <f>'7A'!AB$141</f>
        <v>0</v>
      </c>
      <c r="HG14" s="116">
        <f>'7A'!AC$141</f>
        <v>0</v>
      </c>
      <c r="HH14" s="116">
        <f>'7A'!AD$141</f>
        <v>0</v>
      </c>
      <c r="HI14" s="116">
        <f>'7A'!AE$141</f>
        <v>0</v>
      </c>
      <c r="HJ14" s="116">
        <f>'7A'!AF$141</f>
        <v>0</v>
      </c>
      <c r="HK14" s="116">
        <f>'7A'!Y$142</f>
        <v>0</v>
      </c>
      <c r="HL14" s="116">
        <f>'7A'!Z$142</f>
        <v>0</v>
      </c>
      <c r="HM14" s="116">
        <f>'7A'!AA$142</f>
        <v>0</v>
      </c>
      <c r="HN14" s="116">
        <f>'7A'!AB$142</f>
        <v>0</v>
      </c>
      <c r="HO14" s="116">
        <f>'7A'!AC$142</f>
        <v>0</v>
      </c>
      <c r="HP14" s="116">
        <f>'7A'!AD$142</f>
        <v>0</v>
      </c>
      <c r="HQ14" s="116">
        <f>'7A'!AE$142</f>
        <v>0</v>
      </c>
      <c r="HR14" s="116">
        <f>'7A'!AF$142</f>
        <v>0</v>
      </c>
      <c r="HS14" s="116">
        <f>'7A'!Y$143</f>
        <v>0</v>
      </c>
      <c r="HT14" s="116">
        <f>'7A'!Z$143</f>
        <v>0</v>
      </c>
      <c r="HU14" s="116">
        <f>'7A'!AA$143</f>
        <v>0</v>
      </c>
      <c r="HV14" s="116">
        <f>'7A'!AB$143</f>
        <v>0</v>
      </c>
      <c r="HW14" s="116">
        <f>'7A'!AC$143</f>
        <v>0</v>
      </c>
      <c r="HX14" s="116">
        <f>'7A'!AD$143</f>
        <v>0</v>
      </c>
      <c r="HY14" s="116">
        <f>'7A'!AE$143</f>
        <v>0</v>
      </c>
      <c r="HZ14" s="116">
        <f>'7A'!AF$143</f>
        <v>0</v>
      </c>
      <c r="IA14" s="116">
        <f>'7A'!Y$144</f>
        <v>0</v>
      </c>
      <c r="IB14" s="116">
        <f>'7A'!Z$144</f>
        <v>0</v>
      </c>
      <c r="IC14" s="116">
        <f>'7A'!AA$144</f>
        <v>0</v>
      </c>
      <c r="ID14" s="116">
        <f>'7A'!AB$144</f>
        <v>0</v>
      </c>
      <c r="IE14" s="116">
        <f>'7A'!AC$144</f>
        <v>0</v>
      </c>
      <c r="IF14" s="116">
        <f>'7A'!AD$144</f>
        <v>0</v>
      </c>
      <c r="IG14" s="116">
        <f>'7A'!AE$144</f>
        <v>0</v>
      </c>
      <c r="IH14" s="116">
        <f>'7A'!AF$144</f>
        <v>0</v>
      </c>
      <c r="II14" s="116">
        <f>'7A'!Y$146</f>
        <v>0</v>
      </c>
      <c r="IJ14" s="116">
        <f>'7A'!Z$146</f>
        <v>0</v>
      </c>
      <c r="IK14" s="116">
        <f>'7A'!AA$146</f>
        <v>0</v>
      </c>
      <c r="IL14" s="116">
        <f>'7A'!AB$146</f>
        <v>0</v>
      </c>
      <c r="IM14" s="116">
        <f>'7A'!AC$146</f>
        <v>0</v>
      </c>
      <c r="IN14" s="116">
        <f>'7A'!AD$146</f>
        <v>0</v>
      </c>
      <c r="IO14" s="116">
        <f>'7A'!AE$146</f>
        <v>0</v>
      </c>
      <c r="IP14" s="116">
        <f>'7A'!AF$146</f>
        <v>0</v>
      </c>
      <c r="IQ14" s="116">
        <f>'7A'!AG$146</f>
        <v>0</v>
      </c>
      <c r="IR14" s="116">
        <f>'7A'!AH$146</f>
        <v>0</v>
      </c>
      <c r="IS14" s="116">
        <f>'7A'!Y$147</f>
        <v>0</v>
      </c>
      <c r="IT14" s="116">
        <f>'7A'!Z$147</f>
        <v>0</v>
      </c>
      <c r="IU14" s="116">
        <f>'7A'!AA$147</f>
        <v>0</v>
      </c>
      <c r="IV14" s="116">
        <f>'7A'!AB$147</f>
        <v>0</v>
      </c>
      <c r="IW14" s="116">
        <f>'7A'!AC$147</f>
        <v>0</v>
      </c>
      <c r="IX14" s="116">
        <f>'7A'!AD$147</f>
        <v>0</v>
      </c>
      <c r="IY14" s="116">
        <f>'7A'!AE$147</f>
        <v>0</v>
      </c>
      <c r="IZ14" s="116">
        <f>'7A'!AF$147</f>
        <v>0</v>
      </c>
      <c r="JA14" s="116">
        <f>'7A'!AG$147</f>
        <v>0</v>
      </c>
      <c r="JB14" s="116">
        <f>'7A'!AH$147</f>
        <v>0</v>
      </c>
      <c r="JC14" s="116">
        <f>'7A'!Y$148</f>
        <v>0</v>
      </c>
      <c r="JD14" s="116">
        <f>'7A'!Z$148</f>
        <v>0</v>
      </c>
      <c r="JE14" s="116">
        <f>'7A'!AA$148</f>
        <v>0</v>
      </c>
      <c r="JF14" s="116">
        <f>'7A'!AB$148</f>
        <v>0</v>
      </c>
      <c r="JG14" s="116">
        <f>'7A'!AC$148</f>
        <v>0</v>
      </c>
      <c r="JH14" s="116">
        <f>'7A'!AD$148</f>
        <v>0</v>
      </c>
      <c r="JI14" s="116">
        <f>'7A'!AE$148</f>
        <v>0</v>
      </c>
      <c r="JJ14" s="116">
        <f>'7A'!AF$148</f>
        <v>0</v>
      </c>
      <c r="JK14" s="116">
        <f>'7A'!AG$148</f>
        <v>0</v>
      </c>
      <c r="JL14" s="116">
        <f>'7A'!AH$148</f>
        <v>0</v>
      </c>
      <c r="JM14" s="116">
        <f>'7A'!Y$149</f>
        <v>0</v>
      </c>
      <c r="JN14" s="116">
        <f>'7A'!Z$149</f>
        <v>0</v>
      </c>
      <c r="JO14" s="116">
        <f>'7A'!AA$149</f>
        <v>0</v>
      </c>
      <c r="JP14" s="116">
        <f>'7A'!AB$149</f>
        <v>0</v>
      </c>
      <c r="JQ14" s="116">
        <f>'7A'!AC$149</f>
        <v>0</v>
      </c>
      <c r="JR14" s="116">
        <f>'7A'!AD$149</f>
        <v>0</v>
      </c>
      <c r="JS14" s="116">
        <f>'7A'!AE$149</f>
        <v>0</v>
      </c>
      <c r="JT14" s="116">
        <f>'7A'!AF$149</f>
        <v>0</v>
      </c>
      <c r="JU14" s="116">
        <f>'7A'!AG$149</f>
        <v>0</v>
      </c>
      <c r="JV14" s="116">
        <f>'7A'!AH$149</f>
        <v>0</v>
      </c>
      <c r="JW14" s="116">
        <f>'7A'!Y$150</f>
        <v>0</v>
      </c>
      <c r="JX14" s="116">
        <f>'7A'!Z$150</f>
        <v>0</v>
      </c>
      <c r="JY14" s="116">
        <f>'7A'!AA$150</f>
        <v>0</v>
      </c>
      <c r="JZ14" s="116">
        <f>'7A'!AB$150</f>
        <v>0</v>
      </c>
      <c r="KA14" s="116">
        <f>'7A'!AC$150</f>
        <v>0</v>
      </c>
      <c r="KB14" s="116">
        <f>'7A'!AD$150</f>
        <v>0</v>
      </c>
      <c r="KC14" s="116">
        <f>'7A'!AE$150</f>
        <v>0</v>
      </c>
      <c r="KD14" s="116">
        <f>'7A'!AF$150</f>
        <v>0</v>
      </c>
      <c r="KE14" s="116">
        <f>'7A'!AG$150</f>
        <v>0</v>
      </c>
      <c r="KF14" s="116">
        <f>'7A'!AH$150</f>
        <v>0</v>
      </c>
      <c r="KG14" s="116">
        <f>'7A'!Y$152</f>
        <v>0</v>
      </c>
      <c r="KH14" s="116">
        <f>'7A'!Z$152</f>
        <v>0</v>
      </c>
      <c r="KI14" s="116">
        <f>'7A'!AA$152</f>
        <v>0</v>
      </c>
      <c r="KJ14" s="116">
        <f>'7A'!AB$152</f>
        <v>0</v>
      </c>
      <c r="KK14" s="116">
        <f>'7A'!AC$152</f>
        <v>0</v>
      </c>
      <c r="KL14" s="116">
        <f>'7A'!AD$152</f>
        <v>0</v>
      </c>
      <c r="KM14" s="116">
        <f>'7A'!AE$152</f>
        <v>0</v>
      </c>
    </row>
    <row r="15" spans="1:338">
      <c r="A15" s="124">
        <v>8</v>
      </c>
      <c r="B15" s="122">
        <f>'8A'!$G$6</f>
        <v>0</v>
      </c>
      <c r="C15" s="116">
        <f>'8A'!C$112</f>
        <v>0</v>
      </c>
      <c r="D15" s="116">
        <f>'8A'!D$112</f>
        <v>0</v>
      </c>
      <c r="E15" s="116">
        <f>'8A'!E$112</f>
        <v>0</v>
      </c>
      <c r="F15" s="116">
        <f>'8A'!F$112</f>
        <v>0</v>
      </c>
      <c r="G15" s="116">
        <f>'8A'!G$112</f>
        <v>0</v>
      </c>
      <c r="H15" s="116">
        <f>'8A'!H$112</f>
        <v>0</v>
      </c>
      <c r="I15" s="116">
        <f>'8A'!I$112</f>
        <v>0</v>
      </c>
      <c r="J15" s="116">
        <f>'8A'!J$112</f>
        <v>0</v>
      </c>
      <c r="K15" s="116">
        <f>'8A'!K$112</f>
        <v>0</v>
      </c>
      <c r="L15" s="116">
        <f>'8A'!L$112</f>
        <v>0</v>
      </c>
      <c r="M15" s="116">
        <f>'8A'!M$112</f>
        <v>0</v>
      </c>
      <c r="N15" s="116">
        <f>'8A'!N$112</f>
        <v>0</v>
      </c>
      <c r="O15" s="116">
        <f>'8A'!O$112</f>
        <v>0</v>
      </c>
      <c r="P15" s="116">
        <f>'8A'!P$112</f>
        <v>0</v>
      </c>
      <c r="Q15" s="116">
        <f>'8A'!Q$112</f>
        <v>0</v>
      </c>
      <c r="R15" s="116">
        <f>'8A'!R$112</f>
        <v>0</v>
      </c>
      <c r="S15" s="276">
        <f>'8A'!Y$117</f>
        <v>0</v>
      </c>
      <c r="T15" s="276">
        <f>'8A'!Z$117</f>
        <v>0</v>
      </c>
      <c r="U15" s="276">
        <f>'8A'!AA$117</f>
        <v>0</v>
      </c>
      <c r="V15" s="276">
        <f>'8A'!AB$117</f>
        <v>0</v>
      </c>
      <c r="W15" s="276">
        <f>'8A'!AC$117</f>
        <v>0</v>
      </c>
      <c r="X15" s="276">
        <f>'8A'!AD$117</f>
        <v>0</v>
      </c>
      <c r="Y15" s="276">
        <f>'8A'!AE$117</f>
        <v>0</v>
      </c>
      <c r="Z15" s="276">
        <f>'8A'!AF$117</f>
        <v>0</v>
      </c>
      <c r="AA15" s="276">
        <f>'8A'!AG$117</f>
        <v>0</v>
      </c>
      <c r="AB15" s="276">
        <f>'8A'!AH$117</f>
        <v>0</v>
      </c>
      <c r="AC15" s="276">
        <f>'8A'!AI$117</f>
        <v>0</v>
      </c>
      <c r="AD15" s="276">
        <f>'8A'!AJ$117</f>
        <v>0</v>
      </c>
      <c r="AE15" s="116">
        <f>'8A'!Y$118</f>
        <v>0</v>
      </c>
      <c r="AF15" s="116">
        <f>'8A'!Z$118</f>
        <v>0</v>
      </c>
      <c r="AG15" s="116">
        <f>'8A'!AA$118</f>
        <v>0</v>
      </c>
      <c r="AH15" s="116">
        <f>'8A'!AB$118</f>
        <v>0</v>
      </c>
      <c r="AI15" s="116">
        <f>'8A'!AC$118</f>
        <v>0</v>
      </c>
      <c r="AJ15" s="116">
        <f>'8A'!AD$118</f>
        <v>0</v>
      </c>
      <c r="AK15" s="116">
        <f>'8A'!AE$118</f>
        <v>0</v>
      </c>
      <c r="AL15" s="116">
        <f>'8A'!AF$118</f>
        <v>0</v>
      </c>
      <c r="AM15" s="116">
        <f>'8A'!AG$118</f>
        <v>0</v>
      </c>
      <c r="AN15" s="116">
        <f>'8A'!AH$118</f>
        <v>0</v>
      </c>
      <c r="AO15" s="116">
        <f>'8A'!AI$118</f>
        <v>0</v>
      </c>
      <c r="AP15" s="116">
        <f>'8A'!AJ$118</f>
        <v>0</v>
      </c>
      <c r="AQ15" s="116">
        <f>'8A'!Y$119</f>
        <v>0</v>
      </c>
      <c r="AR15" s="116">
        <f>'8A'!Z$119</f>
        <v>0</v>
      </c>
      <c r="AS15" s="116">
        <f>'8A'!AA$119</f>
        <v>0</v>
      </c>
      <c r="AT15" s="116">
        <f>'8A'!AB$119</f>
        <v>0</v>
      </c>
      <c r="AU15" s="116">
        <f>'8A'!AC$119</f>
        <v>0</v>
      </c>
      <c r="AV15" s="116">
        <f>'8A'!AD$119</f>
        <v>0</v>
      </c>
      <c r="AW15" s="116">
        <f>'8A'!AE$119</f>
        <v>0</v>
      </c>
      <c r="AX15" s="116">
        <f>'8A'!AF$119</f>
        <v>0</v>
      </c>
      <c r="AY15" s="116">
        <f>'8A'!AG$119</f>
        <v>0</v>
      </c>
      <c r="AZ15" s="116">
        <f>'8A'!AH$119</f>
        <v>0</v>
      </c>
      <c r="BA15" s="116">
        <f>'8A'!AI$119</f>
        <v>0</v>
      </c>
      <c r="BB15" s="116">
        <f>'8A'!AJ$119</f>
        <v>0</v>
      </c>
      <c r="BC15" s="116">
        <f>'8A'!Y$120</f>
        <v>0</v>
      </c>
      <c r="BD15" s="116">
        <f>'8A'!Z$120</f>
        <v>0</v>
      </c>
      <c r="BE15" s="116">
        <f>'8A'!AA$120</f>
        <v>0</v>
      </c>
      <c r="BF15" s="116">
        <f>'8A'!AB$120</f>
        <v>0</v>
      </c>
      <c r="BG15" s="116">
        <f>'8A'!AC$120</f>
        <v>0</v>
      </c>
      <c r="BH15" s="116">
        <f>'8A'!AD$120</f>
        <v>0</v>
      </c>
      <c r="BI15" s="116">
        <f>'8A'!AE$120</f>
        <v>0</v>
      </c>
      <c r="BJ15" s="116">
        <f>'8A'!AF$120</f>
        <v>0</v>
      </c>
      <c r="BK15" s="116">
        <f>'8A'!AG$120</f>
        <v>0</v>
      </c>
      <c r="BL15" s="116">
        <f>'8A'!AH$120</f>
        <v>0</v>
      </c>
      <c r="BM15" s="116">
        <f>'8A'!AI$120</f>
        <v>0</v>
      </c>
      <c r="BN15" s="116">
        <f>'8A'!AJ$120</f>
        <v>0</v>
      </c>
      <c r="BO15" s="116">
        <f>'8A'!Y$121</f>
        <v>0</v>
      </c>
      <c r="BP15" s="116">
        <f>'8A'!Z$121</f>
        <v>0</v>
      </c>
      <c r="BQ15" s="116">
        <f>'8A'!AA$121</f>
        <v>0</v>
      </c>
      <c r="BR15" s="116">
        <f>'8A'!AB$121</f>
        <v>0</v>
      </c>
      <c r="BS15" s="116">
        <f>'8A'!AC$121</f>
        <v>0</v>
      </c>
      <c r="BT15" s="116">
        <f>'8A'!AD$121</f>
        <v>0</v>
      </c>
      <c r="BU15" s="116">
        <f>'8A'!AE$121</f>
        <v>0</v>
      </c>
      <c r="BV15" s="116">
        <f>'8A'!AF$121</f>
        <v>0</v>
      </c>
      <c r="BW15" s="116">
        <f>'8A'!AG$121</f>
        <v>0</v>
      </c>
      <c r="BX15" s="116">
        <f>'8A'!AH$121</f>
        <v>0</v>
      </c>
      <c r="BY15" s="116">
        <f>'8A'!AI$121</f>
        <v>0</v>
      </c>
      <c r="BZ15" s="116">
        <f>'8A'!AJ$121</f>
        <v>0</v>
      </c>
      <c r="CA15" s="278">
        <f>'8A'!Y$122</f>
        <v>0</v>
      </c>
      <c r="CB15" s="278">
        <f>'8A'!Z$122</f>
        <v>0</v>
      </c>
      <c r="CC15" s="278">
        <f>'8A'!AA$122</f>
        <v>0</v>
      </c>
      <c r="CD15" s="278">
        <f>'8A'!AB$122</f>
        <v>0</v>
      </c>
      <c r="CE15" s="278">
        <f>'8A'!AC$122</f>
        <v>0</v>
      </c>
      <c r="CF15" s="278">
        <f>'8A'!AD$122</f>
        <v>0</v>
      </c>
      <c r="CG15" s="278">
        <f>'8A'!AE$122</f>
        <v>0</v>
      </c>
      <c r="CH15" s="278">
        <f>'8A'!AF$122</f>
        <v>0</v>
      </c>
      <c r="CI15" s="278">
        <f>'8A'!AG$122</f>
        <v>0</v>
      </c>
      <c r="CJ15" s="278">
        <f>'8A'!AH$122</f>
        <v>0</v>
      </c>
      <c r="CK15" s="278">
        <f>'8A'!AI$122</f>
        <v>0</v>
      </c>
      <c r="CL15" s="278">
        <f>'8A'!AJ$122</f>
        <v>0</v>
      </c>
      <c r="CM15" s="278">
        <f>'8A'!Y$123</f>
        <v>0</v>
      </c>
      <c r="CN15" s="278">
        <f>'8A'!Z$123</f>
        <v>0</v>
      </c>
      <c r="CO15" s="278">
        <f>'8A'!AA$123</f>
        <v>0</v>
      </c>
      <c r="CP15" s="278">
        <f>'8A'!AB$123</f>
        <v>0</v>
      </c>
      <c r="CQ15" s="278">
        <f>'8A'!AC$123</f>
        <v>0</v>
      </c>
      <c r="CR15" s="278">
        <f>'8A'!AD$123</f>
        <v>0</v>
      </c>
      <c r="CS15" s="278">
        <f>'8A'!AE$123</f>
        <v>0</v>
      </c>
      <c r="CT15" s="278">
        <f>'8A'!AF$123</f>
        <v>0</v>
      </c>
      <c r="CU15" s="278">
        <f>'8A'!AG$123</f>
        <v>0</v>
      </c>
      <c r="CV15" s="278">
        <f>'8A'!AH$123</f>
        <v>0</v>
      </c>
      <c r="CW15" s="278">
        <f>'8A'!AI$123</f>
        <v>0</v>
      </c>
      <c r="CX15" s="278">
        <f>'8A'!AJ$123</f>
        <v>0</v>
      </c>
      <c r="CY15" s="278">
        <f>'8A'!Y$124</f>
        <v>0</v>
      </c>
      <c r="CZ15" s="278">
        <f>'8A'!Z$124</f>
        <v>0</v>
      </c>
      <c r="DA15" s="278">
        <f>'8A'!AA$124</f>
        <v>0</v>
      </c>
      <c r="DB15" s="278">
        <f>'8A'!AB$124</f>
        <v>0</v>
      </c>
      <c r="DC15" s="278">
        <f>'8A'!AC$124</f>
        <v>0</v>
      </c>
      <c r="DD15" s="278">
        <f>'8A'!AD$124</f>
        <v>0</v>
      </c>
      <c r="DE15" s="278">
        <f>'8A'!AE$124</f>
        <v>0</v>
      </c>
      <c r="DF15" s="278">
        <f>'8A'!AF$124</f>
        <v>0</v>
      </c>
      <c r="DG15" s="278">
        <f>'8A'!AG$124</f>
        <v>0</v>
      </c>
      <c r="DH15" s="278">
        <f>'8A'!AH$124</f>
        <v>0</v>
      </c>
      <c r="DI15" s="278">
        <f>'8A'!AI$124</f>
        <v>0</v>
      </c>
      <c r="DJ15" s="278">
        <f>'8A'!AJ$124</f>
        <v>0</v>
      </c>
      <c r="DK15" s="116">
        <f>'8A'!Y$127</f>
        <v>0</v>
      </c>
      <c r="DL15" s="116">
        <f>'8A'!Z$127</f>
        <v>0</v>
      </c>
      <c r="DM15" s="116">
        <f>'8A'!AA$127</f>
        <v>0</v>
      </c>
      <c r="DN15" s="116">
        <f>'8A'!AB$127</f>
        <v>0</v>
      </c>
      <c r="DO15" s="116">
        <f>'8A'!AC$127</f>
        <v>0</v>
      </c>
      <c r="DP15" s="116">
        <f>'8A'!AD$127</f>
        <v>0</v>
      </c>
      <c r="DQ15" s="116">
        <f>'8A'!AE$127</f>
        <v>0</v>
      </c>
      <c r="DR15" s="116">
        <f>'8A'!AF$127</f>
        <v>0</v>
      </c>
      <c r="DS15" s="116">
        <f>'8A'!Y$128</f>
        <v>0</v>
      </c>
      <c r="DT15" s="116">
        <f>'8A'!Z$128</f>
        <v>0</v>
      </c>
      <c r="DU15" s="116">
        <f>'8A'!AA$128</f>
        <v>0</v>
      </c>
      <c r="DV15" s="116">
        <f>'8A'!AB$128</f>
        <v>0</v>
      </c>
      <c r="DW15" s="116">
        <f>'8A'!AC$128</f>
        <v>0</v>
      </c>
      <c r="DX15" s="116">
        <f>'8A'!AD$128</f>
        <v>0</v>
      </c>
      <c r="DY15" s="116">
        <f>'8A'!AE$128</f>
        <v>0</v>
      </c>
      <c r="DZ15" s="116">
        <f>'8A'!AF$128</f>
        <v>0</v>
      </c>
      <c r="EA15" s="116">
        <f>'8A'!Y$129</f>
        <v>0</v>
      </c>
      <c r="EB15" s="116">
        <f>'8A'!Z$129</f>
        <v>0</v>
      </c>
      <c r="EC15" s="116">
        <f>'8A'!AA$129</f>
        <v>0</v>
      </c>
      <c r="ED15" s="116">
        <f>'8A'!AB$129</f>
        <v>0</v>
      </c>
      <c r="EE15" s="116">
        <f>'8A'!AC$129</f>
        <v>0</v>
      </c>
      <c r="EF15" s="116">
        <f>'8A'!AD$129</f>
        <v>0</v>
      </c>
      <c r="EG15" s="116">
        <f>'8A'!AE$129</f>
        <v>0</v>
      </c>
      <c r="EH15" s="116">
        <f>'8A'!AF$129</f>
        <v>0</v>
      </c>
      <c r="EI15" s="116">
        <f>'8A'!Y$130</f>
        <v>0</v>
      </c>
      <c r="EJ15" s="116">
        <f>'8A'!Z$130</f>
        <v>0</v>
      </c>
      <c r="EK15" s="116">
        <f>'8A'!AA$130</f>
        <v>0</v>
      </c>
      <c r="EL15" s="116">
        <f>'8A'!AB$130</f>
        <v>0</v>
      </c>
      <c r="EM15" s="116">
        <f>'8A'!AC$130</f>
        <v>0</v>
      </c>
      <c r="EN15" s="116">
        <f>'8A'!AD$130</f>
        <v>0</v>
      </c>
      <c r="EO15" s="116">
        <f>'8A'!AE$130</f>
        <v>0</v>
      </c>
      <c r="EP15" s="116">
        <f>'8A'!AF$130</f>
        <v>0</v>
      </c>
      <c r="EQ15" s="116">
        <f>'8A'!Y$131</f>
        <v>0</v>
      </c>
      <c r="ER15" s="116">
        <f>'8A'!Z$131</f>
        <v>0</v>
      </c>
      <c r="ES15" s="116">
        <f>'8A'!AA$131</f>
        <v>0</v>
      </c>
      <c r="ET15" s="116">
        <f>'8A'!AB$131</f>
        <v>0</v>
      </c>
      <c r="EU15" s="116">
        <f>'8A'!AC$131</f>
        <v>0</v>
      </c>
      <c r="EV15" s="116">
        <f>'8A'!AD$131</f>
        <v>0</v>
      </c>
      <c r="EW15" s="116">
        <f>'8A'!AE$131</f>
        <v>0</v>
      </c>
      <c r="EX15" s="116">
        <f>'8A'!AF$131</f>
        <v>0</v>
      </c>
      <c r="EY15" s="116">
        <f>'8A'!Y$132</f>
        <v>0</v>
      </c>
      <c r="EZ15" s="116">
        <f>'8A'!Z$132</f>
        <v>0</v>
      </c>
      <c r="FA15" s="116">
        <f>'8A'!AA$132</f>
        <v>0</v>
      </c>
      <c r="FB15" s="116">
        <f>'8A'!AB$132</f>
        <v>0</v>
      </c>
      <c r="FC15" s="116">
        <f>'8A'!AC$132</f>
        <v>0</v>
      </c>
      <c r="FD15" s="116">
        <f>'8A'!AD$132</f>
        <v>0</v>
      </c>
      <c r="FE15" s="116">
        <f>'8A'!AE$132</f>
        <v>0</v>
      </c>
      <c r="FF15" s="116">
        <f>'8A'!AF$132</f>
        <v>0</v>
      </c>
      <c r="FG15" s="116">
        <f>'8A'!Y$133</f>
        <v>0</v>
      </c>
      <c r="FH15" s="116">
        <f>'8A'!Z$133</f>
        <v>0</v>
      </c>
      <c r="FI15" s="116">
        <f>'8A'!AA$133</f>
        <v>0</v>
      </c>
      <c r="FJ15" s="116">
        <f>'8A'!AB$133</f>
        <v>0</v>
      </c>
      <c r="FK15" s="116">
        <f>'8A'!AC$133</f>
        <v>0</v>
      </c>
      <c r="FL15" s="116">
        <f>'8A'!AD$133</f>
        <v>0</v>
      </c>
      <c r="FM15" s="116">
        <f>'8A'!AE$133</f>
        <v>0</v>
      </c>
      <c r="FN15" s="116">
        <f>'8A'!AF$133</f>
        <v>0</v>
      </c>
      <c r="FO15" s="116">
        <f>'8A'!Y$134</f>
        <v>0</v>
      </c>
      <c r="FP15" s="116">
        <f>'8A'!Z$134</f>
        <v>0</v>
      </c>
      <c r="FQ15" s="116">
        <f>'8A'!AA$134</f>
        <v>0</v>
      </c>
      <c r="FR15" s="116">
        <f>'8A'!AB$134</f>
        <v>0</v>
      </c>
      <c r="FS15" s="116">
        <f>'8A'!AC$134</f>
        <v>0</v>
      </c>
      <c r="FT15" s="116">
        <f>'8A'!AD$134</f>
        <v>0</v>
      </c>
      <c r="FU15" s="116">
        <f>'8A'!AE$134</f>
        <v>0</v>
      </c>
      <c r="FV15" s="116">
        <f>'8A'!AF$134</f>
        <v>0</v>
      </c>
      <c r="FW15" s="116">
        <f>'8A'!Y$137</f>
        <v>0</v>
      </c>
      <c r="FX15" s="116">
        <f>'8A'!Z$137</f>
        <v>0</v>
      </c>
      <c r="FY15" s="116">
        <f>'8A'!AA$137</f>
        <v>0</v>
      </c>
      <c r="FZ15" s="116">
        <f>'8A'!AB$137</f>
        <v>0</v>
      </c>
      <c r="GA15" s="116">
        <f>'8A'!AC$137</f>
        <v>0</v>
      </c>
      <c r="GB15" s="116">
        <f>'8A'!AD$137</f>
        <v>0</v>
      </c>
      <c r="GC15" s="116">
        <f>'8A'!AE$137</f>
        <v>0</v>
      </c>
      <c r="GD15" s="116">
        <f>'8A'!AF$137</f>
        <v>0</v>
      </c>
      <c r="GE15" s="116">
        <f>'8A'!Y$138</f>
        <v>0</v>
      </c>
      <c r="GF15" s="116">
        <f>'8A'!Z$138</f>
        <v>0</v>
      </c>
      <c r="GG15" s="116">
        <f>'8A'!AA$138</f>
        <v>0</v>
      </c>
      <c r="GH15" s="116">
        <f>'8A'!AB$138</f>
        <v>0</v>
      </c>
      <c r="GI15" s="116">
        <f>'8A'!AC$138</f>
        <v>0</v>
      </c>
      <c r="GJ15" s="116">
        <f>'8A'!AD$138</f>
        <v>0</v>
      </c>
      <c r="GK15" s="116">
        <f>'8A'!AE$138</f>
        <v>0</v>
      </c>
      <c r="GL15" s="116">
        <f>'8A'!AF$138</f>
        <v>0</v>
      </c>
      <c r="GM15" s="116">
        <f>'8A'!Y$139</f>
        <v>0</v>
      </c>
      <c r="GN15" s="116">
        <f>'8A'!Z$139</f>
        <v>0</v>
      </c>
      <c r="GO15" s="116">
        <f>'8A'!AA$139</f>
        <v>0</v>
      </c>
      <c r="GP15" s="116">
        <f>'8A'!AB$139</f>
        <v>0</v>
      </c>
      <c r="GQ15" s="116">
        <f>'8A'!AC$139</f>
        <v>0</v>
      </c>
      <c r="GR15" s="116">
        <f>'8A'!AD$139</f>
        <v>0</v>
      </c>
      <c r="GS15" s="116">
        <f>'8A'!AE$139</f>
        <v>0</v>
      </c>
      <c r="GT15" s="116">
        <f>'8A'!AF$139</f>
        <v>0</v>
      </c>
      <c r="GU15" s="116">
        <f>'8A'!Y$140</f>
        <v>0</v>
      </c>
      <c r="GV15" s="116">
        <f>'8A'!Z$140</f>
        <v>0</v>
      </c>
      <c r="GW15" s="116">
        <f>'8A'!AA$140</f>
        <v>0</v>
      </c>
      <c r="GX15" s="116">
        <f>'8A'!AB$140</f>
        <v>0</v>
      </c>
      <c r="GY15" s="116">
        <f>'8A'!AC$140</f>
        <v>0</v>
      </c>
      <c r="GZ15" s="116">
        <f>'8A'!AD$140</f>
        <v>0</v>
      </c>
      <c r="HA15" s="116">
        <f>'8A'!AE$140</f>
        <v>0</v>
      </c>
      <c r="HB15" s="116">
        <f>'8A'!AF$140</f>
        <v>0</v>
      </c>
      <c r="HC15" s="116">
        <f>'8A'!Y$141</f>
        <v>0</v>
      </c>
      <c r="HD15" s="116">
        <f>'8A'!Z$141</f>
        <v>0</v>
      </c>
      <c r="HE15" s="116">
        <f>'8A'!AA$141</f>
        <v>0</v>
      </c>
      <c r="HF15" s="116">
        <f>'8A'!AB$141</f>
        <v>0</v>
      </c>
      <c r="HG15" s="116">
        <f>'8A'!AC$141</f>
        <v>0</v>
      </c>
      <c r="HH15" s="116">
        <f>'8A'!AD$141</f>
        <v>0</v>
      </c>
      <c r="HI15" s="116">
        <f>'8A'!AE$141</f>
        <v>0</v>
      </c>
      <c r="HJ15" s="116">
        <f>'8A'!AF$141</f>
        <v>0</v>
      </c>
      <c r="HK15" s="116">
        <f>'8A'!Y$142</f>
        <v>0</v>
      </c>
      <c r="HL15" s="116">
        <f>'8A'!Z$142</f>
        <v>0</v>
      </c>
      <c r="HM15" s="116">
        <f>'8A'!AA$142</f>
        <v>0</v>
      </c>
      <c r="HN15" s="116">
        <f>'8A'!AB$142</f>
        <v>0</v>
      </c>
      <c r="HO15" s="116">
        <f>'8A'!AC$142</f>
        <v>0</v>
      </c>
      <c r="HP15" s="116">
        <f>'8A'!AD$142</f>
        <v>0</v>
      </c>
      <c r="HQ15" s="116">
        <f>'8A'!AE$142</f>
        <v>0</v>
      </c>
      <c r="HR15" s="116">
        <f>'8A'!AF$142</f>
        <v>0</v>
      </c>
      <c r="HS15" s="116">
        <f>'8A'!Y$143</f>
        <v>0</v>
      </c>
      <c r="HT15" s="116">
        <f>'8A'!Z$143</f>
        <v>0</v>
      </c>
      <c r="HU15" s="116">
        <f>'8A'!AA$143</f>
        <v>0</v>
      </c>
      <c r="HV15" s="116">
        <f>'8A'!AB$143</f>
        <v>0</v>
      </c>
      <c r="HW15" s="116">
        <f>'8A'!AC$143</f>
        <v>0</v>
      </c>
      <c r="HX15" s="116">
        <f>'8A'!AD$143</f>
        <v>0</v>
      </c>
      <c r="HY15" s="116">
        <f>'8A'!AE$143</f>
        <v>0</v>
      </c>
      <c r="HZ15" s="116">
        <f>'8A'!AF$143</f>
        <v>0</v>
      </c>
      <c r="IA15" s="116">
        <f>'8A'!Y$144</f>
        <v>0</v>
      </c>
      <c r="IB15" s="116">
        <f>'8A'!Z$144</f>
        <v>0</v>
      </c>
      <c r="IC15" s="116">
        <f>'8A'!AA$144</f>
        <v>0</v>
      </c>
      <c r="ID15" s="116">
        <f>'8A'!AB$144</f>
        <v>0</v>
      </c>
      <c r="IE15" s="116">
        <f>'8A'!AC$144</f>
        <v>0</v>
      </c>
      <c r="IF15" s="116">
        <f>'8A'!AD$144</f>
        <v>0</v>
      </c>
      <c r="IG15" s="116">
        <f>'8A'!AE$144</f>
        <v>0</v>
      </c>
      <c r="IH15" s="116">
        <f>'8A'!AF$144</f>
        <v>0</v>
      </c>
      <c r="II15" s="116">
        <f>'8A'!Y$146</f>
        <v>0</v>
      </c>
      <c r="IJ15" s="116">
        <f>'8A'!Z$146</f>
        <v>0</v>
      </c>
      <c r="IK15" s="116">
        <f>'8A'!AA$146</f>
        <v>0</v>
      </c>
      <c r="IL15" s="116">
        <f>'8A'!AB$146</f>
        <v>0</v>
      </c>
      <c r="IM15" s="116">
        <f>'8A'!AC$146</f>
        <v>0</v>
      </c>
      <c r="IN15" s="116">
        <f>'8A'!AD$146</f>
        <v>0</v>
      </c>
      <c r="IO15" s="116">
        <f>'8A'!AE$146</f>
        <v>0</v>
      </c>
      <c r="IP15" s="116">
        <f>'8A'!AF$146</f>
        <v>0</v>
      </c>
      <c r="IQ15" s="116">
        <f>'8A'!AG$146</f>
        <v>0</v>
      </c>
      <c r="IR15" s="116">
        <f>'8A'!AH$146</f>
        <v>0</v>
      </c>
      <c r="IS15" s="116">
        <f>'8A'!Y$147</f>
        <v>0</v>
      </c>
      <c r="IT15" s="116">
        <f>'8A'!Z$147</f>
        <v>0</v>
      </c>
      <c r="IU15" s="116">
        <f>'8A'!AA$147</f>
        <v>0</v>
      </c>
      <c r="IV15" s="116">
        <f>'8A'!AB$147</f>
        <v>0</v>
      </c>
      <c r="IW15" s="116">
        <f>'8A'!AC$147</f>
        <v>0</v>
      </c>
      <c r="IX15" s="116">
        <f>'8A'!AD$147</f>
        <v>0</v>
      </c>
      <c r="IY15" s="116">
        <f>'8A'!AE$147</f>
        <v>0</v>
      </c>
      <c r="IZ15" s="116">
        <f>'8A'!AF$147</f>
        <v>0</v>
      </c>
      <c r="JA15" s="116">
        <f>'8A'!AG$147</f>
        <v>0</v>
      </c>
      <c r="JB15" s="116">
        <f>'8A'!AH$147</f>
        <v>0</v>
      </c>
      <c r="JC15" s="116">
        <f>'8A'!Y$148</f>
        <v>0</v>
      </c>
      <c r="JD15" s="116">
        <f>'8A'!Z$148</f>
        <v>0</v>
      </c>
      <c r="JE15" s="116">
        <f>'8A'!AA$148</f>
        <v>0</v>
      </c>
      <c r="JF15" s="116">
        <f>'8A'!AB$148</f>
        <v>0</v>
      </c>
      <c r="JG15" s="116">
        <f>'8A'!AC$148</f>
        <v>0</v>
      </c>
      <c r="JH15" s="116">
        <f>'8A'!AD$148</f>
        <v>0</v>
      </c>
      <c r="JI15" s="116">
        <f>'8A'!AE$148</f>
        <v>0</v>
      </c>
      <c r="JJ15" s="116">
        <f>'8A'!AF$148</f>
        <v>0</v>
      </c>
      <c r="JK15" s="116">
        <f>'8A'!AG$148</f>
        <v>0</v>
      </c>
      <c r="JL15" s="116">
        <f>'8A'!AH$148</f>
        <v>0</v>
      </c>
      <c r="JM15" s="116">
        <f>'8A'!Y$149</f>
        <v>0</v>
      </c>
      <c r="JN15" s="116">
        <f>'8A'!Z$149</f>
        <v>0</v>
      </c>
      <c r="JO15" s="116">
        <f>'8A'!AA$149</f>
        <v>0</v>
      </c>
      <c r="JP15" s="116">
        <f>'8A'!AB$149</f>
        <v>0</v>
      </c>
      <c r="JQ15" s="116">
        <f>'8A'!AC$149</f>
        <v>0</v>
      </c>
      <c r="JR15" s="116">
        <f>'8A'!AD$149</f>
        <v>0</v>
      </c>
      <c r="JS15" s="116">
        <f>'8A'!AE$149</f>
        <v>0</v>
      </c>
      <c r="JT15" s="116">
        <f>'8A'!AF$149</f>
        <v>0</v>
      </c>
      <c r="JU15" s="116">
        <f>'8A'!AG$149</f>
        <v>0</v>
      </c>
      <c r="JV15" s="116">
        <f>'8A'!AH$149</f>
        <v>0</v>
      </c>
      <c r="JW15" s="116">
        <f>'8A'!Y$150</f>
        <v>0</v>
      </c>
      <c r="JX15" s="116">
        <f>'8A'!Z$150</f>
        <v>0</v>
      </c>
      <c r="JY15" s="116">
        <f>'8A'!AA$150</f>
        <v>0</v>
      </c>
      <c r="JZ15" s="116">
        <f>'8A'!AB$150</f>
        <v>0</v>
      </c>
      <c r="KA15" s="116">
        <f>'8A'!AC$150</f>
        <v>0</v>
      </c>
      <c r="KB15" s="116">
        <f>'8A'!AD$150</f>
        <v>0</v>
      </c>
      <c r="KC15" s="116">
        <f>'8A'!AE$150</f>
        <v>0</v>
      </c>
      <c r="KD15" s="116">
        <f>'8A'!AF$150</f>
        <v>0</v>
      </c>
      <c r="KE15" s="116">
        <f>'8A'!AG$150</f>
        <v>0</v>
      </c>
      <c r="KF15" s="116">
        <f>'8A'!AH$150</f>
        <v>0</v>
      </c>
      <c r="KG15" s="116">
        <f>'8A'!Y$152</f>
        <v>0</v>
      </c>
      <c r="KH15" s="116">
        <f>'8A'!Z$152</f>
        <v>0</v>
      </c>
      <c r="KI15" s="116">
        <f>'8A'!AA$152</f>
        <v>0</v>
      </c>
      <c r="KJ15" s="116">
        <f>'8A'!AB$152</f>
        <v>0</v>
      </c>
      <c r="KK15" s="116">
        <f>'8A'!AC$152</f>
        <v>0</v>
      </c>
      <c r="KL15" s="116">
        <f>'8A'!AD$152</f>
        <v>0</v>
      </c>
      <c r="KM15" s="116">
        <f>'8A'!AE$152</f>
        <v>0</v>
      </c>
    </row>
    <row r="16" spans="1:338">
      <c r="A16" s="124">
        <v>9</v>
      </c>
      <c r="B16" s="122">
        <f>'9A'!$G$6</f>
        <v>0</v>
      </c>
      <c r="C16" s="116">
        <f>'9A'!C$112</f>
        <v>0</v>
      </c>
      <c r="D16" s="116">
        <f>'9A'!D$112</f>
        <v>0</v>
      </c>
      <c r="E16" s="116">
        <f>'9A'!E$112</f>
        <v>0</v>
      </c>
      <c r="F16" s="116">
        <f>'9A'!F$112</f>
        <v>0</v>
      </c>
      <c r="G16" s="116">
        <f>'9A'!G$112</f>
        <v>0</v>
      </c>
      <c r="H16" s="116">
        <f>'9A'!H$112</f>
        <v>0</v>
      </c>
      <c r="I16" s="116">
        <f>'9A'!I$112</f>
        <v>0</v>
      </c>
      <c r="J16" s="116">
        <f>'9A'!J$112</f>
        <v>0</v>
      </c>
      <c r="K16" s="116">
        <f>'9A'!K$112</f>
        <v>0</v>
      </c>
      <c r="L16" s="116">
        <f>'9A'!L$112</f>
        <v>0</v>
      </c>
      <c r="M16" s="116">
        <f>'9A'!M$112</f>
        <v>0</v>
      </c>
      <c r="N16" s="116">
        <f>'9A'!N$112</f>
        <v>0</v>
      </c>
      <c r="O16" s="116">
        <f>'9A'!O$112</f>
        <v>0</v>
      </c>
      <c r="P16" s="116">
        <f>'9A'!P$112</f>
        <v>0</v>
      </c>
      <c r="Q16" s="116">
        <f>'9A'!Q$112</f>
        <v>0</v>
      </c>
      <c r="R16" s="116">
        <f>'9A'!R$112</f>
        <v>0</v>
      </c>
      <c r="S16" s="276">
        <f>'9A'!Y$117</f>
        <v>0</v>
      </c>
      <c r="T16" s="276">
        <f>'9A'!Z$117</f>
        <v>0</v>
      </c>
      <c r="U16" s="276">
        <f>'9A'!AA$117</f>
        <v>0</v>
      </c>
      <c r="V16" s="276">
        <f>'9A'!AB$117</f>
        <v>0</v>
      </c>
      <c r="W16" s="276">
        <f>'9A'!AC$117</f>
        <v>0</v>
      </c>
      <c r="X16" s="276">
        <f>'9A'!AD$117</f>
        <v>0</v>
      </c>
      <c r="Y16" s="276">
        <f>'9A'!AE$117</f>
        <v>0</v>
      </c>
      <c r="Z16" s="276">
        <f>'9A'!AF$117</f>
        <v>0</v>
      </c>
      <c r="AA16" s="276">
        <f>'9A'!AG$117</f>
        <v>0</v>
      </c>
      <c r="AB16" s="276">
        <f>'9A'!AH$117</f>
        <v>0</v>
      </c>
      <c r="AC16" s="276">
        <f>'9A'!AI$117</f>
        <v>0</v>
      </c>
      <c r="AD16" s="276">
        <f>'9A'!AJ$117</f>
        <v>0</v>
      </c>
      <c r="AE16" s="116">
        <f>'9A'!Y$118</f>
        <v>0</v>
      </c>
      <c r="AF16" s="116">
        <f>'9A'!Z$118</f>
        <v>0</v>
      </c>
      <c r="AG16" s="116">
        <f>'9A'!AA$118</f>
        <v>0</v>
      </c>
      <c r="AH16" s="116">
        <f>'9A'!AB$118</f>
        <v>0</v>
      </c>
      <c r="AI16" s="116">
        <f>'9A'!AC$118</f>
        <v>0</v>
      </c>
      <c r="AJ16" s="116">
        <f>'9A'!AD$118</f>
        <v>0</v>
      </c>
      <c r="AK16" s="116">
        <f>'9A'!AE$118</f>
        <v>0</v>
      </c>
      <c r="AL16" s="116">
        <f>'9A'!AF$118</f>
        <v>0</v>
      </c>
      <c r="AM16" s="116">
        <f>'9A'!AG$118</f>
        <v>0</v>
      </c>
      <c r="AN16" s="116">
        <f>'9A'!AH$118</f>
        <v>0</v>
      </c>
      <c r="AO16" s="116">
        <f>'9A'!AI$118</f>
        <v>0</v>
      </c>
      <c r="AP16" s="116">
        <f>'9A'!AJ$118</f>
        <v>0</v>
      </c>
      <c r="AQ16" s="116">
        <f>'9A'!Y$119</f>
        <v>0</v>
      </c>
      <c r="AR16" s="116">
        <f>'9A'!Z$119</f>
        <v>0</v>
      </c>
      <c r="AS16" s="116">
        <f>'9A'!AA$119</f>
        <v>0</v>
      </c>
      <c r="AT16" s="116">
        <f>'9A'!AB$119</f>
        <v>0</v>
      </c>
      <c r="AU16" s="116">
        <f>'9A'!AC$119</f>
        <v>0</v>
      </c>
      <c r="AV16" s="116">
        <f>'9A'!AD$119</f>
        <v>0</v>
      </c>
      <c r="AW16" s="116">
        <f>'9A'!AE$119</f>
        <v>0</v>
      </c>
      <c r="AX16" s="116">
        <f>'9A'!AF$119</f>
        <v>0</v>
      </c>
      <c r="AY16" s="116">
        <f>'9A'!AG$119</f>
        <v>0</v>
      </c>
      <c r="AZ16" s="116">
        <f>'9A'!AH$119</f>
        <v>0</v>
      </c>
      <c r="BA16" s="116">
        <f>'9A'!AI$119</f>
        <v>0</v>
      </c>
      <c r="BB16" s="116">
        <f>'9A'!AJ$119</f>
        <v>0</v>
      </c>
      <c r="BC16" s="116">
        <f>'9A'!Y$120</f>
        <v>0</v>
      </c>
      <c r="BD16" s="116">
        <f>'9A'!Z$120</f>
        <v>0</v>
      </c>
      <c r="BE16" s="116">
        <f>'9A'!AA$120</f>
        <v>0</v>
      </c>
      <c r="BF16" s="116">
        <f>'9A'!AB$120</f>
        <v>0</v>
      </c>
      <c r="BG16" s="116">
        <f>'9A'!AC$120</f>
        <v>0</v>
      </c>
      <c r="BH16" s="116">
        <f>'9A'!AD$120</f>
        <v>0</v>
      </c>
      <c r="BI16" s="116">
        <f>'9A'!AE$120</f>
        <v>0</v>
      </c>
      <c r="BJ16" s="116">
        <f>'9A'!AF$120</f>
        <v>0</v>
      </c>
      <c r="BK16" s="116">
        <f>'9A'!AG$120</f>
        <v>0</v>
      </c>
      <c r="BL16" s="116">
        <f>'9A'!AH$120</f>
        <v>0</v>
      </c>
      <c r="BM16" s="116">
        <f>'9A'!AI$120</f>
        <v>0</v>
      </c>
      <c r="BN16" s="116">
        <f>'9A'!AJ$120</f>
        <v>0</v>
      </c>
      <c r="BO16" s="116">
        <f>'9A'!Y$121</f>
        <v>0</v>
      </c>
      <c r="BP16" s="116">
        <f>'9A'!Z$121</f>
        <v>0</v>
      </c>
      <c r="BQ16" s="116">
        <f>'9A'!AA$121</f>
        <v>0</v>
      </c>
      <c r="BR16" s="116">
        <f>'9A'!AB$121</f>
        <v>0</v>
      </c>
      <c r="BS16" s="116">
        <f>'9A'!AC$121</f>
        <v>0</v>
      </c>
      <c r="BT16" s="116">
        <f>'9A'!AD$121</f>
        <v>0</v>
      </c>
      <c r="BU16" s="116">
        <f>'9A'!AE$121</f>
        <v>0</v>
      </c>
      <c r="BV16" s="116">
        <f>'9A'!AF$121</f>
        <v>0</v>
      </c>
      <c r="BW16" s="116">
        <f>'9A'!AG$121</f>
        <v>0</v>
      </c>
      <c r="BX16" s="116">
        <f>'9A'!AH$121</f>
        <v>0</v>
      </c>
      <c r="BY16" s="116">
        <f>'9A'!AI$121</f>
        <v>0</v>
      </c>
      <c r="BZ16" s="116">
        <f>'9A'!AJ$121</f>
        <v>0</v>
      </c>
      <c r="CA16" s="278">
        <f>'9A'!Y$122</f>
        <v>0</v>
      </c>
      <c r="CB16" s="278">
        <f>'9A'!Z$122</f>
        <v>0</v>
      </c>
      <c r="CC16" s="278">
        <f>'9A'!AA$122</f>
        <v>0</v>
      </c>
      <c r="CD16" s="278">
        <f>'9A'!AB$122</f>
        <v>0</v>
      </c>
      <c r="CE16" s="278">
        <f>'9A'!AC$122</f>
        <v>0</v>
      </c>
      <c r="CF16" s="278">
        <f>'9A'!AD$122</f>
        <v>0</v>
      </c>
      <c r="CG16" s="278">
        <f>'9A'!AE$122</f>
        <v>0</v>
      </c>
      <c r="CH16" s="278">
        <f>'9A'!AF$122</f>
        <v>0</v>
      </c>
      <c r="CI16" s="278">
        <f>'9A'!AG$122</f>
        <v>0</v>
      </c>
      <c r="CJ16" s="278">
        <f>'9A'!AH$122</f>
        <v>0</v>
      </c>
      <c r="CK16" s="278">
        <f>'9A'!AI$122</f>
        <v>0</v>
      </c>
      <c r="CL16" s="278">
        <f>'9A'!AJ$122</f>
        <v>0</v>
      </c>
      <c r="CM16" s="278">
        <f>'9A'!Y$123</f>
        <v>0</v>
      </c>
      <c r="CN16" s="278">
        <f>'9A'!Z$123</f>
        <v>0</v>
      </c>
      <c r="CO16" s="278">
        <f>'9A'!AA$123</f>
        <v>0</v>
      </c>
      <c r="CP16" s="278">
        <f>'9A'!AB$123</f>
        <v>0</v>
      </c>
      <c r="CQ16" s="278">
        <f>'9A'!AC$123</f>
        <v>0</v>
      </c>
      <c r="CR16" s="278">
        <f>'9A'!AD$123</f>
        <v>0</v>
      </c>
      <c r="CS16" s="278">
        <f>'9A'!AE$123</f>
        <v>0</v>
      </c>
      <c r="CT16" s="278">
        <f>'9A'!AF$123</f>
        <v>0</v>
      </c>
      <c r="CU16" s="278">
        <f>'9A'!AG$123</f>
        <v>0</v>
      </c>
      <c r="CV16" s="278">
        <f>'9A'!AH$123</f>
        <v>0</v>
      </c>
      <c r="CW16" s="278">
        <f>'9A'!AI$123</f>
        <v>0</v>
      </c>
      <c r="CX16" s="278">
        <f>'9A'!AJ$123</f>
        <v>0</v>
      </c>
      <c r="CY16" s="278">
        <f>'9A'!Y$124</f>
        <v>0</v>
      </c>
      <c r="CZ16" s="278">
        <f>'9A'!Z$124</f>
        <v>0</v>
      </c>
      <c r="DA16" s="278">
        <f>'9A'!AA$124</f>
        <v>0</v>
      </c>
      <c r="DB16" s="278">
        <f>'9A'!AB$124</f>
        <v>0</v>
      </c>
      <c r="DC16" s="278">
        <f>'9A'!AC$124</f>
        <v>0</v>
      </c>
      <c r="DD16" s="278">
        <f>'9A'!AD$124</f>
        <v>0</v>
      </c>
      <c r="DE16" s="278">
        <f>'9A'!AE$124</f>
        <v>0</v>
      </c>
      <c r="DF16" s="278">
        <f>'9A'!AF$124</f>
        <v>0</v>
      </c>
      <c r="DG16" s="278">
        <f>'9A'!AG$124</f>
        <v>0</v>
      </c>
      <c r="DH16" s="278">
        <f>'9A'!AH$124</f>
        <v>0</v>
      </c>
      <c r="DI16" s="278">
        <f>'9A'!AI$124</f>
        <v>0</v>
      </c>
      <c r="DJ16" s="278">
        <f>'9A'!AJ$124</f>
        <v>0</v>
      </c>
      <c r="DK16" s="116">
        <f>'9A'!Y$127</f>
        <v>0</v>
      </c>
      <c r="DL16" s="116">
        <f>'9A'!Z$127</f>
        <v>0</v>
      </c>
      <c r="DM16" s="116">
        <f>'9A'!AA$127</f>
        <v>0</v>
      </c>
      <c r="DN16" s="116">
        <f>'9A'!AB$127</f>
        <v>0</v>
      </c>
      <c r="DO16" s="116">
        <f>'9A'!AC$127</f>
        <v>0</v>
      </c>
      <c r="DP16" s="116">
        <f>'9A'!AD$127</f>
        <v>0</v>
      </c>
      <c r="DQ16" s="116">
        <f>'9A'!AE$127</f>
        <v>0</v>
      </c>
      <c r="DR16" s="116">
        <f>'9A'!AF$127</f>
        <v>0</v>
      </c>
      <c r="DS16" s="116">
        <f>'9A'!Y$128</f>
        <v>0</v>
      </c>
      <c r="DT16" s="116">
        <f>'9A'!Z$128</f>
        <v>0</v>
      </c>
      <c r="DU16" s="116">
        <f>'9A'!AA$128</f>
        <v>0</v>
      </c>
      <c r="DV16" s="116">
        <f>'9A'!AB$128</f>
        <v>0</v>
      </c>
      <c r="DW16" s="116">
        <f>'9A'!AC$128</f>
        <v>0</v>
      </c>
      <c r="DX16" s="116">
        <f>'9A'!AD$128</f>
        <v>0</v>
      </c>
      <c r="DY16" s="116">
        <f>'9A'!AE$128</f>
        <v>0</v>
      </c>
      <c r="DZ16" s="116">
        <f>'9A'!AF$128</f>
        <v>0</v>
      </c>
      <c r="EA16" s="116">
        <f>'9A'!Y$129</f>
        <v>0</v>
      </c>
      <c r="EB16" s="116">
        <f>'9A'!Z$129</f>
        <v>0</v>
      </c>
      <c r="EC16" s="116">
        <f>'9A'!AA$129</f>
        <v>0</v>
      </c>
      <c r="ED16" s="116">
        <f>'9A'!AB$129</f>
        <v>0</v>
      </c>
      <c r="EE16" s="116">
        <f>'9A'!AC$129</f>
        <v>0</v>
      </c>
      <c r="EF16" s="116">
        <f>'9A'!AD$129</f>
        <v>0</v>
      </c>
      <c r="EG16" s="116">
        <f>'9A'!AE$129</f>
        <v>0</v>
      </c>
      <c r="EH16" s="116">
        <f>'9A'!AF$129</f>
        <v>0</v>
      </c>
      <c r="EI16" s="116">
        <f>'9A'!Y$130</f>
        <v>0</v>
      </c>
      <c r="EJ16" s="116">
        <f>'9A'!Z$130</f>
        <v>0</v>
      </c>
      <c r="EK16" s="116">
        <f>'9A'!AA$130</f>
        <v>0</v>
      </c>
      <c r="EL16" s="116">
        <f>'9A'!AB$130</f>
        <v>0</v>
      </c>
      <c r="EM16" s="116">
        <f>'9A'!AC$130</f>
        <v>0</v>
      </c>
      <c r="EN16" s="116">
        <f>'9A'!AD$130</f>
        <v>0</v>
      </c>
      <c r="EO16" s="116">
        <f>'9A'!AE$130</f>
        <v>0</v>
      </c>
      <c r="EP16" s="116">
        <f>'9A'!AF$130</f>
        <v>0</v>
      </c>
      <c r="EQ16" s="116">
        <f>'9A'!Y$131</f>
        <v>0</v>
      </c>
      <c r="ER16" s="116">
        <f>'9A'!Z$131</f>
        <v>0</v>
      </c>
      <c r="ES16" s="116">
        <f>'9A'!AA$131</f>
        <v>0</v>
      </c>
      <c r="ET16" s="116">
        <f>'9A'!AB$131</f>
        <v>0</v>
      </c>
      <c r="EU16" s="116">
        <f>'9A'!AC$131</f>
        <v>0</v>
      </c>
      <c r="EV16" s="116">
        <f>'9A'!AD$131</f>
        <v>0</v>
      </c>
      <c r="EW16" s="116">
        <f>'9A'!AE$131</f>
        <v>0</v>
      </c>
      <c r="EX16" s="116">
        <f>'9A'!AF$131</f>
        <v>0</v>
      </c>
      <c r="EY16" s="116">
        <f>'9A'!Y$132</f>
        <v>0</v>
      </c>
      <c r="EZ16" s="116">
        <f>'9A'!Z$132</f>
        <v>0</v>
      </c>
      <c r="FA16" s="116">
        <f>'9A'!AA$132</f>
        <v>0</v>
      </c>
      <c r="FB16" s="116">
        <f>'9A'!AB$132</f>
        <v>0</v>
      </c>
      <c r="FC16" s="116">
        <f>'9A'!AC$132</f>
        <v>0</v>
      </c>
      <c r="FD16" s="116">
        <f>'9A'!AD$132</f>
        <v>0</v>
      </c>
      <c r="FE16" s="116">
        <f>'9A'!AE$132</f>
        <v>0</v>
      </c>
      <c r="FF16" s="116">
        <f>'9A'!AF$132</f>
        <v>0</v>
      </c>
      <c r="FG16" s="116">
        <f>'9A'!Y$133</f>
        <v>0</v>
      </c>
      <c r="FH16" s="116">
        <f>'9A'!Z$133</f>
        <v>0</v>
      </c>
      <c r="FI16" s="116">
        <f>'9A'!AA$133</f>
        <v>0</v>
      </c>
      <c r="FJ16" s="116">
        <f>'9A'!AB$133</f>
        <v>0</v>
      </c>
      <c r="FK16" s="116">
        <f>'9A'!AC$133</f>
        <v>0</v>
      </c>
      <c r="FL16" s="116">
        <f>'9A'!AD$133</f>
        <v>0</v>
      </c>
      <c r="FM16" s="116">
        <f>'9A'!AE$133</f>
        <v>0</v>
      </c>
      <c r="FN16" s="116">
        <f>'9A'!AF$133</f>
        <v>0</v>
      </c>
      <c r="FO16" s="116">
        <f>'9A'!Y$134</f>
        <v>0</v>
      </c>
      <c r="FP16" s="116">
        <f>'9A'!Z$134</f>
        <v>0</v>
      </c>
      <c r="FQ16" s="116">
        <f>'9A'!AA$134</f>
        <v>0</v>
      </c>
      <c r="FR16" s="116">
        <f>'9A'!AB$134</f>
        <v>0</v>
      </c>
      <c r="FS16" s="116">
        <f>'9A'!AC$134</f>
        <v>0</v>
      </c>
      <c r="FT16" s="116">
        <f>'9A'!AD$134</f>
        <v>0</v>
      </c>
      <c r="FU16" s="116">
        <f>'9A'!AE$134</f>
        <v>0</v>
      </c>
      <c r="FV16" s="116">
        <f>'9A'!AF$134</f>
        <v>0</v>
      </c>
      <c r="FW16" s="116">
        <f>'9A'!Y$137</f>
        <v>0</v>
      </c>
      <c r="FX16" s="116">
        <f>'9A'!Z$137</f>
        <v>0</v>
      </c>
      <c r="FY16" s="116">
        <f>'9A'!AA$137</f>
        <v>0</v>
      </c>
      <c r="FZ16" s="116">
        <f>'9A'!AB$137</f>
        <v>0</v>
      </c>
      <c r="GA16" s="116">
        <f>'9A'!AC$137</f>
        <v>0</v>
      </c>
      <c r="GB16" s="116">
        <f>'9A'!AD$137</f>
        <v>0</v>
      </c>
      <c r="GC16" s="116">
        <f>'9A'!AE$137</f>
        <v>0</v>
      </c>
      <c r="GD16" s="116">
        <f>'9A'!AF$137</f>
        <v>0</v>
      </c>
      <c r="GE16" s="116">
        <f>'9A'!Y$138</f>
        <v>0</v>
      </c>
      <c r="GF16" s="116">
        <f>'9A'!Z$138</f>
        <v>0</v>
      </c>
      <c r="GG16" s="116">
        <f>'9A'!AA$138</f>
        <v>0</v>
      </c>
      <c r="GH16" s="116">
        <f>'9A'!AB$138</f>
        <v>0</v>
      </c>
      <c r="GI16" s="116">
        <f>'9A'!AC$138</f>
        <v>0</v>
      </c>
      <c r="GJ16" s="116">
        <f>'9A'!AD$138</f>
        <v>0</v>
      </c>
      <c r="GK16" s="116">
        <f>'9A'!AE$138</f>
        <v>0</v>
      </c>
      <c r="GL16" s="116">
        <f>'9A'!AF$138</f>
        <v>0</v>
      </c>
      <c r="GM16" s="116">
        <f>'9A'!Y$139</f>
        <v>0</v>
      </c>
      <c r="GN16" s="116">
        <f>'9A'!Z$139</f>
        <v>0</v>
      </c>
      <c r="GO16" s="116">
        <f>'9A'!AA$139</f>
        <v>0</v>
      </c>
      <c r="GP16" s="116">
        <f>'9A'!AB$139</f>
        <v>0</v>
      </c>
      <c r="GQ16" s="116">
        <f>'9A'!AC$139</f>
        <v>0</v>
      </c>
      <c r="GR16" s="116">
        <f>'9A'!AD$139</f>
        <v>0</v>
      </c>
      <c r="GS16" s="116">
        <f>'9A'!AE$139</f>
        <v>0</v>
      </c>
      <c r="GT16" s="116">
        <f>'9A'!AF$139</f>
        <v>0</v>
      </c>
      <c r="GU16" s="116">
        <f>'9A'!Y$140</f>
        <v>0</v>
      </c>
      <c r="GV16" s="116">
        <f>'9A'!Z$140</f>
        <v>0</v>
      </c>
      <c r="GW16" s="116">
        <f>'9A'!AA$140</f>
        <v>0</v>
      </c>
      <c r="GX16" s="116">
        <f>'9A'!AB$140</f>
        <v>0</v>
      </c>
      <c r="GY16" s="116">
        <f>'9A'!AC$140</f>
        <v>0</v>
      </c>
      <c r="GZ16" s="116">
        <f>'9A'!AD$140</f>
        <v>0</v>
      </c>
      <c r="HA16" s="116">
        <f>'9A'!AE$140</f>
        <v>0</v>
      </c>
      <c r="HB16" s="116">
        <f>'9A'!AF$140</f>
        <v>0</v>
      </c>
      <c r="HC16" s="116">
        <f>'9A'!Y$141</f>
        <v>0</v>
      </c>
      <c r="HD16" s="116">
        <f>'9A'!Z$141</f>
        <v>0</v>
      </c>
      <c r="HE16" s="116">
        <f>'9A'!AA$141</f>
        <v>0</v>
      </c>
      <c r="HF16" s="116">
        <f>'9A'!AB$141</f>
        <v>0</v>
      </c>
      <c r="HG16" s="116">
        <f>'9A'!AC$141</f>
        <v>0</v>
      </c>
      <c r="HH16" s="116">
        <f>'9A'!AD$141</f>
        <v>0</v>
      </c>
      <c r="HI16" s="116">
        <f>'9A'!AE$141</f>
        <v>0</v>
      </c>
      <c r="HJ16" s="116">
        <f>'9A'!AF$141</f>
        <v>0</v>
      </c>
      <c r="HK16" s="116">
        <f>'9A'!Y$142</f>
        <v>0</v>
      </c>
      <c r="HL16" s="116">
        <f>'9A'!Z$142</f>
        <v>0</v>
      </c>
      <c r="HM16" s="116">
        <f>'9A'!AA$142</f>
        <v>0</v>
      </c>
      <c r="HN16" s="116">
        <f>'9A'!AB$142</f>
        <v>0</v>
      </c>
      <c r="HO16" s="116">
        <f>'9A'!AC$142</f>
        <v>0</v>
      </c>
      <c r="HP16" s="116">
        <f>'9A'!AD$142</f>
        <v>0</v>
      </c>
      <c r="HQ16" s="116">
        <f>'9A'!AE$142</f>
        <v>0</v>
      </c>
      <c r="HR16" s="116">
        <f>'9A'!AF$142</f>
        <v>0</v>
      </c>
      <c r="HS16" s="116">
        <f>'9A'!Y$143</f>
        <v>0</v>
      </c>
      <c r="HT16" s="116">
        <f>'9A'!Z$143</f>
        <v>0</v>
      </c>
      <c r="HU16" s="116">
        <f>'9A'!AA$143</f>
        <v>0</v>
      </c>
      <c r="HV16" s="116">
        <f>'9A'!AB$143</f>
        <v>0</v>
      </c>
      <c r="HW16" s="116">
        <f>'9A'!AC$143</f>
        <v>0</v>
      </c>
      <c r="HX16" s="116">
        <f>'9A'!AD$143</f>
        <v>0</v>
      </c>
      <c r="HY16" s="116">
        <f>'9A'!AE$143</f>
        <v>0</v>
      </c>
      <c r="HZ16" s="116">
        <f>'9A'!AF$143</f>
        <v>0</v>
      </c>
      <c r="IA16" s="116">
        <f>'9A'!Y$144</f>
        <v>0</v>
      </c>
      <c r="IB16" s="116">
        <f>'9A'!Z$144</f>
        <v>0</v>
      </c>
      <c r="IC16" s="116">
        <f>'9A'!AA$144</f>
        <v>0</v>
      </c>
      <c r="ID16" s="116">
        <f>'9A'!AB$144</f>
        <v>0</v>
      </c>
      <c r="IE16" s="116">
        <f>'9A'!AC$144</f>
        <v>0</v>
      </c>
      <c r="IF16" s="116">
        <f>'9A'!AD$144</f>
        <v>0</v>
      </c>
      <c r="IG16" s="116">
        <f>'9A'!AE$144</f>
        <v>0</v>
      </c>
      <c r="IH16" s="116">
        <f>'9A'!AF$144</f>
        <v>0</v>
      </c>
      <c r="II16" s="116">
        <f>'9A'!Y$146</f>
        <v>0</v>
      </c>
      <c r="IJ16" s="116">
        <f>'9A'!Z$146</f>
        <v>0</v>
      </c>
      <c r="IK16" s="116">
        <f>'9A'!AA$146</f>
        <v>0</v>
      </c>
      <c r="IL16" s="116">
        <f>'9A'!AB$146</f>
        <v>0</v>
      </c>
      <c r="IM16" s="116">
        <f>'9A'!AC$146</f>
        <v>0</v>
      </c>
      <c r="IN16" s="116">
        <f>'9A'!AD$146</f>
        <v>0</v>
      </c>
      <c r="IO16" s="116">
        <f>'9A'!AE$146</f>
        <v>0</v>
      </c>
      <c r="IP16" s="116">
        <f>'9A'!AF$146</f>
        <v>0</v>
      </c>
      <c r="IQ16" s="116">
        <f>'9A'!AG$146</f>
        <v>0</v>
      </c>
      <c r="IR16" s="116">
        <f>'9A'!AH$146</f>
        <v>0</v>
      </c>
      <c r="IS16" s="116">
        <f>'9A'!Y$147</f>
        <v>0</v>
      </c>
      <c r="IT16" s="116">
        <f>'9A'!Z$147</f>
        <v>0</v>
      </c>
      <c r="IU16" s="116">
        <f>'9A'!AA$147</f>
        <v>0</v>
      </c>
      <c r="IV16" s="116">
        <f>'9A'!AB$147</f>
        <v>0</v>
      </c>
      <c r="IW16" s="116">
        <f>'9A'!AC$147</f>
        <v>0</v>
      </c>
      <c r="IX16" s="116">
        <f>'9A'!AD$147</f>
        <v>0</v>
      </c>
      <c r="IY16" s="116">
        <f>'9A'!AE$147</f>
        <v>0</v>
      </c>
      <c r="IZ16" s="116">
        <f>'9A'!AF$147</f>
        <v>0</v>
      </c>
      <c r="JA16" s="116">
        <f>'9A'!AG$147</f>
        <v>0</v>
      </c>
      <c r="JB16" s="116">
        <f>'9A'!AH$147</f>
        <v>0</v>
      </c>
      <c r="JC16" s="116">
        <f>'9A'!Y$148</f>
        <v>0</v>
      </c>
      <c r="JD16" s="116">
        <f>'9A'!Z$148</f>
        <v>0</v>
      </c>
      <c r="JE16" s="116">
        <f>'9A'!AA$148</f>
        <v>0</v>
      </c>
      <c r="JF16" s="116">
        <f>'9A'!AB$148</f>
        <v>0</v>
      </c>
      <c r="JG16" s="116">
        <f>'9A'!AC$148</f>
        <v>0</v>
      </c>
      <c r="JH16" s="116">
        <f>'9A'!AD$148</f>
        <v>0</v>
      </c>
      <c r="JI16" s="116">
        <f>'9A'!AE$148</f>
        <v>0</v>
      </c>
      <c r="JJ16" s="116">
        <f>'9A'!AF$148</f>
        <v>0</v>
      </c>
      <c r="JK16" s="116">
        <f>'9A'!AG$148</f>
        <v>0</v>
      </c>
      <c r="JL16" s="116">
        <f>'9A'!AH$148</f>
        <v>0</v>
      </c>
      <c r="JM16" s="116">
        <f>'9A'!Y$149</f>
        <v>0</v>
      </c>
      <c r="JN16" s="116">
        <f>'9A'!Z$149</f>
        <v>0</v>
      </c>
      <c r="JO16" s="116">
        <f>'9A'!AA$149</f>
        <v>0</v>
      </c>
      <c r="JP16" s="116">
        <f>'9A'!AB$149</f>
        <v>0</v>
      </c>
      <c r="JQ16" s="116">
        <f>'9A'!AC$149</f>
        <v>0</v>
      </c>
      <c r="JR16" s="116">
        <f>'9A'!AD$149</f>
        <v>0</v>
      </c>
      <c r="JS16" s="116">
        <f>'9A'!AE$149</f>
        <v>0</v>
      </c>
      <c r="JT16" s="116">
        <f>'9A'!AF$149</f>
        <v>0</v>
      </c>
      <c r="JU16" s="116">
        <f>'9A'!AG$149</f>
        <v>0</v>
      </c>
      <c r="JV16" s="116">
        <f>'9A'!AH$149</f>
        <v>0</v>
      </c>
      <c r="JW16" s="116">
        <f>'9A'!Y$150</f>
        <v>0</v>
      </c>
      <c r="JX16" s="116">
        <f>'9A'!Z$150</f>
        <v>0</v>
      </c>
      <c r="JY16" s="116">
        <f>'9A'!AA$150</f>
        <v>0</v>
      </c>
      <c r="JZ16" s="116">
        <f>'9A'!AB$150</f>
        <v>0</v>
      </c>
      <c r="KA16" s="116">
        <f>'9A'!AC$150</f>
        <v>0</v>
      </c>
      <c r="KB16" s="116">
        <f>'9A'!AD$150</f>
        <v>0</v>
      </c>
      <c r="KC16" s="116">
        <f>'9A'!AE$150</f>
        <v>0</v>
      </c>
      <c r="KD16" s="116">
        <f>'9A'!AF$150</f>
        <v>0</v>
      </c>
      <c r="KE16" s="116">
        <f>'9A'!AG$150</f>
        <v>0</v>
      </c>
      <c r="KF16" s="116">
        <f>'9A'!AH$150</f>
        <v>0</v>
      </c>
      <c r="KG16" s="116">
        <f>'9A'!Y$152</f>
        <v>0</v>
      </c>
      <c r="KH16" s="116">
        <f>'9A'!Z$152</f>
        <v>0</v>
      </c>
      <c r="KI16" s="116">
        <f>'9A'!AA$152</f>
        <v>0</v>
      </c>
      <c r="KJ16" s="116">
        <f>'9A'!AB$152</f>
        <v>0</v>
      </c>
      <c r="KK16" s="116">
        <f>'9A'!AC$152</f>
        <v>0</v>
      </c>
      <c r="KL16" s="116">
        <f>'9A'!AD$152</f>
        <v>0</v>
      </c>
      <c r="KM16" s="116">
        <f>'9A'!AE$152</f>
        <v>0</v>
      </c>
    </row>
    <row r="17" spans="1:299">
      <c r="A17" s="124">
        <v>10</v>
      </c>
      <c r="B17" s="122">
        <f>'10A'!$G$6</f>
        <v>0</v>
      </c>
      <c r="C17" s="116">
        <f>'10A'!C$112</f>
        <v>0</v>
      </c>
      <c r="D17" s="116">
        <f>'10A'!D$112</f>
        <v>0</v>
      </c>
      <c r="E17" s="116">
        <f>'10A'!E$112</f>
        <v>0</v>
      </c>
      <c r="F17" s="116">
        <f>'10A'!F$112</f>
        <v>0</v>
      </c>
      <c r="G17" s="116">
        <f>'10A'!G$112</f>
        <v>0</v>
      </c>
      <c r="H17" s="116">
        <f>'10A'!H$112</f>
        <v>0</v>
      </c>
      <c r="I17" s="116">
        <f>'10A'!I$112</f>
        <v>0</v>
      </c>
      <c r="J17" s="116">
        <f>'10A'!J$112</f>
        <v>0</v>
      </c>
      <c r="K17" s="116">
        <f>'10A'!K$112</f>
        <v>0</v>
      </c>
      <c r="L17" s="116">
        <f>'10A'!L$112</f>
        <v>0</v>
      </c>
      <c r="M17" s="116">
        <f>'10A'!M$112</f>
        <v>0</v>
      </c>
      <c r="N17" s="116">
        <f>'10A'!N$112</f>
        <v>0</v>
      </c>
      <c r="O17" s="116">
        <f>'10A'!O$112</f>
        <v>0</v>
      </c>
      <c r="P17" s="116">
        <f>'10A'!P$112</f>
        <v>0</v>
      </c>
      <c r="Q17" s="116">
        <f>'10A'!Q$112</f>
        <v>0</v>
      </c>
      <c r="R17" s="116">
        <f>'10A'!R$112</f>
        <v>0</v>
      </c>
      <c r="S17" s="276">
        <f>'10A'!Y$117</f>
        <v>0</v>
      </c>
      <c r="T17" s="276">
        <f>'10A'!Z$117</f>
        <v>0</v>
      </c>
      <c r="U17" s="276">
        <f>'10A'!AA$117</f>
        <v>0</v>
      </c>
      <c r="V17" s="276">
        <f>'10A'!AB$117</f>
        <v>0</v>
      </c>
      <c r="W17" s="276">
        <f>'10A'!AC$117</f>
        <v>0</v>
      </c>
      <c r="X17" s="276">
        <f>'10A'!AD$117</f>
        <v>0</v>
      </c>
      <c r="Y17" s="276">
        <f>'10A'!AE$117</f>
        <v>0</v>
      </c>
      <c r="Z17" s="276">
        <f>'10A'!AF$117</f>
        <v>0</v>
      </c>
      <c r="AA17" s="276">
        <f>'10A'!AG$117</f>
        <v>0</v>
      </c>
      <c r="AB17" s="276">
        <f>'10A'!AH$117</f>
        <v>0</v>
      </c>
      <c r="AC17" s="276">
        <f>'10A'!AI$117</f>
        <v>0</v>
      </c>
      <c r="AD17" s="276">
        <f>'10A'!AJ$117</f>
        <v>0</v>
      </c>
      <c r="AE17" s="116">
        <f>'10A'!Y$118</f>
        <v>0</v>
      </c>
      <c r="AF17" s="116">
        <f>'10A'!Z$118</f>
        <v>0</v>
      </c>
      <c r="AG17" s="116">
        <f>'10A'!AA$118</f>
        <v>0</v>
      </c>
      <c r="AH17" s="116">
        <f>'10A'!AB$118</f>
        <v>0</v>
      </c>
      <c r="AI17" s="116">
        <f>'10A'!AC$118</f>
        <v>0</v>
      </c>
      <c r="AJ17" s="116">
        <f>'10A'!AD$118</f>
        <v>0</v>
      </c>
      <c r="AK17" s="116">
        <f>'10A'!AE$118</f>
        <v>0</v>
      </c>
      <c r="AL17" s="116">
        <f>'10A'!AF$118</f>
        <v>0</v>
      </c>
      <c r="AM17" s="116">
        <f>'10A'!AG$118</f>
        <v>0</v>
      </c>
      <c r="AN17" s="116">
        <f>'10A'!AH$118</f>
        <v>0</v>
      </c>
      <c r="AO17" s="116">
        <f>'10A'!AI$118</f>
        <v>0</v>
      </c>
      <c r="AP17" s="116">
        <f>'10A'!AJ$118</f>
        <v>0</v>
      </c>
      <c r="AQ17" s="116">
        <f>'10A'!Y$119</f>
        <v>0</v>
      </c>
      <c r="AR17" s="116">
        <f>'10A'!Z$119</f>
        <v>0</v>
      </c>
      <c r="AS17" s="116">
        <f>'10A'!AA$119</f>
        <v>0</v>
      </c>
      <c r="AT17" s="116">
        <f>'10A'!AB$119</f>
        <v>0</v>
      </c>
      <c r="AU17" s="116">
        <f>'10A'!AC$119</f>
        <v>0</v>
      </c>
      <c r="AV17" s="116">
        <f>'10A'!AD$119</f>
        <v>0</v>
      </c>
      <c r="AW17" s="116">
        <f>'10A'!AE$119</f>
        <v>0</v>
      </c>
      <c r="AX17" s="116">
        <f>'10A'!AF$119</f>
        <v>0</v>
      </c>
      <c r="AY17" s="116">
        <f>'10A'!AG$119</f>
        <v>0</v>
      </c>
      <c r="AZ17" s="116">
        <f>'10A'!AH$119</f>
        <v>0</v>
      </c>
      <c r="BA17" s="116">
        <f>'10A'!AI$119</f>
        <v>0</v>
      </c>
      <c r="BB17" s="116">
        <f>'10A'!AJ$119</f>
        <v>0</v>
      </c>
      <c r="BC17" s="116">
        <f>'10A'!Y$120</f>
        <v>0</v>
      </c>
      <c r="BD17" s="116">
        <f>'10A'!Z$120</f>
        <v>0</v>
      </c>
      <c r="BE17" s="116">
        <f>'10A'!AA$120</f>
        <v>0</v>
      </c>
      <c r="BF17" s="116">
        <f>'10A'!AB$120</f>
        <v>0</v>
      </c>
      <c r="BG17" s="116">
        <f>'10A'!AC$120</f>
        <v>0</v>
      </c>
      <c r="BH17" s="116">
        <f>'10A'!AD$120</f>
        <v>0</v>
      </c>
      <c r="BI17" s="116">
        <f>'10A'!AE$120</f>
        <v>0</v>
      </c>
      <c r="BJ17" s="116">
        <f>'10A'!AF$120</f>
        <v>0</v>
      </c>
      <c r="BK17" s="116">
        <f>'10A'!AG$120</f>
        <v>0</v>
      </c>
      <c r="BL17" s="116">
        <f>'10A'!AH$120</f>
        <v>0</v>
      </c>
      <c r="BM17" s="116">
        <f>'10A'!AI$120</f>
        <v>0</v>
      </c>
      <c r="BN17" s="116">
        <f>'10A'!AJ$120</f>
        <v>0</v>
      </c>
      <c r="BO17" s="116">
        <f>'10A'!Y$121</f>
        <v>0</v>
      </c>
      <c r="BP17" s="116">
        <f>'10A'!Z$121</f>
        <v>0</v>
      </c>
      <c r="BQ17" s="116">
        <f>'10A'!AA$121</f>
        <v>0</v>
      </c>
      <c r="BR17" s="116">
        <f>'10A'!AB$121</f>
        <v>0</v>
      </c>
      <c r="BS17" s="116">
        <f>'10A'!AC$121</f>
        <v>0</v>
      </c>
      <c r="BT17" s="116">
        <f>'10A'!AD$121</f>
        <v>0</v>
      </c>
      <c r="BU17" s="116">
        <f>'10A'!AE$121</f>
        <v>0</v>
      </c>
      <c r="BV17" s="116">
        <f>'10A'!AF$121</f>
        <v>0</v>
      </c>
      <c r="BW17" s="116">
        <f>'10A'!AG$121</f>
        <v>0</v>
      </c>
      <c r="BX17" s="116">
        <f>'10A'!AH$121</f>
        <v>0</v>
      </c>
      <c r="BY17" s="116">
        <f>'10A'!AI$121</f>
        <v>0</v>
      </c>
      <c r="BZ17" s="116">
        <f>'10A'!AJ$121</f>
        <v>0</v>
      </c>
      <c r="CA17" s="278">
        <f>'10A'!Y$122</f>
        <v>0</v>
      </c>
      <c r="CB17" s="278">
        <f>'10A'!Z$122</f>
        <v>0</v>
      </c>
      <c r="CC17" s="278">
        <f>'10A'!AA$122</f>
        <v>0</v>
      </c>
      <c r="CD17" s="278">
        <f>'10A'!AB$122</f>
        <v>0</v>
      </c>
      <c r="CE17" s="278">
        <f>'10A'!AC$122</f>
        <v>0</v>
      </c>
      <c r="CF17" s="278">
        <f>'10A'!AD$122</f>
        <v>0</v>
      </c>
      <c r="CG17" s="278">
        <f>'10A'!AE$122</f>
        <v>0</v>
      </c>
      <c r="CH17" s="278">
        <f>'10A'!AF$122</f>
        <v>0</v>
      </c>
      <c r="CI17" s="278">
        <f>'10A'!AG$122</f>
        <v>0</v>
      </c>
      <c r="CJ17" s="278">
        <f>'10A'!AH$122</f>
        <v>0</v>
      </c>
      <c r="CK17" s="278">
        <f>'10A'!AI$122</f>
        <v>0</v>
      </c>
      <c r="CL17" s="278">
        <f>'10A'!AJ$122</f>
        <v>0</v>
      </c>
      <c r="CM17" s="278">
        <f>'10A'!Y$123</f>
        <v>0</v>
      </c>
      <c r="CN17" s="278">
        <f>'10A'!Z$123</f>
        <v>0</v>
      </c>
      <c r="CO17" s="278">
        <f>'10A'!AA$123</f>
        <v>0</v>
      </c>
      <c r="CP17" s="278">
        <f>'10A'!AB$123</f>
        <v>0</v>
      </c>
      <c r="CQ17" s="278">
        <f>'10A'!AC$123</f>
        <v>0</v>
      </c>
      <c r="CR17" s="278">
        <f>'10A'!AD$123</f>
        <v>0</v>
      </c>
      <c r="CS17" s="278">
        <f>'10A'!AE$123</f>
        <v>0</v>
      </c>
      <c r="CT17" s="278">
        <f>'10A'!AF$123</f>
        <v>0</v>
      </c>
      <c r="CU17" s="278">
        <f>'10A'!AG$123</f>
        <v>0</v>
      </c>
      <c r="CV17" s="278">
        <f>'10A'!AH$123</f>
        <v>0</v>
      </c>
      <c r="CW17" s="278">
        <f>'10A'!AI$123</f>
        <v>0</v>
      </c>
      <c r="CX17" s="278">
        <f>'10A'!AJ$123</f>
        <v>0</v>
      </c>
      <c r="CY17" s="278">
        <f>'10A'!Y$124</f>
        <v>0</v>
      </c>
      <c r="CZ17" s="278">
        <f>'10A'!Z$124</f>
        <v>0</v>
      </c>
      <c r="DA17" s="278">
        <f>'10A'!AA$124</f>
        <v>0</v>
      </c>
      <c r="DB17" s="278">
        <f>'10A'!AB$124</f>
        <v>0</v>
      </c>
      <c r="DC17" s="278">
        <f>'10A'!AC$124</f>
        <v>0</v>
      </c>
      <c r="DD17" s="278">
        <f>'10A'!AD$124</f>
        <v>0</v>
      </c>
      <c r="DE17" s="278">
        <f>'10A'!AE$124</f>
        <v>0</v>
      </c>
      <c r="DF17" s="278">
        <f>'10A'!AF$124</f>
        <v>0</v>
      </c>
      <c r="DG17" s="278">
        <f>'10A'!AG$124</f>
        <v>0</v>
      </c>
      <c r="DH17" s="278">
        <f>'10A'!AH$124</f>
        <v>0</v>
      </c>
      <c r="DI17" s="278">
        <f>'10A'!AI$124</f>
        <v>0</v>
      </c>
      <c r="DJ17" s="278">
        <f>'10A'!AJ$124</f>
        <v>0</v>
      </c>
      <c r="DK17" s="116">
        <f>'10A'!Y$127</f>
        <v>0</v>
      </c>
      <c r="DL17" s="116">
        <f>'10A'!Z$127</f>
        <v>0</v>
      </c>
      <c r="DM17" s="116">
        <f>'10A'!AA$127</f>
        <v>0</v>
      </c>
      <c r="DN17" s="116">
        <f>'10A'!AB$127</f>
        <v>0</v>
      </c>
      <c r="DO17" s="116">
        <f>'10A'!AC$127</f>
        <v>0</v>
      </c>
      <c r="DP17" s="116">
        <f>'10A'!AD$127</f>
        <v>0</v>
      </c>
      <c r="DQ17" s="116">
        <f>'10A'!AE$127</f>
        <v>0</v>
      </c>
      <c r="DR17" s="116">
        <f>'10A'!AF$127</f>
        <v>0</v>
      </c>
      <c r="DS17" s="116">
        <f>'10A'!Y$128</f>
        <v>0</v>
      </c>
      <c r="DT17" s="116">
        <f>'10A'!Z$128</f>
        <v>0</v>
      </c>
      <c r="DU17" s="116">
        <f>'10A'!AA$128</f>
        <v>0</v>
      </c>
      <c r="DV17" s="116">
        <f>'10A'!AB$128</f>
        <v>0</v>
      </c>
      <c r="DW17" s="116">
        <f>'10A'!AC$128</f>
        <v>0</v>
      </c>
      <c r="DX17" s="116">
        <f>'10A'!AD$128</f>
        <v>0</v>
      </c>
      <c r="DY17" s="116">
        <f>'10A'!AE$128</f>
        <v>0</v>
      </c>
      <c r="DZ17" s="116">
        <f>'10A'!AF$128</f>
        <v>0</v>
      </c>
      <c r="EA17" s="116">
        <f>'10A'!Y$129</f>
        <v>0</v>
      </c>
      <c r="EB17" s="116">
        <f>'10A'!Z$129</f>
        <v>0</v>
      </c>
      <c r="EC17" s="116">
        <f>'10A'!AA$129</f>
        <v>0</v>
      </c>
      <c r="ED17" s="116">
        <f>'10A'!AB$129</f>
        <v>0</v>
      </c>
      <c r="EE17" s="116">
        <f>'10A'!AC$129</f>
        <v>0</v>
      </c>
      <c r="EF17" s="116">
        <f>'10A'!AD$129</f>
        <v>0</v>
      </c>
      <c r="EG17" s="116">
        <f>'10A'!AE$129</f>
        <v>0</v>
      </c>
      <c r="EH17" s="116">
        <f>'10A'!AF$129</f>
        <v>0</v>
      </c>
      <c r="EI17" s="116">
        <f>'10A'!Y$130</f>
        <v>0</v>
      </c>
      <c r="EJ17" s="116">
        <f>'10A'!Z$130</f>
        <v>0</v>
      </c>
      <c r="EK17" s="116">
        <f>'10A'!AA$130</f>
        <v>0</v>
      </c>
      <c r="EL17" s="116">
        <f>'10A'!AB$130</f>
        <v>0</v>
      </c>
      <c r="EM17" s="116">
        <f>'10A'!AC$130</f>
        <v>0</v>
      </c>
      <c r="EN17" s="116">
        <f>'10A'!AD$130</f>
        <v>0</v>
      </c>
      <c r="EO17" s="116">
        <f>'10A'!AE$130</f>
        <v>0</v>
      </c>
      <c r="EP17" s="116">
        <f>'10A'!AF$130</f>
        <v>0</v>
      </c>
      <c r="EQ17" s="116">
        <f>'10A'!Y$131</f>
        <v>0</v>
      </c>
      <c r="ER17" s="116">
        <f>'10A'!Z$131</f>
        <v>0</v>
      </c>
      <c r="ES17" s="116">
        <f>'10A'!AA$131</f>
        <v>0</v>
      </c>
      <c r="ET17" s="116">
        <f>'10A'!AB$131</f>
        <v>0</v>
      </c>
      <c r="EU17" s="116">
        <f>'10A'!AC$131</f>
        <v>0</v>
      </c>
      <c r="EV17" s="116">
        <f>'10A'!AD$131</f>
        <v>0</v>
      </c>
      <c r="EW17" s="116">
        <f>'10A'!AE$131</f>
        <v>0</v>
      </c>
      <c r="EX17" s="116">
        <f>'10A'!AF$131</f>
        <v>0</v>
      </c>
      <c r="EY17" s="116">
        <f>'10A'!Y$132</f>
        <v>0</v>
      </c>
      <c r="EZ17" s="116">
        <f>'10A'!Z$132</f>
        <v>0</v>
      </c>
      <c r="FA17" s="116">
        <f>'10A'!AA$132</f>
        <v>0</v>
      </c>
      <c r="FB17" s="116">
        <f>'10A'!AB$132</f>
        <v>0</v>
      </c>
      <c r="FC17" s="116">
        <f>'10A'!AC$132</f>
        <v>0</v>
      </c>
      <c r="FD17" s="116">
        <f>'10A'!AD$132</f>
        <v>0</v>
      </c>
      <c r="FE17" s="116">
        <f>'10A'!AE$132</f>
        <v>0</v>
      </c>
      <c r="FF17" s="116">
        <f>'10A'!AF$132</f>
        <v>0</v>
      </c>
      <c r="FG17" s="116">
        <f>'10A'!Y$133</f>
        <v>0</v>
      </c>
      <c r="FH17" s="116">
        <f>'10A'!Z$133</f>
        <v>0</v>
      </c>
      <c r="FI17" s="116">
        <f>'10A'!AA$133</f>
        <v>0</v>
      </c>
      <c r="FJ17" s="116">
        <f>'10A'!AB$133</f>
        <v>0</v>
      </c>
      <c r="FK17" s="116">
        <f>'10A'!AC$133</f>
        <v>0</v>
      </c>
      <c r="FL17" s="116">
        <f>'10A'!AD$133</f>
        <v>0</v>
      </c>
      <c r="FM17" s="116">
        <f>'10A'!AE$133</f>
        <v>0</v>
      </c>
      <c r="FN17" s="116">
        <f>'10A'!AF$133</f>
        <v>0</v>
      </c>
      <c r="FO17" s="116">
        <f>'10A'!Y$134</f>
        <v>0</v>
      </c>
      <c r="FP17" s="116">
        <f>'10A'!Z$134</f>
        <v>0</v>
      </c>
      <c r="FQ17" s="116">
        <f>'10A'!AA$134</f>
        <v>0</v>
      </c>
      <c r="FR17" s="116">
        <f>'10A'!AB$134</f>
        <v>0</v>
      </c>
      <c r="FS17" s="116">
        <f>'10A'!AC$134</f>
        <v>0</v>
      </c>
      <c r="FT17" s="116">
        <f>'10A'!AD$134</f>
        <v>0</v>
      </c>
      <c r="FU17" s="116">
        <f>'10A'!AE$134</f>
        <v>0</v>
      </c>
      <c r="FV17" s="116">
        <f>'10A'!AF$134</f>
        <v>0</v>
      </c>
      <c r="FW17" s="116">
        <f>'10A'!Y$137</f>
        <v>0</v>
      </c>
      <c r="FX17" s="116">
        <f>'10A'!Z$137</f>
        <v>0</v>
      </c>
      <c r="FY17" s="116">
        <f>'10A'!AA$137</f>
        <v>0</v>
      </c>
      <c r="FZ17" s="116">
        <f>'10A'!AB$137</f>
        <v>0</v>
      </c>
      <c r="GA17" s="116">
        <f>'10A'!AC$137</f>
        <v>0</v>
      </c>
      <c r="GB17" s="116">
        <f>'10A'!AD$137</f>
        <v>0</v>
      </c>
      <c r="GC17" s="116">
        <f>'10A'!AE$137</f>
        <v>0</v>
      </c>
      <c r="GD17" s="116">
        <f>'10A'!AF$137</f>
        <v>0</v>
      </c>
      <c r="GE17" s="116">
        <f>'10A'!Y$138</f>
        <v>0</v>
      </c>
      <c r="GF17" s="116">
        <f>'10A'!Z$138</f>
        <v>0</v>
      </c>
      <c r="GG17" s="116">
        <f>'10A'!AA$138</f>
        <v>0</v>
      </c>
      <c r="GH17" s="116">
        <f>'10A'!AB$138</f>
        <v>0</v>
      </c>
      <c r="GI17" s="116">
        <f>'10A'!AC$138</f>
        <v>0</v>
      </c>
      <c r="GJ17" s="116">
        <f>'10A'!AD$138</f>
        <v>0</v>
      </c>
      <c r="GK17" s="116">
        <f>'10A'!AE$138</f>
        <v>0</v>
      </c>
      <c r="GL17" s="116">
        <f>'10A'!AF$138</f>
        <v>0</v>
      </c>
      <c r="GM17" s="116">
        <f>'10A'!Y$139</f>
        <v>0</v>
      </c>
      <c r="GN17" s="116">
        <f>'10A'!Z$139</f>
        <v>0</v>
      </c>
      <c r="GO17" s="116">
        <f>'10A'!AA$139</f>
        <v>0</v>
      </c>
      <c r="GP17" s="116">
        <f>'10A'!AB$139</f>
        <v>0</v>
      </c>
      <c r="GQ17" s="116">
        <f>'10A'!AC$139</f>
        <v>0</v>
      </c>
      <c r="GR17" s="116">
        <f>'10A'!AD$139</f>
        <v>0</v>
      </c>
      <c r="GS17" s="116">
        <f>'10A'!AE$139</f>
        <v>0</v>
      </c>
      <c r="GT17" s="116">
        <f>'10A'!AF$139</f>
        <v>0</v>
      </c>
      <c r="GU17" s="116">
        <f>'10A'!Y$140</f>
        <v>0</v>
      </c>
      <c r="GV17" s="116">
        <f>'10A'!Z$140</f>
        <v>0</v>
      </c>
      <c r="GW17" s="116">
        <f>'10A'!AA$140</f>
        <v>0</v>
      </c>
      <c r="GX17" s="116">
        <f>'10A'!AB$140</f>
        <v>0</v>
      </c>
      <c r="GY17" s="116">
        <f>'10A'!AC$140</f>
        <v>0</v>
      </c>
      <c r="GZ17" s="116">
        <f>'10A'!AD$140</f>
        <v>0</v>
      </c>
      <c r="HA17" s="116">
        <f>'10A'!AE$140</f>
        <v>0</v>
      </c>
      <c r="HB17" s="116">
        <f>'10A'!AF$140</f>
        <v>0</v>
      </c>
      <c r="HC17" s="116">
        <f>'10A'!Y$141</f>
        <v>0</v>
      </c>
      <c r="HD17" s="116">
        <f>'10A'!Z$141</f>
        <v>0</v>
      </c>
      <c r="HE17" s="116">
        <f>'10A'!AA$141</f>
        <v>0</v>
      </c>
      <c r="HF17" s="116">
        <f>'10A'!AB$141</f>
        <v>0</v>
      </c>
      <c r="HG17" s="116">
        <f>'10A'!AC$141</f>
        <v>0</v>
      </c>
      <c r="HH17" s="116">
        <f>'10A'!AD$141</f>
        <v>0</v>
      </c>
      <c r="HI17" s="116">
        <f>'10A'!AE$141</f>
        <v>0</v>
      </c>
      <c r="HJ17" s="116">
        <f>'10A'!AF$141</f>
        <v>0</v>
      </c>
      <c r="HK17" s="116">
        <f>'10A'!Y$142</f>
        <v>0</v>
      </c>
      <c r="HL17" s="116">
        <f>'10A'!Z$142</f>
        <v>0</v>
      </c>
      <c r="HM17" s="116">
        <f>'10A'!AA$142</f>
        <v>0</v>
      </c>
      <c r="HN17" s="116">
        <f>'10A'!AB$142</f>
        <v>0</v>
      </c>
      <c r="HO17" s="116">
        <f>'10A'!AC$142</f>
        <v>0</v>
      </c>
      <c r="HP17" s="116">
        <f>'10A'!AD$142</f>
        <v>0</v>
      </c>
      <c r="HQ17" s="116">
        <f>'10A'!AE$142</f>
        <v>0</v>
      </c>
      <c r="HR17" s="116">
        <f>'10A'!AF$142</f>
        <v>0</v>
      </c>
      <c r="HS17" s="116">
        <f>'10A'!Y$143</f>
        <v>0</v>
      </c>
      <c r="HT17" s="116">
        <f>'10A'!Z$143</f>
        <v>0</v>
      </c>
      <c r="HU17" s="116">
        <f>'10A'!AA$143</f>
        <v>0</v>
      </c>
      <c r="HV17" s="116">
        <f>'10A'!AB$143</f>
        <v>0</v>
      </c>
      <c r="HW17" s="116">
        <f>'10A'!AC$143</f>
        <v>0</v>
      </c>
      <c r="HX17" s="116">
        <f>'10A'!AD$143</f>
        <v>0</v>
      </c>
      <c r="HY17" s="116">
        <f>'10A'!AE$143</f>
        <v>0</v>
      </c>
      <c r="HZ17" s="116">
        <f>'10A'!AF$143</f>
        <v>0</v>
      </c>
      <c r="IA17" s="116">
        <f>'10A'!Y$144</f>
        <v>0</v>
      </c>
      <c r="IB17" s="116">
        <f>'10A'!Z$144</f>
        <v>0</v>
      </c>
      <c r="IC17" s="116">
        <f>'10A'!AA$144</f>
        <v>0</v>
      </c>
      <c r="ID17" s="116">
        <f>'10A'!AB$144</f>
        <v>0</v>
      </c>
      <c r="IE17" s="116">
        <f>'10A'!AC$144</f>
        <v>0</v>
      </c>
      <c r="IF17" s="116">
        <f>'10A'!AD$144</f>
        <v>0</v>
      </c>
      <c r="IG17" s="116">
        <f>'10A'!AE$144</f>
        <v>0</v>
      </c>
      <c r="IH17" s="116">
        <f>'10A'!AF$144</f>
        <v>0</v>
      </c>
      <c r="II17" s="116">
        <f>'10A'!Y$146</f>
        <v>0</v>
      </c>
      <c r="IJ17" s="116">
        <f>'10A'!Z$146</f>
        <v>0</v>
      </c>
      <c r="IK17" s="116">
        <f>'10A'!AA$146</f>
        <v>0</v>
      </c>
      <c r="IL17" s="116">
        <f>'10A'!AB$146</f>
        <v>0</v>
      </c>
      <c r="IM17" s="116">
        <f>'10A'!AC$146</f>
        <v>0</v>
      </c>
      <c r="IN17" s="116">
        <f>'10A'!AD$146</f>
        <v>0</v>
      </c>
      <c r="IO17" s="116">
        <f>'10A'!AE$146</f>
        <v>0</v>
      </c>
      <c r="IP17" s="116">
        <f>'10A'!AF$146</f>
        <v>0</v>
      </c>
      <c r="IQ17" s="116">
        <f>'10A'!AG$146</f>
        <v>0</v>
      </c>
      <c r="IR17" s="116">
        <f>'10A'!AH$146</f>
        <v>0</v>
      </c>
      <c r="IS17" s="116">
        <f>'10A'!Y$147</f>
        <v>0</v>
      </c>
      <c r="IT17" s="116">
        <f>'10A'!Z$147</f>
        <v>0</v>
      </c>
      <c r="IU17" s="116">
        <f>'10A'!AA$147</f>
        <v>0</v>
      </c>
      <c r="IV17" s="116">
        <f>'10A'!AB$147</f>
        <v>0</v>
      </c>
      <c r="IW17" s="116">
        <f>'10A'!AC$147</f>
        <v>0</v>
      </c>
      <c r="IX17" s="116">
        <f>'10A'!AD$147</f>
        <v>0</v>
      </c>
      <c r="IY17" s="116">
        <f>'10A'!AE$147</f>
        <v>0</v>
      </c>
      <c r="IZ17" s="116">
        <f>'10A'!AF$147</f>
        <v>0</v>
      </c>
      <c r="JA17" s="116">
        <f>'10A'!AG$147</f>
        <v>0</v>
      </c>
      <c r="JB17" s="116">
        <f>'10A'!AH$147</f>
        <v>0</v>
      </c>
      <c r="JC17" s="116">
        <f>'10A'!Y$148</f>
        <v>0</v>
      </c>
      <c r="JD17" s="116">
        <f>'10A'!Z$148</f>
        <v>0</v>
      </c>
      <c r="JE17" s="116">
        <f>'10A'!AA$148</f>
        <v>0</v>
      </c>
      <c r="JF17" s="116">
        <f>'10A'!AB$148</f>
        <v>0</v>
      </c>
      <c r="JG17" s="116">
        <f>'10A'!AC$148</f>
        <v>0</v>
      </c>
      <c r="JH17" s="116">
        <f>'10A'!AD$148</f>
        <v>0</v>
      </c>
      <c r="JI17" s="116">
        <f>'10A'!AE$148</f>
        <v>0</v>
      </c>
      <c r="JJ17" s="116">
        <f>'10A'!AF$148</f>
        <v>0</v>
      </c>
      <c r="JK17" s="116">
        <f>'10A'!AG$148</f>
        <v>0</v>
      </c>
      <c r="JL17" s="116">
        <f>'10A'!AH$148</f>
        <v>0</v>
      </c>
      <c r="JM17" s="116">
        <f>'10A'!Y$149</f>
        <v>0</v>
      </c>
      <c r="JN17" s="116">
        <f>'10A'!Z$149</f>
        <v>0</v>
      </c>
      <c r="JO17" s="116">
        <f>'10A'!AA$149</f>
        <v>0</v>
      </c>
      <c r="JP17" s="116">
        <f>'10A'!AB$149</f>
        <v>0</v>
      </c>
      <c r="JQ17" s="116">
        <f>'10A'!AC$149</f>
        <v>0</v>
      </c>
      <c r="JR17" s="116">
        <f>'10A'!AD$149</f>
        <v>0</v>
      </c>
      <c r="JS17" s="116">
        <f>'10A'!AE$149</f>
        <v>0</v>
      </c>
      <c r="JT17" s="116">
        <f>'10A'!AF$149</f>
        <v>0</v>
      </c>
      <c r="JU17" s="116">
        <f>'10A'!AG$149</f>
        <v>0</v>
      </c>
      <c r="JV17" s="116">
        <f>'10A'!AH$149</f>
        <v>0</v>
      </c>
      <c r="JW17" s="116">
        <f>'10A'!Y$150</f>
        <v>0</v>
      </c>
      <c r="JX17" s="116">
        <f>'10A'!Z$150</f>
        <v>0</v>
      </c>
      <c r="JY17" s="116">
        <f>'10A'!AA$150</f>
        <v>0</v>
      </c>
      <c r="JZ17" s="116">
        <f>'10A'!AB$150</f>
        <v>0</v>
      </c>
      <c r="KA17" s="116">
        <f>'10A'!AC$150</f>
        <v>0</v>
      </c>
      <c r="KB17" s="116">
        <f>'10A'!AD$150</f>
        <v>0</v>
      </c>
      <c r="KC17" s="116">
        <f>'10A'!AE$150</f>
        <v>0</v>
      </c>
      <c r="KD17" s="116">
        <f>'10A'!AF$150</f>
        <v>0</v>
      </c>
      <c r="KE17" s="116">
        <f>'10A'!AG$150</f>
        <v>0</v>
      </c>
      <c r="KF17" s="116">
        <f>'10A'!AH$150</f>
        <v>0</v>
      </c>
      <c r="KG17" s="116">
        <f>'10A'!Y$152</f>
        <v>0</v>
      </c>
      <c r="KH17" s="116">
        <f>'10A'!Z$152</f>
        <v>0</v>
      </c>
      <c r="KI17" s="116">
        <f>'10A'!AA$152</f>
        <v>0</v>
      </c>
      <c r="KJ17" s="116">
        <f>'10A'!AB$152</f>
        <v>0</v>
      </c>
      <c r="KK17" s="116">
        <f>'10A'!AC$152</f>
        <v>0</v>
      </c>
      <c r="KL17" s="116">
        <f>'10A'!AD$152</f>
        <v>0</v>
      </c>
      <c r="KM17" s="116">
        <f>'10A'!AE$152</f>
        <v>0</v>
      </c>
    </row>
    <row r="18" spans="1:299">
      <c r="A18" s="124">
        <v>11</v>
      </c>
      <c r="B18" s="122">
        <f>'11A'!$G$6</f>
        <v>0</v>
      </c>
      <c r="C18" s="116">
        <f>'11A'!C$112</f>
        <v>0</v>
      </c>
      <c r="D18" s="116">
        <f>'11A'!D$112</f>
        <v>0</v>
      </c>
      <c r="E18" s="116">
        <f>'11A'!E$112</f>
        <v>0</v>
      </c>
      <c r="F18" s="116">
        <f>'11A'!F$112</f>
        <v>0</v>
      </c>
      <c r="G18" s="116">
        <f>'11A'!G$112</f>
        <v>0</v>
      </c>
      <c r="H18" s="116">
        <f>'11A'!H$112</f>
        <v>0</v>
      </c>
      <c r="I18" s="116">
        <f>'11A'!I$112</f>
        <v>0</v>
      </c>
      <c r="J18" s="116">
        <f>'11A'!J$112</f>
        <v>0</v>
      </c>
      <c r="K18" s="116">
        <f>'11A'!K$112</f>
        <v>0</v>
      </c>
      <c r="L18" s="116">
        <f>'11A'!L$112</f>
        <v>0</v>
      </c>
      <c r="M18" s="116">
        <f>'11A'!M$112</f>
        <v>0</v>
      </c>
      <c r="N18" s="116">
        <f>'11A'!N$112</f>
        <v>0</v>
      </c>
      <c r="O18" s="116">
        <f>'11A'!O$112</f>
        <v>0</v>
      </c>
      <c r="P18" s="116">
        <f>'11A'!P$112</f>
        <v>0</v>
      </c>
      <c r="Q18" s="116">
        <f>'11A'!Q$112</f>
        <v>0</v>
      </c>
      <c r="R18" s="116">
        <f>'11A'!R$112</f>
        <v>0</v>
      </c>
      <c r="S18" s="276">
        <f>'11A'!Y$117</f>
        <v>0</v>
      </c>
      <c r="T18" s="276">
        <f>'11A'!Z$117</f>
        <v>0</v>
      </c>
      <c r="U18" s="276">
        <f>'11A'!AA$117</f>
        <v>0</v>
      </c>
      <c r="V18" s="276">
        <f>'11A'!AB$117</f>
        <v>0</v>
      </c>
      <c r="W18" s="276">
        <f>'11A'!AC$117</f>
        <v>0</v>
      </c>
      <c r="X18" s="276">
        <f>'11A'!AD$117</f>
        <v>0</v>
      </c>
      <c r="Y18" s="276">
        <f>'11A'!AE$117</f>
        <v>0</v>
      </c>
      <c r="Z18" s="276">
        <f>'11A'!AF$117</f>
        <v>0</v>
      </c>
      <c r="AA18" s="276">
        <f>'11A'!AG$117</f>
        <v>0</v>
      </c>
      <c r="AB18" s="276">
        <f>'11A'!AH$117</f>
        <v>0</v>
      </c>
      <c r="AC18" s="276">
        <f>'11A'!AI$117</f>
        <v>0</v>
      </c>
      <c r="AD18" s="276">
        <f>'11A'!AJ$117</f>
        <v>0</v>
      </c>
      <c r="AE18" s="116">
        <f>'11A'!Y$118</f>
        <v>0</v>
      </c>
      <c r="AF18" s="116">
        <f>'11A'!Z$118</f>
        <v>0</v>
      </c>
      <c r="AG18" s="116">
        <f>'11A'!AA$118</f>
        <v>0</v>
      </c>
      <c r="AH18" s="116">
        <f>'11A'!AB$118</f>
        <v>0</v>
      </c>
      <c r="AI18" s="116">
        <f>'11A'!AC$118</f>
        <v>0</v>
      </c>
      <c r="AJ18" s="116">
        <f>'11A'!AD$118</f>
        <v>0</v>
      </c>
      <c r="AK18" s="116">
        <f>'11A'!AE$118</f>
        <v>0</v>
      </c>
      <c r="AL18" s="116">
        <f>'11A'!AF$118</f>
        <v>0</v>
      </c>
      <c r="AM18" s="116">
        <f>'11A'!AG$118</f>
        <v>0</v>
      </c>
      <c r="AN18" s="116">
        <f>'11A'!AH$118</f>
        <v>0</v>
      </c>
      <c r="AO18" s="116">
        <f>'11A'!AI$118</f>
        <v>0</v>
      </c>
      <c r="AP18" s="116">
        <f>'11A'!AJ$118</f>
        <v>0</v>
      </c>
      <c r="AQ18" s="116">
        <f>'11A'!Y$119</f>
        <v>0</v>
      </c>
      <c r="AR18" s="116">
        <f>'11A'!Z$119</f>
        <v>0</v>
      </c>
      <c r="AS18" s="116">
        <f>'11A'!AA$119</f>
        <v>0</v>
      </c>
      <c r="AT18" s="116">
        <f>'11A'!AB$119</f>
        <v>0</v>
      </c>
      <c r="AU18" s="116">
        <f>'11A'!AC$119</f>
        <v>0</v>
      </c>
      <c r="AV18" s="116">
        <f>'11A'!AD$119</f>
        <v>0</v>
      </c>
      <c r="AW18" s="116">
        <f>'11A'!AE$119</f>
        <v>0</v>
      </c>
      <c r="AX18" s="116">
        <f>'11A'!AF$119</f>
        <v>0</v>
      </c>
      <c r="AY18" s="116">
        <f>'11A'!AG$119</f>
        <v>0</v>
      </c>
      <c r="AZ18" s="116">
        <f>'11A'!AH$119</f>
        <v>0</v>
      </c>
      <c r="BA18" s="116">
        <f>'11A'!AI$119</f>
        <v>0</v>
      </c>
      <c r="BB18" s="116">
        <f>'11A'!AJ$119</f>
        <v>0</v>
      </c>
      <c r="BC18" s="116">
        <f>'11A'!Y$120</f>
        <v>0</v>
      </c>
      <c r="BD18" s="116">
        <f>'11A'!Z$120</f>
        <v>0</v>
      </c>
      <c r="BE18" s="116">
        <f>'11A'!AA$120</f>
        <v>0</v>
      </c>
      <c r="BF18" s="116">
        <f>'11A'!AB$120</f>
        <v>0</v>
      </c>
      <c r="BG18" s="116">
        <f>'11A'!AC$120</f>
        <v>0</v>
      </c>
      <c r="BH18" s="116">
        <f>'11A'!AD$120</f>
        <v>0</v>
      </c>
      <c r="BI18" s="116">
        <f>'11A'!AE$120</f>
        <v>0</v>
      </c>
      <c r="BJ18" s="116">
        <f>'11A'!AF$120</f>
        <v>0</v>
      </c>
      <c r="BK18" s="116">
        <f>'11A'!AG$120</f>
        <v>0</v>
      </c>
      <c r="BL18" s="116">
        <f>'11A'!AH$120</f>
        <v>0</v>
      </c>
      <c r="BM18" s="116">
        <f>'11A'!AI$120</f>
        <v>0</v>
      </c>
      <c r="BN18" s="116">
        <f>'11A'!AJ$120</f>
        <v>0</v>
      </c>
      <c r="BO18" s="116">
        <f>'11A'!Y$121</f>
        <v>0</v>
      </c>
      <c r="BP18" s="116">
        <f>'11A'!Z$121</f>
        <v>0</v>
      </c>
      <c r="BQ18" s="116">
        <f>'11A'!AA$121</f>
        <v>0</v>
      </c>
      <c r="BR18" s="116">
        <f>'11A'!AB$121</f>
        <v>0</v>
      </c>
      <c r="BS18" s="116">
        <f>'11A'!AC$121</f>
        <v>0</v>
      </c>
      <c r="BT18" s="116">
        <f>'11A'!AD$121</f>
        <v>0</v>
      </c>
      <c r="BU18" s="116">
        <f>'11A'!AE$121</f>
        <v>0</v>
      </c>
      <c r="BV18" s="116">
        <f>'11A'!AF$121</f>
        <v>0</v>
      </c>
      <c r="BW18" s="116">
        <f>'11A'!AG$121</f>
        <v>0</v>
      </c>
      <c r="BX18" s="116">
        <f>'11A'!AH$121</f>
        <v>0</v>
      </c>
      <c r="BY18" s="116">
        <f>'11A'!AI$121</f>
        <v>0</v>
      </c>
      <c r="BZ18" s="116">
        <f>'11A'!AJ$121</f>
        <v>0</v>
      </c>
      <c r="CA18" s="278">
        <f>'11A'!Y$122</f>
        <v>0</v>
      </c>
      <c r="CB18" s="278">
        <f>'11A'!Z$122</f>
        <v>0</v>
      </c>
      <c r="CC18" s="278">
        <f>'11A'!AA$122</f>
        <v>0</v>
      </c>
      <c r="CD18" s="278">
        <f>'11A'!AB$122</f>
        <v>0</v>
      </c>
      <c r="CE18" s="278">
        <f>'11A'!AC$122</f>
        <v>0</v>
      </c>
      <c r="CF18" s="278">
        <f>'11A'!AD$122</f>
        <v>0</v>
      </c>
      <c r="CG18" s="278">
        <f>'11A'!AE$122</f>
        <v>0</v>
      </c>
      <c r="CH18" s="278">
        <f>'11A'!AF$122</f>
        <v>0</v>
      </c>
      <c r="CI18" s="278">
        <f>'11A'!AG$122</f>
        <v>0</v>
      </c>
      <c r="CJ18" s="278">
        <f>'11A'!AH$122</f>
        <v>0</v>
      </c>
      <c r="CK18" s="278">
        <f>'11A'!AI$122</f>
        <v>0</v>
      </c>
      <c r="CL18" s="278">
        <f>'11A'!AJ$122</f>
        <v>0</v>
      </c>
      <c r="CM18" s="278">
        <f>'11A'!Y$123</f>
        <v>0</v>
      </c>
      <c r="CN18" s="278">
        <f>'11A'!Z$123</f>
        <v>0</v>
      </c>
      <c r="CO18" s="278">
        <f>'11A'!AA$123</f>
        <v>0</v>
      </c>
      <c r="CP18" s="278">
        <f>'11A'!AB$123</f>
        <v>0</v>
      </c>
      <c r="CQ18" s="278">
        <f>'11A'!AC$123</f>
        <v>0</v>
      </c>
      <c r="CR18" s="278">
        <f>'11A'!AD$123</f>
        <v>0</v>
      </c>
      <c r="CS18" s="278">
        <f>'11A'!AE$123</f>
        <v>0</v>
      </c>
      <c r="CT18" s="278">
        <f>'11A'!AF$123</f>
        <v>0</v>
      </c>
      <c r="CU18" s="278">
        <f>'11A'!AG$123</f>
        <v>0</v>
      </c>
      <c r="CV18" s="278">
        <f>'11A'!AH$123</f>
        <v>0</v>
      </c>
      <c r="CW18" s="278">
        <f>'11A'!AI$123</f>
        <v>0</v>
      </c>
      <c r="CX18" s="278">
        <f>'11A'!AJ$123</f>
        <v>0</v>
      </c>
      <c r="CY18" s="278">
        <f>'11A'!Y$124</f>
        <v>0</v>
      </c>
      <c r="CZ18" s="278">
        <f>'11A'!Z$124</f>
        <v>0</v>
      </c>
      <c r="DA18" s="278">
        <f>'11A'!AA$124</f>
        <v>0</v>
      </c>
      <c r="DB18" s="278">
        <f>'11A'!AB$124</f>
        <v>0</v>
      </c>
      <c r="DC18" s="278">
        <f>'11A'!AC$124</f>
        <v>0</v>
      </c>
      <c r="DD18" s="278">
        <f>'11A'!AD$124</f>
        <v>0</v>
      </c>
      <c r="DE18" s="278">
        <f>'11A'!AE$124</f>
        <v>0</v>
      </c>
      <c r="DF18" s="278">
        <f>'11A'!AF$124</f>
        <v>0</v>
      </c>
      <c r="DG18" s="278">
        <f>'11A'!AG$124</f>
        <v>0</v>
      </c>
      <c r="DH18" s="278">
        <f>'11A'!AH$124</f>
        <v>0</v>
      </c>
      <c r="DI18" s="278">
        <f>'11A'!AI$124</f>
        <v>0</v>
      </c>
      <c r="DJ18" s="278">
        <f>'11A'!AJ$124</f>
        <v>0</v>
      </c>
      <c r="DK18" s="116">
        <f>'11A'!Y$127</f>
        <v>0</v>
      </c>
      <c r="DL18" s="116">
        <f>'11A'!Z$127</f>
        <v>0</v>
      </c>
      <c r="DM18" s="116">
        <f>'11A'!AA$127</f>
        <v>0</v>
      </c>
      <c r="DN18" s="116">
        <f>'11A'!AB$127</f>
        <v>0</v>
      </c>
      <c r="DO18" s="116">
        <f>'11A'!AC$127</f>
        <v>0</v>
      </c>
      <c r="DP18" s="116">
        <f>'11A'!AD$127</f>
        <v>0</v>
      </c>
      <c r="DQ18" s="116">
        <f>'11A'!AE$127</f>
        <v>0</v>
      </c>
      <c r="DR18" s="116">
        <f>'11A'!AF$127</f>
        <v>0</v>
      </c>
      <c r="DS18" s="116">
        <f>'11A'!Y$128</f>
        <v>0</v>
      </c>
      <c r="DT18" s="116">
        <f>'11A'!Z$128</f>
        <v>0</v>
      </c>
      <c r="DU18" s="116">
        <f>'11A'!AA$128</f>
        <v>0</v>
      </c>
      <c r="DV18" s="116">
        <f>'11A'!AB$128</f>
        <v>0</v>
      </c>
      <c r="DW18" s="116">
        <f>'11A'!AC$128</f>
        <v>0</v>
      </c>
      <c r="DX18" s="116">
        <f>'11A'!AD$128</f>
        <v>0</v>
      </c>
      <c r="DY18" s="116">
        <f>'11A'!AE$128</f>
        <v>0</v>
      </c>
      <c r="DZ18" s="116">
        <f>'11A'!AF$128</f>
        <v>0</v>
      </c>
      <c r="EA18" s="116">
        <f>'11A'!Y$129</f>
        <v>0</v>
      </c>
      <c r="EB18" s="116">
        <f>'11A'!Z$129</f>
        <v>0</v>
      </c>
      <c r="EC18" s="116">
        <f>'11A'!AA$129</f>
        <v>0</v>
      </c>
      <c r="ED18" s="116">
        <f>'11A'!AB$129</f>
        <v>0</v>
      </c>
      <c r="EE18" s="116">
        <f>'11A'!AC$129</f>
        <v>0</v>
      </c>
      <c r="EF18" s="116">
        <f>'11A'!AD$129</f>
        <v>0</v>
      </c>
      <c r="EG18" s="116">
        <f>'11A'!AE$129</f>
        <v>0</v>
      </c>
      <c r="EH18" s="116">
        <f>'11A'!AF$129</f>
        <v>0</v>
      </c>
      <c r="EI18" s="116">
        <f>'11A'!Y$130</f>
        <v>0</v>
      </c>
      <c r="EJ18" s="116">
        <f>'11A'!Z$130</f>
        <v>0</v>
      </c>
      <c r="EK18" s="116">
        <f>'11A'!AA$130</f>
        <v>0</v>
      </c>
      <c r="EL18" s="116">
        <f>'11A'!AB$130</f>
        <v>0</v>
      </c>
      <c r="EM18" s="116">
        <f>'11A'!AC$130</f>
        <v>0</v>
      </c>
      <c r="EN18" s="116">
        <f>'11A'!AD$130</f>
        <v>0</v>
      </c>
      <c r="EO18" s="116">
        <f>'11A'!AE$130</f>
        <v>0</v>
      </c>
      <c r="EP18" s="116">
        <f>'11A'!AF$130</f>
        <v>0</v>
      </c>
      <c r="EQ18" s="116">
        <f>'11A'!Y$131</f>
        <v>0</v>
      </c>
      <c r="ER18" s="116">
        <f>'11A'!Z$131</f>
        <v>0</v>
      </c>
      <c r="ES18" s="116">
        <f>'11A'!AA$131</f>
        <v>0</v>
      </c>
      <c r="ET18" s="116">
        <f>'11A'!AB$131</f>
        <v>0</v>
      </c>
      <c r="EU18" s="116">
        <f>'11A'!AC$131</f>
        <v>0</v>
      </c>
      <c r="EV18" s="116">
        <f>'11A'!AD$131</f>
        <v>0</v>
      </c>
      <c r="EW18" s="116">
        <f>'11A'!AE$131</f>
        <v>0</v>
      </c>
      <c r="EX18" s="116">
        <f>'11A'!AF$131</f>
        <v>0</v>
      </c>
      <c r="EY18" s="116">
        <f>'11A'!Y$132</f>
        <v>0</v>
      </c>
      <c r="EZ18" s="116">
        <f>'11A'!Z$132</f>
        <v>0</v>
      </c>
      <c r="FA18" s="116">
        <f>'11A'!AA$132</f>
        <v>0</v>
      </c>
      <c r="FB18" s="116">
        <f>'11A'!AB$132</f>
        <v>0</v>
      </c>
      <c r="FC18" s="116">
        <f>'11A'!AC$132</f>
        <v>0</v>
      </c>
      <c r="FD18" s="116">
        <f>'11A'!AD$132</f>
        <v>0</v>
      </c>
      <c r="FE18" s="116">
        <f>'11A'!AE$132</f>
        <v>0</v>
      </c>
      <c r="FF18" s="116">
        <f>'11A'!AF$132</f>
        <v>0</v>
      </c>
      <c r="FG18" s="116">
        <f>'11A'!Y$133</f>
        <v>0</v>
      </c>
      <c r="FH18" s="116">
        <f>'11A'!Z$133</f>
        <v>0</v>
      </c>
      <c r="FI18" s="116">
        <f>'11A'!AA$133</f>
        <v>0</v>
      </c>
      <c r="FJ18" s="116">
        <f>'11A'!AB$133</f>
        <v>0</v>
      </c>
      <c r="FK18" s="116">
        <f>'11A'!AC$133</f>
        <v>0</v>
      </c>
      <c r="FL18" s="116">
        <f>'11A'!AD$133</f>
        <v>0</v>
      </c>
      <c r="FM18" s="116">
        <f>'11A'!AE$133</f>
        <v>0</v>
      </c>
      <c r="FN18" s="116">
        <f>'11A'!AF$133</f>
        <v>0</v>
      </c>
      <c r="FO18" s="116">
        <f>'11A'!Y$134</f>
        <v>0</v>
      </c>
      <c r="FP18" s="116">
        <f>'11A'!Z$134</f>
        <v>0</v>
      </c>
      <c r="FQ18" s="116">
        <f>'11A'!AA$134</f>
        <v>0</v>
      </c>
      <c r="FR18" s="116">
        <f>'11A'!AB$134</f>
        <v>0</v>
      </c>
      <c r="FS18" s="116">
        <f>'11A'!AC$134</f>
        <v>0</v>
      </c>
      <c r="FT18" s="116">
        <f>'11A'!AD$134</f>
        <v>0</v>
      </c>
      <c r="FU18" s="116">
        <f>'11A'!AE$134</f>
        <v>0</v>
      </c>
      <c r="FV18" s="116">
        <f>'11A'!AF$134</f>
        <v>0</v>
      </c>
      <c r="FW18" s="116">
        <f>'11A'!Y$137</f>
        <v>0</v>
      </c>
      <c r="FX18" s="116">
        <f>'11A'!Z$137</f>
        <v>0</v>
      </c>
      <c r="FY18" s="116">
        <f>'11A'!AA$137</f>
        <v>0</v>
      </c>
      <c r="FZ18" s="116">
        <f>'11A'!AB$137</f>
        <v>0</v>
      </c>
      <c r="GA18" s="116">
        <f>'11A'!AC$137</f>
        <v>0</v>
      </c>
      <c r="GB18" s="116">
        <f>'11A'!AD$137</f>
        <v>0</v>
      </c>
      <c r="GC18" s="116">
        <f>'11A'!AE$137</f>
        <v>0</v>
      </c>
      <c r="GD18" s="116">
        <f>'11A'!AF$137</f>
        <v>0</v>
      </c>
      <c r="GE18" s="116">
        <f>'11A'!Y$138</f>
        <v>0</v>
      </c>
      <c r="GF18" s="116">
        <f>'11A'!Z$138</f>
        <v>0</v>
      </c>
      <c r="GG18" s="116">
        <f>'11A'!AA$138</f>
        <v>0</v>
      </c>
      <c r="GH18" s="116">
        <f>'11A'!AB$138</f>
        <v>0</v>
      </c>
      <c r="GI18" s="116">
        <f>'11A'!AC$138</f>
        <v>0</v>
      </c>
      <c r="GJ18" s="116">
        <f>'11A'!AD$138</f>
        <v>0</v>
      </c>
      <c r="GK18" s="116">
        <f>'11A'!AE$138</f>
        <v>0</v>
      </c>
      <c r="GL18" s="116">
        <f>'11A'!AF$138</f>
        <v>0</v>
      </c>
      <c r="GM18" s="116">
        <f>'11A'!Y$139</f>
        <v>0</v>
      </c>
      <c r="GN18" s="116">
        <f>'11A'!Z$139</f>
        <v>0</v>
      </c>
      <c r="GO18" s="116">
        <f>'11A'!AA$139</f>
        <v>0</v>
      </c>
      <c r="GP18" s="116">
        <f>'11A'!AB$139</f>
        <v>0</v>
      </c>
      <c r="GQ18" s="116">
        <f>'11A'!AC$139</f>
        <v>0</v>
      </c>
      <c r="GR18" s="116">
        <f>'11A'!AD$139</f>
        <v>0</v>
      </c>
      <c r="GS18" s="116">
        <f>'11A'!AE$139</f>
        <v>0</v>
      </c>
      <c r="GT18" s="116">
        <f>'11A'!AF$139</f>
        <v>0</v>
      </c>
      <c r="GU18" s="116">
        <f>'11A'!Y$140</f>
        <v>0</v>
      </c>
      <c r="GV18" s="116">
        <f>'11A'!Z$140</f>
        <v>0</v>
      </c>
      <c r="GW18" s="116">
        <f>'11A'!AA$140</f>
        <v>0</v>
      </c>
      <c r="GX18" s="116">
        <f>'11A'!AB$140</f>
        <v>0</v>
      </c>
      <c r="GY18" s="116">
        <f>'11A'!AC$140</f>
        <v>0</v>
      </c>
      <c r="GZ18" s="116">
        <f>'11A'!AD$140</f>
        <v>0</v>
      </c>
      <c r="HA18" s="116">
        <f>'11A'!AE$140</f>
        <v>0</v>
      </c>
      <c r="HB18" s="116">
        <f>'11A'!AF$140</f>
        <v>0</v>
      </c>
      <c r="HC18" s="116">
        <f>'11A'!Y$141</f>
        <v>0</v>
      </c>
      <c r="HD18" s="116">
        <f>'11A'!Z$141</f>
        <v>0</v>
      </c>
      <c r="HE18" s="116">
        <f>'11A'!AA$141</f>
        <v>0</v>
      </c>
      <c r="HF18" s="116">
        <f>'11A'!AB$141</f>
        <v>0</v>
      </c>
      <c r="HG18" s="116">
        <f>'11A'!AC$141</f>
        <v>0</v>
      </c>
      <c r="HH18" s="116">
        <f>'11A'!AD$141</f>
        <v>0</v>
      </c>
      <c r="HI18" s="116">
        <f>'11A'!AE$141</f>
        <v>0</v>
      </c>
      <c r="HJ18" s="116">
        <f>'11A'!AF$141</f>
        <v>0</v>
      </c>
      <c r="HK18" s="116">
        <f>'11A'!Y$142</f>
        <v>0</v>
      </c>
      <c r="HL18" s="116">
        <f>'11A'!Z$142</f>
        <v>0</v>
      </c>
      <c r="HM18" s="116">
        <f>'11A'!AA$142</f>
        <v>0</v>
      </c>
      <c r="HN18" s="116">
        <f>'11A'!AB$142</f>
        <v>0</v>
      </c>
      <c r="HO18" s="116">
        <f>'11A'!AC$142</f>
        <v>0</v>
      </c>
      <c r="HP18" s="116">
        <f>'11A'!AD$142</f>
        <v>0</v>
      </c>
      <c r="HQ18" s="116">
        <f>'11A'!AE$142</f>
        <v>0</v>
      </c>
      <c r="HR18" s="116">
        <f>'11A'!AF$142</f>
        <v>0</v>
      </c>
      <c r="HS18" s="116">
        <f>'11A'!Y$143</f>
        <v>0</v>
      </c>
      <c r="HT18" s="116">
        <f>'11A'!Z$143</f>
        <v>0</v>
      </c>
      <c r="HU18" s="116">
        <f>'11A'!AA$143</f>
        <v>0</v>
      </c>
      <c r="HV18" s="116">
        <f>'11A'!AB$143</f>
        <v>0</v>
      </c>
      <c r="HW18" s="116">
        <f>'11A'!AC$143</f>
        <v>0</v>
      </c>
      <c r="HX18" s="116">
        <f>'11A'!AD$143</f>
        <v>0</v>
      </c>
      <c r="HY18" s="116">
        <f>'11A'!AE$143</f>
        <v>0</v>
      </c>
      <c r="HZ18" s="116">
        <f>'11A'!AF$143</f>
        <v>0</v>
      </c>
      <c r="IA18" s="116">
        <f>'11A'!Y$144</f>
        <v>0</v>
      </c>
      <c r="IB18" s="116">
        <f>'11A'!Z$144</f>
        <v>0</v>
      </c>
      <c r="IC18" s="116">
        <f>'11A'!AA$144</f>
        <v>0</v>
      </c>
      <c r="ID18" s="116">
        <f>'11A'!AB$144</f>
        <v>0</v>
      </c>
      <c r="IE18" s="116">
        <f>'11A'!AC$144</f>
        <v>0</v>
      </c>
      <c r="IF18" s="116">
        <f>'11A'!AD$144</f>
        <v>0</v>
      </c>
      <c r="IG18" s="116">
        <f>'11A'!AE$144</f>
        <v>0</v>
      </c>
      <c r="IH18" s="116">
        <f>'11A'!AF$144</f>
        <v>0</v>
      </c>
      <c r="II18" s="116">
        <f>'11A'!Y$146</f>
        <v>0</v>
      </c>
      <c r="IJ18" s="116">
        <f>'11A'!Z$146</f>
        <v>0</v>
      </c>
      <c r="IK18" s="116">
        <f>'11A'!AA$146</f>
        <v>0</v>
      </c>
      <c r="IL18" s="116">
        <f>'11A'!AB$146</f>
        <v>0</v>
      </c>
      <c r="IM18" s="116">
        <f>'11A'!AC$146</f>
        <v>0</v>
      </c>
      <c r="IN18" s="116">
        <f>'11A'!AD$146</f>
        <v>0</v>
      </c>
      <c r="IO18" s="116">
        <f>'11A'!AE$146</f>
        <v>0</v>
      </c>
      <c r="IP18" s="116">
        <f>'11A'!AF$146</f>
        <v>0</v>
      </c>
      <c r="IQ18" s="116">
        <f>'11A'!AG$146</f>
        <v>0</v>
      </c>
      <c r="IR18" s="116">
        <f>'11A'!AH$146</f>
        <v>0</v>
      </c>
      <c r="IS18" s="116">
        <f>'11A'!Y$147</f>
        <v>0</v>
      </c>
      <c r="IT18" s="116">
        <f>'11A'!Z$147</f>
        <v>0</v>
      </c>
      <c r="IU18" s="116">
        <f>'11A'!AA$147</f>
        <v>0</v>
      </c>
      <c r="IV18" s="116">
        <f>'11A'!AB$147</f>
        <v>0</v>
      </c>
      <c r="IW18" s="116">
        <f>'11A'!AC$147</f>
        <v>0</v>
      </c>
      <c r="IX18" s="116">
        <f>'11A'!AD$147</f>
        <v>0</v>
      </c>
      <c r="IY18" s="116">
        <f>'11A'!AE$147</f>
        <v>0</v>
      </c>
      <c r="IZ18" s="116">
        <f>'11A'!AF$147</f>
        <v>0</v>
      </c>
      <c r="JA18" s="116">
        <f>'11A'!AG$147</f>
        <v>0</v>
      </c>
      <c r="JB18" s="116">
        <f>'11A'!AH$147</f>
        <v>0</v>
      </c>
      <c r="JC18" s="116">
        <f>'11A'!Y$148</f>
        <v>0</v>
      </c>
      <c r="JD18" s="116">
        <f>'11A'!Z$148</f>
        <v>0</v>
      </c>
      <c r="JE18" s="116">
        <f>'11A'!AA$148</f>
        <v>0</v>
      </c>
      <c r="JF18" s="116">
        <f>'11A'!AB$148</f>
        <v>0</v>
      </c>
      <c r="JG18" s="116">
        <f>'11A'!AC$148</f>
        <v>0</v>
      </c>
      <c r="JH18" s="116">
        <f>'11A'!AD$148</f>
        <v>0</v>
      </c>
      <c r="JI18" s="116">
        <f>'11A'!AE$148</f>
        <v>0</v>
      </c>
      <c r="JJ18" s="116">
        <f>'11A'!AF$148</f>
        <v>0</v>
      </c>
      <c r="JK18" s="116">
        <f>'11A'!AG$148</f>
        <v>0</v>
      </c>
      <c r="JL18" s="116">
        <f>'11A'!AH$148</f>
        <v>0</v>
      </c>
      <c r="JM18" s="116">
        <f>'11A'!Y$149</f>
        <v>0</v>
      </c>
      <c r="JN18" s="116">
        <f>'11A'!Z$149</f>
        <v>0</v>
      </c>
      <c r="JO18" s="116">
        <f>'11A'!AA$149</f>
        <v>0</v>
      </c>
      <c r="JP18" s="116">
        <f>'11A'!AB$149</f>
        <v>0</v>
      </c>
      <c r="JQ18" s="116">
        <f>'11A'!AC$149</f>
        <v>0</v>
      </c>
      <c r="JR18" s="116">
        <f>'11A'!AD$149</f>
        <v>0</v>
      </c>
      <c r="JS18" s="116">
        <f>'11A'!AE$149</f>
        <v>0</v>
      </c>
      <c r="JT18" s="116">
        <f>'11A'!AF$149</f>
        <v>0</v>
      </c>
      <c r="JU18" s="116">
        <f>'11A'!AG$149</f>
        <v>0</v>
      </c>
      <c r="JV18" s="116">
        <f>'11A'!AH$149</f>
        <v>0</v>
      </c>
      <c r="JW18" s="116">
        <f>'11A'!Y$150</f>
        <v>0</v>
      </c>
      <c r="JX18" s="116">
        <f>'11A'!Z$150</f>
        <v>0</v>
      </c>
      <c r="JY18" s="116">
        <f>'11A'!AA$150</f>
        <v>0</v>
      </c>
      <c r="JZ18" s="116">
        <f>'11A'!AB$150</f>
        <v>0</v>
      </c>
      <c r="KA18" s="116">
        <f>'11A'!AC$150</f>
        <v>0</v>
      </c>
      <c r="KB18" s="116">
        <f>'11A'!AD$150</f>
        <v>0</v>
      </c>
      <c r="KC18" s="116">
        <f>'11A'!AE$150</f>
        <v>0</v>
      </c>
      <c r="KD18" s="116">
        <f>'11A'!AF$150</f>
        <v>0</v>
      </c>
      <c r="KE18" s="116">
        <f>'11A'!AG$150</f>
        <v>0</v>
      </c>
      <c r="KF18" s="116">
        <f>'11A'!AH$150</f>
        <v>0</v>
      </c>
      <c r="KG18" s="116">
        <f>'11A'!Y$152</f>
        <v>0</v>
      </c>
      <c r="KH18" s="116">
        <f>'11A'!Z$152</f>
        <v>0</v>
      </c>
      <c r="KI18" s="116">
        <f>'11A'!AA$152</f>
        <v>0</v>
      </c>
      <c r="KJ18" s="116">
        <f>'11A'!AB$152</f>
        <v>0</v>
      </c>
      <c r="KK18" s="116">
        <f>'11A'!AC$152</f>
        <v>0</v>
      </c>
      <c r="KL18" s="116">
        <f>'11A'!AD$152</f>
        <v>0</v>
      </c>
      <c r="KM18" s="116">
        <f>'11A'!AE$152</f>
        <v>0</v>
      </c>
    </row>
    <row r="19" spans="1:299">
      <c r="A19" s="124">
        <v>12</v>
      </c>
      <c r="B19" s="122">
        <f>'12A'!$G$6</f>
        <v>0</v>
      </c>
      <c r="C19" s="116">
        <f>'12A'!C$112</f>
        <v>0</v>
      </c>
      <c r="D19" s="116">
        <f>'12A'!D$112</f>
        <v>0</v>
      </c>
      <c r="E19" s="116">
        <f>'12A'!E$112</f>
        <v>0</v>
      </c>
      <c r="F19" s="116">
        <f>'12A'!F$112</f>
        <v>0</v>
      </c>
      <c r="G19" s="116">
        <f>'12A'!G$112</f>
        <v>0</v>
      </c>
      <c r="H19" s="116">
        <f>'12A'!H$112</f>
        <v>0</v>
      </c>
      <c r="I19" s="116">
        <f>'12A'!I$112</f>
        <v>0</v>
      </c>
      <c r="J19" s="116">
        <f>'12A'!J$112</f>
        <v>0</v>
      </c>
      <c r="K19" s="116">
        <f>'12A'!K$112</f>
        <v>0</v>
      </c>
      <c r="L19" s="116">
        <f>'12A'!L$112</f>
        <v>0</v>
      </c>
      <c r="M19" s="116">
        <f>'12A'!M$112</f>
        <v>0</v>
      </c>
      <c r="N19" s="116">
        <f>'12A'!N$112</f>
        <v>0</v>
      </c>
      <c r="O19" s="116">
        <f>'12A'!O$112</f>
        <v>0</v>
      </c>
      <c r="P19" s="116">
        <f>'12A'!P$112</f>
        <v>0</v>
      </c>
      <c r="Q19" s="116">
        <f>'12A'!Q$112</f>
        <v>0</v>
      </c>
      <c r="R19" s="116">
        <f>'12A'!R$112</f>
        <v>0</v>
      </c>
      <c r="S19" s="276">
        <f>'12A'!Y$117</f>
        <v>0</v>
      </c>
      <c r="T19" s="276">
        <f>'12A'!Z$117</f>
        <v>0</v>
      </c>
      <c r="U19" s="276">
        <f>'12A'!AA$117</f>
        <v>0</v>
      </c>
      <c r="V19" s="276">
        <f>'12A'!AB$117</f>
        <v>0</v>
      </c>
      <c r="W19" s="276">
        <f>'12A'!AC$117</f>
        <v>0</v>
      </c>
      <c r="X19" s="276">
        <f>'12A'!AD$117</f>
        <v>0</v>
      </c>
      <c r="Y19" s="276">
        <f>'12A'!AE$117</f>
        <v>0</v>
      </c>
      <c r="Z19" s="276">
        <f>'12A'!AF$117</f>
        <v>0</v>
      </c>
      <c r="AA19" s="276">
        <f>'12A'!AG$117</f>
        <v>0</v>
      </c>
      <c r="AB19" s="276">
        <f>'12A'!AH$117</f>
        <v>0</v>
      </c>
      <c r="AC19" s="276">
        <f>'12A'!AI$117</f>
        <v>0</v>
      </c>
      <c r="AD19" s="276">
        <f>'12A'!AJ$117</f>
        <v>0</v>
      </c>
      <c r="AE19" s="116">
        <f>'12A'!Y$118</f>
        <v>0</v>
      </c>
      <c r="AF19" s="116">
        <f>'12A'!Z$118</f>
        <v>0</v>
      </c>
      <c r="AG19" s="116">
        <f>'12A'!AA$118</f>
        <v>0</v>
      </c>
      <c r="AH19" s="116">
        <f>'12A'!AB$118</f>
        <v>0</v>
      </c>
      <c r="AI19" s="116">
        <f>'12A'!AC$118</f>
        <v>0</v>
      </c>
      <c r="AJ19" s="116">
        <f>'12A'!AD$118</f>
        <v>0</v>
      </c>
      <c r="AK19" s="116">
        <f>'12A'!AE$118</f>
        <v>0</v>
      </c>
      <c r="AL19" s="116">
        <f>'12A'!AF$118</f>
        <v>0</v>
      </c>
      <c r="AM19" s="116">
        <f>'12A'!AG$118</f>
        <v>0</v>
      </c>
      <c r="AN19" s="116">
        <f>'12A'!AH$118</f>
        <v>0</v>
      </c>
      <c r="AO19" s="116">
        <f>'12A'!AI$118</f>
        <v>0</v>
      </c>
      <c r="AP19" s="116">
        <f>'12A'!AJ$118</f>
        <v>0</v>
      </c>
      <c r="AQ19" s="116">
        <f>'12A'!Y$119</f>
        <v>0</v>
      </c>
      <c r="AR19" s="116">
        <f>'12A'!Z$119</f>
        <v>0</v>
      </c>
      <c r="AS19" s="116">
        <f>'12A'!AA$119</f>
        <v>0</v>
      </c>
      <c r="AT19" s="116">
        <f>'12A'!AB$119</f>
        <v>0</v>
      </c>
      <c r="AU19" s="116">
        <f>'12A'!AC$119</f>
        <v>0</v>
      </c>
      <c r="AV19" s="116">
        <f>'12A'!AD$119</f>
        <v>0</v>
      </c>
      <c r="AW19" s="116">
        <f>'12A'!AE$119</f>
        <v>0</v>
      </c>
      <c r="AX19" s="116">
        <f>'12A'!AF$119</f>
        <v>0</v>
      </c>
      <c r="AY19" s="116">
        <f>'12A'!AG$119</f>
        <v>0</v>
      </c>
      <c r="AZ19" s="116">
        <f>'12A'!AH$119</f>
        <v>0</v>
      </c>
      <c r="BA19" s="116">
        <f>'12A'!AI$119</f>
        <v>0</v>
      </c>
      <c r="BB19" s="116">
        <f>'12A'!AJ$119</f>
        <v>0</v>
      </c>
      <c r="BC19" s="116">
        <f>'12A'!Y$120</f>
        <v>0</v>
      </c>
      <c r="BD19" s="116">
        <f>'12A'!Z$120</f>
        <v>0</v>
      </c>
      <c r="BE19" s="116">
        <f>'12A'!AA$120</f>
        <v>0</v>
      </c>
      <c r="BF19" s="116">
        <f>'12A'!AB$120</f>
        <v>0</v>
      </c>
      <c r="BG19" s="116">
        <f>'12A'!AC$120</f>
        <v>0</v>
      </c>
      <c r="BH19" s="116">
        <f>'12A'!AD$120</f>
        <v>0</v>
      </c>
      <c r="BI19" s="116">
        <f>'12A'!AE$120</f>
        <v>0</v>
      </c>
      <c r="BJ19" s="116">
        <f>'12A'!AF$120</f>
        <v>0</v>
      </c>
      <c r="BK19" s="116">
        <f>'12A'!AG$120</f>
        <v>0</v>
      </c>
      <c r="BL19" s="116">
        <f>'12A'!AH$120</f>
        <v>0</v>
      </c>
      <c r="BM19" s="116">
        <f>'12A'!AI$120</f>
        <v>0</v>
      </c>
      <c r="BN19" s="116">
        <f>'12A'!AJ$120</f>
        <v>0</v>
      </c>
      <c r="BO19" s="116">
        <f>'12A'!Y$121</f>
        <v>0</v>
      </c>
      <c r="BP19" s="116">
        <f>'12A'!Z$121</f>
        <v>0</v>
      </c>
      <c r="BQ19" s="116">
        <f>'12A'!AA$121</f>
        <v>0</v>
      </c>
      <c r="BR19" s="116">
        <f>'12A'!AB$121</f>
        <v>0</v>
      </c>
      <c r="BS19" s="116">
        <f>'12A'!AC$121</f>
        <v>0</v>
      </c>
      <c r="BT19" s="116">
        <f>'12A'!AD$121</f>
        <v>0</v>
      </c>
      <c r="BU19" s="116">
        <f>'12A'!AE$121</f>
        <v>0</v>
      </c>
      <c r="BV19" s="116">
        <f>'12A'!AF$121</f>
        <v>0</v>
      </c>
      <c r="BW19" s="116">
        <f>'12A'!AG$121</f>
        <v>0</v>
      </c>
      <c r="BX19" s="116">
        <f>'12A'!AH$121</f>
        <v>0</v>
      </c>
      <c r="BY19" s="116">
        <f>'12A'!AI$121</f>
        <v>0</v>
      </c>
      <c r="BZ19" s="116">
        <f>'12A'!AJ$121</f>
        <v>0</v>
      </c>
      <c r="CA19" s="278">
        <f>'12A'!Y$122</f>
        <v>0</v>
      </c>
      <c r="CB19" s="278">
        <f>'12A'!Z$122</f>
        <v>0</v>
      </c>
      <c r="CC19" s="278">
        <f>'12A'!AA$122</f>
        <v>0</v>
      </c>
      <c r="CD19" s="278">
        <f>'12A'!AB$122</f>
        <v>0</v>
      </c>
      <c r="CE19" s="278">
        <f>'12A'!AC$122</f>
        <v>0</v>
      </c>
      <c r="CF19" s="278">
        <f>'12A'!AD$122</f>
        <v>0</v>
      </c>
      <c r="CG19" s="278">
        <f>'12A'!AE$122</f>
        <v>0</v>
      </c>
      <c r="CH19" s="278">
        <f>'12A'!AF$122</f>
        <v>0</v>
      </c>
      <c r="CI19" s="278">
        <f>'12A'!AG$122</f>
        <v>0</v>
      </c>
      <c r="CJ19" s="278">
        <f>'12A'!AH$122</f>
        <v>0</v>
      </c>
      <c r="CK19" s="278">
        <f>'12A'!AI$122</f>
        <v>0</v>
      </c>
      <c r="CL19" s="278">
        <f>'12A'!AJ$122</f>
        <v>0</v>
      </c>
      <c r="CM19" s="278">
        <f>'12A'!Y$123</f>
        <v>0</v>
      </c>
      <c r="CN19" s="278">
        <f>'12A'!Z$123</f>
        <v>0</v>
      </c>
      <c r="CO19" s="278">
        <f>'12A'!AA$123</f>
        <v>0</v>
      </c>
      <c r="CP19" s="278">
        <f>'12A'!AB$123</f>
        <v>0</v>
      </c>
      <c r="CQ19" s="278">
        <f>'12A'!AC$123</f>
        <v>0</v>
      </c>
      <c r="CR19" s="278">
        <f>'12A'!AD$123</f>
        <v>0</v>
      </c>
      <c r="CS19" s="278">
        <f>'12A'!AE$123</f>
        <v>0</v>
      </c>
      <c r="CT19" s="278">
        <f>'12A'!AF$123</f>
        <v>0</v>
      </c>
      <c r="CU19" s="278">
        <f>'12A'!AG$123</f>
        <v>0</v>
      </c>
      <c r="CV19" s="278">
        <f>'12A'!AH$123</f>
        <v>0</v>
      </c>
      <c r="CW19" s="278">
        <f>'12A'!AI$123</f>
        <v>0</v>
      </c>
      <c r="CX19" s="278">
        <f>'12A'!AJ$123</f>
        <v>0</v>
      </c>
      <c r="CY19" s="278">
        <f>'12A'!Y$124</f>
        <v>0</v>
      </c>
      <c r="CZ19" s="278">
        <f>'12A'!Z$124</f>
        <v>0</v>
      </c>
      <c r="DA19" s="278">
        <f>'12A'!AA$124</f>
        <v>0</v>
      </c>
      <c r="DB19" s="278">
        <f>'12A'!AB$124</f>
        <v>0</v>
      </c>
      <c r="DC19" s="278">
        <f>'12A'!AC$124</f>
        <v>0</v>
      </c>
      <c r="DD19" s="278">
        <f>'12A'!AD$124</f>
        <v>0</v>
      </c>
      <c r="DE19" s="278">
        <f>'12A'!AE$124</f>
        <v>0</v>
      </c>
      <c r="DF19" s="278">
        <f>'12A'!AF$124</f>
        <v>0</v>
      </c>
      <c r="DG19" s="278">
        <f>'12A'!AG$124</f>
        <v>0</v>
      </c>
      <c r="DH19" s="278">
        <f>'12A'!AH$124</f>
        <v>0</v>
      </c>
      <c r="DI19" s="278">
        <f>'12A'!AI$124</f>
        <v>0</v>
      </c>
      <c r="DJ19" s="278">
        <f>'12A'!AJ$124</f>
        <v>0</v>
      </c>
      <c r="DK19" s="116">
        <f>'12A'!Y$127</f>
        <v>0</v>
      </c>
      <c r="DL19" s="116">
        <f>'12A'!Z$127</f>
        <v>0</v>
      </c>
      <c r="DM19" s="116">
        <f>'12A'!AA$127</f>
        <v>0</v>
      </c>
      <c r="DN19" s="116">
        <f>'12A'!AB$127</f>
        <v>0</v>
      </c>
      <c r="DO19" s="116">
        <f>'12A'!AC$127</f>
        <v>0</v>
      </c>
      <c r="DP19" s="116">
        <f>'12A'!AD$127</f>
        <v>0</v>
      </c>
      <c r="DQ19" s="116">
        <f>'12A'!AE$127</f>
        <v>0</v>
      </c>
      <c r="DR19" s="116">
        <f>'12A'!AF$127</f>
        <v>0</v>
      </c>
      <c r="DS19" s="116">
        <f>'12A'!Y$128</f>
        <v>0</v>
      </c>
      <c r="DT19" s="116">
        <f>'12A'!Z$128</f>
        <v>0</v>
      </c>
      <c r="DU19" s="116">
        <f>'12A'!AA$128</f>
        <v>0</v>
      </c>
      <c r="DV19" s="116">
        <f>'12A'!AB$128</f>
        <v>0</v>
      </c>
      <c r="DW19" s="116">
        <f>'12A'!AC$128</f>
        <v>0</v>
      </c>
      <c r="DX19" s="116">
        <f>'12A'!AD$128</f>
        <v>0</v>
      </c>
      <c r="DY19" s="116">
        <f>'12A'!AE$128</f>
        <v>0</v>
      </c>
      <c r="DZ19" s="116">
        <f>'12A'!AF$128</f>
        <v>0</v>
      </c>
      <c r="EA19" s="116">
        <f>'12A'!Y$129</f>
        <v>0</v>
      </c>
      <c r="EB19" s="116">
        <f>'12A'!Z$129</f>
        <v>0</v>
      </c>
      <c r="EC19" s="116">
        <f>'12A'!AA$129</f>
        <v>0</v>
      </c>
      <c r="ED19" s="116">
        <f>'12A'!AB$129</f>
        <v>0</v>
      </c>
      <c r="EE19" s="116">
        <f>'12A'!AC$129</f>
        <v>0</v>
      </c>
      <c r="EF19" s="116">
        <f>'12A'!AD$129</f>
        <v>0</v>
      </c>
      <c r="EG19" s="116">
        <f>'12A'!AE$129</f>
        <v>0</v>
      </c>
      <c r="EH19" s="116">
        <f>'12A'!AF$129</f>
        <v>0</v>
      </c>
      <c r="EI19" s="116">
        <f>'12A'!Y$130</f>
        <v>0</v>
      </c>
      <c r="EJ19" s="116">
        <f>'12A'!Z$130</f>
        <v>0</v>
      </c>
      <c r="EK19" s="116">
        <f>'12A'!AA$130</f>
        <v>0</v>
      </c>
      <c r="EL19" s="116">
        <f>'12A'!AB$130</f>
        <v>0</v>
      </c>
      <c r="EM19" s="116">
        <f>'12A'!AC$130</f>
        <v>0</v>
      </c>
      <c r="EN19" s="116">
        <f>'12A'!AD$130</f>
        <v>0</v>
      </c>
      <c r="EO19" s="116">
        <f>'12A'!AE$130</f>
        <v>0</v>
      </c>
      <c r="EP19" s="116">
        <f>'12A'!AF$130</f>
        <v>0</v>
      </c>
      <c r="EQ19" s="116">
        <f>'12A'!Y$131</f>
        <v>0</v>
      </c>
      <c r="ER19" s="116">
        <f>'12A'!Z$131</f>
        <v>0</v>
      </c>
      <c r="ES19" s="116">
        <f>'12A'!AA$131</f>
        <v>0</v>
      </c>
      <c r="ET19" s="116">
        <f>'12A'!AB$131</f>
        <v>0</v>
      </c>
      <c r="EU19" s="116">
        <f>'12A'!AC$131</f>
        <v>0</v>
      </c>
      <c r="EV19" s="116">
        <f>'12A'!AD$131</f>
        <v>0</v>
      </c>
      <c r="EW19" s="116">
        <f>'12A'!AE$131</f>
        <v>0</v>
      </c>
      <c r="EX19" s="116">
        <f>'12A'!AF$131</f>
        <v>0</v>
      </c>
      <c r="EY19" s="116">
        <f>'12A'!Y$132</f>
        <v>0</v>
      </c>
      <c r="EZ19" s="116">
        <f>'12A'!Z$132</f>
        <v>0</v>
      </c>
      <c r="FA19" s="116">
        <f>'12A'!AA$132</f>
        <v>0</v>
      </c>
      <c r="FB19" s="116">
        <f>'12A'!AB$132</f>
        <v>0</v>
      </c>
      <c r="FC19" s="116">
        <f>'12A'!AC$132</f>
        <v>0</v>
      </c>
      <c r="FD19" s="116">
        <f>'12A'!AD$132</f>
        <v>0</v>
      </c>
      <c r="FE19" s="116">
        <f>'12A'!AE$132</f>
        <v>0</v>
      </c>
      <c r="FF19" s="116">
        <f>'12A'!AF$132</f>
        <v>0</v>
      </c>
      <c r="FG19" s="116">
        <f>'12A'!Y$133</f>
        <v>0</v>
      </c>
      <c r="FH19" s="116">
        <f>'12A'!Z$133</f>
        <v>0</v>
      </c>
      <c r="FI19" s="116">
        <f>'12A'!AA$133</f>
        <v>0</v>
      </c>
      <c r="FJ19" s="116">
        <f>'12A'!AB$133</f>
        <v>0</v>
      </c>
      <c r="FK19" s="116">
        <f>'12A'!AC$133</f>
        <v>0</v>
      </c>
      <c r="FL19" s="116">
        <f>'12A'!AD$133</f>
        <v>0</v>
      </c>
      <c r="FM19" s="116">
        <f>'12A'!AE$133</f>
        <v>0</v>
      </c>
      <c r="FN19" s="116">
        <f>'12A'!AF$133</f>
        <v>0</v>
      </c>
      <c r="FO19" s="116">
        <f>'12A'!Y$134</f>
        <v>0</v>
      </c>
      <c r="FP19" s="116">
        <f>'12A'!Z$134</f>
        <v>0</v>
      </c>
      <c r="FQ19" s="116">
        <f>'12A'!AA$134</f>
        <v>0</v>
      </c>
      <c r="FR19" s="116">
        <f>'12A'!AB$134</f>
        <v>0</v>
      </c>
      <c r="FS19" s="116">
        <f>'12A'!AC$134</f>
        <v>0</v>
      </c>
      <c r="FT19" s="116">
        <f>'12A'!AD$134</f>
        <v>0</v>
      </c>
      <c r="FU19" s="116">
        <f>'12A'!AE$134</f>
        <v>0</v>
      </c>
      <c r="FV19" s="116">
        <f>'12A'!AF$134</f>
        <v>0</v>
      </c>
      <c r="FW19" s="116">
        <f>'12A'!Y$137</f>
        <v>0</v>
      </c>
      <c r="FX19" s="116">
        <f>'12A'!Z$137</f>
        <v>0</v>
      </c>
      <c r="FY19" s="116">
        <f>'12A'!AA$137</f>
        <v>0</v>
      </c>
      <c r="FZ19" s="116">
        <f>'12A'!AB$137</f>
        <v>0</v>
      </c>
      <c r="GA19" s="116">
        <f>'12A'!AC$137</f>
        <v>0</v>
      </c>
      <c r="GB19" s="116">
        <f>'12A'!AD$137</f>
        <v>0</v>
      </c>
      <c r="GC19" s="116">
        <f>'12A'!AE$137</f>
        <v>0</v>
      </c>
      <c r="GD19" s="116">
        <f>'12A'!AF$137</f>
        <v>0</v>
      </c>
      <c r="GE19" s="116">
        <f>'12A'!Y$138</f>
        <v>0</v>
      </c>
      <c r="GF19" s="116">
        <f>'12A'!Z$138</f>
        <v>0</v>
      </c>
      <c r="GG19" s="116">
        <f>'12A'!AA$138</f>
        <v>0</v>
      </c>
      <c r="GH19" s="116">
        <f>'12A'!AB$138</f>
        <v>0</v>
      </c>
      <c r="GI19" s="116">
        <f>'12A'!AC$138</f>
        <v>0</v>
      </c>
      <c r="GJ19" s="116">
        <f>'12A'!AD$138</f>
        <v>0</v>
      </c>
      <c r="GK19" s="116">
        <f>'12A'!AE$138</f>
        <v>0</v>
      </c>
      <c r="GL19" s="116">
        <f>'12A'!AF$138</f>
        <v>0</v>
      </c>
      <c r="GM19" s="116">
        <f>'12A'!Y$139</f>
        <v>0</v>
      </c>
      <c r="GN19" s="116">
        <f>'12A'!Z$139</f>
        <v>0</v>
      </c>
      <c r="GO19" s="116">
        <f>'12A'!AA$139</f>
        <v>0</v>
      </c>
      <c r="GP19" s="116">
        <f>'12A'!AB$139</f>
        <v>0</v>
      </c>
      <c r="GQ19" s="116">
        <f>'12A'!AC$139</f>
        <v>0</v>
      </c>
      <c r="GR19" s="116">
        <f>'12A'!AD$139</f>
        <v>0</v>
      </c>
      <c r="GS19" s="116">
        <f>'12A'!AE$139</f>
        <v>0</v>
      </c>
      <c r="GT19" s="116">
        <f>'12A'!AF$139</f>
        <v>0</v>
      </c>
      <c r="GU19" s="116">
        <f>'12A'!Y$140</f>
        <v>0</v>
      </c>
      <c r="GV19" s="116">
        <f>'12A'!Z$140</f>
        <v>0</v>
      </c>
      <c r="GW19" s="116">
        <f>'12A'!AA$140</f>
        <v>0</v>
      </c>
      <c r="GX19" s="116">
        <f>'12A'!AB$140</f>
        <v>0</v>
      </c>
      <c r="GY19" s="116">
        <f>'12A'!AC$140</f>
        <v>0</v>
      </c>
      <c r="GZ19" s="116">
        <f>'12A'!AD$140</f>
        <v>0</v>
      </c>
      <c r="HA19" s="116">
        <f>'12A'!AE$140</f>
        <v>0</v>
      </c>
      <c r="HB19" s="116">
        <f>'12A'!AF$140</f>
        <v>0</v>
      </c>
      <c r="HC19" s="116">
        <f>'12A'!Y$141</f>
        <v>0</v>
      </c>
      <c r="HD19" s="116">
        <f>'12A'!Z$141</f>
        <v>0</v>
      </c>
      <c r="HE19" s="116">
        <f>'12A'!AA$141</f>
        <v>0</v>
      </c>
      <c r="HF19" s="116">
        <f>'12A'!AB$141</f>
        <v>0</v>
      </c>
      <c r="HG19" s="116">
        <f>'12A'!AC$141</f>
        <v>0</v>
      </c>
      <c r="HH19" s="116">
        <f>'12A'!AD$141</f>
        <v>0</v>
      </c>
      <c r="HI19" s="116">
        <f>'12A'!AE$141</f>
        <v>0</v>
      </c>
      <c r="HJ19" s="116">
        <f>'12A'!AF$141</f>
        <v>0</v>
      </c>
      <c r="HK19" s="116">
        <f>'12A'!Y$142</f>
        <v>0</v>
      </c>
      <c r="HL19" s="116">
        <f>'12A'!Z$142</f>
        <v>0</v>
      </c>
      <c r="HM19" s="116">
        <f>'12A'!AA$142</f>
        <v>0</v>
      </c>
      <c r="HN19" s="116">
        <f>'12A'!AB$142</f>
        <v>0</v>
      </c>
      <c r="HO19" s="116">
        <f>'12A'!AC$142</f>
        <v>0</v>
      </c>
      <c r="HP19" s="116">
        <f>'12A'!AD$142</f>
        <v>0</v>
      </c>
      <c r="HQ19" s="116">
        <f>'12A'!AE$142</f>
        <v>0</v>
      </c>
      <c r="HR19" s="116">
        <f>'12A'!AF$142</f>
        <v>0</v>
      </c>
      <c r="HS19" s="116">
        <f>'12A'!Y$143</f>
        <v>0</v>
      </c>
      <c r="HT19" s="116">
        <f>'12A'!Z$143</f>
        <v>0</v>
      </c>
      <c r="HU19" s="116">
        <f>'12A'!AA$143</f>
        <v>0</v>
      </c>
      <c r="HV19" s="116">
        <f>'12A'!AB$143</f>
        <v>0</v>
      </c>
      <c r="HW19" s="116">
        <f>'12A'!AC$143</f>
        <v>0</v>
      </c>
      <c r="HX19" s="116">
        <f>'12A'!AD$143</f>
        <v>0</v>
      </c>
      <c r="HY19" s="116">
        <f>'12A'!AE$143</f>
        <v>0</v>
      </c>
      <c r="HZ19" s="116">
        <f>'12A'!AF$143</f>
        <v>0</v>
      </c>
      <c r="IA19" s="116">
        <f>'12A'!Y$144</f>
        <v>0</v>
      </c>
      <c r="IB19" s="116">
        <f>'12A'!Z$144</f>
        <v>0</v>
      </c>
      <c r="IC19" s="116">
        <f>'12A'!AA$144</f>
        <v>0</v>
      </c>
      <c r="ID19" s="116">
        <f>'12A'!AB$144</f>
        <v>0</v>
      </c>
      <c r="IE19" s="116">
        <f>'12A'!AC$144</f>
        <v>0</v>
      </c>
      <c r="IF19" s="116">
        <f>'12A'!AD$144</f>
        <v>0</v>
      </c>
      <c r="IG19" s="116">
        <f>'12A'!AE$144</f>
        <v>0</v>
      </c>
      <c r="IH19" s="116">
        <f>'12A'!AF$144</f>
        <v>0</v>
      </c>
      <c r="II19" s="116">
        <f>'12A'!Y$146</f>
        <v>0</v>
      </c>
      <c r="IJ19" s="116">
        <f>'12A'!Z$146</f>
        <v>0</v>
      </c>
      <c r="IK19" s="116">
        <f>'12A'!AA$146</f>
        <v>0</v>
      </c>
      <c r="IL19" s="116">
        <f>'12A'!AB$146</f>
        <v>0</v>
      </c>
      <c r="IM19" s="116">
        <f>'12A'!AC$146</f>
        <v>0</v>
      </c>
      <c r="IN19" s="116">
        <f>'12A'!AD$146</f>
        <v>0</v>
      </c>
      <c r="IO19" s="116">
        <f>'12A'!AE$146</f>
        <v>0</v>
      </c>
      <c r="IP19" s="116">
        <f>'12A'!AF$146</f>
        <v>0</v>
      </c>
      <c r="IQ19" s="116">
        <f>'12A'!AG$146</f>
        <v>0</v>
      </c>
      <c r="IR19" s="116">
        <f>'12A'!AH$146</f>
        <v>0</v>
      </c>
      <c r="IS19" s="116">
        <f>'12A'!Y$147</f>
        <v>0</v>
      </c>
      <c r="IT19" s="116">
        <f>'12A'!Z$147</f>
        <v>0</v>
      </c>
      <c r="IU19" s="116">
        <f>'12A'!AA$147</f>
        <v>0</v>
      </c>
      <c r="IV19" s="116">
        <f>'12A'!AB$147</f>
        <v>0</v>
      </c>
      <c r="IW19" s="116">
        <f>'12A'!AC$147</f>
        <v>0</v>
      </c>
      <c r="IX19" s="116">
        <f>'12A'!AD$147</f>
        <v>0</v>
      </c>
      <c r="IY19" s="116">
        <f>'12A'!AE$147</f>
        <v>0</v>
      </c>
      <c r="IZ19" s="116">
        <f>'12A'!AF$147</f>
        <v>0</v>
      </c>
      <c r="JA19" s="116">
        <f>'12A'!AG$147</f>
        <v>0</v>
      </c>
      <c r="JB19" s="116">
        <f>'12A'!AH$147</f>
        <v>0</v>
      </c>
      <c r="JC19" s="116">
        <f>'12A'!Y$148</f>
        <v>0</v>
      </c>
      <c r="JD19" s="116">
        <f>'12A'!Z$148</f>
        <v>0</v>
      </c>
      <c r="JE19" s="116">
        <f>'12A'!AA$148</f>
        <v>0</v>
      </c>
      <c r="JF19" s="116">
        <f>'12A'!AB$148</f>
        <v>0</v>
      </c>
      <c r="JG19" s="116">
        <f>'12A'!AC$148</f>
        <v>0</v>
      </c>
      <c r="JH19" s="116">
        <f>'12A'!AD$148</f>
        <v>0</v>
      </c>
      <c r="JI19" s="116">
        <f>'12A'!AE$148</f>
        <v>0</v>
      </c>
      <c r="JJ19" s="116">
        <f>'12A'!AF$148</f>
        <v>0</v>
      </c>
      <c r="JK19" s="116">
        <f>'12A'!AG$148</f>
        <v>0</v>
      </c>
      <c r="JL19" s="116">
        <f>'12A'!AH$148</f>
        <v>0</v>
      </c>
      <c r="JM19" s="116">
        <f>'12A'!Y$149</f>
        <v>0</v>
      </c>
      <c r="JN19" s="116">
        <f>'12A'!Z$149</f>
        <v>0</v>
      </c>
      <c r="JO19" s="116">
        <f>'12A'!AA$149</f>
        <v>0</v>
      </c>
      <c r="JP19" s="116">
        <f>'12A'!AB$149</f>
        <v>0</v>
      </c>
      <c r="JQ19" s="116">
        <f>'12A'!AC$149</f>
        <v>0</v>
      </c>
      <c r="JR19" s="116">
        <f>'12A'!AD$149</f>
        <v>0</v>
      </c>
      <c r="JS19" s="116">
        <f>'12A'!AE$149</f>
        <v>0</v>
      </c>
      <c r="JT19" s="116">
        <f>'12A'!AF$149</f>
        <v>0</v>
      </c>
      <c r="JU19" s="116">
        <f>'12A'!AG$149</f>
        <v>0</v>
      </c>
      <c r="JV19" s="116">
        <f>'12A'!AH$149</f>
        <v>0</v>
      </c>
      <c r="JW19" s="116">
        <f>'12A'!Y$150</f>
        <v>0</v>
      </c>
      <c r="JX19" s="116">
        <f>'12A'!Z$150</f>
        <v>0</v>
      </c>
      <c r="JY19" s="116">
        <f>'12A'!AA$150</f>
        <v>0</v>
      </c>
      <c r="JZ19" s="116">
        <f>'12A'!AB$150</f>
        <v>0</v>
      </c>
      <c r="KA19" s="116">
        <f>'12A'!AC$150</f>
        <v>0</v>
      </c>
      <c r="KB19" s="116">
        <f>'12A'!AD$150</f>
        <v>0</v>
      </c>
      <c r="KC19" s="116">
        <f>'12A'!AE$150</f>
        <v>0</v>
      </c>
      <c r="KD19" s="116">
        <f>'12A'!AF$150</f>
        <v>0</v>
      </c>
      <c r="KE19" s="116">
        <f>'12A'!AG$150</f>
        <v>0</v>
      </c>
      <c r="KF19" s="116">
        <f>'12A'!AH$150</f>
        <v>0</v>
      </c>
      <c r="KG19" s="116">
        <f>'12A'!Y$152</f>
        <v>0</v>
      </c>
      <c r="KH19" s="116">
        <f>'12A'!Z$152</f>
        <v>0</v>
      </c>
      <c r="KI19" s="116">
        <f>'12A'!AA$152</f>
        <v>0</v>
      </c>
      <c r="KJ19" s="116">
        <f>'12A'!AB$152</f>
        <v>0</v>
      </c>
      <c r="KK19" s="116">
        <f>'12A'!AC$152</f>
        <v>0</v>
      </c>
      <c r="KL19" s="116">
        <f>'12A'!AD$152</f>
        <v>0</v>
      </c>
      <c r="KM19" s="116">
        <f>'12A'!AE$152</f>
        <v>0</v>
      </c>
    </row>
    <row r="20" spans="1:299">
      <c r="A20" s="124">
        <v>13</v>
      </c>
      <c r="B20" s="122">
        <f>'13A'!$G$6</f>
        <v>0</v>
      </c>
      <c r="C20" s="116">
        <f>'13A'!C$112</f>
        <v>0</v>
      </c>
      <c r="D20" s="116">
        <f>'13A'!D$112</f>
        <v>0</v>
      </c>
      <c r="E20" s="116">
        <f>'13A'!E$112</f>
        <v>0</v>
      </c>
      <c r="F20" s="116">
        <f>'13A'!F$112</f>
        <v>0</v>
      </c>
      <c r="G20" s="116">
        <f>'13A'!G$112</f>
        <v>0</v>
      </c>
      <c r="H20" s="116">
        <f>'13A'!H$112</f>
        <v>0</v>
      </c>
      <c r="I20" s="116">
        <f>'13A'!I$112</f>
        <v>0</v>
      </c>
      <c r="J20" s="116">
        <f>'13A'!J$112</f>
        <v>0</v>
      </c>
      <c r="K20" s="116">
        <f>'13A'!K$112</f>
        <v>0</v>
      </c>
      <c r="L20" s="116">
        <f>'13A'!L$112</f>
        <v>0</v>
      </c>
      <c r="M20" s="116">
        <f>'13A'!M$112</f>
        <v>0</v>
      </c>
      <c r="N20" s="116">
        <f>'13A'!N$112</f>
        <v>0</v>
      </c>
      <c r="O20" s="116">
        <f>'13A'!O$112</f>
        <v>0</v>
      </c>
      <c r="P20" s="116">
        <f>'13A'!P$112</f>
        <v>0</v>
      </c>
      <c r="Q20" s="116">
        <f>'13A'!Q$112</f>
        <v>0</v>
      </c>
      <c r="R20" s="116">
        <f>'13A'!R$112</f>
        <v>0</v>
      </c>
      <c r="S20" s="276">
        <f>'13A'!Y$117</f>
        <v>0</v>
      </c>
      <c r="T20" s="276">
        <f>'13A'!Z$117</f>
        <v>0</v>
      </c>
      <c r="U20" s="276">
        <f>'13A'!AA$117</f>
        <v>0</v>
      </c>
      <c r="V20" s="276">
        <f>'13A'!AB$117</f>
        <v>0</v>
      </c>
      <c r="W20" s="276">
        <f>'13A'!AC$117</f>
        <v>0</v>
      </c>
      <c r="X20" s="276">
        <f>'13A'!AD$117</f>
        <v>0</v>
      </c>
      <c r="Y20" s="276">
        <f>'13A'!AE$117</f>
        <v>0</v>
      </c>
      <c r="Z20" s="276">
        <f>'13A'!AF$117</f>
        <v>0</v>
      </c>
      <c r="AA20" s="276">
        <f>'13A'!AG$117</f>
        <v>0</v>
      </c>
      <c r="AB20" s="276">
        <f>'13A'!AH$117</f>
        <v>0</v>
      </c>
      <c r="AC20" s="276">
        <f>'13A'!AI$117</f>
        <v>0</v>
      </c>
      <c r="AD20" s="276">
        <f>'13A'!AJ$117</f>
        <v>0</v>
      </c>
      <c r="AE20" s="116">
        <f>'13A'!Y$118</f>
        <v>0</v>
      </c>
      <c r="AF20" s="116">
        <f>'13A'!Z$118</f>
        <v>0</v>
      </c>
      <c r="AG20" s="116">
        <f>'13A'!AA$118</f>
        <v>0</v>
      </c>
      <c r="AH20" s="116">
        <f>'13A'!AB$118</f>
        <v>0</v>
      </c>
      <c r="AI20" s="116">
        <f>'13A'!AC$118</f>
        <v>0</v>
      </c>
      <c r="AJ20" s="116">
        <f>'13A'!AD$118</f>
        <v>0</v>
      </c>
      <c r="AK20" s="116">
        <f>'13A'!AE$118</f>
        <v>0</v>
      </c>
      <c r="AL20" s="116">
        <f>'13A'!AF$118</f>
        <v>0</v>
      </c>
      <c r="AM20" s="116">
        <f>'13A'!AG$118</f>
        <v>0</v>
      </c>
      <c r="AN20" s="116">
        <f>'13A'!AH$118</f>
        <v>0</v>
      </c>
      <c r="AO20" s="116">
        <f>'13A'!AI$118</f>
        <v>0</v>
      </c>
      <c r="AP20" s="116">
        <f>'13A'!AJ$118</f>
        <v>0</v>
      </c>
      <c r="AQ20" s="116">
        <f>'13A'!Y$119</f>
        <v>0</v>
      </c>
      <c r="AR20" s="116">
        <f>'13A'!Z$119</f>
        <v>0</v>
      </c>
      <c r="AS20" s="116">
        <f>'13A'!AA$119</f>
        <v>0</v>
      </c>
      <c r="AT20" s="116">
        <f>'13A'!AB$119</f>
        <v>0</v>
      </c>
      <c r="AU20" s="116">
        <f>'13A'!AC$119</f>
        <v>0</v>
      </c>
      <c r="AV20" s="116">
        <f>'13A'!AD$119</f>
        <v>0</v>
      </c>
      <c r="AW20" s="116">
        <f>'13A'!AE$119</f>
        <v>0</v>
      </c>
      <c r="AX20" s="116">
        <f>'13A'!AF$119</f>
        <v>0</v>
      </c>
      <c r="AY20" s="116">
        <f>'13A'!AG$119</f>
        <v>0</v>
      </c>
      <c r="AZ20" s="116">
        <f>'13A'!AH$119</f>
        <v>0</v>
      </c>
      <c r="BA20" s="116">
        <f>'13A'!AI$119</f>
        <v>0</v>
      </c>
      <c r="BB20" s="116">
        <f>'13A'!AJ$119</f>
        <v>0</v>
      </c>
      <c r="BC20" s="116">
        <f>'13A'!Y$120</f>
        <v>0</v>
      </c>
      <c r="BD20" s="116">
        <f>'13A'!Z$120</f>
        <v>0</v>
      </c>
      <c r="BE20" s="116">
        <f>'13A'!AA$120</f>
        <v>0</v>
      </c>
      <c r="BF20" s="116">
        <f>'13A'!AB$120</f>
        <v>0</v>
      </c>
      <c r="BG20" s="116">
        <f>'13A'!AC$120</f>
        <v>0</v>
      </c>
      <c r="BH20" s="116">
        <f>'13A'!AD$120</f>
        <v>0</v>
      </c>
      <c r="BI20" s="116">
        <f>'13A'!AE$120</f>
        <v>0</v>
      </c>
      <c r="BJ20" s="116">
        <f>'13A'!AF$120</f>
        <v>0</v>
      </c>
      <c r="BK20" s="116">
        <f>'13A'!AG$120</f>
        <v>0</v>
      </c>
      <c r="BL20" s="116">
        <f>'13A'!AH$120</f>
        <v>0</v>
      </c>
      <c r="BM20" s="116">
        <f>'13A'!AI$120</f>
        <v>0</v>
      </c>
      <c r="BN20" s="116">
        <f>'13A'!AJ$120</f>
        <v>0</v>
      </c>
      <c r="BO20" s="116">
        <f>'13A'!Y$121</f>
        <v>0</v>
      </c>
      <c r="BP20" s="116">
        <f>'13A'!Z$121</f>
        <v>0</v>
      </c>
      <c r="BQ20" s="116">
        <f>'13A'!AA$121</f>
        <v>0</v>
      </c>
      <c r="BR20" s="116">
        <f>'13A'!AB$121</f>
        <v>0</v>
      </c>
      <c r="BS20" s="116">
        <f>'13A'!AC$121</f>
        <v>0</v>
      </c>
      <c r="BT20" s="116">
        <f>'13A'!AD$121</f>
        <v>0</v>
      </c>
      <c r="BU20" s="116">
        <f>'13A'!AE$121</f>
        <v>0</v>
      </c>
      <c r="BV20" s="116">
        <f>'13A'!AF$121</f>
        <v>0</v>
      </c>
      <c r="BW20" s="116">
        <f>'13A'!AG$121</f>
        <v>0</v>
      </c>
      <c r="BX20" s="116">
        <f>'13A'!AH$121</f>
        <v>0</v>
      </c>
      <c r="BY20" s="116">
        <f>'13A'!AI$121</f>
        <v>0</v>
      </c>
      <c r="BZ20" s="116">
        <f>'13A'!AJ$121</f>
        <v>0</v>
      </c>
      <c r="CA20" s="278">
        <f>'13A'!Y$122</f>
        <v>0</v>
      </c>
      <c r="CB20" s="278">
        <f>'13A'!Z$122</f>
        <v>0</v>
      </c>
      <c r="CC20" s="278">
        <f>'13A'!AA$122</f>
        <v>0</v>
      </c>
      <c r="CD20" s="278">
        <f>'13A'!AB$122</f>
        <v>0</v>
      </c>
      <c r="CE20" s="278">
        <f>'13A'!AC$122</f>
        <v>0</v>
      </c>
      <c r="CF20" s="278">
        <f>'13A'!AD$122</f>
        <v>0</v>
      </c>
      <c r="CG20" s="278">
        <f>'13A'!AE$122</f>
        <v>0</v>
      </c>
      <c r="CH20" s="278">
        <f>'13A'!AF$122</f>
        <v>0</v>
      </c>
      <c r="CI20" s="278">
        <f>'13A'!AG$122</f>
        <v>0</v>
      </c>
      <c r="CJ20" s="278">
        <f>'13A'!AH$122</f>
        <v>0</v>
      </c>
      <c r="CK20" s="278">
        <f>'13A'!AI$122</f>
        <v>0</v>
      </c>
      <c r="CL20" s="278">
        <f>'13A'!AJ$122</f>
        <v>0</v>
      </c>
      <c r="CM20" s="278">
        <f>'13A'!Y$123</f>
        <v>0</v>
      </c>
      <c r="CN20" s="278">
        <f>'13A'!Z$123</f>
        <v>0</v>
      </c>
      <c r="CO20" s="278">
        <f>'13A'!AA$123</f>
        <v>0</v>
      </c>
      <c r="CP20" s="278">
        <f>'13A'!AB$123</f>
        <v>0</v>
      </c>
      <c r="CQ20" s="278">
        <f>'13A'!AC$123</f>
        <v>0</v>
      </c>
      <c r="CR20" s="278">
        <f>'13A'!AD$123</f>
        <v>0</v>
      </c>
      <c r="CS20" s="278">
        <f>'13A'!AE$123</f>
        <v>0</v>
      </c>
      <c r="CT20" s="278">
        <f>'13A'!AF$123</f>
        <v>0</v>
      </c>
      <c r="CU20" s="278">
        <f>'13A'!AG$123</f>
        <v>0</v>
      </c>
      <c r="CV20" s="278">
        <f>'13A'!AH$123</f>
        <v>0</v>
      </c>
      <c r="CW20" s="278">
        <f>'13A'!AI$123</f>
        <v>0</v>
      </c>
      <c r="CX20" s="278">
        <f>'13A'!AJ$123</f>
        <v>0</v>
      </c>
      <c r="CY20" s="278">
        <f>'13A'!Y$124</f>
        <v>0</v>
      </c>
      <c r="CZ20" s="278">
        <f>'13A'!Z$124</f>
        <v>0</v>
      </c>
      <c r="DA20" s="278">
        <f>'13A'!AA$124</f>
        <v>0</v>
      </c>
      <c r="DB20" s="278">
        <f>'13A'!AB$124</f>
        <v>0</v>
      </c>
      <c r="DC20" s="278">
        <f>'13A'!AC$124</f>
        <v>0</v>
      </c>
      <c r="DD20" s="278">
        <f>'13A'!AD$124</f>
        <v>0</v>
      </c>
      <c r="DE20" s="278">
        <f>'13A'!AE$124</f>
        <v>0</v>
      </c>
      <c r="DF20" s="278">
        <f>'13A'!AF$124</f>
        <v>0</v>
      </c>
      <c r="DG20" s="278">
        <f>'13A'!AG$124</f>
        <v>0</v>
      </c>
      <c r="DH20" s="278">
        <f>'13A'!AH$124</f>
        <v>0</v>
      </c>
      <c r="DI20" s="278">
        <f>'13A'!AI$124</f>
        <v>0</v>
      </c>
      <c r="DJ20" s="278">
        <f>'13A'!AJ$124</f>
        <v>0</v>
      </c>
      <c r="DK20" s="116">
        <f>'13A'!Y$127</f>
        <v>0</v>
      </c>
      <c r="DL20" s="116">
        <f>'13A'!Z$127</f>
        <v>0</v>
      </c>
      <c r="DM20" s="116">
        <f>'13A'!AA$127</f>
        <v>0</v>
      </c>
      <c r="DN20" s="116">
        <f>'13A'!AB$127</f>
        <v>0</v>
      </c>
      <c r="DO20" s="116">
        <f>'13A'!AC$127</f>
        <v>0</v>
      </c>
      <c r="DP20" s="116">
        <f>'13A'!AD$127</f>
        <v>0</v>
      </c>
      <c r="DQ20" s="116">
        <f>'13A'!AE$127</f>
        <v>0</v>
      </c>
      <c r="DR20" s="116">
        <f>'13A'!AF$127</f>
        <v>0</v>
      </c>
      <c r="DS20" s="116">
        <f>'13A'!Y$128</f>
        <v>0</v>
      </c>
      <c r="DT20" s="116">
        <f>'13A'!Z$128</f>
        <v>0</v>
      </c>
      <c r="DU20" s="116">
        <f>'13A'!AA$128</f>
        <v>0</v>
      </c>
      <c r="DV20" s="116">
        <f>'13A'!AB$128</f>
        <v>0</v>
      </c>
      <c r="DW20" s="116">
        <f>'13A'!AC$128</f>
        <v>0</v>
      </c>
      <c r="DX20" s="116">
        <f>'13A'!AD$128</f>
        <v>0</v>
      </c>
      <c r="DY20" s="116">
        <f>'13A'!AE$128</f>
        <v>0</v>
      </c>
      <c r="DZ20" s="116">
        <f>'13A'!AF$128</f>
        <v>0</v>
      </c>
      <c r="EA20" s="116">
        <f>'13A'!Y$129</f>
        <v>0</v>
      </c>
      <c r="EB20" s="116">
        <f>'13A'!Z$129</f>
        <v>0</v>
      </c>
      <c r="EC20" s="116">
        <f>'13A'!AA$129</f>
        <v>0</v>
      </c>
      <c r="ED20" s="116">
        <f>'13A'!AB$129</f>
        <v>0</v>
      </c>
      <c r="EE20" s="116">
        <f>'13A'!AC$129</f>
        <v>0</v>
      </c>
      <c r="EF20" s="116">
        <f>'13A'!AD$129</f>
        <v>0</v>
      </c>
      <c r="EG20" s="116">
        <f>'13A'!AE$129</f>
        <v>0</v>
      </c>
      <c r="EH20" s="116">
        <f>'13A'!AF$129</f>
        <v>0</v>
      </c>
      <c r="EI20" s="116">
        <f>'13A'!Y$130</f>
        <v>0</v>
      </c>
      <c r="EJ20" s="116">
        <f>'13A'!Z$130</f>
        <v>0</v>
      </c>
      <c r="EK20" s="116">
        <f>'13A'!AA$130</f>
        <v>0</v>
      </c>
      <c r="EL20" s="116">
        <f>'13A'!AB$130</f>
        <v>0</v>
      </c>
      <c r="EM20" s="116">
        <f>'13A'!AC$130</f>
        <v>0</v>
      </c>
      <c r="EN20" s="116">
        <f>'13A'!AD$130</f>
        <v>0</v>
      </c>
      <c r="EO20" s="116">
        <f>'13A'!AE$130</f>
        <v>0</v>
      </c>
      <c r="EP20" s="116">
        <f>'13A'!AF$130</f>
        <v>0</v>
      </c>
      <c r="EQ20" s="116">
        <f>'13A'!Y$131</f>
        <v>0</v>
      </c>
      <c r="ER20" s="116">
        <f>'13A'!Z$131</f>
        <v>0</v>
      </c>
      <c r="ES20" s="116">
        <f>'13A'!AA$131</f>
        <v>0</v>
      </c>
      <c r="ET20" s="116">
        <f>'13A'!AB$131</f>
        <v>0</v>
      </c>
      <c r="EU20" s="116">
        <f>'13A'!AC$131</f>
        <v>0</v>
      </c>
      <c r="EV20" s="116">
        <f>'13A'!AD$131</f>
        <v>0</v>
      </c>
      <c r="EW20" s="116">
        <f>'13A'!AE$131</f>
        <v>0</v>
      </c>
      <c r="EX20" s="116">
        <f>'13A'!AF$131</f>
        <v>0</v>
      </c>
      <c r="EY20" s="116">
        <f>'13A'!Y$132</f>
        <v>0</v>
      </c>
      <c r="EZ20" s="116">
        <f>'13A'!Z$132</f>
        <v>0</v>
      </c>
      <c r="FA20" s="116">
        <f>'13A'!AA$132</f>
        <v>0</v>
      </c>
      <c r="FB20" s="116">
        <f>'13A'!AB$132</f>
        <v>0</v>
      </c>
      <c r="FC20" s="116">
        <f>'13A'!AC$132</f>
        <v>0</v>
      </c>
      <c r="FD20" s="116">
        <f>'13A'!AD$132</f>
        <v>0</v>
      </c>
      <c r="FE20" s="116">
        <f>'13A'!AE$132</f>
        <v>0</v>
      </c>
      <c r="FF20" s="116">
        <f>'13A'!AF$132</f>
        <v>0</v>
      </c>
      <c r="FG20" s="116">
        <f>'13A'!Y$133</f>
        <v>0</v>
      </c>
      <c r="FH20" s="116">
        <f>'13A'!Z$133</f>
        <v>0</v>
      </c>
      <c r="FI20" s="116">
        <f>'13A'!AA$133</f>
        <v>0</v>
      </c>
      <c r="FJ20" s="116">
        <f>'13A'!AB$133</f>
        <v>0</v>
      </c>
      <c r="FK20" s="116">
        <f>'13A'!AC$133</f>
        <v>0</v>
      </c>
      <c r="FL20" s="116">
        <f>'13A'!AD$133</f>
        <v>0</v>
      </c>
      <c r="FM20" s="116">
        <f>'13A'!AE$133</f>
        <v>0</v>
      </c>
      <c r="FN20" s="116">
        <f>'13A'!AF$133</f>
        <v>0</v>
      </c>
      <c r="FO20" s="116">
        <f>'13A'!Y$134</f>
        <v>0</v>
      </c>
      <c r="FP20" s="116">
        <f>'13A'!Z$134</f>
        <v>0</v>
      </c>
      <c r="FQ20" s="116">
        <f>'13A'!AA$134</f>
        <v>0</v>
      </c>
      <c r="FR20" s="116">
        <f>'13A'!AB$134</f>
        <v>0</v>
      </c>
      <c r="FS20" s="116">
        <f>'13A'!AC$134</f>
        <v>0</v>
      </c>
      <c r="FT20" s="116">
        <f>'13A'!AD$134</f>
        <v>0</v>
      </c>
      <c r="FU20" s="116">
        <f>'13A'!AE$134</f>
        <v>0</v>
      </c>
      <c r="FV20" s="116">
        <f>'13A'!AF$134</f>
        <v>0</v>
      </c>
      <c r="FW20" s="116">
        <f>'13A'!Y$137</f>
        <v>0</v>
      </c>
      <c r="FX20" s="116">
        <f>'13A'!Z$137</f>
        <v>0</v>
      </c>
      <c r="FY20" s="116">
        <f>'13A'!AA$137</f>
        <v>0</v>
      </c>
      <c r="FZ20" s="116">
        <f>'13A'!AB$137</f>
        <v>0</v>
      </c>
      <c r="GA20" s="116">
        <f>'13A'!AC$137</f>
        <v>0</v>
      </c>
      <c r="GB20" s="116">
        <f>'13A'!AD$137</f>
        <v>0</v>
      </c>
      <c r="GC20" s="116">
        <f>'13A'!AE$137</f>
        <v>0</v>
      </c>
      <c r="GD20" s="116">
        <f>'13A'!AF$137</f>
        <v>0</v>
      </c>
      <c r="GE20" s="116">
        <f>'13A'!Y$138</f>
        <v>0</v>
      </c>
      <c r="GF20" s="116">
        <f>'13A'!Z$138</f>
        <v>0</v>
      </c>
      <c r="GG20" s="116">
        <f>'13A'!AA$138</f>
        <v>0</v>
      </c>
      <c r="GH20" s="116">
        <f>'13A'!AB$138</f>
        <v>0</v>
      </c>
      <c r="GI20" s="116">
        <f>'13A'!AC$138</f>
        <v>0</v>
      </c>
      <c r="GJ20" s="116">
        <f>'13A'!AD$138</f>
        <v>0</v>
      </c>
      <c r="GK20" s="116">
        <f>'13A'!AE$138</f>
        <v>0</v>
      </c>
      <c r="GL20" s="116">
        <f>'13A'!AF$138</f>
        <v>0</v>
      </c>
      <c r="GM20" s="116">
        <f>'13A'!Y$139</f>
        <v>0</v>
      </c>
      <c r="GN20" s="116">
        <f>'13A'!Z$139</f>
        <v>0</v>
      </c>
      <c r="GO20" s="116">
        <f>'13A'!AA$139</f>
        <v>0</v>
      </c>
      <c r="GP20" s="116">
        <f>'13A'!AB$139</f>
        <v>0</v>
      </c>
      <c r="GQ20" s="116">
        <f>'13A'!AC$139</f>
        <v>0</v>
      </c>
      <c r="GR20" s="116">
        <f>'13A'!AD$139</f>
        <v>0</v>
      </c>
      <c r="GS20" s="116">
        <f>'13A'!AE$139</f>
        <v>0</v>
      </c>
      <c r="GT20" s="116">
        <f>'13A'!AF$139</f>
        <v>0</v>
      </c>
      <c r="GU20" s="116">
        <f>'13A'!Y$140</f>
        <v>0</v>
      </c>
      <c r="GV20" s="116">
        <f>'13A'!Z$140</f>
        <v>0</v>
      </c>
      <c r="GW20" s="116">
        <f>'13A'!AA$140</f>
        <v>0</v>
      </c>
      <c r="GX20" s="116">
        <f>'13A'!AB$140</f>
        <v>0</v>
      </c>
      <c r="GY20" s="116">
        <f>'13A'!AC$140</f>
        <v>0</v>
      </c>
      <c r="GZ20" s="116">
        <f>'13A'!AD$140</f>
        <v>0</v>
      </c>
      <c r="HA20" s="116">
        <f>'13A'!AE$140</f>
        <v>0</v>
      </c>
      <c r="HB20" s="116">
        <f>'13A'!AF$140</f>
        <v>0</v>
      </c>
      <c r="HC20" s="116">
        <f>'13A'!Y$141</f>
        <v>0</v>
      </c>
      <c r="HD20" s="116">
        <f>'13A'!Z$141</f>
        <v>0</v>
      </c>
      <c r="HE20" s="116">
        <f>'13A'!AA$141</f>
        <v>0</v>
      </c>
      <c r="HF20" s="116">
        <f>'13A'!AB$141</f>
        <v>0</v>
      </c>
      <c r="HG20" s="116">
        <f>'13A'!AC$141</f>
        <v>0</v>
      </c>
      <c r="HH20" s="116">
        <f>'13A'!AD$141</f>
        <v>0</v>
      </c>
      <c r="HI20" s="116">
        <f>'13A'!AE$141</f>
        <v>0</v>
      </c>
      <c r="HJ20" s="116">
        <f>'13A'!AF$141</f>
        <v>0</v>
      </c>
      <c r="HK20" s="116">
        <f>'13A'!Y$142</f>
        <v>0</v>
      </c>
      <c r="HL20" s="116">
        <f>'13A'!Z$142</f>
        <v>0</v>
      </c>
      <c r="HM20" s="116">
        <f>'13A'!AA$142</f>
        <v>0</v>
      </c>
      <c r="HN20" s="116">
        <f>'13A'!AB$142</f>
        <v>0</v>
      </c>
      <c r="HO20" s="116">
        <f>'13A'!AC$142</f>
        <v>0</v>
      </c>
      <c r="HP20" s="116">
        <f>'13A'!AD$142</f>
        <v>0</v>
      </c>
      <c r="HQ20" s="116">
        <f>'13A'!AE$142</f>
        <v>0</v>
      </c>
      <c r="HR20" s="116">
        <f>'13A'!AF$142</f>
        <v>0</v>
      </c>
      <c r="HS20" s="116">
        <f>'13A'!Y$143</f>
        <v>0</v>
      </c>
      <c r="HT20" s="116">
        <f>'13A'!Z$143</f>
        <v>0</v>
      </c>
      <c r="HU20" s="116">
        <f>'13A'!AA$143</f>
        <v>0</v>
      </c>
      <c r="HV20" s="116">
        <f>'13A'!AB$143</f>
        <v>0</v>
      </c>
      <c r="HW20" s="116">
        <f>'13A'!AC$143</f>
        <v>0</v>
      </c>
      <c r="HX20" s="116">
        <f>'13A'!AD$143</f>
        <v>0</v>
      </c>
      <c r="HY20" s="116">
        <f>'13A'!AE$143</f>
        <v>0</v>
      </c>
      <c r="HZ20" s="116">
        <f>'13A'!AF$143</f>
        <v>0</v>
      </c>
      <c r="IA20" s="116">
        <f>'13A'!Y$144</f>
        <v>0</v>
      </c>
      <c r="IB20" s="116">
        <f>'13A'!Z$144</f>
        <v>0</v>
      </c>
      <c r="IC20" s="116">
        <f>'13A'!AA$144</f>
        <v>0</v>
      </c>
      <c r="ID20" s="116">
        <f>'13A'!AB$144</f>
        <v>0</v>
      </c>
      <c r="IE20" s="116">
        <f>'13A'!AC$144</f>
        <v>0</v>
      </c>
      <c r="IF20" s="116">
        <f>'13A'!AD$144</f>
        <v>0</v>
      </c>
      <c r="IG20" s="116">
        <f>'13A'!AE$144</f>
        <v>0</v>
      </c>
      <c r="IH20" s="116">
        <f>'13A'!AF$144</f>
        <v>0</v>
      </c>
      <c r="II20" s="116">
        <f>'13A'!Y$146</f>
        <v>0</v>
      </c>
      <c r="IJ20" s="116">
        <f>'13A'!Z$146</f>
        <v>0</v>
      </c>
      <c r="IK20" s="116">
        <f>'13A'!AA$146</f>
        <v>0</v>
      </c>
      <c r="IL20" s="116">
        <f>'13A'!AB$146</f>
        <v>0</v>
      </c>
      <c r="IM20" s="116">
        <f>'13A'!AC$146</f>
        <v>0</v>
      </c>
      <c r="IN20" s="116">
        <f>'13A'!AD$146</f>
        <v>0</v>
      </c>
      <c r="IO20" s="116">
        <f>'13A'!AE$146</f>
        <v>0</v>
      </c>
      <c r="IP20" s="116">
        <f>'13A'!AF$146</f>
        <v>0</v>
      </c>
      <c r="IQ20" s="116">
        <f>'13A'!AG$146</f>
        <v>0</v>
      </c>
      <c r="IR20" s="116">
        <f>'13A'!AH$146</f>
        <v>0</v>
      </c>
      <c r="IS20" s="116">
        <f>'13A'!Y$147</f>
        <v>0</v>
      </c>
      <c r="IT20" s="116">
        <f>'13A'!Z$147</f>
        <v>0</v>
      </c>
      <c r="IU20" s="116">
        <f>'13A'!AA$147</f>
        <v>0</v>
      </c>
      <c r="IV20" s="116">
        <f>'13A'!AB$147</f>
        <v>0</v>
      </c>
      <c r="IW20" s="116">
        <f>'13A'!AC$147</f>
        <v>0</v>
      </c>
      <c r="IX20" s="116">
        <f>'13A'!AD$147</f>
        <v>0</v>
      </c>
      <c r="IY20" s="116">
        <f>'13A'!AE$147</f>
        <v>0</v>
      </c>
      <c r="IZ20" s="116">
        <f>'13A'!AF$147</f>
        <v>0</v>
      </c>
      <c r="JA20" s="116">
        <f>'13A'!AG$147</f>
        <v>0</v>
      </c>
      <c r="JB20" s="116">
        <f>'13A'!AH$147</f>
        <v>0</v>
      </c>
      <c r="JC20" s="116">
        <f>'13A'!Y$148</f>
        <v>0</v>
      </c>
      <c r="JD20" s="116">
        <f>'13A'!Z$148</f>
        <v>0</v>
      </c>
      <c r="JE20" s="116">
        <f>'13A'!AA$148</f>
        <v>0</v>
      </c>
      <c r="JF20" s="116">
        <f>'13A'!AB$148</f>
        <v>0</v>
      </c>
      <c r="JG20" s="116">
        <f>'13A'!AC$148</f>
        <v>0</v>
      </c>
      <c r="JH20" s="116">
        <f>'13A'!AD$148</f>
        <v>0</v>
      </c>
      <c r="JI20" s="116">
        <f>'13A'!AE$148</f>
        <v>0</v>
      </c>
      <c r="JJ20" s="116">
        <f>'13A'!AF$148</f>
        <v>0</v>
      </c>
      <c r="JK20" s="116">
        <f>'13A'!AG$148</f>
        <v>0</v>
      </c>
      <c r="JL20" s="116">
        <f>'13A'!AH$148</f>
        <v>0</v>
      </c>
      <c r="JM20" s="116">
        <f>'13A'!Y$149</f>
        <v>0</v>
      </c>
      <c r="JN20" s="116">
        <f>'13A'!Z$149</f>
        <v>0</v>
      </c>
      <c r="JO20" s="116">
        <f>'13A'!AA$149</f>
        <v>0</v>
      </c>
      <c r="JP20" s="116">
        <f>'13A'!AB$149</f>
        <v>0</v>
      </c>
      <c r="JQ20" s="116">
        <f>'13A'!AC$149</f>
        <v>0</v>
      </c>
      <c r="JR20" s="116">
        <f>'13A'!AD$149</f>
        <v>0</v>
      </c>
      <c r="JS20" s="116">
        <f>'13A'!AE$149</f>
        <v>0</v>
      </c>
      <c r="JT20" s="116">
        <f>'13A'!AF$149</f>
        <v>0</v>
      </c>
      <c r="JU20" s="116">
        <f>'13A'!AG$149</f>
        <v>0</v>
      </c>
      <c r="JV20" s="116">
        <f>'13A'!AH$149</f>
        <v>0</v>
      </c>
      <c r="JW20" s="116">
        <f>'13A'!Y$150</f>
        <v>0</v>
      </c>
      <c r="JX20" s="116">
        <f>'13A'!Z$150</f>
        <v>0</v>
      </c>
      <c r="JY20" s="116">
        <f>'13A'!AA$150</f>
        <v>0</v>
      </c>
      <c r="JZ20" s="116">
        <f>'13A'!AB$150</f>
        <v>0</v>
      </c>
      <c r="KA20" s="116">
        <f>'13A'!AC$150</f>
        <v>0</v>
      </c>
      <c r="KB20" s="116">
        <f>'13A'!AD$150</f>
        <v>0</v>
      </c>
      <c r="KC20" s="116">
        <f>'13A'!AE$150</f>
        <v>0</v>
      </c>
      <c r="KD20" s="116">
        <f>'13A'!AF$150</f>
        <v>0</v>
      </c>
      <c r="KE20" s="116">
        <f>'13A'!AG$150</f>
        <v>0</v>
      </c>
      <c r="KF20" s="116">
        <f>'13A'!AH$150</f>
        <v>0</v>
      </c>
      <c r="KG20" s="116">
        <f>'13A'!Y$152</f>
        <v>0</v>
      </c>
      <c r="KH20" s="116">
        <f>'13A'!Z$152</f>
        <v>0</v>
      </c>
      <c r="KI20" s="116">
        <f>'13A'!AA$152</f>
        <v>0</v>
      </c>
      <c r="KJ20" s="116">
        <f>'13A'!AB$152</f>
        <v>0</v>
      </c>
      <c r="KK20" s="116">
        <f>'13A'!AC$152</f>
        <v>0</v>
      </c>
      <c r="KL20" s="116">
        <f>'13A'!AD$152</f>
        <v>0</v>
      </c>
      <c r="KM20" s="116">
        <f>'13A'!AE$152</f>
        <v>0</v>
      </c>
    </row>
    <row r="21" spans="1:299">
      <c r="A21" s="124">
        <v>14</v>
      </c>
      <c r="B21" s="122">
        <f>'14A'!$G$6</f>
        <v>0</v>
      </c>
      <c r="C21" s="116">
        <f>'14A'!C$112</f>
        <v>0</v>
      </c>
      <c r="D21" s="116">
        <f>'14A'!D$112</f>
        <v>0</v>
      </c>
      <c r="E21" s="116">
        <f>'14A'!E$112</f>
        <v>0</v>
      </c>
      <c r="F21" s="116">
        <f>'14A'!F$112</f>
        <v>0</v>
      </c>
      <c r="G21" s="116">
        <f>'14A'!G$112</f>
        <v>0</v>
      </c>
      <c r="H21" s="116">
        <f>'14A'!H$112</f>
        <v>0</v>
      </c>
      <c r="I21" s="116">
        <f>'14A'!I$112</f>
        <v>0</v>
      </c>
      <c r="J21" s="116">
        <f>'14A'!J$112</f>
        <v>0</v>
      </c>
      <c r="K21" s="116">
        <f>'14A'!K$112</f>
        <v>0</v>
      </c>
      <c r="L21" s="116">
        <f>'14A'!L$112</f>
        <v>0</v>
      </c>
      <c r="M21" s="116">
        <f>'14A'!M$112</f>
        <v>0</v>
      </c>
      <c r="N21" s="116">
        <f>'14A'!N$112</f>
        <v>0</v>
      </c>
      <c r="O21" s="116">
        <f>'14A'!O$112</f>
        <v>0</v>
      </c>
      <c r="P21" s="116">
        <f>'14A'!P$112</f>
        <v>0</v>
      </c>
      <c r="Q21" s="116">
        <f>'14A'!Q$112</f>
        <v>0</v>
      </c>
      <c r="R21" s="116">
        <f>'14A'!R$112</f>
        <v>0</v>
      </c>
      <c r="S21" s="276">
        <f>'14A'!Y$117</f>
        <v>0</v>
      </c>
      <c r="T21" s="276">
        <f>'14A'!Z$117</f>
        <v>0</v>
      </c>
      <c r="U21" s="276">
        <f>'14A'!AA$117</f>
        <v>0</v>
      </c>
      <c r="V21" s="276">
        <f>'14A'!AB$117</f>
        <v>0</v>
      </c>
      <c r="W21" s="276">
        <f>'14A'!AC$117</f>
        <v>0</v>
      </c>
      <c r="X21" s="276">
        <f>'14A'!AD$117</f>
        <v>0</v>
      </c>
      <c r="Y21" s="276">
        <f>'14A'!AE$117</f>
        <v>0</v>
      </c>
      <c r="Z21" s="276">
        <f>'14A'!AF$117</f>
        <v>0</v>
      </c>
      <c r="AA21" s="276">
        <f>'14A'!AG$117</f>
        <v>0</v>
      </c>
      <c r="AB21" s="276">
        <f>'14A'!AH$117</f>
        <v>0</v>
      </c>
      <c r="AC21" s="276">
        <f>'14A'!AI$117</f>
        <v>0</v>
      </c>
      <c r="AD21" s="276">
        <f>'14A'!AJ$117</f>
        <v>0</v>
      </c>
      <c r="AE21" s="116">
        <f>'14A'!Y$118</f>
        <v>0</v>
      </c>
      <c r="AF21" s="116">
        <f>'14A'!Z$118</f>
        <v>0</v>
      </c>
      <c r="AG21" s="116">
        <f>'14A'!AA$118</f>
        <v>0</v>
      </c>
      <c r="AH21" s="116">
        <f>'14A'!AB$118</f>
        <v>0</v>
      </c>
      <c r="AI21" s="116">
        <f>'14A'!AC$118</f>
        <v>0</v>
      </c>
      <c r="AJ21" s="116">
        <f>'14A'!AD$118</f>
        <v>0</v>
      </c>
      <c r="AK21" s="116">
        <f>'14A'!AE$118</f>
        <v>0</v>
      </c>
      <c r="AL21" s="116">
        <f>'14A'!AF$118</f>
        <v>0</v>
      </c>
      <c r="AM21" s="116">
        <f>'14A'!AG$118</f>
        <v>0</v>
      </c>
      <c r="AN21" s="116">
        <f>'14A'!AH$118</f>
        <v>0</v>
      </c>
      <c r="AO21" s="116">
        <f>'14A'!AI$118</f>
        <v>0</v>
      </c>
      <c r="AP21" s="116">
        <f>'14A'!AJ$118</f>
        <v>0</v>
      </c>
      <c r="AQ21" s="116">
        <f>'14A'!Y$119</f>
        <v>0</v>
      </c>
      <c r="AR21" s="116">
        <f>'14A'!Z$119</f>
        <v>0</v>
      </c>
      <c r="AS21" s="116">
        <f>'14A'!AA$119</f>
        <v>0</v>
      </c>
      <c r="AT21" s="116">
        <f>'14A'!AB$119</f>
        <v>0</v>
      </c>
      <c r="AU21" s="116">
        <f>'14A'!AC$119</f>
        <v>0</v>
      </c>
      <c r="AV21" s="116">
        <f>'14A'!AD$119</f>
        <v>0</v>
      </c>
      <c r="AW21" s="116">
        <f>'14A'!AE$119</f>
        <v>0</v>
      </c>
      <c r="AX21" s="116">
        <f>'14A'!AF$119</f>
        <v>0</v>
      </c>
      <c r="AY21" s="116">
        <f>'14A'!AG$119</f>
        <v>0</v>
      </c>
      <c r="AZ21" s="116">
        <f>'14A'!AH$119</f>
        <v>0</v>
      </c>
      <c r="BA21" s="116">
        <f>'14A'!AI$119</f>
        <v>0</v>
      </c>
      <c r="BB21" s="116">
        <f>'14A'!AJ$119</f>
        <v>0</v>
      </c>
      <c r="BC21" s="116">
        <f>'14A'!Y$120</f>
        <v>0</v>
      </c>
      <c r="BD21" s="116">
        <f>'14A'!Z$120</f>
        <v>0</v>
      </c>
      <c r="BE21" s="116">
        <f>'14A'!AA$120</f>
        <v>0</v>
      </c>
      <c r="BF21" s="116">
        <f>'14A'!AB$120</f>
        <v>0</v>
      </c>
      <c r="BG21" s="116">
        <f>'14A'!AC$120</f>
        <v>0</v>
      </c>
      <c r="BH21" s="116">
        <f>'14A'!AD$120</f>
        <v>0</v>
      </c>
      <c r="BI21" s="116">
        <f>'14A'!AE$120</f>
        <v>0</v>
      </c>
      <c r="BJ21" s="116">
        <f>'14A'!AF$120</f>
        <v>0</v>
      </c>
      <c r="BK21" s="116">
        <f>'14A'!AG$120</f>
        <v>0</v>
      </c>
      <c r="BL21" s="116">
        <f>'14A'!AH$120</f>
        <v>0</v>
      </c>
      <c r="BM21" s="116">
        <f>'14A'!AI$120</f>
        <v>0</v>
      </c>
      <c r="BN21" s="116">
        <f>'14A'!AJ$120</f>
        <v>0</v>
      </c>
      <c r="BO21" s="116">
        <f>'14A'!Y$121</f>
        <v>0</v>
      </c>
      <c r="BP21" s="116">
        <f>'14A'!Z$121</f>
        <v>0</v>
      </c>
      <c r="BQ21" s="116">
        <f>'14A'!AA$121</f>
        <v>0</v>
      </c>
      <c r="BR21" s="116">
        <f>'14A'!AB$121</f>
        <v>0</v>
      </c>
      <c r="BS21" s="116">
        <f>'14A'!AC$121</f>
        <v>0</v>
      </c>
      <c r="BT21" s="116">
        <f>'14A'!AD$121</f>
        <v>0</v>
      </c>
      <c r="BU21" s="116">
        <f>'14A'!AE$121</f>
        <v>0</v>
      </c>
      <c r="BV21" s="116">
        <f>'14A'!AF$121</f>
        <v>0</v>
      </c>
      <c r="BW21" s="116">
        <f>'14A'!AG$121</f>
        <v>0</v>
      </c>
      <c r="BX21" s="116">
        <f>'14A'!AH$121</f>
        <v>0</v>
      </c>
      <c r="BY21" s="116">
        <f>'14A'!AI$121</f>
        <v>0</v>
      </c>
      <c r="BZ21" s="116">
        <f>'14A'!AJ$121</f>
        <v>0</v>
      </c>
      <c r="CA21" s="278">
        <f>'14A'!Y$122</f>
        <v>0</v>
      </c>
      <c r="CB21" s="278">
        <f>'14A'!Z$122</f>
        <v>0</v>
      </c>
      <c r="CC21" s="278">
        <f>'14A'!AA$122</f>
        <v>0</v>
      </c>
      <c r="CD21" s="278">
        <f>'14A'!AB$122</f>
        <v>0</v>
      </c>
      <c r="CE21" s="278">
        <f>'14A'!AC$122</f>
        <v>0</v>
      </c>
      <c r="CF21" s="278">
        <f>'14A'!AD$122</f>
        <v>0</v>
      </c>
      <c r="CG21" s="278">
        <f>'14A'!AE$122</f>
        <v>0</v>
      </c>
      <c r="CH21" s="278">
        <f>'14A'!AF$122</f>
        <v>0</v>
      </c>
      <c r="CI21" s="278">
        <f>'14A'!AG$122</f>
        <v>0</v>
      </c>
      <c r="CJ21" s="278">
        <f>'14A'!AH$122</f>
        <v>0</v>
      </c>
      <c r="CK21" s="278">
        <f>'14A'!AI$122</f>
        <v>0</v>
      </c>
      <c r="CL21" s="278">
        <f>'14A'!AJ$122</f>
        <v>0</v>
      </c>
      <c r="CM21" s="278">
        <f>'14A'!Y$123</f>
        <v>0</v>
      </c>
      <c r="CN21" s="278">
        <f>'14A'!Z$123</f>
        <v>0</v>
      </c>
      <c r="CO21" s="278">
        <f>'14A'!AA$123</f>
        <v>0</v>
      </c>
      <c r="CP21" s="278">
        <f>'14A'!AB$123</f>
        <v>0</v>
      </c>
      <c r="CQ21" s="278">
        <f>'14A'!AC$123</f>
        <v>0</v>
      </c>
      <c r="CR21" s="278">
        <f>'14A'!AD$123</f>
        <v>0</v>
      </c>
      <c r="CS21" s="278">
        <f>'14A'!AE$123</f>
        <v>0</v>
      </c>
      <c r="CT21" s="278">
        <f>'14A'!AF$123</f>
        <v>0</v>
      </c>
      <c r="CU21" s="278">
        <f>'14A'!AG$123</f>
        <v>0</v>
      </c>
      <c r="CV21" s="278">
        <f>'14A'!AH$123</f>
        <v>0</v>
      </c>
      <c r="CW21" s="278">
        <f>'14A'!AI$123</f>
        <v>0</v>
      </c>
      <c r="CX21" s="278">
        <f>'14A'!AJ$123</f>
        <v>0</v>
      </c>
      <c r="CY21" s="278">
        <f>'14A'!Y$124</f>
        <v>0</v>
      </c>
      <c r="CZ21" s="278">
        <f>'14A'!Z$124</f>
        <v>0</v>
      </c>
      <c r="DA21" s="278">
        <f>'14A'!AA$124</f>
        <v>0</v>
      </c>
      <c r="DB21" s="278">
        <f>'14A'!AB$124</f>
        <v>0</v>
      </c>
      <c r="DC21" s="278">
        <f>'14A'!AC$124</f>
        <v>0</v>
      </c>
      <c r="DD21" s="278">
        <f>'14A'!AD$124</f>
        <v>0</v>
      </c>
      <c r="DE21" s="278">
        <f>'14A'!AE$124</f>
        <v>0</v>
      </c>
      <c r="DF21" s="278">
        <f>'14A'!AF$124</f>
        <v>0</v>
      </c>
      <c r="DG21" s="278">
        <f>'14A'!AG$124</f>
        <v>0</v>
      </c>
      <c r="DH21" s="278">
        <f>'14A'!AH$124</f>
        <v>0</v>
      </c>
      <c r="DI21" s="278">
        <f>'14A'!AI$124</f>
        <v>0</v>
      </c>
      <c r="DJ21" s="278">
        <f>'14A'!AJ$124</f>
        <v>0</v>
      </c>
      <c r="DK21" s="116">
        <f>'14A'!Y$127</f>
        <v>0</v>
      </c>
      <c r="DL21" s="116">
        <f>'14A'!Z$127</f>
        <v>0</v>
      </c>
      <c r="DM21" s="116">
        <f>'14A'!AA$127</f>
        <v>0</v>
      </c>
      <c r="DN21" s="116">
        <f>'14A'!AB$127</f>
        <v>0</v>
      </c>
      <c r="DO21" s="116">
        <f>'14A'!AC$127</f>
        <v>0</v>
      </c>
      <c r="DP21" s="116">
        <f>'14A'!AD$127</f>
        <v>0</v>
      </c>
      <c r="DQ21" s="116">
        <f>'14A'!AE$127</f>
        <v>0</v>
      </c>
      <c r="DR21" s="116">
        <f>'14A'!AF$127</f>
        <v>0</v>
      </c>
      <c r="DS21" s="116">
        <f>'14A'!Y$128</f>
        <v>0</v>
      </c>
      <c r="DT21" s="116">
        <f>'14A'!Z$128</f>
        <v>0</v>
      </c>
      <c r="DU21" s="116">
        <f>'14A'!AA$128</f>
        <v>0</v>
      </c>
      <c r="DV21" s="116">
        <f>'14A'!AB$128</f>
        <v>0</v>
      </c>
      <c r="DW21" s="116">
        <f>'14A'!AC$128</f>
        <v>0</v>
      </c>
      <c r="DX21" s="116">
        <f>'14A'!AD$128</f>
        <v>0</v>
      </c>
      <c r="DY21" s="116">
        <f>'14A'!AE$128</f>
        <v>0</v>
      </c>
      <c r="DZ21" s="116">
        <f>'14A'!AF$128</f>
        <v>0</v>
      </c>
      <c r="EA21" s="116">
        <f>'14A'!Y$129</f>
        <v>0</v>
      </c>
      <c r="EB21" s="116">
        <f>'14A'!Z$129</f>
        <v>0</v>
      </c>
      <c r="EC21" s="116">
        <f>'14A'!AA$129</f>
        <v>0</v>
      </c>
      <c r="ED21" s="116">
        <f>'14A'!AB$129</f>
        <v>0</v>
      </c>
      <c r="EE21" s="116">
        <f>'14A'!AC$129</f>
        <v>0</v>
      </c>
      <c r="EF21" s="116">
        <f>'14A'!AD$129</f>
        <v>0</v>
      </c>
      <c r="EG21" s="116">
        <f>'14A'!AE$129</f>
        <v>0</v>
      </c>
      <c r="EH21" s="116">
        <f>'14A'!AF$129</f>
        <v>0</v>
      </c>
      <c r="EI21" s="116">
        <f>'14A'!Y$130</f>
        <v>0</v>
      </c>
      <c r="EJ21" s="116">
        <f>'14A'!Z$130</f>
        <v>0</v>
      </c>
      <c r="EK21" s="116">
        <f>'14A'!AA$130</f>
        <v>0</v>
      </c>
      <c r="EL21" s="116">
        <f>'14A'!AB$130</f>
        <v>0</v>
      </c>
      <c r="EM21" s="116">
        <f>'14A'!AC$130</f>
        <v>0</v>
      </c>
      <c r="EN21" s="116">
        <f>'14A'!AD$130</f>
        <v>0</v>
      </c>
      <c r="EO21" s="116">
        <f>'14A'!AE$130</f>
        <v>0</v>
      </c>
      <c r="EP21" s="116">
        <f>'14A'!AF$130</f>
        <v>0</v>
      </c>
      <c r="EQ21" s="116">
        <f>'14A'!Y$131</f>
        <v>0</v>
      </c>
      <c r="ER21" s="116">
        <f>'14A'!Z$131</f>
        <v>0</v>
      </c>
      <c r="ES21" s="116">
        <f>'14A'!AA$131</f>
        <v>0</v>
      </c>
      <c r="ET21" s="116">
        <f>'14A'!AB$131</f>
        <v>0</v>
      </c>
      <c r="EU21" s="116">
        <f>'14A'!AC$131</f>
        <v>0</v>
      </c>
      <c r="EV21" s="116">
        <f>'14A'!AD$131</f>
        <v>0</v>
      </c>
      <c r="EW21" s="116">
        <f>'14A'!AE$131</f>
        <v>0</v>
      </c>
      <c r="EX21" s="116">
        <f>'14A'!AF$131</f>
        <v>0</v>
      </c>
      <c r="EY21" s="116">
        <f>'14A'!Y$132</f>
        <v>0</v>
      </c>
      <c r="EZ21" s="116">
        <f>'14A'!Z$132</f>
        <v>0</v>
      </c>
      <c r="FA21" s="116">
        <f>'14A'!AA$132</f>
        <v>0</v>
      </c>
      <c r="FB21" s="116">
        <f>'14A'!AB$132</f>
        <v>0</v>
      </c>
      <c r="FC21" s="116">
        <f>'14A'!AC$132</f>
        <v>0</v>
      </c>
      <c r="FD21" s="116">
        <f>'14A'!AD$132</f>
        <v>0</v>
      </c>
      <c r="FE21" s="116">
        <f>'14A'!AE$132</f>
        <v>0</v>
      </c>
      <c r="FF21" s="116">
        <f>'14A'!AF$132</f>
        <v>0</v>
      </c>
      <c r="FG21" s="116">
        <f>'14A'!Y$133</f>
        <v>0</v>
      </c>
      <c r="FH21" s="116">
        <f>'14A'!Z$133</f>
        <v>0</v>
      </c>
      <c r="FI21" s="116">
        <f>'14A'!AA$133</f>
        <v>0</v>
      </c>
      <c r="FJ21" s="116">
        <f>'14A'!AB$133</f>
        <v>0</v>
      </c>
      <c r="FK21" s="116">
        <f>'14A'!AC$133</f>
        <v>0</v>
      </c>
      <c r="FL21" s="116">
        <f>'14A'!AD$133</f>
        <v>0</v>
      </c>
      <c r="FM21" s="116">
        <f>'14A'!AE$133</f>
        <v>0</v>
      </c>
      <c r="FN21" s="116">
        <f>'14A'!AF$133</f>
        <v>0</v>
      </c>
      <c r="FO21" s="116">
        <f>'14A'!Y$134</f>
        <v>0</v>
      </c>
      <c r="FP21" s="116">
        <f>'14A'!Z$134</f>
        <v>0</v>
      </c>
      <c r="FQ21" s="116">
        <f>'14A'!AA$134</f>
        <v>0</v>
      </c>
      <c r="FR21" s="116">
        <f>'14A'!AB$134</f>
        <v>0</v>
      </c>
      <c r="FS21" s="116">
        <f>'14A'!AC$134</f>
        <v>0</v>
      </c>
      <c r="FT21" s="116">
        <f>'14A'!AD$134</f>
        <v>0</v>
      </c>
      <c r="FU21" s="116">
        <f>'14A'!AE$134</f>
        <v>0</v>
      </c>
      <c r="FV21" s="116">
        <f>'14A'!AF$134</f>
        <v>0</v>
      </c>
      <c r="FW21" s="116">
        <f>'14A'!Y$137</f>
        <v>0</v>
      </c>
      <c r="FX21" s="116">
        <f>'14A'!Z$137</f>
        <v>0</v>
      </c>
      <c r="FY21" s="116">
        <f>'14A'!AA$137</f>
        <v>0</v>
      </c>
      <c r="FZ21" s="116">
        <f>'14A'!AB$137</f>
        <v>0</v>
      </c>
      <c r="GA21" s="116">
        <f>'14A'!AC$137</f>
        <v>0</v>
      </c>
      <c r="GB21" s="116">
        <f>'14A'!AD$137</f>
        <v>0</v>
      </c>
      <c r="GC21" s="116">
        <f>'14A'!AE$137</f>
        <v>0</v>
      </c>
      <c r="GD21" s="116">
        <f>'14A'!AF$137</f>
        <v>0</v>
      </c>
      <c r="GE21" s="116">
        <f>'14A'!Y$138</f>
        <v>0</v>
      </c>
      <c r="GF21" s="116">
        <f>'14A'!Z$138</f>
        <v>0</v>
      </c>
      <c r="GG21" s="116">
        <f>'14A'!AA$138</f>
        <v>0</v>
      </c>
      <c r="GH21" s="116">
        <f>'14A'!AB$138</f>
        <v>0</v>
      </c>
      <c r="GI21" s="116">
        <f>'14A'!AC$138</f>
        <v>0</v>
      </c>
      <c r="GJ21" s="116">
        <f>'14A'!AD$138</f>
        <v>0</v>
      </c>
      <c r="GK21" s="116">
        <f>'14A'!AE$138</f>
        <v>0</v>
      </c>
      <c r="GL21" s="116">
        <f>'14A'!AF$138</f>
        <v>0</v>
      </c>
      <c r="GM21" s="116">
        <f>'14A'!Y$139</f>
        <v>0</v>
      </c>
      <c r="GN21" s="116">
        <f>'14A'!Z$139</f>
        <v>0</v>
      </c>
      <c r="GO21" s="116">
        <f>'14A'!AA$139</f>
        <v>0</v>
      </c>
      <c r="GP21" s="116">
        <f>'14A'!AB$139</f>
        <v>0</v>
      </c>
      <c r="GQ21" s="116">
        <f>'14A'!AC$139</f>
        <v>0</v>
      </c>
      <c r="GR21" s="116">
        <f>'14A'!AD$139</f>
        <v>0</v>
      </c>
      <c r="GS21" s="116">
        <f>'14A'!AE$139</f>
        <v>0</v>
      </c>
      <c r="GT21" s="116">
        <f>'14A'!AF$139</f>
        <v>0</v>
      </c>
      <c r="GU21" s="116">
        <f>'14A'!Y$140</f>
        <v>0</v>
      </c>
      <c r="GV21" s="116">
        <f>'14A'!Z$140</f>
        <v>0</v>
      </c>
      <c r="GW21" s="116">
        <f>'14A'!AA$140</f>
        <v>0</v>
      </c>
      <c r="GX21" s="116">
        <f>'14A'!AB$140</f>
        <v>0</v>
      </c>
      <c r="GY21" s="116">
        <f>'14A'!AC$140</f>
        <v>0</v>
      </c>
      <c r="GZ21" s="116">
        <f>'14A'!AD$140</f>
        <v>0</v>
      </c>
      <c r="HA21" s="116">
        <f>'14A'!AE$140</f>
        <v>0</v>
      </c>
      <c r="HB21" s="116">
        <f>'14A'!AF$140</f>
        <v>0</v>
      </c>
      <c r="HC21" s="116">
        <f>'14A'!Y$141</f>
        <v>0</v>
      </c>
      <c r="HD21" s="116">
        <f>'14A'!Z$141</f>
        <v>0</v>
      </c>
      <c r="HE21" s="116">
        <f>'14A'!AA$141</f>
        <v>0</v>
      </c>
      <c r="HF21" s="116">
        <f>'14A'!AB$141</f>
        <v>0</v>
      </c>
      <c r="HG21" s="116">
        <f>'14A'!AC$141</f>
        <v>0</v>
      </c>
      <c r="HH21" s="116">
        <f>'14A'!AD$141</f>
        <v>0</v>
      </c>
      <c r="HI21" s="116">
        <f>'14A'!AE$141</f>
        <v>0</v>
      </c>
      <c r="HJ21" s="116">
        <f>'14A'!AF$141</f>
        <v>0</v>
      </c>
      <c r="HK21" s="116">
        <f>'14A'!Y$142</f>
        <v>0</v>
      </c>
      <c r="HL21" s="116">
        <f>'14A'!Z$142</f>
        <v>0</v>
      </c>
      <c r="HM21" s="116">
        <f>'14A'!AA$142</f>
        <v>0</v>
      </c>
      <c r="HN21" s="116">
        <f>'14A'!AB$142</f>
        <v>0</v>
      </c>
      <c r="HO21" s="116">
        <f>'14A'!AC$142</f>
        <v>0</v>
      </c>
      <c r="HP21" s="116">
        <f>'14A'!AD$142</f>
        <v>0</v>
      </c>
      <c r="HQ21" s="116">
        <f>'14A'!AE$142</f>
        <v>0</v>
      </c>
      <c r="HR21" s="116">
        <f>'14A'!AF$142</f>
        <v>0</v>
      </c>
      <c r="HS21" s="116">
        <f>'14A'!Y$143</f>
        <v>0</v>
      </c>
      <c r="HT21" s="116">
        <f>'14A'!Z$143</f>
        <v>0</v>
      </c>
      <c r="HU21" s="116">
        <f>'14A'!AA$143</f>
        <v>0</v>
      </c>
      <c r="HV21" s="116">
        <f>'14A'!AB$143</f>
        <v>0</v>
      </c>
      <c r="HW21" s="116">
        <f>'14A'!AC$143</f>
        <v>0</v>
      </c>
      <c r="HX21" s="116">
        <f>'14A'!AD$143</f>
        <v>0</v>
      </c>
      <c r="HY21" s="116">
        <f>'14A'!AE$143</f>
        <v>0</v>
      </c>
      <c r="HZ21" s="116">
        <f>'14A'!AF$143</f>
        <v>0</v>
      </c>
      <c r="IA21" s="116">
        <f>'14A'!Y$144</f>
        <v>0</v>
      </c>
      <c r="IB21" s="116">
        <f>'14A'!Z$144</f>
        <v>0</v>
      </c>
      <c r="IC21" s="116">
        <f>'14A'!AA$144</f>
        <v>0</v>
      </c>
      <c r="ID21" s="116">
        <f>'14A'!AB$144</f>
        <v>0</v>
      </c>
      <c r="IE21" s="116">
        <f>'14A'!AC$144</f>
        <v>0</v>
      </c>
      <c r="IF21" s="116">
        <f>'14A'!AD$144</f>
        <v>0</v>
      </c>
      <c r="IG21" s="116">
        <f>'14A'!AE$144</f>
        <v>0</v>
      </c>
      <c r="IH21" s="116">
        <f>'14A'!AF$144</f>
        <v>0</v>
      </c>
      <c r="II21" s="116">
        <f>'14A'!Y$146</f>
        <v>0</v>
      </c>
      <c r="IJ21" s="116">
        <f>'14A'!Z$146</f>
        <v>0</v>
      </c>
      <c r="IK21" s="116">
        <f>'14A'!AA$146</f>
        <v>0</v>
      </c>
      <c r="IL21" s="116">
        <f>'14A'!AB$146</f>
        <v>0</v>
      </c>
      <c r="IM21" s="116">
        <f>'14A'!AC$146</f>
        <v>0</v>
      </c>
      <c r="IN21" s="116">
        <f>'14A'!AD$146</f>
        <v>0</v>
      </c>
      <c r="IO21" s="116">
        <f>'14A'!AE$146</f>
        <v>0</v>
      </c>
      <c r="IP21" s="116">
        <f>'14A'!AF$146</f>
        <v>0</v>
      </c>
      <c r="IQ21" s="116">
        <f>'14A'!AG$146</f>
        <v>0</v>
      </c>
      <c r="IR21" s="116">
        <f>'14A'!AH$146</f>
        <v>0</v>
      </c>
      <c r="IS21" s="116">
        <f>'14A'!Y$147</f>
        <v>0</v>
      </c>
      <c r="IT21" s="116">
        <f>'14A'!Z$147</f>
        <v>0</v>
      </c>
      <c r="IU21" s="116">
        <f>'14A'!AA$147</f>
        <v>0</v>
      </c>
      <c r="IV21" s="116">
        <f>'14A'!AB$147</f>
        <v>0</v>
      </c>
      <c r="IW21" s="116">
        <f>'14A'!AC$147</f>
        <v>0</v>
      </c>
      <c r="IX21" s="116">
        <f>'14A'!AD$147</f>
        <v>0</v>
      </c>
      <c r="IY21" s="116">
        <f>'14A'!AE$147</f>
        <v>0</v>
      </c>
      <c r="IZ21" s="116">
        <f>'14A'!AF$147</f>
        <v>0</v>
      </c>
      <c r="JA21" s="116">
        <f>'14A'!AG$147</f>
        <v>0</v>
      </c>
      <c r="JB21" s="116">
        <f>'14A'!AH$147</f>
        <v>0</v>
      </c>
      <c r="JC21" s="116">
        <f>'14A'!Y$148</f>
        <v>0</v>
      </c>
      <c r="JD21" s="116">
        <f>'14A'!Z$148</f>
        <v>0</v>
      </c>
      <c r="JE21" s="116">
        <f>'14A'!AA$148</f>
        <v>0</v>
      </c>
      <c r="JF21" s="116">
        <f>'14A'!AB$148</f>
        <v>0</v>
      </c>
      <c r="JG21" s="116">
        <f>'14A'!AC$148</f>
        <v>0</v>
      </c>
      <c r="JH21" s="116">
        <f>'14A'!AD$148</f>
        <v>0</v>
      </c>
      <c r="JI21" s="116">
        <f>'14A'!AE$148</f>
        <v>0</v>
      </c>
      <c r="JJ21" s="116">
        <f>'14A'!AF$148</f>
        <v>0</v>
      </c>
      <c r="JK21" s="116">
        <f>'14A'!AG$148</f>
        <v>0</v>
      </c>
      <c r="JL21" s="116">
        <f>'14A'!AH$148</f>
        <v>0</v>
      </c>
      <c r="JM21" s="116">
        <f>'14A'!Y$149</f>
        <v>0</v>
      </c>
      <c r="JN21" s="116">
        <f>'14A'!Z$149</f>
        <v>0</v>
      </c>
      <c r="JO21" s="116">
        <f>'14A'!AA$149</f>
        <v>0</v>
      </c>
      <c r="JP21" s="116">
        <f>'14A'!AB$149</f>
        <v>0</v>
      </c>
      <c r="JQ21" s="116">
        <f>'14A'!AC$149</f>
        <v>0</v>
      </c>
      <c r="JR21" s="116">
        <f>'14A'!AD$149</f>
        <v>0</v>
      </c>
      <c r="JS21" s="116">
        <f>'14A'!AE$149</f>
        <v>0</v>
      </c>
      <c r="JT21" s="116">
        <f>'14A'!AF$149</f>
        <v>0</v>
      </c>
      <c r="JU21" s="116">
        <f>'14A'!AG$149</f>
        <v>0</v>
      </c>
      <c r="JV21" s="116">
        <f>'14A'!AH$149</f>
        <v>0</v>
      </c>
      <c r="JW21" s="116">
        <f>'14A'!Y$150</f>
        <v>0</v>
      </c>
      <c r="JX21" s="116">
        <f>'14A'!Z$150</f>
        <v>0</v>
      </c>
      <c r="JY21" s="116">
        <f>'14A'!AA$150</f>
        <v>0</v>
      </c>
      <c r="JZ21" s="116">
        <f>'14A'!AB$150</f>
        <v>0</v>
      </c>
      <c r="KA21" s="116">
        <f>'14A'!AC$150</f>
        <v>0</v>
      </c>
      <c r="KB21" s="116">
        <f>'14A'!AD$150</f>
        <v>0</v>
      </c>
      <c r="KC21" s="116">
        <f>'14A'!AE$150</f>
        <v>0</v>
      </c>
      <c r="KD21" s="116">
        <f>'14A'!AF$150</f>
        <v>0</v>
      </c>
      <c r="KE21" s="116">
        <f>'14A'!AG$150</f>
        <v>0</v>
      </c>
      <c r="KF21" s="116">
        <f>'14A'!AH$150</f>
        <v>0</v>
      </c>
      <c r="KG21" s="116">
        <f>'14A'!Y$152</f>
        <v>0</v>
      </c>
      <c r="KH21" s="116">
        <f>'14A'!Z$152</f>
        <v>0</v>
      </c>
      <c r="KI21" s="116">
        <f>'14A'!AA$152</f>
        <v>0</v>
      </c>
      <c r="KJ21" s="116">
        <f>'14A'!AB$152</f>
        <v>0</v>
      </c>
      <c r="KK21" s="116">
        <f>'14A'!AC$152</f>
        <v>0</v>
      </c>
      <c r="KL21" s="116">
        <f>'14A'!AD$152</f>
        <v>0</v>
      </c>
      <c r="KM21" s="116">
        <f>'14A'!AE$152</f>
        <v>0</v>
      </c>
    </row>
    <row r="22" spans="1:299" s="571" customFormat="1">
      <c r="A22" s="124">
        <v>15</v>
      </c>
      <c r="B22" s="122">
        <f>'15A'!$G$6</f>
        <v>0</v>
      </c>
      <c r="C22" s="116">
        <f>'15A'!C$112</f>
        <v>0</v>
      </c>
      <c r="D22" s="116">
        <f>'15A'!D$112</f>
        <v>0</v>
      </c>
      <c r="E22" s="116">
        <f>'15A'!E$112</f>
        <v>0</v>
      </c>
      <c r="F22" s="116">
        <f>'15A'!F$112</f>
        <v>0</v>
      </c>
      <c r="G22" s="116">
        <f>'15A'!G$112</f>
        <v>0</v>
      </c>
      <c r="H22" s="116">
        <f>'15A'!H$112</f>
        <v>0</v>
      </c>
      <c r="I22" s="116">
        <f>'15A'!I$112</f>
        <v>0</v>
      </c>
      <c r="J22" s="116">
        <f>'15A'!J$112</f>
        <v>0</v>
      </c>
      <c r="K22" s="116">
        <f>'15A'!K$112</f>
        <v>0</v>
      </c>
      <c r="L22" s="116">
        <f>'15A'!L$112</f>
        <v>0</v>
      </c>
      <c r="M22" s="116">
        <f>'15A'!M$112</f>
        <v>0</v>
      </c>
      <c r="N22" s="116">
        <f>'15A'!N$112</f>
        <v>0</v>
      </c>
      <c r="O22" s="116">
        <f>'15A'!O$112</f>
        <v>0</v>
      </c>
      <c r="P22" s="116">
        <f>'15A'!P$112</f>
        <v>0</v>
      </c>
      <c r="Q22" s="116">
        <f>'15A'!Q$112</f>
        <v>0</v>
      </c>
      <c r="R22" s="116">
        <f>'15A'!R$112</f>
        <v>0</v>
      </c>
      <c r="S22" s="276">
        <f>'15A'!Y$117</f>
        <v>0</v>
      </c>
      <c r="T22" s="276">
        <f>'15A'!Z$117</f>
        <v>0</v>
      </c>
      <c r="U22" s="276">
        <f>'15A'!AA$117</f>
        <v>0</v>
      </c>
      <c r="V22" s="276">
        <f>'15A'!AB$117</f>
        <v>0</v>
      </c>
      <c r="W22" s="276">
        <f>'15A'!AC$117</f>
        <v>0</v>
      </c>
      <c r="X22" s="276">
        <f>'15A'!AD$117</f>
        <v>0</v>
      </c>
      <c r="Y22" s="276">
        <f>'15A'!AE$117</f>
        <v>0</v>
      </c>
      <c r="Z22" s="276">
        <f>'15A'!AF$117</f>
        <v>0</v>
      </c>
      <c r="AA22" s="276">
        <f>'15A'!AG$117</f>
        <v>0</v>
      </c>
      <c r="AB22" s="276">
        <f>'15A'!AH$117</f>
        <v>0</v>
      </c>
      <c r="AC22" s="276">
        <f>'15A'!AI$117</f>
        <v>0</v>
      </c>
      <c r="AD22" s="276">
        <f>'15A'!AJ$117</f>
        <v>0</v>
      </c>
      <c r="AE22" s="116">
        <f>'15A'!Y$118</f>
        <v>0</v>
      </c>
      <c r="AF22" s="116">
        <f>'15A'!Z$118</f>
        <v>0</v>
      </c>
      <c r="AG22" s="116">
        <f>'15A'!AA$118</f>
        <v>0</v>
      </c>
      <c r="AH22" s="116">
        <f>'15A'!AB$118</f>
        <v>0</v>
      </c>
      <c r="AI22" s="116">
        <f>'15A'!AC$118</f>
        <v>0</v>
      </c>
      <c r="AJ22" s="116">
        <f>'15A'!AD$118</f>
        <v>0</v>
      </c>
      <c r="AK22" s="116">
        <f>'15A'!AE$118</f>
        <v>0</v>
      </c>
      <c r="AL22" s="116">
        <f>'15A'!AF$118</f>
        <v>0</v>
      </c>
      <c r="AM22" s="116">
        <f>'15A'!AG$118</f>
        <v>0</v>
      </c>
      <c r="AN22" s="116">
        <f>'15A'!AH$118</f>
        <v>0</v>
      </c>
      <c r="AO22" s="116">
        <f>'15A'!AI$118</f>
        <v>0</v>
      </c>
      <c r="AP22" s="116">
        <f>'15A'!AJ$118</f>
        <v>0</v>
      </c>
      <c r="AQ22" s="116">
        <f>'15A'!Y$119</f>
        <v>0</v>
      </c>
      <c r="AR22" s="116">
        <f>'15A'!Z$119</f>
        <v>0</v>
      </c>
      <c r="AS22" s="116">
        <f>'15A'!AA$119</f>
        <v>0</v>
      </c>
      <c r="AT22" s="116">
        <f>'15A'!AB$119</f>
        <v>0</v>
      </c>
      <c r="AU22" s="116">
        <f>'15A'!AC$119</f>
        <v>0</v>
      </c>
      <c r="AV22" s="116">
        <f>'15A'!AD$119</f>
        <v>0</v>
      </c>
      <c r="AW22" s="116">
        <f>'15A'!AE$119</f>
        <v>0</v>
      </c>
      <c r="AX22" s="116">
        <f>'15A'!AF$119</f>
        <v>0</v>
      </c>
      <c r="AY22" s="116">
        <f>'15A'!AG$119</f>
        <v>0</v>
      </c>
      <c r="AZ22" s="116">
        <f>'15A'!AH$119</f>
        <v>0</v>
      </c>
      <c r="BA22" s="116">
        <f>'15A'!AI$119</f>
        <v>0</v>
      </c>
      <c r="BB22" s="116">
        <f>'15A'!AJ$119</f>
        <v>0</v>
      </c>
      <c r="BC22" s="116">
        <f>'15A'!Y$120</f>
        <v>0</v>
      </c>
      <c r="BD22" s="116">
        <f>'15A'!Z$120</f>
        <v>0</v>
      </c>
      <c r="BE22" s="116">
        <f>'15A'!AA$120</f>
        <v>0</v>
      </c>
      <c r="BF22" s="116">
        <f>'15A'!AB$120</f>
        <v>0</v>
      </c>
      <c r="BG22" s="116">
        <f>'15A'!AC$120</f>
        <v>0</v>
      </c>
      <c r="BH22" s="116">
        <f>'15A'!AD$120</f>
        <v>0</v>
      </c>
      <c r="BI22" s="116">
        <f>'15A'!AE$120</f>
        <v>0</v>
      </c>
      <c r="BJ22" s="116">
        <f>'15A'!AF$120</f>
        <v>0</v>
      </c>
      <c r="BK22" s="116">
        <f>'15A'!AG$120</f>
        <v>0</v>
      </c>
      <c r="BL22" s="116">
        <f>'15A'!AH$120</f>
        <v>0</v>
      </c>
      <c r="BM22" s="116">
        <f>'15A'!AI$120</f>
        <v>0</v>
      </c>
      <c r="BN22" s="116">
        <f>'15A'!AJ$120</f>
        <v>0</v>
      </c>
      <c r="BO22" s="116">
        <f>'15A'!Y$121</f>
        <v>0</v>
      </c>
      <c r="BP22" s="116">
        <f>'15A'!Z$121</f>
        <v>0</v>
      </c>
      <c r="BQ22" s="116">
        <f>'15A'!AA$121</f>
        <v>0</v>
      </c>
      <c r="BR22" s="116">
        <f>'15A'!AB$121</f>
        <v>0</v>
      </c>
      <c r="BS22" s="116">
        <f>'15A'!AC$121</f>
        <v>0</v>
      </c>
      <c r="BT22" s="116">
        <f>'15A'!AD$121</f>
        <v>0</v>
      </c>
      <c r="BU22" s="116">
        <f>'15A'!AE$121</f>
        <v>0</v>
      </c>
      <c r="BV22" s="116">
        <f>'15A'!AF$121</f>
        <v>0</v>
      </c>
      <c r="BW22" s="116">
        <f>'15A'!AG$121</f>
        <v>0</v>
      </c>
      <c r="BX22" s="116">
        <f>'15A'!AH$121</f>
        <v>0</v>
      </c>
      <c r="BY22" s="116">
        <f>'15A'!AI$121</f>
        <v>0</v>
      </c>
      <c r="BZ22" s="116">
        <f>'15A'!AJ$121</f>
        <v>0</v>
      </c>
      <c r="CA22" s="278">
        <f>'15A'!Y$122</f>
        <v>0</v>
      </c>
      <c r="CB22" s="278">
        <f>'15A'!Z$122</f>
        <v>0</v>
      </c>
      <c r="CC22" s="278">
        <f>'15A'!AA$122</f>
        <v>0</v>
      </c>
      <c r="CD22" s="278">
        <f>'15A'!AB$122</f>
        <v>0</v>
      </c>
      <c r="CE22" s="278">
        <f>'15A'!AC$122</f>
        <v>0</v>
      </c>
      <c r="CF22" s="278">
        <f>'15A'!AD$122</f>
        <v>0</v>
      </c>
      <c r="CG22" s="278">
        <f>'15A'!AE$122</f>
        <v>0</v>
      </c>
      <c r="CH22" s="278">
        <f>'15A'!AF$122</f>
        <v>0</v>
      </c>
      <c r="CI22" s="278">
        <f>'15A'!AG$122</f>
        <v>0</v>
      </c>
      <c r="CJ22" s="278">
        <f>'15A'!AH$122</f>
        <v>0</v>
      </c>
      <c r="CK22" s="278">
        <f>'15A'!AI$122</f>
        <v>0</v>
      </c>
      <c r="CL22" s="278">
        <f>'15A'!AJ$122</f>
        <v>0</v>
      </c>
      <c r="CM22" s="278">
        <f>'15A'!Y$123</f>
        <v>0</v>
      </c>
      <c r="CN22" s="278">
        <f>'15A'!Z$123</f>
        <v>0</v>
      </c>
      <c r="CO22" s="278">
        <f>'15A'!AA$123</f>
        <v>0</v>
      </c>
      <c r="CP22" s="278">
        <f>'15A'!AB$123</f>
        <v>0</v>
      </c>
      <c r="CQ22" s="278">
        <f>'15A'!AC$123</f>
        <v>0</v>
      </c>
      <c r="CR22" s="278">
        <f>'15A'!AD$123</f>
        <v>0</v>
      </c>
      <c r="CS22" s="278">
        <f>'15A'!AE$123</f>
        <v>0</v>
      </c>
      <c r="CT22" s="278">
        <f>'15A'!AF$123</f>
        <v>0</v>
      </c>
      <c r="CU22" s="278">
        <f>'15A'!AG$123</f>
        <v>0</v>
      </c>
      <c r="CV22" s="278">
        <f>'15A'!AH$123</f>
        <v>0</v>
      </c>
      <c r="CW22" s="278">
        <f>'15A'!AI$123</f>
        <v>0</v>
      </c>
      <c r="CX22" s="278">
        <f>'15A'!AJ$123</f>
        <v>0</v>
      </c>
      <c r="CY22" s="278">
        <f>'15A'!Y$124</f>
        <v>0</v>
      </c>
      <c r="CZ22" s="278">
        <f>'15A'!Z$124</f>
        <v>0</v>
      </c>
      <c r="DA22" s="278">
        <f>'15A'!AA$124</f>
        <v>0</v>
      </c>
      <c r="DB22" s="278">
        <f>'15A'!AB$124</f>
        <v>0</v>
      </c>
      <c r="DC22" s="278">
        <f>'15A'!AC$124</f>
        <v>0</v>
      </c>
      <c r="DD22" s="278">
        <f>'15A'!AD$124</f>
        <v>0</v>
      </c>
      <c r="DE22" s="278">
        <f>'15A'!AE$124</f>
        <v>0</v>
      </c>
      <c r="DF22" s="278">
        <f>'15A'!AF$124</f>
        <v>0</v>
      </c>
      <c r="DG22" s="278">
        <f>'15A'!AG$124</f>
        <v>0</v>
      </c>
      <c r="DH22" s="278">
        <f>'15A'!AH$124</f>
        <v>0</v>
      </c>
      <c r="DI22" s="278">
        <f>'15A'!AI$124</f>
        <v>0</v>
      </c>
      <c r="DJ22" s="278">
        <f>'15A'!AJ$124</f>
        <v>0</v>
      </c>
      <c r="DK22" s="116">
        <f>'15A'!Y$127</f>
        <v>0</v>
      </c>
      <c r="DL22" s="116">
        <f>'15A'!Z$127</f>
        <v>0</v>
      </c>
      <c r="DM22" s="116">
        <f>'15A'!AA$127</f>
        <v>0</v>
      </c>
      <c r="DN22" s="116">
        <f>'15A'!AB$127</f>
        <v>0</v>
      </c>
      <c r="DO22" s="116">
        <f>'15A'!AC$127</f>
        <v>0</v>
      </c>
      <c r="DP22" s="116">
        <f>'15A'!AD$127</f>
        <v>0</v>
      </c>
      <c r="DQ22" s="116">
        <f>'15A'!AE$127</f>
        <v>0</v>
      </c>
      <c r="DR22" s="116">
        <f>'15A'!AF$127</f>
        <v>0</v>
      </c>
      <c r="DS22" s="116">
        <f>'15A'!Y$128</f>
        <v>0</v>
      </c>
      <c r="DT22" s="116">
        <f>'15A'!Z$128</f>
        <v>0</v>
      </c>
      <c r="DU22" s="116">
        <f>'15A'!AA$128</f>
        <v>0</v>
      </c>
      <c r="DV22" s="116">
        <f>'15A'!AB$128</f>
        <v>0</v>
      </c>
      <c r="DW22" s="116">
        <f>'15A'!AC$128</f>
        <v>0</v>
      </c>
      <c r="DX22" s="116">
        <f>'15A'!AD$128</f>
        <v>0</v>
      </c>
      <c r="DY22" s="116">
        <f>'15A'!AE$128</f>
        <v>0</v>
      </c>
      <c r="DZ22" s="116">
        <f>'15A'!AF$128</f>
        <v>0</v>
      </c>
      <c r="EA22" s="116">
        <f>'15A'!Y$129</f>
        <v>0</v>
      </c>
      <c r="EB22" s="116">
        <f>'15A'!Z$129</f>
        <v>0</v>
      </c>
      <c r="EC22" s="116">
        <f>'15A'!AA$129</f>
        <v>0</v>
      </c>
      <c r="ED22" s="116">
        <f>'15A'!AB$129</f>
        <v>0</v>
      </c>
      <c r="EE22" s="116">
        <f>'15A'!AC$129</f>
        <v>0</v>
      </c>
      <c r="EF22" s="116">
        <f>'15A'!AD$129</f>
        <v>0</v>
      </c>
      <c r="EG22" s="116">
        <f>'15A'!AE$129</f>
        <v>0</v>
      </c>
      <c r="EH22" s="116">
        <f>'15A'!AF$129</f>
        <v>0</v>
      </c>
      <c r="EI22" s="116">
        <f>'15A'!Y$130</f>
        <v>0</v>
      </c>
      <c r="EJ22" s="116">
        <f>'15A'!Z$130</f>
        <v>0</v>
      </c>
      <c r="EK22" s="116">
        <f>'15A'!AA$130</f>
        <v>0</v>
      </c>
      <c r="EL22" s="116">
        <f>'15A'!AB$130</f>
        <v>0</v>
      </c>
      <c r="EM22" s="116">
        <f>'15A'!AC$130</f>
        <v>0</v>
      </c>
      <c r="EN22" s="116">
        <f>'15A'!AD$130</f>
        <v>0</v>
      </c>
      <c r="EO22" s="116">
        <f>'15A'!AE$130</f>
        <v>0</v>
      </c>
      <c r="EP22" s="116">
        <f>'15A'!AF$130</f>
        <v>0</v>
      </c>
      <c r="EQ22" s="116">
        <f>'15A'!Y$131</f>
        <v>0</v>
      </c>
      <c r="ER22" s="116">
        <f>'15A'!Z$131</f>
        <v>0</v>
      </c>
      <c r="ES22" s="116">
        <f>'15A'!AA$131</f>
        <v>0</v>
      </c>
      <c r="ET22" s="116">
        <f>'15A'!AB$131</f>
        <v>0</v>
      </c>
      <c r="EU22" s="116">
        <f>'15A'!AC$131</f>
        <v>0</v>
      </c>
      <c r="EV22" s="116">
        <f>'15A'!AD$131</f>
        <v>0</v>
      </c>
      <c r="EW22" s="116">
        <f>'15A'!AE$131</f>
        <v>0</v>
      </c>
      <c r="EX22" s="116">
        <f>'15A'!AF$131</f>
        <v>0</v>
      </c>
      <c r="EY22" s="116">
        <f>'15A'!Y$132</f>
        <v>0</v>
      </c>
      <c r="EZ22" s="116">
        <f>'15A'!Z$132</f>
        <v>0</v>
      </c>
      <c r="FA22" s="116">
        <f>'15A'!AA$132</f>
        <v>0</v>
      </c>
      <c r="FB22" s="116">
        <f>'15A'!AB$132</f>
        <v>0</v>
      </c>
      <c r="FC22" s="116">
        <f>'15A'!AC$132</f>
        <v>0</v>
      </c>
      <c r="FD22" s="116">
        <f>'15A'!AD$132</f>
        <v>0</v>
      </c>
      <c r="FE22" s="116">
        <f>'15A'!AE$132</f>
        <v>0</v>
      </c>
      <c r="FF22" s="116">
        <f>'15A'!AF$132</f>
        <v>0</v>
      </c>
      <c r="FG22" s="116">
        <f>'15A'!Y$133</f>
        <v>0</v>
      </c>
      <c r="FH22" s="116">
        <f>'15A'!Z$133</f>
        <v>0</v>
      </c>
      <c r="FI22" s="116">
        <f>'15A'!AA$133</f>
        <v>0</v>
      </c>
      <c r="FJ22" s="116">
        <f>'15A'!AB$133</f>
        <v>0</v>
      </c>
      <c r="FK22" s="116">
        <f>'15A'!AC$133</f>
        <v>0</v>
      </c>
      <c r="FL22" s="116">
        <f>'15A'!AD$133</f>
        <v>0</v>
      </c>
      <c r="FM22" s="116">
        <f>'15A'!AE$133</f>
        <v>0</v>
      </c>
      <c r="FN22" s="116">
        <f>'15A'!AF$133</f>
        <v>0</v>
      </c>
      <c r="FO22" s="116">
        <f>'15A'!Y$134</f>
        <v>0</v>
      </c>
      <c r="FP22" s="116">
        <f>'15A'!Z$134</f>
        <v>0</v>
      </c>
      <c r="FQ22" s="116">
        <f>'15A'!AA$134</f>
        <v>0</v>
      </c>
      <c r="FR22" s="116">
        <f>'15A'!AB$134</f>
        <v>0</v>
      </c>
      <c r="FS22" s="116">
        <f>'15A'!AC$134</f>
        <v>0</v>
      </c>
      <c r="FT22" s="116">
        <f>'15A'!AD$134</f>
        <v>0</v>
      </c>
      <c r="FU22" s="116">
        <f>'15A'!AE$134</f>
        <v>0</v>
      </c>
      <c r="FV22" s="116">
        <f>'15A'!AF$134</f>
        <v>0</v>
      </c>
      <c r="FW22" s="116">
        <f>'15A'!Y$137</f>
        <v>0</v>
      </c>
      <c r="FX22" s="116">
        <f>'15A'!Z$137</f>
        <v>0</v>
      </c>
      <c r="FY22" s="116">
        <f>'15A'!AA$137</f>
        <v>0</v>
      </c>
      <c r="FZ22" s="116">
        <f>'15A'!AB$137</f>
        <v>0</v>
      </c>
      <c r="GA22" s="116">
        <f>'15A'!AC$137</f>
        <v>0</v>
      </c>
      <c r="GB22" s="116">
        <f>'15A'!AD$137</f>
        <v>0</v>
      </c>
      <c r="GC22" s="116">
        <f>'15A'!AE$137</f>
        <v>0</v>
      </c>
      <c r="GD22" s="116">
        <f>'15A'!AF$137</f>
        <v>0</v>
      </c>
      <c r="GE22" s="116">
        <f>'15A'!Y$138</f>
        <v>0</v>
      </c>
      <c r="GF22" s="116">
        <f>'15A'!Z$138</f>
        <v>0</v>
      </c>
      <c r="GG22" s="116">
        <f>'15A'!AA$138</f>
        <v>0</v>
      </c>
      <c r="GH22" s="116">
        <f>'15A'!AB$138</f>
        <v>0</v>
      </c>
      <c r="GI22" s="116">
        <f>'15A'!AC$138</f>
        <v>0</v>
      </c>
      <c r="GJ22" s="116">
        <f>'15A'!AD$138</f>
        <v>0</v>
      </c>
      <c r="GK22" s="116">
        <f>'15A'!AE$138</f>
        <v>0</v>
      </c>
      <c r="GL22" s="116">
        <f>'15A'!AF$138</f>
        <v>0</v>
      </c>
      <c r="GM22" s="116">
        <f>'15A'!Y$139</f>
        <v>0</v>
      </c>
      <c r="GN22" s="116">
        <f>'15A'!Z$139</f>
        <v>0</v>
      </c>
      <c r="GO22" s="116">
        <f>'15A'!AA$139</f>
        <v>0</v>
      </c>
      <c r="GP22" s="116">
        <f>'15A'!AB$139</f>
        <v>0</v>
      </c>
      <c r="GQ22" s="116">
        <f>'15A'!AC$139</f>
        <v>0</v>
      </c>
      <c r="GR22" s="116">
        <f>'15A'!AD$139</f>
        <v>0</v>
      </c>
      <c r="GS22" s="116">
        <f>'15A'!AE$139</f>
        <v>0</v>
      </c>
      <c r="GT22" s="116">
        <f>'15A'!AF$139</f>
        <v>0</v>
      </c>
      <c r="GU22" s="116">
        <f>'15A'!Y$140</f>
        <v>0</v>
      </c>
      <c r="GV22" s="116">
        <f>'15A'!Z$140</f>
        <v>0</v>
      </c>
      <c r="GW22" s="116">
        <f>'15A'!AA$140</f>
        <v>0</v>
      </c>
      <c r="GX22" s="116">
        <f>'15A'!AB$140</f>
        <v>0</v>
      </c>
      <c r="GY22" s="116">
        <f>'15A'!AC$140</f>
        <v>0</v>
      </c>
      <c r="GZ22" s="116">
        <f>'15A'!AD$140</f>
        <v>0</v>
      </c>
      <c r="HA22" s="116">
        <f>'15A'!AE$140</f>
        <v>0</v>
      </c>
      <c r="HB22" s="116">
        <f>'15A'!AF$140</f>
        <v>0</v>
      </c>
      <c r="HC22" s="116">
        <f>'15A'!Y$141</f>
        <v>0</v>
      </c>
      <c r="HD22" s="116">
        <f>'15A'!Z$141</f>
        <v>0</v>
      </c>
      <c r="HE22" s="116">
        <f>'15A'!AA$141</f>
        <v>0</v>
      </c>
      <c r="HF22" s="116">
        <f>'15A'!AB$141</f>
        <v>0</v>
      </c>
      <c r="HG22" s="116">
        <f>'15A'!AC$141</f>
        <v>0</v>
      </c>
      <c r="HH22" s="116">
        <f>'15A'!AD$141</f>
        <v>0</v>
      </c>
      <c r="HI22" s="116">
        <f>'15A'!AE$141</f>
        <v>0</v>
      </c>
      <c r="HJ22" s="116">
        <f>'15A'!AF$141</f>
        <v>0</v>
      </c>
      <c r="HK22" s="116">
        <f>'15A'!Y$142</f>
        <v>0</v>
      </c>
      <c r="HL22" s="116">
        <f>'15A'!Z$142</f>
        <v>0</v>
      </c>
      <c r="HM22" s="116">
        <f>'15A'!AA$142</f>
        <v>0</v>
      </c>
      <c r="HN22" s="116">
        <f>'15A'!AB$142</f>
        <v>0</v>
      </c>
      <c r="HO22" s="116">
        <f>'15A'!AC$142</f>
        <v>0</v>
      </c>
      <c r="HP22" s="116">
        <f>'15A'!AD$142</f>
        <v>0</v>
      </c>
      <c r="HQ22" s="116">
        <f>'15A'!AE$142</f>
        <v>0</v>
      </c>
      <c r="HR22" s="116">
        <f>'15A'!AF$142</f>
        <v>0</v>
      </c>
      <c r="HS22" s="116">
        <f>'15A'!Y$143</f>
        <v>0</v>
      </c>
      <c r="HT22" s="116">
        <f>'15A'!Z$143</f>
        <v>0</v>
      </c>
      <c r="HU22" s="116">
        <f>'15A'!AA$143</f>
        <v>0</v>
      </c>
      <c r="HV22" s="116">
        <f>'15A'!AB$143</f>
        <v>0</v>
      </c>
      <c r="HW22" s="116">
        <f>'15A'!AC$143</f>
        <v>0</v>
      </c>
      <c r="HX22" s="116">
        <f>'15A'!AD$143</f>
        <v>0</v>
      </c>
      <c r="HY22" s="116">
        <f>'15A'!AE$143</f>
        <v>0</v>
      </c>
      <c r="HZ22" s="116">
        <f>'15A'!AF$143</f>
        <v>0</v>
      </c>
      <c r="IA22" s="116">
        <f>'15A'!Y$144</f>
        <v>0</v>
      </c>
      <c r="IB22" s="116">
        <f>'15A'!Z$144</f>
        <v>0</v>
      </c>
      <c r="IC22" s="116">
        <f>'15A'!AA$144</f>
        <v>0</v>
      </c>
      <c r="ID22" s="116">
        <f>'15A'!AB$144</f>
        <v>0</v>
      </c>
      <c r="IE22" s="116">
        <f>'15A'!AC$144</f>
        <v>0</v>
      </c>
      <c r="IF22" s="116">
        <f>'15A'!AD$144</f>
        <v>0</v>
      </c>
      <c r="IG22" s="116">
        <f>'15A'!AE$144</f>
        <v>0</v>
      </c>
      <c r="IH22" s="116">
        <f>'15A'!AF$144</f>
        <v>0</v>
      </c>
      <c r="II22" s="116">
        <f>'15A'!Y$146</f>
        <v>0</v>
      </c>
      <c r="IJ22" s="116">
        <f>'15A'!Z$146</f>
        <v>0</v>
      </c>
      <c r="IK22" s="116">
        <f>'15A'!AA$146</f>
        <v>0</v>
      </c>
      <c r="IL22" s="116">
        <f>'15A'!AB$146</f>
        <v>0</v>
      </c>
      <c r="IM22" s="116">
        <f>'15A'!AC$146</f>
        <v>0</v>
      </c>
      <c r="IN22" s="116">
        <f>'15A'!AD$146</f>
        <v>0</v>
      </c>
      <c r="IO22" s="116">
        <f>'15A'!AE$146</f>
        <v>0</v>
      </c>
      <c r="IP22" s="116">
        <f>'15A'!AF$146</f>
        <v>0</v>
      </c>
      <c r="IQ22" s="116">
        <f>'15A'!AG$146</f>
        <v>0</v>
      </c>
      <c r="IR22" s="116">
        <f>'15A'!AH$146</f>
        <v>0</v>
      </c>
      <c r="IS22" s="116">
        <f>'15A'!Y$147</f>
        <v>0</v>
      </c>
      <c r="IT22" s="116">
        <f>'15A'!Z$147</f>
        <v>0</v>
      </c>
      <c r="IU22" s="116">
        <f>'15A'!AA$147</f>
        <v>0</v>
      </c>
      <c r="IV22" s="116">
        <f>'15A'!AB$147</f>
        <v>0</v>
      </c>
      <c r="IW22" s="116">
        <f>'15A'!AC$147</f>
        <v>0</v>
      </c>
      <c r="IX22" s="116">
        <f>'15A'!AD$147</f>
        <v>0</v>
      </c>
      <c r="IY22" s="116">
        <f>'15A'!AE$147</f>
        <v>0</v>
      </c>
      <c r="IZ22" s="116">
        <f>'15A'!AF$147</f>
        <v>0</v>
      </c>
      <c r="JA22" s="116">
        <f>'15A'!AG$147</f>
        <v>0</v>
      </c>
      <c r="JB22" s="116">
        <f>'15A'!AH$147</f>
        <v>0</v>
      </c>
      <c r="JC22" s="116">
        <f>'15A'!Y$148</f>
        <v>0</v>
      </c>
      <c r="JD22" s="116">
        <f>'15A'!Z$148</f>
        <v>0</v>
      </c>
      <c r="JE22" s="116">
        <f>'15A'!AA$148</f>
        <v>0</v>
      </c>
      <c r="JF22" s="116">
        <f>'15A'!AB$148</f>
        <v>0</v>
      </c>
      <c r="JG22" s="116">
        <f>'15A'!AC$148</f>
        <v>0</v>
      </c>
      <c r="JH22" s="116">
        <f>'15A'!AD$148</f>
        <v>0</v>
      </c>
      <c r="JI22" s="116">
        <f>'15A'!AE$148</f>
        <v>0</v>
      </c>
      <c r="JJ22" s="116">
        <f>'15A'!AF$148</f>
        <v>0</v>
      </c>
      <c r="JK22" s="116">
        <f>'15A'!AG$148</f>
        <v>0</v>
      </c>
      <c r="JL22" s="116">
        <f>'15A'!AH$148</f>
        <v>0</v>
      </c>
      <c r="JM22" s="116">
        <f>'15A'!Y$149</f>
        <v>0</v>
      </c>
      <c r="JN22" s="116">
        <f>'15A'!Z$149</f>
        <v>0</v>
      </c>
      <c r="JO22" s="116">
        <f>'15A'!AA$149</f>
        <v>0</v>
      </c>
      <c r="JP22" s="116">
        <f>'15A'!AB$149</f>
        <v>0</v>
      </c>
      <c r="JQ22" s="116">
        <f>'15A'!AC$149</f>
        <v>0</v>
      </c>
      <c r="JR22" s="116">
        <f>'15A'!AD$149</f>
        <v>0</v>
      </c>
      <c r="JS22" s="116">
        <f>'15A'!AE$149</f>
        <v>0</v>
      </c>
      <c r="JT22" s="116">
        <f>'15A'!AF$149</f>
        <v>0</v>
      </c>
      <c r="JU22" s="116">
        <f>'15A'!AG$149</f>
        <v>0</v>
      </c>
      <c r="JV22" s="116">
        <f>'15A'!AH$149</f>
        <v>0</v>
      </c>
      <c r="JW22" s="116">
        <f>'15A'!Y$150</f>
        <v>0</v>
      </c>
      <c r="JX22" s="116">
        <f>'15A'!Z$150</f>
        <v>0</v>
      </c>
      <c r="JY22" s="116">
        <f>'15A'!AA$150</f>
        <v>0</v>
      </c>
      <c r="JZ22" s="116">
        <f>'15A'!AB$150</f>
        <v>0</v>
      </c>
      <c r="KA22" s="116">
        <f>'15A'!AC$150</f>
        <v>0</v>
      </c>
      <c r="KB22" s="116">
        <f>'15A'!AD$150</f>
        <v>0</v>
      </c>
      <c r="KC22" s="116">
        <f>'15A'!AE$150</f>
        <v>0</v>
      </c>
      <c r="KD22" s="116">
        <f>'15A'!AF$150</f>
        <v>0</v>
      </c>
      <c r="KE22" s="116">
        <f>'15A'!AG$150</f>
        <v>0</v>
      </c>
      <c r="KF22" s="116">
        <f>'15A'!AH$150</f>
        <v>0</v>
      </c>
      <c r="KG22" s="116">
        <f>'15A'!Y$152</f>
        <v>0</v>
      </c>
      <c r="KH22" s="116">
        <f>'15A'!Z$152</f>
        <v>0</v>
      </c>
      <c r="KI22" s="116">
        <f>'15A'!AA$152</f>
        <v>0</v>
      </c>
      <c r="KJ22" s="116">
        <f>'15A'!AB$152</f>
        <v>0</v>
      </c>
      <c r="KK22" s="116">
        <f>'15A'!AC$152</f>
        <v>0</v>
      </c>
      <c r="KL22" s="116">
        <f>'15A'!AD$152</f>
        <v>0</v>
      </c>
      <c r="KM22" s="116">
        <f>'15A'!AE$152</f>
        <v>0</v>
      </c>
    </row>
    <row r="23" spans="1:299" s="577" customFormat="1">
      <c r="A23" s="572">
        <v>16</v>
      </c>
      <c r="B23" s="573">
        <f>'16A'!$G$6</f>
        <v>0</v>
      </c>
      <c r="C23" s="574">
        <f>'16A'!C$112</f>
        <v>0</v>
      </c>
      <c r="D23" s="574">
        <f>'16A'!D$112</f>
        <v>0</v>
      </c>
      <c r="E23" s="574">
        <f>'16A'!E$112</f>
        <v>0</v>
      </c>
      <c r="F23" s="574">
        <f>'16A'!F$112</f>
        <v>0</v>
      </c>
      <c r="G23" s="574">
        <f>'16A'!G$112</f>
        <v>0</v>
      </c>
      <c r="H23" s="574">
        <f>'16A'!H$112</f>
        <v>0</v>
      </c>
      <c r="I23" s="574">
        <f>'16A'!I$112</f>
        <v>0</v>
      </c>
      <c r="J23" s="574">
        <f>'16A'!J$112</f>
        <v>0</v>
      </c>
      <c r="K23" s="574">
        <f>'16A'!K$112</f>
        <v>0</v>
      </c>
      <c r="L23" s="574">
        <f>'16A'!L$112</f>
        <v>0</v>
      </c>
      <c r="M23" s="574">
        <f>'16A'!M$112</f>
        <v>0</v>
      </c>
      <c r="N23" s="574">
        <f>'16A'!N$112</f>
        <v>0</v>
      </c>
      <c r="O23" s="574">
        <f>'16A'!O$112</f>
        <v>0</v>
      </c>
      <c r="P23" s="574">
        <f>'16A'!P$112</f>
        <v>0</v>
      </c>
      <c r="Q23" s="574">
        <f>'16A'!Q$112</f>
        <v>0</v>
      </c>
      <c r="R23" s="574">
        <f>'16A'!R$112</f>
        <v>0</v>
      </c>
      <c r="S23" s="575">
        <f>'16A'!Y$117</f>
        <v>0</v>
      </c>
      <c r="T23" s="575">
        <f>'16A'!Z$117</f>
        <v>0</v>
      </c>
      <c r="U23" s="575">
        <f>'16A'!AA$117</f>
        <v>0</v>
      </c>
      <c r="V23" s="575">
        <f>'16A'!AB$117</f>
        <v>0</v>
      </c>
      <c r="W23" s="575">
        <f>'16A'!AC$117</f>
        <v>0</v>
      </c>
      <c r="X23" s="575">
        <f>'16A'!AD$117</f>
        <v>0</v>
      </c>
      <c r="Y23" s="575">
        <f>'16A'!AE$117</f>
        <v>0</v>
      </c>
      <c r="Z23" s="575">
        <f>'16A'!AF$117</f>
        <v>0</v>
      </c>
      <c r="AA23" s="575">
        <f>'16A'!AG$117</f>
        <v>0</v>
      </c>
      <c r="AB23" s="575">
        <f>'16A'!AH$117</f>
        <v>0</v>
      </c>
      <c r="AC23" s="575">
        <f>'16A'!AI$117</f>
        <v>0</v>
      </c>
      <c r="AD23" s="575">
        <f>'16A'!AJ$117</f>
        <v>0</v>
      </c>
      <c r="AE23" s="574">
        <f>'16A'!Y$118</f>
        <v>0</v>
      </c>
      <c r="AF23" s="574">
        <f>'16A'!Z$118</f>
        <v>0</v>
      </c>
      <c r="AG23" s="574">
        <f>'16A'!AA$118</f>
        <v>0</v>
      </c>
      <c r="AH23" s="574">
        <f>'16A'!AB$118</f>
        <v>0</v>
      </c>
      <c r="AI23" s="574">
        <f>'16A'!AC$118</f>
        <v>0</v>
      </c>
      <c r="AJ23" s="574">
        <f>'16A'!AD$118</f>
        <v>0</v>
      </c>
      <c r="AK23" s="574">
        <f>'16A'!AE$118</f>
        <v>0</v>
      </c>
      <c r="AL23" s="574">
        <f>'16A'!AF$118</f>
        <v>0</v>
      </c>
      <c r="AM23" s="574">
        <f>'16A'!AG$118</f>
        <v>0</v>
      </c>
      <c r="AN23" s="574">
        <f>'16A'!AH$118</f>
        <v>0</v>
      </c>
      <c r="AO23" s="574">
        <f>'16A'!AI$118</f>
        <v>0</v>
      </c>
      <c r="AP23" s="574">
        <f>'16A'!AJ$118</f>
        <v>0</v>
      </c>
      <c r="AQ23" s="574">
        <f>'16A'!Y$119</f>
        <v>0</v>
      </c>
      <c r="AR23" s="574">
        <f>'16A'!Z$119</f>
        <v>0</v>
      </c>
      <c r="AS23" s="574">
        <f>'16A'!AA$119</f>
        <v>0</v>
      </c>
      <c r="AT23" s="574">
        <f>'16A'!AB$119</f>
        <v>0</v>
      </c>
      <c r="AU23" s="574">
        <f>'16A'!AC$119</f>
        <v>0</v>
      </c>
      <c r="AV23" s="574">
        <f>'16A'!AD$119</f>
        <v>0</v>
      </c>
      <c r="AW23" s="574">
        <f>'16A'!AE$119</f>
        <v>0</v>
      </c>
      <c r="AX23" s="574">
        <f>'16A'!AF$119</f>
        <v>0</v>
      </c>
      <c r="AY23" s="574">
        <f>'16A'!AG$119</f>
        <v>0</v>
      </c>
      <c r="AZ23" s="574">
        <f>'16A'!AH$119</f>
        <v>0</v>
      </c>
      <c r="BA23" s="574">
        <f>'16A'!AI$119</f>
        <v>0</v>
      </c>
      <c r="BB23" s="574">
        <f>'16A'!AJ$119</f>
        <v>0</v>
      </c>
      <c r="BC23" s="574">
        <f>'16A'!Y$120</f>
        <v>0</v>
      </c>
      <c r="BD23" s="574">
        <f>'16A'!Z$120</f>
        <v>0</v>
      </c>
      <c r="BE23" s="574">
        <f>'16A'!AA$120</f>
        <v>0</v>
      </c>
      <c r="BF23" s="574">
        <f>'16A'!AB$120</f>
        <v>0</v>
      </c>
      <c r="BG23" s="574">
        <f>'16A'!AC$120</f>
        <v>0</v>
      </c>
      <c r="BH23" s="574">
        <f>'16A'!AD$120</f>
        <v>0</v>
      </c>
      <c r="BI23" s="574">
        <f>'16A'!AE$120</f>
        <v>0</v>
      </c>
      <c r="BJ23" s="574">
        <f>'16A'!AF$120</f>
        <v>0</v>
      </c>
      <c r="BK23" s="574">
        <f>'16A'!AG$120</f>
        <v>0</v>
      </c>
      <c r="BL23" s="574">
        <f>'16A'!AH$120</f>
        <v>0</v>
      </c>
      <c r="BM23" s="574">
        <f>'16A'!AI$120</f>
        <v>0</v>
      </c>
      <c r="BN23" s="574">
        <f>'16A'!AJ$120</f>
        <v>0</v>
      </c>
      <c r="BO23" s="574">
        <f>'16A'!Y$121</f>
        <v>0</v>
      </c>
      <c r="BP23" s="574">
        <f>'16A'!Z$121</f>
        <v>0</v>
      </c>
      <c r="BQ23" s="574">
        <f>'16A'!AA$121</f>
        <v>0</v>
      </c>
      <c r="BR23" s="574">
        <f>'16A'!AB$121</f>
        <v>0</v>
      </c>
      <c r="BS23" s="574">
        <f>'16A'!AC$121</f>
        <v>0</v>
      </c>
      <c r="BT23" s="574">
        <f>'16A'!AD$121</f>
        <v>0</v>
      </c>
      <c r="BU23" s="574">
        <f>'16A'!AE$121</f>
        <v>0</v>
      </c>
      <c r="BV23" s="574">
        <f>'16A'!AF$121</f>
        <v>0</v>
      </c>
      <c r="BW23" s="574">
        <f>'16A'!AG$121</f>
        <v>0</v>
      </c>
      <c r="BX23" s="574">
        <f>'16A'!AH$121</f>
        <v>0</v>
      </c>
      <c r="BY23" s="574">
        <f>'16A'!AI$121</f>
        <v>0</v>
      </c>
      <c r="BZ23" s="574">
        <f>'16A'!AJ$121</f>
        <v>0</v>
      </c>
      <c r="CA23" s="576">
        <f>'16A'!Y$122</f>
        <v>0</v>
      </c>
      <c r="CB23" s="576">
        <f>'16A'!Z$122</f>
        <v>0</v>
      </c>
      <c r="CC23" s="576">
        <f>'16A'!AA$122</f>
        <v>0</v>
      </c>
      <c r="CD23" s="576">
        <f>'16A'!AB$122</f>
        <v>0</v>
      </c>
      <c r="CE23" s="576">
        <f>'16A'!AC$122</f>
        <v>0</v>
      </c>
      <c r="CF23" s="576">
        <f>'16A'!AD$122</f>
        <v>0</v>
      </c>
      <c r="CG23" s="576">
        <f>'16A'!AE$122</f>
        <v>0</v>
      </c>
      <c r="CH23" s="576">
        <f>'16A'!AF$122</f>
        <v>0</v>
      </c>
      <c r="CI23" s="576">
        <f>'16A'!AG$122</f>
        <v>0</v>
      </c>
      <c r="CJ23" s="576">
        <f>'16A'!AH$122</f>
        <v>0</v>
      </c>
      <c r="CK23" s="576">
        <f>'16A'!AI$122</f>
        <v>0</v>
      </c>
      <c r="CL23" s="576">
        <f>'16A'!AJ$122</f>
        <v>0</v>
      </c>
      <c r="CM23" s="576">
        <f>'16A'!Y$123</f>
        <v>0</v>
      </c>
      <c r="CN23" s="576">
        <f>'16A'!Z$123</f>
        <v>0</v>
      </c>
      <c r="CO23" s="576">
        <f>'16A'!AA$123</f>
        <v>0</v>
      </c>
      <c r="CP23" s="576">
        <f>'16A'!AB$123</f>
        <v>0</v>
      </c>
      <c r="CQ23" s="576">
        <f>'16A'!AC$123</f>
        <v>0</v>
      </c>
      <c r="CR23" s="576">
        <f>'16A'!AD$123</f>
        <v>0</v>
      </c>
      <c r="CS23" s="576">
        <f>'16A'!AE$123</f>
        <v>0</v>
      </c>
      <c r="CT23" s="576">
        <f>'16A'!AF$123</f>
        <v>0</v>
      </c>
      <c r="CU23" s="576">
        <f>'16A'!AG$123</f>
        <v>0</v>
      </c>
      <c r="CV23" s="576">
        <f>'16A'!AH$123</f>
        <v>0</v>
      </c>
      <c r="CW23" s="576">
        <f>'16A'!AI$123</f>
        <v>0</v>
      </c>
      <c r="CX23" s="576">
        <f>'16A'!AJ$123</f>
        <v>0</v>
      </c>
      <c r="CY23" s="576">
        <f>'16A'!Y$124</f>
        <v>0</v>
      </c>
      <c r="CZ23" s="576">
        <f>'16A'!Z$124</f>
        <v>0</v>
      </c>
      <c r="DA23" s="576">
        <f>'16A'!AA$124</f>
        <v>0</v>
      </c>
      <c r="DB23" s="576">
        <f>'16A'!AB$124</f>
        <v>0</v>
      </c>
      <c r="DC23" s="576">
        <f>'16A'!AC$124</f>
        <v>0</v>
      </c>
      <c r="DD23" s="576">
        <f>'16A'!AD$124</f>
        <v>0</v>
      </c>
      <c r="DE23" s="576">
        <f>'16A'!AE$124</f>
        <v>0</v>
      </c>
      <c r="DF23" s="576">
        <f>'16A'!AF$124</f>
        <v>0</v>
      </c>
      <c r="DG23" s="576">
        <f>'16A'!AG$124</f>
        <v>0</v>
      </c>
      <c r="DH23" s="576">
        <f>'16A'!AH$124</f>
        <v>0</v>
      </c>
      <c r="DI23" s="576">
        <f>'16A'!AI$124</f>
        <v>0</v>
      </c>
      <c r="DJ23" s="576">
        <f>'16A'!AJ$124</f>
        <v>0</v>
      </c>
      <c r="DK23" s="574">
        <f>'16A'!Y$127</f>
        <v>0</v>
      </c>
      <c r="DL23" s="574">
        <f>'16A'!Z$127</f>
        <v>0</v>
      </c>
      <c r="DM23" s="574">
        <f>'16A'!AA$127</f>
        <v>0</v>
      </c>
      <c r="DN23" s="574">
        <f>'16A'!AB$127</f>
        <v>0</v>
      </c>
      <c r="DO23" s="574">
        <f>'16A'!AC$127</f>
        <v>0</v>
      </c>
      <c r="DP23" s="574">
        <f>'16A'!AD$127</f>
        <v>0</v>
      </c>
      <c r="DQ23" s="574">
        <f>'16A'!AE$127</f>
        <v>0</v>
      </c>
      <c r="DR23" s="574">
        <f>'16A'!AF$127</f>
        <v>0</v>
      </c>
      <c r="DS23" s="574">
        <f>'16A'!Y$128</f>
        <v>0</v>
      </c>
      <c r="DT23" s="574">
        <f>'16A'!Z$128</f>
        <v>0</v>
      </c>
      <c r="DU23" s="574">
        <f>'16A'!AA$128</f>
        <v>0</v>
      </c>
      <c r="DV23" s="574">
        <f>'16A'!AB$128</f>
        <v>0</v>
      </c>
      <c r="DW23" s="574">
        <f>'16A'!AC$128</f>
        <v>0</v>
      </c>
      <c r="DX23" s="574">
        <f>'16A'!AD$128</f>
        <v>0</v>
      </c>
      <c r="DY23" s="574">
        <f>'16A'!AE$128</f>
        <v>0</v>
      </c>
      <c r="DZ23" s="574">
        <f>'16A'!AF$128</f>
        <v>0</v>
      </c>
      <c r="EA23" s="574">
        <f>'16A'!Y$129</f>
        <v>0</v>
      </c>
      <c r="EB23" s="574">
        <f>'16A'!Z$129</f>
        <v>0</v>
      </c>
      <c r="EC23" s="574">
        <f>'16A'!AA$129</f>
        <v>0</v>
      </c>
      <c r="ED23" s="574">
        <f>'16A'!AB$129</f>
        <v>0</v>
      </c>
      <c r="EE23" s="574">
        <f>'16A'!AC$129</f>
        <v>0</v>
      </c>
      <c r="EF23" s="574">
        <f>'16A'!AD$129</f>
        <v>0</v>
      </c>
      <c r="EG23" s="574">
        <f>'16A'!AE$129</f>
        <v>0</v>
      </c>
      <c r="EH23" s="574">
        <f>'16A'!AF$129</f>
        <v>0</v>
      </c>
      <c r="EI23" s="574">
        <f>'16A'!Y$130</f>
        <v>0</v>
      </c>
      <c r="EJ23" s="574">
        <f>'16A'!Z$130</f>
        <v>0</v>
      </c>
      <c r="EK23" s="574">
        <f>'16A'!AA$130</f>
        <v>0</v>
      </c>
      <c r="EL23" s="574">
        <f>'16A'!AB$130</f>
        <v>0</v>
      </c>
      <c r="EM23" s="574">
        <f>'16A'!AC$130</f>
        <v>0</v>
      </c>
      <c r="EN23" s="574">
        <f>'16A'!AD$130</f>
        <v>0</v>
      </c>
      <c r="EO23" s="574">
        <f>'16A'!AE$130</f>
        <v>0</v>
      </c>
      <c r="EP23" s="574">
        <f>'16A'!AF$130</f>
        <v>0</v>
      </c>
      <c r="EQ23" s="574">
        <f>'16A'!Y$131</f>
        <v>0</v>
      </c>
      <c r="ER23" s="574">
        <f>'16A'!Z$131</f>
        <v>0</v>
      </c>
      <c r="ES23" s="574">
        <f>'16A'!AA$131</f>
        <v>0</v>
      </c>
      <c r="ET23" s="574">
        <f>'16A'!AB$131</f>
        <v>0</v>
      </c>
      <c r="EU23" s="574">
        <f>'16A'!AC$131</f>
        <v>0</v>
      </c>
      <c r="EV23" s="574">
        <f>'16A'!AD$131</f>
        <v>0</v>
      </c>
      <c r="EW23" s="574">
        <f>'16A'!AE$131</f>
        <v>0</v>
      </c>
      <c r="EX23" s="574">
        <f>'16A'!AF$131</f>
        <v>0</v>
      </c>
      <c r="EY23" s="574">
        <f>'16A'!Y$132</f>
        <v>0</v>
      </c>
      <c r="EZ23" s="574">
        <f>'16A'!Z$132</f>
        <v>0</v>
      </c>
      <c r="FA23" s="574">
        <f>'16A'!AA$132</f>
        <v>0</v>
      </c>
      <c r="FB23" s="574">
        <f>'16A'!AB$132</f>
        <v>0</v>
      </c>
      <c r="FC23" s="574">
        <f>'16A'!AC$132</f>
        <v>0</v>
      </c>
      <c r="FD23" s="574">
        <f>'16A'!AD$132</f>
        <v>0</v>
      </c>
      <c r="FE23" s="574">
        <f>'16A'!AE$132</f>
        <v>0</v>
      </c>
      <c r="FF23" s="574">
        <f>'16A'!AF$132</f>
        <v>0</v>
      </c>
      <c r="FG23" s="574">
        <f>'16A'!Y$133</f>
        <v>0</v>
      </c>
      <c r="FH23" s="574">
        <f>'16A'!Z$133</f>
        <v>0</v>
      </c>
      <c r="FI23" s="574">
        <f>'16A'!AA$133</f>
        <v>0</v>
      </c>
      <c r="FJ23" s="574">
        <f>'16A'!AB$133</f>
        <v>0</v>
      </c>
      <c r="FK23" s="574">
        <f>'16A'!AC$133</f>
        <v>0</v>
      </c>
      <c r="FL23" s="574">
        <f>'16A'!AD$133</f>
        <v>0</v>
      </c>
      <c r="FM23" s="574">
        <f>'16A'!AE$133</f>
        <v>0</v>
      </c>
      <c r="FN23" s="574">
        <f>'16A'!AF$133</f>
        <v>0</v>
      </c>
      <c r="FO23" s="574">
        <f>'16A'!Y$134</f>
        <v>0</v>
      </c>
      <c r="FP23" s="574">
        <f>'16A'!Z$134</f>
        <v>0</v>
      </c>
      <c r="FQ23" s="574">
        <f>'16A'!AA$134</f>
        <v>0</v>
      </c>
      <c r="FR23" s="574">
        <f>'16A'!AB$134</f>
        <v>0</v>
      </c>
      <c r="FS23" s="574">
        <f>'16A'!AC$134</f>
        <v>0</v>
      </c>
      <c r="FT23" s="574">
        <f>'16A'!AD$134</f>
        <v>0</v>
      </c>
      <c r="FU23" s="574">
        <f>'16A'!AE$134</f>
        <v>0</v>
      </c>
      <c r="FV23" s="574">
        <f>'16A'!AF$134</f>
        <v>0</v>
      </c>
      <c r="FW23" s="574">
        <f>'16A'!Y$137</f>
        <v>0</v>
      </c>
      <c r="FX23" s="574">
        <f>'16A'!Z$137</f>
        <v>0</v>
      </c>
      <c r="FY23" s="574">
        <f>'16A'!AA$137</f>
        <v>0</v>
      </c>
      <c r="FZ23" s="574">
        <f>'16A'!AB$137</f>
        <v>0</v>
      </c>
      <c r="GA23" s="574">
        <f>'16A'!AC$137</f>
        <v>0</v>
      </c>
      <c r="GB23" s="574">
        <f>'16A'!AD$137</f>
        <v>0</v>
      </c>
      <c r="GC23" s="574">
        <f>'16A'!AE$137</f>
        <v>0</v>
      </c>
      <c r="GD23" s="574">
        <f>'16A'!AF$137</f>
        <v>0</v>
      </c>
      <c r="GE23" s="574">
        <f>'16A'!Y$138</f>
        <v>0</v>
      </c>
      <c r="GF23" s="574">
        <f>'16A'!Z$138</f>
        <v>0</v>
      </c>
      <c r="GG23" s="574">
        <f>'16A'!AA$138</f>
        <v>0</v>
      </c>
      <c r="GH23" s="574">
        <f>'16A'!AB$138</f>
        <v>0</v>
      </c>
      <c r="GI23" s="574">
        <f>'16A'!AC$138</f>
        <v>0</v>
      </c>
      <c r="GJ23" s="574">
        <f>'16A'!AD$138</f>
        <v>0</v>
      </c>
      <c r="GK23" s="574">
        <f>'16A'!AE$138</f>
        <v>0</v>
      </c>
      <c r="GL23" s="574">
        <f>'16A'!AF$138</f>
        <v>0</v>
      </c>
      <c r="GM23" s="574">
        <f>'16A'!Y$139</f>
        <v>0</v>
      </c>
      <c r="GN23" s="574">
        <f>'16A'!Z$139</f>
        <v>0</v>
      </c>
      <c r="GO23" s="574">
        <f>'16A'!AA$139</f>
        <v>0</v>
      </c>
      <c r="GP23" s="574">
        <f>'16A'!AB$139</f>
        <v>0</v>
      </c>
      <c r="GQ23" s="574">
        <f>'16A'!AC$139</f>
        <v>0</v>
      </c>
      <c r="GR23" s="574">
        <f>'16A'!AD$139</f>
        <v>0</v>
      </c>
      <c r="GS23" s="574">
        <f>'16A'!AE$139</f>
        <v>0</v>
      </c>
      <c r="GT23" s="574">
        <f>'16A'!AF$139</f>
        <v>0</v>
      </c>
      <c r="GU23" s="574">
        <f>'16A'!Y$140</f>
        <v>0</v>
      </c>
      <c r="GV23" s="574">
        <f>'16A'!Z$140</f>
        <v>0</v>
      </c>
      <c r="GW23" s="574">
        <f>'16A'!AA$140</f>
        <v>0</v>
      </c>
      <c r="GX23" s="574">
        <f>'16A'!AB$140</f>
        <v>0</v>
      </c>
      <c r="GY23" s="574">
        <f>'16A'!AC$140</f>
        <v>0</v>
      </c>
      <c r="GZ23" s="574">
        <f>'16A'!AD$140</f>
        <v>0</v>
      </c>
      <c r="HA23" s="574">
        <f>'16A'!AE$140</f>
        <v>0</v>
      </c>
      <c r="HB23" s="574">
        <f>'16A'!AF$140</f>
        <v>0</v>
      </c>
      <c r="HC23" s="574">
        <f>'16A'!Y$141</f>
        <v>0</v>
      </c>
      <c r="HD23" s="574">
        <f>'16A'!Z$141</f>
        <v>0</v>
      </c>
      <c r="HE23" s="574">
        <f>'16A'!AA$141</f>
        <v>0</v>
      </c>
      <c r="HF23" s="574">
        <f>'16A'!AB$141</f>
        <v>0</v>
      </c>
      <c r="HG23" s="574">
        <f>'16A'!AC$141</f>
        <v>0</v>
      </c>
      <c r="HH23" s="574">
        <f>'16A'!AD$141</f>
        <v>0</v>
      </c>
      <c r="HI23" s="574">
        <f>'16A'!AE$141</f>
        <v>0</v>
      </c>
      <c r="HJ23" s="574">
        <f>'16A'!AF$141</f>
        <v>0</v>
      </c>
      <c r="HK23" s="574">
        <f>'16A'!Y$142</f>
        <v>0</v>
      </c>
      <c r="HL23" s="574">
        <f>'16A'!Z$142</f>
        <v>0</v>
      </c>
      <c r="HM23" s="574">
        <f>'16A'!AA$142</f>
        <v>0</v>
      </c>
      <c r="HN23" s="574">
        <f>'16A'!AB$142</f>
        <v>0</v>
      </c>
      <c r="HO23" s="574">
        <f>'16A'!AC$142</f>
        <v>0</v>
      </c>
      <c r="HP23" s="574">
        <f>'16A'!AD$142</f>
        <v>0</v>
      </c>
      <c r="HQ23" s="574">
        <f>'16A'!AE$142</f>
        <v>0</v>
      </c>
      <c r="HR23" s="574">
        <f>'16A'!AF$142</f>
        <v>0</v>
      </c>
      <c r="HS23" s="574">
        <f>'16A'!Y$143</f>
        <v>0</v>
      </c>
      <c r="HT23" s="574">
        <f>'16A'!Z$143</f>
        <v>0</v>
      </c>
      <c r="HU23" s="574">
        <f>'16A'!AA$143</f>
        <v>0</v>
      </c>
      <c r="HV23" s="574">
        <f>'16A'!AB$143</f>
        <v>0</v>
      </c>
      <c r="HW23" s="574">
        <f>'16A'!AC$143</f>
        <v>0</v>
      </c>
      <c r="HX23" s="574">
        <f>'16A'!AD$143</f>
        <v>0</v>
      </c>
      <c r="HY23" s="574">
        <f>'16A'!AE$143</f>
        <v>0</v>
      </c>
      <c r="HZ23" s="574">
        <f>'16A'!AF$143</f>
        <v>0</v>
      </c>
      <c r="IA23" s="574">
        <f>'16A'!Y$144</f>
        <v>0</v>
      </c>
      <c r="IB23" s="574">
        <f>'16A'!Z$144</f>
        <v>0</v>
      </c>
      <c r="IC23" s="574">
        <f>'16A'!AA$144</f>
        <v>0</v>
      </c>
      <c r="ID23" s="574">
        <f>'16A'!AB$144</f>
        <v>0</v>
      </c>
      <c r="IE23" s="574">
        <f>'16A'!AC$144</f>
        <v>0</v>
      </c>
      <c r="IF23" s="574">
        <f>'16A'!AD$144</f>
        <v>0</v>
      </c>
      <c r="IG23" s="574">
        <f>'16A'!AE$144</f>
        <v>0</v>
      </c>
      <c r="IH23" s="574">
        <f>'16A'!AF$144</f>
        <v>0</v>
      </c>
      <c r="II23" s="574">
        <f>'16A'!Y$146</f>
        <v>0</v>
      </c>
      <c r="IJ23" s="574">
        <f>'16A'!Z$146</f>
        <v>0</v>
      </c>
      <c r="IK23" s="574">
        <f>'16A'!AA$146</f>
        <v>0</v>
      </c>
      <c r="IL23" s="574">
        <f>'16A'!AB$146</f>
        <v>0</v>
      </c>
      <c r="IM23" s="574">
        <f>'16A'!AC$146</f>
        <v>0</v>
      </c>
      <c r="IN23" s="574">
        <f>'16A'!AD$146</f>
        <v>0</v>
      </c>
      <c r="IO23" s="574">
        <f>'16A'!AE$146</f>
        <v>0</v>
      </c>
      <c r="IP23" s="574">
        <f>'16A'!AF$146</f>
        <v>0</v>
      </c>
      <c r="IQ23" s="574">
        <f>'16A'!AG$146</f>
        <v>0</v>
      </c>
      <c r="IR23" s="574">
        <f>'16A'!AH$146</f>
        <v>0</v>
      </c>
      <c r="IS23" s="574">
        <f>'16A'!Y$147</f>
        <v>0</v>
      </c>
      <c r="IT23" s="574">
        <f>'16A'!Z$147</f>
        <v>0</v>
      </c>
      <c r="IU23" s="574">
        <f>'16A'!AA$147</f>
        <v>0</v>
      </c>
      <c r="IV23" s="574">
        <f>'16A'!AB$147</f>
        <v>0</v>
      </c>
      <c r="IW23" s="574">
        <f>'16A'!AC$147</f>
        <v>0</v>
      </c>
      <c r="IX23" s="574">
        <f>'16A'!AD$147</f>
        <v>0</v>
      </c>
      <c r="IY23" s="574">
        <f>'16A'!AE$147</f>
        <v>0</v>
      </c>
      <c r="IZ23" s="574">
        <f>'16A'!AF$147</f>
        <v>0</v>
      </c>
      <c r="JA23" s="574">
        <f>'16A'!AG$147</f>
        <v>0</v>
      </c>
      <c r="JB23" s="574">
        <f>'16A'!AH$147</f>
        <v>0</v>
      </c>
      <c r="JC23" s="574">
        <f>'16A'!Y$148</f>
        <v>0</v>
      </c>
      <c r="JD23" s="574">
        <f>'16A'!Z$148</f>
        <v>0</v>
      </c>
      <c r="JE23" s="574">
        <f>'16A'!AA$148</f>
        <v>0</v>
      </c>
      <c r="JF23" s="574">
        <f>'16A'!AB$148</f>
        <v>0</v>
      </c>
      <c r="JG23" s="574">
        <f>'16A'!AC$148</f>
        <v>0</v>
      </c>
      <c r="JH23" s="574">
        <f>'16A'!AD$148</f>
        <v>0</v>
      </c>
      <c r="JI23" s="574">
        <f>'16A'!AE$148</f>
        <v>0</v>
      </c>
      <c r="JJ23" s="574">
        <f>'16A'!AF$148</f>
        <v>0</v>
      </c>
      <c r="JK23" s="574">
        <f>'16A'!AG$148</f>
        <v>0</v>
      </c>
      <c r="JL23" s="574">
        <f>'16A'!AH$148</f>
        <v>0</v>
      </c>
      <c r="JM23" s="574">
        <f>'16A'!Y$149</f>
        <v>0</v>
      </c>
      <c r="JN23" s="574">
        <f>'16A'!Z$149</f>
        <v>0</v>
      </c>
      <c r="JO23" s="574">
        <f>'16A'!AA$149</f>
        <v>0</v>
      </c>
      <c r="JP23" s="574">
        <f>'16A'!AB$149</f>
        <v>0</v>
      </c>
      <c r="JQ23" s="574">
        <f>'16A'!AC$149</f>
        <v>0</v>
      </c>
      <c r="JR23" s="574">
        <f>'16A'!AD$149</f>
        <v>0</v>
      </c>
      <c r="JS23" s="574">
        <f>'16A'!AE$149</f>
        <v>0</v>
      </c>
      <c r="JT23" s="574">
        <f>'16A'!AF$149</f>
        <v>0</v>
      </c>
      <c r="JU23" s="574">
        <f>'16A'!AG$149</f>
        <v>0</v>
      </c>
      <c r="JV23" s="574">
        <f>'16A'!AH$149</f>
        <v>0</v>
      </c>
      <c r="JW23" s="574">
        <f>'16A'!Y$150</f>
        <v>0</v>
      </c>
      <c r="JX23" s="574">
        <f>'16A'!Z$150</f>
        <v>0</v>
      </c>
      <c r="JY23" s="574">
        <f>'16A'!AA$150</f>
        <v>0</v>
      </c>
      <c r="JZ23" s="574">
        <f>'16A'!AB$150</f>
        <v>0</v>
      </c>
      <c r="KA23" s="574">
        <f>'16A'!AC$150</f>
        <v>0</v>
      </c>
      <c r="KB23" s="574">
        <f>'16A'!AD$150</f>
        <v>0</v>
      </c>
      <c r="KC23" s="574">
        <f>'16A'!AE$150</f>
        <v>0</v>
      </c>
      <c r="KD23" s="574">
        <f>'16A'!AF$150</f>
        <v>0</v>
      </c>
      <c r="KE23" s="574">
        <f>'16A'!AG$150</f>
        <v>0</v>
      </c>
      <c r="KF23" s="574">
        <f>'16A'!AH$150</f>
        <v>0</v>
      </c>
      <c r="KG23" s="574">
        <f>'16A'!Y$152</f>
        <v>0</v>
      </c>
      <c r="KH23" s="574">
        <f>'16A'!Z$152</f>
        <v>0</v>
      </c>
      <c r="KI23" s="574">
        <f>'16A'!AA$152</f>
        <v>0</v>
      </c>
      <c r="KJ23" s="574">
        <f>'16A'!AB$152</f>
        <v>0</v>
      </c>
      <c r="KK23" s="574">
        <f>'16A'!AC$152</f>
        <v>0</v>
      </c>
      <c r="KL23" s="574">
        <f>'16A'!AD$152</f>
        <v>0</v>
      </c>
      <c r="KM23" s="574">
        <f>'16A'!AE$152</f>
        <v>0</v>
      </c>
    </row>
    <row r="24" spans="1:299" s="577" customFormat="1">
      <c r="A24" s="572">
        <v>17</v>
      </c>
      <c r="B24" s="573">
        <f>'17A'!$G$6</f>
        <v>0</v>
      </c>
      <c r="C24" s="574">
        <f>'17A'!C$112</f>
        <v>0</v>
      </c>
      <c r="D24" s="574">
        <f>'17A'!D$112</f>
        <v>0</v>
      </c>
      <c r="E24" s="574">
        <f>'17A'!E$112</f>
        <v>0</v>
      </c>
      <c r="F24" s="574">
        <f>'17A'!F$112</f>
        <v>0</v>
      </c>
      <c r="G24" s="574">
        <f>'17A'!G$112</f>
        <v>0</v>
      </c>
      <c r="H24" s="574">
        <f>'17A'!H$112</f>
        <v>0</v>
      </c>
      <c r="I24" s="574">
        <f>'17A'!I$112</f>
        <v>0</v>
      </c>
      <c r="J24" s="574">
        <f>'17A'!J$112</f>
        <v>0</v>
      </c>
      <c r="K24" s="574">
        <f>'17A'!K$112</f>
        <v>0</v>
      </c>
      <c r="L24" s="574">
        <f>'17A'!L$112</f>
        <v>0</v>
      </c>
      <c r="M24" s="574">
        <f>'17A'!M$112</f>
        <v>0</v>
      </c>
      <c r="N24" s="574">
        <f>'17A'!N$112</f>
        <v>0</v>
      </c>
      <c r="O24" s="574">
        <f>'17A'!O$112</f>
        <v>0</v>
      </c>
      <c r="P24" s="574">
        <f>'17A'!P$112</f>
        <v>0</v>
      </c>
      <c r="Q24" s="574">
        <f>'17A'!Q$112</f>
        <v>0</v>
      </c>
      <c r="R24" s="574">
        <f>'17A'!R$112</f>
        <v>0</v>
      </c>
      <c r="S24" s="575">
        <f>'17A'!Y$117</f>
        <v>0</v>
      </c>
      <c r="T24" s="575">
        <f>'17A'!Z$117</f>
        <v>0</v>
      </c>
      <c r="U24" s="575">
        <f>'17A'!AA$117</f>
        <v>0</v>
      </c>
      <c r="V24" s="575">
        <f>'17A'!AB$117</f>
        <v>0</v>
      </c>
      <c r="W24" s="575">
        <f>'17A'!AC$117</f>
        <v>0</v>
      </c>
      <c r="X24" s="575">
        <f>'17A'!AD$117</f>
        <v>0</v>
      </c>
      <c r="Y24" s="575">
        <f>'17A'!AE$117</f>
        <v>0</v>
      </c>
      <c r="Z24" s="575">
        <f>'17A'!AF$117</f>
        <v>0</v>
      </c>
      <c r="AA24" s="575">
        <f>'17A'!AG$117</f>
        <v>0</v>
      </c>
      <c r="AB24" s="575">
        <f>'17A'!AH$117</f>
        <v>0</v>
      </c>
      <c r="AC24" s="575">
        <f>'17A'!AI$117</f>
        <v>0</v>
      </c>
      <c r="AD24" s="575">
        <f>'17A'!AJ$117</f>
        <v>0</v>
      </c>
      <c r="AE24" s="574">
        <f>'17A'!Y$118</f>
        <v>0</v>
      </c>
      <c r="AF24" s="574">
        <f>'17A'!Z$118</f>
        <v>0</v>
      </c>
      <c r="AG24" s="574">
        <f>'17A'!AA$118</f>
        <v>0</v>
      </c>
      <c r="AH24" s="574">
        <f>'17A'!AB$118</f>
        <v>0</v>
      </c>
      <c r="AI24" s="574">
        <f>'17A'!AC$118</f>
        <v>0</v>
      </c>
      <c r="AJ24" s="574">
        <f>'17A'!AD$118</f>
        <v>0</v>
      </c>
      <c r="AK24" s="574">
        <f>'17A'!AE$118</f>
        <v>0</v>
      </c>
      <c r="AL24" s="574">
        <f>'17A'!AF$118</f>
        <v>0</v>
      </c>
      <c r="AM24" s="574">
        <f>'17A'!AG$118</f>
        <v>0</v>
      </c>
      <c r="AN24" s="574">
        <f>'17A'!AH$118</f>
        <v>0</v>
      </c>
      <c r="AO24" s="574">
        <f>'17A'!AI$118</f>
        <v>0</v>
      </c>
      <c r="AP24" s="574">
        <f>'17A'!AJ$118</f>
        <v>0</v>
      </c>
      <c r="AQ24" s="574">
        <f>'17A'!Y$119</f>
        <v>0</v>
      </c>
      <c r="AR24" s="574">
        <f>'17A'!Z$119</f>
        <v>0</v>
      </c>
      <c r="AS24" s="574">
        <f>'17A'!AA$119</f>
        <v>0</v>
      </c>
      <c r="AT24" s="574">
        <f>'17A'!AB$119</f>
        <v>0</v>
      </c>
      <c r="AU24" s="574">
        <f>'17A'!AC$119</f>
        <v>0</v>
      </c>
      <c r="AV24" s="574">
        <f>'17A'!AD$119</f>
        <v>0</v>
      </c>
      <c r="AW24" s="574">
        <f>'17A'!AE$119</f>
        <v>0</v>
      </c>
      <c r="AX24" s="574">
        <f>'17A'!AF$119</f>
        <v>0</v>
      </c>
      <c r="AY24" s="574">
        <f>'17A'!AG$119</f>
        <v>0</v>
      </c>
      <c r="AZ24" s="574">
        <f>'17A'!AH$119</f>
        <v>0</v>
      </c>
      <c r="BA24" s="574">
        <f>'17A'!AI$119</f>
        <v>0</v>
      </c>
      <c r="BB24" s="574">
        <f>'17A'!AJ$119</f>
        <v>0</v>
      </c>
      <c r="BC24" s="574">
        <f>'17A'!Y$120</f>
        <v>0</v>
      </c>
      <c r="BD24" s="574">
        <f>'17A'!Z$120</f>
        <v>0</v>
      </c>
      <c r="BE24" s="574">
        <f>'17A'!AA$120</f>
        <v>0</v>
      </c>
      <c r="BF24" s="574">
        <f>'17A'!AB$120</f>
        <v>0</v>
      </c>
      <c r="BG24" s="574">
        <f>'17A'!AC$120</f>
        <v>0</v>
      </c>
      <c r="BH24" s="574">
        <f>'17A'!AD$120</f>
        <v>0</v>
      </c>
      <c r="BI24" s="574">
        <f>'17A'!AE$120</f>
        <v>0</v>
      </c>
      <c r="BJ24" s="574">
        <f>'17A'!AF$120</f>
        <v>0</v>
      </c>
      <c r="BK24" s="574">
        <f>'17A'!AG$120</f>
        <v>0</v>
      </c>
      <c r="BL24" s="574">
        <f>'17A'!AH$120</f>
        <v>0</v>
      </c>
      <c r="BM24" s="574">
        <f>'17A'!AI$120</f>
        <v>0</v>
      </c>
      <c r="BN24" s="574">
        <f>'17A'!AJ$120</f>
        <v>0</v>
      </c>
      <c r="BO24" s="574">
        <f>'17A'!Y$121</f>
        <v>0</v>
      </c>
      <c r="BP24" s="574">
        <f>'17A'!Z$121</f>
        <v>0</v>
      </c>
      <c r="BQ24" s="574">
        <f>'17A'!AA$121</f>
        <v>0</v>
      </c>
      <c r="BR24" s="574">
        <f>'17A'!AB$121</f>
        <v>0</v>
      </c>
      <c r="BS24" s="574">
        <f>'17A'!AC$121</f>
        <v>0</v>
      </c>
      <c r="BT24" s="574">
        <f>'17A'!AD$121</f>
        <v>0</v>
      </c>
      <c r="BU24" s="574">
        <f>'17A'!AE$121</f>
        <v>0</v>
      </c>
      <c r="BV24" s="574">
        <f>'17A'!AF$121</f>
        <v>0</v>
      </c>
      <c r="BW24" s="574">
        <f>'17A'!AG$121</f>
        <v>0</v>
      </c>
      <c r="BX24" s="574">
        <f>'17A'!AH$121</f>
        <v>0</v>
      </c>
      <c r="BY24" s="574">
        <f>'17A'!AI$121</f>
        <v>0</v>
      </c>
      <c r="BZ24" s="574">
        <f>'17A'!AJ$121</f>
        <v>0</v>
      </c>
      <c r="CA24" s="576">
        <f>'17A'!Y$122</f>
        <v>0</v>
      </c>
      <c r="CB24" s="576">
        <f>'17A'!Z$122</f>
        <v>0</v>
      </c>
      <c r="CC24" s="576">
        <f>'17A'!AA$122</f>
        <v>0</v>
      </c>
      <c r="CD24" s="576">
        <f>'17A'!AB$122</f>
        <v>0</v>
      </c>
      <c r="CE24" s="576">
        <f>'17A'!AC$122</f>
        <v>0</v>
      </c>
      <c r="CF24" s="576">
        <f>'17A'!AD$122</f>
        <v>0</v>
      </c>
      <c r="CG24" s="576">
        <f>'17A'!AE$122</f>
        <v>0</v>
      </c>
      <c r="CH24" s="576">
        <f>'17A'!AF$122</f>
        <v>0</v>
      </c>
      <c r="CI24" s="576">
        <f>'17A'!AG$122</f>
        <v>0</v>
      </c>
      <c r="CJ24" s="576">
        <f>'17A'!AH$122</f>
        <v>0</v>
      </c>
      <c r="CK24" s="576">
        <f>'17A'!AI$122</f>
        <v>0</v>
      </c>
      <c r="CL24" s="576">
        <f>'17A'!AJ$122</f>
        <v>0</v>
      </c>
      <c r="CM24" s="576">
        <f>'17A'!Y$123</f>
        <v>0</v>
      </c>
      <c r="CN24" s="576">
        <f>'17A'!Z$123</f>
        <v>0</v>
      </c>
      <c r="CO24" s="576">
        <f>'17A'!AA$123</f>
        <v>0</v>
      </c>
      <c r="CP24" s="576">
        <f>'17A'!AB$123</f>
        <v>0</v>
      </c>
      <c r="CQ24" s="576">
        <f>'17A'!AC$123</f>
        <v>0</v>
      </c>
      <c r="CR24" s="576">
        <f>'17A'!AD$123</f>
        <v>0</v>
      </c>
      <c r="CS24" s="576">
        <f>'17A'!AE$123</f>
        <v>0</v>
      </c>
      <c r="CT24" s="576">
        <f>'17A'!AF$123</f>
        <v>0</v>
      </c>
      <c r="CU24" s="576">
        <f>'17A'!AG$123</f>
        <v>0</v>
      </c>
      <c r="CV24" s="576">
        <f>'17A'!AH$123</f>
        <v>0</v>
      </c>
      <c r="CW24" s="576">
        <f>'17A'!AI$123</f>
        <v>0</v>
      </c>
      <c r="CX24" s="576">
        <f>'17A'!AJ$123</f>
        <v>0</v>
      </c>
      <c r="CY24" s="576">
        <f>'17A'!Y$124</f>
        <v>0</v>
      </c>
      <c r="CZ24" s="576">
        <f>'17A'!Z$124</f>
        <v>0</v>
      </c>
      <c r="DA24" s="576">
        <f>'17A'!AA$124</f>
        <v>0</v>
      </c>
      <c r="DB24" s="576">
        <f>'17A'!AB$124</f>
        <v>0</v>
      </c>
      <c r="DC24" s="576">
        <f>'17A'!AC$124</f>
        <v>0</v>
      </c>
      <c r="DD24" s="576">
        <f>'17A'!AD$124</f>
        <v>0</v>
      </c>
      <c r="DE24" s="576">
        <f>'17A'!AE$124</f>
        <v>0</v>
      </c>
      <c r="DF24" s="576">
        <f>'17A'!AF$124</f>
        <v>0</v>
      </c>
      <c r="DG24" s="576">
        <f>'17A'!AG$124</f>
        <v>0</v>
      </c>
      <c r="DH24" s="576">
        <f>'17A'!AH$124</f>
        <v>0</v>
      </c>
      <c r="DI24" s="576">
        <f>'17A'!AI$124</f>
        <v>0</v>
      </c>
      <c r="DJ24" s="576">
        <f>'17A'!AJ$124</f>
        <v>0</v>
      </c>
      <c r="DK24" s="574">
        <f>'17A'!Y$127</f>
        <v>0</v>
      </c>
      <c r="DL24" s="574">
        <f>'17A'!Z$127</f>
        <v>0</v>
      </c>
      <c r="DM24" s="574">
        <f>'17A'!AA$127</f>
        <v>0</v>
      </c>
      <c r="DN24" s="574">
        <f>'17A'!AB$127</f>
        <v>0</v>
      </c>
      <c r="DO24" s="574">
        <f>'17A'!AC$127</f>
        <v>0</v>
      </c>
      <c r="DP24" s="574">
        <f>'17A'!AD$127</f>
        <v>0</v>
      </c>
      <c r="DQ24" s="574">
        <f>'17A'!AE$127</f>
        <v>0</v>
      </c>
      <c r="DR24" s="574">
        <f>'17A'!AF$127</f>
        <v>0</v>
      </c>
      <c r="DS24" s="574">
        <f>'17A'!Y$128</f>
        <v>0</v>
      </c>
      <c r="DT24" s="574">
        <f>'17A'!Z$128</f>
        <v>0</v>
      </c>
      <c r="DU24" s="574">
        <f>'17A'!AA$128</f>
        <v>0</v>
      </c>
      <c r="DV24" s="574">
        <f>'17A'!AB$128</f>
        <v>0</v>
      </c>
      <c r="DW24" s="574">
        <f>'17A'!AC$128</f>
        <v>0</v>
      </c>
      <c r="DX24" s="574">
        <f>'17A'!AD$128</f>
        <v>0</v>
      </c>
      <c r="DY24" s="574">
        <f>'17A'!AE$128</f>
        <v>0</v>
      </c>
      <c r="DZ24" s="574">
        <f>'17A'!AF$128</f>
        <v>0</v>
      </c>
      <c r="EA24" s="574">
        <f>'17A'!Y$129</f>
        <v>0</v>
      </c>
      <c r="EB24" s="574">
        <f>'17A'!Z$129</f>
        <v>0</v>
      </c>
      <c r="EC24" s="574">
        <f>'17A'!AA$129</f>
        <v>0</v>
      </c>
      <c r="ED24" s="574">
        <f>'17A'!AB$129</f>
        <v>0</v>
      </c>
      <c r="EE24" s="574">
        <f>'17A'!AC$129</f>
        <v>0</v>
      </c>
      <c r="EF24" s="574">
        <f>'17A'!AD$129</f>
        <v>0</v>
      </c>
      <c r="EG24" s="574">
        <f>'17A'!AE$129</f>
        <v>0</v>
      </c>
      <c r="EH24" s="574">
        <f>'17A'!AF$129</f>
        <v>0</v>
      </c>
      <c r="EI24" s="574">
        <f>'17A'!Y$130</f>
        <v>0</v>
      </c>
      <c r="EJ24" s="574">
        <f>'17A'!Z$130</f>
        <v>0</v>
      </c>
      <c r="EK24" s="574">
        <f>'17A'!AA$130</f>
        <v>0</v>
      </c>
      <c r="EL24" s="574">
        <f>'17A'!AB$130</f>
        <v>0</v>
      </c>
      <c r="EM24" s="574">
        <f>'17A'!AC$130</f>
        <v>0</v>
      </c>
      <c r="EN24" s="574">
        <f>'17A'!AD$130</f>
        <v>0</v>
      </c>
      <c r="EO24" s="574">
        <f>'17A'!AE$130</f>
        <v>0</v>
      </c>
      <c r="EP24" s="574">
        <f>'17A'!AF$130</f>
        <v>0</v>
      </c>
      <c r="EQ24" s="574">
        <f>'17A'!Y$131</f>
        <v>0</v>
      </c>
      <c r="ER24" s="574">
        <f>'17A'!Z$131</f>
        <v>0</v>
      </c>
      <c r="ES24" s="574">
        <f>'17A'!AA$131</f>
        <v>0</v>
      </c>
      <c r="ET24" s="574">
        <f>'17A'!AB$131</f>
        <v>0</v>
      </c>
      <c r="EU24" s="574">
        <f>'17A'!AC$131</f>
        <v>0</v>
      </c>
      <c r="EV24" s="574">
        <f>'17A'!AD$131</f>
        <v>0</v>
      </c>
      <c r="EW24" s="574">
        <f>'17A'!AE$131</f>
        <v>0</v>
      </c>
      <c r="EX24" s="574">
        <f>'17A'!AF$131</f>
        <v>0</v>
      </c>
      <c r="EY24" s="574">
        <f>'17A'!Y$132</f>
        <v>0</v>
      </c>
      <c r="EZ24" s="574">
        <f>'17A'!Z$132</f>
        <v>0</v>
      </c>
      <c r="FA24" s="574">
        <f>'17A'!AA$132</f>
        <v>0</v>
      </c>
      <c r="FB24" s="574">
        <f>'17A'!AB$132</f>
        <v>0</v>
      </c>
      <c r="FC24" s="574">
        <f>'17A'!AC$132</f>
        <v>0</v>
      </c>
      <c r="FD24" s="574">
        <f>'17A'!AD$132</f>
        <v>0</v>
      </c>
      <c r="FE24" s="574">
        <f>'17A'!AE$132</f>
        <v>0</v>
      </c>
      <c r="FF24" s="574">
        <f>'17A'!AF$132</f>
        <v>0</v>
      </c>
      <c r="FG24" s="574">
        <f>'17A'!Y$133</f>
        <v>0</v>
      </c>
      <c r="FH24" s="574">
        <f>'17A'!Z$133</f>
        <v>0</v>
      </c>
      <c r="FI24" s="574">
        <f>'17A'!AA$133</f>
        <v>0</v>
      </c>
      <c r="FJ24" s="574">
        <f>'17A'!AB$133</f>
        <v>0</v>
      </c>
      <c r="FK24" s="574">
        <f>'17A'!AC$133</f>
        <v>0</v>
      </c>
      <c r="FL24" s="574">
        <f>'17A'!AD$133</f>
        <v>0</v>
      </c>
      <c r="FM24" s="574">
        <f>'17A'!AE$133</f>
        <v>0</v>
      </c>
      <c r="FN24" s="574">
        <f>'17A'!AF$133</f>
        <v>0</v>
      </c>
      <c r="FO24" s="574">
        <f>'17A'!Y$134</f>
        <v>0</v>
      </c>
      <c r="FP24" s="574">
        <f>'17A'!Z$134</f>
        <v>0</v>
      </c>
      <c r="FQ24" s="574">
        <f>'17A'!AA$134</f>
        <v>0</v>
      </c>
      <c r="FR24" s="574">
        <f>'17A'!AB$134</f>
        <v>0</v>
      </c>
      <c r="FS24" s="574">
        <f>'17A'!AC$134</f>
        <v>0</v>
      </c>
      <c r="FT24" s="574">
        <f>'17A'!AD$134</f>
        <v>0</v>
      </c>
      <c r="FU24" s="574">
        <f>'17A'!AE$134</f>
        <v>0</v>
      </c>
      <c r="FV24" s="574">
        <f>'17A'!AF$134</f>
        <v>0</v>
      </c>
      <c r="FW24" s="574">
        <f>'17A'!Y$137</f>
        <v>0</v>
      </c>
      <c r="FX24" s="574">
        <f>'17A'!Z$137</f>
        <v>0</v>
      </c>
      <c r="FY24" s="574">
        <f>'17A'!AA$137</f>
        <v>0</v>
      </c>
      <c r="FZ24" s="574">
        <f>'17A'!AB$137</f>
        <v>0</v>
      </c>
      <c r="GA24" s="574">
        <f>'17A'!AC$137</f>
        <v>0</v>
      </c>
      <c r="GB24" s="574">
        <f>'17A'!AD$137</f>
        <v>0</v>
      </c>
      <c r="GC24" s="574">
        <f>'17A'!AE$137</f>
        <v>0</v>
      </c>
      <c r="GD24" s="574">
        <f>'17A'!AF$137</f>
        <v>0</v>
      </c>
      <c r="GE24" s="574">
        <f>'17A'!Y$138</f>
        <v>0</v>
      </c>
      <c r="GF24" s="574">
        <f>'17A'!Z$138</f>
        <v>0</v>
      </c>
      <c r="GG24" s="574">
        <f>'17A'!AA$138</f>
        <v>0</v>
      </c>
      <c r="GH24" s="574">
        <f>'17A'!AB$138</f>
        <v>0</v>
      </c>
      <c r="GI24" s="574">
        <f>'17A'!AC$138</f>
        <v>0</v>
      </c>
      <c r="GJ24" s="574">
        <f>'17A'!AD$138</f>
        <v>0</v>
      </c>
      <c r="GK24" s="574">
        <f>'17A'!AE$138</f>
        <v>0</v>
      </c>
      <c r="GL24" s="574">
        <f>'17A'!AF$138</f>
        <v>0</v>
      </c>
      <c r="GM24" s="574">
        <f>'17A'!Y$139</f>
        <v>0</v>
      </c>
      <c r="GN24" s="574">
        <f>'17A'!Z$139</f>
        <v>0</v>
      </c>
      <c r="GO24" s="574">
        <f>'17A'!AA$139</f>
        <v>0</v>
      </c>
      <c r="GP24" s="574">
        <f>'17A'!AB$139</f>
        <v>0</v>
      </c>
      <c r="GQ24" s="574">
        <f>'17A'!AC$139</f>
        <v>0</v>
      </c>
      <c r="GR24" s="574">
        <f>'17A'!AD$139</f>
        <v>0</v>
      </c>
      <c r="GS24" s="574">
        <f>'17A'!AE$139</f>
        <v>0</v>
      </c>
      <c r="GT24" s="574">
        <f>'17A'!AF$139</f>
        <v>0</v>
      </c>
      <c r="GU24" s="574">
        <f>'17A'!Y$140</f>
        <v>0</v>
      </c>
      <c r="GV24" s="574">
        <f>'17A'!Z$140</f>
        <v>0</v>
      </c>
      <c r="GW24" s="574">
        <f>'17A'!AA$140</f>
        <v>0</v>
      </c>
      <c r="GX24" s="574">
        <f>'17A'!AB$140</f>
        <v>0</v>
      </c>
      <c r="GY24" s="574">
        <f>'17A'!AC$140</f>
        <v>0</v>
      </c>
      <c r="GZ24" s="574">
        <f>'17A'!AD$140</f>
        <v>0</v>
      </c>
      <c r="HA24" s="574">
        <f>'17A'!AE$140</f>
        <v>0</v>
      </c>
      <c r="HB24" s="574">
        <f>'17A'!AF$140</f>
        <v>0</v>
      </c>
      <c r="HC24" s="574">
        <f>'17A'!Y$141</f>
        <v>0</v>
      </c>
      <c r="HD24" s="574">
        <f>'17A'!Z$141</f>
        <v>0</v>
      </c>
      <c r="HE24" s="574">
        <f>'17A'!AA$141</f>
        <v>0</v>
      </c>
      <c r="HF24" s="574">
        <f>'17A'!AB$141</f>
        <v>0</v>
      </c>
      <c r="HG24" s="574">
        <f>'17A'!AC$141</f>
        <v>0</v>
      </c>
      <c r="HH24" s="574">
        <f>'17A'!AD$141</f>
        <v>0</v>
      </c>
      <c r="HI24" s="574">
        <f>'17A'!AE$141</f>
        <v>0</v>
      </c>
      <c r="HJ24" s="574">
        <f>'17A'!AF$141</f>
        <v>0</v>
      </c>
      <c r="HK24" s="574">
        <f>'17A'!Y$142</f>
        <v>0</v>
      </c>
      <c r="HL24" s="574">
        <f>'17A'!Z$142</f>
        <v>0</v>
      </c>
      <c r="HM24" s="574">
        <f>'17A'!AA$142</f>
        <v>0</v>
      </c>
      <c r="HN24" s="574">
        <f>'17A'!AB$142</f>
        <v>0</v>
      </c>
      <c r="HO24" s="574">
        <f>'17A'!AC$142</f>
        <v>0</v>
      </c>
      <c r="HP24" s="574">
        <f>'17A'!AD$142</f>
        <v>0</v>
      </c>
      <c r="HQ24" s="574">
        <f>'17A'!AE$142</f>
        <v>0</v>
      </c>
      <c r="HR24" s="574">
        <f>'17A'!AF$142</f>
        <v>0</v>
      </c>
      <c r="HS24" s="574">
        <f>'17A'!Y$143</f>
        <v>0</v>
      </c>
      <c r="HT24" s="574">
        <f>'17A'!Z$143</f>
        <v>0</v>
      </c>
      <c r="HU24" s="574">
        <f>'17A'!AA$143</f>
        <v>0</v>
      </c>
      <c r="HV24" s="574">
        <f>'17A'!AB$143</f>
        <v>0</v>
      </c>
      <c r="HW24" s="574">
        <f>'17A'!AC$143</f>
        <v>0</v>
      </c>
      <c r="HX24" s="574">
        <f>'17A'!AD$143</f>
        <v>0</v>
      </c>
      <c r="HY24" s="574">
        <f>'17A'!AE$143</f>
        <v>0</v>
      </c>
      <c r="HZ24" s="574">
        <f>'17A'!AF$143</f>
        <v>0</v>
      </c>
      <c r="IA24" s="574">
        <f>'17A'!Y$144</f>
        <v>0</v>
      </c>
      <c r="IB24" s="574">
        <f>'17A'!Z$144</f>
        <v>0</v>
      </c>
      <c r="IC24" s="574">
        <f>'17A'!AA$144</f>
        <v>0</v>
      </c>
      <c r="ID24" s="574">
        <f>'17A'!AB$144</f>
        <v>0</v>
      </c>
      <c r="IE24" s="574">
        <f>'17A'!AC$144</f>
        <v>0</v>
      </c>
      <c r="IF24" s="574">
        <f>'17A'!AD$144</f>
        <v>0</v>
      </c>
      <c r="IG24" s="574">
        <f>'17A'!AE$144</f>
        <v>0</v>
      </c>
      <c r="IH24" s="574">
        <f>'17A'!AF$144</f>
        <v>0</v>
      </c>
      <c r="II24" s="574">
        <f>'17A'!Y$146</f>
        <v>0</v>
      </c>
      <c r="IJ24" s="574">
        <f>'17A'!Z$146</f>
        <v>0</v>
      </c>
      <c r="IK24" s="574">
        <f>'17A'!AA$146</f>
        <v>0</v>
      </c>
      <c r="IL24" s="574">
        <f>'17A'!AB$146</f>
        <v>0</v>
      </c>
      <c r="IM24" s="574">
        <f>'17A'!AC$146</f>
        <v>0</v>
      </c>
      <c r="IN24" s="574">
        <f>'17A'!AD$146</f>
        <v>0</v>
      </c>
      <c r="IO24" s="574">
        <f>'17A'!AE$146</f>
        <v>0</v>
      </c>
      <c r="IP24" s="574">
        <f>'17A'!AF$146</f>
        <v>0</v>
      </c>
      <c r="IQ24" s="574">
        <f>'17A'!AG$146</f>
        <v>0</v>
      </c>
      <c r="IR24" s="574">
        <f>'17A'!AH$146</f>
        <v>0</v>
      </c>
      <c r="IS24" s="574">
        <f>'17A'!Y$147</f>
        <v>0</v>
      </c>
      <c r="IT24" s="574">
        <f>'17A'!Z$147</f>
        <v>0</v>
      </c>
      <c r="IU24" s="574">
        <f>'17A'!AA$147</f>
        <v>0</v>
      </c>
      <c r="IV24" s="574">
        <f>'17A'!AB$147</f>
        <v>0</v>
      </c>
      <c r="IW24" s="574">
        <f>'17A'!AC$147</f>
        <v>0</v>
      </c>
      <c r="IX24" s="574">
        <f>'17A'!AD$147</f>
        <v>0</v>
      </c>
      <c r="IY24" s="574">
        <f>'17A'!AE$147</f>
        <v>0</v>
      </c>
      <c r="IZ24" s="574">
        <f>'17A'!AF$147</f>
        <v>0</v>
      </c>
      <c r="JA24" s="574">
        <f>'17A'!AG$147</f>
        <v>0</v>
      </c>
      <c r="JB24" s="574">
        <f>'17A'!AH$147</f>
        <v>0</v>
      </c>
      <c r="JC24" s="574">
        <f>'17A'!Y$148</f>
        <v>0</v>
      </c>
      <c r="JD24" s="574">
        <f>'17A'!Z$148</f>
        <v>0</v>
      </c>
      <c r="JE24" s="574">
        <f>'17A'!AA$148</f>
        <v>0</v>
      </c>
      <c r="JF24" s="574">
        <f>'17A'!AB$148</f>
        <v>0</v>
      </c>
      <c r="JG24" s="574">
        <f>'17A'!AC$148</f>
        <v>0</v>
      </c>
      <c r="JH24" s="574">
        <f>'17A'!AD$148</f>
        <v>0</v>
      </c>
      <c r="JI24" s="574">
        <f>'17A'!AE$148</f>
        <v>0</v>
      </c>
      <c r="JJ24" s="574">
        <f>'17A'!AF$148</f>
        <v>0</v>
      </c>
      <c r="JK24" s="574">
        <f>'17A'!AG$148</f>
        <v>0</v>
      </c>
      <c r="JL24" s="574">
        <f>'17A'!AH$148</f>
        <v>0</v>
      </c>
      <c r="JM24" s="574">
        <f>'17A'!Y$149</f>
        <v>0</v>
      </c>
      <c r="JN24" s="574">
        <f>'17A'!Z$149</f>
        <v>0</v>
      </c>
      <c r="JO24" s="574">
        <f>'17A'!AA$149</f>
        <v>0</v>
      </c>
      <c r="JP24" s="574">
        <f>'17A'!AB$149</f>
        <v>0</v>
      </c>
      <c r="JQ24" s="574">
        <f>'17A'!AC$149</f>
        <v>0</v>
      </c>
      <c r="JR24" s="574">
        <f>'17A'!AD$149</f>
        <v>0</v>
      </c>
      <c r="JS24" s="574">
        <f>'17A'!AE$149</f>
        <v>0</v>
      </c>
      <c r="JT24" s="574">
        <f>'17A'!AF$149</f>
        <v>0</v>
      </c>
      <c r="JU24" s="574">
        <f>'17A'!AG$149</f>
        <v>0</v>
      </c>
      <c r="JV24" s="574">
        <f>'17A'!AH$149</f>
        <v>0</v>
      </c>
      <c r="JW24" s="574">
        <f>'17A'!Y$150</f>
        <v>0</v>
      </c>
      <c r="JX24" s="574">
        <f>'17A'!Z$150</f>
        <v>0</v>
      </c>
      <c r="JY24" s="574">
        <f>'17A'!AA$150</f>
        <v>0</v>
      </c>
      <c r="JZ24" s="574">
        <f>'17A'!AB$150</f>
        <v>0</v>
      </c>
      <c r="KA24" s="574">
        <f>'17A'!AC$150</f>
        <v>0</v>
      </c>
      <c r="KB24" s="574">
        <f>'17A'!AD$150</f>
        <v>0</v>
      </c>
      <c r="KC24" s="574">
        <f>'17A'!AE$150</f>
        <v>0</v>
      </c>
      <c r="KD24" s="574">
        <f>'17A'!AF$150</f>
        <v>0</v>
      </c>
      <c r="KE24" s="574">
        <f>'17A'!AG$150</f>
        <v>0</v>
      </c>
      <c r="KF24" s="574">
        <f>'17A'!AH$150</f>
        <v>0</v>
      </c>
      <c r="KG24" s="574">
        <f>'17A'!Y$152</f>
        <v>0</v>
      </c>
      <c r="KH24" s="574">
        <f>'17A'!Z$152</f>
        <v>0</v>
      </c>
      <c r="KI24" s="574">
        <f>'17A'!AA$152</f>
        <v>0</v>
      </c>
      <c r="KJ24" s="574">
        <f>'17A'!AB$152</f>
        <v>0</v>
      </c>
      <c r="KK24" s="574">
        <f>'17A'!AC$152</f>
        <v>0</v>
      </c>
      <c r="KL24" s="574">
        <f>'17A'!AD$152</f>
        <v>0</v>
      </c>
      <c r="KM24" s="574">
        <f>'17A'!AE$152</f>
        <v>0</v>
      </c>
    </row>
    <row r="25" spans="1:299" s="577" customFormat="1">
      <c r="A25" s="572">
        <v>18</v>
      </c>
      <c r="B25" s="573">
        <f>'18A'!$G$6</f>
        <v>0</v>
      </c>
      <c r="C25" s="574">
        <f>'18A'!C$112</f>
        <v>0</v>
      </c>
      <c r="D25" s="574">
        <f>'18A'!D$112</f>
        <v>0</v>
      </c>
      <c r="E25" s="574">
        <f>'18A'!E$112</f>
        <v>0</v>
      </c>
      <c r="F25" s="574">
        <f>'18A'!F$112</f>
        <v>0</v>
      </c>
      <c r="G25" s="574">
        <f>'18A'!G$112</f>
        <v>0</v>
      </c>
      <c r="H25" s="574">
        <f>'18A'!H$112</f>
        <v>0</v>
      </c>
      <c r="I25" s="574">
        <f>'18A'!I$112</f>
        <v>0</v>
      </c>
      <c r="J25" s="574">
        <f>'18A'!J$112</f>
        <v>0</v>
      </c>
      <c r="K25" s="574">
        <f>'18A'!K$112</f>
        <v>0</v>
      </c>
      <c r="L25" s="574">
        <f>'18A'!L$112</f>
        <v>0</v>
      </c>
      <c r="M25" s="574">
        <f>'18A'!M$112</f>
        <v>0</v>
      </c>
      <c r="N25" s="574">
        <f>'18A'!N$112</f>
        <v>0</v>
      </c>
      <c r="O25" s="574">
        <f>'18A'!O$112</f>
        <v>0</v>
      </c>
      <c r="P25" s="574">
        <f>'18A'!P$112</f>
        <v>0</v>
      </c>
      <c r="Q25" s="574">
        <f>'18A'!Q$112</f>
        <v>0</v>
      </c>
      <c r="R25" s="574">
        <f>'18A'!R$112</f>
        <v>0</v>
      </c>
      <c r="S25" s="575">
        <f>'18A'!Y$117</f>
        <v>0</v>
      </c>
      <c r="T25" s="575">
        <f>'18A'!Z$117</f>
        <v>0</v>
      </c>
      <c r="U25" s="575">
        <f>'18A'!AA$117</f>
        <v>0</v>
      </c>
      <c r="V25" s="575">
        <f>'18A'!AB$117</f>
        <v>0</v>
      </c>
      <c r="W25" s="575">
        <f>'18A'!AC$117</f>
        <v>0</v>
      </c>
      <c r="X25" s="575">
        <f>'18A'!AD$117</f>
        <v>0</v>
      </c>
      <c r="Y25" s="575">
        <f>'18A'!AE$117</f>
        <v>0</v>
      </c>
      <c r="Z25" s="575">
        <f>'18A'!AF$117</f>
        <v>0</v>
      </c>
      <c r="AA25" s="575">
        <f>'18A'!AG$117</f>
        <v>0</v>
      </c>
      <c r="AB25" s="575">
        <f>'18A'!AH$117</f>
        <v>0</v>
      </c>
      <c r="AC25" s="575">
        <f>'18A'!AI$117</f>
        <v>0</v>
      </c>
      <c r="AD25" s="575">
        <f>'18A'!AJ$117</f>
        <v>0</v>
      </c>
      <c r="AE25" s="574">
        <f>'18A'!Y$118</f>
        <v>0</v>
      </c>
      <c r="AF25" s="574">
        <f>'18A'!Z$118</f>
        <v>0</v>
      </c>
      <c r="AG25" s="574">
        <f>'18A'!AA$118</f>
        <v>0</v>
      </c>
      <c r="AH25" s="574">
        <f>'18A'!AB$118</f>
        <v>0</v>
      </c>
      <c r="AI25" s="574">
        <f>'18A'!AC$118</f>
        <v>0</v>
      </c>
      <c r="AJ25" s="574">
        <f>'18A'!AD$118</f>
        <v>0</v>
      </c>
      <c r="AK25" s="574">
        <f>'18A'!AE$118</f>
        <v>0</v>
      </c>
      <c r="AL25" s="574">
        <f>'18A'!AF$118</f>
        <v>0</v>
      </c>
      <c r="AM25" s="574">
        <f>'18A'!AG$118</f>
        <v>0</v>
      </c>
      <c r="AN25" s="574">
        <f>'18A'!AH$118</f>
        <v>0</v>
      </c>
      <c r="AO25" s="574">
        <f>'18A'!AI$118</f>
        <v>0</v>
      </c>
      <c r="AP25" s="574">
        <f>'18A'!AJ$118</f>
        <v>0</v>
      </c>
      <c r="AQ25" s="574">
        <f>'18A'!Y$119</f>
        <v>0</v>
      </c>
      <c r="AR25" s="574">
        <f>'18A'!Z$119</f>
        <v>0</v>
      </c>
      <c r="AS25" s="574">
        <f>'18A'!AA$119</f>
        <v>0</v>
      </c>
      <c r="AT25" s="574">
        <f>'18A'!AB$119</f>
        <v>0</v>
      </c>
      <c r="AU25" s="574">
        <f>'18A'!AC$119</f>
        <v>0</v>
      </c>
      <c r="AV25" s="574">
        <f>'18A'!AD$119</f>
        <v>0</v>
      </c>
      <c r="AW25" s="574">
        <f>'18A'!AE$119</f>
        <v>0</v>
      </c>
      <c r="AX25" s="574">
        <f>'18A'!AF$119</f>
        <v>0</v>
      </c>
      <c r="AY25" s="574">
        <f>'18A'!AG$119</f>
        <v>0</v>
      </c>
      <c r="AZ25" s="574">
        <f>'18A'!AH$119</f>
        <v>0</v>
      </c>
      <c r="BA25" s="574">
        <f>'18A'!AI$119</f>
        <v>0</v>
      </c>
      <c r="BB25" s="574">
        <f>'18A'!AJ$119</f>
        <v>0</v>
      </c>
      <c r="BC25" s="574">
        <f>'18A'!Y$120</f>
        <v>0</v>
      </c>
      <c r="BD25" s="574">
        <f>'18A'!Z$120</f>
        <v>0</v>
      </c>
      <c r="BE25" s="574">
        <f>'18A'!AA$120</f>
        <v>0</v>
      </c>
      <c r="BF25" s="574">
        <f>'18A'!AB$120</f>
        <v>0</v>
      </c>
      <c r="BG25" s="574">
        <f>'18A'!AC$120</f>
        <v>0</v>
      </c>
      <c r="BH25" s="574">
        <f>'18A'!AD$120</f>
        <v>0</v>
      </c>
      <c r="BI25" s="574">
        <f>'18A'!AE$120</f>
        <v>0</v>
      </c>
      <c r="BJ25" s="574">
        <f>'18A'!AF$120</f>
        <v>0</v>
      </c>
      <c r="BK25" s="574">
        <f>'18A'!AG$120</f>
        <v>0</v>
      </c>
      <c r="BL25" s="574">
        <f>'18A'!AH$120</f>
        <v>0</v>
      </c>
      <c r="BM25" s="574">
        <f>'18A'!AI$120</f>
        <v>0</v>
      </c>
      <c r="BN25" s="574">
        <f>'18A'!AJ$120</f>
        <v>0</v>
      </c>
      <c r="BO25" s="574">
        <f>'18A'!Y$121</f>
        <v>0</v>
      </c>
      <c r="BP25" s="574">
        <f>'18A'!Z$121</f>
        <v>0</v>
      </c>
      <c r="BQ25" s="574">
        <f>'18A'!AA$121</f>
        <v>0</v>
      </c>
      <c r="BR25" s="574">
        <f>'18A'!AB$121</f>
        <v>0</v>
      </c>
      <c r="BS25" s="574">
        <f>'18A'!AC$121</f>
        <v>0</v>
      </c>
      <c r="BT25" s="574">
        <f>'18A'!AD$121</f>
        <v>0</v>
      </c>
      <c r="BU25" s="574">
        <f>'18A'!AE$121</f>
        <v>0</v>
      </c>
      <c r="BV25" s="574">
        <f>'18A'!AF$121</f>
        <v>0</v>
      </c>
      <c r="BW25" s="574">
        <f>'18A'!AG$121</f>
        <v>0</v>
      </c>
      <c r="BX25" s="574">
        <f>'18A'!AH$121</f>
        <v>0</v>
      </c>
      <c r="BY25" s="574">
        <f>'18A'!AI$121</f>
        <v>0</v>
      </c>
      <c r="BZ25" s="574">
        <f>'18A'!AJ$121</f>
        <v>0</v>
      </c>
      <c r="CA25" s="576">
        <f>'18A'!Y$122</f>
        <v>0</v>
      </c>
      <c r="CB25" s="576">
        <f>'18A'!Z$122</f>
        <v>0</v>
      </c>
      <c r="CC25" s="576">
        <f>'18A'!AA$122</f>
        <v>0</v>
      </c>
      <c r="CD25" s="576">
        <f>'18A'!AB$122</f>
        <v>0</v>
      </c>
      <c r="CE25" s="576">
        <f>'18A'!AC$122</f>
        <v>0</v>
      </c>
      <c r="CF25" s="576">
        <f>'18A'!AD$122</f>
        <v>0</v>
      </c>
      <c r="CG25" s="576">
        <f>'18A'!AE$122</f>
        <v>0</v>
      </c>
      <c r="CH25" s="576">
        <f>'18A'!AF$122</f>
        <v>0</v>
      </c>
      <c r="CI25" s="576">
        <f>'18A'!AG$122</f>
        <v>0</v>
      </c>
      <c r="CJ25" s="576">
        <f>'18A'!AH$122</f>
        <v>0</v>
      </c>
      <c r="CK25" s="576">
        <f>'18A'!AI$122</f>
        <v>0</v>
      </c>
      <c r="CL25" s="576">
        <f>'18A'!AJ$122</f>
        <v>0</v>
      </c>
      <c r="CM25" s="576">
        <f>'18A'!Y$123</f>
        <v>0</v>
      </c>
      <c r="CN25" s="576">
        <f>'18A'!Z$123</f>
        <v>0</v>
      </c>
      <c r="CO25" s="576">
        <f>'18A'!AA$123</f>
        <v>0</v>
      </c>
      <c r="CP25" s="576">
        <f>'18A'!AB$123</f>
        <v>0</v>
      </c>
      <c r="CQ25" s="576">
        <f>'18A'!AC$123</f>
        <v>0</v>
      </c>
      <c r="CR25" s="576">
        <f>'18A'!AD$123</f>
        <v>0</v>
      </c>
      <c r="CS25" s="576">
        <f>'18A'!AE$123</f>
        <v>0</v>
      </c>
      <c r="CT25" s="576">
        <f>'18A'!AF$123</f>
        <v>0</v>
      </c>
      <c r="CU25" s="576">
        <f>'18A'!AG$123</f>
        <v>0</v>
      </c>
      <c r="CV25" s="576">
        <f>'18A'!AH$123</f>
        <v>0</v>
      </c>
      <c r="CW25" s="576">
        <f>'18A'!AI$123</f>
        <v>0</v>
      </c>
      <c r="CX25" s="576">
        <f>'18A'!AJ$123</f>
        <v>0</v>
      </c>
      <c r="CY25" s="576">
        <f>'18A'!Y$124</f>
        <v>0</v>
      </c>
      <c r="CZ25" s="576">
        <f>'18A'!Z$124</f>
        <v>0</v>
      </c>
      <c r="DA25" s="576">
        <f>'18A'!AA$124</f>
        <v>0</v>
      </c>
      <c r="DB25" s="576">
        <f>'18A'!AB$124</f>
        <v>0</v>
      </c>
      <c r="DC25" s="576">
        <f>'18A'!AC$124</f>
        <v>0</v>
      </c>
      <c r="DD25" s="576">
        <f>'18A'!AD$124</f>
        <v>0</v>
      </c>
      <c r="DE25" s="576">
        <f>'18A'!AE$124</f>
        <v>0</v>
      </c>
      <c r="DF25" s="576">
        <f>'18A'!AF$124</f>
        <v>0</v>
      </c>
      <c r="DG25" s="576">
        <f>'18A'!AG$124</f>
        <v>0</v>
      </c>
      <c r="DH25" s="576">
        <f>'18A'!AH$124</f>
        <v>0</v>
      </c>
      <c r="DI25" s="576">
        <f>'18A'!AI$124</f>
        <v>0</v>
      </c>
      <c r="DJ25" s="576">
        <f>'18A'!AJ$124</f>
        <v>0</v>
      </c>
      <c r="DK25" s="574">
        <f>'18A'!Y$127</f>
        <v>0</v>
      </c>
      <c r="DL25" s="574">
        <f>'18A'!Z$127</f>
        <v>0</v>
      </c>
      <c r="DM25" s="574">
        <f>'18A'!AA$127</f>
        <v>0</v>
      </c>
      <c r="DN25" s="574">
        <f>'18A'!AB$127</f>
        <v>0</v>
      </c>
      <c r="DO25" s="574">
        <f>'18A'!AC$127</f>
        <v>0</v>
      </c>
      <c r="DP25" s="574">
        <f>'18A'!AD$127</f>
        <v>0</v>
      </c>
      <c r="DQ25" s="574">
        <f>'18A'!AE$127</f>
        <v>0</v>
      </c>
      <c r="DR25" s="574">
        <f>'18A'!AF$127</f>
        <v>0</v>
      </c>
      <c r="DS25" s="574">
        <f>'18A'!Y$128</f>
        <v>0</v>
      </c>
      <c r="DT25" s="574">
        <f>'18A'!Z$128</f>
        <v>0</v>
      </c>
      <c r="DU25" s="574">
        <f>'18A'!AA$128</f>
        <v>0</v>
      </c>
      <c r="DV25" s="574">
        <f>'18A'!AB$128</f>
        <v>0</v>
      </c>
      <c r="DW25" s="574">
        <f>'18A'!AC$128</f>
        <v>0</v>
      </c>
      <c r="DX25" s="574">
        <f>'18A'!AD$128</f>
        <v>0</v>
      </c>
      <c r="DY25" s="574">
        <f>'18A'!AE$128</f>
        <v>0</v>
      </c>
      <c r="DZ25" s="574">
        <f>'18A'!AF$128</f>
        <v>0</v>
      </c>
      <c r="EA25" s="574">
        <f>'18A'!Y$129</f>
        <v>0</v>
      </c>
      <c r="EB25" s="574">
        <f>'18A'!Z$129</f>
        <v>0</v>
      </c>
      <c r="EC25" s="574">
        <f>'18A'!AA$129</f>
        <v>0</v>
      </c>
      <c r="ED25" s="574">
        <f>'18A'!AB$129</f>
        <v>0</v>
      </c>
      <c r="EE25" s="574">
        <f>'18A'!AC$129</f>
        <v>0</v>
      </c>
      <c r="EF25" s="574">
        <f>'18A'!AD$129</f>
        <v>0</v>
      </c>
      <c r="EG25" s="574">
        <f>'18A'!AE$129</f>
        <v>0</v>
      </c>
      <c r="EH25" s="574">
        <f>'18A'!AF$129</f>
        <v>0</v>
      </c>
      <c r="EI25" s="574">
        <f>'18A'!Y$130</f>
        <v>0</v>
      </c>
      <c r="EJ25" s="574">
        <f>'18A'!Z$130</f>
        <v>0</v>
      </c>
      <c r="EK25" s="574">
        <f>'18A'!AA$130</f>
        <v>0</v>
      </c>
      <c r="EL25" s="574">
        <f>'18A'!AB$130</f>
        <v>0</v>
      </c>
      <c r="EM25" s="574">
        <f>'18A'!AC$130</f>
        <v>0</v>
      </c>
      <c r="EN25" s="574">
        <f>'18A'!AD$130</f>
        <v>0</v>
      </c>
      <c r="EO25" s="574">
        <f>'18A'!AE$130</f>
        <v>0</v>
      </c>
      <c r="EP25" s="574">
        <f>'18A'!AF$130</f>
        <v>0</v>
      </c>
      <c r="EQ25" s="574">
        <f>'18A'!Y$131</f>
        <v>0</v>
      </c>
      <c r="ER25" s="574">
        <f>'18A'!Z$131</f>
        <v>0</v>
      </c>
      <c r="ES25" s="574">
        <f>'18A'!AA$131</f>
        <v>0</v>
      </c>
      <c r="ET25" s="574">
        <f>'18A'!AB$131</f>
        <v>0</v>
      </c>
      <c r="EU25" s="574">
        <f>'18A'!AC$131</f>
        <v>0</v>
      </c>
      <c r="EV25" s="574">
        <f>'18A'!AD$131</f>
        <v>0</v>
      </c>
      <c r="EW25" s="574">
        <f>'18A'!AE$131</f>
        <v>0</v>
      </c>
      <c r="EX25" s="574">
        <f>'18A'!AF$131</f>
        <v>0</v>
      </c>
      <c r="EY25" s="574">
        <f>'18A'!Y$132</f>
        <v>0</v>
      </c>
      <c r="EZ25" s="574">
        <f>'18A'!Z$132</f>
        <v>0</v>
      </c>
      <c r="FA25" s="574">
        <f>'18A'!AA$132</f>
        <v>0</v>
      </c>
      <c r="FB25" s="574">
        <f>'18A'!AB$132</f>
        <v>0</v>
      </c>
      <c r="FC25" s="574">
        <f>'18A'!AC$132</f>
        <v>0</v>
      </c>
      <c r="FD25" s="574">
        <f>'18A'!AD$132</f>
        <v>0</v>
      </c>
      <c r="FE25" s="574">
        <f>'18A'!AE$132</f>
        <v>0</v>
      </c>
      <c r="FF25" s="574">
        <f>'18A'!AF$132</f>
        <v>0</v>
      </c>
      <c r="FG25" s="574">
        <f>'18A'!Y$133</f>
        <v>0</v>
      </c>
      <c r="FH25" s="574">
        <f>'18A'!Z$133</f>
        <v>0</v>
      </c>
      <c r="FI25" s="574">
        <f>'18A'!AA$133</f>
        <v>0</v>
      </c>
      <c r="FJ25" s="574">
        <f>'18A'!AB$133</f>
        <v>0</v>
      </c>
      <c r="FK25" s="574">
        <f>'18A'!AC$133</f>
        <v>0</v>
      </c>
      <c r="FL25" s="574">
        <f>'18A'!AD$133</f>
        <v>0</v>
      </c>
      <c r="FM25" s="574">
        <f>'18A'!AE$133</f>
        <v>0</v>
      </c>
      <c r="FN25" s="574">
        <f>'18A'!AF$133</f>
        <v>0</v>
      </c>
      <c r="FO25" s="574">
        <f>'18A'!Y$134</f>
        <v>0</v>
      </c>
      <c r="FP25" s="574">
        <f>'18A'!Z$134</f>
        <v>0</v>
      </c>
      <c r="FQ25" s="574">
        <f>'18A'!AA$134</f>
        <v>0</v>
      </c>
      <c r="FR25" s="574">
        <f>'18A'!AB$134</f>
        <v>0</v>
      </c>
      <c r="FS25" s="574">
        <f>'18A'!AC$134</f>
        <v>0</v>
      </c>
      <c r="FT25" s="574">
        <f>'18A'!AD$134</f>
        <v>0</v>
      </c>
      <c r="FU25" s="574">
        <f>'18A'!AE$134</f>
        <v>0</v>
      </c>
      <c r="FV25" s="574">
        <f>'18A'!AF$134</f>
        <v>0</v>
      </c>
      <c r="FW25" s="574">
        <f>'18A'!Y$137</f>
        <v>0</v>
      </c>
      <c r="FX25" s="574">
        <f>'18A'!Z$137</f>
        <v>0</v>
      </c>
      <c r="FY25" s="574">
        <f>'18A'!AA$137</f>
        <v>0</v>
      </c>
      <c r="FZ25" s="574">
        <f>'18A'!AB$137</f>
        <v>0</v>
      </c>
      <c r="GA25" s="574">
        <f>'18A'!AC$137</f>
        <v>0</v>
      </c>
      <c r="GB25" s="574">
        <f>'18A'!AD$137</f>
        <v>0</v>
      </c>
      <c r="GC25" s="574">
        <f>'18A'!AE$137</f>
        <v>0</v>
      </c>
      <c r="GD25" s="574">
        <f>'18A'!AF$137</f>
        <v>0</v>
      </c>
      <c r="GE25" s="574">
        <f>'18A'!Y$138</f>
        <v>0</v>
      </c>
      <c r="GF25" s="574">
        <f>'18A'!Z$138</f>
        <v>0</v>
      </c>
      <c r="GG25" s="574">
        <f>'18A'!AA$138</f>
        <v>0</v>
      </c>
      <c r="GH25" s="574">
        <f>'18A'!AB$138</f>
        <v>0</v>
      </c>
      <c r="GI25" s="574">
        <f>'18A'!AC$138</f>
        <v>0</v>
      </c>
      <c r="GJ25" s="574">
        <f>'18A'!AD$138</f>
        <v>0</v>
      </c>
      <c r="GK25" s="574">
        <f>'18A'!AE$138</f>
        <v>0</v>
      </c>
      <c r="GL25" s="574">
        <f>'18A'!AF$138</f>
        <v>0</v>
      </c>
      <c r="GM25" s="574">
        <f>'18A'!Y$139</f>
        <v>0</v>
      </c>
      <c r="GN25" s="574">
        <f>'18A'!Z$139</f>
        <v>0</v>
      </c>
      <c r="GO25" s="574">
        <f>'18A'!AA$139</f>
        <v>0</v>
      </c>
      <c r="GP25" s="574">
        <f>'18A'!AB$139</f>
        <v>0</v>
      </c>
      <c r="GQ25" s="574">
        <f>'18A'!AC$139</f>
        <v>0</v>
      </c>
      <c r="GR25" s="574">
        <f>'18A'!AD$139</f>
        <v>0</v>
      </c>
      <c r="GS25" s="574">
        <f>'18A'!AE$139</f>
        <v>0</v>
      </c>
      <c r="GT25" s="574">
        <f>'18A'!AF$139</f>
        <v>0</v>
      </c>
      <c r="GU25" s="574">
        <f>'18A'!Y$140</f>
        <v>0</v>
      </c>
      <c r="GV25" s="574">
        <f>'18A'!Z$140</f>
        <v>0</v>
      </c>
      <c r="GW25" s="574">
        <f>'18A'!AA$140</f>
        <v>0</v>
      </c>
      <c r="GX25" s="574">
        <f>'18A'!AB$140</f>
        <v>0</v>
      </c>
      <c r="GY25" s="574">
        <f>'18A'!AC$140</f>
        <v>0</v>
      </c>
      <c r="GZ25" s="574">
        <f>'18A'!AD$140</f>
        <v>0</v>
      </c>
      <c r="HA25" s="574">
        <f>'18A'!AE$140</f>
        <v>0</v>
      </c>
      <c r="HB25" s="574">
        <f>'18A'!AF$140</f>
        <v>0</v>
      </c>
      <c r="HC25" s="574">
        <f>'18A'!Y$141</f>
        <v>0</v>
      </c>
      <c r="HD25" s="574">
        <f>'18A'!Z$141</f>
        <v>0</v>
      </c>
      <c r="HE25" s="574">
        <f>'18A'!AA$141</f>
        <v>0</v>
      </c>
      <c r="HF25" s="574">
        <f>'18A'!AB$141</f>
        <v>0</v>
      </c>
      <c r="HG25" s="574">
        <f>'18A'!AC$141</f>
        <v>0</v>
      </c>
      <c r="HH25" s="574">
        <f>'18A'!AD$141</f>
        <v>0</v>
      </c>
      <c r="HI25" s="574">
        <f>'18A'!AE$141</f>
        <v>0</v>
      </c>
      <c r="HJ25" s="574">
        <f>'18A'!AF$141</f>
        <v>0</v>
      </c>
      <c r="HK25" s="574">
        <f>'18A'!Y$142</f>
        <v>0</v>
      </c>
      <c r="HL25" s="574">
        <f>'18A'!Z$142</f>
        <v>0</v>
      </c>
      <c r="HM25" s="574">
        <f>'18A'!AA$142</f>
        <v>0</v>
      </c>
      <c r="HN25" s="574">
        <f>'18A'!AB$142</f>
        <v>0</v>
      </c>
      <c r="HO25" s="574">
        <f>'18A'!AC$142</f>
        <v>0</v>
      </c>
      <c r="HP25" s="574">
        <f>'18A'!AD$142</f>
        <v>0</v>
      </c>
      <c r="HQ25" s="574">
        <f>'18A'!AE$142</f>
        <v>0</v>
      </c>
      <c r="HR25" s="574">
        <f>'18A'!AF$142</f>
        <v>0</v>
      </c>
      <c r="HS25" s="574">
        <f>'18A'!Y$143</f>
        <v>0</v>
      </c>
      <c r="HT25" s="574">
        <f>'18A'!Z$143</f>
        <v>0</v>
      </c>
      <c r="HU25" s="574">
        <f>'18A'!AA$143</f>
        <v>0</v>
      </c>
      <c r="HV25" s="574">
        <f>'18A'!AB$143</f>
        <v>0</v>
      </c>
      <c r="HW25" s="574">
        <f>'18A'!AC$143</f>
        <v>0</v>
      </c>
      <c r="HX25" s="574">
        <f>'18A'!AD$143</f>
        <v>0</v>
      </c>
      <c r="HY25" s="574">
        <f>'18A'!AE$143</f>
        <v>0</v>
      </c>
      <c r="HZ25" s="574">
        <f>'18A'!AF$143</f>
        <v>0</v>
      </c>
      <c r="IA25" s="574">
        <f>'18A'!Y$144</f>
        <v>0</v>
      </c>
      <c r="IB25" s="574">
        <f>'18A'!Z$144</f>
        <v>0</v>
      </c>
      <c r="IC25" s="574">
        <f>'18A'!AA$144</f>
        <v>0</v>
      </c>
      <c r="ID25" s="574">
        <f>'18A'!AB$144</f>
        <v>0</v>
      </c>
      <c r="IE25" s="574">
        <f>'18A'!AC$144</f>
        <v>0</v>
      </c>
      <c r="IF25" s="574">
        <f>'18A'!AD$144</f>
        <v>0</v>
      </c>
      <c r="IG25" s="574">
        <f>'18A'!AE$144</f>
        <v>0</v>
      </c>
      <c r="IH25" s="574">
        <f>'18A'!AF$144</f>
        <v>0</v>
      </c>
      <c r="II25" s="574">
        <f>'18A'!Y$146</f>
        <v>0</v>
      </c>
      <c r="IJ25" s="574">
        <f>'18A'!Z$146</f>
        <v>0</v>
      </c>
      <c r="IK25" s="574">
        <f>'18A'!AA$146</f>
        <v>0</v>
      </c>
      <c r="IL25" s="574">
        <f>'18A'!AB$146</f>
        <v>0</v>
      </c>
      <c r="IM25" s="574">
        <f>'18A'!AC$146</f>
        <v>0</v>
      </c>
      <c r="IN25" s="574">
        <f>'18A'!AD$146</f>
        <v>0</v>
      </c>
      <c r="IO25" s="574">
        <f>'18A'!AE$146</f>
        <v>0</v>
      </c>
      <c r="IP25" s="574">
        <f>'18A'!AF$146</f>
        <v>0</v>
      </c>
      <c r="IQ25" s="574">
        <f>'18A'!AG$146</f>
        <v>0</v>
      </c>
      <c r="IR25" s="574">
        <f>'18A'!AH$146</f>
        <v>0</v>
      </c>
      <c r="IS25" s="574">
        <f>'18A'!Y$147</f>
        <v>0</v>
      </c>
      <c r="IT25" s="574">
        <f>'18A'!Z$147</f>
        <v>0</v>
      </c>
      <c r="IU25" s="574">
        <f>'18A'!AA$147</f>
        <v>0</v>
      </c>
      <c r="IV25" s="574">
        <f>'18A'!AB$147</f>
        <v>0</v>
      </c>
      <c r="IW25" s="574">
        <f>'18A'!AC$147</f>
        <v>0</v>
      </c>
      <c r="IX25" s="574">
        <f>'18A'!AD$147</f>
        <v>0</v>
      </c>
      <c r="IY25" s="574">
        <f>'18A'!AE$147</f>
        <v>0</v>
      </c>
      <c r="IZ25" s="574">
        <f>'18A'!AF$147</f>
        <v>0</v>
      </c>
      <c r="JA25" s="574">
        <f>'18A'!AG$147</f>
        <v>0</v>
      </c>
      <c r="JB25" s="574">
        <f>'18A'!AH$147</f>
        <v>0</v>
      </c>
      <c r="JC25" s="574">
        <f>'18A'!Y$148</f>
        <v>0</v>
      </c>
      <c r="JD25" s="574">
        <f>'18A'!Z$148</f>
        <v>0</v>
      </c>
      <c r="JE25" s="574">
        <f>'18A'!AA$148</f>
        <v>0</v>
      </c>
      <c r="JF25" s="574">
        <f>'18A'!AB$148</f>
        <v>0</v>
      </c>
      <c r="JG25" s="574">
        <f>'18A'!AC$148</f>
        <v>0</v>
      </c>
      <c r="JH25" s="574">
        <f>'18A'!AD$148</f>
        <v>0</v>
      </c>
      <c r="JI25" s="574">
        <f>'18A'!AE$148</f>
        <v>0</v>
      </c>
      <c r="JJ25" s="574">
        <f>'18A'!AF$148</f>
        <v>0</v>
      </c>
      <c r="JK25" s="574">
        <f>'18A'!AG$148</f>
        <v>0</v>
      </c>
      <c r="JL25" s="574">
        <f>'18A'!AH$148</f>
        <v>0</v>
      </c>
      <c r="JM25" s="574">
        <f>'18A'!Y$149</f>
        <v>0</v>
      </c>
      <c r="JN25" s="574">
        <f>'18A'!Z$149</f>
        <v>0</v>
      </c>
      <c r="JO25" s="574">
        <f>'18A'!AA$149</f>
        <v>0</v>
      </c>
      <c r="JP25" s="574">
        <f>'18A'!AB$149</f>
        <v>0</v>
      </c>
      <c r="JQ25" s="574">
        <f>'18A'!AC$149</f>
        <v>0</v>
      </c>
      <c r="JR25" s="574">
        <f>'18A'!AD$149</f>
        <v>0</v>
      </c>
      <c r="JS25" s="574">
        <f>'18A'!AE$149</f>
        <v>0</v>
      </c>
      <c r="JT25" s="574">
        <f>'18A'!AF$149</f>
        <v>0</v>
      </c>
      <c r="JU25" s="574">
        <f>'18A'!AG$149</f>
        <v>0</v>
      </c>
      <c r="JV25" s="574">
        <f>'18A'!AH$149</f>
        <v>0</v>
      </c>
      <c r="JW25" s="574">
        <f>'18A'!Y$150</f>
        <v>0</v>
      </c>
      <c r="JX25" s="574">
        <f>'18A'!Z$150</f>
        <v>0</v>
      </c>
      <c r="JY25" s="574">
        <f>'18A'!AA$150</f>
        <v>0</v>
      </c>
      <c r="JZ25" s="574">
        <f>'18A'!AB$150</f>
        <v>0</v>
      </c>
      <c r="KA25" s="574">
        <f>'18A'!AC$150</f>
        <v>0</v>
      </c>
      <c r="KB25" s="574">
        <f>'18A'!AD$150</f>
        <v>0</v>
      </c>
      <c r="KC25" s="574">
        <f>'18A'!AE$150</f>
        <v>0</v>
      </c>
      <c r="KD25" s="574">
        <f>'18A'!AF$150</f>
        <v>0</v>
      </c>
      <c r="KE25" s="574">
        <f>'18A'!AG$150</f>
        <v>0</v>
      </c>
      <c r="KF25" s="574">
        <f>'18A'!AH$150</f>
        <v>0</v>
      </c>
      <c r="KG25" s="574">
        <f>'18A'!Y$152</f>
        <v>0</v>
      </c>
      <c r="KH25" s="574">
        <f>'18A'!Z$152</f>
        <v>0</v>
      </c>
      <c r="KI25" s="574">
        <f>'18A'!AA$152</f>
        <v>0</v>
      </c>
      <c r="KJ25" s="574">
        <f>'18A'!AB$152</f>
        <v>0</v>
      </c>
      <c r="KK25" s="574">
        <f>'18A'!AC$152</f>
        <v>0</v>
      </c>
      <c r="KL25" s="574">
        <f>'18A'!AD$152</f>
        <v>0</v>
      </c>
      <c r="KM25" s="574">
        <f>'18A'!AE$152</f>
        <v>0</v>
      </c>
    </row>
    <row r="26" spans="1:299" s="577" customFormat="1">
      <c r="A26" s="572">
        <v>19</v>
      </c>
      <c r="B26" s="573">
        <f>'19A'!$G$6</f>
        <v>0</v>
      </c>
      <c r="C26" s="574">
        <f>'19A'!C$112</f>
        <v>0</v>
      </c>
      <c r="D26" s="574">
        <f>'19A'!D$112</f>
        <v>0</v>
      </c>
      <c r="E26" s="574">
        <f>'19A'!E$112</f>
        <v>0</v>
      </c>
      <c r="F26" s="574">
        <f>'19A'!F$112</f>
        <v>0</v>
      </c>
      <c r="G26" s="574">
        <f>'19A'!G$112</f>
        <v>0</v>
      </c>
      <c r="H26" s="574">
        <f>'19A'!H$112</f>
        <v>0</v>
      </c>
      <c r="I26" s="574">
        <f>'19A'!I$112</f>
        <v>0</v>
      </c>
      <c r="J26" s="574">
        <f>'19A'!J$112</f>
        <v>0</v>
      </c>
      <c r="K26" s="574">
        <f>'19A'!K$112</f>
        <v>0</v>
      </c>
      <c r="L26" s="574">
        <f>'19A'!L$112</f>
        <v>0</v>
      </c>
      <c r="M26" s="574">
        <f>'19A'!M$112</f>
        <v>0</v>
      </c>
      <c r="N26" s="574">
        <f>'19A'!N$112</f>
        <v>0</v>
      </c>
      <c r="O26" s="574">
        <f>'19A'!O$112</f>
        <v>0</v>
      </c>
      <c r="P26" s="574">
        <f>'19A'!P$112</f>
        <v>0</v>
      </c>
      <c r="Q26" s="574">
        <f>'19A'!Q$112</f>
        <v>0</v>
      </c>
      <c r="R26" s="574">
        <f>'19A'!R$112</f>
        <v>0</v>
      </c>
      <c r="S26" s="575">
        <f>'19A'!Y$117</f>
        <v>0</v>
      </c>
      <c r="T26" s="575">
        <f>'19A'!Z$117</f>
        <v>0</v>
      </c>
      <c r="U26" s="575">
        <f>'19A'!AA$117</f>
        <v>0</v>
      </c>
      <c r="V26" s="575">
        <f>'19A'!AB$117</f>
        <v>0</v>
      </c>
      <c r="W26" s="575">
        <f>'19A'!AC$117</f>
        <v>0</v>
      </c>
      <c r="X26" s="575">
        <f>'19A'!AD$117</f>
        <v>0</v>
      </c>
      <c r="Y26" s="575">
        <f>'19A'!AE$117</f>
        <v>0</v>
      </c>
      <c r="Z26" s="575">
        <f>'19A'!AF$117</f>
        <v>0</v>
      </c>
      <c r="AA26" s="575">
        <f>'19A'!AG$117</f>
        <v>0</v>
      </c>
      <c r="AB26" s="575">
        <f>'19A'!AH$117</f>
        <v>0</v>
      </c>
      <c r="AC26" s="575">
        <f>'19A'!AI$117</f>
        <v>0</v>
      </c>
      <c r="AD26" s="575">
        <f>'19A'!AJ$117</f>
        <v>0</v>
      </c>
      <c r="AE26" s="574">
        <f>'19A'!Y$118</f>
        <v>0</v>
      </c>
      <c r="AF26" s="574">
        <f>'19A'!Z$118</f>
        <v>0</v>
      </c>
      <c r="AG26" s="574">
        <f>'19A'!AA$118</f>
        <v>0</v>
      </c>
      <c r="AH26" s="574">
        <f>'19A'!AB$118</f>
        <v>0</v>
      </c>
      <c r="AI26" s="574">
        <f>'19A'!AC$118</f>
        <v>0</v>
      </c>
      <c r="AJ26" s="574">
        <f>'19A'!AD$118</f>
        <v>0</v>
      </c>
      <c r="AK26" s="574">
        <f>'19A'!AE$118</f>
        <v>0</v>
      </c>
      <c r="AL26" s="574">
        <f>'19A'!AF$118</f>
        <v>0</v>
      </c>
      <c r="AM26" s="574">
        <f>'19A'!AG$118</f>
        <v>0</v>
      </c>
      <c r="AN26" s="574">
        <f>'19A'!AH$118</f>
        <v>0</v>
      </c>
      <c r="AO26" s="574">
        <f>'19A'!AI$118</f>
        <v>0</v>
      </c>
      <c r="AP26" s="574">
        <f>'19A'!AJ$118</f>
        <v>0</v>
      </c>
      <c r="AQ26" s="574">
        <f>'19A'!Y$119</f>
        <v>0</v>
      </c>
      <c r="AR26" s="574">
        <f>'19A'!Z$119</f>
        <v>0</v>
      </c>
      <c r="AS26" s="574">
        <f>'19A'!AA$119</f>
        <v>0</v>
      </c>
      <c r="AT26" s="574">
        <f>'19A'!AB$119</f>
        <v>0</v>
      </c>
      <c r="AU26" s="574">
        <f>'19A'!AC$119</f>
        <v>0</v>
      </c>
      <c r="AV26" s="574">
        <f>'19A'!AD$119</f>
        <v>0</v>
      </c>
      <c r="AW26" s="574">
        <f>'19A'!AE$119</f>
        <v>0</v>
      </c>
      <c r="AX26" s="574">
        <f>'19A'!AF$119</f>
        <v>0</v>
      </c>
      <c r="AY26" s="574">
        <f>'19A'!AG$119</f>
        <v>0</v>
      </c>
      <c r="AZ26" s="574">
        <f>'19A'!AH$119</f>
        <v>0</v>
      </c>
      <c r="BA26" s="574">
        <f>'19A'!AI$119</f>
        <v>0</v>
      </c>
      <c r="BB26" s="574">
        <f>'19A'!AJ$119</f>
        <v>0</v>
      </c>
      <c r="BC26" s="574">
        <f>'19A'!Y$120</f>
        <v>0</v>
      </c>
      <c r="BD26" s="574">
        <f>'19A'!Z$120</f>
        <v>0</v>
      </c>
      <c r="BE26" s="574">
        <f>'19A'!AA$120</f>
        <v>0</v>
      </c>
      <c r="BF26" s="574">
        <f>'19A'!AB$120</f>
        <v>0</v>
      </c>
      <c r="BG26" s="574">
        <f>'19A'!AC$120</f>
        <v>0</v>
      </c>
      <c r="BH26" s="574">
        <f>'19A'!AD$120</f>
        <v>0</v>
      </c>
      <c r="BI26" s="574">
        <f>'19A'!AE$120</f>
        <v>0</v>
      </c>
      <c r="BJ26" s="574">
        <f>'19A'!AF$120</f>
        <v>0</v>
      </c>
      <c r="BK26" s="574">
        <f>'19A'!AG$120</f>
        <v>0</v>
      </c>
      <c r="BL26" s="574">
        <f>'19A'!AH$120</f>
        <v>0</v>
      </c>
      <c r="BM26" s="574">
        <f>'19A'!AI$120</f>
        <v>0</v>
      </c>
      <c r="BN26" s="574">
        <f>'19A'!AJ$120</f>
        <v>0</v>
      </c>
      <c r="BO26" s="574">
        <f>'19A'!Y$121</f>
        <v>0</v>
      </c>
      <c r="BP26" s="574">
        <f>'19A'!Z$121</f>
        <v>0</v>
      </c>
      <c r="BQ26" s="574">
        <f>'19A'!AA$121</f>
        <v>0</v>
      </c>
      <c r="BR26" s="574">
        <f>'19A'!AB$121</f>
        <v>0</v>
      </c>
      <c r="BS26" s="574">
        <f>'19A'!AC$121</f>
        <v>0</v>
      </c>
      <c r="BT26" s="574">
        <f>'19A'!AD$121</f>
        <v>0</v>
      </c>
      <c r="BU26" s="574">
        <f>'19A'!AE$121</f>
        <v>0</v>
      </c>
      <c r="BV26" s="574">
        <f>'19A'!AF$121</f>
        <v>0</v>
      </c>
      <c r="BW26" s="574">
        <f>'19A'!AG$121</f>
        <v>0</v>
      </c>
      <c r="BX26" s="574">
        <f>'19A'!AH$121</f>
        <v>0</v>
      </c>
      <c r="BY26" s="574">
        <f>'19A'!AI$121</f>
        <v>0</v>
      </c>
      <c r="BZ26" s="574">
        <f>'19A'!AJ$121</f>
        <v>0</v>
      </c>
      <c r="CA26" s="576">
        <f>'19A'!Y$122</f>
        <v>0</v>
      </c>
      <c r="CB26" s="576">
        <f>'19A'!Z$122</f>
        <v>0</v>
      </c>
      <c r="CC26" s="576">
        <f>'19A'!AA$122</f>
        <v>0</v>
      </c>
      <c r="CD26" s="576">
        <f>'19A'!AB$122</f>
        <v>0</v>
      </c>
      <c r="CE26" s="576">
        <f>'19A'!AC$122</f>
        <v>0</v>
      </c>
      <c r="CF26" s="576">
        <f>'19A'!AD$122</f>
        <v>0</v>
      </c>
      <c r="CG26" s="576">
        <f>'19A'!AE$122</f>
        <v>0</v>
      </c>
      <c r="CH26" s="576">
        <f>'19A'!AF$122</f>
        <v>0</v>
      </c>
      <c r="CI26" s="576">
        <f>'19A'!AG$122</f>
        <v>0</v>
      </c>
      <c r="CJ26" s="576">
        <f>'19A'!AH$122</f>
        <v>0</v>
      </c>
      <c r="CK26" s="576">
        <f>'19A'!AI$122</f>
        <v>0</v>
      </c>
      <c r="CL26" s="576">
        <f>'19A'!AJ$122</f>
        <v>0</v>
      </c>
      <c r="CM26" s="576">
        <f>'19A'!Y$123</f>
        <v>0</v>
      </c>
      <c r="CN26" s="576">
        <f>'19A'!Z$123</f>
        <v>0</v>
      </c>
      <c r="CO26" s="576">
        <f>'19A'!AA$123</f>
        <v>0</v>
      </c>
      <c r="CP26" s="576">
        <f>'19A'!AB$123</f>
        <v>0</v>
      </c>
      <c r="CQ26" s="576">
        <f>'19A'!AC$123</f>
        <v>0</v>
      </c>
      <c r="CR26" s="576">
        <f>'19A'!AD$123</f>
        <v>0</v>
      </c>
      <c r="CS26" s="576">
        <f>'19A'!AE$123</f>
        <v>0</v>
      </c>
      <c r="CT26" s="576">
        <f>'19A'!AF$123</f>
        <v>0</v>
      </c>
      <c r="CU26" s="576">
        <f>'19A'!AG$123</f>
        <v>0</v>
      </c>
      <c r="CV26" s="576">
        <f>'19A'!AH$123</f>
        <v>0</v>
      </c>
      <c r="CW26" s="576">
        <f>'19A'!AI$123</f>
        <v>0</v>
      </c>
      <c r="CX26" s="576">
        <f>'19A'!AJ$123</f>
        <v>0</v>
      </c>
      <c r="CY26" s="576">
        <f>'19A'!Y$124</f>
        <v>0</v>
      </c>
      <c r="CZ26" s="576">
        <f>'19A'!Z$124</f>
        <v>0</v>
      </c>
      <c r="DA26" s="576">
        <f>'19A'!AA$124</f>
        <v>0</v>
      </c>
      <c r="DB26" s="576">
        <f>'19A'!AB$124</f>
        <v>0</v>
      </c>
      <c r="DC26" s="576">
        <f>'19A'!AC$124</f>
        <v>0</v>
      </c>
      <c r="DD26" s="576">
        <f>'19A'!AD$124</f>
        <v>0</v>
      </c>
      <c r="DE26" s="576">
        <f>'19A'!AE$124</f>
        <v>0</v>
      </c>
      <c r="DF26" s="576">
        <f>'19A'!AF$124</f>
        <v>0</v>
      </c>
      <c r="DG26" s="576">
        <f>'19A'!AG$124</f>
        <v>0</v>
      </c>
      <c r="DH26" s="576">
        <f>'19A'!AH$124</f>
        <v>0</v>
      </c>
      <c r="DI26" s="576">
        <f>'19A'!AI$124</f>
        <v>0</v>
      </c>
      <c r="DJ26" s="576">
        <f>'19A'!AJ$124</f>
        <v>0</v>
      </c>
      <c r="DK26" s="574">
        <f>'19A'!Y$127</f>
        <v>0</v>
      </c>
      <c r="DL26" s="574">
        <f>'19A'!Z$127</f>
        <v>0</v>
      </c>
      <c r="DM26" s="574">
        <f>'19A'!AA$127</f>
        <v>0</v>
      </c>
      <c r="DN26" s="574">
        <f>'19A'!AB$127</f>
        <v>0</v>
      </c>
      <c r="DO26" s="574">
        <f>'19A'!AC$127</f>
        <v>0</v>
      </c>
      <c r="DP26" s="574">
        <f>'19A'!AD$127</f>
        <v>0</v>
      </c>
      <c r="DQ26" s="574">
        <f>'19A'!AE$127</f>
        <v>0</v>
      </c>
      <c r="DR26" s="574">
        <f>'19A'!AF$127</f>
        <v>0</v>
      </c>
      <c r="DS26" s="574">
        <f>'19A'!Y$128</f>
        <v>0</v>
      </c>
      <c r="DT26" s="574">
        <f>'19A'!Z$128</f>
        <v>0</v>
      </c>
      <c r="DU26" s="574">
        <f>'19A'!AA$128</f>
        <v>0</v>
      </c>
      <c r="DV26" s="574">
        <f>'19A'!AB$128</f>
        <v>0</v>
      </c>
      <c r="DW26" s="574">
        <f>'19A'!AC$128</f>
        <v>0</v>
      </c>
      <c r="DX26" s="574">
        <f>'19A'!AD$128</f>
        <v>0</v>
      </c>
      <c r="DY26" s="574">
        <f>'19A'!AE$128</f>
        <v>0</v>
      </c>
      <c r="DZ26" s="574">
        <f>'19A'!AF$128</f>
        <v>0</v>
      </c>
      <c r="EA26" s="574">
        <f>'19A'!Y$129</f>
        <v>0</v>
      </c>
      <c r="EB26" s="574">
        <f>'19A'!Z$129</f>
        <v>0</v>
      </c>
      <c r="EC26" s="574">
        <f>'19A'!AA$129</f>
        <v>0</v>
      </c>
      <c r="ED26" s="574">
        <f>'19A'!AB$129</f>
        <v>0</v>
      </c>
      <c r="EE26" s="574">
        <f>'19A'!AC$129</f>
        <v>0</v>
      </c>
      <c r="EF26" s="574">
        <f>'19A'!AD$129</f>
        <v>0</v>
      </c>
      <c r="EG26" s="574">
        <f>'19A'!AE$129</f>
        <v>0</v>
      </c>
      <c r="EH26" s="574">
        <f>'19A'!AF$129</f>
        <v>0</v>
      </c>
      <c r="EI26" s="574">
        <f>'19A'!Y$130</f>
        <v>0</v>
      </c>
      <c r="EJ26" s="574">
        <f>'19A'!Z$130</f>
        <v>0</v>
      </c>
      <c r="EK26" s="574">
        <f>'19A'!AA$130</f>
        <v>0</v>
      </c>
      <c r="EL26" s="574">
        <f>'19A'!AB$130</f>
        <v>0</v>
      </c>
      <c r="EM26" s="574">
        <f>'19A'!AC$130</f>
        <v>0</v>
      </c>
      <c r="EN26" s="574">
        <f>'19A'!AD$130</f>
        <v>0</v>
      </c>
      <c r="EO26" s="574">
        <f>'19A'!AE$130</f>
        <v>0</v>
      </c>
      <c r="EP26" s="574">
        <f>'19A'!AF$130</f>
        <v>0</v>
      </c>
      <c r="EQ26" s="574">
        <f>'19A'!Y$131</f>
        <v>0</v>
      </c>
      <c r="ER26" s="574">
        <f>'19A'!Z$131</f>
        <v>0</v>
      </c>
      <c r="ES26" s="574">
        <f>'19A'!AA$131</f>
        <v>0</v>
      </c>
      <c r="ET26" s="574">
        <f>'19A'!AB$131</f>
        <v>0</v>
      </c>
      <c r="EU26" s="574">
        <f>'19A'!AC$131</f>
        <v>0</v>
      </c>
      <c r="EV26" s="574">
        <f>'19A'!AD$131</f>
        <v>0</v>
      </c>
      <c r="EW26" s="574">
        <f>'19A'!AE$131</f>
        <v>0</v>
      </c>
      <c r="EX26" s="574">
        <f>'19A'!AF$131</f>
        <v>0</v>
      </c>
      <c r="EY26" s="574">
        <f>'19A'!Y$132</f>
        <v>0</v>
      </c>
      <c r="EZ26" s="574">
        <f>'19A'!Z$132</f>
        <v>0</v>
      </c>
      <c r="FA26" s="574">
        <f>'19A'!AA$132</f>
        <v>0</v>
      </c>
      <c r="FB26" s="574">
        <f>'19A'!AB$132</f>
        <v>0</v>
      </c>
      <c r="FC26" s="574">
        <f>'19A'!AC$132</f>
        <v>0</v>
      </c>
      <c r="FD26" s="574">
        <f>'19A'!AD$132</f>
        <v>0</v>
      </c>
      <c r="FE26" s="574">
        <f>'19A'!AE$132</f>
        <v>0</v>
      </c>
      <c r="FF26" s="574">
        <f>'19A'!AF$132</f>
        <v>0</v>
      </c>
      <c r="FG26" s="574">
        <f>'19A'!Y$133</f>
        <v>0</v>
      </c>
      <c r="FH26" s="574">
        <f>'19A'!Z$133</f>
        <v>0</v>
      </c>
      <c r="FI26" s="574">
        <f>'19A'!AA$133</f>
        <v>0</v>
      </c>
      <c r="FJ26" s="574">
        <f>'19A'!AB$133</f>
        <v>0</v>
      </c>
      <c r="FK26" s="574">
        <f>'19A'!AC$133</f>
        <v>0</v>
      </c>
      <c r="FL26" s="574">
        <f>'19A'!AD$133</f>
        <v>0</v>
      </c>
      <c r="FM26" s="574">
        <f>'19A'!AE$133</f>
        <v>0</v>
      </c>
      <c r="FN26" s="574">
        <f>'19A'!AF$133</f>
        <v>0</v>
      </c>
      <c r="FO26" s="574">
        <f>'19A'!Y$134</f>
        <v>0</v>
      </c>
      <c r="FP26" s="574">
        <f>'19A'!Z$134</f>
        <v>0</v>
      </c>
      <c r="FQ26" s="574">
        <f>'19A'!AA$134</f>
        <v>0</v>
      </c>
      <c r="FR26" s="574">
        <f>'19A'!AB$134</f>
        <v>0</v>
      </c>
      <c r="FS26" s="574">
        <f>'19A'!AC$134</f>
        <v>0</v>
      </c>
      <c r="FT26" s="574">
        <f>'19A'!AD$134</f>
        <v>0</v>
      </c>
      <c r="FU26" s="574">
        <f>'19A'!AE$134</f>
        <v>0</v>
      </c>
      <c r="FV26" s="574">
        <f>'19A'!AF$134</f>
        <v>0</v>
      </c>
      <c r="FW26" s="574">
        <f>'19A'!Y$137</f>
        <v>0</v>
      </c>
      <c r="FX26" s="574">
        <f>'19A'!Z$137</f>
        <v>0</v>
      </c>
      <c r="FY26" s="574">
        <f>'19A'!AA$137</f>
        <v>0</v>
      </c>
      <c r="FZ26" s="574">
        <f>'19A'!AB$137</f>
        <v>0</v>
      </c>
      <c r="GA26" s="574">
        <f>'19A'!AC$137</f>
        <v>0</v>
      </c>
      <c r="GB26" s="574">
        <f>'19A'!AD$137</f>
        <v>0</v>
      </c>
      <c r="GC26" s="574">
        <f>'19A'!AE$137</f>
        <v>0</v>
      </c>
      <c r="GD26" s="574">
        <f>'19A'!AF$137</f>
        <v>0</v>
      </c>
      <c r="GE26" s="574">
        <f>'19A'!Y$138</f>
        <v>0</v>
      </c>
      <c r="GF26" s="574">
        <f>'19A'!Z$138</f>
        <v>0</v>
      </c>
      <c r="GG26" s="574">
        <f>'19A'!AA$138</f>
        <v>0</v>
      </c>
      <c r="GH26" s="574">
        <f>'19A'!AB$138</f>
        <v>0</v>
      </c>
      <c r="GI26" s="574">
        <f>'19A'!AC$138</f>
        <v>0</v>
      </c>
      <c r="GJ26" s="574">
        <f>'19A'!AD$138</f>
        <v>0</v>
      </c>
      <c r="GK26" s="574">
        <f>'19A'!AE$138</f>
        <v>0</v>
      </c>
      <c r="GL26" s="574">
        <f>'19A'!AF$138</f>
        <v>0</v>
      </c>
      <c r="GM26" s="574">
        <f>'19A'!Y$139</f>
        <v>0</v>
      </c>
      <c r="GN26" s="574">
        <f>'19A'!Z$139</f>
        <v>0</v>
      </c>
      <c r="GO26" s="574">
        <f>'19A'!AA$139</f>
        <v>0</v>
      </c>
      <c r="GP26" s="574">
        <f>'19A'!AB$139</f>
        <v>0</v>
      </c>
      <c r="GQ26" s="574">
        <f>'19A'!AC$139</f>
        <v>0</v>
      </c>
      <c r="GR26" s="574">
        <f>'19A'!AD$139</f>
        <v>0</v>
      </c>
      <c r="GS26" s="574">
        <f>'19A'!AE$139</f>
        <v>0</v>
      </c>
      <c r="GT26" s="574">
        <f>'19A'!AF$139</f>
        <v>0</v>
      </c>
      <c r="GU26" s="574">
        <f>'19A'!Y$140</f>
        <v>0</v>
      </c>
      <c r="GV26" s="574">
        <f>'19A'!Z$140</f>
        <v>0</v>
      </c>
      <c r="GW26" s="574">
        <f>'19A'!AA$140</f>
        <v>0</v>
      </c>
      <c r="GX26" s="574">
        <f>'19A'!AB$140</f>
        <v>0</v>
      </c>
      <c r="GY26" s="574">
        <f>'19A'!AC$140</f>
        <v>0</v>
      </c>
      <c r="GZ26" s="574">
        <f>'19A'!AD$140</f>
        <v>0</v>
      </c>
      <c r="HA26" s="574">
        <f>'19A'!AE$140</f>
        <v>0</v>
      </c>
      <c r="HB26" s="574">
        <f>'19A'!AF$140</f>
        <v>0</v>
      </c>
      <c r="HC26" s="574">
        <f>'19A'!Y$141</f>
        <v>0</v>
      </c>
      <c r="HD26" s="574">
        <f>'19A'!Z$141</f>
        <v>0</v>
      </c>
      <c r="HE26" s="574">
        <f>'19A'!AA$141</f>
        <v>0</v>
      </c>
      <c r="HF26" s="574">
        <f>'19A'!AB$141</f>
        <v>0</v>
      </c>
      <c r="HG26" s="574">
        <f>'19A'!AC$141</f>
        <v>0</v>
      </c>
      <c r="HH26" s="574">
        <f>'19A'!AD$141</f>
        <v>0</v>
      </c>
      <c r="HI26" s="574">
        <f>'19A'!AE$141</f>
        <v>0</v>
      </c>
      <c r="HJ26" s="574">
        <f>'19A'!AF$141</f>
        <v>0</v>
      </c>
      <c r="HK26" s="574">
        <f>'19A'!Y$142</f>
        <v>0</v>
      </c>
      <c r="HL26" s="574">
        <f>'19A'!Z$142</f>
        <v>0</v>
      </c>
      <c r="HM26" s="574">
        <f>'19A'!AA$142</f>
        <v>0</v>
      </c>
      <c r="HN26" s="574">
        <f>'19A'!AB$142</f>
        <v>0</v>
      </c>
      <c r="HO26" s="574">
        <f>'19A'!AC$142</f>
        <v>0</v>
      </c>
      <c r="HP26" s="574">
        <f>'19A'!AD$142</f>
        <v>0</v>
      </c>
      <c r="HQ26" s="574">
        <f>'19A'!AE$142</f>
        <v>0</v>
      </c>
      <c r="HR26" s="574">
        <f>'19A'!AF$142</f>
        <v>0</v>
      </c>
      <c r="HS26" s="574">
        <f>'19A'!Y$143</f>
        <v>0</v>
      </c>
      <c r="HT26" s="574">
        <f>'19A'!Z$143</f>
        <v>0</v>
      </c>
      <c r="HU26" s="574">
        <f>'19A'!AA$143</f>
        <v>0</v>
      </c>
      <c r="HV26" s="574">
        <f>'19A'!AB$143</f>
        <v>0</v>
      </c>
      <c r="HW26" s="574">
        <f>'19A'!AC$143</f>
        <v>0</v>
      </c>
      <c r="HX26" s="574">
        <f>'19A'!AD$143</f>
        <v>0</v>
      </c>
      <c r="HY26" s="574">
        <f>'19A'!AE$143</f>
        <v>0</v>
      </c>
      <c r="HZ26" s="574">
        <f>'19A'!AF$143</f>
        <v>0</v>
      </c>
      <c r="IA26" s="574">
        <f>'19A'!Y$144</f>
        <v>0</v>
      </c>
      <c r="IB26" s="574">
        <f>'19A'!Z$144</f>
        <v>0</v>
      </c>
      <c r="IC26" s="574">
        <f>'19A'!AA$144</f>
        <v>0</v>
      </c>
      <c r="ID26" s="574">
        <f>'19A'!AB$144</f>
        <v>0</v>
      </c>
      <c r="IE26" s="574">
        <f>'19A'!AC$144</f>
        <v>0</v>
      </c>
      <c r="IF26" s="574">
        <f>'19A'!AD$144</f>
        <v>0</v>
      </c>
      <c r="IG26" s="574">
        <f>'19A'!AE$144</f>
        <v>0</v>
      </c>
      <c r="IH26" s="574">
        <f>'19A'!AF$144</f>
        <v>0</v>
      </c>
      <c r="II26" s="574">
        <f>'19A'!Y$146</f>
        <v>0</v>
      </c>
      <c r="IJ26" s="574">
        <f>'19A'!Z$146</f>
        <v>0</v>
      </c>
      <c r="IK26" s="574">
        <f>'19A'!AA$146</f>
        <v>0</v>
      </c>
      <c r="IL26" s="574">
        <f>'19A'!AB$146</f>
        <v>0</v>
      </c>
      <c r="IM26" s="574">
        <f>'19A'!AC$146</f>
        <v>0</v>
      </c>
      <c r="IN26" s="574">
        <f>'19A'!AD$146</f>
        <v>0</v>
      </c>
      <c r="IO26" s="574">
        <f>'19A'!AE$146</f>
        <v>0</v>
      </c>
      <c r="IP26" s="574">
        <f>'19A'!AF$146</f>
        <v>0</v>
      </c>
      <c r="IQ26" s="574">
        <f>'19A'!AG$146</f>
        <v>0</v>
      </c>
      <c r="IR26" s="574">
        <f>'19A'!AH$146</f>
        <v>0</v>
      </c>
      <c r="IS26" s="574">
        <f>'19A'!Y$147</f>
        <v>0</v>
      </c>
      <c r="IT26" s="574">
        <f>'19A'!Z$147</f>
        <v>0</v>
      </c>
      <c r="IU26" s="574">
        <f>'19A'!AA$147</f>
        <v>0</v>
      </c>
      <c r="IV26" s="574">
        <f>'19A'!AB$147</f>
        <v>0</v>
      </c>
      <c r="IW26" s="574">
        <f>'19A'!AC$147</f>
        <v>0</v>
      </c>
      <c r="IX26" s="574">
        <f>'19A'!AD$147</f>
        <v>0</v>
      </c>
      <c r="IY26" s="574">
        <f>'19A'!AE$147</f>
        <v>0</v>
      </c>
      <c r="IZ26" s="574">
        <f>'19A'!AF$147</f>
        <v>0</v>
      </c>
      <c r="JA26" s="574">
        <f>'19A'!AG$147</f>
        <v>0</v>
      </c>
      <c r="JB26" s="574">
        <f>'19A'!AH$147</f>
        <v>0</v>
      </c>
      <c r="JC26" s="574">
        <f>'19A'!Y$148</f>
        <v>0</v>
      </c>
      <c r="JD26" s="574">
        <f>'19A'!Z$148</f>
        <v>0</v>
      </c>
      <c r="JE26" s="574">
        <f>'19A'!AA$148</f>
        <v>0</v>
      </c>
      <c r="JF26" s="574">
        <f>'19A'!AB$148</f>
        <v>0</v>
      </c>
      <c r="JG26" s="574">
        <f>'19A'!AC$148</f>
        <v>0</v>
      </c>
      <c r="JH26" s="574">
        <f>'19A'!AD$148</f>
        <v>0</v>
      </c>
      <c r="JI26" s="574">
        <f>'19A'!AE$148</f>
        <v>0</v>
      </c>
      <c r="JJ26" s="574">
        <f>'19A'!AF$148</f>
        <v>0</v>
      </c>
      <c r="JK26" s="574">
        <f>'19A'!AG$148</f>
        <v>0</v>
      </c>
      <c r="JL26" s="574">
        <f>'19A'!AH$148</f>
        <v>0</v>
      </c>
      <c r="JM26" s="574">
        <f>'19A'!Y$149</f>
        <v>0</v>
      </c>
      <c r="JN26" s="574">
        <f>'19A'!Z$149</f>
        <v>0</v>
      </c>
      <c r="JO26" s="574">
        <f>'19A'!AA$149</f>
        <v>0</v>
      </c>
      <c r="JP26" s="574">
        <f>'19A'!AB$149</f>
        <v>0</v>
      </c>
      <c r="JQ26" s="574">
        <f>'19A'!AC$149</f>
        <v>0</v>
      </c>
      <c r="JR26" s="574">
        <f>'19A'!AD$149</f>
        <v>0</v>
      </c>
      <c r="JS26" s="574">
        <f>'19A'!AE$149</f>
        <v>0</v>
      </c>
      <c r="JT26" s="574">
        <f>'19A'!AF$149</f>
        <v>0</v>
      </c>
      <c r="JU26" s="574">
        <f>'19A'!AG$149</f>
        <v>0</v>
      </c>
      <c r="JV26" s="574">
        <f>'19A'!AH$149</f>
        <v>0</v>
      </c>
      <c r="JW26" s="574">
        <f>'19A'!Y$150</f>
        <v>0</v>
      </c>
      <c r="JX26" s="574">
        <f>'19A'!Z$150</f>
        <v>0</v>
      </c>
      <c r="JY26" s="574">
        <f>'19A'!AA$150</f>
        <v>0</v>
      </c>
      <c r="JZ26" s="574">
        <f>'19A'!AB$150</f>
        <v>0</v>
      </c>
      <c r="KA26" s="574">
        <f>'19A'!AC$150</f>
        <v>0</v>
      </c>
      <c r="KB26" s="574">
        <f>'19A'!AD$150</f>
        <v>0</v>
      </c>
      <c r="KC26" s="574">
        <f>'19A'!AE$150</f>
        <v>0</v>
      </c>
      <c r="KD26" s="574">
        <f>'19A'!AF$150</f>
        <v>0</v>
      </c>
      <c r="KE26" s="574">
        <f>'19A'!AG$150</f>
        <v>0</v>
      </c>
      <c r="KF26" s="574">
        <f>'19A'!AH$150</f>
        <v>0</v>
      </c>
      <c r="KG26" s="574">
        <f>'19A'!Y$152</f>
        <v>0</v>
      </c>
      <c r="KH26" s="574">
        <f>'19A'!Z$152</f>
        <v>0</v>
      </c>
      <c r="KI26" s="574">
        <f>'19A'!AA$152</f>
        <v>0</v>
      </c>
      <c r="KJ26" s="574">
        <f>'19A'!AB$152</f>
        <v>0</v>
      </c>
      <c r="KK26" s="574">
        <f>'19A'!AC$152</f>
        <v>0</v>
      </c>
      <c r="KL26" s="574">
        <f>'19A'!AD$152</f>
        <v>0</v>
      </c>
      <c r="KM26" s="574">
        <f>'19A'!AE$152</f>
        <v>0</v>
      </c>
    </row>
    <row r="27" spans="1:299" s="577" customFormat="1">
      <c r="A27" s="572">
        <v>20</v>
      </c>
      <c r="B27" s="573">
        <f>'20A'!$G$6</f>
        <v>0</v>
      </c>
      <c r="C27" s="574">
        <f>'20A'!C$112</f>
        <v>0</v>
      </c>
      <c r="D27" s="574">
        <f>'20A'!D$112</f>
        <v>0</v>
      </c>
      <c r="E27" s="574">
        <f>'20A'!E$112</f>
        <v>0</v>
      </c>
      <c r="F27" s="574">
        <f>'20A'!F$112</f>
        <v>0</v>
      </c>
      <c r="G27" s="574">
        <f>'20A'!G$112</f>
        <v>0</v>
      </c>
      <c r="H27" s="574">
        <f>'20A'!H$112</f>
        <v>0</v>
      </c>
      <c r="I27" s="574">
        <f>'20A'!I$112</f>
        <v>0</v>
      </c>
      <c r="J27" s="574">
        <f>'20A'!J$112</f>
        <v>0</v>
      </c>
      <c r="K27" s="574">
        <f>'20A'!K$112</f>
        <v>0</v>
      </c>
      <c r="L27" s="574">
        <f>'20A'!L$112</f>
        <v>0</v>
      </c>
      <c r="M27" s="574">
        <f>'20A'!M$112</f>
        <v>0</v>
      </c>
      <c r="N27" s="574">
        <f>'20A'!N$112</f>
        <v>0</v>
      </c>
      <c r="O27" s="574">
        <f>'20A'!O$112</f>
        <v>0</v>
      </c>
      <c r="P27" s="574">
        <f>'20A'!P$112</f>
        <v>0</v>
      </c>
      <c r="Q27" s="574">
        <f>'20A'!Q$112</f>
        <v>0</v>
      </c>
      <c r="R27" s="574">
        <f>'20A'!R$112</f>
        <v>0</v>
      </c>
      <c r="S27" s="575">
        <f>'20A'!Y$117</f>
        <v>0</v>
      </c>
      <c r="T27" s="575">
        <f>'20A'!Z$117</f>
        <v>0</v>
      </c>
      <c r="U27" s="575">
        <f>'20A'!AA$117</f>
        <v>0</v>
      </c>
      <c r="V27" s="575">
        <f>'20A'!AB$117</f>
        <v>0</v>
      </c>
      <c r="W27" s="575">
        <f>'20A'!AC$117</f>
        <v>0</v>
      </c>
      <c r="X27" s="575">
        <f>'20A'!AD$117</f>
        <v>0</v>
      </c>
      <c r="Y27" s="575">
        <f>'20A'!AE$117</f>
        <v>0</v>
      </c>
      <c r="Z27" s="575">
        <f>'20A'!AF$117</f>
        <v>0</v>
      </c>
      <c r="AA27" s="575">
        <f>'20A'!AG$117</f>
        <v>0</v>
      </c>
      <c r="AB27" s="575">
        <f>'20A'!AH$117</f>
        <v>0</v>
      </c>
      <c r="AC27" s="575">
        <f>'20A'!AI$117</f>
        <v>0</v>
      </c>
      <c r="AD27" s="575">
        <f>'20A'!AJ$117</f>
        <v>0</v>
      </c>
      <c r="AE27" s="574">
        <f>'20A'!Y$118</f>
        <v>0</v>
      </c>
      <c r="AF27" s="574">
        <f>'20A'!Z$118</f>
        <v>0</v>
      </c>
      <c r="AG27" s="574">
        <f>'20A'!AA$118</f>
        <v>0</v>
      </c>
      <c r="AH27" s="574">
        <f>'20A'!AB$118</f>
        <v>0</v>
      </c>
      <c r="AI27" s="574">
        <f>'20A'!AC$118</f>
        <v>0</v>
      </c>
      <c r="AJ27" s="574">
        <f>'20A'!AD$118</f>
        <v>0</v>
      </c>
      <c r="AK27" s="574">
        <f>'20A'!AE$118</f>
        <v>0</v>
      </c>
      <c r="AL27" s="574">
        <f>'20A'!AF$118</f>
        <v>0</v>
      </c>
      <c r="AM27" s="574">
        <f>'20A'!AG$118</f>
        <v>0</v>
      </c>
      <c r="AN27" s="574">
        <f>'20A'!AH$118</f>
        <v>0</v>
      </c>
      <c r="AO27" s="574">
        <f>'20A'!AI$118</f>
        <v>0</v>
      </c>
      <c r="AP27" s="574">
        <f>'20A'!AJ$118</f>
        <v>0</v>
      </c>
      <c r="AQ27" s="574">
        <f>'20A'!Y$119</f>
        <v>0</v>
      </c>
      <c r="AR27" s="574">
        <f>'20A'!Z$119</f>
        <v>0</v>
      </c>
      <c r="AS27" s="574">
        <f>'20A'!AA$119</f>
        <v>0</v>
      </c>
      <c r="AT27" s="574">
        <f>'20A'!AB$119</f>
        <v>0</v>
      </c>
      <c r="AU27" s="574">
        <f>'20A'!AC$119</f>
        <v>0</v>
      </c>
      <c r="AV27" s="574">
        <f>'20A'!AD$119</f>
        <v>0</v>
      </c>
      <c r="AW27" s="574">
        <f>'20A'!AE$119</f>
        <v>0</v>
      </c>
      <c r="AX27" s="574">
        <f>'20A'!AF$119</f>
        <v>0</v>
      </c>
      <c r="AY27" s="574">
        <f>'20A'!AG$119</f>
        <v>0</v>
      </c>
      <c r="AZ27" s="574">
        <f>'20A'!AH$119</f>
        <v>0</v>
      </c>
      <c r="BA27" s="574">
        <f>'20A'!AI$119</f>
        <v>0</v>
      </c>
      <c r="BB27" s="574">
        <f>'20A'!AJ$119</f>
        <v>0</v>
      </c>
      <c r="BC27" s="574">
        <f>'20A'!Y$120</f>
        <v>0</v>
      </c>
      <c r="BD27" s="574">
        <f>'20A'!Z$120</f>
        <v>0</v>
      </c>
      <c r="BE27" s="574">
        <f>'20A'!AA$120</f>
        <v>0</v>
      </c>
      <c r="BF27" s="574">
        <f>'20A'!AB$120</f>
        <v>0</v>
      </c>
      <c r="BG27" s="574">
        <f>'20A'!AC$120</f>
        <v>0</v>
      </c>
      <c r="BH27" s="574">
        <f>'20A'!AD$120</f>
        <v>0</v>
      </c>
      <c r="BI27" s="574">
        <f>'20A'!AE$120</f>
        <v>0</v>
      </c>
      <c r="BJ27" s="574">
        <f>'20A'!AF$120</f>
        <v>0</v>
      </c>
      <c r="BK27" s="574">
        <f>'20A'!AG$120</f>
        <v>0</v>
      </c>
      <c r="BL27" s="574">
        <f>'20A'!AH$120</f>
        <v>0</v>
      </c>
      <c r="BM27" s="574">
        <f>'20A'!AI$120</f>
        <v>0</v>
      </c>
      <c r="BN27" s="574">
        <f>'20A'!AJ$120</f>
        <v>0</v>
      </c>
      <c r="BO27" s="574">
        <f>'20A'!Y$121</f>
        <v>0</v>
      </c>
      <c r="BP27" s="574">
        <f>'20A'!Z$121</f>
        <v>0</v>
      </c>
      <c r="BQ27" s="574">
        <f>'20A'!AA$121</f>
        <v>0</v>
      </c>
      <c r="BR27" s="574">
        <f>'20A'!AB$121</f>
        <v>0</v>
      </c>
      <c r="BS27" s="574">
        <f>'20A'!AC$121</f>
        <v>0</v>
      </c>
      <c r="BT27" s="574">
        <f>'20A'!AD$121</f>
        <v>0</v>
      </c>
      <c r="BU27" s="574">
        <f>'20A'!AE$121</f>
        <v>0</v>
      </c>
      <c r="BV27" s="574">
        <f>'20A'!AF$121</f>
        <v>0</v>
      </c>
      <c r="BW27" s="574">
        <f>'20A'!AG$121</f>
        <v>0</v>
      </c>
      <c r="BX27" s="574">
        <f>'20A'!AH$121</f>
        <v>0</v>
      </c>
      <c r="BY27" s="574">
        <f>'20A'!AI$121</f>
        <v>0</v>
      </c>
      <c r="BZ27" s="574">
        <f>'20A'!AJ$121</f>
        <v>0</v>
      </c>
      <c r="CA27" s="576">
        <f>'20A'!Y$122</f>
        <v>0</v>
      </c>
      <c r="CB27" s="576">
        <f>'20A'!Z$122</f>
        <v>0</v>
      </c>
      <c r="CC27" s="576">
        <f>'20A'!AA$122</f>
        <v>0</v>
      </c>
      <c r="CD27" s="576">
        <f>'20A'!AB$122</f>
        <v>0</v>
      </c>
      <c r="CE27" s="576">
        <f>'20A'!AC$122</f>
        <v>0</v>
      </c>
      <c r="CF27" s="576">
        <f>'20A'!AD$122</f>
        <v>0</v>
      </c>
      <c r="CG27" s="576">
        <f>'20A'!AE$122</f>
        <v>0</v>
      </c>
      <c r="CH27" s="576">
        <f>'20A'!AF$122</f>
        <v>0</v>
      </c>
      <c r="CI27" s="576">
        <f>'20A'!AG$122</f>
        <v>0</v>
      </c>
      <c r="CJ27" s="576">
        <f>'20A'!AH$122</f>
        <v>0</v>
      </c>
      <c r="CK27" s="576">
        <f>'20A'!AI$122</f>
        <v>0</v>
      </c>
      <c r="CL27" s="576">
        <f>'20A'!AJ$122</f>
        <v>0</v>
      </c>
      <c r="CM27" s="576">
        <f>'20A'!Y$123</f>
        <v>0</v>
      </c>
      <c r="CN27" s="576">
        <f>'20A'!Z$123</f>
        <v>0</v>
      </c>
      <c r="CO27" s="576">
        <f>'20A'!AA$123</f>
        <v>0</v>
      </c>
      <c r="CP27" s="576">
        <f>'20A'!AB$123</f>
        <v>0</v>
      </c>
      <c r="CQ27" s="576">
        <f>'20A'!AC$123</f>
        <v>0</v>
      </c>
      <c r="CR27" s="576">
        <f>'20A'!AD$123</f>
        <v>0</v>
      </c>
      <c r="CS27" s="576">
        <f>'20A'!AE$123</f>
        <v>0</v>
      </c>
      <c r="CT27" s="576">
        <f>'20A'!AF$123</f>
        <v>0</v>
      </c>
      <c r="CU27" s="576">
        <f>'20A'!AG$123</f>
        <v>0</v>
      </c>
      <c r="CV27" s="576">
        <f>'20A'!AH$123</f>
        <v>0</v>
      </c>
      <c r="CW27" s="576">
        <f>'20A'!AI$123</f>
        <v>0</v>
      </c>
      <c r="CX27" s="576">
        <f>'20A'!AJ$123</f>
        <v>0</v>
      </c>
      <c r="CY27" s="576">
        <f>'20A'!Y$124</f>
        <v>0</v>
      </c>
      <c r="CZ27" s="576">
        <f>'20A'!Z$124</f>
        <v>0</v>
      </c>
      <c r="DA27" s="576">
        <f>'20A'!AA$124</f>
        <v>0</v>
      </c>
      <c r="DB27" s="576">
        <f>'20A'!AB$124</f>
        <v>0</v>
      </c>
      <c r="DC27" s="576">
        <f>'20A'!AC$124</f>
        <v>0</v>
      </c>
      <c r="DD27" s="576">
        <f>'20A'!AD$124</f>
        <v>0</v>
      </c>
      <c r="DE27" s="576">
        <f>'20A'!AE$124</f>
        <v>0</v>
      </c>
      <c r="DF27" s="576">
        <f>'20A'!AF$124</f>
        <v>0</v>
      </c>
      <c r="DG27" s="576">
        <f>'20A'!AG$124</f>
        <v>0</v>
      </c>
      <c r="DH27" s="576">
        <f>'20A'!AH$124</f>
        <v>0</v>
      </c>
      <c r="DI27" s="576">
        <f>'20A'!AI$124</f>
        <v>0</v>
      </c>
      <c r="DJ27" s="576">
        <f>'20A'!AJ$124</f>
        <v>0</v>
      </c>
      <c r="DK27" s="574">
        <f>'20A'!Y$127</f>
        <v>0</v>
      </c>
      <c r="DL27" s="574">
        <f>'20A'!Z$127</f>
        <v>0</v>
      </c>
      <c r="DM27" s="574">
        <f>'20A'!AA$127</f>
        <v>0</v>
      </c>
      <c r="DN27" s="574">
        <f>'20A'!AB$127</f>
        <v>0</v>
      </c>
      <c r="DO27" s="574">
        <f>'20A'!AC$127</f>
        <v>0</v>
      </c>
      <c r="DP27" s="574">
        <f>'20A'!AD$127</f>
        <v>0</v>
      </c>
      <c r="DQ27" s="574">
        <f>'20A'!AE$127</f>
        <v>0</v>
      </c>
      <c r="DR27" s="574">
        <f>'20A'!AF$127</f>
        <v>0</v>
      </c>
      <c r="DS27" s="574">
        <f>'20A'!Y$128</f>
        <v>0</v>
      </c>
      <c r="DT27" s="574">
        <f>'20A'!Z$128</f>
        <v>0</v>
      </c>
      <c r="DU27" s="574">
        <f>'20A'!AA$128</f>
        <v>0</v>
      </c>
      <c r="DV27" s="574">
        <f>'20A'!AB$128</f>
        <v>0</v>
      </c>
      <c r="DW27" s="574">
        <f>'20A'!AC$128</f>
        <v>0</v>
      </c>
      <c r="DX27" s="574">
        <f>'20A'!AD$128</f>
        <v>0</v>
      </c>
      <c r="DY27" s="574">
        <f>'20A'!AE$128</f>
        <v>0</v>
      </c>
      <c r="DZ27" s="574">
        <f>'20A'!AF$128</f>
        <v>0</v>
      </c>
      <c r="EA27" s="574">
        <f>'20A'!Y$129</f>
        <v>0</v>
      </c>
      <c r="EB27" s="574">
        <f>'20A'!Z$129</f>
        <v>0</v>
      </c>
      <c r="EC27" s="574">
        <f>'20A'!AA$129</f>
        <v>0</v>
      </c>
      <c r="ED27" s="574">
        <f>'20A'!AB$129</f>
        <v>0</v>
      </c>
      <c r="EE27" s="574">
        <f>'20A'!AC$129</f>
        <v>0</v>
      </c>
      <c r="EF27" s="574">
        <f>'20A'!AD$129</f>
        <v>0</v>
      </c>
      <c r="EG27" s="574">
        <f>'20A'!AE$129</f>
        <v>0</v>
      </c>
      <c r="EH27" s="574">
        <f>'20A'!AF$129</f>
        <v>0</v>
      </c>
      <c r="EI27" s="574">
        <f>'20A'!Y$130</f>
        <v>0</v>
      </c>
      <c r="EJ27" s="574">
        <f>'20A'!Z$130</f>
        <v>0</v>
      </c>
      <c r="EK27" s="574">
        <f>'20A'!AA$130</f>
        <v>0</v>
      </c>
      <c r="EL27" s="574">
        <f>'20A'!AB$130</f>
        <v>0</v>
      </c>
      <c r="EM27" s="574">
        <f>'20A'!AC$130</f>
        <v>0</v>
      </c>
      <c r="EN27" s="574">
        <f>'20A'!AD$130</f>
        <v>0</v>
      </c>
      <c r="EO27" s="574">
        <f>'20A'!AE$130</f>
        <v>0</v>
      </c>
      <c r="EP27" s="574">
        <f>'20A'!AF$130</f>
        <v>0</v>
      </c>
      <c r="EQ27" s="574">
        <f>'20A'!Y$131</f>
        <v>0</v>
      </c>
      <c r="ER27" s="574">
        <f>'20A'!Z$131</f>
        <v>0</v>
      </c>
      <c r="ES27" s="574">
        <f>'20A'!AA$131</f>
        <v>0</v>
      </c>
      <c r="ET27" s="574">
        <f>'20A'!AB$131</f>
        <v>0</v>
      </c>
      <c r="EU27" s="574">
        <f>'20A'!AC$131</f>
        <v>0</v>
      </c>
      <c r="EV27" s="574">
        <f>'20A'!AD$131</f>
        <v>0</v>
      </c>
      <c r="EW27" s="574">
        <f>'20A'!AE$131</f>
        <v>0</v>
      </c>
      <c r="EX27" s="574">
        <f>'20A'!AF$131</f>
        <v>0</v>
      </c>
      <c r="EY27" s="574">
        <f>'20A'!Y$132</f>
        <v>0</v>
      </c>
      <c r="EZ27" s="574">
        <f>'20A'!Z$132</f>
        <v>0</v>
      </c>
      <c r="FA27" s="574">
        <f>'20A'!AA$132</f>
        <v>0</v>
      </c>
      <c r="FB27" s="574">
        <f>'20A'!AB$132</f>
        <v>0</v>
      </c>
      <c r="FC27" s="574">
        <f>'20A'!AC$132</f>
        <v>0</v>
      </c>
      <c r="FD27" s="574">
        <f>'20A'!AD$132</f>
        <v>0</v>
      </c>
      <c r="FE27" s="574">
        <f>'20A'!AE$132</f>
        <v>0</v>
      </c>
      <c r="FF27" s="574">
        <f>'20A'!AF$132</f>
        <v>0</v>
      </c>
      <c r="FG27" s="574">
        <f>'20A'!Y$133</f>
        <v>0</v>
      </c>
      <c r="FH27" s="574">
        <f>'20A'!Z$133</f>
        <v>0</v>
      </c>
      <c r="FI27" s="574">
        <f>'20A'!AA$133</f>
        <v>0</v>
      </c>
      <c r="FJ27" s="574">
        <f>'20A'!AB$133</f>
        <v>0</v>
      </c>
      <c r="FK27" s="574">
        <f>'20A'!AC$133</f>
        <v>0</v>
      </c>
      <c r="FL27" s="574">
        <f>'20A'!AD$133</f>
        <v>0</v>
      </c>
      <c r="FM27" s="574">
        <f>'20A'!AE$133</f>
        <v>0</v>
      </c>
      <c r="FN27" s="574">
        <f>'20A'!AF$133</f>
        <v>0</v>
      </c>
      <c r="FO27" s="574">
        <f>'20A'!Y$134</f>
        <v>0</v>
      </c>
      <c r="FP27" s="574">
        <f>'20A'!Z$134</f>
        <v>0</v>
      </c>
      <c r="FQ27" s="574">
        <f>'20A'!AA$134</f>
        <v>0</v>
      </c>
      <c r="FR27" s="574">
        <f>'20A'!AB$134</f>
        <v>0</v>
      </c>
      <c r="FS27" s="574">
        <f>'20A'!AC$134</f>
        <v>0</v>
      </c>
      <c r="FT27" s="574">
        <f>'20A'!AD$134</f>
        <v>0</v>
      </c>
      <c r="FU27" s="574">
        <f>'20A'!AE$134</f>
        <v>0</v>
      </c>
      <c r="FV27" s="574">
        <f>'20A'!AF$134</f>
        <v>0</v>
      </c>
      <c r="FW27" s="574">
        <f>'20A'!Y$137</f>
        <v>0</v>
      </c>
      <c r="FX27" s="574">
        <f>'20A'!Z$137</f>
        <v>0</v>
      </c>
      <c r="FY27" s="574">
        <f>'20A'!AA$137</f>
        <v>0</v>
      </c>
      <c r="FZ27" s="574">
        <f>'20A'!AB$137</f>
        <v>0</v>
      </c>
      <c r="GA27" s="574">
        <f>'20A'!AC$137</f>
        <v>0</v>
      </c>
      <c r="GB27" s="574">
        <f>'20A'!AD$137</f>
        <v>0</v>
      </c>
      <c r="GC27" s="574">
        <f>'20A'!AE$137</f>
        <v>0</v>
      </c>
      <c r="GD27" s="574">
        <f>'20A'!AF$137</f>
        <v>0</v>
      </c>
      <c r="GE27" s="574">
        <f>'20A'!Y$138</f>
        <v>0</v>
      </c>
      <c r="GF27" s="574">
        <f>'20A'!Z$138</f>
        <v>0</v>
      </c>
      <c r="GG27" s="574">
        <f>'20A'!AA$138</f>
        <v>0</v>
      </c>
      <c r="GH27" s="574">
        <f>'20A'!AB$138</f>
        <v>0</v>
      </c>
      <c r="GI27" s="574">
        <f>'20A'!AC$138</f>
        <v>0</v>
      </c>
      <c r="GJ27" s="574">
        <f>'20A'!AD$138</f>
        <v>0</v>
      </c>
      <c r="GK27" s="574">
        <f>'20A'!AE$138</f>
        <v>0</v>
      </c>
      <c r="GL27" s="574">
        <f>'20A'!AF$138</f>
        <v>0</v>
      </c>
      <c r="GM27" s="574">
        <f>'20A'!Y$139</f>
        <v>0</v>
      </c>
      <c r="GN27" s="574">
        <f>'20A'!Z$139</f>
        <v>0</v>
      </c>
      <c r="GO27" s="574">
        <f>'20A'!AA$139</f>
        <v>0</v>
      </c>
      <c r="GP27" s="574">
        <f>'20A'!AB$139</f>
        <v>0</v>
      </c>
      <c r="GQ27" s="574">
        <f>'20A'!AC$139</f>
        <v>0</v>
      </c>
      <c r="GR27" s="574">
        <f>'20A'!AD$139</f>
        <v>0</v>
      </c>
      <c r="GS27" s="574">
        <f>'20A'!AE$139</f>
        <v>0</v>
      </c>
      <c r="GT27" s="574">
        <f>'20A'!AF$139</f>
        <v>0</v>
      </c>
      <c r="GU27" s="574">
        <f>'20A'!Y$140</f>
        <v>0</v>
      </c>
      <c r="GV27" s="574">
        <f>'20A'!Z$140</f>
        <v>0</v>
      </c>
      <c r="GW27" s="574">
        <f>'20A'!AA$140</f>
        <v>0</v>
      </c>
      <c r="GX27" s="574">
        <f>'20A'!AB$140</f>
        <v>0</v>
      </c>
      <c r="GY27" s="574">
        <f>'20A'!AC$140</f>
        <v>0</v>
      </c>
      <c r="GZ27" s="574">
        <f>'20A'!AD$140</f>
        <v>0</v>
      </c>
      <c r="HA27" s="574">
        <f>'20A'!AE$140</f>
        <v>0</v>
      </c>
      <c r="HB27" s="574">
        <f>'20A'!AF$140</f>
        <v>0</v>
      </c>
      <c r="HC27" s="574">
        <f>'20A'!Y$141</f>
        <v>0</v>
      </c>
      <c r="HD27" s="574">
        <f>'20A'!Z$141</f>
        <v>0</v>
      </c>
      <c r="HE27" s="574">
        <f>'20A'!AA$141</f>
        <v>0</v>
      </c>
      <c r="HF27" s="574">
        <f>'20A'!AB$141</f>
        <v>0</v>
      </c>
      <c r="HG27" s="574">
        <f>'20A'!AC$141</f>
        <v>0</v>
      </c>
      <c r="HH27" s="574">
        <f>'20A'!AD$141</f>
        <v>0</v>
      </c>
      <c r="HI27" s="574">
        <f>'20A'!AE$141</f>
        <v>0</v>
      </c>
      <c r="HJ27" s="574">
        <f>'20A'!AF$141</f>
        <v>0</v>
      </c>
      <c r="HK27" s="574">
        <f>'20A'!Y$142</f>
        <v>0</v>
      </c>
      <c r="HL27" s="574">
        <f>'20A'!Z$142</f>
        <v>0</v>
      </c>
      <c r="HM27" s="574">
        <f>'20A'!AA$142</f>
        <v>0</v>
      </c>
      <c r="HN27" s="574">
        <f>'20A'!AB$142</f>
        <v>0</v>
      </c>
      <c r="HO27" s="574">
        <f>'20A'!AC$142</f>
        <v>0</v>
      </c>
      <c r="HP27" s="574">
        <f>'20A'!AD$142</f>
        <v>0</v>
      </c>
      <c r="HQ27" s="574">
        <f>'20A'!AE$142</f>
        <v>0</v>
      </c>
      <c r="HR27" s="574">
        <f>'20A'!AF$142</f>
        <v>0</v>
      </c>
      <c r="HS27" s="574">
        <f>'20A'!Y$143</f>
        <v>0</v>
      </c>
      <c r="HT27" s="574">
        <f>'20A'!Z$143</f>
        <v>0</v>
      </c>
      <c r="HU27" s="574">
        <f>'20A'!AA$143</f>
        <v>0</v>
      </c>
      <c r="HV27" s="574">
        <f>'20A'!AB$143</f>
        <v>0</v>
      </c>
      <c r="HW27" s="574">
        <f>'20A'!AC$143</f>
        <v>0</v>
      </c>
      <c r="HX27" s="574">
        <f>'20A'!AD$143</f>
        <v>0</v>
      </c>
      <c r="HY27" s="574">
        <f>'20A'!AE$143</f>
        <v>0</v>
      </c>
      <c r="HZ27" s="574">
        <f>'20A'!AF$143</f>
        <v>0</v>
      </c>
      <c r="IA27" s="574">
        <f>'20A'!Y$144</f>
        <v>0</v>
      </c>
      <c r="IB27" s="574">
        <f>'20A'!Z$144</f>
        <v>0</v>
      </c>
      <c r="IC27" s="574">
        <f>'20A'!AA$144</f>
        <v>0</v>
      </c>
      <c r="ID27" s="574">
        <f>'20A'!AB$144</f>
        <v>0</v>
      </c>
      <c r="IE27" s="574">
        <f>'20A'!AC$144</f>
        <v>0</v>
      </c>
      <c r="IF27" s="574">
        <f>'20A'!AD$144</f>
        <v>0</v>
      </c>
      <c r="IG27" s="574">
        <f>'20A'!AE$144</f>
        <v>0</v>
      </c>
      <c r="IH27" s="574">
        <f>'20A'!AF$144</f>
        <v>0</v>
      </c>
      <c r="II27" s="574">
        <f>'20A'!Y$146</f>
        <v>0</v>
      </c>
      <c r="IJ27" s="574">
        <f>'20A'!Z$146</f>
        <v>0</v>
      </c>
      <c r="IK27" s="574">
        <f>'20A'!AA$146</f>
        <v>0</v>
      </c>
      <c r="IL27" s="574">
        <f>'20A'!AB$146</f>
        <v>0</v>
      </c>
      <c r="IM27" s="574">
        <f>'20A'!AC$146</f>
        <v>0</v>
      </c>
      <c r="IN27" s="574">
        <f>'20A'!AD$146</f>
        <v>0</v>
      </c>
      <c r="IO27" s="574">
        <f>'20A'!AE$146</f>
        <v>0</v>
      </c>
      <c r="IP27" s="574">
        <f>'20A'!AF$146</f>
        <v>0</v>
      </c>
      <c r="IQ27" s="574">
        <f>'20A'!AG$146</f>
        <v>0</v>
      </c>
      <c r="IR27" s="574">
        <f>'20A'!AH$146</f>
        <v>0</v>
      </c>
      <c r="IS27" s="574">
        <f>'20A'!Y$147</f>
        <v>0</v>
      </c>
      <c r="IT27" s="574">
        <f>'20A'!Z$147</f>
        <v>0</v>
      </c>
      <c r="IU27" s="574">
        <f>'20A'!AA$147</f>
        <v>0</v>
      </c>
      <c r="IV27" s="574">
        <f>'20A'!AB$147</f>
        <v>0</v>
      </c>
      <c r="IW27" s="574">
        <f>'20A'!AC$147</f>
        <v>0</v>
      </c>
      <c r="IX27" s="574">
        <f>'20A'!AD$147</f>
        <v>0</v>
      </c>
      <c r="IY27" s="574">
        <f>'20A'!AE$147</f>
        <v>0</v>
      </c>
      <c r="IZ27" s="574">
        <f>'20A'!AF$147</f>
        <v>0</v>
      </c>
      <c r="JA27" s="574">
        <f>'20A'!AG$147</f>
        <v>0</v>
      </c>
      <c r="JB27" s="574">
        <f>'20A'!AH$147</f>
        <v>0</v>
      </c>
      <c r="JC27" s="574">
        <f>'20A'!Y$148</f>
        <v>0</v>
      </c>
      <c r="JD27" s="574">
        <f>'20A'!Z$148</f>
        <v>0</v>
      </c>
      <c r="JE27" s="574">
        <f>'20A'!AA$148</f>
        <v>0</v>
      </c>
      <c r="JF27" s="574">
        <f>'20A'!AB$148</f>
        <v>0</v>
      </c>
      <c r="JG27" s="574">
        <f>'20A'!AC$148</f>
        <v>0</v>
      </c>
      <c r="JH27" s="574">
        <f>'20A'!AD$148</f>
        <v>0</v>
      </c>
      <c r="JI27" s="574">
        <f>'20A'!AE$148</f>
        <v>0</v>
      </c>
      <c r="JJ27" s="574">
        <f>'20A'!AF$148</f>
        <v>0</v>
      </c>
      <c r="JK27" s="574">
        <f>'20A'!AG$148</f>
        <v>0</v>
      </c>
      <c r="JL27" s="574">
        <f>'20A'!AH$148</f>
        <v>0</v>
      </c>
      <c r="JM27" s="574">
        <f>'20A'!Y$149</f>
        <v>0</v>
      </c>
      <c r="JN27" s="574">
        <f>'20A'!Z$149</f>
        <v>0</v>
      </c>
      <c r="JO27" s="574">
        <f>'20A'!AA$149</f>
        <v>0</v>
      </c>
      <c r="JP27" s="574">
        <f>'20A'!AB$149</f>
        <v>0</v>
      </c>
      <c r="JQ27" s="574">
        <f>'20A'!AC$149</f>
        <v>0</v>
      </c>
      <c r="JR27" s="574">
        <f>'20A'!AD$149</f>
        <v>0</v>
      </c>
      <c r="JS27" s="574">
        <f>'20A'!AE$149</f>
        <v>0</v>
      </c>
      <c r="JT27" s="574">
        <f>'20A'!AF$149</f>
        <v>0</v>
      </c>
      <c r="JU27" s="574">
        <f>'20A'!AG$149</f>
        <v>0</v>
      </c>
      <c r="JV27" s="574">
        <f>'20A'!AH$149</f>
        <v>0</v>
      </c>
      <c r="JW27" s="574">
        <f>'20A'!Y$150</f>
        <v>0</v>
      </c>
      <c r="JX27" s="574">
        <f>'20A'!Z$150</f>
        <v>0</v>
      </c>
      <c r="JY27" s="574">
        <f>'20A'!AA$150</f>
        <v>0</v>
      </c>
      <c r="JZ27" s="574">
        <f>'20A'!AB$150</f>
        <v>0</v>
      </c>
      <c r="KA27" s="574">
        <f>'20A'!AC$150</f>
        <v>0</v>
      </c>
      <c r="KB27" s="574">
        <f>'20A'!AD$150</f>
        <v>0</v>
      </c>
      <c r="KC27" s="574">
        <f>'20A'!AE$150</f>
        <v>0</v>
      </c>
      <c r="KD27" s="574">
        <f>'20A'!AF$150</f>
        <v>0</v>
      </c>
      <c r="KE27" s="574">
        <f>'20A'!AG$150</f>
        <v>0</v>
      </c>
      <c r="KF27" s="574">
        <f>'20A'!AH$150</f>
        <v>0</v>
      </c>
      <c r="KG27" s="574">
        <f>'20A'!Y$152</f>
        <v>0</v>
      </c>
      <c r="KH27" s="574">
        <f>'20A'!Z$152</f>
        <v>0</v>
      </c>
      <c r="KI27" s="574">
        <f>'20A'!AA$152</f>
        <v>0</v>
      </c>
      <c r="KJ27" s="574">
        <f>'20A'!AB$152</f>
        <v>0</v>
      </c>
      <c r="KK27" s="574">
        <f>'20A'!AC$152</f>
        <v>0</v>
      </c>
      <c r="KL27" s="574">
        <f>'20A'!AD$152</f>
        <v>0</v>
      </c>
      <c r="KM27" s="574">
        <f>'20A'!AE$152</f>
        <v>0</v>
      </c>
    </row>
    <row r="28" spans="1:299" s="577" customFormat="1">
      <c r="A28" s="572">
        <v>21</v>
      </c>
      <c r="B28" s="573">
        <f>'21A'!$G$6</f>
        <v>0</v>
      </c>
      <c r="C28" s="574">
        <f>'21A'!C$112</f>
        <v>0</v>
      </c>
      <c r="D28" s="574">
        <f>'21A'!D$112</f>
        <v>0</v>
      </c>
      <c r="E28" s="574">
        <f>'21A'!E$112</f>
        <v>0</v>
      </c>
      <c r="F28" s="574">
        <f>'21A'!F$112</f>
        <v>0</v>
      </c>
      <c r="G28" s="574">
        <f>'21A'!G$112</f>
        <v>0</v>
      </c>
      <c r="H28" s="574">
        <f>'21A'!H$112</f>
        <v>0</v>
      </c>
      <c r="I28" s="574">
        <f>'21A'!I$112</f>
        <v>0</v>
      </c>
      <c r="J28" s="574">
        <f>'21A'!J$112</f>
        <v>0</v>
      </c>
      <c r="K28" s="574">
        <f>'21A'!K$112</f>
        <v>0</v>
      </c>
      <c r="L28" s="574">
        <f>'21A'!L$112</f>
        <v>0</v>
      </c>
      <c r="M28" s="574">
        <f>'21A'!M$112</f>
        <v>0</v>
      </c>
      <c r="N28" s="574">
        <f>'21A'!N$112</f>
        <v>0</v>
      </c>
      <c r="O28" s="574">
        <f>'21A'!O$112</f>
        <v>0</v>
      </c>
      <c r="P28" s="574">
        <f>'21A'!P$112</f>
        <v>0</v>
      </c>
      <c r="Q28" s="574">
        <f>'21A'!Q$112</f>
        <v>0</v>
      </c>
      <c r="R28" s="574">
        <f>'21A'!R$112</f>
        <v>0</v>
      </c>
      <c r="S28" s="575">
        <f>'21A'!Y$117</f>
        <v>0</v>
      </c>
      <c r="T28" s="575">
        <f>'21A'!Z$117</f>
        <v>0</v>
      </c>
      <c r="U28" s="575">
        <f>'21A'!AA$117</f>
        <v>0</v>
      </c>
      <c r="V28" s="575">
        <f>'21A'!AB$117</f>
        <v>0</v>
      </c>
      <c r="W28" s="575">
        <f>'21A'!AC$117</f>
        <v>0</v>
      </c>
      <c r="X28" s="575">
        <f>'21A'!AD$117</f>
        <v>0</v>
      </c>
      <c r="Y28" s="575">
        <f>'21A'!AE$117</f>
        <v>0</v>
      </c>
      <c r="Z28" s="575">
        <f>'21A'!AF$117</f>
        <v>0</v>
      </c>
      <c r="AA28" s="575">
        <f>'21A'!AG$117</f>
        <v>0</v>
      </c>
      <c r="AB28" s="575">
        <f>'21A'!AH$117</f>
        <v>0</v>
      </c>
      <c r="AC28" s="575">
        <f>'21A'!AI$117</f>
        <v>0</v>
      </c>
      <c r="AD28" s="575">
        <f>'21A'!AJ$117</f>
        <v>0</v>
      </c>
      <c r="AE28" s="574">
        <f>'21A'!Y$118</f>
        <v>0</v>
      </c>
      <c r="AF28" s="574">
        <f>'21A'!Z$118</f>
        <v>0</v>
      </c>
      <c r="AG28" s="574">
        <f>'21A'!AA$118</f>
        <v>0</v>
      </c>
      <c r="AH28" s="574">
        <f>'21A'!AB$118</f>
        <v>0</v>
      </c>
      <c r="AI28" s="574">
        <f>'21A'!AC$118</f>
        <v>0</v>
      </c>
      <c r="AJ28" s="574">
        <f>'21A'!AD$118</f>
        <v>0</v>
      </c>
      <c r="AK28" s="574">
        <f>'21A'!AE$118</f>
        <v>0</v>
      </c>
      <c r="AL28" s="574">
        <f>'21A'!AF$118</f>
        <v>0</v>
      </c>
      <c r="AM28" s="574">
        <f>'21A'!AG$118</f>
        <v>0</v>
      </c>
      <c r="AN28" s="574">
        <f>'21A'!AH$118</f>
        <v>0</v>
      </c>
      <c r="AO28" s="574">
        <f>'21A'!AI$118</f>
        <v>0</v>
      </c>
      <c r="AP28" s="574">
        <f>'21A'!AJ$118</f>
        <v>0</v>
      </c>
      <c r="AQ28" s="574">
        <f>'21A'!Y$119</f>
        <v>0</v>
      </c>
      <c r="AR28" s="574">
        <f>'21A'!Z$119</f>
        <v>0</v>
      </c>
      <c r="AS28" s="574">
        <f>'21A'!AA$119</f>
        <v>0</v>
      </c>
      <c r="AT28" s="574">
        <f>'21A'!AB$119</f>
        <v>0</v>
      </c>
      <c r="AU28" s="574">
        <f>'21A'!AC$119</f>
        <v>0</v>
      </c>
      <c r="AV28" s="574">
        <f>'21A'!AD$119</f>
        <v>0</v>
      </c>
      <c r="AW28" s="574">
        <f>'21A'!AE$119</f>
        <v>0</v>
      </c>
      <c r="AX28" s="574">
        <f>'21A'!AF$119</f>
        <v>0</v>
      </c>
      <c r="AY28" s="574">
        <f>'21A'!AG$119</f>
        <v>0</v>
      </c>
      <c r="AZ28" s="574">
        <f>'21A'!AH$119</f>
        <v>0</v>
      </c>
      <c r="BA28" s="574">
        <f>'21A'!AI$119</f>
        <v>0</v>
      </c>
      <c r="BB28" s="574">
        <f>'21A'!AJ$119</f>
        <v>0</v>
      </c>
      <c r="BC28" s="574">
        <f>'21A'!Y$120</f>
        <v>0</v>
      </c>
      <c r="BD28" s="574">
        <f>'21A'!Z$120</f>
        <v>0</v>
      </c>
      <c r="BE28" s="574">
        <f>'21A'!AA$120</f>
        <v>0</v>
      </c>
      <c r="BF28" s="574">
        <f>'21A'!AB$120</f>
        <v>0</v>
      </c>
      <c r="BG28" s="574">
        <f>'21A'!AC$120</f>
        <v>0</v>
      </c>
      <c r="BH28" s="574">
        <f>'21A'!AD$120</f>
        <v>0</v>
      </c>
      <c r="BI28" s="574">
        <f>'21A'!AE$120</f>
        <v>0</v>
      </c>
      <c r="BJ28" s="574">
        <f>'21A'!AF$120</f>
        <v>0</v>
      </c>
      <c r="BK28" s="574">
        <f>'21A'!AG$120</f>
        <v>0</v>
      </c>
      <c r="BL28" s="574">
        <f>'21A'!AH$120</f>
        <v>0</v>
      </c>
      <c r="BM28" s="574">
        <f>'21A'!AI$120</f>
        <v>0</v>
      </c>
      <c r="BN28" s="574">
        <f>'21A'!AJ$120</f>
        <v>0</v>
      </c>
      <c r="BO28" s="574">
        <f>'21A'!Y$121</f>
        <v>0</v>
      </c>
      <c r="BP28" s="574">
        <f>'21A'!Z$121</f>
        <v>0</v>
      </c>
      <c r="BQ28" s="574">
        <f>'21A'!AA$121</f>
        <v>0</v>
      </c>
      <c r="BR28" s="574">
        <f>'21A'!AB$121</f>
        <v>0</v>
      </c>
      <c r="BS28" s="574">
        <f>'21A'!AC$121</f>
        <v>0</v>
      </c>
      <c r="BT28" s="574">
        <f>'21A'!AD$121</f>
        <v>0</v>
      </c>
      <c r="BU28" s="574">
        <f>'21A'!AE$121</f>
        <v>0</v>
      </c>
      <c r="BV28" s="574">
        <f>'21A'!AF$121</f>
        <v>0</v>
      </c>
      <c r="BW28" s="574">
        <f>'21A'!AG$121</f>
        <v>0</v>
      </c>
      <c r="BX28" s="574">
        <f>'21A'!AH$121</f>
        <v>0</v>
      </c>
      <c r="BY28" s="574">
        <f>'21A'!AI$121</f>
        <v>0</v>
      </c>
      <c r="BZ28" s="574">
        <f>'21A'!AJ$121</f>
        <v>0</v>
      </c>
      <c r="CA28" s="576">
        <f>'21A'!Y$122</f>
        <v>0</v>
      </c>
      <c r="CB28" s="576">
        <f>'21A'!Z$122</f>
        <v>0</v>
      </c>
      <c r="CC28" s="576">
        <f>'21A'!AA$122</f>
        <v>0</v>
      </c>
      <c r="CD28" s="576">
        <f>'21A'!AB$122</f>
        <v>0</v>
      </c>
      <c r="CE28" s="576">
        <f>'21A'!AC$122</f>
        <v>0</v>
      </c>
      <c r="CF28" s="576">
        <f>'21A'!AD$122</f>
        <v>0</v>
      </c>
      <c r="CG28" s="576">
        <f>'21A'!AE$122</f>
        <v>0</v>
      </c>
      <c r="CH28" s="576">
        <f>'21A'!AF$122</f>
        <v>0</v>
      </c>
      <c r="CI28" s="576">
        <f>'21A'!AG$122</f>
        <v>0</v>
      </c>
      <c r="CJ28" s="576">
        <f>'21A'!AH$122</f>
        <v>0</v>
      </c>
      <c r="CK28" s="576">
        <f>'21A'!AI$122</f>
        <v>0</v>
      </c>
      <c r="CL28" s="576">
        <f>'21A'!AJ$122</f>
        <v>0</v>
      </c>
      <c r="CM28" s="576">
        <f>'21A'!Y$123</f>
        <v>0</v>
      </c>
      <c r="CN28" s="576">
        <f>'21A'!Z$123</f>
        <v>0</v>
      </c>
      <c r="CO28" s="576">
        <f>'21A'!AA$123</f>
        <v>0</v>
      </c>
      <c r="CP28" s="576">
        <f>'21A'!AB$123</f>
        <v>0</v>
      </c>
      <c r="CQ28" s="576">
        <f>'21A'!AC$123</f>
        <v>0</v>
      </c>
      <c r="CR28" s="576">
        <f>'21A'!AD$123</f>
        <v>0</v>
      </c>
      <c r="CS28" s="576">
        <f>'21A'!AE$123</f>
        <v>0</v>
      </c>
      <c r="CT28" s="576">
        <f>'21A'!AF$123</f>
        <v>0</v>
      </c>
      <c r="CU28" s="576">
        <f>'21A'!AG$123</f>
        <v>0</v>
      </c>
      <c r="CV28" s="576">
        <f>'21A'!AH$123</f>
        <v>0</v>
      </c>
      <c r="CW28" s="576">
        <f>'21A'!AI$123</f>
        <v>0</v>
      </c>
      <c r="CX28" s="576">
        <f>'21A'!AJ$123</f>
        <v>0</v>
      </c>
      <c r="CY28" s="576">
        <f>'21A'!Y$124</f>
        <v>0</v>
      </c>
      <c r="CZ28" s="576">
        <f>'21A'!Z$124</f>
        <v>0</v>
      </c>
      <c r="DA28" s="576">
        <f>'21A'!AA$124</f>
        <v>0</v>
      </c>
      <c r="DB28" s="576">
        <f>'21A'!AB$124</f>
        <v>0</v>
      </c>
      <c r="DC28" s="576">
        <f>'21A'!AC$124</f>
        <v>0</v>
      </c>
      <c r="DD28" s="576">
        <f>'21A'!AD$124</f>
        <v>0</v>
      </c>
      <c r="DE28" s="576">
        <f>'21A'!AE$124</f>
        <v>0</v>
      </c>
      <c r="DF28" s="576">
        <f>'21A'!AF$124</f>
        <v>0</v>
      </c>
      <c r="DG28" s="576">
        <f>'21A'!AG$124</f>
        <v>0</v>
      </c>
      <c r="DH28" s="576">
        <f>'21A'!AH$124</f>
        <v>0</v>
      </c>
      <c r="DI28" s="576">
        <f>'21A'!AI$124</f>
        <v>0</v>
      </c>
      <c r="DJ28" s="576">
        <f>'21A'!AJ$124</f>
        <v>0</v>
      </c>
      <c r="DK28" s="574">
        <f>'21A'!Y$127</f>
        <v>0</v>
      </c>
      <c r="DL28" s="574">
        <f>'21A'!Z$127</f>
        <v>0</v>
      </c>
      <c r="DM28" s="574">
        <f>'21A'!AA$127</f>
        <v>0</v>
      </c>
      <c r="DN28" s="574">
        <f>'21A'!AB$127</f>
        <v>0</v>
      </c>
      <c r="DO28" s="574">
        <f>'21A'!AC$127</f>
        <v>0</v>
      </c>
      <c r="DP28" s="574">
        <f>'21A'!AD$127</f>
        <v>0</v>
      </c>
      <c r="DQ28" s="574">
        <f>'21A'!AE$127</f>
        <v>0</v>
      </c>
      <c r="DR28" s="574">
        <f>'21A'!AF$127</f>
        <v>0</v>
      </c>
      <c r="DS28" s="574">
        <f>'21A'!Y$128</f>
        <v>0</v>
      </c>
      <c r="DT28" s="574">
        <f>'21A'!Z$128</f>
        <v>0</v>
      </c>
      <c r="DU28" s="574">
        <f>'21A'!AA$128</f>
        <v>0</v>
      </c>
      <c r="DV28" s="574">
        <f>'21A'!AB$128</f>
        <v>0</v>
      </c>
      <c r="DW28" s="574">
        <f>'21A'!AC$128</f>
        <v>0</v>
      </c>
      <c r="DX28" s="574">
        <f>'21A'!AD$128</f>
        <v>0</v>
      </c>
      <c r="DY28" s="574">
        <f>'21A'!AE$128</f>
        <v>0</v>
      </c>
      <c r="DZ28" s="574">
        <f>'21A'!AF$128</f>
        <v>0</v>
      </c>
      <c r="EA28" s="574">
        <f>'21A'!Y$129</f>
        <v>0</v>
      </c>
      <c r="EB28" s="574">
        <f>'21A'!Z$129</f>
        <v>0</v>
      </c>
      <c r="EC28" s="574">
        <f>'21A'!AA$129</f>
        <v>0</v>
      </c>
      <c r="ED28" s="574">
        <f>'21A'!AB$129</f>
        <v>0</v>
      </c>
      <c r="EE28" s="574">
        <f>'21A'!AC$129</f>
        <v>0</v>
      </c>
      <c r="EF28" s="574">
        <f>'21A'!AD$129</f>
        <v>0</v>
      </c>
      <c r="EG28" s="574">
        <f>'21A'!AE$129</f>
        <v>0</v>
      </c>
      <c r="EH28" s="574">
        <f>'21A'!AF$129</f>
        <v>0</v>
      </c>
      <c r="EI28" s="574">
        <f>'21A'!Y$130</f>
        <v>0</v>
      </c>
      <c r="EJ28" s="574">
        <f>'21A'!Z$130</f>
        <v>0</v>
      </c>
      <c r="EK28" s="574">
        <f>'21A'!AA$130</f>
        <v>0</v>
      </c>
      <c r="EL28" s="574">
        <f>'21A'!AB$130</f>
        <v>0</v>
      </c>
      <c r="EM28" s="574">
        <f>'21A'!AC$130</f>
        <v>0</v>
      </c>
      <c r="EN28" s="574">
        <f>'21A'!AD$130</f>
        <v>0</v>
      </c>
      <c r="EO28" s="574">
        <f>'21A'!AE$130</f>
        <v>0</v>
      </c>
      <c r="EP28" s="574">
        <f>'21A'!AF$130</f>
        <v>0</v>
      </c>
      <c r="EQ28" s="574">
        <f>'21A'!Y$131</f>
        <v>0</v>
      </c>
      <c r="ER28" s="574">
        <f>'21A'!Z$131</f>
        <v>0</v>
      </c>
      <c r="ES28" s="574">
        <f>'21A'!AA$131</f>
        <v>0</v>
      </c>
      <c r="ET28" s="574">
        <f>'21A'!AB$131</f>
        <v>0</v>
      </c>
      <c r="EU28" s="574">
        <f>'21A'!AC$131</f>
        <v>0</v>
      </c>
      <c r="EV28" s="574">
        <f>'21A'!AD$131</f>
        <v>0</v>
      </c>
      <c r="EW28" s="574">
        <f>'21A'!AE$131</f>
        <v>0</v>
      </c>
      <c r="EX28" s="574">
        <f>'21A'!AF$131</f>
        <v>0</v>
      </c>
      <c r="EY28" s="574">
        <f>'21A'!Y$132</f>
        <v>0</v>
      </c>
      <c r="EZ28" s="574">
        <f>'21A'!Z$132</f>
        <v>0</v>
      </c>
      <c r="FA28" s="574">
        <f>'21A'!AA$132</f>
        <v>0</v>
      </c>
      <c r="FB28" s="574">
        <f>'21A'!AB$132</f>
        <v>0</v>
      </c>
      <c r="FC28" s="574">
        <f>'21A'!AC$132</f>
        <v>0</v>
      </c>
      <c r="FD28" s="574">
        <f>'21A'!AD$132</f>
        <v>0</v>
      </c>
      <c r="FE28" s="574">
        <f>'21A'!AE$132</f>
        <v>0</v>
      </c>
      <c r="FF28" s="574">
        <f>'21A'!AF$132</f>
        <v>0</v>
      </c>
      <c r="FG28" s="574">
        <f>'21A'!Y$133</f>
        <v>0</v>
      </c>
      <c r="FH28" s="574">
        <f>'21A'!Z$133</f>
        <v>0</v>
      </c>
      <c r="FI28" s="574">
        <f>'21A'!AA$133</f>
        <v>0</v>
      </c>
      <c r="FJ28" s="574">
        <f>'21A'!AB$133</f>
        <v>0</v>
      </c>
      <c r="FK28" s="574">
        <f>'21A'!AC$133</f>
        <v>0</v>
      </c>
      <c r="FL28" s="574">
        <f>'21A'!AD$133</f>
        <v>0</v>
      </c>
      <c r="FM28" s="574">
        <f>'21A'!AE$133</f>
        <v>0</v>
      </c>
      <c r="FN28" s="574">
        <f>'21A'!AF$133</f>
        <v>0</v>
      </c>
      <c r="FO28" s="574">
        <f>'21A'!Y$134</f>
        <v>0</v>
      </c>
      <c r="FP28" s="574">
        <f>'21A'!Z$134</f>
        <v>0</v>
      </c>
      <c r="FQ28" s="574">
        <f>'21A'!AA$134</f>
        <v>0</v>
      </c>
      <c r="FR28" s="574">
        <f>'21A'!AB$134</f>
        <v>0</v>
      </c>
      <c r="FS28" s="574">
        <f>'21A'!AC$134</f>
        <v>0</v>
      </c>
      <c r="FT28" s="574">
        <f>'21A'!AD$134</f>
        <v>0</v>
      </c>
      <c r="FU28" s="574">
        <f>'21A'!AE$134</f>
        <v>0</v>
      </c>
      <c r="FV28" s="574">
        <f>'21A'!AF$134</f>
        <v>0</v>
      </c>
      <c r="FW28" s="574">
        <f>'21A'!Y$137</f>
        <v>0</v>
      </c>
      <c r="FX28" s="574">
        <f>'21A'!Z$137</f>
        <v>0</v>
      </c>
      <c r="FY28" s="574">
        <f>'21A'!AA$137</f>
        <v>0</v>
      </c>
      <c r="FZ28" s="574">
        <f>'21A'!AB$137</f>
        <v>0</v>
      </c>
      <c r="GA28" s="574">
        <f>'21A'!AC$137</f>
        <v>0</v>
      </c>
      <c r="GB28" s="574">
        <f>'21A'!AD$137</f>
        <v>0</v>
      </c>
      <c r="GC28" s="574">
        <f>'21A'!AE$137</f>
        <v>0</v>
      </c>
      <c r="GD28" s="574">
        <f>'21A'!AF$137</f>
        <v>0</v>
      </c>
      <c r="GE28" s="574">
        <f>'21A'!Y$138</f>
        <v>0</v>
      </c>
      <c r="GF28" s="574">
        <f>'21A'!Z$138</f>
        <v>0</v>
      </c>
      <c r="GG28" s="574">
        <f>'21A'!AA$138</f>
        <v>0</v>
      </c>
      <c r="GH28" s="574">
        <f>'21A'!AB$138</f>
        <v>0</v>
      </c>
      <c r="GI28" s="574">
        <f>'21A'!AC$138</f>
        <v>0</v>
      </c>
      <c r="GJ28" s="574">
        <f>'21A'!AD$138</f>
        <v>0</v>
      </c>
      <c r="GK28" s="574">
        <f>'21A'!AE$138</f>
        <v>0</v>
      </c>
      <c r="GL28" s="574">
        <f>'21A'!AF$138</f>
        <v>0</v>
      </c>
      <c r="GM28" s="574">
        <f>'21A'!Y$139</f>
        <v>0</v>
      </c>
      <c r="GN28" s="574">
        <f>'21A'!Z$139</f>
        <v>0</v>
      </c>
      <c r="GO28" s="574">
        <f>'21A'!AA$139</f>
        <v>0</v>
      </c>
      <c r="GP28" s="574">
        <f>'21A'!AB$139</f>
        <v>0</v>
      </c>
      <c r="GQ28" s="574">
        <f>'21A'!AC$139</f>
        <v>0</v>
      </c>
      <c r="GR28" s="574">
        <f>'21A'!AD$139</f>
        <v>0</v>
      </c>
      <c r="GS28" s="574">
        <f>'21A'!AE$139</f>
        <v>0</v>
      </c>
      <c r="GT28" s="574">
        <f>'21A'!AF$139</f>
        <v>0</v>
      </c>
      <c r="GU28" s="574">
        <f>'21A'!Y$140</f>
        <v>0</v>
      </c>
      <c r="GV28" s="574">
        <f>'21A'!Z$140</f>
        <v>0</v>
      </c>
      <c r="GW28" s="574">
        <f>'21A'!AA$140</f>
        <v>0</v>
      </c>
      <c r="GX28" s="574">
        <f>'21A'!AB$140</f>
        <v>0</v>
      </c>
      <c r="GY28" s="574">
        <f>'21A'!AC$140</f>
        <v>0</v>
      </c>
      <c r="GZ28" s="574">
        <f>'21A'!AD$140</f>
        <v>0</v>
      </c>
      <c r="HA28" s="574">
        <f>'21A'!AE$140</f>
        <v>0</v>
      </c>
      <c r="HB28" s="574">
        <f>'21A'!AF$140</f>
        <v>0</v>
      </c>
      <c r="HC28" s="574">
        <f>'21A'!Y$141</f>
        <v>0</v>
      </c>
      <c r="HD28" s="574">
        <f>'21A'!Z$141</f>
        <v>0</v>
      </c>
      <c r="HE28" s="574">
        <f>'21A'!AA$141</f>
        <v>0</v>
      </c>
      <c r="HF28" s="574">
        <f>'21A'!AB$141</f>
        <v>0</v>
      </c>
      <c r="HG28" s="574">
        <f>'21A'!AC$141</f>
        <v>0</v>
      </c>
      <c r="HH28" s="574">
        <f>'21A'!AD$141</f>
        <v>0</v>
      </c>
      <c r="HI28" s="574">
        <f>'21A'!AE$141</f>
        <v>0</v>
      </c>
      <c r="HJ28" s="574">
        <f>'21A'!AF$141</f>
        <v>0</v>
      </c>
      <c r="HK28" s="574">
        <f>'21A'!Y$142</f>
        <v>0</v>
      </c>
      <c r="HL28" s="574">
        <f>'21A'!Z$142</f>
        <v>0</v>
      </c>
      <c r="HM28" s="574">
        <f>'21A'!AA$142</f>
        <v>0</v>
      </c>
      <c r="HN28" s="574">
        <f>'21A'!AB$142</f>
        <v>0</v>
      </c>
      <c r="HO28" s="574">
        <f>'21A'!AC$142</f>
        <v>0</v>
      </c>
      <c r="HP28" s="574">
        <f>'21A'!AD$142</f>
        <v>0</v>
      </c>
      <c r="HQ28" s="574">
        <f>'21A'!AE$142</f>
        <v>0</v>
      </c>
      <c r="HR28" s="574">
        <f>'21A'!AF$142</f>
        <v>0</v>
      </c>
      <c r="HS28" s="574">
        <f>'21A'!Y$143</f>
        <v>0</v>
      </c>
      <c r="HT28" s="574">
        <f>'21A'!Z$143</f>
        <v>0</v>
      </c>
      <c r="HU28" s="574">
        <f>'21A'!AA$143</f>
        <v>0</v>
      </c>
      <c r="HV28" s="574">
        <f>'21A'!AB$143</f>
        <v>0</v>
      </c>
      <c r="HW28" s="574">
        <f>'21A'!AC$143</f>
        <v>0</v>
      </c>
      <c r="HX28" s="574">
        <f>'21A'!AD$143</f>
        <v>0</v>
      </c>
      <c r="HY28" s="574">
        <f>'21A'!AE$143</f>
        <v>0</v>
      </c>
      <c r="HZ28" s="574">
        <f>'21A'!AF$143</f>
        <v>0</v>
      </c>
      <c r="IA28" s="574">
        <f>'21A'!Y$144</f>
        <v>0</v>
      </c>
      <c r="IB28" s="574">
        <f>'21A'!Z$144</f>
        <v>0</v>
      </c>
      <c r="IC28" s="574">
        <f>'21A'!AA$144</f>
        <v>0</v>
      </c>
      <c r="ID28" s="574">
        <f>'21A'!AB$144</f>
        <v>0</v>
      </c>
      <c r="IE28" s="574">
        <f>'21A'!AC$144</f>
        <v>0</v>
      </c>
      <c r="IF28" s="574">
        <f>'21A'!AD$144</f>
        <v>0</v>
      </c>
      <c r="IG28" s="574">
        <f>'21A'!AE$144</f>
        <v>0</v>
      </c>
      <c r="IH28" s="574">
        <f>'21A'!AF$144</f>
        <v>0</v>
      </c>
      <c r="II28" s="574">
        <f>'21A'!Y$146</f>
        <v>0</v>
      </c>
      <c r="IJ28" s="574">
        <f>'21A'!Z$146</f>
        <v>0</v>
      </c>
      <c r="IK28" s="574">
        <f>'21A'!AA$146</f>
        <v>0</v>
      </c>
      <c r="IL28" s="574">
        <f>'21A'!AB$146</f>
        <v>0</v>
      </c>
      <c r="IM28" s="574">
        <f>'21A'!AC$146</f>
        <v>0</v>
      </c>
      <c r="IN28" s="574">
        <f>'21A'!AD$146</f>
        <v>0</v>
      </c>
      <c r="IO28" s="574">
        <f>'21A'!AE$146</f>
        <v>0</v>
      </c>
      <c r="IP28" s="574">
        <f>'21A'!AF$146</f>
        <v>0</v>
      </c>
      <c r="IQ28" s="574">
        <f>'21A'!AG$146</f>
        <v>0</v>
      </c>
      <c r="IR28" s="574">
        <f>'21A'!AH$146</f>
        <v>0</v>
      </c>
      <c r="IS28" s="574">
        <f>'21A'!Y$147</f>
        <v>0</v>
      </c>
      <c r="IT28" s="574">
        <f>'21A'!Z$147</f>
        <v>0</v>
      </c>
      <c r="IU28" s="574">
        <f>'21A'!AA$147</f>
        <v>0</v>
      </c>
      <c r="IV28" s="574">
        <f>'21A'!AB$147</f>
        <v>0</v>
      </c>
      <c r="IW28" s="574">
        <f>'21A'!AC$147</f>
        <v>0</v>
      </c>
      <c r="IX28" s="574">
        <f>'21A'!AD$147</f>
        <v>0</v>
      </c>
      <c r="IY28" s="574">
        <f>'21A'!AE$147</f>
        <v>0</v>
      </c>
      <c r="IZ28" s="574">
        <f>'21A'!AF$147</f>
        <v>0</v>
      </c>
      <c r="JA28" s="574">
        <f>'21A'!AG$147</f>
        <v>0</v>
      </c>
      <c r="JB28" s="574">
        <f>'21A'!AH$147</f>
        <v>0</v>
      </c>
      <c r="JC28" s="574">
        <f>'21A'!Y$148</f>
        <v>0</v>
      </c>
      <c r="JD28" s="574">
        <f>'21A'!Z$148</f>
        <v>0</v>
      </c>
      <c r="JE28" s="574">
        <f>'21A'!AA$148</f>
        <v>0</v>
      </c>
      <c r="JF28" s="574">
        <f>'21A'!AB$148</f>
        <v>0</v>
      </c>
      <c r="JG28" s="574">
        <f>'21A'!AC$148</f>
        <v>0</v>
      </c>
      <c r="JH28" s="574">
        <f>'21A'!AD$148</f>
        <v>0</v>
      </c>
      <c r="JI28" s="574">
        <f>'21A'!AE$148</f>
        <v>0</v>
      </c>
      <c r="JJ28" s="574">
        <f>'21A'!AF$148</f>
        <v>0</v>
      </c>
      <c r="JK28" s="574">
        <f>'21A'!AG$148</f>
        <v>0</v>
      </c>
      <c r="JL28" s="574">
        <f>'21A'!AH$148</f>
        <v>0</v>
      </c>
      <c r="JM28" s="574">
        <f>'21A'!Y$149</f>
        <v>0</v>
      </c>
      <c r="JN28" s="574">
        <f>'21A'!Z$149</f>
        <v>0</v>
      </c>
      <c r="JO28" s="574">
        <f>'21A'!AA$149</f>
        <v>0</v>
      </c>
      <c r="JP28" s="574">
        <f>'21A'!AB$149</f>
        <v>0</v>
      </c>
      <c r="JQ28" s="574">
        <f>'21A'!AC$149</f>
        <v>0</v>
      </c>
      <c r="JR28" s="574">
        <f>'21A'!AD$149</f>
        <v>0</v>
      </c>
      <c r="JS28" s="574">
        <f>'21A'!AE$149</f>
        <v>0</v>
      </c>
      <c r="JT28" s="574">
        <f>'21A'!AF$149</f>
        <v>0</v>
      </c>
      <c r="JU28" s="574">
        <f>'21A'!AG$149</f>
        <v>0</v>
      </c>
      <c r="JV28" s="574">
        <f>'21A'!AH$149</f>
        <v>0</v>
      </c>
      <c r="JW28" s="574">
        <f>'21A'!Y$150</f>
        <v>0</v>
      </c>
      <c r="JX28" s="574">
        <f>'21A'!Z$150</f>
        <v>0</v>
      </c>
      <c r="JY28" s="574">
        <f>'21A'!AA$150</f>
        <v>0</v>
      </c>
      <c r="JZ28" s="574">
        <f>'21A'!AB$150</f>
        <v>0</v>
      </c>
      <c r="KA28" s="574">
        <f>'21A'!AC$150</f>
        <v>0</v>
      </c>
      <c r="KB28" s="574">
        <f>'21A'!AD$150</f>
        <v>0</v>
      </c>
      <c r="KC28" s="574">
        <f>'21A'!AE$150</f>
        <v>0</v>
      </c>
      <c r="KD28" s="574">
        <f>'21A'!AF$150</f>
        <v>0</v>
      </c>
      <c r="KE28" s="574">
        <f>'21A'!AG$150</f>
        <v>0</v>
      </c>
      <c r="KF28" s="574">
        <f>'21A'!AH$150</f>
        <v>0</v>
      </c>
      <c r="KG28" s="574">
        <f>'21A'!Y$152</f>
        <v>0</v>
      </c>
      <c r="KH28" s="574">
        <f>'21A'!Z$152</f>
        <v>0</v>
      </c>
      <c r="KI28" s="574">
        <f>'21A'!AA$152</f>
        <v>0</v>
      </c>
      <c r="KJ28" s="574">
        <f>'21A'!AB$152</f>
        <v>0</v>
      </c>
      <c r="KK28" s="574">
        <f>'21A'!AC$152</f>
        <v>0</v>
      </c>
      <c r="KL28" s="574">
        <f>'21A'!AD$152</f>
        <v>0</v>
      </c>
      <c r="KM28" s="574">
        <f>'21A'!AE$152</f>
        <v>0</v>
      </c>
    </row>
    <row r="29" spans="1:299" s="577" customFormat="1">
      <c r="A29" s="572">
        <v>22</v>
      </c>
      <c r="B29" s="573">
        <f>'22A'!$G$6</f>
        <v>0</v>
      </c>
      <c r="C29" s="574">
        <f>'22A'!C$112</f>
        <v>0</v>
      </c>
      <c r="D29" s="574">
        <f>'22A'!D$112</f>
        <v>0</v>
      </c>
      <c r="E29" s="574">
        <f>'22A'!E$112</f>
        <v>0</v>
      </c>
      <c r="F29" s="574">
        <f>'22A'!F$112</f>
        <v>0</v>
      </c>
      <c r="G29" s="574">
        <f>'22A'!G$112</f>
        <v>0</v>
      </c>
      <c r="H29" s="574">
        <f>'22A'!H$112</f>
        <v>0</v>
      </c>
      <c r="I29" s="574">
        <f>'22A'!I$112</f>
        <v>0</v>
      </c>
      <c r="J29" s="574">
        <f>'22A'!J$112</f>
        <v>0</v>
      </c>
      <c r="K29" s="574">
        <f>'22A'!K$112</f>
        <v>0</v>
      </c>
      <c r="L29" s="574">
        <f>'22A'!L$112</f>
        <v>0</v>
      </c>
      <c r="M29" s="574">
        <f>'22A'!M$112</f>
        <v>0</v>
      </c>
      <c r="N29" s="574">
        <f>'22A'!N$112</f>
        <v>0</v>
      </c>
      <c r="O29" s="574">
        <f>'22A'!O$112</f>
        <v>0</v>
      </c>
      <c r="P29" s="574">
        <f>'22A'!P$112</f>
        <v>0</v>
      </c>
      <c r="Q29" s="574">
        <f>'22A'!Q$112</f>
        <v>0</v>
      </c>
      <c r="R29" s="574">
        <f>'22A'!R$112</f>
        <v>0</v>
      </c>
      <c r="S29" s="575">
        <f>'22A'!Y$117</f>
        <v>0</v>
      </c>
      <c r="T29" s="575">
        <f>'22A'!Z$117</f>
        <v>0</v>
      </c>
      <c r="U29" s="575">
        <f>'22A'!AA$117</f>
        <v>0</v>
      </c>
      <c r="V29" s="575">
        <f>'22A'!AB$117</f>
        <v>0</v>
      </c>
      <c r="W29" s="575">
        <f>'22A'!AC$117</f>
        <v>0</v>
      </c>
      <c r="X29" s="575">
        <f>'22A'!AD$117</f>
        <v>0</v>
      </c>
      <c r="Y29" s="575">
        <f>'22A'!AE$117</f>
        <v>0</v>
      </c>
      <c r="Z29" s="575">
        <f>'22A'!AF$117</f>
        <v>0</v>
      </c>
      <c r="AA29" s="575">
        <f>'22A'!AG$117</f>
        <v>0</v>
      </c>
      <c r="AB29" s="575">
        <f>'22A'!AH$117</f>
        <v>0</v>
      </c>
      <c r="AC29" s="575">
        <f>'22A'!AI$117</f>
        <v>0</v>
      </c>
      <c r="AD29" s="575">
        <f>'22A'!AJ$117</f>
        <v>0</v>
      </c>
      <c r="AE29" s="574">
        <f>'22A'!Y$118</f>
        <v>0</v>
      </c>
      <c r="AF29" s="574">
        <f>'22A'!Z$118</f>
        <v>0</v>
      </c>
      <c r="AG29" s="574">
        <f>'22A'!AA$118</f>
        <v>0</v>
      </c>
      <c r="AH29" s="574">
        <f>'22A'!AB$118</f>
        <v>0</v>
      </c>
      <c r="AI29" s="574">
        <f>'22A'!AC$118</f>
        <v>0</v>
      </c>
      <c r="AJ29" s="574">
        <f>'22A'!AD$118</f>
        <v>0</v>
      </c>
      <c r="AK29" s="574">
        <f>'22A'!AE$118</f>
        <v>0</v>
      </c>
      <c r="AL29" s="574">
        <f>'22A'!AF$118</f>
        <v>0</v>
      </c>
      <c r="AM29" s="574">
        <f>'22A'!AG$118</f>
        <v>0</v>
      </c>
      <c r="AN29" s="574">
        <f>'22A'!AH$118</f>
        <v>0</v>
      </c>
      <c r="AO29" s="574">
        <f>'22A'!AI$118</f>
        <v>0</v>
      </c>
      <c r="AP29" s="574">
        <f>'22A'!AJ$118</f>
        <v>0</v>
      </c>
      <c r="AQ29" s="574">
        <f>'22A'!Y$119</f>
        <v>0</v>
      </c>
      <c r="AR29" s="574">
        <f>'22A'!Z$119</f>
        <v>0</v>
      </c>
      <c r="AS29" s="574">
        <f>'22A'!AA$119</f>
        <v>0</v>
      </c>
      <c r="AT29" s="574">
        <f>'22A'!AB$119</f>
        <v>0</v>
      </c>
      <c r="AU29" s="574">
        <f>'22A'!AC$119</f>
        <v>0</v>
      </c>
      <c r="AV29" s="574">
        <f>'22A'!AD$119</f>
        <v>0</v>
      </c>
      <c r="AW29" s="574">
        <f>'22A'!AE$119</f>
        <v>0</v>
      </c>
      <c r="AX29" s="574">
        <f>'22A'!AF$119</f>
        <v>0</v>
      </c>
      <c r="AY29" s="574">
        <f>'22A'!AG$119</f>
        <v>0</v>
      </c>
      <c r="AZ29" s="574">
        <f>'22A'!AH$119</f>
        <v>0</v>
      </c>
      <c r="BA29" s="574">
        <f>'22A'!AI$119</f>
        <v>0</v>
      </c>
      <c r="BB29" s="574">
        <f>'22A'!AJ$119</f>
        <v>0</v>
      </c>
      <c r="BC29" s="574">
        <f>'22A'!Y$120</f>
        <v>0</v>
      </c>
      <c r="BD29" s="574">
        <f>'22A'!Z$120</f>
        <v>0</v>
      </c>
      <c r="BE29" s="574">
        <f>'22A'!AA$120</f>
        <v>0</v>
      </c>
      <c r="BF29" s="574">
        <f>'22A'!AB$120</f>
        <v>0</v>
      </c>
      <c r="BG29" s="574">
        <f>'22A'!AC$120</f>
        <v>0</v>
      </c>
      <c r="BH29" s="574">
        <f>'22A'!AD$120</f>
        <v>0</v>
      </c>
      <c r="BI29" s="574">
        <f>'22A'!AE$120</f>
        <v>0</v>
      </c>
      <c r="BJ29" s="574">
        <f>'22A'!AF$120</f>
        <v>0</v>
      </c>
      <c r="BK29" s="574">
        <f>'22A'!AG$120</f>
        <v>0</v>
      </c>
      <c r="BL29" s="574">
        <f>'22A'!AH$120</f>
        <v>0</v>
      </c>
      <c r="BM29" s="574">
        <f>'22A'!AI$120</f>
        <v>0</v>
      </c>
      <c r="BN29" s="574">
        <f>'22A'!AJ$120</f>
        <v>0</v>
      </c>
      <c r="BO29" s="574">
        <f>'22A'!Y$121</f>
        <v>0</v>
      </c>
      <c r="BP29" s="574">
        <f>'22A'!Z$121</f>
        <v>0</v>
      </c>
      <c r="BQ29" s="574">
        <f>'22A'!AA$121</f>
        <v>0</v>
      </c>
      <c r="BR29" s="574">
        <f>'22A'!AB$121</f>
        <v>0</v>
      </c>
      <c r="BS29" s="574">
        <f>'22A'!AC$121</f>
        <v>0</v>
      </c>
      <c r="BT29" s="574">
        <f>'22A'!AD$121</f>
        <v>0</v>
      </c>
      <c r="BU29" s="574">
        <f>'22A'!AE$121</f>
        <v>0</v>
      </c>
      <c r="BV29" s="574">
        <f>'22A'!AF$121</f>
        <v>0</v>
      </c>
      <c r="BW29" s="574">
        <f>'22A'!AG$121</f>
        <v>0</v>
      </c>
      <c r="BX29" s="574">
        <f>'22A'!AH$121</f>
        <v>0</v>
      </c>
      <c r="BY29" s="574">
        <f>'22A'!AI$121</f>
        <v>0</v>
      </c>
      <c r="BZ29" s="574">
        <f>'22A'!AJ$121</f>
        <v>0</v>
      </c>
      <c r="CA29" s="576">
        <f>'22A'!Y$122</f>
        <v>0</v>
      </c>
      <c r="CB29" s="576">
        <f>'22A'!Z$122</f>
        <v>0</v>
      </c>
      <c r="CC29" s="576">
        <f>'22A'!AA$122</f>
        <v>0</v>
      </c>
      <c r="CD29" s="576">
        <f>'22A'!AB$122</f>
        <v>0</v>
      </c>
      <c r="CE29" s="576">
        <f>'22A'!AC$122</f>
        <v>0</v>
      </c>
      <c r="CF29" s="576">
        <f>'22A'!AD$122</f>
        <v>0</v>
      </c>
      <c r="CG29" s="576">
        <f>'22A'!AE$122</f>
        <v>0</v>
      </c>
      <c r="CH29" s="576">
        <f>'22A'!AF$122</f>
        <v>0</v>
      </c>
      <c r="CI29" s="576">
        <f>'22A'!AG$122</f>
        <v>0</v>
      </c>
      <c r="CJ29" s="576">
        <f>'22A'!AH$122</f>
        <v>0</v>
      </c>
      <c r="CK29" s="576">
        <f>'22A'!AI$122</f>
        <v>0</v>
      </c>
      <c r="CL29" s="576">
        <f>'22A'!AJ$122</f>
        <v>0</v>
      </c>
      <c r="CM29" s="576">
        <f>'22A'!Y$123</f>
        <v>0</v>
      </c>
      <c r="CN29" s="576">
        <f>'22A'!Z$123</f>
        <v>0</v>
      </c>
      <c r="CO29" s="576">
        <f>'22A'!AA$123</f>
        <v>0</v>
      </c>
      <c r="CP29" s="576">
        <f>'22A'!AB$123</f>
        <v>0</v>
      </c>
      <c r="CQ29" s="576">
        <f>'22A'!AC$123</f>
        <v>0</v>
      </c>
      <c r="CR29" s="576">
        <f>'22A'!AD$123</f>
        <v>0</v>
      </c>
      <c r="CS29" s="576">
        <f>'22A'!AE$123</f>
        <v>0</v>
      </c>
      <c r="CT29" s="576">
        <f>'22A'!AF$123</f>
        <v>0</v>
      </c>
      <c r="CU29" s="576">
        <f>'22A'!AG$123</f>
        <v>0</v>
      </c>
      <c r="CV29" s="576">
        <f>'22A'!AH$123</f>
        <v>0</v>
      </c>
      <c r="CW29" s="576">
        <f>'22A'!AI$123</f>
        <v>0</v>
      </c>
      <c r="CX29" s="576">
        <f>'22A'!AJ$123</f>
        <v>0</v>
      </c>
      <c r="CY29" s="576">
        <f>'22A'!Y$124</f>
        <v>0</v>
      </c>
      <c r="CZ29" s="576">
        <f>'22A'!Z$124</f>
        <v>0</v>
      </c>
      <c r="DA29" s="576">
        <f>'22A'!AA$124</f>
        <v>0</v>
      </c>
      <c r="DB29" s="576">
        <f>'22A'!AB$124</f>
        <v>0</v>
      </c>
      <c r="DC29" s="576">
        <f>'22A'!AC$124</f>
        <v>0</v>
      </c>
      <c r="DD29" s="576">
        <f>'22A'!AD$124</f>
        <v>0</v>
      </c>
      <c r="DE29" s="576">
        <f>'22A'!AE$124</f>
        <v>0</v>
      </c>
      <c r="DF29" s="576">
        <f>'22A'!AF$124</f>
        <v>0</v>
      </c>
      <c r="DG29" s="576">
        <f>'22A'!AG$124</f>
        <v>0</v>
      </c>
      <c r="DH29" s="576">
        <f>'22A'!AH$124</f>
        <v>0</v>
      </c>
      <c r="DI29" s="576">
        <f>'22A'!AI$124</f>
        <v>0</v>
      </c>
      <c r="DJ29" s="576">
        <f>'22A'!AJ$124</f>
        <v>0</v>
      </c>
      <c r="DK29" s="574">
        <f>'22A'!Y$127</f>
        <v>0</v>
      </c>
      <c r="DL29" s="574">
        <f>'22A'!Z$127</f>
        <v>0</v>
      </c>
      <c r="DM29" s="574">
        <f>'22A'!AA$127</f>
        <v>0</v>
      </c>
      <c r="DN29" s="574">
        <f>'22A'!AB$127</f>
        <v>0</v>
      </c>
      <c r="DO29" s="574">
        <f>'22A'!AC$127</f>
        <v>0</v>
      </c>
      <c r="DP29" s="574">
        <f>'22A'!AD$127</f>
        <v>0</v>
      </c>
      <c r="DQ29" s="574">
        <f>'22A'!AE$127</f>
        <v>0</v>
      </c>
      <c r="DR29" s="574">
        <f>'22A'!AF$127</f>
        <v>0</v>
      </c>
      <c r="DS29" s="574">
        <f>'22A'!Y$128</f>
        <v>0</v>
      </c>
      <c r="DT29" s="574">
        <f>'22A'!Z$128</f>
        <v>0</v>
      </c>
      <c r="DU29" s="574">
        <f>'22A'!AA$128</f>
        <v>0</v>
      </c>
      <c r="DV29" s="574">
        <f>'22A'!AB$128</f>
        <v>0</v>
      </c>
      <c r="DW29" s="574">
        <f>'22A'!AC$128</f>
        <v>0</v>
      </c>
      <c r="DX29" s="574">
        <f>'22A'!AD$128</f>
        <v>0</v>
      </c>
      <c r="DY29" s="574">
        <f>'22A'!AE$128</f>
        <v>0</v>
      </c>
      <c r="DZ29" s="574">
        <f>'22A'!AF$128</f>
        <v>0</v>
      </c>
      <c r="EA29" s="574">
        <f>'22A'!Y$129</f>
        <v>0</v>
      </c>
      <c r="EB29" s="574">
        <f>'22A'!Z$129</f>
        <v>0</v>
      </c>
      <c r="EC29" s="574">
        <f>'22A'!AA$129</f>
        <v>0</v>
      </c>
      <c r="ED29" s="574">
        <f>'22A'!AB$129</f>
        <v>0</v>
      </c>
      <c r="EE29" s="574">
        <f>'22A'!AC$129</f>
        <v>0</v>
      </c>
      <c r="EF29" s="574">
        <f>'22A'!AD$129</f>
        <v>0</v>
      </c>
      <c r="EG29" s="574">
        <f>'22A'!AE$129</f>
        <v>0</v>
      </c>
      <c r="EH29" s="574">
        <f>'22A'!AF$129</f>
        <v>0</v>
      </c>
      <c r="EI29" s="574">
        <f>'22A'!Y$130</f>
        <v>0</v>
      </c>
      <c r="EJ29" s="574">
        <f>'22A'!Z$130</f>
        <v>0</v>
      </c>
      <c r="EK29" s="574">
        <f>'22A'!AA$130</f>
        <v>0</v>
      </c>
      <c r="EL29" s="574">
        <f>'22A'!AB$130</f>
        <v>0</v>
      </c>
      <c r="EM29" s="574">
        <f>'22A'!AC$130</f>
        <v>0</v>
      </c>
      <c r="EN29" s="574">
        <f>'22A'!AD$130</f>
        <v>0</v>
      </c>
      <c r="EO29" s="574">
        <f>'22A'!AE$130</f>
        <v>0</v>
      </c>
      <c r="EP29" s="574">
        <f>'22A'!AF$130</f>
        <v>0</v>
      </c>
      <c r="EQ29" s="574">
        <f>'22A'!Y$131</f>
        <v>0</v>
      </c>
      <c r="ER29" s="574">
        <f>'22A'!Z$131</f>
        <v>0</v>
      </c>
      <c r="ES29" s="574">
        <f>'22A'!AA$131</f>
        <v>0</v>
      </c>
      <c r="ET29" s="574">
        <f>'22A'!AB$131</f>
        <v>0</v>
      </c>
      <c r="EU29" s="574">
        <f>'22A'!AC$131</f>
        <v>0</v>
      </c>
      <c r="EV29" s="574">
        <f>'22A'!AD$131</f>
        <v>0</v>
      </c>
      <c r="EW29" s="574">
        <f>'22A'!AE$131</f>
        <v>0</v>
      </c>
      <c r="EX29" s="574">
        <f>'22A'!AF$131</f>
        <v>0</v>
      </c>
      <c r="EY29" s="574">
        <f>'22A'!Y$132</f>
        <v>0</v>
      </c>
      <c r="EZ29" s="574">
        <f>'22A'!Z$132</f>
        <v>0</v>
      </c>
      <c r="FA29" s="574">
        <f>'22A'!AA$132</f>
        <v>0</v>
      </c>
      <c r="FB29" s="574">
        <f>'22A'!AB$132</f>
        <v>0</v>
      </c>
      <c r="FC29" s="574">
        <f>'22A'!AC$132</f>
        <v>0</v>
      </c>
      <c r="FD29" s="574">
        <f>'22A'!AD$132</f>
        <v>0</v>
      </c>
      <c r="FE29" s="574">
        <f>'22A'!AE$132</f>
        <v>0</v>
      </c>
      <c r="FF29" s="574">
        <f>'22A'!AF$132</f>
        <v>0</v>
      </c>
      <c r="FG29" s="574">
        <f>'22A'!Y$133</f>
        <v>0</v>
      </c>
      <c r="FH29" s="574">
        <f>'22A'!Z$133</f>
        <v>0</v>
      </c>
      <c r="FI29" s="574">
        <f>'22A'!AA$133</f>
        <v>0</v>
      </c>
      <c r="FJ29" s="574">
        <f>'22A'!AB$133</f>
        <v>0</v>
      </c>
      <c r="FK29" s="574">
        <f>'22A'!AC$133</f>
        <v>0</v>
      </c>
      <c r="FL29" s="574">
        <f>'22A'!AD$133</f>
        <v>0</v>
      </c>
      <c r="FM29" s="574">
        <f>'22A'!AE$133</f>
        <v>0</v>
      </c>
      <c r="FN29" s="574">
        <f>'22A'!AF$133</f>
        <v>0</v>
      </c>
      <c r="FO29" s="574">
        <f>'22A'!Y$134</f>
        <v>0</v>
      </c>
      <c r="FP29" s="574">
        <f>'22A'!Z$134</f>
        <v>0</v>
      </c>
      <c r="FQ29" s="574">
        <f>'22A'!AA$134</f>
        <v>0</v>
      </c>
      <c r="FR29" s="574">
        <f>'22A'!AB$134</f>
        <v>0</v>
      </c>
      <c r="FS29" s="574">
        <f>'22A'!AC$134</f>
        <v>0</v>
      </c>
      <c r="FT29" s="574">
        <f>'22A'!AD$134</f>
        <v>0</v>
      </c>
      <c r="FU29" s="574">
        <f>'22A'!AE$134</f>
        <v>0</v>
      </c>
      <c r="FV29" s="574">
        <f>'22A'!AF$134</f>
        <v>0</v>
      </c>
      <c r="FW29" s="574">
        <f>'22A'!Y$137</f>
        <v>0</v>
      </c>
      <c r="FX29" s="574">
        <f>'22A'!Z$137</f>
        <v>0</v>
      </c>
      <c r="FY29" s="574">
        <f>'22A'!AA$137</f>
        <v>0</v>
      </c>
      <c r="FZ29" s="574">
        <f>'22A'!AB$137</f>
        <v>0</v>
      </c>
      <c r="GA29" s="574">
        <f>'22A'!AC$137</f>
        <v>0</v>
      </c>
      <c r="GB29" s="574">
        <f>'22A'!AD$137</f>
        <v>0</v>
      </c>
      <c r="GC29" s="574">
        <f>'22A'!AE$137</f>
        <v>0</v>
      </c>
      <c r="GD29" s="574">
        <f>'22A'!AF$137</f>
        <v>0</v>
      </c>
      <c r="GE29" s="574">
        <f>'22A'!Y$138</f>
        <v>0</v>
      </c>
      <c r="GF29" s="574">
        <f>'22A'!Z$138</f>
        <v>0</v>
      </c>
      <c r="GG29" s="574">
        <f>'22A'!AA$138</f>
        <v>0</v>
      </c>
      <c r="GH29" s="574">
        <f>'22A'!AB$138</f>
        <v>0</v>
      </c>
      <c r="GI29" s="574">
        <f>'22A'!AC$138</f>
        <v>0</v>
      </c>
      <c r="GJ29" s="574">
        <f>'22A'!AD$138</f>
        <v>0</v>
      </c>
      <c r="GK29" s="574">
        <f>'22A'!AE$138</f>
        <v>0</v>
      </c>
      <c r="GL29" s="574">
        <f>'22A'!AF$138</f>
        <v>0</v>
      </c>
      <c r="GM29" s="574">
        <f>'22A'!Y$139</f>
        <v>0</v>
      </c>
      <c r="GN29" s="574">
        <f>'22A'!Z$139</f>
        <v>0</v>
      </c>
      <c r="GO29" s="574">
        <f>'22A'!AA$139</f>
        <v>0</v>
      </c>
      <c r="GP29" s="574">
        <f>'22A'!AB$139</f>
        <v>0</v>
      </c>
      <c r="GQ29" s="574">
        <f>'22A'!AC$139</f>
        <v>0</v>
      </c>
      <c r="GR29" s="574">
        <f>'22A'!AD$139</f>
        <v>0</v>
      </c>
      <c r="GS29" s="574">
        <f>'22A'!AE$139</f>
        <v>0</v>
      </c>
      <c r="GT29" s="574">
        <f>'22A'!AF$139</f>
        <v>0</v>
      </c>
      <c r="GU29" s="574">
        <f>'22A'!Y$140</f>
        <v>0</v>
      </c>
      <c r="GV29" s="574">
        <f>'22A'!Z$140</f>
        <v>0</v>
      </c>
      <c r="GW29" s="574">
        <f>'22A'!AA$140</f>
        <v>0</v>
      </c>
      <c r="GX29" s="574">
        <f>'22A'!AB$140</f>
        <v>0</v>
      </c>
      <c r="GY29" s="574">
        <f>'22A'!AC$140</f>
        <v>0</v>
      </c>
      <c r="GZ29" s="574">
        <f>'22A'!AD$140</f>
        <v>0</v>
      </c>
      <c r="HA29" s="574">
        <f>'22A'!AE$140</f>
        <v>0</v>
      </c>
      <c r="HB29" s="574">
        <f>'22A'!AF$140</f>
        <v>0</v>
      </c>
      <c r="HC29" s="574">
        <f>'22A'!Y$141</f>
        <v>0</v>
      </c>
      <c r="HD29" s="574">
        <f>'22A'!Z$141</f>
        <v>0</v>
      </c>
      <c r="HE29" s="574">
        <f>'22A'!AA$141</f>
        <v>0</v>
      </c>
      <c r="HF29" s="574">
        <f>'22A'!AB$141</f>
        <v>0</v>
      </c>
      <c r="HG29" s="574">
        <f>'22A'!AC$141</f>
        <v>0</v>
      </c>
      <c r="HH29" s="574">
        <f>'22A'!AD$141</f>
        <v>0</v>
      </c>
      <c r="HI29" s="574">
        <f>'22A'!AE$141</f>
        <v>0</v>
      </c>
      <c r="HJ29" s="574">
        <f>'22A'!AF$141</f>
        <v>0</v>
      </c>
      <c r="HK29" s="574">
        <f>'22A'!Y$142</f>
        <v>0</v>
      </c>
      <c r="HL29" s="574">
        <f>'22A'!Z$142</f>
        <v>0</v>
      </c>
      <c r="HM29" s="574">
        <f>'22A'!AA$142</f>
        <v>0</v>
      </c>
      <c r="HN29" s="574">
        <f>'22A'!AB$142</f>
        <v>0</v>
      </c>
      <c r="HO29" s="574">
        <f>'22A'!AC$142</f>
        <v>0</v>
      </c>
      <c r="HP29" s="574">
        <f>'22A'!AD$142</f>
        <v>0</v>
      </c>
      <c r="HQ29" s="574">
        <f>'22A'!AE$142</f>
        <v>0</v>
      </c>
      <c r="HR29" s="574">
        <f>'22A'!AF$142</f>
        <v>0</v>
      </c>
      <c r="HS29" s="574">
        <f>'22A'!Y$143</f>
        <v>0</v>
      </c>
      <c r="HT29" s="574">
        <f>'22A'!Z$143</f>
        <v>0</v>
      </c>
      <c r="HU29" s="574">
        <f>'22A'!AA$143</f>
        <v>0</v>
      </c>
      <c r="HV29" s="574">
        <f>'22A'!AB$143</f>
        <v>0</v>
      </c>
      <c r="HW29" s="574">
        <f>'22A'!AC$143</f>
        <v>0</v>
      </c>
      <c r="HX29" s="574">
        <f>'22A'!AD$143</f>
        <v>0</v>
      </c>
      <c r="HY29" s="574">
        <f>'22A'!AE$143</f>
        <v>0</v>
      </c>
      <c r="HZ29" s="574">
        <f>'22A'!AF$143</f>
        <v>0</v>
      </c>
      <c r="IA29" s="574">
        <f>'22A'!Y$144</f>
        <v>0</v>
      </c>
      <c r="IB29" s="574">
        <f>'22A'!Z$144</f>
        <v>0</v>
      </c>
      <c r="IC29" s="574">
        <f>'22A'!AA$144</f>
        <v>0</v>
      </c>
      <c r="ID29" s="574">
        <f>'22A'!AB$144</f>
        <v>0</v>
      </c>
      <c r="IE29" s="574">
        <f>'22A'!AC$144</f>
        <v>0</v>
      </c>
      <c r="IF29" s="574">
        <f>'22A'!AD$144</f>
        <v>0</v>
      </c>
      <c r="IG29" s="574">
        <f>'22A'!AE$144</f>
        <v>0</v>
      </c>
      <c r="IH29" s="574">
        <f>'22A'!AF$144</f>
        <v>0</v>
      </c>
      <c r="II29" s="574">
        <f>'22A'!Y$146</f>
        <v>0</v>
      </c>
      <c r="IJ29" s="574">
        <f>'22A'!Z$146</f>
        <v>0</v>
      </c>
      <c r="IK29" s="574">
        <f>'22A'!AA$146</f>
        <v>0</v>
      </c>
      <c r="IL29" s="574">
        <f>'22A'!AB$146</f>
        <v>0</v>
      </c>
      <c r="IM29" s="574">
        <f>'22A'!AC$146</f>
        <v>0</v>
      </c>
      <c r="IN29" s="574">
        <f>'22A'!AD$146</f>
        <v>0</v>
      </c>
      <c r="IO29" s="574">
        <f>'22A'!AE$146</f>
        <v>0</v>
      </c>
      <c r="IP29" s="574">
        <f>'22A'!AF$146</f>
        <v>0</v>
      </c>
      <c r="IQ29" s="574">
        <f>'22A'!AG$146</f>
        <v>0</v>
      </c>
      <c r="IR29" s="574">
        <f>'22A'!AH$146</f>
        <v>0</v>
      </c>
      <c r="IS29" s="574">
        <f>'22A'!Y$147</f>
        <v>0</v>
      </c>
      <c r="IT29" s="574">
        <f>'22A'!Z$147</f>
        <v>0</v>
      </c>
      <c r="IU29" s="574">
        <f>'22A'!AA$147</f>
        <v>0</v>
      </c>
      <c r="IV29" s="574">
        <f>'22A'!AB$147</f>
        <v>0</v>
      </c>
      <c r="IW29" s="574">
        <f>'22A'!AC$147</f>
        <v>0</v>
      </c>
      <c r="IX29" s="574">
        <f>'22A'!AD$147</f>
        <v>0</v>
      </c>
      <c r="IY29" s="574">
        <f>'22A'!AE$147</f>
        <v>0</v>
      </c>
      <c r="IZ29" s="574">
        <f>'22A'!AF$147</f>
        <v>0</v>
      </c>
      <c r="JA29" s="574">
        <f>'22A'!AG$147</f>
        <v>0</v>
      </c>
      <c r="JB29" s="574">
        <f>'22A'!AH$147</f>
        <v>0</v>
      </c>
      <c r="JC29" s="574">
        <f>'22A'!Y$148</f>
        <v>0</v>
      </c>
      <c r="JD29" s="574">
        <f>'22A'!Z$148</f>
        <v>0</v>
      </c>
      <c r="JE29" s="574">
        <f>'22A'!AA$148</f>
        <v>0</v>
      </c>
      <c r="JF29" s="574">
        <f>'22A'!AB$148</f>
        <v>0</v>
      </c>
      <c r="JG29" s="574">
        <f>'22A'!AC$148</f>
        <v>0</v>
      </c>
      <c r="JH29" s="574">
        <f>'22A'!AD$148</f>
        <v>0</v>
      </c>
      <c r="JI29" s="574">
        <f>'22A'!AE$148</f>
        <v>0</v>
      </c>
      <c r="JJ29" s="574">
        <f>'22A'!AF$148</f>
        <v>0</v>
      </c>
      <c r="JK29" s="574">
        <f>'22A'!AG$148</f>
        <v>0</v>
      </c>
      <c r="JL29" s="574">
        <f>'22A'!AH$148</f>
        <v>0</v>
      </c>
      <c r="JM29" s="574">
        <f>'22A'!Y$149</f>
        <v>0</v>
      </c>
      <c r="JN29" s="574">
        <f>'22A'!Z$149</f>
        <v>0</v>
      </c>
      <c r="JO29" s="574">
        <f>'22A'!AA$149</f>
        <v>0</v>
      </c>
      <c r="JP29" s="574">
        <f>'22A'!AB$149</f>
        <v>0</v>
      </c>
      <c r="JQ29" s="574">
        <f>'22A'!AC$149</f>
        <v>0</v>
      </c>
      <c r="JR29" s="574">
        <f>'22A'!AD$149</f>
        <v>0</v>
      </c>
      <c r="JS29" s="574">
        <f>'22A'!AE$149</f>
        <v>0</v>
      </c>
      <c r="JT29" s="574">
        <f>'22A'!AF$149</f>
        <v>0</v>
      </c>
      <c r="JU29" s="574">
        <f>'22A'!AG$149</f>
        <v>0</v>
      </c>
      <c r="JV29" s="574">
        <f>'22A'!AH$149</f>
        <v>0</v>
      </c>
      <c r="JW29" s="574">
        <f>'22A'!Y$150</f>
        <v>0</v>
      </c>
      <c r="JX29" s="574">
        <f>'22A'!Z$150</f>
        <v>0</v>
      </c>
      <c r="JY29" s="574">
        <f>'22A'!AA$150</f>
        <v>0</v>
      </c>
      <c r="JZ29" s="574">
        <f>'22A'!AB$150</f>
        <v>0</v>
      </c>
      <c r="KA29" s="574">
        <f>'22A'!AC$150</f>
        <v>0</v>
      </c>
      <c r="KB29" s="574">
        <f>'22A'!AD$150</f>
        <v>0</v>
      </c>
      <c r="KC29" s="574">
        <f>'22A'!AE$150</f>
        <v>0</v>
      </c>
      <c r="KD29" s="574">
        <f>'22A'!AF$150</f>
        <v>0</v>
      </c>
      <c r="KE29" s="574">
        <f>'22A'!AG$150</f>
        <v>0</v>
      </c>
      <c r="KF29" s="574">
        <f>'22A'!AH$150</f>
        <v>0</v>
      </c>
      <c r="KG29" s="574">
        <f>'22A'!Y$152</f>
        <v>0</v>
      </c>
      <c r="KH29" s="574">
        <f>'22A'!Z$152</f>
        <v>0</v>
      </c>
      <c r="KI29" s="574">
        <f>'22A'!AA$152</f>
        <v>0</v>
      </c>
      <c r="KJ29" s="574">
        <f>'22A'!AB$152</f>
        <v>0</v>
      </c>
      <c r="KK29" s="574">
        <f>'22A'!AC$152</f>
        <v>0</v>
      </c>
      <c r="KL29" s="574">
        <f>'22A'!AD$152</f>
        <v>0</v>
      </c>
      <c r="KM29" s="574">
        <f>'22A'!AE$152</f>
        <v>0</v>
      </c>
    </row>
    <row r="30" spans="1:299" s="577" customFormat="1">
      <c r="A30" s="572">
        <v>23</v>
      </c>
      <c r="B30" s="573">
        <f>'23A'!$G$6</f>
        <v>0</v>
      </c>
      <c r="C30" s="574">
        <f>'23A'!C$112</f>
        <v>0</v>
      </c>
      <c r="D30" s="574">
        <f>'23A'!D$112</f>
        <v>0</v>
      </c>
      <c r="E30" s="574">
        <f>'23A'!E$112</f>
        <v>0</v>
      </c>
      <c r="F30" s="574">
        <f>'23A'!F$112</f>
        <v>0</v>
      </c>
      <c r="G30" s="574">
        <f>'23A'!G$112</f>
        <v>0</v>
      </c>
      <c r="H30" s="574">
        <f>'23A'!H$112</f>
        <v>0</v>
      </c>
      <c r="I30" s="574">
        <f>'23A'!I$112</f>
        <v>0</v>
      </c>
      <c r="J30" s="574">
        <f>'23A'!J$112</f>
        <v>0</v>
      </c>
      <c r="K30" s="574">
        <f>'23A'!K$112</f>
        <v>0</v>
      </c>
      <c r="L30" s="574">
        <f>'23A'!L$112</f>
        <v>0</v>
      </c>
      <c r="M30" s="574">
        <f>'23A'!M$112</f>
        <v>0</v>
      </c>
      <c r="N30" s="574">
        <f>'23A'!N$112</f>
        <v>0</v>
      </c>
      <c r="O30" s="574">
        <f>'23A'!O$112</f>
        <v>0</v>
      </c>
      <c r="P30" s="574">
        <f>'23A'!P$112</f>
        <v>0</v>
      </c>
      <c r="Q30" s="574">
        <f>'23A'!Q$112</f>
        <v>0</v>
      </c>
      <c r="R30" s="574">
        <f>'23A'!R$112</f>
        <v>0</v>
      </c>
      <c r="S30" s="575">
        <f>'23A'!Y$117</f>
        <v>0</v>
      </c>
      <c r="T30" s="575">
        <f>'23A'!Z$117</f>
        <v>0</v>
      </c>
      <c r="U30" s="575">
        <f>'23A'!AA$117</f>
        <v>0</v>
      </c>
      <c r="V30" s="575">
        <f>'23A'!AB$117</f>
        <v>0</v>
      </c>
      <c r="W30" s="575">
        <f>'23A'!AC$117</f>
        <v>0</v>
      </c>
      <c r="X30" s="575">
        <f>'23A'!AD$117</f>
        <v>0</v>
      </c>
      <c r="Y30" s="575">
        <f>'23A'!AE$117</f>
        <v>0</v>
      </c>
      <c r="Z30" s="575">
        <f>'23A'!AF$117</f>
        <v>0</v>
      </c>
      <c r="AA30" s="575">
        <f>'23A'!AG$117</f>
        <v>0</v>
      </c>
      <c r="AB30" s="575">
        <f>'23A'!AH$117</f>
        <v>0</v>
      </c>
      <c r="AC30" s="575">
        <f>'23A'!AI$117</f>
        <v>0</v>
      </c>
      <c r="AD30" s="575">
        <f>'23A'!AJ$117</f>
        <v>0</v>
      </c>
      <c r="AE30" s="574">
        <f>'23A'!Y$118</f>
        <v>0</v>
      </c>
      <c r="AF30" s="574">
        <f>'23A'!Z$118</f>
        <v>0</v>
      </c>
      <c r="AG30" s="574">
        <f>'23A'!AA$118</f>
        <v>0</v>
      </c>
      <c r="AH30" s="574">
        <f>'23A'!AB$118</f>
        <v>0</v>
      </c>
      <c r="AI30" s="574">
        <f>'23A'!AC$118</f>
        <v>0</v>
      </c>
      <c r="AJ30" s="574">
        <f>'23A'!AD$118</f>
        <v>0</v>
      </c>
      <c r="AK30" s="574">
        <f>'23A'!AE$118</f>
        <v>0</v>
      </c>
      <c r="AL30" s="574">
        <f>'23A'!AF$118</f>
        <v>0</v>
      </c>
      <c r="AM30" s="574">
        <f>'23A'!AG$118</f>
        <v>0</v>
      </c>
      <c r="AN30" s="574">
        <f>'23A'!AH$118</f>
        <v>0</v>
      </c>
      <c r="AO30" s="574">
        <f>'23A'!AI$118</f>
        <v>0</v>
      </c>
      <c r="AP30" s="574">
        <f>'23A'!AJ$118</f>
        <v>0</v>
      </c>
      <c r="AQ30" s="574">
        <f>'23A'!Y$119</f>
        <v>0</v>
      </c>
      <c r="AR30" s="574">
        <f>'23A'!Z$119</f>
        <v>0</v>
      </c>
      <c r="AS30" s="574">
        <f>'23A'!AA$119</f>
        <v>0</v>
      </c>
      <c r="AT30" s="574">
        <f>'23A'!AB$119</f>
        <v>0</v>
      </c>
      <c r="AU30" s="574">
        <f>'23A'!AC$119</f>
        <v>0</v>
      </c>
      <c r="AV30" s="574">
        <f>'23A'!AD$119</f>
        <v>0</v>
      </c>
      <c r="AW30" s="574">
        <f>'23A'!AE$119</f>
        <v>0</v>
      </c>
      <c r="AX30" s="574">
        <f>'23A'!AF$119</f>
        <v>0</v>
      </c>
      <c r="AY30" s="574">
        <f>'23A'!AG$119</f>
        <v>0</v>
      </c>
      <c r="AZ30" s="574">
        <f>'23A'!AH$119</f>
        <v>0</v>
      </c>
      <c r="BA30" s="574">
        <f>'23A'!AI$119</f>
        <v>0</v>
      </c>
      <c r="BB30" s="574">
        <f>'23A'!AJ$119</f>
        <v>0</v>
      </c>
      <c r="BC30" s="574">
        <f>'23A'!Y$120</f>
        <v>0</v>
      </c>
      <c r="BD30" s="574">
        <f>'23A'!Z$120</f>
        <v>0</v>
      </c>
      <c r="BE30" s="574">
        <f>'23A'!AA$120</f>
        <v>0</v>
      </c>
      <c r="BF30" s="574">
        <f>'23A'!AB$120</f>
        <v>0</v>
      </c>
      <c r="BG30" s="574">
        <f>'23A'!AC$120</f>
        <v>0</v>
      </c>
      <c r="BH30" s="574">
        <f>'23A'!AD$120</f>
        <v>0</v>
      </c>
      <c r="BI30" s="574">
        <f>'23A'!AE$120</f>
        <v>0</v>
      </c>
      <c r="BJ30" s="574">
        <f>'23A'!AF$120</f>
        <v>0</v>
      </c>
      <c r="BK30" s="574">
        <f>'23A'!AG$120</f>
        <v>0</v>
      </c>
      <c r="BL30" s="574">
        <f>'23A'!AH$120</f>
        <v>0</v>
      </c>
      <c r="BM30" s="574">
        <f>'23A'!AI$120</f>
        <v>0</v>
      </c>
      <c r="BN30" s="574">
        <f>'23A'!AJ$120</f>
        <v>0</v>
      </c>
      <c r="BO30" s="574">
        <f>'23A'!Y$121</f>
        <v>0</v>
      </c>
      <c r="BP30" s="574">
        <f>'23A'!Z$121</f>
        <v>0</v>
      </c>
      <c r="BQ30" s="574">
        <f>'23A'!AA$121</f>
        <v>0</v>
      </c>
      <c r="BR30" s="574">
        <f>'23A'!AB$121</f>
        <v>0</v>
      </c>
      <c r="BS30" s="574">
        <f>'23A'!AC$121</f>
        <v>0</v>
      </c>
      <c r="BT30" s="574">
        <f>'23A'!AD$121</f>
        <v>0</v>
      </c>
      <c r="BU30" s="574">
        <f>'23A'!AE$121</f>
        <v>0</v>
      </c>
      <c r="BV30" s="574">
        <f>'23A'!AF$121</f>
        <v>0</v>
      </c>
      <c r="BW30" s="574">
        <f>'23A'!AG$121</f>
        <v>0</v>
      </c>
      <c r="BX30" s="574">
        <f>'23A'!AH$121</f>
        <v>0</v>
      </c>
      <c r="BY30" s="574">
        <f>'23A'!AI$121</f>
        <v>0</v>
      </c>
      <c r="BZ30" s="574">
        <f>'23A'!AJ$121</f>
        <v>0</v>
      </c>
      <c r="CA30" s="576">
        <f>'23A'!Y$122</f>
        <v>0</v>
      </c>
      <c r="CB30" s="576">
        <f>'23A'!Z$122</f>
        <v>0</v>
      </c>
      <c r="CC30" s="576">
        <f>'23A'!AA$122</f>
        <v>0</v>
      </c>
      <c r="CD30" s="576">
        <f>'23A'!AB$122</f>
        <v>0</v>
      </c>
      <c r="CE30" s="576">
        <f>'23A'!AC$122</f>
        <v>0</v>
      </c>
      <c r="CF30" s="576">
        <f>'23A'!AD$122</f>
        <v>0</v>
      </c>
      <c r="CG30" s="576">
        <f>'23A'!AE$122</f>
        <v>0</v>
      </c>
      <c r="CH30" s="576">
        <f>'23A'!AF$122</f>
        <v>0</v>
      </c>
      <c r="CI30" s="576">
        <f>'23A'!AG$122</f>
        <v>0</v>
      </c>
      <c r="CJ30" s="576">
        <f>'23A'!AH$122</f>
        <v>0</v>
      </c>
      <c r="CK30" s="576">
        <f>'23A'!AI$122</f>
        <v>0</v>
      </c>
      <c r="CL30" s="576">
        <f>'23A'!AJ$122</f>
        <v>0</v>
      </c>
      <c r="CM30" s="576">
        <f>'23A'!Y$123</f>
        <v>0</v>
      </c>
      <c r="CN30" s="576">
        <f>'23A'!Z$123</f>
        <v>0</v>
      </c>
      <c r="CO30" s="576">
        <f>'23A'!AA$123</f>
        <v>0</v>
      </c>
      <c r="CP30" s="576">
        <f>'23A'!AB$123</f>
        <v>0</v>
      </c>
      <c r="CQ30" s="576">
        <f>'23A'!AC$123</f>
        <v>0</v>
      </c>
      <c r="CR30" s="576">
        <f>'23A'!AD$123</f>
        <v>0</v>
      </c>
      <c r="CS30" s="576">
        <f>'23A'!AE$123</f>
        <v>0</v>
      </c>
      <c r="CT30" s="576">
        <f>'23A'!AF$123</f>
        <v>0</v>
      </c>
      <c r="CU30" s="576">
        <f>'23A'!AG$123</f>
        <v>0</v>
      </c>
      <c r="CV30" s="576">
        <f>'23A'!AH$123</f>
        <v>0</v>
      </c>
      <c r="CW30" s="576">
        <f>'23A'!AI$123</f>
        <v>0</v>
      </c>
      <c r="CX30" s="576">
        <f>'23A'!AJ$123</f>
        <v>0</v>
      </c>
      <c r="CY30" s="576">
        <f>'23A'!Y$124</f>
        <v>0</v>
      </c>
      <c r="CZ30" s="576">
        <f>'23A'!Z$124</f>
        <v>0</v>
      </c>
      <c r="DA30" s="576">
        <f>'23A'!AA$124</f>
        <v>0</v>
      </c>
      <c r="DB30" s="576">
        <f>'23A'!AB$124</f>
        <v>0</v>
      </c>
      <c r="DC30" s="576">
        <f>'23A'!AC$124</f>
        <v>0</v>
      </c>
      <c r="DD30" s="576">
        <f>'23A'!AD$124</f>
        <v>0</v>
      </c>
      <c r="DE30" s="576">
        <f>'23A'!AE$124</f>
        <v>0</v>
      </c>
      <c r="DF30" s="576">
        <f>'23A'!AF$124</f>
        <v>0</v>
      </c>
      <c r="DG30" s="576">
        <f>'23A'!AG$124</f>
        <v>0</v>
      </c>
      <c r="DH30" s="576">
        <f>'23A'!AH$124</f>
        <v>0</v>
      </c>
      <c r="DI30" s="576">
        <f>'23A'!AI$124</f>
        <v>0</v>
      </c>
      <c r="DJ30" s="576">
        <f>'23A'!AJ$124</f>
        <v>0</v>
      </c>
      <c r="DK30" s="574">
        <f>'23A'!Y$127</f>
        <v>0</v>
      </c>
      <c r="DL30" s="574">
        <f>'23A'!Z$127</f>
        <v>0</v>
      </c>
      <c r="DM30" s="574">
        <f>'23A'!AA$127</f>
        <v>0</v>
      </c>
      <c r="DN30" s="574">
        <f>'23A'!AB$127</f>
        <v>0</v>
      </c>
      <c r="DO30" s="574">
        <f>'23A'!AC$127</f>
        <v>0</v>
      </c>
      <c r="DP30" s="574">
        <f>'23A'!AD$127</f>
        <v>0</v>
      </c>
      <c r="DQ30" s="574">
        <f>'23A'!AE$127</f>
        <v>0</v>
      </c>
      <c r="DR30" s="574">
        <f>'23A'!AF$127</f>
        <v>0</v>
      </c>
      <c r="DS30" s="574">
        <f>'23A'!Y$128</f>
        <v>0</v>
      </c>
      <c r="DT30" s="574">
        <f>'23A'!Z$128</f>
        <v>0</v>
      </c>
      <c r="DU30" s="574">
        <f>'23A'!AA$128</f>
        <v>0</v>
      </c>
      <c r="DV30" s="574">
        <f>'23A'!AB$128</f>
        <v>0</v>
      </c>
      <c r="DW30" s="574">
        <f>'23A'!AC$128</f>
        <v>0</v>
      </c>
      <c r="DX30" s="574">
        <f>'23A'!AD$128</f>
        <v>0</v>
      </c>
      <c r="DY30" s="574">
        <f>'23A'!AE$128</f>
        <v>0</v>
      </c>
      <c r="DZ30" s="574">
        <f>'23A'!AF$128</f>
        <v>0</v>
      </c>
      <c r="EA30" s="574">
        <f>'23A'!Y$129</f>
        <v>0</v>
      </c>
      <c r="EB30" s="574">
        <f>'23A'!Z$129</f>
        <v>0</v>
      </c>
      <c r="EC30" s="574">
        <f>'23A'!AA$129</f>
        <v>0</v>
      </c>
      <c r="ED30" s="574">
        <f>'23A'!AB$129</f>
        <v>0</v>
      </c>
      <c r="EE30" s="574">
        <f>'23A'!AC$129</f>
        <v>0</v>
      </c>
      <c r="EF30" s="574">
        <f>'23A'!AD$129</f>
        <v>0</v>
      </c>
      <c r="EG30" s="574">
        <f>'23A'!AE$129</f>
        <v>0</v>
      </c>
      <c r="EH30" s="574">
        <f>'23A'!AF$129</f>
        <v>0</v>
      </c>
      <c r="EI30" s="574">
        <f>'23A'!Y$130</f>
        <v>0</v>
      </c>
      <c r="EJ30" s="574">
        <f>'23A'!Z$130</f>
        <v>0</v>
      </c>
      <c r="EK30" s="574">
        <f>'23A'!AA$130</f>
        <v>0</v>
      </c>
      <c r="EL30" s="574">
        <f>'23A'!AB$130</f>
        <v>0</v>
      </c>
      <c r="EM30" s="574">
        <f>'23A'!AC$130</f>
        <v>0</v>
      </c>
      <c r="EN30" s="574">
        <f>'23A'!AD$130</f>
        <v>0</v>
      </c>
      <c r="EO30" s="574">
        <f>'23A'!AE$130</f>
        <v>0</v>
      </c>
      <c r="EP30" s="574">
        <f>'23A'!AF$130</f>
        <v>0</v>
      </c>
      <c r="EQ30" s="574">
        <f>'23A'!Y$131</f>
        <v>0</v>
      </c>
      <c r="ER30" s="574">
        <f>'23A'!Z$131</f>
        <v>0</v>
      </c>
      <c r="ES30" s="574">
        <f>'23A'!AA$131</f>
        <v>0</v>
      </c>
      <c r="ET30" s="574">
        <f>'23A'!AB$131</f>
        <v>0</v>
      </c>
      <c r="EU30" s="574">
        <f>'23A'!AC$131</f>
        <v>0</v>
      </c>
      <c r="EV30" s="574">
        <f>'23A'!AD$131</f>
        <v>0</v>
      </c>
      <c r="EW30" s="574">
        <f>'23A'!AE$131</f>
        <v>0</v>
      </c>
      <c r="EX30" s="574">
        <f>'23A'!AF$131</f>
        <v>0</v>
      </c>
      <c r="EY30" s="574">
        <f>'23A'!Y$132</f>
        <v>0</v>
      </c>
      <c r="EZ30" s="574">
        <f>'23A'!Z$132</f>
        <v>0</v>
      </c>
      <c r="FA30" s="574">
        <f>'23A'!AA$132</f>
        <v>0</v>
      </c>
      <c r="FB30" s="574">
        <f>'23A'!AB$132</f>
        <v>0</v>
      </c>
      <c r="FC30" s="574">
        <f>'23A'!AC$132</f>
        <v>0</v>
      </c>
      <c r="FD30" s="574">
        <f>'23A'!AD$132</f>
        <v>0</v>
      </c>
      <c r="FE30" s="574">
        <f>'23A'!AE$132</f>
        <v>0</v>
      </c>
      <c r="FF30" s="574">
        <f>'23A'!AF$132</f>
        <v>0</v>
      </c>
      <c r="FG30" s="574">
        <f>'23A'!Y$133</f>
        <v>0</v>
      </c>
      <c r="FH30" s="574">
        <f>'23A'!Z$133</f>
        <v>0</v>
      </c>
      <c r="FI30" s="574">
        <f>'23A'!AA$133</f>
        <v>0</v>
      </c>
      <c r="FJ30" s="574">
        <f>'23A'!AB$133</f>
        <v>0</v>
      </c>
      <c r="FK30" s="574">
        <f>'23A'!AC$133</f>
        <v>0</v>
      </c>
      <c r="FL30" s="574">
        <f>'23A'!AD$133</f>
        <v>0</v>
      </c>
      <c r="FM30" s="574">
        <f>'23A'!AE$133</f>
        <v>0</v>
      </c>
      <c r="FN30" s="574">
        <f>'23A'!AF$133</f>
        <v>0</v>
      </c>
      <c r="FO30" s="574">
        <f>'23A'!Y$134</f>
        <v>0</v>
      </c>
      <c r="FP30" s="574">
        <f>'23A'!Z$134</f>
        <v>0</v>
      </c>
      <c r="FQ30" s="574">
        <f>'23A'!AA$134</f>
        <v>0</v>
      </c>
      <c r="FR30" s="574">
        <f>'23A'!AB$134</f>
        <v>0</v>
      </c>
      <c r="FS30" s="574">
        <f>'23A'!AC$134</f>
        <v>0</v>
      </c>
      <c r="FT30" s="574">
        <f>'23A'!AD$134</f>
        <v>0</v>
      </c>
      <c r="FU30" s="574">
        <f>'23A'!AE$134</f>
        <v>0</v>
      </c>
      <c r="FV30" s="574">
        <f>'23A'!AF$134</f>
        <v>0</v>
      </c>
      <c r="FW30" s="574">
        <f>'23A'!Y$137</f>
        <v>0</v>
      </c>
      <c r="FX30" s="574">
        <f>'23A'!Z$137</f>
        <v>0</v>
      </c>
      <c r="FY30" s="574">
        <f>'23A'!AA$137</f>
        <v>0</v>
      </c>
      <c r="FZ30" s="574">
        <f>'23A'!AB$137</f>
        <v>0</v>
      </c>
      <c r="GA30" s="574">
        <f>'23A'!AC$137</f>
        <v>0</v>
      </c>
      <c r="GB30" s="574">
        <f>'23A'!AD$137</f>
        <v>0</v>
      </c>
      <c r="GC30" s="574">
        <f>'23A'!AE$137</f>
        <v>0</v>
      </c>
      <c r="GD30" s="574">
        <f>'23A'!AF$137</f>
        <v>0</v>
      </c>
      <c r="GE30" s="574">
        <f>'23A'!Y$138</f>
        <v>0</v>
      </c>
      <c r="GF30" s="574">
        <f>'23A'!Z$138</f>
        <v>0</v>
      </c>
      <c r="GG30" s="574">
        <f>'23A'!AA$138</f>
        <v>0</v>
      </c>
      <c r="GH30" s="574">
        <f>'23A'!AB$138</f>
        <v>0</v>
      </c>
      <c r="GI30" s="574">
        <f>'23A'!AC$138</f>
        <v>0</v>
      </c>
      <c r="GJ30" s="574">
        <f>'23A'!AD$138</f>
        <v>0</v>
      </c>
      <c r="GK30" s="574">
        <f>'23A'!AE$138</f>
        <v>0</v>
      </c>
      <c r="GL30" s="574">
        <f>'23A'!AF$138</f>
        <v>0</v>
      </c>
      <c r="GM30" s="574">
        <f>'23A'!Y$139</f>
        <v>0</v>
      </c>
      <c r="GN30" s="574">
        <f>'23A'!Z$139</f>
        <v>0</v>
      </c>
      <c r="GO30" s="574">
        <f>'23A'!AA$139</f>
        <v>0</v>
      </c>
      <c r="GP30" s="574">
        <f>'23A'!AB$139</f>
        <v>0</v>
      </c>
      <c r="GQ30" s="574">
        <f>'23A'!AC$139</f>
        <v>0</v>
      </c>
      <c r="GR30" s="574">
        <f>'23A'!AD$139</f>
        <v>0</v>
      </c>
      <c r="GS30" s="574">
        <f>'23A'!AE$139</f>
        <v>0</v>
      </c>
      <c r="GT30" s="574">
        <f>'23A'!AF$139</f>
        <v>0</v>
      </c>
      <c r="GU30" s="574">
        <f>'23A'!Y$140</f>
        <v>0</v>
      </c>
      <c r="GV30" s="574">
        <f>'23A'!Z$140</f>
        <v>0</v>
      </c>
      <c r="GW30" s="574">
        <f>'23A'!AA$140</f>
        <v>0</v>
      </c>
      <c r="GX30" s="574">
        <f>'23A'!AB$140</f>
        <v>0</v>
      </c>
      <c r="GY30" s="574">
        <f>'23A'!AC$140</f>
        <v>0</v>
      </c>
      <c r="GZ30" s="574">
        <f>'23A'!AD$140</f>
        <v>0</v>
      </c>
      <c r="HA30" s="574">
        <f>'23A'!AE$140</f>
        <v>0</v>
      </c>
      <c r="HB30" s="574">
        <f>'23A'!AF$140</f>
        <v>0</v>
      </c>
      <c r="HC30" s="574">
        <f>'23A'!Y$141</f>
        <v>0</v>
      </c>
      <c r="HD30" s="574">
        <f>'23A'!Z$141</f>
        <v>0</v>
      </c>
      <c r="HE30" s="574">
        <f>'23A'!AA$141</f>
        <v>0</v>
      </c>
      <c r="HF30" s="574">
        <f>'23A'!AB$141</f>
        <v>0</v>
      </c>
      <c r="HG30" s="574">
        <f>'23A'!AC$141</f>
        <v>0</v>
      </c>
      <c r="HH30" s="574">
        <f>'23A'!AD$141</f>
        <v>0</v>
      </c>
      <c r="HI30" s="574">
        <f>'23A'!AE$141</f>
        <v>0</v>
      </c>
      <c r="HJ30" s="574">
        <f>'23A'!AF$141</f>
        <v>0</v>
      </c>
      <c r="HK30" s="574">
        <f>'23A'!Y$142</f>
        <v>0</v>
      </c>
      <c r="HL30" s="574">
        <f>'23A'!Z$142</f>
        <v>0</v>
      </c>
      <c r="HM30" s="574">
        <f>'23A'!AA$142</f>
        <v>0</v>
      </c>
      <c r="HN30" s="574">
        <f>'23A'!AB$142</f>
        <v>0</v>
      </c>
      <c r="HO30" s="574">
        <f>'23A'!AC$142</f>
        <v>0</v>
      </c>
      <c r="HP30" s="574">
        <f>'23A'!AD$142</f>
        <v>0</v>
      </c>
      <c r="HQ30" s="574">
        <f>'23A'!AE$142</f>
        <v>0</v>
      </c>
      <c r="HR30" s="574">
        <f>'23A'!AF$142</f>
        <v>0</v>
      </c>
      <c r="HS30" s="574">
        <f>'23A'!Y$143</f>
        <v>0</v>
      </c>
      <c r="HT30" s="574">
        <f>'23A'!Z$143</f>
        <v>0</v>
      </c>
      <c r="HU30" s="574">
        <f>'23A'!AA$143</f>
        <v>0</v>
      </c>
      <c r="HV30" s="574">
        <f>'23A'!AB$143</f>
        <v>0</v>
      </c>
      <c r="HW30" s="574">
        <f>'23A'!AC$143</f>
        <v>0</v>
      </c>
      <c r="HX30" s="574">
        <f>'23A'!AD$143</f>
        <v>0</v>
      </c>
      <c r="HY30" s="574">
        <f>'23A'!AE$143</f>
        <v>0</v>
      </c>
      <c r="HZ30" s="574">
        <f>'23A'!AF$143</f>
        <v>0</v>
      </c>
      <c r="IA30" s="574">
        <f>'23A'!Y$144</f>
        <v>0</v>
      </c>
      <c r="IB30" s="574">
        <f>'23A'!Z$144</f>
        <v>0</v>
      </c>
      <c r="IC30" s="574">
        <f>'23A'!AA$144</f>
        <v>0</v>
      </c>
      <c r="ID30" s="574">
        <f>'23A'!AB$144</f>
        <v>0</v>
      </c>
      <c r="IE30" s="574">
        <f>'23A'!AC$144</f>
        <v>0</v>
      </c>
      <c r="IF30" s="574">
        <f>'23A'!AD$144</f>
        <v>0</v>
      </c>
      <c r="IG30" s="574">
        <f>'23A'!AE$144</f>
        <v>0</v>
      </c>
      <c r="IH30" s="574">
        <f>'23A'!AF$144</f>
        <v>0</v>
      </c>
      <c r="II30" s="574">
        <f>'23A'!Y$146</f>
        <v>0</v>
      </c>
      <c r="IJ30" s="574">
        <f>'23A'!Z$146</f>
        <v>0</v>
      </c>
      <c r="IK30" s="574">
        <f>'23A'!AA$146</f>
        <v>0</v>
      </c>
      <c r="IL30" s="574">
        <f>'23A'!AB$146</f>
        <v>0</v>
      </c>
      <c r="IM30" s="574">
        <f>'23A'!AC$146</f>
        <v>0</v>
      </c>
      <c r="IN30" s="574">
        <f>'23A'!AD$146</f>
        <v>0</v>
      </c>
      <c r="IO30" s="574">
        <f>'23A'!AE$146</f>
        <v>0</v>
      </c>
      <c r="IP30" s="574">
        <f>'23A'!AF$146</f>
        <v>0</v>
      </c>
      <c r="IQ30" s="574">
        <f>'23A'!AG$146</f>
        <v>0</v>
      </c>
      <c r="IR30" s="574">
        <f>'23A'!AH$146</f>
        <v>0</v>
      </c>
      <c r="IS30" s="574">
        <f>'23A'!Y$147</f>
        <v>0</v>
      </c>
      <c r="IT30" s="574">
        <f>'23A'!Z$147</f>
        <v>0</v>
      </c>
      <c r="IU30" s="574">
        <f>'23A'!AA$147</f>
        <v>0</v>
      </c>
      <c r="IV30" s="574">
        <f>'23A'!AB$147</f>
        <v>0</v>
      </c>
      <c r="IW30" s="574">
        <f>'23A'!AC$147</f>
        <v>0</v>
      </c>
      <c r="IX30" s="574">
        <f>'23A'!AD$147</f>
        <v>0</v>
      </c>
      <c r="IY30" s="574">
        <f>'23A'!AE$147</f>
        <v>0</v>
      </c>
      <c r="IZ30" s="574">
        <f>'23A'!AF$147</f>
        <v>0</v>
      </c>
      <c r="JA30" s="574">
        <f>'23A'!AG$147</f>
        <v>0</v>
      </c>
      <c r="JB30" s="574">
        <f>'23A'!AH$147</f>
        <v>0</v>
      </c>
      <c r="JC30" s="574">
        <f>'23A'!Y$148</f>
        <v>0</v>
      </c>
      <c r="JD30" s="574">
        <f>'23A'!Z$148</f>
        <v>0</v>
      </c>
      <c r="JE30" s="574">
        <f>'23A'!AA$148</f>
        <v>0</v>
      </c>
      <c r="JF30" s="574">
        <f>'23A'!AB$148</f>
        <v>0</v>
      </c>
      <c r="JG30" s="574">
        <f>'23A'!AC$148</f>
        <v>0</v>
      </c>
      <c r="JH30" s="574">
        <f>'23A'!AD$148</f>
        <v>0</v>
      </c>
      <c r="JI30" s="574">
        <f>'23A'!AE$148</f>
        <v>0</v>
      </c>
      <c r="JJ30" s="574">
        <f>'23A'!AF$148</f>
        <v>0</v>
      </c>
      <c r="JK30" s="574">
        <f>'23A'!AG$148</f>
        <v>0</v>
      </c>
      <c r="JL30" s="574">
        <f>'23A'!AH$148</f>
        <v>0</v>
      </c>
      <c r="JM30" s="574">
        <f>'23A'!Y$149</f>
        <v>0</v>
      </c>
      <c r="JN30" s="574">
        <f>'23A'!Z$149</f>
        <v>0</v>
      </c>
      <c r="JO30" s="574">
        <f>'23A'!AA$149</f>
        <v>0</v>
      </c>
      <c r="JP30" s="574">
        <f>'23A'!AB$149</f>
        <v>0</v>
      </c>
      <c r="JQ30" s="574">
        <f>'23A'!AC$149</f>
        <v>0</v>
      </c>
      <c r="JR30" s="574">
        <f>'23A'!AD$149</f>
        <v>0</v>
      </c>
      <c r="JS30" s="574">
        <f>'23A'!AE$149</f>
        <v>0</v>
      </c>
      <c r="JT30" s="574">
        <f>'23A'!AF$149</f>
        <v>0</v>
      </c>
      <c r="JU30" s="574">
        <f>'23A'!AG$149</f>
        <v>0</v>
      </c>
      <c r="JV30" s="574">
        <f>'23A'!AH$149</f>
        <v>0</v>
      </c>
      <c r="JW30" s="574">
        <f>'23A'!Y$150</f>
        <v>0</v>
      </c>
      <c r="JX30" s="574">
        <f>'23A'!Z$150</f>
        <v>0</v>
      </c>
      <c r="JY30" s="574">
        <f>'23A'!AA$150</f>
        <v>0</v>
      </c>
      <c r="JZ30" s="574">
        <f>'23A'!AB$150</f>
        <v>0</v>
      </c>
      <c r="KA30" s="574">
        <f>'23A'!AC$150</f>
        <v>0</v>
      </c>
      <c r="KB30" s="574">
        <f>'23A'!AD$150</f>
        <v>0</v>
      </c>
      <c r="KC30" s="574">
        <f>'23A'!AE$150</f>
        <v>0</v>
      </c>
      <c r="KD30" s="574">
        <f>'23A'!AF$150</f>
        <v>0</v>
      </c>
      <c r="KE30" s="574">
        <f>'23A'!AG$150</f>
        <v>0</v>
      </c>
      <c r="KF30" s="574">
        <f>'23A'!AH$150</f>
        <v>0</v>
      </c>
      <c r="KG30" s="574">
        <f>'23A'!Y$152</f>
        <v>0</v>
      </c>
      <c r="KH30" s="574">
        <f>'23A'!Z$152</f>
        <v>0</v>
      </c>
      <c r="KI30" s="574">
        <f>'23A'!AA$152</f>
        <v>0</v>
      </c>
      <c r="KJ30" s="574">
        <f>'23A'!AB$152</f>
        <v>0</v>
      </c>
      <c r="KK30" s="574">
        <f>'23A'!AC$152</f>
        <v>0</v>
      </c>
      <c r="KL30" s="574">
        <f>'23A'!AD$152</f>
        <v>0</v>
      </c>
      <c r="KM30" s="574">
        <f>'23A'!AE$152</f>
        <v>0</v>
      </c>
    </row>
    <row r="31" spans="1:299" s="577" customFormat="1">
      <c r="A31" s="572">
        <v>24</v>
      </c>
      <c r="B31" s="573">
        <f>'24A'!$G$6</f>
        <v>0</v>
      </c>
      <c r="C31" s="574">
        <f>'24A'!C$112</f>
        <v>0</v>
      </c>
      <c r="D31" s="574">
        <f>'24A'!D$112</f>
        <v>0</v>
      </c>
      <c r="E31" s="574">
        <f>'24A'!E$112</f>
        <v>0</v>
      </c>
      <c r="F31" s="574">
        <f>'24A'!F$112</f>
        <v>0</v>
      </c>
      <c r="G31" s="574">
        <f>'24A'!G$112</f>
        <v>0</v>
      </c>
      <c r="H31" s="574">
        <f>'24A'!H$112</f>
        <v>0</v>
      </c>
      <c r="I31" s="574">
        <f>'24A'!I$112</f>
        <v>0</v>
      </c>
      <c r="J31" s="574">
        <f>'24A'!J$112</f>
        <v>0</v>
      </c>
      <c r="K31" s="574">
        <f>'24A'!K$112</f>
        <v>0</v>
      </c>
      <c r="L31" s="574">
        <f>'24A'!L$112</f>
        <v>0</v>
      </c>
      <c r="M31" s="574">
        <f>'24A'!M$112</f>
        <v>0</v>
      </c>
      <c r="N31" s="574">
        <f>'24A'!N$112</f>
        <v>0</v>
      </c>
      <c r="O31" s="574">
        <f>'24A'!O$112</f>
        <v>0</v>
      </c>
      <c r="P31" s="574">
        <f>'24A'!P$112</f>
        <v>0</v>
      </c>
      <c r="Q31" s="574">
        <f>'24A'!Q$112</f>
        <v>0</v>
      </c>
      <c r="R31" s="574">
        <f>'24A'!R$112</f>
        <v>0</v>
      </c>
      <c r="S31" s="575">
        <f>'24A'!Y$117</f>
        <v>0</v>
      </c>
      <c r="T31" s="575">
        <f>'24A'!Z$117</f>
        <v>0</v>
      </c>
      <c r="U31" s="575">
        <f>'24A'!AA$117</f>
        <v>0</v>
      </c>
      <c r="V31" s="575">
        <f>'24A'!AB$117</f>
        <v>0</v>
      </c>
      <c r="W31" s="575">
        <f>'24A'!AC$117</f>
        <v>0</v>
      </c>
      <c r="X31" s="575">
        <f>'24A'!AD$117</f>
        <v>0</v>
      </c>
      <c r="Y31" s="575">
        <f>'24A'!AE$117</f>
        <v>0</v>
      </c>
      <c r="Z31" s="575">
        <f>'24A'!AF$117</f>
        <v>0</v>
      </c>
      <c r="AA31" s="575">
        <f>'24A'!AG$117</f>
        <v>0</v>
      </c>
      <c r="AB31" s="575">
        <f>'24A'!AH$117</f>
        <v>0</v>
      </c>
      <c r="AC31" s="575">
        <f>'24A'!AI$117</f>
        <v>0</v>
      </c>
      <c r="AD31" s="575">
        <f>'24A'!AJ$117</f>
        <v>0</v>
      </c>
      <c r="AE31" s="574">
        <f>'24A'!Y$118</f>
        <v>0</v>
      </c>
      <c r="AF31" s="574">
        <f>'24A'!Z$118</f>
        <v>0</v>
      </c>
      <c r="AG31" s="574">
        <f>'24A'!AA$118</f>
        <v>0</v>
      </c>
      <c r="AH31" s="574">
        <f>'24A'!AB$118</f>
        <v>0</v>
      </c>
      <c r="AI31" s="574">
        <f>'24A'!AC$118</f>
        <v>0</v>
      </c>
      <c r="AJ31" s="574">
        <f>'24A'!AD$118</f>
        <v>0</v>
      </c>
      <c r="AK31" s="574">
        <f>'24A'!AE$118</f>
        <v>0</v>
      </c>
      <c r="AL31" s="574">
        <f>'24A'!AF$118</f>
        <v>0</v>
      </c>
      <c r="AM31" s="574">
        <f>'24A'!AG$118</f>
        <v>0</v>
      </c>
      <c r="AN31" s="574">
        <f>'24A'!AH$118</f>
        <v>0</v>
      </c>
      <c r="AO31" s="574">
        <f>'24A'!AI$118</f>
        <v>0</v>
      </c>
      <c r="AP31" s="574">
        <f>'24A'!AJ$118</f>
        <v>0</v>
      </c>
      <c r="AQ31" s="574">
        <f>'24A'!Y$119</f>
        <v>0</v>
      </c>
      <c r="AR31" s="574">
        <f>'24A'!Z$119</f>
        <v>0</v>
      </c>
      <c r="AS31" s="574">
        <f>'24A'!AA$119</f>
        <v>0</v>
      </c>
      <c r="AT31" s="574">
        <f>'24A'!AB$119</f>
        <v>0</v>
      </c>
      <c r="AU31" s="574">
        <f>'24A'!AC$119</f>
        <v>0</v>
      </c>
      <c r="AV31" s="574">
        <f>'24A'!AD$119</f>
        <v>0</v>
      </c>
      <c r="AW31" s="574">
        <f>'24A'!AE$119</f>
        <v>0</v>
      </c>
      <c r="AX31" s="574">
        <f>'24A'!AF$119</f>
        <v>0</v>
      </c>
      <c r="AY31" s="574">
        <f>'24A'!AG$119</f>
        <v>0</v>
      </c>
      <c r="AZ31" s="574">
        <f>'24A'!AH$119</f>
        <v>0</v>
      </c>
      <c r="BA31" s="574">
        <f>'24A'!AI$119</f>
        <v>0</v>
      </c>
      <c r="BB31" s="574">
        <f>'24A'!AJ$119</f>
        <v>0</v>
      </c>
      <c r="BC31" s="574">
        <f>'24A'!Y$120</f>
        <v>0</v>
      </c>
      <c r="BD31" s="574">
        <f>'24A'!Z$120</f>
        <v>0</v>
      </c>
      <c r="BE31" s="574">
        <f>'24A'!AA$120</f>
        <v>0</v>
      </c>
      <c r="BF31" s="574">
        <f>'24A'!AB$120</f>
        <v>0</v>
      </c>
      <c r="BG31" s="574">
        <f>'24A'!AC$120</f>
        <v>0</v>
      </c>
      <c r="BH31" s="574">
        <f>'24A'!AD$120</f>
        <v>0</v>
      </c>
      <c r="BI31" s="574">
        <f>'24A'!AE$120</f>
        <v>0</v>
      </c>
      <c r="BJ31" s="574">
        <f>'24A'!AF$120</f>
        <v>0</v>
      </c>
      <c r="BK31" s="574">
        <f>'24A'!AG$120</f>
        <v>0</v>
      </c>
      <c r="BL31" s="574">
        <f>'24A'!AH$120</f>
        <v>0</v>
      </c>
      <c r="BM31" s="574">
        <f>'24A'!AI$120</f>
        <v>0</v>
      </c>
      <c r="BN31" s="574">
        <f>'24A'!AJ$120</f>
        <v>0</v>
      </c>
      <c r="BO31" s="574">
        <f>'24A'!Y$121</f>
        <v>0</v>
      </c>
      <c r="BP31" s="574">
        <f>'24A'!Z$121</f>
        <v>0</v>
      </c>
      <c r="BQ31" s="574">
        <f>'24A'!AA$121</f>
        <v>0</v>
      </c>
      <c r="BR31" s="574">
        <f>'24A'!AB$121</f>
        <v>0</v>
      </c>
      <c r="BS31" s="574">
        <f>'24A'!AC$121</f>
        <v>0</v>
      </c>
      <c r="BT31" s="574">
        <f>'24A'!AD$121</f>
        <v>0</v>
      </c>
      <c r="BU31" s="574">
        <f>'24A'!AE$121</f>
        <v>0</v>
      </c>
      <c r="BV31" s="574">
        <f>'24A'!AF$121</f>
        <v>0</v>
      </c>
      <c r="BW31" s="574">
        <f>'24A'!AG$121</f>
        <v>0</v>
      </c>
      <c r="BX31" s="574">
        <f>'24A'!AH$121</f>
        <v>0</v>
      </c>
      <c r="BY31" s="574">
        <f>'24A'!AI$121</f>
        <v>0</v>
      </c>
      <c r="BZ31" s="574">
        <f>'24A'!AJ$121</f>
        <v>0</v>
      </c>
      <c r="CA31" s="576">
        <f>'24A'!Y$122</f>
        <v>0</v>
      </c>
      <c r="CB31" s="576">
        <f>'24A'!Z$122</f>
        <v>0</v>
      </c>
      <c r="CC31" s="576">
        <f>'24A'!AA$122</f>
        <v>0</v>
      </c>
      <c r="CD31" s="576">
        <f>'24A'!AB$122</f>
        <v>0</v>
      </c>
      <c r="CE31" s="576">
        <f>'24A'!AC$122</f>
        <v>0</v>
      </c>
      <c r="CF31" s="576">
        <f>'24A'!AD$122</f>
        <v>0</v>
      </c>
      <c r="CG31" s="576">
        <f>'24A'!AE$122</f>
        <v>0</v>
      </c>
      <c r="CH31" s="576">
        <f>'24A'!AF$122</f>
        <v>0</v>
      </c>
      <c r="CI31" s="576">
        <f>'24A'!AG$122</f>
        <v>0</v>
      </c>
      <c r="CJ31" s="576">
        <f>'24A'!AH$122</f>
        <v>0</v>
      </c>
      <c r="CK31" s="576">
        <f>'24A'!AI$122</f>
        <v>0</v>
      </c>
      <c r="CL31" s="576">
        <f>'24A'!AJ$122</f>
        <v>0</v>
      </c>
      <c r="CM31" s="576">
        <f>'24A'!Y$123</f>
        <v>0</v>
      </c>
      <c r="CN31" s="576">
        <f>'24A'!Z$123</f>
        <v>0</v>
      </c>
      <c r="CO31" s="576">
        <f>'24A'!AA$123</f>
        <v>0</v>
      </c>
      <c r="CP31" s="576">
        <f>'24A'!AB$123</f>
        <v>0</v>
      </c>
      <c r="CQ31" s="576">
        <f>'24A'!AC$123</f>
        <v>0</v>
      </c>
      <c r="CR31" s="576">
        <f>'24A'!AD$123</f>
        <v>0</v>
      </c>
      <c r="CS31" s="576">
        <f>'24A'!AE$123</f>
        <v>0</v>
      </c>
      <c r="CT31" s="576">
        <f>'24A'!AF$123</f>
        <v>0</v>
      </c>
      <c r="CU31" s="576">
        <f>'24A'!AG$123</f>
        <v>0</v>
      </c>
      <c r="CV31" s="576">
        <f>'24A'!AH$123</f>
        <v>0</v>
      </c>
      <c r="CW31" s="576">
        <f>'24A'!AI$123</f>
        <v>0</v>
      </c>
      <c r="CX31" s="576">
        <f>'24A'!AJ$123</f>
        <v>0</v>
      </c>
      <c r="CY31" s="576">
        <f>'24A'!Y$124</f>
        <v>0</v>
      </c>
      <c r="CZ31" s="576">
        <f>'24A'!Z$124</f>
        <v>0</v>
      </c>
      <c r="DA31" s="576">
        <f>'24A'!AA$124</f>
        <v>0</v>
      </c>
      <c r="DB31" s="576">
        <f>'24A'!AB$124</f>
        <v>0</v>
      </c>
      <c r="DC31" s="576">
        <f>'24A'!AC$124</f>
        <v>0</v>
      </c>
      <c r="DD31" s="576">
        <f>'24A'!AD$124</f>
        <v>0</v>
      </c>
      <c r="DE31" s="576">
        <f>'24A'!AE$124</f>
        <v>0</v>
      </c>
      <c r="DF31" s="576">
        <f>'24A'!AF$124</f>
        <v>0</v>
      </c>
      <c r="DG31" s="576">
        <f>'24A'!AG$124</f>
        <v>0</v>
      </c>
      <c r="DH31" s="576">
        <f>'24A'!AH$124</f>
        <v>0</v>
      </c>
      <c r="DI31" s="576">
        <f>'24A'!AI$124</f>
        <v>0</v>
      </c>
      <c r="DJ31" s="576">
        <f>'24A'!AJ$124</f>
        <v>0</v>
      </c>
      <c r="DK31" s="574">
        <f>'24A'!Y$127</f>
        <v>0</v>
      </c>
      <c r="DL31" s="574">
        <f>'24A'!Z$127</f>
        <v>0</v>
      </c>
      <c r="DM31" s="574">
        <f>'24A'!AA$127</f>
        <v>0</v>
      </c>
      <c r="DN31" s="574">
        <f>'24A'!AB$127</f>
        <v>0</v>
      </c>
      <c r="DO31" s="574">
        <f>'24A'!AC$127</f>
        <v>0</v>
      </c>
      <c r="DP31" s="574">
        <f>'24A'!AD$127</f>
        <v>0</v>
      </c>
      <c r="DQ31" s="574">
        <f>'24A'!AE$127</f>
        <v>0</v>
      </c>
      <c r="DR31" s="574">
        <f>'24A'!AF$127</f>
        <v>0</v>
      </c>
      <c r="DS31" s="574">
        <f>'24A'!Y$128</f>
        <v>0</v>
      </c>
      <c r="DT31" s="574">
        <f>'24A'!Z$128</f>
        <v>0</v>
      </c>
      <c r="DU31" s="574">
        <f>'24A'!AA$128</f>
        <v>0</v>
      </c>
      <c r="DV31" s="574">
        <f>'24A'!AB$128</f>
        <v>0</v>
      </c>
      <c r="DW31" s="574">
        <f>'24A'!AC$128</f>
        <v>0</v>
      </c>
      <c r="DX31" s="574">
        <f>'24A'!AD$128</f>
        <v>0</v>
      </c>
      <c r="DY31" s="574">
        <f>'24A'!AE$128</f>
        <v>0</v>
      </c>
      <c r="DZ31" s="574">
        <f>'24A'!AF$128</f>
        <v>0</v>
      </c>
      <c r="EA31" s="574">
        <f>'24A'!Y$129</f>
        <v>0</v>
      </c>
      <c r="EB31" s="574">
        <f>'24A'!Z$129</f>
        <v>0</v>
      </c>
      <c r="EC31" s="574">
        <f>'24A'!AA$129</f>
        <v>0</v>
      </c>
      <c r="ED31" s="574">
        <f>'24A'!AB$129</f>
        <v>0</v>
      </c>
      <c r="EE31" s="574">
        <f>'24A'!AC$129</f>
        <v>0</v>
      </c>
      <c r="EF31" s="574">
        <f>'24A'!AD$129</f>
        <v>0</v>
      </c>
      <c r="EG31" s="574">
        <f>'24A'!AE$129</f>
        <v>0</v>
      </c>
      <c r="EH31" s="574">
        <f>'24A'!AF$129</f>
        <v>0</v>
      </c>
      <c r="EI31" s="574">
        <f>'24A'!Y$130</f>
        <v>0</v>
      </c>
      <c r="EJ31" s="574">
        <f>'24A'!Z$130</f>
        <v>0</v>
      </c>
      <c r="EK31" s="574">
        <f>'24A'!AA$130</f>
        <v>0</v>
      </c>
      <c r="EL31" s="574">
        <f>'24A'!AB$130</f>
        <v>0</v>
      </c>
      <c r="EM31" s="574">
        <f>'24A'!AC$130</f>
        <v>0</v>
      </c>
      <c r="EN31" s="574">
        <f>'24A'!AD$130</f>
        <v>0</v>
      </c>
      <c r="EO31" s="574">
        <f>'24A'!AE$130</f>
        <v>0</v>
      </c>
      <c r="EP31" s="574">
        <f>'24A'!AF$130</f>
        <v>0</v>
      </c>
      <c r="EQ31" s="574">
        <f>'24A'!Y$131</f>
        <v>0</v>
      </c>
      <c r="ER31" s="574">
        <f>'24A'!Z$131</f>
        <v>0</v>
      </c>
      <c r="ES31" s="574">
        <f>'24A'!AA$131</f>
        <v>0</v>
      </c>
      <c r="ET31" s="574">
        <f>'24A'!AB$131</f>
        <v>0</v>
      </c>
      <c r="EU31" s="574">
        <f>'24A'!AC$131</f>
        <v>0</v>
      </c>
      <c r="EV31" s="574">
        <f>'24A'!AD$131</f>
        <v>0</v>
      </c>
      <c r="EW31" s="574">
        <f>'24A'!AE$131</f>
        <v>0</v>
      </c>
      <c r="EX31" s="574">
        <f>'24A'!AF$131</f>
        <v>0</v>
      </c>
      <c r="EY31" s="574">
        <f>'24A'!Y$132</f>
        <v>0</v>
      </c>
      <c r="EZ31" s="574">
        <f>'24A'!Z$132</f>
        <v>0</v>
      </c>
      <c r="FA31" s="574">
        <f>'24A'!AA$132</f>
        <v>0</v>
      </c>
      <c r="FB31" s="574">
        <f>'24A'!AB$132</f>
        <v>0</v>
      </c>
      <c r="FC31" s="574">
        <f>'24A'!AC$132</f>
        <v>0</v>
      </c>
      <c r="FD31" s="574">
        <f>'24A'!AD$132</f>
        <v>0</v>
      </c>
      <c r="FE31" s="574">
        <f>'24A'!AE$132</f>
        <v>0</v>
      </c>
      <c r="FF31" s="574">
        <f>'24A'!AF$132</f>
        <v>0</v>
      </c>
      <c r="FG31" s="574">
        <f>'24A'!Y$133</f>
        <v>0</v>
      </c>
      <c r="FH31" s="574">
        <f>'24A'!Z$133</f>
        <v>0</v>
      </c>
      <c r="FI31" s="574">
        <f>'24A'!AA$133</f>
        <v>0</v>
      </c>
      <c r="FJ31" s="574">
        <f>'24A'!AB$133</f>
        <v>0</v>
      </c>
      <c r="FK31" s="574">
        <f>'24A'!AC$133</f>
        <v>0</v>
      </c>
      <c r="FL31" s="574">
        <f>'24A'!AD$133</f>
        <v>0</v>
      </c>
      <c r="FM31" s="574">
        <f>'24A'!AE$133</f>
        <v>0</v>
      </c>
      <c r="FN31" s="574">
        <f>'24A'!AF$133</f>
        <v>0</v>
      </c>
      <c r="FO31" s="574">
        <f>'24A'!Y$134</f>
        <v>0</v>
      </c>
      <c r="FP31" s="574">
        <f>'24A'!Z$134</f>
        <v>0</v>
      </c>
      <c r="FQ31" s="574">
        <f>'24A'!AA$134</f>
        <v>0</v>
      </c>
      <c r="FR31" s="574">
        <f>'24A'!AB$134</f>
        <v>0</v>
      </c>
      <c r="FS31" s="574">
        <f>'24A'!AC$134</f>
        <v>0</v>
      </c>
      <c r="FT31" s="574">
        <f>'24A'!AD$134</f>
        <v>0</v>
      </c>
      <c r="FU31" s="574">
        <f>'24A'!AE$134</f>
        <v>0</v>
      </c>
      <c r="FV31" s="574">
        <f>'24A'!AF$134</f>
        <v>0</v>
      </c>
      <c r="FW31" s="574">
        <f>'24A'!Y$137</f>
        <v>0</v>
      </c>
      <c r="FX31" s="574">
        <f>'24A'!Z$137</f>
        <v>0</v>
      </c>
      <c r="FY31" s="574">
        <f>'24A'!AA$137</f>
        <v>0</v>
      </c>
      <c r="FZ31" s="574">
        <f>'24A'!AB$137</f>
        <v>0</v>
      </c>
      <c r="GA31" s="574">
        <f>'24A'!AC$137</f>
        <v>0</v>
      </c>
      <c r="GB31" s="574">
        <f>'24A'!AD$137</f>
        <v>0</v>
      </c>
      <c r="GC31" s="574">
        <f>'24A'!AE$137</f>
        <v>0</v>
      </c>
      <c r="GD31" s="574">
        <f>'24A'!AF$137</f>
        <v>0</v>
      </c>
      <c r="GE31" s="574">
        <f>'24A'!Y$138</f>
        <v>0</v>
      </c>
      <c r="GF31" s="574">
        <f>'24A'!Z$138</f>
        <v>0</v>
      </c>
      <c r="GG31" s="574">
        <f>'24A'!AA$138</f>
        <v>0</v>
      </c>
      <c r="GH31" s="574">
        <f>'24A'!AB$138</f>
        <v>0</v>
      </c>
      <c r="GI31" s="574">
        <f>'24A'!AC$138</f>
        <v>0</v>
      </c>
      <c r="GJ31" s="574">
        <f>'24A'!AD$138</f>
        <v>0</v>
      </c>
      <c r="GK31" s="574">
        <f>'24A'!AE$138</f>
        <v>0</v>
      </c>
      <c r="GL31" s="574">
        <f>'24A'!AF$138</f>
        <v>0</v>
      </c>
      <c r="GM31" s="574">
        <f>'24A'!Y$139</f>
        <v>0</v>
      </c>
      <c r="GN31" s="574">
        <f>'24A'!Z$139</f>
        <v>0</v>
      </c>
      <c r="GO31" s="574">
        <f>'24A'!AA$139</f>
        <v>0</v>
      </c>
      <c r="GP31" s="574">
        <f>'24A'!AB$139</f>
        <v>0</v>
      </c>
      <c r="GQ31" s="574">
        <f>'24A'!AC$139</f>
        <v>0</v>
      </c>
      <c r="GR31" s="574">
        <f>'24A'!AD$139</f>
        <v>0</v>
      </c>
      <c r="GS31" s="574">
        <f>'24A'!AE$139</f>
        <v>0</v>
      </c>
      <c r="GT31" s="574">
        <f>'24A'!AF$139</f>
        <v>0</v>
      </c>
      <c r="GU31" s="574">
        <f>'24A'!Y$140</f>
        <v>0</v>
      </c>
      <c r="GV31" s="574">
        <f>'24A'!Z$140</f>
        <v>0</v>
      </c>
      <c r="GW31" s="574">
        <f>'24A'!AA$140</f>
        <v>0</v>
      </c>
      <c r="GX31" s="574">
        <f>'24A'!AB$140</f>
        <v>0</v>
      </c>
      <c r="GY31" s="574">
        <f>'24A'!AC$140</f>
        <v>0</v>
      </c>
      <c r="GZ31" s="574">
        <f>'24A'!AD$140</f>
        <v>0</v>
      </c>
      <c r="HA31" s="574">
        <f>'24A'!AE$140</f>
        <v>0</v>
      </c>
      <c r="HB31" s="574">
        <f>'24A'!AF$140</f>
        <v>0</v>
      </c>
      <c r="HC31" s="574">
        <f>'24A'!Y$141</f>
        <v>0</v>
      </c>
      <c r="HD31" s="574">
        <f>'24A'!Z$141</f>
        <v>0</v>
      </c>
      <c r="HE31" s="574">
        <f>'24A'!AA$141</f>
        <v>0</v>
      </c>
      <c r="HF31" s="574">
        <f>'24A'!AB$141</f>
        <v>0</v>
      </c>
      <c r="HG31" s="574">
        <f>'24A'!AC$141</f>
        <v>0</v>
      </c>
      <c r="HH31" s="574">
        <f>'24A'!AD$141</f>
        <v>0</v>
      </c>
      <c r="HI31" s="574">
        <f>'24A'!AE$141</f>
        <v>0</v>
      </c>
      <c r="HJ31" s="574">
        <f>'24A'!AF$141</f>
        <v>0</v>
      </c>
      <c r="HK31" s="574">
        <f>'24A'!Y$142</f>
        <v>0</v>
      </c>
      <c r="HL31" s="574">
        <f>'24A'!Z$142</f>
        <v>0</v>
      </c>
      <c r="HM31" s="574">
        <f>'24A'!AA$142</f>
        <v>0</v>
      </c>
      <c r="HN31" s="574">
        <f>'24A'!AB$142</f>
        <v>0</v>
      </c>
      <c r="HO31" s="574">
        <f>'24A'!AC$142</f>
        <v>0</v>
      </c>
      <c r="HP31" s="574">
        <f>'24A'!AD$142</f>
        <v>0</v>
      </c>
      <c r="HQ31" s="574">
        <f>'24A'!AE$142</f>
        <v>0</v>
      </c>
      <c r="HR31" s="574">
        <f>'24A'!AF$142</f>
        <v>0</v>
      </c>
      <c r="HS31" s="574">
        <f>'24A'!Y$143</f>
        <v>0</v>
      </c>
      <c r="HT31" s="574">
        <f>'24A'!Z$143</f>
        <v>0</v>
      </c>
      <c r="HU31" s="574">
        <f>'24A'!AA$143</f>
        <v>0</v>
      </c>
      <c r="HV31" s="574">
        <f>'24A'!AB$143</f>
        <v>0</v>
      </c>
      <c r="HW31" s="574">
        <f>'24A'!AC$143</f>
        <v>0</v>
      </c>
      <c r="HX31" s="574">
        <f>'24A'!AD$143</f>
        <v>0</v>
      </c>
      <c r="HY31" s="574">
        <f>'24A'!AE$143</f>
        <v>0</v>
      </c>
      <c r="HZ31" s="574">
        <f>'24A'!AF$143</f>
        <v>0</v>
      </c>
      <c r="IA31" s="574">
        <f>'24A'!Y$144</f>
        <v>0</v>
      </c>
      <c r="IB31" s="574">
        <f>'24A'!Z$144</f>
        <v>0</v>
      </c>
      <c r="IC31" s="574">
        <f>'24A'!AA$144</f>
        <v>0</v>
      </c>
      <c r="ID31" s="574">
        <f>'24A'!AB$144</f>
        <v>0</v>
      </c>
      <c r="IE31" s="574">
        <f>'24A'!AC$144</f>
        <v>0</v>
      </c>
      <c r="IF31" s="574">
        <f>'24A'!AD$144</f>
        <v>0</v>
      </c>
      <c r="IG31" s="574">
        <f>'24A'!AE$144</f>
        <v>0</v>
      </c>
      <c r="IH31" s="574">
        <f>'24A'!AF$144</f>
        <v>0</v>
      </c>
      <c r="II31" s="574">
        <f>'24A'!Y$146</f>
        <v>0</v>
      </c>
      <c r="IJ31" s="574">
        <f>'24A'!Z$146</f>
        <v>0</v>
      </c>
      <c r="IK31" s="574">
        <f>'24A'!AA$146</f>
        <v>0</v>
      </c>
      <c r="IL31" s="574">
        <f>'24A'!AB$146</f>
        <v>0</v>
      </c>
      <c r="IM31" s="574">
        <f>'24A'!AC$146</f>
        <v>0</v>
      </c>
      <c r="IN31" s="574">
        <f>'24A'!AD$146</f>
        <v>0</v>
      </c>
      <c r="IO31" s="574">
        <f>'24A'!AE$146</f>
        <v>0</v>
      </c>
      <c r="IP31" s="574">
        <f>'24A'!AF$146</f>
        <v>0</v>
      </c>
      <c r="IQ31" s="574">
        <f>'24A'!AG$146</f>
        <v>0</v>
      </c>
      <c r="IR31" s="574">
        <f>'24A'!AH$146</f>
        <v>0</v>
      </c>
      <c r="IS31" s="574">
        <f>'24A'!Y$147</f>
        <v>0</v>
      </c>
      <c r="IT31" s="574">
        <f>'24A'!Z$147</f>
        <v>0</v>
      </c>
      <c r="IU31" s="574">
        <f>'24A'!AA$147</f>
        <v>0</v>
      </c>
      <c r="IV31" s="574">
        <f>'24A'!AB$147</f>
        <v>0</v>
      </c>
      <c r="IW31" s="574">
        <f>'24A'!AC$147</f>
        <v>0</v>
      </c>
      <c r="IX31" s="574">
        <f>'24A'!AD$147</f>
        <v>0</v>
      </c>
      <c r="IY31" s="574">
        <f>'24A'!AE$147</f>
        <v>0</v>
      </c>
      <c r="IZ31" s="574">
        <f>'24A'!AF$147</f>
        <v>0</v>
      </c>
      <c r="JA31" s="574">
        <f>'24A'!AG$147</f>
        <v>0</v>
      </c>
      <c r="JB31" s="574">
        <f>'24A'!AH$147</f>
        <v>0</v>
      </c>
      <c r="JC31" s="574">
        <f>'24A'!Y$148</f>
        <v>0</v>
      </c>
      <c r="JD31" s="574">
        <f>'24A'!Z$148</f>
        <v>0</v>
      </c>
      <c r="JE31" s="574">
        <f>'24A'!AA$148</f>
        <v>0</v>
      </c>
      <c r="JF31" s="574">
        <f>'24A'!AB$148</f>
        <v>0</v>
      </c>
      <c r="JG31" s="574">
        <f>'24A'!AC$148</f>
        <v>0</v>
      </c>
      <c r="JH31" s="574">
        <f>'24A'!AD$148</f>
        <v>0</v>
      </c>
      <c r="JI31" s="574">
        <f>'24A'!AE$148</f>
        <v>0</v>
      </c>
      <c r="JJ31" s="574">
        <f>'24A'!AF$148</f>
        <v>0</v>
      </c>
      <c r="JK31" s="574">
        <f>'24A'!AG$148</f>
        <v>0</v>
      </c>
      <c r="JL31" s="574">
        <f>'24A'!AH$148</f>
        <v>0</v>
      </c>
      <c r="JM31" s="574">
        <f>'24A'!Y$149</f>
        <v>0</v>
      </c>
      <c r="JN31" s="574">
        <f>'24A'!Z$149</f>
        <v>0</v>
      </c>
      <c r="JO31" s="574">
        <f>'24A'!AA$149</f>
        <v>0</v>
      </c>
      <c r="JP31" s="574">
        <f>'24A'!AB$149</f>
        <v>0</v>
      </c>
      <c r="JQ31" s="574">
        <f>'24A'!AC$149</f>
        <v>0</v>
      </c>
      <c r="JR31" s="574">
        <f>'24A'!AD$149</f>
        <v>0</v>
      </c>
      <c r="JS31" s="574">
        <f>'24A'!AE$149</f>
        <v>0</v>
      </c>
      <c r="JT31" s="574">
        <f>'24A'!AF$149</f>
        <v>0</v>
      </c>
      <c r="JU31" s="574">
        <f>'24A'!AG$149</f>
        <v>0</v>
      </c>
      <c r="JV31" s="574">
        <f>'24A'!AH$149</f>
        <v>0</v>
      </c>
      <c r="JW31" s="574">
        <f>'24A'!Y$150</f>
        <v>0</v>
      </c>
      <c r="JX31" s="574">
        <f>'24A'!Z$150</f>
        <v>0</v>
      </c>
      <c r="JY31" s="574">
        <f>'24A'!AA$150</f>
        <v>0</v>
      </c>
      <c r="JZ31" s="574">
        <f>'24A'!AB$150</f>
        <v>0</v>
      </c>
      <c r="KA31" s="574">
        <f>'24A'!AC$150</f>
        <v>0</v>
      </c>
      <c r="KB31" s="574">
        <f>'24A'!AD$150</f>
        <v>0</v>
      </c>
      <c r="KC31" s="574">
        <f>'24A'!AE$150</f>
        <v>0</v>
      </c>
      <c r="KD31" s="574">
        <f>'24A'!AF$150</f>
        <v>0</v>
      </c>
      <c r="KE31" s="574">
        <f>'24A'!AG$150</f>
        <v>0</v>
      </c>
      <c r="KF31" s="574">
        <f>'24A'!AH$150</f>
        <v>0</v>
      </c>
      <c r="KG31" s="574">
        <f>'24A'!Y$152</f>
        <v>0</v>
      </c>
      <c r="KH31" s="574">
        <f>'24A'!Z$152</f>
        <v>0</v>
      </c>
      <c r="KI31" s="574">
        <f>'24A'!AA$152</f>
        <v>0</v>
      </c>
      <c r="KJ31" s="574">
        <f>'24A'!AB$152</f>
        <v>0</v>
      </c>
      <c r="KK31" s="574">
        <f>'24A'!AC$152</f>
        <v>0</v>
      </c>
      <c r="KL31" s="574">
        <f>'24A'!AD$152</f>
        <v>0</v>
      </c>
      <c r="KM31" s="574">
        <f>'24A'!AE$152</f>
        <v>0</v>
      </c>
    </row>
    <row r="32" spans="1:299" s="577" customFormat="1">
      <c r="A32" s="572">
        <v>25</v>
      </c>
      <c r="B32" s="573">
        <f>'25A'!$G$6</f>
        <v>0</v>
      </c>
      <c r="C32" s="574">
        <f>'25A'!C$112</f>
        <v>0</v>
      </c>
      <c r="D32" s="574">
        <f>'25A'!D$112</f>
        <v>0</v>
      </c>
      <c r="E32" s="574">
        <f>'25A'!E$112</f>
        <v>0</v>
      </c>
      <c r="F32" s="574">
        <f>'25A'!F$112</f>
        <v>0</v>
      </c>
      <c r="G32" s="574">
        <f>'25A'!G$112</f>
        <v>0</v>
      </c>
      <c r="H32" s="574">
        <f>'25A'!H$112</f>
        <v>0</v>
      </c>
      <c r="I32" s="574">
        <f>'25A'!I$112</f>
        <v>0</v>
      </c>
      <c r="J32" s="574">
        <f>'25A'!J$112</f>
        <v>0</v>
      </c>
      <c r="K32" s="574">
        <f>'25A'!K$112</f>
        <v>0</v>
      </c>
      <c r="L32" s="574">
        <f>'25A'!L$112</f>
        <v>0</v>
      </c>
      <c r="M32" s="574">
        <f>'25A'!M$112</f>
        <v>0</v>
      </c>
      <c r="N32" s="574">
        <f>'25A'!N$112</f>
        <v>0</v>
      </c>
      <c r="O32" s="574">
        <f>'25A'!O$112</f>
        <v>0</v>
      </c>
      <c r="P32" s="574">
        <f>'25A'!P$112</f>
        <v>0</v>
      </c>
      <c r="Q32" s="574">
        <f>'25A'!Q$112</f>
        <v>0</v>
      </c>
      <c r="R32" s="574">
        <f>'25A'!R$112</f>
        <v>0</v>
      </c>
      <c r="S32" s="575">
        <f>'25A'!Y$117</f>
        <v>0</v>
      </c>
      <c r="T32" s="575">
        <f>'25A'!Z$117</f>
        <v>0</v>
      </c>
      <c r="U32" s="575">
        <f>'25A'!AA$117</f>
        <v>0</v>
      </c>
      <c r="V32" s="575">
        <f>'25A'!AB$117</f>
        <v>0</v>
      </c>
      <c r="W32" s="575">
        <f>'25A'!AC$117</f>
        <v>0</v>
      </c>
      <c r="X32" s="575">
        <f>'25A'!AD$117</f>
        <v>0</v>
      </c>
      <c r="Y32" s="575">
        <f>'25A'!AE$117</f>
        <v>0</v>
      </c>
      <c r="Z32" s="575">
        <f>'25A'!AF$117</f>
        <v>0</v>
      </c>
      <c r="AA32" s="575">
        <f>'25A'!AG$117</f>
        <v>0</v>
      </c>
      <c r="AB32" s="575">
        <f>'25A'!AH$117</f>
        <v>0</v>
      </c>
      <c r="AC32" s="575">
        <f>'25A'!AI$117</f>
        <v>0</v>
      </c>
      <c r="AD32" s="575">
        <f>'25A'!AJ$117</f>
        <v>0</v>
      </c>
      <c r="AE32" s="574">
        <f>'25A'!Y$118</f>
        <v>0</v>
      </c>
      <c r="AF32" s="574">
        <f>'25A'!Z$118</f>
        <v>0</v>
      </c>
      <c r="AG32" s="574">
        <f>'25A'!AA$118</f>
        <v>0</v>
      </c>
      <c r="AH32" s="574">
        <f>'25A'!AB$118</f>
        <v>0</v>
      </c>
      <c r="AI32" s="574">
        <f>'25A'!AC$118</f>
        <v>0</v>
      </c>
      <c r="AJ32" s="574">
        <f>'25A'!AD$118</f>
        <v>0</v>
      </c>
      <c r="AK32" s="574">
        <f>'25A'!AE$118</f>
        <v>0</v>
      </c>
      <c r="AL32" s="574">
        <f>'25A'!AF$118</f>
        <v>0</v>
      </c>
      <c r="AM32" s="574">
        <f>'25A'!AG$118</f>
        <v>0</v>
      </c>
      <c r="AN32" s="574">
        <f>'25A'!AH$118</f>
        <v>0</v>
      </c>
      <c r="AO32" s="574">
        <f>'25A'!AI$118</f>
        <v>0</v>
      </c>
      <c r="AP32" s="574">
        <f>'25A'!AJ$118</f>
        <v>0</v>
      </c>
      <c r="AQ32" s="574">
        <f>'25A'!Y$119</f>
        <v>0</v>
      </c>
      <c r="AR32" s="574">
        <f>'25A'!Z$119</f>
        <v>0</v>
      </c>
      <c r="AS32" s="574">
        <f>'25A'!AA$119</f>
        <v>0</v>
      </c>
      <c r="AT32" s="574">
        <f>'25A'!AB$119</f>
        <v>0</v>
      </c>
      <c r="AU32" s="574">
        <f>'25A'!AC$119</f>
        <v>0</v>
      </c>
      <c r="AV32" s="574">
        <f>'25A'!AD$119</f>
        <v>0</v>
      </c>
      <c r="AW32" s="574">
        <f>'25A'!AE$119</f>
        <v>0</v>
      </c>
      <c r="AX32" s="574">
        <f>'25A'!AF$119</f>
        <v>0</v>
      </c>
      <c r="AY32" s="574">
        <f>'25A'!AG$119</f>
        <v>0</v>
      </c>
      <c r="AZ32" s="574">
        <f>'25A'!AH$119</f>
        <v>0</v>
      </c>
      <c r="BA32" s="574">
        <f>'25A'!AI$119</f>
        <v>0</v>
      </c>
      <c r="BB32" s="574">
        <f>'25A'!AJ$119</f>
        <v>0</v>
      </c>
      <c r="BC32" s="574">
        <f>'25A'!Y$120</f>
        <v>0</v>
      </c>
      <c r="BD32" s="574">
        <f>'25A'!Z$120</f>
        <v>0</v>
      </c>
      <c r="BE32" s="574">
        <f>'25A'!AA$120</f>
        <v>0</v>
      </c>
      <c r="BF32" s="574">
        <f>'25A'!AB$120</f>
        <v>0</v>
      </c>
      <c r="BG32" s="574">
        <f>'25A'!AC$120</f>
        <v>0</v>
      </c>
      <c r="BH32" s="574">
        <f>'25A'!AD$120</f>
        <v>0</v>
      </c>
      <c r="BI32" s="574">
        <f>'25A'!AE$120</f>
        <v>0</v>
      </c>
      <c r="BJ32" s="574">
        <f>'25A'!AF$120</f>
        <v>0</v>
      </c>
      <c r="BK32" s="574">
        <f>'25A'!AG$120</f>
        <v>0</v>
      </c>
      <c r="BL32" s="574">
        <f>'25A'!AH$120</f>
        <v>0</v>
      </c>
      <c r="BM32" s="574">
        <f>'25A'!AI$120</f>
        <v>0</v>
      </c>
      <c r="BN32" s="574">
        <f>'25A'!AJ$120</f>
        <v>0</v>
      </c>
      <c r="BO32" s="574">
        <f>'25A'!Y$121</f>
        <v>0</v>
      </c>
      <c r="BP32" s="574">
        <f>'25A'!Z$121</f>
        <v>0</v>
      </c>
      <c r="BQ32" s="574">
        <f>'25A'!AA$121</f>
        <v>0</v>
      </c>
      <c r="BR32" s="574">
        <f>'25A'!AB$121</f>
        <v>0</v>
      </c>
      <c r="BS32" s="574">
        <f>'25A'!AC$121</f>
        <v>0</v>
      </c>
      <c r="BT32" s="574">
        <f>'25A'!AD$121</f>
        <v>0</v>
      </c>
      <c r="BU32" s="574">
        <f>'25A'!AE$121</f>
        <v>0</v>
      </c>
      <c r="BV32" s="574">
        <f>'25A'!AF$121</f>
        <v>0</v>
      </c>
      <c r="BW32" s="574">
        <f>'25A'!AG$121</f>
        <v>0</v>
      </c>
      <c r="BX32" s="574">
        <f>'25A'!AH$121</f>
        <v>0</v>
      </c>
      <c r="BY32" s="574">
        <f>'25A'!AI$121</f>
        <v>0</v>
      </c>
      <c r="BZ32" s="574">
        <f>'25A'!AJ$121</f>
        <v>0</v>
      </c>
      <c r="CA32" s="576">
        <f>'25A'!Y$122</f>
        <v>0</v>
      </c>
      <c r="CB32" s="576">
        <f>'25A'!Z$122</f>
        <v>0</v>
      </c>
      <c r="CC32" s="576">
        <f>'25A'!AA$122</f>
        <v>0</v>
      </c>
      <c r="CD32" s="576">
        <f>'25A'!AB$122</f>
        <v>0</v>
      </c>
      <c r="CE32" s="576">
        <f>'25A'!AC$122</f>
        <v>0</v>
      </c>
      <c r="CF32" s="576">
        <f>'25A'!AD$122</f>
        <v>0</v>
      </c>
      <c r="CG32" s="576">
        <f>'25A'!AE$122</f>
        <v>0</v>
      </c>
      <c r="CH32" s="576">
        <f>'25A'!AF$122</f>
        <v>0</v>
      </c>
      <c r="CI32" s="576">
        <f>'25A'!AG$122</f>
        <v>0</v>
      </c>
      <c r="CJ32" s="576">
        <f>'25A'!AH$122</f>
        <v>0</v>
      </c>
      <c r="CK32" s="576">
        <f>'25A'!AI$122</f>
        <v>0</v>
      </c>
      <c r="CL32" s="576">
        <f>'25A'!AJ$122</f>
        <v>0</v>
      </c>
      <c r="CM32" s="576">
        <f>'25A'!Y$123</f>
        <v>0</v>
      </c>
      <c r="CN32" s="576">
        <f>'25A'!Z$123</f>
        <v>0</v>
      </c>
      <c r="CO32" s="576">
        <f>'25A'!AA$123</f>
        <v>0</v>
      </c>
      <c r="CP32" s="576">
        <f>'25A'!AB$123</f>
        <v>0</v>
      </c>
      <c r="CQ32" s="576">
        <f>'25A'!AC$123</f>
        <v>0</v>
      </c>
      <c r="CR32" s="576">
        <f>'25A'!AD$123</f>
        <v>0</v>
      </c>
      <c r="CS32" s="576">
        <f>'25A'!AE$123</f>
        <v>0</v>
      </c>
      <c r="CT32" s="576">
        <f>'25A'!AF$123</f>
        <v>0</v>
      </c>
      <c r="CU32" s="576">
        <f>'25A'!AG$123</f>
        <v>0</v>
      </c>
      <c r="CV32" s="576">
        <f>'25A'!AH$123</f>
        <v>0</v>
      </c>
      <c r="CW32" s="576">
        <f>'25A'!AI$123</f>
        <v>0</v>
      </c>
      <c r="CX32" s="576">
        <f>'25A'!AJ$123</f>
        <v>0</v>
      </c>
      <c r="CY32" s="576">
        <f>'25A'!Y$124</f>
        <v>0</v>
      </c>
      <c r="CZ32" s="576">
        <f>'25A'!Z$124</f>
        <v>0</v>
      </c>
      <c r="DA32" s="576">
        <f>'25A'!AA$124</f>
        <v>0</v>
      </c>
      <c r="DB32" s="576">
        <f>'25A'!AB$124</f>
        <v>0</v>
      </c>
      <c r="DC32" s="576">
        <f>'25A'!AC$124</f>
        <v>0</v>
      </c>
      <c r="DD32" s="576">
        <f>'25A'!AD$124</f>
        <v>0</v>
      </c>
      <c r="DE32" s="576">
        <f>'25A'!AE$124</f>
        <v>0</v>
      </c>
      <c r="DF32" s="576">
        <f>'25A'!AF$124</f>
        <v>0</v>
      </c>
      <c r="DG32" s="576">
        <f>'25A'!AG$124</f>
        <v>0</v>
      </c>
      <c r="DH32" s="576">
        <f>'25A'!AH$124</f>
        <v>0</v>
      </c>
      <c r="DI32" s="576">
        <f>'25A'!AI$124</f>
        <v>0</v>
      </c>
      <c r="DJ32" s="576">
        <f>'25A'!AJ$124</f>
        <v>0</v>
      </c>
      <c r="DK32" s="574">
        <f>'25A'!Y$127</f>
        <v>0</v>
      </c>
      <c r="DL32" s="574">
        <f>'25A'!Z$127</f>
        <v>0</v>
      </c>
      <c r="DM32" s="574">
        <f>'25A'!AA$127</f>
        <v>0</v>
      </c>
      <c r="DN32" s="574">
        <f>'25A'!AB$127</f>
        <v>0</v>
      </c>
      <c r="DO32" s="574">
        <f>'25A'!AC$127</f>
        <v>0</v>
      </c>
      <c r="DP32" s="574">
        <f>'25A'!AD$127</f>
        <v>0</v>
      </c>
      <c r="DQ32" s="574">
        <f>'25A'!AE$127</f>
        <v>0</v>
      </c>
      <c r="DR32" s="574">
        <f>'25A'!AF$127</f>
        <v>0</v>
      </c>
      <c r="DS32" s="574">
        <f>'25A'!Y$128</f>
        <v>0</v>
      </c>
      <c r="DT32" s="574">
        <f>'25A'!Z$128</f>
        <v>0</v>
      </c>
      <c r="DU32" s="574">
        <f>'25A'!AA$128</f>
        <v>0</v>
      </c>
      <c r="DV32" s="574">
        <f>'25A'!AB$128</f>
        <v>0</v>
      </c>
      <c r="DW32" s="574">
        <f>'25A'!AC$128</f>
        <v>0</v>
      </c>
      <c r="DX32" s="574">
        <f>'25A'!AD$128</f>
        <v>0</v>
      </c>
      <c r="DY32" s="574">
        <f>'25A'!AE$128</f>
        <v>0</v>
      </c>
      <c r="DZ32" s="574">
        <f>'25A'!AF$128</f>
        <v>0</v>
      </c>
      <c r="EA32" s="574">
        <f>'25A'!Y$129</f>
        <v>0</v>
      </c>
      <c r="EB32" s="574">
        <f>'25A'!Z$129</f>
        <v>0</v>
      </c>
      <c r="EC32" s="574">
        <f>'25A'!AA$129</f>
        <v>0</v>
      </c>
      <c r="ED32" s="574">
        <f>'25A'!AB$129</f>
        <v>0</v>
      </c>
      <c r="EE32" s="574">
        <f>'25A'!AC$129</f>
        <v>0</v>
      </c>
      <c r="EF32" s="574">
        <f>'25A'!AD$129</f>
        <v>0</v>
      </c>
      <c r="EG32" s="574">
        <f>'25A'!AE$129</f>
        <v>0</v>
      </c>
      <c r="EH32" s="574">
        <f>'25A'!AF$129</f>
        <v>0</v>
      </c>
      <c r="EI32" s="574">
        <f>'25A'!Y$130</f>
        <v>0</v>
      </c>
      <c r="EJ32" s="574">
        <f>'25A'!Z$130</f>
        <v>0</v>
      </c>
      <c r="EK32" s="574">
        <f>'25A'!AA$130</f>
        <v>0</v>
      </c>
      <c r="EL32" s="574">
        <f>'25A'!AB$130</f>
        <v>0</v>
      </c>
      <c r="EM32" s="574">
        <f>'25A'!AC$130</f>
        <v>0</v>
      </c>
      <c r="EN32" s="574">
        <f>'25A'!AD$130</f>
        <v>0</v>
      </c>
      <c r="EO32" s="574">
        <f>'25A'!AE$130</f>
        <v>0</v>
      </c>
      <c r="EP32" s="574">
        <f>'25A'!AF$130</f>
        <v>0</v>
      </c>
      <c r="EQ32" s="574">
        <f>'25A'!Y$131</f>
        <v>0</v>
      </c>
      <c r="ER32" s="574">
        <f>'25A'!Z$131</f>
        <v>0</v>
      </c>
      <c r="ES32" s="574">
        <f>'25A'!AA$131</f>
        <v>0</v>
      </c>
      <c r="ET32" s="574">
        <f>'25A'!AB$131</f>
        <v>0</v>
      </c>
      <c r="EU32" s="574">
        <f>'25A'!AC$131</f>
        <v>0</v>
      </c>
      <c r="EV32" s="574">
        <f>'25A'!AD$131</f>
        <v>0</v>
      </c>
      <c r="EW32" s="574">
        <f>'25A'!AE$131</f>
        <v>0</v>
      </c>
      <c r="EX32" s="574">
        <f>'25A'!AF$131</f>
        <v>0</v>
      </c>
      <c r="EY32" s="574">
        <f>'25A'!Y$132</f>
        <v>0</v>
      </c>
      <c r="EZ32" s="574">
        <f>'25A'!Z$132</f>
        <v>0</v>
      </c>
      <c r="FA32" s="574">
        <f>'25A'!AA$132</f>
        <v>0</v>
      </c>
      <c r="FB32" s="574">
        <f>'25A'!AB$132</f>
        <v>0</v>
      </c>
      <c r="FC32" s="574">
        <f>'25A'!AC$132</f>
        <v>0</v>
      </c>
      <c r="FD32" s="574">
        <f>'25A'!AD$132</f>
        <v>0</v>
      </c>
      <c r="FE32" s="574">
        <f>'25A'!AE$132</f>
        <v>0</v>
      </c>
      <c r="FF32" s="574">
        <f>'25A'!AF$132</f>
        <v>0</v>
      </c>
      <c r="FG32" s="574">
        <f>'25A'!Y$133</f>
        <v>0</v>
      </c>
      <c r="FH32" s="574">
        <f>'25A'!Z$133</f>
        <v>0</v>
      </c>
      <c r="FI32" s="574">
        <f>'25A'!AA$133</f>
        <v>0</v>
      </c>
      <c r="FJ32" s="574">
        <f>'25A'!AB$133</f>
        <v>0</v>
      </c>
      <c r="FK32" s="574">
        <f>'25A'!AC$133</f>
        <v>0</v>
      </c>
      <c r="FL32" s="574">
        <f>'25A'!AD$133</f>
        <v>0</v>
      </c>
      <c r="FM32" s="574">
        <f>'25A'!AE$133</f>
        <v>0</v>
      </c>
      <c r="FN32" s="574">
        <f>'25A'!AF$133</f>
        <v>0</v>
      </c>
      <c r="FO32" s="574">
        <f>'25A'!Y$134</f>
        <v>0</v>
      </c>
      <c r="FP32" s="574">
        <f>'25A'!Z$134</f>
        <v>0</v>
      </c>
      <c r="FQ32" s="574">
        <f>'25A'!AA$134</f>
        <v>0</v>
      </c>
      <c r="FR32" s="574">
        <f>'25A'!AB$134</f>
        <v>0</v>
      </c>
      <c r="FS32" s="574">
        <f>'25A'!AC$134</f>
        <v>0</v>
      </c>
      <c r="FT32" s="574">
        <f>'25A'!AD$134</f>
        <v>0</v>
      </c>
      <c r="FU32" s="574">
        <f>'25A'!AE$134</f>
        <v>0</v>
      </c>
      <c r="FV32" s="574">
        <f>'25A'!AF$134</f>
        <v>0</v>
      </c>
      <c r="FW32" s="574">
        <f>'25A'!Y$137</f>
        <v>0</v>
      </c>
      <c r="FX32" s="574">
        <f>'25A'!Z$137</f>
        <v>0</v>
      </c>
      <c r="FY32" s="574">
        <f>'25A'!AA$137</f>
        <v>0</v>
      </c>
      <c r="FZ32" s="574">
        <f>'25A'!AB$137</f>
        <v>0</v>
      </c>
      <c r="GA32" s="574">
        <f>'25A'!AC$137</f>
        <v>0</v>
      </c>
      <c r="GB32" s="574">
        <f>'25A'!AD$137</f>
        <v>0</v>
      </c>
      <c r="GC32" s="574">
        <f>'25A'!AE$137</f>
        <v>0</v>
      </c>
      <c r="GD32" s="574">
        <f>'25A'!AF$137</f>
        <v>0</v>
      </c>
      <c r="GE32" s="574">
        <f>'25A'!Y$138</f>
        <v>0</v>
      </c>
      <c r="GF32" s="574">
        <f>'25A'!Z$138</f>
        <v>0</v>
      </c>
      <c r="GG32" s="574">
        <f>'25A'!AA$138</f>
        <v>0</v>
      </c>
      <c r="GH32" s="574">
        <f>'25A'!AB$138</f>
        <v>0</v>
      </c>
      <c r="GI32" s="574">
        <f>'25A'!AC$138</f>
        <v>0</v>
      </c>
      <c r="GJ32" s="574">
        <f>'25A'!AD$138</f>
        <v>0</v>
      </c>
      <c r="GK32" s="574">
        <f>'25A'!AE$138</f>
        <v>0</v>
      </c>
      <c r="GL32" s="574">
        <f>'25A'!AF$138</f>
        <v>0</v>
      </c>
      <c r="GM32" s="574">
        <f>'25A'!Y$139</f>
        <v>0</v>
      </c>
      <c r="GN32" s="574">
        <f>'25A'!Z$139</f>
        <v>0</v>
      </c>
      <c r="GO32" s="574">
        <f>'25A'!AA$139</f>
        <v>0</v>
      </c>
      <c r="GP32" s="574">
        <f>'25A'!AB$139</f>
        <v>0</v>
      </c>
      <c r="GQ32" s="574">
        <f>'25A'!AC$139</f>
        <v>0</v>
      </c>
      <c r="GR32" s="574">
        <f>'25A'!AD$139</f>
        <v>0</v>
      </c>
      <c r="GS32" s="574">
        <f>'25A'!AE$139</f>
        <v>0</v>
      </c>
      <c r="GT32" s="574">
        <f>'25A'!AF$139</f>
        <v>0</v>
      </c>
      <c r="GU32" s="574">
        <f>'25A'!Y$140</f>
        <v>0</v>
      </c>
      <c r="GV32" s="574">
        <f>'25A'!Z$140</f>
        <v>0</v>
      </c>
      <c r="GW32" s="574">
        <f>'25A'!AA$140</f>
        <v>0</v>
      </c>
      <c r="GX32" s="574">
        <f>'25A'!AB$140</f>
        <v>0</v>
      </c>
      <c r="GY32" s="574">
        <f>'25A'!AC$140</f>
        <v>0</v>
      </c>
      <c r="GZ32" s="574">
        <f>'25A'!AD$140</f>
        <v>0</v>
      </c>
      <c r="HA32" s="574">
        <f>'25A'!AE$140</f>
        <v>0</v>
      </c>
      <c r="HB32" s="574">
        <f>'25A'!AF$140</f>
        <v>0</v>
      </c>
      <c r="HC32" s="574">
        <f>'25A'!Y$141</f>
        <v>0</v>
      </c>
      <c r="HD32" s="574">
        <f>'25A'!Z$141</f>
        <v>0</v>
      </c>
      <c r="HE32" s="574">
        <f>'25A'!AA$141</f>
        <v>0</v>
      </c>
      <c r="HF32" s="574">
        <f>'25A'!AB$141</f>
        <v>0</v>
      </c>
      <c r="HG32" s="574">
        <f>'25A'!AC$141</f>
        <v>0</v>
      </c>
      <c r="HH32" s="574">
        <f>'25A'!AD$141</f>
        <v>0</v>
      </c>
      <c r="HI32" s="574">
        <f>'25A'!AE$141</f>
        <v>0</v>
      </c>
      <c r="HJ32" s="574">
        <f>'25A'!AF$141</f>
        <v>0</v>
      </c>
      <c r="HK32" s="574">
        <f>'25A'!Y$142</f>
        <v>0</v>
      </c>
      <c r="HL32" s="574">
        <f>'25A'!Z$142</f>
        <v>0</v>
      </c>
      <c r="HM32" s="574">
        <f>'25A'!AA$142</f>
        <v>0</v>
      </c>
      <c r="HN32" s="574">
        <f>'25A'!AB$142</f>
        <v>0</v>
      </c>
      <c r="HO32" s="574">
        <f>'25A'!AC$142</f>
        <v>0</v>
      </c>
      <c r="HP32" s="574">
        <f>'25A'!AD$142</f>
        <v>0</v>
      </c>
      <c r="HQ32" s="574">
        <f>'25A'!AE$142</f>
        <v>0</v>
      </c>
      <c r="HR32" s="574">
        <f>'25A'!AF$142</f>
        <v>0</v>
      </c>
      <c r="HS32" s="574">
        <f>'25A'!Y$143</f>
        <v>0</v>
      </c>
      <c r="HT32" s="574">
        <f>'25A'!Z$143</f>
        <v>0</v>
      </c>
      <c r="HU32" s="574">
        <f>'25A'!AA$143</f>
        <v>0</v>
      </c>
      <c r="HV32" s="574">
        <f>'25A'!AB$143</f>
        <v>0</v>
      </c>
      <c r="HW32" s="574">
        <f>'25A'!AC$143</f>
        <v>0</v>
      </c>
      <c r="HX32" s="574">
        <f>'25A'!AD$143</f>
        <v>0</v>
      </c>
      <c r="HY32" s="574">
        <f>'25A'!AE$143</f>
        <v>0</v>
      </c>
      <c r="HZ32" s="574">
        <f>'25A'!AF$143</f>
        <v>0</v>
      </c>
      <c r="IA32" s="574">
        <f>'25A'!Y$144</f>
        <v>0</v>
      </c>
      <c r="IB32" s="574">
        <f>'25A'!Z$144</f>
        <v>0</v>
      </c>
      <c r="IC32" s="574">
        <f>'25A'!AA$144</f>
        <v>0</v>
      </c>
      <c r="ID32" s="574">
        <f>'25A'!AB$144</f>
        <v>0</v>
      </c>
      <c r="IE32" s="574">
        <f>'25A'!AC$144</f>
        <v>0</v>
      </c>
      <c r="IF32" s="574">
        <f>'25A'!AD$144</f>
        <v>0</v>
      </c>
      <c r="IG32" s="574">
        <f>'25A'!AE$144</f>
        <v>0</v>
      </c>
      <c r="IH32" s="574">
        <f>'25A'!AF$144</f>
        <v>0</v>
      </c>
      <c r="II32" s="574">
        <f>'25A'!Y$146</f>
        <v>0</v>
      </c>
      <c r="IJ32" s="574">
        <f>'25A'!Z$146</f>
        <v>0</v>
      </c>
      <c r="IK32" s="574">
        <f>'25A'!AA$146</f>
        <v>0</v>
      </c>
      <c r="IL32" s="574">
        <f>'25A'!AB$146</f>
        <v>0</v>
      </c>
      <c r="IM32" s="574">
        <f>'25A'!AC$146</f>
        <v>0</v>
      </c>
      <c r="IN32" s="574">
        <f>'25A'!AD$146</f>
        <v>0</v>
      </c>
      <c r="IO32" s="574">
        <f>'25A'!AE$146</f>
        <v>0</v>
      </c>
      <c r="IP32" s="574">
        <f>'25A'!AF$146</f>
        <v>0</v>
      </c>
      <c r="IQ32" s="574">
        <f>'25A'!AG$146</f>
        <v>0</v>
      </c>
      <c r="IR32" s="574">
        <f>'25A'!AH$146</f>
        <v>0</v>
      </c>
      <c r="IS32" s="574">
        <f>'25A'!Y$147</f>
        <v>0</v>
      </c>
      <c r="IT32" s="574">
        <f>'25A'!Z$147</f>
        <v>0</v>
      </c>
      <c r="IU32" s="574">
        <f>'25A'!AA$147</f>
        <v>0</v>
      </c>
      <c r="IV32" s="574">
        <f>'25A'!AB$147</f>
        <v>0</v>
      </c>
      <c r="IW32" s="574">
        <f>'25A'!AC$147</f>
        <v>0</v>
      </c>
      <c r="IX32" s="574">
        <f>'25A'!AD$147</f>
        <v>0</v>
      </c>
      <c r="IY32" s="574">
        <f>'25A'!AE$147</f>
        <v>0</v>
      </c>
      <c r="IZ32" s="574">
        <f>'25A'!AF$147</f>
        <v>0</v>
      </c>
      <c r="JA32" s="574">
        <f>'25A'!AG$147</f>
        <v>0</v>
      </c>
      <c r="JB32" s="574">
        <f>'25A'!AH$147</f>
        <v>0</v>
      </c>
      <c r="JC32" s="574">
        <f>'25A'!Y$148</f>
        <v>0</v>
      </c>
      <c r="JD32" s="574">
        <f>'25A'!Z$148</f>
        <v>0</v>
      </c>
      <c r="JE32" s="574">
        <f>'25A'!AA$148</f>
        <v>0</v>
      </c>
      <c r="JF32" s="574">
        <f>'25A'!AB$148</f>
        <v>0</v>
      </c>
      <c r="JG32" s="574">
        <f>'25A'!AC$148</f>
        <v>0</v>
      </c>
      <c r="JH32" s="574">
        <f>'25A'!AD$148</f>
        <v>0</v>
      </c>
      <c r="JI32" s="574">
        <f>'25A'!AE$148</f>
        <v>0</v>
      </c>
      <c r="JJ32" s="574">
        <f>'25A'!AF$148</f>
        <v>0</v>
      </c>
      <c r="JK32" s="574">
        <f>'25A'!AG$148</f>
        <v>0</v>
      </c>
      <c r="JL32" s="574">
        <f>'25A'!AH$148</f>
        <v>0</v>
      </c>
      <c r="JM32" s="574">
        <f>'25A'!Y$149</f>
        <v>0</v>
      </c>
      <c r="JN32" s="574">
        <f>'25A'!Z$149</f>
        <v>0</v>
      </c>
      <c r="JO32" s="574">
        <f>'25A'!AA$149</f>
        <v>0</v>
      </c>
      <c r="JP32" s="574">
        <f>'25A'!AB$149</f>
        <v>0</v>
      </c>
      <c r="JQ32" s="574">
        <f>'25A'!AC$149</f>
        <v>0</v>
      </c>
      <c r="JR32" s="574">
        <f>'25A'!AD$149</f>
        <v>0</v>
      </c>
      <c r="JS32" s="574">
        <f>'25A'!AE$149</f>
        <v>0</v>
      </c>
      <c r="JT32" s="574">
        <f>'25A'!AF$149</f>
        <v>0</v>
      </c>
      <c r="JU32" s="574">
        <f>'25A'!AG$149</f>
        <v>0</v>
      </c>
      <c r="JV32" s="574">
        <f>'25A'!AH$149</f>
        <v>0</v>
      </c>
      <c r="JW32" s="574">
        <f>'25A'!Y$150</f>
        <v>0</v>
      </c>
      <c r="JX32" s="574">
        <f>'25A'!Z$150</f>
        <v>0</v>
      </c>
      <c r="JY32" s="574">
        <f>'25A'!AA$150</f>
        <v>0</v>
      </c>
      <c r="JZ32" s="574">
        <f>'25A'!AB$150</f>
        <v>0</v>
      </c>
      <c r="KA32" s="574">
        <f>'25A'!AC$150</f>
        <v>0</v>
      </c>
      <c r="KB32" s="574">
        <f>'25A'!AD$150</f>
        <v>0</v>
      </c>
      <c r="KC32" s="574">
        <f>'25A'!AE$150</f>
        <v>0</v>
      </c>
      <c r="KD32" s="574">
        <f>'25A'!AF$150</f>
        <v>0</v>
      </c>
      <c r="KE32" s="574">
        <f>'25A'!AG$150</f>
        <v>0</v>
      </c>
      <c r="KF32" s="574">
        <f>'25A'!AH$150</f>
        <v>0</v>
      </c>
      <c r="KG32" s="574">
        <f>'25A'!Y$152</f>
        <v>0</v>
      </c>
      <c r="KH32" s="574">
        <f>'25A'!Z$152</f>
        <v>0</v>
      </c>
      <c r="KI32" s="574">
        <f>'25A'!AA$152</f>
        <v>0</v>
      </c>
      <c r="KJ32" s="574">
        <f>'25A'!AB$152</f>
        <v>0</v>
      </c>
      <c r="KK32" s="574">
        <f>'25A'!AC$152</f>
        <v>0</v>
      </c>
      <c r="KL32" s="574">
        <f>'25A'!AD$152</f>
        <v>0</v>
      </c>
      <c r="KM32" s="574">
        <f>'25A'!AE$152</f>
        <v>0</v>
      </c>
    </row>
    <row r="33" spans="1:299" s="577" customFormat="1">
      <c r="A33" s="572">
        <v>26</v>
      </c>
      <c r="B33" s="573">
        <f>'26A'!$G$6</f>
        <v>0</v>
      </c>
      <c r="C33" s="574">
        <f>'26A'!C$112</f>
        <v>0</v>
      </c>
      <c r="D33" s="574">
        <f>'26A'!D$112</f>
        <v>0</v>
      </c>
      <c r="E33" s="574">
        <f>'26A'!E$112</f>
        <v>0</v>
      </c>
      <c r="F33" s="574">
        <f>'26A'!F$112</f>
        <v>0</v>
      </c>
      <c r="G33" s="574">
        <f>'26A'!G$112</f>
        <v>0</v>
      </c>
      <c r="H33" s="574">
        <f>'26A'!H$112</f>
        <v>0</v>
      </c>
      <c r="I33" s="574">
        <f>'26A'!I$112</f>
        <v>0</v>
      </c>
      <c r="J33" s="574">
        <f>'26A'!J$112</f>
        <v>0</v>
      </c>
      <c r="K33" s="574">
        <f>'26A'!K$112</f>
        <v>0</v>
      </c>
      <c r="L33" s="574">
        <f>'26A'!L$112</f>
        <v>0</v>
      </c>
      <c r="M33" s="574">
        <f>'26A'!M$112</f>
        <v>0</v>
      </c>
      <c r="N33" s="574">
        <f>'26A'!N$112</f>
        <v>0</v>
      </c>
      <c r="O33" s="574">
        <f>'26A'!O$112</f>
        <v>0</v>
      </c>
      <c r="P33" s="574">
        <f>'26A'!P$112</f>
        <v>0</v>
      </c>
      <c r="Q33" s="574">
        <f>'26A'!Q$112</f>
        <v>0</v>
      </c>
      <c r="R33" s="574">
        <f>'26A'!R$112</f>
        <v>0</v>
      </c>
      <c r="S33" s="575">
        <f>'26A'!Y$117</f>
        <v>0</v>
      </c>
      <c r="T33" s="575">
        <f>'26A'!Z$117</f>
        <v>0</v>
      </c>
      <c r="U33" s="575">
        <f>'26A'!AA$117</f>
        <v>0</v>
      </c>
      <c r="V33" s="575">
        <f>'26A'!AB$117</f>
        <v>0</v>
      </c>
      <c r="W33" s="575">
        <f>'26A'!AC$117</f>
        <v>0</v>
      </c>
      <c r="X33" s="575">
        <f>'26A'!AD$117</f>
        <v>0</v>
      </c>
      <c r="Y33" s="575">
        <f>'26A'!AE$117</f>
        <v>0</v>
      </c>
      <c r="Z33" s="575">
        <f>'26A'!AF$117</f>
        <v>0</v>
      </c>
      <c r="AA33" s="575">
        <f>'26A'!AG$117</f>
        <v>0</v>
      </c>
      <c r="AB33" s="575">
        <f>'26A'!AH$117</f>
        <v>0</v>
      </c>
      <c r="AC33" s="575">
        <f>'26A'!AI$117</f>
        <v>0</v>
      </c>
      <c r="AD33" s="575">
        <f>'26A'!AJ$117</f>
        <v>0</v>
      </c>
      <c r="AE33" s="574">
        <f>'26A'!Y$118</f>
        <v>0</v>
      </c>
      <c r="AF33" s="574">
        <f>'26A'!Z$118</f>
        <v>0</v>
      </c>
      <c r="AG33" s="574">
        <f>'26A'!AA$118</f>
        <v>0</v>
      </c>
      <c r="AH33" s="574">
        <f>'26A'!AB$118</f>
        <v>0</v>
      </c>
      <c r="AI33" s="574">
        <f>'26A'!AC$118</f>
        <v>0</v>
      </c>
      <c r="AJ33" s="574">
        <f>'26A'!AD$118</f>
        <v>0</v>
      </c>
      <c r="AK33" s="574">
        <f>'26A'!AE$118</f>
        <v>0</v>
      </c>
      <c r="AL33" s="574">
        <f>'26A'!AF$118</f>
        <v>0</v>
      </c>
      <c r="AM33" s="574">
        <f>'26A'!AG$118</f>
        <v>0</v>
      </c>
      <c r="AN33" s="574">
        <f>'26A'!AH$118</f>
        <v>0</v>
      </c>
      <c r="AO33" s="574">
        <f>'26A'!AI$118</f>
        <v>0</v>
      </c>
      <c r="AP33" s="574">
        <f>'26A'!AJ$118</f>
        <v>0</v>
      </c>
      <c r="AQ33" s="574">
        <f>'26A'!Y$119</f>
        <v>0</v>
      </c>
      <c r="AR33" s="574">
        <f>'26A'!Z$119</f>
        <v>0</v>
      </c>
      <c r="AS33" s="574">
        <f>'26A'!AA$119</f>
        <v>0</v>
      </c>
      <c r="AT33" s="574">
        <f>'26A'!AB$119</f>
        <v>0</v>
      </c>
      <c r="AU33" s="574">
        <f>'26A'!AC$119</f>
        <v>0</v>
      </c>
      <c r="AV33" s="574">
        <f>'26A'!AD$119</f>
        <v>0</v>
      </c>
      <c r="AW33" s="574">
        <f>'26A'!AE$119</f>
        <v>0</v>
      </c>
      <c r="AX33" s="574">
        <f>'26A'!AF$119</f>
        <v>0</v>
      </c>
      <c r="AY33" s="574">
        <f>'26A'!AG$119</f>
        <v>0</v>
      </c>
      <c r="AZ33" s="574">
        <f>'26A'!AH$119</f>
        <v>0</v>
      </c>
      <c r="BA33" s="574">
        <f>'26A'!AI$119</f>
        <v>0</v>
      </c>
      <c r="BB33" s="574">
        <f>'26A'!AJ$119</f>
        <v>0</v>
      </c>
      <c r="BC33" s="574">
        <f>'26A'!Y$120</f>
        <v>0</v>
      </c>
      <c r="BD33" s="574">
        <f>'26A'!Z$120</f>
        <v>0</v>
      </c>
      <c r="BE33" s="574">
        <f>'26A'!AA$120</f>
        <v>0</v>
      </c>
      <c r="BF33" s="574">
        <f>'26A'!AB$120</f>
        <v>0</v>
      </c>
      <c r="BG33" s="574">
        <f>'26A'!AC$120</f>
        <v>0</v>
      </c>
      <c r="BH33" s="574">
        <f>'26A'!AD$120</f>
        <v>0</v>
      </c>
      <c r="BI33" s="574">
        <f>'26A'!AE$120</f>
        <v>0</v>
      </c>
      <c r="BJ33" s="574">
        <f>'26A'!AF$120</f>
        <v>0</v>
      </c>
      <c r="BK33" s="574">
        <f>'26A'!AG$120</f>
        <v>0</v>
      </c>
      <c r="BL33" s="574">
        <f>'26A'!AH$120</f>
        <v>0</v>
      </c>
      <c r="BM33" s="574">
        <f>'26A'!AI$120</f>
        <v>0</v>
      </c>
      <c r="BN33" s="574">
        <f>'26A'!AJ$120</f>
        <v>0</v>
      </c>
      <c r="BO33" s="574">
        <f>'26A'!Y$121</f>
        <v>0</v>
      </c>
      <c r="BP33" s="574">
        <f>'26A'!Z$121</f>
        <v>0</v>
      </c>
      <c r="BQ33" s="574">
        <f>'26A'!AA$121</f>
        <v>0</v>
      </c>
      <c r="BR33" s="574">
        <f>'26A'!AB$121</f>
        <v>0</v>
      </c>
      <c r="BS33" s="574">
        <f>'26A'!AC$121</f>
        <v>0</v>
      </c>
      <c r="BT33" s="574">
        <f>'26A'!AD$121</f>
        <v>0</v>
      </c>
      <c r="BU33" s="574">
        <f>'26A'!AE$121</f>
        <v>0</v>
      </c>
      <c r="BV33" s="574">
        <f>'26A'!AF$121</f>
        <v>0</v>
      </c>
      <c r="BW33" s="574">
        <f>'26A'!AG$121</f>
        <v>0</v>
      </c>
      <c r="BX33" s="574">
        <f>'26A'!AH$121</f>
        <v>0</v>
      </c>
      <c r="BY33" s="574">
        <f>'26A'!AI$121</f>
        <v>0</v>
      </c>
      <c r="BZ33" s="574">
        <f>'26A'!AJ$121</f>
        <v>0</v>
      </c>
      <c r="CA33" s="576">
        <f>'26A'!Y$122</f>
        <v>0</v>
      </c>
      <c r="CB33" s="576">
        <f>'26A'!Z$122</f>
        <v>0</v>
      </c>
      <c r="CC33" s="576">
        <f>'26A'!AA$122</f>
        <v>0</v>
      </c>
      <c r="CD33" s="576">
        <f>'26A'!AB$122</f>
        <v>0</v>
      </c>
      <c r="CE33" s="576">
        <f>'26A'!AC$122</f>
        <v>0</v>
      </c>
      <c r="CF33" s="576">
        <f>'26A'!AD$122</f>
        <v>0</v>
      </c>
      <c r="CG33" s="576">
        <f>'26A'!AE$122</f>
        <v>0</v>
      </c>
      <c r="CH33" s="576">
        <f>'26A'!AF$122</f>
        <v>0</v>
      </c>
      <c r="CI33" s="576">
        <f>'26A'!AG$122</f>
        <v>0</v>
      </c>
      <c r="CJ33" s="576">
        <f>'26A'!AH$122</f>
        <v>0</v>
      </c>
      <c r="CK33" s="576">
        <f>'26A'!AI$122</f>
        <v>0</v>
      </c>
      <c r="CL33" s="576">
        <f>'26A'!AJ$122</f>
        <v>0</v>
      </c>
      <c r="CM33" s="576">
        <f>'26A'!Y$123</f>
        <v>0</v>
      </c>
      <c r="CN33" s="576">
        <f>'26A'!Z$123</f>
        <v>0</v>
      </c>
      <c r="CO33" s="576">
        <f>'26A'!AA$123</f>
        <v>0</v>
      </c>
      <c r="CP33" s="576">
        <f>'26A'!AB$123</f>
        <v>0</v>
      </c>
      <c r="CQ33" s="576">
        <f>'26A'!AC$123</f>
        <v>0</v>
      </c>
      <c r="CR33" s="576">
        <f>'26A'!AD$123</f>
        <v>0</v>
      </c>
      <c r="CS33" s="576">
        <f>'26A'!AE$123</f>
        <v>0</v>
      </c>
      <c r="CT33" s="576">
        <f>'26A'!AF$123</f>
        <v>0</v>
      </c>
      <c r="CU33" s="576">
        <f>'26A'!AG$123</f>
        <v>0</v>
      </c>
      <c r="CV33" s="576">
        <f>'26A'!AH$123</f>
        <v>0</v>
      </c>
      <c r="CW33" s="576">
        <f>'26A'!AI$123</f>
        <v>0</v>
      </c>
      <c r="CX33" s="576">
        <f>'26A'!AJ$123</f>
        <v>0</v>
      </c>
      <c r="CY33" s="576">
        <f>'26A'!Y$124</f>
        <v>0</v>
      </c>
      <c r="CZ33" s="576">
        <f>'26A'!Z$124</f>
        <v>0</v>
      </c>
      <c r="DA33" s="576">
        <f>'26A'!AA$124</f>
        <v>0</v>
      </c>
      <c r="DB33" s="576">
        <f>'26A'!AB$124</f>
        <v>0</v>
      </c>
      <c r="DC33" s="576">
        <f>'26A'!AC$124</f>
        <v>0</v>
      </c>
      <c r="DD33" s="576">
        <f>'26A'!AD$124</f>
        <v>0</v>
      </c>
      <c r="DE33" s="576">
        <f>'26A'!AE$124</f>
        <v>0</v>
      </c>
      <c r="DF33" s="576">
        <f>'26A'!AF$124</f>
        <v>0</v>
      </c>
      <c r="DG33" s="576">
        <f>'26A'!AG$124</f>
        <v>0</v>
      </c>
      <c r="DH33" s="576">
        <f>'26A'!AH$124</f>
        <v>0</v>
      </c>
      <c r="DI33" s="576">
        <f>'26A'!AI$124</f>
        <v>0</v>
      </c>
      <c r="DJ33" s="576">
        <f>'26A'!AJ$124</f>
        <v>0</v>
      </c>
      <c r="DK33" s="574">
        <f>'26A'!Y$127</f>
        <v>0</v>
      </c>
      <c r="DL33" s="574">
        <f>'26A'!Z$127</f>
        <v>0</v>
      </c>
      <c r="DM33" s="574">
        <f>'26A'!AA$127</f>
        <v>0</v>
      </c>
      <c r="DN33" s="574">
        <f>'26A'!AB$127</f>
        <v>0</v>
      </c>
      <c r="DO33" s="574">
        <f>'26A'!AC$127</f>
        <v>0</v>
      </c>
      <c r="DP33" s="574">
        <f>'26A'!AD$127</f>
        <v>0</v>
      </c>
      <c r="DQ33" s="574">
        <f>'26A'!AE$127</f>
        <v>0</v>
      </c>
      <c r="DR33" s="574">
        <f>'26A'!AF$127</f>
        <v>0</v>
      </c>
      <c r="DS33" s="574">
        <f>'26A'!Y$128</f>
        <v>0</v>
      </c>
      <c r="DT33" s="574">
        <f>'26A'!Z$128</f>
        <v>0</v>
      </c>
      <c r="DU33" s="574">
        <f>'26A'!AA$128</f>
        <v>0</v>
      </c>
      <c r="DV33" s="574">
        <f>'26A'!AB$128</f>
        <v>0</v>
      </c>
      <c r="DW33" s="574">
        <f>'26A'!AC$128</f>
        <v>0</v>
      </c>
      <c r="DX33" s="574">
        <f>'26A'!AD$128</f>
        <v>0</v>
      </c>
      <c r="DY33" s="574">
        <f>'26A'!AE$128</f>
        <v>0</v>
      </c>
      <c r="DZ33" s="574">
        <f>'26A'!AF$128</f>
        <v>0</v>
      </c>
      <c r="EA33" s="574">
        <f>'26A'!Y$129</f>
        <v>0</v>
      </c>
      <c r="EB33" s="574">
        <f>'26A'!Z$129</f>
        <v>0</v>
      </c>
      <c r="EC33" s="574">
        <f>'26A'!AA$129</f>
        <v>0</v>
      </c>
      <c r="ED33" s="574">
        <f>'26A'!AB$129</f>
        <v>0</v>
      </c>
      <c r="EE33" s="574">
        <f>'26A'!AC$129</f>
        <v>0</v>
      </c>
      <c r="EF33" s="574">
        <f>'26A'!AD$129</f>
        <v>0</v>
      </c>
      <c r="EG33" s="574">
        <f>'26A'!AE$129</f>
        <v>0</v>
      </c>
      <c r="EH33" s="574">
        <f>'26A'!AF$129</f>
        <v>0</v>
      </c>
      <c r="EI33" s="574">
        <f>'26A'!Y$130</f>
        <v>0</v>
      </c>
      <c r="EJ33" s="574">
        <f>'26A'!Z$130</f>
        <v>0</v>
      </c>
      <c r="EK33" s="574">
        <f>'26A'!AA$130</f>
        <v>0</v>
      </c>
      <c r="EL33" s="574">
        <f>'26A'!AB$130</f>
        <v>0</v>
      </c>
      <c r="EM33" s="574">
        <f>'26A'!AC$130</f>
        <v>0</v>
      </c>
      <c r="EN33" s="574">
        <f>'26A'!AD$130</f>
        <v>0</v>
      </c>
      <c r="EO33" s="574">
        <f>'26A'!AE$130</f>
        <v>0</v>
      </c>
      <c r="EP33" s="574">
        <f>'26A'!AF$130</f>
        <v>0</v>
      </c>
      <c r="EQ33" s="574">
        <f>'26A'!Y$131</f>
        <v>0</v>
      </c>
      <c r="ER33" s="574">
        <f>'26A'!Z$131</f>
        <v>0</v>
      </c>
      <c r="ES33" s="574">
        <f>'26A'!AA$131</f>
        <v>0</v>
      </c>
      <c r="ET33" s="574">
        <f>'26A'!AB$131</f>
        <v>0</v>
      </c>
      <c r="EU33" s="574">
        <f>'26A'!AC$131</f>
        <v>0</v>
      </c>
      <c r="EV33" s="574">
        <f>'26A'!AD$131</f>
        <v>0</v>
      </c>
      <c r="EW33" s="574">
        <f>'26A'!AE$131</f>
        <v>0</v>
      </c>
      <c r="EX33" s="574">
        <f>'26A'!AF$131</f>
        <v>0</v>
      </c>
      <c r="EY33" s="574">
        <f>'26A'!Y$132</f>
        <v>0</v>
      </c>
      <c r="EZ33" s="574">
        <f>'26A'!Z$132</f>
        <v>0</v>
      </c>
      <c r="FA33" s="574">
        <f>'26A'!AA$132</f>
        <v>0</v>
      </c>
      <c r="FB33" s="574">
        <f>'26A'!AB$132</f>
        <v>0</v>
      </c>
      <c r="FC33" s="574">
        <f>'26A'!AC$132</f>
        <v>0</v>
      </c>
      <c r="FD33" s="574">
        <f>'26A'!AD$132</f>
        <v>0</v>
      </c>
      <c r="FE33" s="574">
        <f>'26A'!AE$132</f>
        <v>0</v>
      </c>
      <c r="FF33" s="574">
        <f>'26A'!AF$132</f>
        <v>0</v>
      </c>
      <c r="FG33" s="574">
        <f>'26A'!Y$133</f>
        <v>0</v>
      </c>
      <c r="FH33" s="574">
        <f>'26A'!Z$133</f>
        <v>0</v>
      </c>
      <c r="FI33" s="574">
        <f>'26A'!AA$133</f>
        <v>0</v>
      </c>
      <c r="FJ33" s="574">
        <f>'26A'!AB$133</f>
        <v>0</v>
      </c>
      <c r="FK33" s="574">
        <f>'26A'!AC$133</f>
        <v>0</v>
      </c>
      <c r="FL33" s="574">
        <f>'26A'!AD$133</f>
        <v>0</v>
      </c>
      <c r="FM33" s="574">
        <f>'26A'!AE$133</f>
        <v>0</v>
      </c>
      <c r="FN33" s="574">
        <f>'26A'!AF$133</f>
        <v>0</v>
      </c>
      <c r="FO33" s="574">
        <f>'26A'!Y$134</f>
        <v>0</v>
      </c>
      <c r="FP33" s="574">
        <f>'26A'!Z$134</f>
        <v>0</v>
      </c>
      <c r="FQ33" s="574">
        <f>'26A'!AA$134</f>
        <v>0</v>
      </c>
      <c r="FR33" s="574">
        <f>'26A'!AB$134</f>
        <v>0</v>
      </c>
      <c r="FS33" s="574">
        <f>'26A'!AC$134</f>
        <v>0</v>
      </c>
      <c r="FT33" s="574">
        <f>'26A'!AD$134</f>
        <v>0</v>
      </c>
      <c r="FU33" s="574">
        <f>'26A'!AE$134</f>
        <v>0</v>
      </c>
      <c r="FV33" s="574">
        <f>'26A'!AF$134</f>
        <v>0</v>
      </c>
      <c r="FW33" s="574">
        <f>'26A'!Y$137</f>
        <v>0</v>
      </c>
      <c r="FX33" s="574">
        <f>'26A'!Z$137</f>
        <v>0</v>
      </c>
      <c r="FY33" s="574">
        <f>'26A'!AA$137</f>
        <v>0</v>
      </c>
      <c r="FZ33" s="574">
        <f>'26A'!AB$137</f>
        <v>0</v>
      </c>
      <c r="GA33" s="574">
        <f>'26A'!AC$137</f>
        <v>0</v>
      </c>
      <c r="GB33" s="574">
        <f>'26A'!AD$137</f>
        <v>0</v>
      </c>
      <c r="GC33" s="574">
        <f>'26A'!AE$137</f>
        <v>0</v>
      </c>
      <c r="GD33" s="574">
        <f>'26A'!AF$137</f>
        <v>0</v>
      </c>
      <c r="GE33" s="574">
        <f>'26A'!Y$138</f>
        <v>0</v>
      </c>
      <c r="GF33" s="574">
        <f>'26A'!Z$138</f>
        <v>0</v>
      </c>
      <c r="GG33" s="574">
        <f>'26A'!AA$138</f>
        <v>0</v>
      </c>
      <c r="GH33" s="574">
        <f>'26A'!AB$138</f>
        <v>0</v>
      </c>
      <c r="GI33" s="574">
        <f>'26A'!AC$138</f>
        <v>0</v>
      </c>
      <c r="GJ33" s="574">
        <f>'26A'!AD$138</f>
        <v>0</v>
      </c>
      <c r="GK33" s="574">
        <f>'26A'!AE$138</f>
        <v>0</v>
      </c>
      <c r="GL33" s="574">
        <f>'26A'!AF$138</f>
        <v>0</v>
      </c>
      <c r="GM33" s="574">
        <f>'26A'!Y$139</f>
        <v>0</v>
      </c>
      <c r="GN33" s="574">
        <f>'26A'!Z$139</f>
        <v>0</v>
      </c>
      <c r="GO33" s="574">
        <f>'26A'!AA$139</f>
        <v>0</v>
      </c>
      <c r="GP33" s="574">
        <f>'26A'!AB$139</f>
        <v>0</v>
      </c>
      <c r="GQ33" s="574">
        <f>'26A'!AC$139</f>
        <v>0</v>
      </c>
      <c r="GR33" s="574">
        <f>'26A'!AD$139</f>
        <v>0</v>
      </c>
      <c r="GS33" s="574">
        <f>'26A'!AE$139</f>
        <v>0</v>
      </c>
      <c r="GT33" s="574">
        <f>'26A'!AF$139</f>
        <v>0</v>
      </c>
      <c r="GU33" s="574">
        <f>'26A'!Y$140</f>
        <v>0</v>
      </c>
      <c r="GV33" s="574">
        <f>'26A'!Z$140</f>
        <v>0</v>
      </c>
      <c r="GW33" s="574">
        <f>'26A'!AA$140</f>
        <v>0</v>
      </c>
      <c r="GX33" s="574">
        <f>'26A'!AB$140</f>
        <v>0</v>
      </c>
      <c r="GY33" s="574">
        <f>'26A'!AC$140</f>
        <v>0</v>
      </c>
      <c r="GZ33" s="574">
        <f>'26A'!AD$140</f>
        <v>0</v>
      </c>
      <c r="HA33" s="574">
        <f>'26A'!AE$140</f>
        <v>0</v>
      </c>
      <c r="HB33" s="574">
        <f>'26A'!AF$140</f>
        <v>0</v>
      </c>
      <c r="HC33" s="574">
        <f>'26A'!Y$141</f>
        <v>0</v>
      </c>
      <c r="HD33" s="574">
        <f>'26A'!Z$141</f>
        <v>0</v>
      </c>
      <c r="HE33" s="574">
        <f>'26A'!AA$141</f>
        <v>0</v>
      </c>
      <c r="HF33" s="574">
        <f>'26A'!AB$141</f>
        <v>0</v>
      </c>
      <c r="HG33" s="574">
        <f>'26A'!AC$141</f>
        <v>0</v>
      </c>
      <c r="HH33" s="574">
        <f>'26A'!AD$141</f>
        <v>0</v>
      </c>
      <c r="HI33" s="574">
        <f>'26A'!AE$141</f>
        <v>0</v>
      </c>
      <c r="HJ33" s="574">
        <f>'26A'!AF$141</f>
        <v>0</v>
      </c>
      <c r="HK33" s="574">
        <f>'26A'!Y$142</f>
        <v>0</v>
      </c>
      <c r="HL33" s="574">
        <f>'26A'!Z$142</f>
        <v>0</v>
      </c>
      <c r="HM33" s="574">
        <f>'26A'!AA$142</f>
        <v>0</v>
      </c>
      <c r="HN33" s="574">
        <f>'26A'!AB$142</f>
        <v>0</v>
      </c>
      <c r="HO33" s="574">
        <f>'26A'!AC$142</f>
        <v>0</v>
      </c>
      <c r="HP33" s="574">
        <f>'26A'!AD$142</f>
        <v>0</v>
      </c>
      <c r="HQ33" s="574">
        <f>'26A'!AE$142</f>
        <v>0</v>
      </c>
      <c r="HR33" s="574">
        <f>'26A'!AF$142</f>
        <v>0</v>
      </c>
      <c r="HS33" s="574">
        <f>'26A'!Y$143</f>
        <v>0</v>
      </c>
      <c r="HT33" s="574">
        <f>'26A'!Z$143</f>
        <v>0</v>
      </c>
      <c r="HU33" s="574">
        <f>'26A'!AA$143</f>
        <v>0</v>
      </c>
      <c r="HV33" s="574">
        <f>'26A'!AB$143</f>
        <v>0</v>
      </c>
      <c r="HW33" s="574">
        <f>'26A'!AC$143</f>
        <v>0</v>
      </c>
      <c r="HX33" s="574">
        <f>'26A'!AD$143</f>
        <v>0</v>
      </c>
      <c r="HY33" s="574">
        <f>'26A'!AE$143</f>
        <v>0</v>
      </c>
      <c r="HZ33" s="574">
        <f>'26A'!AF$143</f>
        <v>0</v>
      </c>
      <c r="IA33" s="574">
        <f>'26A'!Y$144</f>
        <v>0</v>
      </c>
      <c r="IB33" s="574">
        <f>'26A'!Z$144</f>
        <v>0</v>
      </c>
      <c r="IC33" s="574">
        <f>'26A'!AA$144</f>
        <v>0</v>
      </c>
      <c r="ID33" s="574">
        <f>'26A'!AB$144</f>
        <v>0</v>
      </c>
      <c r="IE33" s="574">
        <f>'26A'!AC$144</f>
        <v>0</v>
      </c>
      <c r="IF33" s="574">
        <f>'26A'!AD$144</f>
        <v>0</v>
      </c>
      <c r="IG33" s="574">
        <f>'26A'!AE$144</f>
        <v>0</v>
      </c>
      <c r="IH33" s="574">
        <f>'26A'!AF$144</f>
        <v>0</v>
      </c>
      <c r="II33" s="574">
        <f>'26A'!Y$146</f>
        <v>0</v>
      </c>
      <c r="IJ33" s="574">
        <f>'26A'!Z$146</f>
        <v>0</v>
      </c>
      <c r="IK33" s="574">
        <f>'26A'!AA$146</f>
        <v>0</v>
      </c>
      <c r="IL33" s="574">
        <f>'26A'!AB$146</f>
        <v>0</v>
      </c>
      <c r="IM33" s="574">
        <f>'26A'!AC$146</f>
        <v>0</v>
      </c>
      <c r="IN33" s="574">
        <f>'26A'!AD$146</f>
        <v>0</v>
      </c>
      <c r="IO33" s="574">
        <f>'26A'!AE$146</f>
        <v>0</v>
      </c>
      <c r="IP33" s="574">
        <f>'26A'!AF$146</f>
        <v>0</v>
      </c>
      <c r="IQ33" s="574">
        <f>'26A'!AG$146</f>
        <v>0</v>
      </c>
      <c r="IR33" s="574">
        <f>'26A'!AH$146</f>
        <v>0</v>
      </c>
      <c r="IS33" s="574">
        <f>'26A'!Y$147</f>
        <v>0</v>
      </c>
      <c r="IT33" s="574">
        <f>'26A'!Z$147</f>
        <v>0</v>
      </c>
      <c r="IU33" s="574">
        <f>'26A'!AA$147</f>
        <v>0</v>
      </c>
      <c r="IV33" s="574">
        <f>'26A'!AB$147</f>
        <v>0</v>
      </c>
      <c r="IW33" s="574">
        <f>'26A'!AC$147</f>
        <v>0</v>
      </c>
      <c r="IX33" s="574">
        <f>'26A'!AD$147</f>
        <v>0</v>
      </c>
      <c r="IY33" s="574">
        <f>'26A'!AE$147</f>
        <v>0</v>
      </c>
      <c r="IZ33" s="574">
        <f>'26A'!AF$147</f>
        <v>0</v>
      </c>
      <c r="JA33" s="574">
        <f>'26A'!AG$147</f>
        <v>0</v>
      </c>
      <c r="JB33" s="574">
        <f>'26A'!AH$147</f>
        <v>0</v>
      </c>
      <c r="JC33" s="574">
        <f>'26A'!Y$148</f>
        <v>0</v>
      </c>
      <c r="JD33" s="574">
        <f>'26A'!Z$148</f>
        <v>0</v>
      </c>
      <c r="JE33" s="574">
        <f>'26A'!AA$148</f>
        <v>0</v>
      </c>
      <c r="JF33" s="574">
        <f>'26A'!AB$148</f>
        <v>0</v>
      </c>
      <c r="JG33" s="574">
        <f>'26A'!AC$148</f>
        <v>0</v>
      </c>
      <c r="JH33" s="574">
        <f>'26A'!AD$148</f>
        <v>0</v>
      </c>
      <c r="JI33" s="574">
        <f>'26A'!AE$148</f>
        <v>0</v>
      </c>
      <c r="JJ33" s="574">
        <f>'26A'!AF$148</f>
        <v>0</v>
      </c>
      <c r="JK33" s="574">
        <f>'26A'!AG$148</f>
        <v>0</v>
      </c>
      <c r="JL33" s="574">
        <f>'26A'!AH$148</f>
        <v>0</v>
      </c>
      <c r="JM33" s="574">
        <f>'26A'!Y$149</f>
        <v>0</v>
      </c>
      <c r="JN33" s="574">
        <f>'26A'!Z$149</f>
        <v>0</v>
      </c>
      <c r="JO33" s="574">
        <f>'26A'!AA$149</f>
        <v>0</v>
      </c>
      <c r="JP33" s="574">
        <f>'26A'!AB$149</f>
        <v>0</v>
      </c>
      <c r="JQ33" s="574">
        <f>'26A'!AC$149</f>
        <v>0</v>
      </c>
      <c r="JR33" s="574">
        <f>'26A'!AD$149</f>
        <v>0</v>
      </c>
      <c r="JS33" s="574">
        <f>'26A'!AE$149</f>
        <v>0</v>
      </c>
      <c r="JT33" s="574">
        <f>'26A'!AF$149</f>
        <v>0</v>
      </c>
      <c r="JU33" s="574">
        <f>'26A'!AG$149</f>
        <v>0</v>
      </c>
      <c r="JV33" s="574">
        <f>'26A'!AH$149</f>
        <v>0</v>
      </c>
      <c r="JW33" s="574">
        <f>'26A'!Y$150</f>
        <v>0</v>
      </c>
      <c r="JX33" s="574">
        <f>'26A'!Z$150</f>
        <v>0</v>
      </c>
      <c r="JY33" s="574">
        <f>'26A'!AA$150</f>
        <v>0</v>
      </c>
      <c r="JZ33" s="574">
        <f>'26A'!AB$150</f>
        <v>0</v>
      </c>
      <c r="KA33" s="574">
        <f>'26A'!AC$150</f>
        <v>0</v>
      </c>
      <c r="KB33" s="574">
        <f>'26A'!AD$150</f>
        <v>0</v>
      </c>
      <c r="KC33" s="574">
        <f>'26A'!AE$150</f>
        <v>0</v>
      </c>
      <c r="KD33" s="574">
        <f>'26A'!AF$150</f>
        <v>0</v>
      </c>
      <c r="KE33" s="574">
        <f>'26A'!AG$150</f>
        <v>0</v>
      </c>
      <c r="KF33" s="574">
        <f>'26A'!AH$150</f>
        <v>0</v>
      </c>
      <c r="KG33" s="574">
        <f>'26A'!Y$152</f>
        <v>0</v>
      </c>
      <c r="KH33" s="574">
        <f>'26A'!Z$152</f>
        <v>0</v>
      </c>
      <c r="KI33" s="574">
        <f>'26A'!AA$152</f>
        <v>0</v>
      </c>
      <c r="KJ33" s="574">
        <f>'26A'!AB$152</f>
        <v>0</v>
      </c>
      <c r="KK33" s="574">
        <f>'26A'!AC$152</f>
        <v>0</v>
      </c>
      <c r="KL33" s="574">
        <f>'26A'!AD$152</f>
        <v>0</v>
      </c>
      <c r="KM33" s="574">
        <f>'26A'!AE$152</f>
        <v>0</v>
      </c>
    </row>
    <row r="34" spans="1:299" s="577" customFormat="1">
      <c r="A34" s="572">
        <v>27</v>
      </c>
      <c r="B34" s="573">
        <f>'27A'!$G$6</f>
        <v>0</v>
      </c>
      <c r="C34" s="574">
        <f>'27A'!C$112</f>
        <v>0</v>
      </c>
      <c r="D34" s="574">
        <f>'27A'!D$112</f>
        <v>0</v>
      </c>
      <c r="E34" s="574">
        <f>'27A'!E$112</f>
        <v>0</v>
      </c>
      <c r="F34" s="574">
        <f>'27A'!F$112</f>
        <v>0</v>
      </c>
      <c r="G34" s="574">
        <f>'27A'!G$112</f>
        <v>0</v>
      </c>
      <c r="H34" s="574">
        <f>'27A'!H$112</f>
        <v>0</v>
      </c>
      <c r="I34" s="574">
        <f>'27A'!I$112</f>
        <v>0</v>
      </c>
      <c r="J34" s="574">
        <f>'27A'!J$112</f>
        <v>0</v>
      </c>
      <c r="K34" s="574">
        <f>'27A'!K$112</f>
        <v>0</v>
      </c>
      <c r="L34" s="574">
        <f>'27A'!L$112</f>
        <v>0</v>
      </c>
      <c r="M34" s="574">
        <f>'27A'!M$112</f>
        <v>0</v>
      </c>
      <c r="N34" s="574">
        <f>'27A'!N$112</f>
        <v>0</v>
      </c>
      <c r="O34" s="574">
        <f>'27A'!O$112</f>
        <v>0</v>
      </c>
      <c r="P34" s="574">
        <f>'27A'!P$112</f>
        <v>0</v>
      </c>
      <c r="Q34" s="574">
        <f>'27A'!Q$112</f>
        <v>0</v>
      </c>
      <c r="R34" s="574">
        <f>'27A'!R$112</f>
        <v>0</v>
      </c>
      <c r="S34" s="575">
        <f>'27A'!Y$117</f>
        <v>0</v>
      </c>
      <c r="T34" s="575">
        <f>'27A'!Z$117</f>
        <v>0</v>
      </c>
      <c r="U34" s="575">
        <f>'27A'!AA$117</f>
        <v>0</v>
      </c>
      <c r="V34" s="575">
        <f>'27A'!AB$117</f>
        <v>0</v>
      </c>
      <c r="W34" s="575">
        <f>'27A'!AC$117</f>
        <v>0</v>
      </c>
      <c r="X34" s="575">
        <f>'27A'!AD$117</f>
        <v>0</v>
      </c>
      <c r="Y34" s="575">
        <f>'27A'!AE$117</f>
        <v>0</v>
      </c>
      <c r="Z34" s="575">
        <f>'27A'!AF$117</f>
        <v>0</v>
      </c>
      <c r="AA34" s="575">
        <f>'27A'!AG$117</f>
        <v>0</v>
      </c>
      <c r="AB34" s="575">
        <f>'27A'!AH$117</f>
        <v>0</v>
      </c>
      <c r="AC34" s="575">
        <f>'27A'!AI$117</f>
        <v>0</v>
      </c>
      <c r="AD34" s="575">
        <f>'27A'!AJ$117</f>
        <v>0</v>
      </c>
      <c r="AE34" s="574">
        <f>'27A'!Y$118</f>
        <v>0</v>
      </c>
      <c r="AF34" s="574">
        <f>'27A'!Z$118</f>
        <v>0</v>
      </c>
      <c r="AG34" s="574">
        <f>'27A'!AA$118</f>
        <v>0</v>
      </c>
      <c r="AH34" s="574">
        <f>'27A'!AB$118</f>
        <v>0</v>
      </c>
      <c r="AI34" s="574">
        <f>'27A'!AC$118</f>
        <v>0</v>
      </c>
      <c r="AJ34" s="574">
        <f>'27A'!AD$118</f>
        <v>0</v>
      </c>
      <c r="AK34" s="574">
        <f>'27A'!AE$118</f>
        <v>0</v>
      </c>
      <c r="AL34" s="574">
        <f>'27A'!AF$118</f>
        <v>0</v>
      </c>
      <c r="AM34" s="574">
        <f>'27A'!AG$118</f>
        <v>0</v>
      </c>
      <c r="AN34" s="574">
        <f>'27A'!AH$118</f>
        <v>0</v>
      </c>
      <c r="AO34" s="574">
        <f>'27A'!AI$118</f>
        <v>0</v>
      </c>
      <c r="AP34" s="574">
        <f>'27A'!AJ$118</f>
        <v>0</v>
      </c>
      <c r="AQ34" s="574">
        <f>'27A'!Y$119</f>
        <v>0</v>
      </c>
      <c r="AR34" s="574">
        <f>'27A'!Z$119</f>
        <v>0</v>
      </c>
      <c r="AS34" s="574">
        <f>'27A'!AA$119</f>
        <v>0</v>
      </c>
      <c r="AT34" s="574">
        <f>'27A'!AB$119</f>
        <v>0</v>
      </c>
      <c r="AU34" s="574">
        <f>'27A'!AC$119</f>
        <v>0</v>
      </c>
      <c r="AV34" s="574">
        <f>'27A'!AD$119</f>
        <v>0</v>
      </c>
      <c r="AW34" s="574">
        <f>'27A'!AE$119</f>
        <v>0</v>
      </c>
      <c r="AX34" s="574">
        <f>'27A'!AF$119</f>
        <v>0</v>
      </c>
      <c r="AY34" s="574">
        <f>'27A'!AG$119</f>
        <v>0</v>
      </c>
      <c r="AZ34" s="574">
        <f>'27A'!AH$119</f>
        <v>0</v>
      </c>
      <c r="BA34" s="574">
        <f>'27A'!AI$119</f>
        <v>0</v>
      </c>
      <c r="BB34" s="574">
        <f>'27A'!AJ$119</f>
        <v>0</v>
      </c>
      <c r="BC34" s="574">
        <f>'27A'!Y$120</f>
        <v>0</v>
      </c>
      <c r="BD34" s="574">
        <f>'27A'!Z$120</f>
        <v>0</v>
      </c>
      <c r="BE34" s="574">
        <f>'27A'!AA$120</f>
        <v>0</v>
      </c>
      <c r="BF34" s="574">
        <f>'27A'!AB$120</f>
        <v>0</v>
      </c>
      <c r="BG34" s="574">
        <f>'27A'!AC$120</f>
        <v>0</v>
      </c>
      <c r="BH34" s="574">
        <f>'27A'!AD$120</f>
        <v>0</v>
      </c>
      <c r="BI34" s="574">
        <f>'27A'!AE$120</f>
        <v>0</v>
      </c>
      <c r="BJ34" s="574">
        <f>'27A'!AF$120</f>
        <v>0</v>
      </c>
      <c r="BK34" s="574">
        <f>'27A'!AG$120</f>
        <v>0</v>
      </c>
      <c r="BL34" s="574">
        <f>'27A'!AH$120</f>
        <v>0</v>
      </c>
      <c r="BM34" s="574">
        <f>'27A'!AI$120</f>
        <v>0</v>
      </c>
      <c r="BN34" s="574">
        <f>'27A'!AJ$120</f>
        <v>0</v>
      </c>
      <c r="BO34" s="574">
        <f>'27A'!Y$121</f>
        <v>0</v>
      </c>
      <c r="BP34" s="574">
        <f>'27A'!Z$121</f>
        <v>0</v>
      </c>
      <c r="BQ34" s="574">
        <f>'27A'!AA$121</f>
        <v>0</v>
      </c>
      <c r="BR34" s="574">
        <f>'27A'!AB$121</f>
        <v>0</v>
      </c>
      <c r="BS34" s="574">
        <f>'27A'!AC$121</f>
        <v>0</v>
      </c>
      <c r="BT34" s="574">
        <f>'27A'!AD$121</f>
        <v>0</v>
      </c>
      <c r="BU34" s="574">
        <f>'27A'!AE$121</f>
        <v>0</v>
      </c>
      <c r="BV34" s="574">
        <f>'27A'!AF$121</f>
        <v>0</v>
      </c>
      <c r="BW34" s="574">
        <f>'27A'!AG$121</f>
        <v>0</v>
      </c>
      <c r="BX34" s="574">
        <f>'27A'!AH$121</f>
        <v>0</v>
      </c>
      <c r="BY34" s="574">
        <f>'27A'!AI$121</f>
        <v>0</v>
      </c>
      <c r="BZ34" s="574">
        <f>'27A'!AJ$121</f>
        <v>0</v>
      </c>
      <c r="CA34" s="576">
        <f>'27A'!Y$122</f>
        <v>0</v>
      </c>
      <c r="CB34" s="576">
        <f>'27A'!Z$122</f>
        <v>0</v>
      </c>
      <c r="CC34" s="576">
        <f>'27A'!AA$122</f>
        <v>0</v>
      </c>
      <c r="CD34" s="576">
        <f>'27A'!AB$122</f>
        <v>0</v>
      </c>
      <c r="CE34" s="576">
        <f>'27A'!AC$122</f>
        <v>0</v>
      </c>
      <c r="CF34" s="576">
        <f>'27A'!AD$122</f>
        <v>0</v>
      </c>
      <c r="CG34" s="576">
        <f>'27A'!AE$122</f>
        <v>0</v>
      </c>
      <c r="CH34" s="576">
        <f>'27A'!AF$122</f>
        <v>0</v>
      </c>
      <c r="CI34" s="576">
        <f>'27A'!AG$122</f>
        <v>0</v>
      </c>
      <c r="CJ34" s="576">
        <f>'27A'!AH$122</f>
        <v>0</v>
      </c>
      <c r="CK34" s="576">
        <f>'27A'!AI$122</f>
        <v>0</v>
      </c>
      <c r="CL34" s="576">
        <f>'27A'!AJ$122</f>
        <v>0</v>
      </c>
      <c r="CM34" s="576">
        <f>'27A'!Y$123</f>
        <v>0</v>
      </c>
      <c r="CN34" s="576">
        <f>'27A'!Z$123</f>
        <v>0</v>
      </c>
      <c r="CO34" s="576">
        <f>'27A'!AA$123</f>
        <v>0</v>
      </c>
      <c r="CP34" s="576">
        <f>'27A'!AB$123</f>
        <v>0</v>
      </c>
      <c r="CQ34" s="576">
        <f>'27A'!AC$123</f>
        <v>0</v>
      </c>
      <c r="CR34" s="576">
        <f>'27A'!AD$123</f>
        <v>0</v>
      </c>
      <c r="CS34" s="576">
        <f>'27A'!AE$123</f>
        <v>0</v>
      </c>
      <c r="CT34" s="576">
        <f>'27A'!AF$123</f>
        <v>0</v>
      </c>
      <c r="CU34" s="576">
        <f>'27A'!AG$123</f>
        <v>0</v>
      </c>
      <c r="CV34" s="576">
        <f>'27A'!AH$123</f>
        <v>0</v>
      </c>
      <c r="CW34" s="576">
        <f>'27A'!AI$123</f>
        <v>0</v>
      </c>
      <c r="CX34" s="576">
        <f>'27A'!AJ$123</f>
        <v>0</v>
      </c>
      <c r="CY34" s="576">
        <f>'27A'!Y$124</f>
        <v>0</v>
      </c>
      <c r="CZ34" s="576">
        <f>'27A'!Z$124</f>
        <v>0</v>
      </c>
      <c r="DA34" s="576">
        <f>'27A'!AA$124</f>
        <v>0</v>
      </c>
      <c r="DB34" s="576">
        <f>'27A'!AB$124</f>
        <v>0</v>
      </c>
      <c r="DC34" s="576">
        <f>'27A'!AC$124</f>
        <v>0</v>
      </c>
      <c r="DD34" s="576">
        <f>'27A'!AD$124</f>
        <v>0</v>
      </c>
      <c r="DE34" s="576">
        <f>'27A'!AE$124</f>
        <v>0</v>
      </c>
      <c r="DF34" s="576">
        <f>'27A'!AF$124</f>
        <v>0</v>
      </c>
      <c r="DG34" s="576">
        <f>'27A'!AG$124</f>
        <v>0</v>
      </c>
      <c r="DH34" s="576">
        <f>'27A'!AH$124</f>
        <v>0</v>
      </c>
      <c r="DI34" s="576">
        <f>'27A'!AI$124</f>
        <v>0</v>
      </c>
      <c r="DJ34" s="576">
        <f>'27A'!AJ$124</f>
        <v>0</v>
      </c>
      <c r="DK34" s="574">
        <f>'27A'!Y$127</f>
        <v>0</v>
      </c>
      <c r="DL34" s="574">
        <f>'27A'!Z$127</f>
        <v>0</v>
      </c>
      <c r="DM34" s="574">
        <f>'27A'!AA$127</f>
        <v>0</v>
      </c>
      <c r="DN34" s="574">
        <f>'27A'!AB$127</f>
        <v>0</v>
      </c>
      <c r="DO34" s="574">
        <f>'27A'!AC$127</f>
        <v>0</v>
      </c>
      <c r="DP34" s="574">
        <f>'27A'!AD$127</f>
        <v>0</v>
      </c>
      <c r="DQ34" s="574">
        <f>'27A'!AE$127</f>
        <v>0</v>
      </c>
      <c r="DR34" s="574">
        <f>'27A'!AF$127</f>
        <v>0</v>
      </c>
      <c r="DS34" s="574">
        <f>'27A'!Y$128</f>
        <v>0</v>
      </c>
      <c r="DT34" s="574">
        <f>'27A'!Z$128</f>
        <v>0</v>
      </c>
      <c r="DU34" s="574">
        <f>'27A'!AA$128</f>
        <v>0</v>
      </c>
      <c r="DV34" s="574">
        <f>'27A'!AB$128</f>
        <v>0</v>
      </c>
      <c r="DW34" s="574">
        <f>'27A'!AC$128</f>
        <v>0</v>
      </c>
      <c r="DX34" s="574">
        <f>'27A'!AD$128</f>
        <v>0</v>
      </c>
      <c r="DY34" s="574">
        <f>'27A'!AE$128</f>
        <v>0</v>
      </c>
      <c r="DZ34" s="574">
        <f>'27A'!AF$128</f>
        <v>0</v>
      </c>
      <c r="EA34" s="574">
        <f>'27A'!Y$129</f>
        <v>0</v>
      </c>
      <c r="EB34" s="574">
        <f>'27A'!Z$129</f>
        <v>0</v>
      </c>
      <c r="EC34" s="574">
        <f>'27A'!AA$129</f>
        <v>0</v>
      </c>
      <c r="ED34" s="574">
        <f>'27A'!AB$129</f>
        <v>0</v>
      </c>
      <c r="EE34" s="574">
        <f>'27A'!AC$129</f>
        <v>0</v>
      </c>
      <c r="EF34" s="574">
        <f>'27A'!AD$129</f>
        <v>0</v>
      </c>
      <c r="EG34" s="574">
        <f>'27A'!AE$129</f>
        <v>0</v>
      </c>
      <c r="EH34" s="574">
        <f>'27A'!AF$129</f>
        <v>0</v>
      </c>
      <c r="EI34" s="574">
        <f>'27A'!Y$130</f>
        <v>0</v>
      </c>
      <c r="EJ34" s="574">
        <f>'27A'!Z$130</f>
        <v>0</v>
      </c>
      <c r="EK34" s="574">
        <f>'27A'!AA$130</f>
        <v>0</v>
      </c>
      <c r="EL34" s="574">
        <f>'27A'!AB$130</f>
        <v>0</v>
      </c>
      <c r="EM34" s="574">
        <f>'27A'!AC$130</f>
        <v>0</v>
      </c>
      <c r="EN34" s="574">
        <f>'27A'!AD$130</f>
        <v>0</v>
      </c>
      <c r="EO34" s="574">
        <f>'27A'!AE$130</f>
        <v>0</v>
      </c>
      <c r="EP34" s="574">
        <f>'27A'!AF$130</f>
        <v>0</v>
      </c>
      <c r="EQ34" s="574">
        <f>'27A'!Y$131</f>
        <v>0</v>
      </c>
      <c r="ER34" s="574">
        <f>'27A'!Z$131</f>
        <v>0</v>
      </c>
      <c r="ES34" s="574">
        <f>'27A'!AA$131</f>
        <v>0</v>
      </c>
      <c r="ET34" s="574">
        <f>'27A'!AB$131</f>
        <v>0</v>
      </c>
      <c r="EU34" s="574">
        <f>'27A'!AC$131</f>
        <v>0</v>
      </c>
      <c r="EV34" s="574">
        <f>'27A'!AD$131</f>
        <v>0</v>
      </c>
      <c r="EW34" s="574">
        <f>'27A'!AE$131</f>
        <v>0</v>
      </c>
      <c r="EX34" s="574">
        <f>'27A'!AF$131</f>
        <v>0</v>
      </c>
      <c r="EY34" s="574">
        <f>'27A'!Y$132</f>
        <v>0</v>
      </c>
      <c r="EZ34" s="574">
        <f>'27A'!Z$132</f>
        <v>0</v>
      </c>
      <c r="FA34" s="574">
        <f>'27A'!AA$132</f>
        <v>0</v>
      </c>
      <c r="FB34" s="574">
        <f>'27A'!AB$132</f>
        <v>0</v>
      </c>
      <c r="FC34" s="574">
        <f>'27A'!AC$132</f>
        <v>0</v>
      </c>
      <c r="FD34" s="574">
        <f>'27A'!AD$132</f>
        <v>0</v>
      </c>
      <c r="FE34" s="574">
        <f>'27A'!AE$132</f>
        <v>0</v>
      </c>
      <c r="FF34" s="574">
        <f>'27A'!AF$132</f>
        <v>0</v>
      </c>
      <c r="FG34" s="574">
        <f>'27A'!Y$133</f>
        <v>0</v>
      </c>
      <c r="FH34" s="574">
        <f>'27A'!Z$133</f>
        <v>0</v>
      </c>
      <c r="FI34" s="574">
        <f>'27A'!AA$133</f>
        <v>0</v>
      </c>
      <c r="FJ34" s="574">
        <f>'27A'!AB$133</f>
        <v>0</v>
      </c>
      <c r="FK34" s="574">
        <f>'27A'!AC$133</f>
        <v>0</v>
      </c>
      <c r="FL34" s="574">
        <f>'27A'!AD$133</f>
        <v>0</v>
      </c>
      <c r="FM34" s="574">
        <f>'27A'!AE$133</f>
        <v>0</v>
      </c>
      <c r="FN34" s="574">
        <f>'27A'!AF$133</f>
        <v>0</v>
      </c>
      <c r="FO34" s="574">
        <f>'27A'!Y$134</f>
        <v>0</v>
      </c>
      <c r="FP34" s="574">
        <f>'27A'!Z$134</f>
        <v>0</v>
      </c>
      <c r="FQ34" s="574">
        <f>'27A'!AA$134</f>
        <v>0</v>
      </c>
      <c r="FR34" s="574">
        <f>'27A'!AB$134</f>
        <v>0</v>
      </c>
      <c r="FS34" s="574">
        <f>'27A'!AC$134</f>
        <v>0</v>
      </c>
      <c r="FT34" s="574">
        <f>'27A'!AD$134</f>
        <v>0</v>
      </c>
      <c r="FU34" s="574">
        <f>'27A'!AE$134</f>
        <v>0</v>
      </c>
      <c r="FV34" s="574">
        <f>'27A'!AF$134</f>
        <v>0</v>
      </c>
      <c r="FW34" s="574">
        <f>'27A'!Y$137</f>
        <v>0</v>
      </c>
      <c r="FX34" s="574">
        <f>'27A'!Z$137</f>
        <v>0</v>
      </c>
      <c r="FY34" s="574">
        <f>'27A'!AA$137</f>
        <v>0</v>
      </c>
      <c r="FZ34" s="574">
        <f>'27A'!AB$137</f>
        <v>0</v>
      </c>
      <c r="GA34" s="574">
        <f>'27A'!AC$137</f>
        <v>0</v>
      </c>
      <c r="GB34" s="574">
        <f>'27A'!AD$137</f>
        <v>0</v>
      </c>
      <c r="GC34" s="574">
        <f>'27A'!AE$137</f>
        <v>0</v>
      </c>
      <c r="GD34" s="574">
        <f>'27A'!AF$137</f>
        <v>0</v>
      </c>
      <c r="GE34" s="574">
        <f>'27A'!Y$138</f>
        <v>0</v>
      </c>
      <c r="GF34" s="574">
        <f>'27A'!Z$138</f>
        <v>0</v>
      </c>
      <c r="GG34" s="574">
        <f>'27A'!AA$138</f>
        <v>0</v>
      </c>
      <c r="GH34" s="574">
        <f>'27A'!AB$138</f>
        <v>0</v>
      </c>
      <c r="GI34" s="574">
        <f>'27A'!AC$138</f>
        <v>0</v>
      </c>
      <c r="GJ34" s="574">
        <f>'27A'!AD$138</f>
        <v>0</v>
      </c>
      <c r="GK34" s="574">
        <f>'27A'!AE$138</f>
        <v>0</v>
      </c>
      <c r="GL34" s="574">
        <f>'27A'!AF$138</f>
        <v>0</v>
      </c>
      <c r="GM34" s="574">
        <f>'27A'!Y$139</f>
        <v>0</v>
      </c>
      <c r="GN34" s="574">
        <f>'27A'!Z$139</f>
        <v>0</v>
      </c>
      <c r="GO34" s="574">
        <f>'27A'!AA$139</f>
        <v>0</v>
      </c>
      <c r="GP34" s="574">
        <f>'27A'!AB$139</f>
        <v>0</v>
      </c>
      <c r="GQ34" s="574">
        <f>'27A'!AC$139</f>
        <v>0</v>
      </c>
      <c r="GR34" s="574">
        <f>'27A'!AD$139</f>
        <v>0</v>
      </c>
      <c r="GS34" s="574">
        <f>'27A'!AE$139</f>
        <v>0</v>
      </c>
      <c r="GT34" s="574">
        <f>'27A'!AF$139</f>
        <v>0</v>
      </c>
      <c r="GU34" s="574">
        <f>'27A'!Y$140</f>
        <v>0</v>
      </c>
      <c r="GV34" s="574">
        <f>'27A'!Z$140</f>
        <v>0</v>
      </c>
      <c r="GW34" s="574">
        <f>'27A'!AA$140</f>
        <v>0</v>
      </c>
      <c r="GX34" s="574">
        <f>'27A'!AB$140</f>
        <v>0</v>
      </c>
      <c r="GY34" s="574">
        <f>'27A'!AC$140</f>
        <v>0</v>
      </c>
      <c r="GZ34" s="574">
        <f>'27A'!AD$140</f>
        <v>0</v>
      </c>
      <c r="HA34" s="574">
        <f>'27A'!AE$140</f>
        <v>0</v>
      </c>
      <c r="HB34" s="574">
        <f>'27A'!AF$140</f>
        <v>0</v>
      </c>
      <c r="HC34" s="574">
        <f>'27A'!Y$141</f>
        <v>0</v>
      </c>
      <c r="HD34" s="574">
        <f>'27A'!Z$141</f>
        <v>0</v>
      </c>
      <c r="HE34" s="574">
        <f>'27A'!AA$141</f>
        <v>0</v>
      </c>
      <c r="HF34" s="574">
        <f>'27A'!AB$141</f>
        <v>0</v>
      </c>
      <c r="HG34" s="574">
        <f>'27A'!AC$141</f>
        <v>0</v>
      </c>
      <c r="HH34" s="574">
        <f>'27A'!AD$141</f>
        <v>0</v>
      </c>
      <c r="HI34" s="574">
        <f>'27A'!AE$141</f>
        <v>0</v>
      </c>
      <c r="HJ34" s="574">
        <f>'27A'!AF$141</f>
        <v>0</v>
      </c>
      <c r="HK34" s="574">
        <f>'27A'!Y$142</f>
        <v>0</v>
      </c>
      <c r="HL34" s="574">
        <f>'27A'!Z$142</f>
        <v>0</v>
      </c>
      <c r="HM34" s="574">
        <f>'27A'!AA$142</f>
        <v>0</v>
      </c>
      <c r="HN34" s="574">
        <f>'27A'!AB$142</f>
        <v>0</v>
      </c>
      <c r="HO34" s="574">
        <f>'27A'!AC$142</f>
        <v>0</v>
      </c>
      <c r="HP34" s="574">
        <f>'27A'!AD$142</f>
        <v>0</v>
      </c>
      <c r="HQ34" s="574">
        <f>'27A'!AE$142</f>
        <v>0</v>
      </c>
      <c r="HR34" s="574">
        <f>'27A'!AF$142</f>
        <v>0</v>
      </c>
      <c r="HS34" s="574">
        <f>'27A'!Y$143</f>
        <v>0</v>
      </c>
      <c r="HT34" s="574">
        <f>'27A'!Z$143</f>
        <v>0</v>
      </c>
      <c r="HU34" s="574">
        <f>'27A'!AA$143</f>
        <v>0</v>
      </c>
      <c r="HV34" s="574">
        <f>'27A'!AB$143</f>
        <v>0</v>
      </c>
      <c r="HW34" s="574">
        <f>'27A'!AC$143</f>
        <v>0</v>
      </c>
      <c r="HX34" s="574">
        <f>'27A'!AD$143</f>
        <v>0</v>
      </c>
      <c r="HY34" s="574">
        <f>'27A'!AE$143</f>
        <v>0</v>
      </c>
      <c r="HZ34" s="574">
        <f>'27A'!AF$143</f>
        <v>0</v>
      </c>
      <c r="IA34" s="574">
        <f>'27A'!Y$144</f>
        <v>0</v>
      </c>
      <c r="IB34" s="574">
        <f>'27A'!Z$144</f>
        <v>0</v>
      </c>
      <c r="IC34" s="574">
        <f>'27A'!AA$144</f>
        <v>0</v>
      </c>
      <c r="ID34" s="574">
        <f>'27A'!AB$144</f>
        <v>0</v>
      </c>
      <c r="IE34" s="574">
        <f>'27A'!AC$144</f>
        <v>0</v>
      </c>
      <c r="IF34" s="574">
        <f>'27A'!AD$144</f>
        <v>0</v>
      </c>
      <c r="IG34" s="574">
        <f>'27A'!AE$144</f>
        <v>0</v>
      </c>
      <c r="IH34" s="574">
        <f>'27A'!AF$144</f>
        <v>0</v>
      </c>
      <c r="II34" s="574">
        <f>'27A'!Y$146</f>
        <v>0</v>
      </c>
      <c r="IJ34" s="574">
        <f>'27A'!Z$146</f>
        <v>0</v>
      </c>
      <c r="IK34" s="574">
        <f>'27A'!AA$146</f>
        <v>0</v>
      </c>
      <c r="IL34" s="574">
        <f>'27A'!AB$146</f>
        <v>0</v>
      </c>
      <c r="IM34" s="574">
        <f>'27A'!AC$146</f>
        <v>0</v>
      </c>
      <c r="IN34" s="574">
        <f>'27A'!AD$146</f>
        <v>0</v>
      </c>
      <c r="IO34" s="574">
        <f>'27A'!AE$146</f>
        <v>0</v>
      </c>
      <c r="IP34" s="574">
        <f>'27A'!AF$146</f>
        <v>0</v>
      </c>
      <c r="IQ34" s="574">
        <f>'27A'!AG$146</f>
        <v>0</v>
      </c>
      <c r="IR34" s="574">
        <f>'27A'!AH$146</f>
        <v>0</v>
      </c>
      <c r="IS34" s="574">
        <f>'27A'!Y$147</f>
        <v>0</v>
      </c>
      <c r="IT34" s="574">
        <f>'27A'!Z$147</f>
        <v>0</v>
      </c>
      <c r="IU34" s="574">
        <f>'27A'!AA$147</f>
        <v>0</v>
      </c>
      <c r="IV34" s="574">
        <f>'27A'!AB$147</f>
        <v>0</v>
      </c>
      <c r="IW34" s="574">
        <f>'27A'!AC$147</f>
        <v>0</v>
      </c>
      <c r="IX34" s="574">
        <f>'27A'!AD$147</f>
        <v>0</v>
      </c>
      <c r="IY34" s="574">
        <f>'27A'!AE$147</f>
        <v>0</v>
      </c>
      <c r="IZ34" s="574">
        <f>'27A'!AF$147</f>
        <v>0</v>
      </c>
      <c r="JA34" s="574">
        <f>'27A'!AG$147</f>
        <v>0</v>
      </c>
      <c r="JB34" s="574">
        <f>'27A'!AH$147</f>
        <v>0</v>
      </c>
      <c r="JC34" s="574">
        <f>'27A'!Y$148</f>
        <v>0</v>
      </c>
      <c r="JD34" s="574">
        <f>'27A'!Z$148</f>
        <v>0</v>
      </c>
      <c r="JE34" s="574">
        <f>'27A'!AA$148</f>
        <v>0</v>
      </c>
      <c r="JF34" s="574">
        <f>'27A'!AB$148</f>
        <v>0</v>
      </c>
      <c r="JG34" s="574">
        <f>'27A'!AC$148</f>
        <v>0</v>
      </c>
      <c r="JH34" s="574">
        <f>'27A'!AD$148</f>
        <v>0</v>
      </c>
      <c r="JI34" s="574">
        <f>'27A'!AE$148</f>
        <v>0</v>
      </c>
      <c r="JJ34" s="574">
        <f>'27A'!AF$148</f>
        <v>0</v>
      </c>
      <c r="JK34" s="574">
        <f>'27A'!AG$148</f>
        <v>0</v>
      </c>
      <c r="JL34" s="574">
        <f>'27A'!AH$148</f>
        <v>0</v>
      </c>
      <c r="JM34" s="574">
        <f>'27A'!Y$149</f>
        <v>0</v>
      </c>
      <c r="JN34" s="574">
        <f>'27A'!Z$149</f>
        <v>0</v>
      </c>
      <c r="JO34" s="574">
        <f>'27A'!AA$149</f>
        <v>0</v>
      </c>
      <c r="JP34" s="574">
        <f>'27A'!AB$149</f>
        <v>0</v>
      </c>
      <c r="JQ34" s="574">
        <f>'27A'!AC$149</f>
        <v>0</v>
      </c>
      <c r="JR34" s="574">
        <f>'27A'!AD$149</f>
        <v>0</v>
      </c>
      <c r="JS34" s="574">
        <f>'27A'!AE$149</f>
        <v>0</v>
      </c>
      <c r="JT34" s="574">
        <f>'27A'!AF$149</f>
        <v>0</v>
      </c>
      <c r="JU34" s="574">
        <f>'27A'!AG$149</f>
        <v>0</v>
      </c>
      <c r="JV34" s="574">
        <f>'27A'!AH$149</f>
        <v>0</v>
      </c>
      <c r="JW34" s="574">
        <f>'27A'!Y$150</f>
        <v>0</v>
      </c>
      <c r="JX34" s="574">
        <f>'27A'!Z$150</f>
        <v>0</v>
      </c>
      <c r="JY34" s="574">
        <f>'27A'!AA$150</f>
        <v>0</v>
      </c>
      <c r="JZ34" s="574">
        <f>'27A'!AB$150</f>
        <v>0</v>
      </c>
      <c r="KA34" s="574">
        <f>'27A'!AC$150</f>
        <v>0</v>
      </c>
      <c r="KB34" s="574">
        <f>'27A'!AD$150</f>
        <v>0</v>
      </c>
      <c r="KC34" s="574">
        <f>'27A'!AE$150</f>
        <v>0</v>
      </c>
      <c r="KD34" s="574">
        <f>'27A'!AF$150</f>
        <v>0</v>
      </c>
      <c r="KE34" s="574">
        <f>'27A'!AG$150</f>
        <v>0</v>
      </c>
      <c r="KF34" s="574">
        <f>'27A'!AH$150</f>
        <v>0</v>
      </c>
      <c r="KG34" s="574">
        <f>'27A'!Y$152</f>
        <v>0</v>
      </c>
      <c r="KH34" s="574">
        <f>'27A'!Z$152</f>
        <v>0</v>
      </c>
      <c r="KI34" s="574">
        <f>'27A'!AA$152</f>
        <v>0</v>
      </c>
      <c r="KJ34" s="574">
        <f>'27A'!AB$152</f>
        <v>0</v>
      </c>
      <c r="KK34" s="574">
        <f>'27A'!AC$152</f>
        <v>0</v>
      </c>
      <c r="KL34" s="574">
        <f>'27A'!AD$152</f>
        <v>0</v>
      </c>
      <c r="KM34" s="574">
        <f>'27A'!AE$152</f>
        <v>0</v>
      </c>
    </row>
    <row r="35" spans="1:299" s="577" customFormat="1">
      <c r="A35" s="572">
        <v>28</v>
      </c>
      <c r="B35" s="573">
        <f>'28A'!$G$6</f>
        <v>0</v>
      </c>
      <c r="C35" s="574">
        <f>'28A'!C$112</f>
        <v>0</v>
      </c>
      <c r="D35" s="574">
        <f>'28A'!D$112</f>
        <v>0</v>
      </c>
      <c r="E35" s="574">
        <f>'28A'!E$112</f>
        <v>0</v>
      </c>
      <c r="F35" s="574">
        <f>'28A'!F$112</f>
        <v>0</v>
      </c>
      <c r="G35" s="574">
        <f>'28A'!G$112</f>
        <v>0</v>
      </c>
      <c r="H35" s="574">
        <f>'28A'!H$112</f>
        <v>0</v>
      </c>
      <c r="I35" s="574">
        <f>'28A'!I$112</f>
        <v>0</v>
      </c>
      <c r="J35" s="574">
        <f>'28A'!J$112</f>
        <v>0</v>
      </c>
      <c r="K35" s="574">
        <f>'28A'!K$112</f>
        <v>0</v>
      </c>
      <c r="L35" s="574">
        <f>'28A'!L$112</f>
        <v>0</v>
      </c>
      <c r="M35" s="574">
        <f>'28A'!M$112</f>
        <v>0</v>
      </c>
      <c r="N35" s="574">
        <f>'28A'!N$112</f>
        <v>0</v>
      </c>
      <c r="O35" s="574">
        <f>'28A'!O$112</f>
        <v>0</v>
      </c>
      <c r="P35" s="574">
        <f>'28A'!P$112</f>
        <v>0</v>
      </c>
      <c r="Q35" s="574">
        <f>'28A'!Q$112</f>
        <v>0</v>
      </c>
      <c r="R35" s="574">
        <f>'28A'!R$112</f>
        <v>0</v>
      </c>
      <c r="S35" s="575">
        <f>'28A'!Y$117</f>
        <v>0</v>
      </c>
      <c r="T35" s="575">
        <f>'28A'!Z$117</f>
        <v>0</v>
      </c>
      <c r="U35" s="575">
        <f>'28A'!AA$117</f>
        <v>0</v>
      </c>
      <c r="V35" s="575">
        <f>'28A'!AB$117</f>
        <v>0</v>
      </c>
      <c r="W35" s="575">
        <f>'28A'!AC$117</f>
        <v>0</v>
      </c>
      <c r="X35" s="575">
        <f>'28A'!AD$117</f>
        <v>0</v>
      </c>
      <c r="Y35" s="575">
        <f>'28A'!AE$117</f>
        <v>0</v>
      </c>
      <c r="Z35" s="575">
        <f>'28A'!AF$117</f>
        <v>0</v>
      </c>
      <c r="AA35" s="575">
        <f>'28A'!AG$117</f>
        <v>0</v>
      </c>
      <c r="AB35" s="575">
        <f>'28A'!AH$117</f>
        <v>0</v>
      </c>
      <c r="AC35" s="575">
        <f>'28A'!AI$117</f>
        <v>0</v>
      </c>
      <c r="AD35" s="575">
        <f>'28A'!AJ$117</f>
        <v>0</v>
      </c>
      <c r="AE35" s="574">
        <f>'28A'!Y$118</f>
        <v>0</v>
      </c>
      <c r="AF35" s="574">
        <f>'28A'!Z$118</f>
        <v>0</v>
      </c>
      <c r="AG35" s="574">
        <f>'28A'!AA$118</f>
        <v>0</v>
      </c>
      <c r="AH35" s="574">
        <f>'28A'!AB$118</f>
        <v>0</v>
      </c>
      <c r="AI35" s="574">
        <f>'28A'!AC$118</f>
        <v>0</v>
      </c>
      <c r="AJ35" s="574">
        <f>'28A'!AD$118</f>
        <v>0</v>
      </c>
      <c r="AK35" s="574">
        <f>'28A'!AE$118</f>
        <v>0</v>
      </c>
      <c r="AL35" s="574">
        <f>'28A'!AF$118</f>
        <v>0</v>
      </c>
      <c r="AM35" s="574">
        <f>'28A'!AG$118</f>
        <v>0</v>
      </c>
      <c r="AN35" s="574">
        <f>'28A'!AH$118</f>
        <v>0</v>
      </c>
      <c r="AO35" s="574">
        <f>'28A'!AI$118</f>
        <v>0</v>
      </c>
      <c r="AP35" s="574">
        <f>'28A'!AJ$118</f>
        <v>0</v>
      </c>
      <c r="AQ35" s="574">
        <f>'28A'!Y$119</f>
        <v>0</v>
      </c>
      <c r="AR35" s="574">
        <f>'28A'!Z$119</f>
        <v>0</v>
      </c>
      <c r="AS35" s="574">
        <f>'28A'!AA$119</f>
        <v>0</v>
      </c>
      <c r="AT35" s="574">
        <f>'28A'!AB$119</f>
        <v>0</v>
      </c>
      <c r="AU35" s="574">
        <f>'28A'!AC$119</f>
        <v>0</v>
      </c>
      <c r="AV35" s="574">
        <f>'28A'!AD$119</f>
        <v>0</v>
      </c>
      <c r="AW35" s="574">
        <f>'28A'!AE$119</f>
        <v>0</v>
      </c>
      <c r="AX35" s="574">
        <f>'28A'!AF$119</f>
        <v>0</v>
      </c>
      <c r="AY35" s="574">
        <f>'28A'!AG$119</f>
        <v>0</v>
      </c>
      <c r="AZ35" s="574">
        <f>'28A'!AH$119</f>
        <v>0</v>
      </c>
      <c r="BA35" s="574">
        <f>'28A'!AI$119</f>
        <v>0</v>
      </c>
      <c r="BB35" s="574">
        <f>'28A'!AJ$119</f>
        <v>0</v>
      </c>
      <c r="BC35" s="574">
        <f>'28A'!Y$120</f>
        <v>0</v>
      </c>
      <c r="BD35" s="574">
        <f>'28A'!Z$120</f>
        <v>0</v>
      </c>
      <c r="BE35" s="574">
        <f>'28A'!AA$120</f>
        <v>0</v>
      </c>
      <c r="BF35" s="574">
        <f>'28A'!AB$120</f>
        <v>0</v>
      </c>
      <c r="BG35" s="574">
        <f>'28A'!AC$120</f>
        <v>0</v>
      </c>
      <c r="BH35" s="574">
        <f>'28A'!AD$120</f>
        <v>0</v>
      </c>
      <c r="BI35" s="574">
        <f>'28A'!AE$120</f>
        <v>0</v>
      </c>
      <c r="BJ35" s="574">
        <f>'28A'!AF$120</f>
        <v>0</v>
      </c>
      <c r="BK35" s="574">
        <f>'28A'!AG$120</f>
        <v>0</v>
      </c>
      <c r="BL35" s="574">
        <f>'28A'!AH$120</f>
        <v>0</v>
      </c>
      <c r="BM35" s="574">
        <f>'28A'!AI$120</f>
        <v>0</v>
      </c>
      <c r="BN35" s="574">
        <f>'28A'!AJ$120</f>
        <v>0</v>
      </c>
      <c r="BO35" s="574">
        <f>'28A'!Y$121</f>
        <v>0</v>
      </c>
      <c r="BP35" s="574">
        <f>'28A'!Z$121</f>
        <v>0</v>
      </c>
      <c r="BQ35" s="574">
        <f>'28A'!AA$121</f>
        <v>0</v>
      </c>
      <c r="BR35" s="574">
        <f>'28A'!AB$121</f>
        <v>0</v>
      </c>
      <c r="BS35" s="574">
        <f>'28A'!AC$121</f>
        <v>0</v>
      </c>
      <c r="BT35" s="574">
        <f>'28A'!AD$121</f>
        <v>0</v>
      </c>
      <c r="BU35" s="574">
        <f>'28A'!AE$121</f>
        <v>0</v>
      </c>
      <c r="BV35" s="574">
        <f>'28A'!AF$121</f>
        <v>0</v>
      </c>
      <c r="BW35" s="574">
        <f>'28A'!AG$121</f>
        <v>0</v>
      </c>
      <c r="BX35" s="574">
        <f>'28A'!AH$121</f>
        <v>0</v>
      </c>
      <c r="BY35" s="574">
        <f>'28A'!AI$121</f>
        <v>0</v>
      </c>
      <c r="BZ35" s="574">
        <f>'28A'!AJ$121</f>
        <v>0</v>
      </c>
      <c r="CA35" s="576">
        <f>'28A'!Y$122</f>
        <v>0</v>
      </c>
      <c r="CB35" s="576">
        <f>'28A'!Z$122</f>
        <v>0</v>
      </c>
      <c r="CC35" s="576">
        <f>'28A'!AA$122</f>
        <v>0</v>
      </c>
      <c r="CD35" s="576">
        <f>'28A'!AB$122</f>
        <v>0</v>
      </c>
      <c r="CE35" s="576">
        <f>'28A'!AC$122</f>
        <v>0</v>
      </c>
      <c r="CF35" s="576">
        <f>'28A'!AD$122</f>
        <v>0</v>
      </c>
      <c r="CG35" s="576">
        <f>'28A'!AE$122</f>
        <v>0</v>
      </c>
      <c r="CH35" s="576">
        <f>'28A'!AF$122</f>
        <v>0</v>
      </c>
      <c r="CI35" s="576">
        <f>'28A'!AG$122</f>
        <v>0</v>
      </c>
      <c r="CJ35" s="576">
        <f>'28A'!AH$122</f>
        <v>0</v>
      </c>
      <c r="CK35" s="576">
        <f>'28A'!AI$122</f>
        <v>0</v>
      </c>
      <c r="CL35" s="576">
        <f>'28A'!AJ$122</f>
        <v>0</v>
      </c>
      <c r="CM35" s="576">
        <f>'28A'!Y$123</f>
        <v>0</v>
      </c>
      <c r="CN35" s="576">
        <f>'28A'!Z$123</f>
        <v>0</v>
      </c>
      <c r="CO35" s="576">
        <f>'28A'!AA$123</f>
        <v>0</v>
      </c>
      <c r="CP35" s="576">
        <f>'28A'!AB$123</f>
        <v>0</v>
      </c>
      <c r="CQ35" s="576">
        <f>'28A'!AC$123</f>
        <v>0</v>
      </c>
      <c r="CR35" s="576">
        <f>'28A'!AD$123</f>
        <v>0</v>
      </c>
      <c r="CS35" s="576">
        <f>'28A'!AE$123</f>
        <v>0</v>
      </c>
      <c r="CT35" s="576">
        <f>'28A'!AF$123</f>
        <v>0</v>
      </c>
      <c r="CU35" s="576">
        <f>'28A'!AG$123</f>
        <v>0</v>
      </c>
      <c r="CV35" s="576">
        <f>'28A'!AH$123</f>
        <v>0</v>
      </c>
      <c r="CW35" s="576">
        <f>'28A'!AI$123</f>
        <v>0</v>
      </c>
      <c r="CX35" s="576">
        <f>'28A'!AJ$123</f>
        <v>0</v>
      </c>
      <c r="CY35" s="576">
        <f>'28A'!Y$124</f>
        <v>0</v>
      </c>
      <c r="CZ35" s="576">
        <f>'28A'!Z$124</f>
        <v>0</v>
      </c>
      <c r="DA35" s="576">
        <f>'28A'!AA$124</f>
        <v>0</v>
      </c>
      <c r="DB35" s="576">
        <f>'28A'!AB$124</f>
        <v>0</v>
      </c>
      <c r="DC35" s="576">
        <f>'28A'!AC$124</f>
        <v>0</v>
      </c>
      <c r="DD35" s="576">
        <f>'28A'!AD$124</f>
        <v>0</v>
      </c>
      <c r="DE35" s="576">
        <f>'28A'!AE$124</f>
        <v>0</v>
      </c>
      <c r="DF35" s="576">
        <f>'28A'!AF$124</f>
        <v>0</v>
      </c>
      <c r="DG35" s="576">
        <f>'28A'!AG$124</f>
        <v>0</v>
      </c>
      <c r="DH35" s="576">
        <f>'28A'!AH$124</f>
        <v>0</v>
      </c>
      <c r="DI35" s="576">
        <f>'28A'!AI$124</f>
        <v>0</v>
      </c>
      <c r="DJ35" s="576">
        <f>'28A'!AJ$124</f>
        <v>0</v>
      </c>
      <c r="DK35" s="574">
        <f>'28A'!Y$127</f>
        <v>0</v>
      </c>
      <c r="DL35" s="574">
        <f>'28A'!Z$127</f>
        <v>0</v>
      </c>
      <c r="DM35" s="574">
        <f>'28A'!AA$127</f>
        <v>0</v>
      </c>
      <c r="DN35" s="574">
        <f>'28A'!AB$127</f>
        <v>0</v>
      </c>
      <c r="DO35" s="574">
        <f>'28A'!AC$127</f>
        <v>0</v>
      </c>
      <c r="DP35" s="574">
        <f>'28A'!AD$127</f>
        <v>0</v>
      </c>
      <c r="DQ35" s="574">
        <f>'28A'!AE$127</f>
        <v>0</v>
      </c>
      <c r="DR35" s="574">
        <f>'28A'!AF$127</f>
        <v>0</v>
      </c>
      <c r="DS35" s="574">
        <f>'28A'!Y$128</f>
        <v>0</v>
      </c>
      <c r="DT35" s="574">
        <f>'28A'!Z$128</f>
        <v>0</v>
      </c>
      <c r="DU35" s="574">
        <f>'28A'!AA$128</f>
        <v>0</v>
      </c>
      <c r="DV35" s="574">
        <f>'28A'!AB$128</f>
        <v>0</v>
      </c>
      <c r="DW35" s="574">
        <f>'28A'!AC$128</f>
        <v>0</v>
      </c>
      <c r="DX35" s="574">
        <f>'28A'!AD$128</f>
        <v>0</v>
      </c>
      <c r="DY35" s="574">
        <f>'28A'!AE$128</f>
        <v>0</v>
      </c>
      <c r="DZ35" s="574">
        <f>'28A'!AF$128</f>
        <v>0</v>
      </c>
      <c r="EA35" s="574">
        <f>'28A'!Y$129</f>
        <v>0</v>
      </c>
      <c r="EB35" s="574">
        <f>'28A'!Z$129</f>
        <v>0</v>
      </c>
      <c r="EC35" s="574">
        <f>'28A'!AA$129</f>
        <v>0</v>
      </c>
      <c r="ED35" s="574">
        <f>'28A'!AB$129</f>
        <v>0</v>
      </c>
      <c r="EE35" s="574">
        <f>'28A'!AC$129</f>
        <v>0</v>
      </c>
      <c r="EF35" s="574">
        <f>'28A'!AD$129</f>
        <v>0</v>
      </c>
      <c r="EG35" s="574">
        <f>'28A'!AE$129</f>
        <v>0</v>
      </c>
      <c r="EH35" s="574">
        <f>'28A'!AF$129</f>
        <v>0</v>
      </c>
      <c r="EI35" s="574">
        <f>'28A'!Y$130</f>
        <v>0</v>
      </c>
      <c r="EJ35" s="574">
        <f>'28A'!Z$130</f>
        <v>0</v>
      </c>
      <c r="EK35" s="574">
        <f>'28A'!AA$130</f>
        <v>0</v>
      </c>
      <c r="EL35" s="574">
        <f>'28A'!AB$130</f>
        <v>0</v>
      </c>
      <c r="EM35" s="574">
        <f>'28A'!AC$130</f>
        <v>0</v>
      </c>
      <c r="EN35" s="574">
        <f>'28A'!AD$130</f>
        <v>0</v>
      </c>
      <c r="EO35" s="574">
        <f>'28A'!AE$130</f>
        <v>0</v>
      </c>
      <c r="EP35" s="574">
        <f>'28A'!AF$130</f>
        <v>0</v>
      </c>
      <c r="EQ35" s="574">
        <f>'28A'!Y$131</f>
        <v>0</v>
      </c>
      <c r="ER35" s="574">
        <f>'28A'!Z$131</f>
        <v>0</v>
      </c>
      <c r="ES35" s="574">
        <f>'28A'!AA$131</f>
        <v>0</v>
      </c>
      <c r="ET35" s="574">
        <f>'28A'!AB$131</f>
        <v>0</v>
      </c>
      <c r="EU35" s="574">
        <f>'28A'!AC$131</f>
        <v>0</v>
      </c>
      <c r="EV35" s="574">
        <f>'28A'!AD$131</f>
        <v>0</v>
      </c>
      <c r="EW35" s="574">
        <f>'28A'!AE$131</f>
        <v>0</v>
      </c>
      <c r="EX35" s="574">
        <f>'28A'!AF$131</f>
        <v>0</v>
      </c>
      <c r="EY35" s="574">
        <f>'28A'!Y$132</f>
        <v>0</v>
      </c>
      <c r="EZ35" s="574">
        <f>'28A'!Z$132</f>
        <v>0</v>
      </c>
      <c r="FA35" s="574">
        <f>'28A'!AA$132</f>
        <v>0</v>
      </c>
      <c r="FB35" s="574">
        <f>'28A'!AB$132</f>
        <v>0</v>
      </c>
      <c r="FC35" s="574">
        <f>'28A'!AC$132</f>
        <v>0</v>
      </c>
      <c r="FD35" s="574">
        <f>'28A'!AD$132</f>
        <v>0</v>
      </c>
      <c r="FE35" s="574">
        <f>'28A'!AE$132</f>
        <v>0</v>
      </c>
      <c r="FF35" s="574">
        <f>'28A'!AF$132</f>
        <v>0</v>
      </c>
      <c r="FG35" s="574">
        <f>'28A'!Y$133</f>
        <v>0</v>
      </c>
      <c r="FH35" s="574">
        <f>'28A'!Z$133</f>
        <v>0</v>
      </c>
      <c r="FI35" s="574">
        <f>'28A'!AA$133</f>
        <v>0</v>
      </c>
      <c r="FJ35" s="574">
        <f>'28A'!AB$133</f>
        <v>0</v>
      </c>
      <c r="FK35" s="574">
        <f>'28A'!AC$133</f>
        <v>0</v>
      </c>
      <c r="FL35" s="574">
        <f>'28A'!AD$133</f>
        <v>0</v>
      </c>
      <c r="FM35" s="574">
        <f>'28A'!AE$133</f>
        <v>0</v>
      </c>
      <c r="FN35" s="574">
        <f>'28A'!AF$133</f>
        <v>0</v>
      </c>
      <c r="FO35" s="574">
        <f>'28A'!Y$134</f>
        <v>0</v>
      </c>
      <c r="FP35" s="574">
        <f>'28A'!Z$134</f>
        <v>0</v>
      </c>
      <c r="FQ35" s="574">
        <f>'28A'!AA$134</f>
        <v>0</v>
      </c>
      <c r="FR35" s="574">
        <f>'28A'!AB$134</f>
        <v>0</v>
      </c>
      <c r="FS35" s="574">
        <f>'28A'!AC$134</f>
        <v>0</v>
      </c>
      <c r="FT35" s="574">
        <f>'28A'!AD$134</f>
        <v>0</v>
      </c>
      <c r="FU35" s="574">
        <f>'28A'!AE$134</f>
        <v>0</v>
      </c>
      <c r="FV35" s="574">
        <f>'28A'!AF$134</f>
        <v>0</v>
      </c>
      <c r="FW35" s="574">
        <f>'28A'!Y$137</f>
        <v>0</v>
      </c>
      <c r="FX35" s="574">
        <f>'28A'!Z$137</f>
        <v>0</v>
      </c>
      <c r="FY35" s="574">
        <f>'28A'!AA$137</f>
        <v>0</v>
      </c>
      <c r="FZ35" s="574">
        <f>'28A'!AB$137</f>
        <v>0</v>
      </c>
      <c r="GA35" s="574">
        <f>'28A'!AC$137</f>
        <v>0</v>
      </c>
      <c r="GB35" s="574">
        <f>'28A'!AD$137</f>
        <v>0</v>
      </c>
      <c r="GC35" s="574">
        <f>'28A'!AE$137</f>
        <v>0</v>
      </c>
      <c r="GD35" s="574">
        <f>'28A'!AF$137</f>
        <v>0</v>
      </c>
      <c r="GE35" s="574">
        <f>'28A'!Y$138</f>
        <v>0</v>
      </c>
      <c r="GF35" s="574">
        <f>'28A'!Z$138</f>
        <v>0</v>
      </c>
      <c r="GG35" s="574">
        <f>'28A'!AA$138</f>
        <v>0</v>
      </c>
      <c r="GH35" s="574">
        <f>'28A'!AB$138</f>
        <v>0</v>
      </c>
      <c r="GI35" s="574">
        <f>'28A'!AC$138</f>
        <v>0</v>
      </c>
      <c r="GJ35" s="574">
        <f>'28A'!AD$138</f>
        <v>0</v>
      </c>
      <c r="GK35" s="574">
        <f>'28A'!AE$138</f>
        <v>0</v>
      </c>
      <c r="GL35" s="574">
        <f>'28A'!AF$138</f>
        <v>0</v>
      </c>
      <c r="GM35" s="574">
        <f>'28A'!Y$139</f>
        <v>0</v>
      </c>
      <c r="GN35" s="574">
        <f>'28A'!Z$139</f>
        <v>0</v>
      </c>
      <c r="GO35" s="574">
        <f>'28A'!AA$139</f>
        <v>0</v>
      </c>
      <c r="GP35" s="574">
        <f>'28A'!AB$139</f>
        <v>0</v>
      </c>
      <c r="GQ35" s="574">
        <f>'28A'!AC$139</f>
        <v>0</v>
      </c>
      <c r="GR35" s="574">
        <f>'28A'!AD$139</f>
        <v>0</v>
      </c>
      <c r="GS35" s="574">
        <f>'28A'!AE$139</f>
        <v>0</v>
      </c>
      <c r="GT35" s="574">
        <f>'28A'!AF$139</f>
        <v>0</v>
      </c>
      <c r="GU35" s="574">
        <f>'28A'!Y$140</f>
        <v>0</v>
      </c>
      <c r="GV35" s="574">
        <f>'28A'!Z$140</f>
        <v>0</v>
      </c>
      <c r="GW35" s="574">
        <f>'28A'!AA$140</f>
        <v>0</v>
      </c>
      <c r="GX35" s="574">
        <f>'28A'!AB$140</f>
        <v>0</v>
      </c>
      <c r="GY35" s="574">
        <f>'28A'!AC$140</f>
        <v>0</v>
      </c>
      <c r="GZ35" s="574">
        <f>'28A'!AD$140</f>
        <v>0</v>
      </c>
      <c r="HA35" s="574">
        <f>'28A'!AE$140</f>
        <v>0</v>
      </c>
      <c r="HB35" s="574">
        <f>'28A'!AF$140</f>
        <v>0</v>
      </c>
      <c r="HC35" s="574">
        <f>'28A'!Y$141</f>
        <v>0</v>
      </c>
      <c r="HD35" s="574">
        <f>'28A'!Z$141</f>
        <v>0</v>
      </c>
      <c r="HE35" s="574">
        <f>'28A'!AA$141</f>
        <v>0</v>
      </c>
      <c r="HF35" s="574">
        <f>'28A'!AB$141</f>
        <v>0</v>
      </c>
      <c r="HG35" s="574">
        <f>'28A'!AC$141</f>
        <v>0</v>
      </c>
      <c r="HH35" s="574">
        <f>'28A'!AD$141</f>
        <v>0</v>
      </c>
      <c r="HI35" s="574">
        <f>'28A'!AE$141</f>
        <v>0</v>
      </c>
      <c r="HJ35" s="574">
        <f>'28A'!AF$141</f>
        <v>0</v>
      </c>
      <c r="HK35" s="574">
        <f>'28A'!Y$142</f>
        <v>0</v>
      </c>
      <c r="HL35" s="574">
        <f>'28A'!Z$142</f>
        <v>0</v>
      </c>
      <c r="HM35" s="574">
        <f>'28A'!AA$142</f>
        <v>0</v>
      </c>
      <c r="HN35" s="574">
        <f>'28A'!AB$142</f>
        <v>0</v>
      </c>
      <c r="HO35" s="574">
        <f>'28A'!AC$142</f>
        <v>0</v>
      </c>
      <c r="HP35" s="574">
        <f>'28A'!AD$142</f>
        <v>0</v>
      </c>
      <c r="HQ35" s="574">
        <f>'28A'!AE$142</f>
        <v>0</v>
      </c>
      <c r="HR35" s="574">
        <f>'28A'!AF$142</f>
        <v>0</v>
      </c>
      <c r="HS35" s="574">
        <f>'28A'!Y$143</f>
        <v>0</v>
      </c>
      <c r="HT35" s="574">
        <f>'28A'!Z$143</f>
        <v>0</v>
      </c>
      <c r="HU35" s="574">
        <f>'28A'!AA$143</f>
        <v>0</v>
      </c>
      <c r="HV35" s="574">
        <f>'28A'!AB$143</f>
        <v>0</v>
      </c>
      <c r="HW35" s="574">
        <f>'28A'!AC$143</f>
        <v>0</v>
      </c>
      <c r="HX35" s="574">
        <f>'28A'!AD$143</f>
        <v>0</v>
      </c>
      <c r="HY35" s="574">
        <f>'28A'!AE$143</f>
        <v>0</v>
      </c>
      <c r="HZ35" s="574">
        <f>'28A'!AF$143</f>
        <v>0</v>
      </c>
      <c r="IA35" s="574">
        <f>'28A'!Y$144</f>
        <v>0</v>
      </c>
      <c r="IB35" s="574">
        <f>'28A'!Z$144</f>
        <v>0</v>
      </c>
      <c r="IC35" s="574">
        <f>'28A'!AA$144</f>
        <v>0</v>
      </c>
      <c r="ID35" s="574">
        <f>'28A'!AB$144</f>
        <v>0</v>
      </c>
      <c r="IE35" s="574">
        <f>'28A'!AC$144</f>
        <v>0</v>
      </c>
      <c r="IF35" s="574">
        <f>'28A'!AD$144</f>
        <v>0</v>
      </c>
      <c r="IG35" s="574">
        <f>'28A'!AE$144</f>
        <v>0</v>
      </c>
      <c r="IH35" s="574">
        <f>'28A'!AF$144</f>
        <v>0</v>
      </c>
      <c r="II35" s="574">
        <f>'28A'!Y$146</f>
        <v>0</v>
      </c>
      <c r="IJ35" s="574">
        <f>'28A'!Z$146</f>
        <v>0</v>
      </c>
      <c r="IK35" s="574">
        <f>'28A'!AA$146</f>
        <v>0</v>
      </c>
      <c r="IL35" s="574">
        <f>'28A'!AB$146</f>
        <v>0</v>
      </c>
      <c r="IM35" s="574">
        <f>'28A'!AC$146</f>
        <v>0</v>
      </c>
      <c r="IN35" s="574">
        <f>'28A'!AD$146</f>
        <v>0</v>
      </c>
      <c r="IO35" s="574">
        <f>'28A'!AE$146</f>
        <v>0</v>
      </c>
      <c r="IP35" s="574">
        <f>'28A'!AF$146</f>
        <v>0</v>
      </c>
      <c r="IQ35" s="574">
        <f>'28A'!AG$146</f>
        <v>0</v>
      </c>
      <c r="IR35" s="574">
        <f>'28A'!AH$146</f>
        <v>0</v>
      </c>
      <c r="IS35" s="574">
        <f>'28A'!Y$147</f>
        <v>0</v>
      </c>
      <c r="IT35" s="574">
        <f>'28A'!Z$147</f>
        <v>0</v>
      </c>
      <c r="IU35" s="574">
        <f>'28A'!AA$147</f>
        <v>0</v>
      </c>
      <c r="IV35" s="574">
        <f>'28A'!AB$147</f>
        <v>0</v>
      </c>
      <c r="IW35" s="574">
        <f>'28A'!AC$147</f>
        <v>0</v>
      </c>
      <c r="IX35" s="574">
        <f>'28A'!AD$147</f>
        <v>0</v>
      </c>
      <c r="IY35" s="574">
        <f>'28A'!AE$147</f>
        <v>0</v>
      </c>
      <c r="IZ35" s="574">
        <f>'28A'!AF$147</f>
        <v>0</v>
      </c>
      <c r="JA35" s="574">
        <f>'28A'!AG$147</f>
        <v>0</v>
      </c>
      <c r="JB35" s="574">
        <f>'28A'!AH$147</f>
        <v>0</v>
      </c>
      <c r="JC35" s="574">
        <f>'28A'!Y$148</f>
        <v>0</v>
      </c>
      <c r="JD35" s="574">
        <f>'28A'!Z$148</f>
        <v>0</v>
      </c>
      <c r="JE35" s="574">
        <f>'28A'!AA$148</f>
        <v>0</v>
      </c>
      <c r="JF35" s="574">
        <f>'28A'!AB$148</f>
        <v>0</v>
      </c>
      <c r="JG35" s="574">
        <f>'28A'!AC$148</f>
        <v>0</v>
      </c>
      <c r="JH35" s="574">
        <f>'28A'!AD$148</f>
        <v>0</v>
      </c>
      <c r="JI35" s="574">
        <f>'28A'!AE$148</f>
        <v>0</v>
      </c>
      <c r="JJ35" s="574">
        <f>'28A'!AF$148</f>
        <v>0</v>
      </c>
      <c r="JK35" s="574">
        <f>'28A'!AG$148</f>
        <v>0</v>
      </c>
      <c r="JL35" s="574">
        <f>'28A'!AH$148</f>
        <v>0</v>
      </c>
      <c r="JM35" s="574">
        <f>'28A'!Y$149</f>
        <v>0</v>
      </c>
      <c r="JN35" s="574">
        <f>'28A'!Z$149</f>
        <v>0</v>
      </c>
      <c r="JO35" s="574">
        <f>'28A'!AA$149</f>
        <v>0</v>
      </c>
      <c r="JP35" s="574">
        <f>'28A'!AB$149</f>
        <v>0</v>
      </c>
      <c r="JQ35" s="574">
        <f>'28A'!AC$149</f>
        <v>0</v>
      </c>
      <c r="JR35" s="574">
        <f>'28A'!AD$149</f>
        <v>0</v>
      </c>
      <c r="JS35" s="574">
        <f>'28A'!AE$149</f>
        <v>0</v>
      </c>
      <c r="JT35" s="574">
        <f>'28A'!AF$149</f>
        <v>0</v>
      </c>
      <c r="JU35" s="574">
        <f>'28A'!AG$149</f>
        <v>0</v>
      </c>
      <c r="JV35" s="574">
        <f>'28A'!AH$149</f>
        <v>0</v>
      </c>
      <c r="JW35" s="574">
        <f>'28A'!Y$150</f>
        <v>0</v>
      </c>
      <c r="JX35" s="574">
        <f>'28A'!Z$150</f>
        <v>0</v>
      </c>
      <c r="JY35" s="574">
        <f>'28A'!AA$150</f>
        <v>0</v>
      </c>
      <c r="JZ35" s="574">
        <f>'28A'!AB$150</f>
        <v>0</v>
      </c>
      <c r="KA35" s="574">
        <f>'28A'!AC$150</f>
        <v>0</v>
      </c>
      <c r="KB35" s="574">
        <f>'28A'!AD$150</f>
        <v>0</v>
      </c>
      <c r="KC35" s="574">
        <f>'28A'!AE$150</f>
        <v>0</v>
      </c>
      <c r="KD35" s="574">
        <f>'28A'!AF$150</f>
        <v>0</v>
      </c>
      <c r="KE35" s="574">
        <f>'28A'!AG$150</f>
        <v>0</v>
      </c>
      <c r="KF35" s="574">
        <f>'28A'!AH$150</f>
        <v>0</v>
      </c>
      <c r="KG35" s="574">
        <f>'28A'!Y$152</f>
        <v>0</v>
      </c>
      <c r="KH35" s="574">
        <f>'28A'!Z$152</f>
        <v>0</v>
      </c>
      <c r="KI35" s="574">
        <f>'28A'!AA$152</f>
        <v>0</v>
      </c>
      <c r="KJ35" s="574">
        <f>'28A'!AB$152</f>
        <v>0</v>
      </c>
      <c r="KK35" s="574">
        <f>'28A'!AC$152</f>
        <v>0</v>
      </c>
      <c r="KL35" s="574">
        <f>'28A'!AD$152</f>
        <v>0</v>
      </c>
      <c r="KM35" s="574">
        <f>'28A'!AE$152</f>
        <v>0</v>
      </c>
    </row>
    <row r="36" spans="1:299" s="577" customFormat="1">
      <c r="A36" s="572">
        <v>29</v>
      </c>
      <c r="B36" s="573">
        <f>'29A'!$G$6</f>
        <v>0</v>
      </c>
      <c r="C36" s="574">
        <f>'29A'!C$112</f>
        <v>0</v>
      </c>
      <c r="D36" s="574">
        <f>'29A'!D$112</f>
        <v>0</v>
      </c>
      <c r="E36" s="574">
        <f>'29A'!E$112</f>
        <v>0</v>
      </c>
      <c r="F36" s="574">
        <f>'29A'!F$112</f>
        <v>0</v>
      </c>
      <c r="G36" s="574">
        <f>'29A'!G$112</f>
        <v>0</v>
      </c>
      <c r="H36" s="574">
        <f>'29A'!H$112</f>
        <v>0</v>
      </c>
      <c r="I36" s="574">
        <f>'29A'!I$112</f>
        <v>0</v>
      </c>
      <c r="J36" s="574">
        <f>'29A'!J$112</f>
        <v>0</v>
      </c>
      <c r="K36" s="574">
        <f>'29A'!K$112</f>
        <v>0</v>
      </c>
      <c r="L36" s="574">
        <f>'29A'!L$112</f>
        <v>0</v>
      </c>
      <c r="M36" s="574">
        <f>'29A'!M$112</f>
        <v>0</v>
      </c>
      <c r="N36" s="574">
        <f>'29A'!N$112</f>
        <v>0</v>
      </c>
      <c r="O36" s="574">
        <f>'29A'!O$112</f>
        <v>0</v>
      </c>
      <c r="P36" s="574">
        <f>'29A'!P$112</f>
        <v>0</v>
      </c>
      <c r="Q36" s="574">
        <f>'29A'!Q$112</f>
        <v>0</v>
      </c>
      <c r="R36" s="574">
        <f>'29A'!R$112</f>
        <v>0</v>
      </c>
      <c r="S36" s="575">
        <f>'29A'!Y$117</f>
        <v>0</v>
      </c>
      <c r="T36" s="575">
        <f>'29A'!Z$117</f>
        <v>0</v>
      </c>
      <c r="U36" s="575">
        <f>'29A'!AA$117</f>
        <v>0</v>
      </c>
      <c r="V36" s="575">
        <f>'29A'!AB$117</f>
        <v>0</v>
      </c>
      <c r="W36" s="575">
        <f>'29A'!AC$117</f>
        <v>0</v>
      </c>
      <c r="X36" s="575">
        <f>'29A'!AD$117</f>
        <v>0</v>
      </c>
      <c r="Y36" s="575">
        <f>'29A'!AE$117</f>
        <v>0</v>
      </c>
      <c r="Z36" s="575">
        <f>'29A'!AF$117</f>
        <v>0</v>
      </c>
      <c r="AA36" s="575">
        <f>'29A'!AG$117</f>
        <v>0</v>
      </c>
      <c r="AB36" s="575">
        <f>'29A'!AH$117</f>
        <v>0</v>
      </c>
      <c r="AC36" s="575">
        <f>'29A'!AI$117</f>
        <v>0</v>
      </c>
      <c r="AD36" s="575">
        <f>'29A'!AJ$117</f>
        <v>0</v>
      </c>
      <c r="AE36" s="574">
        <f>'29A'!Y$118</f>
        <v>0</v>
      </c>
      <c r="AF36" s="574">
        <f>'29A'!Z$118</f>
        <v>0</v>
      </c>
      <c r="AG36" s="574">
        <f>'29A'!AA$118</f>
        <v>0</v>
      </c>
      <c r="AH36" s="574">
        <f>'29A'!AB$118</f>
        <v>0</v>
      </c>
      <c r="AI36" s="574">
        <f>'29A'!AC$118</f>
        <v>0</v>
      </c>
      <c r="AJ36" s="574">
        <f>'29A'!AD$118</f>
        <v>0</v>
      </c>
      <c r="AK36" s="574">
        <f>'29A'!AE$118</f>
        <v>0</v>
      </c>
      <c r="AL36" s="574">
        <f>'29A'!AF$118</f>
        <v>0</v>
      </c>
      <c r="AM36" s="574">
        <f>'29A'!AG$118</f>
        <v>0</v>
      </c>
      <c r="AN36" s="574">
        <f>'29A'!AH$118</f>
        <v>0</v>
      </c>
      <c r="AO36" s="574">
        <f>'29A'!AI$118</f>
        <v>0</v>
      </c>
      <c r="AP36" s="574">
        <f>'29A'!AJ$118</f>
        <v>0</v>
      </c>
      <c r="AQ36" s="574">
        <f>'29A'!Y$119</f>
        <v>0</v>
      </c>
      <c r="AR36" s="574">
        <f>'29A'!Z$119</f>
        <v>0</v>
      </c>
      <c r="AS36" s="574">
        <f>'29A'!AA$119</f>
        <v>0</v>
      </c>
      <c r="AT36" s="574">
        <f>'29A'!AB$119</f>
        <v>0</v>
      </c>
      <c r="AU36" s="574">
        <f>'29A'!AC$119</f>
        <v>0</v>
      </c>
      <c r="AV36" s="574">
        <f>'29A'!AD$119</f>
        <v>0</v>
      </c>
      <c r="AW36" s="574">
        <f>'29A'!AE$119</f>
        <v>0</v>
      </c>
      <c r="AX36" s="574">
        <f>'29A'!AF$119</f>
        <v>0</v>
      </c>
      <c r="AY36" s="574">
        <f>'29A'!AG$119</f>
        <v>0</v>
      </c>
      <c r="AZ36" s="574">
        <f>'29A'!AH$119</f>
        <v>0</v>
      </c>
      <c r="BA36" s="574">
        <f>'29A'!AI$119</f>
        <v>0</v>
      </c>
      <c r="BB36" s="574">
        <f>'29A'!AJ$119</f>
        <v>0</v>
      </c>
      <c r="BC36" s="574">
        <f>'29A'!Y$120</f>
        <v>0</v>
      </c>
      <c r="BD36" s="574">
        <f>'29A'!Z$120</f>
        <v>0</v>
      </c>
      <c r="BE36" s="574">
        <f>'29A'!AA$120</f>
        <v>0</v>
      </c>
      <c r="BF36" s="574">
        <f>'29A'!AB$120</f>
        <v>0</v>
      </c>
      <c r="BG36" s="574">
        <f>'29A'!AC$120</f>
        <v>0</v>
      </c>
      <c r="BH36" s="574">
        <f>'29A'!AD$120</f>
        <v>0</v>
      </c>
      <c r="BI36" s="574">
        <f>'29A'!AE$120</f>
        <v>0</v>
      </c>
      <c r="BJ36" s="574">
        <f>'29A'!AF$120</f>
        <v>0</v>
      </c>
      <c r="BK36" s="574">
        <f>'29A'!AG$120</f>
        <v>0</v>
      </c>
      <c r="BL36" s="574">
        <f>'29A'!AH$120</f>
        <v>0</v>
      </c>
      <c r="BM36" s="574">
        <f>'29A'!AI$120</f>
        <v>0</v>
      </c>
      <c r="BN36" s="574">
        <f>'29A'!AJ$120</f>
        <v>0</v>
      </c>
      <c r="BO36" s="574">
        <f>'29A'!Y$121</f>
        <v>0</v>
      </c>
      <c r="BP36" s="574">
        <f>'29A'!Z$121</f>
        <v>0</v>
      </c>
      <c r="BQ36" s="574">
        <f>'29A'!AA$121</f>
        <v>0</v>
      </c>
      <c r="BR36" s="574">
        <f>'29A'!AB$121</f>
        <v>0</v>
      </c>
      <c r="BS36" s="574">
        <f>'29A'!AC$121</f>
        <v>0</v>
      </c>
      <c r="BT36" s="574">
        <f>'29A'!AD$121</f>
        <v>0</v>
      </c>
      <c r="BU36" s="574">
        <f>'29A'!AE$121</f>
        <v>0</v>
      </c>
      <c r="BV36" s="574">
        <f>'29A'!AF$121</f>
        <v>0</v>
      </c>
      <c r="BW36" s="574">
        <f>'29A'!AG$121</f>
        <v>0</v>
      </c>
      <c r="BX36" s="574">
        <f>'29A'!AH$121</f>
        <v>0</v>
      </c>
      <c r="BY36" s="574">
        <f>'29A'!AI$121</f>
        <v>0</v>
      </c>
      <c r="BZ36" s="574">
        <f>'29A'!AJ$121</f>
        <v>0</v>
      </c>
      <c r="CA36" s="576">
        <f>'29A'!Y$122</f>
        <v>0</v>
      </c>
      <c r="CB36" s="576">
        <f>'29A'!Z$122</f>
        <v>0</v>
      </c>
      <c r="CC36" s="576">
        <f>'29A'!AA$122</f>
        <v>0</v>
      </c>
      <c r="CD36" s="576">
        <f>'29A'!AB$122</f>
        <v>0</v>
      </c>
      <c r="CE36" s="576">
        <f>'29A'!AC$122</f>
        <v>0</v>
      </c>
      <c r="CF36" s="576">
        <f>'29A'!AD$122</f>
        <v>0</v>
      </c>
      <c r="CG36" s="576">
        <f>'29A'!AE$122</f>
        <v>0</v>
      </c>
      <c r="CH36" s="576">
        <f>'29A'!AF$122</f>
        <v>0</v>
      </c>
      <c r="CI36" s="576">
        <f>'29A'!AG$122</f>
        <v>0</v>
      </c>
      <c r="CJ36" s="576">
        <f>'29A'!AH$122</f>
        <v>0</v>
      </c>
      <c r="CK36" s="576">
        <f>'29A'!AI$122</f>
        <v>0</v>
      </c>
      <c r="CL36" s="576">
        <f>'29A'!AJ$122</f>
        <v>0</v>
      </c>
      <c r="CM36" s="576">
        <f>'29A'!Y$123</f>
        <v>0</v>
      </c>
      <c r="CN36" s="576">
        <f>'29A'!Z$123</f>
        <v>0</v>
      </c>
      <c r="CO36" s="576">
        <f>'29A'!AA$123</f>
        <v>0</v>
      </c>
      <c r="CP36" s="576">
        <f>'29A'!AB$123</f>
        <v>0</v>
      </c>
      <c r="CQ36" s="576">
        <f>'29A'!AC$123</f>
        <v>0</v>
      </c>
      <c r="CR36" s="576">
        <f>'29A'!AD$123</f>
        <v>0</v>
      </c>
      <c r="CS36" s="576">
        <f>'29A'!AE$123</f>
        <v>0</v>
      </c>
      <c r="CT36" s="576">
        <f>'29A'!AF$123</f>
        <v>0</v>
      </c>
      <c r="CU36" s="576">
        <f>'29A'!AG$123</f>
        <v>0</v>
      </c>
      <c r="CV36" s="576">
        <f>'29A'!AH$123</f>
        <v>0</v>
      </c>
      <c r="CW36" s="576">
        <f>'29A'!AI$123</f>
        <v>0</v>
      </c>
      <c r="CX36" s="576">
        <f>'29A'!AJ$123</f>
        <v>0</v>
      </c>
      <c r="CY36" s="576">
        <f>'29A'!Y$124</f>
        <v>0</v>
      </c>
      <c r="CZ36" s="576">
        <f>'29A'!Z$124</f>
        <v>0</v>
      </c>
      <c r="DA36" s="576">
        <f>'29A'!AA$124</f>
        <v>0</v>
      </c>
      <c r="DB36" s="576">
        <f>'29A'!AB$124</f>
        <v>0</v>
      </c>
      <c r="DC36" s="576">
        <f>'29A'!AC$124</f>
        <v>0</v>
      </c>
      <c r="DD36" s="576">
        <f>'29A'!AD$124</f>
        <v>0</v>
      </c>
      <c r="DE36" s="576">
        <f>'29A'!AE$124</f>
        <v>0</v>
      </c>
      <c r="DF36" s="576">
        <f>'29A'!AF$124</f>
        <v>0</v>
      </c>
      <c r="DG36" s="576">
        <f>'29A'!AG$124</f>
        <v>0</v>
      </c>
      <c r="DH36" s="576">
        <f>'29A'!AH$124</f>
        <v>0</v>
      </c>
      <c r="DI36" s="576">
        <f>'29A'!AI$124</f>
        <v>0</v>
      </c>
      <c r="DJ36" s="576">
        <f>'29A'!AJ$124</f>
        <v>0</v>
      </c>
      <c r="DK36" s="574">
        <f>'29A'!Y$127</f>
        <v>0</v>
      </c>
      <c r="DL36" s="574">
        <f>'29A'!Z$127</f>
        <v>0</v>
      </c>
      <c r="DM36" s="574">
        <f>'29A'!AA$127</f>
        <v>0</v>
      </c>
      <c r="DN36" s="574">
        <f>'29A'!AB$127</f>
        <v>0</v>
      </c>
      <c r="DO36" s="574">
        <f>'29A'!AC$127</f>
        <v>0</v>
      </c>
      <c r="DP36" s="574">
        <f>'29A'!AD$127</f>
        <v>0</v>
      </c>
      <c r="DQ36" s="574">
        <f>'29A'!AE$127</f>
        <v>0</v>
      </c>
      <c r="DR36" s="574">
        <f>'29A'!AF$127</f>
        <v>0</v>
      </c>
      <c r="DS36" s="574">
        <f>'29A'!Y$128</f>
        <v>0</v>
      </c>
      <c r="DT36" s="574">
        <f>'29A'!Z$128</f>
        <v>0</v>
      </c>
      <c r="DU36" s="574">
        <f>'29A'!AA$128</f>
        <v>0</v>
      </c>
      <c r="DV36" s="574">
        <f>'29A'!AB$128</f>
        <v>0</v>
      </c>
      <c r="DW36" s="574">
        <f>'29A'!AC$128</f>
        <v>0</v>
      </c>
      <c r="DX36" s="574">
        <f>'29A'!AD$128</f>
        <v>0</v>
      </c>
      <c r="DY36" s="574">
        <f>'29A'!AE$128</f>
        <v>0</v>
      </c>
      <c r="DZ36" s="574">
        <f>'29A'!AF$128</f>
        <v>0</v>
      </c>
      <c r="EA36" s="574">
        <f>'29A'!Y$129</f>
        <v>0</v>
      </c>
      <c r="EB36" s="574">
        <f>'29A'!Z$129</f>
        <v>0</v>
      </c>
      <c r="EC36" s="574">
        <f>'29A'!AA$129</f>
        <v>0</v>
      </c>
      <c r="ED36" s="574">
        <f>'29A'!AB$129</f>
        <v>0</v>
      </c>
      <c r="EE36" s="574">
        <f>'29A'!AC$129</f>
        <v>0</v>
      </c>
      <c r="EF36" s="574">
        <f>'29A'!AD$129</f>
        <v>0</v>
      </c>
      <c r="EG36" s="574">
        <f>'29A'!AE$129</f>
        <v>0</v>
      </c>
      <c r="EH36" s="574">
        <f>'29A'!AF$129</f>
        <v>0</v>
      </c>
      <c r="EI36" s="574">
        <f>'29A'!Y$130</f>
        <v>0</v>
      </c>
      <c r="EJ36" s="574">
        <f>'29A'!Z$130</f>
        <v>0</v>
      </c>
      <c r="EK36" s="574">
        <f>'29A'!AA$130</f>
        <v>0</v>
      </c>
      <c r="EL36" s="574">
        <f>'29A'!AB$130</f>
        <v>0</v>
      </c>
      <c r="EM36" s="574">
        <f>'29A'!AC$130</f>
        <v>0</v>
      </c>
      <c r="EN36" s="574">
        <f>'29A'!AD$130</f>
        <v>0</v>
      </c>
      <c r="EO36" s="574">
        <f>'29A'!AE$130</f>
        <v>0</v>
      </c>
      <c r="EP36" s="574">
        <f>'29A'!AF$130</f>
        <v>0</v>
      </c>
      <c r="EQ36" s="574">
        <f>'29A'!Y$131</f>
        <v>0</v>
      </c>
      <c r="ER36" s="574">
        <f>'29A'!Z$131</f>
        <v>0</v>
      </c>
      <c r="ES36" s="574">
        <f>'29A'!AA$131</f>
        <v>0</v>
      </c>
      <c r="ET36" s="574">
        <f>'29A'!AB$131</f>
        <v>0</v>
      </c>
      <c r="EU36" s="574">
        <f>'29A'!AC$131</f>
        <v>0</v>
      </c>
      <c r="EV36" s="574">
        <f>'29A'!AD$131</f>
        <v>0</v>
      </c>
      <c r="EW36" s="574">
        <f>'29A'!AE$131</f>
        <v>0</v>
      </c>
      <c r="EX36" s="574">
        <f>'29A'!AF$131</f>
        <v>0</v>
      </c>
      <c r="EY36" s="574">
        <f>'29A'!Y$132</f>
        <v>0</v>
      </c>
      <c r="EZ36" s="574">
        <f>'29A'!Z$132</f>
        <v>0</v>
      </c>
      <c r="FA36" s="574">
        <f>'29A'!AA$132</f>
        <v>0</v>
      </c>
      <c r="FB36" s="574">
        <f>'29A'!AB$132</f>
        <v>0</v>
      </c>
      <c r="FC36" s="574">
        <f>'29A'!AC$132</f>
        <v>0</v>
      </c>
      <c r="FD36" s="574">
        <f>'29A'!AD$132</f>
        <v>0</v>
      </c>
      <c r="FE36" s="574">
        <f>'29A'!AE$132</f>
        <v>0</v>
      </c>
      <c r="FF36" s="574">
        <f>'29A'!AF$132</f>
        <v>0</v>
      </c>
      <c r="FG36" s="574">
        <f>'29A'!Y$133</f>
        <v>0</v>
      </c>
      <c r="FH36" s="574">
        <f>'29A'!Z$133</f>
        <v>0</v>
      </c>
      <c r="FI36" s="574">
        <f>'29A'!AA$133</f>
        <v>0</v>
      </c>
      <c r="FJ36" s="574">
        <f>'29A'!AB$133</f>
        <v>0</v>
      </c>
      <c r="FK36" s="574">
        <f>'29A'!AC$133</f>
        <v>0</v>
      </c>
      <c r="FL36" s="574">
        <f>'29A'!AD$133</f>
        <v>0</v>
      </c>
      <c r="FM36" s="574">
        <f>'29A'!AE$133</f>
        <v>0</v>
      </c>
      <c r="FN36" s="574">
        <f>'29A'!AF$133</f>
        <v>0</v>
      </c>
      <c r="FO36" s="574">
        <f>'29A'!Y$134</f>
        <v>0</v>
      </c>
      <c r="FP36" s="574">
        <f>'29A'!Z$134</f>
        <v>0</v>
      </c>
      <c r="FQ36" s="574">
        <f>'29A'!AA$134</f>
        <v>0</v>
      </c>
      <c r="FR36" s="574">
        <f>'29A'!AB$134</f>
        <v>0</v>
      </c>
      <c r="FS36" s="574">
        <f>'29A'!AC$134</f>
        <v>0</v>
      </c>
      <c r="FT36" s="574">
        <f>'29A'!AD$134</f>
        <v>0</v>
      </c>
      <c r="FU36" s="574">
        <f>'29A'!AE$134</f>
        <v>0</v>
      </c>
      <c r="FV36" s="574">
        <f>'29A'!AF$134</f>
        <v>0</v>
      </c>
      <c r="FW36" s="574">
        <f>'29A'!Y$137</f>
        <v>0</v>
      </c>
      <c r="FX36" s="574">
        <f>'29A'!Z$137</f>
        <v>0</v>
      </c>
      <c r="FY36" s="574">
        <f>'29A'!AA$137</f>
        <v>0</v>
      </c>
      <c r="FZ36" s="574">
        <f>'29A'!AB$137</f>
        <v>0</v>
      </c>
      <c r="GA36" s="574">
        <f>'29A'!AC$137</f>
        <v>0</v>
      </c>
      <c r="GB36" s="574">
        <f>'29A'!AD$137</f>
        <v>0</v>
      </c>
      <c r="GC36" s="574">
        <f>'29A'!AE$137</f>
        <v>0</v>
      </c>
      <c r="GD36" s="574">
        <f>'29A'!AF$137</f>
        <v>0</v>
      </c>
      <c r="GE36" s="574">
        <f>'29A'!Y$138</f>
        <v>0</v>
      </c>
      <c r="GF36" s="574">
        <f>'29A'!Z$138</f>
        <v>0</v>
      </c>
      <c r="GG36" s="574">
        <f>'29A'!AA$138</f>
        <v>0</v>
      </c>
      <c r="GH36" s="574">
        <f>'29A'!AB$138</f>
        <v>0</v>
      </c>
      <c r="GI36" s="574">
        <f>'29A'!AC$138</f>
        <v>0</v>
      </c>
      <c r="GJ36" s="574">
        <f>'29A'!AD$138</f>
        <v>0</v>
      </c>
      <c r="GK36" s="574">
        <f>'29A'!AE$138</f>
        <v>0</v>
      </c>
      <c r="GL36" s="574">
        <f>'29A'!AF$138</f>
        <v>0</v>
      </c>
      <c r="GM36" s="574">
        <f>'29A'!Y$139</f>
        <v>0</v>
      </c>
      <c r="GN36" s="574">
        <f>'29A'!Z$139</f>
        <v>0</v>
      </c>
      <c r="GO36" s="574">
        <f>'29A'!AA$139</f>
        <v>0</v>
      </c>
      <c r="GP36" s="574">
        <f>'29A'!AB$139</f>
        <v>0</v>
      </c>
      <c r="GQ36" s="574">
        <f>'29A'!AC$139</f>
        <v>0</v>
      </c>
      <c r="GR36" s="574">
        <f>'29A'!AD$139</f>
        <v>0</v>
      </c>
      <c r="GS36" s="574">
        <f>'29A'!AE$139</f>
        <v>0</v>
      </c>
      <c r="GT36" s="574">
        <f>'29A'!AF$139</f>
        <v>0</v>
      </c>
      <c r="GU36" s="574">
        <f>'29A'!Y$140</f>
        <v>0</v>
      </c>
      <c r="GV36" s="574">
        <f>'29A'!Z$140</f>
        <v>0</v>
      </c>
      <c r="GW36" s="574">
        <f>'29A'!AA$140</f>
        <v>0</v>
      </c>
      <c r="GX36" s="574">
        <f>'29A'!AB$140</f>
        <v>0</v>
      </c>
      <c r="GY36" s="574">
        <f>'29A'!AC$140</f>
        <v>0</v>
      </c>
      <c r="GZ36" s="574">
        <f>'29A'!AD$140</f>
        <v>0</v>
      </c>
      <c r="HA36" s="574">
        <f>'29A'!AE$140</f>
        <v>0</v>
      </c>
      <c r="HB36" s="574">
        <f>'29A'!AF$140</f>
        <v>0</v>
      </c>
      <c r="HC36" s="574">
        <f>'29A'!Y$141</f>
        <v>0</v>
      </c>
      <c r="HD36" s="574">
        <f>'29A'!Z$141</f>
        <v>0</v>
      </c>
      <c r="HE36" s="574">
        <f>'29A'!AA$141</f>
        <v>0</v>
      </c>
      <c r="HF36" s="574">
        <f>'29A'!AB$141</f>
        <v>0</v>
      </c>
      <c r="HG36" s="574">
        <f>'29A'!AC$141</f>
        <v>0</v>
      </c>
      <c r="HH36" s="574">
        <f>'29A'!AD$141</f>
        <v>0</v>
      </c>
      <c r="HI36" s="574">
        <f>'29A'!AE$141</f>
        <v>0</v>
      </c>
      <c r="HJ36" s="574">
        <f>'29A'!AF$141</f>
        <v>0</v>
      </c>
      <c r="HK36" s="574">
        <f>'29A'!Y$142</f>
        <v>0</v>
      </c>
      <c r="HL36" s="574">
        <f>'29A'!Z$142</f>
        <v>0</v>
      </c>
      <c r="HM36" s="574">
        <f>'29A'!AA$142</f>
        <v>0</v>
      </c>
      <c r="HN36" s="574">
        <f>'29A'!AB$142</f>
        <v>0</v>
      </c>
      <c r="HO36" s="574">
        <f>'29A'!AC$142</f>
        <v>0</v>
      </c>
      <c r="HP36" s="574">
        <f>'29A'!AD$142</f>
        <v>0</v>
      </c>
      <c r="HQ36" s="574">
        <f>'29A'!AE$142</f>
        <v>0</v>
      </c>
      <c r="HR36" s="574">
        <f>'29A'!AF$142</f>
        <v>0</v>
      </c>
      <c r="HS36" s="574">
        <f>'29A'!Y$143</f>
        <v>0</v>
      </c>
      <c r="HT36" s="574">
        <f>'29A'!Z$143</f>
        <v>0</v>
      </c>
      <c r="HU36" s="574">
        <f>'29A'!AA$143</f>
        <v>0</v>
      </c>
      <c r="HV36" s="574">
        <f>'29A'!AB$143</f>
        <v>0</v>
      </c>
      <c r="HW36" s="574">
        <f>'29A'!AC$143</f>
        <v>0</v>
      </c>
      <c r="HX36" s="574">
        <f>'29A'!AD$143</f>
        <v>0</v>
      </c>
      <c r="HY36" s="574">
        <f>'29A'!AE$143</f>
        <v>0</v>
      </c>
      <c r="HZ36" s="574">
        <f>'29A'!AF$143</f>
        <v>0</v>
      </c>
      <c r="IA36" s="574">
        <f>'29A'!Y$144</f>
        <v>0</v>
      </c>
      <c r="IB36" s="574">
        <f>'29A'!Z$144</f>
        <v>0</v>
      </c>
      <c r="IC36" s="574">
        <f>'29A'!AA$144</f>
        <v>0</v>
      </c>
      <c r="ID36" s="574">
        <f>'29A'!AB$144</f>
        <v>0</v>
      </c>
      <c r="IE36" s="574">
        <f>'29A'!AC$144</f>
        <v>0</v>
      </c>
      <c r="IF36" s="574">
        <f>'29A'!AD$144</f>
        <v>0</v>
      </c>
      <c r="IG36" s="574">
        <f>'29A'!AE$144</f>
        <v>0</v>
      </c>
      <c r="IH36" s="574">
        <f>'29A'!AF$144</f>
        <v>0</v>
      </c>
      <c r="II36" s="574">
        <f>'29A'!Y$146</f>
        <v>0</v>
      </c>
      <c r="IJ36" s="574">
        <f>'29A'!Z$146</f>
        <v>0</v>
      </c>
      <c r="IK36" s="574">
        <f>'29A'!AA$146</f>
        <v>0</v>
      </c>
      <c r="IL36" s="574">
        <f>'29A'!AB$146</f>
        <v>0</v>
      </c>
      <c r="IM36" s="574">
        <f>'29A'!AC$146</f>
        <v>0</v>
      </c>
      <c r="IN36" s="574">
        <f>'29A'!AD$146</f>
        <v>0</v>
      </c>
      <c r="IO36" s="574">
        <f>'29A'!AE$146</f>
        <v>0</v>
      </c>
      <c r="IP36" s="574">
        <f>'29A'!AF$146</f>
        <v>0</v>
      </c>
      <c r="IQ36" s="574">
        <f>'29A'!AG$146</f>
        <v>0</v>
      </c>
      <c r="IR36" s="574">
        <f>'29A'!AH$146</f>
        <v>0</v>
      </c>
      <c r="IS36" s="574">
        <f>'29A'!Y$147</f>
        <v>0</v>
      </c>
      <c r="IT36" s="574">
        <f>'29A'!Z$147</f>
        <v>0</v>
      </c>
      <c r="IU36" s="574">
        <f>'29A'!AA$147</f>
        <v>0</v>
      </c>
      <c r="IV36" s="574">
        <f>'29A'!AB$147</f>
        <v>0</v>
      </c>
      <c r="IW36" s="574">
        <f>'29A'!AC$147</f>
        <v>0</v>
      </c>
      <c r="IX36" s="574">
        <f>'29A'!AD$147</f>
        <v>0</v>
      </c>
      <c r="IY36" s="574">
        <f>'29A'!AE$147</f>
        <v>0</v>
      </c>
      <c r="IZ36" s="574">
        <f>'29A'!AF$147</f>
        <v>0</v>
      </c>
      <c r="JA36" s="574">
        <f>'29A'!AG$147</f>
        <v>0</v>
      </c>
      <c r="JB36" s="574">
        <f>'29A'!AH$147</f>
        <v>0</v>
      </c>
      <c r="JC36" s="574">
        <f>'29A'!Y$148</f>
        <v>0</v>
      </c>
      <c r="JD36" s="574">
        <f>'29A'!Z$148</f>
        <v>0</v>
      </c>
      <c r="JE36" s="574">
        <f>'29A'!AA$148</f>
        <v>0</v>
      </c>
      <c r="JF36" s="574">
        <f>'29A'!AB$148</f>
        <v>0</v>
      </c>
      <c r="JG36" s="574">
        <f>'29A'!AC$148</f>
        <v>0</v>
      </c>
      <c r="JH36" s="574">
        <f>'29A'!AD$148</f>
        <v>0</v>
      </c>
      <c r="JI36" s="574">
        <f>'29A'!AE$148</f>
        <v>0</v>
      </c>
      <c r="JJ36" s="574">
        <f>'29A'!AF$148</f>
        <v>0</v>
      </c>
      <c r="JK36" s="574">
        <f>'29A'!AG$148</f>
        <v>0</v>
      </c>
      <c r="JL36" s="574">
        <f>'29A'!AH$148</f>
        <v>0</v>
      </c>
      <c r="JM36" s="574">
        <f>'29A'!Y$149</f>
        <v>0</v>
      </c>
      <c r="JN36" s="574">
        <f>'29A'!Z$149</f>
        <v>0</v>
      </c>
      <c r="JO36" s="574">
        <f>'29A'!AA$149</f>
        <v>0</v>
      </c>
      <c r="JP36" s="574">
        <f>'29A'!AB$149</f>
        <v>0</v>
      </c>
      <c r="JQ36" s="574">
        <f>'29A'!AC$149</f>
        <v>0</v>
      </c>
      <c r="JR36" s="574">
        <f>'29A'!AD$149</f>
        <v>0</v>
      </c>
      <c r="JS36" s="574">
        <f>'29A'!AE$149</f>
        <v>0</v>
      </c>
      <c r="JT36" s="574">
        <f>'29A'!AF$149</f>
        <v>0</v>
      </c>
      <c r="JU36" s="574">
        <f>'29A'!AG$149</f>
        <v>0</v>
      </c>
      <c r="JV36" s="574">
        <f>'29A'!AH$149</f>
        <v>0</v>
      </c>
      <c r="JW36" s="574">
        <f>'29A'!Y$150</f>
        <v>0</v>
      </c>
      <c r="JX36" s="574">
        <f>'29A'!Z$150</f>
        <v>0</v>
      </c>
      <c r="JY36" s="574">
        <f>'29A'!AA$150</f>
        <v>0</v>
      </c>
      <c r="JZ36" s="574">
        <f>'29A'!AB$150</f>
        <v>0</v>
      </c>
      <c r="KA36" s="574">
        <f>'29A'!AC$150</f>
        <v>0</v>
      </c>
      <c r="KB36" s="574">
        <f>'29A'!AD$150</f>
        <v>0</v>
      </c>
      <c r="KC36" s="574">
        <f>'29A'!AE$150</f>
        <v>0</v>
      </c>
      <c r="KD36" s="574">
        <f>'29A'!AF$150</f>
        <v>0</v>
      </c>
      <c r="KE36" s="574">
        <f>'29A'!AG$150</f>
        <v>0</v>
      </c>
      <c r="KF36" s="574">
        <f>'29A'!AH$150</f>
        <v>0</v>
      </c>
      <c r="KG36" s="574">
        <f>'29A'!Y$152</f>
        <v>0</v>
      </c>
      <c r="KH36" s="574">
        <f>'29A'!Z$152</f>
        <v>0</v>
      </c>
      <c r="KI36" s="574">
        <f>'29A'!AA$152</f>
        <v>0</v>
      </c>
      <c r="KJ36" s="574">
        <f>'29A'!AB$152</f>
        <v>0</v>
      </c>
      <c r="KK36" s="574">
        <f>'29A'!AC$152</f>
        <v>0</v>
      </c>
      <c r="KL36" s="574">
        <f>'29A'!AD$152</f>
        <v>0</v>
      </c>
      <c r="KM36" s="574">
        <f>'29A'!AE$152</f>
        <v>0</v>
      </c>
    </row>
    <row r="37" spans="1:299" s="577" customFormat="1">
      <c r="A37" s="572">
        <v>30</v>
      </c>
      <c r="B37" s="573">
        <f>'30A'!$G$6</f>
        <v>0</v>
      </c>
      <c r="C37" s="574">
        <f>'30A'!C$112</f>
        <v>0</v>
      </c>
      <c r="D37" s="574">
        <f>'30A'!D$112</f>
        <v>0</v>
      </c>
      <c r="E37" s="574">
        <f>'30A'!E$112</f>
        <v>0</v>
      </c>
      <c r="F37" s="574">
        <f>'30A'!F$112</f>
        <v>0</v>
      </c>
      <c r="G37" s="574">
        <f>'30A'!G$112</f>
        <v>0</v>
      </c>
      <c r="H37" s="574">
        <f>'30A'!H$112</f>
        <v>0</v>
      </c>
      <c r="I37" s="574">
        <f>'30A'!I$112</f>
        <v>0</v>
      </c>
      <c r="J37" s="574">
        <f>'30A'!J$112</f>
        <v>0</v>
      </c>
      <c r="K37" s="574">
        <f>'30A'!K$112</f>
        <v>0</v>
      </c>
      <c r="L37" s="574">
        <f>'30A'!L$112</f>
        <v>0</v>
      </c>
      <c r="M37" s="574">
        <f>'30A'!M$112</f>
        <v>0</v>
      </c>
      <c r="N37" s="574">
        <f>'30A'!N$112</f>
        <v>0</v>
      </c>
      <c r="O37" s="574">
        <f>'30A'!O$112</f>
        <v>0</v>
      </c>
      <c r="P37" s="574">
        <f>'30A'!P$112</f>
        <v>0</v>
      </c>
      <c r="Q37" s="574">
        <f>'30A'!Q$112</f>
        <v>0</v>
      </c>
      <c r="R37" s="574">
        <f>'30A'!R$112</f>
        <v>0</v>
      </c>
      <c r="S37" s="575">
        <f>'30A'!Y$117</f>
        <v>0</v>
      </c>
      <c r="T37" s="575">
        <f>'30A'!Z$117</f>
        <v>0</v>
      </c>
      <c r="U37" s="575">
        <f>'30A'!AA$117</f>
        <v>0</v>
      </c>
      <c r="V37" s="575">
        <f>'30A'!AB$117</f>
        <v>0</v>
      </c>
      <c r="W37" s="575">
        <f>'30A'!AC$117</f>
        <v>0</v>
      </c>
      <c r="X37" s="575">
        <f>'30A'!AD$117</f>
        <v>0</v>
      </c>
      <c r="Y37" s="575">
        <f>'30A'!AE$117</f>
        <v>0</v>
      </c>
      <c r="Z37" s="575">
        <f>'30A'!AF$117</f>
        <v>0</v>
      </c>
      <c r="AA37" s="575">
        <f>'30A'!AG$117</f>
        <v>0</v>
      </c>
      <c r="AB37" s="575">
        <f>'30A'!AH$117</f>
        <v>0</v>
      </c>
      <c r="AC37" s="575">
        <f>'30A'!AI$117</f>
        <v>0</v>
      </c>
      <c r="AD37" s="575">
        <f>'30A'!AJ$117</f>
        <v>0</v>
      </c>
      <c r="AE37" s="574">
        <f>'30A'!Y$118</f>
        <v>0</v>
      </c>
      <c r="AF37" s="574">
        <f>'30A'!Z$118</f>
        <v>0</v>
      </c>
      <c r="AG37" s="574">
        <f>'30A'!AA$118</f>
        <v>0</v>
      </c>
      <c r="AH37" s="574">
        <f>'30A'!AB$118</f>
        <v>0</v>
      </c>
      <c r="AI37" s="574">
        <f>'30A'!AC$118</f>
        <v>0</v>
      </c>
      <c r="AJ37" s="574">
        <f>'30A'!AD$118</f>
        <v>0</v>
      </c>
      <c r="AK37" s="574">
        <f>'30A'!AE$118</f>
        <v>0</v>
      </c>
      <c r="AL37" s="574">
        <f>'30A'!AF$118</f>
        <v>0</v>
      </c>
      <c r="AM37" s="574">
        <f>'30A'!AG$118</f>
        <v>0</v>
      </c>
      <c r="AN37" s="574">
        <f>'30A'!AH$118</f>
        <v>0</v>
      </c>
      <c r="AO37" s="574">
        <f>'30A'!AI$118</f>
        <v>0</v>
      </c>
      <c r="AP37" s="574">
        <f>'30A'!AJ$118</f>
        <v>0</v>
      </c>
      <c r="AQ37" s="574">
        <f>'30A'!Y$119</f>
        <v>0</v>
      </c>
      <c r="AR37" s="574">
        <f>'30A'!Z$119</f>
        <v>0</v>
      </c>
      <c r="AS37" s="574">
        <f>'30A'!AA$119</f>
        <v>0</v>
      </c>
      <c r="AT37" s="574">
        <f>'30A'!AB$119</f>
        <v>0</v>
      </c>
      <c r="AU37" s="574">
        <f>'30A'!AC$119</f>
        <v>0</v>
      </c>
      <c r="AV37" s="574">
        <f>'30A'!AD$119</f>
        <v>0</v>
      </c>
      <c r="AW37" s="574">
        <f>'30A'!AE$119</f>
        <v>0</v>
      </c>
      <c r="AX37" s="574">
        <f>'30A'!AF$119</f>
        <v>0</v>
      </c>
      <c r="AY37" s="574">
        <f>'30A'!AG$119</f>
        <v>0</v>
      </c>
      <c r="AZ37" s="574">
        <f>'30A'!AH$119</f>
        <v>0</v>
      </c>
      <c r="BA37" s="574">
        <f>'30A'!AI$119</f>
        <v>0</v>
      </c>
      <c r="BB37" s="574">
        <f>'30A'!AJ$119</f>
        <v>0</v>
      </c>
      <c r="BC37" s="574">
        <f>'30A'!Y$120</f>
        <v>0</v>
      </c>
      <c r="BD37" s="574">
        <f>'30A'!Z$120</f>
        <v>0</v>
      </c>
      <c r="BE37" s="574">
        <f>'30A'!AA$120</f>
        <v>0</v>
      </c>
      <c r="BF37" s="574">
        <f>'30A'!AB$120</f>
        <v>0</v>
      </c>
      <c r="BG37" s="574">
        <f>'30A'!AC$120</f>
        <v>0</v>
      </c>
      <c r="BH37" s="574">
        <f>'30A'!AD$120</f>
        <v>0</v>
      </c>
      <c r="BI37" s="574">
        <f>'30A'!AE$120</f>
        <v>0</v>
      </c>
      <c r="BJ37" s="574">
        <f>'30A'!AF$120</f>
        <v>0</v>
      </c>
      <c r="BK37" s="574">
        <f>'30A'!AG$120</f>
        <v>0</v>
      </c>
      <c r="BL37" s="574">
        <f>'30A'!AH$120</f>
        <v>0</v>
      </c>
      <c r="BM37" s="574">
        <f>'30A'!AI$120</f>
        <v>0</v>
      </c>
      <c r="BN37" s="574">
        <f>'30A'!AJ$120</f>
        <v>0</v>
      </c>
      <c r="BO37" s="574">
        <f>'30A'!Y$121</f>
        <v>0</v>
      </c>
      <c r="BP37" s="574">
        <f>'30A'!Z$121</f>
        <v>0</v>
      </c>
      <c r="BQ37" s="574">
        <f>'30A'!AA$121</f>
        <v>0</v>
      </c>
      <c r="BR37" s="574">
        <f>'30A'!AB$121</f>
        <v>0</v>
      </c>
      <c r="BS37" s="574">
        <f>'30A'!AC$121</f>
        <v>0</v>
      </c>
      <c r="BT37" s="574">
        <f>'30A'!AD$121</f>
        <v>0</v>
      </c>
      <c r="BU37" s="574">
        <f>'30A'!AE$121</f>
        <v>0</v>
      </c>
      <c r="BV37" s="574">
        <f>'30A'!AF$121</f>
        <v>0</v>
      </c>
      <c r="BW37" s="574">
        <f>'30A'!AG$121</f>
        <v>0</v>
      </c>
      <c r="BX37" s="574">
        <f>'30A'!AH$121</f>
        <v>0</v>
      </c>
      <c r="BY37" s="574">
        <f>'30A'!AI$121</f>
        <v>0</v>
      </c>
      <c r="BZ37" s="574">
        <f>'30A'!AJ$121</f>
        <v>0</v>
      </c>
      <c r="CA37" s="576">
        <f>'30A'!Y$122</f>
        <v>0</v>
      </c>
      <c r="CB37" s="576">
        <f>'30A'!Z$122</f>
        <v>0</v>
      </c>
      <c r="CC37" s="576">
        <f>'30A'!AA$122</f>
        <v>0</v>
      </c>
      <c r="CD37" s="576">
        <f>'30A'!AB$122</f>
        <v>0</v>
      </c>
      <c r="CE37" s="576">
        <f>'30A'!AC$122</f>
        <v>0</v>
      </c>
      <c r="CF37" s="576">
        <f>'30A'!AD$122</f>
        <v>0</v>
      </c>
      <c r="CG37" s="576">
        <f>'30A'!AE$122</f>
        <v>0</v>
      </c>
      <c r="CH37" s="576">
        <f>'30A'!AF$122</f>
        <v>0</v>
      </c>
      <c r="CI37" s="576">
        <f>'30A'!AG$122</f>
        <v>0</v>
      </c>
      <c r="CJ37" s="576">
        <f>'30A'!AH$122</f>
        <v>0</v>
      </c>
      <c r="CK37" s="576">
        <f>'30A'!AI$122</f>
        <v>0</v>
      </c>
      <c r="CL37" s="576">
        <f>'30A'!AJ$122</f>
        <v>0</v>
      </c>
      <c r="CM37" s="576">
        <f>'30A'!Y$123</f>
        <v>0</v>
      </c>
      <c r="CN37" s="576">
        <f>'30A'!Z$123</f>
        <v>0</v>
      </c>
      <c r="CO37" s="576">
        <f>'30A'!AA$123</f>
        <v>0</v>
      </c>
      <c r="CP37" s="576">
        <f>'30A'!AB$123</f>
        <v>0</v>
      </c>
      <c r="CQ37" s="576">
        <f>'30A'!AC$123</f>
        <v>0</v>
      </c>
      <c r="CR37" s="576">
        <f>'30A'!AD$123</f>
        <v>0</v>
      </c>
      <c r="CS37" s="576">
        <f>'30A'!AE$123</f>
        <v>0</v>
      </c>
      <c r="CT37" s="576">
        <f>'30A'!AF$123</f>
        <v>0</v>
      </c>
      <c r="CU37" s="576">
        <f>'30A'!AG$123</f>
        <v>0</v>
      </c>
      <c r="CV37" s="576">
        <f>'30A'!AH$123</f>
        <v>0</v>
      </c>
      <c r="CW37" s="576">
        <f>'30A'!AI$123</f>
        <v>0</v>
      </c>
      <c r="CX37" s="576">
        <f>'30A'!AJ$123</f>
        <v>0</v>
      </c>
      <c r="CY37" s="576">
        <f>'30A'!Y$124</f>
        <v>0</v>
      </c>
      <c r="CZ37" s="576">
        <f>'30A'!Z$124</f>
        <v>0</v>
      </c>
      <c r="DA37" s="576">
        <f>'30A'!AA$124</f>
        <v>0</v>
      </c>
      <c r="DB37" s="576">
        <f>'30A'!AB$124</f>
        <v>0</v>
      </c>
      <c r="DC37" s="576">
        <f>'30A'!AC$124</f>
        <v>0</v>
      </c>
      <c r="DD37" s="576">
        <f>'30A'!AD$124</f>
        <v>0</v>
      </c>
      <c r="DE37" s="576">
        <f>'30A'!AE$124</f>
        <v>0</v>
      </c>
      <c r="DF37" s="576">
        <f>'30A'!AF$124</f>
        <v>0</v>
      </c>
      <c r="DG37" s="576">
        <f>'30A'!AG$124</f>
        <v>0</v>
      </c>
      <c r="DH37" s="576">
        <f>'30A'!AH$124</f>
        <v>0</v>
      </c>
      <c r="DI37" s="576">
        <f>'30A'!AI$124</f>
        <v>0</v>
      </c>
      <c r="DJ37" s="576">
        <f>'30A'!AJ$124</f>
        <v>0</v>
      </c>
      <c r="DK37" s="574">
        <f>'30A'!Y$127</f>
        <v>0</v>
      </c>
      <c r="DL37" s="574">
        <f>'30A'!Z$127</f>
        <v>0</v>
      </c>
      <c r="DM37" s="574">
        <f>'30A'!AA$127</f>
        <v>0</v>
      </c>
      <c r="DN37" s="574">
        <f>'30A'!AB$127</f>
        <v>0</v>
      </c>
      <c r="DO37" s="574">
        <f>'30A'!AC$127</f>
        <v>0</v>
      </c>
      <c r="DP37" s="574">
        <f>'30A'!AD$127</f>
        <v>0</v>
      </c>
      <c r="DQ37" s="574">
        <f>'30A'!AE$127</f>
        <v>0</v>
      </c>
      <c r="DR37" s="574">
        <f>'30A'!AF$127</f>
        <v>0</v>
      </c>
      <c r="DS37" s="574">
        <f>'30A'!Y$128</f>
        <v>0</v>
      </c>
      <c r="DT37" s="574">
        <f>'30A'!Z$128</f>
        <v>0</v>
      </c>
      <c r="DU37" s="574">
        <f>'30A'!AA$128</f>
        <v>0</v>
      </c>
      <c r="DV37" s="574">
        <f>'30A'!AB$128</f>
        <v>0</v>
      </c>
      <c r="DW37" s="574">
        <f>'30A'!AC$128</f>
        <v>0</v>
      </c>
      <c r="DX37" s="574">
        <f>'30A'!AD$128</f>
        <v>0</v>
      </c>
      <c r="DY37" s="574">
        <f>'30A'!AE$128</f>
        <v>0</v>
      </c>
      <c r="DZ37" s="574">
        <f>'30A'!AF$128</f>
        <v>0</v>
      </c>
      <c r="EA37" s="574">
        <f>'30A'!Y$129</f>
        <v>0</v>
      </c>
      <c r="EB37" s="574">
        <f>'30A'!Z$129</f>
        <v>0</v>
      </c>
      <c r="EC37" s="574">
        <f>'30A'!AA$129</f>
        <v>0</v>
      </c>
      <c r="ED37" s="574">
        <f>'30A'!AB$129</f>
        <v>0</v>
      </c>
      <c r="EE37" s="574">
        <f>'30A'!AC$129</f>
        <v>0</v>
      </c>
      <c r="EF37" s="574">
        <f>'30A'!AD$129</f>
        <v>0</v>
      </c>
      <c r="EG37" s="574">
        <f>'30A'!AE$129</f>
        <v>0</v>
      </c>
      <c r="EH37" s="574">
        <f>'30A'!AF$129</f>
        <v>0</v>
      </c>
      <c r="EI37" s="574">
        <f>'30A'!Y$130</f>
        <v>0</v>
      </c>
      <c r="EJ37" s="574">
        <f>'30A'!Z$130</f>
        <v>0</v>
      </c>
      <c r="EK37" s="574">
        <f>'30A'!AA$130</f>
        <v>0</v>
      </c>
      <c r="EL37" s="574">
        <f>'30A'!AB$130</f>
        <v>0</v>
      </c>
      <c r="EM37" s="574">
        <f>'30A'!AC$130</f>
        <v>0</v>
      </c>
      <c r="EN37" s="574">
        <f>'30A'!AD$130</f>
        <v>0</v>
      </c>
      <c r="EO37" s="574">
        <f>'30A'!AE$130</f>
        <v>0</v>
      </c>
      <c r="EP37" s="574">
        <f>'30A'!AF$130</f>
        <v>0</v>
      </c>
      <c r="EQ37" s="574">
        <f>'30A'!Y$131</f>
        <v>0</v>
      </c>
      <c r="ER37" s="574">
        <f>'30A'!Z$131</f>
        <v>0</v>
      </c>
      <c r="ES37" s="574">
        <f>'30A'!AA$131</f>
        <v>0</v>
      </c>
      <c r="ET37" s="574">
        <f>'30A'!AB$131</f>
        <v>0</v>
      </c>
      <c r="EU37" s="574">
        <f>'30A'!AC$131</f>
        <v>0</v>
      </c>
      <c r="EV37" s="574">
        <f>'30A'!AD$131</f>
        <v>0</v>
      </c>
      <c r="EW37" s="574">
        <f>'30A'!AE$131</f>
        <v>0</v>
      </c>
      <c r="EX37" s="574">
        <f>'30A'!AF$131</f>
        <v>0</v>
      </c>
      <c r="EY37" s="574">
        <f>'30A'!Y$132</f>
        <v>0</v>
      </c>
      <c r="EZ37" s="574">
        <f>'30A'!Z$132</f>
        <v>0</v>
      </c>
      <c r="FA37" s="574">
        <f>'30A'!AA$132</f>
        <v>0</v>
      </c>
      <c r="FB37" s="574">
        <f>'30A'!AB$132</f>
        <v>0</v>
      </c>
      <c r="FC37" s="574">
        <f>'30A'!AC$132</f>
        <v>0</v>
      </c>
      <c r="FD37" s="574">
        <f>'30A'!AD$132</f>
        <v>0</v>
      </c>
      <c r="FE37" s="574">
        <f>'30A'!AE$132</f>
        <v>0</v>
      </c>
      <c r="FF37" s="574">
        <f>'30A'!AF$132</f>
        <v>0</v>
      </c>
      <c r="FG37" s="574">
        <f>'30A'!Y$133</f>
        <v>0</v>
      </c>
      <c r="FH37" s="574">
        <f>'30A'!Z$133</f>
        <v>0</v>
      </c>
      <c r="FI37" s="574">
        <f>'30A'!AA$133</f>
        <v>0</v>
      </c>
      <c r="FJ37" s="574">
        <f>'30A'!AB$133</f>
        <v>0</v>
      </c>
      <c r="FK37" s="574">
        <f>'30A'!AC$133</f>
        <v>0</v>
      </c>
      <c r="FL37" s="574">
        <f>'30A'!AD$133</f>
        <v>0</v>
      </c>
      <c r="FM37" s="574">
        <f>'30A'!AE$133</f>
        <v>0</v>
      </c>
      <c r="FN37" s="574">
        <f>'30A'!AF$133</f>
        <v>0</v>
      </c>
      <c r="FO37" s="574">
        <f>'30A'!Y$134</f>
        <v>0</v>
      </c>
      <c r="FP37" s="574">
        <f>'30A'!Z$134</f>
        <v>0</v>
      </c>
      <c r="FQ37" s="574">
        <f>'30A'!AA$134</f>
        <v>0</v>
      </c>
      <c r="FR37" s="574">
        <f>'30A'!AB$134</f>
        <v>0</v>
      </c>
      <c r="FS37" s="574">
        <f>'30A'!AC$134</f>
        <v>0</v>
      </c>
      <c r="FT37" s="574">
        <f>'30A'!AD$134</f>
        <v>0</v>
      </c>
      <c r="FU37" s="574">
        <f>'30A'!AE$134</f>
        <v>0</v>
      </c>
      <c r="FV37" s="574">
        <f>'30A'!AF$134</f>
        <v>0</v>
      </c>
      <c r="FW37" s="574">
        <f>'30A'!Y$137</f>
        <v>0</v>
      </c>
      <c r="FX37" s="574">
        <f>'30A'!Z$137</f>
        <v>0</v>
      </c>
      <c r="FY37" s="574">
        <f>'30A'!AA$137</f>
        <v>0</v>
      </c>
      <c r="FZ37" s="574">
        <f>'30A'!AB$137</f>
        <v>0</v>
      </c>
      <c r="GA37" s="574">
        <f>'30A'!AC$137</f>
        <v>0</v>
      </c>
      <c r="GB37" s="574">
        <f>'30A'!AD$137</f>
        <v>0</v>
      </c>
      <c r="GC37" s="574">
        <f>'30A'!AE$137</f>
        <v>0</v>
      </c>
      <c r="GD37" s="574">
        <f>'30A'!AF$137</f>
        <v>0</v>
      </c>
      <c r="GE37" s="574">
        <f>'30A'!Y$138</f>
        <v>0</v>
      </c>
      <c r="GF37" s="574">
        <f>'30A'!Z$138</f>
        <v>0</v>
      </c>
      <c r="GG37" s="574">
        <f>'30A'!AA$138</f>
        <v>0</v>
      </c>
      <c r="GH37" s="574">
        <f>'30A'!AB$138</f>
        <v>0</v>
      </c>
      <c r="GI37" s="574">
        <f>'30A'!AC$138</f>
        <v>0</v>
      </c>
      <c r="GJ37" s="574">
        <f>'30A'!AD$138</f>
        <v>0</v>
      </c>
      <c r="GK37" s="574">
        <f>'30A'!AE$138</f>
        <v>0</v>
      </c>
      <c r="GL37" s="574">
        <f>'30A'!AF$138</f>
        <v>0</v>
      </c>
      <c r="GM37" s="574">
        <f>'30A'!Y$139</f>
        <v>0</v>
      </c>
      <c r="GN37" s="574">
        <f>'30A'!Z$139</f>
        <v>0</v>
      </c>
      <c r="GO37" s="574">
        <f>'30A'!AA$139</f>
        <v>0</v>
      </c>
      <c r="GP37" s="574">
        <f>'30A'!AB$139</f>
        <v>0</v>
      </c>
      <c r="GQ37" s="574">
        <f>'30A'!AC$139</f>
        <v>0</v>
      </c>
      <c r="GR37" s="574">
        <f>'30A'!AD$139</f>
        <v>0</v>
      </c>
      <c r="GS37" s="574">
        <f>'30A'!AE$139</f>
        <v>0</v>
      </c>
      <c r="GT37" s="574">
        <f>'30A'!AF$139</f>
        <v>0</v>
      </c>
      <c r="GU37" s="574">
        <f>'30A'!Y$140</f>
        <v>0</v>
      </c>
      <c r="GV37" s="574">
        <f>'30A'!Z$140</f>
        <v>0</v>
      </c>
      <c r="GW37" s="574">
        <f>'30A'!AA$140</f>
        <v>0</v>
      </c>
      <c r="GX37" s="574">
        <f>'30A'!AB$140</f>
        <v>0</v>
      </c>
      <c r="GY37" s="574">
        <f>'30A'!AC$140</f>
        <v>0</v>
      </c>
      <c r="GZ37" s="574">
        <f>'30A'!AD$140</f>
        <v>0</v>
      </c>
      <c r="HA37" s="574">
        <f>'30A'!AE$140</f>
        <v>0</v>
      </c>
      <c r="HB37" s="574">
        <f>'30A'!AF$140</f>
        <v>0</v>
      </c>
      <c r="HC37" s="574">
        <f>'30A'!Y$141</f>
        <v>0</v>
      </c>
      <c r="HD37" s="574">
        <f>'30A'!Z$141</f>
        <v>0</v>
      </c>
      <c r="HE37" s="574">
        <f>'30A'!AA$141</f>
        <v>0</v>
      </c>
      <c r="HF37" s="574">
        <f>'30A'!AB$141</f>
        <v>0</v>
      </c>
      <c r="HG37" s="574">
        <f>'30A'!AC$141</f>
        <v>0</v>
      </c>
      <c r="HH37" s="574">
        <f>'30A'!AD$141</f>
        <v>0</v>
      </c>
      <c r="HI37" s="574">
        <f>'30A'!AE$141</f>
        <v>0</v>
      </c>
      <c r="HJ37" s="574">
        <f>'30A'!AF$141</f>
        <v>0</v>
      </c>
      <c r="HK37" s="574">
        <f>'30A'!Y$142</f>
        <v>0</v>
      </c>
      <c r="HL37" s="574">
        <f>'30A'!Z$142</f>
        <v>0</v>
      </c>
      <c r="HM37" s="574">
        <f>'30A'!AA$142</f>
        <v>0</v>
      </c>
      <c r="HN37" s="574">
        <f>'30A'!AB$142</f>
        <v>0</v>
      </c>
      <c r="HO37" s="574">
        <f>'30A'!AC$142</f>
        <v>0</v>
      </c>
      <c r="HP37" s="574">
        <f>'30A'!AD$142</f>
        <v>0</v>
      </c>
      <c r="HQ37" s="574">
        <f>'30A'!AE$142</f>
        <v>0</v>
      </c>
      <c r="HR37" s="574">
        <f>'30A'!AF$142</f>
        <v>0</v>
      </c>
      <c r="HS37" s="574">
        <f>'30A'!Y$143</f>
        <v>0</v>
      </c>
      <c r="HT37" s="574">
        <f>'30A'!Z$143</f>
        <v>0</v>
      </c>
      <c r="HU37" s="574">
        <f>'30A'!AA$143</f>
        <v>0</v>
      </c>
      <c r="HV37" s="574">
        <f>'30A'!AB$143</f>
        <v>0</v>
      </c>
      <c r="HW37" s="574">
        <f>'30A'!AC$143</f>
        <v>0</v>
      </c>
      <c r="HX37" s="574">
        <f>'30A'!AD$143</f>
        <v>0</v>
      </c>
      <c r="HY37" s="574">
        <f>'30A'!AE$143</f>
        <v>0</v>
      </c>
      <c r="HZ37" s="574">
        <f>'30A'!AF$143</f>
        <v>0</v>
      </c>
      <c r="IA37" s="574">
        <f>'30A'!Y$144</f>
        <v>0</v>
      </c>
      <c r="IB37" s="574">
        <f>'30A'!Z$144</f>
        <v>0</v>
      </c>
      <c r="IC37" s="574">
        <f>'30A'!AA$144</f>
        <v>0</v>
      </c>
      <c r="ID37" s="574">
        <f>'30A'!AB$144</f>
        <v>0</v>
      </c>
      <c r="IE37" s="574">
        <f>'30A'!AC$144</f>
        <v>0</v>
      </c>
      <c r="IF37" s="574">
        <f>'30A'!AD$144</f>
        <v>0</v>
      </c>
      <c r="IG37" s="574">
        <f>'30A'!AE$144</f>
        <v>0</v>
      </c>
      <c r="IH37" s="574">
        <f>'30A'!AF$144</f>
        <v>0</v>
      </c>
      <c r="II37" s="574">
        <f>'30A'!Y$146</f>
        <v>0</v>
      </c>
      <c r="IJ37" s="574">
        <f>'30A'!Z$146</f>
        <v>0</v>
      </c>
      <c r="IK37" s="574">
        <f>'30A'!AA$146</f>
        <v>0</v>
      </c>
      <c r="IL37" s="574">
        <f>'30A'!AB$146</f>
        <v>0</v>
      </c>
      <c r="IM37" s="574">
        <f>'30A'!AC$146</f>
        <v>0</v>
      </c>
      <c r="IN37" s="574">
        <f>'30A'!AD$146</f>
        <v>0</v>
      </c>
      <c r="IO37" s="574">
        <f>'30A'!AE$146</f>
        <v>0</v>
      </c>
      <c r="IP37" s="574">
        <f>'30A'!AF$146</f>
        <v>0</v>
      </c>
      <c r="IQ37" s="574">
        <f>'30A'!AG$146</f>
        <v>0</v>
      </c>
      <c r="IR37" s="574">
        <f>'30A'!AH$146</f>
        <v>0</v>
      </c>
      <c r="IS37" s="574">
        <f>'30A'!Y$147</f>
        <v>0</v>
      </c>
      <c r="IT37" s="574">
        <f>'30A'!Z$147</f>
        <v>0</v>
      </c>
      <c r="IU37" s="574">
        <f>'30A'!AA$147</f>
        <v>0</v>
      </c>
      <c r="IV37" s="574">
        <f>'30A'!AB$147</f>
        <v>0</v>
      </c>
      <c r="IW37" s="574">
        <f>'30A'!AC$147</f>
        <v>0</v>
      </c>
      <c r="IX37" s="574">
        <f>'30A'!AD$147</f>
        <v>0</v>
      </c>
      <c r="IY37" s="574">
        <f>'30A'!AE$147</f>
        <v>0</v>
      </c>
      <c r="IZ37" s="574">
        <f>'30A'!AF$147</f>
        <v>0</v>
      </c>
      <c r="JA37" s="574">
        <f>'30A'!AG$147</f>
        <v>0</v>
      </c>
      <c r="JB37" s="574">
        <f>'30A'!AH$147</f>
        <v>0</v>
      </c>
      <c r="JC37" s="574">
        <f>'30A'!Y$148</f>
        <v>0</v>
      </c>
      <c r="JD37" s="574">
        <f>'30A'!Z$148</f>
        <v>0</v>
      </c>
      <c r="JE37" s="574">
        <f>'30A'!AA$148</f>
        <v>0</v>
      </c>
      <c r="JF37" s="574">
        <f>'30A'!AB$148</f>
        <v>0</v>
      </c>
      <c r="JG37" s="574">
        <f>'30A'!AC$148</f>
        <v>0</v>
      </c>
      <c r="JH37" s="574">
        <f>'30A'!AD$148</f>
        <v>0</v>
      </c>
      <c r="JI37" s="574">
        <f>'30A'!AE$148</f>
        <v>0</v>
      </c>
      <c r="JJ37" s="574">
        <f>'30A'!AF$148</f>
        <v>0</v>
      </c>
      <c r="JK37" s="574">
        <f>'30A'!AG$148</f>
        <v>0</v>
      </c>
      <c r="JL37" s="574">
        <f>'30A'!AH$148</f>
        <v>0</v>
      </c>
      <c r="JM37" s="574">
        <f>'30A'!Y$149</f>
        <v>0</v>
      </c>
      <c r="JN37" s="574">
        <f>'30A'!Z$149</f>
        <v>0</v>
      </c>
      <c r="JO37" s="574">
        <f>'30A'!AA$149</f>
        <v>0</v>
      </c>
      <c r="JP37" s="574">
        <f>'30A'!AB$149</f>
        <v>0</v>
      </c>
      <c r="JQ37" s="574">
        <f>'30A'!AC$149</f>
        <v>0</v>
      </c>
      <c r="JR37" s="574">
        <f>'30A'!AD$149</f>
        <v>0</v>
      </c>
      <c r="JS37" s="574">
        <f>'30A'!AE$149</f>
        <v>0</v>
      </c>
      <c r="JT37" s="574">
        <f>'30A'!AF$149</f>
        <v>0</v>
      </c>
      <c r="JU37" s="574">
        <f>'30A'!AG$149</f>
        <v>0</v>
      </c>
      <c r="JV37" s="574">
        <f>'30A'!AH$149</f>
        <v>0</v>
      </c>
      <c r="JW37" s="574">
        <f>'30A'!Y$150</f>
        <v>0</v>
      </c>
      <c r="JX37" s="574">
        <f>'30A'!Z$150</f>
        <v>0</v>
      </c>
      <c r="JY37" s="574">
        <f>'30A'!AA$150</f>
        <v>0</v>
      </c>
      <c r="JZ37" s="574">
        <f>'30A'!AB$150</f>
        <v>0</v>
      </c>
      <c r="KA37" s="574">
        <f>'30A'!AC$150</f>
        <v>0</v>
      </c>
      <c r="KB37" s="574">
        <f>'30A'!AD$150</f>
        <v>0</v>
      </c>
      <c r="KC37" s="574">
        <f>'30A'!AE$150</f>
        <v>0</v>
      </c>
      <c r="KD37" s="574">
        <f>'30A'!AF$150</f>
        <v>0</v>
      </c>
      <c r="KE37" s="574">
        <f>'30A'!AG$150</f>
        <v>0</v>
      </c>
      <c r="KF37" s="574">
        <f>'30A'!AH$150</f>
        <v>0</v>
      </c>
      <c r="KG37" s="574">
        <f>'30A'!Y$152</f>
        <v>0</v>
      </c>
      <c r="KH37" s="574">
        <f>'30A'!Z$152</f>
        <v>0</v>
      </c>
      <c r="KI37" s="574">
        <f>'30A'!AA$152</f>
        <v>0</v>
      </c>
      <c r="KJ37" s="574">
        <f>'30A'!AB$152</f>
        <v>0</v>
      </c>
      <c r="KK37" s="574">
        <f>'30A'!AC$152</f>
        <v>0</v>
      </c>
      <c r="KL37" s="574">
        <f>'30A'!AD$152</f>
        <v>0</v>
      </c>
      <c r="KM37" s="574">
        <f>'30A'!AE$152</f>
        <v>0</v>
      </c>
    </row>
    <row r="64" spans="19:242" ht="16.2" thickBot="1">
      <c r="S64" s="114">
        <f t="shared" ref="S64:CD64" si="7">SUM(S67:S81)</f>
        <v>0</v>
      </c>
      <c r="T64" s="114">
        <f t="shared" si="7"/>
        <v>0</v>
      </c>
      <c r="U64" s="114">
        <f t="shared" si="7"/>
        <v>0</v>
      </c>
      <c r="V64" s="114">
        <f t="shared" si="7"/>
        <v>0</v>
      </c>
      <c r="W64" s="114">
        <f t="shared" si="7"/>
        <v>0</v>
      </c>
      <c r="X64" s="114">
        <f t="shared" si="7"/>
        <v>0</v>
      </c>
      <c r="Y64" s="114">
        <f t="shared" si="7"/>
        <v>0</v>
      </c>
      <c r="Z64" s="114">
        <f t="shared" si="7"/>
        <v>0</v>
      </c>
      <c r="AA64" s="114">
        <f t="shared" si="7"/>
        <v>0</v>
      </c>
      <c r="AB64" s="114">
        <f t="shared" si="7"/>
        <v>0</v>
      </c>
      <c r="AC64" s="114">
        <f t="shared" si="7"/>
        <v>0</v>
      </c>
      <c r="AD64" s="114">
        <f t="shared" si="7"/>
        <v>0</v>
      </c>
      <c r="AE64" s="114">
        <f t="shared" si="7"/>
        <v>0</v>
      </c>
      <c r="AF64" s="114">
        <f t="shared" si="7"/>
        <v>0</v>
      </c>
      <c r="AG64" s="114">
        <f t="shared" si="7"/>
        <v>0</v>
      </c>
      <c r="AH64" s="114">
        <f t="shared" si="7"/>
        <v>0</v>
      </c>
      <c r="AI64" s="114">
        <f t="shared" si="7"/>
        <v>0</v>
      </c>
      <c r="AJ64" s="114">
        <f t="shared" si="7"/>
        <v>0</v>
      </c>
      <c r="AK64" s="114">
        <f t="shared" si="7"/>
        <v>0</v>
      </c>
      <c r="AL64" s="114">
        <f t="shared" si="7"/>
        <v>0</v>
      </c>
      <c r="AM64" s="114">
        <f t="shared" si="7"/>
        <v>0</v>
      </c>
      <c r="AN64" s="114">
        <f t="shared" si="7"/>
        <v>0</v>
      </c>
      <c r="AO64" s="114">
        <f t="shared" si="7"/>
        <v>0</v>
      </c>
      <c r="AP64" s="114">
        <f t="shared" si="7"/>
        <v>0</v>
      </c>
      <c r="AQ64" s="114">
        <f t="shared" si="7"/>
        <v>0</v>
      </c>
      <c r="AR64" s="114">
        <f t="shared" si="7"/>
        <v>0</v>
      </c>
      <c r="AS64" s="114">
        <f t="shared" si="7"/>
        <v>0</v>
      </c>
      <c r="AT64" s="114">
        <f t="shared" si="7"/>
        <v>0</v>
      </c>
      <c r="AU64" s="114">
        <f t="shared" si="7"/>
        <v>0</v>
      </c>
      <c r="AV64" s="114">
        <f t="shared" si="7"/>
        <v>0</v>
      </c>
      <c r="AW64" s="114">
        <f t="shared" si="7"/>
        <v>0</v>
      </c>
      <c r="AX64" s="114">
        <f t="shared" si="7"/>
        <v>0</v>
      </c>
      <c r="AY64" s="114">
        <f t="shared" si="7"/>
        <v>0</v>
      </c>
      <c r="AZ64" s="114">
        <f t="shared" si="7"/>
        <v>0</v>
      </c>
      <c r="BA64" s="114">
        <f t="shared" si="7"/>
        <v>0</v>
      </c>
      <c r="BB64" s="114">
        <f t="shared" si="7"/>
        <v>0</v>
      </c>
      <c r="BC64" s="114">
        <f t="shared" si="7"/>
        <v>0</v>
      </c>
      <c r="BD64" s="114">
        <f t="shared" si="7"/>
        <v>0</v>
      </c>
      <c r="BE64" s="114">
        <f t="shared" si="7"/>
        <v>0</v>
      </c>
      <c r="BF64" s="114">
        <f t="shared" si="7"/>
        <v>0</v>
      </c>
      <c r="BG64" s="114">
        <f t="shared" si="7"/>
        <v>0</v>
      </c>
      <c r="BH64" s="114">
        <f t="shared" si="7"/>
        <v>0</v>
      </c>
      <c r="BI64" s="114">
        <f t="shared" si="7"/>
        <v>0</v>
      </c>
      <c r="BJ64" s="114">
        <f t="shared" si="7"/>
        <v>0</v>
      </c>
      <c r="BK64" s="114">
        <f t="shared" si="7"/>
        <v>0</v>
      </c>
      <c r="BL64" s="114">
        <f t="shared" si="7"/>
        <v>0</v>
      </c>
      <c r="BM64" s="114">
        <f t="shared" si="7"/>
        <v>0</v>
      </c>
      <c r="BN64" s="114">
        <f t="shared" si="7"/>
        <v>0</v>
      </c>
      <c r="BO64" s="114">
        <f t="shared" si="7"/>
        <v>0</v>
      </c>
      <c r="BP64" s="114">
        <f t="shared" si="7"/>
        <v>0</v>
      </c>
      <c r="BQ64" s="114">
        <f t="shared" si="7"/>
        <v>0</v>
      </c>
      <c r="BR64" s="114">
        <f t="shared" si="7"/>
        <v>0</v>
      </c>
      <c r="BS64" s="114">
        <f t="shared" si="7"/>
        <v>0</v>
      </c>
      <c r="BT64" s="114">
        <f t="shared" si="7"/>
        <v>0</v>
      </c>
      <c r="BU64" s="114">
        <f t="shared" si="7"/>
        <v>0</v>
      </c>
      <c r="BV64" s="114">
        <f t="shared" si="7"/>
        <v>0</v>
      </c>
      <c r="BW64" s="114">
        <f t="shared" si="7"/>
        <v>0</v>
      </c>
      <c r="BX64" s="114">
        <f t="shared" si="7"/>
        <v>0</v>
      </c>
      <c r="BY64" s="114">
        <f t="shared" si="7"/>
        <v>0</v>
      </c>
      <c r="BZ64" s="114">
        <f t="shared" si="7"/>
        <v>0</v>
      </c>
      <c r="CA64" s="114">
        <f t="shared" si="7"/>
        <v>0</v>
      </c>
      <c r="CB64" s="114">
        <f t="shared" si="7"/>
        <v>0</v>
      </c>
      <c r="CC64" s="114">
        <f t="shared" si="7"/>
        <v>0</v>
      </c>
      <c r="CD64" s="114">
        <f t="shared" si="7"/>
        <v>0</v>
      </c>
      <c r="CE64" s="114">
        <f t="shared" ref="CE64:EP64" si="8">SUM(CE67:CE81)</f>
        <v>0</v>
      </c>
      <c r="CF64" s="114">
        <f t="shared" si="8"/>
        <v>0</v>
      </c>
      <c r="CG64" s="114">
        <f t="shared" si="8"/>
        <v>0</v>
      </c>
      <c r="CH64" s="114">
        <f t="shared" si="8"/>
        <v>0</v>
      </c>
      <c r="CI64" s="114">
        <f t="shared" si="8"/>
        <v>0</v>
      </c>
      <c r="CJ64" s="114">
        <f t="shared" si="8"/>
        <v>0</v>
      </c>
      <c r="CK64" s="114">
        <f t="shared" si="8"/>
        <v>0</v>
      </c>
      <c r="CL64" s="114">
        <f t="shared" si="8"/>
        <v>0</v>
      </c>
      <c r="CM64" s="114">
        <f t="shared" si="8"/>
        <v>0</v>
      </c>
      <c r="CN64" s="114">
        <f t="shared" si="8"/>
        <v>0</v>
      </c>
      <c r="CO64" s="114">
        <f t="shared" si="8"/>
        <v>0</v>
      </c>
      <c r="CP64" s="114">
        <f t="shared" si="8"/>
        <v>0</v>
      </c>
      <c r="CQ64" s="114">
        <f t="shared" si="8"/>
        <v>0</v>
      </c>
      <c r="CR64" s="114">
        <f t="shared" si="8"/>
        <v>0</v>
      </c>
      <c r="CS64" s="114">
        <f t="shared" si="8"/>
        <v>0</v>
      </c>
      <c r="CT64" s="114">
        <f t="shared" si="8"/>
        <v>0</v>
      </c>
      <c r="CU64" s="114">
        <f t="shared" si="8"/>
        <v>0</v>
      </c>
      <c r="CV64" s="114">
        <f t="shared" si="8"/>
        <v>0</v>
      </c>
      <c r="CW64" s="114">
        <f t="shared" si="8"/>
        <v>0</v>
      </c>
      <c r="CX64" s="114">
        <f t="shared" si="8"/>
        <v>0</v>
      </c>
      <c r="CY64" s="114">
        <f t="shared" si="8"/>
        <v>0</v>
      </c>
      <c r="CZ64" s="114">
        <f t="shared" si="8"/>
        <v>0</v>
      </c>
      <c r="DA64" s="114">
        <f t="shared" si="8"/>
        <v>0</v>
      </c>
      <c r="DB64" s="114">
        <f t="shared" si="8"/>
        <v>0</v>
      </c>
      <c r="DC64" s="114">
        <f t="shared" si="8"/>
        <v>0</v>
      </c>
      <c r="DD64" s="114">
        <f t="shared" si="8"/>
        <v>0</v>
      </c>
      <c r="DE64" s="114">
        <f t="shared" si="8"/>
        <v>0</v>
      </c>
      <c r="DF64" s="114">
        <f t="shared" si="8"/>
        <v>0</v>
      </c>
      <c r="DG64" s="114">
        <f t="shared" si="8"/>
        <v>0</v>
      </c>
      <c r="DH64" s="114">
        <f t="shared" si="8"/>
        <v>0</v>
      </c>
      <c r="DI64" s="114">
        <f t="shared" si="8"/>
        <v>0</v>
      </c>
      <c r="DJ64" s="114">
        <f t="shared" si="8"/>
        <v>0</v>
      </c>
      <c r="DK64" s="114">
        <f t="shared" si="8"/>
        <v>0</v>
      </c>
      <c r="DL64" s="114">
        <f t="shared" si="8"/>
        <v>0</v>
      </c>
      <c r="DM64" s="114">
        <f t="shared" si="8"/>
        <v>0</v>
      </c>
      <c r="DN64" s="114">
        <f t="shared" si="8"/>
        <v>0</v>
      </c>
      <c r="DO64" s="114">
        <f t="shared" si="8"/>
        <v>0</v>
      </c>
      <c r="DP64" s="114">
        <f t="shared" si="8"/>
        <v>0</v>
      </c>
      <c r="DQ64" s="114">
        <f t="shared" si="8"/>
        <v>0</v>
      </c>
      <c r="DR64" s="114">
        <f t="shared" si="8"/>
        <v>0</v>
      </c>
      <c r="DS64" s="114">
        <f t="shared" si="8"/>
        <v>0</v>
      </c>
      <c r="DT64" s="114">
        <f t="shared" si="8"/>
        <v>0</v>
      </c>
      <c r="DU64" s="114">
        <f t="shared" si="8"/>
        <v>0</v>
      </c>
      <c r="DV64" s="114">
        <f t="shared" si="8"/>
        <v>0</v>
      </c>
      <c r="DW64" s="114">
        <f t="shared" si="8"/>
        <v>0</v>
      </c>
      <c r="DX64" s="114">
        <f t="shared" si="8"/>
        <v>0</v>
      </c>
      <c r="DY64" s="114">
        <f t="shared" si="8"/>
        <v>0</v>
      </c>
      <c r="DZ64" s="114">
        <f t="shared" si="8"/>
        <v>0</v>
      </c>
      <c r="EA64" s="114">
        <f t="shared" si="8"/>
        <v>0</v>
      </c>
      <c r="EB64" s="114">
        <f t="shared" si="8"/>
        <v>0</v>
      </c>
      <c r="EC64" s="114">
        <f t="shared" si="8"/>
        <v>0</v>
      </c>
      <c r="ED64" s="114">
        <f t="shared" si="8"/>
        <v>0</v>
      </c>
      <c r="EE64" s="114">
        <f t="shared" si="8"/>
        <v>0</v>
      </c>
      <c r="EF64" s="114">
        <f t="shared" si="8"/>
        <v>0</v>
      </c>
      <c r="EG64" s="114">
        <f t="shared" si="8"/>
        <v>0</v>
      </c>
      <c r="EH64" s="114">
        <f t="shared" si="8"/>
        <v>0</v>
      </c>
      <c r="EI64" s="114">
        <f t="shared" si="8"/>
        <v>0</v>
      </c>
      <c r="EJ64" s="114">
        <f t="shared" si="8"/>
        <v>0</v>
      </c>
      <c r="EK64" s="114">
        <f t="shared" si="8"/>
        <v>0</v>
      </c>
      <c r="EL64" s="114">
        <f t="shared" si="8"/>
        <v>0</v>
      </c>
      <c r="EM64" s="114">
        <f t="shared" si="8"/>
        <v>0</v>
      </c>
      <c r="EN64" s="114">
        <f t="shared" si="8"/>
        <v>0</v>
      </c>
      <c r="EO64" s="114">
        <f t="shared" si="8"/>
        <v>0</v>
      </c>
      <c r="EP64" s="114">
        <f t="shared" si="8"/>
        <v>0</v>
      </c>
      <c r="EQ64" s="114">
        <f t="shared" ref="EQ64:HB64" si="9">SUM(EQ67:EQ81)</f>
        <v>0</v>
      </c>
      <c r="ER64" s="114">
        <f t="shared" si="9"/>
        <v>0</v>
      </c>
      <c r="ES64" s="114">
        <f t="shared" si="9"/>
        <v>0</v>
      </c>
      <c r="ET64" s="114">
        <f t="shared" si="9"/>
        <v>0</v>
      </c>
      <c r="EU64" s="114">
        <f t="shared" si="9"/>
        <v>0</v>
      </c>
      <c r="EV64" s="114">
        <f t="shared" si="9"/>
        <v>0</v>
      </c>
      <c r="EW64" s="114">
        <f t="shared" si="9"/>
        <v>0</v>
      </c>
      <c r="EX64" s="114">
        <f t="shared" si="9"/>
        <v>0</v>
      </c>
      <c r="EY64" s="114">
        <f t="shared" si="9"/>
        <v>0</v>
      </c>
      <c r="EZ64" s="114">
        <f t="shared" si="9"/>
        <v>0</v>
      </c>
      <c r="FA64" s="114">
        <f t="shared" si="9"/>
        <v>0</v>
      </c>
      <c r="FB64" s="114">
        <f t="shared" si="9"/>
        <v>0</v>
      </c>
      <c r="FC64" s="114">
        <f t="shared" si="9"/>
        <v>0</v>
      </c>
      <c r="FD64" s="114">
        <f t="shared" si="9"/>
        <v>0</v>
      </c>
      <c r="FE64" s="114">
        <f t="shared" si="9"/>
        <v>0</v>
      </c>
      <c r="FF64" s="114">
        <f t="shared" si="9"/>
        <v>0</v>
      </c>
      <c r="FG64" s="114">
        <f t="shared" si="9"/>
        <v>0</v>
      </c>
      <c r="FH64" s="114">
        <f t="shared" si="9"/>
        <v>0</v>
      </c>
      <c r="FI64" s="114">
        <f t="shared" si="9"/>
        <v>0</v>
      </c>
      <c r="FJ64" s="114">
        <f t="shared" si="9"/>
        <v>0</v>
      </c>
      <c r="FK64" s="114">
        <f t="shared" si="9"/>
        <v>0</v>
      </c>
      <c r="FL64" s="114">
        <f t="shared" si="9"/>
        <v>0</v>
      </c>
      <c r="FM64" s="114">
        <f t="shared" si="9"/>
        <v>0</v>
      </c>
      <c r="FN64" s="114">
        <f t="shared" si="9"/>
        <v>0</v>
      </c>
      <c r="FO64" s="114">
        <f t="shared" si="9"/>
        <v>0</v>
      </c>
      <c r="FP64" s="114">
        <f t="shared" si="9"/>
        <v>0</v>
      </c>
      <c r="FQ64" s="114">
        <f t="shared" si="9"/>
        <v>0</v>
      </c>
      <c r="FR64" s="114">
        <f t="shared" si="9"/>
        <v>0</v>
      </c>
      <c r="FS64" s="114">
        <f t="shared" si="9"/>
        <v>0</v>
      </c>
      <c r="FT64" s="114">
        <f t="shared" si="9"/>
        <v>0</v>
      </c>
      <c r="FU64" s="114">
        <f t="shared" si="9"/>
        <v>0</v>
      </c>
      <c r="FV64" s="114">
        <f t="shared" si="9"/>
        <v>0</v>
      </c>
      <c r="FW64" s="114">
        <f t="shared" si="9"/>
        <v>0</v>
      </c>
      <c r="FX64" s="114">
        <f t="shared" si="9"/>
        <v>0</v>
      </c>
      <c r="FY64" s="114">
        <f t="shared" si="9"/>
        <v>0</v>
      </c>
      <c r="FZ64" s="114">
        <f t="shared" si="9"/>
        <v>0</v>
      </c>
      <c r="GA64" s="114">
        <f t="shared" si="9"/>
        <v>0</v>
      </c>
      <c r="GB64" s="114">
        <f t="shared" si="9"/>
        <v>0</v>
      </c>
      <c r="GC64" s="114">
        <f t="shared" si="9"/>
        <v>0</v>
      </c>
      <c r="GD64" s="114">
        <f t="shared" si="9"/>
        <v>0</v>
      </c>
      <c r="GE64" s="114">
        <f t="shared" si="9"/>
        <v>0</v>
      </c>
      <c r="GF64" s="114">
        <f t="shared" si="9"/>
        <v>0</v>
      </c>
      <c r="GG64" s="114">
        <f t="shared" si="9"/>
        <v>0</v>
      </c>
      <c r="GH64" s="114">
        <f t="shared" si="9"/>
        <v>0</v>
      </c>
      <c r="GI64" s="114">
        <f t="shared" si="9"/>
        <v>0</v>
      </c>
      <c r="GJ64" s="114">
        <f t="shared" si="9"/>
        <v>0</v>
      </c>
      <c r="GK64" s="114">
        <f t="shared" si="9"/>
        <v>0</v>
      </c>
      <c r="GL64" s="114">
        <f t="shared" si="9"/>
        <v>0</v>
      </c>
      <c r="GM64" s="114">
        <f t="shared" si="9"/>
        <v>0</v>
      </c>
      <c r="GN64" s="114">
        <f t="shared" si="9"/>
        <v>0</v>
      </c>
      <c r="GO64" s="114">
        <f t="shared" si="9"/>
        <v>0</v>
      </c>
      <c r="GP64" s="114">
        <f t="shared" si="9"/>
        <v>0</v>
      </c>
      <c r="GQ64" s="114">
        <f t="shared" si="9"/>
        <v>0</v>
      </c>
      <c r="GR64" s="114">
        <f t="shared" si="9"/>
        <v>0</v>
      </c>
      <c r="GS64" s="114">
        <f t="shared" si="9"/>
        <v>0</v>
      </c>
      <c r="GT64" s="114">
        <f t="shared" si="9"/>
        <v>0</v>
      </c>
      <c r="GU64" s="114">
        <f t="shared" si="9"/>
        <v>0</v>
      </c>
      <c r="GV64" s="114">
        <f t="shared" si="9"/>
        <v>0</v>
      </c>
      <c r="GW64" s="114">
        <f t="shared" si="9"/>
        <v>0</v>
      </c>
      <c r="GX64" s="114">
        <f t="shared" si="9"/>
        <v>0</v>
      </c>
      <c r="GY64" s="114">
        <f t="shared" si="9"/>
        <v>0</v>
      </c>
      <c r="GZ64" s="114">
        <f t="shared" si="9"/>
        <v>0</v>
      </c>
      <c r="HA64" s="114">
        <f t="shared" si="9"/>
        <v>0</v>
      </c>
      <c r="HB64" s="114">
        <f t="shared" si="9"/>
        <v>0</v>
      </c>
      <c r="HC64" s="114">
        <f t="shared" ref="HC64:IH64" si="10">SUM(HC67:HC81)</f>
        <v>0</v>
      </c>
      <c r="HD64" s="114">
        <f t="shared" si="10"/>
        <v>0</v>
      </c>
      <c r="HE64" s="114">
        <f t="shared" si="10"/>
        <v>0</v>
      </c>
      <c r="HF64" s="114">
        <f t="shared" si="10"/>
        <v>0</v>
      </c>
      <c r="HG64" s="114">
        <f t="shared" si="10"/>
        <v>0</v>
      </c>
      <c r="HH64" s="114">
        <f t="shared" si="10"/>
        <v>0</v>
      </c>
      <c r="HI64" s="114">
        <f t="shared" si="10"/>
        <v>0</v>
      </c>
      <c r="HJ64" s="114">
        <f t="shared" si="10"/>
        <v>0</v>
      </c>
      <c r="HK64" s="114">
        <f t="shared" si="10"/>
        <v>0</v>
      </c>
      <c r="HL64" s="114">
        <f t="shared" si="10"/>
        <v>0</v>
      </c>
      <c r="HM64" s="114">
        <f t="shared" si="10"/>
        <v>0</v>
      </c>
      <c r="HN64" s="114">
        <f t="shared" si="10"/>
        <v>0</v>
      </c>
      <c r="HO64" s="114">
        <f t="shared" si="10"/>
        <v>0</v>
      </c>
      <c r="HP64" s="114">
        <f t="shared" si="10"/>
        <v>0</v>
      </c>
      <c r="HQ64" s="114">
        <f t="shared" si="10"/>
        <v>0</v>
      </c>
      <c r="HR64" s="114">
        <f t="shared" si="10"/>
        <v>0</v>
      </c>
      <c r="HS64" s="114">
        <f t="shared" si="10"/>
        <v>0</v>
      </c>
      <c r="HT64" s="114">
        <f t="shared" si="10"/>
        <v>0</v>
      </c>
      <c r="HU64" s="114">
        <f t="shared" si="10"/>
        <v>0</v>
      </c>
      <c r="HV64" s="114">
        <f t="shared" si="10"/>
        <v>0</v>
      </c>
      <c r="HW64" s="114">
        <f t="shared" si="10"/>
        <v>0</v>
      </c>
      <c r="HX64" s="114">
        <f t="shared" si="10"/>
        <v>0</v>
      </c>
      <c r="HY64" s="114">
        <f t="shared" si="10"/>
        <v>0</v>
      </c>
      <c r="HZ64" s="114">
        <f t="shared" si="10"/>
        <v>0</v>
      </c>
      <c r="IA64" s="114">
        <f t="shared" si="10"/>
        <v>0</v>
      </c>
      <c r="IB64" s="114">
        <f t="shared" si="10"/>
        <v>0</v>
      </c>
      <c r="IC64" s="114">
        <f t="shared" si="10"/>
        <v>0</v>
      </c>
      <c r="ID64" s="114">
        <f t="shared" si="10"/>
        <v>0</v>
      </c>
      <c r="IE64" s="114">
        <f t="shared" si="10"/>
        <v>0</v>
      </c>
      <c r="IF64" s="114">
        <f t="shared" si="10"/>
        <v>0</v>
      </c>
      <c r="IG64" s="114">
        <f t="shared" si="10"/>
        <v>0</v>
      </c>
      <c r="IH64" s="114">
        <f t="shared" si="10"/>
        <v>0</v>
      </c>
    </row>
    <row r="65" spans="18:242" ht="16.2" thickBot="1">
      <c r="S65" s="1427" t="s">
        <v>44</v>
      </c>
      <c r="T65" s="1428"/>
      <c r="U65" s="1428"/>
      <c r="V65" s="1428"/>
      <c r="W65" s="1428"/>
      <c r="X65" s="1428"/>
      <c r="Y65" s="1428"/>
      <c r="Z65" s="1428"/>
      <c r="AA65" s="1428"/>
      <c r="AB65" s="1428"/>
      <c r="AC65" s="1428"/>
      <c r="AD65" s="1428"/>
      <c r="AE65" s="1428"/>
      <c r="AF65" s="1428"/>
      <c r="AG65" s="1428"/>
      <c r="AH65" s="1428"/>
      <c r="AI65" s="1428"/>
      <c r="AJ65" s="1428"/>
      <c r="AK65" s="1428"/>
      <c r="AL65" s="1428"/>
      <c r="AM65" s="1428"/>
      <c r="AN65" s="1428"/>
      <c r="AO65" s="1428"/>
      <c r="AP65" s="1428"/>
      <c r="AQ65" s="1428"/>
      <c r="AR65" s="1428"/>
      <c r="AS65" s="1428"/>
      <c r="AT65" s="1428"/>
      <c r="AU65" s="1428"/>
      <c r="AV65" s="1428"/>
      <c r="AW65" s="1428"/>
      <c r="AX65" s="1428"/>
      <c r="AY65" s="1428"/>
      <c r="AZ65" s="1428"/>
      <c r="BA65" s="1428"/>
      <c r="BB65" s="1428"/>
      <c r="BC65" s="1428"/>
      <c r="BD65" s="1428"/>
      <c r="BE65" s="1428"/>
      <c r="BF65" s="1428"/>
      <c r="BG65" s="1428"/>
      <c r="BH65" s="1428"/>
      <c r="BI65" s="1428"/>
      <c r="BJ65" s="1428"/>
      <c r="BK65" s="1428"/>
      <c r="BL65" s="1428"/>
      <c r="BM65" s="1428"/>
      <c r="BN65" s="1428"/>
      <c r="BO65" s="1428"/>
      <c r="BP65" s="1428"/>
      <c r="BQ65" s="1428"/>
      <c r="BR65" s="1428"/>
      <c r="BS65" s="1428"/>
      <c r="BT65" s="1428"/>
      <c r="BU65" s="1428"/>
      <c r="BV65" s="1428"/>
      <c r="BW65" s="1428"/>
      <c r="BX65" s="1428"/>
      <c r="BY65" s="1428"/>
      <c r="BZ65" s="1428"/>
      <c r="CA65" s="1428"/>
      <c r="CB65" s="1428"/>
      <c r="CC65" s="1428"/>
      <c r="CD65" s="1428"/>
      <c r="CE65" s="1428"/>
      <c r="CF65" s="1428"/>
      <c r="CG65" s="1428"/>
      <c r="CH65" s="1428"/>
      <c r="CI65" s="1428"/>
      <c r="CJ65" s="1428"/>
      <c r="CK65" s="1428"/>
      <c r="CL65" s="1428"/>
      <c r="CM65" s="1428"/>
      <c r="CN65" s="1428"/>
      <c r="CO65" s="1428"/>
      <c r="CP65" s="1428"/>
      <c r="CQ65" s="1428"/>
      <c r="CR65" s="1428"/>
      <c r="CS65" s="1428"/>
      <c r="CT65" s="1428"/>
      <c r="CU65" s="1428"/>
      <c r="CV65" s="1428"/>
      <c r="CW65" s="1428"/>
      <c r="CX65" s="1428"/>
      <c r="CY65" s="1428"/>
      <c r="CZ65" s="1428"/>
      <c r="DA65" s="1428"/>
      <c r="DB65" s="1428"/>
      <c r="DC65" s="1428"/>
      <c r="DD65" s="1428"/>
      <c r="DE65" s="1428"/>
      <c r="DF65" s="1428"/>
      <c r="DG65" s="1428"/>
      <c r="DH65" s="1428"/>
      <c r="DI65" s="1428"/>
      <c r="DJ65" s="1429"/>
      <c r="DK65" s="1423" t="s">
        <v>154</v>
      </c>
      <c r="DL65" s="1424"/>
      <c r="DM65" s="1424"/>
      <c r="DN65" s="1424"/>
      <c r="DO65" s="1424"/>
      <c r="DP65" s="1424"/>
      <c r="DQ65" s="1424"/>
      <c r="DR65" s="1424"/>
      <c r="DS65" s="1424"/>
      <c r="DT65" s="1424"/>
      <c r="DU65" s="1424"/>
      <c r="DV65" s="1424"/>
      <c r="DW65" s="1424"/>
      <c r="DX65" s="1424"/>
      <c r="DY65" s="1424"/>
      <c r="DZ65" s="1424"/>
      <c r="EA65" s="1424"/>
      <c r="EB65" s="1424"/>
      <c r="EC65" s="1424"/>
      <c r="ED65" s="1424"/>
      <c r="EE65" s="1424"/>
      <c r="EF65" s="1424"/>
      <c r="EG65" s="1424"/>
      <c r="EH65" s="1424"/>
      <c r="EI65" s="1424"/>
      <c r="EJ65" s="1424"/>
      <c r="EK65" s="1424"/>
      <c r="EL65" s="1424"/>
      <c r="EM65" s="1424"/>
      <c r="EN65" s="1424"/>
      <c r="EO65" s="1424"/>
      <c r="EP65" s="1424"/>
      <c r="EQ65" s="1424"/>
      <c r="ER65" s="1424"/>
      <c r="ES65" s="1424"/>
      <c r="ET65" s="1424"/>
      <c r="EU65" s="1424"/>
      <c r="EV65" s="1424"/>
      <c r="EW65" s="1424"/>
      <c r="EX65" s="1424"/>
      <c r="EY65" s="1424"/>
      <c r="EZ65" s="1424"/>
      <c r="FA65" s="1424"/>
      <c r="FB65" s="1424"/>
      <c r="FC65" s="1424"/>
      <c r="FD65" s="1424"/>
      <c r="FE65" s="1424"/>
      <c r="FF65" s="1424"/>
      <c r="FG65" s="1424"/>
      <c r="FH65" s="1424"/>
      <c r="FI65" s="1424"/>
      <c r="FJ65" s="1424"/>
      <c r="FK65" s="1424"/>
      <c r="FL65" s="1424"/>
      <c r="FM65" s="1424"/>
      <c r="FN65" s="1424"/>
      <c r="FO65" s="1424"/>
      <c r="FP65" s="1424"/>
      <c r="FQ65" s="1424"/>
      <c r="FR65" s="1424"/>
      <c r="FS65" s="1424"/>
      <c r="FT65" s="1424"/>
      <c r="FU65" s="1424"/>
      <c r="FV65" s="1426"/>
      <c r="FW65" s="1430" t="s">
        <v>155</v>
      </c>
      <c r="FX65" s="1430"/>
      <c r="FY65" s="1430"/>
      <c r="FZ65" s="1430"/>
      <c r="GA65" s="1430"/>
      <c r="GB65" s="1430"/>
      <c r="GC65" s="1430"/>
      <c r="GD65" s="1430"/>
      <c r="GE65" s="1430"/>
      <c r="GF65" s="1430"/>
      <c r="GG65" s="1430"/>
      <c r="GH65" s="1430"/>
      <c r="GI65" s="1430"/>
      <c r="GJ65" s="1430"/>
      <c r="GK65" s="1430"/>
      <c r="GL65" s="1430"/>
      <c r="GM65" s="1430"/>
      <c r="GN65" s="1430"/>
      <c r="GO65" s="1430"/>
      <c r="GP65" s="1430"/>
      <c r="GQ65" s="1430"/>
      <c r="GR65" s="1430"/>
      <c r="GS65" s="1430"/>
      <c r="GT65" s="1430"/>
      <c r="GU65" s="1430"/>
      <c r="GV65" s="1430"/>
      <c r="GW65" s="1430"/>
      <c r="GX65" s="1430"/>
      <c r="GY65" s="1430"/>
      <c r="GZ65" s="1430"/>
      <c r="HA65" s="1430"/>
      <c r="HB65" s="1430"/>
      <c r="HC65" s="1430"/>
      <c r="HD65" s="1430"/>
      <c r="HE65" s="1430"/>
      <c r="HF65" s="1430"/>
      <c r="HG65" s="1430"/>
      <c r="HH65" s="1430"/>
      <c r="HI65" s="1430"/>
      <c r="HJ65" s="1430"/>
      <c r="HK65" s="1430"/>
      <c r="HL65" s="1430"/>
      <c r="HM65" s="1430"/>
      <c r="HN65" s="1430"/>
      <c r="HO65" s="1430"/>
      <c r="HP65" s="1430"/>
      <c r="HQ65" s="1430"/>
      <c r="HR65" s="1430"/>
      <c r="HS65" s="1430"/>
      <c r="HT65" s="1430"/>
      <c r="HU65" s="1430"/>
      <c r="HV65" s="1430"/>
      <c r="HW65" s="1430"/>
      <c r="HX65" s="1430"/>
      <c r="HY65" s="1430"/>
      <c r="HZ65" s="1430"/>
      <c r="IA65" s="1430"/>
      <c r="IB65" s="1430"/>
      <c r="IC65" s="1430"/>
      <c r="ID65" s="1430"/>
      <c r="IE65" s="1430"/>
      <c r="IF65" s="1430"/>
      <c r="IG65" s="1430"/>
      <c r="IH65" s="1430"/>
    </row>
    <row r="66" spans="18:242" ht="31.8" thickBot="1">
      <c r="S66" s="119" t="str">
        <f>CONCATENATE("T 0.6 Ø",'1A'!AP116)</f>
        <v>T 0.6 Ø19</v>
      </c>
      <c r="T66" s="119" t="str">
        <f>CONCATENATE("T 0.6 Ø",'1A'!AQ116)</f>
        <v>T 0.6 Ø21</v>
      </c>
      <c r="U66" s="119" t="str">
        <f>CONCATENATE("T 0.6 Ø",'1A'!AR116)</f>
        <v>T 0.6 Ø22,2</v>
      </c>
      <c r="V66" s="119" t="str">
        <f>CONCATENATE("T 0.6 Ø",'1A'!AS116)</f>
        <v>T 0.6 Ø25,4</v>
      </c>
      <c r="W66" s="119" t="str">
        <f>CONCATENATE("T 0.6 Ø",'1A'!AT116)</f>
        <v>T 0.6 Ø27</v>
      </c>
      <c r="X66" s="119" t="str">
        <f>CONCATENATE("T 0.6 Ø",'1A'!AU116)</f>
        <v>T 0.6 Ø31,8</v>
      </c>
      <c r="Y66" s="119" t="str">
        <f>CONCATENATE("T 0.6 Ø",'1A'!AV116)</f>
        <v>T 0.6 Ø34</v>
      </c>
      <c r="Z66" s="119" t="str">
        <f>CONCATENATE("T 0.6 Ø",'1A'!AW116)</f>
        <v>T 0.6 Ø42</v>
      </c>
      <c r="AA66" s="119" t="str">
        <f>CONCATENATE("T 0.6 Ø",'1A'!AX116)</f>
        <v>T 0.6 Ø49</v>
      </c>
      <c r="AB66" s="119" t="str">
        <f>CONCATENATE("T 0.6 Ø",'1A'!AY116)</f>
        <v>T 0.6 Ø60</v>
      </c>
      <c r="AC66" s="119" t="str">
        <f>CONCATENATE("T 0.6 Ø",'1A'!AZ116)</f>
        <v>T 0.6 Ø</v>
      </c>
      <c r="AD66" s="119" t="str">
        <f>CONCATENATE("T 0.6 Ø",'1A'!BA116)</f>
        <v>T 0.6 Ø</v>
      </c>
      <c r="AE66" s="119" t="str">
        <f>CONCATENATE("T 0.8 Ø",'1A'!AP116)</f>
        <v>T 0.8 Ø19</v>
      </c>
      <c r="AF66" s="119" t="str">
        <f>CONCATENATE("T 0.8 Ø",'1A'!AQ116)</f>
        <v>T 0.8 Ø21</v>
      </c>
      <c r="AG66" s="119" t="str">
        <f>CONCATENATE("T 0.8 Ø",'1A'!AR116)</f>
        <v>T 0.8 Ø22,2</v>
      </c>
      <c r="AH66" s="119" t="str">
        <f>CONCATENATE("T 0.8 Ø",'1A'!AS116)</f>
        <v>T 0.8 Ø25,4</v>
      </c>
      <c r="AI66" s="119" t="str">
        <f>CONCATENATE("T 0.8 Ø",'1A'!AT116)</f>
        <v>T 0.8 Ø27</v>
      </c>
      <c r="AJ66" s="119" t="str">
        <f>CONCATENATE("T 0.8 Ø",'1A'!AU116)</f>
        <v>T 0.8 Ø31,8</v>
      </c>
      <c r="AK66" s="119" t="str">
        <f>CONCATENATE("T 0.8 Ø",'1A'!AV116)</f>
        <v>T 0.8 Ø34</v>
      </c>
      <c r="AL66" s="119" t="str">
        <f>CONCATENATE("T 0.8 Ø",'1A'!AW116)</f>
        <v>T 0.8 Ø42</v>
      </c>
      <c r="AM66" s="119" t="str">
        <f>CONCATENATE("T 0.8 Ø",'1A'!AX116)</f>
        <v>T 0.8 Ø49</v>
      </c>
      <c r="AN66" s="119" t="str">
        <f>CONCATENATE("T 0.8 Ø",'1A'!AY116)</f>
        <v>T 0.8 Ø60</v>
      </c>
      <c r="AO66" s="119" t="str">
        <f>CONCATENATE("T 0.8 Ø",'1A'!AZ116)</f>
        <v>T 0.8 Ø</v>
      </c>
      <c r="AP66" s="119" t="str">
        <f>CONCATENATE("T 0.8 Ø",'1A'!BA116)</f>
        <v>T 0.8 Ø</v>
      </c>
      <c r="AQ66" s="119" t="str">
        <f>CONCATENATE("T 1 Ø",'1A'!AP116)</f>
        <v>T 1 Ø19</v>
      </c>
      <c r="AR66" s="119" t="str">
        <f>CONCATENATE("T 1 Ø",'1A'!AQ116)</f>
        <v>T 1 Ø21</v>
      </c>
      <c r="AS66" s="119" t="str">
        <f>CONCATENATE("T 1 Ø",'1A'!AR116)</f>
        <v>T 1 Ø22,2</v>
      </c>
      <c r="AT66" s="119" t="str">
        <f>CONCATENATE("T 1 Ø",'1A'!AS116)</f>
        <v>T 1 Ø25,4</v>
      </c>
      <c r="AU66" s="119" t="str">
        <f>CONCATENATE("T 1 Ø",'1A'!AT116)</f>
        <v>T 1 Ø27</v>
      </c>
      <c r="AV66" s="119" t="str">
        <f>CONCATENATE("T 1 Ø",'1A'!AU116)</f>
        <v>T 1 Ø31,8</v>
      </c>
      <c r="AW66" s="119" t="str">
        <f>CONCATENATE("T 1 Ø",'1A'!AV116)</f>
        <v>T 1 Ø34</v>
      </c>
      <c r="AX66" s="119" t="str">
        <f>CONCATENATE("T 1 Ø",'1A'!AW116)</f>
        <v>T 1 Ø42</v>
      </c>
      <c r="AY66" s="119" t="str">
        <f>CONCATENATE("T 1 Ø",'1A'!AX116)</f>
        <v>T 1 Ø49</v>
      </c>
      <c r="AZ66" s="119" t="str">
        <f>CONCATENATE("T 1 Ø",'1A'!AY116)</f>
        <v>T 1 Ø60</v>
      </c>
      <c r="BA66" s="119" t="str">
        <f>CONCATENATE("T 1 Ø",'1A'!AZ116)</f>
        <v>T 1 Ø</v>
      </c>
      <c r="BB66" s="119" t="str">
        <f>CONCATENATE("T 1 Ø",'1A'!BA116)</f>
        <v>T 1 Ø</v>
      </c>
      <c r="BC66" s="119" t="str">
        <f>CONCATENATE("T 1.1 Ø",'1A'!AP116)</f>
        <v>T 1.1 Ø19</v>
      </c>
      <c r="BD66" s="119" t="str">
        <f>CONCATENATE("T 1.1 Ø",'1A'!AQ116)</f>
        <v>T 1.1 Ø21</v>
      </c>
      <c r="BE66" s="119" t="str">
        <f>CONCATENATE("T 1.1 Ø",'1A'!AR116)</f>
        <v>T 1.1 Ø22,2</v>
      </c>
      <c r="BF66" s="119" t="str">
        <f>CONCATENATE("T 1.1 Ø",'1A'!AS116)</f>
        <v>T 1.1 Ø25,4</v>
      </c>
      <c r="BG66" s="119" t="str">
        <f>CONCATENATE("T 1.1 Ø",'1A'!AT116)</f>
        <v>T 1.1 Ø27</v>
      </c>
      <c r="BH66" s="119" t="str">
        <f>CONCATENATE("T 1.1 Ø",'1A'!AU116)</f>
        <v>T 1.1 Ø31,8</v>
      </c>
      <c r="BI66" s="119" t="str">
        <f>CONCATENATE("T 1.1 Ø",'1A'!AV116)</f>
        <v>T 1.1 Ø34</v>
      </c>
      <c r="BJ66" s="119" t="str">
        <f>CONCATENATE("T 1.1 Ø",'1A'!AW116)</f>
        <v>T 1.1 Ø42</v>
      </c>
      <c r="BK66" s="119" t="str">
        <f>CONCATENATE("T 1.1 Ø",'1A'!AX116)</f>
        <v>T 1.1 Ø49</v>
      </c>
      <c r="BL66" s="119" t="str">
        <f>CONCATENATE("T 1.1 Ø",'1A'!AY116)</f>
        <v>T 1.1 Ø60</v>
      </c>
      <c r="BM66" s="119" t="str">
        <f>CONCATENATE("T 1.1 Ø",'1A'!AZ116)</f>
        <v>T 1.1 Ø</v>
      </c>
      <c r="BN66" s="119" t="str">
        <f>CONCATENATE("T 1.1 Ø",'1A'!BA116)</f>
        <v>T 1.1 Ø</v>
      </c>
      <c r="BO66" s="119" t="str">
        <f>CONCATENATE("T 1.2 Ø",'1A'!AP116)</f>
        <v>T 1.2 Ø19</v>
      </c>
      <c r="BP66" s="119" t="str">
        <f>CONCATENATE("T 1.2 Ø",'1A'!AQ116)</f>
        <v>T 1.2 Ø21</v>
      </c>
      <c r="BQ66" s="119" t="str">
        <f>CONCATENATE("T 1.2 Ø",'1A'!AR116)</f>
        <v>T 1.2 Ø22,2</v>
      </c>
      <c r="BR66" s="119" t="str">
        <f>CONCATENATE("T 1.2 Ø",'1A'!AS116)</f>
        <v>T 1.2 Ø25,4</v>
      </c>
      <c r="BS66" s="119" t="str">
        <f>CONCATENATE("T 1.2 Ø",'1A'!AT116)</f>
        <v>T 1.2 Ø27</v>
      </c>
      <c r="BT66" s="119" t="str">
        <f>CONCATENATE("T 1.2 Ø",'1A'!AU116)</f>
        <v>T 1.2 Ø31,8</v>
      </c>
      <c r="BU66" s="119" t="str">
        <f>CONCATENATE("T 1.2 Ø",'1A'!AV116)</f>
        <v>T 1.2 Ø34</v>
      </c>
      <c r="BV66" s="119" t="str">
        <f>CONCATENATE("T 1.2 Ø",'1A'!AW116)</f>
        <v>T 1.2 Ø42</v>
      </c>
      <c r="BW66" s="119" t="str">
        <f>CONCATENATE("T 1.2 Ø",'1A'!AX116)</f>
        <v>T 1.2 Ø49</v>
      </c>
      <c r="BX66" s="119" t="str">
        <f>CONCATENATE("T 1.2 Ø",'1A'!AY116)</f>
        <v>T 1.2 Ø60</v>
      </c>
      <c r="BY66" s="119" t="str">
        <f>CONCATENATE("T 1.2 Ø",'1A'!AZ116)</f>
        <v>T 1.2 Ø</v>
      </c>
      <c r="BZ66" s="119" t="str">
        <f>CONCATENATE("T 1.2 Ø",'1A'!BA116)</f>
        <v>T 1.2 Ø</v>
      </c>
      <c r="CA66" s="119" t="str">
        <f>CONCATENATE("T 1.4 Ø",'1A'!AP116)</f>
        <v>T 1.4 Ø19</v>
      </c>
      <c r="CB66" s="119" t="str">
        <f>CONCATENATE("T 1.4 Ø",'1A'!AQ116)</f>
        <v>T 1.4 Ø21</v>
      </c>
      <c r="CC66" s="119" t="str">
        <f>CONCATENATE("T 1.4 Ø",'1A'!AR116)</f>
        <v>T 1.4 Ø22,2</v>
      </c>
      <c r="CD66" s="119" t="str">
        <f>CONCATENATE("T 1.4 Ø",'1A'!AS116)</f>
        <v>T 1.4 Ø25,4</v>
      </c>
      <c r="CE66" s="119" t="str">
        <f>CONCATENATE("T 1.4 Ø",'1A'!AT116)</f>
        <v>T 1.4 Ø27</v>
      </c>
      <c r="CF66" s="119" t="str">
        <f>CONCATENATE("T 1.4 Ø",'1A'!AU116)</f>
        <v>T 1.4 Ø31,8</v>
      </c>
      <c r="CG66" s="119" t="str">
        <f>CONCATENATE("T 1.4 Ø",'1A'!AV116)</f>
        <v>T 1.4 Ø34</v>
      </c>
      <c r="CH66" s="119" t="str">
        <f>CONCATENATE("T 1.4 Ø",'1A'!AW116)</f>
        <v>T 1.4 Ø42</v>
      </c>
      <c r="CI66" s="119" t="str">
        <f>CONCATENATE("T 1.4 Ø",'1A'!AX116)</f>
        <v>T 1.4 Ø49</v>
      </c>
      <c r="CJ66" s="119" t="str">
        <f>CONCATENATE("T 1.4 Ø",'1A'!AY116)</f>
        <v>T 1.4 Ø60</v>
      </c>
      <c r="CK66" s="119" t="str">
        <f>CONCATENATE("T 1.4 Ø",'1A'!AZ116)</f>
        <v>T 1.4 Ø</v>
      </c>
      <c r="CL66" s="119" t="str">
        <f>CONCATENATE("T 1.4 Ø",'1A'!BA116)</f>
        <v>T 1.4 Ø</v>
      </c>
      <c r="CM66" s="119" t="str">
        <f>CONCATENATE("T 1.8 Ø",'1A'!AP116)</f>
        <v>T 1.8 Ø19</v>
      </c>
      <c r="CN66" s="119" t="str">
        <f>CONCATENATE("T 1.8 Ø",'1A'!AQ116)</f>
        <v>T 1.8 Ø21</v>
      </c>
      <c r="CO66" s="119" t="str">
        <f>CONCATENATE("T 1.8 Ø",'1A'!AR116)</f>
        <v>T 1.8 Ø22,2</v>
      </c>
      <c r="CP66" s="119" t="str">
        <f>CONCATENATE("T 1.8 Ø",'1A'!AS116)</f>
        <v>T 1.8 Ø25,4</v>
      </c>
      <c r="CQ66" s="119" t="str">
        <f>CONCATENATE("T 1.8 Ø",'1A'!AT116)</f>
        <v>T 1.8 Ø27</v>
      </c>
      <c r="CR66" s="119" t="str">
        <f>CONCATENATE("T 1.8 Ø",'1A'!AU116)</f>
        <v>T 1.8 Ø31,8</v>
      </c>
      <c r="CS66" s="119" t="str">
        <f>CONCATENATE("T 1.8 Ø",'1A'!AV116)</f>
        <v>T 1.8 Ø34</v>
      </c>
      <c r="CT66" s="119" t="str">
        <f>CONCATENATE("T 1.8 Ø",'1A'!AW116)</f>
        <v>T 1.8 Ø42</v>
      </c>
      <c r="CU66" s="119" t="str">
        <f>CONCATENATE("T 1.8 Ø",'1A'!AX116)</f>
        <v>T 1.8 Ø49</v>
      </c>
      <c r="CV66" s="119" t="str">
        <f>CONCATENATE("T 1.8 Ø",'1A'!AY116)</f>
        <v>T 1.8 Ø60</v>
      </c>
      <c r="CW66" s="119" t="str">
        <f>CONCATENATE("T 1.8 Ø",'1A'!AZ116)</f>
        <v>T 1.8 Ø</v>
      </c>
      <c r="CX66" s="119" t="str">
        <f>CONCATENATE("T 1.8 Ø",'1A'!BA116)</f>
        <v>T 1.8 Ø</v>
      </c>
      <c r="CY66" s="119" t="str">
        <f>CONCATENATE("T 2 Ø",'1A'!AP116)</f>
        <v>T 2 Ø19</v>
      </c>
      <c r="CZ66" s="119" t="str">
        <f>CONCATENATE("T 2 Ø",'1A'!AQ116)</f>
        <v>T 2 Ø21</v>
      </c>
      <c r="DA66" s="119" t="str">
        <f>CONCATENATE("T 2 Ø",'1A'!AR116)</f>
        <v>T 2 Ø22,2</v>
      </c>
      <c r="DB66" s="119" t="str">
        <f>CONCATENATE("T 2 Ø",'1A'!AS116)</f>
        <v>T 2 Ø25,4</v>
      </c>
      <c r="DC66" s="119" t="str">
        <f>CONCATENATE("T 2 Ø",'1A'!AT116)</f>
        <v>T 2 Ø27</v>
      </c>
      <c r="DD66" s="119" t="str">
        <f>CONCATENATE("T 2 Ø",'1A'!AU116)</f>
        <v>T 2 Ø31,8</v>
      </c>
      <c r="DE66" s="119" t="str">
        <f>CONCATENATE("T 2 Ø",'1A'!AV116)</f>
        <v>T 2 Ø34</v>
      </c>
      <c r="DF66" s="119" t="str">
        <f>CONCATENATE("T 2 Ø",'1A'!AW116)</f>
        <v>T 2 Ø42</v>
      </c>
      <c r="DG66" s="119" t="str">
        <f>CONCATENATE("T 2 Ø",'1A'!AX116)</f>
        <v>T 2 Ø49</v>
      </c>
      <c r="DH66" s="119" t="str">
        <f>CONCATENATE("T 2 Ø",'1A'!AY116)</f>
        <v>T 2 Ø60</v>
      </c>
      <c r="DI66" s="119" t="str">
        <f>CONCATENATE("T 2 Ø",'1A'!AZ116)</f>
        <v>T 2 Ø</v>
      </c>
      <c r="DJ66" s="119" t="str">
        <f>CONCATENATE("T 2 Ø",'1A'!BA116)</f>
        <v>T 2 Ø</v>
      </c>
      <c r="DK66" s="119" t="str">
        <f>CONCATENATE("V 0.6 x",'1A'!AP126)</f>
        <v>V 0.6 x16</v>
      </c>
      <c r="DL66" s="119" t="str">
        <f>CONCATENATE("V 0.6 x",'1A'!AQ126)</f>
        <v>V 0.6 x20</v>
      </c>
      <c r="DM66" s="119" t="str">
        <f>CONCATENATE("V 0.6 x",'1A'!AR126)</f>
        <v>V 0.6 x25</v>
      </c>
      <c r="DN66" s="119" t="str">
        <f>CONCATENATE("V 0.6 x",'1A'!AS126)</f>
        <v>V 0.6 x30</v>
      </c>
      <c r="DO66" s="119" t="str">
        <f>CONCATENATE("V 0.6 x",'1A'!AT126)</f>
        <v>V 0.6 x40</v>
      </c>
      <c r="DP66" s="119" t="str">
        <f>CONCATENATE("V 0.6 x",'1A'!AU126)</f>
        <v>V 0.6 x50</v>
      </c>
      <c r="DQ66" s="119" t="str">
        <f>CONCATENATE("V 0.6 x",'1A'!AV126)</f>
        <v>V 0.6 x</v>
      </c>
      <c r="DR66" s="119" t="str">
        <f>CONCATENATE("V 0.6 x",'1A'!AW126)</f>
        <v>V 0.6 x</v>
      </c>
      <c r="DS66" s="119" t="str">
        <f>CONCATENATE("V 0.8 x",'1A'!AP126)</f>
        <v>V 0.8 x16</v>
      </c>
      <c r="DT66" s="119" t="str">
        <f>CONCATENATE("V 0.8 x",'1A'!AQ126)</f>
        <v>V 0.8 x20</v>
      </c>
      <c r="DU66" s="119" t="str">
        <f>CONCATENATE("V 0.8 x",'1A'!AR126)</f>
        <v>V 0.8 x25</v>
      </c>
      <c r="DV66" s="119" t="str">
        <f>CONCATENATE("V 0.8 x",'1A'!AS126)</f>
        <v>V 0.8 x30</v>
      </c>
      <c r="DW66" s="119" t="str">
        <f>CONCATENATE("V 0.8 x",'1A'!AT126)</f>
        <v>V 0.8 x40</v>
      </c>
      <c r="DX66" s="119" t="str">
        <f>CONCATENATE("V 0.8 x",'1A'!AU126)</f>
        <v>V 0.8 x50</v>
      </c>
      <c r="DY66" s="119" t="str">
        <f>CONCATENATE("V 0.8 x",'1A'!AV126)</f>
        <v>V 0.8 x</v>
      </c>
      <c r="DZ66" s="119" t="str">
        <f>CONCATENATE("V 0.8 x",'1A'!AW126)</f>
        <v>V 0.8 x</v>
      </c>
      <c r="EA66" s="119" t="str">
        <f>CONCATENATE("V 1x ",'1A'!AP126)</f>
        <v>V 1x 16</v>
      </c>
      <c r="EB66" s="119" t="str">
        <f>CONCATENATE("V 1x ",'1A'!AQ126)</f>
        <v>V 1x 20</v>
      </c>
      <c r="EC66" s="119" t="str">
        <f>CONCATENATE("V 1x ",'1A'!AR126)</f>
        <v>V 1x 25</v>
      </c>
      <c r="ED66" s="119" t="str">
        <f>CONCATENATE("V 1x ",'1A'!AS126)</f>
        <v>V 1x 30</v>
      </c>
      <c r="EE66" s="119" t="str">
        <f>CONCATENATE("V 1x ",'1A'!AT126)</f>
        <v>V 1x 40</v>
      </c>
      <c r="EF66" s="119" t="str">
        <f>CONCATENATE("V 1x ",'1A'!AU126)</f>
        <v>V 1x 50</v>
      </c>
      <c r="EG66" s="119" t="str">
        <f>CONCATENATE("V 1x ",'1A'!AV126)</f>
        <v xml:space="preserve">V 1x </v>
      </c>
      <c r="EH66" s="119" t="str">
        <f>CONCATENATE("V 1x ",'1A'!AW126)</f>
        <v xml:space="preserve">V 1x </v>
      </c>
      <c r="EI66" s="119" t="str">
        <f>CONCATENATE("V 1.1x ",'1A'!AP126)</f>
        <v>V 1.1x 16</v>
      </c>
      <c r="EJ66" s="119" t="str">
        <f>CONCATENATE("V 1.1x ",'1A'!AQ126)</f>
        <v>V 1.1x 20</v>
      </c>
      <c r="EK66" s="119" t="str">
        <f>CONCATENATE("V 1.1x ",'1A'!AR126)</f>
        <v>V 1.1x 25</v>
      </c>
      <c r="EL66" s="119" t="str">
        <f>CONCATENATE("V 1.1x ",'1A'!AS126)</f>
        <v>V 1.1x 30</v>
      </c>
      <c r="EM66" s="119" t="str">
        <f>CONCATENATE("V 1.1x ",'1A'!AT126)</f>
        <v>V 1.1x 40</v>
      </c>
      <c r="EN66" s="119" t="str">
        <f>CONCATENATE("V 1.1x ",'1A'!AU126)</f>
        <v>V 1.1x 50</v>
      </c>
      <c r="EO66" s="119" t="str">
        <f>CONCATENATE("V 1.1x ",'1A'!AV126)</f>
        <v xml:space="preserve">V 1.1x </v>
      </c>
      <c r="EP66" s="119" t="str">
        <f>CONCATENATE("V 1.1x ",'1A'!AW126)</f>
        <v xml:space="preserve">V 1.1x </v>
      </c>
      <c r="EQ66" s="119" t="str">
        <f>CONCATENATE("V 1.2x ",'1A'!AP126)</f>
        <v>V 1.2x 16</v>
      </c>
      <c r="ER66" s="119" t="str">
        <f>CONCATENATE("V 1.2x ",'1A'!AQ126)</f>
        <v>V 1.2x 20</v>
      </c>
      <c r="ES66" s="119" t="str">
        <f>CONCATENATE("V 1.2x ",'1A'!AR126)</f>
        <v>V 1.2x 25</v>
      </c>
      <c r="ET66" s="119" t="str">
        <f>CONCATENATE("V 1.2x ",'1A'!AS126)</f>
        <v>V 1.2x 30</v>
      </c>
      <c r="EU66" s="119" t="str">
        <f>CONCATENATE("V 1.2x ",'1A'!AT126)</f>
        <v>V 1.2x 40</v>
      </c>
      <c r="EV66" s="119" t="str">
        <f>CONCATENATE("V 1.2x ",'1A'!AU126)</f>
        <v>V 1.2x 50</v>
      </c>
      <c r="EW66" s="119" t="str">
        <f>CONCATENATE("V 1.2x ",'1A'!AV126)</f>
        <v xml:space="preserve">V 1.2x </v>
      </c>
      <c r="EX66" s="119" t="str">
        <f>CONCATENATE("V 1.2x ",'1A'!AW126)</f>
        <v xml:space="preserve">V 1.2x </v>
      </c>
      <c r="EY66" s="119" t="str">
        <f>CONCATENATE("V 1.4x ",'1A'!AP126)</f>
        <v>V 1.4x 16</v>
      </c>
      <c r="EZ66" s="119" t="str">
        <f>CONCATENATE("V 1.4x ",'1A'!AQ126)</f>
        <v>V 1.4x 20</v>
      </c>
      <c r="FA66" s="119" t="str">
        <f>CONCATENATE("V 1.4x ",'1A'!AR126)</f>
        <v>V 1.4x 25</v>
      </c>
      <c r="FB66" s="119" t="str">
        <f>CONCATENATE("V 1.4x ",'1A'!AS126)</f>
        <v>V 1.4x 30</v>
      </c>
      <c r="FC66" s="119" t="str">
        <f>CONCATENATE("V 1.4x ",'1A'!AT126)</f>
        <v>V 1.4x 40</v>
      </c>
      <c r="FD66" s="119" t="str">
        <f>CONCATENATE("V 1.4x ",'1A'!AU126)</f>
        <v>V 1.4x 50</v>
      </c>
      <c r="FE66" s="119" t="str">
        <f>CONCATENATE("V 1.4x ",'1A'!AV126)</f>
        <v xml:space="preserve">V 1.4x </v>
      </c>
      <c r="FF66" s="119" t="str">
        <f>CONCATENATE("V 1.4x ",'1A'!AW126)</f>
        <v xml:space="preserve">V 1.4x </v>
      </c>
      <c r="FG66" s="119" t="str">
        <f>CONCATENATE("V 1.8x ",'1A'!AP126)</f>
        <v>V 1.8x 16</v>
      </c>
      <c r="FH66" s="119" t="str">
        <f>CONCATENATE("V 1.8x ",'1A'!AQ126)</f>
        <v>V 1.8x 20</v>
      </c>
      <c r="FI66" s="119" t="str">
        <f>CONCATENATE("V 1.8x ",'1A'!AR126)</f>
        <v>V 1.8x 25</v>
      </c>
      <c r="FJ66" s="119" t="str">
        <f>CONCATENATE("V 1.8x ",'1A'!AS126)</f>
        <v>V 1.8x 30</v>
      </c>
      <c r="FK66" s="119" t="str">
        <f>CONCATENATE("V 1.8x ",'1A'!AT126)</f>
        <v>V 1.8x 40</v>
      </c>
      <c r="FL66" s="119" t="str">
        <f>CONCATENATE("V 1.8x ",'1A'!AU126)</f>
        <v>V 1.8x 50</v>
      </c>
      <c r="FM66" s="119" t="str">
        <f>CONCATENATE("V 1.8x ",'1A'!AV126)</f>
        <v xml:space="preserve">V 1.8x </v>
      </c>
      <c r="FN66" s="119" t="str">
        <f>CONCATENATE("V 1.8x ",'1A'!AW126)</f>
        <v xml:space="preserve">V 1.8x </v>
      </c>
      <c r="FO66" s="119" t="str">
        <f>CONCATENATE("V 2x ",'1A'!AP126)</f>
        <v>V 2x 16</v>
      </c>
      <c r="FP66" s="119" t="str">
        <f>CONCATENATE("V 2x ",'1A'!AQ126)</f>
        <v>V 2x 20</v>
      </c>
      <c r="FQ66" s="119" t="str">
        <f>CONCATENATE("V 2x ",'1A'!AR126)</f>
        <v>V 2x 25</v>
      </c>
      <c r="FR66" s="119" t="str">
        <f>CONCATENATE("V 2x ",'1A'!AS126)</f>
        <v>V 2x 30</v>
      </c>
      <c r="FS66" s="119" t="str">
        <f>CONCATENATE("V 2x ",'1A'!AT126)</f>
        <v>V 2x 40</v>
      </c>
      <c r="FT66" s="119" t="str">
        <f>CONCATENATE("V 2x ",'1A'!AU126)</f>
        <v>V 2x 50</v>
      </c>
      <c r="FU66" s="119" t="str">
        <f>CONCATENATE("V 2x ",'1A'!AV126)</f>
        <v xml:space="preserve">V 2x </v>
      </c>
      <c r="FV66" s="119" t="str">
        <f>CONCATENATE("V 2x ",'1A'!AW126)</f>
        <v xml:space="preserve">V 2x </v>
      </c>
      <c r="FW66" s="119" t="str">
        <f>CONCATENATE("H 0.6x ",'1A'!AP135)</f>
        <v>H 0.6x 20x40</v>
      </c>
      <c r="FX66" s="119" t="str">
        <f>CONCATENATE("H 0.6x ",'1A'!AQ135)</f>
        <v>H 0.6x 25x50</v>
      </c>
      <c r="FY66" s="119" t="str">
        <f>CONCATENATE("H 0.6x ",'1A'!AR135)</f>
        <v>H 0.6x 30x60</v>
      </c>
      <c r="FZ66" s="119" t="str">
        <f>CONCATENATE("H 0.6x ",'1A'!AS135)</f>
        <v>H 0.6x 30x90</v>
      </c>
      <c r="GA66" s="119" t="str">
        <f>CONCATENATE("H 0.6x ",'1A'!AT135)</f>
        <v>H 0.6x 40x80</v>
      </c>
      <c r="GB66" s="119" t="str">
        <f>CONCATENATE("H 0.6x ",'1A'!AU135)</f>
        <v>H 0.6x 50x100</v>
      </c>
      <c r="GC66" s="119" t="str">
        <f>CONCATENATE("H 0.6x ",'1A'!AV135)</f>
        <v xml:space="preserve">H 0.6x </v>
      </c>
      <c r="GD66" s="119" t="str">
        <f>CONCATENATE("H 0.6x ",'1A'!AW135)</f>
        <v xml:space="preserve">H 0.6x </v>
      </c>
      <c r="GE66" s="119" t="str">
        <f>CONCATENATE("H 0.8x ",'1A'!AP135)</f>
        <v>H 0.8x 20x40</v>
      </c>
      <c r="GF66" s="119" t="str">
        <f>CONCATENATE("H 0.8x ",'1A'!AQ135)</f>
        <v>H 0.8x 25x50</v>
      </c>
      <c r="GG66" s="119" t="str">
        <f>CONCATENATE("H 0.8x ",'1A'!AR135)</f>
        <v>H 0.8x 30x60</v>
      </c>
      <c r="GH66" s="119" t="str">
        <f>CONCATENATE("H 0.8x ",'1A'!AS135)</f>
        <v>H 0.8x 30x90</v>
      </c>
      <c r="GI66" s="119" t="str">
        <f>CONCATENATE("H 0.8x ",'1A'!AT135)</f>
        <v>H 0.8x 40x80</v>
      </c>
      <c r="GJ66" s="119" t="str">
        <f>CONCATENATE("H 0.8x ",'1A'!AU135)</f>
        <v>H 0.8x 50x100</v>
      </c>
      <c r="GK66" s="119" t="str">
        <f>CONCATENATE("H 0.8x ",'1A'!AV135)</f>
        <v xml:space="preserve">H 0.8x </v>
      </c>
      <c r="GL66" s="119" t="str">
        <f>CONCATENATE("H 0.8x ",'1A'!AW135)</f>
        <v xml:space="preserve">H 0.8x </v>
      </c>
      <c r="GM66" s="119" t="str">
        <f>CONCATENATE("H 1x ",'1A'!AP135)</f>
        <v>H 1x 20x40</v>
      </c>
      <c r="GN66" s="119" t="str">
        <f>CONCATENATE("H 1x ",'1A'!AQ135)</f>
        <v>H 1x 25x50</v>
      </c>
      <c r="GO66" s="119" t="str">
        <f>CONCATENATE("H 1x ",'1A'!AR135)</f>
        <v>H 1x 30x60</v>
      </c>
      <c r="GP66" s="119" t="str">
        <f>CONCATENATE("H 1x ",'1A'!AS135)</f>
        <v>H 1x 30x90</v>
      </c>
      <c r="GQ66" s="119" t="str">
        <f>CONCATENATE("H 1x ",'1A'!AT135)</f>
        <v>H 1x 40x80</v>
      </c>
      <c r="GR66" s="119" t="str">
        <f>CONCATENATE("H 1x ",'1A'!AU135)</f>
        <v>H 1x 50x100</v>
      </c>
      <c r="GS66" s="119" t="str">
        <f>CONCATENATE("H 1x ",'1A'!AV135)</f>
        <v xml:space="preserve">H 1x </v>
      </c>
      <c r="GT66" s="119" t="str">
        <f>CONCATENATE("H 1x ",'1A'!AW135)</f>
        <v xml:space="preserve">H 1x </v>
      </c>
      <c r="GU66" s="119" t="str">
        <f>CONCATENATE("H 1.1x ",'1A'!AP135)</f>
        <v>H 1.1x 20x40</v>
      </c>
      <c r="GV66" s="119" t="str">
        <f>CONCATENATE("H 1.1x ",'1A'!AQ135)</f>
        <v>H 1.1x 25x50</v>
      </c>
      <c r="GW66" s="119" t="str">
        <f>CONCATENATE("H 1.1x ",'1A'!AR135)</f>
        <v>H 1.1x 30x60</v>
      </c>
      <c r="GX66" s="119" t="str">
        <f>CONCATENATE("H 1.1x ",'1A'!AS135)</f>
        <v>H 1.1x 30x90</v>
      </c>
      <c r="GY66" s="119" t="str">
        <f>CONCATENATE("H 1.1x ",'1A'!AT135)</f>
        <v>H 1.1x 40x80</v>
      </c>
      <c r="GZ66" s="119" t="str">
        <f>CONCATENATE("H 1.1x ",'1A'!AU135)</f>
        <v>H 1.1x 50x100</v>
      </c>
      <c r="HA66" s="119" t="str">
        <f>CONCATENATE("H 1.1x ",'1A'!AV135)</f>
        <v xml:space="preserve">H 1.1x </v>
      </c>
      <c r="HB66" s="119" t="str">
        <f>CONCATENATE("H 1.1x ",'1A'!AW135)</f>
        <v xml:space="preserve">H 1.1x </v>
      </c>
      <c r="HC66" s="119" t="str">
        <f>CONCATENATE("H 1.2x ",'1A'!AP135)</f>
        <v>H 1.2x 20x40</v>
      </c>
      <c r="HD66" s="119" t="str">
        <f>CONCATENATE("H 1.2x ",'1A'!AQ135)</f>
        <v>H 1.2x 25x50</v>
      </c>
      <c r="HE66" s="119" t="str">
        <f>CONCATENATE("H 1.2x ",'1A'!AR135)</f>
        <v>H 1.2x 30x60</v>
      </c>
      <c r="HF66" s="119" t="str">
        <f>CONCATENATE("H 1.2x ",'1A'!AS135)</f>
        <v>H 1.2x 30x90</v>
      </c>
      <c r="HG66" s="119" t="str">
        <f>CONCATENATE("H 1.2x ",'1A'!AT135)</f>
        <v>H 1.2x 40x80</v>
      </c>
      <c r="HH66" s="119" t="str">
        <f>CONCATENATE("H 1.2x ",'1A'!AU135)</f>
        <v>H 1.2x 50x100</v>
      </c>
      <c r="HI66" s="119" t="str">
        <f>CONCATENATE("H 1.2x ",'1A'!AV135)</f>
        <v xml:space="preserve">H 1.2x </v>
      </c>
      <c r="HJ66" s="119" t="str">
        <f>CONCATENATE("H 1.2x ",'1A'!AW135)</f>
        <v xml:space="preserve">H 1.2x </v>
      </c>
      <c r="HK66" s="119" t="str">
        <f>CONCATENATE("H 1.4x ",'1A'!AP135)</f>
        <v>H 1.4x 20x40</v>
      </c>
      <c r="HL66" s="119" t="str">
        <f>CONCATENATE("H 1.4x ",'1A'!AQ135)</f>
        <v>H 1.4x 25x50</v>
      </c>
      <c r="HM66" s="119" t="str">
        <f>CONCATENATE("H 1.4x ",'1A'!AR135)</f>
        <v>H 1.4x 30x60</v>
      </c>
      <c r="HN66" s="119" t="str">
        <f>CONCATENATE("H 1.4x ",'1A'!AS135)</f>
        <v>H 1.4x 30x90</v>
      </c>
      <c r="HO66" s="119" t="str">
        <f>CONCATENATE("H 1.4x ",'1A'!AT135)</f>
        <v>H 1.4x 40x80</v>
      </c>
      <c r="HP66" s="119" t="str">
        <f>CONCATENATE("H 1.4x ",'1A'!AU135)</f>
        <v>H 1.4x 50x100</v>
      </c>
      <c r="HQ66" s="119" t="str">
        <f>CONCATENATE("H 1.4x ",'1A'!AV135)</f>
        <v xml:space="preserve">H 1.4x </v>
      </c>
      <c r="HR66" s="119" t="str">
        <f>CONCATENATE("H 1.4x ",'1A'!AW135)</f>
        <v xml:space="preserve">H 1.4x </v>
      </c>
      <c r="HS66" s="119" t="str">
        <f>CONCATENATE("H 1.8x ",'1A'!AP135)</f>
        <v>H 1.8x 20x40</v>
      </c>
      <c r="HT66" s="119" t="str">
        <f>CONCATENATE("H 1.8x ",'1A'!AQ135)</f>
        <v>H 1.8x 25x50</v>
      </c>
      <c r="HU66" s="119" t="str">
        <f>CONCATENATE("H 1.8x ",'1A'!AR135)</f>
        <v>H 1.8x 30x60</v>
      </c>
      <c r="HV66" s="119" t="str">
        <f>CONCATENATE("H 1.8x ",'1A'!AS135)</f>
        <v>H 1.8x 30x90</v>
      </c>
      <c r="HW66" s="119" t="str">
        <f>CONCATENATE("H 1.8x ",'1A'!AT135)</f>
        <v>H 1.8x 40x80</v>
      </c>
      <c r="HX66" s="119" t="str">
        <f>CONCATENATE("H 1.8x ",'1A'!AU135)</f>
        <v>H 1.8x 50x100</v>
      </c>
      <c r="HY66" s="119" t="str">
        <f>CONCATENATE("H 1.8x ",'1A'!AV135)</f>
        <v xml:space="preserve">H 1.8x </v>
      </c>
      <c r="HZ66" s="119" t="str">
        <f>CONCATENATE("H 1.8x ",'1A'!AW135)</f>
        <v xml:space="preserve">H 1.8x </v>
      </c>
      <c r="IA66" s="119" t="str">
        <f>CONCATENATE("H 2x ",'1A'!AP135)</f>
        <v>H 2x 20x40</v>
      </c>
      <c r="IB66" s="119" t="str">
        <f>CONCATENATE("H 2x ",'1A'!AQ135)</f>
        <v>H 2x 25x50</v>
      </c>
      <c r="IC66" s="119" t="str">
        <f>CONCATENATE("H 2x ",'1A'!AR135)</f>
        <v>H 2x 30x60</v>
      </c>
      <c r="ID66" s="119" t="str">
        <f>CONCATENATE("H 2x ",'1A'!AS135)</f>
        <v>H 2x 30x90</v>
      </c>
      <c r="IE66" s="119" t="str">
        <f>CONCATENATE("H 2x ",'1A'!AT135)</f>
        <v>H 2x 40x80</v>
      </c>
      <c r="IF66" s="119" t="str">
        <f>CONCATENATE("H 2x ",'1A'!AU135)</f>
        <v>H 2x 50x100</v>
      </c>
      <c r="IG66" s="119" t="str">
        <f>CONCATENATE("H 2x ",'1A'!AV135)</f>
        <v xml:space="preserve">H 2x </v>
      </c>
      <c r="IH66" s="119" t="str">
        <f>CONCATENATE("H 2x ",'1A'!AW135)</f>
        <v xml:space="preserve">H 2x </v>
      </c>
    </row>
    <row r="67" spans="18:242">
      <c r="R67" s="114">
        <v>1</v>
      </c>
      <c r="S67" s="116">
        <f>'1A'!AP$117</f>
        <v>0</v>
      </c>
      <c r="T67" s="116">
        <f>'1A'!AQ$117</f>
        <v>0</v>
      </c>
      <c r="U67" s="116">
        <f>'1A'!AR$117</f>
        <v>0</v>
      </c>
      <c r="V67" s="116">
        <f>'1A'!AS$117</f>
        <v>0</v>
      </c>
      <c r="W67" s="116">
        <f>'1A'!AT$117</f>
        <v>0</v>
      </c>
      <c r="X67" s="116">
        <f>'1A'!AU$117</f>
        <v>0</v>
      </c>
      <c r="Y67" s="116">
        <f>'1A'!AV$117</f>
        <v>0</v>
      </c>
      <c r="Z67" s="116">
        <f>'1A'!AW$117</f>
        <v>0</v>
      </c>
      <c r="AA67" s="116">
        <f>'1A'!AX$117</f>
        <v>0</v>
      </c>
      <c r="AB67" s="116">
        <f>'1A'!AY$117</f>
        <v>0</v>
      </c>
      <c r="AC67" s="116">
        <f>'1A'!AZ$117</f>
        <v>0</v>
      </c>
      <c r="AD67" s="116">
        <f>'1A'!BA$117</f>
        <v>0</v>
      </c>
      <c r="AE67" s="116">
        <f>'1A'!AP$118</f>
        <v>0</v>
      </c>
      <c r="AF67" s="116">
        <f>'1A'!AQ$118</f>
        <v>0</v>
      </c>
      <c r="AG67" s="116">
        <f>'1A'!AR$118</f>
        <v>0</v>
      </c>
      <c r="AH67" s="116">
        <f>'1A'!AS$118</f>
        <v>0</v>
      </c>
      <c r="AI67" s="116">
        <f>'1A'!AT$118</f>
        <v>0</v>
      </c>
      <c r="AJ67" s="116">
        <f>'1A'!AU$118</f>
        <v>0</v>
      </c>
      <c r="AK67" s="116">
        <f>'1A'!AV$118</f>
        <v>0</v>
      </c>
      <c r="AL67" s="116">
        <f>'1A'!AW$118</f>
        <v>0</v>
      </c>
      <c r="AM67" s="116">
        <f>'1A'!AX$118</f>
        <v>0</v>
      </c>
      <c r="AN67" s="116">
        <f>'1A'!AY$118</f>
        <v>0</v>
      </c>
      <c r="AO67" s="116">
        <f>'1A'!AZ$118</f>
        <v>0</v>
      </c>
      <c r="AP67" s="116">
        <f>'1A'!BA$118</f>
        <v>0</v>
      </c>
      <c r="AQ67" s="118">
        <f>'1A'!AP$119</f>
        <v>0</v>
      </c>
      <c r="AR67" s="118">
        <f>'1A'!AQ$119</f>
        <v>0</v>
      </c>
      <c r="AS67" s="118">
        <f>'1A'!AR$119</f>
        <v>0</v>
      </c>
      <c r="AT67" s="118">
        <f>'1A'!AS$119</f>
        <v>0</v>
      </c>
      <c r="AU67" s="118">
        <f>'1A'!AT$119</f>
        <v>0</v>
      </c>
      <c r="AV67" s="118">
        <f>'1A'!AU$119</f>
        <v>0</v>
      </c>
      <c r="AW67" s="118">
        <f>'1A'!AV$119</f>
        <v>0</v>
      </c>
      <c r="AX67" s="118">
        <f>'1A'!AW$119</f>
        <v>0</v>
      </c>
      <c r="AY67" s="118">
        <f>'1A'!AX$119</f>
        <v>0</v>
      </c>
      <c r="AZ67" s="118">
        <f>'1A'!AY$119</f>
        <v>0</v>
      </c>
      <c r="BA67" s="118">
        <f>'1A'!AZ$119</f>
        <v>0</v>
      </c>
      <c r="BB67" s="118">
        <f>'1A'!BA$119</f>
        <v>0</v>
      </c>
      <c r="BC67" s="118">
        <f>'1A'!AP$120</f>
        <v>0</v>
      </c>
      <c r="BD67" s="118">
        <f>'1A'!AQ$120</f>
        <v>0</v>
      </c>
      <c r="BE67" s="118">
        <f>'1A'!AR$120</f>
        <v>0</v>
      </c>
      <c r="BF67" s="118">
        <f>'1A'!AS$120</f>
        <v>0</v>
      </c>
      <c r="BG67" s="118">
        <f>'1A'!AT$120</f>
        <v>0</v>
      </c>
      <c r="BH67" s="118">
        <f>'1A'!AU$120</f>
        <v>0</v>
      </c>
      <c r="BI67" s="118">
        <f>'1A'!AV$120</f>
        <v>0</v>
      </c>
      <c r="BJ67" s="118">
        <f>'1A'!AW$120</f>
        <v>0</v>
      </c>
      <c r="BK67" s="118">
        <f>'1A'!AX$120</f>
        <v>0</v>
      </c>
      <c r="BL67" s="118">
        <f>'1A'!AY$120</f>
        <v>0</v>
      </c>
      <c r="BM67" s="118">
        <f>'1A'!AZ$120</f>
        <v>0</v>
      </c>
      <c r="BN67" s="118">
        <f>'1A'!BA$120</f>
        <v>0</v>
      </c>
      <c r="BO67" s="118">
        <f>'1A'!AP$121</f>
        <v>0</v>
      </c>
      <c r="BP67" s="118">
        <f>'1A'!AQ$121</f>
        <v>0</v>
      </c>
      <c r="BQ67" s="118">
        <f>'1A'!AR$121</f>
        <v>0</v>
      </c>
      <c r="BR67" s="118">
        <f>'1A'!AS$121</f>
        <v>0</v>
      </c>
      <c r="BS67" s="118">
        <f>'1A'!AT$121</f>
        <v>0</v>
      </c>
      <c r="BT67" s="118">
        <f>'1A'!AU$121</f>
        <v>0</v>
      </c>
      <c r="BU67" s="118">
        <f>'1A'!AV$121</f>
        <v>0</v>
      </c>
      <c r="BV67" s="118">
        <f>'1A'!AW$121</f>
        <v>0</v>
      </c>
      <c r="BW67" s="118">
        <f>'1A'!AX$121</f>
        <v>0</v>
      </c>
      <c r="BX67" s="118">
        <f>'1A'!AY$121</f>
        <v>0</v>
      </c>
      <c r="BY67" s="118">
        <f>'1A'!AZ$121</f>
        <v>0</v>
      </c>
      <c r="BZ67" s="118">
        <f>'1A'!BA$121</f>
        <v>0</v>
      </c>
      <c r="CA67" s="277">
        <f>'1A'!AP$122</f>
        <v>0</v>
      </c>
      <c r="CB67" s="277">
        <f>'1A'!AQ$122</f>
        <v>0</v>
      </c>
      <c r="CC67" s="277">
        <f>'1A'!AR$122</f>
        <v>0</v>
      </c>
      <c r="CD67" s="277">
        <f>'1A'!AS$122</f>
        <v>0</v>
      </c>
      <c r="CE67" s="277">
        <f>'1A'!AT$122</f>
        <v>0</v>
      </c>
      <c r="CF67" s="277">
        <f>'1A'!AU$122</f>
        <v>0</v>
      </c>
      <c r="CG67" s="277">
        <f>'1A'!AV$122</f>
        <v>0</v>
      </c>
      <c r="CH67" s="277">
        <f>'1A'!AW$122</f>
        <v>0</v>
      </c>
      <c r="CI67" s="277">
        <f>'1A'!AX$122</f>
        <v>0</v>
      </c>
      <c r="CJ67" s="277">
        <f>'1A'!AY$122</f>
        <v>0</v>
      </c>
      <c r="CK67" s="277">
        <f>'1A'!AZ$122</f>
        <v>0</v>
      </c>
      <c r="CL67" s="277">
        <f>'1A'!BA$122</f>
        <v>0</v>
      </c>
      <c r="CM67" s="277">
        <f>'1A'!AP$123</f>
        <v>0</v>
      </c>
      <c r="CN67" s="277">
        <f>'1A'!AQ$123</f>
        <v>0</v>
      </c>
      <c r="CO67" s="277">
        <f>'1A'!AR$123</f>
        <v>0</v>
      </c>
      <c r="CP67" s="277">
        <f>'1A'!AS$123</f>
        <v>0</v>
      </c>
      <c r="CQ67" s="277">
        <f>'1A'!AT$123</f>
        <v>0</v>
      </c>
      <c r="CR67" s="277">
        <f>'1A'!AU$123</f>
        <v>0</v>
      </c>
      <c r="CS67" s="277">
        <f>'1A'!AV$123</f>
        <v>0</v>
      </c>
      <c r="CT67" s="277">
        <f>'1A'!AW$123</f>
        <v>0</v>
      </c>
      <c r="CU67" s="277">
        <f>'1A'!AX$123</f>
        <v>0</v>
      </c>
      <c r="CV67" s="277">
        <f>'1A'!AY$123</f>
        <v>0</v>
      </c>
      <c r="CW67" s="277">
        <f>'1A'!AZ$123</f>
        <v>0</v>
      </c>
      <c r="CX67" s="277">
        <f>'1A'!BA$123</f>
        <v>0</v>
      </c>
      <c r="CY67" s="277">
        <f>'1A'!AP$124</f>
        <v>0</v>
      </c>
      <c r="CZ67" s="277">
        <f>'1A'!AQ$124</f>
        <v>0</v>
      </c>
      <c r="DA67" s="277">
        <f>'1A'!AR$124</f>
        <v>0</v>
      </c>
      <c r="DB67" s="277">
        <f>'1A'!AS$124</f>
        <v>0</v>
      </c>
      <c r="DC67" s="277">
        <f>'1A'!AT$124</f>
        <v>0</v>
      </c>
      <c r="DD67" s="277">
        <f>'1A'!AU$124</f>
        <v>0</v>
      </c>
      <c r="DE67" s="277">
        <f>'1A'!AV$124</f>
        <v>0</v>
      </c>
      <c r="DF67" s="277">
        <f>'1A'!AW$124</f>
        <v>0</v>
      </c>
      <c r="DG67" s="277">
        <f>'1A'!AX$124</f>
        <v>0</v>
      </c>
      <c r="DH67" s="277">
        <f>'1A'!AY$124</f>
        <v>0</v>
      </c>
      <c r="DI67" s="277">
        <f>'1A'!AZ$124</f>
        <v>0</v>
      </c>
      <c r="DJ67" s="277">
        <f>'1A'!BA$124</f>
        <v>0</v>
      </c>
      <c r="DK67" s="118">
        <f>'1A'!AP$127</f>
        <v>0</v>
      </c>
      <c r="DL67" s="118">
        <f>'1A'!AQ$127</f>
        <v>0</v>
      </c>
      <c r="DM67" s="118">
        <f>'1A'!AR$127</f>
        <v>0</v>
      </c>
      <c r="DN67" s="118">
        <f>'1A'!AS$127</f>
        <v>0</v>
      </c>
      <c r="DO67" s="118">
        <f>'1A'!AT$127</f>
        <v>0</v>
      </c>
      <c r="DP67" s="118">
        <f>'1A'!AU$127</f>
        <v>0</v>
      </c>
      <c r="DQ67" s="118">
        <f>'1A'!AV$127</f>
        <v>0</v>
      </c>
      <c r="DR67" s="118">
        <f>'1A'!AW$127</f>
        <v>0</v>
      </c>
      <c r="DS67" s="118">
        <f>'1A'!AP$128</f>
        <v>0</v>
      </c>
      <c r="DT67" s="118">
        <f>'1A'!AQ$128</f>
        <v>0</v>
      </c>
      <c r="DU67" s="118">
        <f>'1A'!AR$128</f>
        <v>0</v>
      </c>
      <c r="DV67" s="118">
        <f>'1A'!AS$128</f>
        <v>0</v>
      </c>
      <c r="DW67" s="118">
        <f>'1A'!AT$128</f>
        <v>0</v>
      </c>
      <c r="DX67" s="118">
        <f>'1A'!AU$128</f>
        <v>0</v>
      </c>
      <c r="DY67" s="118">
        <f>'1A'!AV$128</f>
        <v>0</v>
      </c>
      <c r="DZ67" s="118">
        <f>'1A'!AW$128</f>
        <v>0</v>
      </c>
      <c r="EA67" s="118">
        <f>'1A'!AP$129</f>
        <v>0</v>
      </c>
      <c r="EB67" s="118">
        <f>'1A'!AQ$129</f>
        <v>0</v>
      </c>
      <c r="EC67" s="118">
        <f>'1A'!AR$129</f>
        <v>0</v>
      </c>
      <c r="ED67" s="118">
        <f>'1A'!AS$129</f>
        <v>0</v>
      </c>
      <c r="EE67" s="118">
        <f>'1A'!AT$129</f>
        <v>0</v>
      </c>
      <c r="EF67" s="118">
        <f>'1A'!AU$129</f>
        <v>0</v>
      </c>
      <c r="EG67" s="118">
        <f>'1A'!AV$129</f>
        <v>0</v>
      </c>
      <c r="EH67" s="118">
        <f>'1A'!AW$129</f>
        <v>0</v>
      </c>
      <c r="EI67" s="118">
        <f>'1A'!AP$130</f>
        <v>0</v>
      </c>
      <c r="EJ67" s="118">
        <f>'1A'!AQ$130</f>
        <v>0</v>
      </c>
      <c r="EK67" s="118">
        <f>'1A'!AR$130</f>
        <v>0</v>
      </c>
      <c r="EL67" s="118">
        <f>'1A'!AS$130</f>
        <v>0</v>
      </c>
      <c r="EM67" s="118">
        <f>'1A'!AT$130</f>
        <v>0</v>
      </c>
      <c r="EN67" s="118">
        <f>'1A'!AU$130</f>
        <v>0</v>
      </c>
      <c r="EO67" s="118">
        <f>'1A'!AV$130</f>
        <v>0</v>
      </c>
      <c r="EP67" s="118">
        <f>'1A'!AW$130</f>
        <v>0</v>
      </c>
      <c r="EQ67" s="118">
        <f>'1A'!AP$131</f>
        <v>0</v>
      </c>
      <c r="ER67" s="118">
        <f>'1A'!AQ$131</f>
        <v>0</v>
      </c>
      <c r="ES67" s="118">
        <f>'1A'!AR$131</f>
        <v>0</v>
      </c>
      <c r="ET67" s="118">
        <f>'1A'!AS$131</f>
        <v>0</v>
      </c>
      <c r="EU67" s="118">
        <f>'1A'!AT$131</f>
        <v>0</v>
      </c>
      <c r="EV67" s="118">
        <f>'1A'!AU$131</f>
        <v>0</v>
      </c>
      <c r="EW67" s="118">
        <f>'1A'!AV$131</f>
        <v>0</v>
      </c>
      <c r="EX67" s="118">
        <f>'1A'!AW$131</f>
        <v>0</v>
      </c>
      <c r="EY67" s="118">
        <f>'1A'!AP$132</f>
        <v>0</v>
      </c>
      <c r="EZ67" s="118">
        <f>'1A'!AQ$132</f>
        <v>0</v>
      </c>
      <c r="FA67" s="118">
        <f>'1A'!AR$132</f>
        <v>0</v>
      </c>
      <c r="FB67" s="118">
        <f>'1A'!AS$132</f>
        <v>0</v>
      </c>
      <c r="FC67" s="118">
        <f>'1A'!AT$132</f>
        <v>0</v>
      </c>
      <c r="FD67" s="118">
        <f>'1A'!AU$132</f>
        <v>0</v>
      </c>
      <c r="FE67" s="118">
        <f>'1A'!AV$132</f>
        <v>0</v>
      </c>
      <c r="FF67" s="118">
        <f>'1A'!AW$132</f>
        <v>0</v>
      </c>
      <c r="FG67" s="118">
        <f>'1A'!AP$133</f>
        <v>0</v>
      </c>
      <c r="FH67" s="118">
        <f>'1A'!AQ$133</f>
        <v>0</v>
      </c>
      <c r="FI67" s="118">
        <f>'1A'!AR$133</f>
        <v>0</v>
      </c>
      <c r="FJ67" s="118">
        <f>'1A'!AS$133</f>
        <v>0</v>
      </c>
      <c r="FK67" s="118">
        <f>'1A'!AT$133</f>
        <v>0</v>
      </c>
      <c r="FL67" s="118">
        <f>'1A'!AU$133</f>
        <v>0</v>
      </c>
      <c r="FM67" s="118">
        <f>'1A'!AV$133</f>
        <v>0</v>
      </c>
      <c r="FN67" s="118">
        <f>'1A'!AW$133</f>
        <v>0</v>
      </c>
      <c r="FO67" s="118">
        <f>'1A'!AP$134</f>
        <v>0</v>
      </c>
      <c r="FP67" s="118">
        <f>'1A'!AQ$134</f>
        <v>0</v>
      </c>
      <c r="FQ67" s="118">
        <f>'1A'!AR$134</f>
        <v>0</v>
      </c>
      <c r="FR67" s="118">
        <f>'1A'!AS$134</f>
        <v>0</v>
      </c>
      <c r="FS67" s="118">
        <f>'1A'!AT$134</f>
        <v>0</v>
      </c>
      <c r="FT67" s="118">
        <f>'1A'!AU$134</f>
        <v>0</v>
      </c>
      <c r="FU67" s="118">
        <f>'1A'!AV$134</f>
        <v>0</v>
      </c>
      <c r="FV67" s="118">
        <f>'1A'!AW$134</f>
        <v>0</v>
      </c>
      <c r="FW67" s="118">
        <f>'1A'!AP$137</f>
        <v>0</v>
      </c>
      <c r="FX67" s="118">
        <f>'1A'!AQ$137</f>
        <v>0</v>
      </c>
      <c r="FY67" s="118">
        <f>'1A'!AR$137</f>
        <v>0</v>
      </c>
      <c r="FZ67" s="118">
        <f>'1A'!AS$137</f>
        <v>0</v>
      </c>
      <c r="GA67" s="118">
        <f>'1A'!AT$137</f>
        <v>0</v>
      </c>
      <c r="GB67" s="118">
        <f>'1A'!AU$137</f>
        <v>0</v>
      </c>
      <c r="GC67" s="118">
        <f>'1A'!AV$137</f>
        <v>0</v>
      </c>
      <c r="GD67" s="118">
        <f>'1A'!AW$137</f>
        <v>0</v>
      </c>
      <c r="GE67" s="118">
        <f>'1A'!AP$138</f>
        <v>0</v>
      </c>
      <c r="GF67" s="118">
        <f>'1A'!AQ$138</f>
        <v>0</v>
      </c>
      <c r="GG67" s="118">
        <f>'1A'!AR$138</f>
        <v>0</v>
      </c>
      <c r="GH67" s="118">
        <f>'1A'!AS$138</f>
        <v>0</v>
      </c>
      <c r="GI67" s="118">
        <f>'1A'!AT$138</f>
        <v>0</v>
      </c>
      <c r="GJ67" s="118">
        <f>'1A'!AU$138</f>
        <v>0</v>
      </c>
      <c r="GK67" s="118">
        <f>'1A'!AV$138</f>
        <v>0</v>
      </c>
      <c r="GL67" s="118">
        <f>'1A'!AW$138</f>
        <v>0</v>
      </c>
      <c r="GM67" s="118">
        <f>'1A'!AP$139</f>
        <v>0</v>
      </c>
      <c r="GN67" s="118">
        <f>'1A'!AQ$139</f>
        <v>0</v>
      </c>
      <c r="GO67" s="118">
        <f>'1A'!AR$139</f>
        <v>0</v>
      </c>
      <c r="GP67" s="118">
        <f>'1A'!AS$139</f>
        <v>0</v>
      </c>
      <c r="GQ67" s="118">
        <f>'1A'!AT$139</f>
        <v>0</v>
      </c>
      <c r="GR67" s="118">
        <f>'1A'!AU$139</f>
        <v>0</v>
      </c>
      <c r="GS67" s="118">
        <f>'1A'!AV$139</f>
        <v>0</v>
      </c>
      <c r="GT67" s="118">
        <f>'1A'!AW$139</f>
        <v>0</v>
      </c>
      <c r="GU67" s="118">
        <f>'1A'!AP$140</f>
        <v>0</v>
      </c>
      <c r="GV67" s="118">
        <f>'1A'!AQ$140</f>
        <v>0</v>
      </c>
      <c r="GW67" s="118">
        <f>'1A'!AR$140</f>
        <v>0</v>
      </c>
      <c r="GX67" s="118">
        <f>'1A'!AS$140</f>
        <v>0</v>
      </c>
      <c r="GY67" s="118">
        <f>'1A'!AT$140</f>
        <v>0</v>
      </c>
      <c r="GZ67" s="118">
        <f>'1A'!AU$140</f>
        <v>0</v>
      </c>
      <c r="HA67" s="118">
        <f>'1A'!AV$140</f>
        <v>0</v>
      </c>
      <c r="HB67" s="118">
        <f>'1A'!AW$140</f>
        <v>0</v>
      </c>
      <c r="HC67" s="118">
        <f>'1A'!AP$141</f>
        <v>0</v>
      </c>
      <c r="HD67" s="118">
        <f>'1A'!AQ$141</f>
        <v>0</v>
      </c>
      <c r="HE67" s="118">
        <f>'1A'!AR$141</f>
        <v>0</v>
      </c>
      <c r="HF67" s="118">
        <f>'1A'!AS$141</f>
        <v>0</v>
      </c>
      <c r="HG67" s="118">
        <f>'1A'!AT$141</f>
        <v>0</v>
      </c>
      <c r="HH67" s="118">
        <f>'1A'!AU$141</f>
        <v>0</v>
      </c>
      <c r="HI67" s="118">
        <f>'1A'!AV$141</f>
        <v>0</v>
      </c>
      <c r="HJ67" s="118">
        <f>'1A'!AW$141</f>
        <v>0</v>
      </c>
      <c r="HK67" s="118">
        <f>'1A'!AP$142</f>
        <v>0</v>
      </c>
      <c r="HL67" s="118">
        <f>'1A'!AQ$142</f>
        <v>0</v>
      </c>
      <c r="HM67" s="118">
        <f>'1A'!AR$142</f>
        <v>0</v>
      </c>
      <c r="HN67" s="118">
        <f>'1A'!AS$142</f>
        <v>0</v>
      </c>
      <c r="HO67" s="118">
        <f>'1A'!AT$142</f>
        <v>0</v>
      </c>
      <c r="HP67" s="118">
        <f>'1A'!AU$142</f>
        <v>0</v>
      </c>
      <c r="HQ67" s="118">
        <f>'1A'!AV$142</f>
        <v>0</v>
      </c>
      <c r="HR67" s="118">
        <f>'1A'!AW$142</f>
        <v>0</v>
      </c>
      <c r="HS67" s="118">
        <f>'1A'!AP$143</f>
        <v>0</v>
      </c>
      <c r="HT67" s="118">
        <f>'1A'!AQ$143</f>
        <v>0</v>
      </c>
      <c r="HU67" s="118">
        <f>'1A'!AR$143</f>
        <v>0</v>
      </c>
      <c r="HV67" s="118">
        <f>'1A'!AS$143</f>
        <v>0</v>
      </c>
      <c r="HW67" s="118">
        <f>'1A'!AT$143</f>
        <v>0</v>
      </c>
      <c r="HX67" s="118">
        <f>'1A'!AU$143</f>
        <v>0</v>
      </c>
      <c r="HY67" s="118">
        <f>'1A'!AV$143</f>
        <v>0</v>
      </c>
      <c r="HZ67" s="118">
        <f>'1A'!AW$143</f>
        <v>0</v>
      </c>
      <c r="IA67" s="118">
        <f>'1A'!AP$144</f>
        <v>0</v>
      </c>
      <c r="IB67" s="118">
        <f>'1A'!AQ$144</f>
        <v>0</v>
      </c>
      <c r="IC67" s="118">
        <f>'1A'!AR$144</f>
        <v>0</v>
      </c>
      <c r="ID67" s="118">
        <f>'1A'!AS$144</f>
        <v>0</v>
      </c>
      <c r="IE67" s="118">
        <f>'1A'!AT$144</f>
        <v>0</v>
      </c>
      <c r="IF67" s="118">
        <f>'1A'!AU$144</f>
        <v>0</v>
      </c>
      <c r="IG67" s="118">
        <f>'1A'!AV$144</f>
        <v>0</v>
      </c>
      <c r="IH67" s="118">
        <f>'1A'!AW$144</f>
        <v>0</v>
      </c>
    </row>
    <row r="68" spans="18:242">
      <c r="R68" s="114">
        <v>2</v>
      </c>
      <c r="S68" s="116">
        <f>'2A'!AP$117</f>
        <v>0</v>
      </c>
      <c r="T68" s="116">
        <f>'2A'!AQ$117</f>
        <v>0</v>
      </c>
      <c r="U68" s="116">
        <f>'2A'!AR$117</f>
        <v>0</v>
      </c>
      <c r="V68" s="116">
        <f>'2A'!AS$117</f>
        <v>0</v>
      </c>
      <c r="W68" s="116">
        <f>'2A'!AT$117</f>
        <v>0</v>
      </c>
      <c r="X68" s="116">
        <f>'2A'!AU$117</f>
        <v>0</v>
      </c>
      <c r="Y68" s="116">
        <f>'2A'!AV$117</f>
        <v>0</v>
      </c>
      <c r="Z68" s="116">
        <f>'2A'!AW$117</f>
        <v>0</v>
      </c>
      <c r="AA68" s="116">
        <f>'2A'!AX$117</f>
        <v>0</v>
      </c>
      <c r="AB68" s="116">
        <f>'2A'!AY$117</f>
        <v>0</v>
      </c>
      <c r="AC68" s="116">
        <f>'2A'!AZ$117</f>
        <v>0</v>
      </c>
      <c r="AD68" s="116">
        <f>'2A'!BA$117</f>
        <v>0</v>
      </c>
      <c r="AE68" s="116">
        <f>'2A'!AP$118</f>
        <v>0</v>
      </c>
      <c r="AF68" s="116">
        <f>'2A'!AQ$118</f>
        <v>0</v>
      </c>
      <c r="AG68" s="116">
        <f>'2A'!AR$118</f>
        <v>0</v>
      </c>
      <c r="AH68" s="116">
        <f>'2A'!AS$118</f>
        <v>0</v>
      </c>
      <c r="AI68" s="116">
        <f>'2A'!AT$118</f>
        <v>0</v>
      </c>
      <c r="AJ68" s="116">
        <f>'2A'!AU$118</f>
        <v>0</v>
      </c>
      <c r="AK68" s="116">
        <f>'2A'!AV$118</f>
        <v>0</v>
      </c>
      <c r="AL68" s="116">
        <f>'2A'!AW$118</f>
        <v>0</v>
      </c>
      <c r="AM68" s="116">
        <f>'2A'!AX$118</f>
        <v>0</v>
      </c>
      <c r="AN68" s="116">
        <f>'2A'!AY$118</f>
        <v>0</v>
      </c>
      <c r="AO68" s="116">
        <f>'2A'!AZ$118</f>
        <v>0</v>
      </c>
      <c r="AP68" s="116">
        <f>'2A'!BA$118</f>
        <v>0</v>
      </c>
      <c r="AQ68" s="116">
        <f>'2A'!AP$119</f>
        <v>0</v>
      </c>
      <c r="AR68" s="116">
        <f>'2A'!AQ$119</f>
        <v>0</v>
      </c>
      <c r="AS68" s="116">
        <f>'2A'!AR$119</f>
        <v>0</v>
      </c>
      <c r="AT68" s="116">
        <f>'2A'!AS$119</f>
        <v>0</v>
      </c>
      <c r="AU68" s="116">
        <f>'2A'!AT$119</f>
        <v>0</v>
      </c>
      <c r="AV68" s="116">
        <f>'2A'!AU$119</f>
        <v>0</v>
      </c>
      <c r="AW68" s="116">
        <f>'2A'!AV$119</f>
        <v>0</v>
      </c>
      <c r="AX68" s="116">
        <f>'2A'!AW$119</f>
        <v>0</v>
      </c>
      <c r="AY68" s="116">
        <f>'2A'!AX$119</f>
        <v>0</v>
      </c>
      <c r="AZ68" s="116">
        <f>'2A'!AY$119</f>
        <v>0</v>
      </c>
      <c r="BA68" s="116">
        <f>'2A'!AZ$119</f>
        <v>0</v>
      </c>
      <c r="BB68" s="116">
        <f>'2A'!BA$119</f>
        <v>0</v>
      </c>
      <c r="BC68" s="116">
        <f>'2A'!AP$120</f>
        <v>0</v>
      </c>
      <c r="BD68" s="116">
        <f>'2A'!AQ$120</f>
        <v>0</v>
      </c>
      <c r="BE68" s="116">
        <f>'2A'!AR$120</f>
        <v>0</v>
      </c>
      <c r="BF68" s="116">
        <f>'2A'!AS$120</f>
        <v>0</v>
      </c>
      <c r="BG68" s="116">
        <f>'2A'!AT$120</f>
        <v>0</v>
      </c>
      <c r="BH68" s="116">
        <f>'2A'!AU$120</f>
        <v>0</v>
      </c>
      <c r="BI68" s="116">
        <f>'2A'!AV$120</f>
        <v>0</v>
      </c>
      <c r="BJ68" s="116">
        <f>'2A'!AW$120</f>
        <v>0</v>
      </c>
      <c r="BK68" s="116">
        <f>'2A'!AX$120</f>
        <v>0</v>
      </c>
      <c r="BL68" s="116">
        <f>'2A'!AY$120</f>
        <v>0</v>
      </c>
      <c r="BM68" s="116">
        <f>'2A'!AZ$120</f>
        <v>0</v>
      </c>
      <c r="BN68" s="116">
        <f>'2A'!BA$120</f>
        <v>0</v>
      </c>
      <c r="BO68" s="116">
        <f>'2A'!AP$121</f>
        <v>0</v>
      </c>
      <c r="BP68" s="116">
        <f>'2A'!AQ$121</f>
        <v>0</v>
      </c>
      <c r="BQ68" s="116">
        <f>'2A'!AR$121</f>
        <v>0</v>
      </c>
      <c r="BR68" s="116">
        <f>'2A'!AS$121</f>
        <v>0</v>
      </c>
      <c r="BS68" s="116">
        <f>'2A'!AT$121</f>
        <v>0</v>
      </c>
      <c r="BT68" s="116">
        <f>'2A'!AU$121</f>
        <v>0</v>
      </c>
      <c r="BU68" s="116">
        <f>'2A'!AV$121</f>
        <v>0</v>
      </c>
      <c r="BV68" s="116">
        <f>'2A'!AW$121</f>
        <v>0</v>
      </c>
      <c r="BW68" s="116">
        <f>'2A'!AX$121</f>
        <v>0</v>
      </c>
      <c r="BX68" s="116">
        <f>'2A'!AY$121</f>
        <v>0</v>
      </c>
      <c r="BY68" s="116">
        <f>'2A'!AZ$121</f>
        <v>0</v>
      </c>
      <c r="BZ68" s="116">
        <f>'2A'!BA$121</f>
        <v>0</v>
      </c>
      <c r="CA68" s="278">
        <f>'2A'!AP$122</f>
        <v>0</v>
      </c>
      <c r="CB68" s="278">
        <f>'2A'!AQ$122</f>
        <v>0</v>
      </c>
      <c r="CC68" s="278">
        <f>'2A'!AR$122</f>
        <v>0</v>
      </c>
      <c r="CD68" s="278">
        <f>'2A'!AS$122</f>
        <v>0</v>
      </c>
      <c r="CE68" s="278">
        <f>'2A'!AT$122</f>
        <v>0</v>
      </c>
      <c r="CF68" s="278">
        <f>'2A'!AU$122</f>
        <v>0</v>
      </c>
      <c r="CG68" s="278">
        <f>'2A'!AV$122</f>
        <v>0</v>
      </c>
      <c r="CH68" s="278">
        <f>'2A'!AW$122</f>
        <v>0</v>
      </c>
      <c r="CI68" s="278">
        <f>'2A'!AX$122</f>
        <v>0</v>
      </c>
      <c r="CJ68" s="278">
        <f>'2A'!AY$122</f>
        <v>0</v>
      </c>
      <c r="CK68" s="278">
        <f>'2A'!AZ$122</f>
        <v>0</v>
      </c>
      <c r="CL68" s="278">
        <f>'2A'!BA$122</f>
        <v>0</v>
      </c>
      <c r="CM68" s="278">
        <f>'2A'!AP$123</f>
        <v>0</v>
      </c>
      <c r="CN68" s="278">
        <f>'2A'!AQ$123</f>
        <v>0</v>
      </c>
      <c r="CO68" s="278">
        <f>'2A'!AR$123</f>
        <v>0</v>
      </c>
      <c r="CP68" s="278">
        <f>'2A'!AS$123</f>
        <v>0</v>
      </c>
      <c r="CQ68" s="278">
        <f>'2A'!AT$123</f>
        <v>0</v>
      </c>
      <c r="CR68" s="278">
        <f>'2A'!AU$123</f>
        <v>0</v>
      </c>
      <c r="CS68" s="278">
        <f>'2A'!AV$123</f>
        <v>0</v>
      </c>
      <c r="CT68" s="278">
        <f>'2A'!AW$123</f>
        <v>0</v>
      </c>
      <c r="CU68" s="278">
        <f>'2A'!AX$123</f>
        <v>0</v>
      </c>
      <c r="CV68" s="278">
        <f>'2A'!AY$123</f>
        <v>0</v>
      </c>
      <c r="CW68" s="278">
        <f>'2A'!AZ$123</f>
        <v>0</v>
      </c>
      <c r="CX68" s="278">
        <f>'2A'!BA$123</f>
        <v>0</v>
      </c>
      <c r="CY68" s="278">
        <f>'2A'!AP$124</f>
        <v>0</v>
      </c>
      <c r="CZ68" s="278">
        <f>'2A'!AQ$124</f>
        <v>0</v>
      </c>
      <c r="DA68" s="278">
        <f>'2A'!AR$124</f>
        <v>0</v>
      </c>
      <c r="DB68" s="278">
        <f>'2A'!AS$124</f>
        <v>0</v>
      </c>
      <c r="DC68" s="278">
        <f>'2A'!AT$124</f>
        <v>0</v>
      </c>
      <c r="DD68" s="278">
        <f>'2A'!AU$124</f>
        <v>0</v>
      </c>
      <c r="DE68" s="278">
        <f>'2A'!AV$124</f>
        <v>0</v>
      </c>
      <c r="DF68" s="278">
        <f>'2A'!AW$124</f>
        <v>0</v>
      </c>
      <c r="DG68" s="278">
        <f>'2A'!AX$124</f>
        <v>0</v>
      </c>
      <c r="DH68" s="278">
        <f>'2A'!AY$124</f>
        <v>0</v>
      </c>
      <c r="DI68" s="278">
        <f>'2A'!AZ$124</f>
        <v>0</v>
      </c>
      <c r="DJ68" s="278">
        <f>'2A'!BA$124</f>
        <v>0</v>
      </c>
      <c r="DK68" s="116">
        <f>'2A'!AP$127</f>
        <v>0</v>
      </c>
      <c r="DL68" s="116">
        <f>'2A'!AQ$127</f>
        <v>0</v>
      </c>
      <c r="DM68" s="116">
        <f>'2A'!AR$127</f>
        <v>0</v>
      </c>
      <c r="DN68" s="116">
        <f>'2A'!AS$127</f>
        <v>0</v>
      </c>
      <c r="DO68" s="116">
        <f>'2A'!AT$127</f>
        <v>0</v>
      </c>
      <c r="DP68" s="116">
        <f>'2A'!AU$127</f>
        <v>0</v>
      </c>
      <c r="DQ68" s="116">
        <f>'2A'!AV$127</f>
        <v>0</v>
      </c>
      <c r="DR68" s="116">
        <f>'2A'!AW$127</f>
        <v>0</v>
      </c>
      <c r="DS68" s="116">
        <f>'2A'!AP$128</f>
        <v>0</v>
      </c>
      <c r="DT68" s="116">
        <f>'2A'!AQ$128</f>
        <v>0</v>
      </c>
      <c r="DU68" s="116">
        <f>'2A'!AR$128</f>
        <v>0</v>
      </c>
      <c r="DV68" s="116">
        <f>'2A'!AS$128</f>
        <v>0</v>
      </c>
      <c r="DW68" s="116">
        <f>'2A'!AT$128</f>
        <v>0</v>
      </c>
      <c r="DX68" s="116">
        <f>'2A'!AU$128</f>
        <v>0</v>
      </c>
      <c r="DY68" s="116">
        <f>'2A'!AV$128</f>
        <v>0</v>
      </c>
      <c r="DZ68" s="116">
        <f>'2A'!AW$128</f>
        <v>0</v>
      </c>
      <c r="EA68" s="116">
        <f>'2A'!AP$129</f>
        <v>0</v>
      </c>
      <c r="EB68" s="116">
        <f>'2A'!AQ$129</f>
        <v>0</v>
      </c>
      <c r="EC68" s="116">
        <f>'2A'!AR$129</f>
        <v>0</v>
      </c>
      <c r="ED68" s="116">
        <f>'2A'!AS$129</f>
        <v>0</v>
      </c>
      <c r="EE68" s="116">
        <f>'2A'!AT$129</f>
        <v>0</v>
      </c>
      <c r="EF68" s="116">
        <f>'2A'!AU$129</f>
        <v>0</v>
      </c>
      <c r="EG68" s="116">
        <f>'2A'!AV$129</f>
        <v>0</v>
      </c>
      <c r="EH68" s="116">
        <f>'2A'!AW$129</f>
        <v>0</v>
      </c>
      <c r="EI68" s="116">
        <f>'2A'!AP$130</f>
        <v>0</v>
      </c>
      <c r="EJ68" s="116">
        <f>'2A'!AQ$130</f>
        <v>0</v>
      </c>
      <c r="EK68" s="116">
        <f>'2A'!AR$130</f>
        <v>0</v>
      </c>
      <c r="EL68" s="116">
        <f>'2A'!AS$130</f>
        <v>0</v>
      </c>
      <c r="EM68" s="116">
        <f>'2A'!AT$130</f>
        <v>0</v>
      </c>
      <c r="EN68" s="116">
        <f>'2A'!AU$130</f>
        <v>0</v>
      </c>
      <c r="EO68" s="116">
        <f>'2A'!AV$130</f>
        <v>0</v>
      </c>
      <c r="EP68" s="116">
        <f>'2A'!AW$130</f>
        <v>0</v>
      </c>
      <c r="EQ68" s="116">
        <f>'2A'!AP$131</f>
        <v>0</v>
      </c>
      <c r="ER68" s="116">
        <f>'2A'!AQ$131</f>
        <v>0</v>
      </c>
      <c r="ES68" s="116">
        <f>'2A'!AR$131</f>
        <v>0</v>
      </c>
      <c r="ET68" s="116">
        <f>'2A'!AS$131</f>
        <v>0</v>
      </c>
      <c r="EU68" s="116">
        <f>'2A'!AT$131</f>
        <v>0</v>
      </c>
      <c r="EV68" s="116">
        <f>'2A'!AU$131</f>
        <v>0</v>
      </c>
      <c r="EW68" s="116">
        <f>'2A'!AV$131</f>
        <v>0</v>
      </c>
      <c r="EX68" s="116">
        <f>'2A'!AW$131</f>
        <v>0</v>
      </c>
      <c r="EY68" s="116">
        <f>'2A'!AP$132</f>
        <v>0</v>
      </c>
      <c r="EZ68" s="116">
        <f>'2A'!AQ$132</f>
        <v>0</v>
      </c>
      <c r="FA68" s="116">
        <f>'2A'!AR$132</f>
        <v>0</v>
      </c>
      <c r="FB68" s="116">
        <f>'2A'!AS$132</f>
        <v>0</v>
      </c>
      <c r="FC68" s="116">
        <f>'2A'!AT$132</f>
        <v>0</v>
      </c>
      <c r="FD68" s="116">
        <f>'2A'!AU$132</f>
        <v>0</v>
      </c>
      <c r="FE68" s="116">
        <f>'2A'!AV$132</f>
        <v>0</v>
      </c>
      <c r="FF68" s="116">
        <f>'2A'!AW$132</f>
        <v>0</v>
      </c>
      <c r="FG68" s="116">
        <f>'2A'!AP$133</f>
        <v>0</v>
      </c>
      <c r="FH68" s="116">
        <f>'2A'!AQ$133</f>
        <v>0</v>
      </c>
      <c r="FI68" s="116">
        <f>'2A'!AR$133</f>
        <v>0</v>
      </c>
      <c r="FJ68" s="116">
        <f>'2A'!AS$133</f>
        <v>0</v>
      </c>
      <c r="FK68" s="116">
        <f>'2A'!AT$133</f>
        <v>0</v>
      </c>
      <c r="FL68" s="116">
        <f>'2A'!AU$133</f>
        <v>0</v>
      </c>
      <c r="FM68" s="116">
        <f>'2A'!AV$133</f>
        <v>0</v>
      </c>
      <c r="FN68" s="116">
        <f>'2A'!AW$133</f>
        <v>0</v>
      </c>
      <c r="FO68" s="116">
        <f>'2A'!AP$134</f>
        <v>0</v>
      </c>
      <c r="FP68" s="116">
        <f>'2A'!AQ$134</f>
        <v>0</v>
      </c>
      <c r="FQ68" s="116">
        <f>'2A'!AR$134</f>
        <v>0</v>
      </c>
      <c r="FR68" s="116">
        <f>'2A'!AS$134</f>
        <v>0</v>
      </c>
      <c r="FS68" s="116">
        <f>'2A'!AT$134</f>
        <v>0</v>
      </c>
      <c r="FT68" s="116">
        <f>'2A'!AU$134</f>
        <v>0</v>
      </c>
      <c r="FU68" s="116">
        <f>'2A'!AV$134</f>
        <v>0</v>
      </c>
      <c r="FV68" s="116">
        <f>'2A'!AW$134</f>
        <v>0</v>
      </c>
      <c r="FW68" s="116">
        <f>'2A'!AP$137</f>
        <v>0</v>
      </c>
      <c r="FX68" s="116">
        <f>'2A'!AQ$137</f>
        <v>0</v>
      </c>
      <c r="FY68" s="116">
        <f>'2A'!AR$137</f>
        <v>0</v>
      </c>
      <c r="FZ68" s="116">
        <f>'2A'!AS$137</f>
        <v>0</v>
      </c>
      <c r="GA68" s="116">
        <f>'2A'!AT$137</f>
        <v>0</v>
      </c>
      <c r="GB68" s="116">
        <f>'2A'!AU$137</f>
        <v>0</v>
      </c>
      <c r="GC68" s="116">
        <f>'2A'!AV$137</f>
        <v>0</v>
      </c>
      <c r="GD68" s="116">
        <f>'2A'!AW$137</f>
        <v>0</v>
      </c>
      <c r="GE68" s="116">
        <f>'2A'!AP$138</f>
        <v>0</v>
      </c>
      <c r="GF68" s="116">
        <f>'2A'!AQ$138</f>
        <v>0</v>
      </c>
      <c r="GG68" s="116">
        <f>'2A'!AR$138</f>
        <v>0</v>
      </c>
      <c r="GH68" s="116">
        <f>'2A'!AS$138</f>
        <v>0</v>
      </c>
      <c r="GI68" s="116">
        <f>'2A'!AT$138</f>
        <v>0</v>
      </c>
      <c r="GJ68" s="116">
        <f>'2A'!AU$138</f>
        <v>0</v>
      </c>
      <c r="GK68" s="116">
        <f>'2A'!AV$138</f>
        <v>0</v>
      </c>
      <c r="GL68" s="116">
        <f>'2A'!AW$138</f>
        <v>0</v>
      </c>
      <c r="GM68" s="116">
        <f>'2A'!AP$139</f>
        <v>0</v>
      </c>
      <c r="GN68" s="116">
        <f>'2A'!AQ$139</f>
        <v>0</v>
      </c>
      <c r="GO68" s="116">
        <f>'2A'!AR$139</f>
        <v>0</v>
      </c>
      <c r="GP68" s="116">
        <f>'2A'!AS$139</f>
        <v>0</v>
      </c>
      <c r="GQ68" s="116">
        <f>'2A'!AT$139</f>
        <v>0</v>
      </c>
      <c r="GR68" s="116">
        <f>'2A'!AU$139</f>
        <v>0</v>
      </c>
      <c r="GS68" s="116">
        <f>'2A'!AV$139</f>
        <v>0</v>
      </c>
      <c r="GT68" s="116">
        <f>'2A'!AW$139</f>
        <v>0</v>
      </c>
      <c r="GU68" s="116">
        <f>'2A'!AP$140</f>
        <v>0</v>
      </c>
      <c r="GV68" s="116">
        <f>'2A'!AQ$140</f>
        <v>0</v>
      </c>
      <c r="GW68" s="116">
        <f>'2A'!AR$140</f>
        <v>0</v>
      </c>
      <c r="GX68" s="116">
        <f>'2A'!AS$140</f>
        <v>0</v>
      </c>
      <c r="GY68" s="116">
        <f>'2A'!AT$140</f>
        <v>0</v>
      </c>
      <c r="GZ68" s="116">
        <f>'2A'!AU$140</f>
        <v>0</v>
      </c>
      <c r="HA68" s="116">
        <f>'2A'!AV$140</f>
        <v>0</v>
      </c>
      <c r="HB68" s="116">
        <f>'2A'!AW$140</f>
        <v>0</v>
      </c>
      <c r="HC68" s="116">
        <f>'2A'!AP$141</f>
        <v>0</v>
      </c>
      <c r="HD68" s="116">
        <f>'2A'!AQ$141</f>
        <v>0</v>
      </c>
      <c r="HE68" s="116">
        <f>'2A'!AR$141</f>
        <v>0</v>
      </c>
      <c r="HF68" s="116">
        <f>'2A'!AS$141</f>
        <v>0</v>
      </c>
      <c r="HG68" s="116">
        <f>'2A'!AT$141</f>
        <v>0</v>
      </c>
      <c r="HH68" s="116">
        <f>'2A'!AU$141</f>
        <v>0</v>
      </c>
      <c r="HI68" s="116">
        <f>'2A'!AV$141</f>
        <v>0</v>
      </c>
      <c r="HJ68" s="116">
        <f>'2A'!AW$141</f>
        <v>0</v>
      </c>
      <c r="HK68" s="116">
        <f>'2A'!AP$142</f>
        <v>0</v>
      </c>
      <c r="HL68" s="116">
        <f>'2A'!AQ$142</f>
        <v>0</v>
      </c>
      <c r="HM68" s="116">
        <f>'2A'!AR$142</f>
        <v>0</v>
      </c>
      <c r="HN68" s="116">
        <f>'2A'!AS$142</f>
        <v>0</v>
      </c>
      <c r="HO68" s="116">
        <f>'2A'!AT$142</f>
        <v>0</v>
      </c>
      <c r="HP68" s="116">
        <f>'2A'!AU$142</f>
        <v>0</v>
      </c>
      <c r="HQ68" s="116">
        <f>'2A'!AV$142</f>
        <v>0</v>
      </c>
      <c r="HR68" s="116">
        <f>'2A'!AW$142</f>
        <v>0</v>
      </c>
      <c r="HS68" s="116">
        <f>'2A'!AP$143</f>
        <v>0</v>
      </c>
      <c r="HT68" s="116">
        <f>'2A'!AQ$143</f>
        <v>0</v>
      </c>
      <c r="HU68" s="116">
        <f>'2A'!AR$143</f>
        <v>0</v>
      </c>
      <c r="HV68" s="116">
        <f>'2A'!AS$143</f>
        <v>0</v>
      </c>
      <c r="HW68" s="116">
        <f>'2A'!AT$143</f>
        <v>0</v>
      </c>
      <c r="HX68" s="116">
        <f>'2A'!AU$143</f>
        <v>0</v>
      </c>
      <c r="HY68" s="116">
        <f>'2A'!AV$143</f>
        <v>0</v>
      </c>
      <c r="HZ68" s="116">
        <f>'2A'!AW$143</f>
        <v>0</v>
      </c>
      <c r="IA68" s="116">
        <f>'2A'!AP$144</f>
        <v>0</v>
      </c>
      <c r="IB68" s="116">
        <f>'2A'!AQ$144</f>
        <v>0</v>
      </c>
      <c r="IC68" s="116">
        <f>'2A'!AR$144</f>
        <v>0</v>
      </c>
      <c r="ID68" s="116">
        <f>'2A'!AS$144</f>
        <v>0</v>
      </c>
      <c r="IE68" s="116">
        <f>'2A'!AT$144</f>
        <v>0</v>
      </c>
      <c r="IF68" s="116">
        <f>'2A'!AU$144</f>
        <v>0</v>
      </c>
      <c r="IG68" s="116">
        <f>'2A'!AV$144</f>
        <v>0</v>
      </c>
      <c r="IH68" s="116">
        <f>'2A'!AW$144</f>
        <v>0</v>
      </c>
    </row>
    <row r="69" spans="18:242">
      <c r="R69" s="114">
        <v>3</v>
      </c>
      <c r="S69" s="116">
        <f>'3A'!AN$117</f>
        <v>0</v>
      </c>
      <c r="T69" s="116">
        <f>'3A'!AO$117</f>
        <v>0</v>
      </c>
      <c r="U69" s="116">
        <f>'3A'!AP$117</f>
        <v>0</v>
      </c>
      <c r="V69" s="116">
        <f>'3A'!AQ$117</f>
        <v>0</v>
      </c>
      <c r="W69" s="116">
        <f>'3A'!AR$117</f>
        <v>0</v>
      </c>
      <c r="X69" s="116">
        <f>'3A'!AS$117</f>
        <v>0</v>
      </c>
      <c r="Y69" s="116">
        <f>'3A'!AT$117</f>
        <v>0</v>
      </c>
      <c r="Z69" s="116">
        <f>'3A'!AU$117</f>
        <v>0</v>
      </c>
      <c r="AA69" s="116">
        <f>'3A'!AV$117</f>
        <v>0</v>
      </c>
      <c r="AB69" s="116">
        <f>'3A'!AW$117</f>
        <v>0</v>
      </c>
      <c r="AC69" s="116">
        <f>'3A'!AX$117</f>
        <v>0</v>
      </c>
      <c r="AD69" s="116">
        <f>'3A'!AY$117</f>
        <v>0</v>
      </c>
      <c r="AE69" s="116">
        <f>'3A'!AN$118</f>
        <v>0</v>
      </c>
      <c r="AF69" s="116">
        <f>'3A'!AO$118</f>
        <v>0</v>
      </c>
      <c r="AG69" s="116">
        <f>'3A'!AP$118</f>
        <v>0</v>
      </c>
      <c r="AH69" s="116">
        <f>'3A'!AQ$118</f>
        <v>0</v>
      </c>
      <c r="AI69" s="116">
        <f>'3A'!AR$118</f>
        <v>0</v>
      </c>
      <c r="AJ69" s="116">
        <f>'3A'!AS$118</f>
        <v>0</v>
      </c>
      <c r="AK69" s="116">
        <f>'3A'!AT$118</f>
        <v>0</v>
      </c>
      <c r="AL69" s="116">
        <f>'3A'!AU$118</f>
        <v>0</v>
      </c>
      <c r="AM69" s="116">
        <f>'3A'!AV$118</f>
        <v>0</v>
      </c>
      <c r="AN69" s="116">
        <f>'3A'!AW$118</f>
        <v>0</v>
      </c>
      <c r="AO69" s="116">
        <f>'3A'!AX$118</f>
        <v>0</v>
      </c>
      <c r="AP69" s="116">
        <f>'3A'!AY$118</f>
        <v>0</v>
      </c>
      <c r="AQ69" s="116">
        <f>'3A'!AN$119</f>
        <v>0</v>
      </c>
      <c r="AR69" s="116">
        <f>'3A'!AO$119</f>
        <v>0</v>
      </c>
      <c r="AS69" s="116">
        <f>'3A'!AP$119</f>
        <v>0</v>
      </c>
      <c r="AT69" s="116">
        <f>'3A'!AQ$119</f>
        <v>0</v>
      </c>
      <c r="AU69" s="116">
        <f>'3A'!AR$119</f>
        <v>0</v>
      </c>
      <c r="AV69" s="116">
        <f>'3A'!AS$119</f>
        <v>0</v>
      </c>
      <c r="AW69" s="116">
        <f>'3A'!AT$119</f>
        <v>0</v>
      </c>
      <c r="AX69" s="116">
        <f>'3A'!AU$119</f>
        <v>0</v>
      </c>
      <c r="AY69" s="116">
        <f>'3A'!AV$119</f>
        <v>0</v>
      </c>
      <c r="AZ69" s="116">
        <f>'3A'!AW$119</f>
        <v>0</v>
      </c>
      <c r="BA69" s="116">
        <f>'3A'!AX$119</f>
        <v>0</v>
      </c>
      <c r="BB69" s="116">
        <f>'3A'!AY$119</f>
        <v>0</v>
      </c>
      <c r="BC69" s="116">
        <f>'3A'!AN$120</f>
        <v>0</v>
      </c>
      <c r="BD69" s="116">
        <f>'3A'!AO$120</f>
        <v>0</v>
      </c>
      <c r="BE69" s="116">
        <f>'3A'!AP$120</f>
        <v>0</v>
      </c>
      <c r="BF69" s="116">
        <f>'3A'!AQ$120</f>
        <v>0</v>
      </c>
      <c r="BG69" s="116">
        <f>'3A'!AR$120</f>
        <v>0</v>
      </c>
      <c r="BH69" s="116">
        <f>'3A'!AS$120</f>
        <v>0</v>
      </c>
      <c r="BI69" s="116">
        <f>'3A'!AT$120</f>
        <v>0</v>
      </c>
      <c r="BJ69" s="116">
        <f>'3A'!AU$120</f>
        <v>0</v>
      </c>
      <c r="BK69" s="116">
        <f>'3A'!AV$120</f>
        <v>0</v>
      </c>
      <c r="BL69" s="116">
        <f>'3A'!AW$120</f>
        <v>0</v>
      </c>
      <c r="BM69" s="116">
        <f>'3A'!AX$120</f>
        <v>0</v>
      </c>
      <c r="BN69" s="116">
        <f>'3A'!AY$120</f>
        <v>0</v>
      </c>
      <c r="BO69" s="116">
        <f>'3A'!AN$121</f>
        <v>0</v>
      </c>
      <c r="BP69" s="116">
        <f>'3A'!AO$121</f>
        <v>0</v>
      </c>
      <c r="BQ69" s="116">
        <f>'3A'!AP$121</f>
        <v>0</v>
      </c>
      <c r="BR69" s="116">
        <f>'3A'!AQ$121</f>
        <v>0</v>
      </c>
      <c r="BS69" s="116">
        <f>'3A'!AR$121</f>
        <v>0</v>
      </c>
      <c r="BT69" s="116">
        <f>'3A'!AS$121</f>
        <v>0</v>
      </c>
      <c r="BU69" s="116">
        <f>'3A'!AT$121</f>
        <v>0</v>
      </c>
      <c r="BV69" s="116">
        <f>'3A'!AU$121</f>
        <v>0</v>
      </c>
      <c r="BW69" s="116">
        <f>'3A'!AV$121</f>
        <v>0</v>
      </c>
      <c r="BX69" s="116">
        <f>'3A'!AW$121</f>
        <v>0</v>
      </c>
      <c r="BY69" s="116">
        <f>'3A'!AX$121</f>
        <v>0</v>
      </c>
      <c r="BZ69" s="116">
        <f>'3A'!AY$121</f>
        <v>0</v>
      </c>
      <c r="CA69" s="278">
        <f>'3A'!AN$122</f>
        <v>0</v>
      </c>
      <c r="CB69" s="278">
        <f>'3A'!AO$122</f>
        <v>0</v>
      </c>
      <c r="CC69" s="278">
        <f>'3A'!AP$122</f>
        <v>0</v>
      </c>
      <c r="CD69" s="278">
        <f>'3A'!AQ$122</f>
        <v>0</v>
      </c>
      <c r="CE69" s="278">
        <f>'3A'!AR$122</f>
        <v>0</v>
      </c>
      <c r="CF69" s="278">
        <f>'3A'!AS$122</f>
        <v>0</v>
      </c>
      <c r="CG69" s="278">
        <f>'3A'!AT$122</f>
        <v>0</v>
      </c>
      <c r="CH69" s="278">
        <f>'3A'!AU$122</f>
        <v>0</v>
      </c>
      <c r="CI69" s="278">
        <f>'3A'!AV$122</f>
        <v>0</v>
      </c>
      <c r="CJ69" s="278">
        <f>'3A'!AW$122</f>
        <v>0</v>
      </c>
      <c r="CK69" s="278">
        <f>'3A'!AX$122</f>
        <v>0</v>
      </c>
      <c r="CL69" s="278">
        <f>'3A'!AY$122</f>
        <v>0</v>
      </c>
      <c r="CM69" s="278">
        <f>'3A'!AN$123</f>
        <v>0</v>
      </c>
      <c r="CN69" s="278">
        <f>'3A'!AO$123</f>
        <v>0</v>
      </c>
      <c r="CO69" s="278">
        <f>'3A'!AP$123</f>
        <v>0</v>
      </c>
      <c r="CP69" s="278">
        <f>'3A'!AQ$123</f>
        <v>0</v>
      </c>
      <c r="CQ69" s="278">
        <f>'3A'!AR$123</f>
        <v>0</v>
      </c>
      <c r="CR69" s="278">
        <f>'3A'!AS$123</f>
        <v>0</v>
      </c>
      <c r="CS69" s="278">
        <f>'3A'!AT$123</f>
        <v>0</v>
      </c>
      <c r="CT69" s="278">
        <f>'3A'!AU$123</f>
        <v>0</v>
      </c>
      <c r="CU69" s="278">
        <f>'3A'!AV$123</f>
        <v>0</v>
      </c>
      <c r="CV69" s="278">
        <f>'3A'!AW$123</f>
        <v>0</v>
      </c>
      <c r="CW69" s="278">
        <f>'3A'!AX$123</f>
        <v>0</v>
      </c>
      <c r="CX69" s="278">
        <f>'3A'!AY$123</f>
        <v>0</v>
      </c>
      <c r="CY69" s="278">
        <f>'3A'!AN$124</f>
        <v>0</v>
      </c>
      <c r="CZ69" s="278">
        <f>'3A'!AO$124</f>
        <v>0</v>
      </c>
      <c r="DA69" s="278">
        <f>'3A'!AP$124</f>
        <v>0</v>
      </c>
      <c r="DB69" s="278">
        <f>'3A'!AQ$124</f>
        <v>0</v>
      </c>
      <c r="DC69" s="278">
        <f>'3A'!AR$124</f>
        <v>0</v>
      </c>
      <c r="DD69" s="278">
        <f>'3A'!AS$124</f>
        <v>0</v>
      </c>
      <c r="DE69" s="278">
        <f>'3A'!AT$124</f>
        <v>0</v>
      </c>
      <c r="DF69" s="278">
        <f>'3A'!AU$124</f>
        <v>0</v>
      </c>
      <c r="DG69" s="278">
        <f>'3A'!AV$124</f>
        <v>0</v>
      </c>
      <c r="DH69" s="278">
        <f>'3A'!AW$124</f>
        <v>0</v>
      </c>
      <c r="DI69" s="278">
        <f>'3A'!AX$124</f>
        <v>0</v>
      </c>
      <c r="DJ69" s="278">
        <f>'3A'!AY$124</f>
        <v>0</v>
      </c>
      <c r="DK69" s="116">
        <f>'3A'!AN$127</f>
        <v>0</v>
      </c>
      <c r="DL69" s="116">
        <f>'3A'!AO$127</f>
        <v>0</v>
      </c>
      <c r="DM69" s="116">
        <f>'3A'!AP$127</f>
        <v>0</v>
      </c>
      <c r="DN69" s="116">
        <f>'3A'!AQ$127</f>
        <v>0</v>
      </c>
      <c r="DO69" s="116">
        <f>'3A'!AR$127</f>
        <v>0</v>
      </c>
      <c r="DP69" s="116">
        <f>'3A'!AS$127</f>
        <v>0</v>
      </c>
      <c r="DQ69" s="116">
        <f>'3A'!AT$127</f>
        <v>0</v>
      </c>
      <c r="DR69" s="116">
        <f>'3A'!AU$127</f>
        <v>0</v>
      </c>
      <c r="DS69" s="116">
        <f>'3A'!AN$128</f>
        <v>0</v>
      </c>
      <c r="DT69" s="116">
        <f>'3A'!AO$128</f>
        <v>0</v>
      </c>
      <c r="DU69" s="116">
        <f>'3A'!AP$128</f>
        <v>0</v>
      </c>
      <c r="DV69" s="116">
        <f>'3A'!AQ$128</f>
        <v>0</v>
      </c>
      <c r="DW69" s="116">
        <f>'3A'!AR$128</f>
        <v>0</v>
      </c>
      <c r="DX69" s="116">
        <f>'3A'!AS$128</f>
        <v>0</v>
      </c>
      <c r="DY69" s="116">
        <f>'3A'!AT$128</f>
        <v>0</v>
      </c>
      <c r="DZ69" s="116">
        <f>'3A'!AU$128</f>
        <v>0</v>
      </c>
      <c r="EA69" s="116">
        <f>'3A'!AN$129</f>
        <v>0</v>
      </c>
      <c r="EB69" s="116">
        <f>'3A'!AO$129</f>
        <v>0</v>
      </c>
      <c r="EC69" s="116">
        <f>'3A'!AP$129</f>
        <v>0</v>
      </c>
      <c r="ED69" s="116">
        <f>'3A'!AQ$129</f>
        <v>0</v>
      </c>
      <c r="EE69" s="116">
        <f>'3A'!AR$129</f>
        <v>0</v>
      </c>
      <c r="EF69" s="116">
        <f>'3A'!AS$129</f>
        <v>0</v>
      </c>
      <c r="EG69" s="116">
        <f>'3A'!AT$129</f>
        <v>0</v>
      </c>
      <c r="EH69" s="116">
        <f>'3A'!AU$129</f>
        <v>0</v>
      </c>
      <c r="EI69" s="116">
        <f>'3A'!AN$130</f>
        <v>0</v>
      </c>
      <c r="EJ69" s="116">
        <f>'3A'!AO$130</f>
        <v>0</v>
      </c>
      <c r="EK69" s="116">
        <f>'3A'!AP$130</f>
        <v>0</v>
      </c>
      <c r="EL69" s="116">
        <f>'3A'!AQ$130</f>
        <v>0</v>
      </c>
      <c r="EM69" s="116">
        <f>'3A'!AR$130</f>
        <v>0</v>
      </c>
      <c r="EN69" s="116">
        <f>'3A'!AS$130</f>
        <v>0</v>
      </c>
      <c r="EO69" s="116">
        <f>'3A'!AT$130</f>
        <v>0</v>
      </c>
      <c r="EP69" s="116">
        <f>'3A'!AU$130</f>
        <v>0</v>
      </c>
      <c r="EQ69" s="116">
        <f>'3A'!AN$131</f>
        <v>0</v>
      </c>
      <c r="ER69" s="116">
        <f>'3A'!AO$131</f>
        <v>0</v>
      </c>
      <c r="ES69" s="116">
        <f>'3A'!AP$131</f>
        <v>0</v>
      </c>
      <c r="ET69" s="116">
        <f>'3A'!AQ$131</f>
        <v>0</v>
      </c>
      <c r="EU69" s="116">
        <f>'3A'!AR$131</f>
        <v>0</v>
      </c>
      <c r="EV69" s="116">
        <f>'3A'!AS$131</f>
        <v>0</v>
      </c>
      <c r="EW69" s="116">
        <f>'3A'!AT$131</f>
        <v>0</v>
      </c>
      <c r="EX69" s="116">
        <f>'3A'!AU$131</f>
        <v>0</v>
      </c>
      <c r="EY69" s="116">
        <f>'3A'!AN$132</f>
        <v>0</v>
      </c>
      <c r="EZ69" s="116">
        <f>'3A'!AO$132</f>
        <v>0</v>
      </c>
      <c r="FA69" s="116">
        <f>'3A'!AP$132</f>
        <v>0</v>
      </c>
      <c r="FB69" s="116">
        <f>'3A'!AQ$132</f>
        <v>0</v>
      </c>
      <c r="FC69" s="116">
        <f>'3A'!AR$132</f>
        <v>0</v>
      </c>
      <c r="FD69" s="116">
        <f>'3A'!AS$132</f>
        <v>0</v>
      </c>
      <c r="FE69" s="116">
        <f>'3A'!AT$132</f>
        <v>0</v>
      </c>
      <c r="FF69" s="116">
        <f>'3A'!AU$132</f>
        <v>0</v>
      </c>
      <c r="FG69" s="116">
        <f>'3A'!AN$133</f>
        <v>0</v>
      </c>
      <c r="FH69" s="116">
        <f>'3A'!AO$133</f>
        <v>0</v>
      </c>
      <c r="FI69" s="116">
        <f>'3A'!AP$133</f>
        <v>0</v>
      </c>
      <c r="FJ69" s="116">
        <f>'3A'!AQ$133</f>
        <v>0</v>
      </c>
      <c r="FK69" s="116">
        <f>'3A'!AR$133</f>
        <v>0</v>
      </c>
      <c r="FL69" s="116">
        <f>'3A'!AS$133</f>
        <v>0</v>
      </c>
      <c r="FM69" s="116">
        <f>'3A'!AT$133</f>
        <v>0</v>
      </c>
      <c r="FN69" s="116">
        <f>'3A'!AU$133</f>
        <v>0</v>
      </c>
      <c r="FO69" s="116">
        <f>'3A'!AN$134</f>
        <v>0</v>
      </c>
      <c r="FP69" s="116">
        <f>'3A'!AO$134</f>
        <v>0</v>
      </c>
      <c r="FQ69" s="116">
        <f>'3A'!AP$134</f>
        <v>0</v>
      </c>
      <c r="FR69" s="116">
        <f>'3A'!AQ$134</f>
        <v>0</v>
      </c>
      <c r="FS69" s="116">
        <f>'3A'!AR$134</f>
        <v>0</v>
      </c>
      <c r="FT69" s="116">
        <f>'3A'!AS$134</f>
        <v>0</v>
      </c>
      <c r="FU69" s="116">
        <f>'3A'!AT$134</f>
        <v>0</v>
      </c>
      <c r="FV69" s="116">
        <f>'3A'!AU$134</f>
        <v>0</v>
      </c>
      <c r="FW69" s="116">
        <f>'3A'!AN$137</f>
        <v>0</v>
      </c>
      <c r="FX69" s="116">
        <f>'3A'!AO$137</f>
        <v>0</v>
      </c>
      <c r="FY69" s="116">
        <f>'3A'!AP$137</f>
        <v>0</v>
      </c>
      <c r="FZ69" s="116">
        <f>'3A'!AQ$137</f>
        <v>0</v>
      </c>
      <c r="GA69" s="116">
        <f>'3A'!AR$137</f>
        <v>0</v>
      </c>
      <c r="GB69" s="116">
        <f>'3A'!AS$137</f>
        <v>0</v>
      </c>
      <c r="GC69" s="116">
        <f>'3A'!AT$137</f>
        <v>0</v>
      </c>
      <c r="GD69" s="116">
        <f>'3A'!AU$137</f>
        <v>0</v>
      </c>
      <c r="GE69" s="116">
        <f>'3A'!AN$138</f>
        <v>0</v>
      </c>
      <c r="GF69" s="116">
        <f>'3A'!AO$138</f>
        <v>0</v>
      </c>
      <c r="GG69" s="116">
        <f>'3A'!AP$138</f>
        <v>0</v>
      </c>
      <c r="GH69" s="116">
        <f>'3A'!AQ$138</f>
        <v>0</v>
      </c>
      <c r="GI69" s="116">
        <f>'3A'!AR$138</f>
        <v>0</v>
      </c>
      <c r="GJ69" s="116">
        <f>'3A'!AS$138</f>
        <v>0</v>
      </c>
      <c r="GK69" s="116">
        <f>'3A'!AT$138</f>
        <v>0</v>
      </c>
      <c r="GL69" s="116">
        <f>'3A'!AU$138</f>
        <v>0</v>
      </c>
      <c r="GM69" s="116">
        <f>'3A'!AN$139</f>
        <v>0</v>
      </c>
      <c r="GN69" s="116">
        <f>'3A'!AO$139</f>
        <v>0</v>
      </c>
      <c r="GO69" s="116">
        <f>'3A'!AP$139</f>
        <v>0</v>
      </c>
      <c r="GP69" s="116">
        <f>'3A'!AQ$139</f>
        <v>0</v>
      </c>
      <c r="GQ69" s="116">
        <f>'3A'!AR$139</f>
        <v>0</v>
      </c>
      <c r="GR69" s="116">
        <f>'3A'!AS$139</f>
        <v>0</v>
      </c>
      <c r="GS69" s="116">
        <f>'3A'!AT$139</f>
        <v>0</v>
      </c>
      <c r="GT69" s="116">
        <f>'3A'!AU$139</f>
        <v>0</v>
      </c>
      <c r="GU69" s="116">
        <f>'3A'!AN$140</f>
        <v>0</v>
      </c>
      <c r="GV69" s="116">
        <f>'3A'!AO$140</f>
        <v>0</v>
      </c>
      <c r="GW69" s="116">
        <f>'3A'!AP$140</f>
        <v>0</v>
      </c>
      <c r="GX69" s="116">
        <f>'3A'!AQ$140</f>
        <v>0</v>
      </c>
      <c r="GY69" s="116">
        <f>'3A'!AR$140</f>
        <v>0</v>
      </c>
      <c r="GZ69" s="116">
        <f>'3A'!AS$140</f>
        <v>0</v>
      </c>
      <c r="HA69" s="116">
        <f>'3A'!AT$140</f>
        <v>0</v>
      </c>
      <c r="HB69" s="116">
        <f>'3A'!AU$140</f>
        <v>0</v>
      </c>
      <c r="HC69" s="116">
        <f>'3A'!AN$141</f>
        <v>0</v>
      </c>
      <c r="HD69" s="116">
        <f>'3A'!AO$141</f>
        <v>0</v>
      </c>
      <c r="HE69" s="116">
        <f>'3A'!AP$141</f>
        <v>0</v>
      </c>
      <c r="HF69" s="116">
        <f>'3A'!AQ$141</f>
        <v>0</v>
      </c>
      <c r="HG69" s="116">
        <f>'3A'!AR$141</f>
        <v>0</v>
      </c>
      <c r="HH69" s="116">
        <f>'3A'!AS$141</f>
        <v>0</v>
      </c>
      <c r="HI69" s="116">
        <f>'3A'!AT$141</f>
        <v>0</v>
      </c>
      <c r="HJ69" s="116">
        <f>'3A'!AU$141</f>
        <v>0</v>
      </c>
      <c r="HK69" s="116">
        <f>'3A'!AN$142</f>
        <v>0</v>
      </c>
      <c r="HL69" s="116">
        <f>'3A'!AO$142</f>
        <v>0</v>
      </c>
      <c r="HM69" s="116">
        <f>'3A'!AP$142</f>
        <v>0</v>
      </c>
      <c r="HN69" s="116">
        <f>'3A'!AQ$142</f>
        <v>0</v>
      </c>
      <c r="HO69" s="116">
        <f>'3A'!AR$142</f>
        <v>0</v>
      </c>
      <c r="HP69" s="116">
        <f>'3A'!AS$142</f>
        <v>0</v>
      </c>
      <c r="HQ69" s="116">
        <f>'3A'!AT$142</f>
        <v>0</v>
      </c>
      <c r="HR69" s="116">
        <f>'3A'!AU$142</f>
        <v>0</v>
      </c>
      <c r="HS69" s="116">
        <f>'3A'!AN$143</f>
        <v>0</v>
      </c>
      <c r="HT69" s="116">
        <f>'3A'!AO$143</f>
        <v>0</v>
      </c>
      <c r="HU69" s="116">
        <f>'3A'!AP$143</f>
        <v>0</v>
      </c>
      <c r="HV69" s="116">
        <f>'3A'!AQ$143</f>
        <v>0</v>
      </c>
      <c r="HW69" s="116">
        <f>'3A'!AR$143</f>
        <v>0</v>
      </c>
      <c r="HX69" s="116">
        <f>'3A'!AS$143</f>
        <v>0</v>
      </c>
      <c r="HY69" s="116">
        <f>'3A'!AT$143</f>
        <v>0</v>
      </c>
      <c r="HZ69" s="116">
        <f>'3A'!AU$143</f>
        <v>0</v>
      </c>
      <c r="IA69" s="116">
        <f>'3A'!AN$144</f>
        <v>0</v>
      </c>
      <c r="IB69" s="116">
        <f>'3A'!AO$144</f>
        <v>0</v>
      </c>
      <c r="IC69" s="116">
        <f>'3A'!AP$144</f>
        <v>0</v>
      </c>
      <c r="ID69" s="116">
        <f>'3A'!AQ$144</f>
        <v>0</v>
      </c>
      <c r="IE69" s="116">
        <f>'3A'!AR$144</f>
        <v>0</v>
      </c>
      <c r="IF69" s="116">
        <f>'3A'!AS$144</f>
        <v>0</v>
      </c>
      <c r="IG69" s="116">
        <f>'3A'!AT$144</f>
        <v>0</v>
      </c>
      <c r="IH69" s="116">
        <f>'3A'!AU$144</f>
        <v>0</v>
      </c>
    </row>
    <row r="70" spans="18:242">
      <c r="R70" s="114">
        <v>4</v>
      </c>
      <c r="S70" s="116">
        <f>'4A'!AN$117</f>
        <v>0</v>
      </c>
      <c r="T70" s="116">
        <f>'4A'!AO$117</f>
        <v>0</v>
      </c>
      <c r="U70" s="116">
        <f>'4A'!AP$117</f>
        <v>0</v>
      </c>
      <c r="V70" s="116">
        <f>'4A'!AQ$117</f>
        <v>0</v>
      </c>
      <c r="W70" s="116">
        <f>'4A'!AR$117</f>
        <v>0</v>
      </c>
      <c r="X70" s="116">
        <f>'4A'!AS$117</f>
        <v>0</v>
      </c>
      <c r="Y70" s="116">
        <f>'4A'!AT$117</f>
        <v>0</v>
      </c>
      <c r="Z70" s="116">
        <f>'4A'!AU$117</f>
        <v>0</v>
      </c>
      <c r="AA70" s="116">
        <f>'4A'!AV$117</f>
        <v>0</v>
      </c>
      <c r="AB70" s="116">
        <f>'4A'!AW$117</f>
        <v>0</v>
      </c>
      <c r="AC70" s="116">
        <f>'4A'!AX$117</f>
        <v>0</v>
      </c>
      <c r="AD70" s="116">
        <f>'4A'!AY$117</f>
        <v>0</v>
      </c>
      <c r="AE70" s="116">
        <f>'4A'!AN$118</f>
        <v>0</v>
      </c>
      <c r="AF70" s="116">
        <f>'4A'!AO$118</f>
        <v>0</v>
      </c>
      <c r="AG70" s="116">
        <f>'4A'!AP$118</f>
        <v>0</v>
      </c>
      <c r="AH70" s="116">
        <f>'4A'!AQ$118</f>
        <v>0</v>
      </c>
      <c r="AI70" s="116">
        <f>'4A'!AR$118</f>
        <v>0</v>
      </c>
      <c r="AJ70" s="116">
        <f>'4A'!AS$118</f>
        <v>0</v>
      </c>
      <c r="AK70" s="116">
        <f>'4A'!AT$118</f>
        <v>0</v>
      </c>
      <c r="AL70" s="116">
        <f>'4A'!AU$118</f>
        <v>0</v>
      </c>
      <c r="AM70" s="116">
        <f>'4A'!AV$118</f>
        <v>0</v>
      </c>
      <c r="AN70" s="116">
        <f>'4A'!AW$118</f>
        <v>0</v>
      </c>
      <c r="AO70" s="116">
        <f>'4A'!AX$118</f>
        <v>0</v>
      </c>
      <c r="AP70" s="116">
        <f>'4A'!AY$118</f>
        <v>0</v>
      </c>
      <c r="AQ70" s="116">
        <f>'4A'!AN$119</f>
        <v>0</v>
      </c>
      <c r="AR70" s="116">
        <f>'4A'!AO$119</f>
        <v>0</v>
      </c>
      <c r="AS70" s="116">
        <f>'4A'!AP$119</f>
        <v>0</v>
      </c>
      <c r="AT70" s="116">
        <f>'4A'!AQ$119</f>
        <v>0</v>
      </c>
      <c r="AU70" s="116">
        <f>'4A'!AR$119</f>
        <v>0</v>
      </c>
      <c r="AV70" s="116">
        <f>'4A'!AS$119</f>
        <v>0</v>
      </c>
      <c r="AW70" s="116">
        <f>'4A'!AT$119</f>
        <v>0</v>
      </c>
      <c r="AX70" s="116">
        <f>'4A'!AU$119</f>
        <v>0</v>
      </c>
      <c r="AY70" s="116">
        <f>'4A'!AV$119</f>
        <v>0</v>
      </c>
      <c r="AZ70" s="116">
        <f>'4A'!AW$119</f>
        <v>0</v>
      </c>
      <c r="BA70" s="116">
        <f>'4A'!AX$119</f>
        <v>0</v>
      </c>
      <c r="BB70" s="116">
        <f>'4A'!AY$119</f>
        <v>0</v>
      </c>
      <c r="BC70" s="116">
        <f>'4A'!AN$120</f>
        <v>0</v>
      </c>
      <c r="BD70" s="116">
        <f>'4A'!AO$120</f>
        <v>0</v>
      </c>
      <c r="BE70" s="116">
        <f>'4A'!AP$120</f>
        <v>0</v>
      </c>
      <c r="BF70" s="116">
        <f>'4A'!AQ$120</f>
        <v>0</v>
      </c>
      <c r="BG70" s="116">
        <f>'4A'!AR$120</f>
        <v>0</v>
      </c>
      <c r="BH70" s="116">
        <f>'4A'!AS$120</f>
        <v>0</v>
      </c>
      <c r="BI70" s="116">
        <f>'4A'!AT$120</f>
        <v>0</v>
      </c>
      <c r="BJ70" s="116">
        <f>'4A'!AU$120</f>
        <v>0</v>
      </c>
      <c r="BK70" s="116">
        <f>'4A'!AV$120</f>
        <v>0</v>
      </c>
      <c r="BL70" s="116">
        <f>'4A'!AW$120</f>
        <v>0</v>
      </c>
      <c r="BM70" s="116">
        <f>'4A'!AX$120</f>
        <v>0</v>
      </c>
      <c r="BN70" s="116">
        <f>'4A'!AY$120</f>
        <v>0</v>
      </c>
      <c r="BO70" s="116">
        <f>'4A'!AN$121</f>
        <v>0</v>
      </c>
      <c r="BP70" s="116">
        <f>'4A'!AO$121</f>
        <v>0</v>
      </c>
      <c r="BQ70" s="116">
        <f>'4A'!AP$121</f>
        <v>0</v>
      </c>
      <c r="BR70" s="116">
        <f>'4A'!AQ$121</f>
        <v>0</v>
      </c>
      <c r="BS70" s="116">
        <f>'4A'!AR$121</f>
        <v>0</v>
      </c>
      <c r="BT70" s="116">
        <f>'4A'!AS$121</f>
        <v>0</v>
      </c>
      <c r="BU70" s="116">
        <f>'4A'!AT$121</f>
        <v>0</v>
      </c>
      <c r="BV70" s="116">
        <f>'4A'!AU$121</f>
        <v>0</v>
      </c>
      <c r="BW70" s="116">
        <f>'4A'!AV$121</f>
        <v>0</v>
      </c>
      <c r="BX70" s="116">
        <f>'4A'!AW$121</f>
        <v>0</v>
      </c>
      <c r="BY70" s="116">
        <f>'4A'!AX$121</f>
        <v>0</v>
      </c>
      <c r="BZ70" s="116">
        <f>'4A'!AY$121</f>
        <v>0</v>
      </c>
      <c r="CA70" s="278">
        <f>'4A'!AN$122</f>
        <v>0</v>
      </c>
      <c r="CB70" s="278">
        <f>'4A'!AO$122</f>
        <v>0</v>
      </c>
      <c r="CC70" s="278">
        <f>'4A'!AP$122</f>
        <v>0</v>
      </c>
      <c r="CD70" s="278">
        <f>'4A'!AQ$122</f>
        <v>0</v>
      </c>
      <c r="CE70" s="278">
        <f>'4A'!AR$122</f>
        <v>0</v>
      </c>
      <c r="CF70" s="278">
        <f>'4A'!AS$122</f>
        <v>0</v>
      </c>
      <c r="CG70" s="278">
        <f>'4A'!AT$122</f>
        <v>0</v>
      </c>
      <c r="CH70" s="278">
        <f>'4A'!AU$122</f>
        <v>0</v>
      </c>
      <c r="CI70" s="278">
        <f>'4A'!AV$122</f>
        <v>0</v>
      </c>
      <c r="CJ70" s="278">
        <f>'4A'!AW$122</f>
        <v>0</v>
      </c>
      <c r="CK70" s="278">
        <f>'4A'!AX$122</f>
        <v>0</v>
      </c>
      <c r="CL70" s="278">
        <f>'4A'!AY$122</f>
        <v>0</v>
      </c>
      <c r="CM70" s="278">
        <f>'4A'!AN$123</f>
        <v>0</v>
      </c>
      <c r="CN70" s="278">
        <f>'4A'!AO$123</f>
        <v>0</v>
      </c>
      <c r="CO70" s="278">
        <f>'4A'!AP$123</f>
        <v>0</v>
      </c>
      <c r="CP70" s="278">
        <f>'4A'!AQ$123</f>
        <v>0</v>
      </c>
      <c r="CQ70" s="278">
        <f>'4A'!AR$123</f>
        <v>0</v>
      </c>
      <c r="CR70" s="278">
        <f>'4A'!AS$123</f>
        <v>0</v>
      </c>
      <c r="CS70" s="278">
        <f>'4A'!AT$123</f>
        <v>0</v>
      </c>
      <c r="CT70" s="278">
        <f>'4A'!AU$123</f>
        <v>0</v>
      </c>
      <c r="CU70" s="278">
        <f>'4A'!AV$123</f>
        <v>0</v>
      </c>
      <c r="CV70" s="278">
        <f>'4A'!AW$123</f>
        <v>0</v>
      </c>
      <c r="CW70" s="278">
        <f>'4A'!AX$123</f>
        <v>0</v>
      </c>
      <c r="CX70" s="278">
        <f>'4A'!AY$123</f>
        <v>0</v>
      </c>
      <c r="CY70" s="278">
        <f>'4A'!AN$124</f>
        <v>0</v>
      </c>
      <c r="CZ70" s="278">
        <f>'4A'!AO$124</f>
        <v>0</v>
      </c>
      <c r="DA70" s="278">
        <f>'4A'!AP$124</f>
        <v>0</v>
      </c>
      <c r="DB70" s="278">
        <f>'4A'!AQ$124</f>
        <v>0</v>
      </c>
      <c r="DC70" s="278">
        <f>'4A'!AR$124</f>
        <v>0</v>
      </c>
      <c r="DD70" s="278">
        <f>'4A'!AS$124</f>
        <v>0</v>
      </c>
      <c r="DE70" s="278">
        <f>'4A'!AT$124</f>
        <v>0</v>
      </c>
      <c r="DF70" s="278">
        <f>'4A'!AU$124</f>
        <v>0</v>
      </c>
      <c r="DG70" s="278">
        <f>'4A'!AV$124</f>
        <v>0</v>
      </c>
      <c r="DH70" s="278">
        <f>'4A'!AW$124</f>
        <v>0</v>
      </c>
      <c r="DI70" s="278">
        <f>'4A'!AX$124</f>
        <v>0</v>
      </c>
      <c r="DJ70" s="278">
        <f>'4A'!AY$124</f>
        <v>0</v>
      </c>
      <c r="DK70" s="116">
        <f>'4A'!AN$127</f>
        <v>0</v>
      </c>
      <c r="DL70" s="116">
        <f>'4A'!AO$127</f>
        <v>0</v>
      </c>
      <c r="DM70" s="116">
        <f>'4A'!AP$127</f>
        <v>0</v>
      </c>
      <c r="DN70" s="116">
        <f>'4A'!AQ$127</f>
        <v>0</v>
      </c>
      <c r="DO70" s="116">
        <f>'4A'!AR$127</f>
        <v>0</v>
      </c>
      <c r="DP70" s="116">
        <f>'4A'!AS$127</f>
        <v>0</v>
      </c>
      <c r="DQ70" s="116">
        <f>'4A'!AT$127</f>
        <v>0</v>
      </c>
      <c r="DR70" s="116">
        <f>'4A'!AU$127</f>
        <v>0</v>
      </c>
      <c r="DS70" s="116">
        <f>'4A'!AN$128</f>
        <v>0</v>
      </c>
      <c r="DT70" s="116">
        <f>'4A'!AO$128</f>
        <v>0</v>
      </c>
      <c r="DU70" s="116">
        <f>'4A'!AP$128</f>
        <v>0</v>
      </c>
      <c r="DV70" s="116">
        <f>'4A'!AQ$128</f>
        <v>0</v>
      </c>
      <c r="DW70" s="116">
        <f>'4A'!AR$128</f>
        <v>0</v>
      </c>
      <c r="DX70" s="116">
        <f>'4A'!AS$128</f>
        <v>0</v>
      </c>
      <c r="DY70" s="116">
        <f>'4A'!AT$128</f>
        <v>0</v>
      </c>
      <c r="DZ70" s="116">
        <f>'4A'!AU$128</f>
        <v>0</v>
      </c>
      <c r="EA70" s="116">
        <f>'4A'!AN$129</f>
        <v>0</v>
      </c>
      <c r="EB70" s="116">
        <f>'4A'!AO$129</f>
        <v>0</v>
      </c>
      <c r="EC70" s="116">
        <f>'4A'!AP$129</f>
        <v>0</v>
      </c>
      <c r="ED70" s="116">
        <f>'4A'!AQ$129</f>
        <v>0</v>
      </c>
      <c r="EE70" s="116">
        <f>'4A'!AR$129</f>
        <v>0</v>
      </c>
      <c r="EF70" s="116">
        <f>'4A'!AS$129</f>
        <v>0</v>
      </c>
      <c r="EG70" s="116">
        <f>'4A'!AT$129</f>
        <v>0</v>
      </c>
      <c r="EH70" s="116">
        <f>'4A'!AU$129</f>
        <v>0</v>
      </c>
      <c r="EI70" s="116">
        <f>'4A'!AN$130</f>
        <v>0</v>
      </c>
      <c r="EJ70" s="116">
        <f>'4A'!AO$130</f>
        <v>0</v>
      </c>
      <c r="EK70" s="116">
        <f>'4A'!AP$130</f>
        <v>0</v>
      </c>
      <c r="EL70" s="116">
        <f>'4A'!AQ$130</f>
        <v>0</v>
      </c>
      <c r="EM70" s="116">
        <f>'4A'!AR$130</f>
        <v>0</v>
      </c>
      <c r="EN70" s="116">
        <f>'4A'!AS$130</f>
        <v>0</v>
      </c>
      <c r="EO70" s="116">
        <f>'4A'!AT$130</f>
        <v>0</v>
      </c>
      <c r="EP70" s="116">
        <f>'4A'!AU$130</f>
        <v>0</v>
      </c>
      <c r="EQ70" s="116">
        <f>'4A'!AN$131</f>
        <v>0</v>
      </c>
      <c r="ER70" s="116">
        <f>'4A'!AO$131</f>
        <v>0</v>
      </c>
      <c r="ES70" s="116">
        <f>'4A'!AP$131</f>
        <v>0</v>
      </c>
      <c r="ET70" s="116">
        <f>'4A'!AQ$131</f>
        <v>0</v>
      </c>
      <c r="EU70" s="116">
        <f>'4A'!AR$131</f>
        <v>0</v>
      </c>
      <c r="EV70" s="116">
        <f>'4A'!AS$131</f>
        <v>0</v>
      </c>
      <c r="EW70" s="116">
        <f>'4A'!AT$131</f>
        <v>0</v>
      </c>
      <c r="EX70" s="116">
        <f>'4A'!AU$131</f>
        <v>0</v>
      </c>
      <c r="EY70" s="116">
        <f>'4A'!AN$132</f>
        <v>0</v>
      </c>
      <c r="EZ70" s="116">
        <f>'4A'!AO$132</f>
        <v>0</v>
      </c>
      <c r="FA70" s="116">
        <f>'4A'!AP$132</f>
        <v>0</v>
      </c>
      <c r="FB70" s="116">
        <f>'4A'!AQ$132</f>
        <v>0</v>
      </c>
      <c r="FC70" s="116">
        <f>'4A'!AR$132</f>
        <v>0</v>
      </c>
      <c r="FD70" s="116">
        <f>'4A'!AS$132</f>
        <v>0</v>
      </c>
      <c r="FE70" s="116">
        <f>'4A'!AT$132</f>
        <v>0</v>
      </c>
      <c r="FF70" s="116">
        <f>'4A'!AU$132</f>
        <v>0</v>
      </c>
      <c r="FG70" s="116">
        <f>'4A'!AN$133</f>
        <v>0</v>
      </c>
      <c r="FH70" s="116">
        <f>'4A'!AO$133</f>
        <v>0</v>
      </c>
      <c r="FI70" s="116">
        <f>'4A'!AP$133</f>
        <v>0</v>
      </c>
      <c r="FJ70" s="116">
        <f>'4A'!AQ$133</f>
        <v>0</v>
      </c>
      <c r="FK70" s="116">
        <f>'4A'!AR$133</f>
        <v>0</v>
      </c>
      <c r="FL70" s="116">
        <f>'4A'!AS$133</f>
        <v>0</v>
      </c>
      <c r="FM70" s="116">
        <f>'4A'!AT$133</f>
        <v>0</v>
      </c>
      <c r="FN70" s="116">
        <f>'4A'!AU$133</f>
        <v>0</v>
      </c>
      <c r="FO70" s="116">
        <f>'4A'!AN$134</f>
        <v>0</v>
      </c>
      <c r="FP70" s="116">
        <f>'4A'!AO$134</f>
        <v>0</v>
      </c>
      <c r="FQ70" s="116">
        <f>'4A'!AP$134</f>
        <v>0</v>
      </c>
      <c r="FR70" s="116">
        <f>'4A'!AQ$134</f>
        <v>0</v>
      </c>
      <c r="FS70" s="116">
        <f>'4A'!AR$134</f>
        <v>0</v>
      </c>
      <c r="FT70" s="116">
        <f>'4A'!AS$134</f>
        <v>0</v>
      </c>
      <c r="FU70" s="116">
        <f>'4A'!AT$134</f>
        <v>0</v>
      </c>
      <c r="FV70" s="116">
        <f>'4A'!AU$134</f>
        <v>0</v>
      </c>
      <c r="FW70" s="116">
        <f>'4A'!AN$137</f>
        <v>0</v>
      </c>
      <c r="FX70" s="116">
        <f>'4A'!AO$137</f>
        <v>0</v>
      </c>
      <c r="FY70" s="116">
        <f>'4A'!AP$137</f>
        <v>0</v>
      </c>
      <c r="FZ70" s="116">
        <f>'4A'!AQ$137</f>
        <v>0</v>
      </c>
      <c r="GA70" s="116">
        <f>'4A'!AR$137</f>
        <v>0</v>
      </c>
      <c r="GB70" s="116">
        <f>'4A'!AS$137</f>
        <v>0</v>
      </c>
      <c r="GC70" s="116">
        <f>'4A'!AT$137</f>
        <v>0</v>
      </c>
      <c r="GD70" s="116">
        <f>'4A'!AU$137</f>
        <v>0</v>
      </c>
      <c r="GE70" s="116">
        <f>'4A'!AN$138</f>
        <v>0</v>
      </c>
      <c r="GF70" s="116">
        <f>'4A'!AO$138</f>
        <v>0</v>
      </c>
      <c r="GG70" s="116">
        <f>'4A'!AP$138</f>
        <v>0</v>
      </c>
      <c r="GH70" s="116">
        <f>'4A'!AQ$138</f>
        <v>0</v>
      </c>
      <c r="GI70" s="116">
        <f>'4A'!AR$138</f>
        <v>0</v>
      </c>
      <c r="GJ70" s="116">
        <f>'4A'!AS$138</f>
        <v>0</v>
      </c>
      <c r="GK70" s="116">
        <f>'4A'!AT$138</f>
        <v>0</v>
      </c>
      <c r="GL70" s="116">
        <f>'4A'!AU$138</f>
        <v>0</v>
      </c>
      <c r="GM70" s="116">
        <f>'4A'!AN$139</f>
        <v>0</v>
      </c>
      <c r="GN70" s="116">
        <f>'4A'!AO$139</f>
        <v>0</v>
      </c>
      <c r="GO70" s="116">
        <f>'4A'!AP$139</f>
        <v>0</v>
      </c>
      <c r="GP70" s="116">
        <f>'4A'!AQ$139</f>
        <v>0</v>
      </c>
      <c r="GQ70" s="116">
        <f>'4A'!AR$139</f>
        <v>0</v>
      </c>
      <c r="GR70" s="116">
        <f>'4A'!AS$139</f>
        <v>0</v>
      </c>
      <c r="GS70" s="116">
        <f>'4A'!AT$139</f>
        <v>0</v>
      </c>
      <c r="GT70" s="116">
        <f>'4A'!AU$139</f>
        <v>0</v>
      </c>
      <c r="GU70" s="116">
        <f>'4A'!AN$140</f>
        <v>0</v>
      </c>
      <c r="GV70" s="116">
        <f>'4A'!AO$140</f>
        <v>0</v>
      </c>
      <c r="GW70" s="116">
        <f>'4A'!AP$140</f>
        <v>0</v>
      </c>
      <c r="GX70" s="116">
        <f>'4A'!AQ$140</f>
        <v>0</v>
      </c>
      <c r="GY70" s="116">
        <f>'4A'!AR$140</f>
        <v>0</v>
      </c>
      <c r="GZ70" s="116">
        <f>'4A'!AS$140</f>
        <v>0</v>
      </c>
      <c r="HA70" s="116">
        <f>'4A'!AT$140</f>
        <v>0</v>
      </c>
      <c r="HB70" s="116">
        <f>'4A'!AU$140</f>
        <v>0</v>
      </c>
      <c r="HC70" s="116">
        <f>'4A'!AN$141</f>
        <v>0</v>
      </c>
      <c r="HD70" s="116">
        <f>'4A'!AO$141</f>
        <v>0</v>
      </c>
      <c r="HE70" s="116">
        <f>'4A'!AP$141</f>
        <v>0</v>
      </c>
      <c r="HF70" s="116">
        <f>'4A'!AQ$141</f>
        <v>0</v>
      </c>
      <c r="HG70" s="116">
        <f>'4A'!AR$141</f>
        <v>0</v>
      </c>
      <c r="HH70" s="116">
        <f>'4A'!AS$141</f>
        <v>0</v>
      </c>
      <c r="HI70" s="116">
        <f>'4A'!AT$141</f>
        <v>0</v>
      </c>
      <c r="HJ70" s="116">
        <f>'4A'!AU$141</f>
        <v>0</v>
      </c>
      <c r="HK70" s="116">
        <f>'4A'!AN$142</f>
        <v>0</v>
      </c>
      <c r="HL70" s="116">
        <f>'4A'!AO$142</f>
        <v>0</v>
      </c>
      <c r="HM70" s="116">
        <f>'4A'!AP$142</f>
        <v>0</v>
      </c>
      <c r="HN70" s="116">
        <f>'4A'!AQ$142</f>
        <v>0</v>
      </c>
      <c r="HO70" s="116">
        <f>'4A'!AR$142</f>
        <v>0</v>
      </c>
      <c r="HP70" s="116">
        <f>'4A'!AS$142</f>
        <v>0</v>
      </c>
      <c r="HQ70" s="116">
        <f>'4A'!AT$142</f>
        <v>0</v>
      </c>
      <c r="HR70" s="116">
        <f>'4A'!AU$142</f>
        <v>0</v>
      </c>
      <c r="HS70" s="116">
        <f>'4A'!AN$143</f>
        <v>0</v>
      </c>
      <c r="HT70" s="116">
        <f>'4A'!AO$143</f>
        <v>0</v>
      </c>
      <c r="HU70" s="116">
        <f>'4A'!AP$143</f>
        <v>0</v>
      </c>
      <c r="HV70" s="116">
        <f>'4A'!AQ$143</f>
        <v>0</v>
      </c>
      <c r="HW70" s="116">
        <f>'4A'!AR$143</f>
        <v>0</v>
      </c>
      <c r="HX70" s="116">
        <f>'4A'!AS$143</f>
        <v>0</v>
      </c>
      <c r="HY70" s="116">
        <f>'4A'!AT$143</f>
        <v>0</v>
      </c>
      <c r="HZ70" s="116">
        <f>'4A'!AU$143</f>
        <v>0</v>
      </c>
      <c r="IA70" s="116">
        <f>'4A'!AN$144</f>
        <v>0</v>
      </c>
      <c r="IB70" s="116">
        <f>'4A'!AO$144</f>
        <v>0</v>
      </c>
      <c r="IC70" s="116">
        <f>'4A'!AP$144</f>
        <v>0</v>
      </c>
      <c r="ID70" s="116">
        <f>'4A'!AQ$144</f>
        <v>0</v>
      </c>
      <c r="IE70" s="116">
        <f>'4A'!AR$144</f>
        <v>0</v>
      </c>
      <c r="IF70" s="116">
        <f>'4A'!AS$144</f>
        <v>0</v>
      </c>
      <c r="IG70" s="116">
        <f>'4A'!AT$144</f>
        <v>0</v>
      </c>
      <c r="IH70" s="116">
        <f>'4A'!AU$144</f>
        <v>0</v>
      </c>
    </row>
    <row r="71" spans="18:242">
      <c r="R71" s="114">
        <v>5</v>
      </c>
      <c r="S71" s="116">
        <f>'5A'!AN$117</f>
        <v>0</v>
      </c>
      <c r="T71" s="116">
        <f>'5A'!AO$117</f>
        <v>0</v>
      </c>
      <c r="U71" s="116">
        <f>'5A'!AP$117</f>
        <v>0</v>
      </c>
      <c r="V71" s="116">
        <f>'5A'!AQ$117</f>
        <v>0</v>
      </c>
      <c r="W71" s="116">
        <f>'5A'!AR$117</f>
        <v>0</v>
      </c>
      <c r="X71" s="116">
        <f>'5A'!AS$117</f>
        <v>0</v>
      </c>
      <c r="Y71" s="116">
        <f>'5A'!AT$117</f>
        <v>0</v>
      </c>
      <c r="Z71" s="116">
        <f>'5A'!AU$117</f>
        <v>0</v>
      </c>
      <c r="AA71" s="116">
        <f>'5A'!AV$117</f>
        <v>0</v>
      </c>
      <c r="AB71" s="116">
        <f>'5A'!AW$117</f>
        <v>0</v>
      </c>
      <c r="AC71" s="116">
        <f>'5A'!AX$117</f>
        <v>0</v>
      </c>
      <c r="AD71" s="116">
        <f>'5A'!AY$117</f>
        <v>0</v>
      </c>
      <c r="AE71" s="116">
        <f>'5A'!AN$118</f>
        <v>0</v>
      </c>
      <c r="AF71" s="116">
        <f>'5A'!AO$118</f>
        <v>0</v>
      </c>
      <c r="AG71" s="116">
        <f>'5A'!AP$118</f>
        <v>0</v>
      </c>
      <c r="AH71" s="116">
        <f>'5A'!AQ$118</f>
        <v>0</v>
      </c>
      <c r="AI71" s="116">
        <f>'5A'!AR$118</f>
        <v>0</v>
      </c>
      <c r="AJ71" s="116">
        <f>'5A'!AS$118</f>
        <v>0</v>
      </c>
      <c r="AK71" s="116">
        <f>'5A'!AT$118</f>
        <v>0</v>
      </c>
      <c r="AL71" s="116">
        <f>'5A'!AU$118</f>
        <v>0</v>
      </c>
      <c r="AM71" s="116">
        <f>'5A'!AV$118</f>
        <v>0</v>
      </c>
      <c r="AN71" s="116">
        <f>'5A'!AW$118</f>
        <v>0</v>
      </c>
      <c r="AO71" s="116">
        <f>'5A'!AX$118</f>
        <v>0</v>
      </c>
      <c r="AP71" s="116">
        <f>'5A'!AY$118</f>
        <v>0</v>
      </c>
      <c r="AQ71" s="116">
        <f>'5A'!AN$119</f>
        <v>0</v>
      </c>
      <c r="AR71" s="116">
        <f>'5A'!AO$119</f>
        <v>0</v>
      </c>
      <c r="AS71" s="116">
        <f>'5A'!AP$119</f>
        <v>0</v>
      </c>
      <c r="AT71" s="116">
        <f>'5A'!AQ$119</f>
        <v>0</v>
      </c>
      <c r="AU71" s="116">
        <f>'5A'!AR$119</f>
        <v>0</v>
      </c>
      <c r="AV71" s="116">
        <f>'5A'!AS$119</f>
        <v>0</v>
      </c>
      <c r="AW71" s="116">
        <f>'5A'!AT$119</f>
        <v>0</v>
      </c>
      <c r="AX71" s="116">
        <f>'5A'!AU$119</f>
        <v>0</v>
      </c>
      <c r="AY71" s="116">
        <f>'5A'!AV$119</f>
        <v>0</v>
      </c>
      <c r="AZ71" s="116">
        <f>'5A'!AW$119</f>
        <v>0</v>
      </c>
      <c r="BA71" s="116">
        <f>'5A'!AX$119</f>
        <v>0</v>
      </c>
      <c r="BB71" s="116">
        <f>'5A'!AY$119</f>
        <v>0</v>
      </c>
      <c r="BC71" s="116">
        <f>'5A'!AN$120</f>
        <v>0</v>
      </c>
      <c r="BD71" s="116">
        <f>'5A'!AO$120</f>
        <v>0</v>
      </c>
      <c r="BE71" s="116">
        <f>'5A'!AP$120</f>
        <v>0</v>
      </c>
      <c r="BF71" s="116">
        <f>'5A'!AQ$120</f>
        <v>0</v>
      </c>
      <c r="BG71" s="116">
        <f>'5A'!AR$120</f>
        <v>0</v>
      </c>
      <c r="BH71" s="116">
        <f>'5A'!AS$120</f>
        <v>0</v>
      </c>
      <c r="BI71" s="116">
        <f>'5A'!AT$120</f>
        <v>0</v>
      </c>
      <c r="BJ71" s="116">
        <f>'5A'!AU$120</f>
        <v>0</v>
      </c>
      <c r="BK71" s="116">
        <f>'5A'!AV$120</f>
        <v>0</v>
      </c>
      <c r="BL71" s="116">
        <f>'5A'!AW$120</f>
        <v>0</v>
      </c>
      <c r="BM71" s="116">
        <f>'5A'!AX$120</f>
        <v>0</v>
      </c>
      <c r="BN71" s="116">
        <f>'5A'!AY$120</f>
        <v>0</v>
      </c>
      <c r="BO71" s="116">
        <f>'5A'!AN$121</f>
        <v>0</v>
      </c>
      <c r="BP71" s="116">
        <f>'5A'!AO$121</f>
        <v>0</v>
      </c>
      <c r="BQ71" s="116">
        <f>'5A'!AP$121</f>
        <v>0</v>
      </c>
      <c r="BR71" s="116">
        <f>'5A'!AQ$121</f>
        <v>0</v>
      </c>
      <c r="BS71" s="116">
        <f>'5A'!AR$121</f>
        <v>0</v>
      </c>
      <c r="BT71" s="116">
        <f>'5A'!AS$121</f>
        <v>0</v>
      </c>
      <c r="BU71" s="116">
        <f>'5A'!AT$121</f>
        <v>0</v>
      </c>
      <c r="BV71" s="116">
        <f>'5A'!AU$121</f>
        <v>0</v>
      </c>
      <c r="BW71" s="116">
        <f>'5A'!AV$121</f>
        <v>0</v>
      </c>
      <c r="BX71" s="116">
        <f>'5A'!AW$121</f>
        <v>0</v>
      </c>
      <c r="BY71" s="116">
        <f>'5A'!AX$121</f>
        <v>0</v>
      </c>
      <c r="BZ71" s="116">
        <f>'5A'!AY$121</f>
        <v>0</v>
      </c>
      <c r="CA71" s="278">
        <f>'5A'!AN$122</f>
        <v>0</v>
      </c>
      <c r="CB71" s="278">
        <f>'5A'!AO$122</f>
        <v>0</v>
      </c>
      <c r="CC71" s="278">
        <f>'5A'!AP$122</f>
        <v>0</v>
      </c>
      <c r="CD71" s="278">
        <f>'5A'!AQ$122</f>
        <v>0</v>
      </c>
      <c r="CE71" s="278">
        <f>'5A'!AR$122</f>
        <v>0</v>
      </c>
      <c r="CF71" s="278">
        <f>'5A'!AS$122</f>
        <v>0</v>
      </c>
      <c r="CG71" s="278">
        <f>'5A'!AT$122</f>
        <v>0</v>
      </c>
      <c r="CH71" s="278">
        <f>'5A'!AU$122</f>
        <v>0</v>
      </c>
      <c r="CI71" s="278">
        <f>'5A'!AV$122</f>
        <v>0</v>
      </c>
      <c r="CJ71" s="278">
        <f>'5A'!AW$122</f>
        <v>0</v>
      </c>
      <c r="CK71" s="278">
        <f>'5A'!AX$122</f>
        <v>0</v>
      </c>
      <c r="CL71" s="278">
        <f>'5A'!AY$122</f>
        <v>0</v>
      </c>
      <c r="CM71" s="278">
        <f>'5A'!AN$123</f>
        <v>0</v>
      </c>
      <c r="CN71" s="278">
        <f>'5A'!AO$123</f>
        <v>0</v>
      </c>
      <c r="CO71" s="278">
        <f>'5A'!AP$123</f>
        <v>0</v>
      </c>
      <c r="CP71" s="278">
        <f>'5A'!AQ$123</f>
        <v>0</v>
      </c>
      <c r="CQ71" s="278">
        <f>'5A'!AR$123</f>
        <v>0</v>
      </c>
      <c r="CR71" s="278">
        <f>'5A'!AS$123</f>
        <v>0</v>
      </c>
      <c r="CS71" s="278">
        <f>'5A'!AT$123</f>
        <v>0</v>
      </c>
      <c r="CT71" s="278">
        <f>'5A'!AU$123</f>
        <v>0</v>
      </c>
      <c r="CU71" s="278">
        <f>'5A'!AV$123</f>
        <v>0</v>
      </c>
      <c r="CV71" s="278">
        <f>'5A'!AW$123</f>
        <v>0</v>
      </c>
      <c r="CW71" s="278">
        <f>'5A'!AX$123</f>
        <v>0</v>
      </c>
      <c r="CX71" s="278">
        <f>'5A'!AY$123</f>
        <v>0</v>
      </c>
      <c r="CY71" s="278">
        <f>'5A'!AN$124</f>
        <v>0</v>
      </c>
      <c r="CZ71" s="278">
        <f>'5A'!AO$124</f>
        <v>0</v>
      </c>
      <c r="DA71" s="278">
        <f>'5A'!AP$124</f>
        <v>0</v>
      </c>
      <c r="DB71" s="278">
        <f>'5A'!AQ$124</f>
        <v>0</v>
      </c>
      <c r="DC71" s="278">
        <f>'5A'!AR$124</f>
        <v>0</v>
      </c>
      <c r="DD71" s="278">
        <f>'5A'!AS$124</f>
        <v>0</v>
      </c>
      <c r="DE71" s="278">
        <f>'5A'!AT$124</f>
        <v>0</v>
      </c>
      <c r="DF71" s="278">
        <f>'5A'!AU$124</f>
        <v>0</v>
      </c>
      <c r="DG71" s="278">
        <f>'5A'!AV$124</f>
        <v>0</v>
      </c>
      <c r="DH71" s="278">
        <f>'5A'!AW$124</f>
        <v>0</v>
      </c>
      <c r="DI71" s="278">
        <f>'5A'!AX$124</f>
        <v>0</v>
      </c>
      <c r="DJ71" s="278">
        <f>'5A'!AY$124</f>
        <v>0</v>
      </c>
      <c r="DK71" s="116">
        <f>'5A'!AN$127</f>
        <v>0</v>
      </c>
      <c r="DL71" s="116">
        <f>'5A'!AO$127</f>
        <v>0</v>
      </c>
      <c r="DM71" s="116">
        <f>'5A'!AP$127</f>
        <v>0</v>
      </c>
      <c r="DN71" s="116">
        <f>'5A'!AQ$127</f>
        <v>0</v>
      </c>
      <c r="DO71" s="116">
        <f>'5A'!AR$127</f>
        <v>0</v>
      </c>
      <c r="DP71" s="116">
        <f>'5A'!AS$127</f>
        <v>0</v>
      </c>
      <c r="DQ71" s="116">
        <f>'5A'!AT$127</f>
        <v>0</v>
      </c>
      <c r="DR71" s="116">
        <f>'5A'!AU$127</f>
        <v>0</v>
      </c>
      <c r="DS71" s="116">
        <f>'5A'!AN$128</f>
        <v>0</v>
      </c>
      <c r="DT71" s="116">
        <f>'5A'!AO$128</f>
        <v>0</v>
      </c>
      <c r="DU71" s="116">
        <f>'5A'!AP$128</f>
        <v>0</v>
      </c>
      <c r="DV71" s="116">
        <f>'5A'!AQ$128</f>
        <v>0</v>
      </c>
      <c r="DW71" s="116">
        <f>'5A'!AR$128</f>
        <v>0</v>
      </c>
      <c r="DX71" s="116">
        <f>'5A'!AS$128</f>
        <v>0</v>
      </c>
      <c r="DY71" s="116">
        <f>'5A'!AT$128</f>
        <v>0</v>
      </c>
      <c r="DZ71" s="116">
        <f>'5A'!AU$128</f>
        <v>0</v>
      </c>
      <c r="EA71" s="116">
        <f>'5A'!AN$129</f>
        <v>0</v>
      </c>
      <c r="EB71" s="116">
        <f>'5A'!AO$129</f>
        <v>0</v>
      </c>
      <c r="EC71" s="116">
        <f>'5A'!AP$129</f>
        <v>0</v>
      </c>
      <c r="ED71" s="116">
        <f>'5A'!AQ$129</f>
        <v>0</v>
      </c>
      <c r="EE71" s="116">
        <f>'5A'!AR$129</f>
        <v>0</v>
      </c>
      <c r="EF71" s="116">
        <f>'5A'!AS$129</f>
        <v>0</v>
      </c>
      <c r="EG71" s="116">
        <f>'5A'!AT$129</f>
        <v>0</v>
      </c>
      <c r="EH71" s="116">
        <f>'5A'!AU$129</f>
        <v>0</v>
      </c>
      <c r="EI71" s="116">
        <f>'5A'!AN$130</f>
        <v>0</v>
      </c>
      <c r="EJ71" s="116">
        <f>'5A'!AO$130</f>
        <v>0</v>
      </c>
      <c r="EK71" s="116">
        <f>'5A'!AP$130</f>
        <v>0</v>
      </c>
      <c r="EL71" s="116">
        <f>'5A'!AQ$130</f>
        <v>0</v>
      </c>
      <c r="EM71" s="116">
        <f>'5A'!AR$130</f>
        <v>0</v>
      </c>
      <c r="EN71" s="116">
        <f>'5A'!AS$130</f>
        <v>0</v>
      </c>
      <c r="EO71" s="116">
        <f>'5A'!AT$130</f>
        <v>0</v>
      </c>
      <c r="EP71" s="116">
        <f>'5A'!AU$130</f>
        <v>0</v>
      </c>
      <c r="EQ71" s="116">
        <f>'5A'!AN$131</f>
        <v>0</v>
      </c>
      <c r="ER71" s="116">
        <f>'5A'!AO$131</f>
        <v>0</v>
      </c>
      <c r="ES71" s="116">
        <f>'5A'!AP$131</f>
        <v>0</v>
      </c>
      <c r="ET71" s="116">
        <f>'5A'!AQ$131</f>
        <v>0</v>
      </c>
      <c r="EU71" s="116">
        <f>'5A'!AR$131</f>
        <v>0</v>
      </c>
      <c r="EV71" s="116">
        <f>'5A'!AS$131</f>
        <v>0</v>
      </c>
      <c r="EW71" s="116">
        <f>'5A'!AT$131</f>
        <v>0</v>
      </c>
      <c r="EX71" s="116">
        <f>'5A'!AU$131</f>
        <v>0</v>
      </c>
      <c r="EY71" s="116">
        <f>'5A'!AN$132</f>
        <v>0</v>
      </c>
      <c r="EZ71" s="116">
        <f>'5A'!AO$132</f>
        <v>0</v>
      </c>
      <c r="FA71" s="116">
        <f>'5A'!AP$132</f>
        <v>0</v>
      </c>
      <c r="FB71" s="116">
        <f>'5A'!AQ$132</f>
        <v>0</v>
      </c>
      <c r="FC71" s="116">
        <f>'5A'!AR$132</f>
        <v>0</v>
      </c>
      <c r="FD71" s="116">
        <f>'5A'!AS$132</f>
        <v>0</v>
      </c>
      <c r="FE71" s="116">
        <f>'5A'!AT$132</f>
        <v>0</v>
      </c>
      <c r="FF71" s="116">
        <f>'5A'!AU$132</f>
        <v>0</v>
      </c>
      <c r="FG71" s="116">
        <f>'5A'!AN$133</f>
        <v>0</v>
      </c>
      <c r="FH71" s="116">
        <f>'5A'!AO$133</f>
        <v>0</v>
      </c>
      <c r="FI71" s="116">
        <f>'5A'!AP$133</f>
        <v>0</v>
      </c>
      <c r="FJ71" s="116">
        <f>'5A'!AQ$133</f>
        <v>0</v>
      </c>
      <c r="FK71" s="116">
        <f>'5A'!AR$133</f>
        <v>0</v>
      </c>
      <c r="FL71" s="116">
        <f>'5A'!AS$133</f>
        <v>0</v>
      </c>
      <c r="FM71" s="116">
        <f>'5A'!AT$133</f>
        <v>0</v>
      </c>
      <c r="FN71" s="116">
        <f>'5A'!AU$133</f>
        <v>0</v>
      </c>
      <c r="FO71" s="116">
        <f>'5A'!AN$134</f>
        <v>0</v>
      </c>
      <c r="FP71" s="116">
        <f>'5A'!AO$134</f>
        <v>0</v>
      </c>
      <c r="FQ71" s="116">
        <f>'5A'!AP$134</f>
        <v>0</v>
      </c>
      <c r="FR71" s="116">
        <f>'5A'!AQ$134</f>
        <v>0</v>
      </c>
      <c r="FS71" s="116">
        <f>'5A'!AR$134</f>
        <v>0</v>
      </c>
      <c r="FT71" s="116">
        <f>'5A'!AS$134</f>
        <v>0</v>
      </c>
      <c r="FU71" s="116">
        <f>'5A'!AT$134</f>
        <v>0</v>
      </c>
      <c r="FV71" s="116">
        <f>'5A'!AU$134</f>
        <v>0</v>
      </c>
      <c r="FW71" s="116">
        <f>'5A'!AN$137</f>
        <v>0</v>
      </c>
      <c r="FX71" s="116">
        <f>'5A'!AO$137</f>
        <v>0</v>
      </c>
      <c r="FY71" s="116">
        <f>'5A'!AP$137</f>
        <v>0</v>
      </c>
      <c r="FZ71" s="116">
        <f>'5A'!AQ$137</f>
        <v>0</v>
      </c>
      <c r="GA71" s="116">
        <f>'5A'!AR$137</f>
        <v>0</v>
      </c>
      <c r="GB71" s="116">
        <f>'5A'!AS$137</f>
        <v>0</v>
      </c>
      <c r="GC71" s="116">
        <f>'5A'!AT$137</f>
        <v>0</v>
      </c>
      <c r="GD71" s="116">
        <f>'5A'!AU$137</f>
        <v>0</v>
      </c>
      <c r="GE71" s="116">
        <f>'5A'!AN$138</f>
        <v>0</v>
      </c>
      <c r="GF71" s="116">
        <f>'5A'!AO$138</f>
        <v>0</v>
      </c>
      <c r="GG71" s="116">
        <f>'5A'!AP$138</f>
        <v>0</v>
      </c>
      <c r="GH71" s="116">
        <f>'5A'!AQ$138</f>
        <v>0</v>
      </c>
      <c r="GI71" s="116">
        <f>'5A'!AR$138</f>
        <v>0</v>
      </c>
      <c r="GJ71" s="116">
        <f>'5A'!AS$138</f>
        <v>0</v>
      </c>
      <c r="GK71" s="116">
        <f>'5A'!AT$138</f>
        <v>0</v>
      </c>
      <c r="GL71" s="116">
        <f>'5A'!AU$138</f>
        <v>0</v>
      </c>
      <c r="GM71" s="116">
        <f>'5A'!AN$139</f>
        <v>0</v>
      </c>
      <c r="GN71" s="116">
        <f>'5A'!AO$139</f>
        <v>0</v>
      </c>
      <c r="GO71" s="116">
        <f>'5A'!AP$139</f>
        <v>0</v>
      </c>
      <c r="GP71" s="116">
        <f>'5A'!AQ$139</f>
        <v>0</v>
      </c>
      <c r="GQ71" s="116">
        <f>'5A'!AR$139</f>
        <v>0</v>
      </c>
      <c r="GR71" s="116">
        <f>'5A'!AS$139</f>
        <v>0</v>
      </c>
      <c r="GS71" s="116">
        <f>'5A'!AT$139</f>
        <v>0</v>
      </c>
      <c r="GT71" s="116">
        <f>'5A'!AU$139</f>
        <v>0</v>
      </c>
      <c r="GU71" s="116">
        <f>'5A'!AN$140</f>
        <v>0</v>
      </c>
      <c r="GV71" s="116">
        <f>'5A'!AO$140</f>
        <v>0</v>
      </c>
      <c r="GW71" s="116">
        <f>'5A'!AP$140</f>
        <v>0</v>
      </c>
      <c r="GX71" s="116">
        <f>'5A'!AQ$140</f>
        <v>0</v>
      </c>
      <c r="GY71" s="116">
        <f>'5A'!AR$140</f>
        <v>0</v>
      </c>
      <c r="GZ71" s="116">
        <f>'5A'!AS$140</f>
        <v>0</v>
      </c>
      <c r="HA71" s="116">
        <f>'5A'!AT$140</f>
        <v>0</v>
      </c>
      <c r="HB71" s="116">
        <f>'5A'!AU$140</f>
        <v>0</v>
      </c>
      <c r="HC71" s="116">
        <f>'5A'!AN$141</f>
        <v>0</v>
      </c>
      <c r="HD71" s="116">
        <f>'5A'!AO$141</f>
        <v>0</v>
      </c>
      <c r="HE71" s="116">
        <f>'5A'!AP$141</f>
        <v>0</v>
      </c>
      <c r="HF71" s="116">
        <f>'5A'!AQ$141</f>
        <v>0</v>
      </c>
      <c r="HG71" s="116">
        <f>'5A'!AR$141</f>
        <v>0</v>
      </c>
      <c r="HH71" s="116">
        <f>'5A'!AS$141</f>
        <v>0</v>
      </c>
      <c r="HI71" s="116">
        <f>'5A'!AT$141</f>
        <v>0</v>
      </c>
      <c r="HJ71" s="116">
        <f>'5A'!AU$141</f>
        <v>0</v>
      </c>
      <c r="HK71" s="116">
        <f>'5A'!AN$142</f>
        <v>0</v>
      </c>
      <c r="HL71" s="116">
        <f>'5A'!AO$142</f>
        <v>0</v>
      </c>
      <c r="HM71" s="116">
        <f>'5A'!AP$142</f>
        <v>0</v>
      </c>
      <c r="HN71" s="116">
        <f>'5A'!AQ$142</f>
        <v>0</v>
      </c>
      <c r="HO71" s="116">
        <f>'5A'!AR$142</f>
        <v>0</v>
      </c>
      <c r="HP71" s="116">
        <f>'5A'!AS$142</f>
        <v>0</v>
      </c>
      <c r="HQ71" s="116">
        <f>'5A'!AT$142</f>
        <v>0</v>
      </c>
      <c r="HR71" s="116">
        <f>'5A'!AU$142</f>
        <v>0</v>
      </c>
      <c r="HS71" s="116">
        <f>'5A'!AN$143</f>
        <v>0</v>
      </c>
      <c r="HT71" s="116">
        <f>'5A'!AO$143</f>
        <v>0</v>
      </c>
      <c r="HU71" s="116">
        <f>'5A'!AP$143</f>
        <v>0</v>
      </c>
      <c r="HV71" s="116">
        <f>'5A'!AQ$143</f>
        <v>0</v>
      </c>
      <c r="HW71" s="116">
        <f>'5A'!AR$143</f>
        <v>0</v>
      </c>
      <c r="HX71" s="116">
        <f>'5A'!AS$143</f>
        <v>0</v>
      </c>
      <c r="HY71" s="116">
        <f>'5A'!AT$143</f>
        <v>0</v>
      </c>
      <c r="HZ71" s="116">
        <f>'5A'!AU$143</f>
        <v>0</v>
      </c>
      <c r="IA71" s="116">
        <f>'5A'!AN$144</f>
        <v>0</v>
      </c>
      <c r="IB71" s="116">
        <f>'5A'!AO$144</f>
        <v>0</v>
      </c>
      <c r="IC71" s="116">
        <f>'5A'!AP$144</f>
        <v>0</v>
      </c>
      <c r="ID71" s="116">
        <f>'5A'!AQ$144</f>
        <v>0</v>
      </c>
      <c r="IE71" s="116">
        <f>'5A'!AR$144</f>
        <v>0</v>
      </c>
      <c r="IF71" s="116">
        <f>'5A'!AS$144</f>
        <v>0</v>
      </c>
      <c r="IG71" s="116">
        <f>'5A'!AT$144</f>
        <v>0</v>
      </c>
      <c r="IH71" s="116">
        <f>'5A'!AU$144</f>
        <v>0</v>
      </c>
    </row>
    <row r="72" spans="18:242">
      <c r="R72" s="114">
        <v>6</v>
      </c>
      <c r="S72" s="116">
        <f>'6A'!AN$117</f>
        <v>0</v>
      </c>
      <c r="T72" s="116">
        <f>'6A'!AO$117</f>
        <v>0</v>
      </c>
      <c r="U72" s="116">
        <f>'6A'!AP$117</f>
        <v>0</v>
      </c>
      <c r="V72" s="116">
        <f>'6A'!AQ$117</f>
        <v>0</v>
      </c>
      <c r="W72" s="116">
        <f>'6A'!AR$117</f>
        <v>0</v>
      </c>
      <c r="X72" s="116">
        <f>'6A'!AS$117</f>
        <v>0</v>
      </c>
      <c r="Y72" s="116">
        <f>'6A'!AT$117</f>
        <v>0</v>
      </c>
      <c r="Z72" s="116">
        <f>'6A'!AU$117</f>
        <v>0</v>
      </c>
      <c r="AA72" s="116">
        <f>'6A'!AV$117</f>
        <v>0</v>
      </c>
      <c r="AB72" s="116">
        <f>'6A'!AW$117</f>
        <v>0</v>
      </c>
      <c r="AC72" s="116">
        <f>'6A'!AX$117</f>
        <v>0</v>
      </c>
      <c r="AD72" s="116">
        <f>'6A'!AY$117</f>
        <v>0</v>
      </c>
      <c r="AE72" s="116">
        <f>'6A'!AN$118</f>
        <v>0</v>
      </c>
      <c r="AF72" s="116">
        <f>'6A'!AO$118</f>
        <v>0</v>
      </c>
      <c r="AG72" s="116">
        <f>'6A'!AP$118</f>
        <v>0</v>
      </c>
      <c r="AH72" s="116">
        <f>'6A'!AQ$118</f>
        <v>0</v>
      </c>
      <c r="AI72" s="116">
        <f>'6A'!AR$118</f>
        <v>0</v>
      </c>
      <c r="AJ72" s="116">
        <f>'6A'!AS$118</f>
        <v>0</v>
      </c>
      <c r="AK72" s="116">
        <f>'6A'!AT$118</f>
        <v>0</v>
      </c>
      <c r="AL72" s="116">
        <f>'6A'!AU$118</f>
        <v>0</v>
      </c>
      <c r="AM72" s="116">
        <f>'6A'!AV$118</f>
        <v>0</v>
      </c>
      <c r="AN72" s="116">
        <f>'6A'!AW$118</f>
        <v>0</v>
      </c>
      <c r="AO72" s="116">
        <f>'6A'!AX$118</f>
        <v>0</v>
      </c>
      <c r="AP72" s="116">
        <f>'6A'!AY$118</f>
        <v>0</v>
      </c>
      <c r="AQ72" s="116">
        <f>'6A'!AN$119</f>
        <v>0</v>
      </c>
      <c r="AR72" s="116">
        <f>'6A'!AO$119</f>
        <v>0</v>
      </c>
      <c r="AS72" s="116">
        <f>'6A'!AP$119</f>
        <v>0</v>
      </c>
      <c r="AT72" s="116">
        <f>'6A'!AQ$119</f>
        <v>0</v>
      </c>
      <c r="AU72" s="116">
        <f>'6A'!AR$119</f>
        <v>0</v>
      </c>
      <c r="AV72" s="116">
        <f>'6A'!AS$119</f>
        <v>0</v>
      </c>
      <c r="AW72" s="116">
        <f>'6A'!AT$119</f>
        <v>0</v>
      </c>
      <c r="AX72" s="116">
        <f>'6A'!AU$119</f>
        <v>0</v>
      </c>
      <c r="AY72" s="116">
        <f>'6A'!AV$119</f>
        <v>0</v>
      </c>
      <c r="AZ72" s="116">
        <f>'6A'!AW$119</f>
        <v>0</v>
      </c>
      <c r="BA72" s="116">
        <f>'6A'!AX$119</f>
        <v>0</v>
      </c>
      <c r="BB72" s="116">
        <f>'6A'!AY$119</f>
        <v>0</v>
      </c>
      <c r="BC72" s="116">
        <f>'6A'!AN$120</f>
        <v>0</v>
      </c>
      <c r="BD72" s="116">
        <f>'6A'!AO$120</f>
        <v>0</v>
      </c>
      <c r="BE72" s="116">
        <f>'6A'!AP$120</f>
        <v>0</v>
      </c>
      <c r="BF72" s="116">
        <f>'6A'!AQ$120</f>
        <v>0</v>
      </c>
      <c r="BG72" s="116">
        <f>'6A'!AR$120</f>
        <v>0</v>
      </c>
      <c r="BH72" s="116">
        <f>'6A'!AS$120</f>
        <v>0</v>
      </c>
      <c r="BI72" s="116">
        <f>'6A'!AT$120</f>
        <v>0</v>
      </c>
      <c r="BJ72" s="116">
        <f>'6A'!AU$120</f>
        <v>0</v>
      </c>
      <c r="BK72" s="116">
        <f>'6A'!AV$120</f>
        <v>0</v>
      </c>
      <c r="BL72" s="116">
        <f>'6A'!AW$120</f>
        <v>0</v>
      </c>
      <c r="BM72" s="116">
        <f>'6A'!AX$120</f>
        <v>0</v>
      </c>
      <c r="BN72" s="116">
        <f>'6A'!AY$120</f>
        <v>0</v>
      </c>
      <c r="BO72" s="116">
        <f>'6A'!AN$121</f>
        <v>0</v>
      </c>
      <c r="BP72" s="116">
        <f>'6A'!AO$121</f>
        <v>0</v>
      </c>
      <c r="BQ72" s="116">
        <f>'6A'!AP$121</f>
        <v>0</v>
      </c>
      <c r="BR72" s="116">
        <f>'6A'!AQ$121</f>
        <v>0</v>
      </c>
      <c r="BS72" s="116">
        <f>'6A'!AR$121</f>
        <v>0</v>
      </c>
      <c r="BT72" s="116">
        <f>'6A'!AS$121</f>
        <v>0</v>
      </c>
      <c r="BU72" s="116">
        <f>'6A'!AT$121</f>
        <v>0</v>
      </c>
      <c r="BV72" s="116">
        <f>'6A'!AU$121</f>
        <v>0</v>
      </c>
      <c r="BW72" s="116">
        <f>'6A'!AV$121</f>
        <v>0</v>
      </c>
      <c r="BX72" s="116">
        <f>'6A'!AW$121</f>
        <v>0</v>
      </c>
      <c r="BY72" s="116">
        <f>'6A'!AX$121</f>
        <v>0</v>
      </c>
      <c r="BZ72" s="116">
        <f>'6A'!AY$121</f>
        <v>0</v>
      </c>
      <c r="CA72" s="278">
        <f>'6A'!AN$122</f>
        <v>0</v>
      </c>
      <c r="CB72" s="278">
        <f>'6A'!AO$122</f>
        <v>0</v>
      </c>
      <c r="CC72" s="278">
        <f>'6A'!AP$122</f>
        <v>0</v>
      </c>
      <c r="CD72" s="278">
        <f>'6A'!AQ$122</f>
        <v>0</v>
      </c>
      <c r="CE72" s="278">
        <f>'6A'!AR$122</f>
        <v>0</v>
      </c>
      <c r="CF72" s="278">
        <f>'6A'!AS$122</f>
        <v>0</v>
      </c>
      <c r="CG72" s="278">
        <f>'6A'!AT$122</f>
        <v>0</v>
      </c>
      <c r="CH72" s="278">
        <f>'6A'!AU$122</f>
        <v>0</v>
      </c>
      <c r="CI72" s="278">
        <f>'6A'!AV$122</f>
        <v>0</v>
      </c>
      <c r="CJ72" s="278">
        <f>'6A'!AW$122</f>
        <v>0</v>
      </c>
      <c r="CK72" s="278">
        <f>'6A'!AX$122</f>
        <v>0</v>
      </c>
      <c r="CL72" s="278">
        <f>'6A'!AY$122</f>
        <v>0</v>
      </c>
      <c r="CM72" s="278">
        <f>'6A'!AN$123</f>
        <v>0</v>
      </c>
      <c r="CN72" s="278">
        <f>'6A'!AO$123</f>
        <v>0</v>
      </c>
      <c r="CO72" s="278">
        <f>'6A'!AP$123</f>
        <v>0</v>
      </c>
      <c r="CP72" s="278">
        <f>'6A'!AQ$123</f>
        <v>0</v>
      </c>
      <c r="CQ72" s="278">
        <f>'6A'!AR$123</f>
        <v>0</v>
      </c>
      <c r="CR72" s="278">
        <f>'6A'!AS$123</f>
        <v>0</v>
      </c>
      <c r="CS72" s="278">
        <f>'6A'!AT$123</f>
        <v>0</v>
      </c>
      <c r="CT72" s="278">
        <f>'6A'!AU$123</f>
        <v>0</v>
      </c>
      <c r="CU72" s="278">
        <f>'6A'!AV$123</f>
        <v>0</v>
      </c>
      <c r="CV72" s="278">
        <f>'6A'!AW$123</f>
        <v>0</v>
      </c>
      <c r="CW72" s="278">
        <f>'6A'!AX$123</f>
        <v>0</v>
      </c>
      <c r="CX72" s="278">
        <f>'6A'!AY$123</f>
        <v>0</v>
      </c>
      <c r="CY72" s="278">
        <f>'6A'!AN$124</f>
        <v>0</v>
      </c>
      <c r="CZ72" s="278">
        <f>'6A'!AO$124</f>
        <v>0</v>
      </c>
      <c r="DA72" s="278">
        <f>'6A'!AP$124</f>
        <v>0</v>
      </c>
      <c r="DB72" s="278">
        <f>'6A'!AQ$124</f>
        <v>0</v>
      </c>
      <c r="DC72" s="278">
        <f>'6A'!AR$124</f>
        <v>0</v>
      </c>
      <c r="DD72" s="278">
        <f>'6A'!AS$124</f>
        <v>0</v>
      </c>
      <c r="DE72" s="278">
        <f>'6A'!AT$124</f>
        <v>0</v>
      </c>
      <c r="DF72" s="278">
        <f>'6A'!AU$124</f>
        <v>0</v>
      </c>
      <c r="DG72" s="278">
        <f>'6A'!AV$124</f>
        <v>0</v>
      </c>
      <c r="DH72" s="278">
        <f>'6A'!AW$124</f>
        <v>0</v>
      </c>
      <c r="DI72" s="278">
        <f>'6A'!AX$124</f>
        <v>0</v>
      </c>
      <c r="DJ72" s="278">
        <f>'6A'!AY$124</f>
        <v>0</v>
      </c>
      <c r="DK72" s="116">
        <f>'6A'!AN$127</f>
        <v>0</v>
      </c>
      <c r="DL72" s="116">
        <f>'6A'!AO$127</f>
        <v>0</v>
      </c>
      <c r="DM72" s="116">
        <f>'6A'!AP$127</f>
        <v>0</v>
      </c>
      <c r="DN72" s="116">
        <f>'6A'!AQ$127</f>
        <v>0</v>
      </c>
      <c r="DO72" s="116">
        <f>'6A'!AR$127</f>
        <v>0</v>
      </c>
      <c r="DP72" s="116">
        <f>'6A'!AS$127</f>
        <v>0</v>
      </c>
      <c r="DQ72" s="116">
        <f>'6A'!AT$127</f>
        <v>0</v>
      </c>
      <c r="DR72" s="116">
        <f>'6A'!AU$127</f>
        <v>0</v>
      </c>
      <c r="DS72" s="116">
        <f>'6A'!AN$128</f>
        <v>0</v>
      </c>
      <c r="DT72" s="116">
        <f>'6A'!AO$128</f>
        <v>0</v>
      </c>
      <c r="DU72" s="116">
        <f>'6A'!AP$128</f>
        <v>0</v>
      </c>
      <c r="DV72" s="116">
        <f>'6A'!AQ$128</f>
        <v>0</v>
      </c>
      <c r="DW72" s="116">
        <f>'6A'!AR$128</f>
        <v>0</v>
      </c>
      <c r="DX72" s="116">
        <f>'6A'!AS$128</f>
        <v>0</v>
      </c>
      <c r="DY72" s="116">
        <f>'6A'!AT$128</f>
        <v>0</v>
      </c>
      <c r="DZ72" s="116">
        <f>'6A'!AU$128</f>
        <v>0</v>
      </c>
      <c r="EA72" s="116">
        <f>'6A'!AN$129</f>
        <v>0</v>
      </c>
      <c r="EB72" s="116">
        <f>'6A'!AO$129</f>
        <v>0</v>
      </c>
      <c r="EC72" s="116">
        <f>'6A'!AP$129</f>
        <v>0</v>
      </c>
      <c r="ED72" s="116">
        <f>'6A'!AQ$129</f>
        <v>0</v>
      </c>
      <c r="EE72" s="116">
        <f>'6A'!AR$129</f>
        <v>0</v>
      </c>
      <c r="EF72" s="116">
        <f>'6A'!AS$129</f>
        <v>0</v>
      </c>
      <c r="EG72" s="116">
        <f>'6A'!AT$129</f>
        <v>0</v>
      </c>
      <c r="EH72" s="116">
        <f>'6A'!AU$129</f>
        <v>0</v>
      </c>
      <c r="EI72" s="116">
        <f>'6A'!AN$130</f>
        <v>0</v>
      </c>
      <c r="EJ72" s="116">
        <f>'6A'!AO$130</f>
        <v>0</v>
      </c>
      <c r="EK72" s="116">
        <f>'6A'!AP$130</f>
        <v>0</v>
      </c>
      <c r="EL72" s="116">
        <f>'6A'!AQ$130</f>
        <v>0</v>
      </c>
      <c r="EM72" s="116">
        <f>'6A'!AR$130</f>
        <v>0</v>
      </c>
      <c r="EN72" s="116">
        <f>'6A'!AS$130</f>
        <v>0</v>
      </c>
      <c r="EO72" s="116">
        <f>'6A'!AT$130</f>
        <v>0</v>
      </c>
      <c r="EP72" s="116">
        <f>'6A'!AU$130</f>
        <v>0</v>
      </c>
      <c r="EQ72" s="116">
        <f>'6A'!AN$131</f>
        <v>0</v>
      </c>
      <c r="ER72" s="116">
        <f>'6A'!AO$131</f>
        <v>0</v>
      </c>
      <c r="ES72" s="116">
        <f>'6A'!AP$131</f>
        <v>0</v>
      </c>
      <c r="ET72" s="116">
        <f>'6A'!AQ$131</f>
        <v>0</v>
      </c>
      <c r="EU72" s="116">
        <f>'6A'!AR$131</f>
        <v>0</v>
      </c>
      <c r="EV72" s="116">
        <f>'6A'!AS$131</f>
        <v>0</v>
      </c>
      <c r="EW72" s="116">
        <f>'6A'!AT$131</f>
        <v>0</v>
      </c>
      <c r="EX72" s="116">
        <f>'6A'!AU$131</f>
        <v>0</v>
      </c>
      <c r="EY72" s="116">
        <f>'6A'!AN$132</f>
        <v>0</v>
      </c>
      <c r="EZ72" s="116">
        <f>'6A'!AO$132</f>
        <v>0</v>
      </c>
      <c r="FA72" s="116">
        <f>'6A'!AP$132</f>
        <v>0</v>
      </c>
      <c r="FB72" s="116">
        <f>'6A'!AQ$132</f>
        <v>0</v>
      </c>
      <c r="FC72" s="116">
        <f>'6A'!AR$132</f>
        <v>0</v>
      </c>
      <c r="FD72" s="116">
        <f>'6A'!AS$132</f>
        <v>0</v>
      </c>
      <c r="FE72" s="116">
        <f>'6A'!AT$132</f>
        <v>0</v>
      </c>
      <c r="FF72" s="116">
        <f>'6A'!AU$132</f>
        <v>0</v>
      </c>
      <c r="FG72" s="116">
        <f>'6A'!AN$133</f>
        <v>0</v>
      </c>
      <c r="FH72" s="116">
        <f>'6A'!AO$133</f>
        <v>0</v>
      </c>
      <c r="FI72" s="116">
        <f>'6A'!AP$133</f>
        <v>0</v>
      </c>
      <c r="FJ72" s="116">
        <f>'6A'!AQ$133</f>
        <v>0</v>
      </c>
      <c r="FK72" s="116">
        <f>'6A'!AR$133</f>
        <v>0</v>
      </c>
      <c r="FL72" s="116">
        <f>'6A'!AS$133</f>
        <v>0</v>
      </c>
      <c r="FM72" s="116">
        <f>'6A'!AT$133</f>
        <v>0</v>
      </c>
      <c r="FN72" s="116">
        <f>'6A'!AU$133</f>
        <v>0</v>
      </c>
      <c r="FO72" s="116">
        <f>'6A'!AN$134</f>
        <v>0</v>
      </c>
      <c r="FP72" s="116">
        <f>'6A'!AO$134</f>
        <v>0</v>
      </c>
      <c r="FQ72" s="116">
        <f>'6A'!AP$134</f>
        <v>0</v>
      </c>
      <c r="FR72" s="116">
        <f>'6A'!AQ$134</f>
        <v>0</v>
      </c>
      <c r="FS72" s="116">
        <f>'6A'!AR$134</f>
        <v>0</v>
      </c>
      <c r="FT72" s="116">
        <f>'6A'!AS$134</f>
        <v>0</v>
      </c>
      <c r="FU72" s="116">
        <f>'6A'!AT$134</f>
        <v>0</v>
      </c>
      <c r="FV72" s="116">
        <f>'6A'!AU$134</f>
        <v>0</v>
      </c>
      <c r="FW72" s="116">
        <f>'6A'!AN$137</f>
        <v>0</v>
      </c>
      <c r="FX72" s="116">
        <f>'6A'!AO$137</f>
        <v>0</v>
      </c>
      <c r="FY72" s="116">
        <f>'6A'!AP$137</f>
        <v>0</v>
      </c>
      <c r="FZ72" s="116">
        <f>'6A'!AQ$137</f>
        <v>0</v>
      </c>
      <c r="GA72" s="116">
        <f>'6A'!AR$137</f>
        <v>0</v>
      </c>
      <c r="GB72" s="116">
        <f>'6A'!AS$137</f>
        <v>0</v>
      </c>
      <c r="GC72" s="116">
        <f>'6A'!AT$137</f>
        <v>0</v>
      </c>
      <c r="GD72" s="116">
        <f>'6A'!AU$137</f>
        <v>0</v>
      </c>
      <c r="GE72" s="116">
        <f>'6A'!AN$138</f>
        <v>0</v>
      </c>
      <c r="GF72" s="116">
        <f>'6A'!AO$138</f>
        <v>0</v>
      </c>
      <c r="GG72" s="116">
        <f>'6A'!AP$138</f>
        <v>0</v>
      </c>
      <c r="GH72" s="116">
        <f>'6A'!AQ$138</f>
        <v>0</v>
      </c>
      <c r="GI72" s="116">
        <f>'6A'!AR$138</f>
        <v>0</v>
      </c>
      <c r="GJ72" s="116">
        <f>'6A'!AS$138</f>
        <v>0</v>
      </c>
      <c r="GK72" s="116">
        <f>'6A'!AT$138</f>
        <v>0</v>
      </c>
      <c r="GL72" s="116">
        <f>'6A'!AU$138</f>
        <v>0</v>
      </c>
      <c r="GM72" s="116">
        <f>'6A'!AN$139</f>
        <v>0</v>
      </c>
      <c r="GN72" s="116">
        <f>'6A'!AO$139</f>
        <v>0</v>
      </c>
      <c r="GO72" s="116">
        <f>'6A'!AP$139</f>
        <v>0</v>
      </c>
      <c r="GP72" s="116">
        <f>'6A'!AQ$139</f>
        <v>0</v>
      </c>
      <c r="GQ72" s="116">
        <f>'6A'!AR$139</f>
        <v>0</v>
      </c>
      <c r="GR72" s="116">
        <f>'6A'!AS$139</f>
        <v>0</v>
      </c>
      <c r="GS72" s="116">
        <f>'6A'!AT$139</f>
        <v>0</v>
      </c>
      <c r="GT72" s="116">
        <f>'6A'!AU$139</f>
        <v>0</v>
      </c>
      <c r="GU72" s="116">
        <f>'6A'!AN$140</f>
        <v>0</v>
      </c>
      <c r="GV72" s="116">
        <f>'6A'!AO$140</f>
        <v>0</v>
      </c>
      <c r="GW72" s="116">
        <f>'6A'!AP$140</f>
        <v>0</v>
      </c>
      <c r="GX72" s="116">
        <f>'6A'!AQ$140</f>
        <v>0</v>
      </c>
      <c r="GY72" s="116">
        <f>'6A'!AR$140</f>
        <v>0</v>
      </c>
      <c r="GZ72" s="116">
        <f>'6A'!AS$140</f>
        <v>0</v>
      </c>
      <c r="HA72" s="116">
        <f>'6A'!AT$140</f>
        <v>0</v>
      </c>
      <c r="HB72" s="116">
        <f>'6A'!AU$140</f>
        <v>0</v>
      </c>
      <c r="HC72" s="116">
        <f>'6A'!AN$141</f>
        <v>0</v>
      </c>
      <c r="HD72" s="116">
        <f>'6A'!AO$141</f>
        <v>0</v>
      </c>
      <c r="HE72" s="116">
        <f>'6A'!AP$141</f>
        <v>0</v>
      </c>
      <c r="HF72" s="116">
        <f>'6A'!AQ$141</f>
        <v>0</v>
      </c>
      <c r="HG72" s="116">
        <f>'6A'!AR$141</f>
        <v>0</v>
      </c>
      <c r="HH72" s="116">
        <f>'6A'!AS$141</f>
        <v>0</v>
      </c>
      <c r="HI72" s="116">
        <f>'6A'!AT$141</f>
        <v>0</v>
      </c>
      <c r="HJ72" s="116">
        <f>'6A'!AU$141</f>
        <v>0</v>
      </c>
      <c r="HK72" s="116">
        <f>'6A'!AN$142</f>
        <v>0</v>
      </c>
      <c r="HL72" s="116">
        <f>'6A'!AO$142</f>
        <v>0</v>
      </c>
      <c r="HM72" s="116">
        <f>'6A'!AP$142</f>
        <v>0</v>
      </c>
      <c r="HN72" s="116">
        <f>'6A'!AQ$142</f>
        <v>0</v>
      </c>
      <c r="HO72" s="116">
        <f>'6A'!AR$142</f>
        <v>0</v>
      </c>
      <c r="HP72" s="116">
        <f>'6A'!AS$142</f>
        <v>0</v>
      </c>
      <c r="HQ72" s="116">
        <f>'6A'!AT$142</f>
        <v>0</v>
      </c>
      <c r="HR72" s="116">
        <f>'6A'!AU$142</f>
        <v>0</v>
      </c>
      <c r="HS72" s="116">
        <f>'6A'!AN$143</f>
        <v>0</v>
      </c>
      <c r="HT72" s="116">
        <f>'6A'!AO$143</f>
        <v>0</v>
      </c>
      <c r="HU72" s="116">
        <f>'6A'!AP$143</f>
        <v>0</v>
      </c>
      <c r="HV72" s="116">
        <f>'6A'!AQ$143</f>
        <v>0</v>
      </c>
      <c r="HW72" s="116">
        <f>'6A'!AR$143</f>
        <v>0</v>
      </c>
      <c r="HX72" s="116">
        <f>'6A'!AS$143</f>
        <v>0</v>
      </c>
      <c r="HY72" s="116">
        <f>'6A'!AT$143</f>
        <v>0</v>
      </c>
      <c r="HZ72" s="116">
        <f>'6A'!AU$143</f>
        <v>0</v>
      </c>
      <c r="IA72" s="116">
        <f>'6A'!AN$144</f>
        <v>0</v>
      </c>
      <c r="IB72" s="116">
        <f>'6A'!AO$144</f>
        <v>0</v>
      </c>
      <c r="IC72" s="116">
        <f>'6A'!AP$144</f>
        <v>0</v>
      </c>
      <c r="ID72" s="116">
        <f>'6A'!AQ$144</f>
        <v>0</v>
      </c>
      <c r="IE72" s="116">
        <f>'6A'!AR$144</f>
        <v>0</v>
      </c>
      <c r="IF72" s="116">
        <f>'6A'!AS$144</f>
        <v>0</v>
      </c>
      <c r="IG72" s="116">
        <f>'6A'!AT$144</f>
        <v>0</v>
      </c>
      <c r="IH72" s="116">
        <f>'6A'!AU$144</f>
        <v>0</v>
      </c>
    </row>
    <row r="73" spans="18:242">
      <c r="R73" s="114">
        <v>7</v>
      </c>
      <c r="S73" s="116">
        <f>'7A'!AN$117</f>
        <v>0</v>
      </c>
      <c r="T73" s="116">
        <f>'7A'!AO$117</f>
        <v>0</v>
      </c>
      <c r="U73" s="116">
        <f>'7A'!AP$117</f>
        <v>0</v>
      </c>
      <c r="V73" s="116">
        <f>'7A'!AQ$117</f>
        <v>0</v>
      </c>
      <c r="W73" s="116">
        <f>'7A'!AR$117</f>
        <v>0</v>
      </c>
      <c r="X73" s="116">
        <f>'7A'!AS$117</f>
        <v>0</v>
      </c>
      <c r="Y73" s="116">
        <f>'7A'!AT$117</f>
        <v>0</v>
      </c>
      <c r="Z73" s="116">
        <f>'7A'!AU$117</f>
        <v>0</v>
      </c>
      <c r="AA73" s="116">
        <f>'7A'!AV$117</f>
        <v>0</v>
      </c>
      <c r="AB73" s="116">
        <f>'7A'!AW$117</f>
        <v>0</v>
      </c>
      <c r="AC73" s="116">
        <f>'7A'!AX$117</f>
        <v>0</v>
      </c>
      <c r="AD73" s="116">
        <f>'7A'!AY$117</f>
        <v>0</v>
      </c>
      <c r="AE73" s="116">
        <f>'7A'!AN$118</f>
        <v>0</v>
      </c>
      <c r="AF73" s="116">
        <f>'7A'!AO$118</f>
        <v>0</v>
      </c>
      <c r="AG73" s="116">
        <f>'7A'!AP$118</f>
        <v>0</v>
      </c>
      <c r="AH73" s="116">
        <f>'7A'!AQ$118</f>
        <v>0</v>
      </c>
      <c r="AI73" s="116">
        <f>'7A'!AR$118</f>
        <v>0</v>
      </c>
      <c r="AJ73" s="116">
        <f>'7A'!AS$118</f>
        <v>0</v>
      </c>
      <c r="AK73" s="116">
        <f>'7A'!AT$118</f>
        <v>0</v>
      </c>
      <c r="AL73" s="116">
        <f>'7A'!AU$118</f>
        <v>0</v>
      </c>
      <c r="AM73" s="116">
        <f>'7A'!AV$118</f>
        <v>0</v>
      </c>
      <c r="AN73" s="116">
        <f>'7A'!AW$118</f>
        <v>0</v>
      </c>
      <c r="AO73" s="116">
        <f>'7A'!AX$118</f>
        <v>0</v>
      </c>
      <c r="AP73" s="116">
        <f>'7A'!AY$118</f>
        <v>0</v>
      </c>
      <c r="AQ73" s="116">
        <f>'7A'!AN$119</f>
        <v>0</v>
      </c>
      <c r="AR73" s="116">
        <f>'7A'!AO$119</f>
        <v>0</v>
      </c>
      <c r="AS73" s="116">
        <f>'7A'!AP$119</f>
        <v>0</v>
      </c>
      <c r="AT73" s="116">
        <f>'7A'!AQ$119</f>
        <v>0</v>
      </c>
      <c r="AU73" s="116">
        <f>'7A'!AR$119</f>
        <v>0</v>
      </c>
      <c r="AV73" s="116">
        <f>'7A'!AS$119</f>
        <v>0</v>
      </c>
      <c r="AW73" s="116">
        <f>'7A'!AT$119</f>
        <v>0</v>
      </c>
      <c r="AX73" s="116">
        <f>'7A'!AU$119</f>
        <v>0</v>
      </c>
      <c r="AY73" s="116">
        <f>'7A'!AV$119</f>
        <v>0</v>
      </c>
      <c r="AZ73" s="116">
        <f>'7A'!AW$119</f>
        <v>0</v>
      </c>
      <c r="BA73" s="116">
        <f>'7A'!AX$119</f>
        <v>0</v>
      </c>
      <c r="BB73" s="116">
        <f>'7A'!AY$119</f>
        <v>0</v>
      </c>
      <c r="BC73" s="116">
        <f>'7A'!AN$120</f>
        <v>0</v>
      </c>
      <c r="BD73" s="116">
        <f>'7A'!AO$120</f>
        <v>0</v>
      </c>
      <c r="BE73" s="116">
        <f>'7A'!AP$120</f>
        <v>0</v>
      </c>
      <c r="BF73" s="116">
        <f>'7A'!AQ$120</f>
        <v>0</v>
      </c>
      <c r="BG73" s="116">
        <f>'7A'!AR$120</f>
        <v>0</v>
      </c>
      <c r="BH73" s="116">
        <f>'7A'!AS$120</f>
        <v>0</v>
      </c>
      <c r="BI73" s="116">
        <f>'7A'!AT$120</f>
        <v>0</v>
      </c>
      <c r="BJ73" s="116">
        <f>'7A'!AU$120</f>
        <v>0</v>
      </c>
      <c r="BK73" s="116">
        <f>'7A'!AV$120</f>
        <v>0</v>
      </c>
      <c r="BL73" s="116">
        <f>'7A'!AW$120</f>
        <v>0</v>
      </c>
      <c r="BM73" s="116">
        <f>'7A'!AX$120</f>
        <v>0</v>
      </c>
      <c r="BN73" s="116">
        <f>'7A'!AY$120</f>
        <v>0</v>
      </c>
      <c r="BO73" s="116">
        <f>'7A'!AN$121</f>
        <v>0</v>
      </c>
      <c r="BP73" s="116">
        <f>'7A'!AO$121</f>
        <v>0</v>
      </c>
      <c r="BQ73" s="116">
        <f>'7A'!AP$121</f>
        <v>0</v>
      </c>
      <c r="BR73" s="116">
        <f>'7A'!AQ$121</f>
        <v>0</v>
      </c>
      <c r="BS73" s="116">
        <f>'7A'!AR$121</f>
        <v>0</v>
      </c>
      <c r="BT73" s="116">
        <f>'7A'!AS$121</f>
        <v>0</v>
      </c>
      <c r="BU73" s="116">
        <f>'7A'!AT$121</f>
        <v>0</v>
      </c>
      <c r="BV73" s="116">
        <f>'7A'!AU$121</f>
        <v>0</v>
      </c>
      <c r="BW73" s="116">
        <f>'7A'!AV$121</f>
        <v>0</v>
      </c>
      <c r="BX73" s="116">
        <f>'7A'!AW$121</f>
        <v>0</v>
      </c>
      <c r="BY73" s="116">
        <f>'7A'!AX$121</f>
        <v>0</v>
      </c>
      <c r="BZ73" s="116">
        <f>'7A'!AY$121</f>
        <v>0</v>
      </c>
      <c r="CA73" s="278">
        <f>'7A'!AN$122</f>
        <v>0</v>
      </c>
      <c r="CB73" s="278">
        <f>'7A'!AO$122</f>
        <v>0</v>
      </c>
      <c r="CC73" s="278">
        <f>'7A'!AP$122</f>
        <v>0</v>
      </c>
      <c r="CD73" s="278">
        <f>'7A'!AQ$122</f>
        <v>0</v>
      </c>
      <c r="CE73" s="278">
        <f>'7A'!AR$122</f>
        <v>0</v>
      </c>
      <c r="CF73" s="278">
        <f>'7A'!AS$122</f>
        <v>0</v>
      </c>
      <c r="CG73" s="278">
        <f>'7A'!AT$122</f>
        <v>0</v>
      </c>
      <c r="CH73" s="278">
        <f>'7A'!AU$122</f>
        <v>0</v>
      </c>
      <c r="CI73" s="278">
        <f>'7A'!AV$122</f>
        <v>0</v>
      </c>
      <c r="CJ73" s="278">
        <f>'7A'!AW$122</f>
        <v>0</v>
      </c>
      <c r="CK73" s="278">
        <f>'7A'!AX$122</f>
        <v>0</v>
      </c>
      <c r="CL73" s="278">
        <f>'7A'!AY$122</f>
        <v>0</v>
      </c>
      <c r="CM73" s="278">
        <f>'7A'!AN$123</f>
        <v>0</v>
      </c>
      <c r="CN73" s="278">
        <f>'7A'!AO$123</f>
        <v>0</v>
      </c>
      <c r="CO73" s="278">
        <f>'7A'!AP$123</f>
        <v>0</v>
      </c>
      <c r="CP73" s="278">
        <f>'7A'!AQ$123</f>
        <v>0</v>
      </c>
      <c r="CQ73" s="278">
        <f>'7A'!AR$123</f>
        <v>0</v>
      </c>
      <c r="CR73" s="278">
        <f>'7A'!AS$123</f>
        <v>0</v>
      </c>
      <c r="CS73" s="278">
        <f>'7A'!AT$123</f>
        <v>0</v>
      </c>
      <c r="CT73" s="278">
        <f>'7A'!AU$123</f>
        <v>0</v>
      </c>
      <c r="CU73" s="278">
        <f>'7A'!AV$123</f>
        <v>0</v>
      </c>
      <c r="CV73" s="278">
        <f>'7A'!AW$123</f>
        <v>0</v>
      </c>
      <c r="CW73" s="278">
        <f>'7A'!AX$123</f>
        <v>0</v>
      </c>
      <c r="CX73" s="278">
        <f>'7A'!AY$123</f>
        <v>0</v>
      </c>
      <c r="CY73" s="278">
        <f>'7A'!AN$124</f>
        <v>0</v>
      </c>
      <c r="CZ73" s="278">
        <f>'7A'!AO$124</f>
        <v>0</v>
      </c>
      <c r="DA73" s="278">
        <f>'7A'!AP$124</f>
        <v>0</v>
      </c>
      <c r="DB73" s="278">
        <f>'7A'!AQ$124</f>
        <v>0</v>
      </c>
      <c r="DC73" s="278">
        <f>'7A'!AR$124</f>
        <v>0</v>
      </c>
      <c r="DD73" s="278">
        <f>'7A'!AS$124</f>
        <v>0</v>
      </c>
      <c r="DE73" s="278">
        <f>'7A'!AT$124</f>
        <v>0</v>
      </c>
      <c r="DF73" s="278">
        <f>'7A'!AU$124</f>
        <v>0</v>
      </c>
      <c r="DG73" s="278">
        <f>'7A'!AV$124</f>
        <v>0</v>
      </c>
      <c r="DH73" s="278">
        <f>'7A'!AW$124</f>
        <v>0</v>
      </c>
      <c r="DI73" s="278">
        <f>'7A'!AX$124</f>
        <v>0</v>
      </c>
      <c r="DJ73" s="278">
        <f>'7A'!AY$124</f>
        <v>0</v>
      </c>
      <c r="DK73" s="116">
        <f>'7A'!AN$127</f>
        <v>0</v>
      </c>
      <c r="DL73" s="116">
        <f>'7A'!AO$127</f>
        <v>0</v>
      </c>
      <c r="DM73" s="116">
        <f>'7A'!AP$127</f>
        <v>0</v>
      </c>
      <c r="DN73" s="116">
        <f>'7A'!AQ$127</f>
        <v>0</v>
      </c>
      <c r="DO73" s="116">
        <f>'7A'!AR$127</f>
        <v>0</v>
      </c>
      <c r="DP73" s="116">
        <f>'7A'!AS$127</f>
        <v>0</v>
      </c>
      <c r="DQ73" s="116">
        <f>'7A'!AT$127</f>
        <v>0</v>
      </c>
      <c r="DR73" s="116">
        <f>'7A'!AU$127</f>
        <v>0</v>
      </c>
      <c r="DS73" s="116">
        <f>'7A'!AN$128</f>
        <v>0</v>
      </c>
      <c r="DT73" s="116">
        <f>'7A'!AO$128</f>
        <v>0</v>
      </c>
      <c r="DU73" s="116">
        <f>'7A'!AP$128</f>
        <v>0</v>
      </c>
      <c r="DV73" s="116">
        <f>'7A'!AQ$128</f>
        <v>0</v>
      </c>
      <c r="DW73" s="116">
        <f>'7A'!AR$128</f>
        <v>0</v>
      </c>
      <c r="DX73" s="116">
        <f>'7A'!AS$128</f>
        <v>0</v>
      </c>
      <c r="DY73" s="116">
        <f>'7A'!AT$128</f>
        <v>0</v>
      </c>
      <c r="DZ73" s="116">
        <f>'7A'!AU$128</f>
        <v>0</v>
      </c>
      <c r="EA73" s="116">
        <f>'7A'!AN$129</f>
        <v>0</v>
      </c>
      <c r="EB73" s="116">
        <f>'7A'!AO$129</f>
        <v>0</v>
      </c>
      <c r="EC73" s="116">
        <f>'7A'!AP$129</f>
        <v>0</v>
      </c>
      <c r="ED73" s="116">
        <f>'7A'!AQ$129</f>
        <v>0</v>
      </c>
      <c r="EE73" s="116">
        <f>'7A'!AR$129</f>
        <v>0</v>
      </c>
      <c r="EF73" s="116">
        <f>'7A'!AS$129</f>
        <v>0</v>
      </c>
      <c r="EG73" s="116">
        <f>'7A'!AT$129</f>
        <v>0</v>
      </c>
      <c r="EH73" s="116">
        <f>'7A'!AU$129</f>
        <v>0</v>
      </c>
      <c r="EI73" s="116">
        <f>'7A'!AN$130</f>
        <v>0</v>
      </c>
      <c r="EJ73" s="116">
        <f>'7A'!AO$130</f>
        <v>0</v>
      </c>
      <c r="EK73" s="116">
        <f>'7A'!AP$130</f>
        <v>0</v>
      </c>
      <c r="EL73" s="116">
        <f>'7A'!AQ$130</f>
        <v>0</v>
      </c>
      <c r="EM73" s="116">
        <f>'7A'!AR$130</f>
        <v>0</v>
      </c>
      <c r="EN73" s="116">
        <f>'7A'!AS$130</f>
        <v>0</v>
      </c>
      <c r="EO73" s="116">
        <f>'7A'!AT$130</f>
        <v>0</v>
      </c>
      <c r="EP73" s="116">
        <f>'7A'!AU$130</f>
        <v>0</v>
      </c>
      <c r="EQ73" s="116">
        <f>'7A'!AN$131</f>
        <v>0</v>
      </c>
      <c r="ER73" s="116">
        <f>'7A'!AO$131</f>
        <v>0</v>
      </c>
      <c r="ES73" s="116">
        <f>'7A'!AP$131</f>
        <v>0</v>
      </c>
      <c r="ET73" s="116">
        <f>'7A'!AQ$131</f>
        <v>0</v>
      </c>
      <c r="EU73" s="116">
        <f>'7A'!AR$131</f>
        <v>0</v>
      </c>
      <c r="EV73" s="116">
        <f>'7A'!AS$131</f>
        <v>0</v>
      </c>
      <c r="EW73" s="116">
        <f>'7A'!AT$131</f>
        <v>0</v>
      </c>
      <c r="EX73" s="116">
        <f>'7A'!AU$131</f>
        <v>0</v>
      </c>
      <c r="EY73" s="116">
        <f>'7A'!AN$132</f>
        <v>0</v>
      </c>
      <c r="EZ73" s="116">
        <f>'7A'!AO$132</f>
        <v>0</v>
      </c>
      <c r="FA73" s="116">
        <f>'7A'!AP$132</f>
        <v>0</v>
      </c>
      <c r="FB73" s="116">
        <f>'7A'!AQ$132</f>
        <v>0</v>
      </c>
      <c r="FC73" s="116">
        <f>'7A'!AR$132</f>
        <v>0</v>
      </c>
      <c r="FD73" s="116">
        <f>'7A'!AS$132</f>
        <v>0</v>
      </c>
      <c r="FE73" s="116">
        <f>'7A'!AT$132</f>
        <v>0</v>
      </c>
      <c r="FF73" s="116">
        <f>'7A'!AU$132</f>
        <v>0</v>
      </c>
      <c r="FG73" s="116">
        <f>'7A'!AN$133</f>
        <v>0</v>
      </c>
      <c r="FH73" s="116">
        <f>'7A'!AO$133</f>
        <v>0</v>
      </c>
      <c r="FI73" s="116">
        <f>'7A'!AP$133</f>
        <v>0</v>
      </c>
      <c r="FJ73" s="116">
        <f>'7A'!AQ$133</f>
        <v>0</v>
      </c>
      <c r="FK73" s="116">
        <f>'7A'!AR$133</f>
        <v>0</v>
      </c>
      <c r="FL73" s="116">
        <f>'7A'!AS$133</f>
        <v>0</v>
      </c>
      <c r="FM73" s="116">
        <f>'7A'!AT$133</f>
        <v>0</v>
      </c>
      <c r="FN73" s="116">
        <f>'7A'!AU$133</f>
        <v>0</v>
      </c>
      <c r="FO73" s="116">
        <f>'7A'!AN$134</f>
        <v>0</v>
      </c>
      <c r="FP73" s="116">
        <f>'7A'!AO$134</f>
        <v>0</v>
      </c>
      <c r="FQ73" s="116">
        <f>'7A'!AP$134</f>
        <v>0</v>
      </c>
      <c r="FR73" s="116">
        <f>'7A'!AQ$134</f>
        <v>0</v>
      </c>
      <c r="FS73" s="116">
        <f>'7A'!AR$134</f>
        <v>0</v>
      </c>
      <c r="FT73" s="116">
        <f>'7A'!AS$134</f>
        <v>0</v>
      </c>
      <c r="FU73" s="116">
        <f>'7A'!AT$134</f>
        <v>0</v>
      </c>
      <c r="FV73" s="116">
        <f>'7A'!AU$134</f>
        <v>0</v>
      </c>
      <c r="FW73" s="116">
        <f>'7A'!AN$137</f>
        <v>0</v>
      </c>
      <c r="FX73" s="116">
        <f>'7A'!AO$137</f>
        <v>0</v>
      </c>
      <c r="FY73" s="116">
        <f>'7A'!AP$137</f>
        <v>0</v>
      </c>
      <c r="FZ73" s="116">
        <f>'7A'!AQ$137</f>
        <v>0</v>
      </c>
      <c r="GA73" s="116">
        <f>'7A'!AR$137</f>
        <v>0</v>
      </c>
      <c r="GB73" s="116">
        <f>'7A'!AS$137</f>
        <v>0</v>
      </c>
      <c r="GC73" s="116">
        <f>'7A'!AT$137</f>
        <v>0</v>
      </c>
      <c r="GD73" s="116">
        <f>'7A'!AU$137</f>
        <v>0</v>
      </c>
      <c r="GE73" s="116">
        <f>'7A'!AN$138</f>
        <v>0</v>
      </c>
      <c r="GF73" s="116">
        <f>'7A'!AO$138</f>
        <v>0</v>
      </c>
      <c r="GG73" s="116">
        <f>'7A'!AP$138</f>
        <v>0</v>
      </c>
      <c r="GH73" s="116">
        <f>'7A'!AQ$138</f>
        <v>0</v>
      </c>
      <c r="GI73" s="116">
        <f>'7A'!AR$138</f>
        <v>0</v>
      </c>
      <c r="GJ73" s="116">
        <f>'7A'!AS$138</f>
        <v>0</v>
      </c>
      <c r="GK73" s="116">
        <f>'7A'!AT$138</f>
        <v>0</v>
      </c>
      <c r="GL73" s="116">
        <f>'7A'!AU$138</f>
        <v>0</v>
      </c>
      <c r="GM73" s="116">
        <f>'7A'!AN$139</f>
        <v>0</v>
      </c>
      <c r="GN73" s="116">
        <f>'7A'!AO$139</f>
        <v>0</v>
      </c>
      <c r="GO73" s="116">
        <f>'7A'!AP$139</f>
        <v>0</v>
      </c>
      <c r="GP73" s="116">
        <f>'7A'!AQ$139</f>
        <v>0</v>
      </c>
      <c r="GQ73" s="116">
        <f>'7A'!AR$139</f>
        <v>0</v>
      </c>
      <c r="GR73" s="116">
        <f>'7A'!AS$139</f>
        <v>0</v>
      </c>
      <c r="GS73" s="116">
        <f>'7A'!AT$139</f>
        <v>0</v>
      </c>
      <c r="GT73" s="116">
        <f>'7A'!AU$139</f>
        <v>0</v>
      </c>
      <c r="GU73" s="116">
        <f>'7A'!AN$140</f>
        <v>0</v>
      </c>
      <c r="GV73" s="116">
        <f>'7A'!AO$140</f>
        <v>0</v>
      </c>
      <c r="GW73" s="116">
        <f>'7A'!AP$140</f>
        <v>0</v>
      </c>
      <c r="GX73" s="116">
        <f>'7A'!AQ$140</f>
        <v>0</v>
      </c>
      <c r="GY73" s="116">
        <f>'7A'!AR$140</f>
        <v>0</v>
      </c>
      <c r="GZ73" s="116">
        <f>'7A'!AS$140</f>
        <v>0</v>
      </c>
      <c r="HA73" s="116">
        <f>'7A'!AT$140</f>
        <v>0</v>
      </c>
      <c r="HB73" s="116">
        <f>'7A'!AU$140</f>
        <v>0</v>
      </c>
      <c r="HC73" s="116">
        <f>'7A'!AN$141</f>
        <v>0</v>
      </c>
      <c r="HD73" s="116">
        <f>'7A'!AO$141</f>
        <v>0</v>
      </c>
      <c r="HE73" s="116">
        <f>'7A'!AP$141</f>
        <v>0</v>
      </c>
      <c r="HF73" s="116">
        <f>'7A'!AQ$141</f>
        <v>0</v>
      </c>
      <c r="HG73" s="116">
        <f>'7A'!AR$141</f>
        <v>0</v>
      </c>
      <c r="HH73" s="116">
        <f>'7A'!AS$141</f>
        <v>0</v>
      </c>
      <c r="HI73" s="116">
        <f>'7A'!AT$141</f>
        <v>0</v>
      </c>
      <c r="HJ73" s="116">
        <f>'7A'!AU$141</f>
        <v>0</v>
      </c>
      <c r="HK73" s="116">
        <f>'7A'!AN$142</f>
        <v>0</v>
      </c>
      <c r="HL73" s="116">
        <f>'7A'!AO$142</f>
        <v>0</v>
      </c>
      <c r="HM73" s="116">
        <f>'7A'!AP$142</f>
        <v>0</v>
      </c>
      <c r="HN73" s="116">
        <f>'7A'!AQ$142</f>
        <v>0</v>
      </c>
      <c r="HO73" s="116">
        <f>'7A'!AR$142</f>
        <v>0</v>
      </c>
      <c r="HP73" s="116">
        <f>'7A'!AS$142</f>
        <v>0</v>
      </c>
      <c r="HQ73" s="116">
        <f>'7A'!AT$142</f>
        <v>0</v>
      </c>
      <c r="HR73" s="116">
        <f>'7A'!AU$142</f>
        <v>0</v>
      </c>
      <c r="HS73" s="116">
        <f>'7A'!AN$143</f>
        <v>0</v>
      </c>
      <c r="HT73" s="116">
        <f>'7A'!AO$143</f>
        <v>0</v>
      </c>
      <c r="HU73" s="116">
        <f>'7A'!AP$143</f>
        <v>0</v>
      </c>
      <c r="HV73" s="116">
        <f>'7A'!AQ$143</f>
        <v>0</v>
      </c>
      <c r="HW73" s="116">
        <f>'7A'!AR$143</f>
        <v>0</v>
      </c>
      <c r="HX73" s="116">
        <f>'7A'!AS$143</f>
        <v>0</v>
      </c>
      <c r="HY73" s="116">
        <f>'7A'!AT$143</f>
        <v>0</v>
      </c>
      <c r="HZ73" s="116">
        <f>'7A'!AU$143</f>
        <v>0</v>
      </c>
      <c r="IA73" s="116">
        <f>'7A'!AN$144</f>
        <v>0</v>
      </c>
      <c r="IB73" s="116">
        <f>'7A'!AO$144</f>
        <v>0</v>
      </c>
      <c r="IC73" s="116">
        <f>'7A'!AP$144</f>
        <v>0</v>
      </c>
      <c r="ID73" s="116">
        <f>'7A'!AQ$144</f>
        <v>0</v>
      </c>
      <c r="IE73" s="116">
        <f>'7A'!AR$144</f>
        <v>0</v>
      </c>
      <c r="IF73" s="116">
        <f>'7A'!AS$144</f>
        <v>0</v>
      </c>
      <c r="IG73" s="116">
        <f>'7A'!AT$144</f>
        <v>0</v>
      </c>
      <c r="IH73" s="116">
        <f>'7A'!AU$144</f>
        <v>0</v>
      </c>
    </row>
    <row r="74" spans="18:242">
      <c r="R74" s="114">
        <v>8</v>
      </c>
      <c r="S74" s="116">
        <f>'8A'!AN$117</f>
        <v>0</v>
      </c>
      <c r="T74" s="116">
        <f>'8A'!AO$117</f>
        <v>0</v>
      </c>
      <c r="U74" s="116">
        <f>'8A'!AP$117</f>
        <v>0</v>
      </c>
      <c r="V74" s="116">
        <f>'8A'!AQ$117</f>
        <v>0</v>
      </c>
      <c r="W74" s="116">
        <f>'8A'!AR$117</f>
        <v>0</v>
      </c>
      <c r="X74" s="116">
        <f>'8A'!AS$117</f>
        <v>0</v>
      </c>
      <c r="Y74" s="116">
        <f>'8A'!AT$117</f>
        <v>0</v>
      </c>
      <c r="Z74" s="116">
        <f>'8A'!AU$117</f>
        <v>0</v>
      </c>
      <c r="AA74" s="116">
        <f>'8A'!AV$117</f>
        <v>0</v>
      </c>
      <c r="AB74" s="116">
        <f>'8A'!AW$117</f>
        <v>0</v>
      </c>
      <c r="AC74" s="116">
        <f>'8A'!AX$117</f>
        <v>0</v>
      </c>
      <c r="AD74" s="116">
        <f>'8A'!AY$117</f>
        <v>0</v>
      </c>
      <c r="AE74" s="116">
        <f>'8A'!AN$118</f>
        <v>0</v>
      </c>
      <c r="AF74" s="116">
        <f>'8A'!AO$118</f>
        <v>0</v>
      </c>
      <c r="AG74" s="116">
        <f>'8A'!AP$118</f>
        <v>0</v>
      </c>
      <c r="AH74" s="116">
        <f>'8A'!AQ$118</f>
        <v>0</v>
      </c>
      <c r="AI74" s="116">
        <f>'8A'!AR$118</f>
        <v>0</v>
      </c>
      <c r="AJ74" s="116">
        <f>'8A'!AS$118</f>
        <v>0</v>
      </c>
      <c r="AK74" s="116">
        <f>'8A'!AT$118</f>
        <v>0</v>
      </c>
      <c r="AL74" s="116">
        <f>'8A'!AU$118</f>
        <v>0</v>
      </c>
      <c r="AM74" s="116">
        <f>'8A'!AV$118</f>
        <v>0</v>
      </c>
      <c r="AN74" s="116">
        <f>'8A'!AW$118</f>
        <v>0</v>
      </c>
      <c r="AO74" s="116">
        <f>'8A'!AX$118</f>
        <v>0</v>
      </c>
      <c r="AP74" s="116">
        <f>'8A'!AY$118</f>
        <v>0</v>
      </c>
      <c r="AQ74" s="116">
        <f>'8A'!AN$119</f>
        <v>0</v>
      </c>
      <c r="AR74" s="116">
        <f>'8A'!AO$119</f>
        <v>0</v>
      </c>
      <c r="AS74" s="116">
        <f>'8A'!AP$119</f>
        <v>0</v>
      </c>
      <c r="AT74" s="116">
        <f>'8A'!AQ$119</f>
        <v>0</v>
      </c>
      <c r="AU74" s="116">
        <f>'8A'!AR$119</f>
        <v>0</v>
      </c>
      <c r="AV74" s="116">
        <f>'8A'!AS$119</f>
        <v>0</v>
      </c>
      <c r="AW74" s="116">
        <f>'8A'!AT$119</f>
        <v>0</v>
      </c>
      <c r="AX74" s="116">
        <f>'8A'!AU$119</f>
        <v>0</v>
      </c>
      <c r="AY74" s="116">
        <f>'8A'!AV$119</f>
        <v>0</v>
      </c>
      <c r="AZ74" s="116">
        <f>'8A'!AW$119</f>
        <v>0</v>
      </c>
      <c r="BA74" s="116">
        <f>'8A'!AX$119</f>
        <v>0</v>
      </c>
      <c r="BB74" s="116">
        <f>'8A'!AY$119</f>
        <v>0</v>
      </c>
      <c r="BC74" s="116">
        <f>'8A'!AN$120</f>
        <v>0</v>
      </c>
      <c r="BD74" s="116">
        <f>'8A'!AO$120</f>
        <v>0</v>
      </c>
      <c r="BE74" s="116">
        <f>'8A'!AP$120</f>
        <v>0</v>
      </c>
      <c r="BF74" s="116">
        <f>'8A'!AQ$120</f>
        <v>0</v>
      </c>
      <c r="BG74" s="116">
        <f>'8A'!AR$120</f>
        <v>0</v>
      </c>
      <c r="BH74" s="116">
        <f>'8A'!AS$120</f>
        <v>0</v>
      </c>
      <c r="BI74" s="116">
        <f>'8A'!AT$120</f>
        <v>0</v>
      </c>
      <c r="BJ74" s="116">
        <f>'8A'!AU$120</f>
        <v>0</v>
      </c>
      <c r="BK74" s="116">
        <f>'8A'!AV$120</f>
        <v>0</v>
      </c>
      <c r="BL74" s="116">
        <f>'8A'!AW$120</f>
        <v>0</v>
      </c>
      <c r="BM74" s="116">
        <f>'8A'!AX$120</f>
        <v>0</v>
      </c>
      <c r="BN74" s="116">
        <f>'8A'!AY$120</f>
        <v>0</v>
      </c>
      <c r="BO74" s="116">
        <f>'8A'!AN$121</f>
        <v>0</v>
      </c>
      <c r="BP74" s="116">
        <f>'8A'!AO$121</f>
        <v>0</v>
      </c>
      <c r="BQ74" s="116">
        <f>'8A'!AP$121</f>
        <v>0</v>
      </c>
      <c r="BR74" s="116">
        <f>'8A'!AQ$121</f>
        <v>0</v>
      </c>
      <c r="BS74" s="116">
        <f>'8A'!AR$121</f>
        <v>0</v>
      </c>
      <c r="BT74" s="116">
        <f>'8A'!AS$121</f>
        <v>0</v>
      </c>
      <c r="BU74" s="116">
        <f>'8A'!AT$121</f>
        <v>0</v>
      </c>
      <c r="BV74" s="116">
        <f>'8A'!AU$121</f>
        <v>0</v>
      </c>
      <c r="BW74" s="116">
        <f>'8A'!AV$121</f>
        <v>0</v>
      </c>
      <c r="BX74" s="116">
        <f>'8A'!AW$121</f>
        <v>0</v>
      </c>
      <c r="BY74" s="116">
        <f>'8A'!AX$121</f>
        <v>0</v>
      </c>
      <c r="BZ74" s="116">
        <f>'8A'!AY$121</f>
        <v>0</v>
      </c>
      <c r="CA74" s="278">
        <f>'8A'!AN$122</f>
        <v>0</v>
      </c>
      <c r="CB74" s="278">
        <f>'8A'!AO$122</f>
        <v>0</v>
      </c>
      <c r="CC74" s="278">
        <f>'8A'!AP$122</f>
        <v>0</v>
      </c>
      <c r="CD74" s="278">
        <f>'8A'!AQ$122</f>
        <v>0</v>
      </c>
      <c r="CE74" s="278">
        <f>'8A'!AR$122</f>
        <v>0</v>
      </c>
      <c r="CF74" s="278">
        <f>'8A'!AS$122</f>
        <v>0</v>
      </c>
      <c r="CG74" s="278">
        <f>'8A'!AT$122</f>
        <v>0</v>
      </c>
      <c r="CH74" s="278">
        <f>'8A'!AU$122</f>
        <v>0</v>
      </c>
      <c r="CI74" s="278">
        <f>'8A'!AV$122</f>
        <v>0</v>
      </c>
      <c r="CJ74" s="278">
        <f>'8A'!AW$122</f>
        <v>0</v>
      </c>
      <c r="CK74" s="278">
        <f>'8A'!AX$122</f>
        <v>0</v>
      </c>
      <c r="CL74" s="278">
        <f>'8A'!AY$122</f>
        <v>0</v>
      </c>
      <c r="CM74" s="278">
        <f>'8A'!AN$123</f>
        <v>0</v>
      </c>
      <c r="CN74" s="278">
        <f>'8A'!AO$123</f>
        <v>0</v>
      </c>
      <c r="CO74" s="278">
        <f>'8A'!AP$123</f>
        <v>0</v>
      </c>
      <c r="CP74" s="278">
        <f>'8A'!AQ$123</f>
        <v>0</v>
      </c>
      <c r="CQ74" s="278">
        <f>'8A'!AR$123</f>
        <v>0</v>
      </c>
      <c r="CR74" s="278">
        <f>'8A'!AS$123</f>
        <v>0</v>
      </c>
      <c r="CS74" s="278">
        <f>'8A'!AT$123</f>
        <v>0</v>
      </c>
      <c r="CT74" s="278">
        <f>'8A'!AU$123</f>
        <v>0</v>
      </c>
      <c r="CU74" s="278">
        <f>'8A'!AV$123</f>
        <v>0</v>
      </c>
      <c r="CV74" s="278">
        <f>'8A'!AW$123</f>
        <v>0</v>
      </c>
      <c r="CW74" s="278">
        <f>'8A'!AX$123</f>
        <v>0</v>
      </c>
      <c r="CX74" s="278">
        <f>'8A'!AY$123</f>
        <v>0</v>
      </c>
      <c r="CY74" s="278">
        <f>'8A'!AN$124</f>
        <v>0</v>
      </c>
      <c r="CZ74" s="278">
        <f>'8A'!AO$124</f>
        <v>0</v>
      </c>
      <c r="DA74" s="278">
        <f>'8A'!AP$124</f>
        <v>0</v>
      </c>
      <c r="DB74" s="278">
        <f>'8A'!AQ$124</f>
        <v>0</v>
      </c>
      <c r="DC74" s="278">
        <f>'8A'!AR$124</f>
        <v>0</v>
      </c>
      <c r="DD74" s="278">
        <f>'8A'!AS$124</f>
        <v>0</v>
      </c>
      <c r="DE74" s="278">
        <f>'8A'!AT$124</f>
        <v>0</v>
      </c>
      <c r="DF74" s="278">
        <f>'8A'!AU$124</f>
        <v>0</v>
      </c>
      <c r="DG74" s="278">
        <f>'8A'!AV$124</f>
        <v>0</v>
      </c>
      <c r="DH74" s="278">
        <f>'8A'!AW$124</f>
        <v>0</v>
      </c>
      <c r="DI74" s="278">
        <f>'8A'!AX$124</f>
        <v>0</v>
      </c>
      <c r="DJ74" s="278">
        <f>'8A'!AY$124</f>
        <v>0</v>
      </c>
      <c r="DK74" s="116">
        <f>'8A'!AN$127</f>
        <v>0</v>
      </c>
      <c r="DL74" s="116">
        <f>'8A'!AO$127</f>
        <v>0</v>
      </c>
      <c r="DM74" s="116">
        <f>'8A'!AP$127</f>
        <v>0</v>
      </c>
      <c r="DN74" s="116">
        <f>'8A'!AQ$127</f>
        <v>0</v>
      </c>
      <c r="DO74" s="116">
        <f>'8A'!AR$127</f>
        <v>0</v>
      </c>
      <c r="DP74" s="116">
        <f>'8A'!AS$127</f>
        <v>0</v>
      </c>
      <c r="DQ74" s="116">
        <f>'8A'!AT$127</f>
        <v>0</v>
      </c>
      <c r="DR74" s="116">
        <f>'8A'!AU$127</f>
        <v>0</v>
      </c>
      <c r="DS74" s="116">
        <f>'8A'!AN$128</f>
        <v>0</v>
      </c>
      <c r="DT74" s="116">
        <f>'8A'!AO$128</f>
        <v>0</v>
      </c>
      <c r="DU74" s="116">
        <f>'8A'!AP$128</f>
        <v>0</v>
      </c>
      <c r="DV74" s="116">
        <f>'8A'!AQ$128</f>
        <v>0</v>
      </c>
      <c r="DW74" s="116">
        <f>'8A'!AR$128</f>
        <v>0</v>
      </c>
      <c r="DX74" s="116">
        <f>'8A'!AS$128</f>
        <v>0</v>
      </c>
      <c r="DY74" s="116">
        <f>'8A'!AT$128</f>
        <v>0</v>
      </c>
      <c r="DZ74" s="116">
        <f>'8A'!AU$128</f>
        <v>0</v>
      </c>
      <c r="EA74" s="116">
        <f>'8A'!AN$129</f>
        <v>0</v>
      </c>
      <c r="EB74" s="116">
        <f>'8A'!AO$129</f>
        <v>0</v>
      </c>
      <c r="EC74" s="116">
        <f>'8A'!AP$129</f>
        <v>0</v>
      </c>
      <c r="ED74" s="116">
        <f>'8A'!AQ$129</f>
        <v>0</v>
      </c>
      <c r="EE74" s="116">
        <f>'8A'!AR$129</f>
        <v>0</v>
      </c>
      <c r="EF74" s="116">
        <f>'8A'!AS$129</f>
        <v>0</v>
      </c>
      <c r="EG74" s="116">
        <f>'8A'!AT$129</f>
        <v>0</v>
      </c>
      <c r="EH74" s="116">
        <f>'8A'!AU$129</f>
        <v>0</v>
      </c>
      <c r="EI74" s="116">
        <f>'8A'!AN$130</f>
        <v>0</v>
      </c>
      <c r="EJ74" s="116">
        <f>'8A'!AO$130</f>
        <v>0</v>
      </c>
      <c r="EK74" s="116">
        <f>'8A'!AP$130</f>
        <v>0</v>
      </c>
      <c r="EL74" s="116">
        <f>'8A'!AQ$130</f>
        <v>0</v>
      </c>
      <c r="EM74" s="116">
        <f>'8A'!AR$130</f>
        <v>0</v>
      </c>
      <c r="EN74" s="116">
        <f>'8A'!AS$130</f>
        <v>0</v>
      </c>
      <c r="EO74" s="116">
        <f>'8A'!AT$130</f>
        <v>0</v>
      </c>
      <c r="EP74" s="116">
        <f>'8A'!AU$130</f>
        <v>0</v>
      </c>
      <c r="EQ74" s="116">
        <f>'8A'!AN$131</f>
        <v>0</v>
      </c>
      <c r="ER74" s="116">
        <f>'8A'!AO$131</f>
        <v>0</v>
      </c>
      <c r="ES74" s="116">
        <f>'8A'!AP$131</f>
        <v>0</v>
      </c>
      <c r="ET74" s="116">
        <f>'8A'!AQ$131</f>
        <v>0</v>
      </c>
      <c r="EU74" s="116">
        <f>'8A'!AR$131</f>
        <v>0</v>
      </c>
      <c r="EV74" s="116">
        <f>'8A'!AS$131</f>
        <v>0</v>
      </c>
      <c r="EW74" s="116">
        <f>'8A'!AT$131</f>
        <v>0</v>
      </c>
      <c r="EX74" s="116">
        <f>'8A'!AU$131</f>
        <v>0</v>
      </c>
      <c r="EY74" s="116">
        <f>'8A'!AN$132</f>
        <v>0</v>
      </c>
      <c r="EZ74" s="116">
        <f>'8A'!AO$132</f>
        <v>0</v>
      </c>
      <c r="FA74" s="116">
        <f>'8A'!AP$132</f>
        <v>0</v>
      </c>
      <c r="FB74" s="116">
        <f>'8A'!AQ$132</f>
        <v>0</v>
      </c>
      <c r="FC74" s="116">
        <f>'8A'!AR$132</f>
        <v>0</v>
      </c>
      <c r="FD74" s="116">
        <f>'8A'!AS$132</f>
        <v>0</v>
      </c>
      <c r="FE74" s="116">
        <f>'8A'!AT$132</f>
        <v>0</v>
      </c>
      <c r="FF74" s="116">
        <f>'8A'!AU$132</f>
        <v>0</v>
      </c>
      <c r="FG74" s="116">
        <f>'8A'!AN$133</f>
        <v>0</v>
      </c>
      <c r="FH74" s="116">
        <f>'8A'!AO$133</f>
        <v>0</v>
      </c>
      <c r="FI74" s="116">
        <f>'8A'!AP$133</f>
        <v>0</v>
      </c>
      <c r="FJ74" s="116">
        <f>'8A'!AQ$133</f>
        <v>0</v>
      </c>
      <c r="FK74" s="116">
        <f>'8A'!AR$133</f>
        <v>0</v>
      </c>
      <c r="FL74" s="116">
        <f>'8A'!AS$133</f>
        <v>0</v>
      </c>
      <c r="FM74" s="116">
        <f>'8A'!AT$133</f>
        <v>0</v>
      </c>
      <c r="FN74" s="116">
        <f>'8A'!AU$133</f>
        <v>0</v>
      </c>
      <c r="FO74" s="116">
        <f>'8A'!AN$134</f>
        <v>0</v>
      </c>
      <c r="FP74" s="116">
        <f>'8A'!AO$134</f>
        <v>0</v>
      </c>
      <c r="FQ74" s="116">
        <f>'8A'!AP$134</f>
        <v>0</v>
      </c>
      <c r="FR74" s="116">
        <f>'8A'!AQ$134</f>
        <v>0</v>
      </c>
      <c r="FS74" s="116">
        <f>'8A'!AR$134</f>
        <v>0</v>
      </c>
      <c r="FT74" s="116">
        <f>'8A'!AS$134</f>
        <v>0</v>
      </c>
      <c r="FU74" s="116">
        <f>'8A'!AT$134</f>
        <v>0</v>
      </c>
      <c r="FV74" s="116">
        <f>'8A'!AU$134</f>
        <v>0</v>
      </c>
      <c r="FW74" s="116">
        <f>'8A'!AN$137</f>
        <v>0</v>
      </c>
      <c r="FX74" s="116">
        <f>'8A'!AO$137</f>
        <v>0</v>
      </c>
      <c r="FY74" s="116">
        <f>'8A'!AP$137</f>
        <v>0</v>
      </c>
      <c r="FZ74" s="116">
        <f>'8A'!AQ$137</f>
        <v>0</v>
      </c>
      <c r="GA74" s="116">
        <f>'8A'!AR$137</f>
        <v>0</v>
      </c>
      <c r="GB74" s="116">
        <f>'8A'!AS$137</f>
        <v>0</v>
      </c>
      <c r="GC74" s="116">
        <f>'8A'!AT$137</f>
        <v>0</v>
      </c>
      <c r="GD74" s="116">
        <f>'8A'!AU$137</f>
        <v>0</v>
      </c>
      <c r="GE74" s="116">
        <f>'8A'!AN$138</f>
        <v>0</v>
      </c>
      <c r="GF74" s="116">
        <f>'8A'!AO$138</f>
        <v>0</v>
      </c>
      <c r="GG74" s="116">
        <f>'8A'!AP$138</f>
        <v>0</v>
      </c>
      <c r="GH74" s="116">
        <f>'8A'!AQ$138</f>
        <v>0</v>
      </c>
      <c r="GI74" s="116">
        <f>'8A'!AR$138</f>
        <v>0</v>
      </c>
      <c r="GJ74" s="116">
        <f>'8A'!AS$138</f>
        <v>0</v>
      </c>
      <c r="GK74" s="116">
        <f>'8A'!AT$138</f>
        <v>0</v>
      </c>
      <c r="GL74" s="116">
        <f>'8A'!AU$138</f>
        <v>0</v>
      </c>
      <c r="GM74" s="116">
        <f>'8A'!AN$139</f>
        <v>0</v>
      </c>
      <c r="GN74" s="116">
        <f>'8A'!AO$139</f>
        <v>0</v>
      </c>
      <c r="GO74" s="116">
        <f>'8A'!AP$139</f>
        <v>0</v>
      </c>
      <c r="GP74" s="116">
        <f>'8A'!AQ$139</f>
        <v>0</v>
      </c>
      <c r="GQ74" s="116">
        <f>'8A'!AR$139</f>
        <v>0</v>
      </c>
      <c r="GR74" s="116">
        <f>'8A'!AS$139</f>
        <v>0</v>
      </c>
      <c r="GS74" s="116">
        <f>'8A'!AT$139</f>
        <v>0</v>
      </c>
      <c r="GT74" s="116">
        <f>'8A'!AU$139</f>
        <v>0</v>
      </c>
      <c r="GU74" s="116">
        <f>'8A'!AN$140</f>
        <v>0</v>
      </c>
      <c r="GV74" s="116">
        <f>'8A'!AO$140</f>
        <v>0</v>
      </c>
      <c r="GW74" s="116">
        <f>'8A'!AP$140</f>
        <v>0</v>
      </c>
      <c r="GX74" s="116">
        <f>'8A'!AQ$140</f>
        <v>0</v>
      </c>
      <c r="GY74" s="116">
        <f>'8A'!AR$140</f>
        <v>0</v>
      </c>
      <c r="GZ74" s="116">
        <f>'8A'!AS$140</f>
        <v>0</v>
      </c>
      <c r="HA74" s="116">
        <f>'8A'!AT$140</f>
        <v>0</v>
      </c>
      <c r="HB74" s="116">
        <f>'8A'!AU$140</f>
        <v>0</v>
      </c>
      <c r="HC74" s="116">
        <f>'8A'!AN$141</f>
        <v>0</v>
      </c>
      <c r="HD74" s="116">
        <f>'8A'!AO$141</f>
        <v>0</v>
      </c>
      <c r="HE74" s="116">
        <f>'8A'!AP$141</f>
        <v>0</v>
      </c>
      <c r="HF74" s="116">
        <f>'8A'!AQ$141</f>
        <v>0</v>
      </c>
      <c r="HG74" s="116">
        <f>'8A'!AR$141</f>
        <v>0</v>
      </c>
      <c r="HH74" s="116">
        <f>'8A'!AS$141</f>
        <v>0</v>
      </c>
      <c r="HI74" s="116">
        <f>'8A'!AT$141</f>
        <v>0</v>
      </c>
      <c r="HJ74" s="116">
        <f>'8A'!AU$141</f>
        <v>0</v>
      </c>
      <c r="HK74" s="116">
        <f>'8A'!AN$142</f>
        <v>0</v>
      </c>
      <c r="HL74" s="116">
        <f>'8A'!AO$142</f>
        <v>0</v>
      </c>
      <c r="HM74" s="116">
        <f>'8A'!AP$142</f>
        <v>0</v>
      </c>
      <c r="HN74" s="116">
        <f>'8A'!AQ$142</f>
        <v>0</v>
      </c>
      <c r="HO74" s="116">
        <f>'8A'!AR$142</f>
        <v>0</v>
      </c>
      <c r="HP74" s="116">
        <f>'8A'!AS$142</f>
        <v>0</v>
      </c>
      <c r="HQ74" s="116">
        <f>'8A'!AT$142</f>
        <v>0</v>
      </c>
      <c r="HR74" s="116">
        <f>'8A'!AU$142</f>
        <v>0</v>
      </c>
      <c r="HS74" s="116">
        <f>'8A'!AN$143</f>
        <v>0</v>
      </c>
      <c r="HT74" s="116">
        <f>'8A'!AO$143</f>
        <v>0</v>
      </c>
      <c r="HU74" s="116">
        <f>'8A'!AP$143</f>
        <v>0</v>
      </c>
      <c r="HV74" s="116">
        <f>'8A'!AQ$143</f>
        <v>0</v>
      </c>
      <c r="HW74" s="116">
        <f>'8A'!AR$143</f>
        <v>0</v>
      </c>
      <c r="HX74" s="116">
        <f>'8A'!AS$143</f>
        <v>0</v>
      </c>
      <c r="HY74" s="116">
        <f>'8A'!AT$143</f>
        <v>0</v>
      </c>
      <c r="HZ74" s="116">
        <f>'8A'!AU$143</f>
        <v>0</v>
      </c>
      <c r="IA74" s="116">
        <f>'8A'!AN$144</f>
        <v>0</v>
      </c>
      <c r="IB74" s="116">
        <f>'8A'!AO$144</f>
        <v>0</v>
      </c>
      <c r="IC74" s="116">
        <f>'8A'!AP$144</f>
        <v>0</v>
      </c>
      <c r="ID74" s="116">
        <f>'8A'!AQ$144</f>
        <v>0</v>
      </c>
      <c r="IE74" s="116">
        <f>'8A'!AR$144</f>
        <v>0</v>
      </c>
      <c r="IF74" s="116">
        <f>'8A'!AS$144</f>
        <v>0</v>
      </c>
      <c r="IG74" s="116">
        <f>'8A'!AT$144</f>
        <v>0</v>
      </c>
      <c r="IH74" s="116">
        <f>'8A'!AU$144</f>
        <v>0</v>
      </c>
    </row>
    <row r="75" spans="18:242">
      <c r="R75" s="114">
        <v>9</v>
      </c>
      <c r="S75" s="116">
        <f>'9A'!AN$117</f>
        <v>0</v>
      </c>
      <c r="T75" s="116">
        <f>'9A'!AO$117</f>
        <v>0</v>
      </c>
      <c r="U75" s="116">
        <f>'9A'!AP$117</f>
        <v>0</v>
      </c>
      <c r="V75" s="116">
        <f>'9A'!AQ$117</f>
        <v>0</v>
      </c>
      <c r="W75" s="116">
        <f>'9A'!AR$117</f>
        <v>0</v>
      </c>
      <c r="X75" s="116">
        <f>'9A'!AS$117</f>
        <v>0</v>
      </c>
      <c r="Y75" s="116">
        <f>'9A'!AT$117</f>
        <v>0</v>
      </c>
      <c r="Z75" s="116">
        <f>'9A'!AU$117</f>
        <v>0</v>
      </c>
      <c r="AA75" s="116">
        <f>'9A'!AV$117</f>
        <v>0</v>
      </c>
      <c r="AB75" s="116">
        <f>'9A'!AW$117</f>
        <v>0</v>
      </c>
      <c r="AC75" s="116">
        <f>'9A'!AX$117</f>
        <v>0</v>
      </c>
      <c r="AD75" s="116">
        <f>'9A'!AY$117</f>
        <v>0</v>
      </c>
      <c r="AE75" s="116">
        <f>'9A'!AN$118</f>
        <v>0</v>
      </c>
      <c r="AF75" s="116">
        <f>'9A'!AO$118</f>
        <v>0</v>
      </c>
      <c r="AG75" s="116">
        <f>'9A'!AP$118</f>
        <v>0</v>
      </c>
      <c r="AH75" s="116">
        <f>'9A'!AQ$118</f>
        <v>0</v>
      </c>
      <c r="AI75" s="116">
        <f>'9A'!AR$118</f>
        <v>0</v>
      </c>
      <c r="AJ75" s="116">
        <f>'9A'!AS$118</f>
        <v>0</v>
      </c>
      <c r="AK75" s="116">
        <f>'9A'!AT$118</f>
        <v>0</v>
      </c>
      <c r="AL75" s="116">
        <f>'9A'!AU$118</f>
        <v>0</v>
      </c>
      <c r="AM75" s="116">
        <f>'9A'!AV$118</f>
        <v>0</v>
      </c>
      <c r="AN75" s="116">
        <f>'9A'!AW$118</f>
        <v>0</v>
      </c>
      <c r="AO75" s="116">
        <f>'9A'!AX$118</f>
        <v>0</v>
      </c>
      <c r="AP75" s="116">
        <f>'9A'!AY$118</f>
        <v>0</v>
      </c>
      <c r="AQ75" s="116">
        <f>'9A'!AN$119</f>
        <v>0</v>
      </c>
      <c r="AR75" s="116">
        <f>'9A'!AO$119</f>
        <v>0</v>
      </c>
      <c r="AS75" s="116">
        <f>'9A'!AP$119</f>
        <v>0</v>
      </c>
      <c r="AT75" s="116">
        <f>'9A'!AQ$119</f>
        <v>0</v>
      </c>
      <c r="AU75" s="116">
        <f>'9A'!AR$119</f>
        <v>0</v>
      </c>
      <c r="AV75" s="116">
        <f>'9A'!AS$119</f>
        <v>0</v>
      </c>
      <c r="AW75" s="116">
        <f>'9A'!AT$119</f>
        <v>0</v>
      </c>
      <c r="AX75" s="116">
        <f>'9A'!AU$119</f>
        <v>0</v>
      </c>
      <c r="AY75" s="116">
        <f>'9A'!AV$119</f>
        <v>0</v>
      </c>
      <c r="AZ75" s="116">
        <f>'9A'!AW$119</f>
        <v>0</v>
      </c>
      <c r="BA75" s="116">
        <f>'9A'!AX$119</f>
        <v>0</v>
      </c>
      <c r="BB75" s="116">
        <f>'9A'!AY$119</f>
        <v>0</v>
      </c>
      <c r="BC75" s="116">
        <f>'9A'!AN$120</f>
        <v>0</v>
      </c>
      <c r="BD75" s="116">
        <f>'9A'!AO$120</f>
        <v>0</v>
      </c>
      <c r="BE75" s="116">
        <f>'9A'!AP$120</f>
        <v>0</v>
      </c>
      <c r="BF75" s="116">
        <f>'9A'!AQ$120</f>
        <v>0</v>
      </c>
      <c r="BG75" s="116">
        <f>'9A'!AR$120</f>
        <v>0</v>
      </c>
      <c r="BH75" s="116">
        <f>'9A'!AS$120</f>
        <v>0</v>
      </c>
      <c r="BI75" s="116">
        <f>'9A'!AT$120</f>
        <v>0</v>
      </c>
      <c r="BJ75" s="116">
        <f>'9A'!AU$120</f>
        <v>0</v>
      </c>
      <c r="BK75" s="116">
        <f>'9A'!AV$120</f>
        <v>0</v>
      </c>
      <c r="BL75" s="116">
        <f>'9A'!AW$120</f>
        <v>0</v>
      </c>
      <c r="BM75" s="116">
        <f>'9A'!AX$120</f>
        <v>0</v>
      </c>
      <c r="BN75" s="116">
        <f>'9A'!AY$120</f>
        <v>0</v>
      </c>
      <c r="BO75" s="116">
        <f>'9A'!AN$121</f>
        <v>0</v>
      </c>
      <c r="BP75" s="116">
        <f>'9A'!AO$121</f>
        <v>0</v>
      </c>
      <c r="BQ75" s="116">
        <f>'9A'!AP$121</f>
        <v>0</v>
      </c>
      <c r="BR75" s="116">
        <f>'9A'!AQ$121</f>
        <v>0</v>
      </c>
      <c r="BS75" s="116">
        <f>'9A'!AR$121</f>
        <v>0</v>
      </c>
      <c r="BT75" s="116">
        <f>'9A'!AS$121</f>
        <v>0</v>
      </c>
      <c r="BU75" s="116">
        <f>'9A'!AT$121</f>
        <v>0</v>
      </c>
      <c r="BV75" s="116">
        <f>'9A'!AU$121</f>
        <v>0</v>
      </c>
      <c r="BW75" s="116">
        <f>'9A'!AV$121</f>
        <v>0</v>
      </c>
      <c r="BX75" s="116">
        <f>'9A'!AW$121</f>
        <v>0</v>
      </c>
      <c r="BY75" s="116">
        <f>'9A'!AX$121</f>
        <v>0</v>
      </c>
      <c r="BZ75" s="116">
        <f>'9A'!AY$121</f>
        <v>0</v>
      </c>
      <c r="CA75" s="278">
        <f>'9A'!AN$122</f>
        <v>0</v>
      </c>
      <c r="CB75" s="278">
        <f>'9A'!AO$122</f>
        <v>0</v>
      </c>
      <c r="CC75" s="278">
        <f>'9A'!AP$122</f>
        <v>0</v>
      </c>
      <c r="CD75" s="278">
        <f>'9A'!AQ$122</f>
        <v>0</v>
      </c>
      <c r="CE75" s="278">
        <f>'9A'!AR$122</f>
        <v>0</v>
      </c>
      <c r="CF75" s="278">
        <f>'9A'!AS$122</f>
        <v>0</v>
      </c>
      <c r="CG75" s="278">
        <f>'9A'!AT$122</f>
        <v>0</v>
      </c>
      <c r="CH75" s="278">
        <f>'9A'!AU$122</f>
        <v>0</v>
      </c>
      <c r="CI75" s="278">
        <f>'9A'!AV$122</f>
        <v>0</v>
      </c>
      <c r="CJ75" s="278">
        <f>'9A'!AW$122</f>
        <v>0</v>
      </c>
      <c r="CK75" s="278">
        <f>'9A'!AX$122</f>
        <v>0</v>
      </c>
      <c r="CL75" s="278">
        <f>'9A'!AY$122</f>
        <v>0</v>
      </c>
      <c r="CM75" s="278">
        <f>'9A'!AN$123</f>
        <v>0</v>
      </c>
      <c r="CN75" s="278">
        <f>'9A'!AO$123</f>
        <v>0</v>
      </c>
      <c r="CO75" s="278">
        <f>'9A'!AP$123</f>
        <v>0</v>
      </c>
      <c r="CP75" s="278">
        <f>'9A'!AQ$123</f>
        <v>0</v>
      </c>
      <c r="CQ75" s="278">
        <f>'9A'!AR$123</f>
        <v>0</v>
      </c>
      <c r="CR75" s="278">
        <f>'9A'!AS$123</f>
        <v>0</v>
      </c>
      <c r="CS75" s="278">
        <f>'9A'!AT$123</f>
        <v>0</v>
      </c>
      <c r="CT75" s="278">
        <f>'9A'!AU$123</f>
        <v>0</v>
      </c>
      <c r="CU75" s="278">
        <f>'9A'!AV$123</f>
        <v>0</v>
      </c>
      <c r="CV75" s="278">
        <f>'9A'!AW$123</f>
        <v>0</v>
      </c>
      <c r="CW75" s="278">
        <f>'9A'!AX$123</f>
        <v>0</v>
      </c>
      <c r="CX75" s="278">
        <f>'9A'!AY$123</f>
        <v>0</v>
      </c>
      <c r="CY75" s="278">
        <f>'9A'!AN$124</f>
        <v>0</v>
      </c>
      <c r="CZ75" s="278">
        <f>'9A'!AO$124</f>
        <v>0</v>
      </c>
      <c r="DA75" s="278">
        <f>'9A'!AP$124</f>
        <v>0</v>
      </c>
      <c r="DB75" s="278">
        <f>'9A'!AQ$124</f>
        <v>0</v>
      </c>
      <c r="DC75" s="278">
        <f>'9A'!AR$124</f>
        <v>0</v>
      </c>
      <c r="DD75" s="278">
        <f>'9A'!AS$124</f>
        <v>0</v>
      </c>
      <c r="DE75" s="278">
        <f>'9A'!AT$124</f>
        <v>0</v>
      </c>
      <c r="DF75" s="278">
        <f>'9A'!AU$124</f>
        <v>0</v>
      </c>
      <c r="DG75" s="278">
        <f>'9A'!AV$124</f>
        <v>0</v>
      </c>
      <c r="DH75" s="278">
        <f>'9A'!AW$124</f>
        <v>0</v>
      </c>
      <c r="DI75" s="278">
        <f>'9A'!AX$124</f>
        <v>0</v>
      </c>
      <c r="DJ75" s="278">
        <f>'9A'!AY$124</f>
        <v>0</v>
      </c>
      <c r="DK75" s="116">
        <f>'9A'!AN$127</f>
        <v>0</v>
      </c>
      <c r="DL75" s="116">
        <f>'9A'!AO$127</f>
        <v>0</v>
      </c>
      <c r="DM75" s="116">
        <f>'9A'!AP$127</f>
        <v>0</v>
      </c>
      <c r="DN75" s="116">
        <f>'9A'!AQ$127</f>
        <v>0</v>
      </c>
      <c r="DO75" s="116">
        <f>'9A'!AR$127</f>
        <v>0</v>
      </c>
      <c r="DP75" s="116">
        <f>'9A'!AS$127</f>
        <v>0</v>
      </c>
      <c r="DQ75" s="116">
        <f>'9A'!AT$127</f>
        <v>0</v>
      </c>
      <c r="DR75" s="116">
        <f>'9A'!AU$127</f>
        <v>0</v>
      </c>
      <c r="DS75" s="116">
        <f>'9A'!AN$128</f>
        <v>0</v>
      </c>
      <c r="DT75" s="116">
        <f>'9A'!AO$128</f>
        <v>0</v>
      </c>
      <c r="DU75" s="116">
        <f>'9A'!AP$128</f>
        <v>0</v>
      </c>
      <c r="DV75" s="116">
        <f>'9A'!AQ$128</f>
        <v>0</v>
      </c>
      <c r="DW75" s="116">
        <f>'9A'!AR$128</f>
        <v>0</v>
      </c>
      <c r="DX75" s="116">
        <f>'9A'!AS$128</f>
        <v>0</v>
      </c>
      <c r="DY75" s="116">
        <f>'9A'!AT$128</f>
        <v>0</v>
      </c>
      <c r="DZ75" s="116">
        <f>'9A'!AU$128</f>
        <v>0</v>
      </c>
      <c r="EA75" s="116">
        <f>'9A'!AN$129</f>
        <v>0</v>
      </c>
      <c r="EB75" s="116">
        <f>'9A'!AO$129</f>
        <v>0</v>
      </c>
      <c r="EC75" s="116">
        <f>'9A'!AP$129</f>
        <v>0</v>
      </c>
      <c r="ED75" s="116">
        <f>'9A'!AQ$129</f>
        <v>0</v>
      </c>
      <c r="EE75" s="116">
        <f>'9A'!AR$129</f>
        <v>0</v>
      </c>
      <c r="EF75" s="116">
        <f>'9A'!AS$129</f>
        <v>0</v>
      </c>
      <c r="EG75" s="116">
        <f>'9A'!AT$129</f>
        <v>0</v>
      </c>
      <c r="EH75" s="116">
        <f>'9A'!AU$129</f>
        <v>0</v>
      </c>
      <c r="EI75" s="116">
        <f>'9A'!AN$130</f>
        <v>0</v>
      </c>
      <c r="EJ75" s="116">
        <f>'9A'!AO$130</f>
        <v>0</v>
      </c>
      <c r="EK75" s="116">
        <f>'9A'!AP$130</f>
        <v>0</v>
      </c>
      <c r="EL75" s="116">
        <f>'9A'!AQ$130</f>
        <v>0</v>
      </c>
      <c r="EM75" s="116">
        <f>'9A'!AR$130</f>
        <v>0</v>
      </c>
      <c r="EN75" s="116">
        <f>'9A'!AS$130</f>
        <v>0</v>
      </c>
      <c r="EO75" s="116">
        <f>'9A'!AT$130</f>
        <v>0</v>
      </c>
      <c r="EP75" s="116">
        <f>'9A'!AU$130</f>
        <v>0</v>
      </c>
      <c r="EQ75" s="116">
        <f>'9A'!AN$131</f>
        <v>0</v>
      </c>
      <c r="ER75" s="116">
        <f>'9A'!AO$131</f>
        <v>0</v>
      </c>
      <c r="ES75" s="116">
        <f>'9A'!AP$131</f>
        <v>0</v>
      </c>
      <c r="ET75" s="116">
        <f>'9A'!AQ$131</f>
        <v>0</v>
      </c>
      <c r="EU75" s="116">
        <f>'9A'!AR$131</f>
        <v>0</v>
      </c>
      <c r="EV75" s="116">
        <f>'9A'!AS$131</f>
        <v>0</v>
      </c>
      <c r="EW75" s="116">
        <f>'9A'!AT$131</f>
        <v>0</v>
      </c>
      <c r="EX75" s="116">
        <f>'9A'!AU$131</f>
        <v>0</v>
      </c>
      <c r="EY75" s="116">
        <f>'9A'!AN$132</f>
        <v>0</v>
      </c>
      <c r="EZ75" s="116">
        <f>'9A'!AO$132</f>
        <v>0</v>
      </c>
      <c r="FA75" s="116">
        <f>'9A'!AP$132</f>
        <v>0</v>
      </c>
      <c r="FB75" s="116">
        <f>'9A'!AQ$132</f>
        <v>0</v>
      </c>
      <c r="FC75" s="116">
        <f>'9A'!AR$132</f>
        <v>0</v>
      </c>
      <c r="FD75" s="116">
        <f>'9A'!AS$132</f>
        <v>0</v>
      </c>
      <c r="FE75" s="116">
        <f>'9A'!AT$132</f>
        <v>0</v>
      </c>
      <c r="FF75" s="116">
        <f>'9A'!AU$132</f>
        <v>0</v>
      </c>
      <c r="FG75" s="116">
        <f>'9A'!AN$133</f>
        <v>0</v>
      </c>
      <c r="FH75" s="116">
        <f>'9A'!AO$133</f>
        <v>0</v>
      </c>
      <c r="FI75" s="116">
        <f>'9A'!AP$133</f>
        <v>0</v>
      </c>
      <c r="FJ75" s="116">
        <f>'9A'!AQ$133</f>
        <v>0</v>
      </c>
      <c r="FK75" s="116">
        <f>'9A'!AR$133</f>
        <v>0</v>
      </c>
      <c r="FL75" s="116">
        <f>'9A'!AS$133</f>
        <v>0</v>
      </c>
      <c r="FM75" s="116">
        <f>'9A'!AT$133</f>
        <v>0</v>
      </c>
      <c r="FN75" s="116">
        <f>'9A'!AU$133</f>
        <v>0</v>
      </c>
      <c r="FO75" s="116">
        <f>'9A'!AN$134</f>
        <v>0</v>
      </c>
      <c r="FP75" s="116">
        <f>'9A'!AO$134</f>
        <v>0</v>
      </c>
      <c r="FQ75" s="116">
        <f>'9A'!AP$134</f>
        <v>0</v>
      </c>
      <c r="FR75" s="116">
        <f>'9A'!AQ$134</f>
        <v>0</v>
      </c>
      <c r="FS75" s="116">
        <f>'9A'!AR$134</f>
        <v>0</v>
      </c>
      <c r="FT75" s="116">
        <f>'9A'!AS$134</f>
        <v>0</v>
      </c>
      <c r="FU75" s="116">
        <f>'9A'!AT$134</f>
        <v>0</v>
      </c>
      <c r="FV75" s="116">
        <f>'9A'!AU$134</f>
        <v>0</v>
      </c>
      <c r="FW75" s="116">
        <f>'9A'!AN$137</f>
        <v>0</v>
      </c>
      <c r="FX75" s="116">
        <f>'9A'!AO$137</f>
        <v>0</v>
      </c>
      <c r="FY75" s="116">
        <f>'9A'!AP$137</f>
        <v>0</v>
      </c>
      <c r="FZ75" s="116">
        <f>'9A'!AQ$137</f>
        <v>0</v>
      </c>
      <c r="GA75" s="116">
        <f>'9A'!AR$137</f>
        <v>0</v>
      </c>
      <c r="GB75" s="116">
        <f>'9A'!AS$137</f>
        <v>0</v>
      </c>
      <c r="GC75" s="116">
        <f>'9A'!AT$137</f>
        <v>0</v>
      </c>
      <c r="GD75" s="116">
        <f>'9A'!AU$137</f>
        <v>0</v>
      </c>
      <c r="GE75" s="116">
        <f>'9A'!AN$138</f>
        <v>0</v>
      </c>
      <c r="GF75" s="116">
        <f>'9A'!AO$138</f>
        <v>0</v>
      </c>
      <c r="GG75" s="116">
        <f>'9A'!AP$138</f>
        <v>0</v>
      </c>
      <c r="GH75" s="116">
        <f>'9A'!AQ$138</f>
        <v>0</v>
      </c>
      <c r="GI75" s="116">
        <f>'9A'!AR$138</f>
        <v>0</v>
      </c>
      <c r="GJ75" s="116">
        <f>'9A'!AS$138</f>
        <v>0</v>
      </c>
      <c r="GK75" s="116">
        <f>'9A'!AT$138</f>
        <v>0</v>
      </c>
      <c r="GL75" s="116">
        <f>'9A'!AU$138</f>
        <v>0</v>
      </c>
      <c r="GM75" s="116">
        <f>'9A'!AN$139</f>
        <v>0</v>
      </c>
      <c r="GN75" s="116">
        <f>'9A'!AO$139</f>
        <v>0</v>
      </c>
      <c r="GO75" s="116">
        <f>'9A'!AP$139</f>
        <v>0</v>
      </c>
      <c r="GP75" s="116">
        <f>'9A'!AQ$139</f>
        <v>0</v>
      </c>
      <c r="GQ75" s="116">
        <f>'9A'!AR$139</f>
        <v>0</v>
      </c>
      <c r="GR75" s="116">
        <f>'9A'!AS$139</f>
        <v>0</v>
      </c>
      <c r="GS75" s="116">
        <f>'9A'!AT$139</f>
        <v>0</v>
      </c>
      <c r="GT75" s="116">
        <f>'9A'!AU$139</f>
        <v>0</v>
      </c>
      <c r="GU75" s="116">
        <f>'9A'!AN$140</f>
        <v>0</v>
      </c>
      <c r="GV75" s="116">
        <f>'9A'!AO$140</f>
        <v>0</v>
      </c>
      <c r="GW75" s="116">
        <f>'9A'!AP$140</f>
        <v>0</v>
      </c>
      <c r="GX75" s="116">
        <f>'9A'!AQ$140</f>
        <v>0</v>
      </c>
      <c r="GY75" s="116">
        <f>'9A'!AR$140</f>
        <v>0</v>
      </c>
      <c r="GZ75" s="116">
        <f>'9A'!AS$140</f>
        <v>0</v>
      </c>
      <c r="HA75" s="116">
        <f>'9A'!AT$140</f>
        <v>0</v>
      </c>
      <c r="HB75" s="116">
        <f>'9A'!AU$140</f>
        <v>0</v>
      </c>
      <c r="HC75" s="116">
        <f>'9A'!AN$141</f>
        <v>0</v>
      </c>
      <c r="HD75" s="116">
        <f>'9A'!AO$141</f>
        <v>0</v>
      </c>
      <c r="HE75" s="116">
        <f>'9A'!AP$141</f>
        <v>0</v>
      </c>
      <c r="HF75" s="116">
        <f>'9A'!AQ$141</f>
        <v>0</v>
      </c>
      <c r="HG75" s="116">
        <f>'9A'!AR$141</f>
        <v>0</v>
      </c>
      <c r="HH75" s="116">
        <f>'9A'!AS$141</f>
        <v>0</v>
      </c>
      <c r="HI75" s="116">
        <f>'9A'!AT$141</f>
        <v>0</v>
      </c>
      <c r="HJ75" s="116">
        <f>'9A'!AU$141</f>
        <v>0</v>
      </c>
      <c r="HK75" s="116">
        <f>'9A'!AN$142</f>
        <v>0</v>
      </c>
      <c r="HL75" s="116">
        <f>'9A'!AO$142</f>
        <v>0</v>
      </c>
      <c r="HM75" s="116">
        <f>'9A'!AP$142</f>
        <v>0</v>
      </c>
      <c r="HN75" s="116">
        <f>'9A'!AQ$142</f>
        <v>0</v>
      </c>
      <c r="HO75" s="116">
        <f>'9A'!AR$142</f>
        <v>0</v>
      </c>
      <c r="HP75" s="116">
        <f>'9A'!AS$142</f>
        <v>0</v>
      </c>
      <c r="HQ75" s="116">
        <f>'9A'!AT$142</f>
        <v>0</v>
      </c>
      <c r="HR75" s="116">
        <f>'9A'!AU$142</f>
        <v>0</v>
      </c>
      <c r="HS75" s="116">
        <f>'9A'!AN$143</f>
        <v>0</v>
      </c>
      <c r="HT75" s="116">
        <f>'9A'!AO$143</f>
        <v>0</v>
      </c>
      <c r="HU75" s="116">
        <f>'9A'!AP$143</f>
        <v>0</v>
      </c>
      <c r="HV75" s="116">
        <f>'9A'!AQ$143</f>
        <v>0</v>
      </c>
      <c r="HW75" s="116">
        <f>'9A'!AR$143</f>
        <v>0</v>
      </c>
      <c r="HX75" s="116">
        <f>'9A'!AS$143</f>
        <v>0</v>
      </c>
      <c r="HY75" s="116">
        <f>'9A'!AT$143</f>
        <v>0</v>
      </c>
      <c r="HZ75" s="116">
        <f>'9A'!AU$143</f>
        <v>0</v>
      </c>
      <c r="IA75" s="116">
        <f>'9A'!AN$144</f>
        <v>0</v>
      </c>
      <c r="IB75" s="116">
        <f>'9A'!AO$144</f>
        <v>0</v>
      </c>
      <c r="IC75" s="116">
        <f>'9A'!AP$144</f>
        <v>0</v>
      </c>
      <c r="ID75" s="116">
        <f>'9A'!AQ$144</f>
        <v>0</v>
      </c>
      <c r="IE75" s="116">
        <f>'9A'!AR$144</f>
        <v>0</v>
      </c>
      <c r="IF75" s="116">
        <f>'9A'!AS$144</f>
        <v>0</v>
      </c>
      <c r="IG75" s="116">
        <f>'9A'!AT$144</f>
        <v>0</v>
      </c>
      <c r="IH75" s="116">
        <f>'9A'!AU$144</f>
        <v>0</v>
      </c>
    </row>
    <row r="76" spans="18:242">
      <c r="R76" s="114">
        <v>10</v>
      </c>
      <c r="S76" s="116">
        <f>'10A'!AN$117</f>
        <v>0</v>
      </c>
      <c r="T76" s="116">
        <f>'10A'!AO$117</f>
        <v>0</v>
      </c>
      <c r="U76" s="116">
        <f>'10A'!AP$117</f>
        <v>0</v>
      </c>
      <c r="V76" s="116">
        <f>'10A'!AQ$117</f>
        <v>0</v>
      </c>
      <c r="W76" s="116">
        <f>'10A'!AR$117</f>
        <v>0</v>
      </c>
      <c r="X76" s="116">
        <f>'10A'!AS$117</f>
        <v>0</v>
      </c>
      <c r="Y76" s="116">
        <f>'10A'!AT$117</f>
        <v>0</v>
      </c>
      <c r="Z76" s="116">
        <f>'10A'!AU$117</f>
        <v>0</v>
      </c>
      <c r="AA76" s="116">
        <f>'10A'!AV$117</f>
        <v>0</v>
      </c>
      <c r="AB76" s="116">
        <f>'10A'!AW$117</f>
        <v>0</v>
      </c>
      <c r="AC76" s="116">
        <f>'10A'!AX$117</f>
        <v>0</v>
      </c>
      <c r="AD76" s="116">
        <f>'10A'!AY$117</f>
        <v>0</v>
      </c>
      <c r="AE76" s="116">
        <f>'10A'!AN$118</f>
        <v>0</v>
      </c>
      <c r="AF76" s="116">
        <f>'10A'!AO$118</f>
        <v>0</v>
      </c>
      <c r="AG76" s="116">
        <f>'10A'!AP$118</f>
        <v>0</v>
      </c>
      <c r="AH76" s="116">
        <f>'10A'!AQ$118</f>
        <v>0</v>
      </c>
      <c r="AI76" s="116">
        <f>'10A'!AR$118</f>
        <v>0</v>
      </c>
      <c r="AJ76" s="116">
        <f>'10A'!AS$118</f>
        <v>0</v>
      </c>
      <c r="AK76" s="116">
        <f>'10A'!AT$118</f>
        <v>0</v>
      </c>
      <c r="AL76" s="116">
        <f>'10A'!AU$118</f>
        <v>0</v>
      </c>
      <c r="AM76" s="116">
        <f>'10A'!AV$118</f>
        <v>0</v>
      </c>
      <c r="AN76" s="116">
        <f>'10A'!AW$118</f>
        <v>0</v>
      </c>
      <c r="AO76" s="116">
        <f>'10A'!AX$118</f>
        <v>0</v>
      </c>
      <c r="AP76" s="116">
        <f>'10A'!AY$118</f>
        <v>0</v>
      </c>
      <c r="AQ76" s="116">
        <f>'10A'!AN$119</f>
        <v>0</v>
      </c>
      <c r="AR76" s="116">
        <f>'10A'!AO$119</f>
        <v>0</v>
      </c>
      <c r="AS76" s="116">
        <f>'10A'!AP$119</f>
        <v>0</v>
      </c>
      <c r="AT76" s="116">
        <f>'10A'!AQ$119</f>
        <v>0</v>
      </c>
      <c r="AU76" s="116">
        <f>'10A'!AR$119</f>
        <v>0</v>
      </c>
      <c r="AV76" s="116">
        <f>'10A'!AS$119</f>
        <v>0</v>
      </c>
      <c r="AW76" s="116">
        <f>'10A'!AT$119</f>
        <v>0</v>
      </c>
      <c r="AX76" s="116">
        <f>'10A'!AU$119</f>
        <v>0</v>
      </c>
      <c r="AY76" s="116">
        <f>'10A'!AV$119</f>
        <v>0</v>
      </c>
      <c r="AZ76" s="116">
        <f>'10A'!AW$119</f>
        <v>0</v>
      </c>
      <c r="BA76" s="116">
        <f>'10A'!AX$119</f>
        <v>0</v>
      </c>
      <c r="BB76" s="116">
        <f>'10A'!AY$119</f>
        <v>0</v>
      </c>
      <c r="BC76" s="116">
        <f>'10A'!AN$120</f>
        <v>0</v>
      </c>
      <c r="BD76" s="116">
        <f>'10A'!AO$120</f>
        <v>0</v>
      </c>
      <c r="BE76" s="116">
        <f>'10A'!AP$120</f>
        <v>0</v>
      </c>
      <c r="BF76" s="116">
        <f>'10A'!AQ$120</f>
        <v>0</v>
      </c>
      <c r="BG76" s="116">
        <f>'10A'!AR$120</f>
        <v>0</v>
      </c>
      <c r="BH76" s="116">
        <f>'10A'!AS$120</f>
        <v>0</v>
      </c>
      <c r="BI76" s="116">
        <f>'10A'!AT$120</f>
        <v>0</v>
      </c>
      <c r="BJ76" s="116">
        <f>'10A'!AU$120</f>
        <v>0</v>
      </c>
      <c r="BK76" s="116">
        <f>'10A'!AV$120</f>
        <v>0</v>
      </c>
      <c r="BL76" s="116">
        <f>'10A'!AW$120</f>
        <v>0</v>
      </c>
      <c r="BM76" s="116">
        <f>'10A'!AX$120</f>
        <v>0</v>
      </c>
      <c r="BN76" s="116">
        <f>'10A'!AY$120</f>
        <v>0</v>
      </c>
      <c r="BO76" s="116">
        <f>'10A'!AN$121</f>
        <v>0</v>
      </c>
      <c r="BP76" s="116">
        <f>'10A'!AO$121</f>
        <v>0</v>
      </c>
      <c r="BQ76" s="116">
        <f>'10A'!AP$121</f>
        <v>0</v>
      </c>
      <c r="BR76" s="116">
        <f>'10A'!AQ$121</f>
        <v>0</v>
      </c>
      <c r="BS76" s="116">
        <f>'10A'!AR$121</f>
        <v>0</v>
      </c>
      <c r="BT76" s="116">
        <f>'10A'!AS$121</f>
        <v>0</v>
      </c>
      <c r="BU76" s="116">
        <f>'10A'!AT$121</f>
        <v>0</v>
      </c>
      <c r="BV76" s="116">
        <f>'10A'!AU$121</f>
        <v>0</v>
      </c>
      <c r="BW76" s="116">
        <f>'10A'!AV$121</f>
        <v>0</v>
      </c>
      <c r="BX76" s="116">
        <f>'10A'!AW$121</f>
        <v>0</v>
      </c>
      <c r="BY76" s="116">
        <f>'10A'!AX$121</f>
        <v>0</v>
      </c>
      <c r="BZ76" s="116">
        <f>'10A'!AY$121</f>
        <v>0</v>
      </c>
      <c r="CA76" s="278">
        <f>'10A'!AN$122</f>
        <v>0</v>
      </c>
      <c r="CB76" s="278">
        <f>'10A'!AO$122</f>
        <v>0</v>
      </c>
      <c r="CC76" s="278">
        <f>'10A'!AP$122</f>
        <v>0</v>
      </c>
      <c r="CD76" s="278">
        <f>'10A'!AQ$122</f>
        <v>0</v>
      </c>
      <c r="CE76" s="278">
        <f>'10A'!AR$122</f>
        <v>0</v>
      </c>
      <c r="CF76" s="278">
        <f>'10A'!AS$122</f>
        <v>0</v>
      </c>
      <c r="CG76" s="278">
        <f>'10A'!AT$122</f>
        <v>0</v>
      </c>
      <c r="CH76" s="278">
        <f>'10A'!AU$122</f>
        <v>0</v>
      </c>
      <c r="CI76" s="278">
        <f>'10A'!AV$122</f>
        <v>0</v>
      </c>
      <c r="CJ76" s="278">
        <f>'10A'!AW$122</f>
        <v>0</v>
      </c>
      <c r="CK76" s="278">
        <f>'10A'!AX$122</f>
        <v>0</v>
      </c>
      <c r="CL76" s="278">
        <f>'10A'!AY$122</f>
        <v>0</v>
      </c>
      <c r="CM76" s="278">
        <f>'10A'!AN$123</f>
        <v>0</v>
      </c>
      <c r="CN76" s="278">
        <f>'10A'!AO$123</f>
        <v>0</v>
      </c>
      <c r="CO76" s="278">
        <f>'10A'!AP$123</f>
        <v>0</v>
      </c>
      <c r="CP76" s="278">
        <f>'10A'!AQ$123</f>
        <v>0</v>
      </c>
      <c r="CQ76" s="278">
        <f>'10A'!AR$123</f>
        <v>0</v>
      </c>
      <c r="CR76" s="278">
        <f>'10A'!AS$123</f>
        <v>0</v>
      </c>
      <c r="CS76" s="278">
        <f>'10A'!AT$123</f>
        <v>0</v>
      </c>
      <c r="CT76" s="278">
        <f>'10A'!AU$123</f>
        <v>0</v>
      </c>
      <c r="CU76" s="278">
        <f>'10A'!AV$123</f>
        <v>0</v>
      </c>
      <c r="CV76" s="278">
        <f>'10A'!AW$123</f>
        <v>0</v>
      </c>
      <c r="CW76" s="278">
        <f>'10A'!AX$123</f>
        <v>0</v>
      </c>
      <c r="CX76" s="278">
        <f>'10A'!AY$123</f>
        <v>0</v>
      </c>
      <c r="CY76" s="278">
        <f>'10A'!AN$124</f>
        <v>0</v>
      </c>
      <c r="CZ76" s="278">
        <f>'10A'!AO$124</f>
        <v>0</v>
      </c>
      <c r="DA76" s="278">
        <f>'10A'!AP$124</f>
        <v>0</v>
      </c>
      <c r="DB76" s="278">
        <f>'10A'!AQ$124</f>
        <v>0</v>
      </c>
      <c r="DC76" s="278">
        <f>'10A'!AR$124</f>
        <v>0</v>
      </c>
      <c r="DD76" s="278">
        <f>'10A'!AS$124</f>
        <v>0</v>
      </c>
      <c r="DE76" s="278">
        <f>'10A'!AT$124</f>
        <v>0</v>
      </c>
      <c r="DF76" s="278">
        <f>'10A'!AU$124</f>
        <v>0</v>
      </c>
      <c r="DG76" s="278">
        <f>'10A'!AV$124</f>
        <v>0</v>
      </c>
      <c r="DH76" s="278">
        <f>'10A'!AW$124</f>
        <v>0</v>
      </c>
      <c r="DI76" s="278">
        <f>'10A'!AX$124</f>
        <v>0</v>
      </c>
      <c r="DJ76" s="278">
        <f>'10A'!AY$124</f>
        <v>0</v>
      </c>
      <c r="DK76" s="116">
        <f>'10A'!AN$127</f>
        <v>0</v>
      </c>
      <c r="DL76" s="116">
        <f>'10A'!AO$127</f>
        <v>0</v>
      </c>
      <c r="DM76" s="116">
        <f>'10A'!AP$127</f>
        <v>0</v>
      </c>
      <c r="DN76" s="116">
        <f>'10A'!AQ$127</f>
        <v>0</v>
      </c>
      <c r="DO76" s="116">
        <f>'10A'!AR$127</f>
        <v>0</v>
      </c>
      <c r="DP76" s="116">
        <f>'10A'!AS$127</f>
        <v>0</v>
      </c>
      <c r="DQ76" s="116">
        <f>'10A'!AT$127</f>
        <v>0</v>
      </c>
      <c r="DR76" s="116">
        <f>'10A'!AU$127</f>
        <v>0</v>
      </c>
      <c r="DS76" s="116">
        <f>'10A'!AN$128</f>
        <v>0</v>
      </c>
      <c r="DT76" s="116">
        <f>'10A'!AO$128</f>
        <v>0</v>
      </c>
      <c r="DU76" s="116">
        <f>'10A'!AP$128</f>
        <v>0</v>
      </c>
      <c r="DV76" s="116">
        <f>'10A'!AQ$128</f>
        <v>0</v>
      </c>
      <c r="DW76" s="116">
        <f>'10A'!AR$128</f>
        <v>0</v>
      </c>
      <c r="DX76" s="116">
        <f>'10A'!AS$128</f>
        <v>0</v>
      </c>
      <c r="DY76" s="116">
        <f>'10A'!AT$128</f>
        <v>0</v>
      </c>
      <c r="DZ76" s="116">
        <f>'10A'!AU$128</f>
        <v>0</v>
      </c>
      <c r="EA76" s="116">
        <f>'10A'!AN$129</f>
        <v>0</v>
      </c>
      <c r="EB76" s="116">
        <f>'10A'!AO$129</f>
        <v>0</v>
      </c>
      <c r="EC76" s="116">
        <f>'10A'!AP$129</f>
        <v>0</v>
      </c>
      <c r="ED76" s="116">
        <f>'10A'!AQ$129</f>
        <v>0</v>
      </c>
      <c r="EE76" s="116">
        <f>'10A'!AR$129</f>
        <v>0</v>
      </c>
      <c r="EF76" s="116">
        <f>'10A'!AS$129</f>
        <v>0</v>
      </c>
      <c r="EG76" s="116">
        <f>'10A'!AT$129</f>
        <v>0</v>
      </c>
      <c r="EH76" s="116">
        <f>'10A'!AU$129</f>
        <v>0</v>
      </c>
      <c r="EI76" s="116">
        <f>'10A'!AN$130</f>
        <v>0</v>
      </c>
      <c r="EJ76" s="116">
        <f>'10A'!AO$130</f>
        <v>0</v>
      </c>
      <c r="EK76" s="116">
        <f>'10A'!AP$130</f>
        <v>0</v>
      </c>
      <c r="EL76" s="116">
        <f>'10A'!AQ$130</f>
        <v>0</v>
      </c>
      <c r="EM76" s="116">
        <f>'10A'!AR$130</f>
        <v>0</v>
      </c>
      <c r="EN76" s="116">
        <f>'10A'!AS$130</f>
        <v>0</v>
      </c>
      <c r="EO76" s="116">
        <f>'10A'!AT$130</f>
        <v>0</v>
      </c>
      <c r="EP76" s="116">
        <f>'10A'!AU$130</f>
        <v>0</v>
      </c>
      <c r="EQ76" s="116">
        <f>'10A'!AN$131</f>
        <v>0</v>
      </c>
      <c r="ER76" s="116">
        <f>'10A'!AO$131</f>
        <v>0</v>
      </c>
      <c r="ES76" s="116">
        <f>'10A'!AP$131</f>
        <v>0</v>
      </c>
      <c r="ET76" s="116">
        <f>'10A'!AQ$131</f>
        <v>0</v>
      </c>
      <c r="EU76" s="116">
        <f>'10A'!AR$131</f>
        <v>0</v>
      </c>
      <c r="EV76" s="116">
        <f>'10A'!AS$131</f>
        <v>0</v>
      </c>
      <c r="EW76" s="116">
        <f>'10A'!AT$131</f>
        <v>0</v>
      </c>
      <c r="EX76" s="116">
        <f>'10A'!AU$131</f>
        <v>0</v>
      </c>
      <c r="EY76" s="116">
        <f>'10A'!AN$132</f>
        <v>0</v>
      </c>
      <c r="EZ76" s="116">
        <f>'10A'!AO$132</f>
        <v>0</v>
      </c>
      <c r="FA76" s="116">
        <f>'10A'!AP$132</f>
        <v>0</v>
      </c>
      <c r="FB76" s="116">
        <f>'10A'!AQ$132</f>
        <v>0</v>
      </c>
      <c r="FC76" s="116">
        <f>'10A'!AR$132</f>
        <v>0</v>
      </c>
      <c r="FD76" s="116">
        <f>'10A'!AS$132</f>
        <v>0</v>
      </c>
      <c r="FE76" s="116">
        <f>'10A'!AT$132</f>
        <v>0</v>
      </c>
      <c r="FF76" s="116">
        <f>'10A'!AU$132</f>
        <v>0</v>
      </c>
      <c r="FG76" s="116">
        <f>'10A'!AN$133</f>
        <v>0</v>
      </c>
      <c r="FH76" s="116">
        <f>'10A'!AO$133</f>
        <v>0</v>
      </c>
      <c r="FI76" s="116">
        <f>'10A'!AP$133</f>
        <v>0</v>
      </c>
      <c r="FJ76" s="116">
        <f>'10A'!AQ$133</f>
        <v>0</v>
      </c>
      <c r="FK76" s="116">
        <f>'10A'!AR$133</f>
        <v>0</v>
      </c>
      <c r="FL76" s="116">
        <f>'10A'!AS$133</f>
        <v>0</v>
      </c>
      <c r="FM76" s="116">
        <f>'10A'!AT$133</f>
        <v>0</v>
      </c>
      <c r="FN76" s="116">
        <f>'10A'!AU$133</f>
        <v>0</v>
      </c>
      <c r="FO76" s="116">
        <f>'10A'!AN$134</f>
        <v>0</v>
      </c>
      <c r="FP76" s="116">
        <f>'10A'!AO$134</f>
        <v>0</v>
      </c>
      <c r="FQ76" s="116">
        <f>'10A'!AP$134</f>
        <v>0</v>
      </c>
      <c r="FR76" s="116">
        <f>'10A'!AQ$134</f>
        <v>0</v>
      </c>
      <c r="FS76" s="116">
        <f>'10A'!AR$134</f>
        <v>0</v>
      </c>
      <c r="FT76" s="116">
        <f>'10A'!AS$134</f>
        <v>0</v>
      </c>
      <c r="FU76" s="116">
        <f>'10A'!AT$134</f>
        <v>0</v>
      </c>
      <c r="FV76" s="116">
        <f>'10A'!AU$134</f>
        <v>0</v>
      </c>
      <c r="FW76" s="116">
        <f>'10A'!AN$137</f>
        <v>0</v>
      </c>
      <c r="FX76" s="116">
        <f>'10A'!AO$137</f>
        <v>0</v>
      </c>
      <c r="FY76" s="116">
        <f>'10A'!AP$137</f>
        <v>0</v>
      </c>
      <c r="FZ76" s="116">
        <f>'10A'!AQ$137</f>
        <v>0</v>
      </c>
      <c r="GA76" s="116">
        <f>'10A'!AR$137</f>
        <v>0</v>
      </c>
      <c r="GB76" s="116">
        <f>'10A'!AS$137</f>
        <v>0</v>
      </c>
      <c r="GC76" s="116">
        <f>'10A'!AT$137</f>
        <v>0</v>
      </c>
      <c r="GD76" s="116">
        <f>'10A'!AU$137</f>
        <v>0</v>
      </c>
      <c r="GE76" s="116">
        <f>'10A'!AN$138</f>
        <v>0</v>
      </c>
      <c r="GF76" s="116">
        <f>'10A'!AO$138</f>
        <v>0</v>
      </c>
      <c r="GG76" s="116">
        <f>'10A'!AP$138</f>
        <v>0</v>
      </c>
      <c r="GH76" s="116">
        <f>'10A'!AQ$138</f>
        <v>0</v>
      </c>
      <c r="GI76" s="116">
        <f>'10A'!AR$138</f>
        <v>0</v>
      </c>
      <c r="GJ76" s="116">
        <f>'10A'!AS$138</f>
        <v>0</v>
      </c>
      <c r="GK76" s="116">
        <f>'10A'!AT$138</f>
        <v>0</v>
      </c>
      <c r="GL76" s="116">
        <f>'10A'!AU$138</f>
        <v>0</v>
      </c>
      <c r="GM76" s="116">
        <f>'10A'!AN$139</f>
        <v>0</v>
      </c>
      <c r="GN76" s="116">
        <f>'10A'!AO$139</f>
        <v>0</v>
      </c>
      <c r="GO76" s="116">
        <f>'10A'!AP$139</f>
        <v>0</v>
      </c>
      <c r="GP76" s="116">
        <f>'10A'!AQ$139</f>
        <v>0</v>
      </c>
      <c r="GQ76" s="116">
        <f>'10A'!AR$139</f>
        <v>0</v>
      </c>
      <c r="GR76" s="116">
        <f>'10A'!AS$139</f>
        <v>0</v>
      </c>
      <c r="GS76" s="116">
        <f>'10A'!AT$139</f>
        <v>0</v>
      </c>
      <c r="GT76" s="116">
        <f>'10A'!AU$139</f>
        <v>0</v>
      </c>
      <c r="GU76" s="116">
        <f>'10A'!AN$140</f>
        <v>0</v>
      </c>
      <c r="GV76" s="116">
        <f>'10A'!AO$140</f>
        <v>0</v>
      </c>
      <c r="GW76" s="116">
        <f>'10A'!AP$140</f>
        <v>0</v>
      </c>
      <c r="GX76" s="116">
        <f>'10A'!AQ$140</f>
        <v>0</v>
      </c>
      <c r="GY76" s="116">
        <f>'10A'!AR$140</f>
        <v>0</v>
      </c>
      <c r="GZ76" s="116">
        <f>'10A'!AS$140</f>
        <v>0</v>
      </c>
      <c r="HA76" s="116">
        <f>'10A'!AT$140</f>
        <v>0</v>
      </c>
      <c r="HB76" s="116">
        <f>'10A'!AU$140</f>
        <v>0</v>
      </c>
      <c r="HC76" s="116">
        <f>'10A'!AN$141</f>
        <v>0</v>
      </c>
      <c r="HD76" s="116">
        <f>'10A'!AO$141</f>
        <v>0</v>
      </c>
      <c r="HE76" s="116">
        <f>'10A'!AP$141</f>
        <v>0</v>
      </c>
      <c r="HF76" s="116">
        <f>'10A'!AQ$141</f>
        <v>0</v>
      </c>
      <c r="HG76" s="116">
        <f>'10A'!AR$141</f>
        <v>0</v>
      </c>
      <c r="HH76" s="116">
        <f>'10A'!AS$141</f>
        <v>0</v>
      </c>
      <c r="HI76" s="116">
        <f>'10A'!AT$141</f>
        <v>0</v>
      </c>
      <c r="HJ76" s="116">
        <f>'10A'!AU$141</f>
        <v>0</v>
      </c>
      <c r="HK76" s="116">
        <f>'10A'!AN$142</f>
        <v>0</v>
      </c>
      <c r="HL76" s="116">
        <f>'10A'!AO$142</f>
        <v>0</v>
      </c>
      <c r="HM76" s="116">
        <f>'10A'!AP$142</f>
        <v>0</v>
      </c>
      <c r="HN76" s="116">
        <f>'10A'!AQ$142</f>
        <v>0</v>
      </c>
      <c r="HO76" s="116">
        <f>'10A'!AR$142</f>
        <v>0</v>
      </c>
      <c r="HP76" s="116">
        <f>'10A'!AS$142</f>
        <v>0</v>
      </c>
      <c r="HQ76" s="116">
        <f>'10A'!AT$142</f>
        <v>0</v>
      </c>
      <c r="HR76" s="116">
        <f>'10A'!AU$142</f>
        <v>0</v>
      </c>
      <c r="HS76" s="116">
        <f>'10A'!AN$143</f>
        <v>0</v>
      </c>
      <c r="HT76" s="116">
        <f>'10A'!AO$143</f>
        <v>0</v>
      </c>
      <c r="HU76" s="116">
        <f>'10A'!AP$143</f>
        <v>0</v>
      </c>
      <c r="HV76" s="116">
        <f>'10A'!AQ$143</f>
        <v>0</v>
      </c>
      <c r="HW76" s="116">
        <f>'10A'!AR$143</f>
        <v>0</v>
      </c>
      <c r="HX76" s="116">
        <f>'10A'!AS$143</f>
        <v>0</v>
      </c>
      <c r="HY76" s="116">
        <f>'10A'!AT$143</f>
        <v>0</v>
      </c>
      <c r="HZ76" s="116">
        <f>'10A'!AU$143</f>
        <v>0</v>
      </c>
      <c r="IA76" s="116">
        <f>'10A'!AN$144</f>
        <v>0</v>
      </c>
      <c r="IB76" s="116">
        <f>'10A'!AO$144</f>
        <v>0</v>
      </c>
      <c r="IC76" s="116">
        <f>'10A'!AP$144</f>
        <v>0</v>
      </c>
      <c r="ID76" s="116">
        <f>'10A'!AQ$144</f>
        <v>0</v>
      </c>
      <c r="IE76" s="116">
        <f>'10A'!AR$144</f>
        <v>0</v>
      </c>
      <c r="IF76" s="116">
        <f>'10A'!AS$144</f>
        <v>0</v>
      </c>
      <c r="IG76" s="116">
        <f>'10A'!AT$144</f>
        <v>0</v>
      </c>
      <c r="IH76" s="116">
        <f>'10A'!AU$144</f>
        <v>0</v>
      </c>
    </row>
    <row r="77" spans="18:242">
      <c r="R77" s="114">
        <v>11</v>
      </c>
      <c r="S77" s="116">
        <f>'11A'!AN$117</f>
        <v>0</v>
      </c>
      <c r="T77" s="116">
        <f>'11A'!AO$117</f>
        <v>0</v>
      </c>
      <c r="U77" s="116">
        <f>'11A'!AP$117</f>
        <v>0</v>
      </c>
      <c r="V77" s="116">
        <f>'11A'!AQ$117</f>
        <v>0</v>
      </c>
      <c r="W77" s="116">
        <f>'11A'!AR$117</f>
        <v>0</v>
      </c>
      <c r="X77" s="116">
        <f>'11A'!AS$117</f>
        <v>0</v>
      </c>
      <c r="Y77" s="116">
        <f>'11A'!AT$117</f>
        <v>0</v>
      </c>
      <c r="Z77" s="116">
        <f>'11A'!AU$117</f>
        <v>0</v>
      </c>
      <c r="AA77" s="116">
        <f>'11A'!AV$117</f>
        <v>0</v>
      </c>
      <c r="AB77" s="116">
        <f>'11A'!AW$117</f>
        <v>0</v>
      </c>
      <c r="AC77" s="116">
        <f>'11A'!AX$117</f>
        <v>0</v>
      </c>
      <c r="AD77" s="116">
        <f>'11A'!AY$117</f>
        <v>0</v>
      </c>
      <c r="AE77" s="116">
        <f>'11A'!AN$118</f>
        <v>0</v>
      </c>
      <c r="AF77" s="116">
        <f>'11A'!AO$118</f>
        <v>0</v>
      </c>
      <c r="AG77" s="116">
        <f>'11A'!AP$118</f>
        <v>0</v>
      </c>
      <c r="AH77" s="116">
        <f>'11A'!AQ$118</f>
        <v>0</v>
      </c>
      <c r="AI77" s="116">
        <f>'11A'!AR$118</f>
        <v>0</v>
      </c>
      <c r="AJ77" s="116">
        <f>'11A'!AS$118</f>
        <v>0</v>
      </c>
      <c r="AK77" s="116">
        <f>'11A'!AT$118</f>
        <v>0</v>
      </c>
      <c r="AL77" s="116">
        <f>'11A'!AU$118</f>
        <v>0</v>
      </c>
      <c r="AM77" s="116">
        <f>'11A'!AV$118</f>
        <v>0</v>
      </c>
      <c r="AN77" s="116">
        <f>'11A'!AW$118</f>
        <v>0</v>
      </c>
      <c r="AO77" s="116">
        <f>'11A'!AX$118</f>
        <v>0</v>
      </c>
      <c r="AP77" s="116">
        <f>'11A'!AY$118</f>
        <v>0</v>
      </c>
      <c r="AQ77" s="116">
        <f>'11A'!AN$119</f>
        <v>0</v>
      </c>
      <c r="AR77" s="116">
        <f>'11A'!AO$119</f>
        <v>0</v>
      </c>
      <c r="AS77" s="116">
        <f>'11A'!AP$119</f>
        <v>0</v>
      </c>
      <c r="AT77" s="116">
        <f>'11A'!AQ$119</f>
        <v>0</v>
      </c>
      <c r="AU77" s="116">
        <f>'11A'!AR$119</f>
        <v>0</v>
      </c>
      <c r="AV77" s="116">
        <f>'11A'!AS$119</f>
        <v>0</v>
      </c>
      <c r="AW77" s="116">
        <f>'11A'!AT$119</f>
        <v>0</v>
      </c>
      <c r="AX77" s="116">
        <f>'11A'!AU$119</f>
        <v>0</v>
      </c>
      <c r="AY77" s="116">
        <f>'11A'!AV$119</f>
        <v>0</v>
      </c>
      <c r="AZ77" s="116">
        <f>'11A'!AW$119</f>
        <v>0</v>
      </c>
      <c r="BA77" s="116">
        <f>'11A'!AX$119</f>
        <v>0</v>
      </c>
      <c r="BB77" s="116">
        <f>'11A'!AY$119</f>
        <v>0</v>
      </c>
      <c r="BC77" s="116">
        <f>'11A'!AN$120</f>
        <v>0</v>
      </c>
      <c r="BD77" s="116">
        <f>'11A'!AO$120</f>
        <v>0</v>
      </c>
      <c r="BE77" s="116">
        <f>'11A'!AP$120</f>
        <v>0</v>
      </c>
      <c r="BF77" s="116">
        <f>'11A'!AQ$120</f>
        <v>0</v>
      </c>
      <c r="BG77" s="116">
        <f>'11A'!AR$120</f>
        <v>0</v>
      </c>
      <c r="BH77" s="116">
        <f>'11A'!AS$120</f>
        <v>0</v>
      </c>
      <c r="BI77" s="116">
        <f>'11A'!AT$120</f>
        <v>0</v>
      </c>
      <c r="BJ77" s="116">
        <f>'11A'!AU$120</f>
        <v>0</v>
      </c>
      <c r="BK77" s="116">
        <f>'11A'!AV$120</f>
        <v>0</v>
      </c>
      <c r="BL77" s="116">
        <f>'11A'!AW$120</f>
        <v>0</v>
      </c>
      <c r="BM77" s="116">
        <f>'11A'!AX$120</f>
        <v>0</v>
      </c>
      <c r="BN77" s="116">
        <f>'11A'!AY$120</f>
        <v>0</v>
      </c>
      <c r="BO77" s="116">
        <f>'11A'!AN$121</f>
        <v>0</v>
      </c>
      <c r="BP77" s="116">
        <f>'11A'!AO$121</f>
        <v>0</v>
      </c>
      <c r="BQ77" s="116">
        <f>'11A'!AP$121</f>
        <v>0</v>
      </c>
      <c r="BR77" s="116">
        <f>'11A'!AQ$121</f>
        <v>0</v>
      </c>
      <c r="BS77" s="116">
        <f>'11A'!AR$121</f>
        <v>0</v>
      </c>
      <c r="BT77" s="116">
        <f>'11A'!AS$121</f>
        <v>0</v>
      </c>
      <c r="BU77" s="116">
        <f>'11A'!AT$121</f>
        <v>0</v>
      </c>
      <c r="BV77" s="116">
        <f>'11A'!AU$121</f>
        <v>0</v>
      </c>
      <c r="BW77" s="116">
        <f>'11A'!AV$121</f>
        <v>0</v>
      </c>
      <c r="BX77" s="116">
        <f>'11A'!AW$121</f>
        <v>0</v>
      </c>
      <c r="BY77" s="116">
        <f>'11A'!AX$121</f>
        <v>0</v>
      </c>
      <c r="BZ77" s="116">
        <f>'11A'!AY$121</f>
        <v>0</v>
      </c>
      <c r="CA77" s="278">
        <f>'11A'!AN$122</f>
        <v>0</v>
      </c>
      <c r="CB77" s="278">
        <f>'11A'!AO$122</f>
        <v>0</v>
      </c>
      <c r="CC77" s="278">
        <f>'11A'!AP$122</f>
        <v>0</v>
      </c>
      <c r="CD77" s="278">
        <f>'11A'!AQ$122</f>
        <v>0</v>
      </c>
      <c r="CE77" s="278">
        <f>'11A'!AR$122</f>
        <v>0</v>
      </c>
      <c r="CF77" s="278">
        <f>'11A'!AS$122</f>
        <v>0</v>
      </c>
      <c r="CG77" s="278">
        <f>'11A'!AT$122</f>
        <v>0</v>
      </c>
      <c r="CH77" s="278">
        <f>'11A'!AU$122</f>
        <v>0</v>
      </c>
      <c r="CI77" s="278">
        <f>'11A'!AV$122</f>
        <v>0</v>
      </c>
      <c r="CJ77" s="278">
        <f>'11A'!AW$122</f>
        <v>0</v>
      </c>
      <c r="CK77" s="278">
        <f>'11A'!AX$122</f>
        <v>0</v>
      </c>
      <c r="CL77" s="278">
        <f>'11A'!AY$122</f>
        <v>0</v>
      </c>
      <c r="CM77" s="278">
        <f>'11A'!AN$123</f>
        <v>0</v>
      </c>
      <c r="CN77" s="278">
        <f>'11A'!AO$123</f>
        <v>0</v>
      </c>
      <c r="CO77" s="278">
        <f>'11A'!AP$123</f>
        <v>0</v>
      </c>
      <c r="CP77" s="278">
        <f>'11A'!AQ$123</f>
        <v>0</v>
      </c>
      <c r="CQ77" s="278">
        <f>'11A'!AR$123</f>
        <v>0</v>
      </c>
      <c r="CR77" s="278">
        <f>'11A'!AS$123</f>
        <v>0</v>
      </c>
      <c r="CS77" s="278">
        <f>'11A'!AT$123</f>
        <v>0</v>
      </c>
      <c r="CT77" s="278">
        <f>'11A'!AU$123</f>
        <v>0</v>
      </c>
      <c r="CU77" s="278">
        <f>'11A'!AV$123</f>
        <v>0</v>
      </c>
      <c r="CV77" s="278">
        <f>'11A'!AW$123</f>
        <v>0</v>
      </c>
      <c r="CW77" s="278">
        <f>'11A'!AX$123</f>
        <v>0</v>
      </c>
      <c r="CX77" s="278">
        <f>'11A'!AY$123</f>
        <v>0</v>
      </c>
      <c r="CY77" s="278">
        <f>'11A'!AN$124</f>
        <v>0</v>
      </c>
      <c r="CZ77" s="278">
        <f>'11A'!AO$124</f>
        <v>0</v>
      </c>
      <c r="DA77" s="278">
        <f>'11A'!AP$124</f>
        <v>0</v>
      </c>
      <c r="DB77" s="278">
        <f>'11A'!AQ$124</f>
        <v>0</v>
      </c>
      <c r="DC77" s="278">
        <f>'11A'!AR$124</f>
        <v>0</v>
      </c>
      <c r="DD77" s="278">
        <f>'11A'!AS$124</f>
        <v>0</v>
      </c>
      <c r="DE77" s="278">
        <f>'11A'!AT$124</f>
        <v>0</v>
      </c>
      <c r="DF77" s="278">
        <f>'11A'!AU$124</f>
        <v>0</v>
      </c>
      <c r="DG77" s="278">
        <f>'11A'!AV$124</f>
        <v>0</v>
      </c>
      <c r="DH77" s="278">
        <f>'11A'!AW$124</f>
        <v>0</v>
      </c>
      <c r="DI77" s="278">
        <f>'11A'!AX$124</f>
        <v>0</v>
      </c>
      <c r="DJ77" s="278">
        <f>'11A'!AY$124</f>
        <v>0</v>
      </c>
      <c r="DK77" s="116">
        <f>'11A'!AN$127</f>
        <v>0</v>
      </c>
      <c r="DL77" s="116">
        <f>'11A'!AO$127</f>
        <v>0</v>
      </c>
      <c r="DM77" s="116">
        <f>'11A'!AP$127</f>
        <v>0</v>
      </c>
      <c r="DN77" s="116">
        <f>'11A'!AQ$127</f>
        <v>0</v>
      </c>
      <c r="DO77" s="116">
        <f>'11A'!AR$127</f>
        <v>0</v>
      </c>
      <c r="DP77" s="116">
        <f>'11A'!AS$127</f>
        <v>0</v>
      </c>
      <c r="DQ77" s="116">
        <f>'11A'!AT$127</f>
        <v>0</v>
      </c>
      <c r="DR77" s="116">
        <f>'11A'!AU$127</f>
        <v>0</v>
      </c>
      <c r="DS77" s="116">
        <f>'11A'!AN$128</f>
        <v>0</v>
      </c>
      <c r="DT77" s="116">
        <f>'11A'!AO$128</f>
        <v>0</v>
      </c>
      <c r="DU77" s="116">
        <f>'11A'!AP$128</f>
        <v>0</v>
      </c>
      <c r="DV77" s="116">
        <f>'11A'!AQ$128</f>
        <v>0</v>
      </c>
      <c r="DW77" s="116">
        <f>'11A'!AR$128</f>
        <v>0</v>
      </c>
      <c r="DX77" s="116">
        <f>'11A'!AS$128</f>
        <v>0</v>
      </c>
      <c r="DY77" s="116">
        <f>'11A'!AT$128</f>
        <v>0</v>
      </c>
      <c r="DZ77" s="116">
        <f>'11A'!AU$128</f>
        <v>0</v>
      </c>
      <c r="EA77" s="116">
        <f>'11A'!AN$129</f>
        <v>0</v>
      </c>
      <c r="EB77" s="116">
        <f>'11A'!AO$129</f>
        <v>0</v>
      </c>
      <c r="EC77" s="116">
        <f>'11A'!AP$129</f>
        <v>0</v>
      </c>
      <c r="ED77" s="116">
        <f>'11A'!AQ$129</f>
        <v>0</v>
      </c>
      <c r="EE77" s="116">
        <f>'11A'!AR$129</f>
        <v>0</v>
      </c>
      <c r="EF77" s="116">
        <f>'11A'!AS$129</f>
        <v>0</v>
      </c>
      <c r="EG77" s="116">
        <f>'11A'!AT$129</f>
        <v>0</v>
      </c>
      <c r="EH77" s="116">
        <f>'11A'!AU$129</f>
        <v>0</v>
      </c>
      <c r="EI77" s="116">
        <f>'11A'!AN$130</f>
        <v>0</v>
      </c>
      <c r="EJ77" s="116">
        <f>'11A'!AO$130</f>
        <v>0</v>
      </c>
      <c r="EK77" s="116">
        <f>'11A'!AP$130</f>
        <v>0</v>
      </c>
      <c r="EL77" s="116">
        <f>'11A'!AQ$130</f>
        <v>0</v>
      </c>
      <c r="EM77" s="116">
        <f>'11A'!AR$130</f>
        <v>0</v>
      </c>
      <c r="EN77" s="116">
        <f>'11A'!AS$130</f>
        <v>0</v>
      </c>
      <c r="EO77" s="116">
        <f>'11A'!AT$130</f>
        <v>0</v>
      </c>
      <c r="EP77" s="116">
        <f>'11A'!AU$130</f>
        <v>0</v>
      </c>
      <c r="EQ77" s="116">
        <f>'11A'!AN$131</f>
        <v>0</v>
      </c>
      <c r="ER77" s="116">
        <f>'11A'!AO$131</f>
        <v>0</v>
      </c>
      <c r="ES77" s="116">
        <f>'11A'!AP$131</f>
        <v>0</v>
      </c>
      <c r="ET77" s="116">
        <f>'11A'!AQ$131</f>
        <v>0</v>
      </c>
      <c r="EU77" s="116">
        <f>'11A'!AR$131</f>
        <v>0</v>
      </c>
      <c r="EV77" s="116">
        <f>'11A'!AS$131</f>
        <v>0</v>
      </c>
      <c r="EW77" s="116">
        <f>'11A'!AT$131</f>
        <v>0</v>
      </c>
      <c r="EX77" s="116">
        <f>'11A'!AU$131</f>
        <v>0</v>
      </c>
      <c r="EY77" s="116">
        <f>'11A'!AN$132</f>
        <v>0</v>
      </c>
      <c r="EZ77" s="116">
        <f>'11A'!AO$132</f>
        <v>0</v>
      </c>
      <c r="FA77" s="116">
        <f>'11A'!AP$132</f>
        <v>0</v>
      </c>
      <c r="FB77" s="116">
        <f>'11A'!AQ$132</f>
        <v>0</v>
      </c>
      <c r="FC77" s="116">
        <f>'11A'!AR$132</f>
        <v>0</v>
      </c>
      <c r="FD77" s="116">
        <f>'11A'!AS$132</f>
        <v>0</v>
      </c>
      <c r="FE77" s="116">
        <f>'11A'!AT$132</f>
        <v>0</v>
      </c>
      <c r="FF77" s="116">
        <f>'11A'!AU$132</f>
        <v>0</v>
      </c>
      <c r="FG77" s="116">
        <f>'11A'!AN$133</f>
        <v>0</v>
      </c>
      <c r="FH77" s="116">
        <f>'11A'!AO$133</f>
        <v>0</v>
      </c>
      <c r="FI77" s="116">
        <f>'11A'!AP$133</f>
        <v>0</v>
      </c>
      <c r="FJ77" s="116">
        <f>'11A'!AQ$133</f>
        <v>0</v>
      </c>
      <c r="FK77" s="116">
        <f>'11A'!AR$133</f>
        <v>0</v>
      </c>
      <c r="FL77" s="116">
        <f>'11A'!AS$133</f>
        <v>0</v>
      </c>
      <c r="FM77" s="116">
        <f>'11A'!AT$133</f>
        <v>0</v>
      </c>
      <c r="FN77" s="116">
        <f>'11A'!AU$133</f>
        <v>0</v>
      </c>
      <c r="FO77" s="116">
        <f>'11A'!AN$134</f>
        <v>0</v>
      </c>
      <c r="FP77" s="116">
        <f>'11A'!AO$134</f>
        <v>0</v>
      </c>
      <c r="FQ77" s="116">
        <f>'11A'!AP$134</f>
        <v>0</v>
      </c>
      <c r="FR77" s="116">
        <f>'11A'!AQ$134</f>
        <v>0</v>
      </c>
      <c r="FS77" s="116">
        <f>'11A'!AR$134</f>
        <v>0</v>
      </c>
      <c r="FT77" s="116">
        <f>'11A'!AS$134</f>
        <v>0</v>
      </c>
      <c r="FU77" s="116">
        <f>'11A'!AT$134</f>
        <v>0</v>
      </c>
      <c r="FV77" s="116">
        <f>'11A'!AU$134</f>
        <v>0</v>
      </c>
      <c r="FW77" s="116">
        <f>'11A'!AN$137</f>
        <v>0</v>
      </c>
      <c r="FX77" s="116">
        <f>'11A'!AO$137</f>
        <v>0</v>
      </c>
      <c r="FY77" s="116">
        <f>'11A'!AP$137</f>
        <v>0</v>
      </c>
      <c r="FZ77" s="116">
        <f>'11A'!AQ$137</f>
        <v>0</v>
      </c>
      <c r="GA77" s="116">
        <f>'11A'!AR$137</f>
        <v>0</v>
      </c>
      <c r="GB77" s="116">
        <f>'11A'!AS$137</f>
        <v>0</v>
      </c>
      <c r="GC77" s="116">
        <f>'11A'!AT$137</f>
        <v>0</v>
      </c>
      <c r="GD77" s="116">
        <f>'11A'!AU$137</f>
        <v>0</v>
      </c>
      <c r="GE77" s="116">
        <f>'11A'!AN$138</f>
        <v>0</v>
      </c>
      <c r="GF77" s="116">
        <f>'11A'!AO$138</f>
        <v>0</v>
      </c>
      <c r="GG77" s="116">
        <f>'11A'!AP$138</f>
        <v>0</v>
      </c>
      <c r="GH77" s="116">
        <f>'11A'!AQ$138</f>
        <v>0</v>
      </c>
      <c r="GI77" s="116">
        <f>'11A'!AR$138</f>
        <v>0</v>
      </c>
      <c r="GJ77" s="116">
        <f>'11A'!AS$138</f>
        <v>0</v>
      </c>
      <c r="GK77" s="116">
        <f>'11A'!AT$138</f>
        <v>0</v>
      </c>
      <c r="GL77" s="116">
        <f>'11A'!AU$138</f>
        <v>0</v>
      </c>
      <c r="GM77" s="116">
        <f>'11A'!AN$139</f>
        <v>0</v>
      </c>
      <c r="GN77" s="116">
        <f>'11A'!AO$139</f>
        <v>0</v>
      </c>
      <c r="GO77" s="116">
        <f>'11A'!AP$139</f>
        <v>0</v>
      </c>
      <c r="GP77" s="116">
        <f>'11A'!AQ$139</f>
        <v>0</v>
      </c>
      <c r="GQ77" s="116">
        <f>'11A'!AR$139</f>
        <v>0</v>
      </c>
      <c r="GR77" s="116">
        <f>'11A'!AS$139</f>
        <v>0</v>
      </c>
      <c r="GS77" s="116">
        <f>'11A'!AT$139</f>
        <v>0</v>
      </c>
      <c r="GT77" s="116">
        <f>'11A'!AU$139</f>
        <v>0</v>
      </c>
      <c r="GU77" s="116">
        <f>'11A'!AN$140</f>
        <v>0</v>
      </c>
      <c r="GV77" s="116">
        <f>'11A'!AO$140</f>
        <v>0</v>
      </c>
      <c r="GW77" s="116">
        <f>'11A'!AP$140</f>
        <v>0</v>
      </c>
      <c r="GX77" s="116">
        <f>'11A'!AQ$140</f>
        <v>0</v>
      </c>
      <c r="GY77" s="116">
        <f>'11A'!AR$140</f>
        <v>0</v>
      </c>
      <c r="GZ77" s="116">
        <f>'11A'!AS$140</f>
        <v>0</v>
      </c>
      <c r="HA77" s="116">
        <f>'11A'!AT$140</f>
        <v>0</v>
      </c>
      <c r="HB77" s="116">
        <f>'11A'!AU$140</f>
        <v>0</v>
      </c>
      <c r="HC77" s="116">
        <f>'11A'!AN$141</f>
        <v>0</v>
      </c>
      <c r="HD77" s="116">
        <f>'11A'!AO$141</f>
        <v>0</v>
      </c>
      <c r="HE77" s="116">
        <f>'11A'!AP$141</f>
        <v>0</v>
      </c>
      <c r="HF77" s="116">
        <f>'11A'!AQ$141</f>
        <v>0</v>
      </c>
      <c r="HG77" s="116">
        <f>'11A'!AR$141</f>
        <v>0</v>
      </c>
      <c r="HH77" s="116">
        <f>'11A'!AS$141</f>
        <v>0</v>
      </c>
      <c r="HI77" s="116">
        <f>'11A'!AT$141</f>
        <v>0</v>
      </c>
      <c r="HJ77" s="116">
        <f>'11A'!AU$141</f>
        <v>0</v>
      </c>
      <c r="HK77" s="116">
        <f>'11A'!AN$142</f>
        <v>0</v>
      </c>
      <c r="HL77" s="116">
        <f>'11A'!AO$142</f>
        <v>0</v>
      </c>
      <c r="HM77" s="116">
        <f>'11A'!AP$142</f>
        <v>0</v>
      </c>
      <c r="HN77" s="116">
        <f>'11A'!AQ$142</f>
        <v>0</v>
      </c>
      <c r="HO77" s="116">
        <f>'11A'!AR$142</f>
        <v>0</v>
      </c>
      <c r="HP77" s="116">
        <f>'11A'!AS$142</f>
        <v>0</v>
      </c>
      <c r="HQ77" s="116">
        <f>'11A'!AT$142</f>
        <v>0</v>
      </c>
      <c r="HR77" s="116">
        <f>'11A'!AU$142</f>
        <v>0</v>
      </c>
      <c r="HS77" s="116">
        <f>'11A'!AN$143</f>
        <v>0</v>
      </c>
      <c r="HT77" s="116">
        <f>'11A'!AO$143</f>
        <v>0</v>
      </c>
      <c r="HU77" s="116">
        <f>'11A'!AP$143</f>
        <v>0</v>
      </c>
      <c r="HV77" s="116">
        <f>'11A'!AQ$143</f>
        <v>0</v>
      </c>
      <c r="HW77" s="116">
        <f>'11A'!AR$143</f>
        <v>0</v>
      </c>
      <c r="HX77" s="116">
        <f>'11A'!AS$143</f>
        <v>0</v>
      </c>
      <c r="HY77" s="116">
        <f>'11A'!AT$143</f>
        <v>0</v>
      </c>
      <c r="HZ77" s="116">
        <f>'11A'!AU$143</f>
        <v>0</v>
      </c>
      <c r="IA77" s="116">
        <f>'11A'!AN$144</f>
        <v>0</v>
      </c>
      <c r="IB77" s="116">
        <f>'11A'!AO$144</f>
        <v>0</v>
      </c>
      <c r="IC77" s="116">
        <f>'11A'!AP$144</f>
        <v>0</v>
      </c>
      <c r="ID77" s="116">
        <f>'11A'!AQ$144</f>
        <v>0</v>
      </c>
      <c r="IE77" s="116">
        <f>'11A'!AR$144</f>
        <v>0</v>
      </c>
      <c r="IF77" s="116">
        <f>'11A'!AS$144</f>
        <v>0</v>
      </c>
      <c r="IG77" s="116">
        <f>'11A'!AT$144</f>
        <v>0</v>
      </c>
      <c r="IH77" s="116">
        <f>'11A'!AU$144</f>
        <v>0</v>
      </c>
    </row>
    <row r="78" spans="18:242">
      <c r="R78" s="114">
        <v>12</v>
      </c>
      <c r="S78" s="116">
        <f>'12A'!AN$117</f>
        <v>0</v>
      </c>
      <c r="T78" s="116">
        <f>'12A'!AO$117</f>
        <v>0</v>
      </c>
      <c r="U78" s="116">
        <f>'12A'!AP$117</f>
        <v>0</v>
      </c>
      <c r="V78" s="116">
        <f>'12A'!AQ$117</f>
        <v>0</v>
      </c>
      <c r="W78" s="116">
        <f>'12A'!AR$117</f>
        <v>0</v>
      </c>
      <c r="X78" s="116">
        <f>'12A'!AS$117</f>
        <v>0</v>
      </c>
      <c r="Y78" s="116">
        <f>'12A'!AT$117</f>
        <v>0</v>
      </c>
      <c r="Z78" s="116">
        <f>'12A'!AU$117</f>
        <v>0</v>
      </c>
      <c r="AA78" s="116">
        <f>'12A'!AV$117</f>
        <v>0</v>
      </c>
      <c r="AB78" s="116">
        <f>'12A'!AW$117</f>
        <v>0</v>
      </c>
      <c r="AC78" s="116">
        <f>'12A'!AX$117</f>
        <v>0</v>
      </c>
      <c r="AD78" s="116">
        <f>'12A'!AY$117</f>
        <v>0</v>
      </c>
      <c r="AE78" s="116">
        <f>'12A'!AN$118</f>
        <v>0</v>
      </c>
      <c r="AF78" s="116">
        <f>'12A'!AO$118</f>
        <v>0</v>
      </c>
      <c r="AG78" s="116">
        <f>'12A'!AP$118</f>
        <v>0</v>
      </c>
      <c r="AH78" s="116">
        <f>'12A'!AQ$118</f>
        <v>0</v>
      </c>
      <c r="AI78" s="116">
        <f>'12A'!AR$118</f>
        <v>0</v>
      </c>
      <c r="AJ78" s="116">
        <f>'12A'!AS$118</f>
        <v>0</v>
      </c>
      <c r="AK78" s="116">
        <f>'12A'!AT$118</f>
        <v>0</v>
      </c>
      <c r="AL78" s="116">
        <f>'12A'!AU$118</f>
        <v>0</v>
      </c>
      <c r="AM78" s="116">
        <f>'12A'!AV$118</f>
        <v>0</v>
      </c>
      <c r="AN78" s="116">
        <f>'12A'!AW$118</f>
        <v>0</v>
      </c>
      <c r="AO78" s="116">
        <f>'12A'!AX$118</f>
        <v>0</v>
      </c>
      <c r="AP78" s="116">
        <f>'12A'!AY$118</f>
        <v>0</v>
      </c>
      <c r="AQ78" s="116">
        <f>'12A'!AN$119</f>
        <v>0</v>
      </c>
      <c r="AR78" s="116">
        <f>'12A'!AO$119</f>
        <v>0</v>
      </c>
      <c r="AS78" s="116">
        <f>'12A'!AP$119</f>
        <v>0</v>
      </c>
      <c r="AT78" s="116">
        <f>'12A'!AQ$119</f>
        <v>0</v>
      </c>
      <c r="AU78" s="116">
        <f>'12A'!AR$119</f>
        <v>0</v>
      </c>
      <c r="AV78" s="116">
        <f>'12A'!AS$119</f>
        <v>0</v>
      </c>
      <c r="AW78" s="116">
        <f>'12A'!AT$119</f>
        <v>0</v>
      </c>
      <c r="AX78" s="116">
        <f>'12A'!AU$119</f>
        <v>0</v>
      </c>
      <c r="AY78" s="116">
        <f>'12A'!AV$119</f>
        <v>0</v>
      </c>
      <c r="AZ78" s="116">
        <f>'12A'!AW$119</f>
        <v>0</v>
      </c>
      <c r="BA78" s="116">
        <f>'12A'!AX$119</f>
        <v>0</v>
      </c>
      <c r="BB78" s="116">
        <f>'12A'!AY$119</f>
        <v>0</v>
      </c>
      <c r="BC78" s="116">
        <f>'12A'!AN$120</f>
        <v>0</v>
      </c>
      <c r="BD78" s="116">
        <f>'12A'!AO$120</f>
        <v>0</v>
      </c>
      <c r="BE78" s="116">
        <f>'12A'!AP$120</f>
        <v>0</v>
      </c>
      <c r="BF78" s="116">
        <f>'12A'!AQ$120</f>
        <v>0</v>
      </c>
      <c r="BG78" s="116">
        <f>'12A'!AR$120</f>
        <v>0</v>
      </c>
      <c r="BH78" s="116">
        <f>'12A'!AS$120</f>
        <v>0</v>
      </c>
      <c r="BI78" s="116">
        <f>'12A'!AT$120</f>
        <v>0</v>
      </c>
      <c r="BJ78" s="116">
        <f>'12A'!AU$120</f>
        <v>0</v>
      </c>
      <c r="BK78" s="116">
        <f>'12A'!AV$120</f>
        <v>0</v>
      </c>
      <c r="BL78" s="116">
        <f>'12A'!AW$120</f>
        <v>0</v>
      </c>
      <c r="BM78" s="116">
        <f>'12A'!AX$120</f>
        <v>0</v>
      </c>
      <c r="BN78" s="116">
        <f>'12A'!AY$120</f>
        <v>0</v>
      </c>
      <c r="BO78" s="116">
        <f>'12A'!AN$121</f>
        <v>0</v>
      </c>
      <c r="BP78" s="116">
        <f>'12A'!AO$121</f>
        <v>0</v>
      </c>
      <c r="BQ78" s="116">
        <f>'12A'!AP$121</f>
        <v>0</v>
      </c>
      <c r="BR78" s="116">
        <f>'12A'!AQ$121</f>
        <v>0</v>
      </c>
      <c r="BS78" s="116">
        <f>'12A'!AR$121</f>
        <v>0</v>
      </c>
      <c r="BT78" s="116">
        <f>'12A'!AS$121</f>
        <v>0</v>
      </c>
      <c r="BU78" s="116">
        <f>'12A'!AT$121</f>
        <v>0</v>
      </c>
      <c r="BV78" s="116">
        <f>'12A'!AU$121</f>
        <v>0</v>
      </c>
      <c r="BW78" s="116">
        <f>'12A'!AV$121</f>
        <v>0</v>
      </c>
      <c r="BX78" s="116">
        <f>'12A'!AW$121</f>
        <v>0</v>
      </c>
      <c r="BY78" s="116">
        <f>'12A'!AX$121</f>
        <v>0</v>
      </c>
      <c r="BZ78" s="116">
        <f>'12A'!AY$121</f>
        <v>0</v>
      </c>
      <c r="CA78" s="278">
        <f>'12A'!AN$122</f>
        <v>0</v>
      </c>
      <c r="CB78" s="278">
        <f>'12A'!AO$122</f>
        <v>0</v>
      </c>
      <c r="CC78" s="278">
        <f>'12A'!AP$122</f>
        <v>0</v>
      </c>
      <c r="CD78" s="278">
        <f>'12A'!AQ$122</f>
        <v>0</v>
      </c>
      <c r="CE78" s="278">
        <f>'12A'!AR$122</f>
        <v>0</v>
      </c>
      <c r="CF78" s="278">
        <f>'12A'!AS$122</f>
        <v>0</v>
      </c>
      <c r="CG78" s="278">
        <f>'12A'!AT$122</f>
        <v>0</v>
      </c>
      <c r="CH78" s="278">
        <f>'12A'!AU$122</f>
        <v>0</v>
      </c>
      <c r="CI78" s="278">
        <f>'12A'!AV$122</f>
        <v>0</v>
      </c>
      <c r="CJ78" s="278">
        <f>'12A'!AW$122</f>
        <v>0</v>
      </c>
      <c r="CK78" s="278">
        <f>'12A'!AX$122</f>
        <v>0</v>
      </c>
      <c r="CL78" s="278">
        <f>'12A'!AY$122</f>
        <v>0</v>
      </c>
      <c r="CM78" s="278">
        <f>'12A'!AN$123</f>
        <v>0</v>
      </c>
      <c r="CN78" s="278">
        <f>'12A'!AO$123</f>
        <v>0</v>
      </c>
      <c r="CO78" s="278">
        <f>'12A'!AP$123</f>
        <v>0</v>
      </c>
      <c r="CP78" s="278">
        <f>'12A'!AQ$123</f>
        <v>0</v>
      </c>
      <c r="CQ78" s="278">
        <f>'12A'!AR$123</f>
        <v>0</v>
      </c>
      <c r="CR78" s="278">
        <f>'12A'!AS$123</f>
        <v>0</v>
      </c>
      <c r="CS78" s="278">
        <f>'12A'!AT$123</f>
        <v>0</v>
      </c>
      <c r="CT78" s="278">
        <f>'12A'!AU$123</f>
        <v>0</v>
      </c>
      <c r="CU78" s="278">
        <f>'12A'!AV$123</f>
        <v>0</v>
      </c>
      <c r="CV78" s="278">
        <f>'12A'!AW$123</f>
        <v>0</v>
      </c>
      <c r="CW78" s="278">
        <f>'12A'!AX$123</f>
        <v>0</v>
      </c>
      <c r="CX78" s="278">
        <f>'12A'!AY$123</f>
        <v>0</v>
      </c>
      <c r="CY78" s="278">
        <f>'12A'!AN$124</f>
        <v>0</v>
      </c>
      <c r="CZ78" s="278">
        <f>'12A'!AO$124</f>
        <v>0</v>
      </c>
      <c r="DA78" s="278">
        <f>'12A'!AP$124</f>
        <v>0</v>
      </c>
      <c r="DB78" s="278">
        <f>'12A'!AQ$124</f>
        <v>0</v>
      </c>
      <c r="DC78" s="278">
        <f>'12A'!AR$124</f>
        <v>0</v>
      </c>
      <c r="DD78" s="278">
        <f>'12A'!AS$124</f>
        <v>0</v>
      </c>
      <c r="DE78" s="278">
        <f>'12A'!AT$124</f>
        <v>0</v>
      </c>
      <c r="DF78" s="278">
        <f>'12A'!AU$124</f>
        <v>0</v>
      </c>
      <c r="DG78" s="278">
        <f>'12A'!AV$124</f>
        <v>0</v>
      </c>
      <c r="DH78" s="278">
        <f>'12A'!AW$124</f>
        <v>0</v>
      </c>
      <c r="DI78" s="278">
        <f>'12A'!AX$124</f>
        <v>0</v>
      </c>
      <c r="DJ78" s="278">
        <f>'12A'!AY$124</f>
        <v>0</v>
      </c>
      <c r="DK78" s="116">
        <f>'12A'!AN$127</f>
        <v>0</v>
      </c>
      <c r="DL78" s="116">
        <f>'12A'!AO$127</f>
        <v>0</v>
      </c>
      <c r="DM78" s="116">
        <f>'12A'!AP$127</f>
        <v>0</v>
      </c>
      <c r="DN78" s="116">
        <f>'12A'!AQ$127</f>
        <v>0</v>
      </c>
      <c r="DO78" s="116">
        <f>'12A'!AR$127</f>
        <v>0</v>
      </c>
      <c r="DP78" s="116">
        <f>'12A'!AS$127</f>
        <v>0</v>
      </c>
      <c r="DQ78" s="116">
        <f>'12A'!AT$127</f>
        <v>0</v>
      </c>
      <c r="DR78" s="116">
        <f>'12A'!AU$127</f>
        <v>0</v>
      </c>
      <c r="DS78" s="116">
        <f>'12A'!AN$128</f>
        <v>0</v>
      </c>
      <c r="DT78" s="116">
        <f>'12A'!AO$128</f>
        <v>0</v>
      </c>
      <c r="DU78" s="116">
        <f>'12A'!AP$128</f>
        <v>0</v>
      </c>
      <c r="DV78" s="116">
        <f>'12A'!AQ$128</f>
        <v>0</v>
      </c>
      <c r="DW78" s="116">
        <f>'12A'!AR$128</f>
        <v>0</v>
      </c>
      <c r="DX78" s="116">
        <f>'12A'!AS$128</f>
        <v>0</v>
      </c>
      <c r="DY78" s="116">
        <f>'12A'!AT$128</f>
        <v>0</v>
      </c>
      <c r="DZ78" s="116">
        <f>'12A'!AU$128</f>
        <v>0</v>
      </c>
      <c r="EA78" s="116">
        <f>'12A'!AN$129</f>
        <v>0</v>
      </c>
      <c r="EB78" s="116">
        <f>'12A'!AO$129</f>
        <v>0</v>
      </c>
      <c r="EC78" s="116">
        <f>'12A'!AP$129</f>
        <v>0</v>
      </c>
      <c r="ED78" s="116">
        <f>'12A'!AQ$129</f>
        <v>0</v>
      </c>
      <c r="EE78" s="116">
        <f>'12A'!AR$129</f>
        <v>0</v>
      </c>
      <c r="EF78" s="116">
        <f>'12A'!AS$129</f>
        <v>0</v>
      </c>
      <c r="EG78" s="116">
        <f>'12A'!AT$129</f>
        <v>0</v>
      </c>
      <c r="EH78" s="116">
        <f>'12A'!AU$129</f>
        <v>0</v>
      </c>
      <c r="EI78" s="116">
        <f>'12A'!AN$130</f>
        <v>0</v>
      </c>
      <c r="EJ78" s="116">
        <f>'12A'!AO$130</f>
        <v>0</v>
      </c>
      <c r="EK78" s="116">
        <f>'12A'!AP$130</f>
        <v>0</v>
      </c>
      <c r="EL78" s="116">
        <f>'12A'!AQ$130</f>
        <v>0</v>
      </c>
      <c r="EM78" s="116">
        <f>'12A'!AR$130</f>
        <v>0</v>
      </c>
      <c r="EN78" s="116">
        <f>'12A'!AS$130</f>
        <v>0</v>
      </c>
      <c r="EO78" s="116">
        <f>'12A'!AT$130</f>
        <v>0</v>
      </c>
      <c r="EP78" s="116">
        <f>'12A'!AU$130</f>
        <v>0</v>
      </c>
      <c r="EQ78" s="116">
        <f>'12A'!AN$131</f>
        <v>0</v>
      </c>
      <c r="ER78" s="116">
        <f>'12A'!AO$131</f>
        <v>0</v>
      </c>
      <c r="ES78" s="116">
        <f>'12A'!AP$131</f>
        <v>0</v>
      </c>
      <c r="ET78" s="116">
        <f>'12A'!AQ$131</f>
        <v>0</v>
      </c>
      <c r="EU78" s="116">
        <f>'12A'!AR$131</f>
        <v>0</v>
      </c>
      <c r="EV78" s="116">
        <f>'12A'!AS$131</f>
        <v>0</v>
      </c>
      <c r="EW78" s="116">
        <f>'12A'!AT$131</f>
        <v>0</v>
      </c>
      <c r="EX78" s="116">
        <f>'12A'!AU$131</f>
        <v>0</v>
      </c>
      <c r="EY78" s="116">
        <f>'12A'!AN$132</f>
        <v>0</v>
      </c>
      <c r="EZ78" s="116">
        <f>'12A'!AO$132</f>
        <v>0</v>
      </c>
      <c r="FA78" s="116">
        <f>'12A'!AP$132</f>
        <v>0</v>
      </c>
      <c r="FB78" s="116">
        <f>'12A'!AQ$132</f>
        <v>0</v>
      </c>
      <c r="FC78" s="116">
        <f>'12A'!AR$132</f>
        <v>0</v>
      </c>
      <c r="FD78" s="116">
        <f>'12A'!AS$132</f>
        <v>0</v>
      </c>
      <c r="FE78" s="116">
        <f>'12A'!AT$132</f>
        <v>0</v>
      </c>
      <c r="FF78" s="116">
        <f>'12A'!AU$132</f>
        <v>0</v>
      </c>
      <c r="FG78" s="116">
        <f>'12A'!AN$133</f>
        <v>0</v>
      </c>
      <c r="FH78" s="116">
        <f>'12A'!AO$133</f>
        <v>0</v>
      </c>
      <c r="FI78" s="116">
        <f>'12A'!AP$133</f>
        <v>0</v>
      </c>
      <c r="FJ78" s="116">
        <f>'12A'!AQ$133</f>
        <v>0</v>
      </c>
      <c r="FK78" s="116">
        <f>'12A'!AR$133</f>
        <v>0</v>
      </c>
      <c r="FL78" s="116">
        <f>'12A'!AS$133</f>
        <v>0</v>
      </c>
      <c r="FM78" s="116">
        <f>'12A'!AT$133</f>
        <v>0</v>
      </c>
      <c r="FN78" s="116">
        <f>'12A'!AU$133</f>
        <v>0</v>
      </c>
      <c r="FO78" s="116">
        <f>'12A'!AN$134</f>
        <v>0</v>
      </c>
      <c r="FP78" s="116">
        <f>'12A'!AO$134</f>
        <v>0</v>
      </c>
      <c r="FQ78" s="116">
        <f>'12A'!AP$134</f>
        <v>0</v>
      </c>
      <c r="FR78" s="116">
        <f>'12A'!AQ$134</f>
        <v>0</v>
      </c>
      <c r="FS78" s="116">
        <f>'12A'!AR$134</f>
        <v>0</v>
      </c>
      <c r="FT78" s="116">
        <f>'12A'!AS$134</f>
        <v>0</v>
      </c>
      <c r="FU78" s="116">
        <f>'12A'!AT$134</f>
        <v>0</v>
      </c>
      <c r="FV78" s="116">
        <f>'12A'!AU$134</f>
        <v>0</v>
      </c>
      <c r="FW78" s="116">
        <f>'12A'!AN$137</f>
        <v>0</v>
      </c>
      <c r="FX78" s="116">
        <f>'12A'!AO$137</f>
        <v>0</v>
      </c>
      <c r="FY78" s="116">
        <f>'12A'!AP$137</f>
        <v>0</v>
      </c>
      <c r="FZ78" s="116">
        <f>'12A'!AQ$137</f>
        <v>0</v>
      </c>
      <c r="GA78" s="116">
        <f>'12A'!AR$137</f>
        <v>0</v>
      </c>
      <c r="GB78" s="116">
        <f>'12A'!AS$137</f>
        <v>0</v>
      </c>
      <c r="GC78" s="116">
        <f>'12A'!AT$137</f>
        <v>0</v>
      </c>
      <c r="GD78" s="116">
        <f>'12A'!AU$137</f>
        <v>0</v>
      </c>
      <c r="GE78" s="116">
        <f>'12A'!AN$138</f>
        <v>0</v>
      </c>
      <c r="GF78" s="116">
        <f>'12A'!AO$138</f>
        <v>0</v>
      </c>
      <c r="GG78" s="116">
        <f>'12A'!AP$138</f>
        <v>0</v>
      </c>
      <c r="GH78" s="116">
        <f>'12A'!AQ$138</f>
        <v>0</v>
      </c>
      <c r="GI78" s="116">
        <f>'12A'!AR$138</f>
        <v>0</v>
      </c>
      <c r="GJ78" s="116">
        <f>'12A'!AS$138</f>
        <v>0</v>
      </c>
      <c r="GK78" s="116">
        <f>'12A'!AT$138</f>
        <v>0</v>
      </c>
      <c r="GL78" s="116">
        <f>'12A'!AU$138</f>
        <v>0</v>
      </c>
      <c r="GM78" s="116">
        <f>'12A'!AN$139</f>
        <v>0</v>
      </c>
      <c r="GN78" s="116">
        <f>'12A'!AO$139</f>
        <v>0</v>
      </c>
      <c r="GO78" s="116">
        <f>'12A'!AP$139</f>
        <v>0</v>
      </c>
      <c r="GP78" s="116">
        <f>'12A'!AQ$139</f>
        <v>0</v>
      </c>
      <c r="GQ78" s="116">
        <f>'12A'!AR$139</f>
        <v>0</v>
      </c>
      <c r="GR78" s="116">
        <f>'12A'!AS$139</f>
        <v>0</v>
      </c>
      <c r="GS78" s="116">
        <f>'12A'!AT$139</f>
        <v>0</v>
      </c>
      <c r="GT78" s="116">
        <f>'12A'!AU$139</f>
        <v>0</v>
      </c>
      <c r="GU78" s="116">
        <f>'12A'!AN$140</f>
        <v>0</v>
      </c>
      <c r="GV78" s="116">
        <f>'12A'!AO$140</f>
        <v>0</v>
      </c>
      <c r="GW78" s="116">
        <f>'12A'!AP$140</f>
        <v>0</v>
      </c>
      <c r="GX78" s="116">
        <f>'12A'!AQ$140</f>
        <v>0</v>
      </c>
      <c r="GY78" s="116">
        <f>'12A'!AR$140</f>
        <v>0</v>
      </c>
      <c r="GZ78" s="116">
        <f>'12A'!AS$140</f>
        <v>0</v>
      </c>
      <c r="HA78" s="116">
        <f>'12A'!AT$140</f>
        <v>0</v>
      </c>
      <c r="HB78" s="116">
        <f>'12A'!AU$140</f>
        <v>0</v>
      </c>
      <c r="HC78" s="116">
        <f>'12A'!AN$141</f>
        <v>0</v>
      </c>
      <c r="HD78" s="116">
        <f>'12A'!AO$141</f>
        <v>0</v>
      </c>
      <c r="HE78" s="116">
        <f>'12A'!AP$141</f>
        <v>0</v>
      </c>
      <c r="HF78" s="116">
        <f>'12A'!AQ$141</f>
        <v>0</v>
      </c>
      <c r="HG78" s="116">
        <f>'12A'!AR$141</f>
        <v>0</v>
      </c>
      <c r="HH78" s="116">
        <f>'12A'!AS$141</f>
        <v>0</v>
      </c>
      <c r="HI78" s="116">
        <f>'12A'!AT$141</f>
        <v>0</v>
      </c>
      <c r="HJ78" s="116">
        <f>'12A'!AU$141</f>
        <v>0</v>
      </c>
      <c r="HK78" s="116">
        <f>'12A'!AN$142</f>
        <v>0</v>
      </c>
      <c r="HL78" s="116">
        <f>'12A'!AO$142</f>
        <v>0</v>
      </c>
      <c r="HM78" s="116">
        <f>'12A'!AP$142</f>
        <v>0</v>
      </c>
      <c r="HN78" s="116">
        <f>'12A'!AQ$142</f>
        <v>0</v>
      </c>
      <c r="HO78" s="116">
        <f>'12A'!AR$142</f>
        <v>0</v>
      </c>
      <c r="HP78" s="116">
        <f>'12A'!AS$142</f>
        <v>0</v>
      </c>
      <c r="HQ78" s="116">
        <f>'12A'!AT$142</f>
        <v>0</v>
      </c>
      <c r="HR78" s="116">
        <f>'12A'!AU$142</f>
        <v>0</v>
      </c>
      <c r="HS78" s="116">
        <f>'12A'!AN$143</f>
        <v>0</v>
      </c>
      <c r="HT78" s="116">
        <f>'12A'!AO$143</f>
        <v>0</v>
      </c>
      <c r="HU78" s="116">
        <f>'12A'!AP$143</f>
        <v>0</v>
      </c>
      <c r="HV78" s="116">
        <f>'12A'!AQ$143</f>
        <v>0</v>
      </c>
      <c r="HW78" s="116">
        <f>'12A'!AR$143</f>
        <v>0</v>
      </c>
      <c r="HX78" s="116">
        <f>'12A'!AS$143</f>
        <v>0</v>
      </c>
      <c r="HY78" s="116">
        <f>'12A'!AT$143</f>
        <v>0</v>
      </c>
      <c r="HZ78" s="116">
        <f>'12A'!AU$143</f>
        <v>0</v>
      </c>
      <c r="IA78" s="116">
        <f>'12A'!AN$144</f>
        <v>0</v>
      </c>
      <c r="IB78" s="116">
        <f>'12A'!AO$144</f>
        <v>0</v>
      </c>
      <c r="IC78" s="116">
        <f>'12A'!AP$144</f>
        <v>0</v>
      </c>
      <c r="ID78" s="116">
        <f>'12A'!AQ$144</f>
        <v>0</v>
      </c>
      <c r="IE78" s="116">
        <f>'12A'!AR$144</f>
        <v>0</v>
      </c>
      <c r="IF78" s="116">
        <f>'12A'!AS$144</f>
        <v>0</v>
      </c>
      <c r="IG78" s="116">
        <f>'12A'!AT$144</f>
        <v>0</v>
      </c>
      <c r="IH78" s="116">
        <f>'12A'!AU$144</f>
        <v>0</v>
      </c>
    </row>
    <row r="79" spans="18:242">
      <c r="R79" s="114">
        <v>13</v>
      </c>
      <c r="S79" s="116">
        <f>'13A'!AN$117</f>
        <v>0</v>
      </c>
      <c r="T79" s="116">
        <f>'13A'!AO$117</f>
        <v>0</v>
      </c>
      <c r="U79" s="116">
        <f>'13A'!AP$117</f>
        <v>0</v>
      </c>
      <c r="V79" s="116">
        <f>'13A'!AQ$117</f>
        <v>0</v>
      </c>
      <c r="W79" s="116">
        <f>'13A'!AR$117</f>
        <v>0</v>
      </c>
      <c r="X79" s="116">
        <f>'13A'!AS$117</f>
        <v>0</v>
      </c>
      <c r="Y79" s="116">
        <f>'13A'!AT$117</f>
        <v>0</v>
      </c>
      <c r="Z79" s="116">
        <f>'13A'!AU$117</f>
        <v>0</v>
      </c>
      <c r="AA79" s="116">
        <f>'13A'!AV$117</f>
        <v>0</v>
      </c>
      <c r="AB79" s="116">
        <f>'13A'!AW$117</f>
        <v>0</v>
      </c>
      <c r="AC79" s="116">
        <f>'13A'!AX$117</f>
        <v>0</v>
      </c>
      <c r="AD79" s="116">
        <f>'13A'!AY$117</f>
        <v>0</v>
      </c>
      <c r="AE79" s="116">
        <f>'13A'!AN$118</f>
        <v>0</v>
      </c>
      <c r="AF79" s="116">
        <f>'13A'!AO$118</f>
        <v>0</v>
      </c>
      <c r="AG79" s="116">
        <f>'13A'!AP$118</f>
        <v>0</v>
      </c>
      <c r="AH79" s="116">
        <f>'13A'!AQ$118</f>
        <v>0</v>
      </c>
      <c r="AI79" s="116">
        <f>'13A'!AR$118</f>
        <v>0</v>
      </c>
      <c r="AJ79" s="116">
        <f>'13A'!AS$118</f>
        <v>0</v>
      </c>
      <c r="AK79" s="116">
        <f>'13A'!AT$118</f>
        <v>0</v>
      </c>
      <c r="AL79" s="116">
        <f>'13A'!AU$118</f>
        <v>0</v>
      </c>
      <c r="AM79" s="116">
        <f>'13A'!AV$118</f>
        <v>0</v>
      </c>
      <c r="AN79" s="116">
        <f>'13A'!AW$118</f>
        <v>0</v>
      </c>
      <c r="AO79" s="116">
        <f>'13A'!AX$118</f>
        <v>0</v>
      </c>
      <c r="AP79" s="116">
        <f>'13A'!AY$118</f>
        <v>0</v>
      </c>
      <c r="AQ79" s="116">
        <f>'13A'!AN$119</f>
        <v>0</v>
      </c>
      <c r="AR79" s="116">
        <f>'13A'!AO$119</f>
        <v>0</v>
      </c>
      <c r="AS79" s="116">
        <f>'13A'!AP$119</f>
        <v>0</v>
      </c>
      <c r="AT79" s="116">
        <f>'13A'!AQ$119</f>
        <v>0</v>
      </c>
      <c r="AU79" s="116">
        <f>'13A'!AR$119</f>
        <v>0</v>
      </c>
      <c r="AV79" s="116">
        <f>'13A'!AS$119</f>
        <v>0</v>
      </c>
      <c r="AW79" s="116">
        <f>'13A'!AT$119</f>
        <v>0</v>
      </c>
      <c r="AX79" s="116">
        <f>'13A'!AU$119</f>
        <v>0</v>
      </c>
      <c r="AY79" s="116">
        <f>'13A'!AV$119</f>
        <v>0</v>
      </c>
      <c r="AZ79" s="116">
        <f>'13A'!AW$119</f>
        <v>0</v>
      </c>
      <c r="BA79" s="116">
        <f>'13A'!AX$119</f>
        <v>0</v>
      </c>
      <c r="BB79" s="116">
        <f>'13A'!AY$119</f>
        <v>0</v>
      </c>
      <c r="BC79" s="116">
        <f>'13A'!AN$120</f>
        <v>0</v>
      </c>
      <c r="BD79" s="116">
        <f>'13A'!AO$120</f>
        <v>0</v>
      </c>
      <c r="BE79" s="116">
        <f>'13A'!AP$120</f>
        <v>0</v>
      </c>
      <c r="BF79" s="116">
        <f>'13A'!AQ$120</f>
        <v>0</v>
      </c>
      <c r="BG79" s="116">
        <f>'13A'!AR$120</f>
        <v>0</v>
      </c>
      <c r="BH79" s="116">
        <f>'13A'!AS$120</f>
        <v>0</v>
      </c>
      <c r="BI79" s="116">
        <f>'13A'!AT$120</f>
        <v>0</v>
      </c>
      <c r="BJ79" s="116">
        <f>'13A'!AU$120</f>
        <v>0</v>
      </c>
      <c r="BK79" s="116">
        <f>'13A'!AV$120</f>
        <v>0</v>
      </c>
      <c r="BL79" s="116">
        <f>'13A'!AW$120</f>
        <v>0</v>
      </c>
      <c r="BM79" s="116">
        <f>'13A'!AX$120</f>
        <v>0</v>
      </c>
      <c r="BN79" s="116">
        <f>'13A'!AY$120</f>
        <v>0</v>
      </c>
      <c r="BO79" s="116">
        <f>'13A'!AN$121</f>
        <v>0</v>
      </c>
      <c r="BP79" s="116">
        <f>'13A'!AO$121</f>
        <v>0</v>
      </c>
      <c r="BQ79" s="116">
        <f>'13A'!AP$121</f>
        <v>0</v>
      </c>
      <c r="BR79" s="116">
        <f>'13A'!AQ$121</f>
        <v>0</v>
      </c>
      <c r="BS79" s="116">
        <f>'13A'!AR$121</f>
        <v>0</v>
      </c>
      <c r="BT79" s="116">
        <f>'13A'!AS$121</f>
        <v>0</v>
      </c>
      <c r="BU79" s="116">
        <f>'13A'!AT$121</f>
        <v>0</v>
      </c>
      <c r="BV79" s="116">
        <f>'13A'!AU$121</f>
        <v>0</v>
      </c>
      <c r="BW79" s="116">
        <f>'13A'!AV$121</f>
        <v>0</v>
      </c>
      <c r="BX79" s="116">
        <f>'13A'!AW$121</f>
        <v>0</v>
      </c>
      <c r="BY79" s="116">
        <f>'13A'!AX$121</f>
        <v>0</v>
      </c>
      <c r="BZ79" s="116">
        <f>'13A'!AY$121</f>
        <v>0</v>
      </c>
      <c r="CA79" s="278">
        <f>'13A'!AN$122</f>
        <v>0</v>
      </c>
      <c r="CB79" s="278">
        <f>'13A'!AO$122</f>
        <v>0</v>
      </c>
      <c r="CC79" s="278">
        <f>'13A'!AP$122</f>
        <v>0</v>
      </c>
      <c r="CD79" s="278">
        <f>'13A'!AQ$122</f>
        <v>0</v>
      </c>
      <c r="CE79" s="278">
        <f>'13A'!AR$122</f>
        <v>0</v>
      </c>
      <c r="CF79" s="278">
        <f>'13A'!AS$122</f>
        <v>0</v>
      </c>
      <c r="CG79" s="278">
        <f>'13A'!AT$122</f>
        <v>0</v>
      </c>
      <c r="CH79" s="278">
        <f>'13A'!AU$122</f>
        <v>0</v>
      </c>
      <c r="CI79" s="278">
        <f>'13A'!AV$122</f>
        <v>0</v>
      </c>
      <c r="CJ79" s="278">
        <f>'13A'!AW$122</f>
        <v>0</v>
      </c>
      <c r="CK79" s="278">
        <f>'13A'!AX$122</f>
        <v>0</v>
      </c>
      <c r="CL79" s="278">
        <f>'13A'!AY$122</f>
        <v>0</v>
      </c>
      <c r="CM79" s="278">
        <f>'13A'!AN$123</f>
        <v>0</v>
      </c>
      <c r="CN79" s="278">
        <f>'13A'!AO$123</f>
        <v>0</v>
      </c>
      <c r="CO79" s="278">
        <f>'13A'!AP$123</f>
        <v>0</v>
      </c>
      <c r="CP79" s="278">
        <f>'13A'!AQ$123</f>
        <v>0</v>
      </c>
      <c r="CQ79" s="278">
        <f>'13A'!AR$123</f>
        <v>0</v>
      </c>
      <c r="CR79" s="278">
        <f>'13A'!AS$123</f>
        <v>0</v>
      </c>
      <c r="CS79" s="278">
        <f>'13A'!AT$123</f>
        <v>0</v>
      </c>
      <c r="CT79" s="278">
        <f>'13A'!AU$123</f>
        <v>0</v>
      </c>
      <c r="CU79" s="278">
        <f>'13A'!AV$123</f>
        <v>0</v>
      </c>
      <c r="CV79" s="278">
        <f>'13A'!AW$123</f>
        <v>0</v>
      </c>
      <c r="CW79" s="278">
        <f>'13A'!AX$123</f>
        <v>0</v>
      </c>
      <c r="CX79" s="278">
        <f>'13A'!AY$123</f>
        <v>0</v>
      </c>
      <c r="CY79" s="278">
        <f>'13A'!AN$124</f>
        <v>0</v>
      </c>
      <c r="CZ79" s="278">
        <f>'13A'!AO$124</f>
        <v>0</v>
      </c>
      <c r="DA79" s="278">
        <f>'13A'!AP$124</f>
        <v>0</v>
      </c>
      <c r="DB79" s="278">
        <f>'13A'!AQ$124</f>
        <v>0</v>
      </c>
      <c r="DC79" s="278">
        <f>'13A'!AR$124</f>
        <v>0</v>
      </c>
      <c r="DD79" s="278">
        <f>'13A'!AS$124</f>
        <v>0</v>
      </c>
      <c r="DE79" s="278">
        <f>'13A'!AT$124</f>
        <v>0</v>
      </c>
      <c r="DF79" s="278">
        <f>'13A'!AU$124</f>
        <v>0</v>
      </c>
      <c r="DG79" s="278">
        <f>'13A'!AV$124</f>
        <v>0</v>
      </c>
      <c r="DH79" s="278">
        <f>'13A'!AW$124</f>
        <v>0</v>
      </c>
      <c r="DI79" s="278">
        <f>'13A'!AX$124</f>
        <v>0</v>
      </c>
      <c r="DJ79" s="278">
        <f>'13A'!AY$124</f>
        <v>0</v>
      </c>
      <c r="DK79" s="116">
        <f>'13A'!AN$127</f>
        <v>0</v>
      </c>
      <c r="DL79" s="116">
        <f>'13A'!AO$127</f>
        <v>0</v>
      </c>
      <c r="DM79" s="116">
        <f>'13A'!AP$127</f>
        <v>0</v>
      </c>
      <c r="DN79" s="116">
        <f>'13A'!AQ$127</f>
        <v>0</v>
      </c>
      <c r="DO79" s="116">
        <f>'13A'!AR$127</f>
        <v>0</v>
      </c>
      <c r="DP79" s="116">
        <f>'13A'!AS$127</f>
        <v>0</v>
      </c>
      <c r="DQ79" s="116">
        <f>'13A'!AT$127</f>
        <v>0</v>
      </c>
      <c r="DR79" s="116">
        <f>'13A'!AU$127</f>
        <v>0</v>
      </c>
      <c r="DS79" s="116">
        <f>'13A'!AN$128</f>
        <v>0</v>
      </c>
      <c r="DT79" s="116">
        <f>'13A'!AO$128</f>
        <v>0</v>
      </c>
      <c r="DU79" s="116">
        <f>'13A'!AP$128</f>
        <v>0</v>
      </c>
      <c r="DV79" s="116">
        <f>'13A'!AQ$128</f>
        <v>0</v>
      </c>
      <c r="DW79" s="116">
        <f>'13A'!AR$128</f>
        <v>0</v>
      </c>
      <c r="DX79" s="116">
        <f>'13A'!AS$128</f>
        <v>0</v>
      </c>
      <c r="DY79" s="116">
        <f>'13A'!AT$128</f>
        <v>0</v>
      </c>
      <c r="DZ79" s="116">
        <f>'13A'!AU$128</f>
        <v>0</v>
      </c>
      <c r="EA79" s="116">
        <f>'13A'!AN$129</f>
        <v>0</v>
      </c>
      <c r="EB79" s="116">
        <f>'13A'!AO$129</f>
        <v>0</v>
      </c>
      <c r="EC79" s="116">
        <f>'13A'!AP$129</f>
        <v>0</v>
      </c>
      <c r="ED79" s="116">
        <f>'13A'!AQ$129</f>
        <v>0</v>
      </c>
      <c r="EE79" s="116">
        <f>'13A'!AR$129</f>
        <v>0</v>
      </c>
      <c r="EF79" s="116">
        <f>'13A'!AS$129</f>
        <v>0</v>
      </c>
      <c r="EG79" s="116">
        <f>'13A'!AT$129</f>
        <v>0</v>
      </c>
      <c r="EH79" s="116">
        <f>'13A'!AU$129</f>
        <v>0</v>
      </c>
      <c r="EI79" s="116">
        <f>'13A'!AN$130</f>
        <v>0</v>
      </c>
      <c r="EJ79" s="116">
        <f>'13A'!AO$130</f>
        <v>0</v>
      </c>
      <c r="EK79" s="116">
        <f>'13A'!AP$130</f>
        <v>0</v>
      </c>
      <c r="EL79" s="116">
        <f>'13A'!AQ$130</f>
        <v>0</v>
      </c>
      <c r="EM79" s="116">
        <f>'13A'!AR$130</f>
        <v>0</v>
      </c>
      <c r="EN79" s="116">
        <f>'13A'!AS$130</f>
        <v>0</v>
      </c>
      <c r="EO79" s="116">
        <f>'13A'!AT$130</f>
        <v>0</v>
      </c>
      <c r="EP79" s="116">
        <f>'13A'!AU$130</f>
        <v>0</v>
      </c>
      <c r="EQ79" s="116">
        <f>'13A'!AN$131</f>
        <v>0</v>
      </c>
      <c r="ER79" s="116">
        <f>'13A'!AO$131</f>
        <v>0</v>
      </c>
      <c r="ES79" s="116">
        <f>'13A'!AP$131</f>
        <v>0</v>
      </c>
      <c r="ET79" s="116">
        <f>'13A'!AQ$131</f>
        <v>0</v>
      </c>
      <c r="EU79" s="116">
        <f>'13A'!AR$131</f>
        <v>0</v>
      </c>
      <c r="EV79" s="116">
        <f>'13A'!AS$131</f>
        <v>0</v>
      </c>
      <c r="EW79" s="116">
        <f>'13A'!AT$131</f>
        <v>0</v>
      </c>
      <c r="EX79" s="116">
        <f>'13A'!AU$131</f>
        <v>0</v>
      </c>
      <c r="EY79" s="116">
        <f>'13A'!AN$132</f>
        <v>0</v>
      </c>
      <c r="EZ79" s="116">
        <f>'13A'!AO$132</f>
        <v>0</v>
      </c>
      <c r="FA79" s="116">
        <f>'13A'!AP$132</f>
        <v>0</v>
      </c>
      <c r="FB79" s="116">
        <f>'13A'!AQ$132</f>
        <v>0</v>
      </c>
      <c r="FC79" s="116">
        <f>'13A'!AR$132</f>
        <v>0</v>
      </c>
      <c r="FD79" s="116">
        <f>'13A'!AS$132</f>
        <v>0</v>
      </c>
      <c r="FE79" s="116">
        <f>'13A'!AT$132</f>
        <v>0</v>
      </c>
      <c r="FF79" s="116">
        <f>'13A'!AU$132</f>
        <v>0</v>
      </c>
      <c r="FG79" s="116">
        <f>'13A'!AN$133</f>
        <v>0</v>
      </c>
      <c r="FH79" s="116">
        <f>'13A'!AO$133</f>
        <v>0</v>
      </c>
      <c r="FI79" s="116">
        <f>'13A'!AP$133</f>
        <v>0</v>
      </c>
      <c r="FJ79" s="116">
        <f>'13A'!AQ$133</f>
        <v>0</v>
      </c>
      <c r="FK79" s="116">
        <f>'13A'!AR$133</f>
        <v>0</v>
      </c>
      <c r="FL79" s="116">
        <f>'13A'!AS$133</f>
        <v>0</v>
      </c>
      <c r="FM79" s="116">
        <f>'13A'!AT$133</f>
        <v>0</v>
      </c>
      <c r="FN79" s="116">
        <f>'13A'!AU$133</f>
        <v>0</v>
      </c>
      <c r="FO79" s="116">
        <f>'13A'!AN$134</f>
        <v>0</v>
      </c>
      <c r="FP79" s="116">
        <f>'13A'!AO$134</f>
        <v>0</v>
      </c>
      <c r="FQ79" s="116">
        <f>'13A'!AP$134</f>
        <v>0</v>
      </c>
      <c r="FR79" s="116">
        <f>'13A'!AQ$134</f>
        <v>0</v>
      </c>
      <c r="FS79" s="116">
        <f>'13A'!AR$134</f>
        <v>0</v>
      </c>
      <c r="FT79" s="116">
        <f>'13A'!AS$134</f>
        <v>0</v>
      </c>
      <c r="FU79" s="116">
        <f>'13A'!AT$134</f>
        <v>0</v>
      </c>
      <c r="FV79" s="116">
        <f>'13A'!AU$134</f>
        <v>0</v>
      </c>
      <c r="FW79" s="116">
        <f>'13A'!AN$137</f>
        <v>0</v>
      </c>
      <c r="FX79" s="116">
        <f>'13A'!AO$137</f>
        <v>0</v>
      </c>
      <c r="FY79" s="116">
        <f>'13A'!AP$137</f>
        <v>0</v>
      </c>
      <c r="FZ79" s="116">
        <f>'13A'!AQ$137</f>
        <v>0</v>
      </c>
      <c r="GA79" s="116">
        <f>'13A'!AR$137</f>
        <v>0</v>
      </c>
      <c r="GB79" s="116">
        <f>'13A'!AS$137</f>
        <v>0</v>
      </c>
      <c r="GC79" s="116">
        <f>'13A'!AT$137</f>
        <v>0</v>
      </c>
      <c r="GD79" s="116">
        <f>'13A'!AU$137</f>
        <v>0</v>
      </c>
      <c r="GE79" s="116">
        <f>'13A'!AN$138</f>
        <v>0</v>
      </c>
      <c r="GF79" s="116">
        <f>'13A'!AO$138</f>
        <v>0</v>
      </c>
      <c r="GG79" s="116">
        <f>'13A'!AP$138</f>
        <v>0</v>
      </c>
      <c r="GH79" s="116">
        <f>'13A'!AQ$138</f>
        <v>0</v>
      </c>
      <c r="GI79" s="116">
        <f>'13A'!AR$138</f>
        <v>0</v>
      </c>
      <c r="GJ79" s="116">
        <f>'13A'!AS$138</f>
        <v>0</v>
      </c>
      <c r="GK79" s="116">
        <f>'13A'!AT$138</f>
        <v>0</v>
      </c>
      <c r="GL79" s="116">
        <f>'13A'!AU$138</f>
        <v>0</v>
      </c>
      <c r="GM79" s="116">
        <f>'13A'!AN$139</f>
        <v>0</v>
      </c>
      <c r="GN79" s="116">
        <f>'13A'!AO$139</f>
        <v>0</v>
      </c>
      <c r="GO79" s="116">
        <f>'13A'!AP$139</f>
        <v>0</v>
      </c>
      <c r="GP79" s="116">
        <f>'13A'!AQ$139</f>
        <v>0</v>
      </c>
      <c r="GQ79" s="116">
        <f>'13A'!AR$139</f>
        <v>0</v>
      </c>
      <c r="GR79" s="116">
        <f>'13A'!AS$139</f>
        <v>0</v>
      </c>
      <c r="GS79" s="116">
        <f>'13A'!AT$139</f>
        <v>0</v>
      </c>
      <c r="GT79" s="116">
        <f>'13A'!AU$139</f>
        <v>0</v>
      </c>
      <c r="GU79" s="116">
        <f>'13A'!AN$140</f>
        <v>0</v>
      </c>
      <c r="GV79" s="116">
        <f>'13A'!AO$140</f>
        <v>0</v>
      </c>
      <c r="GW79" s="116">
        <f>'13A'!AP$140</f>
        <v>0</v>
      </c>
      <c r="GX79" s="116">
        <f>'13A'!AQ$140</f>
        <v>0</v>
      </c>
      <c r="GY79" s="116">
        <f>'13A'!AR$140</f>
        <v>0</v>
      </c>
      <c r="GZ79" s="116">
        <f>'13A'!AS$140</f>
        <v>0</v>
      </c>
      <c r="HA79" s="116">
        <f>'13A'!AT$140</f>
        <v>0</v>
      </c>
      <c r="HB79" s="116">
        <f>'13A'!AU$140</f>
        <v>0</v>
      </c>
      <c r="HC79" s="116">
        <f>'13A'!AN$141</f>
        <v>0</v>
      </c>
      <c r="HD79" s="116">
        <f>'13A'!AO$141</f>
        <v>0</v>
      </c>
      <c r="HE79" s="116">
        <f>'13A'!AP$141</f>
        <v>0</v>
      </c>
      <c r="HF79" s="116">
        <f>'13A'!AQ$141</f>
        <v>0</v>
      </c>
      <c r="HG79" s="116">
        <f>'13A'!AR$141</f>
        <v>0</v>
      </c>
      <c r="HH79" s="116">
        <f>'13A'!AS$141</f>
        <v>0</v>
      </c>
      <c r="HI79" s="116">
        <f>'13A'!AT$141</f>
        <v>0</v>
      </c>
      <c r="HJ79" s="116">
        <f>'13A'!AU$141</f>
        <v>0</v>
      </c>
      <c r="HK79" s="116">
        <f>'13A'!AN$142</f>
        <v>0</v>
      </c>
      <c r="HL79" s="116">
        <f>'13A'!AO$142</f>
        <v>0</v>
      </c>
      <c r="HM79" s="116">
        <f>'13A'!AP$142</f>
        <v>0</v>
      </c>
      <c r="HN79" s="116">
        <f>'13A'!AQ$142</f>
        <v>0</v>
      </c>
      <c r="HO79" s="116">
        <f>'13A'!AR$142</f>
        <v>0</v>
      </c>
      <c r="HP79" s="116">
        <f>'13A'!AS$142</f>
        <v>0</v>
      </c>
      <c r="HQ79" s="116">
        <f>'13A'!AT$142</f>
        <v>0</v>
      </c>
      <c r="HR79" s="116">
        <f>'13A'!AU$142</f>
        <v>0</v>
      </c>
      <c r="HS79" s="116">
        <f>'13A'!AN$143</f>
        <v>0</v>
      </c>
      <c r="HT79" s="116">
        <f>'13A'!AO$143</f>
        <v>0</v>
      </c>
      <c r="HU79" s="116">
        <f>'13A'!AP$143</f>
        <v>0</v>
      </c>
      <c r="HV79" s="116">
        <f>'13A'!AQ$143</f>
        <v>0</v>
      </c>
      <c r="HW79" s="116">
        <f>'13A'!AR$143</f>
        <v>0</v>
      </c>
      <c r="HX79" s="116">
        <f>'13A'!AS$143</f>
        <v>0</v>
      </c>
      <c r="HY79" s="116">
        <f>'13A'!AT$143</f>
        <v>0</v>
      </c>
      <c r="HZ79" s="116">
        <f>'13A'!AU$143</f>
        <v>0</v>
      </c>
      <c r="IA79" s="116">
        <f>'13A'!AN$144</f>
        <v>0</v>
      </c>
      <c r="IB79" s="116">
        <f>'13A'!AO$144</f>
        <v>0</v>
      </c>
      <c r="IC79" s="116">
        <f>'13A'!AP$144</f>
        <v>0</v>
      </c>
      <c r="ID79" s="116">
        <f>'13A'!AQ$144</f>
        <v>0</v>
      </c>
      <c r="IE79" s="116">
        <f>'13A'!AR$144</f>
        <v>0</v>
      </c>
      <c r="IF79" s="116">
        <f>'13A'!AS$144</f>
        <v>0</v>
      </c>
      <c r="IG79" s="116">
        <f>'13A'!AT$144</f>
        <v>0</v>
      </c>
      <c r="IH79" s="116">
        <f>'13A'!AU$144</f>
        <v>0</v>
      </c>
    </row>
    <row r="80" spans="18:242">
      <c r="R80" s="114">
        <v>14</v>
      </c>
      <c r="S80" s="116">
        <f>'14A'!AN$117</f>
        <v>0</v>
      </c>
      <c r="T80" s="116">
        <f>'14A'!AO$117</f>
        <v>0</v>
      </c>
      <c r="U80" s="116">
        <f>'14A'!AP$117</f>
        <v>0</v>
      </c>
      <c r="V80" s="116">
        <f>'14A'!AQ$117</f>
        <v>0</v>
      </c>
      <c r="W80" s="116">
        <f>'14A'!AR$117</f>
        <v>0</v>
      </c>
      <c r="X80" s="116">
        <f>'14A'!AS$117</f>
        <v>0</v>
      </c>
      <c r="Y80" s="116">
        <f>'14A'!AT$117</f>
        <v>0</v>
      </c>
      <c r="Z80" s="116">
        <f>'14A'!AU$117</f>
        <v>0</v>
      </c>
      <c r="AA80" s="116">
        <f>'14A'!AV$117</f>
        <v>0</v>
      </c>
      <c r="AB80" s="116">
        <f>'14A'!AW$117</f>
        <v>0</v>
      </c>
      <c r="AC80" s="116">
        <f>'14A'!AX$117</f>
        <v>0</v>
      </c>
      <c r="AD80" s="116">
        <f>'14A'!AY$117</f>
        <v>0</v>
      </c>
      <c r="AE80" s="116">
        <f>'14A'!AN$118</f>
        <v>0</v>
      </c>
      <c r="AF80" s="116">
        <f>'14A'!AO$118</f>
        <v>0</v>
      </c>
      <c r="AG80" s="116">
        <f>'14A'!AP$118</f>
        <v>0</v>
      </c>
      <c r="AH80" s="116">
        <f>'14A'!AQ$118</f>
        <v>0</v>
      </c>
      <c r="AI80" s="116">
        <f>'14A'!AR$118</f>
        <v>0</v>
      </c>
      <c r="AJ80" s="116">
        <f>'14A'!AS$118</f>
        <v>0</v>
      </c>
      <c r="AK80" s="116">
        <f>'14A'!AT$118</f>
        <v>0</v>
      </c>
      <c r="AL80" s="116">
        <f>'14A'!AU$118</f>
        <v>0</v>
      </c>
      <c r="AM80" s="116">
        <f>'14A'!AV$118</f>
        <v>0</v>
      </c>
      <c r="AN80" s="116">
        <f>'14A'!AW$118</f>
        <v>0</v>
      </c>
      <c r="AO80" s="116">
        <f>'14A'!AX$118</f>
        <v>0</v>
      </c>
      <c r="AP80" s="116">
        <f>'14A'!AY$118</f>
        <v>0</v>
      </c>
      <c r="AQ80" s="116">
        <f>'14A'!AN$119</f>
        <v>0</v>
      </c>
      <c r="AR80" s="116">
        <f>'14A'!AO$119</f>
        <v>0</v>
      </c>
      <c r="AS80" s="116">
        <f>'14A'!AP$119</f>
        <v>0</v>
      </c>
      <c r="AT80" s="116">
        <f>'14A'!AQ$119</f>
        <v>0</v>
      </c>
      <c r="AU80" s="116">
        <f>'14A'!AR$119</f>
        <v>0</v>
      </c>
      <c r="AV80" s="116">
        <f>'14A'!AS$119</f>
        <v>0</v>
      </c>
      <c r="AW80" s="116">
        <f>'14A'!AT$119</f>
        <v>0</v>
      </c>
      <c r="AX80" s="116">
        <f>'14A'!AU$119</f>
        <v>0</v>
      </c>
      <c r="AY80" s="116">
        <f>'14A'!AV$119</f>
        <v>0</v>
      </c>
      <c r="AZ80" s="116">
        <f>'14A'!AW$119</f>
        <v>0</v>
      </c>
      <c r="BA80" s="116">
        <f>'14A'!AX$119</f>
        <v>0</v>
      </c>
      <c r="BB80" s="116">
        <f>'14A'!AY$119</f>
        <v>0</v>
      </c>
      <c r="BC80" s="116">
        <f>'14A'!AN$120</f>
        <v>0</v>
      </c>
      <c r="BD80" s="116">
        <f>'14A'!AO$120</f>
        <v>0</v>
      </c>
      <c r="BE80" s="116">
        <f>'14A'!AP$120</f>
        <v>0</v>
      </c>
      <c r="BF80" s="116">
        <f>'14A'!AQ$120</f>
        <v>0</v>
      </c>
      <c r="BG80" s="116">
        <f>'14A'!AR$120</f>
        <v>0</v>
      </c>
      <c r="BH80" s="116">
        <f>'14A'!AS$120</f>
        <v>0</v>
      </c>
      <c r="BI80" s="116">
        <f>'14A'!AT$120</f>
        <v>0</v>
      </c>
      <c r="BJ80" s="116">
        <f>'14A'!AU$120</f>
        <v>0</v>
      </c>
      <c r="BK80" s="116">
        <f>'14A'!AV$120</f>
        <v>0</v>
      </c>
      <c r="BL80" s="116">
        <f>'14A'!AW$120</f>
        <v>0</v>
      </c>
      <c r="BM80" s="116">
        <f>'14A'!AX$120</f>
        <v>0</v>
      </c>
      <c r="BN80" s="116">
        <f>'14A'!AY$120</f>
        <v>0</v>
      </c>
      <c r="BO80" s="116">
        <f>'14A'!AN$121</f>
        <v>0</v>
      </c>
      <c r="BP80" s="116">
        <f>'14A'!AO$121</f>
        <v>0</v>
      </c>
      <c r="BQ80" s="116">
        <f>'14A'!AP$121</f>
        <v>0</v>
      </c>
      <c r="BR80" s="116">
        <f>'14A'!AQ$121</f>
        <v>0</v>
      </c>
      <c r="BS80" s="116">
        <f>'14A'!AR$121</f>
        <v>0</v>
      </c>
      <c r="BT80" s="116">
        <f>'14A'!AS$121</f>
        <v>0</v>
      </c>
      <c r="BU80" s="116">
        <f>'14A'!AT$121</f>
        <v>0</v>
      </c>
      <c r="BV80" s="116">
        <f>'14A'!AU$121</f>
        <v>0</v>
      </c>
      <c r="BW80" s="116">
        <f>'14A'!AV$121</f>
        <v>0</v>
      </c>
      <c r="BX80" s="116">
        <f>'14A'!AW$121</f>
        <v>0</v>
      </c>
      <c r="BY80" s="116">
        <f>'14A'!AX$121</f>
        <v>0</v>
      </c>
      <c r="BZ80" s="116">
        <f>'14A'!AY$121</f>
        <v>0</v>
      </c>
      <c r="CA80" s="278">
        <f>'14A'!AN$122</f>
        <v>0</v>
      </c>
      <c r="CB80" s="278">
        <f>'14A'!AO$122</f>
        <v>0</v>
      </c>
      <c r="CC80" s="278">
        <f>'14A'!AP$122</f>
        <v>0</v>
      </c>
      <c r="CD80" s="278">
        <f>'14A'!AQ$122</f>
        <v>0</v>
      </c>
      <c r="CE80" s="278">
        <f>'14A'!AR$122</f>
        <v>0</v>
      </c>
      <c r="CF80" s="278">
        <f>'14A'!AS$122</f>
        <v>0</v>
      </c>
      <c r="CG80" s="278">
        <f>'14A'!AT$122</f>
        <v>0</v>
      </c>
      <c r="CH80" s="278">
        <f>'14A'!AU$122</f>
        <v>0</v>
      </c>
      <c r="CI80" s="278">
        <f>'14A'!AV$122</f>
        <v>0</v>
      </c>
      <c r="CJ80" s="278">
        <f>'14A'!AW$122</f>
        <v>0</v>
      </c>
      <c r="CK80" s="278">
        <f>'14A'!AX$122</f>
        <v>0</v>
      </c>
      <c r="CL80" s="278">
        <f>'14A'!AY$122</f>
        <v>0</v>
      </c>
      <c r="CM80" s="278">
        <f>'14A'!AN$123</f>
        <v>0</v>
      </c>
      <c r="CN80" s="278">
        <f>'14A'!AO$123</f>
        <v>0</v>
      </c>
      <c r="CO80" s="278">
        <f>'14A'!AP$123</f>
        <v>0</v>
      </c>
      <c r="CP80" s="278">
        <f>'14A'!AQ$123</f>
        <v>0</v>
      </c>
      <c r="CQ80" s="278">
        <f>'14A'!AR$123</f>
        <v>0</v>
      </c>
      <c r="CR80" s="278">
        <f>'14A'!AS$123</f>
        <v>0</v>
      </c>
      <c r="CS80" s="278">
        <f>'14A'!AT$123</f>
        <v>0</v>
      </c>
      <c r="CT80" s="278">
        <f>'14A'!AU$123</f>
        <v>0</v>
      </c>
      <c r="CU80" s="278">
        <f>'14A'!AV$123</f>
        <v>0</v>
      </c>
      <c r="CV80" s="278">
        <f>'14A'!AW$123</f>
        <v>0</v>
      </c>
      <c r="CW80" s="278">
        <f>'14A'!AX$123</f>
        <v>0</v>
      </c>
      <c r="CX80" s="278">
        <f>'14A'!AY$123</f>
        <v>0</v>
      </c>
      <c r="CY80" s="278">
        <f>'14A'!AN$124</f>
        <v>0</v>
      </c>
      <c r="CZ80" s="278">
        <f>'14A'!AO$124</f>
        <v>0</v>
      </c>
      <c r="DA80" s="278">
        <f>'14A'!AP$124</f>
        <v>0</v>
      </c>
      <c r="DB80" s="278">
        <f>'14A'!AQ$124</f>
        <v>0</v>
      </c>
      <c r="DC80" s="278">
        <f>'14A'!AR$124</f>
        <v>0</v>
      </c>
      <c r="DD80" s="278">
        <f>'14A'!AS$124</f>
        <v>0</v>
      </c>
      <c r="DE80" s="278">
        <f>'14A'!AT$124</f>
        <v>0</v>
      </c>
      <c r="DF80" s="278">
        <f>'14A'!AU$124</f>
        <v>0</v>
      </c>
      <c r="DG80" s="278">
        <f>'14A'!AV$124</f>
        <v>0</v>
      </c>
      <c r="DH80" s="278">
        <f>'14A'!AW$124</f>
        <v>0</v>
      </c>
      <c r="DI80" s="278">
        <f>'14A'!AX$124</f>
        <v>0</v>
      </c>
      <c r="DJ80" s="278">
        <f>'14A'!AY$124</f>
        <v>0</v>
      </c>
      <c r="DK80" s="116">
        <f>'14A'!AN$127</f>
        <v>0</v>
      </c>
      <c r="DL80" s="116">
        <f>'14A'!AO$127</f>
        <v>0</v>
      </c>
      <c r="DM80" s="116">
        <f>'14A'!AP$127</f>
        <v>0</v>
      </c>
      <c r="DN80" s="116">
        <f>'14A'!AQ$127</f>
        <v>0</v>
      </c>
      <c r="DO80" s="116">
        <f>'14A'!AR$127</f>
        <v>0</v>
      </c>
      <c r="DP80" s="116">
        <f>'14A'!AS$127</f>
        <v>0</v>
      </c>
      <c r="DQ80" s="116">
        <f>'14A'!AT$127</f>
        <v>0</v>
      </c>
      <c r="DR80" s="116">
        <f>'14A'!AU$127</f>
        <v>0</v>
      </c>
      <c r="DS80" s="116">
        <f>'14A'!AN$128</f>
        <v>0</v>
      </c>
      <c r="DT80" s="116">
        <f>'14A'!AO$128</f>
        <v>0</v>
      </c>
      <c r="DU80" s="116">
        <f>'14A'!AP$128</f>
        <v>0</v>
      </c>
      <c r="DV80" s="116">
        <f>'14A'!AQ$128</f>
        <v>0</v>
      </c>
      <c r="DW80" s="116">
        <f>'14A'!AR$128</f>
        <v>0</v>
      </c>
      <c r="DX80" s="116">
        <f>'14A'!AS$128</f>
        <v>0</v>
      </c>
      <c r="DY80" s="116">
        <f>'14A'!AT$128</f>
        <v>0</v>
      </c>
      <c r="DZ80" s="116">
        <f>'14A'!AU$128</f>
        <v>0</v>
      </c>
      <c r="EA80" s="116">
        <f>'14A'!AN$129</f>
        <v>0</v>
      </c>
      <c r="EB80" s="116">
        <f>'14A'!AO$129</f>
        <v>0</v>
      </c>
      <c r="EC80" s="116">
        <f>'14A'!AP$129</f>
        <v>0</v>
      </c>
      <c r="ED80" s="116">
        <f>'14A'!AQ$129</f>
        <v>0</v>
      </c>
      <c r="EE80" s="116">
        <f>'14A'!AR$129</f>
        <v>0</v>
      </c>
      <c r="EF80" s="116">
        <f>'14A'!AS$129</f>
        <v>0</v>
      </c>
      <c r="EG80" s="116">
        <f>'14A'!AT$129</f>
        <v>0</v>
      </c>
      <c r="EH80" s="116">
        <f>'14A'!AU$129</f>
        <v>0</v>
      </c>
      <c r="EI80" s="116">
        <f>'14A'!AN$130</f>
        <v>0</v>
      </c>
      <c r="EJ80" s="116">
        <f>'14A'!AO$130</f>
        <v>0</v>
      </c>
      <c r="EK80" s="116">
        <f>'14A'!AP$130</f>
        <v>0</v>
      </c>
      <c r="EL80" s="116">
        <f>'14A'!AQ$130</f>
        <v>0</v>
      </c>
      <c r="EM80" s="116">
        <f>'14A'!AR$130</f>
        <v>0</v>
      </c>
      <c r="EN80" s="116">
        <f>'14A'!AS$130</f>
        <v>0</v>
      </c>
      <c r="EO80" s="116">
        <f>'14A'!AT$130</f>
        <v>0</v>
      </c>
      <c r="EP80" s="116">
        <f>'14A'!AU$130</f>
        <v>0</v>
      </c>
      <c r="EQ80" s="116">
        <f>'14A'!AN$131</f>
        <v>0</v>
      </c>
      <c r="ER80" s="116">
        <f>'14A'!AO$131</f>
        <v>0</v>
      </c>
      <c r="ES80" s="116">
        <f>'14A'!AP$131</f>
        <v>0</v>
      </c>
      <c r="ET80" s="116">
        <f>'14A'!AQ$131</f>
        <v>0</v>
      </c>
      <c r="EU80" s="116">
        <f>'14A'!AR$131</f>
        <v>0</v>
      </c>
      <c r="EV80" s="116">
        <f>'14A'!AS$131</f>
        <v>0</v>
      </c>
      <c r="EW80" s="116">
        <f>'14A'!AT$131</f>
        <v>0</v>
      </c>
      <c r="EX80" s="116">
        <f>'14A'!AU$131</f>
        <v>0</v>
      </c>
      <c r="EY80" s="116">
        <f>'14A'!AN$132</f>
        <v>0</v>
      </c>
      <c r="EZ80" s="116">
        <f>'14A'!AO$132</f>
        <v>0</v>
      </c>
      <c r="FA80" s="116">
        <f>'14A'!AP$132</f>
        <v>0</v>
      </c>
      <c r="FB80" s="116">
        <f>'14A'!AQ$132</f>
        <v>0</v>
      </c>
      <c r="FC80" s="116">
        <f>'14A'!AR$132</f>
        <v>0</v>
      </c>
      <c r="FD80" s="116">
        <f>'14A'!AS$132</f>
        <v>0</v>
      </c>
      <c r="FE80" s="116">
        <f>'14A'!AT$132</f>
        <v>0</v>
      </c>
      <c r="FF80" s="116">
        <f>'14A'!AU$132</f>
        <v>0</v>
      </c>
      <c r="FG80" s="116">
        <f>'14A'!AN$133</f>
        <v>0</v>
      </c>
      <c r="FH80" s="116">
        <f>'14A'!AO$133</f>
        <v>0</v>
      </c>
      <c r="FI80" s="116">
        <f>'14A'!AP$133</f>
        <v>0</v>
      </c>
      <c r="FJ80" s="116">
        <f>'14A'!AQ$133</f>
        <v>0</v>
      </c>
      <c r="FK80" s="116">
        <f>'14A'!AR$133</f>
        <v>0</v>
      </c>
      <c r="FL80" s="116">
        <f>'14A'!AS$133</f>
        <v>0</v>
      </c>
      <c r="FM80" s="116">
        <f>'14A'!AT$133</f>
        <v>0</v>
      </c>
      <c r="FN80" s="116">
        <f>'14A'!AU$133</f>
        <v>0</v>
      </c>
      <c r="FO80" s="116">
        <f>'14A'!AN$134</f>
        <v>0</v>
      </c>
      <c r="FP80" s="116">
        <f>'14A'!AO$134</f>
        <v>0</v>
      </c>
      <c r="FQ80" s="116">
        <f>'14A'!AP$134</f>
        <v>0</v>
      </c>
      <c r="FR80" s="116">
        <f>'14A'!AQ$134</f>
        <v>0</v>
      </c>
      <c r="FS80" s="116">
        <f>'14A'!AR$134</f>
        <v>0</v>
      </c>
      <c r="FT80" s="116">
        <f>'14A'!AS$134</f>
        <v>0</v>
      </c>
      <c r="FU80" s="116">
        <f>'14A'!AT$134</f>
        <v>0</v>
      </c>
      <c r="FV80" s="116">
        <f>'14A'!AU$134</f>
        <v>0</v>
      </c>
      <c r="FW80" s="116">
        <f>'14A'!AN$137</f>
        <v>0</v>
      </c>
      <c r="FX80" s="116">
        <f>'14A'!AO$137</f>
        <v>0</v>
      </c>
      <c r="FY80" s="116">
        <f>'14A'!AP$137</f>
        <v>0</v>
      </c>
      <c r="FZ80" s="116">
        <f>'14A'!AQ$137</f>
        <v>0</v>
      </c>
      <c r="GA80" s="116">
        <f>'14A'!AR$137</f>
        <v>0</v>
      </c>
      <c r="GB80" s="116">
        <f>'14A'!AS$137</f>
        <v>0</v>
      </c>
      <c r="GC80" s="116">
        <f>'14A'!AT$137</f>
        <v>0</v>
      </c>
      <c r="GD80" s="116">
        <f>'14A'!AU$137</f>
        <v>0</v>
      </c>
      <c r="GE80" s="116">
        <f>'14A'!AN$138</f>
        <v>0</v>
      </c>
      <c r="GF80" s="116">
        <f>'14A'!AO$138</f>
        <v>0</v>
      </c>
      <c r="GG80" s="116">
        <f>'14A'!AP$138</f>
        <v>0</v>
      </c>
      <c r="GH80" s="116">
        <f>'14A'!AQ$138</f>
        <v>0</v>
      </c>
      <c r="GI80" s="116">
        <f>'14A'!AR$138</f>
        <v>0</v>
      </c>
      <c r="GJ80" s="116">
        <f>'14A'!AS$138</f>
        <v>0</v>
      </c>
      <c r="GK80" s="116">
        <f>'14A'!AT$138</f>
        <v>0</v>
      </c>
      <c r="GL80" s="116">
        <f>'14A'!AU$138</f>
        <v>0</v>
      </c>
      <c r="GM80" s="116">
        <f>'14A'!AN$139</f>
        <v>0</v>
      </c>
      <c r="GN80" s="116">
        <f>'14A'!AO$139</f>
        <v>0</v>
      </c>
      <c r="GO80" s="116">
        <f>'14A'!AP$139</f>
        <v>0</v>
      </c>
      <c r="GP80" s="116">
        <f>'14A'!AQ$139</f>
        <v>0</v>
      </c>
      <c r="GQ80" s="116">
        <f>'14A'!AR$139</f>
        <v>0</v>
      </c>
      <c r="GR80" s="116">
        <f>'14A'!AS$139</f>
        <v>0</v>
      </c>
      <c r="GS80" s="116">
        <f>'14A'!AT$139</f>
        <v>0</v>
      </c>
      <c r="GT80" s="116">
        <f>'14A'!AU$139</f>
        <v>0</v>
      </c>
      <c r="GU80" s="116">
        <f>'14A'!AN$140</f>
        <v>0</v>
      </c>
      <c r="GV80" s="116">
        <f>'14A'!AO$140</f>
        <v>0</v>
      </c>
      <c r="GW80" s="116">
        <f>'14A'!AP$140</f>
        <v>0</v>
      </c>
      <c r="GX80" s="116">
        <f>'14A'!AQ$140</f>
        <v>0</v>
      </c>
      <c r="GY80" s="116">
        <f>'14A'!AR$140</f>
        <v>0</v>
      </c>
      <c r="GZ80" s="116">
        <f>'14A'!AS$140</f>
        <v>0</v>
      </c>
      <c r="HA80" s="116">
        <f>'14A'!AT$140</f>
        <v>0</v>
      </c>
      <c r="HB80" s="116">
        <f>'14A'!AU$140</f>
        <v>0</v>
      </c>
      <c r="HC80" s="116">
        <f>'14A'!AN$141</f>
        <v>0</v>
      </c>
      <c r="HD80" s="116">
        <f>'14A'!AO$141</f>
        <v>0</v>
      </c>
      <c r="HE80" s="116">
        <f>'14A'!AP$141</f>
        <v>0</v>
      </c>
      <c r="HF80" s="116">
        <f>'14A'!AQ$141</f>
        <v>0</v>
      </c>
      <c r="HG80" s="116">
        <f>'14A'!AR$141</f>
        <v>0</v>
      </c>
      <c r="HH80" s="116">
        <f>'14A'!AS$141</f>
        <v>0</v>
      </c>
      <c r="HI80" s="116">
        <f>'14A'!AT$141</f>
        <v>0</v>
      </c>
      <c r="HJ80" s="116">
        <f>'14A'!AU$141</f>
        <v>0</v>
      </c>
      <c r="HK80" s="116">
        <f>'14A'!AN$142</f>
        <v>0</v>
      </c>
      <c r="HL80" s="116">
        <f>'14A'!AO$142</f>
        <v>0</v>
      </c>
      <c r="HM80" s="116">
        <f>'14A'!AP$142</f>
        <v>0</v>
      </c>
      <c r="HN80" s="116">
        <f>'14A'!AQ$142</f>
        <v>0</v>
      </c>
      <c r="HO80" s="116">
        <f>'14A'!AR$142</f>
        <v>0</v>
      </c>
      <c r="HP80" s="116">
        <f>'14A'!AS$142</f>
        <v>0</v>
      </c>
      <c r="HQ80" s="116">
        <f>'14A'!AT$142</f>
        <v>0</v>
      </c>
      <c r="HR80" s="116">
        <f>'14A'!AU$142</f>
        <v>0</v>
      </c>
      <c r="HS80" s="116">
        <f>'14A'!AN$143</f>
        <v>0</v>
      </c>
      <c r="HT80" s="116">
        <f>'14A'!AO$143</f>
        <v>0</v>
      </c>
      <c r="HU80" s="116">
        <f>'14A'!AP$143</f>
        <v>0</v>
      </c>
      <c r="HV80" s="116">
        <f>'14A'!AQ$143</f>
        <v>0</v>
      </c>
      <c r="HW80" s="116">
        <f>'14A'!AR$143</f>
        <v>0</v>
      </c>
      <c r="HX80" s="116">
        <f>'14A'!AS$143</f>
        <v>0</v>
      </c>
      <c r="HY80" s="116">
        <f>'14A'!AT$143</f>
        <v>0</v>
      </c>
      <c r="HZ80" s="116">
        <f>'14A'!AU$143</f>
        <v>0</v>
      </c>
      <c r="IA80" s="116">
        <f>'14A'!AN$144</f>
        <v>0</v>
      </c>
      <c r="IB80" s="116">
        <f>'14A'!AO$144</f>
        <v>0</v>
      </c>
      <c r="IC80" s="116">
        <f>'14A'!AP$144</f>
        <v>0</v>
      </c>
      <c r="ID80" s="116">
        <f>'14A'!AQ$144</f>
        <v>0</v>
      </c>
      <c r="IE80" s="116">
        <f>'14A'!AR$144</f>
        <v>0</v>
      </c>
      <c r="IF80" s="116">
        <f>'14A'!AS$144</f>
        <v>0</v>
      </c>
      <c r="IG80" s="116">
        <f>'14A'!AT$144</f>
        <v>0</v>
      </c>
      <c r="IH80" s="116">
        <f>'14A'!AU$144</f>
        <v>0</v>
      </c>
    </row>
    <row r="81" spans="18:242">
      <c r="R81" s="114">
        <v>15</v>
      </c>
      <c r="S81" s="116">
        <f>'15A'!AN$117</f>
        <v>0</v>
      </c>
      <c r="T81" s="116">
        <f>'15A'!AO$117</f>
        <v>0</v>
      </c>
      <c r="U81" s="116">
        <f>'15A'!AP$117</f>
        <v>0</v>
      </c>
      <c r="V81" s="116">
        <f>'15A'!AQ$117</f>
        <v>0</v>
      </c>
      <c r="W81" s="116">
        <f>'15A'!AR$117</f>
        <v>0</v>
      </c>
      <c r="X81" s="116">
        <f>'15A'!AS$117</f>
        <v>0</v>
      </c>
      <c r="Y81" s="116">
        <f>'15A'!AT$117</f>
        <v>0</v>
      </c>
      <c r="Z81" s="116">
        <f>'15A'!AU$117</f>
        <v>0</v>
      </c>
      <c r="AA81" s="116">
        <f>'15A'!AV$117</f>
        <v>0</v>
      </c>
      <c r="AB81" s="116">
        <f>'15A'!AW$117</f>
        <v>0</v>
      </c>
      <c r="AC81" s="116">
        <f>'15A'!AX$117</f>
        <v>0</v>
      </c>
      <c r="AD81" s="116">
        <f>'15A'!AY$117</f>
        <v>0</v>
      </c>
      <c r="AE81" s="116">
        <f>'15A'!AN$118</f>
        <v>0</v>
      </c>
      <c r="AF81" s="116">
        <f>'15A'!AO$118</f>
        <v>0</v>
      </c>
      <c r="AG81" s="116">
        <f>'15A'!AP$118</f>
        <v>0</v>
      </c>
      <c r="AH81" s="116">
        <f>'15A'!AQ$118</f>
        <v>0</v>
      </c>
      <c r="AI81" s="116">
        <f>'15A'!AR$118</f>
        <v>0</v>
      </c>
      <c r="AJ81" s="116">
        <f>'15A'!AS$118</f>
        <v>0</v>
      </c>
      <c r="AK81" s="116">
        <f>'15A'!AT$118</f>
        <v>0</v>
      </c>
      <c r="AL81" s="116">
        <f>'15A'!AU$118</f>
        <v>0</v>
      </c>
      <c r="AM81" s="116">
        <f>'15A'!AV$118</f>
        <v>0</v>
      </c>
      <c r="AN81" s="116">
        <f>'15A'!AW$118</f>
        <v>0</v>
      </c>
      <c r="AO81" s="116">
        <f>'15A'!AX$118</f>
        <v>0</v>
      </c>
      <c r="AP81" s="116">
        <f>'15A'!AY$118</f>
        <v>0</v>
      </c>
      <c r="AQ81" s="116">
        <f>'15A'!AN$119</f>
        <v>0</v>
      </c>
      <c r="AR81" s="116">
        <f>'15A'!AO$119</f>
        <v>0</v>
      </c>
      <c r="AS81" s="116">
        <f>'15A'!AP$119</f>
        <v>0</v>
      </c>
      <c r="AT81" s="116">
        <f>'15A'!AQ$119</f>
        <v>0</v>
      </c>
      <c r="AU81" s="116">
        <f>'15A'!AR$119</f>
        <v>0</v>
      </c>
      <c r="AV81" s="116">
        <f>'15A'!AS$119</f>
        <v>0</v>
      </c>
      <c r="AW81" s="116">
        <f>'15A'!AT$119</f>
        <v>0</v>
      </c>
      <c r="AX81" s="116">
        <f>'15A'!AU$119</f>
        <v>0</v>
      </c>
      <c r="AY81" s="116">
        <f>'15A'!AV$119</f>
        <v>0</v>
      </c>
      <c r="AZ81" s="116">
        <f>'15A'!AW$119</f>
        <v>0</v>
      </c>
      <c r="BA81" s="116">
        <f>'15A'!AX$119</f>
        <v>0</v>
      </c>
      <c r="BB81" s="116">
        <f>'15A'!AY$119</f>
        <v>0</v>
      </c>
      <c r="BC81" s="116">
        <f>'15A'!AN$120</f>
        <v>0</v>
      </c>
      <c r="BD81" s="116">
        <f>'15A'!AO$120</f>
        <v>0</v>
      </c>
      <c r="BE81" s="116">
        <f>'15A'!AP$120</f>
        <v>0</v>
      </c>
      <c r="BF81" s="116">
        <f>'15A'!AQ$120</f>
        <v>0</v>
      </c>
      <c r="BG81" s="116">
        <f>'15A'!AR$120</f>
        <v>0</v>
      </c>
      <c r="BH81" s="116">
        <f>'15A'!AS$120</f>
        <v>0</v>
      </c>
      <c r="BI81" s="116">
        <f>'15A'!AT$120</f>
        <v>0</v>
      </c>
      <c r="BJ81" s="116">
        <f>'15A'!AU$120</f>
        <v>0</v>
      </c>
      <c r="BK81" s="116">
        <f>'15A'!AV$120</f>
        <v>0</v>
      </c>
      <c r="BL81" s="116">
        <f>'15A'!AW$120</f>
        <v>0</v>
      </c>
      <c r="BM81" s="116">
        <f>'15A'!AX$120</f>
        <v>0</v>
      </c>
      <c r="BN81" s="116">
        <f>'15A'!AY$120</f>
        <v>0</v>
      </c>
      <c r="BO81" s="116">
        <f>'15A'!AN$121</f>
        <v>0</v>
      </c>
      <c r="BP81" s="116">
        <f>'15A'!AO$121</f>
        <v>0</v>
      </c>
      <c r="BQ81" s="116">
        <f>'15A'!AP$121</f>
        <v>0</v>
      </c>
      <c r="BR81" s="116">
        <f>'15A'!AQ$121</f>
        <v>0</v>
      </c>
      <c r="BS81" s="116">
        <f>'15A'!AR$121</f>
        <v>0</v>
      </c>
      <c r="BT81" s="116">
        <f>'15A'!AS$121</f>
        <v>0</v>
      </c>
      <c r="BU81" s="116">
        <f>'15A'!AT$121</f>
        <v>0</v>
      </c>
      <c r="BV81" s="116">
        <f>'15A'!AU$121</f>
        <v>0</v>
      </c>
      <c r="BW81" s="116">
        <f>'15A'!AV$121</f>
        <v>0</v>
      </c>
      <c r="BX81" s="116">
        <f>'15A'!AW$121</f>
        <v>0</v>
      </c>
      <c r="BY81" s="116">
        <f>'15A'!AX$121</f>
        <v>0</v>
      </c>
      <c r="BZ81" s="116">
        <f>'15A'!AY$121</f>
        <v>0</v>
      </c>
      <c r="CA81" s="278">
        <f>'15A'!AN$122</f>
        <v>0</v>
      </c>
      <c r="CB81" s="278">
        <f>'15A'!AO$122</f>
        <v>0</v>
      </c>
      <c r="CC81" s="278">
        <f>'15A'!AP$122</f>
        <v>0</v>
      </c>
      <c r="CD81" s="278">
        <f>'15A'!AQ$122</f>
        <v>0</v>
      </c>
      <c r="CE81" s="278">
        <f>'15A'!AR$122</f>
        <v>0</v>
      </c>
      <c r="CF81" s="278">
        <f>'15A'!AS$122</f>
        <v>0</v>
      </c>
      <c r="CG81" s="278">
        <f>'15A'!AT$122</f>
        <v>0</v>
      </c>
      <c r="CH81" s="278">
        <f>'15A'!AU$122</f>
        <v>0</v>
      </c>
      <c r="CI81" s="278">
        <f>'15A'!AV$122</f>
        <v>0</v>
      </c>
      <c r="CJ81" s="278">
        <f>'15A'!AW$122</f>
        <v>0</v>
      </c>
      <c r="CK81" s="278">
        <f>'15A'!AX$122</f>
        <v>0</v>
      </c>
      <c r="CL81" s="278">
        <f>'15A'!AY$122</f>
        <v>0</v>
      </c>
      <c r="CM81" s="278">
        <f>'15A'!AN$123</f>
        <v>0</v>
      </c>
      <c r="CN81" s="278">
        <f>'15A'!AO$123</f>
        <v>0</v>
      </c>
      <c r="CO81" s="278">
        <f>'15A'!AP$123</f>
        <v>0</v>
      </c>
      <c r="CP81" s="278">
        <f>'15A'!AQ$123</f>
        <v>0</v>
      </c>
      <c r="CQ81" s="278">
        <f>'15A'!AR$123</f>
        <v>0</v>
      </c>
      <c r="CR81" s="278">
        <f>'15A'!AS$123</f>
        <v>0</v>
      </c>
      <c r="CS81" s="278">
        <f>'15A'!AT$123</f>
        <v>0</v>
      </c>
      <c r="CT81" s="278">
        <f>'15A'!AU$123</f>
        <v>0</v>
      </c>
      <c r="CU81" s="278">
        <f>'15A'!AV$123</f>
        <v>0</v>
      </c>
      <c r="CV81" s="278">
        <f>'15A'!AW$123</f>
        <v>0</v>
      </c>
      <c r="CW81" s="278">
        <f>'15A'!AX$123</f>
        <v>0</v>
      </c>
      <c r="CX81" s="278">
        <f>'15A'!AY$123</f>
        <v>0</v>
      </c>
      <c r="CY81" s="278">
        <f>'15A'!AN$124</f>
        <v>0</v>
      </c>
      <c r="CZ81" s="278">
        <f>'15A'!AO$124</f>
        <v>0</v>
      </c>
      <c r="DA81" s="278">
        <f>'15A'!AP$124</f>
        <v>0</v>
      </c>
      <c r="DB81" s="278">
        <f>'15A'!AQ$124</f>
        <v>0</v>
      </c>
      <c r="DC81" s="278">
        <f>'15A'!AR$124</f>
        <v>0</v>
      </c>
      <c r="DD81" s="278">
        <f>'15A'!AS$124</f>
        <v>0</v>
      </c>
      <c r="DE81" s="278">
        <f>'15A'!AT$124</f>
        <v>0</v>
      </c>
      <c r="DF81" s="278">
        <f>'15A'!AU$124</f>
        <v>0</v>
      </c>
      <c r="DG81" s="278">
        <f>'15A'!AV$124</f>
        <v>0</v>
      </c>
      <c r="DH81" s="278">
        <f>'15A'!AW$124</f>
        <v>0</v>
      </c>
      <c r="DI81" s="278">
        <f>'15A'!AX$124</f>
        <v>0</v>
      </c>
      <c r="DJ81" s="278">
        <f>'15A'!AY$124</f>
        <v>0</v>
      </c>
      <c r="DK81" s="116">
        <f>'15A'!AN$127</f>
        <v>0</v>
      </c>
      <c r="DL81" s="116">
        <f>'15A'!AO$127</f>
        <v>0</v>
      </c>
      <c r="DM81" s="116">
        <f>'15A'!AP$127</f>
        <v>0</v>
      </c>
      <c r="DN81" s="116">
        <f>'15A'!AQ$127</f>
        <v>0</v>
      </c>
      <c r="DO81" s="116">
        <f>'15A'!AR$127</f>
        <v>0</v>
      </c>
      <c r="DP81" s="116">
        <f>'15A'!AS$127</f>
        <v>0</v>
      </c>
      <c r="DQ81" s="116">
        <f>'15A'!AT$127</f>
        <v>0</v>
      </c>
      <c r="DR81" s="116">
        <f>'15A'!AU$127</f>
        <v>0</v>
      </c>
      <c r="DS81" s="116">
        <f>'15A'!AN$128</f>
        <v>0</v>
      </c>
      <c r="DT81" s="116">
        <f>'15A'!AO$128</f>
        <v>0</v>
      </c>
      <c r="DU81" s="116">
        <f>'15A'!AP$128</f>
        <v>0</v>
      </c>
      <c r="DV81" s="116">
        <f>'15A'!AQ$128</f>
        <v>0</v>
      </c>
      <c r="DW81" s="116">
        <f>'15A'!AR$128</f>
        <v>0</v>
      </c>
      <c r="DX81" s="116">
        <f>'15A'!AS$128</f>
        <v>0</v>
      </c>
      <c r="DY81" s="116">
        <f>'15A'!AT$128</f>
        <v>0</v>
      </c>
      <c r="DZ81" s="116">
        <f>'15A'!AU$128</f>
        <v>0</v>
      </c>
      <c r="EA81" s="116">
        <f>'15A'!AN$129</f>
        <v>0</v>
      </c>
      <c r="EB81" s="116">
        <f>'15A'!AO$129</f>
        <v>0</v>
      </c>
      <c r="EC81" s="116">
        <f>'15A'!AP$129</f>
        <v>0</v>
      </c>
      <c r="ED81" s="116">
        <f>'15A'!AQ$129</f>
        <v>0</v>
      </c>
      <c r="EE81" s="116">
        <f>'15A'!AR$129</f>
        <v>0</v>
      </c>
      <c r="EF81" s="116">
        <f>'15A'!AS$129</f>
        <v>0</v>
      </c>
      <c r="EG81" s="116">
        <f>'15A'!AT$129</f>
        <v>0</v>
      </c>
      <c r="EH81" s="116">
        <f>'15A'!AU$129</f>
        <v>0</v>
      </c>
      <c r="EI81" s="116">
        <f>'15A'!AN$130</f>
        <v>0</v>
      </c>
      <c r="EJ81" s="116">
        <f>'15A'!AO$130</f>
        <v>0</v>
      </c>
      <c r="EK81" s="116">
        <f>'15A'!AP$130</f>
        <v>0</v>
      </c>
      <c r="EL81" s="116">
        <f>'15A'!AQ$130</f>
        <v>0</v>
      </c>
      <c r="EM81" s="116">
        <f>'15A'!AR$130</f>
        <v>0</v>
      </c>
      <c r="EN81" s="116">
        <f>'15A'!AS$130</f>
        <v>0</v>
      </c>
      <c r="EO81" s="116">
        <f>'15A'!AT$130</f>
        <v>0</v>
      </c>
      <c r="EP81" s="116">
        <f>'15A'!AU$130</f>
        <v>0</v>
      </c>
      <c r="EQ81" s="116">
        <f>'15A'!AN$131</f>
        <v>0</v>
      </c>
      <c r="ER81" s="116">
        <f>'15A'!AO$131</f>
        <v>0</v>
      </c>
      <c r="ES81" s="116">
        <f>'15A'!AP$131</f>
        <v>0</v>
      </c>
      <c r="ET81" s="116">
        <f>'15A'!AQ$131</f>
        <v>0</v>
      </c>
      <c r="EU81" s="116">
        <f>'15A'!AR$131</f>
        <v>0</v>
      </c>
      <c r="EV81" s="116">
        <f>'15A'!AS$131</f>
        <v>0</v>
      </c>
      <c r="EW81" s="116">
        <f>'15A'!AT$131</f>
        <v>0</v>
      </c>
      <c r="EX81" s="116">
        <f>'15A'!AU$131</f>
        <v>0</v>
      </c>
      <c r="EY81" s="116">
        <f>'15A'!AN$132</f>
        <v>0</v>
      </c>
      <c r="EZ81" s="116">
        <f>'15A'!AO$132</f>
        <v>0</v>
      </c>
      <c r="FA81" s="116">
        <f>'15A'!AP$132</f>
        <v>0</v>
      </c>
      <c r="FB81" s="116">
        <f>'15A'!AQ$132</f>
        <v>0</v>
      </c>
      <c r="FC81" s="116">
        <f>'15A'!AR$132</f>
        <v>0</v>
      </c>
      <c r="FD81" s="116">
        <f>'15A'!AS$132</f>
        <v>0</v>
      </c>
      <c r="FE81" s="116">
        <f>'15A'!AT$132</f>
        <v>0</v>
      </c>
      <c r="FF81" s="116">
        <f>'15A'!AU$132</f>
        <v>0</v>
      </c>
      <c r="FG81" s="116">
        <f>'15A'!AN$133</f>
        <v>0</v>
      </c>
      <c r="FH81" s="116">
        <f>'15A'!AO$133</f>
        <v>0</v>
      </c>
      <c r="FI81" s="116">
        <f>'15A'!AP$133</f>
        <v>0</v>
      </c>
      <c r="FJ81" s="116">
        <f>'15A'!AQ$133</f>
        <v>0</v>
      </c>
      <c r="FK81" s="116">
        <f>'15A'!AR$133</f>
        <v>0</v>
      </c>
      <c r="FL81" s="116">
        <f>'15A'!AS$133</f>
        <v>0</v>
      </c>
      <c r="FM81" s="116">
        <f>'15A'!AT$133</f>
        <v>0</v>
      </c>
      <c r="FN81" s="116">
        <f>'15A'!AU$133</f>
        <v>0</v>
      </c>
      <c r="FO81" s="116">
        <f>'15A'!AN$134</f>
        <v>0</v>
      </c>
      <c r="FP81" s="116">
        <f>'15A'!AO$134</f>
        <v>0</v>
      </c>
      <c r="FQ81" s="116">
        <f>'15A'!AP$134</f>
        <v>0</v>
      </c>
      <c r="FR81" s="116">
        <f>'15A'!AQ$134</f>
        <v>0</v>
      </c>
      <c r="FS81" s="116">
        <f>'15A'!AR$134</f>
        <v>0</v>
      </c>
      <c r="FT81" s="116">
        <f>'15A'!AS$134</f>
        <v>0</v>
      </c>
      <c r="FU81" s="116">
        <f>'15A'!AT$134</f>
        <v>0</v>
      </c>
      <c r="FV81" s="116">
        <f>'15A'!AU$134</f>
        <v>0</v>
      </c>
      <c r="FW81" s="116">
        <f>'15A'!AN$137</f>
        <v>0</v>
      </c>
      <c r="FX81" s="116">
        <f>'15A'!AO$137</f>
        <v>0</v>
      </c>
      <c r="FY81" s="116">
        <f>'15A'!AP$137</f>
        <v>0</v>
      </c>
      <c r="FZ81" s="116">
        <f>'15A'!AQ$137</f>
        <v>0</v>
      </c>
      <c r="GA81" s="116">
        <f>'15A'!AR$137</f>
        <v>0</v>
      </c>
      <c r="GB81" s="116">
        <f>'15A'!AS$137</f>
        <v>0</v>
      </c>
      <c r="GC81" s="116">
        <f>'15A'!AT$137</f>
        <v>0</v>
      </c>
      <c r="GD81" s="116">
        <f>'15A'!AU$137</f>
        <v>0</v>
      </c>
      <c r="GE81" s="116">
        <f>'15A'!AN$138</f>
        <v>0</v>
      </c>
      <c r="GF81" s="116">
        <f>'15A'!AO$138</f>
        <v>0</v>
      </c>
      <c r="GG81" s="116">
        <f>'15A'!AP$138</f>
        <v>0</v>
      </c>
      <c r="GH81" s="116">
        <f>'15A'!AQ$138</f>
        <v>0</v>
      </c>
      <c r="GI81" s="116">
        <f>'15A'!AR$138</f>
        <v>0</v>
      </c>
      <c r="GJ81" s="116">
        <f>'15A'!AS$138</f>
        <v>0</v>
      </c>
      <c r="GK81" s="116">
        <f>'15A'!AT$138</f>
        <v>0</v>
      </c>
      <c r="GL81" s="116">
        <f>'15A'!AU$138</f>
        <v>0</v>
      </c>
      <c r="GM81" s="116">
        <f>'15A'!AN$139</f>
        <v>0</v>
      </c>
      <c r="GN81" s="116">
        <f>'15A'!AO$139</f>
        <v>0</v>
      </c>
      <c r="GO81" s="116">
        <f>'15A'!AP$139</f>
        <v>0</v>
      </c>
      <c r="GP81" s="116">
        <f>'15A'!AQ$139</f>
        <v>0</v>
      </c>
      <c r="GQ81" s="116">
        <f>'15A'!AR$139</f>
        <v>0</v>
      </c>
      <c r="GR81" s="116">
        <f>'15A'!AS$139</f>
        <v>0</v>
      </c>
      <c r="GS81" s="116">
        <f>'15A'!AT$139</f>
        <v>0</v>
      </c>
      <c r="GT81" s="116">
        <f>'15A'!AU$139</f>
        <v>0</v>
      </c>
      <c r="GU81" s="116">
        <f>'15A'!AN$140</f>
        <v>0</v>
      </c>
      <c r="GV81" s="116">
        <f>'15A'!AO$140</f>
        <v>0</v>
      </c>
      <c r="GW81" s="116">
        <f>'15A'!AP$140</f>
        <v>0</v>
      </c>
      <c r="GX81" s="116">
        <f>'15A'!AQ$140</f>
        <v>0</v>
      </c>
      <c r="GY81" s="116">
        <f>'15A'!AR$140</f>
        <v>0</v>
      </c>
      <c r="GZ81" s="116">
        <f>'15A'!AS$140</f>
        <v>0</v>
      </c>
      <c r="HA81" s="116">
        <f>'15A'!AT$140</f>
        <v>0</v>
      </c>
      <c r="HB81" s="116">
        <f>'15A'!AU$140</f>
        <v>0</v>
      </c>
      <c r="HC81" s="116">
        <f>'15A'!AN$141</f>
        <v>0</v>
      </c>
      <c r="HD81" s="116">
        <f>'15A'!AO$141</f>
        <v>0</v>
      </c>
      <c r="HE81" s="116">
        <f>'15A'!AP$141</f>
        <v>0</v>
      </c>
      <c r="HF81" s="116">
        <f>'15A'!AQ$141</f>
        <v>0</v>
      </c>
      <c r="HG81" s="116">
        <f>'15A'!AR$141</f>
        <v>0</v>
      </c>
      <c r="HH81" s="116">
        <f>'15A'!AS$141</f>
        <v>0</v>
      </c>
      <c r="HI81" s="116">
        <f>'15A'!AT$141</f>
        <v>0</v>
      </c>
      <c r="HJ81" s="116">
        <f>'15A'!AU$141</f>
        <v>0</v>
      </c>
      <c r="HK81" s="116">
        <f>'15A'!AN$142</f>
        <v>0</v>
      </c>
      <c r="HL81" s="116">
        <f>'15A'!AO$142</f>
        <v>0</v>
      </c>
      <c r="HM81" s="116">
        <f>'15A'!AP$142</f>
        <v>0</v>
      </c>
      <c r="HN81" s="116">
        <f>'15A'!AQ$142</f>
        <v>0</v>
      </c>
      <c r="HO81" s="116">
        <f>'15A'!AR$142</f>
        <v>0</v>
      </c>
      <c r="HP81" s="116">
        <f>'15A'!AS$142</f>
        <v>0</v>
      </c>
      <c r="HQ81" s="116">
        <f>'15A'!AT$142</f>
        <v>0</v>
      </c>
      <c r="HR81" s="116">
        <f>'15A'!AU$142</f>
        <v>0</v>
      </c>
      <c r="HS81" s="116">
        <f>'15A'!AN$143</f>
        <v>0</v>
      </c>
      <c r="HT81" s="116">
        <f>'15A'!AO$143</f>
        <v>0</v>
      </c>
      <c r="HU81" s="116">
        <f>'15A'!AP$143</f>
        <v>0</v>
      </c>
      <c r="HV81" s="116">
        <f>'15A'!AQ$143</f>
        <v>0</v>
      </c>
      <c r="HW81" s="116">
        <f>'15A'!AR$143</f>
        <v>0</v>
      </c>
      <c r="HX81" s="116">
        <f>'15A'!AS$143</f>
        <v>0</v>
      </c>
      <c r="HY81" s="116">
        <f>'15A'!AT$143</f>
        <v>0</v>
      </c>
      <c r="HZ81" s="116">
        <f>'15A'!AU$143</f>
        <v>0</v>
      </c>
      <c r="IA81" s="116">
        <f>'15A'!AN$144</f>
        <v>0</v>
      </c>
      <c r="IB81" s="116">
        <f>'15A'!AO$144</f>
        <v>0</v>
      </c>
      <c r="IC81" s="116">
        <f>'15A'!AP$144</f>
        <v>0</v>
      </c>
      <c r="ID81" s="116">
        <f>'15A'!AQ$144</f>
        <v>0</v>
      </c>
      <c r="IE81" s="116">
        <f>'15A'!AR$144</f>
        <v>0</v>
      </c>
      <c r="IF81" s="116">
        <f>'15A'!AS$144</f>
        <v>0</v>
      </c>
      <c r="IG81" s="116">
        <f>'15A'!AT$144</f>
        <v>0</v>
      </c>
      <c r="IH81" s="116">
        <f>'15A'!AU$144</f>
        <v>0</v>
      </c>
    </row>
    <row r="82" spans="18:242">
      <c r="R82" s="114">
        <v>16</v>
      </c>
      <c r="S82" s="116">
        <f>'16A'!AN$117</f>
        <v>0</v>
      </c>
      <c r="T82" s="116">
        <f>'16A'!AO$117</f>
        <v>0</v>
      </c>
      <c r="U82" s="116">
        <f>'16A'!AP$117</f>
        <v>0</v>
      </c>
      <c r="V82" s="116">
        <f>'16A'!AQ$117</f>
        <v>0</v>
      </c>
      <c r="W82" s="116">
        <f>'16A'!AR$117</f>
        <v>0</v>
      </c>
      <c r="X82" s="116">
        <f>'16A'!AS$117</f>
        <v>0</v>
      </c>
      <c r="Y82" s="116">
        <f>'16A'!AT$117</f>
        <v>0</v>
      </c>
      <c r="Z82" s="116">
        <f>'16A'!AU$117</f>
        <v>0</v>
      </c>
      <c r="AA82" s="116">
        <f>'16A'!AV$117</f>
        <v>0</v>
      </c>
      <c r="AB82" s="116">
        <f>'16A'!AW$117</f>
        <v>0</v>
      </c>
      <c r="AC82" s="116">
        <f>'16A'!AX$117</f>
        <v>0</v>
      </c>
      <c r="AD82" s="116">
        <f>'16A'!AY$117</f>
        <v>0</v>
      </c>
      <c r="AE82" s="116">
        <f>'16A'!AN$118</f>
        <v>0</v>
      </c>
      <c r="AF82" s="116">
        <f>'16A'!AO$118</f>
        <v>0</v>
      </c>
      <c r="AG82" s="116">
        <f>'16A'!AP$118</f>
        <v>0</v>
      </c>
      <c r="AH82" s="116">
        <f>'16A'!AQ$118</f>
        <v>0</v>
      </c>
      <c r="AI82" s="116">
        <f>'16A'!AR$118</f>
        <v>0</v>
      </c>
      <c r="AJ82" s="116">
        <f>'16A'!AS$118</f>
        <v>0</v>
      </c>
      <c r="AK82" s="116">
        <f>'16A'!AT$118</f>
        <v>0</v>
      </c>
      <c r="AL82" s="116">
        <f>'16A'!AU$118</f>
        <v>0</v>
      </c>
      <c r="AM82" s="116">
        <f>'16A'!AV$118</f>
        <v>0</v>
      </c>
      <c r="AN82" s="116">
        <f>'16A'!AW$118</f>
        <v>0</v>
      </c>
      <c r="AO82" s="116">
        <f>'16A'!AX$118</f>
        <v>0</v>
      </c>
      <c r="AP82" s="116">
        <f>'16A'!AY$118</f>
        <v>0</v>
      </c>
      <c r="AQ82" s="116">
        <f>'16A'!AN$119</f>
        <v>0</v>
      </c>
      <c r="AR82" s="116">
        <f>'16A'!AO$119</f>
        <v>0</v>
      </c>
      <c r="AS82" s="116">
        <f>'16A'!AP$119</f>
        <v>0</v>
      </c>
      <c r="AT82" s="116">
        <f>'16A'!AQ$119</f>
        <v>0</v>
      </c>
      <c r="AU82" s="116">
        <f>'16A'!AR$119</f>
        <v>0</v>
      </c>
      <c r="AV82" s="116">
        <f>'16A'!AS$119</f>
        <v>0</v>
      </c>
      <c r="AW82" s="116">
        <f>'16A'!AT$119</f>
        <v>0</v>
      </c>
      <c r="AX82" s="116">
        <f>'16A'!AU$119</f>
        <v>0</v>
      </c>
      <c r="AY82" s="116">
        <f>'16A'!AV$119</f>
        <v>0</v>
      </c>
      <c r="AZ82" s="116">
        <f>'16A'!AW$119</f>
        <v>0</v>
      </c>
      <c r="BA82" s="116">
        <f>'16A'!AX$119</f>
        <v>0</v>
      </c>
      <c r="BB82" s="116">
        <f>'16A'!AY$119</f>
        <v>0</v>
      </c>
      <c r="BC82" s="116">
        <f>'16A'!AN$120</f>
        <v>0</v>
      </c>
      <c r="BD82" s="116">
        <f>'16A'!AO$120</f>
        <v>0</v>
      </c>
      <c r="BE82" s="116">
        <f>'16A'!AP$120</f>
        <v>0</v>
      </c>
      <c r="BF82" s="116">
        <f>'16A'!AQ$120</f>
        <v>0</v>
      </c>
      <c r="BG82" s="116">
        <f>'16A'!AR$120</f>
        <v>0</v>
      </c>
      <c r="BH82" s="116">
        <f>'16A'!AS$120</f>
        <v>0</v>
      </c>
      <c r="BI82" s="116">
        <f>'16A'!AT$120</f>
        <v>0</v>
      </c>
      <c r="BJ82" s="116">
        <f>'16A'!AU$120</f>
        <v>0</v>
      </c>
      <c r="BK82" s="116">
        <f>'16A'!AV$120</f>
        <v>0</v>
      </c>
      <c r="BL82" s="116">
        <f>'16A'!AW$120</f>
        <v>0</v>
      </c>
      <c r="BM82" s="116">
        <f>'16A'!AX$120</f>
        <v>0</v>
      </c>
      <c r="BN82" s="116">
        <f>'16A'!AY$120</f>
        <v>0</v>
      </c>
      <c r="BO82" s="116">
        <f>'16A'!AN$121</f>
        <v>0</v>
      </c>
      <c r="BP82" s="116">
        <f>'16A'!AO$121</f>
        <v>0</v>
      </c>
      <c r="BQ82" s="116">
        <f>'16A'!AP$121</f>
        <v>0</v>
      </c>
      <c r="BR82" s="116">
        <f>'16A'!AQ$121</f>
        <v>0</v>
      </c>
      <c r="BS82" s="116">
        <f>'16A'!AR$121</f>
        <v>0</v>
      </c>
      <c r="BT82" s="116">
        <f>'16A'!AS$121</f>
        <v>0</v>
      </c>
      <c r="BU82" s="116">
        <f>'16A'!AT$121</f>
        <v>0</v>
      </c>
      <c r="BV82" s="116">
        <f>'16A'!AU$121</f>
        <v>0</v>
      </c>
      <c r="BW82" s="116">
        <f>'16A'!AV$121</f>
        <v>0</v>
      </c>
      <c r="BX82" s="116">
        <f>'16A'!AW$121</f>
        <v>0</v>
      </c>
      <c r="BY82" s="116">
        <f>'16A'!AX$121</f>
        <v>0</v>
      </c>
      <c r="BZ82" s="116">
        <f>'16A'!AY$121</f>
        <v>0</v>
      </c>
      <c r="CA82" s="278">
        <f>'16A'!AN$122</f>
        <v>0</v>
      </c>
      <c r="CB82" s="278">
        <f>'16A'!AO$122</f>
        <v>0</v>
      </c>
      <c r="CC82" s="278">
        <f>'16A'!AP$122</f>
        <v>0</v>
      </c>
      <c r="CD82" s="278">
        <f>'16A'!AQ$122</f>
        <v>0</v>
      </c>
      <c r="CE82" s="278">
        <f>'16A'!AR$122</f>
        <v>0</v>
      </c>
      <c r="CF82" s="278">
        <f>'16A'!AS$122</f>
        <v>0</v>
      </c>
      <c r="CG82" s="278">
        <f>'16A'!AT$122</f>
        <v>0</v>
      </c>
      <c r="CH82" s="278">
        <f>'16A'!AU$122</f>
        <v>0</v>
      </c>
      <c r="CI82" s="278">
        <f>'16A'!AV$122</f>
        <v>0</v>
      </c>
      <c r="CJ82" s="278">
        <f>'16A'!AW$122</f>
        <v>0</v>
      </c>
      <c r="CK82" s="278">
        <f>'16A'!AX$122</f>
        <v>0</v>
      </c>
      <c r="CL82" s="278">
        <f>'16A'!AY$122</f>
        <v>0</v>
      </c>
      <c r="CM82" s="278">
        <f>'16A'!AN$123</f>
        <v>0</v>
      </c>
      <c r="CN82" s="278">
        <f>'16A'!AO$123</f>
        <v>0</v>
      </c>
      <c r="CO82" s="278">
        <f>'16A'!AP$123</f>
        <v>0</v>
      </c>
      <c r="CP82" s="278">
        <f>'16A'!AQ$123</f>
        <v>0</v>
      </c>
      <c r="CQ82" s="278">
        <f>'16A'!AR$123</f>
        <v>0</v>
      </c>
      <c r="CR82" s="278">
        <f>'16A'!AS$123</f>
        <v>0</v>
      </c>
      <c r="CS82" s="278">
        <f>'16A'!AT$123</f>
        <v>0</v>
      </c>
      <c r="CT82" s="278">
        <f>'16A'!AU$123</f>
        <v>0</v>
      </c>
      <c r="CU82" s="278">
        <f>'16A'!AV$123</f>
        <v>0</v>
      </c>
      <c r="CV82" s="278">
        <f>'16A'!AW$123</f>
        <v>0</v>
      </c>
      <c r="CW82" s="278">
        <f>'16A'!AX$123</f>
        <v>0</v>
      </c>
      <c r="CX82" s="278">
        <f>'16A'!AY$123</f>
        <v>0</v>
      </c>
      <c r="CY82" s="278">
        <f>'16A'!AN$124</f>
        <v>0</v>
      </c>
      <c r="CZ82" s="278">
        <f>'16A'!AO$124</f>
        <v>0</v>
      </c>
      <c r="DA82" s="278">
        <f>'16A'!AP$124</f>
        <v>0</v>
      </c>
      <c r="DB82" s="278">
        <f>'16A'!AQ$124</f>
        <v>0</v>
      </c>
      <c r="DC82" s="278">
        <f>'16A'!AR$124</f>
        <v>0</v>
      </c>
      <c r="DD82" s="278">
        <f>'16A'!AS$124</f>
        <v>0</v>
      </c>
      <c r="DE82" s="278">
        <f>'16A'!AT$124</f>
        <v>0</v>
      </c>
      <c r="DF82" s="278">
        <f>'16A'!AU$124</f>
        <v>0</v>
      </c>
      <c r="DG82" s="278">
        <f>'16A'!AV$124</f>
        <v>0</v>
      </c>
      <c r="DH82" s="278">
        <f>'16A'!AW$124</f>
        <v>0</v>
      </c>
      <c r="DI82" s="278">
        <f>'16A'!AX$124</f>
        <v>0</v>
      </c>
      <c r="DJ82" s="278">
        <f>'16A'!AY$124</f>
        <v>0</v>
      </c>
      <c r="DK82" s="116">
        <f>'16A'!AN$127</f>
        <v>0</v>
      </c>
      <c r="DL82" s="116">
        <f>'16A'!AO$127</f>
        <v>0</v>
      </c>
      <c r="DM82" s="116">
        <f>'16A'!AP$127</f>
        <v>0</v>
      </c>
      <c r="DN82" s="116">
        <f>'16A'!AQ$127</f>
        <v>0</v>
      </c>
      <c r="DO82" s="116">
        <f>'16A'!AR$127</f>
        <v>0</v>
      </c>
      <c r="DP82" s="116">
        <f>'16A'!AS$127</f>
        <v>0</v>
      </c>
      <c r="DQ82" s="116">
        <f>'16A'!AT$127</f>
        <v>0</v>
      </c>
      <c r="DR82" s="116">
        <f>'16A'!AU$127</f>
        <v>0</v>
      </c>
      <c r="DS82" s="116">
        <f>'16A'!AN$128</f>
        <v>0</v>
      </c>
      <c r="DT82" s="116">
        <f>'16A'!AO$128</f>
        <v>0</v>
      </c>
      <c r="DU82" s="116">
        <f>'16A'!AP$128</f>
        <v>0</v>
      </c>
      <c r="DV82" s="116">
        <f>'16A'!AQ$128</f>
        <v>0</v>
      </c>
      <c r="DW82" s="116">
        <f>'16A'!AR$128</f>
        <v>0</v>
      </c>
      <c r="DX82" s="116">
        <f>'16A'!AS$128</f>
        <v>0</v>
      </c>
      <c r="DY82" s="116">
        <f>'16A'!AT$128</f>
        <v>0</v>
      </c>
      <c r="DZ82" s="116">
        <f>'16A'!AU$128</f>
        <v>0</v>
      </c>
      <c r="EA82" s="116">
        <f>'16A'!AN$129</f>
        <v>0</v>
      </c>
      <c r="EB82" s="116">
        <f>'16A'!AO$129</f>
        <v>0</v>
      </c>
      <c r="EC82" s="116">
        <f>'16A'!AP$129</f>
        <v>0</v>
      </c>
      <c r="ED82" s="116">
        <f>'16A'!AQ$129</f>
        <v>0</v>
      </c>
      <c r="EE82" s="116">
        <f>'16A'!AR$129</f>
        <v>0</v>
      </c>
      <c r="EF82" s="116">
        <f>'16A'!AS$129</f>
        <v>0</v>
      </c>
      <c r="EG82" s="116">
        <f>'16A'!AT$129</f>
        <v>0</v>
      </c>
      <c r="EH82" s="116">
        <f>'16A'!AU$129</f>
        <v>0</v>
      </c>
      <c r="EI82" s="116">
        <f>'16A'!AN$130</f>
        <v>0</v>
      </c>
      <c r="EJ82" s="116">
        <f>'16A'!AO$130</f>
        <v>0</v>
      </c>
      <c r="EK82" s="116">
        <f>'16A'!AP$130</f>
        <v>0</v>
      </c>
      <c r="EL82" s="116">
        <f>'16A'!AQ$130</f>
        <v>0</v>
      </c>
      <c r="EM82" s="116">
        <f>'16A'!AR$130</f>
        <v>0</v>
      </c>
      <c r="EN82" s="116">
        <f>'16A'!AS$130</f>
        <v>0</v>
      </c>
      <c r="EO82" s="116">
        <f>'16A'!AT$130</f>
        <v>0</v>
      </c>
      <c r="EP82" s="116">
        <f>'16A'!AU$130</f>
        <v>0</v>
      </c>
      <c r="EQ82" s="116">
        <f>'16A'!AN$131</f>
        <v>0</v>
      </c>
      <c r="ER82" s="116">
        <f>'16A'!AO$131</f>
        <v>0</v>
      </c>
      <c r="ES82" s="116">
        <f>'16A'!AP$131</f>
        <v>0</v>
      </c>
      <c r="ET82" s="116">
        <f>'16A'!AQ$131</f>
        <v>0</v>
      </c>
      <c r="EU82" s="116">
        <f>'16A'!AR$131</f>
        <v>0</v>
      </c>
      <c r="EV82" s="116">
        <f>'16A'!AS$131</f>
        <v>0</v>
      </c>
      <c r="EW82" s="116">
        <f>'16A'!AT$131</f>
        <v>0</v>
      </c>
      <c r="EX82" s="116">
        <f>'16A'!AU$131</f>
        <v>0</v>
      </c>
      <c r="EY82" s="116">
        <f>'16A'!AN$132</f>
        <v>0</v>
      </c>
      <c r="EZ82" s="116">
        <f>'16A'!AO$132</f>
        <v>0</v>
      </c>
      <c r="FA82" s="116">
        <f>'16A'!AP$132</f>
        <v>0</v>
      </c>
      <c r="FB82" s="116">
        <f>'16A'!AQ$132</f>
        <v>0</v>
      </c>
      <c r="FC82" s="116">
        <f>'16A'!AR$132</f>
        <v>0</v>
      </c>
      <c r="FD82" s="116">
        <f>'16A'!AS$132</f>
        <v>0</v>
      </c>
      <c r="FE82" s="116">
        <f>'16A'!AT$132</f>
        <v>0</v>
      </c>
      <c r="FF82" s="116">
        <f>'16A'!AU$132</f>
        <v>0</v>
      </c>
      <c r="FG82" s="116">
        <f>'16A'!AN$133</f>
        <v>0</v>
      </c>
      <c r="FH82" s="116">
        <f>'16A'!AO$133</f>
        <v>0</v>
      </c>
      <c r="FI82" s="116">
        <f>'16A'!AP$133</f>
        <v>0</v>
      </c>
      <c r="FJ82" s="116">
        <f>'16A'!AQ$133</f>
        <v>0</v>
      </c>
      <c r="FK82" s="116">
        <f>'16A'!AR$133</f>
        <v>0</v>
      </c>
      <c r="FL82" s="116">
        <f>'16A'!AS$133</f>
        <v>0</v>
      </c>
      <c r="FM82" s="116">
        <f>'16A'!AT$133</f>
        <v>0</v>
      </c>
      <c r="FN82" s="116">
        <f>'16A'!AU$133</f>
        <v>0</v>
      </c>
      <c r="FO82" s="116">
        <f>'16A'!AN$134</f>
        <v>0</v>
      </c>
      <c r="FP82" s="116">
        <f>'16A'!AO$134</f>
        <v>0</v>
      </c>
      <c r="FQ82" s="116">
        <f>'16A'!AP$134</f>
        <v>0</v>
      </c>
      <c r="FR82" s="116">
        <f>'16A'!AQ$134</f>
        <v>0</v>
      </c>
      <c r="FS82" s="116">
        <f>'16A'!AR$134</f>
        <v>0</v>
      </c>
      <c r="FT82" s="116">
        <f>'16A'!AS$134</f>
        <v>0</v>
      </c>
      <c r="FU82" s="116">
        <f>'16A'!AT$134</f>
        <v>0</v>
      </c>
      <c r="FV82" s="116">
        <f>'16A'!AU$134</f>
        <v>0</v>
      </c>
      <c r="FW82" s="116">
        <f>'16A'!AN$137</f>
        <v>0</v>
      </c>
      <c r="FX82" s="116">
        <f>'16A'!AO$137</f>
        <v>0</v>
      </c>
      <c r="FY82" s="116">
        <f>'16A'!AP$137</f>
        <v>0</v>
      </c>
      <c r="FZ82" s="116">
        <f>'16A'!AQ$137</f>
        <v>0</v>
      </c>
      <c r="GA82" s="116">
        <f>'16A'!AR$137</f>
        <v>0</v>
      </c>
      <c r="GB82" s="116">
        <f>'16A'!AS$137</f>
        <v>0</v>
      </c>
      <c r="GC82" s="116">
        <f>'16A'!AT$137</f>
        <v>0</v>
      </c>
      <c r="GD82" s="116">
        <f>'16A'!AU$137</f>
        <v>0</v>
      </c>
      <c r="GE82" s="116">
        <f>'16A'!AN$138</f>
        <v>0</v>
      </c>
      <c r="GF82" s="116">
        <f>'16A'!AO$138</f>
        <v>0</v>
      </c>
      <c r="GG82" s="116">
        <f>'16A'!AP$138</f>
        <v>0</v>
      </c>
      <c r="GH82" s="116">
        <f>'16A'!AQ$138</f>
        <v>0</v>
      </c>
      <c r="GI82" s="116">
        <f>'16A'!AR$138</f>
        <v>0</v>
      </c>
      <c r="GJ82" s="116">
        <f>'16A'!AS$138</f>
        <v>0</v>
      </c>
      <c r="GK82" s="116">
        <f>'16A'!AT$138</f>
        <v>0</v>
      </c>
      <c r="GL82" s="116">
        <f>'16A'!AU$138</f>
        <v>0</v>
      </c>
      <c r="GM82" s="116">
        <f>'16A'!AN$139</f>
        <v>0</v>
      </c>
      <c r="GN82" s="116">
        <f>'16A'!AO$139</f>
        <v>0</v>
      </c>
      <c r="GO82" s="116">
        <f>'16A'!AP$139</f>
        <v>0</v>
      </c>
      <c r="GP82" s="116">
        <f>'16A'!AQ$139</f>
        <v>0</v>
      </c>
      <c r="GQ82" s="116">
        <f>'16A'!AR$139</f>
        <v>0</v>
      </c>
      <c r="GR82" s="116">
        <f>'16A'!AS$139</f>
        <v>0</v>
      </c>
      <c r="GS82" s="116">
        <f>'16A'!AT$139</f>
        <v>0</v>
      </c>
      <c r="GT82" s="116">
        <f>'16A'!AU$139</f>
        <v>0</v>
      </c>
      <c r="GU82" s="116">
        <f>'16A'!AN$140</f>
        <v>0</v>
      </c>
      <c r="GV82" s="116">
        <f>'16A'!AO$140</f>
        <v>0</v>
      </c>
      <c r="GW82" s="116">
        <f>'16A'!AP$140</f>
        <v>0</v>
      </c>
      <c r="GX82" s="116">
        <f>'16A'!AQ$140</f>
        <v>0</v>
      </c>
      <c r="GY82" s="116">
        <f>'16A'!AR$140</f>
        <v>0</v>
      </c>
      <c r="GZ82" s="116">
        <f>'16A'!AS$140</f>
        <v>0</v>
      </c>
      <c r="HA82" s="116">
        <f>'16A'!AT$140</f>
        <v>0</v>
      </c>
      <c r="HB82" s="116">
        <f>'16A'!AU$140</f>
        <v>0</v>
      </c>
      <c r="HC82" s="116">
        <f>'16A'!AN$141</f>
        <v>0</v>
      </c>
      <c r="HD82" s="116">
        <f>'16A'!AO$141</f>
        <v>0</v>
      </c>
      <c r="HE82" s="116">
        <f>'16A'!AP$141</f>
        <v>0</v>
      </c>
      <c r="HF82" s="116">
        <f>'16A'!AQ$141</f>
        <v>0</v>
      </c>
      <c r="HG82" s="116">
        <f>'16A'!AR$141</f>
        <v>0</v>
      </c>
      <c r="HH82" s="116">
        <f>'16A'!AS$141</f>
        <v>0</v>
      </c>
      <c r="HI82" s="116">
        <f>'16A'!AT$141</f>
        <v>0</v>
      </c>
      <c r="HJ82" s="116">
        <f>'16A'!AU$141</f>
        <v>0</v>
      </c>
      <c r="HK82" s="116">
        <f>'16A'!AN$142</f>
        <v>0</v>
      </c>
      <c r="HL82" s="116">
        <f>'16A'!AO$142</f>
        <v>0</v>
      </c>
      <c r="HM82" s="116">
        <f>'16A'!AP$142</f>
        <v>0</v>
      </c>
      <c r="HN82" s="116">
        <f>'16A'!AQ$142</f>
        <v>0</v>
      </c>
      <c r="HO82" s="116">
        <f>'16A'!AR$142</f>
        <v>0</v>
      </c>
      <c r="HP82" s="116">
        <f>'16A'!AS$142</f>
        <v>0</v>
      </c>
      <c r="HQ82" s="116">
        <f>'16A'!AT$142</f>
        <v>0</v>
      </c>
      <c r="HR82" s="116">
        <f>'16A'!AU$142</f>
        <v>0</v>
      </c>
      <c r="HS82" s="116">
        <f>'16A'!AN$143</f>
        <v>0</v>
      </c>
      <c r="HT82" s="116">
        <f>'16A'!AO$143</f>
        <v>0</v>
      </c>
      <c r="HU82" s="116">
        <f>'16A'!AP$143</f>
        <v>0</v>
      </c>
      <c r="HV82" s="116">
        <f>'16A'!AQ$143</f>
        <v>0</v>
      </c>
      <c r="HW82" s="116">
        <f>'16A'!AR$143</f>
        <v>0</v>
      </c>
      <c r="HX82" s="116">
        <f>'16A'!AS$143</f>
        <v>0</v>
      </c>
      <c r="HY82" s="116">
        <f>'16A'!AT$143</f>
        <v>0</v>
      </c>
      <c r="HZ82" s="116">
        <f>'16A'!AU$143</f>
        <v>0</v>
      </c>
      <c r="IA82" s="116">
        <f>'16A'!AN$144</f>
        <v>0</v>
      </c>
      <c r="IB82" s="116">
        <f>'16A'!AO$144</f>
        <v>0</v>
      </c>
      <c r="IC82" s="116">
        <f>'16A'!AP$144</f>
        <v>0</v>
      </c>
      <c r="ID82" s="116">
        <f>'16A'!AQ$144</f>
        <v>0</v>
      </c>
      <c r="IE82" s="116">
        <f>'16A'!AR$144</f>
        <v>0</v>
      </c>
      <c r="IF82" s="116">
        <f>'16A'!AS$144</f>
        <v>0</v>
      </c>
      <c r="IG82" s="116">
        <f>'16A'!AT$144</f>
        <v>0</v>
      </c>
      <c r="IH82" s="116">
        <f>'16A'!AU$144</f>
        <v>0</v>
      </c>
    </row>
    <row r="83" spans="18:242">
      <c r="R83" s="114">
        <v>17</v>
      </c>
      <c r="S83" s="116">
        <f>'17A'!AN$117</f>
        <v>0</v>
      </c>
      <c r="T83" s="116">
        <f>'17A'!AO$117</f>
        <v>0</v>
      </c>
      <c r="U83" s="116">
        <f>'17A'!AP$117</f>
        <v>0</v>
      </c>
      <c r="V83" s="116">
        <f>'17A'!AQ$117</f>
        <v>0</v>
      </c>
      <c r="W83" s="116">
        <f>'17A'!AR$117</f>
        <v>0</v>
      </c>
      <c r="X83" s="116">
        <f>'17A'!AS$117</f>
        <v>0</v>
      </c>
      <c r="Y83" s="116">
        <f>'17A'!AT$117</f>
        <v>0</v>
      </c>
      <c r="Z83" s="116">
        <f>'17A'!AU$117</f>
        <v>0</v>
      </c>
      <c r="AA83" s="116">
        <f>'17A'!AV$117</f>
        <v>0</v>
      </c>
      <c r="AB83" s="116">
        <f>'17A'!AW$117</f>
        <v>0</v>
      </c>
      <c r="AC83" s="116">
        <f>'17A'!AX$117</f>
        <v>0</v>
      </c>
      <c r="AD83" s="116">
        <f>'17A'!AY$117</f>
        <v>0</v>
      </c>
      <c r="AE83" s="116">
        <f>'17A'!AN$118</f>
        <v>0</v>
      </c>
      <c r="AF83" s="116">
        <f>'17A'!AO$118</f>
        <v>0</v>
      </c>
      <c r="AG83" s="116">
        <f>'17A'!AP$118</f>
        <v>0</v>
      </c>
      <c r="AH83" s="116">
        <f>'17A'!AQ$118</f>
        <v>0</v>
      </c>
      <c r="AI83" s="116">
        <f>'17A'!AR$118</f>
        <v>0</v>
      </c>
      <c r="AJ83" s="116">
        <f>'17A'!AS$118</f>
        <v>0</v>
      </c>
      <c r="AK83" s="116">
        <f>'17A'!AT$118</f>
        <v>0</v>
      </c>
      <c r="AL83" s="116">
        <f>'17A'!AU$118</f>
        <v>0</v>
      </c>
      <c r="AM83" s="116">
        <f>'17A'!AV$118</f>
        <v>0</v>
      </c>
      <c r="AN83" s="116">
        <f>'17A'!AW$118</f>
        <v>0</v>
      </c>
      <c r="AO83" s="116">
        <f>'17A'!AX$118</f>
        <v>0</v>
      </c>
      <c r="AP83" s="116">
        <f>'17A'!AY$118</f>
        <v>0</v>
      </c>
      <c r="AQ83" s="116">
        <f>'17A'!AN$119</f>
        <v>0</v>
      </c>
      <c r="AR83" s="116">
        <f>'17A'!AO$119</f>
        <v>0</v>
      </c>
      <c r="AS83" s="116">
        <f>'17A'!AP$119</f>
        <v>0</v>
      </c>
      <c r="AT83" s="116">
        <f>'17A'!AQ$119</f>
        <v>0</v>
      </c>
      <c r="AU83" s="116">
        <f>'17A'!AR$119</f>
        <v>0</v>
      </c>
      <c r="AV83" s="116">
        <f>'17A'!AS$119</f>
        <v>0</v>
      </c>
      <c r="AW83" s="116">
        <f>'17A'!AT$119</f>
        <v>0</v>
      </c>
      <c r="AX83" s="116">
        <f>'17A'!AU$119</f>
        <v>0</v>
      </c>
      <c r="AY83" s="116">
        <f>'17A'!AV$119</f>
        <v>0</v>
      </c>
      <c r="AZ83" s="116">
        <f>'17A'!AW$119</f>
        <v>0</v>
      </c>
      <c r="BA83" s="116">
        <f>'17A'!AX$119</f>
        <v>0</v>
      </c>
      <c r="BB83" s="116">
        <f>'17A'!AY$119</f>
        <v>0</v>
      </c>
      <c r="BC83" s="116">
        <f>'17A'!AN$120</f>
        <v>0</v>
      </c>
      <c r="BD83" s="116">
        <f>'17A'!AO$120</f>
        <v>0</v>
      </c>
      <c r="BE83" s="116">
        <f>'17A'!AP$120</f>
        <v>0</v>
      </c>
      <c r="BF83" s="116">
        <f>'17A'!AQ$120</f>
        <v>0</v>
      </c>
      <c r="BG83" s="116">
        <f>'17A'!AR$120</f>
        <v>0</v>
      </c>
      <c r="BH83" s="116">
        <f>'17A'!AS$120</f>
        <v>0</v>
      </c>
      <c r="BI83" s="116">
        <f>'17A'!AT$120</f>
        <v>0</v>
      </c>
      <c r="BJ83" s="116">
        <f>'17A'!AU$120</f>
        <v>0</v>
      </c>
      <c r="BK83" s="116">
        <f>'17A'!AV$120</f>
        <v>0</v>
      </c>
      <c r="BL83" s="116">
        <f>'17A'!AW$120</f>
        <v>0</v>
      </c>
      <c r="BM83" s="116">
        <f>'17A'!AX$120</f>
        <v>0</v>
      </c>
      <c r="BN83" s="116">
        <f>'17A'!AY$120</f>
        <v>0</v>
      </c>
      <c r="BO83" s="116">
        <f>'17A'!AN$121</f>
        <v>0</v>
      </c>
      <c r="BP83" s="116">
        <f>'17A'!AO$121</f>
        <v>0</v>
      </c>
      <c r="BQ83" s="116">
        <f>'17A'!AP$121</f>
        <v>0</v>
      </c>
      <c r="BR83" s="116">
        <f>'17A'!AQ$121</f>
        <v>0</v>
      </c>
      <c r="BS83" s="116">
        <f>'17A'!AR$121</f>
        <v>0</v>
      </c>
      <c r="BT83" s="116">
        <f>'17A'!AS$121</f>
        <v>0</v>
      </c>
      <c r="BU83" s="116">
        <f>'17A'!AT$121</f>
        <v>0</v>
      </c>
      <c r="BV83" s="116">
        <f>'17A'!AU$121</f>
        <v>0</v>
      </c>
      <c r="BW83" s="116">
        <f>'17A'!AV$121</f>
        <v>0</v>
      </c>
      <c r="BX83" s="116">
        <f>'17A'!AW$121</f>
        <v>0</v>
      </c>
      <c r="BY83" s="116">
        <f>'17A'!AX$121</f>
        <v>0</v>
      </c>
      <c r="BZ83" s="116">
        <f>'17A'!AY$121</f>
        <v>0</v>
      </c>
      <c r="CA83" s="278">
        <f>'17A'!AN$122</f>
        <v>0</v>
      </c>
      <c r="CB83" s="278">
        <f>'17A'!AO$122</f>
        <v>0</v>
      </c>
      <c r="CC83" s="278">
        <f>'17A'!AP$122</f>
        <v>0</v>
      </c>
      <c r="CD83" s="278">
        <f>'17A'!AQ$122</f>
        <v>0</v>
      </c>
      <c r="CE83" s="278">
        <f>'17A'!AR$122</f>
        <v>0</v>
      </c>
      <c r="CF83" s="278">
        <f>'17A'!AS$122</f>
        <v>0</v>
      </c>
      <c r="CG83" s="278">
        <f>'17A'!AT$122</f>
        <v>0</v>
      </c>
      <c r="CH83" s="278">
        <f>'17A'!AU$122</f>
        <v>0</v>
      </c>
      <c r="CI83" s="278">
        <f>'17A'!AV$122</f>
        <v>0</v>
      </c>
      <c r="CJ83" s="278">
        <f>'17A'!AW$122</f>
        <v>0</v>
      </c>
      <c r="CK83" s="278">
        <f>'17A'!AX$122</f>
        <v>0</v>
      </c>
      <c r="CL83" s="278">
        <f>'17A'!AY$122</f>
        <v>0</v>
      </c>
      <c r="CM83" s="278">
        <f>'17A'!AN$123</f>
        <v>0</v>
      </c>
      <c r="CN83" s="278">
        <f>'17A'!AO$123</f>
        <v>0</v>
      </c>
      <c r="CO83" s="278">
        <f>'17A'!AP$123</f>
        <v>0</v>
      </c>
      <c r="CP83" s="278">
        <f>'17A'!AQ$123</f>
        <v>0</v>
      </c>
      <c r="CQ83" s="278">
        <f>'17A'!AR$123</f>
        <v>0</v>
      </c>
      <c r="CR83" s="278">
        <f>'17A'!AS$123</f>
        <v>0</v>
      </c>
      <c r="CS83" s="278">
        <f>'17A'!AT$123</f>
        <v>0</v>
      </c>
      <c r="CT83" s="278">
        <f>'17A'!AU$123</f>
        <v>0</v>
      </c>
      <c r="CU83" s="278">
        <f>'17A'!AV$123</f>
        <v>0</v>
      </c>
      <c r="CV83" s="278">
        <f>'17A'!AW$123</f>
        <v>0</v>
      </c>
      <c r="CW83" s="278">
        <f>'17A'!AX$123</f>
        <v>0</v>
      </c>
      <c r="CX83" s="278">
        <f>'17A'!AY$123</f>
        <v>0</v>
      </c>
      <c r="CY83" s="278">
        <f>'17A'!AN$124</f>
        <v>0</v>
      </c>
      <c r="CZ83" s="278">
        <f>'17A'!AO$124</f>
        <v>0</v>
      </c>
      <c r="DA83" s="278">
        <f>'17A'!AP$124</f>
        <v>0</v>
      </c>
      <c r="DB83" s="278">
        <f>'17A'!AQ$124</f>
        <v>0</v>
      </c>
      <c r="DC83" s="278">
        <f>'17A'!AR$124</f>
        <v>0</v>
      </c>
      <c r="DD83" s="278">
        <f>'17A'!AS$124</f>
        <v>0</v>
      </c>
      <c r="DE83" s="278">
        <f>'17A'!AT$124</f>
        <v>0</v>
      </c>
      <c r="DF83" s="278">
        <f>'17A'!AU$124</f>
        <v>0</v>
      </c>
      <c r="DG83" s="278">
        <f>'17A'!AV$124</f>
        <v>0</v>
      </c>
      <c r="DH83" s="278">
        <f>'17A'!AW$124</f>
        <v>0</v>
      </c>
      <c r="DI83" s="278">
        <f>'17A'!AX$124</f>
        <v>0</v>
      </c>
      <c r="DJ83" s="278">
        <f>'17A'!AY$124</f>
        <v>0</v>
      </c>
      <c r="DK83" s="116">
        <f>'17A'!AN$127</f>
        <v>0</v>
      </c>
      <c r="DL83" s="116">
        <f>'17A'!AO$127</f>
        <v>0</v>
      </c>
      <c r="DM83" s="116">
        <f>'17A'!AP$127</f>
        <v>0</v>
      </c>
      <c r="DN83" s="116">
        <f>'17A'!AQ$127</f>
        <v>0</v>
      </c>
      <c r="DO83" s="116">
        <f>'17A'!AR$127</f>
        <v>0</v>
      </c>
      <c r="DP83" s="116">
        <f>'17A'!AS$127</f>
        <v>0</v>
      </c>
      <c r="DQ83" s="116">
        <f>'17A'!AT$127</f>
        <v>0</v>
      </c>
      <c r="DR83" s="116">
        <f>'17A'!AU$127</f>
        <v>0</v>
      </c>
      <c r="DS83" s="116">
        <f>'17A'!AN$128</f>
        <v>0</v>
      </c>
      <c r="DT83" s="116">
        <f>'17A'!AO$128</f>
        <v>0</v>
      </c>
      <c r="DU83" s="116">
        <f>'17A'!AP$128</f>
        <v>0</v>
      </c>
      <c r="DV83" s="116">
        <f>'17A'!AQ$128</f>
        <v>0</v>
      </c>
      <c r="DW83" s="116">
        <f>'17A'!AR$128</f>
        <v>0</v>
      </c>
      <c r="DX83" s="116">
        <f>'17A'!AS$128</f>
        <v>0</v>
      </c>
      <c r="DY83" s="116">
        <f>'17A'!AT$128</f>
        <v>0</v>
      </c>
      <c r="DZ83" s="116">
        <f>'17A'!AU$128</f>
        <v>0</v>
      </c>
      <c r="EA83" s="116">
        <f>'17A'!AN$129</f>
        <v>0</v>
      </c>
      <c r="EB83" s="116">
        <f>'17A'!AO$129</f>
        <v>0</v>
      </c>
      <c r="EC83" s="116">
        <f>'17A'!AP$129</f>
        <v>0</v>
      </c>
      <c r="ED83" s="116">
        <f>'17A'!AQ$129</f>
        <v>0</v>
      </c>
      <c r="EE83" s="116">
        <f>'17A'!AR$129</f>
        <v>0</v>
      </c>
      <c r="EF83" s="116">
        <f>'17A'!AS$129</f>
        <v>0</v>
      </c>
      <c r="EG83" s="116">
        <f>'17A'!AT$129</f>
        <v>0</v>
      </c>
      <c r="EH83" s="116">
        <f>'17A'!AU$129</f>
        <v>0</v>
      </c>
      <c r="EI83" s="116">
        <f>'17A'!AN$130</f>
        <v>0</v>
      </c>
      <c r="EJ83" s="116">
        <f>'17A'!AO$130</f>
        <v>0</v>
      </c>
      <c r="EK83" s="116">
        <f>'17A'!AP$130</f>
        <v>0</v>
      </c>
      <c r="EL83" s="116">
        <f>'17A'!AQ$130</f>
        <v>0</v>
      </c>
      <c r="EM83" s="116">
        <f>'17A'!AR$130</f>
        <v>0</v>
      </c>
      <c r="EN83" s="116">
        <f>'17A'!AS$130</f>
        <v>0</v>
      </c>
      <c r="EO83" s="116">
        <f>'17A'!AT$130</f>
        <v>0</v>
      </c>
      <c r="EP83" s="116">
        <f>'17A'!AU$130</f>
        <v>0</v>
      </c>
      <c r="EQ83" s="116">
        <f>'17A'!AN$131</f>
        <v>0</v>
      </c>
      <c r="ER83" s="116">
        <f>'17A'!AO$131</f>
        <v>0</v>
      </c>
      <c r="ES83" s="116">
        <f>'17A'!AP$131</f>
        <v>0</v>
      </c>
      <c r="ET83" s="116">
        <f>'17A'!AQ$131</f>
        <v>0</v>
      </c>
      <c r="EU83" s="116">
        <f>'17A'!AR$131</f>
        <v>0</v>
      </c>
      <c r="EV83" s="116">
        <f>'17A'!AS$131</f>
        <v>0</v>
      </c>
      <c r="EW83" s="116">
        <f>'17A'!AT$131</f>
        <v>0</v>
      </c>
      <c r="EX83" s="116">
        <f>'17A'!AU$131</f>
        <v>0</v>
      </c>
      <c r="EY83" s="116">
        <f>'17A'!AN$132</f>
        <v>0</v>
      </c>
      <c r="EZ83" s="116">
        <f>'17A'!AO$132</f>
        <v>0</v>
      </c>
      <c r="FA83" s="116">
        <f>'17A'!AP$132</f>
        <v>0</v>
      </c>
      <c r="FB83" s="116">
        <f>'17A'!AQ$132</f>
        <v>0</v>
      </c>
      <c r="FC83" s="116">
        <f>'17A'!AR$132</f>
        <v>0</v>
      </c>
      <c r="FD83" s="116">
        <f>'17A'!AS$132</f>
        <v>0</v>
      </c>
      <c r="FE83" s="116">
        <f>'17A'!AT$132</f>
        <v>0</v>
      </c>
      <c r="FF83" s="116">
        <f>'17A'!AU$132</f>
        <v>0</v>
      </c>
      <c r="FG83" s="116">
        <f>'17A'!AN$133</f>
        <v>0</v>
      </c>
      <c r="FH83" s="116">
        <f>'17A'!AO$133</f>
        <v>0</v>
      </c>
      <c r="FI83" s="116">
        <f>'17A'!AP$133</f>
        <v>0</v>
      </c>
      <c r="FJ83" s="116">
        <f>'17A'!AQ$133</f>
        <v>0</v>
      </c>
      <c r="FK83" s="116">
        <f>'17A'!AR$133</f>
        <v>0</v>
      </c>
      <c r="FL83" s="116">
        <f>'17A'!AS$133</f>
        <v>0</v>
      </c>
      <c r="FM83" s="116">
        <f>'17A'!AT$133</f>
        <v>0</v>
      </c>
      <c r="FN83" s="116">
        <f>'17A'!AU$133</f>
        <v>0</v>
      </c>
      <c r="FO83" s="116">
        <f>'17A'!AN$134</f>
        <v>0</v>
      </c>
      <c r="FP83" s="116">
        <f>'17A'!AO$134</f>
        <v>0</v>
      </c>
      <c r="FQ83" s="116">
        <f>'17A'!AP$134</f>
        <v>0</v>
      </c>
      <c r="FR83" s="116">
        <f>'17A'!AQ$134</f>
        <v>0</v>
      </c>
      <c r="FS83" s="116">
        <f>'17A'!AR$134</f>
        <v>0</v>
      </c>
      <c r="FT83" s="116">
        <f>'17A'!AS$134</f>
        <v>0</v>
      </c>
      <c r="FU83" s="116">
        <f>'17A'!AT$134</f>
        <v>0</v>
      </c>
      <c r="FV83" s="116">
        <f>'17A'!AU$134</f>
        <v>0</v>
      </c>
      <c r="FW83" s="116">
        <f>'17A'!AN$137</f>
        <v>0</v>
      </c>
      <c r="FX83" s="116">
        <f>'17A'!AO$137</f>
        <v>0</v>
      </c>
      <c r="FY83" s="116">
        <f>'17A'!AP$137</f>
        <v>0</v>
      </c>
      <c r="FZ83" s="116">
        <f>'17A'!AQ$137</f>
        <v>0</v>
      </c>
      <c r="GA83" s="116">
        <f>'17A'!AR$137</f>
        <v>0</v>
      </c>
      <c r="GB83" s="116">
        <f>'17A'!AS$137</f>
        <v>0</v>
      </c>
      <c r="GC83" s="116">
        <f>'17A'!AT$137</f>
        <v>0</v>
      </c>
      <c r="GD83" s="116">
        <f>'17A'!AU$137</f>
        <v>0</v>
      </c>
      <c r="GE83" s="116">
        <f>'17A'!AN$138</f>
        <v>0</v>
      </c>
      <c r="GF83" s="116">
        <f>'17A'!AO$138</f>
        <v>0</v>
      </c>
      <c r="GG83" s="116">
        <f>'17A'!AP$138</f>
        <v>0</v>
      </c>
      <c r="GH83" s="116">
        <f>'17A'!AQ$138</f>
        <v>0</v>
      </c>
      <c r="GI83" s="116">
        <f>'17A'!AR$138</f>
        <v>0</v>
      </c>
      <c r="GJ83" s="116">
        <f>'17A'!AS$138</f>
        <v>0</v>
      </c>
      <c r="GK83" s="116">
        <f>'17A'!AT$138</f>
        <v>0</v>
      </c>
      <c r="GL83" s="116">
        <f>'17A'!AU$138</f>
        <v>0</v>
      </c>
      <c r="GM83" s="116">
        <f>'17A'!AN$139</f>
        <v>0</v>
      </c>
      <c r="GN83" s="116">
        <f>'17A'!AO$139</f>
        <v>0</v>
      </c>
      <c r="GO83" s="116">
        <f>'17A'!AP$139</f>
        <v>0</v>
      </c>
      <c r="GP83" s="116">
        <f>'17A'!AQ$139</f>
        <v>0</v>
      </c>
      <c r="GQ83" s="116">
        <f>'17A'!AR$139</f>
        <v>0</v>
      </c>
      <c r="GR83" s="116">
        <f>'17A'!AS$139</f>
        <v>0</v>
      </c>
      <c r="GS83" s="116">
        <f>'17A'!AT$139</f>
        <v>0</v>
      </c>
      <c r="GT83" s="116">
        <f>'17A'!AU$139</f>
        <v>0</v>
      </c>
      <c r="GU83" s="116">
        <f>'17A'!AN$140</f>
        <v>0</v>
      </c>
      <c r="GV83" s="116">
        <f>'17A'!AO$140</f>
        <v>0</v>
      </c>
      <c r="GW83" s="116">
        <f>'17A'!AP$140</f>
        <v>0</v>
      </c>
      <c r="GX83" s="116">
        <f>'17A'!AQ$140</f>
        <v>0</v>
      </c>
      <c r="GY83" s="116">
        <f>'17A'!AR$140</f>
        <v>0</v>
      </c>
      <c r="GZ83" s="116">
        <f>'17A'!AS$140</f>
        <v>0</v>
      </c>
      <c r="HA83" s="116">
        <f>'17A'!AT$140</f>
        <v>0</v>
      </c>
      <c r="HB83" s="116">
        <f>'17A'!AU$140</f>
        <v>0</v>
      </c>
      <c r="HC83" s="116">
        <f>'17A'!AN$141</f>
        <v>0</v>
      </c>
      <c r="HD83" s="116">
        <f>'17A'!AO$141</f>
        <v>0</v>
      </c>
      <c r="HE83" s="116">
        <f>'17A'!AP$141</f>
        <v>0</v>
      </c>
      <c r="HF83" s="116">
        <f>'17A'!AQ$141</f>
        <v>0</v>
      </c>
      <c r="HG83" s="116">
        <f>'17A'!AR$141</f>
        <v>0</v>
      </c>
      <c r="HH83" s="116">
        <f>'17A'!AS$141</f>
        <v>0</v>
      </c>
      <c r="HI83" s="116">
        <f>'17A'!AT$141</f>
        <v>0</v>
      </c>
      <c r="HJ83" s="116">
        <f>'17A'!AU$141</f>
        <v>0</v>
      </c>
      <c r="HK83" s="116">
        <f>'17A'!AN$142</f>
        <v>0</v>
      </c>
      <c r="HL83" s="116">
        <f>'17A'!AO$142</f>
        <v>0</v>
      </c>
      <c r="HM83" s="116">
        <f>'17A'!AP$142</f>
        <v>0</v>
      </c>
      <c r="HN83" s="116">
        <f>'17A'!AQ$142</f>
        <v>0</v>
      </c>
      <c r="HO83" s="116">
        <f>'17A'!AR$142</f>
        <v>0</v>
      </c>
      <c r="HP83" s="116">
        <f>'17A'!AS$142</f>
        <v>0</v>
      </c>
      <c r="HQ83" s="116">
        <f>'17A'!AT$142</f>
        <v>0</v>
      </c>
      <c r="HR83" s="116">
        <f>'17A'!AU$142</f>
        <v>0</v>
      </c>
      <c r="HS83" s="116">
        <f>'17A'!AN$143</f>
        <v>0</v>
      </c>
      <c r="HT83" s="116">
        <f>'17A'!AO$143</f>
        <v>0</v>
      </c>
      <c r="HU83" s="116">
        <f>'17A'!AP$143</f>
        <v>0</v>
      </c>
      <c r="HV83" s="116">
        <f>'17A'!AQ$143</f>
        <v>0</v>
      </c>
      <c r="HW83" s="116">
        <f>'17A'!AR$143</f>
        <v>0</v>
      </c>
      <c r="HX83" s="116">
        <f>'17A'!AS$143</f>
        <v>0</v>
      </c>
      <c r="HY83" s="116">
        <f>'17A'!AT$143</f>
        <v>0</v>
      </c>
      <c r="HZ83" s="116">
        <f>'17A'!AU$143</f>
        <v>0</v>
      </c>
      <c r="IA83" s="116">
        <f>'17A'!AN$144</f>
        <v>0</v>
      </c>
      <c r="IB83" s="116">
        <f>'17A'!AO$144</f>
        <v>0</v>
      </c>
      <c r="IC83" s="116">
        <f>'17A'!AP$144</f>
        <v>0</v>
      </c>
      <c r="ID83" s="116">
        <f>'17A'!AQ$144</f>
        <v>0</v>
      </c>
      <c r="IE83" s="116">
        <f>'17A'!AR$144</f>
        <v>0</v>
      </c>
      <c r="IF83" s="116">
        <f>'17A'!AS$144</f>
        <v>0</v>
      </c>
      <c r="IG83" s="116">
        <f>'17A'!AT$144</f>
        <v>0</v>
      </c>
      <c r="IH83" s="116">
        <f>'17A'!AU$144</f>
        <v>0</v>
      </c>
    </row>
    <row r="84" spans="18:242">
      <c r="R84" s="114">
        <v>18</v>
      </c>
      <c r="S84" s="116">
        <f>'18A'!AN$117</f>
        <v>0</v>
      </c>
      <c r="T84" s="116">
        <f>'18A'!AO$117</f>
        <v>0</v>
      </c>
      <c r="U84" s="116">
        <f>'18A'!AP$117</f>
        <v>0</v>
      </c>
      <c r="V84" s="116">
        <f>'18A'!AQ$117</f>
        <v>0</v>
      </c>
      <c r="W84" s="116">
        <f>'18A'!AR$117</f>
        <v>0</v>
      </c>
      <c r="X84" s="116">
        <f>'18A'!AS$117</f>
        <v>0</v>
      </c>
      <c r="Y84" s="116">
        <f>'18A'!AT$117</f>
        <v>0</v>
      </c>
      <c r="Z84" s="116">
        <f>'18A'!AU$117</f>
        <v>0</v>
      </c>
      <c r="AA84" s="116">
        <f>'18A'!AV$117</f>
        <v>0</v>
      </c>
      <c r="AB84" s="116">
        <f>'18A'!AW$117</f>
        <v>0</v>
      </c>
      <c r="AC84" s="116">
        <f>'18A'!AX$117</f>
        <v>0</v>
      </c>
      <c r="AD84" s="116">
        <f>'18A'!AY$117</f>
        <v>0</v>
      </c>
      <c r="AE84" s="116">
        <f>'18A'!AN$118</f>
        <v>0</v>
      </c>
      <c r="AF84" s="116">
        <f>'18A'!AO$118</f>
        <v>0</v>
      </c>
      <c r="AG84" s="116">
        <f>'18A'!AP$118</f>
        <v>0</v>
      </c>
      <c r="AH84" s="116">
        <f>'18A'!AQ$118</f>
        <v>0</v>
      </c>
      <c r="AI84" s="116">
        <f>'18A'!AR$118</f>
        <v>0</v>
      </c>
      <c r="AJ84" s="116">
        <f>'18A'!AS$118</f>
        <v>0</v>
      </c>
      <c r="AK84" s="116">
        <f>'18A'!AT$118</f>
        <v>0</v>
      </c>
      <c r="AL84" s="116">
        <f>'18A'!AU$118</f>
        <v>0</v>
      </c>
      <c r="AM84" s="116">
        <f>'18A'!AV$118</f>
        <v>0</v>
      </c>
      <c r="AN84" s="116">
        <f>'18A'!AW$118</f>
        <v>0</v>
      </c>
      <c r="AO84" s="116">
        <f>'18A'!AX$118</f>
        <v>0</v>
      </c>
      <c r="AP84" s="116">
        <f>'18A'!AY$118</f>
        <v>0</v>
      </c>
      <c r="AQ84" s="116">
        <f>'18A'!AN$119</f>
        <v>0</v>
      </c>
      <c r="AR84" s="116">
        <f>'18A'!AO$119</f>
        <v>0</v>
      </c>
      <c r="AS84" s="116">
        <f>'18A'!AP$119</f>
        <v>0</v>
      </c>
      <c r="AT84" s="116">
        <f>'18A'!AQ$119</f>
        <v>0</v>
      </c>
      <c r="AU84" s="116">
        <f>'18A'!AR$119</f>
        <v>0</v>
      </c>
      <c r="AV84" s="116">
        <f>'18A'!AS$119</f>
        <v>0</v>
      </c>
      <c r="AW84" s="116">
        <f>'18A'!AT$119</f>
        <v>0</v>
      </c>
      <c r="AX84" s="116">
        <f>'18A'!AU$119</f>
        <v>0</v>
      </c>
      <c r="AY84" s="116">
        <f>'18A'!AV$119</f>
        <v>0</v>
      </c>
      <c r="AZ84" s="116">
        <f>'18A'!AW$119</f>
        <v>0</v>
      </c>
      <c r="BA84" s="116">
        <f>'18A'!AX$119</f>
        <v>0</v>
      </c>
      <c r="BB84" s="116">
        <f>'18A'!AY$119</f>
        <v>0</v>
      </c>
      <c r="BC84" s="116">
        <f>'18A'!AN$120</f>
        <v>0</v>
      </c>
      <c r="BD84" s="116">
        <f>'18A'!AO$120</f>
        <v>0</v>
      </c>
      <c r="BE84" s="116">
        <f>'18A'!AP$120</f>
        <v>0</v>
      </c>
      <c r="BF84" s="116">
        <f>'18A'!AQ$120</f>
        <v>0</v>
      </c>
      <c r="BG84" s="116">
        <f>'18A'!AR$120</f>
        <v>0</v>
      </c>
      <c r="BH84" s="116">
        <f>'18A'!AS$120</f>
        <v>0</v>
      </c>
      <c r="BI84" s="116">
        <f>'18A'!AT$120</f>
        <v>0</v>
      </c>
      <c r="BJ84" s="116">
        <f>'18A'!AU$120</f>
        <v>0</v>
      </c>
      <c r="BK84" s="116">
        <f>'18A'!AV$120</f>
        <v>0</v>
      </c>
      <c r="BL84" s="116">
        <f>'18A'!AW$120</f>
        <v>0</v>
      </c>
      <c r="BM84" s="116">
        <f>'18A'!AX$120</f>
        <v>0</v>
      </c>
      <c r="BN84" s="116">
        <f>'18A'!AY$120</f>
        <v>0</v>
      </c>
      <c r="BO84" s="116">
        <f>'18A'!AN$121</f>
        <v>0</v>
      </c>
      <c r="BP84" s="116">
        <f>'18A'!AO$121</f>
        <v>0</v>
      </c>
      <c r="BQ84" s="116">
        <f>'18A'!AP$121</f>
        <v>0</v>
      </c>
      <c r="BR84" s="116">
        <f>'18A'!AQ$121</f>
        <v>0</v>
      </c>
      <c r="BS84" s="116">
        <f>'18A'!AR$121</f>
        <v>0</v>
      </c>
      <c r="BT84" s="116">
        <f>'18A'!AS$121</f>
        <v>0</v>
      </c>
      <c r="BU84" s="116">
        <f>'18A'!AT$121</f>
        <v>0</v>
      </c>
      <c r="BV84" s="116">
        <f>'18A'!AU$121</f>
        <v>0</v>
      </c>
      <c r="BW84" s="116">
        <f>'18A'!AV$121</f>
        <v>0</v>
      </c>
      <c r="BX84" s="116">
        <f>'18A'!AW$121</f>
        <v>0</v>
      </c>
      <c r="BY84" s="116">
        <f>'18A'!AX$121</f>
        <v>0</v>
      </c>
      <c r="BZ84" s="116">
        <f>'18A'!AY$121</f>
        <v>0</v>
      </c>
      <c r="CA84" s="278">
        <f>'18A'!AN$122</f>
        <v>0</v>
      </c>
      <c r="CB84" s="278">
        <f>'18A'!AO$122</f>
        <v>0</v>
      </c>
      <c r="CC84" s="278">
        <f>'18A'!AP$122</f>
        <v>0</v>
      </c>
      <c r="CD84" s="278">
        <f>'18A'!AQ$122</f>
        <v>0</v>
      </c>
      <c r="CE84" s="278">
        <f>'18A'!AR$122</f>
        <v>0</v>
      </c>
      <c r="CF84" s="278">
        <f>'18A'!AS$122</f>
        <v>0</v>
      </c>
      <c r="CG84" s="278">
        <f>'18A'!AT$122</f>
        <v>0</v>
      </c>
      <c r="CH84" s="278">
        <f>'18A'!AU$122</f>
        <v>0</v>
      </c>
      <c r="CI84" s="278">
        <f>'18A'!AV$122</f>
        <v>0</v>
      </c>
      <c r="CJ84" s="278">
        <f>'18A'!AW$122</f>
        <v>0</v>
      </c>
      <c r="CK84" s="278">
        <f>'18A'!AX$122</f>
        <v>0</v>
      </c>
      <c r="CL84" s="278">
        <f>'18A'!AY$122</f>
        <v>0</v>
      </c>
      <c r="CM84" s="278">
        <f>'18A'!AN$123</f>
        <v>0</v>
      </c>
      <c r="CN84" s="278">
        <f>'18A'!AO$123</f>
        <v>0</v>
      </c>
      <c r="CO84" s="278">
        <f>'18A'!AP$123</f>
        <v>0</v>
      </c>
      <c r="CP84" s="278">
        <f>'18A'!AQ$123</f>
        <v>0</v>
      </c>
      <c r="CQ84" s="278">
        <f>'18A'!AR$123</f>
        <v>0</v>
      </c>
      <c r="CR84" s="278">
        <f>'18A'!AS$123</f>
        <v>0</v>
      </c>
      <c r="CS84" s="278">
        <f>'18A'!AT$123</f>
        <v>0</v>
      </c>
      <c r="CT84" s="278">
        <f>'18A'!AU$123</f>
        <v>0</v>
      </c>
      <c r="CU84" s="278">
        <f>'18A'!AV$123</f>
        <v>0</v>
      </c>
      <c r="CV84" s="278">
        <f>'18A'!AW$123</f>
        <v>0</v>
      </c>
      <c r="CW84" s="278">
        <f>'18A'!AX$123</f>
        <v>0</v>
      </c>
      <c r="CX84" s="278">
        <f>'18A'!AY$123</f>
        <v>0</v>
      </c>
      <c r="CY84" s="278">
        <f>'18A'!AN$124</f>
        <v>0</v>
      </c>
      <c r="CZ84" s="278">
        <f>'18A'!AO$124</f>
        <v>0</v>
      </c>
      <c r="DA84" s="278">
        <f>'18A'!AP$124</f>
        <v>0</v>
      </c>
      <c r="DB84" s="278">
        <f>'18A'!AQ$124</f>
        <v>0</v>
      </c>
      <c r="DC84" s="278">
        <f>'18A'!AR$124</f>
        <v>0</v>
      </c>
      <c r="DD84" s="278">
        <f>'18A'!AS$124</f>
        <v>0</v>
      </c>
      <c r="DE84" s="278">
        <f>'18A'!AT$124</f>
        <v>0</v>
      </c>
      <c r="DF84" s="278">
        <f>'18A'!AU$124</f>
        <v>0</v>
      </c>
      <c r="DG84" s="278">
        <f>'18A'!AV$124</f>
        <v>0</v>
      </c>
      <c r="DH84" s="278">
        <f>'18A'!AW$124</f>
        <v>0</v>
      </c>
      <c r="DI84" s="278">
        <f>'18A'!AX$124</f>
        <v>0</v>
      </c>
      <c r="DJ84" s="278">
        <f>'18A'!AY$124</f>
        <v>0</v>
      </c>
      <c r="DK84" s="116">
        <f>'18A'!AN$127</f>
        <v>0</v>
      </c>
      <c r="DL84" s="116">
        <f>'18A'!AO$127</f>
        <v>0</v>
      </c>
      <c r="DM84" s="116">
        <f>'18A'!AP$127</f>
        <v>0</v>
      </c>
      <c r="DN84" s="116">
        <f>'18A'!AQ$127</f>
        <v>0</v>
      </c>
      <c r="DO84" s="116">
        <f>'18A'!AR$127</f>
        <v>0</v>
      </c>
      <c r="DP84" s="116">
        <f>'18A'!AS$127</f>
        <v>0</v>
      </c>
      <c r="DQ84" s="116">
        <f>'18A'!AT$127</f>
        <v>0</v>
      </c>
      <c r="DR84" s="116">
        <f>'18A'!AU$127</f>
        <v>0</v>
      </c>
      <c r="DS84" s="116">
        <f>'18A'!AN$128</f>
        <v>0</v>
      </c>
      <c r="DT84" s="116">
        <f>'18A'!AO$128</f>
        <v>0</v>
      </c>
      <c r="DU84" s="116">
        <f>'18A'!AP$128</f>
        <v>0</v>
      </c>
      <c r="DV84" s="116">
        <f>'18A'!AQ$128</f>
        <v>0</v>
      </c>
      <c r="DW84" s="116">
        <f>'18A'!AR$128</f>
        <v>0</v>
      </c>
      <c r="DX84" s="116">
        <f>'18A'!AS$128</f>
        <v>0</v>
      </c>
      <c r="DY84" s="116">
        <f>'18A'!AT$128</f>
        <v>0</v>
      </c>
      <c r="DZ84" s="116">
        <f>'18A'!AU$128</f>
        <v>0</v>
      </c>
      <c r="EA84" s="116">
        <f>'18A'!AN$129</f>
        <v>0</v>
      </c>
      <c r="EB84" s="116">
        <f>'18A'!AO$129</f>
        <v>0</v>
      </c>
      <c r="EC84" s="116">
        <f>'18A'!AP$129</f>
        <v>0</v>
      </c>
      <c r="ED84" s="116">
        <f>'18A'!AQ$129</f>
        <v>0</v>
      </c>
      <c r="EE84" s="116">
        <f>'18A'!AR$129</f>
        <v>0</v>
      </c>
      <c r="EF84" s="116">
        <f>'18A'!AS$129</f>
        <v>0</v>
      </c>
      <c r="EG84" s="116">
        <f>'18A'!AT$129</f>
        <v>0</v>
      </c>
      <c r="EH84" s="116">
        <f>'18A'!AU$129</f>
        <v>0</v>
      </c>
      <c r="EI84" s="116">
        <f>'18A'!AN$130</f>
        <v>0</v>
      </c>
      <c r="EJ84" s="116">
        <f>'18A'!AO$130</f>
        <v>0</v>
      </c>
      <c r="EK84" s="116">
        <f>'18A'!AP$130</f>
        <v>0</v>
      </c>
      <c r="EL84" s="116">
        <f>'18A'!AQ$130</f>
        <v>0</v>
      </c>
      <c r="EM84" s="116">
        <f>'18A'!AR$130</f>
        <v>0</v>
      </c>
      <c r="EN84" s="116">
        <f>'18A'!AS$130</f>
        <v>0</v>
      </c>
      <c r="EO84" s="116">
        <f>'18A'!AT$130</f>
        <v>0</v>
      </c>
      <c r="EP84" s="116">
        <f>'18A'!AU$130</f>
        <v>0</v>
      </c>
      <c r="EQ84" s="116">
        <f>'18A'!AN$131</f>
        <v>0</v>
      </c>
      <c r="ER84" s="116">
        <f>'18A'!AO$131</f>
        <v>0</v>
      </c>
      <c r="ES84" s="116">
        <f>'18A'!AP$131</f>
        <v>0</v>
      </c>
      <c r="ET84" s="116">
        <f>'18A'!AQ$131</f>
        <v>0</v>
      </c>
      <c r="EU84" s="116">
        <f>'18A'!AR$131</f>
        <v>0</v>
      </c>
      <c r="EV84" s="116">
        <f>'18A'!AS$131</f>
        <v>0</v>
      </c>
      <c r="EW84" s="116">
        <f>'18A'!AT$131</f>
        <v>0</v>
      </c>
      <c r="EX84" s="116">
        <f>'18A'!AU$131</f>
        <v>0</v>
      </c>
      <c r="EY84" s="116">
        <f>'18A'!AN$132</f>
        <v>0</v>
      </c>
      <c r="EZ84" s="116">
        <f>'18A'!AO$132</f>
        <v>0</v>
      </c>
      <c r="FA84" s="116">
        <f>'18A'!AP$132</f>
        <v>0</v>
      </c>
      <c r="FB84" s="116">
        <f>'18A'!AQ$132</f>
        <v>0</v>
      </c>
      <c r="FC84" s="116">
        <f>'18A'!AR$132</f>
        <v>0</v>
      </c>
      <c r="FD84" s="116">
        <f>'18A'!AS$132</f>
        <v>0</v>
      </c>
      <c r="FE84" s="116">
        <f>'18A'!AT$132</f>
        <v>0</v>
      </c>
      <c r="FF84" s="116">
        <f>'18A'!AU$132</f>
        <v>0</v>
      </c>
      <c r="FG84" s="116">
        <f>'18A'!AN$133</f>
        <v>0</v>
      </c>
      <c r="FH84" s="116">
        <f>'18A'!AO$133</f>
        <v>0</v>
      </c>
      <c r="FI84" s="116">
        <f>'18A'!AP$133</f>
        <v>0</v>
      </c>
      <c r="FJ84" s="116">
        <f>'18A'!AQ$133</f>
        <v>0</v>
      </c>
      <c r="FK84" s="116">
        <f>'18A'!AR$133</f>
        <v>0</v>
      </c>
      <c r="FL84" s="116">
        <f>'18A'!AS$133</f>
        <v>0</v>
      </c>
      <c r="FM84" s="116">
        <f>'18A'!AT$133</f>
        <v>0</v>
      </c>
      <c r="FN84" s="116">
        <f>'18A'!AU$133</f>
        <v>0</v>
      </c>
      <c r="FO84" s="116">
        <f>'18A'!AN$134</f>
        <v>0</v>
      </c>
      <c r="FP84" s="116">
        <f>'18A'!AO$134</f>
        <v>0</v>
      </c>
      <c r="FQ84" s="116">
        <f>'18A'!AP$134</f>
        <v>0</v>
      </c>
      <c r="FR84" s="116">
        <f>'18A'!AQ$134</f>
        <v>0</v>
      </c>
      <c r="FS84" s="116">
        <f>'18A'!AR$134</f>
        <v>0</v>
      </c>
      <c r="FT84" s="116">
        <f>'18A'!AS$134</f>
        <v>0</v>
      </c>
      <c r="FU84" s="116">
        <f>'18A'!AT$134</f>
        <v>0</v>
      </c>
      <c r="FV84" s="116">
        <f>'18A'!AU$134</f>
        <v>0</v>
      </c>
      <c r="FW84" s="116">
        <f>'18A'!AN$137</f>
        <v>0</v>
      </c>
      <c r="FX84" s="116">
        <f>'18A'!AO$137</f>
        <v>0</v>
      </c>
      <c r="FY84" s="116">
        <f>'18A'!AP$137</f>
        <v>0</v>
      </c>
      <c r="FZ84" s="116">
        <f>'18A'!AQ$137</f>
        <v>0</v>
      </c>
      <c r="GA84" s="116">
        <f>'18A'!AR$137</f>
        <v>0</v>
      </c>
      <c r="GB84" s="116">
        <f>'18A'!AS$137</f>
        <v>0</v>
      </c>
      <c r="GC84" s="116">
        <f>'18A'!AT$137</f>
        <v>0</v>
      </c>
      <c r="GD84" s="116">
        <f>'18A'!AU$137</f>
        <v>0</v>
      </c>
      <c r="GE84" s="116">
        <f>'18A'!AN$138</f>
        <v>0</v>
      </c>
      <c r="GF84" s="116">
        <f>'18A'!AO$138</f>
        <v>0</v>
      </c>
      <c r="GG84" s="116">
        <f>'18A'!AP$138</f>
        <v>0</v>
      </c>
      <c r="GH84" s="116">
        <f>'18A'!AQ$138</f>
        <v>0</v>
      </c>
      <c r="GI84" s="116">
        <f>'18A'!AR$138</f>
        <v>0</v>
      </c>
      <c r="GJ84" s="116">
        <f>'18A'!AS$138</f>
        <v>0</v>
      </c>
      <c r="GK84" s="116">
        <f>'18A'!AT$138</f>
        <v>0</v>
      </c>
      <c r="GL84" s="116">
        <f>'18A'!AU$138</f>
        <v>0</v>
      </c>
      <c r="GM84" s="116">
        <f>'18A'!AN$139</f>
        <v>0</v>
      </c>
      <c r="GN84" s="116">
        <f>'18A'!AO$139</f>
        <v>0</v>
      </c>
      <c r="GO84" s="116">
        <f>'18A'!AP$139</f>
        <v>0</v>
      </c>
      <c r="GP84" s="116">
        <f>'18A'!AQ$139</f>
        <v>0</v>
      </c>
      <c r="GQ84" s="116">
        <f>'18A'!AR$139</f>
        <v>0</v>
      </c>
      <c r="GR84" s="116">
        <f>'18A'!AS$139</f>
        <v>0</v>
      </c>
      <c r="GS84" s="116">
        <f>'18A'!AT$139</f>
        <v>0</v>
      </c>
      <c r="GT84" s="116">
        <f>'18A'!AU$139</f>
        <v>0</v>
      </c>
      <c r="GU84" s="116">
        <f>'18A'!AN$140</f>
        <v>0</v>
      </c>
      <c r="GV84" s="116">
        <f>'18A'!AO$140</f>
        <v>0</v>
      </c>
      <c r="GW84" s="116">
        <f>'18A'!AP$140</f>
        <v>0</v>
      </c>
      <c r="GX84" s="116">
        <f>'18A'!AQ$140</f>
        <v>0</v>
      </c>
      <c r="GY84" s="116">
        <f>'18A'!AR$140</f>
        <v>0</v>
      </c>
      <c r="GZ84" s="116">
        <f>'18A'!AS$140</f>
        <v>0</v>
      </c>
      <c r="HA84" s="116">
        <f>'18A'!AT$140</f>
        <v>0</v>
      </c>
      <c r="HB84" s="116">
        <f>'18A'!AU$140</f>
        <v>0</v>
      </c>
      <c r="HC84" s="116">
        <f>'18A'!AN$141</f>
        <v>0</v>
      </c>
      <c r="HD84" s="116">
        <f>'18A'!AO$141</f>
        <v>0</v>
      </c>
      <c r="HE84" s="116">
        <f>'18A'!AP$141</f>
        <v>0</v>
      </c>
      <c r="HF84" s="116">
        <f>'18A'!AQ$141</f>
        <v>0</v>
      </c>
      <c r="HG84" s="116">
        <f>'18A'!AR$141</f>
        <v>0</v>
      </c>
      <c r="HH84" s="116">
        <f>'18A'!AS$141</f>
        <v>0</v>
      </c>
      <c r="HI84" s="116">
        <f>'18A'!AT$141</f>
        <v>0</v>
      </c>
      <c r="HJ84" s="116">
        <f>'18A'!AU$141</f>
        <v>0</v>
      </c>
      <c r="HK84" s="116">
        <f>'18A'!AN$142</f>
        <v>0</v>
      </c>
      <c r="HL84" s="116">
        <f>'18A'!AO$142</f>
        <v>0</v>
      </c>
      <c r="HM84" s="116">
        <f>'18A'!AP$142</f>
        <v>0</v>
      </c>
      <c r="HN84" s="116">
        <f>'18A'!AQ$142</f>
        <v>0</v>
      </c>
      <c r="HO84" s="116">
        <f>'18A'!AR$142</f>
        <v>0</v>
      </c>
      <c r="HP84" s="116">
        <f>'18A'!AS$142</f>
        <v>0</v>
      </c>
      <c r="HQ84" s="116">
        <f>'18A'!AT$142</f>
        <v>0</v>
      </c>
      <c r="HR84" s="116">
        <f>'18A'!AU$142</f>
        <v>0</v>
      </c>
      <c r="HS84" s="116">
        <f>'18A'!AN$143</f>
        <v>0</v>
      </c>
      <c r="HT84" s="116">
        <f>'18A'!AO$143</f>
        <v>0</v>
      </c>
      <c r="HU84" s="116">
        <f>'18A'!AP$143</f>
        <v>0</v>
      </c>
      <c r="HV84" s="116">
        <f>'18A'!AQ$143</f>
        <v>0</v>
      </c>
      <c r="HW84" s="116">
        <f>'18A'!AR$143</f>
        <v>0</v>
      </c>
      <c r="HX84" s="116">
        <f>'18A'!AS$143</f>
        <v>0</v>
      </c>
      <c r="HY84" s="116">
        <f>'18A'!AT$143</f>
        <v>0</v>
      </c>
      <c r="HZ84" s="116">
        <f>'18A'!AU$143</f>
        <v>0</v>
      </c>
      <c r="IA84" s="116">
        <f>'18A'!AN$144</f>
        <v>0</v>
      </c>
      <c r="IB84" s="116">
        <f>'18A'!AO$144</f>
        <v>0</v>
      </c>
      <c r="IC84" s="116">
        <f>'18A'!AP$144</f>
        <v>0</v>
      </c>
      <c r="ID84" s="116">
        <f>'18A'!AQ$144</f>
        <v>0</v>
      </c>
      <c r="IE84" s="116">
        <f>'18A'!AR$144</f>
        <v>0</v>
      </c>
      <c r="IF84" s="116">
        <f>'18A'!AS$144</f>
        <v>0</v>
      </c>
      <c r="IG84" s="116">
        <f>'18A'!AT$144</f>
        <v>0</v>
      </c>
      <c r="IH84" s="116">
        <f>'18A'!AU$144</f>
        <v>0</v>
      </c>
    </row>
    <row r="85" spans="18:242">
      <c r="R85" s="114">
        <v>19</v>
      </c>
      <c r="S85" s="116">
        <f>'19A'!AN$117</f>
        <v>0</v>
      </c>
      <c r="T85" s="116">
        <f>'19A'!AO$117</f>
        <v>0</v>
      </c>
      <c r="U85" s="116">
        <f>'19A'!AP$117</f>
        <v>0</v>
      </c>
      <c r="V85" s="116">
        <f>'19A'!AQ$117</f>
        <v>0</v>
      </c>
      <c r="W85" s="116">
        <f>'19A'!AR$117</f>
        <v>0</v>
      </c>
      <c r="X85" s="116">
        <f>'19A'!AS$117</f>
        <v>0</v>
      </c>
      <c r="Y85" s="116">
        <f>'19A'!AT$117</f>
        <v>0</v>
      </c>
      <c r="Z85" s="116">
        <f>'19A'!AU$117</f>
        <v>0</v>
      </c>
      <c r="AA85" s="116">
        <f>'19A'!AV$117</f>
        <v>0</v>
      </c>
      <c r="AB85" s="116">
        <f>'19A'!AW$117</f>
        <v>0</v>
      </c>
      <c r="AC85" s="116">
        <f>'19A'!AX$117</f>
        <v>0</v>
      </c>
      <c r="AD85" s="116">
        <f>'19A'!AY$117</f>
        <v>0</v>
      </c>
      <c r="AE85" s="116">
        <f>'19A'!AN$118</f>
        <v>0</v>
      </c>
      <c r="AF85" s="116">
        <f>'19A'!AO$118</f>
        <v>0</v>
      </c>
      <c r="AG85" s="116">
        <f>'19A'!AP$118</f>
        <v>0</v>
      </c>
      <c r="AH85" s="116">
        <f>'19A'!AQ$118</f>
        <v>0</v>
      </c>
      <c r="AI85" s="116">
        <f>'19A'!AR$118</f>
        <v>0</v>
      </c>
      <c r="AJ85" s="116">
        <f>'19A'!AS$118</f>
        <v>0</v>
      </c>
      <c r="AK85" s="116">
        <f>'19A'!AT$118</f>
        <v>0</v>
      </c>
      <c r="AL85" s="116">
        <f>'19A'!AU$118</f>
        <v>0</v>
      </c>
      <c r="AM85" s="116">
        <f>'19A'!AV$118</f>
        <v>0</v>
      </c>
      <c r="AN85" s="116">
        <f>'19A'!AW$118</f>
        <v>0</v>
      </c>
      <c r="AO85" s="116">
        <f>'19A'!AX$118</f>
        <v>0</v>
      </c>
      <c r="AP85" s="116">
        <f>'19A'!AY$118</f>
        <v>0</v>
      </c>
      <c r="AQ85" s="116">
        <f>'19A'!AN$119</f>
        <v>0</v>
      </c>
      <c r="AR85" s="116">
        <f>'19A'!AO$119</f>
        <v>0</v>
      </c>
      <c r="AS85" s="116">
        <f>'19A'!AP$119</f>
        <v>0</v>
      </c>
      <c r="AT85" s="116">
        <f>'19A'!AQ$119</f>
        <v>0</v>
      </c>
      <c r="AU85" s="116">
        <f>'19A'!AR$119</f>
        <v>0</v>
      </c>
      <c r="AV85" s="116">
        <f>'19A'!AS$119</f>
        <v>0</v>
      </c>
      <c r="AW85" s="116">
        <f>'19A'!AT$119</f>
        <v>0</v>
      </c>
      <c r="AX85" s="116">
        <f>'19A'!AU$119</f>
        <v>0</v>
      </c>
      <c r="AY85" s="116">
        <f>'19A'!AV$119</f>
        <v>0</v>
      </c>
      <c r="AZ85" s="116">
        <f>'19A'!AW$119</f>
        <v>0</v>
      </c>
      <c r="BA85" s="116">
        <f>'19A'!AX$119</f>
        <v>0</v>
      </c>
      <c r="BB85" s="116">
        <f>'19A'!AY$119</f>
        <v>0</v>
      </c>
      <c r="BC85" s="116">
        <f>'19A'!AN$120</f>
        <v>0</v>
      </c>
      <c r="BD85" s="116">
        <f>'19A'!AO$120</f>
        <v>0</v>
      </c>
      <c r="BE85" s="116">
        <f>'19A'!AP$120</f>
        <v>0</v>
      </c>
      <c r="BF85" s="116">
        <f>'19A'!AQ$120</f>
        <v>0</v>
      </c>
      <c r="BG85" s="116">
        <f>'19A'!AR$120</f>
        <v>0</v>
      </c>
      <c r="BH85" s="116">
        <f>'19A'!AS$120</f>
        <v>0</v>
      </c>
      <c r="BI85" s="116">
        <f>'19A'!AT$120</f>
        <v>0</v>
      </c>
      <c r="BJ85" s="116">
        <f>'19A'!AU$120</f>
        <v>0</v>
      </c>
      <c r="BK85" s="116">
        <f>'19A'!AV$120</f>
        <v>0</v>
      </c>
      <c r="BL85" s="116">
        <f>'19A'!AW$120</f>
        <v>0</v>
      </c>
      <c r="BM85" s="116">
        <f>'19A'!AX$120</f>
        <v>0</v>
      </c>
      <c r="BN85" s="116">
        <f>'19A'!AY$120</f>
        <v>0</v>
      </c>
      <c r="BO85" s="116">
        <f>'19A'!AN$121</f>
        <v>0</v>
      </c>
      <c r="BP85" s="116">
        <f>'19A'!AO$121</f>
        <v>0</v>
      </c>
      <c r="BQ85" s="116">
        <f>'19A'!AP$121</f>
        <v>0</v>
      </c>
      <c r="BR85" s="116">
        <f>'19A'!AQ$121</f>
        <v>0</v>
      </c>
      <c r="BS85" s="116">
        <f>'19A'!AR$121</f>
        <v>0</v>
      </c>
      <c r="BT85" s="116">
        <f>'19A'!AS$121</f>
        <v>0</v>
      </c>
      <c r="BU85" s="116">
        <f>'19A'!AT$121</f>
        <v>0</v>
      </c>
      <c r="BV85" s="116">
        <f>'19A'!AU$121</f>
        <v>0</v>
      </c>
      <c r="BW85" s="116">
        <f>'19A'!AV$121</f>
        <v>0</v>
      </c>
      <c r="BX85" s="116">
        <f>'19A'!AW$121</f>
        <v>0</v>
      </c>
      <c r="BY85" s="116">
        <f>'19A'!AX$121</f>
        <v>0</v>
      </c>
      <c r="BZ85" s="116">
        <f>'19A'!AY$121</f>
        <v>0</v>
      </c>
      <c r="CA85" s="278">
        <f>'19A'!AN$122</f>
        <v>0</v>
      </c>
      <c r="CB85" s="278">
        <f>'19A'!AO$122</f>
        <v>0</v>
      </c>
      <c r="CC85" s="278">
        <f>'19A'!AP$122</f>
        <v>0</v>
      </c>
      <c r="CD85" s="278">
        <f>'19A'!AQ$122</f>
        <v>0</v>
      </c>
      <c r="CE85" s="278">
        <f>'19A'!AR$122</f>
        <v>0</v>
      </c>
      <c r="CF85" s="278">
        <f>'19A'!AS$122</f>
        <v>0</v>
      </c>
      <c r="CG85" s="278">
        <f>'19A'!AT$122</f>
        <v>0</v>
      </c>
      <c r="CH85" s="278">
        <f>'19A'!AU$122</f>
        <v>0</v>
      </c>
      <c r="CI85" s="278">
        <f>'19A'!AV$122</f>
        <v>0</v>
      </c>
      <c r="CJ85" s="278">
        <f>'19A'!AW$122</f>
        <v>0</v>
      </c>
      <c r="CK85" s="278">
        <f>'19A'!AX$122</f>
        <v>0</v>
      </c>
      <c r="CL85" s="278">
        <f>'19A'!AY$122</f>
        <v>0</v>
      </c>
      <c r="CM85" s="278">
        <f>'19A'!AN$123</f>
        <v>0</v>
      </c>
      <c r="CN85" s="278">
        <f>'19A'!AO$123</f>
        <v>0</v>
      </c>
      <c r="CO85" s="278">
        <f>'19A'!AP$123</f>
        <v>0</v>
      </c>
      <c r="CP85" s="278">
        <f>'19A'!AQ$123</f>
        <v>0</v>
      </c>
      <c r="CQ85" s="278">
        <f>'19A'!AR$123</f>
        <v>0</v>
      </c>
      <c r="CR85" s="278">
        <f>'19A'!AS$123</f>
        <v>0</v>
      </c>
      <c r="CS85" s="278">
        <f>'19A'!AT$123</f>
        <v>0</v>
      </c>
      <c r="CT85" s="278">
        <f>'19A'!AU$123</f>
        <v>0</v>
      </c>
      <c r="CU85" s="278">
        <f>'19A'!AV$123</f>
        <v>0</v>
      </c>
      <c r="CV85" s="278">
        <f>'19A'!AW$123</f>
        <v>0</v>
      </c>
      <c r="CW85" s="278">
        <f>'19A'!AX$123</f>
        <v>0</v>
      </c>
      <c r="CX85" s="278">
        <f>'19A'!AY$123</f>
        <v>0</v>
      </c>
      <c r="CY85" s="278">
        <f>'19A'!AN$124</f>
        <v>0</v>
      </c>
      <c r="CZ85" s="278">
        <f>'19A'!AO$124</f>
        <v>0</v>
      </c>
      <c r="DA85" s="278">
        <f>'19A'!AP$124</f>
        <v>0</v>
      </c>
      <c r="DB85" s="278">
        <f>'19A'!AQ$124</f>
        <v>0</v>
      </c>
      <c r="DC85" s="278">
        <f>'19A'!AR$124</f>
        <v>0</v>
      </c>
      <c r="DD85" s="278">
        <f>'19A'!AS$124</f>
        <v>0</v>
      </c>
      <c r="DE85" s="278">
        <f>'19A'!AT$124</f>
        <v>0</v>
      </c>
      <c r="DF85" s="278">
        <f>'19A'!AU$124</f>
        <v>0</v>
      </c>
      <c r="DG85" s="278">
        <f>'19A'!AV$124</f>
        <v>0</v>
      </c>
      <c r="DH85" s="278">
        <f>'19A'!AW$124</f>
        <v>0</v>
      </c>
      <c r="DI85" s="278">
        <f>'19A'!AX$124</f>
        <v>0</v>
      </c>
      <c r="DJ85" s="278">
        <f>'19A'!AY$124</f>
        <v>0</v>
      </c>
      <c r="DK85" s="116">
        <f>'19A'!AN$127</f>
        <v>0</v>
      </c>
      <c r="DL85" s="116">
        <f>'19A'!AO$127</f>
        <v>0</v>
      </c>
      <c r="DM85" s="116">
        <f>'19A'!AP$127</f>
        <v>0</v>
      </c>
      <c r="DN85" s="116">
        <f>'19A'!AQ$127</f>
        <v>0</v>
      </c>
      <c r="DO85" s="116">
        <f>'19A'!AR$127</f>
        <v>0</v>
      </c>
      <c r="DP85" s="116">
        <f>'19A'!AS$127</f>
        <v>0</v>
      </c>
      <c r="DQ85" s="116">
        <f>'19A'!AT$127</f>
        <v>0</v>
      </c>
      <c r="DR85" s="116">
        <f>'19A'!AU$127</f>
        <v>0</v>
      </c>
      <c r="DS85" s="116">
        <f>'19A'!AN$128</f>
        <v>0</v>
      </c>
      <c r="DT85" s="116">
        <f>'19A'!AO$128</f>
        <v>0</v>
      </c>
      <c r="DU85" s="116">
        <f>'19A'!AP$128</f>
        <v>0</v>
      </c>
      <c r="DV85" s="116">
        <f>'19A'!AQ$128</f>
        <v>0</v>
      </c>
      <c r="DW85" s="116">
        <f>'19A'!AR$128</f>
        <v>0</v>
      </c>
      <c r="DX85" s="116">
        <f>'19A'!AS$128</f>
        <v>0</v>
      </c>
      <c r="DY85" s="116">
        <f>'19A'!AT$128</f>
        <v>0</v>
      </c>
      <c r="DZ85" s="116">
        <f>'19A'!AU$128</f>
        <v>0</v>
      </c>
      <c r="EA85" s="116">
        <f>'19A'!AN$129</f>
        <v>0</v>
      </c>
      <c r="EB85" s="116">
        <f>'19A'!AO$129</f>
        <v>0</v>
      </c>
      <c r="EC85" s="116">
        <f>'19A'!AP$129</f>
        <v>0</v>
      </c>
      <c r="ED85" s="116">
        <f>'19A'!AQ$129</f>
        <v>0</v>
      </c>
      <c r="EE85" s="116">
        <f>'19A'!AR$129</f>
        <v>0</v>
      </c>
      <c r="EF85" s="116">
        <f>'19A'!AS$129</f>
        <v>0</v>
      </c>
      <c r="EG85" s="116">
        <f>'19A'!AT$129</f>
        <v>0</v>
      </c>
      <c r="EH85" s="116">
        <f>'19A'!AU$129</f>
        <v>0</v>
      </c>
      <c r="EI85" s="116">
        <f>'19A'!AN$130</f>
        <v>0</v>
      </c>
      <c r="EJ85" s="116">
        <f>'19A'!AO$130</f>
        <v>0</v>
      </c>
      <c r="EK85" s="116">
        <f>'19A'!AP$130</f>
        <v>0</v>
      </c>
      <c r="EL85" s="116">
        <f>'19A'!AQ$130</f>
        <v>0</v>
      </c>
      <c r="EM85" s="116">
        <f>'19A'!AR$130</f>
        <v>0</v>
      </c>
      <c r="EN85" s="116">
        <f>'19A'!AS$130</f>
        <v>0</v>
      </c>
      <c r="EO85" s="116">
        <f>'19A'!AT$130</f>
        <v>0</v>
      </c>
      <c r="EP85" s="116">
        <f>'19A'!AU$130</f>
        <v>0</v>
      </c>
      <c r="EQ85" s="116">
        <f>'19A'!AN$131</f>
        <v>0</v>
      </c>
      <c r="ER85" s="116">
        <f>'19A'!AO$131</f>
        <v>0</v>
      </c>
      <c r="ES85" s="116">
        <f>'19A'!AP$131</f>
        <v>0</v>
      </c>
      <c r="ET85" s="116">
        <f>'19A'!AQ$131</f>
        <v>0</v>
      </c>
      <c r="EU85" s="116">
        <f>'19A'!AR$131</f>
        <v>0</v>
      </c>
      <c r="EV85" s="116">
        <f>'19A'!AS$131</f>
        <v>0</v>
      </c>
      <c r="EW85" s="116">
        <f>'19A'!AT$131</f>
        <v>0</v>
      </c>
      <c r="EX85" s="116">
        <f>'19A'!AU$131</f>
        <v>0</v>
      </c>
      <c r="EY85" s="116">
        <f>'19A'!AN$132</f>
        <v>0</v>
      </c>
      <c r="EZ85" s="116">
        <f>'19A'!AO$132</f>
        <v>0</v>
      </c>
      <c r="FA85" s="116">
        <f>'19A'!AP$132</f>
        <v>0</v>
      </c>
      <c r="FB85" s="116">
        <f>'19A'!AQ$132</f>
        <v>0</v>
      </c>
      <c r="FC85" s="116">
        <f>'19A'!AR$132</f>
        <v>0</v>
      </c>
      <c r="FD85" s="116">
        <f>'19A'!AS$132</f>
        <v>0</v>
      </c>
      <c r="FE85" s="116">
        <f>'19A'!AT$132</f>
        <v>0</v>
      </c>
      <c r="FF85" s="116">
        <f>'19A'!AU$132</f>
        <v>0</v>
      </c>
      <c r="FG85" s="116">
        <f>'19A'!AN$133</f>
        <v>0</v>
      </c>
      <c r="FH85" s="116">
        <f>'19A'!AO$133</f>
        <v>0</v>
      </c>
      <c r="FI85" s="116">
        <f>'19A'!AP$133</f>
        <v>0</v>
      </c>
      <c r="FJ85" s="116">
        <f>'19A'!AQ$133</f>
        <v>0</v>
      </c>
      <c r="FK85" s="116">
        <f>'19A'!AR$133</f>
        <v>0</v>
      </c>
      <c r="FL85" s="116">
        <f>'19A'!AS$133</f>
        <v>0</v>
      </c>
      <c r="FM85" s="116">
        <f>'19A'!AT$133</f>
        <v>0</v>
      </c>
      <c r="FN85" s="116">
        <f>'19A'!AU$133</f>
        <v>0</v>
      </c>
      <c r="FO85" s="116">
        <f>'19A'!AN$134</f>
        <v>0</v>
      </c>
      <c r="FP85" s="116">
        <f>'19A'!AO$134</f>
        <v>0</v>
      </c>
      <c r="FQ85" s="116">
        <f>'19A'!AP$134</f>
        <v>0</v>
      </c>
      <c r="FR85" s="116">
        <f>'19A'!AQ$134</f>
        <v>0</v>
      </c>
      <c r="FS85" s="116">
        <f>'19A'!AR$134</f>
        <v>0</v>
      </c>
      <c r="FT85" s="116">
        <f>'19A'!AS$134</f>
        <v>0</v>
      </c>
      <c r="FU85" s="116">
        <f>'19A'!AT$134</f>
        <v>0</v>
      </c>
      <c r="FV85" s="116">
        <f>'19A'!AU$134</f>
        <v>0</v>
      </c>
      <c r="FW85" s="116">
        <f>'19A'!AN$137</f>
        <v>0</v>
      </c>
      <c r="FX85" s="116">
        <f>'19A'!AO$137</f>
        <v>0</v>
      </c>
      <c r="FY85" s="116">
        <f>'19A'!AP$137</f>
        <v>0</v>
      </c>
      <c r="FZ85" s="116">
        <f>'19A'!AQ$137</f>
        <v>0</v>
      </c>
      <c r="GA85" s="116">
        <f>'19A'!AR$137</f>
        <v>0</v>
      </c>
      <c r="GB85" s="116">
        <f>'19A'!AS$137</f>
        <v>0</v>
      </c>
      <c r="GC85" s="116">
        <f>'19A'!AT$137</f>
        <v>0</v>
      </c>
      <c r="GD85" s="116">
        <f>'19A'!AU$137</f>
        <v>0</v>
      </c>
      <c r="GE85" s="116">
        <f>'19A'!AN$138</f>
        <v>0</v>
      </c>
      <c r="GF85" s="116">
        <f>'19A'!AO$138</f>
        <v>0</v>
      </c>
      <c r="GG85" s="116">
        <f>'19A'!AP$138</f>
        <v>0</v>
      </c>
      <c r="GH85" s="116">
        <f>'19A'!AQ$138</f>
        <v>0</v>
      </c>
      <c r="GI85" s="116">
        <f>'19A'!AR$138</f>
        <v>0</v>
      </c>
      <c r="GJ85" s="116">
        <f>'19A'!AS$138</f>
        <v>0</v>
      </c>
      <c r="GK85" s="116">
        <f>'19A'!AT$138</f>
        <v>0</v>
      </c>
      <c r="GL85" s="116">
        <f>'19A'!AU$138</f>
        <v>0</v>
      </c>
      <c r="GM85" s="116">
        <f>'19A'!AN$139</f>
        <v>0</v>
      </c>
      <c r="GN85" s="116">
        <f>'19A'!AO$139</f>
        <v>0</v>
      </c>
      <c r="GO85" s="116">
        <f>'19A'!AP$139</f>
        <v>0</v>
      </c>
      <c r="GP85" s="116">
        <f>'19A'!AQ$139</f>
        <v>0</v>
      </c>
      <c r="GQ85" s="116">
        <f>'19A'!AR$139</f>
        <v>0</v>
      </c>
      <c r="GR85" s="116">
        <f>'19A'!AS$139</f>
        <v>0</v>
      </c>
      <c r="GS85" s="116">
        <f>'19A'!AT$139</f>
        <v>0</v>
      </c>
      <c r="GT85" s="116">
        <f>'19A'!AU$139</f>
        <v>0</v>
      </c>
      <c r="GU85" s="116">
        <f>'19A'!AN$140</f>
        <v>0</v>
      </c>
      <c r="GV85" s="116">
        <f>'19A'!AO$140</f>
        <v>0</v>
      </c>
      <c r="GW85" s="116">
        <f>'19A'!AP$140</f>
        <v>0</v>
      </c>
      <c r="GX85" s="116">
        <f>'19A'!AQ$140</f>
        <v>0</v>
      </c>
      <c r="GY85" s="116">
        <f>'19A'!AR$140</f>
        <v>0</v>
      </c>
      <c r="GZ85" s="116">
        <f>'19A'!AS$140</f>
        <v>0</v>
      </c>
      <c r="HA85" s="116">
        <f>'19A'!AT$140</f>
        <v>0</v>
      </c>
      <c r="HB85" s="116">
        <f>'19A'!AU$140</f>
        <v>0</v>
      </c>
      <c r="HC85" s="116">
        <f>'19A'!AN$141</f>
        <v>0</v>
      </c>
      <c r="HD85" s="116">
        <f>'19A'!AO$141</f>
        <v>0</v>
      </c>
      <c r="HE85" s="116">
        <f>'19A'!AP$141</f>
        <v>0</v>
      </c>
      <c r="HF85" s="116">
        <f>'19A'!AQ$141</f>
        <v>0</v>
      </c>
      <c r="HG85" s="116">
        <f>'19A'!AR$141</f>
        <v>0</v>
      </c>
      <c r="HH85" s="116">
        <f>'19A'!AS$141</f>
        <v>0</v>
      </c>
      <c r="HI85" s="116">
        <f>'19A'!AT$141</f>
        <v>0</v>
      </c>
      <c r="HJ85" s="116">
        <f>'19A'!AU$141</f>
        <v>0</v>
      </c>
      <c r="HK85" s="116">
        <f>'19A'!AN$142</f>
        <v>0</v>
      </c>
      <c r="HL85" s="116">
        <f>'19A'!AO$142</f>
        <v>0</v>
      </c>
      <c r="HM85" s="116">
        <f>'19A'!AP$142</f>
        <v>0</v>
      </c>
      <c r="HN85" s="116">
        <f>'19A'!AQ$142</f>
        <v>0</v>
      </c>
      <c r="HO85" s="116">
        <f>'19A'!AR$142</f>
        <v>0</v>
      </c>
      <c r="HP85" s="116">
        <f>'19A'!AS$142</f>
        <v>0</v>
      </c>
      <c r="HQ85" s="116">
        <f>'19A'!AT$142</f>
        <v>0</v>
      </c>
      <c r="HR85" s="116">
        <f>'19A'!AU$142</f>
        <v>0</v>
      </c>
      <c r="HS85" s="116">
        <f>'19A'!AN$143</f>
        <v>0</v>
      </c>
      <c r="HT85" s="116">
        <f>'19A'!AO$143</f>
        <v>0</v>
      </c>
      <c r="HU85" s="116">
        <f>'19A'!AP$143</f>
        <v>0</v>
      </c>
      <c r="HV85" s="116">
        <f>'19A'!AQ$143</f>
        <v>0</v>
      </c>
      <c r="HW85" s="116">
        <f>'19A'!AR$143</f>
        <v>0</v>
      </c>
      <c r="HX85" s="116">
        <f>'19A'!AS$143</f>
        <v>0</v>
      </c>
      <c r="HY85" s="116">
        <f>'19A'!AT$143</f>
        <v>0</v>
      </c>
      <c r="HZ85" s="116">
        <f>'19A'!AU$143</f>
        <v>0</v>
      </c>
      <c r="IA85" s="116">
        <f>'19A'!AN$144</f>
        <v>0</v>
      </c>
      <c r="IB85" s="116">
        <f>'19A'!AO$144</f>
        <v>0</v>
      </c>
      <c r="IC85" s="116">
        <f>'19A'!AP$144</f>
        <v>0</v>
      </c>
      <c r="ID85" s="116">
        <f>'19A'!AQ$144</f>
        <v>0</v>
      </c>
      <c r="IE85" s="116">
        <f>'19A'!AR$144</f>
        <v>0</v>
      </c>
      <c r="IF85" s="116">
        <f>'19A'!AS$144</f>
        <v>0</v>
      </c>
      <c r="IG85" s="116">
        <f>'19A'!AT$144</f>
        <v>0</v>
      </c>
      <c r="IH85" s="116">
        <f>'19A'!AU$144</f>
        <v>0</v>
      </c>
    </row>
    <row r="86" spans="18:242">
      <c r="R86" s="114">
        <v>20</v>
      </c>
      <c r="S86" s="116">
        <f>'20A'!AN$117</f>
        <v>0</v>
      </c>
      <c r="T86" s="116">
        <f>'20A'!AO$117</f>
        <v>0</v>
      </c>
      <c r="U86" s="116">
        <f>'20A'!AP$117</f>
        <v>0</v>
      </c>
      <c r="V86" s="116">
        <f>'20A'!AQ$117</f>
        <v>0</v>
      </c>
      <c r="W86" s="116">
        <f>'20A'!AR$117</f>
        <v>0</v>
      </c>
      <c r="X86" s="116">
        <f>'20A'!AS$117</f>
        <v>0</v>
      </c>
      <c r="Y86" s="116">
        <f>'20A'!AT$117</f>
        <v>0</v>
      </c>
      <c r="Z86" s="116">
        <f>'20A'!AU$117</f>
        <v>0</v>
      </c>
      <c r="AA86" s="116">
        <f>'20A'!AV$117</f>
        <v>0</v>
      </c>
      <c r="AB86" s="116">
        <f>'20A'!AW$117</f>
        <v>0</v>
      </c>
      <c r="AC86" s="116">
        <f>'20A'!AX$117</f>
        <v>0</v>
      </c>
      <c r="AD86" s="116">
        <f>'20A'!AY$117</f>
        <v>0</v>
      </c>
      <c r="AE86" s="116">
        <f>'20A'!AN$118</f>
        <v>0</v>
      </c>
      <c r="AF86" s="116">
        <f>'20A'!AO$118</f>
        <v>0</v>
      </c>
      <c r="AG86" s="116">
        <f>'20A'!AP$118</f>
        <v>0</v>
      </c>
      <c r="AH86" s="116">
        <f>'20A'!AQ$118</f>
        <v>0</v>
      </c>
      <c r="AI86" s="116">
        <f>'20A'!AR$118</f>
        <v>0</v>
      </c>
      <c r="AJ86" s="116">
        <f>'20A'!AS$118</f>
        <v>0</v>
      </c>
      <c r="AK86" s="116">
        <f>'20A'!AT$118</f>
        <v>0</v>
      </c>
      <c r="AL86" s="116">
        <f>'20A'!AU$118</f>
        <v>0</v>
      </c>
      <c r="AM86" s="116">
        <f>'20A'!AV$118</f>
        <v>0</v>
      </c>
      <c r="AN86" s="116">
        <f>'20A'!AW$118</f>
        <v>0</v>
      </c>
      <c r="AO86" s="116">
        <f>'20A'!AX$118</f>
        <v>0</v>
      </c>
      <c r="AP86" s="116">
        <f>'20A'!AY$118</f>
        <v>0</v>
      </c>
      <c r="AQ86" s="116">
        <f>'20A'!AN$119</f>
        <v>0</v>
      </c>
      <c r="AR86" s="116">
        <f>'20A'!AO$119</f>
        <v>0</v>
      </c>
      <c r="AS86" s="116">
        <f>'20A'!AP$119</f>
        <v>0</v>
      </c>
      <c r="AT86" s="116">
        <f>'20A'!AQ$119</f>
        <v>0</v>
      </c>
      <c r="AU86" s="116">
        <f>'20A'!AR$119</f>
        <v>0</v>
      </c>
      <c r="AV86" s="116">
        <f>'20A'!AS$119</f>
        <v>0</v>
      </c>
      <c r="AW86" s="116">
        <f>'20A'!AT$119</f>
        <v>0</v>
      </c>
      <c r="AX86" s="116">
        <f>'20A'!AU$119</f>
        <v>0</v>
      </c>
      <c r="AY86" s="116">
        <f>'20A'!AV$119</f>
        <v>0</v>
      </c>
      <c r="AZ86" s="116">
        <f>'20A'!AW$119</f>
        <v>0</v>
      </c>
      <c r="BA86" s="116">
        <f>'20A'!AX$119</f>
        <v>0</v>
      </c>
      <c r="BB86" s="116">
        <f>'20A'!AY$119</f>
        <v>0</v>
      </c>
      <c r="BC86" s="116">
        <f>'20A'!AN$120</f>
        <v>0</v>
      </c>
      <c r="BD86" s="116">
        <f>'20A'!AO$120</f>
        <v>0</v>
      </c>
      <c r="BE86" s="116">
        <f>'20A'!AP$120</f>
        <v>0</v>
      </c>
      <c r="BF86" s="116">
        <f>'20A'!AQ$120</f>
        <v>0</v>
      </c>
      <c r="BG86" s="116">
        <f>'20A'!AR$120</f>
        <v>0</v>
      </c>
      <c r="BH86" s="116">
        <f>'20A'!AS$120</f>
        <v>0</v>
      </c>
      <c r="BI86" s="116">
        <f>'20A'!AT$120</f>
        <v>0</v>
      </c>
      <c r="BJ86" s="116">
        <f>'20A'!AU$120</f>
        <v>0</v>
      </c>
      <c r="BK86" s="116">
        <f>'20A'!AV$120</f>
        <v>0</v>
      </c>
      <c r="BL86" s="116">
        <f>'20A'!AW$120</f>
        <v>0</v>
      </c>
      <c r="BM86" s="116">
        <f>'20A'!AX$120</f>
        <v>0</v>
      </c>
      <c r="BN86" s="116">
        <f>'20A'!AY$120</f>
        <v>0</v>
      </c>
      <c r="BO86" s="116">
        <f>'20A'!AN$121</f>
        <v>0</v>
      </c>
      <c r="BP86" s="116">
        <f>'20A'!AO$121</f>
        <v>0</v>
      </c>
      <c r="BQ86" s="116">
        <f>'20A'!AP$121</f>
        <v>0</v>
      </c>
      <c r="BR86" s="116">
        <f>'20A'!AQ$121</f>
        <v>0</v>
      </c>
      <c r="BS86" s="116">
        <f>'20A'!AR$121</f>
        <v>0</v>
      </c>
      <c r="BT86" s="116">
        <f>'20A'!AS$121</f>
        <v>0</v>
      </c>
      <c r="BU86" s="116">
        <f>'20A'!AT$121</f>
        <v>0</v>
      </c>
      <c r="BV86" s="116">
        <f>'20A'!AU$121</f>
        <v>0</v>
      </c>
      <c r="BW86" s="116">
        <f>'20A'!AV$121</f>
        <v>0</v>
      </c>
      <c r="BX86" s="116">
        <f>'20A'!AW$121</f>
        <v>0</v>
      </c>
      <c r="BY86" s="116">
        <f>'20A'!AX$121</f>
        <v>0</v>
      </c>
      <c r="BZ86" s="116">
        <f>'20A'!AY$121</f>
        <v>0</v>
      </c>
      <c r="CA86" s="278">
        <f>'20A'!AN$122</f>
        <v>0</v>
      </c>
      <c r="CB86" s="278">
        <f>'20A'!AO$122</f>
        <v>0</v>
      </c>
      <c r="CC86" s="278">
        <f>'20A'!AP$122</f>
        <v>0</v>
      </c>
      <c r="CD86" s="278">
        <f>'20A'!AQ$122</f>
        <v>0</v>
      </c>
      <c r="CE86" s="278">
        <f>'20A'!AR$122</f>
        <v>0</v>
      </c>
      <c r="CF86" s="278">
        <f>'20A'!AS$122</f>
        <v>0</v>
      </c>
      <c r="CG86" s="278">
        <f>'20A'!AT$122</f>
        <v>0</v>
      </c>
      <c r="CH86" s="278">
        <f>'20A'!AU$122</f>
        <v>0</v>
      </c>
      <c r="CI86" s="278">
        <f>'20A'!AV$122</f>
        <v>0</v>
      </c>
      <c r="CJ86" s="278">
        <f>'20A'!AW$122</f>
        <v>0</v>
      </c>
      <c r="CK86" s="278">
        <f>'20A'!AX$122</f>
        <v>0</v>
      </c>
      <c r="CL86" s="278">
        <f>'20A'!AY$122</f>
        <v>0</v>
      </c>
      <c r="CM86" s="278">
        <f>'20A'!AN$123</f>
        <v>0</v>
      </c>
      <c r="CN86" s="278">
        <f>'20A'!AO$123</f>
        <v>0</v>
      </c>
      <c r="CO86" s="278">
        <f>'20A'!AP$123</f>
        <v>0</v>
      </c>
      <c r="CP86" s="278">
        <f>'20A'!AQ$123</f>
        <v>0</v>
      </c>
      <c r="CQ86" s="278">
        <f>'20A'!AR$123</f>
        <v>0</v>
      </c>
      <c r="CR86" s="278">
        <f>'20A'!AS$123</f>
        <v>0</v>
      </c>
      <c r="CS86" s="278">
        <f>'20A'!AT$123</f>
        <v>0</v>
      </c>
      <c r="CT86" s="278">
        <f>'20A'!AU$123</f>
        <v>0</v>
      </c>
      <c r="CU86" s="278">
        <f>'20A'!AV$123</f>
        <v>0</v>
      </c>
      <c r="CV86" s="278">
        <f>'20A'!AW$123</f>
        <v>0</v>
      </c>
      <c r="CW86" s="278">
        <f>'20A'!AX$123</f>
        <v>0</v>
      </c>
      <c r="CX86" s="278">
        <f>'20A'!AY$123</f>
        <v>0</v>
      </c>
      <c r="CY86" s="278">
        <f>'20A'!AN$124</f>
        <v>0</v>
      </c>
      <c r="CZ86" s="278">
        <f>'20A'!AO$124</f>
        <v>0</v>
      </c>
      <c r="DA86" s="278">
        <f>'20A'!AP$124</f>
        <v>0</v>
      </c>
      <c r="DB86" s="278">
        <f>'20A'!AQ$124</f>
        <v>0</v>
      </c>
      <c r="DC86" s="278">
        <f>'20A'!AR$124</f>
        <v>0</v>
      </c>
      <c r="DD86" s="278">
        <f>'20A'!AS$124</f>
        <v>0</v>
      </c>
      <c r="DE86" s="278">
        <f>'20A'!AT$124</f>
        <v>0</v>
      </c>
      <c r="DF86" s="278">
        <f>'20A'!AU$124</f>
        <v>0</v>
      </c>
      <c r="DG86" s="278">
        <f>'20A'!AV$124</f>
        <v>0</v>
      </c>
      <c r="DH86" s="278">
        <f>'20A'!AW$124</f>
        <v>0</v>
      </c>
      <c r="DI86" s="278">
        <f>'20A'!AX$124</f>
        <v>0</v>
      </c>
      <c r="DJ86" s="278">
        <f>'20A'!AY$124</f>
        <v>0</v>
      </c>
      <c r="DK86" s="116">
        <f>'20A'!AN$127</f>
        <v>0</v>
      </c>
      <c r="DL86" s="116">
        <f>'20A'!AO$127</f>
        <v>0</v>
      </c>
      <c r="DM86" s="116">
        <f>'20A'!AP$127</f>
        <v>0</v>
      </c>
      <c r="DN86" s="116">
        <f>'20A'!AQ$127</f>
        <v>0</v>
      </c>
      <c r="DO86" s="116">
        <f>'20A'!AR$127</f>
        <v>0</v>
      </c>
      <c r="DP86" s="116">
        <f>'20A'!AS$127</f>
        <v>0</v>
      </c>
      <c r="DQ86" s="116">
        <f>'20A'!AT$127</f>
        <v>0</v>
      </c>
      <c r="DR86" s="116">
        <f>'20A'!AU$127</f>
        <v>0</v>
      </c>
      <c r="DS86" s="116">
        <f>'20A'!AN$128</f>
        <v>0</v>
      </c>
      <c r="DT86" s="116">
        <f>'20A'!AO$128</f>
        <v>0</v>
      </c>
      <c r="DU86" s="116">
        <f>'20A'!AP$128</f>
        <v>0</v>
      </c>
      <c r="DV86" s="116">
        <f>'20A'!AQ$128</f>
        <v>0</v>
      </c>
      <c r="DW86" s="116">
        <f>'20A'!AR$128</f>
        <v>0</v>
      </c>
      <c r="DX86" s="116">
        <f>'20A'!AS$128</f>
        <v>0</v>
      </c>
      <c r="DY86" s="116">
        <f>'20A'!AT$128</f>
        <v>0</v>
      </c>
      <c r="DZ86" s="116">
        <f>'20A'!AU$128</f>
        <v>0</v>
      </c>
      <c r="EA86" s="116">
        <f>'20A'!AN$129</f>
        <v>0</v>
      </c>
      <c r="EB86" s="116">
        <f>'20A'!AO$129</f>
        <v>0</v>
      </c>
      <c r="EC86" s="116">
        <f>'20A'!AP$129</f>
        <v>0</v>
      </c>
      <c r="ED86" s="116">
        <f>'20A'!AQ$129</f>
        <v>0</v>
      </c>
      <c r="EE86" s="116">
        <f>'20A'!AR$129</f>
        <v>0</v>
      </c>
      <c r="EF86" s="116">
        <f>'20A'!AS$129</f>
        <v>0</v>
      </c>
      <c r="EG86" s="116">
        <f>'20A'!AT$129</f>
        <v>0</v>
      </c>
      <c r="EH86" s="116">
        <f>'20A'!AU$129</f>
        <v>0</v>
      </c>
      <c r="EI86" s="116">
        <f>'20A'!AN$130</f>
        <v>0</v>
      </c>
      <c r="EJ86" s="116">
        <f>'20A'!AO$130</f>
        <v>0</v>
      </c>
      <c r="EK86" s="116">
        <f>'20A'!AP$130</f>
        <v>0</v>
      </c>
      <c r="EL86" s="116">
        <f>'20A'!AQ$130</f>
        <v>0</v>
      </c>
      <c r="EM86" s="116">
        <f>'20A'!AR$130</f>
        <v>0</v>
      </c>
      <c r="EN86" s="116">
        <f>'20A'!AS$130</f>
        <v>0</v>
      </c>
      <c r="EO86" s="116">
        <f>'20A'!AT$130</f>
        <v>0</v>
      </c>
      <c r="EP86" s="116">
        <f>'20A'!AU$130</f>
        <v>0</v>
      </c>
      <c r="EQ86" s="116">
        <f>'20A'!AN$131</f>
        <v>0</v>
      </c>
      <c r="ER86" s="116">
        <f>'20A'!AO$131</f>
        <v>0</v>
      </c>
      <c r="ES86" s="116">
        <f>'20A'!AP$131</f>
        <v>0</v>
      </c>
      <c r="ET86" s="116">
        <f>'20A'!AQ$131</f>
        <v>0</v>
      </c>
      <c r="EU86" s="116">
        <f>'20A'!AR$131</f>
        <v>0</v>
      </c>
      <c r="EV86" s="116">
        <f>'20A'!AS$131</f>
        <v>0</v>
      </c>
      <c r="EW86" s="116">
        <f>'20A'!AT$131</f>
        <v>0</v>
      </c>
      <c r="EX86" s="116">
        <f>'20A'!AU$131</f>
        <v>0</v>
      </c>
      <c r="EY86" s="116">
        <f>'20A'!AN$132</f>
        <v>0</v>
      </c>
      <c r="EZ86" s="116">
        <f>'20A'!AO$132</f>
        <v>0</v>
      </c>
      <c r="FA86" s="116">
        <f>'20A'!AP$132</f>
        <v>0</v>
      </c>
      <c r="FB86" s="116">
        <f>'20A'!AQ$132</f>
        <v>0</v>
      </c>
      <c r="FC86" s="116">
        <f>'20A'!AR$132</f>
        <v>0</v>
      </c>
      <c r="FD86" s="116">
        <f>'20A'!AS$132</f>
        <v>0</v>
      </c>
      <c r="FE86" s="116">
        <f>'20A'!AT$132</f>
        <v>0</v>
      </c>
      <c r="FF86" s="116">
        <f>'20A'!AU$132</f>
        <v>0</v>
      </c>
      <c r="FG86" s="116">
        <f>'20A'!AN$133</f>
        <v>0</v>
      </c>
      <c r="FH86" s="116">
        <f>'20A'!AO$133</f>
        <v>0</v>
      </c>
      <c r="FI86" s="116">
        <f>'20A'!AP$133</f>
        <v>0</v>
      </c>
      <c r="FJ86" s="116">
        <f>'20A'!AQ$133</f>
        <v>0</v>
      </c>
      <c r="FK86" s="116">
        <f>'20A'!AR$133</f>
        <v>0</v>
      </c>
      <c r="FL86" s="116">
        <f>'20A'!AS$133</f>
        <v>0</v>
      </c>
      <c r="FM86" s="116">
        <f>'20A'!AT$133</f>
        <v>0</v>
      </c>
      <c r="FN86" s="116">
        <f>'20A'!AU$133</f>
        <v>0</v>
      </c>
      <c r="FO86" s="116">
        <f>'20A'!AN$134</f>
        <v>0</v>
      </c>
      <c r="FP86" s="116">
        <f>'20A'!AO$134</f>
        <v>0</v>
      </c>
      <c r="FQ86" s="116">
        <f>'20A'!AP$134</f>
        <v>0</v>
      </c>
      <c r="FR86" s="116">
        <f>'20A'!AQ$134</f>
        <v>0</v>
      </c>
      <c r="FS86" s="116">
        <f>'20A'!AR$134</f>
        <v>0</v>
      </c>
      <c r="FT86" s="116">
        <f>'20A'!AS$134</f>
        <v>0</v>
      </c>
      <c r="FU86" s="116">
        <f>'20A'!AT$134</f>
        <v>0</v>
      </c>
      <c r="FV86" s="116">
        <f>'20A'!AU$134</f>
        <v>0</v>
      </c>
      <c r="FW86" s="116">
        <f>'20A'!AN$137</f>
        <v>0</v>
      </c>
      <c r="FX86" s="116">
        <f>'20A'!AO$137</f>
        <v>0</v>
      </c>
      <c r="FY86" s="116">
        <f>'20A'!AP$137</f>
        <v>0</v>
      </c>
      <c r="FZ86" s="116">
        <f>'20A'!AQ$137</f>
        <v>0</v>
      </c>
      <c r="GA86" s="116">
        <f>'20A'!AR$137</f>
        <v>0</v>
      </c>
      <c r="GB86" s="116">
        <f>'20A'!AS$137</f>
        <v>0</v>
      </c>
      <c r="GC86" s="116">
        <f>'20A'!AT$137</f>
        <v>0</v>
      </c>
      <c r="GD86" s="116">
        <f>'20A'!AU$137</f>
        <v>0</v>
      </c>
      <c r="GE86" s="116">
        <f>'20A'!AN$138</f>
        <v>0</v>
      </c>
      <c r="GF86" s="116">
        <f>'20A'!AO$138</f>
        <v>0</v>
      </c>
      <c r="GG86" s="116">
        <f>'20A'!AP$138</f>
        <v>0</v>
      </c>
      <c r="GH86" s="116">
        <f>'20A'!AQ$138</f>
        <v>0</v>
      </c>
      <c r="GI86" s="116">
        <f>'20A'!AR$138</f>
        <v>0</v>
      </c>
      <c r="GJ86" s="116">
        <f>'20A'!AS$138</f>
        <v>0</v>
      </c>
      <c r="GK86" s="116">
        <f>'20A'!AT$138</f>
        <v>0</v>
      </c>
      <c r="GL86" s="116">
        <f>'20A'!AU$138</f>
        <v>0</v>
      </c>
      <c r="GM86" s="116">
        <f>'20A'!AN$139</f>
        <v>0</v>
      </c>
      <c r="GN86" s="116">
        <f>'20A'!AO$139</f>
        <v>0</v>
      </c>
      <c r="GO86" s="116">
        <f>'20A'!AP$139</f>
        <v>0</v>
      </c>
      <c r="GP86" s="116">
        <f>'20A'!AQ$139</f>
        <v>0</v>
      </c>
      <c r="GQ86" s="116">
        <f>'20A'!AR$139</f>
        <v>0</v>
      </c>
      <c r="GR86" s="116">
        <f>'20A'!AS$139</f>
        <v>0</v>
      </c>
      <c r="GS86" s="116">
        <f>'20A'!AT$139</f>
        <v>0</v>
      </c>
      <c r="GT86" s="116">
        <f>'20A'!AU$139</f>
        <v>0</v>
      </c>
      <c r="GU86" s="116">
        <f>'20A'!AN$140</f>
        <v>0</v>
      </c>
      <c r="GV86" s="116">
        <f>'20A'!AO$140</f>
        <v>0</v>
      </c>
      <c r="GW86" s="116">
        <f>'20A'!AP$140</f>
        <v>0</v>
      </c>
      <c r="GX86" s="116">
        <f>'20A'!AQ$140</f>
        <v>0</v>
      </c>
      <c r="GY86" s="116">
        <f>'20A'!AR$140</f>
        <v>0</v>
      </c>
      <c r="GZ86" s="116">
        <f>'20A'!AS$140</f>
        <v>0</v>
      </c>
      <c r="HA86" s="116">
        <f>'20A'!AT$140</f>
        <v>0</v>
      </c>
      <c r="HB86" s="116">
        <f>'20A'!AU$140</f>
        <v>0</v>
      </c>
      <c r="HC86" s="116">
        <f>'20A'!AN$141</f>
        <v>0</v>
      </c>
      <c r="HD86" s="116">
        <f>'20A'!AO$141</f>
        <v>0</v>
      </c>
      <c r="HE86" s="116">
        <f>'20A'!AP$141</f>
        <v>0</v>
      </c>
      <c r="HF86" s="116">
        <f>'20A'!AQ$141</f>
        <v>0</v>
      </c>
      <c r="HG86" s="116">
        <f>'20A'!AR$141</f>
        <v>0</v>
      </c>
      <c r="HH86" s="116">
        <f>'20A'!AS$141</f>
        <v>0</v>
      </c>
      <c r="HI86" s="116">
        <f>'20A'!AT$141</f>
        <v>0</v>
      </c>
      <c r="HJ86" s="116">
        <f>'20A'!AU$141</f>
        <v>0</v>
      </c>
      <c r="HK86" s="116">
        <f>'20A'!AN$142</f>
        <v>0</v>
      </c>
      <c r="HL86" s="116">
        <f>'20A'!AO$142</f>
        <v>0</v>
      </c>
      <c r="HM86" s="116">
        <f>'20A'!AP$142</f>
        <v>0</v>
      </c>
      <c r="HN86" s="116">
        <f>'20A'!AQ$142</f>
        <v>0</v>
      </c>
      <c r="HO86" s="116">
        <f>'20A'!AR$142</f>
        <v>0</v>
      </c>
      <c r="HP86" s="116">
        <f>'20A'!AS$142</f>
        <v>0</v>
      </c>
      <c r="HQ86" s="116">
        <f>'20A'!AT$142</f>
        <v>0</v>
      </c>
      <c r="HR86" s="116">
        <f>'20A'!AU$142</f>
        <v>0</v>
      </c>
      <c r="HS86" s="116">
        <f>'20A'!AN$143</f>
        <v>0</v>
      </c>
      <c r="HT86" s="116">
        <f>'20A'!AO$143</f>
        <v>0</v>
      </c>
      <c r="HU86" s="116">
        <f>'20A'!AP$143</f>
        <v>0</v>
      </c>
      <c r="HV86" s="116">
        <f>'20A'!AQ$143</f>
        <v>0</v>
      </c>
      <c r="HW86" s="116">
        <f>'20A'!AR$143</f>
        <v>0</v>
      </c>
      <c r="HX86" s="116">
        <f>'20A'!AS$143</f>
        <v>0</v>
      </c>
      <c r="HY86" s="116">
        <f>'20A'!AT$143</f>
        <v>0</v>
      </c>
      <c r="HZ86" s="116">
        <f>'20A'!AU$143</f>
        <v>0</v>
      </c>
      <c r="IA86" s="116">
        <f>'20A'!AN$144</f>
        <v>0</v>
      </c>
      <c r="IB86" s="116">
        <f>'20A'!AO$144</f>
        <v>0</v>
      </c>
      <c r="IC86" s="116">
        <f>'20A'!AP$144</f>
        <v>0</v>
      </c>
      <c r="ID86" s="116">
        <f>'20A'!AQ$144</f>
        <v>0</v>
      </c>
      <c r="IE86" s="116">
        <f>'20A'!AR$144</f>
        <v>0</v>
      </c>
      <c r="IF86" s="116">
        <f>'20A'!AS$144</f>
        <v>0</v>
      </c>
      <c r="IG86" s="116">
        <f>'20A'!AT$144</f>
        <v>0</v>
      </c>
      <c r="IH86" s="116">
        <f>'20A'!AU$144</f>
        <v>0</v>
      </c>
    </row>
    <row r="87" spans="18:242">
      <c r="R87" s="114">
        <v>21</v>
      </c>
      <c r="S87" s="116">
        <f>'21A'!AN$117</f>
        <v>0</v>
      </c>
      <c r="T87" s="116">
        <f>'21A'!AO$117</f>
        <v>0</v>
      </c>
      <c r="U87" s="116">
        <f>'21A'!AP$117</f>
        <v>0</v>
      </c>
      <c r="V87" s="116">
        <f>'21A'!AQ$117</f>
        <v>0</v>
      </c>
      <c r="W87" s="116">
        <f>'21A'!AR$117</f>
        <v>0</v>
      </c>
      <c r="X87" s="116">
        <f>'21A'!AS$117</f>
        <v>0</v>
      </c>
      <c r="Y87" s="116">
        <f>'21A'!AT$117</f>
        <v>0</v>
      </c>
      <c r="Z87" s="116">
        <f>'21A'!AU$117</f>
        <v>0</v>
      </c>
      <c r="AA87" s="116">
        <f>'21A'!AV$117</f>
        <v>0</v>
      </c>
      <c r="AB87" s="116">
        <f>'21A'!AW$117</f>
        <v>0</v>
      </c>
      <c r="AC87" s="116">
        <f>'21A'!AX$117</f>
        <v>0</v>
      </c>
      <c r="AD87" s="116">
        <f>'21A'!AY$117</f>
        <v>0</v>
      </c>
      <c r="AE87" s="116">
        <f>'21A'!AN$118</f>
        <v>0</v>
      </c>
      <c r="AF87" s="116">
        <f>'21A'!AO$118</f>
        <v>0</v>
      </c>
      <c r="AG87" s="116">
        <f>'21A'!AP$118</f>
        <v>0</v>
      </c>
      <c r="AH87" s="116">
        <f>'21A'!AQ$118</f>
        <v>0</v>
      </c>
      <c r="AI87" s="116">
        <f>'21A'!AR$118</f>
        <v>0</v>
      </c>
      <c r="AJ87" s="116">
        <f>'21A'!AS$118</f>
        <v>0</v>
      </c>
      <c r="AK87" s="116">
        <f>'21A'!AT$118</f>
        <v>0</v>
      </c>
      <c r="AL87" s="116">
        <f>'21A'!AU$118</f>
        <v>0</v>
      </c>
      <c r="AM87" s="116">
        <f>'21A'!AV$118</f>
        <v>0</v>
      </c>
      <c r="AN87" s="116">
        <f>'21A'!AW$118</f>
        <v>0</v>
      </c>
      <c r="AO87" s="116">
        <f>'21A'!AX$118</f>
        <v>0</v>
      </c>
      <c r="AP87" s="116">
        <f>'21A'!AY$118</f>
        <v>0</v>
      </c>
      <c r="AQ87" s="116">
        <f>'21A'!AN$119</f>
        <v>0</v>
      </c>
      <c r="AR87" s="116">
        <f>'21A'!AO$119</f>
        <v>0</v>
      </c>
      <c r="AS87" s="116">
        <f>'21A'!AP$119</f>
        <v>0</v>
      </c>
      <c r="AT87" s="116">
        <f>'21A'!AQ$119</f>
        <v>0</v>
      </c>
      <c r="AU87" s="116">
        <f>'21A'!AR$119</f>
        <v>0</v>
      </c>
      <c r="AV87" s="116">
        <f>'21A'!AS$119</f>
        <v>0</v>
      </c>
      <c r="AW87" s="116">
        <f>'21A'!AT$119</f>
        <v>0</v>
      </c>
      <c r="AX87" s="116">
        <f>'21A'!AU$119</f>
        <v>0</v>
      </c>
      <c r="AY87" s="116">
        <f>'21A'!AV$119</f>
        <v>0</v>
      </c>
      <c r="AZ87" s="116">
        <f>'21A'!AW$119</f>
        <v>0</v>
      </c>
      <c r="BA87" s="116">
        <f>'21A'!AX$119</f>
        <v>0</v>
      </c>
      <c r="BB87" s="116">
        <f>'21A'!AY$119</f>
        <v>0</v>
      </c>
      <c r="BC87" s="116">
        <f>'21A'!AN$120</f>
        <v>0</v>
      </c>
      <c r="BD87" s="116">
        <f>'21A'!AO$120</f>
        <v>0</v>
      </c>
      <c r="BE87" s="116">
        <f>'21A'!AP$120</f>
        <v>0</v>
      </c>
      <c r="BF87" s="116">
        <f>'21A'!AQ$120</f>
        <v>0</v>
      </c>
      <c r="BG87" s="116">
        <f>'21A'!AR$120</f>
        <v>0</v>
      </c>
      <c r="BH87" s="116">
        <f>'21A'!AS$120</f>
        <v>0</v>
      </c>
      <c r="BI87" s="116">
        <f>'21A'!AT$120</f>
        <v>0</v>
      </c>
      <c r="BJ87" s="116">
        <f>'21A'!AU$120</f>
        <v>0</v>
      </c>
      <c r="BK87" s="116">
        <f>'21A'!AV$120</f>
        <v>0</v>
      </c>
      <c r="BL87" s="116">
        <f>'21A'!AW$120</f>
        <v>0</v>
      </c>
      <c r="BM87" s="116">
        <f>'21A'!AX$120</f>
        <v>0</v>
      </c>
      <c r="BN87" s="116">
        <f>'21A'!AY$120</f>
        <v>0</v>
      </c>
      <c r="BO87" s="116">
        <f>'21A'!AN$121</f>
        <v>0</v>
      </c>
      <c r="BP87" s="116">
        <f>'21A'!AO$121</f>
        <v>0</v>
      </c>
      <c r="BQ87" s="116">
        <f>'21A'!AP$121</f>
        <v>0</v>
      </c>
      <c r="BR87" s="116">
        <f>'21A'!AQ$121</f>
        <v>0</v>
      </c>
      <c r="BS87" s="116">
        <f>'21A'!AR$121</f>
        <v>0</v>
      </c>
      <c r="BT87" s="116">
        <f>'21A'!AS$121</f>
        <v>0</v>
      </c>
      <c r="BU87" s="116">
        <f>'21A'!AT$121</f>
        <v>0</v>
      </c>
      <c r="BV87" s="116">
        <f>'21A'!AU$121</f>
        <v>0</v>
      </c>
      <c r="BW87" s="116">
        <f>'21A'!AV$121</f>
        <v>0</v>
      </c>
      <c r="BX87" s="116">
        <f>'21A'!AW$121</f>
        <v>0</v>
      </c>
      <c r="BY87" s="116">
        <f>'21A'!AX$121</f>
        <v>0</v>
      </c>
      <c r="BZ87" s="116">
        <f>'21A'!AY$121</f>
        <v>0</v>
      </c>
      <c r="CA87" s="278">
        <f>'21A'!AN$122</f>
        <v>0</v>
      </c>
      <c r="CB87" s="278">
        <f>'21A'!AO$122</f>
        <v>0</v>
      </c>
      <c r="CC87" s="278">
        <f>'21A'!AP$122</f>
        <v>0</v>
      </c>
      <c r="CD87" s="278">
        <f>'21A'!AQ$122</f>
        <v>0</v>
      </c>
      <c r="CE87" s="278">
        <f>'21A'!AR$122</f>
        <v>0</v>
      </c>
      <c r="CF87" s="278">
        <f>'21A'!AS$122</f>
        <v>0</v>
      </c>
      <c r="CG87" s="278">
        <f>'21A'!AT$122</f>
        <v>0</v>
      </c>
      <c r="CH87" s="278">
        <f>'21A'!AU$122</f>
        <v>0</v>
      </c>
      <c r="CI87" s="278">
        <f>'21A'!AV$122</f>
        <v>0</v>
      </c>
      <c r="CJ87" s="278">
        <f>'21A'!AW$122</f>
        <v>0</v>
      </c>
      <c r="CK87" s="278">
        <f>'21A'!AX$122</f>
        <v>0</v>
      </c>
      <c r="CL87" s="278">
        <f>'21A'!AY$122</f>
        <v>0</v>
      </c>
      <c r="CM87" s="278">
        <f>'21A'!AN$123</f>
        <v>0</v>
      </c>
      <c r="CN87" s="278">
        <f>'21A'!AO$123</f>
        <v>0</v>
      </c>
      <c r="CO87" s="278">
        <f>'21A'!AP$123</f>
        <v>0</v>
      </c>
      <c r="CP87" s="278">
        <f>'21A'!AQ$123</f>
        <v>0</v>
      </c>
      <c r="CQ87" s="278">
        <f>'21A'!AR$123</f>
        <v>0</v>
      </c>
      <c r="CR87" s="278">
        <f>'21A'!AS$123</f>
        <v>0</v>
      </c>
      <c r="CS87" s="278">
        <f>'21A'!AT$123</f>
        <v>0</v>
      </c>
      <c r="CT87" s="278">
        <f>'21A'!AU$123</f>
        <v>0</v>
      </c>
      <c r="CU87" s="278">
        <f>'21A'!AV$123</f>
        <v>0</v>
      </c>
      <c r="CV87" s="278">
        <f>'21A'!AW$123</f>
        <v>0</v>
      </c>
      <c r="CW87" s="278">
        <f>'21A'!AX$123</f>
        <v>0</v>
      </c>
      <c r="CX87" s="278">
        <f>'21A'!AY$123</f>
        <v>0</v>
      </c>
      <c r="CY87" s="278">
        <f>'21A'!AN$124</f>
        <v>0</v>
      </c>
      <c r="CZ87" s="278">
        <f>'21A'!AO$124</f>
        <v>0</v>
      </c>
      <c r="DA87" s="278">
        <f>'21A'!AP$124</f>
        <v>0</v>
      </c>
      <c r="DB87" s="278">
        <f>'21A'!AQ$124</f>
        <v>0</v>
      </c>
      <c r="DC87" s="278">
        <f>'21A'!AR$124</f>
        <v>0</v>
      </c>
      <c r="DD87" s="278">
        <f>'21A'!AS$124</f>
        <v>0</v>
      </c>
      <c r="DE87" s="278">
        <f>'21A'!AT$124</f>
        <v>0</v>
      </c>
      <c r="DF87" s="278">
        <f>'21A'!AU$124</f>
        <v>0</v>
      </c>
      <c r="DG87" s="278">
        <f>'21A'!AV$124</f>
        <v>0</v>
      </c>
      <c r="DH87" s="278">
        <f>'21A'!AW$124</f>
        <v>0</v>
      </c>
      <c r="DI87" s="278">
        <f>'21A'!AX$124</f>
        <v>0</v>
      </c>
      <c r="DJ87" s="278">
        <f>'21A'!AY$124</f>
        <v>0</v>
      </c>
      <c r="DK87" s="116">
        <f>'21A'!AN$127</f>
        <v>0</v>
      </c>
      <c r="DL87" s="116">
        <f>'21A'!AO$127</f>
        <v>0</v>
      </c>
      <c r="DM87" s="116">
        <f>'21A'!AP$127</f>
        <v>0</v>
      </c>
      <c r="DN87" s="116">
        <f>'21A'!AQ$127</f>
        <v>0</v>
      </c>
      <c r="DO87" s="116">
        <f>'21A'!AR$127</f>
        <v>0</v>
      </c>
      <c r="DP87" s="116">
        <f>'21A'!AS$127</f>
        <v>0</v>
      </c>
      <c r="DQ87" s="116">
        <f>'21A'!AT$127</f>
        <v>0</v>
      </c>
      <c r="DR87" s="116">
        <f>'21A'!AU$127</f>
        <v>0</v>
      </c>
      <c r="DS87" s="116">
        <f>'21A'!AN$128</f>
        <v>0</v>
      </c>
      <c r="DT87" s="116">
        <f>'21A'!AO$128</f>
        <v>0</v>
      </c>
      <c r="DU87" s="116">
        <f>'21A'!AP$128</f>
        <v>0</v>
      </c>
      <c r="DV87" s="116">
        <f>'21A'!AQ$128</f>
        <v>0</v>
      </c>
      <c r="DW87" s="116">
        <f>'21A'!AR$128</f>
        <v>0</v>
      </c>
      <c r="DX87" s="116">
        <f>'21A'!AS$128</f>
        <v>0</v>
      </c>
      <c r="DY87" s="116">
        <f>'21A'!AT$128</f>
        <v>0</v>
      </c>
      <c r="DZ87" s="116">
        <f>'21A'!AU$128</f>
        <v>0</v>
      </c>
      <c r="EA87" s="116">
        <f>'21A'!AN$129</f>
        <v>0</v>
      </c>
      <c r="EB87" s="116">
        <f>'21A'!AO$129</f>
        <v>0</v>
      </c>
      <c r="EC87" s="116">
        <f>'21A'!AP$129</f>
        <v>0</v>
      </c>
      <c r="ED87" s="116">
        <f>'21A'!AQ$129</f>
        <v>0</v>
      </c>
      <c r="EE87" s="116">
        <f>'21A'!AR$129</f>
        <v>0</v>
      </c>
      <c r="EF87" s="116">
        <f>'21A'!AS$129</f>
        <v>0</v>
      </c>
      <c r="EG87" s="116">
        <f>'21A'!AT$129</f>
        <v>0</v>
      </c>
      <c r="EH87" s="116">
        <f>'21A'!AU$129</f>
        <v>0</v>
      </c>
      <c r="EI87" s="116">
        <f>'21A'!AN$130</f>
        <v>0</v>
      </c>
      <c r="EJ87" s="116">
        <f>'21A'!AO$130</f>
        <v>0</v>
      </c>
      <c r="EK87" s="116">
        <f>'21A'!AP$130</f>
        <v>0</v>
      </c>
      <c r="EL87" s="116">
        <f>'21A'!AQ$130</f>
        <v>0</v>
      </c>
      <c r="EM87" s="116">
        <f>'21A'!AR$130</f>
        <v>0</v>
      </c>
      <c r="EN87" s="116">
        <f>'21A'!AS$130</f>
        <v>0</v>
      </c>
      <c r="EO87" s="116">
        <f>'21A'!AT$130</f>
        <v>0</v>
      </c>
      <c r="EP87" s="116">
        <f>'21A'!AU$130</f>
        <v>0</v>
      </c>
      <c r="EQ87" s="116">
        <f>'21A'!AN$131</f>
        <v>0</v>
      </c>
      <c r="ER87" s="116">
        <f>'21A'!AO$131</f>
        <v>0</v>
      </c>
      <c r="ES87" s="116">
        <f>'21A'!AP$131</f>
        <v>0</v>
      </c>
      <c r="ET87" s="116">
        <f>'21A'!AQ$131</f>
        <v>0</v>
      </c>
      <c r="EU87" s="116">
        <f>'21A'!AR$131</f>
        <v>0</v>
      </c>
      <c r="EV87" s="116">
        <f>'21A'!AS$131</f>
        <v>0</v>
      </c>
      <c r="EW87" s="116">
        <f>'21A'!AT$131</f>
        <v>0</v>
      </c>
      <c r="EX87" s="116">
        <f>'21A'!AU$131</f>
        <v>0</v>
      </c>
      <c r="EY87" s="116">
        <f>'21A'!AN$132</f>
        <v>0</v>
      </c>
      <c r="EZ87" s="116">
        <f>'21A'!AO$132</f>
        <v>0</v>
      </c>
      <c r="FA87" s="116">
        <f>'21A'!AP$132</f>
        <v>0</v>
      </c>
      <c r="FB87" s="116">
        <f>'21A'!AQ$132</f>
        <v>0</v>
      </c>
      <c r="FC87" s="116">
        <f>'21A'!AR$132</f>
        <v>0</v>
      </c>
      <c r="FD87" s="116">
        <f>'21A'!AS$132</f>
        <v>0</v>
      </c>
      <c r="FE87" s="116">
        <f>'21A'!AT$132</f>
        <v>0</v>
      </c>
      <c r="FF87" s="116">
        <f>'21A'!AU$132</f>
        <v>0</v>
      </c>
      <c r="FG87" s="116">
        <f>'21A'!AN$133</f>
        <v>0</v>
      </c>
      <c r="FH87" s="116">
        <f>'21A'!AO$133</f>
        <v>0</v>
      </c>
      <c r="FI87" s="116">
        <f>'21A'!AP$133</f>
        <v>0</v>
      </c>
      <c r="FJ87" s="116">
        <f>'21A'!AQ$133</f>
        <v>0</v>
      </c>
      <c r="FK87" s="116">
        <f>'21A'!AR$133</f>
        <v>0</v>
      </c>
      <c r="FL87" s="116">
        <f>'21A'!AS$133</f>
        <v>0</v>
      </c>
      <c r="FM87" s="116">
        <f>'21A'!AT$133</f>
        <v>0</v>
      </c>
      <c r="FN87" s="116">
        <f>'21A'!AU$133</f>
        <v>0</v>
      </c>
      <c r="FO87" s="116">
        <f>'21A'!AN$134</f>
        <v>0</v>
      </c>
      <c r="FP87" s="116">
        <f>'21A'!AO$134</f>
        <v>0</v>
      </c>
      <c r="FQ87" s="116">
        <f>'21A'!AP$134</f>
        <v>0</v>
      </c>
      <c r="FR87" s="116">
        <f>'21A'!AQ$134</f>
        <v>0</v>
      </c>
      <c r="FS87" s="116">
        <f>'21A'!AR$134</f>
        <v>0</v>
      </c>
      <c r="FT87" s="116">
        <f>'21A'!AS$134</f>
        <v>0</v>
      </c>
      <c r="FU87" s="116">
        <f>'21A'!AT$134</f>
        <v>0</v>
      </c>
      <c r="FV87" s="116">
        <f>'21A'!AU$134</f>
        <v>0</v>
      </c>
      <c r="FW87" s="116">
        <f>'21A'!AN$137</f>
        <v>0</v>
      </c>
      <c r="FX87" s="116">
        <f>'21A'!AO$137</f>
        <v>0</v>
      </c>
      <c r="FY87" s="116">
        <f>'21A'!AP$137</f>
        <v>0</v>
      </c>
      <c r="FZ87" s="116">
        <f>'21A'!AQ$137</f>
        <v>0</v>
      </c>
      <c r="GA87" s="116">
        <f>'21A'!AR$137</f>
        <v>0</v>
      </c>
      <c r="GB87" s="116">
        <f>'21A'!AS$137</f>
        <v>0</v>
      </c>
      <c r="GC87" s="116">
        <f>'21A'!AT$137</f>
        <v>0</v>
      </c>
      <c r="GD87" s="116">
        <f>'21A'!AU$137</f>
        <v>0</v>
      </c>
      <c r="GE87" s="116">
        <f>'21A'!AN$138</f>
        <v>0</v>
      </c>
      <c r="GF87" s="116">
        <f>'21A'!AO$138</f>
        <v>0</v>
      </c>
      <c r="GG87" s="116">
        <f>'21A'!AP$138</f>
        <v>0</v>
      </c>
      <c r="GH87" s="116">
        <f>'21A'!AQ$138</f>
        <v>0</v>
      </c>
      <c r="GI87" s="116">
        <f>'21A'!AR$138</f>
        <v>0</v>
      </c>
      <c r="GJ87" s="116">
        <f>'21A'!AS$138</f>
        <v>0</v>
      </c>
      <c r="GK87" s="116">
        <f>'21A'!AT$138</f>
        <v>0</v>
      </c>
      <c r="GL87" s="116">
        <f>'21A'!AU$138</f>
        <v>0</v>
      </c>
      <c r="GM87" s="116">
        <f>'21A'!AN$139</f>
        <v>0</v>
      </c>
      <c r="GN87" s="116">
        <f>'21A'!AO$139</f>
        <v>0</v>
      </c>
      <c r="GO87" s="116">
        <f>'21A'!AP$139</f>
        <v>0</v>
      </c>
      <c r="GP87" s="116">
        <f>'21A'!AQ$139</f>
        <v>0</v>
      </c>
      <c r="GQ87" s="116">
        <f>'21A'!AR$139</f>
        <v>0</v>
      </c>
      <c r="GR87" s="116">
        <f>'21A'!AS$139</f>
        <v>0</v>
      </c>
      <c r="GS87" s="116">
        <f>'21A'!AT$139</f>
        <v>0</v>
      </c>
      <c r="GT87" s="116">
        <f>'21A'!AU$139</f>
        <v>0</v>
      </c>
      <c r="GU87" s="116">
        <f>'21A'!AN$140</f>
        <v>0</v>
      </c>
      <c r="GV87" s="116">
        <f>'21A'!AO$140</f>
        <v>0</v>
      </c>
      <c r="GW87" s="116">
        <f>'21A'!AP$140</f>
        <v>0</v>
      </c>
      <c r="GX87" s="116">
        <f>'21A'!AQ$140</f>
        <v>0</v>
      </c>
      <c r="GY87" s="116">
        <f>'21A'!AR$140</f>
        <v>0</v>
      </c>
      <c r="GZ87" s="116">
        <f>'21A'!AS$140</f>
        <v>0</v>
      </c>
      <c r="HA87" s="116">
        <f>'21A'!AT$140</f>
        <v>0</v>
      </c>
      <c r="HB87" s="116">
        <f>'21A'!AU$140</f>
        <v>0</v>
      </c>
      <c r="HC87" s="116">
        <f>'21A'!AN$141</f>
        <v>0</v>
      </c>
      <c r="HD87" s="116">
        <f>'21A'!AO$141</f>
        <v>0</v>
      </c>
      <c r="HE87" s="116">
        <f>'21A'!AP$141</f>
        <v>0</v>
      </c>
      <c r="HF87" s="116">
        <f>'21A'!AQ$141</f>
        <v>0</v>
      </c>
      <c r="HG87" s="116">
        <f>'21A'!AR$141</f>
        <v>0</v>
      </c>
      <c r="HH87" s="116">
        <f>'21A'!AS$141</f>
        <v>0</v>
      </c>
      <c r="HI87" s="116">
        <f>'21A'!AT$141</f>
        <v>0</v>
      </c>
      <c r="HJ87" s="116">
        <f>'21A'!AU$141</f>
        <v>0</v>
      </c>
      <c r="HK87" s="116">
        <f>'21A'!AN$142</f>
        <v>0</v>
      </c>
      <c r="HL87" s="116">
        <f>'21A'!AO$142</f>
        <v>0</v>
      </c>
      <c r="HM87" s="116">
        <f>'21A'!AP$142</f>
        <v>0</v>
      </c>
      <c r="HN87" s="116">
        <f>'21A'!AQ$142</f>
        <v>0</v>
      </c>
      <c r="HO87" s="116">
        <f>'21A'!AR$142</f>
        <v>0</v>
      </c>
      <c r="HP87" s="116">
        <f>'21A'!AS$142</f>
        <v>0</v>
      </c>
      <c r="HQ87" s="116">
        <f>'21A'!AT$142</f>
        <v>0</v>
      </c>
      <c r="HR87" s="116">
        <f>'21A'!AU$142</f>
        <v>0</v>
      </c>
      <c r="HS87" s="116">
        <f>'21A'!AN$143</f>
        <v>0</v>
      </c>
      <c r="HT87" s="116">
        <f>'21A'!AO$143</f>
        <v>0</v>
      </c>
      <c r="HU87" s="116">
        <f>'21A'!AP$143</f>
        <v>0</v>
      </c>
      <c r="HV87" s="116">
        <f>'21A'!AQ$143</f>
        <v>0</v>
      </c>
      <c r="HW87" s="116">
        <f>'21A'!AR$143</f>
        <v>0</v>
      </c>
      <c r="HX87" s="116">
        <f>'21A'!AS$143</f>
        <v>0</v>
      </c>
      <c r="HY87" s="116">
        <f>'21A'!AT$143</f>
        <v>0</v>
      </c>
      <c r="HZ87" s="116">
        <f>'21A'!AU$143</f>
        <v>0</v>
      </c>
      <c r="IA87" s="116">
        <f>'21A'!AN$144</f>
        <v>0</v>
      </c>
      <c r="IB87" s="116">
        <f>'21A'!AO$144</f>
        <v>0</v>
      </c>
      <c r="IC87" s="116">
        <f>'21A'!AP$144</f>
        <v>0</v>
      </c>
      <c r="ID87" s="116">
        <f>'21A'!AQ$144</f>
        <v>0</v>
      </c>
      <c r="IE87" s="116">
        <f>'21A'!AR$144</f>
        <v>0</v>
      </c>
      <c r="IF87" s="116">
        <f>'21A'!AS$144</f>
        <v>0</v>
      </c>
      <c r="IG87" s="116">
        <f>'21A'!AT$144</f>
        <v>0</v>
      </c>
      <c r="IH87" s="116">
        <f>'21A'!AU$144</f>
        <v>0</v>
      </c>
    </row>
    <row r="88" spans="18:242">
      <c r="R88" s="114">
        <v>22</v>
      </c>
      <c r="S88" s="116">
        <f>'22A'!AN$117</f>
        <v>0</v>
      </c>
      <c r="T88" s="116">
        <f>'22A'!AO$117</f>
        <v>0</v>
      </c>
      <c r="U88" s="116">
        <f>'22A'!AP$117</f>
        <v>0</v>
      </c>
      <c r="V88" s="116">
        <f>'22A'!AQ$117</f>
        <v>0</v>
      </c>
      <c r="W88" s="116">
        <f>'22A'!AR$117</f>
        <v>0</v>
      </c>
      <c r="X88" s="116">
        <f>'22A'!AS$117</f>
        <v>0</v>
      </c>
      <c r="Y88" s="116">
        <f>'22A'!AT$117</f>
        <v>0</v>
      </c>
      <c r="Z88" s="116">
        <f>'22A'!AU$117</f>
        <v>0</v>
      </c>
      <c r="AA88" s="116">
        <f>'22A'!AV$117</f>
        <v>0</v>
      </c>
      <c r="AB88" s="116">
        <f>'22A'!AW$117</f>
        <v>0</v>
      </c>
      <c r="AC88" s="116">
        <f>'22A'!AX$117</f>
        <v>0</v>
      </c>
      <c r="AD88" s="116">
        <f>'22A'!AY$117</f>
        <v>0</v>
      </c>
      <c r="AE88" s="116">
        <f>'22A'!AN$118</f>
        <v>0</v>
      </c>
      <c r="AF88" s="116">
        <f>'22A'!AO$118</f>
        <v>0</v>
      </c>
      <c r="AG88" s="116">
        <f>'22A'!AP$118</f>
        <v>0</v>
      </c>
      <c r="AH88" s="116">
        <f>'22A'!AQ$118</f>
        <v>0</v>
      </c>
      <c r="AI88" s="116">
        <f>'22A'!AR$118</f>
        <v>0</v>
      </c>
      <c r="AJ88" s="116">
        <f>'22A'!AS$118</f>
        <v>0</v>
      </c>
      <c r="AK88" s="116">
        <f>'22A'!AT$118</f>
        <v>0</v>
      </c>
      <c r="AL88" s="116">
        <f>'22A'!AU$118</f>
        <v>0</v>
      </c>
      <c r="AM88" s="116">
        <f>'22A'!AV$118</f>
        <v>0</v>
      </c>
      <c r="AN88" s="116">
        <f>'22A'!AW$118</f>
        <v>0</v>
      </c>
      <c r="AO88" s="116">
        <f>'22A'!AX$118</f>
        <v>0</v>
      </c>
      <c r="AP88" s="116">
        <f>'22A'!AY$118</f>
        <v>0</v>
      </c>
      <c r="AQ88" s="116">
        <f>'22A'!AN$119</f>
        <v>0</v>
      </c>
      <c r="AR88" s="116">
        <f>'22A'!AO$119</f>
        <v>0</v>
      </c>
      <c r="AS88" s="116">
        <f>'22A'!AP$119</f>
        <v>0</v>
      </c>
      <c r="AT88" s="116">
        <f>'22A'!AQ$119</f>
        <v>0</v>
      </c>
      <c r="AU88" s="116">
        <f>'22A'!AR$119</f>
        <v>0</v>
      </c>
      <c r="AV88" s="116">
        <f>'22A'!AS$119</f>
        <v>0</v>
      </c>
      <c r="AW88" s="116">
        <f>'22A'!AT$119</f>
        <v>0</v>
      </c>
      <c r="AX88" s="116">
        <f>'22A'!AU$119</f>
        <v>0</v>
      </c>
      <c r="AY88" s="116">
        <f>'22A'!AV$119</f>
        <v>0</v>
      </c>
      <c r="AZ88" s="116">
        <f>'22A'!AW$119</f>
        <v>0</v>
      </c>
      <c r="BA88" s="116">
        <f>'22A'!AX$119</f>
        <v>0</v>
      </c>
      <c r="BB88" s="116">
        <f>'22A'!AY$119</f>
        <v>0</v>
      </c>
      <c r="BC88" s="116">
        <f>'22A'!AN$120</f>
        <v>0</v>
      </c>
      <c r="BD88" s="116">
        <f>'22A'!AO$120</f>
        <v>0</v>
      </c>
      <c r="BE88" s="116">
        <f>'22A'!AP$120</f>
        <v>0</v>
      </c>
      <c r="BF88" s="116">
        <f>'22A'!AQ$120</f>
        <v>0</v>
      </c>
      <c r="BG88" s="116">
        <f>'22A'!AR$120</f>
        <v>0</v>
      </c>
      <c r="BH88" s="116">
        <f>'22A'!AS$120</f>
        <v>0</v>
      </c>
      <c r="BI88" s="116">
        <f>'22A'!AT$120</f>
        <v>0</v>
      </c>
      <c r="BJ88" s="116">
        <f>'22A'!AU$120</f>
        <v>0</v>
      </c>
      <c r="BK88" s="116">
        <f>'22A'!AV$120</f>
        <v>0</v>
      </c>
      <c r="BL88" s="116">
        <f>'22A'!AW$120</f>
        <v>0</v>
      </c>
      <c r="BM88" s="116">
        <f>'22A'!AX$120</f>
        <v>0</v>
      </c>
      <c r="BN88" s="116">
        <f>'22A'!AY$120</f>
        <v>0</v>
      </c>
      <c r="BO88" s="116">
        <f>'22A'!AN$121</f>
        <v>0</v>
      </c>
      <c r="BP88" s="116">
        <f>'22A'!AO$121</f>
        <v>0</v>
      </c>
      <c r="BQ88" s="116">
        <f>'22A'!AP$121</f>
        <v>0</v>
      </c>
      <c r="BR88" s="116">
        <f>'22A'!AQ$121</f>
        <v>0</v>
      </c>
      <c r="BS88" s="116">
        <f>'22A'!AR$121</f>
        <v>0</v>
      </c>
      <c r="BT88" s="116">
        <f>'22A'!AS$121</f>
        <v>0</v>
      </c>
      <c r="BU88" s="116">
        <f>'22A'!AT$121</f>
        <v>0</v>
      </c>
      <c r="BV88" s="116">
        <f>'22A'!AU$121</f>
        <v>0</v>
      </c>
      <c r="BW88" s="116">
        <f>'22A'!AV$121</f>
        <v>0</v>
      </c>
      <c r="BX88" s="116">
        <f>'22A'!AW$121</f>
        <v>0</v>
      </c>
      <c r="BY88" s="116">
        <f>'22A'!AX$121</f>
        <v>0</v>
      </c>
      <c r="BZ88" s="116">
        <f>'22A'!AY$121</f>
        <v>0</v>
      </c>
      <c r="CA88" s="278">
        <f>'22A'!AN$122</f>
        <v>0</v>
      </c>
      <c r="CB88" s="278">
        <f>'22A'!AO$122</f>
        <v>0</v>
      </c>
      <c r="CC88" s="278">
        <f>'22A'!AP$122</f>
        <v>0</v>
      </c>
      <c r="CD88" s="278">
        <f>'22A'!AQ$122</f>
        <v>0</v>
      </c>
      <c r="CE88" s="278">
        <f>'22A'!AR$122</f>
        <v>0</v>
      </c>
      <c r="CF88" s="278">
        <f>'22A'!AS$122</f>
        <v>0</v>
      </c>
      <c r="CG88" s="278">
        <f>'22A'!AT$122</f>
        <v>0</v>
      </c>
      <c r="CH88" s="278">
        <f>'22A'!AU$122</f>
        <v>0</v>
      </c>
      <c r="CI88" s="278">
        <f>'22A'!AV$122</f>
        <v>0</v>
      </c>
      <c r="CJ88" s="278">
        <f>'22A'!AW$122</f>
        <v>0</v>
      </c>
      <c r="CK88" s="278">
        <f>'22A'!AX$122</f>
        <v>0</v>
      </c>
      <c r="CL88" s="278">
        <f>'22A'!AY$122</f>
        <v>0</v>
      </c>
      <c r="CM88" s="278">
        <f>'22A'!AN$123</f>
        <v>0</v>
      </c>
      <c r="CN88" s="278">
        <f>'22A'!AO$123</f>
        <v>0</v>
      </c>
      <c r="CO88" s="278">
        <f>'22A'!AP$123</f>
        <v>0</v>
      </c>
      <c r="CP88" s="278">
        <f>'22A'!AQ$123</f>
        <v>0</v>
      </c>
      <c r="CQ88" s="278">
        <f>'22A'!AR$123</f>
        <v>0</v>
      </c>
      <c r="CR88" s="278">
        <f>'22A'!AS$123</f>
        <v>0</v>
      </c>
      <c r="CS88" s="278">
        <f>'22A'!AT$123</f>
        <v>0</v>
      </c>
      <c r="CT88" s="278">
        <f>'22A'!AU$123</f>
        <v>0</v>
      </c>
      <c r="CU88" s="278">
        <f>'22A'!AV$123</f>
        <v>0</v>
      </c>
      <c r="CV88" s="278">
        <f>'22A'!AW$123</f>
        <v>0</v>
      </c>
      <c r="CW88" s="278">
        <f>'22A'!AX$123</f>
        <v>0</v>
      </c>
      <c r="CX88" s="278">
        <f>'22A'!AY$123</f>
        <v>0</v>
      </c>
      <c r="CY88" s="278">
        <f>'22A'!AN$124</f>
        <v>0</v>
      </c>
      <c r="CZ88" s="278">
        <f>'22A'!AO$124</f>
        <v>0</v>
      </c>
      <c r="DA88" s="278">
        <f>'22A'!AP$124</f>
        <v>0</v>
      </c>
      <c r="DB88" s="278">
        <f>'22A'!AQ$124</f>
        <v>0</v>
      </c>
      <c r="DC88" s="278">
        <f>'22A'!AR$124</f>
        <v>0</v>
      </c>
      <c r="DD88" s="278">
        <f>'22A'!AS$124</f>
        <v>0</v>
      </c>
      <c r="DE88" s="278">
        <f>'22A'!AT$124</f>
        <v>0</v>
      </c>
      <c r="DF88" s="278">
        <f>'22A'!AU$124</f>
        <v>0</v>
      </c>
      <c r="DG88" s="278">
        <f>'22A'!AV$124</f>
        <v>0</v>
      </c>
      <c r="DH88" s="278">
        <f>'22A'!AW$124</f>
        <v>0</v>
      </c>
      <c r="DI88" s="278">
        <f>'22A'!AX$124</f>
        <v>0</v>
      </c>
      <c r="DJ88" s="278">
        <f>'22A'!AY$124</f>
        <v>0</v>
      </c>
      <c r="DK88" s="116">
        <f>'22A'!AN$127</f>
        <v>0</v>
      </c>
      <c r="DL88" s="116">
        <f>'22A'!AO$127</f>
        <v>0</v>
      </c>
      <c r="DM88" s="116">
        <f>'22A'!AP$127</f>
        <v>0</v>
      </c>
      <c r="DN88" s="116">
        <f>'22A'!AQ$127</f>
        <v>0</v>
      </c>
      <c r="DO88" s="116">
        <f>'22A'!AR$127</f>
        <v>0</v>
      </c>
      <c r="DP88" s="116">
        <f>'22A'!AS$127</f>
        <v>0</v>
      </c>
      <c r="DQ88" s="116">
        <f>'22A'!AT$127</f>
        <v>0</v>
      </c>
      <c r="DR88" s="116">
        <f>'22A'!AU$127</f>
        <v>0</v>
      </c>
      <c r="DS88" s="116">
        <f>'22A'!AN$128</f>
        <v>0</v>
      </c>
      <c r="DT88" s="116">
        <f>'22A'!AO$128</f>
        <v>0</v>
      </c>
      <c r="DU88" s="116">
        <f>'22A'!AP$128</f>
        <v>0</v>
      </c>
      <c r="DV88" s="116">
        <f>'22A'!AQ$128</f>
        <v>0</v>
      </c>
      <c r="DW88" s="116">
        <f>'22A'!AR$128</f>
        <v>0</v>
      </c>
      <c r="DX88" s="116">
        <f>'22A'!AS$128</f>
        <v>0</v>
      </c>
      <c r="DY88" s="116">
        <f>'22A'!AT$128</f>
        <v>0</v>
      </c>
      <c r="DZ88" s="116">
        <f>'22A'!AU$128</f>
        <v>0</v>
      </c>
      <c r="EA88" s="116">
        <f>'22A'!AN$129</f>
        <v>0</v>
      </c>
      <c r="EB88" s="116">
        <f>'22A'!AO$129</f>
        <v>0</v>
      </c>
      <c r="EC88" s="116">
        <f>'22A'!AP$129</f>
        <v>0</v>
      </c>
      <c r="ED88" s="116">
        <f>'22A'!AQ$129</f>
        <v>0</v>
      </c>
      <c r="EE88" s="116">
        <f>'22A'!AR$129</f>
        <v>0</v>
      </c>
      <c r="EF88" s="116">
        <f>'22A'!AS$129</f>
        <v>0</v>
      </c>
      <c r="EG88" s="116">
        <f>'22A'!AT$129</f>
        <v>0</v>
      </c>
      <c r="EH88" s="116">
        <f>'22A'!AU$129</f>
        <v>0</v>
      </c>
      <c r="EI88" s="116">
        <f>'22A'!AN$130</f>
        <v>0</v>
      </c>
      <c r="EJ88" s="116">
        <f>'22A'!AO$130</f>
        <v>0</v>
      </c>
      <c r="EK88" s="116">
        <f>'22A'!AP$130</f>
        <v>0</v>
      </c>
      <c r="EL88" s="116">
        <f>'22A'!AQ$130</f>
        <v>0</v>
      </c>
      <c r="EM88" s="116">
        <f>'22A'!AR$130</f>
        <v>0</v>
      </c>
      <c r="EN88" s="116">
        <f>'22A'!AS$130</f>
        <v>0</v>
      </c>
      <c r="EO88" s="116">
        <f>'22A'!AT$130</f>
        <v>0</v>
      </c>
      <c r="EP88" s="116">
        <f>'22A'!AU$130</f>
        <v>0</v>
      </c>
      <c r="EQ88" s="116">
        <f>'22A'!AN$131</f>
        <v>0</v>
      </c>
      <c r="ER88" s="116">
        <f>'22A'!AO$131</f>
        <v>0</v>
      </c>
      <c r="ES88" s="116">
        <f>'22A'!AP$131</f>
        <v>0</v>
      </c>
      <c r="ET88" s="116">
        <f>'22A'!AQ$131</f>
        <v>0</v>
      </c>
      <c r="EU88" s="116">
        <f>'22A'!AR$131</f>
        <v>0</v>
      </c>
      <c r="EV88" s="116">
        <f>'22A'!AS$131</f>
        <v>0</v>
      </c>
      <c r="EW88" s="116">
        <f>'22A'!AT$131</f>
        <v>0</v>
      </c>
      <c r="EX88" s="116">
        <f>'22A'!AU$131</f>
        <v>0</v>
      </c>
      <c r="EY88" s="116">
        <f>'22A'!AN$132</f>
        <v>0</v>
      </c>
      <c r="EZ88" s="116">
        <f>'22A'!AO$132</f>
        <v>0</v>
      </c>
      <c r="FA88" s="116">
        <f>'22A'!AP$132</f>
        <v>0</v>
      </c>
      <c r="FB88" s="116">
        <f>'22A'!AQ$132</f>
        <v>0</v>
      </c>
      <c r="FC88" s="116">
        <f>'22A'!AR$132</f>
        <v>0</v>
      </c>
      <c r="FD88" s="116">
        <f>'22A'!AS$132</f>
        <v>0</v>
      </c>
      <c r="FE88" s="116">
        <f>'22A'!AT$132</f>
        <v>0</v>
      </c>
      <c r="FF88" s="116">
        <f>'22A'!AU$132</f>
        <v>0</v>
      </c>
      <c r="FG88" s="116">
        <f>'22A'!AN$133</f>
        <v>0</v>
      </c>
      <c r="FH88" s="116">
        <f>'22A'!AO$133</f>
        <v>0</v>
      </c>
      <c r="FI88" s="116">
        <f>'22A'!AP$133</f>
        <v>0</v>
      </c>
      <c r="FJ88" s="116">
        <f>'22A'!AQ$133</f>
        <v>0</v>
      </c>
      <c r="FK88" s="116">
        <f>'22A'!AR$133</f>
        <v>0</v>
      </c>
      <c r="FL88" s="116">
        <f>'22A'!AS$133</f>
        <v>0</v>
      </c>
      <c r="FM88" s="116">
        <f>'22A'!AT$133</f>
        <v>0</v>
      </c>
      <c r="FN88" s="116">
        <f>'22A'!AU$133</f>
        <v>0</v>
      </c>
      <c r="FO88" s="116">
        <f>'22A'!AN$134</f>
        <v>0</v>
      </c>
      <c r="FP88" s="116">
        <f>'22A'!AO$134</f>
        <v>0</v>
      </c>
      <c r="FQ88" s="116">
        <f>'22A'!AP$134</f>
        <v>0</v>
      </c>
      <c r="FR88" s="116">
        <f>'22A'!AQ$134</f>
        <v>0</v>
      </c>
      <c r="FS88" s="116">
        <f>'22A'!AR$134</f>
        <v>0</v>
      </c>
      <c r="FT88" s="116">
        <f>'22A'!AS$134</f>
        <v>0</v>
      </c>
      <c r="FU88" s="116">
        <f>'22A'!AT$134</f>
        <v>0</v>
      </c>
      <c r="FV88" s="116">
        <f>'22A'!AU$134</f>
        <v>0</v>
      </c>
      <c r="FW88" s="116">
        <f>'22A'!AN$137</f>
        <v>0</v>
      </c>
      <c r="FX88" s="116">
        <f>'22A'!AO$137</f>
        <v>0</v>
      </c>
      <c r="FY88" s="116">
        <f>'22A'!AP$137</f>
        <v>0</v>
      </c>
      <c r="FZ88" s="116">
        <f>'22A'!AQ$137</f>
        <v>0</v>
      </c>
      <c r="GA88" s="116">
        <f>'22A'!AR$137</f>
        <v>0</v>
      </c>
      <c r="GB88" s="116">
        <f>'22A'!AS$137</f>
        <v>0</v>
      </c>
      <c r="GC88" s="116">
        <f>'22A'!AT$137</f>
        <v>0</v>
      </c>
      <c r="GD88" s="116">
        <f>'22A'!AU$137</f>
        <v>0</v>
      </c>
      <c r="GE88" s="116">
        <f>'22A'!AN$138</f>
        <v>0</v>
      </c>
      <c r="GF88" s="116">
        <f>'22A'!AO$138</f>
        <v>0</v>
      </c>
      <c r="GG88" s="116">
        <f>'22A'!AP$138</f>
        <v>0</v>
      </c>
      <c r="GH88" s="116">
        <f>'22A'!AQ$138</f>
        <v>0</v>
      </c>
      <c r="GI88" s="116">
        <f>'22A'!AR$138</f>
        <v>0</v>
      </c>
      <c r="GJ88" s="116">
        <f>'22A'!AS$138</f>
        <v>0</v>
      </c>
      <c r="GK88" s="116">
        <f>'22A'!AT$138</f>
        <v>0</v>
      </c>
      <c r="GL88" s="116">
        <f>'22A'!AU$138</f>
        <v>0</v>
      </c>
      <c r="GM88" s="116">
        <f>'22A'!AN$139</f>
        <v>0</v>
      </c>
      <c r="GN88" s="116">
        <f>'22A'!AO$139</f>
        <v>0</v>
      </c>
      <c r="GO88" s="116">
        <f>'22A'!AP$139</f>
        <v>0</v>
      </c>
      <c r="GP88" s="116">
        <f>'22A'!AQ$139</f>
        <v>0</v>
      </c>
      <c r="GQ88" s="116">
        <f>'22A'!AR$139</f>
        <v>0</v>
      </c>
      <c r="GR88" s="116">
        <f>'22A'!AS$139</f>
        <v>0</v>
      </c>
      <c r="GS88" s="116">
        <f>'22A'!AT$139</f>
        <v>0</v>
      </c>
      <c r="GT88" s="116">
        <f>'22A'!AU$139</f>
        <v>0</v>
      </c>
      <c r="GU88" s="116">
        <f>'22A'!AN$140</f>
        <v>0</v>
      </c>
      <c r="GV88" s="116">
        <f>'22A'!AO$140</f>
        <v>0</v>
      </c>
      <c r="GW88" s="116">
        <f>'22A'!AP$140</f>
        <v>0</v>
      </c>
      <c r="GX88" s="116">
        <f>'22A'!AQ$140</f>
        <v>0</v>
      </c>
      <c r="GY88" s="116">
        <f>'22A'!AR$140</f>
        <v>0</v>
      </c>
      <c r="GZ88" s="116">
        <f>'22A'!AS$140</f>
        <v>0</v>
      </c>
      <c r="HA88" s="116">
        <f>'22A'!AT$140</f>
        <v>0</v>
      </c>
      <c r="HB88" s="116">
        <f>'22A'!AU$140</f>
        <v>0</v>
      </c>
      <c r="HC88" s="116">
        <f>'22A'!AN$141</f>
        <v>0</v>
      </c>
      <c r="HD88" s="116">
        <f>'22A'!AO$141</f>
        <v>0</v>
      </c>
      <c r="HE88" s="116">
        <f>'22A'!AP$141</f>
        <v>0</v>
      </c>
      <c r="HF88" s="116">
        <f>'22A'!AQ$141</f>
        <v>0</v>
      </c>
      <c r="HG88" s="116">
        <f>'22A'!AR$141</f>
        <v>0</v>
      </c>
      <c r="HH88" s="116">
        <f>'22A'!AS$141</f>
        <v>0</v>
      </c>
      <c r="HI88" s="116">
        <f>'22A'!AT$141</f>
        <v>0</v>
      </c>
      <c r="HJ88" s="116">
        <f>'22A'!AU$141</f>
        <v>0</v>
      </c>
      <c r="HK88" s="116">
        <f>'22A'!AN$142</f>
        <v>0</v>
      </c>
      <c r="HL88" s="116">
        <f>'22A'!AO$142</f>
        <v>0</v>
      </c>
      <c r="HM88" s="116">
        <f>'22A'!AP$142</f>
        <v>0</v>
      </c>
      <c r="HN88" s="116">
        <f>'22A'!AQ$142</f>
        <v>0</v>
      </c>
      <c r="HO88" s="116">
        <f>'22A'!AR$142</f>
        <v>0</v>
      </c>
      <c r="HP88" s="116">
        <f>'22A'!AS$142</f>
        <v>0</v>
      </c>
      <c r="HQ88" s="116">
        <f>'22A'!AT$142</f>
        <v>0</v>
      </c>
      <c r="HR88" s="116">
        <f>'22A'!AU$142</f>
        <v>0</v>
      </c>
      <c r="HS88" s="116">
        <f>'22A'!AN$143</f>
        <v>0</v>
      </c>
      <c r="HT88" s="116">
        <f>'22A'!AO$143</f>
        <v>0</v>
      </c>
      <c r="HU88" s="116">
        <f>'22A'!AP$143</f>
        <v>0</v>
      </c>
      <c r="HV88" s="116">
        <f>'22A'!AQ$143</f>
        <v>0</v>
      </c>
      <c r="HW88" s="116">
        <f>'22A'!AR$143</f>
        <v>0</v>
      </c>
      <c r="HX88" s="116">
        <f>'22A'!AS$143</f>
        <v>0</v>
      </c>
      <c r="HY88" s="116">
        <f>'22A'!AT$143</f>
        <v>0</v>
      </c>
      <c r="HZ88" s="116">
        <f>'22A'!AU$143</f>
        <v>0</v>
      </c>
      <c r="IA88" s="116">
        <f>'22A'!AN$144</f>
        <v>0</v>
      </c>
      <c r="IB88" s="116">
        <f>'22A'!AO$144</f>
        <v>0</v>
      </c>
      <c r="IC88" s="116">
        <f>'22A'!AP$144</f>
        <v>0</v>
      </c>
      <c r="ID88" s="116">
        <f>'22A'!AQ$144</f>
        <v>0</v>
      </c>
      <c r="IE88" s="116">
        <f>'22A'!AR$144</f>
        <v>0</v>
      </c>
      <c r="IF88" s="116">
        <f>'22A'!AS$144</f>
        <v>0</v>
      </c>
      <c r="IG88" s="116">
        <f>'22A'!AT$144</f>
        <v>0</v>
      </c>
      <c r="IH88" s="116">
        <f>'22A'!AU$144</f>
        <v>0</v>
      </c>
    </row>
    <row r="89" spans="18:242">
      <c r="R89" s="114">
        <v>23</v>
      </c>
      <c r="S89" s="116">
        <f>'23A'!AN$117</f>
        <v>0</v>
      </c>
      <c r="T89" s="116">
        <f>'23A'!AO$117</f>
        <v>0</v>
      </c>
      <c r="U89" s="116">
        <f>'23A'!AP$117</f>
        <v>0</v>
      </c>
      <c r="V89" s="116">
        <f>'23A'!AQ$117</f>
        <v>0</v>
      </c>
      <c r="W89" s="116">
        <f>'23A'!AR$117</f>
        <v>0</v>
      </c>
      <c r="X89" s="116">
        <f>'23A'!AS$117</f>
        <v>0</v>
      </c>
      <c r="Y89" s="116">
        <f>'23A'!AT$117</f>
        <v>0</v>
      </c>
      <c r="Z89" s="116">
        <f>'23A'!AU$117</f>
        <v>0</v>
      </c>
      <c r="AA89" s="116">
        <f>'23A'!AV$117</f>
        <v>0</v>
      </c>
      <c r="AB89" s="116">
        <f>'23A'!AW$117</f>
        <v>0</v>
      </c>
      <c r="AC89" s="116">
        <f>'23A'!AX$117</f>
        <v>0</v>
      </c>
      <c r="AD89" s="116">
        <f>'23A'!AY$117</f>
        <v>0</v>
      </c>
      <c r="AE89" s="116">
        <f>'23A'!AN$118</f>
        <v>0</v>
      </c>
      <c r="AF89" s="116">
        <f>'23A'!AO$118</f>
        <v>0</v>
      </c>
      <c r="AG89" s="116">
        <f>'23A'!AP$118</f>
        <v>0</v>
      </c>
      <c r="AH89" s="116">
        <f>'23A'!AQ$118</f>
        <v>0</v>
      </c>
      <c r="AI89" s="116">
        <f>'23A'!AR$118</f>
        <v>0</v>
      </c>
      <c r="AJ89" s="116">
        <f>'23A'!AS$118</f>
        <v>0</v>
      </c>
      <c r="AK89" s="116">
        <f>'23A'!AT$118</f>
        <v>0</v>
      </c>
      <c r="AL89" s="116">
        <f>'23A'!AU$118</f>
        <v>0</v>
      </c>
      <c r="AM89" s="116">
        <f>'23A'!AV$118</f>
        <v>0</v>
      </c>
      <c r="AN89" s="116">
        <f>'23A'!AW$118</f>
        <v>0</v>
      </c>
      <c r="AO89" s="116">
        <f>'23A'!AX$118</f>
        <v>0</v>
      </c>
      <c r="AP89" s="116">
        <f>'23A'!AY$118</f>
        <v>0</v>
      </c>
      <c r="AQ89" s="116">
        <f>'23A'!AN$119</f>
        <v>0</v>
      </c>
      <c r="AR89" s="116">
        <f>'23A'!AO$119</f>
        <v>0</v>
      </c>
      <c r="AS89" s="116">
        <f>'23A'!AP$119</f>
        <v>0</v>
      </c>
      <c r="AT89" s="116">
        <f>'23A'!AQ$119</f>
        <v>0</v>
      </c>
      <c r="AU89" s="116">
        <f>'23A'!AR$119</f>
        <v>0</v>
      </c>
      <c r="AV89" s="116">
        <f>'23A'!AS$119</f>
        <v>0</v>
      </c>
      <c r="AW89" s="116">
        <f>'23A'!AT$119</f>
        <v>0</v>
      </c>
      <c r="AX89" s="116">
        <f>'23A'!AU$119</f>
        <v>0</v>
      </c>
      <c r="AY89" s="116">
        <f>'23A'!AV$119</f>
        <v>0</v>
      </c>
      <c r="AZ89" s="116">
        <f>'23A'!AW$119</f>
        <v>0</v>
      </c>
      <c r="BA89" s="116">
        <f>'23A'!AX$119</f>
        <v>0</v>
      </c>
      <c r="BB89" s="116">
        <f>'23A'!AY$119</f>
        <v>0</v>
      </c>
      <c r="BC89" s="116">
        <f>'23A'!AN$120</f>
        <v>0</v>
      </c>
      <c r="BD89" s="116">
        <f>'23A'!AO$120</f>
        <v>0</v>
      </c>
      <c r="BE89" s="116">
        <f>'23A'!AP$120</f>
        <v>0</v>
      </c>
      <c r="BF89" s="116">
        <f>'23A'!AQ$120</f>
        <v>0</v>
      </c>
      <c r="BG89" s="116">
        <f>'23A'!AR$120</f>
        <v>0</v>
      </c>
      <c r="BH89" s="116">
        <f>'23A'!AS$120</f>
        <v>0</v>
      </c>
      <c r="BI89" s="116">
        <f>'23A'!AT$120</f>
        <v>0</v>
      </c>
      <c r="BJ89" s="116">
        <f>'23A'!AU$120</f>
        <v>0</v>
      </c>
      <c r="BK89" s="116">
        <f>'23A'!AV$120</f>
        <v>0</v>
      </c>
      <c r="BL89" s="116">
        <f>'23A'!AW$120</f>
        <v>0</v>
      </c>
      <c r="BM89" s="116">
        <f>'23A'!AX$120</f>
        <v>0</v>
      </c>
      <c r="BN89" s="116">
        <f>'23A'!AY$120</f>
        <v>0</v>
      </c>
      <c r="BO89" s="116">
        <f>'23A'!AN$121</f>
        <v>0</v>
      </c>
      <c r="BP89" s="116">
        <f>'23A'!AO$121</f>
        <v>0</v>
      </c>
      <c r="BQ89" s="116">
        <f>'23A'!AP$121</f>
        <v>0</v>
      </c>
      <c r="BR89" s="116">
        <f>'23A'!AQ$121</f>
        <v>0</v>
      </c>
      <c r="BS89" s="116">
        <f>'23A'!AR$121</f>
        <v>0</v>
      </c>
      <c r="BT89" s="116">
        <f>'23A'!AS$121</f>
        <v>0</v>
      </c>
      <c r="BU89" s="116">
        <f>'23A'!AT$121</f>
        <v>0</v>
      </c>
      <c r="BV89" s="116">
        <f>'23A'!AU$121</f>
        <v>0</v>
      </c>
      <c r="BW89" s="116">
        <f>'23A'!AV$121</f>
        <v>0</v>
      </c>
      <c r="BX89" s="116">
        <f>'23A'!AW$121</f>
        <v>0</v>
      </c>
      <c r="BY89" s="116">
        <f>'23A'!AX$121</f>
        <v>0</v>
      </c>
      <c r="BZ89" s="116">
        <f>'23A'!AY$121</f>
        <v>0</v>
      </c>
      <c r="CA89" s="278">
        <f>'23A'!AN$122</f>
        <v>0</v>
      </c>
      <c r="CB89" s="278">
        <f>'23A'!AO$122</f>
        <v>0</v>
      </c>
      <c r="CC89" s="278">
        <f>'23A'!AP$122</f>
        <v>0</v>
      </c>
      <c r="CD89" s="278">
        <f>'23A'!AQ$122</f>
        <v>0</v>
      </c>
      <c r="CE89" s="278">
        <f>'23A'!AR$122</f>
        <v>0</v>
      </c>
      <c r="CF89" s="278">
        <f>'23A'!AS$122</f>
        <v>0</v>
      </c>
      <c r="CG89" s="278">
        <f>'23A'!AT$122</f>
        <v>0</v>
      </c>
      <c r="CH89" s="278">
        <f>'23A'!AU$122</f>
        <v>0</v>
      </c>
      <c r="CI89" s="278">
        <f>'23A'!AV$122</f>
        <v>0</v>
      </c>
      <c r="CJ89" s="278">
        <f>'23A'!AW$122</f>
        <v>0</v>
      </c>
      <c r="CK89" s="278">
        <f>'23A'!AX$122</f>
        <v>0</v>
      </c>
      <c r="CL89" s="278">
        <f>'23A'!AY$122</f>
        <v>0</v>
      </c>
      <c r="CM89" s="278">
        <f>'23A'!AN$123</f>
        <v>0</v>
      </c>
      <c r="CN89" s="278">
        <f>'23A'!AO$123</f>
        <v>0</v>
      </c>
      <c r="CO89" s="278">
        <f>'23A'!AP$123</f>
        <v>0</v>
      </c>
      <c r="CP89" s="278">
        <f>'23A'!AQ$123</f>
        <v>0</v>
      </c>
      <c r="CQ89" s="278">
        <f>'23A'!AR$123</f>
        <v>0</v>
      </c>
      <c r="CR89" s="278">
        <f>'23A'!AS$123</f>
        <v>0</v>
      </c>
      <c r="CS89" s="278">
        <f>'23A'!AT$123</f>
        <v>0</v>
      </c>
      <c r="CT89" s="278">
        <f>'23A'!AU$123</f>
        <v>0</v>
      </c>
      <c r="CU89" s="278">
        <f>'23A'!AV$123</f>
        <v>0</v>
      </c>
      <c r="CV89" s="278">
        <f>'23A'!AW$123</f>
        <v>0</v>
      </c>
      <c r="CW89" s="278">
        <f>'23A'!AX$123</f>
        <v>0</v>
      </c>
      <c r="CX89" s="278">
        <f>'23A'!AY$123</f>
        <v>0</v>
      </c>
      <c r="CY89" s="278">
        <f>'23A'!AN$124</f>
        <v>0</v>
      </c>
      <c r="CZ89" s="278">
        <f>'23A'!AO$124</f>
        <v>0</v>
      </c>
      <c r="DA89" s="278">
        <f>'23A'!AP$124</f>
        <v>0</v>
      </c>
      <c r="DB89" s="278">
        <f>'23A'!AQ$124</f>
        <v>0</v>
      </c>
      <c r="DC89" s="278">
        <f>'23A'!AR$124</f>
        <v>0</v>
      </c>
      <c r="DD89" s="278">
        <f>'23A'!AS$124</f>
        <v>0</v>
      </c>
      <c r="DE89" s="278">
        <f>'23A'!AT$124</f>
        <v>0</v>
      </c>
      <c r="DF89" s="278">
        <f>'23A'!AU$124</f>
        <v>0</v>
      </c>
      <c r="DG89" s="278">
        <f>'23A'!AV$124</f>
        <v>0</v>
      </c>
      <c r="DH89" s="278">
        <f>'23A'!AW$124</f>
        <v>0</v>
      </c>
      <c r="DI89" s="278">
        <f>'23A'!AX$124</f>
        <v>0</v>
      </c>
      <c r="DJ89" s="278">
        <f>'23A'!AY$124</f>
        <v>0</v>
      </c>
      <c r="DK89" s="116">
        <f>'23A'!AN$127</f>
        <v>0</v>
      </c>
      <c r="DL89" s="116">
        <f>'23A'!AO$127</f>
        <v>0</v>
      </c>
      <c r="DM89" s="116">
        <f>'23A'!AP$127</f>
        <v>0</v>
      </c>
      <c r="DN89" s="116">
        <f>'23A'!AQ$127</f>
        <v>0</v>
      </c>
      <c r="DO89" s="116">
        <f>'23A'!AR$127</f>
        <v>0</v>
      </c>
      <c r="DP89" s="116">
        <f>'23A'!AS$127</f>
        <v>0</v>
      </c>
      <c r="DQ89" s="116">
        <f>'23A'!AT$127</f>
        <v>0</v>
      </c>
      <c r="DR89" s="116">
        <f>'23A'!AU$127</f>
        <v>0</v>
      </c>
      <c r="DS89" s="116">
        <f>'23A'!AN$128</f>
        <v>0</v>
      </c>
      <c r="DT89" s="116">
        <f>'23A'!AO$128</f>
        <v>0</v>
      </c>
      <c r="DU89" s="116">
        <f>'23A'!AP$128</f>
        <v>0</v>
      </c>
      <c r="DV89" s="116">
        <f>'23A'!AQ$128</f>
        <v>0</v>
      </c>
      <c r="DW89" s="116">
        <f>'23A'!AR$128</f>
        <v>0</v>
      </c>
      <c r="DX89" s="116">
        <f>'23A'!AS$128</f>
        <v>0</v>
      </c>
      <c r="DY89" s="116">
        <f>'23A'!AT$128</f>
        <v>0</v>
      </c>
      <c r="DZ89" s="116">
        <f>'23A'!AU$128</f>
        <v>0</v>
      </c>
      <c r="EA89" s="116">
        <f>'23A'!AN$129</f>
        <v>0</v>
      </c>
      <c r="EB89" s="116">
        <f>'23A'!AO$129</f>
        <v>0</v>
      </c>
      <c r="EC89" s="116">
        <f>'23A'!AP$129</f>
        <v>0</v>
      </c>
      <c r="ED89" s="116">
        <f>'23A'!AQ$129</f>
        <v>0</v>
      </c>
      <c r="EE89" s="116">
        <f>'23A'!AR$129</f>
        <v>0</v>
      </c>
      <c r="EF89" s="116">
        <f>'23A'!AS$129</f>
        <v>0</v>
      </c>
      <c r="EG89" s="116">
        <f>'23A'!AT$129</f>
        <v>0</v>
      </c>
      <c r="EH89" s="116">
        <f>'23A'!AU$129</f>
        <v>0</v>
      </c>
      <c r="EI89" s="116">
        <f>'23A'!AN$130</f>
        <v>0</v>
      </c>
      <c r="EJ89" s="116">
        <f>'23A'!AO$130</f>
        <v>0</v>
      </c>
      <c r="EK89" s="116">
        <f>'23A'!AP$130</f>
        <v>0</v>
      </c>
      <c r="EL89" s="116">
        <f>'23A'!AQ$130</f>
        <v>0</v>
      </c>
      <c r="EM89" s="116">
        <f>'23A'!AR$130</f>
        <v>0</v>
      </c>
      <c r="EN89" s="116">
        <f>'23A'!AS$130</f>
        <v>0</v>
      </c>
      <c r="EO89" s="116">
        <f>'23A'!AT$130</f>
        <v>0</v>
      </c>
      <c r="EP89" s="116">
        <f>'23A'!AU$130</f>
        <v>0</v>
      </c>
      <c r="EQ89" s="116">
        <f>'23A'!AN$131</f>
        <v>0</v>
      </c>
      <c r="ER89" s="116">
        <f>'23A'!AO$131</f>
        <v>0</v>
      </c>
      <c r="ES89" s="116">
        <f>'23A'!AP$131</f>
        <v>0</v>
      </c>
      <c r="ET89" s="116">
        <f>'23A'!AQ$131</f>
        <v>0</v>
      </c>
      <c r="EU89" s="116">
        <f>'23A'!AR$131</f>
        <v>0</v>
      </c>
      <c r="EV89" s="116">
        <f>'23A'!AS$131</f>
        <v>0</v>
      </c>
      <c r="EW89" s="116">
        <f>'23A'!AT$131</f>
        <v>0</v>
      </c>
      <c r="EX89" s="116">
        <f>'23A'!AU$131</f>
        <v>0</v>
      </c>
      <c r="EY89" s="116">
        <f>'23A'!AN$132</f>
        <v>0</v>
      </c>
      <c r="EZ89" s="116">
        <f>'23A'!AO$132</f>
        <v>0</v>
      </c>
      <c r="FA89" s="116">
        <f>'23A'!AP$132</f>
        <v>0</v>
      </c>
      <c r="FB89" s="116">
        <f>'23A'!AQ$132</f>
        <v>0</v>
      </c>
      <c r="FC89" s="116">
        <f>'23A'!AR$132</f>
        <v>0</v>
      </c>
      <c r="FD89" s="116">
        <f>'23A'!AS$132</f>
        <v>0</v>
      </c>
      <c r="FE89" s="116">
        <f>'23A'!AT$132</f>
        <v>0</v>
      </c>
      <c r="FF89" s="116">
        <f>'23A'!AU$132</f>
        <v>0</v>
      </c>
      <c r="FG89" s="116">
        <f>'23A'!AN$133</f>
        <v>0</v>
      </c>
      <c r="FH89" s="116">
        <f>'23A'!AO$133</f>
        <v>0</v>
      </c>
      <c r="FI89" s="116">
        <f>'23A'!AP$133</f>
        <v>0</v>
      </c>
      <c r="FJ89" s="116">
        <f>'23A'!AQ$133</f>
        <v>0</v>
      </c>
      <c r="FK89" s="116">
        <f>'23A'!AR$133</f>
        <v>0</v>
      </c>
      <c r="FL89" s="116">
        <f>'23A'!AS$133</f>
        <v>0</v>
      </c>
      <c r="FM89" s="116">
        <f>'23A'!AT$133</f>
        <v>0</v>
      </c>
      <c r="FN89" s="116">
        <f>'23A'!AU$133</f>
        <v>0</v>
      </c>
      <c r="FO89" s="116">
        <f>'23A'!AN$134</f>
        <v>0</v>
      </c>
      <c r="FP89" s="116">
        <f>'23A'!AO$134</f>
        <v>0</v>
      </c>
      <c r="FQ89" s="116">
        <f>'23A'!AP$134</f>
        <v>0</v>
      </c>
      <c r="FR89" s="116">
        <f>'23A'!AQ$134</f>
        <v>0</v>
      </c>
      <c r="FS89" s="116">
        <f>'23A'!AR$134</f>
        <v>0</v>
      </c>
      <c r="FT89" s="116">
        <f>'23A'!AS$134</f>
        <v>0</v>
      </c>
      <c r="FU89" s="116">
        <f>'23A'!AT$134</f>
        <v>0</v>
      </c>
      <c r="FV89" s="116">
        <f>'23A'!AU$134</f>
        <v>0</v>
      </c>
      <c r="FW89" s="116">
        <f>'23A'!AN$137</f>
        <v>0</v>
      </c>
      <c r="FX89" s="116">
        <f>'23A'!AO$137</f>
        <v>0</v>
      </c>
      <c r="FY89" s="116">
        <f>'23A'!AP$137</f>
        <v>0</v>
      </c>
      <c r="FZ89" s="116">
        <f>'23A'!AQ$137</f>
        <v>0</v>
      </c>
      <c r="GA89" s="116">
        <f>'23A'!AR$137</f>
        <v>0</v>
      </c>
      <c r="GB89" s="116">
        <f>'23A'!AS$137</f>
        <v>0</v>
      </c>
      <c r="GC89" s="116">
        <f>'23A'!AT$137</f>
        <v>0</v>
      </c>
      <c r="GD89" s="116">
        <f>'23A'!AU$137</f>
        <v>0</v>
      </c>
      <c r="GE89" s="116">
        <f>'23A'!AN$138</f>
        <v>0</v>
      </c>
      <c r="GF89" s="116">
        <f>'23A'!AO$138</f>
        <v>0</v>
      </c>
      <c r="GG89" s="116">
        <f>'23A'!AP$138</f>
        <v>0</v>
      </c>
      <c r="GH89" s="116">
        <f>'23A'!AQ$138</f>
        <v>0</v>
      </c>
      <c r="GI89" s="116">
        <f>'23A'!AR$138</f>
        <v>0</v>
      </c>
      <c r="GJ89" s="116">
        <f>'23A'!AS$138</f>
        <v>0</v>
      </c>
      <c r="GK89" s="116">
        <f>'23A'!AT$138</f>
        <v>0</v>
      </c>
      <c r="GL89" s="116">
        <f>'23A'!AU$138</f>
        <v>0</v>
      </c>
      <c r="GM89" s="116">
        <f>'23A'!AN$139</f>
        <v>0</v>
      </c>
      <c r="GN89" s="116">
        <f>'23A'!AO$139</f>
        <v>0</v>
      </c>
      <c r="GO89" s="116">
        <f>'23A'!AP$139</f>
        <v>0</v>
      </c>
      <c r="GP89" s="116">
        <f>'23A'!AQ$139</f>
        <v>0</v>
      </c>
      <c r="GQ89" s="116">
        <f>'23A'!AR$139</f>
        <v>0</v>
      </c>
      <c r="GR89" s="116">
        <f>'23A'!AS$139</f>
        <v>0</v>
      </c>
      <c r="GS89" s="116">
        <f>'23A'!AT$139</f>
        <v>0</v>
      </c>
      <c r="GT89" s="116">
        <f>'23A'!AU$139</f>
        <v>0</v>
      </c>
      <c r="GU89" s="116">
        <f>'23A'!AN$140</f>
        <v>0</v>
      </c>
      <c r="GV89" s="116">
        <f>'23A'!AO$140</f>
        <v>0</v>
      </c>
      <c r="GW89" s="116">
        <f>'23A'!AP$140</f>
        <v>0</v>
      </c>
      <c r="GX89" s="116">
        <f>'23A'!AQ$140</f>
        <v>0</v>
      </c>
      <c r="GY89" s="116">
        <f>'23A'!AR$140</f>
        <v>0</v>
      </c>
      <c r="GZ89" s="116">
        <f>'23A'!AS$140</f>
        <v>0</v>
      </c>
      <c r="HA89" s="116">
        <f>'23A'!AT$140</f>
        <v>0</v>
      </c>
      <c r="HB89" s="116">
        <f>'23A'!AU$140</f>
        <v>0</v>
      </c>
      <c r="HC89" s="116">
        <f>'23A'!AN$141</f>
        <v>0</v>
      </c>
      <c r="HD89" s="116">
        <f>'23A'!AO$141</f>
        <v>0</v>
      </c>
      <c r="HE89" s="116">
        <f>'23A'!AP$141</f>
        <v>0</v>
      </c>
      <c r="HF89" s="116">
        <f>'23A'!AQ$141</f>
        <v>0</v>
      </c>
      <c r="HG89" s="116">
        <f>'23A'!AR$141</f>
        <v>0</v>
      </c>
      <c r="HH89" s="116">
        <f>'23A'!AS$141</f>
        <v>0</v>
      </c>
      <c r="HI89" s="116">
        <f>'23A'!AT$141</f>
        <v>0</v>
      </c>
      <c r="HJ89" s="116">
        <f>'23A'!AU$141</f>
        <v>0</v>
      </c>
      <c r="HK89" s="116">
        <f>'23A'!AN$142</f>
        <v>0</v>
      </c>
      <c r="HL89" s="116">
        <f>'23A'!AO$142</f>
        <v>0</v>
      </c>
      <c r="HM89" s="116">
        <f>'23A'!AP$142</f>
        <v>0</v>
      </c>
      <c r="HN89" s="116">
        <f>'23A'!AQ$142</f>
        <v>0</v>
      </c>
      <c r="HO89" s="116">
        <f>'23A'!AR$142</f>
        <v>0</v>
      </c>
      <c r="HP89" s="116">
        <f>'23A'!AS$142</f>
        <v>0</v>
      </c>
      <c r="HQ89" s="116">
        <f>'23A'!AT$142</f>
        <v>0</v>
      </c>
      <c r="HR89" s="116">
        <f>'23A'!AU$142</f>
        <v>0</v>
      </c>
      <c r="HS89" s="116">
        <f>'23A'!AN$143</f>
        <v>0</v>
      </c>
      <c r="HT89" s="116">
        <f>'23A'!AO$143</f>
        <v>0</v>
      </c>
      <c r="HU89" s="116">
        <f>'23A'!AP$143</f>
        <v>0</v>
      </c>
      <c r="HV89" s="116">
        <f>'23A'!AQ$143</f>
        <v>0</v>
      </c>
      <c r="HW89" s="116">
        <f>'23A'!AR$143</f>
        <v>0</v>
      </c>
      <c r="HX89" s="116">
        <f>'23A'!AS$143</f>
        <v>0</v>
      </c>
      <c r="HY89" s="116">
        <f>'23A'!AT$143</f>
        <v>0</v>
      </c>
      <c r="HZ89" s="116">
        <f>'23A'!AU$143</f>
        <v>0</v>
      </c>
      <c r="IA89" s="116">
        <f>'23A'!AN$144</f>
        <v>0</v>
      </c>
      <c r="IB89" s="116">
        <f>'23A'!AO$144</f>
        <v>0</v>
      </c>
      <c r="IC89" s="116">
        <f>'23A'!AP$144</f>
        <v>0</v>
      </c>
      <c r="ID89" s="116">
        <f>'23A'!AQ$144</f>
        <v>0</v>
      </c>
      <c r="IE89" s="116">
        <f>'23A'!AR$144</f>
        <v>0</v>
      </c>
      <c r="IF89" s="116">
        <f>'23A'!AS$144</f>
        <v>0</v>
      </c>
      <c r="IG89" s="116">
        <f>'23A'!AT$144</f>
        <v>0</v>
      </c>
      <c r="IH89" s="116">
        <f>'23A'!AU$144</f>
        <v>0</v>
      </c>
    </row>
    <row r="90" spans="18:242">
      <c r="R90" s="114">
        <v>24</v>
      </c>
      <c r="S90" s="116">
        <f>'24A'!AN$117</f>
        <v>0</v>
      </c>
      <c r="T90" s="116">
        <f>'24A'!AO$117</f>
        <v>0</v>
      </c>
      <c r="U90" s="116">
        <f>'24A'!AP$117</f>
        <v>0</v>
      </c>
      <c r="V90" s="116">
        <f>'24A'!AQ$117</f>
        <v>0</v>
      </c>
      <c r="W90" s="116">
        <f>'24A'!AR$117</f>
        <v>0</v>
      </c>
      <c r="X90" s="116">
        <f>'24A'!AS$117</f>
        <v>0</v>
      </c>
      <c r="Y90" s="116">
        <f>'24A'!AT$117</f>
        <v>0</v>
      </c>
      <c r="Z90" s="116">
        <f>'24A'!AU$117</f>
        <v>0</v>
      </c>
      <c r="AA90" s="116">
        <f>'24A'!AV$117</f>
        <v>0</v>
      </c>
      <c r="AB90" s="116">
        <f>'24A'!AW$117</f>
        <v>0</v>
      </c>
      <c r="AC90" s="116">
        <f>'24A'!AX$117</f>
        <v>0</v>
      </c>
      <c r="AD90" s="116">
        <f>'24A'!AY$117</f>
        <v>0</v>
      </c>
      <c r="AE90" s="116">
        <f>'24A'!AN$118</f>
        <v>0</v>
      </c>
      <c r="AF90" s="116">
        <f>'24A'!AO$118</f>
        <v>0</v>
      </c>
      <c r="AG90" s="116">
        <f>'24A'!AP$118</f>
        <v>0</v>
      </c>
      <c r="AH90" s="116">
        <f>'24A'!AQ$118</f>
        <v>0</v>
      </c>
      <c r="AI90" s="116">
        <f>'24A'!AR$118</f>
        <v>0</v>
      </c>
      <c r="AJ90" s="116">
        <f>'24A'!AS$118</f>
        <v>0</v>
      </c>
      <c r="AK90" s="116">
        <f>'24A'!AT$118</f>
        <v>0</v>
      </c>
      <c r="AL90" s="116">
        <f>'24A'!AU$118</f>
        <v>0</v>
      </c>
      <c r="AM90" s="116">
        <f>'24A'!AV$118</f>
        <v>0</v>
      </c>
      <c r="AN90" s="116">
        <f>'24A'!AW$118</f>
        <v>0</v>
      </c>
      <c r="AO90" s="116">
        <f>'24A'!AX$118</f>
        <v>0</v>
      </c>
      <c r="AP90" s="116">
        <f>'24A'!AY$118</f>
        <v>0</v>
      </c>
      <c r="AQ90" s="116">
        <f>'24A'!AN$119</f>
        <v>0</v>
      </c>
      <c r="AR90" s="116">
        <f>'24A'!AO$119</f>
        <v>0</v>
      </c>
      <c r="AS90" s="116">
        <f>'24A'!AP$119</f>
        <v>0</v>
      </c>
      <c r="AT90" s="116">
        <f>'24A'!AQ$119</f>
        <v>0</v>
      </c>
      <c r="AU90" s="116">
        <f>'24A'!AR$119</f>
        <v>0</v>
      </c>
      <c r="AV90" s="116">
        <f>'24A'!AS$119</f>
        <v>0</v>
      </c>
      <c r="AW90" s="116">
        <f>'24A'!AT$119</f>
        <v>0</v>
      </c>
      <c r="AX90" s="116">
        <f>'24A'!AU$119</f>
        <v>0</v>
      </c>
      <c r="AY90" s="116">
        <f>'24A'!AV$119</f>
        <v>0</v>
      </c>
      <c r="AZ90" s="116">
        <f>'24A'!AW$119</f>
        <v>0</v>
      </c>
      <c r="BA90" s="116">
        <f>'24A'!AX$119</f>
        <v>0</v>
      </c>
      <c r="BB90" s="116">
        <f>'24A'!AY$119</f>
        <v>0</v>
      </c>
      <c r="BC90" s="116">
        <f>'24A'!AN$120</f>
        <v>0</v>
      </c>
      <c r="BD90" s="116">
        <f>'24A'!AO$120</f>
        <v>0</v>
      </c>
      <c r="BE90" s="116">
        <f>'24A'!AP$120</f>
        <v>0</v>
      </c>
      <c r="BF90" s="116">
        <f>'24A'!AQ$120</f>
        <v>0</v>
      </c>
      <c r="BG90" s="116">
        <f>'24A'!AR$120</f>
        <v>0</v>
      </c>
      <c r="BH90" s="116">
        <f>'24A'!AS$120</f>
        <v>0</v>
      </c>
      <c r="BI90" s="116">
        <f>'24A'!AT$120</f>
        <v>0</v>
      </c>
      <c r="BJ90" s="116">
        <f>'24A'!AU$120</f>
        <v>0</v>
      </c>
      <c r="BK90" s="116">
        <f>'24A'!AV$120</f>
        <v>0</v>
      </c>
      <c r="BL90" s="116">
        <f>'24A'!AW$120</f>
        <v>0</v>
      </c>
      <c r="BM90" s="116">
        <f>'24A'!AX$120</f>
        <v>0</v>
      </c>
      <c r="BN90" s="116">
        <f>'24A'!AY$120</f>
        <v>0</v>
      </c>
      <c r="BO90" s="116">
        <f>'24A'!AN$121</f>
        <v>0</v>
      </c>
      <c r="BP90" s="116">
        <f>'24A'!AO$121</f>
        <v>0</v>
      </c>
      <c r="BQ90" s="116">
        <f>'24A'!AP$121</f>
        <v>0</v>
      </c>
      <c r="BR90" s="116">
        <f>'24A'!AQ$121</f>
        <v>0</v>
      </c>
      <c r="BS90" s="116">
        <f>'24A'!AR$121</f>
        <v>0</v>
      </c>
      <c r="BT90" s="116">
        <f>'24A'!AS$121</f>
        <v>0</v>
      </c>
      <c r="BU90" s="116">
        <f>'24A'!AT$121</f>
        <v>0</v>
      </c>
      <c r="BV90" s="116">
        <f>'24A'!AU$121</f>
        <v>0</v>
      </c>
      <c r="BW90" s="116">
        <f>'24A'!AV$121</f>
        <v>0</v>
      </c>
      <c r="BX90" s="116">
        <f>'24A'!AW$121</f>
        <v>0</v>
      </c>
      <c r="BY90" s="116">
        <f>'24A'!AX$121</f>
        <v>0</v>
      </c>
      <c r="BZ90" s="116">
        <f>'24A'!AY$121</f>
        <v>0</v>
      </c>
      <c r="CA90" s="278">
        <f>'24A'!AN$122</f>
        <v>0</v>
      </c>
      <c r="CB90" s="278">
        <f>'24A'!AO$122</f>
        <v>0</v>
      </c>
      <c r="CC90" s="278">
        <f>'24A'!AP$122</f>
        <v>0</v>
      </c>
      <c r="CD90" s="278">
        <f>'24A'!AQ$122</f>
        <v>0</v>
      </c>
      <c r="CE90" s="278">
        <f>'24A'!AR$122</f>
        <v>0</v>
      </c>
      <c r="CF90" s="278">
        <f>'24A'!AS$122</f>
        <v>0</v>
      </c>
      <c r="CG90" s="278">
        <f>'24A'!AT$122</f>
        <v>0</v>
      </c>
      <c r="CH90" s="278">
        <f>'24A'!AU$122</f>
        <v>0</v>
      </c>
      <c r="CI90" s="278">
        <f>'24A'!AV$122</f>
        <v>0</v>
      </c>
      <c r="CJ90" s="278">
        <f>'24A'!AW$122</f>
        <v>0</v>
      </c>
      <c r="CK90" s="278">
        <f>'24A'!AX$122</f>
        <v>0</v>
      </c>
      <c r="CL90" s="278">
        <f>'24A'!AY$122</f>
        <v>0</v>
      </c>
      <c r="CM90" s="278">
        <f>'24A'!AN$123</f>
        <v>0</v>
      </c>
      <c r="CN90" s="278">
        <f>'24A'!AO$123</f>
        <v>0</v>
      </c>
      <c r="CO90" s="278">
        <f>'24A'!AP$123</f>
        <v>0</v>
      </c>
      <c r="CP90" s="278">
        <f>'24A'!AQ$123</f>
        <v>0</v>
      </c>
      <c r="CQ90" s="278">
        <f>'24A'!AR$123</f>
        <v>0</v>
      </c>
      <c r="CR90" s="278">
        <f>'24A'!AS$123</f>
        <v>0</v>
      </c>
      <c r="CS90" s="278">
        <f>'24A'!AT$123</f>
        <v>0</v>
      </c>
      <c r="CT90" s="278">
        <f>'24A'!AU$123</f>
        <v>0</v>
      </c>
      <c r="CU90" s="278">
        <f>'24A'!AV$123</f>
        <v>0</v>
      </c>
      <c r="CV90" s="278">
        <f>'24A'!AW$123</f>
        <v>0</v>
      </c>
      <c r="CW90" s="278">
        <f>'24A'!AX$123</f>
        <v>0</v>
      </c>
      <c r="CX90" s="278">
        <f>'24A'!AY$123</f>
        <v>0</v>
      </c>
      <c r="CY90" s="278">
        <f>'24A'!AN$124</f>
        <v>0</v>
      </c>
      <c r="CZ90" s="278">
        <f>'24A'!AO$124</f>
        <v>0</v>
      </c>
      <c r="DA90" s="278">
        <f>'24A'!AP$124</f>
        <v>0</v>
      </c>
      <c r="DB90" s="278">
        <f>'24A'!AQ$124</f>
        <v>0</v>
      </c>
      <c r="DC90" s="278">
        <f>'24A'!AR$124</f>
        <v>0</v>
      </c>
      <c r="DD90" s="278">
        <f>'24A'!AS$124</f>
        <v>0</v>
      </c>
      <c r="DE90" s="278">
        <f>'24A'!AT$124</f>
        <v>0</v>
      </c>
      <c r="DF90" s="278">
        <f>'24A'!AU$124</f>
        <v>0</v>
      </c>
      <c r="DG90" s="278">
        <f>'24A'!AV$124</f>
        <v>0</v>
      </c>
      <c r="DH90" s="278">
        <f>'24A'!AW$124</f>
        <v>0</v>
      </c>
      <c r="DI90" s="278">
        <f>'24A'!AX$124</f>
        <v>0</v>
      </c>
      <c r="DJ90" s="278">
        <f>'24A'!AY$124</f>
        <v>0</v>
      </c>
      <c r="DK90" s="116">
        <f>'24A'!AN$127</f>
        <v>0</v>
      </c>
      <c r="DL90" s="116">
        <f>'24A'!AO$127</f>
        <v>0</v>
      </c>
      <c r="DM90" s="116">
        <f>'24A'!AP$127</f>
        <v>0</v>
      </c>
      <c r="DN90" s="116">
        <f>'24A'!AQ$127</f>
        <v>0</v>
      </c>
      <c r="DO90" s="116">
        <f>'24A'!AR$127</f>
        <v>0</v>
      </c>
      <c r="DP90" s="116">
        <f>'24A'!AS$127</f>
        <v>0</v>
      </c>
      <c r="DQ90" s="116">
        <f>'24A'!AT$127</f>
        <v>0</v>
      </c>
      <c r="DR90" s="116">
        <f>'24A'!AU$127</f>
        <v>0</v>
      </c>
      <c r="DS90" s="116">
        <f>'24A'!AN$128</f>
        <v>0</v>
      </c>
      <c r="DT90" s="116">
        <f>'24A'!AO$128</f>
        <v>0</v>
      </c>
      <c r="DU90" s="116">
        <f>'24A'!AP$128</f>
        <v>0</v>
      </c>
      <c r="DV90" s="116">
        <f>'24A'!AQ$128</f>
        <v>0</v>
      </c>
      <c r="DW90" s="116">
        <f>'24A'!AR$128</f>
        <v>0</v>
      </c>
      <c r="DX90" s="116">
        <f>'24A'!AS$128</f>
        <v>0</v>
      </c>
      <c r="DY90" s="116">
        <f>'24A'!AT$128</f>
        <v>0</v>
      </c>
      <c r="DZ90" s="116">
        <f>'24A'!AU$128</f>
        <v>0</v>
      </c>
      <c r="EA90" s="116">
        <f>'24A'!AN$129</f>
        <v>0</v>
      </c>
      <c r="EB90" s="116">
        <f>'24A'!AO$129</f>
        <v>0</v>
      </c>
      <c r="EC90" s="116">
        <f>'24A'!AP$129</f>
        <v>0</v>
      </c>
      <c r="ED90" s="116">
        <f>'24A'!AQ$129</f>
        <v>0</v>
      </c>
      <c r="EE90" s="116">
        <f>'24A'!AR$129</f>
        <v>0</v>
      </c>
      <c r="EF90" s="116">
        <f>'24A'!AS$129</f>
        <v>0</v>
      </c>
      <c r="EG90" s="116">
        <f>'24A'!AT$129</f>
        <v>0</v>
      </c>
      <c r="EH90" s="116">
        <f>'24A'!AU$129</f>
        <v>0</v>
      </c>
      <c r="EI90" s="116">
        <f>'24A'!AN$130</f>
        <v>0</v>
      </c>
      <c r="EJ90" s="116">
        <f>'24A'!AO$130</f>
        <v>0</v>
      </c>
      <c r="EK90" s="116">
        <f>'24A'!AP$130</f>
        <v>0</v>
      </c>
      <c r="EL90" s="116">
        <f>'24A'!AQ$130</f>
        <v>0</v>
      </c>
      <c r="EM90" s="116">
        <f>'24A'!AR$130</f>
        <v>0</v>
      </c>
      <c r="EN90" s="116">
        <f>'24A'!AS$130</f>
        <v>0</v>
      </c>
      <c r="EO90" s="116">
        <f>'24A'!AT$130</f>
        <v>0</v>
      </c>
      <c r="EP90" s="116">
        <f>'24A'!AU$130</f>
        <v>0</v>
      </c>
      <c r="EQ90" s="116">
        <f>'24A'!AN$131</f>
        <v>0</v>
      </c>
      <c r="ER90" s="116">
        <f>'24A'!AO$131</f>
        <v>0</v>
      </c>
      <c r="ES90" s="116">
        <f>'24A'!AP$131</f>
        <v>0</v>
      </c>
      <c r="ET90" s="116">
        <f>'24A'!AQ$131</f>
        <v>0</v>
      </c>
      <c r="EU90" s="116">
        <f>'24A'!AR$131</f>
        <v>0</v>
      </c>
      <c r="EV90" s="116">
        <f>'24A'!AS$131</f>
        <v>0</v>
      </c>
      <c r="EW90" s="116">
        <f>'24A'!AT$131</f>
        <v>0</v>
      </c>
      <c r="EX90" s="116">
        <f>'24A'!AU$131</f>
        <v>0</v>
      </c>
      <c r="EY90" s="116">
        <f>'24A'!AN$132</f>
        <v>0</v>
      </c>
      <c r="EZ90" s="116">
        <f>'24A'!AO$132</f>
        <v>0</v>
      </c>
      <c r="FA90" s="116">
        <f>'24A'!AP$132</f>
        <v>0</v>
      </c>
      <c r="FB90" s="116">
        <f>'24A'!AQ$132</f>
        <v>0</v>
      </c>
      <c r="FC90" s="116">
        <f>'24A'!AR$132</f>
        <v>0</v>
      </c>
      <c r="FD90" s="116">
        <f>'24A'!AS$132</f>
        <v>0</v>
      </c>
      <c r="FE90" s="116">
        <f>'24A'!AT$132</f>
        <v>0</v>
      </c>
      <c r="FF90" s="116">
        <f>'24A'!AU$132</f>
        <v>0</v>
      </c>
      <c r="FG90" s="116">
        <f>'24A'!AN$133</f>
        <v>0</v>
      </c>
      <c r="FH90" s="116">
        <f>'24A'!AO$133</f>
        <v>0</v>
      </c>
      <c r="FI90" s="116">
        <f>'24A'!AP$133</f>
        <v>0</v>
      </c>
      <c r="FJ90" s="116">
        <f>'24A'!AQ$133</f>
        <v>0</v>
      </c>
      <c r="FK90" s="116">
        <f>'24A'!AR$133</f>
        <v>0</v>
      </c>
      <c r="FL90" s="116">
        <f>'24A'!AS$133</f>
        <v>0</v>
      </c>
      <c r="FM90" s="116">
        <f>'24A'!AT$133</f>
        <v>0</v>
      </c>
      <c r="FN90" s="116">
        <f>'24A'!AU$133</f>
        <v>0</v>
      </c>
      <c r="FO90" s="116">
        <f>'24A'!AN$134</f>
        <v>0</v>
      </c>
      <c r="FP90" s="116">
        <f>'24A'!AO$134</f>
        <v>0</v>
      </c>
      <c r="FQ90" s="116">
        <f>'24A'!AP$134</f>
        <v>0</v>
      </c>
      <c r="FR90" s="116">
        <f>'24A'!AQ$134</f>
        <v>0</v>
      </c>
      <c r="FS90" s="116">
        <f>'24A'!AR$134</f>
        <v>0</v>
      </c>
      <c r="FT90" s="116">
        <f>'24A'!AS$134</f>
        <v>0</v>
      </c>
      <c r="FU90" s="116">
        <f>'24A'!AT$134</f>
        <v>0</v>
      </c>
      <c r="FV90" s="116">
        <f>'24A'!AU$134</f>
        <v>0</v>
      </c>
      <c r="FW90" s="116">
        <f>'24A'!AN$137</f>
        <v>0</v>
      </c>
      <c r="FX90" s="116">
        <f>'24A'!AO$137</f>
        <v>0</v>
      </c>
      <c r="FY90" s="116">
        <f>'24A'!AP$137</f>
        <v>0</v>
      </c>
      <c r="FZ90" s="116">
        <f>'24A'!AQ$137</f>
        <v>0</v>
      </c>
      <c r="GA90" s="116">
        <f>'24A'!AR$137</f>
        <v>0</v>
      </c>
      <c r="GB90" s="116">
        <f>'24A'!AS$137</f>
        <v>0</v>
      </c>
      <c r="GC90" s="116">
        <f>'24A'!AT$137</f>
        <v>0</v>
      </c>
      <c r="GD90" s="116">
        <f>'24A'!AU$137</f>
        <v>0</v>
      </c>
      <c r="GE90" s="116">
        <f>'24A'!AN$138</f>
        <v>0</v>
      </c>
      <c r="GF90" s="116">
        <f>'24A'!AO$138</f>
        <v>0</v>
      </c>
      <c r="GG90" s="116">
        <f>'24A'!AP$138</f>
        <v>0</v>
      </c>
      <c r="GH90" s="116">
        <f>'24A'!AQ$138</f>
        <v>0</v>
      </c>
      <c r="GI90" s="116">
        <f>'24A'!AR$138</f>
        <v>0</v>
      </c>
      <c r="GJ90" s="116">
        <f>'24A'!AS$138</f>
        <v>0</v>
      </c>
      <c r="GK90" s="116">
        <f>'24A'!AT$138</f>
        <v>0</v>
      </c>
      <c r="GL90" s="116">
        <f>'24A'!AU$138</f>
        <v>0</v>
      </c>
      <c r="GM90" s="116">
        <f>'24A'!AN$139</f>
        <v>0</v>
      </c>
      <c r="GN90" s="116">
        <f>'24A'!AO$139</f>
        <v>0</v>
      </c>
      <c r="GO90" s="116">
        <f>'24A'!AP$139</f>
        <v>0</v>
      </c>
      <c r="GP90" s="116">
        <f>'24A'!AQ$139</f>
        <v>0</v>
      </c>
      <c r="GQ90" s="116">
        <f>'24A'!AR$139</f>
        <v>0</v>
      </c>
      <c r="GR90" s="116">
        <f>'24A'!AS$139</f>
        <v>0</v>
      </c>
      <c r="GS90" s="116">
        <f>'24A'!AT$139</f>
        <v>0</v>
      </c>
      <c r="GT90" s="116">
        <f>'24A'!AU$139</f>
        <v>0</v>
      </c>
      <c r="GU90" s="116">
        <f>'24A'!AN$140</f>
        <v>0</v>
      </c>
      <c r="GV90" s="116">
        <f>'24A'!AO$140</f>
        <v>0</v>
      </c>
      <c r="GW90" s="116">
        <f>'24A'!AP$140</f>
        <v>0</v>
      </c>
      <c r="GX90" s="116">
        <f>'24A'!AQ$140</f>
        <v>0</v>
      </c>
      <c r="GY90" s="116">
        <f>'24A'!AR$140</f>
        <v>0</v>
      </c>
      <c r="GZ90" s="116">
        <f>'24A'!AS$140</f>
        <v>0</v>
      </c>
      <c r="HA90" s="116">
        <f>'24A'!AT$140</f>
        <v>0</v>
      </c>
      <c r="HB90" s="116">
        <f>'24A'!AU$140</f>
        <v>0</v>
      </c>
      <c r="HC90" s="116">
        <f>'24A'!AN$141</f>
        <v>0</v>
      </c>
      <c r="HD90" s="116">
        <f>'24A'!AO$141</f>
        <v>0</v>
      </c>
      <c r="HE90" s="116">
        <f>'24A'!AP$141</f>
        <v>0</v>
      </c>
      <c r="HF90" s="116">
        <f>'24A'!AQ$141</f>
        <v>0</v>
      </c>
      <c r="HG90" s="116">
        <f>'24A'!AR$141</f>
        <v>0</v>
      </c>
      <c r="HH90" s="116">
        <f>'24A'!AS$141</f>
        <v>0</v>
      </c>
      <c r="HI90" s="116">
        <f>'24A'!AT$141</f>
        <v>0</v>
      </c>
      <c r="HJ90" s="116">
        <f>'24A'!AU$141</f>
        <v>0</v>
      </c>
      <c r="HK90" s="116">
        <f>'24A'!AN$142</f>
        <v>0</v>
      </c>
      <c r="HL90" s="116">
        <f>'24A'!AO$142</f>
        <v>0</v>
      </c>
      <c r="HM90" s="116">
        <f>'24A'!AP$142</f>
        <v>0</v>
      </c>
      <c r="HN90" s="116">
        <f>'24A'!AQ$142</f>
        <v>0</v>
      </c>
      <c r="HO90" s="116">
        <f>'24A'!AR$142</f>
        <v>0</v>
      </c>
      <c r="HP90" s="116">
        <f>'24A'!AS$142</f>
        <v>0</v>
      </c>
      <c r="HQ90" s="116">
        <f>'24A'!AT$142</f>
        <v>0</v>
      </c>
      <c r="HR90" s="116">
        <f>'24A'!AU$142</f>
        <v>0</v>
      </c>
      <c r="HS90" s="116">
        <f>'24A'!AN$143</f>
        <v>0</v>
      </c>
      <c r="HT90" s="116">
        <f>'24A'!AO$143</f>
        <v>0</v>
      </c>
      <c r="HU90" s="116">
        <f>'24A'!AP$143</f>
        <v>0</v>
      </c>
      <c r="HV90" s="116">
        <f>'24A'!AQ$143</f>
        <v>0</v>
      </c>
      <c r="HW90" s="116">
        <f>'24A'!AR$143</f>
        <v>0</v>
      </c>
      <c r="HX90" s="116">
        <f>'24A'!AS$143</f>
        <v>0</v>
      </c>
      <c r="HY90" s="116">
        <f>'24A'!AT$143</f>
        <v>0</v>
      </c>
      <c r="HZ90" s="116">
        <f>'24A'!AU$143</f>
        <v>0</v>
      </c>
      <c r="IA90" s="116">
        <f>'24A'!AN$144</f>
        <v>0</v>
      </c>
      <c r="IB90" s="116">
        <f>'24A'!AO$144</f>
        <v>0</v>
      </c>
      <c r="IC90" s="116">
        <f>'24A'!AP$144</f>
        <v>0</v>
      </c>
      <c r="ID90" s="116">
        <f>'24A'!AQ$144</f>
        <v>0</v>
      </c>
      <c r="IE90" s="116">
        <f>'24A'!AR$144</f>
        <v>0</v>
      </c>
      <c r="IF90" s="116">
        <f>'24A'!AS$144</f>
        <v>0</v>
      </c>
      <c r="IG90" s="116">
        <f>'24A'!AT$144</f>
        <v>0</v>
      </c>
      <c r="IH90" s="116">
        <f>'24A'!AU$144</f>
        <v>0</v>
      </c>
    </row>
    <row r="91" spans="18:242">
      <c r="R91" s="114">
        <v>25</v>
      </c>
      <c r="S91" s="116">
        <f>'25A'!AN$117</f>
        <v>0</v>
      </c>
      <c r="T91" s="116">
        <f>'25A'!AO$117</f>
        <v>0</v>
      </c>
      <c r="U91" s="116">
        <f>'25A'!AP$117</f>
        <v>0</v>
      </c>
      <c r="V91" s="116">
        <f>'25A'!AQ$117</f>
        <v>0</v>
      </c>
      <c r="W91" s="116">
        <f>'25A'!AR$117</f>
        <v>0</v>
      </c>
      <c r="X91" s="116">
        <f>'25A'!AS$117</f>
        <v>0</v>
      </c>
      <c r="Y91" s="116">
        <f>'25A'!AT$117</f>
        <v>0</v>
      </c>
      <c r="Z91" s="116">
        <f>'25A'!AU$117</f>
        <v>0</v>
      </c>
      <c r="AA91" s="116">
        <f>'25A'!AV$117</f>
        <v>0</v>
      </c>
      <c r="AB91" s="116">
        <f>'25A'!AW$117</f>
        <v>0</v>
      </c>
      <c r="AC91" s="116">
        <f>'25A'!AX$117</f>
        <v>0</v>
      </c>
      <c r="AD91" s="116">
        <f>'25A'!AY$117</f>
        <v>0</v>
      </c>
      <c r="AE91" s="116">
        <f>'25A'!AN$118</f>
        <v>0</v>
      </c>
      <c r="AF91" s="116">
        <f>'25A'!AO$118</f>
        <v>0</v>
      </c>
      <c r="AG91" s="116">
        <f>'25A'!AP$118</f>
        <v>0</v>
      </c>
      <c r="AH91" s="116">
        <f>'25A'!AQ$118</f>
        <v>0</v>
      </c>
      <c r="AI91" s="116">
        <f>'25A'!AR$118</f>
        <v>0</v>
      </c>
      <c r="AJ91" s="116">
        <f>'25A'!AS$118</f>
        <v>0</v>
      </c>
      <c r="AK91" s="116">
        <f>'25A'!AT$118</f>
        <v>0</v>
      </c>
      <c r="AL91" s="116">
        <f>'25A'!AU$118</f>
        <v>0</v>
      </c>
      <c r="AM91" s="116">
        <f>'25A'!AV$118</f>
        <v>0</v>
      </c>
      <c r="AN91" s="116">
        <f>'25A'!AW$118</f>
        <v>0</v>
      </c>
      <c r="AO91" s="116">
        <f>'25A'!AX$118</f>
        <v>0</v>
      </c>
      <c r="AP91" s="116">
        <f>'25A'!AY$118</f>
        <v>0</v>
      </c>
      <c r="AQ91" s="116">
        <f>'25A'!AN$119</f>
        <v>0</v>
      </c>
      <c r="AR91" s="116">
        <f>'25A'!AO$119</f>
        <v>0</v>
      </c>
      <c r="AS91" s="116">
        <f>'25A'!AP$119</f>
        <v>0</v>
      </c>
      <c r="AT91" s="116">
        <f>'25A'!AQ$119</f>
        <v>0</v>
      </c>
      <c r="AU91" s="116">
        <f>'25A'!AR$119</f>
        <v>0</v>
      </c>
      <c r="AV91" s="116">
        <f>'25A'!AS$119</f>
        <v>0</v>
      </c>
      <c r="AW91" s="116">
        <f>'25A'!AT$119</f>
        <v>0</v>
      </c>
      <c r="AX91" s="116">
        <f>'25A'!AU$119</f>
        <v>0</v>
      </c>
      <c r="AY91" s="116">
        <f>'25A'!AV$119</f>
        <v>0</v>
      </c>
      <c r="AZ91" s="116">
        <f>'25A'!AW$119</f>
        <v>0</v>
      </c>
      <c r="BA91" s="116">
        <f>'25A'!AX$119</f>
        <v>0</v>
      </c>
      <c r="BB91" s="116">
        <f>'25A'!AY$119</f>
        <v>0</v>
      </c>
      <c r="BC91" s="116">
        <f>'25A'!AN$120</f>
        <v>0</v>
      </c>
      <c r="BD91" s="116">
        <f>'25A'!AO$120</f>
        <v>0</v>
      </c>
      <c r="BE91" s="116">
        <f>'25A'!AP$120</f>
        <v>0</v>
      </c>
      <c r="BF91" s="116">
        <f>'25A'!AQ$120</f>
        <v>0</v>
      </c>
      <c r="BG91" s="116">
        <f>'25A'!AR$120</f>
        <v>0</v>
      </c>
      <c r="BH91" s="116">
        <f>'25A'!AS$120</f>
        <v>0</v>
      </c>
      <c r="BI91" s="116">
        <f>'25A'!AT$120</f>
        <v>0</v>
      </c>
      <c r="BJ91" s="116">
        <f>'25A'!AU$120</f>
        <v>0</v>
      </c>
      <c r="BK91" s="116">
        <f>'25A'!AV$120</f>
        <v>0</v>
      </c>
      <c r="BL91" s="116">
        <f>'25A'!AW$120</f>
        <v>0</v>
      </c>
      <c r="BM91" s="116">
        <f>'25A'!AX$120</f>
        <v>0</v>
      </c>
      <c r="BN91" s="116">
        <f>'25A'!AY$120</f>
        <v>0</v>
      </c>
      <c r="BO91" s="116">
        <f>'25A'!AN$121</f>
        <v>0</v>
      </c>
      <c r="BP91" s="116">
        <f>'25A'!AO$121</f>
        <v>0</v>
      </c>
      <c r="BQ91" s="116">
        <f>'25A'!AP$121</f>
        <v>0</v>
      </c>
      <c r="BR91" s="116">
        <f>'25A'!AQ$121</f>
        <v>0</v>
      </c>
      <c r="BS91" s="116">
        <f>'25A'!AR$121</f>
        <v>0</v>
      </c>
      <c r="BT91" s="116">
        <f>'25A'!AS$121</f>
        <v>0</v>
      </c>
      <c r="BU91" s="116">
        <f>'25A'!AT$121</f>
        <v>0</v>
      </c>
      <c r="BV91" s="116">
        <f>'25A'!AU$121</f>
        <v>0</v>
      </c>
      <c r="BW91" s="116">
        <f>'25A'!AV$121</f>
        <v>0</v>
      </c>
      <c r="BX91" s="116">
        <f>'25A'!AW$121</f>
        <v>0</v>
      </c>
      <c r="BY91" s="116">
        <f>'25A'!AX$121</f>
        <v>0</v>
      </c>
      <c r="BZ91" s="116">
        <f>'25A'!AY$121</f>
        <v>0</v>
      </c>
      <c r="CA91" s="278">
        <f>'25A'!AN$122</f>
        <v>0</v>
      </c>
      <c r="CB91" s="278">
        <f>'25A'!AO$122</f>
        <v>0</v>
      </c>
      <c r="CC91" s="278">
        <f>'25A'!AP$122</f>
        <v>0</v>
      </c>
      <c r="CD91" s="278">
        <f>'25A'!AQ$122</f>
        <v>0</v>
      </c>
      <c r="CE91" s="278">
        <f>'25A'!AR$122</f>
        <v>0</v>
      </c>
      <c r="CF91" s="278">
        <f>'25A'!AS$122</f>
        <v>0</v>
      </c>
      <c r="CG91" s="278">
        <f>'25A'!AT$122</f>
        <v>0</v>
      </c>
      <c r="CH91" s="278">
        <f>'25A'!AU$122</f>
        <v>0</v>
      </c>
      <c r="CI91" s="278">
        <f>'25A'!AV$122</f>
        <v>0</v>
      </c>
      <c r="CJ91" s="278">
        <f>'25A'!AW$122</f>
        <v>0</v>
      </c>
      <c r="CK91" s="278">
        <f>'25A'!AX$122</f>
        <v>0</v>
      </c>
      <c r="CL91" s="278">
        <f>'25A'!AY$122</f>
        <v>0</v>
      </c>
      <c r="CM91" s="278">
        <f>'25A'!AN$123</f>
        <v>0</v>
      </c>
      <c r="CN91" s="278">
        <f>'25A'!AO$123</f>
        <v>0</v>
      </c>
      <c r="CO91" s="278">
        <f>'25A'!AP$123</f>
        <v>0</v>
      </c>
      <c r="CP91" s="278">
        <f>'25A'!AQ$123</f>
        <v>0</v>
      </c>
      <c r="CQ91" s="278">
        <f>'25A'!AR$123</f>
        <v>0</v>
      </c>
      <c r="CR91" s="278">
        <f>'25A'!AS$123</f>
        <v>0</v>
      </c>
      <c r="CS91" s="278">
        <f>'25A'!AT$123</f>
        <v>0</v>
      </c>
      <c r="CT91" s="278">
        <f>'25A'!AU$123</f>
        <v>0</v>
      </c>
      <c r="CU91" s="278">
        <f>'25A'!AV$123</f>
        <v>0</v>
      </c>
      <c r="CV91" s="278">
        <f>'25A'!AW$123</f>
        <v>0</v>
      </c>
      <c r="CW91" s="278">
        <f>'25A'!AX$123</f>
        <v>0</v>
      </c>
      <c r="CX91" s="278">
        <f>'25A'!AY$123</f>
        <v>0</v>
      </c>
      <c r="CY91" s="278">
        <f>'25A'!AN$124</f>
        <v>0</v>
      </c>
      <c r="CZ91" s="278">
        <f>'25A'!AO$124</f>
        <v>0</v>
      </c>
      <c r="DA91" s="278">
        <f>'25A'!AP$124</f>
        <v>0</v>
      </c>
      <c r="DB91" s="278">
        <f>'25A'!AQ$124</f>
        <v>0</v>
      </c>
      <c r="DC91" s="278">
        <f>'25A'!AR$124</f>
        <v>0</v>
      </c>
      <c r="DD91" s="278">
        <f>'25A'!AS$124</f>
        <v>0</v>
      </c>
      <c r="DE91" s="278">
        <f>'25A'!AT$124</f>
        <v>0</v>
      </c>
      <c r="DF91" s="278">
        <f>'25A'!AU$124</f>
        <v>0</v>
      </c>
      <c r="DG91" s="278">
        <f>'25A'!AV$124</f>
        <v>0</v>
      </c>
      <c r="DH91" s="278">
        <f>'25A'!AW$124</f>
        <v>0</v>
      </c>
      <c r="DI91" s="278">
        <f>'25A'!AX$124</f>
        <v>0</v>
      </c>
      <c r="DJ91" s="278">
        <f>'25A'!AY$124</f>
        <v>0</v>
      </c>
      <c r="DK91" s="116">
        <f>'25A'!AN$127</f>
        <v>0</v>
      </c>
      <c r="DL91" s="116">
        <f>'25A'!AO$127</f>
        <v>0</v>
      </c>
      <c r="DM91" s="116">
        <f>'25A'!AP$127</f>
        <v>0</v>
      </c>
      <c r="DN91" s="116">
        <f>'25A'!AQ$127</f>
        <v>0</v>
      </c>
      <c r="DO91" s="116">
        <f>'25A'!AR$127</f>
        <v>0</v>
      </c>
      <c r="DP91" s="116">
        <f>'25A'!AS$127</f>
        <v>0</v>
      </c>
      <c r="DQ91" s="116">
        <f>'25A'!AT$127</f>
        <v>0</v>
      </c>
      <c r="DR91" s="116">
        <f>'25A'!AU$127</f>
        <v>0</v>
      </c>
      <c r="DS91" s="116">
        <f>'25A'!AN$128</f>
        <v>0</v>
      </c>
      <c r="DT91" s="116">
        <f>'25A'!AO$128</f>
        <v>0</v>
      </c>
      <c r="DU91" s="116">
        <f>'25A'!AP$128</f>
        <v>0</v>
      </c>
      <c r="DV91" s="116">
        <f>'25A'!AQ$128</f>
        <v>0</v>
      </c>
      <c r="DW91" s="116">
        <f>'25A'!AR$128</f>
        <v>0</v>
      </c>
      <c r="DX91" s="116">
        <f>'25A'!AS$128</f>
        <v>0</v>
      </c>
      <c r="DY91" s="116">
        <f>'25A'!AT$128</f>
        <v>0</v>
      </c>
      <c r="DZ91" s="116">
        <f>'25A'!AU$128</f>
        <v>0</v>
      </c>
      <c r="EA91" s="116">
        <f>'25A'!AN$129</f>
        <v>0</v>
      </c>
      <c r="EB91" s="116">
        <f>'25A'!AO$129</f>
        <v>0</v>
      </c>
      <c r="EC91" s="116">
        <f>'25A'!AP$129</f>
        <v>0</v>
      </c>
      <c r="ED91" s="116">
        <f>'25A'!AQ$129</f>
        <v>0</v>
      </c>
      <c r="EE91" s="116">
        <f>'25A'!AR$129</f>
        <v>0</v>
      </c>
      <c r="EF91" s="116">
        <f>'25A'!AS$129</f>
        <v>0</v>
      </c>
      <c r="EG91" s="116">
        <f>'25A'!AT$129</f>
        <v>0</v>
      </c>
      <c r="EH91" s="116">
        <f>'25A'!AU$129</f>
        <v>0</v>
      </c>
      <c r="EI91" s="116">
        <f>'25A'!AN$130</f>
        <v>0</v>
      </c>
      <c r="EJ91" s="116">
        <f>'25A'!AO$130</f>
        <v>0</v>
      </c>
      <c r="EK91" s="116">
        <f>'25A'!AP$130</f>
        <v>0</v>
      </c>
      <c r="EL91" s="116">
        <f>'25A'!AQ$130</f>
        <v>0</v>
      </c>
      <c r="EM91" s="116">
        <f>'25A'!AR$130</f>
        <v>0</v>
      </c>
      <c r="EN91" s="116">
        <f>'25A'!AS$130</f>
        <v>0</v>
      </c>
      <c r="EO91" s="116">
        <f>'25A'!AT$130</f>
        <v>0</v>
      </c>
      <c r="EP91" s="116">
        <f>'25A'!AU$130</f>
        <v>0</v>
      </c>
      <c r="EQ91" s="116">
        <f>'25A'!AN$131</f>
        <v>0</v>
      </c>
      <c r="ER91" s="116">
        <f>'25A'!AO$131</f>
        <v>0</v>
      </c>
      <c r="ES91" s="116">
        <f>'25A'!AP$131</f>
        <v>0</v>
      </c>
      <c r="ET91" s="116">
        <f>'25A'!AQ$131</f>
        <v>0</v>
      </c>
      <c r="EU91" s="116">
        <f>'25A'!AR$131</f>
        <v>0</v>
      </c>
      <c r="EV91" s="116">
        <f>'25A'!AS$131</f>
        <v>0</v>
      </c>
      <c r="EW91" s="116">
        <f>'25A'!AT$131</f>
        <v>0</v>
      </c>
      <c r="EX91" s="116">
        <f>'25A'!AU$131</f>
        <v>0</v>
      </c>
      <c r="EY91" s="116">
        <f>'25A'!AN$132</f>
        <v>0</v>
      </c>
      <c r="EZ91" s="116">
        <f>'25A'!AO$132</f>
        <v>0</v>
      </c>
      <c r="FA91" s="116">
        <f>'25A'!AP$132</f>
        <v>0</v>
      </c>
      <c r="FB91" s="116">
        <f>'25A'!AQ$132</f>
        <v>0</v>
      </c>
      <c r="FC91" s="116">
        <f>'25A'!AR$132</f>
        <v>0</v>
      </c>
      <c r="FD91" s="116">
        <f>'25A'!AS$132</f>
        <v>0</v>
      </c>
      <c r="FE91" s="116">
        <f>'25A'!AT$132</f>
        <v>0</v>
      </c>
      <c r="FF91" s="116">
        <f>'25A'!AU$132</f>
        <v>0</v>
      </c>
      <c r="FG91" s="116">
        <f>'25A'!AN$133</f>
        <v>0</v>
      </c>
      <c r="FH91" s="116">
        <f>'25A'!AO$133</f>
        <v>0</v>
      </c>
      <c r="FI91" s="116">
        <f>'25A'!AP$133</f>
        <v>0</v>
      </c>
      <c r="FJ91" s="116">
        <f>'25A'!AQ$133</f>
        <v>0</v>
      </c>
      <c r="FK91" s="116">
        <f>'25A'!AR$133</f>
        <v>0</v>
      </c>
      <c r="FL91" s="116">
        <f>'25A'!AS$133</f>
        <v>0</v>
      </c>
      <c r="FM91" s="116">
        <f>'25A'!AT$133</f>
        <v>0</v>
      </c>
      <c r="FN91" s="116">
        <f>'25A'!AU$133</f>
        <v>0</v>
      </c>
      <c r="FO91" s="116">
        <f>'25A'!AN$134</f>
        <v>0</v>
      </c>
      <c r="FP91" s="116">
        <f>'25A'!AO$134</f>
        <v>0</v>
      </c>
      <c r="FQ91" s="116">
        <f>'25A'!AP$134</f>
        <v>0</v>
      </c>
      <c r="FR91" s="116">
        <f>'25A'!AQ$134</f>
        <v>0</v>
      </c>
      <c r="FS91" s="116">
        <f>'25A'!AR$134</f>
        <v>0</v>
      </c>
      <c r="FT91" s="116">
        <f>'25A'!AS$134</f>
        <v>0</v>
      </c>
      <c r="FU91" s="116">
        <f>'25A'!AT$134</f>
        <v>0</v>
      </c>
      <c r="FV91" s="116">
        <f>'25A'!AU$134</f>
        <v>0</v>
      </c>
      <c r="FW91" s="116">
        <f>'25A'!AN$137</f>
        <v>0</v>
      </c>
      <c r="FX91" s="116">
        <f>'25A'!AO$137</f>
        <v>0</v>
      </c>
      <c r="FY91" s="116">
        <f>'25A'!AP$137</f>
        <v>0</v>
      </c>
      <c r="FZ91" s="116">
        <f>'25A'!AQ$137</f>
        <v>0</v>
      </c>
      <c r="GA91" s="116">
        <f>'25A'!AR$137</f>
        <v>0</v>
      </c>
      <c r="GB91" s="116">
        <f>'25A'!AS$137</f>
        <v>0</v>
      </c>
      <c r="GC91" s="116">
        <f>'25A'!AT$137</f>
        <v>0</v>
      </c>
      <c r="GD91" s="116">
        <f>'25A'!AU$137</f>
        <v>0</v>
      </c>
      <c r="GE91" s="116">
        <f>'25A'!AN$138</f>
        <v>0</v>
      </c>
      <c r="GF91" s="116">
        <f>'25A'!AO$138</f>
        <v>0</v>
      </c>
      <c r="GG91" s="116">
        <f>'25A'!AP$138</f>
        <v>0</v>
      </c>
      <c r="GH91" s="116">
        <f>'25A'!AQ$138</f>
        <v>0</v>
      </c>
      <c r="GI91" s="116">
        <f>'25A'!AR$138</f>
        <v>0</v>
      </c>
      <c r="GJ91" s="116">
        <f>'25A'!AS$138</f>
        <v>0</v>
      </c>
      <c r="GK91" s="116">
        <f>'25A'!AT$138</f>
        <v>0</v>
      </c>
      <c r="GL91" s="116">
        <f>'25A'!AU$138</f>
        <v>0</v>
      </c>
      <c r="GM91" s="116">
        <f>'25A'!AN$139</f>
        <v>0</v>
      </c>
      <c r="GN91" s="116">
        <f>'25A'!AO$139</f>
        <v>0</v>
      </c>
      <c r="GO91" s="116">
        <f>'25A'!AP$139</f>
        <v>0</v>
      </c>
      <c r="GP91" s="116">
        <f>'25A'!AQ$139</f>
        <v>0</v>
      </c>
      <c r="GQ91" s="116">
        <f>'25A'!AR$139</f>
        <v>0</v>
      </c>
      <c r="GR91" s="116">
        <f>'25A'!AS$139</f>
        <v>0</v>
      </c>
      <c r="GS91" s="116">
        <f>'25A'!AT$139</f>
        <v>0</v>
      </c>
      <c r="GT91" s="116">
        <f>'25A'!AU$139</f>
        <v>0</v>
      </c>
      <c r="GU91" s="116">
        <f>'25A'!AN$140</f>
        <v>0</v>
      </c>
      <c r="GV91" s="116">
        <f>'25A'!AO$140</f>
        <v>0</v>
      </c>
      <c r="GW91" s="116">
        <f>'25A'!AP$140</f>
        <v>0</v>
      </c>
      <c r="GX91" s="116">
        <f>'25A'!AQ$140</f>
        <v>0</v>
      </c>
      <c r="GY91" s="116">
        <f>'25A'!AR$140</f>
        <v>0</v>
      </c>
      <c r="GZ91" s="116">
        <f>'25A'!AS$140</f>
        <v>0</v>
      </c>
      <c r="HA91" s="116">
        <f>'25A'!AT$140</f>
        <v>0</v>
      </c>
      <c r="HB91" s="116">
        <f>'25A'!AU$140</f>
        <v>0</v>
      </c>
      <c r="HC91" s="116">
        <f>'25A'!AN$141</f>
        <v>0</v>
      </c>
      <c r="HD91" s="116">
        <f>'25A'!AO$141</f>
        <v>0</v>
      </c>
      <c r="HE91" s="116">
        <f>'25A'!AP$141</f>
        <v>0</v>
      </c>
      <c r="HF91" s="116">
        <f>'25A'!AQ$141</f>
        <v>0</v>
      </c>
      <c r="HG91" s="116">
        <f>'25A'!AR$141</f>
        <v>0</v>
      </c>
      <c r="HH91" s="116">
        <f>'25A'!AS$141</f>
        <v>0</v>
      </c>
      <c r="HI91" s="116">
        <f>'25A'!AT$141</f>
        <v>0</v>
      </c>
      <c r="HJ91" s="116">
        <f>'25A'!AU$141</f>
        <v>0</v>
      </c>
      <c r="HK91" s="116">
        <f>'25A'!AN$142</f>
        <v>0</v>
      </c>
      <c r="HL91" s="116">
        <f>'25A'!AO$142</f>
        <v>0</v>
      </c>
      <c r="HM91" s="116">
        <f>'25A'!AP$142</f>
        <v>0</v>
      </c>
      <c r="HN91" s="116">
        <f>'25A'!AQ$142</f>
        <v>0</v>
      </c>
      <c r="HO91" s="116">
        <f>'25A'!AR$142</f>
        <v>0</v>
      </c>
      <c r="HP91" s="116">
        <f>'25A'!AS$142</f>
        <v>0</v>
      </c>
      <c r="HQ91" s="116">
        <f>'25A'!AT$142</f>
        <v>0</v>
      </c>
      <c r="HR91" s="116">
        <f>'25A'!AU$142</f>
        <v>0</v>
      </c>
      <c r="HS91" s="116">
        <f>'25A'!AN$143</f>
        <v>0</v>
      </c>
      <c r="HT91" s="116">
        <f>'25A'!AO$143</f>
        <v>0</v>
      </c>
      <c r="HU91" s="116">
        <f>'25A'!AP$143</f>
        <v>0</v>
      </c>
      <c r="HV91" s="116">
        <f>'25A'!AQ$143</f>
        <v>0</v>
      </c>
      <c r="HW91" s="116">
        <f>'25A'!AR$143</f>
        <v>0</v>
      </c>
      <c r="HX91" s="116">
        <f>'25A'!AS$143</f>
        <v>0</v>
      </c>
      <c r="HY91" s="116">
        <f>'25A'!AT$143</f>
        <v>0</v>
      </c>
      <c r="HZ91" s="116">
        <f>'25A'!AU$143</f>
        <v>0</v>
      </c>
      <c r="IA91" s="116">
        <f>'25A'!AN$144</f>
        <v>0</v>
      </c>
      <c r="IB91" s="116">
        <f>'25A'!AO$144</f>
        <v>0</v>
      </c>
      <c r="IC91" s="116">
        <f>'25A'!AP$144</f>
        <v>0</v>
      </c>
      <c r="ID91" s="116">
        <f>'25A'!AQ$144</f>
        <v>0</v>
      </c>
      <c r="IE91" s="116">
        <f>'25A'!AR$144</f>
        <v>0</v>
      </c>
      <c r="IF91" s="116">
        <f>'25A'!AS$144</f>
        <v>0</v>
      </c>
      <c r="IG91" s="116">
        <f>'25A'!AT$144</f>
        <v>0</v>
      </c>
      <c r="IH91" s="116">
        <f>'25A'!AU$144</f>
        <v>0</v>
      </c>
    </row>
    <row r="92" spans="18:242">
      <c r="R92" s="114">
        <v>26</v>
      </c>
      <c r="S92" s="116">
        <f>'26A'!AN$117</f>
        <v>0</v>
      </c>
      <c r="T92" s="116">
        <f>'26A'!AO$117</f>
        <v>0</v>
      </c>
      <c r="U92" s="116">
        <f>'26A'!AP$117</f>
        <v>0</v>
      </c>
      <c r="V92" s="116">
        <f>'26A'!AQ$117</f>
        <v>0</v>
      </c>
      <c r="W92" s="116">
        <f>'26A'!AR$117</f>
        <v>0</v>
      </c>
      <c r="X92" s="116">
        <f>'26A'!AS$117</f>
        <v>0</v>
      </c>
      <c r="Y92" s="116">
        <f>'26A'!AT$117</f>
        <v>0</v>
      </c>
      <c r="Z92" s="116">
        <f>'26A'!AU$117</f>
        <v>0</v>
      </c>
      <c r="AA92" s="116">
        <f>'26A'!AV$117</f>
        <v>0</v>
      </c>
      <c r="AB92" s="116">
        <f>'26A'!AW$117</f>
        <v>0</v>
      </c>
      <c r="AC92" s="116">
        <f>'26A'!AX$117</f>
        <v>0</v>
      </c>
      <c r="AD92" s="116">
        <f>'26A'!AY$117</f>
        <v>0</v>
      </c>
      <c r="AE92" s="116">
        <f>'26A'!AN$118</f>
        <v>0</v>
      </c>
      <c r="AF92" s="116">
        <f>'26A'!AO$118</f>
        <v>0</v>
      </c>
      <c r="AG92" s="116">
        <f>'26A'!AP$118</f>
        <v>0</v>
      </c>
      <c r="AH92" s="116">
        <f>'26A'!AQ$118</f>
        <v>0</v>
      </c>
      <c r="AI92" s="116">
        <f>'26A'!AR$118</f>
        <v>0</v>
      </c>
      <c r="AJ92" s="116">
        <f>'26A'!AS$118</f>
        <v>0</v>
      </c>
      <c r="AK92" s="116">
        <f>'26A'!AT$118</f>
        <v>0</v>
      </c>
      <c r="AL92" s="116">
        <f>'26A'!AU$118</f>
        <v>0</v>
      </c>
      <c r="AM92" s="116">
        <f>'26A'!AV$118</f>
        <v>0</v>
      </c>
      <c r="AN92" s="116">
        <f>'26A'!AW$118</f>
        <v>0</v>
      </c>
      <c r="AO92" s="116">
        <f>'26A'!AX$118</f>
        <v>0</v>
      </c>
      <c r="AP92" s="116">
        <f>'26A'!AY$118</f>
        <v>0</v>
      </c>
      <c r="AQ92" s="116">
        <f>'26A'!AN$119</f>
        <v>0</v>
      </c>
      <c r="AR92" s="116">
        <f>'26A'!AO$119</f>
        <v>0</v>
      </c>
      <c r="AS92" s="116">
        <f>'26A'!AP$119</f>
        <v>0</v>
      </c>
      <c r="AT92" s="116">
        <f>'26A'!AQ$119</f>
        <v>0</v>
      </c>
      <c r="AU92" s="116">
        <f>'26A'!AR$119</f>
        <v>0</v>
      </c>
      <c r="AV92" s="116">
        <f>'26A'!AS$119</f>
        <v>0</v>
      </c>
      <c r="AW92" s="116">
        <f>'26A'!AT$119</f>
        <v>0</v>
      </c>
      <c r="AX92" s="116">
        <f>'26A'!AU$119</f>
        <v>0</v>
      </c>
      <c r="AY92" s="116">
        <f>'26A'!AV$119</f>
        <v>0</v>
      </c>
      <c r="AZ92" s="116">
        <f>'26A'!AW$119</f>
        <v>0</v>
      </c>
      <c r="BA92" s="116">
        <f>'26A'!AX$119</f>
        <v>0</v>
      </c>
      <c r="BB92" s="116">
        <f>'26A'!AY$119</f>
        <v>0</v>
      </c>
      <c r="BC92" s="116">
        <f>'26A'!AN$120</f>
        <v>0</v>
      </c>
      <c r="BD92" s="116">
        <f>'26A'!AO$120</f>
        <v>0</v>
      </c>
      <c r="BE92" s="116">
        <f>'26A'!AP$120</f>
        <v>0</v>
      </c>
      <c r="BF92" s="116">
        <f>'26A'!AQ$120</f>
        <v>0</v>
      </c>
      <c r="BG92" s="116">
        <f>'26A'!AR$120</f>
        <v>0</v>
      </c>
      <c r="BH92" s="116">
        <f>'26A'!AS$120</f>
        <v>0</v>
      </c>
      <c r="BI92" s="116">
        <f>'26A'!AT$120</f>
        <v>0</v>
      </c>
      <c r="BJ92" s="116">
        <f>'26A'!AU$120</f>
        <v>0</v>
      </c>
      <c r="BK92" s="116">
        <f>'26A'!AV$120</f>
        <v>0</v>
      </c>
      <c r="BL92" s="116">
        <f>'26A'!AW$120</f>
        <v>0</v>
      </c>
      <c r="BM92" s="116">
        <f>'26A'!AX$120</f>
        <v>0</v>
      </c>
      <c r="BN92" s="116">
        <f>'26A'!AY$120</f>
        <v>0</v>
      </c>
      <c r="BO92" s="116">
        <f>'26A'!AN$121</f>
        <v>0</v>
      </c>
      <c r="BP92" s="116">
        <f>'26A'!AO$121</f>
        <v>0</v>
      </c>
      <c r="BQ92" s="116">
        <f>'26A'!AP$121</f>
        <v>0</v>
      </c>
      <c r="BR92" s="116">
        <f>'26A'!AQ$121</f>
        <v>0</v>
      </c>
      <c r="BS92" s="116">
        <f>'26A'!AR$121</f>
        <v>0</v>
      </c>
      <c r="BT92" s="116">
        <f>'26A'!AS$121</f>
        <v>0</v>
      </c>
      <c r="BU92" s="116">
        <f>'26A'!AT$121</f>
        <v>0</v>
      </c>
      <c r="BV92" s="116">
        <f>'26A'!AU$121</f>
        <v>0</v>
      </c>
      <c r="BW92" s="116">
        <f>'26A'!AV$121</f>
        <v>0</v>
      </c>
      <c r="BX92" s="116">
        <f>'26A'!AW$121</f>
        <v>0</v>
      </c>
      <c r="BY92" s="116">
        <f>'26A'!AX$121</f>
        <v>0</v>
      </c>
      <c r="BZ92" s="116">
        <f>'26A'!AY$121</f>
        <v>0</v>
      </c>
      <c r="CA92" s="278">
        <f>'26A'!AN$122</f>
        <v>0</v>
      </c>
      <c r="CB92" s="278">
        <f>'26A'!AO$122</f>
        <v>0</v>
      </c>
      <c r="CC92" s="278">
        <f>'26A'!AP$122</f>
        <v>0</v>
      </c>
      <c r="CD92" s="278">
        <f>'26A'!AQ$122</f>
        <v>0</v>
      </c>
      <c r="CE92" s="278">
        <f>'26A'!AR$122</f>
        <v>0</v>
      </c>
      <c r="CF92" s="278">
        <f>'26A'!AS$122</f>
        <v>0</v>
      </c>
      <c r="CG92" s="278">
        <f>'26A'!AT$122</f>
        <v>0</v>
      </c>
      <c r="CH92" s="278">
        <f>'26A'!AU$122</f>
        <v>0</v>
      </c>
      <c r="CI92" s="278">
        <f>'26A'!AV$122</f>
        <v>0</v>
      </c>
      <c r="CJ92" s="278">
        <f>'26A'!AW$122</f>
        <v>0</v>
      </c>
      <c r="CK92" s="278">
        <f>'26A'!AX$122</f>
        <v>0</v>
      </c>
      <c r="CL92" s="278">
        <f>'26A'!AY$122</f>
        <v>0</v>
      </c>
      <c r="CM92" s="278">
        <f>'26A'!AN$123</f>
        <v>0</v>
      </c>
      <c r="CN92" s="278">
        <f>'26A'!AO$123</f>
        <v>0</v>
      </c>
      <c r="CO92" s="278">
        <f>'26A'!AP$123</f>
        <v>0</v>
      </c>
      <c r="CP92" s="278">
        <f>'26A'!AQ$123</f>
        <v>0</v>
      </c>
      <c r="CQ92" s="278">
        <f>'26A'!AR$123</f>
        <v>0</v>
      </c>
      <c r="CR92" s="278">
        <f>'26A'!AS$123</f>
        <v>0</v>
      </c>
      <c r="CS92" s="278">
        <f>'26A'!AT$123</f>
        <v>0</v>
      </c>
      <c r="CT92" s="278">
        <f>'26A'!AU$123</f>
        <v>0</v>
      </c>
      <c r="CU92" s="278">
        <f>'26A'!AV$123</f>
        <v>0</v>
      </c>
      <c r="CV92" s="278">
        <f>'26A'!AW$123</f>
        <v>0</v>
      </c>
      <c r="CW92" s="278">
        <f>'26A'!AX$123</f>
        <v>0</v>
      </c>
      <c r="CX92" s="278">
        <f>'26A'!AY$123</f>
        <v>0</v>
      </c>
      <c r="CY92" s="278">
        <f>'26A'!AN$124</f>
        <v>0</v>
      </c>
      <c r="CZ92" s="278">
        <f>'26A'!AO$124</f>
        <v>0</v>
      </c>
      <c r="DA92" s="278">
        <f>'26A'!AP$124</f>
        <v>0</v>
      </c>
      <c r="DB92" s="278">
        <f>'26A'!AQ$124</f>
        <v>0</v>
      </c>
      <c r="DC92" s="278">
        <f>'26A'!AR$124</f>
        <v>0</v>
      </c>
      <c r="DD92" s="278">
        <f>'26A'!AS$124</f>
        <v>0</v>
      </c>
      <c r="DE92" s="278">
        <f>'26A'!AT$124</f>
        <v>0</v>
      </c>
      <c r="DF92" s="278">
        <f>'26A'!AU$124</f>
        <v>0</v>
      </c>
      <c r="DG92" s="278">
        <f>'26A'!AV$124</f>
        <v>0</v>
      </c>
      <c r="DH92" s="278">
        <f>'26A'!AW$124</f>
        <v>0</v>
      </c>
      <c r="DI92" s="278">
        <f>'26A'!AX$124</f>
        <v>0</v>
      </c>
      <c r="DJ92" s="278">
        <f>'26A'!AY$124</f>
        <v>0</v>
      </c>
      <c r="DK92" s="116">
        <f>'26A'!AN$127</f>
        <v>0</v>
      </c>
      <c r="DL92" s="116">
        <f>'26A'!AO$127</f>
        <v>0</v>
      </c>
      <c r="DM92" s="116">
        <f>'26A'!AP$127</f>
        <v>0</v>
      </c>
      <c r="DN92" s="116">
        <f>'26A'!AQ$127</f>
        <v>0</v>
      </c>
      <c r="DO92" s="116">
        <f>'26A'!AR$127</f>
        <v>0</v>
      </c>
      <c r="DP92" s="116">
        <f>'26A'!AS$127</f>
        <v>0</v>
      </c>
      <c r="DQ92" s="116">
        <f>'26A'!AT$127</f>
        <v>0</v>
      </c>
      <c r="DR92" s="116">
        <f>'26A'!AU$127</f>
        <v>0</v>
      </c>
      <c r="DS92" s="116">
        <f>'26A'!AN$128</f>
        <v>0</v>
      </c>
      <c r="DT92" s="116">
        <f>'26A'!AO$128</f>
        <v>0</v>
      </c>
      <c r="DU92" s="116">
        <f>'26A'!AP$128</f>
        <v>0</v>
      </c>
      <c r="DV92" s="116">
        <f>'26A'!AQ$128</f>
        <v>0</v>
      </c>
      <c r="DW92" s="116">
        <f>'26A'!AR$128</f>
        <v>0</v>
      </c>
      <c r="DX92" s="116">
        <f>'26A'!AS$128</f>
        <v>0</v>
      </c>
      <c r="DY92" s="116">
        <f>'26A'!AT$128</f>
        <v>0</v>
      </c>
      <c r="DZ92" s="116">
        <f>'26A'!AU$128</f>
        <v>0</v>
      </c>
      <c r="EA92" s="116">
        <f>'26A'!AN$129</f>
        <v>0</v>
      </c>
      <c r="EB92" s="116">
        <f>'26A'!AO$129</f>
        <v>0</v>
      </c>
      <c r="EC92" s="116">
        <f>'26A'!AP$129</f>
        <v>0</v>
      </c>
      <c r="ED92" s="116">
        <f>'26A'!AQ$129</f>
        <v>0</v>
      </c>
      <c r="EE92" s="116">
        <f>'26A'!AR$129</f>
        <v>0</v>
      </c>
      <c r="EF92" s="116">
        <f>'26A'!AS$129</f>
        <v>0</v>
      </c>
      <c r="EG92" s="116">
        <f>'26A'!AT$129</f>
        <v>0</v>
      </c>
      <c r="EH92" s="116">
        <f>'26A'!AU$129</f>
        <v>0</v>
      </c>
      <c r="EI92" s="116">
        <f>'26A'!AN$130</f>
        <v>0</v>
      </c>
      <c r="EJ92" s="116">
        <f>'26A'!AO$130</f>
        <v>0</v>
      </c>
      <c r="EK92" s="116">
        <f>'26A'!AP$130</f>
        <v>0</v>
      </c>
      <c r="EL92" s="116">
        <f>'26A'!AQ$130</f>
        <v>0</v>
      </c>
      <c r="EM92" s="116">
        <f>'26A'!AR$130</f>
        <v>0</v>
      </c>
      <c r="EN92" s="116">
        <f>'26A'!AS$130</f>
        <v>0</v>
      </c>
      <c r="EO92" s="116">
        <f>'26A'!AT$130</f>
        <v>0</v>
      </c>
      <c r="EP92" s="116">
        <f>'26A'!AU$130</f>
        <v>0</v>
      </c>
      <c r="EQ92" s="116">
        <f>'26A'!AN$131</f>
        <v>0</v>
      </c>
      <c r="ER92" s="116">
        <f>'26A'!AO$131</f>
        <v>0</v>
      </c>
      <c r="ES92" s="116">
        <f>'26A'!AP$131</f>
        <v>0</v>
      </c>
      <c r="ET92" s="116">
        <f>'26A'!AQ$131</f>
        <v>0</v>
      </c>
      <c r="EU92" s="116">
        <f>'26A'!AR$131</f>
        <v>0</v>
      </c>
      <c r="EV92" s="116">
        <f>'26A'!AS$131</f>
        <v>0</v>
      </c>
      <c r="EW92" s="116">
        <f>'26A'!AT$131</f>
        <v>0</v>
      </c>
      <c r="EX92" s="116">
        <f>'26A'!AU$131</f>
        <v>0</v>
      </c>
      <c r="EY92" s="116">
        <f>'26A'!AN$132</f>
        <v>0</v>
      </c>
      <c r="EZ92" s="116">
        <f>'26A'!AO$132</f>
        <v>0</v>
      </c>
      <c r="FA92" s="116">
        <f>'26A'!AP$132</f>
        <v>0</v>
      </c>
      <c r="FB92" s="116">
        <f>'26A'!AQ$132</f>
        <v>0</v>
      </c>
      <c r="FC92" s="116">
        <f>'26A'!AR$132</f>
        <v>0</v>
      </c>
      <c r="FD92" s="116">
        <f>'26A'!AS$132</f>
        <v>0</v>
      </c>
      <c r="FE92" s="116">
        <f>'26A'!AT$132</f>
        <v>0</v>
      </c>
      <c r="FF92" s="116">
        <f>'26A'!AU$132</f>
        <v>0</v>
      </c>
      <c r="FG92" s="116">
        <f>'26A'!AN$133</f>
        <v>0</v>
      </c>
      <c r="FH92" s="116">
        <f>'26A'!AO$133</f>
        <v>0</v>
      </c>
      <c r="FI92" s="116">
        <f>'26A'!AP$133</f>
        <v>0</v>
      </c>
      <c r="FJ92" s="116">
        <f>'26A'!AQ$133</f>
        <v>0</v>
      </c>
      <c r="FK92" s="116">
        <f>'26A'!AR$133</f>
        <v>0</v>
      </c>
      <c r="FL92" s="116">
        <f>'26A'!AS$133</f>
        <v>0</v>
      </c>
      <c r="FM92" s="116">
        <f>'26A'!AT$133</f>
        <v>0</v>
      </c>
      <c r="FN92" s="116">
        <f>'26A'!AU$133</f>
        <v>0</v>
      </c>
      <c r="FO92" s="116">
        <f>'26A'!AN$134</f>
        <v>0</v>
      </c>
      <c r="FP92" s="116">
        <f>'26A'!AO$134</f>
        <v>0</v>
      </c>
      <c r="FQ92" s="116">
        <f>'26A'!AP$134</f>
        <v>0</v>
      </c>
      <c r="FR92" s="116">
        <f>'26A'!AQ$134</f>
        <v>0</v>
      </c>
      <c r="FS92" s="116">
        <f>'26A'!AR$134</f>
        <v>0</v>
      </c>
      <c r="FT92" s="116">
        <f>'26A'!AS$134</f>
        <v>0</v>
      </c>
      <c r="FU92" s="116">
        <f>'26A'!AT$134</f>
        <v>0</v>
      </c>
      <c r="FV92" s="116">
        <f>'26A'!AU$134</f>
        <v>0</v>
      </c>
      <c r="FW92" s="116">
        <f>'26A'!AN$137</f>
        <v>0</v>
      </c>
      <c r="FX92" s="116">
        <f>'26A'!AO$137</f>
        <v>0</v>
      </c>
      <c r="FY92" s="116">
        <f>'26A'!AP$137</f>
        <v>0</v>
      </c>
      <c r="FZ92" s="116">
        <f>'26A'!AQ$137</f>
        <v>0</v>
      </c>
      <c r="GA92" s="116">
        <f>'26A'!AR$137</f>
        <v>0</v>
      </c>
      <c r="GB92" s="116">
        <f>'26A'!AS$137</f>
        <v>0</v>
      </c>
      <c r="GC92" s="116">
        <f>'26A'!AT$137</f>
        <v>0</v>
      </c>
      <c r="GD92" s="116">
        <f>'26A'!AU$137</f>
        <v>0</v>
      </c>
      <c r="GE92" s="116">
        <f>'26A'!AN$138</f>
        <v>0</v>
      </c>
      <c r="GF92" s="116">
        <f>'26A'!AO$138</f>
        <v>0</v>
      </c>
      <c r="GG92" s="116">
        <f>'26A'!AP$138</f>
        <v>0</v>
      </c>
      <c r="GH92" s="116">
        <f>'26A'!AQ$138</f>
        <v>0</v>
      </c>
      <c r="GI92" s="116">
        <f>'26A'!AR$138</f>
        <v>0</v>
      </c>
      <c r="GJ92" s="116">
        <f>'26A'!AS$138</f>
        <v>0</v>
      </c>
      <c r="GK92" s="116">
        <f>'26A'!AT$138</f>
        <v>0</v>
      </c>
      <c r="GL92" s="116">
        <f>'26A'!AU$138</f>
        <v>0</v>
      </c>
      <c r="GM92" s="116">
        <f>'26A'!AN$139</f>
        <v>0</v>
      </c>
      <c r="GN92" s="116">
        <f>'26A'!AO$139</f>
        <v>0</v>
      </c>
      <c r="GO92" s="116">
        <f>'26A'!AP$139</f>
        <v>0</v>
      </c>
      <c r="GP92" s="116">
        <f>'26A'!AQ$139</f>
        <v>0</v>
      </c>
      <c r="GQ92" s="116">
        <f>'26A'!AR$139</f>
        <v>0</v>
      </c>
      <c r="GR92" s="116">
        <f>'26A'!AS$139</f>
        <v>0</v>
      </c>
      <c r="GS92" s="116">
        <f>'26A'!AT$139</f>
        <v>0</v>
      </c>
      <c r="GT92" s="116">
        <f>'26A'!AU$139</f>
        <v>0</v>
      </c>
      <c r="GU92" s="116">
        <f>'26A'!AN$140</f>
        <v>0</v>
      </c>
      <c r="GV92" s="116">
        <f>'26A'!AO$140</f>
        <v>0</v>
      </c>
      <c r="GW92" s="116">
        <f>'26A'!AP$140</f>
        <v>0</v>
      </c>
      <c r="GX92" s="116">
        <f>'26A'!AQ$140</f>
        <v>0</v>
      </c>
      <c r="GY92" s="116">
        <f>'26A'!AR$140</f>
        <v>0</v>
      </c>
      <c r="GZ92" s="116">
        <f>'26A'!AS$140</f>
        <v>0</v>
      </c>
      <c r="HA92" s="116">
        <f>'26A'!AT$140</f>
        <v>0</v>
      </c>
      <c r="HB92" s="116">
        <f>'26A'!AU$140</f>
        <v>0</v>
      </c>
      <c r="HC92" s="116">
        <f>'26A'!AN$141</f>
        <v>0</v>
      </c>
      <c r="HD92" s="116">
        <f>'26A'!AO$141</f>
        <v>0</v>
      </c>
      <c r="HE92" s="116">
        <f>'26A'!AP$141</f>
        <v>0</v>
      </c>
      <c r="HF92" s="116">
        <f>'26A'!AQ$141</f>
        <v>0</v>
      </c>
      <c r="HG92" s="116">
        <f>'26A'!AR$141</f>
        <v>0</v>
      </c>
      <c r="HH92" s="116">
        <f>'26A'!AS$141</f>
        <v>0</v>
      </c>
      <c r="HI92" s="116">
        <f>'26A'!AT$141</f>
        <v>0</v>
      </c>
      <c r="HJ92" s="116">
        <f>'26A'!AU$141</f>
        <v>0</v>
      </c>
      <c r="HK92" s="116">
        <f>'26A'!AN$142</f>
        <v>0</v>
      </c>
      <c r="HL92" s="116">
        <f>'26A'!AO$142</f>
        <v>0</v>
      </c>
      <c r="HM92" s="116">
        <f>'26A'!AP$142</f>
        <v>0</v>
      </c>
      <c r="HN92" s="116">
        <f>'26A'!AQ$142</f>
        <v>0</v>
      </c>
      <c r="HO92" s="116">
        <f>'26A'!AR$142</f>
        <v>0</v>
      </c>
      <c r="HP92" s="116">
        <f>'26A'!AS$142</f>
        <v>0</v>
      </c>
      <c r="HQ92" s="116">
        <f>'26A'!AT$142</f>
        <v>0</v>
      </c>
      <c r="HR92" s="116">
        <f>'26A'!AU$142</f>
        <v>0</v>
      </c>
      <c r="HS92" s="116">
        <f>'26A'!AN$143</f>
        <v>0</v>
      </c>
      <c r="HT92" s="116">
        <f>'26A'!AO$143</f>
        <v>0</v>
      </c>
      <c r="HU92" s="116">
        <f>'26A'!AP$143</f>
        <v>0</v>
      </c>
      <c r="HV92" s="116">
        <f>'26A'!AQ$143</f>
        <v>0</v>
      </c>
      <c r="HW92" s="116">
        <f>'26A'!AR$143</f>
        <v>0</v>
      </c>
      <c r="HX92" s="116">
        <f>'26A'!AS$143</f>
        <v>0</v>
      </c>
      <c r="HY92" s="116">
        <f>'26A'!AT$143</f>
        <v>0</v>
      </c>
      <c r="HZ92" s="116">
        <f>'26A'!AU$143</f>
        <v>0</v>
      </c>
      <c r="IA92" s="116">
        <f>'26A'!AN$144</f>
        <v>0</v>
      </c>
      <c r="IB92" s="116">
        <f>'26A'!AO$144</f>
        <v>0</v>
      </c>
      <c r="IC92" s="116">
        <f>'26A'!AP$144</f>
        <v>0</v>
      </c>
      <c r="ID92" s="116">
        <f>'26A'!AQ$144</f>
        <v>0</v>
      </c>
      <c r="IE92" s="116">
        <f>'26A'!AR$144</f>
        <v>0</v>
      </c>
      <c r="IF92" s="116">
        <f>'26A'!AS$144</f>
        <v>0</v>
      </c>
      <c r="IG92" s="116">
        <f>'26A'!AT$144</f>
        <v>0</v>
      </c>
      <c r="IH92" s="116">
        <f>'26A'!AU$144</f>
        <v>0</v>
      </c>
    </row>
    <row r="93" spans="18:242">
      <c r="R93" s="114">
        <v>27</v>
      </c>
      <c r="S93" s="116">
        <f>'27A'!AN$117</f>
        <v>0</v>
      </c>
      <c r="T93" s="116">
        <f>'27A'!AO$117</f>
        <v>0</v>
      </c>
      <c r="U93" s="116">
        <f>'27A'!AP$117</f>
        <v>0</v>
      </c>
      <c r="V93" s="116">
        <f>'27A'!AQ$117</f>
        <v>0</v>
      </c>
      <c r="W93" s="116">
        <f>'27A'!AR$117</f>
        <v>0</v>
      </c>
      <c r="X93" s="116">
        <f>'27A'!AS$117</f>
        <v>0</v>
      </c>
      <c r="Y93" s="116">
        <f>'27A'!AT$117</f>
        <v>0</v>
      </c>
      <c r="Z93" s="116">
        <f>'27A'!AU$117</f>
        <v>0</v>
      </c>
      <c r="AA93" s="116">
        <f>'27A'!AV$117</f>
        <v>0</v>
      </c>
      <c r="AB93" s="116">
        <f>'27A'!AW$117</f>
        <v>0</v>
      </c>
      <c r="AC93" s="116">
        <f>'27A'!AX$117</f>
        <v>0</v>
      </c>
      <c r="AD93" s="116">
        <f>'27A'!AY$117</f>
        <v>0</v>
      </c>
      <c r="AE93" s="116">
        <f>'27A'!AN$118</f>
        <v>0</v>
      </c>
      <c r="AF93" s="116">
        <f>'27A'!AO$118</f>
        <v>0</v>
      </c>
      <c r="AG93" s="116">
        <f>'27A'!AP$118</f>
        <v>0</v>
      </c>
      <c r="AH93" s="116">
        <f>'27A'!AQ$118</f>
        <v>0</v>
      </c>
      <c r="AI93" s="116">
        <f>'27A'!AR$118</f>
        <v>0</v>
      </c>
      <c r="AJ93" s="116">
        <f>'27A'!AS$118</f>
        <v>0</v>
      </c>
      <c r="AK93" s="116">
        <f>'27A'!AT$118</f>
        <v>0</v>
      </c>
      <c r="AL93" s="116">
        <f>'27A'!AU$118</f>
        <v>0</v>
      </c>
      <c r="AM93" s="116">
        <f>'27A'!AV$118</f>
        <v>0</v>
      </c>
      <c r="AN93" s="116">
        <f>'27A'!AW$118</f>
        <v>0</v>
      </c>
      <c r="AO93" s="116">
        <f>'27A'!AX$118</f>
        <v>0</v>
      </c>
      <c r="AP93" s="116">
        <f>'27A'!AY$118</f>
        <v>0</v>
      </c>
      <c r="AQ93" s="116">
        <f>'27A'!AN$119</f>
        <v>0</v>
      </c>
      <c r="AR93" s="116">
        <f>'27A'!AO$119</f>
        <v>0</v>
      </c>
      <c r="AS93" s="116">
        <f>'27A'!AP$119</f>
        <v>0</v>
      </c>
      <c r="AT93" s="116">
        <f>'27A'!AQ$119</f>
        <v>0</v>
      </c>
      <c r="AU93" s="116">
        <f>'27A'!AR$119</f>
        <v>0</v>
      </c>
      <c r="AV93" s="116">
        <f>'27A'!AS$119</f>
        <v>0</v>
      </c>
      <c r="AW93" s="116">
        <f>'27A'!AT$119</f>
        <v>0</v>
      </c>
      <c r="AX93" s="116">
        <f>'27A'!AU$119</f>
        <v>0</v>
      </c>
      <c r="AY93" s="116">
        <f>'27A'!AV$119</f>
        <v>0</v>
      </c>
      <c r="AZ93" s="116">
        <f>'27A'!AW$119</f>
        <v>0</v>
      </c>
      <c r="BA93" s="116">
        <f>'27A'!AX$119</f>
        <v>0</v>
      </c>
      <c r="BB93" s="116">
        <f>'27A'!AY$119</f>
        <v>0</v>
      </c>
      <c r="BC93" s="116">
        <f>'27A'!AN$120</f>
        <v>0</v>
      </c>
      <c r="BD93" s="116">
        <f>'27A'!AO$120</f>
        <v>0</v>
      </c>
      <c r="BE93" s="116">
        <f>'27A'!AP$120</f>
        <v>0</v>
      </c>
      <c r="BF93" s="116">
        <f>'27A'!AQ$120</f>
        <v>0</v>
      </c>
      <c r="BG93" s="116">
        <f>'27A'!AR$120</f>
        <v>0</v>
      </c>
      <c r="BH93" s="116">
        <f>'27A'!AS$120</f>
        <v>0</v>
      </c>
      <c r="BI93" s="116">
        <f>'27A'!AT$120</f>
        <v>0</v>
      </c>
      <c r="BJ93" s="116">
        <f>'27A'!AU$120</f>
        <v>0</v>
      </c>
      <c r="BK93" s="116">
        <f>'27A'!AV$120</f>
        <v>0</v>
      </c>
      <c r="BL93" s="116">
        <f>'27A'!AW$120</f>
        <v>0</v>
      </c>
      <c r="BM93" s="116">
        <f>'27A'!AX$120</f>
        <v>0</v>
      </c>
      <c r="BN93" s="116">
        <f>'27A'!AY$120</f>
        <v>0</v>
      </c>
      <c r="BO93" s="116">
        <f>'27A'!AN$121</f>
        <v>0</v>
      </c>
      <c r="BP93" s="116">
        <f>'27A'!AO$121</f>
        <v>0</v>
      </c>
      <c r="BQ93" s="116">
        <f>'27A'!AP$121</f>
        <v>0</v>
      </c>
      <c r="BR93" s="116">
        <f>'27A'!AQ$121</f>
        <v>0</v>
      </c>
      <c r="BS93" s="116">
        <f>'27A'!AR$121</f>
        <v>0</v>
      </c>
      <c r="BT93" s="116">
        <f>'27A'!AS$121</f>
        <v>0</v>
      </c>
      <c r="BU93" s="116">
        <f>'27A'!AT$121</f>
        <v>0</v>
      </c>
      <c r="BV93" s="116">
        <f>'27A'!AU$121</f>
        <v>0</v>
      </c>
      <c r="BW93" s="116">
        <f>'27A'!AV$121</f>
        <v>0</v>
      </c>
      <c r="BX93" s="116">
        <f>'27A'!AW$121</f>
        <v>0</v>
      </c>
      <c r="BY93" s="116">
        <f>'27A'!AX$121</f>
        <v>0</v>
      </c>
      <c r="BZ93" s="116">
        <f>'27A'!AY$121</f>
        <v>0</v>
      </c>
      <c r="CA93" s="278">
        <f>'27A'!AN$122</f>
        <v>0</v>
      </c>
      <c r="CB93" s="278">
        <f>'27A'!AO$122</f>
        <v>0</v>
      </c>
      <c r="CC93" s="278">
        <f>'27A'!AP$122</f>
        <v>0</v>
      </c>
      <c r="CD93" s="278">
        <f>'27A'!AQ$122</f>
        <v>0</v>
      </c>
      <c r="CE93" s="278">
        <f>'27A'!AR$122</f>
        <v>0</v>
      </c>
      <c r="CF93" s="278">
        <f>'27A'!AS$122</f>
        <v>0</v>
      </c>
      <c r="CG93" s="278">
        <f>'27A'!AT$122</f>
        <v>0</v>
      </c>
      <c r="CH93" s="278">
        <f>'27A'!AU$122</f>
        <v>0</v>
      </c>
      <c r="CI93" s="278">
        <f>'27A'!AV$122</f>
        <v>0</v>
      </c>
      <c r="CJ93" s="278">
        <f>'27A'!AW$122</f>
        <v>0</v>
      </c>
      <c r="CK93" s="278">
        <f>'27A'!AX$122</f>
        <v>0</v>
      </c>
      <c r="CL93" s="278">
        <f>'27A'!AY$122</f>
        <v>0</v>
      </c>
      <c r="CM93" s="278">
        <f>'27A'!AN$123</f>
        <v>0</v>
      </c>
      <c r="CN93" s="278">
        <f>'27A'!AO$123</f>
        <v>0</v>
      </c>
      <c r="CO93" s="278">
        <f>'27A'!AP$123</f>
        <v>0</v>
      </c>
      <c r="CP93" s="278">
        <f>'27A'!AQ$123</f>
        <v>0</v>
      </c>
      <c r="CQ93" s="278">
        <f>'27A'!AR$123</f>
        <v>0</v>
      </c>
      <c r="CR93" s="278">
        <f>'27A'!AS$123</f>
        <v>0</v>
      </c>
      <c r="CS93" s="278">
        <f>'27A'!AT$123</f>
        <v>0</v>
      </c>
      <c r="CT93" s="278">
        <f>'27A'!AU$123</f>
        <v>0</v>
      </c>
      <c r="CU93" s="278">
        <f>'27A'!AV$123</f>
        <v>0</v>
      </c>
      <c r="CV93" s="278">
        <f>'27A'!AW$123</f>
        <v>0</v>
      </c>
      <c r="CW93" s="278">
        <f>'27A'!AX$123</f>
        <v>0</v>
      </c>
      <c r="CX93" s="278">
        <f>'27A'!AY$123</f>
        <v>0</v>
      </c>
      <c r="CY93" s="278">
        <f>'27A'!AN$124</f>
        <v>0</v>
      </c>
      <c r="CZ93" s="278">
        <f>'27A'!AO$124</f>
        <v>0</v>
      </c>
      <c r="DA93" s="278">
        <f>'27A'!AP$124</f>
        <v>0</v>
      </c>
      <c r="DB93" s="278">
        <f>'27A'!AQ$124</f>
        <v>0</v>
      </c>
      <c r="DC93" s="278">
        <f>'27A'!AR$124</f>
        <v>0</v>
      </c>
      <c r="DD93" s="278">
        <f>'27A'!AS$124</f>
        <v>0</v>
      </c>
      <c r="DE93" s="278">
        <f>'27A'!AT$124</f>
        <v>0</v>
      </c>
      <c r="DF93" s="278">
        <f>'27A'!AU$124</f>
        <v>0</v>
      </c>
      <c r="DG93" s="278">
        <f>'27A'!AV$124</f>
        <v>0</v>
      </c>
      <c r="DH93" s="278">
        <f>'27A'!AW$124</f>
        <v>0</v>
      </c>
      <c r="DI93" s="278">
        <f>'27A'!AX$124</f>
        <v>0</v>
      </c>
      <c r="DJ93" s="278">
        <f>'27A'!AY$124</f>
        <v>0</v>
      </c>
      <c r="DK93" s="116">
        <f>'27A'!AN$127</f>
        <v>0</v>
      </c>
      <c r="DL93" s="116">
        <f>'27A'!AO$127</f>
        <v>0</v>
      </c>
      <c r="DM93" s="116">
        <f>'27A'!AP$127</f>
        <v>0</v>
      </c>
      <c r="DN93" s="116">
        <f>'27A'!AQ$127</f>
        <v>0</v>
      </c>
      <c r="DO93" s="116">
        <f>'27A'!AR$127</f>
        <v>0</v>
      </c>
      <c r="DP93" s="116">
        <f>'27A'!AS$127</f>
        <v>0</v>
      </c>
      <c r="DQ93" s="116">
        <f>'27A'!AT$127</f>
        <v>0</v>
      </c>
      <c r="DR93" s="116">
        <f>'27A'!AU$127</f>
        <v>0</v>
      </c>
      <c r="DS93" s="116">
        <f>'27A'!AN$128</f>
        <v>0</v>
      </c>
      <c r="DT93" s="116">
        <f>'27A'!AO$128</f>
        <v>0</v>
      </c>
      <c r="DU93" s="116">
        <f>'27A'!AP$128</f>
        <v>0</v>
      </c>
      <c r="DV93" s="116">
        <f>'27A'!AQ$128</f>
        <v>0</v>
      </c>
      <c r="DW93" s="116">
        <f>'27A'!AR$128</f>
        <v>0</v>
      </c>
      <c r="DX93" s="116">
        <f>'27A'!AS$128</f>
        <v>0</v>
      </c>
      <c r="DY93" s="116">
        <f>'27A'!AT$128</f>
        <v>0</v>
      </c>
      <c r="DZ93" s="116">
        <f>'27A'!AU$128</f>
        <v>0</v>
      </c>
      <c r="EA93" s="116">
        <f>'27A'!AN$129</f>
        <v>0</v>
      </c>
      <c r="EB93" s="116">
        <f>'27A'!AO$129</f>
        <v>0</v>
      </c>
      <c r="EC93" s="116">
        <f>'27A'!AP$129</f>
        <v>0</v>
      </c>
      <c r="ED93" s="116">
        <f>'27A'!AQ$129</f>
        <v>0</v>
      </c>
      <c r="EE93" s="116">
        <f>'27A'!AR$129</f>
        <v>0</v>
      </c>
      <c r="EF93" s="116">
        <f>'27A'!AS$129</f>
        <v>0</v>
      </c>
      <c r="EG93" s="116">
        <f>'27A'!AT$129</f>
        <v>0</v>
      </c>
      <c r="EH93" s="116">
        <f>'27A'!AU$129</f>
        <v>0</v>
      </c>
      <c r="EI93" s="116">
        <f>'27A'!AN$130</f>
        <v>0</v>
      </c>
      <c r="EJ93" s="116">
        <f>'27A'!AO$130</f>
        <v>0</v>
      </c>
      <c r="EK93" s="116">
        <f>'27A'!AP$130</f>
        <v>0</v>
      </c>
      <c r="EL93" s="116">
        <f>'27A'!AQ$130</f>
        <v>0</v>
      </c>
      <c r="EM93" s="116">
        <f>'27A'!AR$130</f>
        <v>0</v>
      </c>
      <c r="EN93" s="116">
        <f>'27A'!AS$130</f>
        <v>0</v>
      </c>
      <c r="EO93" s="116">
        <f>'27A'!AT$130</f>
        <v>0</v>
      </c>
      <c r="EP93" s="116">
        <f>'27A'!AU$130</f>
        <v>0</v>
      </c>
      <c r="EQ93" s="116">
        <f>'27A'!AN$131</f>
        <v>0</v>
      </c>
      <c r="ER93" s="116">
        <f>'27A'!AO$131</f>
        <v>0</v>
      </c>
      <c r="ES93" s="116">
        <f>'27A'!AP$131</f>
        <v>0</v>
      </c>
      <c r="ET93" s="116">
        <f>'27A'!AQ$131</f>
        <v>0</v>
      </c>
      <c r="EU93" s="116">
        <f>'27A'!AR$131</f>
        <v>0</v>
      </c>
      <c r="EV93" s="116">
        <f>'27A'!AS$131</f>
        <v>0</v>
      </c>
      <c r="EW93" s="116">
        <f>'27A'!AT$131</f>
        <v>0</v>
      </c>
      <c r="EX93" s="116">
        <f>'27A'!AU$131</f>
        <v>0</v>
      </c>
      <c r="EY93" s="116">
        <f>'27A'!AN$132</f>
        <v>0</v>
      </c>
      <c r="EZ93" s="116">
        <f>'27A'!AO$132</f>
        <v>0</v>
      </c>
      <c r="FA93" s="116">
        <f>'27A'!AP$132</f>
        <v>0</v>
      </c>
      <c r="FB93" s="116">
        <f>'27A'!AQ$132</f>
        <v>0</v>
      </c>
      <c r="FC93" s="116">
        <f>'27A'!AR$132</f>
        <v>0</v>
      </c>
      <c r="FD93" s="116">
        <f>'27A'!AS$132</f>
        <v>0</v>
      </c>
      <c r="FE93" s="116">
        <f>'27A'!AT$132</f>
        <v>0</v>
      </c>
      <c r="FF93" s="116">
        <f>'27A'!AU$132</f>
        <v>0</v>
      </c>
      <c r="FG93" s="116">
        <f>'27A'!AN$133</f>
        <v>0</v>
      </c>
      <c r="FH93" s="116">
        <f>'27A'!AO$133</f>
        <v>0</v>
      </c>
      <c r="FI93" s="116">
        <f>'27A'!AP$133</f>
        <v>0</v>
      </c>
      <c r="FJ93" s="116">
        <f>'27A'!AQ$133</f>
        <v>0</v>
      </c>
      <c r="FK93" s="116">
        <f>'27A'!AR$133</f>
        <v>0</v>
      </c>
      <c r="FL93" s="116">
        <f>'27A'!AS$133</f>
        <v>0</v>
      </c>
      <c r="FM93" s="116">
        <f>'27A'!AT$133</f>
        <v>0</v>
      </c>
      <c r="FN93" s="116">
        <f>'27A'!AU$133</f>
        <v>0</v>
      </c>
      <c r="FO93" s="116">
        <f>'27A'!AN$134</f>
        <v>0</v>
      </c>
      <c r="FP93" s="116">
        <f>'27A'!AO$134</f>
        <v>0</v>
      </c>
      <c r="FQ93" s="116">
        <f>'27A'!AP$134</f>
        <v>0</v>
      </c>
      <c r="FR93" s="116">
        <f>'27A'!AQ$134</f>
        <v>0</v>
      </c>
      <c r="FS93" s="116">
        <f>'27A'!AR$134</f>
        <v>0</v>
      </c>
      <c r="FT93" s="116">
        <f>'27A'!AS$134</f>
        <v>0</v>
      </c>
      <c r="FU93" s="116">
        <f>'27A'!AT$134</f>
        <v>0</v>
      </c>
      <c r="FV93" s="116">
        <f>'27A'!AU$134</f>
        <v>0</v>
      </c>
      <c r="FW93" s="116">
        <f>'27A'!AN$137</f>
        <v>0</v>
      </c>
      <c r="FX93" s="116">
        <f>'27A'!AO$137</f>
        <v>0</v>
      </c>
      <c r="FY93" s="116">
        <f>'27A'!AP$137</f>
        <v>0</v>
      </c>
      <c r="FZ93" s="116">
        <f>'27A'!AQ$137</f>
        <v>0</v>
      </c>
      <c r="GA93" s="116">
        <f>'27A'!AR$137</f>
        <v>0</v>
      </c>
      <c r="GB93" s="116">
        <f>'27A'!AS$137</f>
        <v>0</v>
      </c>
      <c r="GC93" s="116">
        <f>'27A'!AT$137</f>
        <v>0</v>
      </c>
      <c r="GD93" s="116">
        <f>'27A'!AU$137</f>
        <v>0</v>
      </c>
      <c r="GE93" s="116">
        <f>'27A'!AN$138</f>
        <v>0</v>
      </c>
      <c r="GF93" s="116">
        <f>'27A'!AO$138</f>
        <v>0</v>
      </c>
      <c r="GG93" s="116">
        <f>'27A'!AP$138</f>
        <v>0</v>
      </c>
      <c r="GH93" s="116">
        <f>'27A'!AQ$138</f>
        <v>0</v>
      </c>
      <c r="GI93" s="116">
        <f>'27A'!AR$138</f>
        <v>0</v>
      </c>
      <c r="GJ93" s="116">
        <f>'27A'!AS$138</f>
        <v>0</v>
      </c>
      <c r="GK93" s="116">
        <f>'27A'!AT$138</f>
        <v>0</v>
      </c>
      <c r="GL93" s="116">
        <f>'27A'!AU$138</f>
        <v>0</v>
      </c>
      <c r="GM93" s="116">
        <f>'27A'!AN$139</f>
        <v>0</v>
      </c>
      <c r="GN93" s="116">
        <f>'27A'!AO$139</f>
        <v>0</v>
      </c>
      <c r="GO93" s="116">
        <f>'27A'!AP$139</f>
        <v>0</v>
      </c>
      <c r="GP93" s="116">
        <f>'27A'!AQ$139</f>
        <v>0</v>
      </c>
      <c r="GQ93" s="116">
        <f>'27A'!AR$139</f>
        <v>0</v>
      </c>
      <c r="GR93" s="116">
        <f>'27A'!AS$139</f>
        <v>0</v>
      </c>
      <c r="GS93" s="116">
        <f>'27A'!AT$139</f>
        <v>0</v>
      </c>
      <c r="GT93" s="116">
        <f>'27A'!AU$139</f>
        <v>0</v>
      </c>
      <c r="GU93" s="116">
        <f>'27A'!AN$140</f>
        <v>0</v>
      </c>
      <c r="GV93" s="116">
        <f>'27A'!AO$140</f>
        <v>0</v>
      </c>
      <c r="GW93" s="116">
        <f>'27A'!AP$140</f>
        <v>0</v>
      </c>
      <c r="GX93" s="116">
        <f>'27A'!AQ$140</f>
        <v>0</v>
      </c>
      <c r="GY93" s="116">
        <f>'27A'!AR$140</f>
        <v>0</v>
      </c>
      <c r="GZ93" s="116">
        <f>'27A'!AS$140</f>
        <v>0</v>
      </c>
      <c r="HA93" s="116">
        <f>'27A'!AT$140</f>
        <v>0</v>
      </c>
      <c r="HB93" s="116">
        <f>'27A'!AU$140</f>
        <v>0</v>
      </c>
      <c r="HC93" s="116">
        <f>'27A'!AN$141</f>
        <v>0</v>
      </c>
      <c r="HD93" s="116">
        <f>'27A'!AO$141</f>
        <v>0</v>
      </c>
      <c r="HE93" s="116">
        <f>'27A'!AP$141</f>
        <v>0</v>
      </c>
      <c r="HF93" s="116">
        <f>'27A'!AQ$141</f>
        <v>0</v>
      </c>
      <c r="HG93" s="116">
        <f>'27A'!AR$141</f>
        <v>0</v>
      </c>
      <c r="HH93" s="116">
        <f>'27A'!AS$141</f>
        <v>0</v>
      </c>
      <c r="HI93" s="116">
        <f>'27A'!AT$141</f>
        <v>0</v>
      </c>
      <c r="HJ93" s="116">
        <f>'27A'!AU$141</f>
        <v>0</v>
      </c>
      <c r="HK93" s="116">
        <f>'27A'!AN$142</f>
        <v>0</v>
      </c>
      <c r="HL93" s="116">
        <f>'27A'!AO$142</f>
        <v>0</v>
      </c>
      <c r="HM93" s="116">
        <f>'27A'!AP$142</f>
        <v>0</v>
      </c>
      <c r="HN93" s="116">
        <f>'27A'!AQ$142</f>
        <v>0</v>
      </c>
      <c r="HO93" s="116">
        <f>'27A'!AR$142</f>
        <v>0</v>
      </c>
      <c r="HP93" s="116">
        <f>'27A'!AS$142</f>
        <v>0</v>
      </c>
      <c r="HQ93" s="116">
        <f>'27A'!AT$142</f>
        <v>0</v>
      </c>
      <c r="HR93" s="116">
        <f>'27A'!AU$142</f>
        <v>0</v>
      </c>
      <c r="HS93" s="116">
        <f>'27A'!AN$143</f>
        <v>0</v>
      </c>
      <c r="HT93" s="116">
        <f>'27A'!AO$143</f>
        <v>0</v>
      </c>
      <c r="HU93" s="116">
        <f>'27A'!AP$143</f>
        <v>0</v>
      </c>
      <c r="HV93" s="116">
        <f>'27A'!AQ$143</f>
        <v>0</v>
      </c>
      <c r="HW93" s="116">
        <f>'27A'!AR$143</f>
        <v>0</v>
      </c>
      <c r="HX93" s="116">
        <f>'27A'!AS$143</f>
        <v>0</v>
      </c>
      <c r="HY93" s="116">
        <f>'27A'!AT$143</f>
        <v>0</v>
      </c>
      <c r="HZ93" s="116">
        <f>'27A'!AU$143</f>
        <v>0</v>
      </c>
      <c r="IA93" s="116">
        <f>'27A'!AN$144</f>
        <v>0</v>
      </c>
      <c r="IB93" s="116">
        <f>'27A'!AO$144</f>
        <v>0</v>
      </c>
      <c r="IC93" s="116">
        <f>'27A'!AP$144</f>
        <v>0</v>
      </c>
      <c r="ID93" s="116">
        <f>'27A'!AQ$144</f>
        <v>0</v>
      </c>
      <c r="IE93" s="116">
        <f>'27A'!AR$144</f>
        <v>0</v>
      </c>
      <c r="IF93" s="116">
        <f>'27A'!AS$144</f>
        <v>0</v>
      </c>
      <c r="IG93" s="116">
        <f>'27A'!AT$144</f>
        <v>0</v>
      </c>
      <c r="IH93" s="116">
        <f>'27A'!AU$144</f>
        <v>0</v>
      </c>
    </row>
    <row r="94" spans="18:242">
      <c r="R94" s="114">
        <v>28</v>
      </c>
      <c r="S94" s="116">
        <f>'28A'!AN$117</f>
        <v>0</v>
      </c>
      <c r="T94" s="116">
        <f>'28A'!AO$117</f>
        <v>0</v>
      </c>
      <c r="U94" s="116">
        <f>'28A'!AP$117</f>
        <v>0</v>
      </c>
      <c r="V94" s="116">
        <f>'28A'!AQ$117</f>
        <v>0</v>
      </c>
      <c r="W94" s="116">
        <f>'28A'!AR$117</f>
        <v>0</v>
      </c>
      <c r="X94" s="116">
        <f>'28A'!AS$117</f>
        <v>0</v>
      </c>
      <c r="Y94" s="116">
        <f>'28A'!AT$117</f>
        <v>0</v>
      </c>
      <c r="Z94" s="116">
        <f>'28A'!AU$117</f>
        <v>0</v>
      </c>
      <c r="AA94" s="116">
        <f>'28A'!AV$117</f>
        <v>0</v>
      </c>
      <c r="AB94" s="116">
        <f>'28A'!AW$117</f>
        <v>0</v>
      </c>
      <c r="AC94" s="116">
        <f>'28A'!AX$117</f>
        <v>0</v>
      </c>
      <c r="AD94" s="116">
        <f>'28A'!AY$117</f>
        <v>0</v>
      </c>
      <c r="AE94" s="116">
        <f>'28A'!AN$118</f>
        <v>0</v>
      </c>
      <c r="AF94" s="116">
        <f>'28A'!AO$118</f>
        <v>0</v>
      </c>
      <c r="AG94" s="116">
        <f>'28A'!AP$118</f>
        <v>0</v>
      </c>
      <c r="AH94" s="116">
        <f>'28A'!AQ$118</f>
        <v>0</v>
      </c>
      <c r="AI94" s="116">
        <f>'28A'!AR$118</f>
        <v>0</v>
      </c>
      <c r="AJ94" s="116">
        <f>'28A'!AS$118</f>
        <v>0</v>
      </c>
      <c r="AK94" s="116">
        <f>'28A'!AT$118</f>
        <v>0</v>
      </c>
      <c r="AL94" s="116">
        <f>'28A'!AU$118</f>
        <v>0</v>
      </c>
      <c r="AM94" s="116">
        <f>'28A'!AV$118</f>
        <v>0</v>
      </c>
      <c r="AN94" s="116">
        <f>'28A'!AW$118</f>
        <v>0</v>
      </c>
      <c r="AO94" s="116">
        <f>'28A'!AX$118</f>
        <v>0</v>
      </c>
      <c r="AP94" s="116">
        <f>'28A'!AY$118</f>
        <v>0</v>
      </c>
      <c r="AQ94" s="116">
        <f>'28A'!AN$119</f>
        <v>0</v>
      </c>
      <c r="AR94" s="116">
        <f>'28A'!AO$119</f>
        <v>0</v>
      </c>
      <c r="AS94" s="116">
        <f>'28A'!AP$119</f>
        <v>0</v>
      </c>
      <c r="AT94" s="116">
        <f>'28A'!AQ$119</f>
        <v>0</v>
      </c>
      <c r="AU94" s="116">
        <f>'28A'!AR$119</f>
        <v>0</v>
      </c>
      <c r="AV94" s="116">
        <f>'28A'!AS$119</f>
        <v>0</v>
      </c>
      <c r="AW94" s="116">
        <f>'28A'!AT$119</f>
        <v>0</v>
      </c>
      <c r="AX94" s="116">
        <f>'28A'!AU$119</f>
        <v>0</v>
      </c>
      <c r="AY94" s="116">
        <f>'28A'!AV$119</f>
        <v>0</v>
      </c>
      <c r="AZ94" s="116">
        <f>'28A'!AW$119</f>
        <v>0</v>
      </c>
      <c r="BA94" s="116">
        <f>'28A'!AX$119</f>
        <v>0</v>
      </c>
      <c r="BB94" s="116">
        <f>'28A'!AY$119</f>
        <v>0</v>
      </c>
      <c r="BC94" s="116">
        <f>'28A'!AN$120</f>
        <v>0</v>
      </c>
      <c r="BD94" s="116">
        <f>'28A'!AO$120</f>
        <v>0</v>
      </c>
      <c r="BE94" s="116">
        <f>'28A'!AP$120</f>
        <v>0</v>
      </c>
      <c r="BF94" s="116">
        <f>'28A'!AQ$120</f>
        <v>0</v>
      </c>
      <c r="BG94" s="116">
        <f>'28A'!AR$120</f>
        <v>0</v>
      </c>
      <c r="BH94" s="116">
        <f>'28A'!AS$120</f>
        <v>0</v>
      </c>
      <c r="BI94" s="116">
        <f>'28A'!AT$120</f>
        <v>0</v>
      </c>
      <c r="BJ94" s="116">
        <f>'28A'!AU$120</f>
        <v>0</v>
      </c>
      <c r="BK94" s="116">
        <f>'28A'!AV$120</f>
        <v>0</v>
      </c>
      <c r="BL94" s="116">
        <f>'28A'!AW$120</f>
        <v>0</v>
      </c>
      <c r="BM94" s="116">
        <f>'28A'!AX$120</f>
        <v>0</v>
      </c>
      <c r="BN94" s="116">
        <f>'28A'!AY$120</f>
        <v>0</v>
      </c>
      <c r="BO94" s="116">
        <f>'28A'!AN$121</f>
        <v>0</v>
      </c>
      <c r="BP94" s="116">
        <f>'28A'!AO$121</f>
        <v>0</v>
      </c>
      <c r="BQ94" s="116">
        <f>'28A'!AP$121</f>
        <v>0</v>
      </c>
      <c r="BR94" s="116">
        <f>'28A'!AQ$121</f>
        <v>0</v>
      </c>
      <c r="BS94" s="116">
        <f>'28A'!AR$121</f>
        <v>0</v>
      </c>
      <c r="BT94" s="116">
        <f>'28A'!AS$121</f>
        <v>0</v>
      </c>
      <c r="BU94" s="116">
        <f>'28A'!AT$121</f>
        <v>0</v>
      </c>
      <c r="BV94" s="116">
        <f>'28A'!AU$121</f>
        <v>0</v>
      </c>
      <c r="BW94" s="116">
        <f>'28A'!AV$121</f>
        <v>0</v>
      </c>
      <c r="BX94" s="116">
        <f>'28A'!AW$121</f>
        <v>0</v>
      </c>
      <c r="BY94" s="116">
        <f>'28A'!AX$121</f>
        <v>0</v>
      </c>
      <c r="BZ94" s="116">
        <f>'28A'!AY$121</f>
        <v>0</v>
      </c>
      <c r="CA94" s="278">
        <f>'28A'!AN$122</f>
        <v>0</v>
      </c>
      <c r="CB94" s="278">
        <f>'28A'!AO$122</f>
        <v>0</v>
      </c>
      <c r="CC94" s="278">
        <f>'28A'!AP$122</f>
        <v>0</v>
      </c>
      <c r="CD94" s="278">
        <f>'28A'!AQ$122</f>
        <v>0</v>
      </c>
      <c r="CE94" s="278">
        <f>'28A'!AR$122</f>
        <v>0</v>
      </c>
      <c r="CF94" s="278">
        <f>'28A'!AS$122</f>
        <v>0</v>
      </c>
      <c r="CG94" s="278">
        <f>'28A'!AT$122</f>
        <v>0</v>
      </c>
      <c r="CH94" s="278">
        <f>'28A'!AU$122</f>
        <v>0</v>
      </c>
      <c r="CI94" s="278">
        <f>'28A'!AV$122</f>
        <v>0</v>
      </c>
      <c r="CJ94" s="278">
        <f>'28A'!AW$122</f>
        <v>0</v>
      </c>
      <c r="CK94" s="278">
        <f>'28A'!AX$122</f>
        <v>0</v>
      </c>
      <c r="CL94" s="278">
        <f>'28A'!AY$122</f>
        <v>0</v>
      </c>
      <c r="CM94" s="278">
        <f>'28A'!AN$123</f>
        <v>0</v>
      </c>
      <c r="CN94" s="278">
        <f>'28A'!AO$123</f>
        <v>0</v>
      </c>
      <c r="CO94" s="278">
        <f>'28A'!AP$123</f>
        <v>0</v>
      </c>
      <c r="CP94" s="278">
        <f>'28A'!AQ$123</f>
        <v>0</v>
      </c>
      <c r="CQ94" s="278">
        <f>'28A'!AR$123</f>
        <v>0</v>
      </c>
      <c r="CR94" s="278">
        <f>'28A'!AS$123</f>
        <v>0</v>
      </c>
      <c r="CS94" s="278">
        <f>'28A'!AT$123</f>
        <v>0</v>
      </c>
      <c r="CT94" s="278">
        <f>'28A'!AU$123</f>
        <v>0</v>
      </c>
      <c r="CU94" s="278">
        <f>'28A'!AV$123</f>
        <v>0</v>
      </c>
      <c r="CV94" s="278">
        <f>'28A'!AW$123</f>
        <v>0</v>
      </c>
      <c r="CW94" s="278">
        <f>'28A'!AX$123</f>
        <v>0</v>
      </c>
      <c r="CX94" s="278">
        <f>'28A'!AY$123</f>
        <v>0</v>
      </c>
      <c r="CY94" s="278">
        <f>'28A'!AN$124</f>
        <v>0</v>
      </c>
      <c r="CZ94" s="278">
        <f>'28A'!AO$124</f>
        <v>0</v>
      </c>
      <c r="DA94" s="278">
        <f>'28A'!AP$124</f>
        <v>0</v>
      </c>
      <c r="DB94" s="278">
        <f>'28A'!AQ$124</f>
        <v>0</v>
      </c>
      <c r="DC94" s="278">
        <f>'28A'!AR$124</f>
        <v>0</v>
      </c>
      <c r="DD94" s="278">
        <f>'28A'!AS$124</f>
        <v>0</v>
      </c>
      <c r="DE94" s="278">
        <f>'28A'!AT$124</f>
        <v>0</v>
      </c>
      <c r="DF94" s="278">
        <f>'28A'!AU$124</f>
        <v>0</v>
      </c>
      <c r="DG94" s="278">
        <f>'28A'!AV$124</f>
        <v>0</v>
      </c>
      <c r="DH94" s="278">
        <f>'28A'!AW$124</f>
        <v>0</v>
      </c>
      <c r="DI94" s="278">
        <f>'28A'!AX$124</f>
        <v>0</v>
      </c>
      <c r="DJ94" s="278">
        <f>'28A'!AY$124</f>
        <v>0</v>
      </c>
      <c r="DK94" s="116">
        <f>'28A'!AN$127</f>
        <v>0</v>
      </c>
      <c r="DL94" s="116">
        <f>'28A'!AO$127</f>
        <v>0</v>
      </c>
      <c r="DM94" s="116">
        <f>'28A'!AP$127</f>
        <v>0</v>
      </c>
      <c r="DN94" s="116">
        <f>'28A'!AQ$127</f>
        <v>0</v>
      </c>
      <c r="DO94" s="116">
        <f>'28A'!AR$127</f>
        <v>0</v>
      </c>
      <c r="DP94" s="116">
        <f>'28A'!AS$127</f>
        <v>0</v>
      </c>
      <c r="DQ94" s="116">
        <f>'28A'!AT$127</f>
        <v>0</v>
      </c>
      <c r="DR94" s="116">
        <f>'28A'!AU$127</f>
        <v>0</v>
      </c>
      <c r="DS94" s="116">
        <f>'28A'!AN$128</f>
        <v>0</v>
      </c>
      <c r="DT94" s="116">
        <f>'28A'!AO$128</f>
        <v>0</v>
      </c>
      <c r="DU94" s="116">
        <f>'28A'!AP$128</f>
        <v>0</v>
      </c>
      <c r="DV94" s="116">
        <f>'28A'!AQ$128</f>
        <v>0</v>
      </c>
      <c r="DW94" s="116">
        <f>'28A'!AR$128</f>
        <v>0</v>
      </c>
      <c r="DX94" s="116">
        <f>'28A'!AS$128</f>
        <v>0</v>
      </c>
      <c r="DY94" s="116">
        <f>'28A'!AT$128</f>
        <v>0</v>
      </c>
      <c r="DZ94" s="116">
        <f>'28A'!AU$128</f>
        <v>0</v>
      </c>
      <c r="EA94" s="116">
        <f>'28A'!AN$129</f>
        <v>0</v>
      </c>
      <c r="EB94" s="116">
        <f>'28A'!AO$129</f>
        <v>0</v>
      </c>
      <c r="EC94" s="116">
        <f>'28A'!AP$129</f>
        <v>0</v>
      </c>
      <c r="ED94" s="116">
        <f>'28A'!AQ$129</f>
        <v>0</v>
      </c>
      <c r="EE94" s="116">
        <f>'28A'!AR$129</f>
        <v>0</v>
      </c>
      <c r="EF94" s="116">
        <f>'28A'!AS$129</f>
        <v>0</v>
      </c>
      <c r="EG94" s="116">
        <f>'28A'!AT$129</f>
        <v>0</v>
      </c>
      <c r="EH94" s="116">
        <f>'28A'!AU$129</f>
        <v>0</v>
      </c>
      <c r="EI94" s="116">
        <f>'28A'!AN$130</f>
        <v>0</v>
      </c>
      <c r="EJ94" s="116">
        <f>'28A'!AO$130</f>
        <v>0</v>
      </c>
      <c r="EK94" s="116">
        <f>'28A'!AP$130</f>
        <v>0</v>
      </c>
      <c r="EL94" s="116">
        <f>'28A'!AQ$130</f>
        <v>0</v>
      </c>
      <c r="EM94" s="116">
        <f>'28A'!AR$130</f>
        <v>0</v>
      </c>
      <c r="EN94" s="116">
        <f>'28A'!AS$130</f>
        <v>0</v>
      </c>
      <c r="EO94" s="116">
        <f>'28A'!AT$130</f>
        <v>0</v>
      </c>
      <c r="EP94" s="116">
        <f>'28A'!AU$130</f>
        <v>0</v>
      </c>
      <c r="EQ94" s="116">
        <f>'28A'!AN$131</f>
        <v>0</v>
      </c>
      <c r="ER94" s="116">
        <f>'28A'!AO$131</f>
        <v>0</v>
      </c>
      <c r="ES94" s="116">
        <f>'28A'!AP$131</f>
        <v>0</v>
      </c>
      <c r="ET94" s="116">
        <f>'28A'!AQ$131</f>
        <v>0</v>
      </c>
      <c r="EU94" s="116">
        <f>'28A'!AR$131</f>
        <v>0</v>
      </c>
      <c r="EV94" s="116">
        <f>'28A'!AS$131</f>
        <v>0</v>
      </c>
      <c r="EW94" s="116">
        <f>'28A'!AT$131</f>
        <v>0</v>
      </c>
      <c r="EX94" s="116">
        <f>'28A'!AU$131</f>
        <v>0</v>
      </c>
      <c r="EY94" s="116">
        <f>'28A'!AN$132</f>
        <v>0</v>
      </c>
      <c r="EZ94" s="116">
        <f>'28A'!AO$132</f>
        <v>0</v>
      </c>
      <c r="FA94" s="116">
        <f>'28A'!AP$132</f>
        <v>0</v>
      </c>
      <c r="FB94" s="116">
        <f>'28A'!AQ$132</f>
        <v>0</v>
      </c>
      <c r="FC94" s="116">
        <f>'28A'!AR$132</f>
        <v>0</v>
      </c>
      <c r="FD94" s="116">
        <f>'28A'!AS$132</f>
        <v>0</v>
      </c>
      <c r="FE94" s="116">
        <f>'28A'!AT$132</f>
        <v>0</v>
      </c>
      <c r="FF94" s="116">
        <f>'28A'!AU$132</f>
        <v>0</v>
      </c>
      <c r="FG94" s="116">
        <f>'28A'!AN$133</f>
        <v>0</v>
      </c>
      <c r="FH94" s="116">
        <f>'28A'!AO$133</f>
        <v>0</v>
      </c>
      <c r="FI94" s="116">
        <f>'28A'!AP$133</f>
        <v>0</v>
      </c>
      <c r="FJ94" s="116">
        <f>'28A'!AQ$133</f>
        <v>0</v>
      </c>
      <c r="FK94" s="116">
        <f>'28A'!AR$133</f>
        <v>0</v>
      </c>
      <c r="FL94" s="116">
        <f>'28A'!AS$133</f>
        <v>0</v>
      </c>
      <c r="FM94" s="116">
        <f>'28A'!AT$133</f>
        <v>0</v>
      </c>
      <c r="FN94" s="116">
        <f>'28A'!AU$133</f>
        <v>0</v>
      </c>
      <c r="FO94" s="116">
        <f>'28A'!AN$134</f>
        <v>0</v>
      </c>
      <c r="FP94" s="116">
        <f>'28A'!AO$134</f>
        <v>0</v>
      </c>
      <c r="FQ94" s="116">
        <f>'28A'!AP$134</f>
        <v>0</v>
      </c>
      <c r="FR94" s="116">
        <f>'28A'!AQ$134</f>
        <v>0</v>
      </c>
      <c r="FS94" s="116">
        <f>'28A'!AR$134</f>
        <v>0</v>
      </c>
      <c r="FT94" s="116">
        <f>'28A'!AS$134</f>
        <v>0</v>
      </c>
      <c r="FU94" s="116">
        <f>'28A'!AT$134</f>
        <v>0</v>
      </c>
      <c r="FV94" s="116">
        <f>'28A'!AU$134</f>
        <v>0</v>
      </c>
      <c r="FW94" s="116">
        <f>'28A'!AN$137</f>
        <v>0</v>
      </c>
      <c r="FX94" s="116">
        <f>'28A'!AO$137</f>
        <v>0</v>
      </c>
      <c r="FY94" s="116">
        <f>'28A'!AP$137</f>
        <v>0</v>
      </c>
      <c r="FZ94" s="116">
        <f>'28A'!AQ$137</f>
        <v>0</v>
      </c>
      <c r="GA94" s="116">
        <f>'28A'!AR$137</f>
        <v>0</v>
      </c>
      <c r="GB94" s="116">
        <f>'28A'!AS$137</f>
        <v>0</v>
      </c>
      <c r="GC94" s="116">
        <f>'28A'!AT$137</f>
        <v>0</v>
      </c>
      <c r="GD94" s="116">
        <f>'28A'!AU$137</f>
        <v>0</v>
      </c>
      <c r="GE94" s="116">
        <f>'28A'!AN$138</f>
        <v>0</v>
      </c>
      <c r="GF94" s="116">
        <f>'28A'!AO$138</f>
        <v>0</v>
      </c>
      <c r="GG94" s="116">
        <f>'28A'!AP$138</f>
        <v>0</v>
      </c>
      <c r="GH94" s="116">
        <f>'28A'!AQ$138</f>
        <v>0</v>
      </c>
      <c r="GI94" s="116">
        <f>'28A'!AR$138</f>
        <v>0</v>
      </c>
      <c r="GJ94" s="116">
        <f>'28A'!AS$138</f>
        <v>0</v>
      </c>
      <c r="GK94" s="116">
        <f>'28A'!AT$138</f>
        <v>0</v>
      </c>
      <c r="GL94" s="116">
        <f>'28A'!AU$138</f>
        <v>0</v>
      </c>
      <c r="GM94" s="116">
        <f>'28A'!AN$139</f>
        <v>0</v>
      </c>
      <c r="GN94" s="116">
        <f>'28A'!AO$139</f>
        <v>0</v>
      </c>
      <c r="GO94" s="116">
        <f>'28A'!AP$139</f>
        <v>0</v>
      </c>
      <c r="GP94" s="116">
        <f>'28A'!AQ$139</f>
        <v>0</v>
      </c>
      <c r="GQ94" s="116">
        <f>'28A'!AR$139</f>
        <v>0</v>
      </c>
      <c r="GR94" s="116">
        <f>'28A'!AS$139</f>
        <v>0</v>
      </c>
      <c r="GS94" s="116">
        <f>'28A'!AT$139</f>
        <v>0</v>
      </c>
      <c r="GT94" s="116">
        <f>'28A'!AU$139</f>
        <v>0</v>
      </c>
      <c r="GU94" s="116">
        <f>'28A'!AN$140</f>
        <v>0</v>
      </c>
      <c r="GV94" s="116">
        <f>'28A'!AO$140</f>
        <v>0</v>
      </c>
      <c r="GW94" s="116">
        <f>'28A'!AP$140</f>
        <v>0</v>
      </c>
      <c r="GX94" s="116">
        <f>'28A'!AQ$140</f>
        <v>0</v>
      </c>
      <c r="GY94" s="116">
        <f>'28A'!AR$140</f>
        <v>0</v>
      </c>
      <c r="GZ94" s="116">
        <f>'28A'!AS$140</f>
        <v>0</v>
      </c>
      <c r="HA94" s="116">
        <f>'28A'!AT$140</f>
        <v>0</v>
      </c>
      <c r="HB94" s="116">
        <f>'28A'!AU$140</f>
        <v>0</v>
      </c>
      <c r="HC94" s="116">
        <f>'28A'!AN$141</f>
        <v>0</v>
      </c>
      <c r="HD94" s="116">
        <f>'28A'!AO$141</f>
        <v>0</v>
      </c>
      <c r="HE94" s="116">
        <f>'28A'!AP$141</f>
        <v>0</v>
      </c>
      <c r="HF94" s="116">
        <f>'28A'!AQ$141</f>
        <v>0</v>
      </c>
      <c r="HG94" s="116">
        <f>'28A'!AR$141</f>
        <v>0</v>
      </c>
      <c r="HH94" s="116">
        <f>'28A'!AS$141</f>
        <v>0</v>
      </c>
      <c r="HI94" s="116">
        <f>'28A'!AT$141</f>
        <v>0</v>
      </c>
      <c r="HJ94" s="116">
        <f>'28A'!AU$141</f>
        <v>0</v>
      </c>
      <c r="HK94" s="116">
        <f>'28A'!AN$142</f>
        <v>0</v>
      </c>
      <c r="HL94" s="116">
        <f>'28A'!AO$142</f>
        <v>0</v>
      </c>
      <c r="HM94" s="116">
        <f>'28A'!AP$142</f>
        <v>0</v>
      </c>
      <c r="HN94" s="116">
        <f>'28A'!AQ$142</f>
        <v>0</v>
      </c>
      <c r="HO94" s="116">
        <f>'28A'!AR$142</f>
        <v>0</v>
      </c>
      <c r="HP94" s="116">
        <f>'28A'!AS$142</f>
        <v>0</v>
      </c>
      <c r="HQ94" s="116">
        <f>'28A'!AT$142</f>
        <v>0</v>
      </c>
      <c r="HR94" s="116">
        <f>'28A'!AU$142</f>
        <v>0</v>
      </c>
      <c r="HS94" s="116">
        <f>'28A'!AN$143</f>
        <v>0</v>
      </c>
      <c r="HT94" s="116">
        <f>'28A'!AO$143</f>
        <v>0</v>
      </c>
      <c r="HU94" s="116">
        <f>'28A'!AP$143</f>
        <v>0</v>
      </c>
      <c r="HV94" s="116">
        <f>'28A'!AQ$143</f>
        <v>0</v>
      </c>
      <c r="HW94" s="116">
        <f>'28A'!AR$143</f>
        <v>0</v>
      </c>
      <c r="HX94" s="116">
        <f>'28A'!AS$143</f>
        <v>0</v>
      </c>
      <c r="HY94" s="116">
        <f>'28A'!AT$143</f>
        <v>0</v>
      </c>
      <c r="HZ94" s="116">
        <f>'28A'!AU$143</f>
        <v>0</v>
      </c>
      <c r="IA94" s="116">
        <f>'28A'!AN$144</f>
        <v>0</v>
      </c>
      <c r="IB94" s="116">
        <f>'28A'!AO$144</f>
        <v>0</v>
      </c>
      <c r="IC94" s="116">
        <f>'28A'!AP$144</f>
        <v>0</v>
      </c>
      <c r="ID94" s="116">
        <f>'28A'!AQ$144</f>
        <v>0</v>
      </c>
      <c r="IE94" s="116">
        <f>'28A'!AR$144</f>
        <v>0</v>
      </c>
      <c r="IF94" s="116">
        <f>'28A'!AS$144</f>
        <v>0</v>
      </c>
      <c r="IG94" s="116">
        <f>'28A'!AT$144</f>
        <v>0</v>
      </c>
      <c r="IH94" s="116">
        <f>'28A'!AU$144</f>
        <v>0</v>
      </c>
    </row>
    <row r="95" spans="18:242">
      <c r="R95" s="114">
        <v>29</v>
      </c>
      <c r="S95" s="116">
        <f>'29A'!AN$117</f>
        <v>0</v>
      </c>
      <c r="T95" s="116">
        <f>'29A'!AO$117</f>
        <v>0</v>
      </c>
      <c r="U95" s="116">
        <f>'29A'!AP$117</f>
        <v>0</v>
      </c>
      <c r="V95" s="116">
        <f>'29A'!AQ$117</f>
        <v>0</v>
      </c>
      <c r="W95" s="116">
        <f>'29A'!AR$117</f>
        <v>0</v>
      </c>
      <c r="X95" s="116">
        <f>'29A'!AS$117</f>
        <v>0</v>
      </c>
      <c r="Y95" s="116">
        <f>'29A'!AT$117</f>
        <v>0</v>
      </c>
      <c r="Z95" s="116">
        <f>'29A'!AU$117</f>
        <v>0</v>
      </c>
      <c r="AA95" s="116">
        <f>'29A'!AV$117</f>
        <v>0</v>
      </c>
      <c r="AB95" s="116">
        <f>'29A'!AW$117</f>
        <v>0</v>
      </c>
      <c r="AC95" s="116">
        <f>'29A'!AX$117</f>
        <v>0</v>
      </c>
      <c r="AD95" s="116">
        <f>'29A'!AY$117</f>
        <v>0</v>
      </c>
      <c r="AE95" s="116">
        <f>'29A'!AN$118</f>
        <v>0</v>
      </c>
      <c r="AF95" s="116">
        <f>'29A'!AO$118</f>
        <v>0</v>
      </c>
      <c r="AG95" s="116">
        <f>'29A'!AP$118</f>
        <v>0</v>
      </c>
      <c r="AH95" s="116">
        <f>'29A'!AQ$118</f>
        <v>0</v>
      </c>
      <c r="AI95" s="116">
        <f>'29A'!AR$118</f>
        <v>0</v>
      </c>
      <c r="AJ95" s="116">
        <f>'29A'!AS$118</f>
        <v>0</v>
      </c>
      <c r="AK95" s="116">
        <f>'29A'!AT$118</f>
        <v>0</v>
      </c>
      <c r="AL95" s="116">
        <f>'29A'!AU$118</f>
        <v>0</v>
      </c>
      <c r="AM95" s="116">
        <f>'29A'!AV$118</f>
        <v>0</v>
      </c>
      <c r="AN95" s="116">
        <f>'29A'!AW$118</f>
        <v>0</v>
      </c>
      <c r="AO95" s="116">
        <f>'29A'!AX$118</f>
        <v>0</v>
      </c>
      <c r="AP95" s="116">
        <f>'29A'!AY$118</f>
        <v>0</v>
      </c>
      <c r="AQ95" s="116">
        <f>'29A'!AN$119</f>
        <v>0</v>
      </c>
      <c r="AR95" s="116">
        <f>'29A'!AO$119</f>
        <v>0</v>
      </c>
      <c r="AS95" s="116">
        <f>'29A'!AP$119</f>
        <v>0</v>
      </c>
      <c r="AT95" s="116">
        <f>'29A'!AQ$119</f>
        <v>0</v>
      </c>
      <c r="AU95" s="116">
        <f>'29A'!AR$119</f>
        <v>0</v>
      </c>
      <c r="AV95" s="116">
        <f>'29A'!AS$119</f>
        <v>0</v>
      </c>
      <c r="AW95" s="116">
        <f>'29A'!AT$119</f>
        <v>0</v>
      </c>
      <c r="AX95" s="116">
        <f>'29A'!AU$119</f>
        <v>0</v>
      </c>
      <c r="AY95" s="116">
        <f>'29A'!AV$119</f>
        <v>0</v>
      </c>
      <c r="AZ95" s="116">
        <f>'29A'!AW$119</f>
        <v>0</v>
      </c>
      <c r="BA95" s="116">
        <f>'29A'!AX$119</f>
        <v>0</v>
      </c>
      <c r="BB95" s="116">
        <f>'29A'!AY$119</f>
        <v>0</v>
      </c>
      <c r="BC95" s="116">
        <f>'29A'!AN$120</f>
        <v>0</v>
      </c>
      <c r="BD95" s="116">
        <f>'29A'!AO$120</f>
        <v>0</v>
      </c>
      <c r="BE95" s="116">
        <f>'29A'!AP$120</f>
        <v>0</v>
      </c>
      <c r="BF95" s="116">
        <f>'29A'!AQ$120</f>
        <v>0</v>
      </c>
      <c r="BG95" s="116">
        <f>'29A'!AR$120</f>
        <v>0</v>
      </c>
      <c r="BH95" s="116">
        <f>'29A'!AS$120</f>
        <v>0</v>
      </c>
      <c r="BI95" s="116">
        <f>'29A'!AT$120</f>
        <v>0</v>
      </c>
      <c r="BJ95" s="116">
        <f>'29A'!AU$120</f>
        <v>0</v>
      </c>
      <c r="BK95" s="116">
        <f>'29A'!AV$120</f>
        <v>0</v>
      </c>
      <c r="BL95" s="116">
        <f>'29A'!AW$120</f>
        <v>0</v>
      </c>
      <c r="BM95" s="116">
        <f>'29A'!AX$120</f>
        <v>0</v>
      </c>
      <c r="BN95" s="116">
        <f>'29A'!AY$120</f>
        <v>0</v>
      </c>
      <c r="BO95" s="116">
        <f>'29A'!AN$121</f>
        <v>0</v>
      </c>
      <c r="BP95" s="116">
        <f>'29A'!AO$121</f>
        <v>0</v>
      </c>
      <c r="BQ95" s="116">
        <f>'29A'!AP$121</f>
        <v>0</v>
      </c>
      <c r="BR95" s="116">
        <f>'29A'!AQ$121</f>
        <v>0</v>
      </c>
      <c r="BS95" s="116">
        <f>'29A'!AR$121</f>
        <v>0</v>
      </c>
      <c r="BT95" s="116">
        <f>'29A'!AS$121</f>
        <v>0</v>
      </c>
      <c r="BU95" s="116">
        <f>'29A'!AT$121</f>
        <v>0</v>
      </c>
      <c r="BV95" s="116">
        <f>'29A'!AU$121</f>
        <v>0</v>
      </c>
      <c r="BW95" s="116">
        <f>'29A'!AV$121</f>
        <v>0</v>
      </c>
      <c r="BX95" s="116">
        <f>'29A'!AW$121</f>
        <v>0</v>
      </c>
      <c r="BY95" s="116">
        <f>'29A'!AX$121</f>
        <v>0</v>
      </c>
      <c r="BZ95" s="116">
        <f>'29A'!AY$121</f>
        <v>0</v>
      </c>
      <c r="CA95" s="278">
        <f>'29A'!AN$122</f>
        <v>0</v>
      </c>
      <c r="CB95" s="278">
        <f>'29A'!AO$122</f>
        <v>0</v>
      </c>
      <c r="CC95" s="278">
        <f>'29A'!AP$122</f>
        <v>0</v>
      </c>
      <c r="CD95" s="278">
        <f>'29A'!AQ$122</f>
        <v>0</v>
      </c>
      <c r="CE95" s="278">
        <f>'29A'!AR$122</f>
        <v>0</v>
      </c>
      <c r="CF95" s="278">
        <f>'29A'!AS$122</f>
        <v>0</v>
      </c>
      <c r="CG95" s="278">
        <f>'29A'!AT$122</f>
        <v>0</v>
      </c>
      <c r="CH95" s="278">
        <f>'29A'!AU$122</f>
        <v>0</v>
      </c>
      <c r="CI95" s="278">
        <f>'29A'!AV$122</f>
        <v>0</v>
      </c>
      <c r="CJ95" s="278">
        <f>'29A'!AW$122</f>
        <v>0</v>
      </c>
      <c r="CK95" s="278">
        <f>'29A'!AX$122</f>
        <v>0</v>
      </c>
      <c r="CL95" s="278">
        <f>'29A'!AY$122</f>
        <v>0</v>
      </c>
      <c r="CM95" s="278">
        <f>'29A'!AN$123</f>
        <v>0</v>
      </c>
      <c r="CN95" s="278">
        <f>'29A'!AO$123</f>
        <v>0</v>
      </c>
      <c r="CO95" s="278">
        <f>'29A'!AP$123</f>
        <v>0</v>
      </c>
      <c r="CP95" s="278">
        <f>'29A'!AQ$123</f>
        <v>0</v>
      </c>
      <c r="CQ95" s="278">
        <f>'29A'!AR$123</f>
        <v>0</v>
      </c>
      <c r="CR95" s="278">
        <f>'29A'!AS$123</f>
        <v>0</v>
      </c>
      <c r="CS95" s="278">
        <f>'29A'!AT$123</f>
        <v>0</v>
      </c>
      <c r="CT95" s="278">
        <f>'29A'!AU$123</f>
        <v>0</v>
      </c>
      <c r="CU95" s="278">
        <f>'29A'!AV$123</f>
        <v>0</v>
      </c>
      <c r="CV95" s="278">
        <f>'29A'!AW$123</f>
        <v>0</v>
      </c>
      <c r="CW95" s="278">
        <f>'29A'!AX$123</f>
        <v>0</v>
      </c>
      <c r="CX95" s="278">
        <f>'29A'!AY$123</f>
        <v>0</v>
      </c>
      <c r="CY95" s="278">
        <f>'29A'!AN$124</f>
        <v>0</v>
      </c>
      <c r="CZ95" s="278">
        <f>'29A'!AO$124</f>
        <v>0</v>
      </c>
      <c r="DA95" s="278">
        <f>'29A'!AP$124</f>
        <v>0</v>
      </c>
      <c r="DB95" s="278">
        <f>'29A'!AQ$124</f>
        <v>0</v>
      </c>
      <c r="DC95" s="278">
        <f>'29A'!AR$124</f>
        <v>0</v>
      </c>
      <c r="DD95" s="278">
        <f>'29A'!AS$124</f>
        <v>0</v>
      </c>
      <c r="DE95" s="278">
        <f>'29A'!AT$124</f>
        <v>0</v>
      </c>
      <c r="DF95" s="278">
        <f>'29A'!AU$124</f>
        <v>0</v>
      </c>
      <c r="DG95" s="278">
        <f>'29A'!AV$124</f>
        <v>0</v>
      </c>
      <c r="DH95" s="278">
        <f>'29A'!AW$124</f>
        <v>0</v>
      </c>
      <c r="DI95" s="278">
        <f>'29A'!AX$124</f>
        <v>0</v>
      </c>
      <c r="DJ95" s="278">
        <f>'29A'!AY$124</f>
        <v>0</v>
      </c>
      <c r="DK95" s="116">
        <f>'29A'!AN$127</f>
        <v>0</v>
      </c>
      <c r="DL95" s="116">
        <f>'29A'!AO$127</f>
        <v>0</v>
      </c>
      <c r="DM95" s="116">
        <f>'29A'!AP$127</f>
        <v>0</v>
      </c>
      <c r="DN95" s="116">
        <f>'29A'!AQ$127</f>
        <v>0</v>
      </c>
      <c r="DO95" s="116">
        <f>'29A'!AR$127</f>
        <v>0</v>
      </c>
      <c r="DP95" s="116">
        <f>'29A'!AS$127</f>
        <v>0</v>
      </c>
      <c r="DQ95" s="116">
        <f>'29A'!AT$127</f>
        <v>0</v>
      </c>
      <c r="DR95" s="116">
        <f>'29A'!AU$127</f>
        <v>0</v>
      </c>
      <c r="DS95" s="116">
        <f>'29A'!AN$128</f>
        <v>0</v>
      </c>
      <c r="DT95" s="116">
        <f>'29A'!AO$128</f>
        <v>0</v>
      </c>
      <c r="DU95" s="116">
        <f>'29A'!AP$128</f>
        <v>0</v>
      </c>
      <c r="DV95" s="116">
        <f>'29A'!AQ$128</f>
        <v>0</v>
      </c>
      <c r="DW95" s="116">
        <f>'29A'!AR$128</f>
        <v>0</v>
      </c>
      <c r="DX95" s="116">
        <f>'29A'!AS$128</f>
        <v>0</v>
      </c>
      <c r="DY95" s="116">
        <f>'29A'!AT$128</f>
        <v>0</v>
      </c>
      <c r="DZ95" s="116">
        <f>'29A'!AU$128</f>
        <v>0</v>
      </c>
      <c r="EA95" s="116">
        <f>'29A'!AN$129</f>
        <v>0</v>
      </c>
      <c r="EB95" s="116">
        <f>'29A'!AO$129</f>
        <v>0</v>
      </c>
      <c r="EC95" s="116">
        <f>'29A'!AP$129</f>
        <v>0</v>
      </c>
      <c r="ED95" s="116">
        <f>'29A'!AQ$129</f>
        <v>0</v>
      </c>
      <c r="EE95" s="116">
        <f>'29A'!AR$129</f>
        <v>0</v>
      </c>
      <c r="EF95" s="116">
        <f>'29A'!AS$129</f>
        <v>0</v>
      </c>
      <c r="EG95" s="116">
        <f>'29A'!AT$129</f>
        <v>0</v>
      </c>
      <c r="EH95" s="116">
        <f>'29A'!AU$129</f>
        <v>0</v>
      </c>
      <c r="EI95" s="116">
        <f>'29A'!AN$130</f>
        <v>0</v>
      </c>
      <c r="EJ95" s="116">
        <f>'29A'!AO$130</f>
        <v>0</v>
      </c>
      <c r="EK95" s="116">
        <f>'29A'!AP$130</f>
        <v>0</v>
      </c>
      <c r="EL95" s="116">
        <f>'29A'!AQ$130</f>
        <v>0</v>
      </c>
      <c r="EM95" s="116">
        <f>'29A'!AR$130</f>
        <v>0</v>
      </c>
      <c r="EN95" s="116">
        <f>'29A'!AS$130</f>
        <v>0</v>
      </c>
      <c r="EO95" s="116">
        <f>'29A'!AT$130</f>
        <v>0</v>
      </c>
      <c r="EP95" s="116">
        <f>'29A'!AU$130</f>
        <v>0</v>
      </c>
      <c r="EQ95" s="116">
        <f>'29A'!AN$131</f>
        <v>0</v>
      </c>
      <c r="ER95" s="116">
        <f>'29A'!AO$131</f>
        <v>0</v>
      </c>
      <c r="ES95" s="116">
        <f>'29A'!AP$131</f>
        <v>0</v>
      </c>
      <c r="ET95" s="116">
        <f>'29A'!AQ$131</f>
        <v>0</v>
      </c>
      <c r="EU95" s="116">
        <f>'29A'!AR$131</f>
        <v>0</v>
      </c>
      <c r="EV95" s="116">
        <f>'29A'!AS$131</f>
        <v>0</v>
      </c>
      <c r="EW95" s="116">
        <f>'29A'!AT$131</f>
        <v>0</v>
      </c>
      <c r="EX95" s="116">
        <f>'29A'!AU$131</f>
        <v>0</v>
      </c>
      <c r="EY95" s="116">
        <f>'29A'!AN$132</f>
        <v>0</v>
      </c>
      <c r="EZ95" s="116">
        <f>'29A'!AO$132</f>
        <v>0</v>
      </c>
      <c r="FA95" s="116">
        <f>'29A'!AP$132</f>
        <v>0</v>
      </c>
      <c r="FB95" s="116">
        <f>'29A'!AQ$132</f>
        <v>0</v>
      </c>
      <c r="FC95" s="116">
        <f>'29A'!AR$132</f>
        <v>0</v>
      </c>
      <c r="FD95" s="116">
        <f>'29A'!AS$132</f>
        <v>0</v>
      </c>
      <c r="FE95" s="116">
        <f>'29A'!AT$132</f>
        <v>0</v>
      </c>
      <c r="FF95" s="116">
        <f>'29A'!AU$132</f>
        <v>0</v>
      </c>
      <c r="FG95" s="116">
        <f>'29A'!AN$133</f>
        <v>0</v>
      </c>
      <c r="FH95" s="116">
        <f>'29A'!AO$133</f>
        <v>0</v>
      </c>
      <c r="FI95" s="116">
        <f>'29A'!AP$133</f>
        <v>0</v>
      </c>
      <c r="FJ95" s="116">
        <f>'29A'!AQ$133</f>
        <v>0</v>
      </c>
      <c r="FK95" s="116">
        <f>'29A'!AR$133</f>
        <v>0</v>
      </c>
      <c r="FL95" s="116">
        <f>'29A'!AS$133</f>
        <v>0</v>
      </c>
      <c r="FM95" s="116">
        <f>'29A'!AT$133</f>
        <v>0</v>
      </c>
      <c r="FN95" s="116">
        <f>'29A'!AU$133</f>
        <v>0</v>
      </c>
      <c r="FO95" s="116">
        <f>'29A'!AN$134</f>
        <v>0</v>
      </c>
      <c r="FP95" s="116">
        <f>'29A'!AO$134</f>
        <v>0</v>
      </c>
      <c r="FQ95" s="116">
        <f>'29A'!AP$134</f>
        <v>0</v>
      </c>
      <c r="FR95" s="116">
        <f>'29A'!AQ$134</f>
        <v>0</v>
      </c>
      <c r="FS95" s="116">
        <f>'29A'!AR$134</f>
        <v>0</v>
      </c>
      <c r="FT95" s="116">
        <f>'29A'!AS$134</f>
        <v>0</v>
      </c>
      <c r="FU95" s="116">
        <f>'29A'!AT$134</f>
        <v>0</v>
      </c>
      <c r="FV95" s="116">
        <f>'29A'!AU$134</f>
        <v>0</v>
      </c>
      <c r="FW95" s="116">
        <f>'29A'!AN$137</f>
        <v>0</v>
      </c>
      <c r="FX95" s="116">
        <f>'29A'!AO$137</f>
        <v>0</v>
      </c>
      <c r="FY95" s="116">
        <f>'29A'!AP$137</f>
        <v>0</v>
      </c>
      <c r="FZ95" s="116">
        <f>'29A'!AQ$137</f>
        <v>0</v>
      </c>
      <c r="GA95" s="116">
        <f>'29A'!AR$137</f>
        <v>0</v>
      </c>
      <c r="GB95" s="116">
        <f>'29A'!AS$137</f>
        <v>0</v>
      </c>
      <c r="GC95" s="116">
        <f>'29A'!AT$137</f>
        <v>0</v>
      </c>
      <c r="GD95" s="116">
        <f>'29A'!AU$137</f>
        <v>0</v>
      </c>
      <c r="GE95" s="116">
        <f>'29A'!AN$138</f>
        <v>0</v>
      </c>
      <c r="GF95" s="116">
        <f>'29A'!AO$138</f>
        <v>0</v>
      </c>
      <c r="GG95" s="116">
        <f>'29A'!AP$138</f>
        <v>0</v>
      </c>
      <c r="GH95" s="116">
        <f>'29A'!AQ$138</f>
        <v>0</v>
      </c>
      <c r="GI95" s="116">
        <f>'29A'!AR$138</f>
        <v>0</v>
      </c>
      <c r="GJ95" s="116">
        <f>'29A'!AS$138</f>
        <v>0</v>
      </c>
      <c r="GK95" s="116">
        <f>'29A'!AT$138</f>
        <v>0</v>
      </c>
      <c r="GL95" s="116">
        <f>'29A'!AU$138</f>
        <v>0</v>
      </c>
      <c r="GM95" s="116">
        <f>'29A'!AN$139</f>
        <v>0</v>
      </c>
      <c r="GN95" s="116">
        <f>'29A'!AO$139</f>
        <v>0</v>
      </c>
      <c r="GO95" s="116">
        <f>'29A'!AP$139</f>
        <v>0</v>
      </c>
      <c r="GP95" s="116">
        <f>'29A'!AQ$139</f>
        <v>0</v>
      </c>
      <c r="GQ95" s="116">
        <f>'29A'!AR$139</f>
        <v>0</v>
      </c>
      <c r="GR95" s="116">
        <f>'29A'!AS$139</f>
        <v>0</v>
      </c>
      <c r="GS95" s="116">
        <f>'29A'!AT$139</f>
        <v>0</v>
      </c>
      <c r="GT95" s="116">
        <f>'29A'!AU$139</f>
        <v>0</v>
      </c>
      <c r="GU95" s="116">
        <f>'29A'!AN$140</f>
        <v>0</v>
      </c>
      <c r="GV95" s="116">
        <f>'29A'!AO$140</f>
        <v>0</v>
      </c>
      <c r="GW95" s="116">
        <f>'29A'!AP$140</f>
        <v>0</v>
      </c>
      <c r="GX95" s="116">
        <f>'29A'!AQ$140</f>
        <v>0</v>
      </c>
      <c r="GY95" s="116">
        <f>'29A'!AR$140</f>
        <v>0</v>
      </c>
      <c r="GZ95" s="116">
        <f>'29A'!AS$140</f>
        <v>0</v>
      </c>
      <c r="HA95" s="116">
        <f>'29A'!AT$140</f>
        <v>0</v>
      </c>
      <c r="HB95" s="116">
        <f>'29A'!AU$140</f>
        <v>0</v>
      </c>
      <c r="HC95" s="116">
        <f>'29A'!AN$141</f>
        <v>0</v>
      </c>
      <c r="HD95" s="116">
        <f>'29A'!AO$141</f>
        <v>0</v>
      </c>
      <c r="HE95" s="116">
        <f>'29A'!AP$141</f>
        <v>0</v>
      </c>
      <c r="HF95" s="116">
        <f>'29A'!AQ$141</f>
        <v>0</v>
      </c>
      <c r="HG95" s="116">
        <f>'29A'!AR$141</f>
        <v>0</v>
      </c>
      <c r="HH95" s="116">
        <f>'29A'!AS$141</f>
        <v>0</v>
      </c>
      <c r="HI95" s="116">
        <f>'29A'!AT$141</f>
        <v>0</v>
      </c>
      <c r="HJ95" s="116">
        <f>'29A'!AU$141</f>
        <v>0</v>
      </c>
      <c r="HK95" s="116">
        <f>'29A'!AN$142</f>
        <v>0</v>
      </c>
      <c r="HL95" s="116">
        <f>'29A'!AO$142</f>
        <v>0</v>
      </c>
      <c r="HM95" s="116">
        <f>'29A'!AP$142</f>
        <v>0</v>
      </c>
      <c r="HN95" s="116">
        <f>'29A'!AQ$142</f>
        <v>0</v>
      </c>
      <c r="HO95" s="116">
        <f>'29A'!AR$142</f>
        <v>0</v>
      </c>
      <c r="HP95" s="116">
        <f>'29A'!AS$142</f>
        <v>0</v>
      </c>
      <c r="HQ95" s="116">
        <f>'29A'!AT$142</f>
        <v>0</v>
      </c>
      <c r="HR95" s="116">
        <f>'29A'!AU$142</f>
        <v>0</v>
      </c>
      <c r="HS95" s="116">
        <f>'29A'!AN$143</f>
        <v>0</v>
      </c>
      <c r="HT95" s="116">
        <f>'29A'!AO$143</f>
        <v>0</v>
      </c>
      <c r="HU95" s="116">
        <f>'29A'!AP$143</f>
        <v>0</v>
      </c>
      <c r="HV95" s="116">
        <f>'29A'!AQ$143</f>
        <v>0</v>
      </c>
      <c r="HW95" s="116">
        <f>'29A'!AR$143</f>
        <v>0</v>
      </c>
      <c r="HX95" s="116">
        <f>'29A'!AS$143</f>
        <v>0</v>
      </c>
      <c r="HY95" s="116">
        <f>'29A'!AT$143</f>
        <v>0</v>
      </c>
      <c r="HZ95" s="116">
        <f>'29A'!AU$143</f>
        <v>0</v>
      </c>
      <c r="IA95" s="116">
        <f>'29A'!AN$144</f>
        <v>0</v>
      </c>
      <c r="IB95" s="116">
        <f>'29A'!AO$144</f>
        <v>0</v>
      </c>
      <c r="IC95" s="116">
        <f>'29A'!AP$144</f>
        <v>0</v>
      </c>
      <c r="ID95" s="116">
        <f>'29A'!AQ$144</f>
        <v>0</v>
      </c>
      <c r="IE95" s="116">
        <f>'29A'!AR$144</f>
        <v>0</v>
      </c>
      <c r="IF95" s="116">
        <f>'29A'!AS$144</f>
        <v>0</v>
      </c>
      <c r="IG95" s="116">
        <f>'29A'!AT$144</f>
        <v>0</v>
      </c>
      <c r="IH95" s="116">
        <f>'29A'!AU$144</f>
        <v>0</v>
      </c>
    </row>
    <row r="96" spans="18:242">
      <c r="R96" s="114">
        <v>30</v>
      </c>
      <c r="S96" s="116">
        <f>'30A'!AN$117</f>
        <v>0</v>
      </c>
      <c r="T96" s="116">
        <f>'30A'!AO$117</f>
        <v>0</v>
      </c>
      <c r="U96" s="116">
        <f>'30A'!AP$117</f>
        <v>0</v>
      </c>
      <c r="V96" s="116">
        <f>'30A'!AQ$117</f>
        <v>0</v>
      </c>
      <c r="W96" s="116">
        <f>'30A'!AR$117</f>
        <v>0</v>
      </c>
      <c r="X96" s="116">
        <f>'30A'!AS$117</f>
        <v>0</v>
      </c>
      <c r="Y96" s="116">
        <f>'30A'!AT$117</f>
        <v>0</v>
      </c>
      <c r="Z96" s="116">
        <f>'30A'!AU$117</f>
        <v>0</v>
      </c>
      <c r="AA96" s="116">
        <f>'30A'!AV$117</f>
        <v>0</v>
      </c>
      <c r="AB96" s="116">
        <f>'30A'!AW$117</f>
        <v>0</v>
      </c>
      <c r="AC96" s="116">
        <f>'30A'!AX$117</f>
        <v>0</v>
      </c>
      <c r="AD96" s="116">
        <f>'30A'!AY$117</f>
        <v>0</v>
      </c>
      <c r="AE96" s="116">
        <f>'30A'!AN$118</f>
        <v>0</v>
      </c>
      <c r="AF96" s="116">
        <f>'30A'!AO$118</f>
        <v>0</v>
      </c>
      <c r="AG96" s="116">
        <f>'30A'!AP$118</f>
        <v>0</v>
      </c>
      <c r="AH96" s="116">
        <f>'30A'!AQ$118</f>
        <v>0</v>
      </c>
      <c r="AI96" s="116">
        <f>'30A'!AR$118</f>
        <v>0</v>
      </c>
      <c r="AJ96" s="116">
        <f>'30A'!AS$118</f>
        <v>0</v>
      </c>
      <c r="AK96" s="116">
        <f>'30A'!AT$118</f>
        <v>0</v>
      </c>
      <c r="AL96" s="116">
        <f>'30A'!AU$118</f>
        <v>0</v>
      </c>
      <c r="AM96" s="116">
        <f>'30A'!AV$118</f>
        <v>0</v>
      </c>
      <c r="AN96" s="116">
        <f>'30A'!AW$118</f>
        <v>0</v>
      </c>
      <c r="AO96" s="116">
        <f>'30A'!AX$118</f>
        <v>0</v>
      </c>
      <c r="AP96" s="116">
        <f>'30A'!AY$118</f>
        <v>0</v>
      </c>
      <c r="AQ96" s="116">
        <f>'30A'!AN$119</f>
        <v>0</v>
      </c>
      <c r="AR96" s="116">
        <f>'30A'!AO$119</f>
        <v>0</v>
      </c>
      <c r="AS96" s="116">
        <f>'30A'!AP$119</f>
        <v>0</v>
      </c>
      <c r="AT96" s="116">
        <f>'30A'!AQ$119</f>
        <v>0</v>
      </c>
      <c r="AU96" s="116">
        <f>'30A'!AR$119</f>
        <v>0</v>
      </c>
      <c r="AV96" s="116">
        <f>'30A'!AS$119</f>
        <v>0</v>
      </c>
      <c r="AW96" s="116">
        <f>'30A'!AT$119</f>
        <v>0</v>
      </c>
      <c r="AX96" s="116">
        <f>'30A'!AU$119</f>
        <v>0</v>
      </c>
      <c r="AY96" s="116">
        <f>'30A'!AV$119</f>
        <v>0</v>
      </c>
      <c r="AZ96" s="116">
        <f>'30A'!AW$119</f>
        <v>0</v>
      </c>
      <c r="BA96" s="116">
        <f>'30A'!AX$119</f>
        <v>0</v>
      </c>
      <c r="BB96" s="116">
        <f>'30A'!AY$119</f>
        <v>0</v>
      </c>
      <c r="BC96" s="116">
        <f>'30A'!AN$120</f>
        <v>0</v>
      </c>
      <c r="BD96" s="116">
        <f>'30A'!AO$120</f>
        <v>0</v>
      </c>
      <c r="BE96" s="116">
        <f>'30A'!AP$120</f>
        <v>0</v>
      </c>
      <c r="BF96" s="116">
        <f>'30A'!AQ$120</f>
        <v>0</v>
      </c>
      <c r="BG96" s="116">
        <f>'30A'!AR$120</f>
        <v>0</v>
      </c>
      <c r="BH96" s="116">
        <f>'30A'!AS$120</f>
        <v>0</v>
      </c>
      <c r="BI96" s="116">
        <f>'30A'!AT$120</f>
        <v>0</v>
      </c>
      <c r="BJ96" s="116">
        <f>'30A'!AU$120</f>
        <v>0</v>
      </c>
      <c r="BK96" s="116">
        <f>'30A'!AV$120</f>
        <v>0</v>
      </c>
      <c r="BL96" s="116">
        <f>'30A'!AW$120</f>
        <v>0</v>
      </c>
      <c r="BM96" s="116">
        <f>'30A'!AX$120</f>
        <v>0</v>
      </c>
      <c r="BN96" s="116">
        <f>'30A'!AY$120</f>
        <v>0</v>
      </c>
      <c r="BO96" s="116">
        <f>'30A'!AN$121</f>
        <v>0</v>
      </c>
      <c r="BP96" s="116">
        <f>'30A'!AO$121</f>
        <v>0</v>
      </c>
      <c r="BQ96" s="116">
        <f>'30A'!AP$121</f>
        <v>0</v>
      </c>
      <c r="BR96" s="116">
        <f>'30A'!AQ$121</f>
        <v>0</v>
      </c>
      <c r="BS96" s="116">
        <f>'30A'!AR$121</f>
        <v>0</v>
      </c>
      <c r="BT96" s="116">
        <f>'30A'!AS$121</f>
        <v>0</v>
      </c>
      <c r="BU96" s="116">
        <f>'30A'!AT$121</f>
        <v>0</v>
      </c>
      <c r="BV96" s="116">
        <f>'30A'!AU$121</f>
        <v>0</v>
      </c>
      <c r="BW96" s="116">
        <f>'30A'!AV$121</f>
        <v>0</v>
      </c>
      <c r="BX96" s="116">
        <f>'30A'!AW$121</f>
        <v>0</v>
      </c>
      <c r="BY96" s="116">
        <f>'30A'!AX$121</f>
        <v>0</v>
      </c>
      <c r="BZ96" s="116">
        <f>'30A'!AY$121</f>
        <v>0</v>
      </c>
      <c r="CA96" s="278">
        <f>'30A'!AN$122</f>
        <v>0</v>
      </c>
      <c r="CB96" s="278">
        <f>'30A'!AO$122</f>
        <v>0</v>
      </c>
      <c r="CC96" s="278">
        <f>'30A'!AP$122</f>
        <v>0</v>
      </c>
      <c r="CD96" s="278">
        <f>'30A'!AQ$122</f>
        <v>0</v>
      </c>
      <c r="CE96" s="278">
        <f>'30A'!AR$122</f>
        <v>0</v>
      </c>
      <c r="CF96" s="278">
        <f>'30A'!AS$122</f>
        <v>0</v>
      </c>
      <c r="CG96" s="278">
        <f>'30A'!AT$122</f>
        <v>0</v>
      </c>
      <c r="CH96" s="278">
        <f>'30A'!AU$122</f>
        <v>0</v>
      </c>
      <c r="CI96" s="278">
        <f>'30A'!AV$122</f>
        <v>0</v>
      </c>
      <c r="CJ96" s="278">
        <f>'30A'!AW$122</f>
        <v>0</v>
      </c>
      <c r="CK96" s="278">
        <f>'30A'!AX$122</f>
        <v>0</v>
      </c>
      <c r="CL96" s="278">
        <f>'30A'!AY$122</f>
        <v>0</v>
      </c>
      <c r="CM96" s="278">
        <f>'30A'!AN$123</f>
        <v>0</v>
      </c>
      <c r="CN96" s="278">
        <f>'30A'!AO$123</f>
        <v>0</v>
      </c>
      <c r="CO96" s="278">
        <f>'30A'!AP$123</f>
        <v>0</v>
      </c>
      <c r="CP96" s="278">
        <f>'30A'!AQ$123</f>
        <v>0</v>
      </c>
      <c r="CQ96" s="278">
        <f>'30A'!AR$123</f>
        <v>0</v>
      </c>
      <c r="CR96" s="278">
        <f>'30A'!AS$123</f>
        <v>0</v>
      </c>
      <c r="CS96" s="278">
        <f>'30A'!AT$123</f>
        <v>0</v>
      </c>
      <c r="CT96" s="278">
        <f>'30A'!AU$123</f>
        <v>0</v>
      </c>
      <c r="CU96" s="278">
        <f>'30A'!AV$123</f>
        <v>0</v>
      </c>
      <c r="CV96" s="278">
        <f>'30A'!AW$123</f>
        <v>0</v>
      </c>
      <c r="CW96" s="278">
        <f>'30A'!AX$123</f>
        <v>0</v>
      </c>
      <c r="CX96" s="278">
        <f>'30A'!AY$123</f>
        <v>0</v>
      </c>
      <c r="CY96" s="278">
        <f>'30A'!AN$124</f>
        <v>0</v>
      </c>
      <c r="CZ96" s="278">
        <f>'30A'!AO$124</f>
        <v>0</v>
      </c>
      <c r="DA96" s="278">
        <f>'30A'!AP$124</f>
        <v>0</v>
      </c>
      <c r="DB96" s="278">
        <f>'30A'!AQ$124</f>
        <v>0</v>
      </c>
      <c r="DC96" s="278">
        <f>'30A'!AR$124</f>
        <v>0</v>
      </c>
      <c r="DD96" s="278">
        <f>'30A'!AS$124</f>
        <v>0</v>
      </c>
      <c r="DE96" s="278">
        <f>'30A'!AT$124</f>
        <v>0</v>
      </c>
      <c r="DF96" s="278">
        <f>'30A'!AU$124</f>
        <v>0</v>
      </c>
      <c r="DG96" s="278">
        <f>'30A'!AV$124</f>
        <v>0</v>
      </c>
      <c r="DH96" s="278">
        <f>'30A'!AW$124</f>
        <v>0</v>
      </c>
      <c r="DI96" s="278">
        <f>'30A'!AX$124</f>
        <v>0</v>
      </c>
      <c r="DJ96" s="278">
        <f>'30A'!AY$124</f>
        <v>0</v>
      </c>
      <c r="DK96" s="116">
        <f>'30A'!AN$127</f>
        <v>0</v>
      </c>
      <c r="DL96" s="116">
        <f>'30A'!AO$127</f>
        <v>0</v>
      </c>
      <c r="DM96" s="116">
        <f>'30A'!AP$127</f>
        <v>0</v>
      </c>
      <c r="DN96" s="116">
        <f>'30A'!AQ$127</f>
        <v>0</v>
      </c>
      <c r="DO96" s="116">
        <f>'30A'!AR$127</f>
        <v>0</v>
      </c>
      <c r="DP96" s="116">
        <f>'30A'!AS$127</f>
        <v>0</v>
      </c>
      <c r="DQ96" s="116">
        <f>'30A'!AT$127</f>
        <v>0</v>
      </c>
      <c r="DR96" s="116">
        <f>'30A'!AU$127</f>
        <v>0</v>
      </c>
      <c r="DS96" s="116">
        <f>'30A'!AN$128</f>
        <v>0</v>
      </c>
      <c r="DT96" s="116">
        <f>'30A'!AO$128</f>
        <v>0</v>
      </c>
      <c r="DU96" s="116">
        <f>'30A'!AP$128</f>
        <v>0</v>
      </c>
      <c r="DV96" s="116">
        <f>'30A'!AQ$128</f>
        <v>0</v>
      </c>
      <c r="DW96" s="116">
        <f>'30A'!AR$128</f>
        <v>0</v>
      </c>
      <c r="DX96" s="116">
        <f>'30A'!AS$128</f>
        <v>0</v>
      </c>
      <c r="DY96" s="116">
        <f>'30A'!AT$128</f>
        <v>0</v>
      </c>
      <c r="DZ96" s="116">
        <f>'30A'!AU$128</f>
        <v>0</v>
      </c>
      <c r="EA96" s="116">
        <f>'30A'!AN$129</f>
        <v>0</v>
      </c>
      <c r="EB96" s="116">
        <f>'30A'!AO$129</f>
        <v>0</v>
      </c>
      <c r="EC96" s="116">
        <f>'30A'!AP$129</f>
        <v>0</v>
      </c>
      <c r="ED96" s="116">
        <f>'30A'!AQ$129</f>
        <v>0</v>
      </c>
      <c r="EE96" s="116">
        <f>'30A'!AR$129</f>
        <v>0</v>
      </c>
      <c r="EF96" s="116">
        <f>'30A'!AS$129</f>
        <v>0</v>
      </c>
      <c r="EG96" s="116">
        <f>'30A'!AT$129</f>
        <v>0</v>
      </c>
      <c r="EH96" s="116">
        <f>'30A'!AU$129</f>
        <v>0</v>
      </c>
      <c r="EI96" s="116">
        <f>'30A'!AN$130</f>
        <v>0</v>
      </c>
      <c r="EJ96" s="116">
        <f>'30A'!AO$130</f>
        <v>0</v>
      </c>
      <c r="EK96" s="116">
        <f>'30A'!AP$130</f>
        <v>0</v>
      </c>
      <c r="EL96" s="116">
        <f>'30A'!AQ$130</f>
        <v>0</v>
      </c>
      <c r="EM96" s="116">
        <f>'30A'!AR$130</f>
        <v>0</v>
      </c>
      <c r="EN96" s="116">
        <f>'30A'!AS$130</f>
        <v>0</v>
      </c>
      <c r="EO96" s="116">
        <f>'30A'!AT$130</f>
        <v>0</v>
      </c>
      <c r="EP96" s="116">
        <f>'30A'!AU$130</f>
        <v>0</v>
      </c>
      <c r="EQ96" s="116">
        <f>'30A'!AN$131</f>
        <v>0</v>
      </c>
      <c r="ER96" s="116">
        <f>'30A'!AO$131</f>
        <v>0</v>
      </c>
      <c r="ES96" s="116">
        <f>'30A'!AP$131</f>
        <v>0</v>
      </c>
      <c r="ET96" s="116">
        <f>'30A'!AQ$131</f>
        <v>0</v>
      </c>
      <c r="EU96" s="116">
        <f>'30A'!AR$131</f>
        <v>0</v>
      </c>
      <c r="EV96" s="116">
        <f>'30A'!AS$131</f>
        <v>0</v>
      </c>
      <c r="EW96" s="116">
        <f>'30A'!AT$131</f>
        <v>0</v>
      </c>
      <c r="EX96" s="116">
        <f>'30A'!AU$131</f>
        <v>0</v>
      </c>
      <c r="EY96" s="116">
        <f>'30A'!AN$132</f>
        <v>0</v>
      </c>
      <c r="EZ96" s="116">
        <f>'30A'!AO$132</f>
        <v>0</v>
      </c>
      <c r="FA96" s="116">
        <f>'30A'!AP$132</f>
        <v>0</v>
      </c>
      <c r="FB96" s="116">
        <f>'30A'!AQ$132</f>
        <v>0</v>
      </c>
      <c r="FC96" s="116">
        <f>'30A'!AR$132</f>
        <v>0</v>
      </c>
      <c r="FD96" s="116">
        <f>'30A'!AS$132</f>
        <v>0</v>
      </c>
      <c r="FE96" s="116">
        <f>'30A'!AT$132</f>
        <v>0</v>
      </c>
      <c r="FF96" s="116">
        <f>'30A'!AU$132</f>
        <v>0</v>
      </c>
      <c r="FG96" s="116">
        <f>'30A'!AN$133</f>
        <v>0</v>
      </c>
      <c r="FH96" s="116">
        <f>'30A'!AO$133</f>
        <v>0</v>
      </c>
      <c r="FI96" s="116">
        <f>'30A'!AP$133</f>
        <v>0</v>
      </c>
      <c r="FJ96" s="116">
        <f>'30A'!AQ$133</f>
        <v>0</v>
      </c>
      <c r="FK96" s="116">
        <f>'30A'!AR$133</f>
        <v>0</v>
      </c>
      <c r="FL96" s="116">
        <f>'30A'!AS$133</f>
        <v>0</v>
      </c>
      <c r="FM96" s="116">
        <f>'30A'!AT$133</f>
        <v>0</v>
      </c>
      <c r="FN96" s="116">
        <f>'30A'!AU$133</f>
        <v>0</v>
      </c>
      <c r="FO96" s="116">
        <f>'30A'!AN$134</f>
        <v>0</v>
      </c>
      <c r="FP96" s="116">
        <f>'30A'!AO$134</f>
        <v>0</v>
      </c>
      <c r="FQ96" s="116">
        <f>'30A'!AP$134</f>
        <v>0</v>
      </c>
      <c r="FR96" s="116">
        <f>'30A'!AQ$134</f>
        <v>0</v>
      </c>
      <c r="FS96" s="116">
        <f>'30A'!AR$134</f>
        <v>0</v>
      </c>
      <c r="FT96" s="116">
        <f>'30A'!AS$134</f>
        <v>0</v>
      </c>
      <c r="FU96" s="116">
        <f>'30A'!AT$134</f>
        <v>0</v>
      </c>
      <c r="FV96" s="116">
        <f>'30A'!AU$134</f>
        <v>0</v>
      </c>
      <c r="FW96" s="116">
        <f>'30A'!AN$137</f>
        <v>0</v>
      </c>
      <c r="FX96" s="116">
        <f>'30A'!AO$137</f>
        <v>0</v>
      </c>
      <c r="FY96" s="116">
        <f>'30A'!AP$137</f>
        <v>0</v>
      </c>
      <c r="FZ96" s="116">
        <f>'30A'!AQ$137</f>
        <v>0</v>
      </c>
      <c r="GA96" s="116">
        <f>'30A'!AR$137</f>
        <v>0</v>
      </c>
      <c r="GB96" s="116">
        <f>'30A'!AS$137</f>
        <v>0</v>
      </c>
      <c r="GC96" s="116">
        <f>'30A'!AT$137</f>
        <v>0</v>
      </c>
      <c r="GD96" s="116">
        <f>'30A'!AU$137</f>
        <v>0</v>
      </c>
      <c r="GE96" s="116">
        <f>'30A'!AN$138</f>
        <v>0</v>
      </c>
      <c r="GF96" s="116">
        <f>'30A'!AO$138</f>
        <v>0</v>
      </c>
      <c r="GG96" s="116">
        <f>'30A'!AP$138</f>
        <v>0</v>
      </c>
      <c r="GH96" s="116">
        <f>'30A'!AQ$138</f>
        <v>0</v>
      </c>
      <c r="GI96" s="116">
        <f>'30A'!AR$138</f>
        <v>0</v>
      </c>
      <c r="GJ96" s="116">
        <f>'30A'!AS$138</f>
        <v>0</v>
      </c>
      <c r="GK96" s="116">
        <f>'30A'!AT$138</f>
        <v>0</v>
      </c>
      <c r="GL96" s="116">
        <f>'30A'!AU$138</f>
        <v>0</v>
      </c>
      <c r="GM96" s="116">
        <f>'30A'!AN$139</f>
        <v>0</v>
      </c>
      <c r="GN96" s="116">
        <f>'30A'!AO$139</f>
        <v>0</v>
      </c>
      <c r="GO96" s="116">
        <f>'30A'!AP$139</f>
        <v>0</v>
      </c>
      <c r="GP96" s="116">
        <f>'30A'!AQ$139</f>
        <v>0</v>
      </c>
      <c r="GQ96" s="116">
        <f>'30A'!AR$139</f>
        <v>0</v>
      </c>
      <c r="GR96" s="116">
        <f>'30A'!AS$139</f>
        <v>0</v>
      </c>
      <c r="GS96" s="116">
        <f>'30A'!AT$139</f>
        <v>0</v>
      </c>
      <c r="GT96" s="116">
        <f>'30A'!AU$139</f>
        <v>0</v>
      </c>
      <c r="GU96" s="116">
        <f>'30A'!AN$140</f>
        <v>0</v>
      </c>
      <c r="GV96" s="116">
        <f>'30A'!AO$140</f>
        <v>0</v>
      </c>
      <c r="GW96" s="116">
        <f>'30A'!AP$140</f>
        <v>0</v>
      </c>
      <c r="GX96" s="116">
        <f>'30A'!AQ$140</f>
        <v>0</v>
      </c>
      <c r="GY96" s="116">
        <f>'30A'!AR$140</f>
        <v>0</v>
      </c>
      <c r="GZ96" s="116">
        <f>'30A'!AS$140</f>
        <v>0</v>
      </c>
      <c r="HA96" s="116">
        <f>'30A'!AT$140</f>
        <v>0</v>
      </c>
      <c r="HB96" s="116">
        <f>'30A'!AU$140</f>
        <v>0</v>
      </c>
      <c r="HC96" s="116">
        <f>'30A'!AN$141</f>
        <v>0</v>
      </c>
      <c r="HD96" s="116">
        <f>'30A'!AO$141</f>
        <v>0</v>
      </c>
      <c r="HE96" s="116">
        <f>'30A'!AP$141</f>
        <v>0</v>
      </c>
      <c r="HF96" s="116">
        <f>'30A'!AQ$141</f>
        <v>0</v>
      </c>
      <c r="HG96" s="116">
        <f>'30A'!AR$141</f>
        <v>0</v>
      </c>
      <c r="HH96" s="116">
        <f>'30A'!AS$141</f>
        <v>0</v>
      </c>
      <c r="HI96" s="116">
        <f>'30A'!AT$141</f>
        <v>0</v>
      </c>
      <c r="HJ96" s="116">
        <f>'30A'!AU$141</f>
        <v>0</v>
      </c>
      <c r="HK96" s="116">
        <f>'30A'!AN$142</f>
        <v>0</v>
      </c>
      <c r="HL96" s="116">
        <f>'30A'!AO$142</f>
        <v>0</v>
      </c>
      <c r="HM96" s="116">
        <f>'30A'!AP$142</f>
        <v>0</v>
      </c>
      <c r="HN96" s="116">
        <f>'30A'!AQ$142</f>
        <v>0</v>
      </c>
      <c r="HO96" s="116">
        <f>'30A'!AR$142</f>
        <v>0</v>
      </c>
      <c r="HP96" s="116">
        <f>'30A'!AS$142</f>
        <v>0</v>
      </c>
      <c r="HQ96" s="116">
        <f>'30A'!AT$142</f>
        <v>0</v>
      </c>
      <c r="HR96" s="116">
        <f>'30A'!AU$142</f>
        <v>0</v>
      </c>
      <c r="HS96" s="116">
        <f>'30A'!AN$143</f>
        <v>0</v>
      </c>
      <c r="HT96" s="116">
        <f>'30A'!AO$143</f>
        <v>0</v>
      </c>
      <c r="HU96" s="116">
        <f>'30A'!AP$143</f>
        <v>0</v>
      </c>
      <c r="HV96" s="116">
        <f>'30A'!AQ$143</f>
        <v>0</v>
      </c>
      <c r="HW96" s="116">
        <f>'30A'!AR$143</f>
        <v>0</v>
      </c>
      <c r="HX96" s="116">
        <f>'30A'!AS$143</f>
        <v>0</v>
      </c>
      <c r="HY96" s="116">
        <f>'30A'!AT$143</f>
        <v>0</v>
      </c>
      <c r="HZ96" s="116">
        <f>'30A'!AU$143</f>
        <v>0</v>
      </c>
      <c r="IA96" s="116">
        <f>'30A'!AN$144</f>
        <v>0</v>
      </c>
      <c r="IB96" s="116">
        <f>'30A'!AO$144</f>
        <v>0</v>
      </c>
      <c r="IC96" s="116">
        <f>'30A'!AP$144</f>
        <v>0</v>
      </c>
      <c r="ID96" s="116">
        <f>'30A'!AQ$144</f>
        <v>0</v>
      </c>
      <c r="IE96" s="116">
        <f>'30A'!AR$144</f>
        <v>0</v>
      </c>
      <c r="IF96" s="116">
        <f>'30A'!AS$144</f>
        <v>0</v>
      </c>
      <c r="IG96" s="116">
        <f>'30A'!AT$144</f>
        <v>0</v>
      </c>
      <c r="IH96" s="116">
        <f>'30A'!AU$144</f>
        <v>0</v>
      </c>
    </row>
  </sheetData>
  <mergeCells count="11">
    <mergeCell ref="A6:A7"/>
    <mergeCell ref="B6:B7"/>
    <mergeCell ref="C6:R6"/>
    <mergeCell ref="FW6:IH6"/>
    <mergeCell ref="S6:DJ6"/>
    <mergeCell ref="II6:KF6"/>
    <mergeCell ref="KG6:KM6"/>
    <mergeCell ref="DK6:FV6"/>
    <mergeCell ref="S65:DJ65"/>
    <mergeCell ref="DK65:FV65"/>
    <mergeCell ref="FW65:IH65"/>
  </mergeCells>
  <hyperlinks>
    <hyperlink ref="D1" location="'LSX SẮT'!A1" display="LSX SẮT" xr:uid="{00000000-0004-0000-0800-000000000000}"/>
    <hyperlink ref="E1" location="'LSX GỖ'!A1" display="LSX GỖ" xr:uid="{00000000-0004-0000-08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338</xdr:col>
                <xdr:colOff>0</xdr:colOff>
                <xdr:row>1</xdr:row>
                <xdr:rowOff>152400</xdr:rowOff>
              </from>
              <to>
                <xdr:col>339</xdr:col>
                <xdr:colOff>510540</xdr:colOff>
                <xdr:row>1</xdr:row>
                <xdr:rowOff>403860</xdr:rowOff>
              </to>
            </anchor>
          </controlPr>
        </control>
      </mc:Choice>
      <mc:Fallback>
        <control shapeId="6145" r:id="rId4" name="CommandButton1"/>
      </mc:Fallback>
    </mc:AlternateContent>
    <mc:AlternateContent xmlns:mc="http://schemas.openxmlformats.org/markup-compatibility/2006">
      <mc:Choice Requires="x14">
        <control shapeId="6147" r:id="rId6" name="CommandButton2">
          <controlPr defaultSize="0" autoLine="0" r:id="rId7">
            <anchor moveWithCells="1">
              <from>
                <xdr:col>338</xdr:col>
                <xdr:colOff>0</xdr:colOff>
                <xdr:row>2</xdr:row>
                <xdr:rowOff>121920</xdr:rowOff>
              </from>
              <to>
                <xdr:col>339</xdr:col>
                <xdr:colOff>510540</xdr:colOff>
                <xdr:row>2</xdr:row>
                <xdr:rowOff>365760</xdr:rowOff>
              </to>
            </anchor>
          </controlPr>
        </control>
      </mc:Choice>
      <mc:Fallback>
        <control shapeId="6147" r:id="rId6" name="CommandButton2"/>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BI470"/>
  <sheetViews>
    <sheetView view="pageBreakPreview" zoomScale="70" zoomScaleNormal="100" zoomScaleSheetLayoutView="70" workbookViewId="0">
      <selection activeCell="J8" sqref="A1:XFD1048576"/>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9" width="8.1796875" style="3" customWidth="1"/>
    <col min="10"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0.1796875" style="4" customWidth="1"/>
    <col min="25" max="38" width="9" style="4" customWidth="1"/>
    <col min="39" max="39" width="10.453125" style="4" customWidth="1"/>
    <col min="40" max="61" width="9" style="4" customWidth="1"/>
    <col min="62" max="16384" width="9" style="4"/>
  </cols>
  <sheetData>
    <row r="1" spans="1:23" ht="17.25" customHeight="1">
      <c r="A1" s="4" t="s">
        <v>777</v>
      </c>
      <c r="C1" s="445"/>
      <c r="D1" s="445"/>
      <c r="E1" s="445"/>
      <c r="F1" s="445"/>
      <c r="G1" s="445"/>
      <c r="H1" s="445"/>
      <c r="I1" s="51"/>
      <c r="J1" s="51"/>
      <c r="K1" s="51"/>
      <c r="L1" s="51"/>
      <c r="M1" s="51"/>
    </row>
    <row r="2" spans="1:23" ht="18.899999999999999" customHeight="1">
      <c r="C2" s="445"/>
      <c r="D2" s="445"/>
      <c r="E2" s="250" t="s">
        <v>778</v>
      </c>
      <c r="F2" s="445"/>
      <c r="G2" s="445"/>
      <c r="H2" s="1012"/>
      <c r="I2" s="50"/>
      <c r="J2" s="50"/>
      <c r="K2" s="50"/>
      <c r="L2" s="50"/>
      <c r="M2" s="50"/>
      <c r="Q2" s="49"/>
    </row>
    <row r="3" spans="1:23" ht="18.899999999999999" customHeight="1">
      <c r="C3" s="445"/>
      <c r="D3" s="445"/>
      <c r="E3" s="445"/>
      <c r="F3" s="445"/>
      <c r="G3" s="445"/>
      <c r="H3" s="445"/>
      <c r="I3" s="52"/>
      <c r="J3" s="52"/>
      <c r="K3" s="52"/>
      <c r="L3" s="52"/>
      <c r="M3" s="52"/>
      <c r="T3" s="4">
        <v>4</v>
      </c>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t="s">
        <v>780</v>
      </c>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t="s">
        <v>781</v>
      </c>
      <c r="F6" s="28"/>
      <c r="G6" s="67" t="s">
        <v>782</v>
      </c>
      <c r="H6" s="67"/>
      <c r="I6" s="71" t="s">
        <v>783</v>
      </c>
      <c r="J6" s="86" t="s">
        <v>784</v>
      </c>
      <c r="K6" s="86" t="s">
        <v>785</v>
      </c>
      <c r="L6" s="87" t="s">
        <v>786</v>
      </c>
      <c r="M6" s="86"/>
      <c r="N6" s="70" t="s">
        <v>787</v>
      </c>
      <c r="O6" s="70"/>
      <c r="P6" s="340"/>
      <c r="Q6" s="15"/>
      <c r="R6" s="1233" t="s">
        <v>788</v>
      </c>
      <c r="S6" s="1234"/>
      <c r="T6" s="16" t="s">
        <v>789</v>
      </c>
      <c r="V6" s="1012" t="s">
        <v>790</v>
      </c>
    </row>
    <row r="7" spans="1:23" ht="15.9" customHeight="1">
      <c r="A7" s="1227"/>
      <c r="B7" s="1228"/>
      <c r="C7" s="1228"/>
      <c r="D7" s="1229"/>
      <c r="E7" s="446" t="s">
        <v>791</v>
      </c>
      <c r="F7" s="29"/>
      <c r="G7" s="68" t="s">
        <v>792</v>
      </c>
      <c r="H7" s="68"/>
      <c r="I7" s="71" t="s">
        <v>793</v>
      </c>
      <c r="J7" s="71"/>
      <c r="K7" s="71"/>
      <c r="L7" s="88"/>
      <c r="M7" s="71"/>
      <c r="N7" s="56" t="s">
        <v>794</v>
      </c>
      <c r="O7" s="56"/>
      <c r="P7" s="251"/>
      <c r="Q7" s="14"/>
      <c r="R7" s="1214"/>
      <c r="S7" s="1215"/>
      <c r="T7" s="447"/>
    </row>
    <row r="8" spans="1:23" ht="15.9" customHeight="1">
      <c r="A8" s="1227"/>
      <c r="B8" s="1228"/>
      <c r="C8" s="1228"/>
      <c r="D8" s="1229"/>
      <c r="E8" s="446" t="s">
        <v>795</v>
      </c>
      <c r="F8" s="29"/>
      <c r="G8" s="68" t="s">
        <v>796</v>
      </c>
      <c r="H8" s="68"/>
      <c r="I8" s="71" t="s">
        <v>797</v>
      </c>
      <c r="J8" s="71"/>
      <c r="K8" s="71"/>
      <c r="L8" s="88"/>
      <c r="M8" s="71"/>
      <c r="N8" s="56" t="s">
        <v>798</v>
      </c>
      <c r="O8" s="56"/>
      <c r="P8" s="251"/>
      <c r="Q8" s="14"/>
      <c r="R8" s="557">
        <f>892*2</f>
        <v>1784</v>
      </c>
      <c r="S8" s="558" t="s">
        <v>799</v>
      </c>
      <c r="T8" s="448">
        <v>1</v>
      </c>
    </row>
    <row r="9" spans="1:23" ht="15.9" customHeight="1">
      <c r="A9" s="1227"/>
      <c r="B9" s="1228"/>
      <c r="C9" s="1228"/>
      <c r="D9" s="1229"/>
      <c r="E9" s="30" t="s">
        <v>800</v>
      </c>
      <c r="F9" s="31"/>
      <c r="G9" s="69"/>
      <c r="H9" s="69"/>
      <c r="I9" s="71"/>
      <c r="J9" s="71"/>
      <c r="K9" s="71"/>
      <c r="L9" s="88"/>
      <c r="M9" s="71"/>
      <c r="N9" s="56" t="s">
        <v>801</v>
      </c>
      <c r="O9" s="56"/>
      <c r="P9" s="251"/>
      <c r="Q9" s="14"/>
      <c r="R9" s="1214"/>
      <c r="S9" s="1215"/>
      <c r="T9" s="448"/>
    </row>
    <row r="10" spans="1:23" ht="15.9" customHeight="1">
      <c r="A10" s="1227"/>
      <c r="B10" s="1228"/>
      <c r="C10" s="1228"/>
      <c r="D10" s="1229"/>
      <c r="E10" s="32" t="s">
        <v>802</v>
      </c>
      <c r="F10" s="33"/>
      <c r="G10" s="81">
        <v>59</v>
      </c>
      <c r="H10" s="81">
        <v>61</v>
      </c>
      <c r="I10" s="81">
        <v>77</v>
      </c>
      <c r="J10" s="1235" t="s">
        <v>803</v>
      </c>
      <c r="K10" s="1235"/>
      <c r="L10" s="449" t="s">
        <v>804</v>
      </c>
      <c r="M10" s="450"/>
      <c r="N10" s="56" t="s">
        <v>805</v>
      </c>
      <c r="O10" s="56"/>
      <c r="P10" s="251"/>
      <c r="Q10" s="14"/>
      <c r="R10" s="1214"/>
      <c r="S10" s="1215"/>
      <c r="T10" s="448">
        <v>1</v>
      </c>
    </row>
    <row r="11" spans="1:23" ht="15.9" customHeight="1">
      <c r="A11" s="1227"/>
      <c r="B11" s="1228"/>
      <c r="C11" s="1228"/>
      <c r="D11" s="1229"/>
      <c r="E11" s="34" t="s">
        <v>806</v>
      </c>
      <c r="F11" s="33"/>
      <c r="G11" s="81">
        <v>63</v>
      </c>
      <c r="H11" s="81">
        <v>56</v>
      </c>
      <c r="I11" s="578">
        <v>17</v>
      </c>
      <c r="J11" s="1236" t="s">
        <v>807</v>
      </c>
      <c r="K11" s="1236"/>
      <c r="L11" s="89">
        <f>G11*H11*I11/10^9</f>
        <v>5.9976000000000003E-5</v>
      </c>
      <c r="M11" s="82"/>
      <c r="N11" s="56" t="s">
        <v>808</v>
      </c>
      <c r="O11" s="56"/>
      <c r="P11" s="251"/>
      <c r="Q11" s="14"/>
      <c r="R11" s="1214"/>
      <c r="S11" s="1215"/>
      <c r="T11" s="448">
        <v>1</v>
      </c>
    </row>
    <row r="12" spans="1:23" ht="15.9" customHeight="1">
      <c r="A12" s="1227"/>
      <c r="B12" s="1228"/>
      <c r="C12" s="1228"/>
      <c r="D12" s="1229"/>
      <c r="E12" s="34" t="s">
        <v>809</v>
      </c>
      <c r="F12" s="33"/>
      <c r="G12" s="80"/>
      <c r="H12" s="80"/>
      <c r="I12" s="83"/>
      <c r="J12" s="1236" t="s">
        <v>807</v>
      </c>
      <c r="K12" s="1236"/>
      <c r="L12" s="89">
        <f>G12*H12*I12/10^9</f>
        <v>0</v>
      </c>
      <c r="M12" s="82"/>
      <c r="N12" s="56" t="s">
        <v>810</v>
      </c>
      <c r="O12" s="56"/>
      <c r="P12" s="251"/>
      <c r="Q12" s="14"/>
      <c r="R12" s="1214"/>
      <c r="S12" s="1215"/>
      <c r="T12" s="448"/>
    </row>
    <row r="13" spans="1:23" ht="15.9" customHeight="1">
      <c r="A13" s="1227"/>
      <c r="B13" s="1228"/>
      <c r="C13" s="1228"/>
      <c r="D13" s="1229"/>
      <c r="E13" s="35" t="s">
        <v>811</v>
      </c>
      <c r="F13" s="33"/>
      <c r="G13" s="46">
        <v>1</v>
      </c>
      <c r="H13" s="1216" t="s">
        <v>812</v>
      </c>
      <c r="I13" s="1216"/>
      <c r="J13" s="1216"/>
      <c r="K13" s="57"/>
      <c r="L13" s="90"/>
      <c r="M13" s="57"/>
      <c r="N13" s="56" t="s">
        <v>813</v>
      </c>
      <c r="O13" s="56"/>
      <c r="P13" s="251"/>
      <c r="Q13" s="14"/>
      <c r="R13" s="1217"/>
      <c r="S13" s="1218"/>
      <c r="T13" s="448"/>
    </row>
    <row r="14" spans="1:23" ht="15.9" customHeight="1">
      <c r="A14" s="1227"/>
      <c r="B14" s="1228"/>
      <c r="C14" s="1228"/>
      <c r="D14" s="1229"/>
      <c r="E14" s="36" t="s">
        <v>814</v>
      </c>
      <c r="F14" s="37"/>
      <c r="G14" s="26" t="s">
        <v>815</v>
      </c>
      <c r="H14" s="40">
        <f>(27/L11)*G13</f>
        <v>450180.0720288115</v>
      </c>
      <c r="I14" s="38" t="s">
        <v>816</v>
      </c>
      <c r="J14" s="41">
        <f>(57/L11)*G13</f>
        <v>950380.15206082433</v>
      </c>
      <c r="K14" s="24" t="s">
        <v>817</v>
      </c>
      <c r="L14" s="42">
        <f>(65/L11)*G13</f>
        <v>1083766.840069361</v>
      </c>
      <c r="M14" s="91"/>
      <c r="N14" s="56" t="s">
        <v>818</v>
      </c>
      <c r="O14" s="56"/>
      <c r="P14" s="251"/>
      <c r="Q14" s="14"/>
      <c r="R14" s="1214"/>
      <c r="S14" s="1215"/>
      <c r="T14" s="448"/>
    </row>
    <row r="15" spans="1:23" s="5" customFormat="1" ht="15.9" customHeight="1" thickBot="1">
      <c r="A15" s="1230"/>
      <c r="B15" s="1231"/>
      <c r="C15" s="1231"/>
      <c r="D15" s="1232"/>
      <c r="E15" s="1219" t="s">
        <v>819</v>
      </c>
      <c r="F15" s="1220"/>
      <c r="G15" s="39">
        <f>1/I15</f>
        <v>69.34812760055479</v>
      </c>
      <c r="H15" s="76" t="s">
        <v>820</v>
      </c>
      <c r="I15" s="84">
        <f>SUM(K19:K109)</f>
        <v>1.4419999999999999E-2</v>
      </c>
      <c r="J15" s="84">
        <f>SUM(L19:L109)</f>
        <v>2.4374000000000002</v>
      </c>
      <c r="K15" s="18" t="s">
        <v>821</v>
      </c>
      <c r="L15" s="25">
        <f>I15*R8</f>
        <v>25.725279999999998</v>
      </c>
      <c r="M15" s="93"/>
      <c r="N15" s="94" t="s">
        <v>822</v>
      </c>
      <c r="O15" s="112"/>
      <c r="P15" s="253"/>
      <c r="R15" s="1221">
        <f>R8</f>
        <v>1784</v>
      </c>
      <c r="S15" s="1222"/>
      <c r="T15" s="451"/>
    </row>
    <row r="16" spans="1:23" s="13" customFormat="1" ht="15" customHeight="1" outlineLevel="1">
      <c r="A16" s="1255" t="s">
        <v>823</v>
      </c>
      <c r="B16" s="1248" t="s">
        <v>824</v>
      </c>
      <c r="C16" s="1257" t="s">
        <v>825</v>
      </c>
      <c r="D16" s="1258" t="s">
        <v>761</v>
      </c>
      <c r="E16" s="1259"/>
      <c r="F16" s="1259"/>
      <c r="G16" s="1210" t="s">
        <v>826</v>
      </c>
      <c r="H16" s="1211"/>
      <c r="I16" s="1211"/>
      <c r="J16" s="1212"/>
      <c r="K16" s="1213" t="s">
        <v>827</v>
      </c>
      <c r="L16" s="1247" t="s">
        <v>828</v>
      </c>
      <c r="M16" s="1246" t="s">
        <v>829</v>
      </c>
      <c r="N16" s="1247" t="s">
        <v>830</v>
      </c>
      <c r="O16" s="1249"/>
      <c r="P16" s="1249"/>
      <c r="Q16" s="1249"/>
      <c r="R16" s="1249"/>
      <c r="S16" s="1249"/>
      <c r="T16" s="1251" t="s">
        <v>831</v>
      </c>
      <c r="U16" s="1253" t="s">
        <v>832</v>
      </c>
      <c r="V16" s="1246" t="s">
        <v>833</v>
      </c>
      <c r="W16" s="1246" t="s">
        <v>834</v>
      </c>
    </row>
    <row r="17" spans="1:23" s="13" customFormat="1" ht="13.5" customHeight="1" outlineLevel="1">
      <c r="A17" s="1256"/>
      <c r="B17" s="1248"/>
      <c r="C17" s="1213"/>
      <c r="D17" s="1213" t="s">
        <v>758</v>
      </c>
      <c r="E17" s="1213" t="s">
        <v>759</v>
      </c>
      <c r="F17" s="1213" t="s">
        <v>760</v>
      </c>
      <c r="G17" s="1213" t="s">
        <v>758</v>
      </c>
      <c r="H17" s="1213" t="s">
        <v>759</v>
      </c>
      <c r="I17" s="1213" t="s">
        <v>760</v>
      </c>
      <c r="J17" s="1213" t="s">
        <v>835</v>
      </c>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4.75" customHeight="1" outlineLevel="1">
      <c r="A19" s="17">
        <v>1</v>
      </c>
      <c r="B19" s="1013" t="s">
        <v>836</v>
      </c>
      <c r="C19" s="110"/>
      <c r="D19" s="562"/>
      <c r="E19" s="562"/>
      <c r="F19" s="562"/>
      <c r="G19" s="266"/>
      <c r="H19" s="266"/>
      <c r="I19" s="266"/>
      <c r="J19" s="266"/>
      <c r="K19" s="75"/>
      <c r="L19" s="92"/>
      <c r="M19" s="125"/>
      <c r="N19" s="254"/>
      <c r="O19" s="255"/>
      <c r="P19" s="255"/>
      <c r="Q19" s="255"/>
      <c r="R19" s="255"/>
      <c r="S19" s="255"/>
      <c r="T19" s="452"/>
      <c r="U19" s="126"/>
      <c r="V19" s="95"/>
      <c r="W19" s="95"/>
    </row>
    <row r="20" spans="1:23" s="5" customFormat="1" ht="24.75" customHeight="1" outlineLevel="1">
      <c r="A20" s="17">
        <v>2</v>
      </c>
      <c r="B20" s="851" t="s">
        <v>837</v>
      </c>
      <c r="C20" s="355">
        <v>4</v>
      </c>
      <c r="D20" s="43">
        <f>IF(G20&lt;=30,G20+4,IF(G20&lt;=50,G20+5,IF(G20&lt;=70,G20+6,IF(G20&lt;=80,G20+8))))</f>
        <v>40</v>
      </c>
      <c r="E20" s="43">
        <f t="shared" ref="E20:E83" si="0">H20+4</f>
        <v>39</v>
      </c>
      <c r="F20" s="65">
        <f t="shared" ref="F20:F83" si="1">I20+20+J20</f>
        <v>610</v>
      </c>
      <c r="G20" s="359">
        <v>35</v>
      </c>
      <c r="H20" s="360">
        <v>35</v>
      </c>
      <c r="I20" s="360">
        <v>590</v>
      </c>
      <c r="J20" s="580"/>
      <c r="K20" s="100">
        <f>ROUND(G20*H20*(I20+J20)*C20/10^9,5)</f>
        <v>2.8900000000000002E-3</v>
      </c>
      <c r="L20" s="92">
        <f t="shared" ref="L20:L109" si="2">ROUND(2*($G20+$H20)*($I20+$J20)*$C20/ 10^6,4)</f>
        <v>0.33040000000000003</v>
      </c>
      <c r="M20" s="127"/>
      <c r="N20" s="1011" t="s">
        <v>838</v>
      </c>
      <c r="O20" s="257"/>
      <c r="P20" s="245"/>
      <c r="Q20" s="257"/>
      <c r="R20" s="257"/>
      <c r="S20" s="257"/>
      <c r="T20" s="129">
        <f t="shared" ref="T20:T83" si="3">C20*$R$15</f>
        <v>7136</v>
      </c>
      <c r="U20" s="128">
        <f t="shared" ref="U20:U83" si="4">ROUND(G20*H20*(I20+J20)*T20/10^9,5)</f>
        <v>5.15754</v>
      </c>
      <c r="V20" s="96">
        <v>3</v>
      </c>
      <c r="W20" s="97">
        <f>U20*V20</f>
        <v>15.472619999999999</v>
      </c>
    </row>
    <row r="21" spans="1:23" s="5" customFormat="1" ht="24.75" customHeight="1" outlineLevel="1">
      <c r="A21" s="17">
        <v>3</v>
      </c>
      <c r="B21" s="456" t="s">
        <v>839</v>
      </c>
      <c r="C21" s="355">
        <v>2</v>
      </c>
      <c r="D21" s="43">
        <f t="shared" ref="D21:D37" si="5">IF(G21&lt;=30,G21+4,IF(G21&lt;=50,G21+5,IF(G21&lt;=70,G21+6,IF(G21&lt;=80,G21+8))))</f>
        <v>34</v>
      </c>
      <c r="E21" s="43">
        <f t="shared" si="0"/>
        <v>59</v>
      </c>
      <c r="F21" s="65">
        <f t="shared" si="1"/>
        <v>520</v>
      </c>
      <c r="G21" s="359">
        <v>30</v>
      </c>
      <c r="H21" s="360">
        <v>55</v>
      </c>
      <c r="I21" s="360">
        <v>470</v>
      </c>
      <c r="J21" s="580">
        <v>30</v>
      </c>
      <c r="K21" s="100">
        <f t="shared" ref="K21:K109" si="6">ROUND(G21*H21*(I21+J21)*C21/10^9,5)</f>
        <v>1.65E-3</v>
      </c>
      <c r="L21" s="92">
        <f t="shared" si="2"/>
        <v>0.17</v>
      </c>
      <c r="M21" s="127"/>
      <c r="N21" s="1014" t="s">
        <v>840</v>
      </c>
      <c r="O21" s="257"/>
      <c r="P21" s="245"/>
      <c r="Q21" s="257"/>
      <c r="R21" s="257"/>
      <c r="S21" s="257"/>
      <c r="T21" s="129">
        <f t="shared" si="3"/>
        <v>3568</v>
      </c>
      <c r="U21" s="128">
        <f t="shared" si="4"/>
        <v>2.9436</v>
      </c>
      <c r="V21" s="96">
        <v>3</v>
      </c>
      <c r="W21" s="97">
        <f t="shared" ref="W21:W109" si="7">U21*V21</f>
        <v>8.8308</v>
      </c>
    </row>
    <row r="22" spans="1:23" s="5" customFormat="1" ht="24.75" customHeight="1" outlineLevel="1">
      <c r="A22" s="17">
        <v>4</v>
      </c>
      <c r="B22" s="456" t="s">
        <v>841</v>
      </c>
      <c r="C22" s="355">
        <v>16</v>
      </c>
      <c r="D22" s="43">
        <f t="shared" si="5"/>
        <v>16</v>
      </c>
      <c r="E22" s="43">
        <f t="shared" si="0"/>
        <v>24</v>
      </c>
      <c r="F22" s="65">
        <f t="shared" si="1"/>
        <v>520</v>
      </c>
      <c r="G22" s="359">
        <v>12</v>
      </c>
      <c r="H22" s="360">
        <v>20</v>
      </c>
      <c r="I22" s="360">
        <v>470</v>
      </c>
      <c r="J22" s="580">
        <v>30</v>
      </c>
      <c r="K22" s="100">
        <f t="shared" si="6"/>
        <v>1.92E-3</v>
      </c>
      <c r="L22" s="92">
        <f t="shared" si="2"/>
        <v>0.51200000000000001</v>
      </c>
      <c r="M22" s="127"/>
      <c r="N22" s="1011" t="s">
        <v>842</v>
      </c>
      <c r="O22" s="257"/>
      <c r="P22" s="245"/>
      <c r="Q22" s="257"/>
      <c r="R22" s="257"/>
      <c r="S22" s="257"/>
      <c r="T22" s="129">
        <f t="shared" si="3"/>
        <v>28544</v>
      </c>
      <c r="U22" s="128">
        <f t="shared" si="4"/>
        <v>3.4252799999999999</v>
      </c>
      <c r="V22" s="96">
        <v>3</v>
      </c>
      <c r="W22" s="97">
        <f t="shared" si="7"/>
        <v>10.275839999999999</v>
      </c>
    </row>
    <row r="23" spans="1:23" s="5" customFormat="1" ht="24.75" customHeight="1" outlineLevel="1">
      <c r="A23" s="17">
        <v>5</v>
      </c>
      <c r="B23" s="1015" t="s">
        <v>843</v>
      </c>
      <c r="C23" s="355">
        <v>2</v>
      </c>
      <c r="D23" s="43">
        <f t="shared" si="5"/>
        <v>19</v>
      </c>
      <c r="E23" s="43">
        <f t="shared" si="0"/>
        <v>34</v>
      </c>
      <c r="F23" s="65">
        <f t="shared" si="1"/>
        <v>520</v>
      </c>
      <c r="G23" s="359">
        <v>15</v>
      </c>
      <c r="H23" s="360">
        <v>30</v>
      </c>
      <c r="I23" s="360">
        <v>470</v>
      </c>
      <c r="J23" s="580">
        <v>30</v>
      </c>
      <c r="K23" s="100">
        <f t="shared" si="6"/>
        <v>4.4999999999999999E-4</v>
      </c>
      <c r="L23" s="92">
        <f t="shared" si="2"/>
        <v>0.09</v>
      </c>
      <c r="M23" s="127"/>
      <c r="N23" s="1011" t="s">
        <v>842</v>
      </c>
      <c r="O23" s="257"/>
      <c r="P23" s="245"/>
      <c r="Q23" s="257"/>
      <c r="R23" s="257"/>
      <c r="S23" s="257"/>
      <c r="T23" s="129">
        <f t="shared" si="3"/>
        <v>3568</v>
      </c>
      <c r="U23" s="128">
        <f t="shared" si="4"/>
        <v>0.80279999999999996</v>
      </c>
      <c r="V23" s="96">
        <v>3</v>
      </c>
      <c r="W23" s="97">
        <f t="shared" si="7"/>
        <v>2.4083999999999999</v>
      </c>
    </row>
    <row r="24" spans="1:23" s="5" customFormat="1" ht="24.75" customHeight="1" outlineLevel="1">
      <c r="A24" s="17">
        <v>6</v>
      </c>
      <c r="B24" s="1013" t="s">
        <v>844</v>
      </c>
      <c r="C24" s="355"/>
      <c r="D24" s="43">
        <f t="shared" si="5"/>
        <v>4</v>
      </c>
      <c r="E24" s="43">
        <f t="shared" si="0"/>
        <v>4</v>
      </c>
      <c r="F24" s="65">
        <f t="shared" si="1"/>
        <v>20</v>
      </c>
      <c r="G24" s="359"/>
      <c r="H24" s="360"/>
      <c r="I24" s="360"/>
      <c r="J24" s="580"/>
      <c r="K24" s="100">
        <f t="shared" si="6"/>
        <v>0</v>
      </c>
      <c r="L24" s="92">
        <f t="shared" si="2"/>
        <v>0</v>
      </c>
      <c r="M24" s="127"/>
      <c r="N24" s="1011"/>
      <c r="O24" s="257"/>
      <c r="P24" s="245"/>
      <c r="Q24" s="257"/>
      <c r="R24" s="257"/>
      <c r="S24" s="257"/>
      <c r="T24" s="129">
        <f t="shared" si="3"/>
        <v>0</v>
      </c>
      <c r="U24" s="128">
        <f t="shared" si="4"/>
        <v>0</v>
      </c>
      <c r="V24" s="96">
        <v>3</v>
      </c>
      <c r="W24" s="97">
        <f t="shared" si="7"/>
        <v>0</v>
      </c>
    </row>
    <row r="25" spans="1:23" s="5" customFormat="1" ht="24.75" customHeight="1" outlineLevel="1">
      <c r="A25" s="17">
        <v>7</v>
      </c>
      <c r="B25" s="851" t="s">
        <v>845</v>
      </c>
      <c r="C25" s="355">
        <v>1</v>
      </c>
      <c r="D25" s="43">
        <f t="shared" si="5"/>
        <v>24</v>
      </c>
      <c r="E25" s="43">
        <f t="shared" si="0"/>
        <v>39</v>
      </c>
      <c r="F25" s="65">
        <f t="shared" si="1"/>
        <v>510</v>
      </c>
      <c r="G25" s="359">
        <v>20</v>
      </c>
      <c r="H25" s="360">
        <v>35</v>
      </c>
      <c r="I25" s="360">
        <v>490</v>
      </c>
      <c r="J25" s="1016"/>
      <c r="K25" s="100">
        <f t="shared" si="6"/>
        <v>3.4000000000000002E-4</v>
      </c>
      <c r="L25" s="92">
        <f t="shared" si="2"/>
        <v>5.3900000000000003E-2</v>
      </c>
      <c r="M25" s="127"/>
      <c r="N25" s="1014" t="s">
        <v>846</v>
      </c>
      <c r="O25" s="257"/>
      <c r="P25" s="245"/>
      <c r="Q25" s="257"/>
      <c r="R25" s="257"/>
      <c r="S25" s="257"/>
      <c r="T25" s="129">
        <f t="shared" si="3"/>
        <v>1784</v>
      </c>
      <c r="U25" s="128">
        <f t="shared" si="4"/>
        <v>0.61190999999999995</v>
      </c>
      <c r="V25" s="96">
        <v>3</v>
      </c>
      <c r="W25" s="97">
        <f t="shared" si="7"/>
        <v>1.8357299999999999</v>
      </c>
    </row>
    <row r="26" spans="1:23" s="5" customFormat="1" ht="24.75" customHeight="1" outlineLevel="1">
      <c r="A26" s="17">
        <v>8</v>
      </c>
      <c r="B26" s="456" t="s">
        <v>847</v>
      </c>
      <c r="C26" s="355">
        <v>2</v>
      </c>
      <c r="D26" s="43">
        <f t="shared" si="5"/>
        <v>24</v>
      </c>
      <c r="E26" s="43">
        <f t="shared" si="0"/>
        <v>39</v>
      </c>
      <c r="F26" s="65">
        <f t="shared" si="1"/>
        <v>505</v>
      </c>
      <c r="G26" s="359">
        <v>20</v>
      </c>
      <c r="H26" s="360">
        <v>35</v>
      </c>
      <c r="I26" s="360">
        <v>470</v>
      </c>
      <c r="J26" s="1017">
        <v>15</v>
      </c>
      <c r="K26" s="100">
        <f t="shared" si="6"/>
        <v>6.8000000000000005E-4</v>
      </c>
      <c r="L26" s="92">
        <f t="shared" si="2"/>
        <v>0.1067</v>
      </c>
      <c r="M26" s="127"/>
      <c r="N26" s="1011" t="s">
        <v>842</v>
      </c>
      <c r="O26" s="257"/>
      <c r="P26" s="245"/>
      <c r="Q26" s="257"/>
      <c r="R26" s="257"/>
      <c r="S26" s="257"/>
      <c r="T26" s="129">
        <f t="shared" si="3"/>
        <v>3568</v>
      </c>
      <c r="U26" s="128">
        <f t="shared" si="4"/>
        <v>1.2113400000000001</v>
      </c>
      <c r="V26" s="96">
        <v>3</v>
      </c>
      <c r="W26" s="97">
        <f t="shared" si="7"/>
        <v>3.6340200000000005</v>
      </c>
    </row>
    <row r="27" spans="1:23" s="5" customFormat="1" ht="24.75" customHeight="1" outlineLevel="1">
      <c r="A27" s="17">
        <v>9</v>
      </c>
      <c r="B27" s="456" t="s">
        <v>848</v>
      </c>
      <c r="C27" s="355">
        <v>11</v>
      </c>
      <c r="D27" s="43">
        <f t="shared" si="5"/>
        <v>19</v>
      </c>
      <c r="E27" s="43">
        <f t="shared" si="0"/>
        <v>24</v>
      </c>
      <c r="F27" s="65">
        <f t="shared" si="1"/>
        <v>505</v>
      </c>
      <c r="G27" s="359">
        <v>15</v>
      </c>
      <c r="H27" s="360">
        <v>20</v>
      </c>
      <c r="I27" s="360">
        <v>470</v>
      </c>
      <c r="J27" s="1017">
        <v>15</v>
      </c>
      <c r="K27" s="100">
        <f t="shared" si="6"/>
        <v>1.6000000000000001E-3</v>
      </c>
      <c r="L27" s="92">
        <f t="shared" si="2"/>
        <v>0.3735</v>
      </c>
      <c r="M27" s="127"/>
      <c r="N27" s="1011" t="s">
        <v>842</v>
      </c>
      <c r="O27" s="257"/>
      <c r="P27" s="245"/>
      <c r="Q27" s="257"/>
      <c r="R27" s="257"/>
      <c r="S27" s="257"/>
      <c r="T27" s="129">
        <f t="shared" si="3"/>
        <v>19624</v>
      </c>
      <c r="U27" s="128">
        <f t="shared" si="4"/>
        <v>2.8552900000000001</v>
      </c>
      <c r="V27" s="96">
        <v>3</v>
      </c>
      <c r="W27" s="97">
        <f t="shared" si="7"/>
        <v>8.5658700000000003</v>
      </c>
    </row>
    <row r="28" spans="1:23" s="5" customFormat="1" ht="24.75" customHeight="1" outlineLevel="1">
      <c r="A28" s="17">
        <v>10</v>
      </c>
      <c r="B28" s="456" t="s">
        <v>849</v>
      </c>
      <c r="C28" s="355">
        <v>1</v>
      </c>
      <c r="D28" s="43">
        <f t="shared" si="5"/>
        <v>24</v>
      </c>
      <c r="E28" s="43">
        <f t="shared" si="0"/>
        <v>24</v>
      </c>
      <c r="F28" s="65">
        <f t="shared" si="1"/>
        <v>510</v>
      </c>
      <c r="G28" s="359">
        <v>20</v>
      </c>
      <c r="H28" s="360">
        <v>20</v>
      </c>
      <c r="I28" s="360">
        <v>490</v>
      </c>
      <c r="J28" s="580"/>
      <c r="K28" s="100">
        <f t="shared" si="6"/>
        <v>2.0000000000000001E-4</v>
      </c>
      <c r="L28" s="92">
        <f t="shared" si="2"/>
        <v>3.9199999999999999E-2</v>
      </c>
      <c r="M28" s="127"/>
      <c r="N28" s="1011" t="s">
        <v>850</v>
      </c>
      <c r="O28" s="257"/>
      <c r="P28" s="245"/>
      <c r="Q28" s="257"/>
      <c r="R28" s="257"/>
      <c r="S28" s="257"/>
      <c r="T28" s="129">
        <f t="shared" si="3"/>
        <v>1784</v>
      </c>
      <c r="U28" s="128">
        <f t="shared" si="4"/>
        <v>0.34966000000000003</v>
      </c>
      <c r="V28" s="96">
        <v>3</v>
      </c>
      <c r="W28" s="97">
        <f t="shared" si="7"/>
        <v>1.04898</v>
      </c>
    </row>
    <row r="29" spans="1:23" s="5" customFormat="1" ht="24.75" customHeight="1" outlineLevel="1">
      <c r="A29" s="17">
        <v>11</v>
      </c>
      <c r="B29" s="1015" t="s">
        <v>851</v>
      </c>
      <c r="C29" s="355">
        <v>1</v>
      </c>
      <c r="D29" s="43">
        <f t="shared" si="5"/>
        <v>16</v>
      </c>
      <c r="E29" s="43">
        <f t="shared" si="0"/>
        <v>34</v>
      </c>
      <c r="F29" s="65">
        <f t="shared" si="1"/>
        <v>405</v>
      </c>
      <c r="G29" s="359">
        <v>12</v>
      </c>
      <c r="H29" s="360">
        <v>30</v>
      </c>
      <c r="I29" s="360">
        <v>385</v>
      </c>
      <c r="J29" s="580"/>
      <c r="K29" s="100">
        <f t="shared" si="6"/>
        <v>1.3999999999999999E-4</v>
      </c>
      <c r="L29" s="92">
        <f t="shared" si="2"/>
        <v>3.2300000000000002E-2</v>
      </c>
      <c r="M29" s="127"/>
      <c r="N29" s="1011" t="s">
        <v>842</v>
      </c>
      <c r="O29" s="257"/>
      <c r="P29" s="245"/>
      <c r="Q29" s="257"/>
      <c r="R29" s="257"/>
      <c r="S29" s="257"/>
      <c r="T29" s="129">
        <f t="shared" si="3"/>
        <v>1784</v>
      </c>
      <c r="U29" s="128">
        <f t="shared" si="4"/>
        <v>0.24726000000000001</v>
      </c>
      <c r="V29" s="96">
        <v>3</v>
      </c>
      <c r="W29" s="97">
        <f t="shared" si="7"/>
        <v>0.74177999999999999</v>
      </c>
    </row>
    <row r="30" spans="1:23" s="5" customFormat="1" ht="24.75" customHeight="1" outlineLevel="1">
      <c r="A30" s="17">
        <v>12</v>
      </c>
      <c r="B30" s="1013" t="s">
        <v>852</v>
      </c>
      <c r="C30" s="355"/>
      <c r="D30" s="43">
        <f t="shared" si="5"/>
        <v>4</v>
      </c>
      <c r="E30" s="43">
        <f t="shared" si="0"/>
        <v>4</v>
      </c>
      <c r="F30" s="65">
        <f t="shared" si="1"/>
        <v>20</v>
      </c>
      <c r="G30" s="359"/>
      <c r="H30" s="360"/>
      <c r="I30" s="360"/>
      <c r="J30" s="580"/>
      <c r="K30" s="100">
        <f t="shared" si="6"/>
        <v>0</v>
      </c>
      <c r="L30" s="92">
        <f t="shared" si="2"/>
        <v>0</v>
      </c>
      <c r="M30" s="127"/>
      <c r="N30" s="1011"/>
      <c r="O30" s="257"/>
      <c r="P30" s="245"/>
      <c r="Q30" s="257"/>
      <c r="R30" s="257"/>
      <c r="S30" s="257"/>
      <c r="T30" s="129">
        <f t="shared" si="3"/>
        <v>0</v>
      </c>
      <c r="U30" s="128">
        <f t="shared" si="4"/>
        <v>0</v>
      </c>
      <c r="V30" s="96">
        <v>3</v>
      </c>
      <c r="W30" s="97">
        <f t="shared" si="7"/>
        <v>0</v>
      </c>
    </row>
    <row r="31" spans="1:23" s="5" customFormat="1" ht="24.75" customHeight="1" outlineLevel="1">
      <c r="A31" s="17">
        <v>13</v>
      </c>
      <c r="B31" s="1018" t="s">
        <v>853</v>
      </c>
      <c r="C31" s="355">
        <v>1</v>
      </c>
      <c r="D31" s="43">
        <f t="shared" si="5"/>
        <v>24</v>
      </c>
      <c r="E31" s="43">
        <f t="shared" si="0"/>
        <v>54</v>
      </c>
      <c r="F31" s="65">
        <f t="shared" si="1"/>
        <v>530</v>
      </c>
      <c r="G31" s="359">
        <v>20</v>
      </c>
      <c r="H31" s="360">
        <v>50</v>
      </c>
      <c r="I31" s="1019">
        <v>490</v>
      </c>
      <c r="J31" s="580">
        <v>20</v>
      </c>
      <c r="K31" s="100">
        <f t="shared" si="6"/>
        <v>5.1000000000000004E-4</v>
      </c>
      <c r="L31" s="92">
        <f t="shared" si="2"/>
        <v>7.1400000000000005E-2</v>
      </c>
      <c r="M31" s="127"/>
      <c r="N31" s="1011" t="s">
        <v>842</v>
      </c>
      <c r="O31" s="257"/>
      <c r="P31" s="245"/>
      <c r="Q31" s="257"/>
      <c r="R31" s="257"/>
      <c r="S31" s="257"/>
      <c r="T31" s="129">
        <f t="shared" si="3"/>
        <v>1784</v>
      </c>
      <c r="U31" s="128">
        <f t="shared" si="4"/>
        <v>0.90983999999999998</v>
      </c>
      <c r="V31" s="96">
        <v>3</v>
      </c>
      <c r="W31" s="97">
        <f t="shared" si="7"/>
        <v>2.7295199999999999</v>
      </c>
    </row>
    <row r="32" spans="1:23" s="5" customFormat="1" ht="24.75" customHeight="1" outlineLevel="1">
      <c r="A32" s="17">
        <v>14</v>
      </c>
      <c r="B32" s="1013" t="s">
        <v>854</v>
      </c>
      <c r="C32" s="355"/>
      <c r="D32" s="43">
        <f t="shared" si="5"/>
        <v>4</v>
      </c>
      <c r="E32" s="43">
        <f t="shared" si="0"/>
        <v>4</v>
      </c>
      <c r="F32" s="65">
        <f t="shared" si="1"/>
        <v>20</v>
      </c>
      <c r="G32" s="359"/>
      <c r="H32" s="360"/>
      <c r="I32" s="360"/>
      <c r="J32" s="580"/>
      <c r="K32" s="100">
        <f t="shared" si="6"/>
        <v>0</v>
      </c>
      <c r="L32" s="92">
        <f t="shared" si="2"/>
        <v>0</v>
      </c>
      <c r="M32" s="127"/>
      <c r="N32" s="1011"/>
      <c r="O32" s="257"/>
      <c r="P32" s="245"/>
      <c r="Q32" s="257"/>
      <c r="R32" s="257"/>
      <c r="S32" s="257"/>
      <c r="T32" s="129">
        <f t="shared" si="3"/>
        <v>0</v>
      </c>
      <c r="U32" s="128">
        <f t="shared" si="4"/>
        <v>0</v>
      </c>
      <c r="V32" s="96">
        <v>3</v>
      </c>
      <c r="W32" s="97">
        <f t="shared" si="7"/>
        <v>0</v>
      </c>
    </row>
    <row r="33" spans="1:23" s="5" customFormat="1" ht="24.75" customHeight="1" outlineLevel="1">
      <c r="A33" s="17">
        <v>15</v>
      </c>
      <c r="B33" s="851" t="s">
        <v>855</v>
      </c>
      <c r="C33" s="355">
        <v>1</v>
      </c>
      <c r="D33" s="43">
        <f t="shared" si="5"/>
        <v>24</v>
      </c>
      <c r="E33" s="43">
        <f t="shared" si="0"/>
        <v>24</v>
      </c>
      <c r="F33" s="65">
        <f t="shared" si="1"/>
        <v>510</v>
      </c>
      <c r="G33" s="359">
        <v>20</v>
      </c>
      <c r="H33" s="360">
        <v>20</v>
      </c>
      <c r="I33" s="360">
        <v>490</v>
      </c>
      <c r="J33" s="580"/>
      <c r="K33" s="100">
        <f t="shared" si="6"/>
        <v>2.0000000000000001E-4</v>
      </c>
      <c r="L33" s="92">
        <f t="shared" si="2"/>
        <v>3.9199999999999999E-2</v>
      </c>
      <c r="M33" s="127"/>
      <c r="N33" s="1011" t="s">
        <v>856</v>
      </c>
      <c r="O33" s="257"/>
      <c r="P33" s="245"/>
      <c r="Q33" s="257"/>
      <c r="R33" s="257"/>
      <c r="S33" s="257"/>
      <c r="T33" s="129">
        <f t="shared" si="3"/>
        <v>1784</v>
      </c>
      <c r="U33" s="128">
        <f t="shared" si="4"/>
        <v>0.34966000000000003</v>
      </c>
      <c r="V33" s="96">
        <v>3</v>
      </c>
      <c r="W33" s="97">
        <f t="shared" si="7"/>
        <v>1.04898</v>
      </c>
    </row>
    <row r="34" spans="1:23" s="5" customFormat="1" ht="24.75" customHeight="1" outlineLevel="1">
      <c r="A34" s="17">
        <v>16</v>
      </c>
      <c r="B34" s="456" t="s">
        <v>857</v>
      </c>
      <c r="C34" s="355">
        <v>1</v>
      </c>
      <c r="D34" s="43">
        <f t="shared" si="5"/>
        <v>34</v>
      </c>
      <c r="E34" s="43">
        <f t="shared" si="0"/>
        <v>59</v>
      </c>
      <c r="F34" s="65">
        <f t="shared" si="1"/>
        <v>470</v>
      </c>
      <c r="G34" s="359">
        <v>30</v>
      </c>
      <c r="H34" s="360">
        <v>55</v>
      </c>
      <c r="I34" s="360">
        <v>420</v>
      </c>
      <c r="J34" s="580">
        <v>30</v>
      </c>
      <c r="K34" s="100">
        <f t="shared" si="6"/>
        <v>7.3999999999999999E-4</v>
      </c>
      <c r="L34" s="92">
        <f t="shared" si="2"/>
        <v>7.6499999999999999E-2</v>
      </c>
      <c r="M34" s="127"/>
      <c r="N34" s="1014" t="s">
        <v>840</v>
      </c>
      <c r="O34" s="257"/>
      <c r="P34" s="245"/>
      <c r="Q34" s="257"/>
      <c r="R34" s="257"/>
      <c r="S34" s="257"/>
      <c r="T34" s="129">
        <f t="shared" si="3"/>
        <v>1784</v>
      </c>
      <c r="U34" s="128">
        <f t="shared" si="4"/>
        <v>1.3246199999999999</v>
      </c>
      <c r="V34" s="96">
        <v>3</v>
      </c>
      <c r="W34" s="97">
        <f t="shared" si="7"/>
        <v>3.9738599999999997</v>
      </c>
    </row>
    <row r="35" spans="1:23" s="5" customFormat="1" ht="24.75" customHeight="1" outlineLevel="1">
      <c r="A35" s="17">
        <v>17</v>
      </c>
      <c r="B35" s="456" t="s">
        <v>858</v>
      </c>
      <c r="C35" s="355">
        <v>1</v>
      </c>
      <c r="D35" s="43">
        <f t="shared" si="5"/>
        <v>24</v>
      </c>
      <c r="E35" s="43">
        <f t="shared" si="0"/>
        <v>44</v>
      </c>
      <c r="F35" s="65">
        <f t="shared" si="1"/>
        <v>470</v>
      </c>
      <c r="G35" s="359">
        <v>20</v>
      </c>
      <c r="H35" s="360">
        <v>40</v>
      </c>
      <c r="I35" s="360">
        <v>420</v>
      </c>
      <c r="J35" s="580">
        <v>30</v>
      </c>
      <c r="K35" s="100">
        <f t="shared" si="6"/>
        <v>3.6000000000000002E-4</v>
      </c>
      <c r="L35" s="92">
        <f t="shared" si="2"/>
        <v>5.3999999999999999E-2</v>
      </c>
      <c r="M35" s="127"/>
      <c r="N35" s="1011" t="s">
        <v>842</v>
      </c>
      <c r="O35" s="245"/>
      <c r="P35" s="245"/>
      <c r="Q35" s="245"/>
      <c r="R35" s="245"/>
      <c r="S35" s="245"/>
      <c r="T35" s="129">
        <f t="shared" si="3"/>
        <v>1784</v>
      </c>
      <c r="U35" s="128">
        <f t="shared" si="4"/>
        <v>0.64224000000000003</v>
      </c>
      <c r="V35" s="96">
        <v>3</v>
      </c>
      <c r="W35" s="97">
        <f t="shared" si="7"/>
        <v>1.92672</v>
      </c>
    </row>
    <row r="36" spans="1:23" s="5" customFormat="1" ht="24.75" customHeight="1" outlineLevel="1">
      <c r="A36" s="17">
        <v>18</v>
      </c>
      <c r="B36" s="456" t="s">
        <v>859</v>
      </c>
      <c r="C36" s="355">
        <v>2</v>
      </c>
      <c r="D36" s="43">
        <f t="shared" si="5"/>
        <v>40</v>
      </c>
      <c r="E36" s="43">
        <f t="shared" si="0"/>
        <v>39</v>
      </c>
      <c r="F36" s="65">
        <f t="shared" si="1"/>
        <v>540</v>
      </c>
      <c r="G36" s="359">
        <v>35</v>
      </c>
      <c r="H36" s="360">
        <v>35</v>
      </c>
      <c r="I36" s="360">
        <v>520</v>
      </c>
      <c r="J36" s="580"/>
      <c r="K36" s="100">
        <f t="shared" si="6"/>
        <v>1.2700000000000001E-3</v>
      </c>
      <c r="L36" s="92">
        <f t="shared" si="2"/>
        <v>0.14560000000000001</v>
      </c>
      <c r="M36" s="127"/>
      <c r="N36" s="1014" t="s">
        <v>860</v>
      </c>
      <c r="O36" s="245"/>
      <c r="P36" s="245"/>
      <c r="Q36" s="245"/>
      <c r="R36" s="245"/>
      <c r="S36" s="245"/>
      <c r="T36" s="129">
        <f t="shared" si="3"/>
        <v>3568</v>
      </c>
      <c r="U36" s="128">
        <f t="shared" si="4"/>
        <v>2.2728199999999998</v>
      </c>
      <c r="V36" s="96">
        <v>3</v>
      </c>
      <c r="W36" s="97">
        <f t="shared" si="7"/>
        <v>6.81846</v>
      </c>
    </row>
    <row r="37" spans="1:23" s="5" customFormat="1" ht="24.75" customHeight="1" outlineLevel="1" thickBot="1">
      <c r="A37" s="17">
        <v>19</v>
      </c>
      <c r="B37" s="456" t="s">
        <v>861</v>
      </c>
      <c r="C37" s="355">
        <v>11</v>
      </c>
      <c r="D37" s="43">
        <f t="shared" si="5"/>
        <v>24</v>
      </c>
      <c r="E37" s="43">
        <f t="shared" si="0"/>
        <v>19</v>
      </c>
      <c r="F37" s="65">
        <f t="shared" si="1"/>
        <v>465</v>
      </c>
      <c r="G37" s="359">
        <v>20</v>
      </c>
      <c r="H37" s="360">
        <v>15</v>
      </c>
      <c r="I37" s="360">
        <v>415</v>
      </c>
      <c r="J37" s="580">
        <v>30</v>
      </c>
      <c r="K37" s="100">
        <f t="shared" si="6"/>
        <v>1.47E-3</v>
      </c>
      <c r="L37" s="92">
        <f t="shared" si="2"/>
        <v>0.3427</v>
      </c>
      <c r="M37" s="127"/>
      <c r="N37" s="1014" t="s">
        <v>862</v>
      </c>
      <c r="O37" s="245"/>
      <c r="P37" s="245"/>
      <c r="Q37" s="245"/>
      <c r="R37" s="245"/>
      <c r="S37" s="245"/>
      <c r="T37" s="129">
        <f t="shared" si="3"/>
        <v>19624</v>
      </c>
      <c r="U37" s="128">
        <f t="shared" si="4"/>
        <v>2.6198000000000001</v>
      </c>
      <c r="V37" s="96">
        <v>3</v>
      </c>
      <c r="W37" s="97">
        <f t="shared" si="7"/>
        <v>7.8594000000000008</v>
      </c>
    </row>
    <row r="38" spans="1:23" s="5" customFormat="1" ht="15" hidden="1" customHeight="1" outlineLevel="1">
      <c r="A38" s="17">
        <v>20</v>
      </c>
      <c r="B38" s="456"/>
      <c r="C38" s="130"/>
      <c r="D38" s="43">
        <f t="shared" ref="D38:D101" si="8">IF(G38&lt;=19,G38+4,IF(G38&lt;=30,G38+4,IF(G38&lt;=50,G38+5,IF(G38&lt;=70,G38+6,IF(G38&lt;=80,G38+8)))))</f>
        <v>4</v>
      </c>
      <c r="E38" s="43">
        <f t="shared" si="0"/>
        <v>4</v>
      </c>
      <c r="F38" s="65">
        <f t="shared" si="1"/>
        <v>20</v>
      </c>
      <c r="G38" s="131"/>
      <c r="H38" s="458"/>
      <c r="I38" s="458"/>
      <c r="J38" s="457"/>
      <c r="K38" s="100">
        <f t="shared" si="6"/>
        <v>0</v>
      </c>
      <c r="L38" s="92">
        <f t="shared" si="2"/>
        <v>0</v>
      </c>
      <c r="M38" s="127"/>
      <c r="N38" s="244"/>
      <c r="O38" s="245"/>
      <c r="P38" s="245"/>
      <c r="Q38" s="245"/>
      <c r="R38" s="245"/>
      <c r="S38" s="245"/>
      <c r="T38" s="129">
        <f t="shared" si="3"/>
        <v>0</v>
      </c>
      <c r="U38" s="128">
        <f t="shared" si="4"/>
        <v>0</v>
      </c>
      <c r="V38" s="96"/>
      <c r="W38" s="97">
        <f t="shared" si="7"/>
        <v>0</v>
      </c>
    </row>
    <row r="39" spans="1:23" s="5" customFormat="1" ht="15" hidden="1" customHeight="1" outlineLevel="1">
      <c r="A39" s="17">
        <v>21</v>
      </c>
      <c r="B39" s="456"/>
      <c r="C39" s="130"/>
      <c r="D39" s="43">
        <f t="shared" si="8"/>
        <v>4</v>
      </c>
      <c r="E39" s="43">
        <f t="shared" si="0"/>
        <v>4</v>
      </c>
      <c r="F39" s="65">
        <f t="shared" si="1"/>
        <v>20</v>
      </c>
      <c r="G39" s="131"/>
      <c r="H39" s="458"/>
      <c r="I39" s="458"/>
      <c r="J39" s="457"/>
      <c r="K39" s="100">
        <f t="shared" si="6"/>
        <v>0</v>
      </c>
      <c r="L39" s="92">
        <f t="shared" si="2"/>
        <v>0</v>
      </c>
      <c r="M39" s="127"/>
      <c r="N39" s="244"/>
      <c r="O39" s="245"/>
      <c r="P39" s="245"/>
      <c r="Q39" s="245"/>
      <c r="R39" s="245"/>
      <c r="S39" s="245"/>
      <c r="T39" s="129">
        <f t="shared" si="3"/>
        <v>0</v>
      </c>
      <c r="U39" s="128">
        <f t="shared" si="4"/>
        <v>0</v>
      </c>
      <c r="V39" s="96"/>
      <c r="W39" s="97">
        <f t="shared" si="7"/>
        <v>0</v>
      </c>
    </row>
    <row r="40" spans="1:23" s="5" customFormat="1" ht="15" hidden="1" customHeight="1" outlineLevel="1">
      <c r="A40" s="17">
        <v>22</v>
      </c>
      <c r="B40" s="456"/>
      <c r="C40" s="130"/>
      <c r="D40" s="43">
        <f t="shared" si="8"/>
        <v>4</v>
      </c>
      <c r="E40" s="43">
        <f t="shared" si="0"/>
        <v>4</v>
      </c>
      <c r="F40" s="65">
        <f t="shared" si="1"/>
        <v>20</v>
      </c>
      <c r="G40" s="131"/>
      <c r="H40" s="458"/>
      <c r="I40" s="458"/>
      <c r="J40" s="457"/>
      <c r="K40" s="100">
        <f t="shared" si="6"/>
        <v>0</v>
      </c>
      <c r="L40" s="92">
        <f t="shared" si="2"/>
        <v>0</v>
      </c>
      <c r="M40" s="127"/>
      <c r="N40" s="244"/>
      <c r="O40" s="245"/>
      <c r="P40" s="245"/>
      <c r="Q40" s="245"/>
      <c r="R40" s="245"/>
      <c r="S40" s="245"/>
      <c r="T40" s="129">
        <f t="shared" si="3"/>
        <v>0</v>
      </c>
      <c r="U40" s="128">
        <f t="shared" si="4"/>
        <v>0</v>
      </c>
      <c r="V40" s="96"/>
      <c r="W40" s="97">
        <f t="shared" si="7"/>
        <v>0</v>
      </c>
    </row>
    <row r="41" spans="1:23" s="5" customFormat="1" ht="15" hidden="1" customHeight="1" outlineLevel="1">
      <c r="A41" s="17">
        <v>23</v>
      </c>
      <c r="B41" s="64"/>
      <c r="C41" s="130"/>
      <c r="D41" s="43">
        <f t="shared" si="8"/>
        <v>4</v>
      </c>
      <c r="E41" s="43">
        <f t="shared" si="0"/>
        <v>4</v>
      </c>
      <c r="F41" s="65">
        <f t="shared" si="1"/>
        <v>20</v>
      </c>
      <c r="G41" s="131"/>
      <c r="H41" s="458"/>
      <c r="I41" s="458"/>
      <c r="J41" s="457"/>
      <c r="K41" s="100">
        <f t="shared" si="6"/>
        <v>0</v>
      </c>
      <c r="L41" s="92">
        <f t="shared" si="2"/>
        <v>0</v>
      </c>
      <c r="M41" s="127"/>
      <c r="N41" s="244"/>
      <c r="O41" s="245"/>
      <c r="P41" s="245"/>
      <c r="Q41" s="245"/>
      <c r="R41" s="245"/>
      <c r="S41" s="245"/>
      <c r="T41" s="129">
        <f t="shared" si="3"/>
        <v>0</v>
      </c>
      <c r="U41" s="128">
        <f t="shared" si="4"/>
        <v>0</v>
      </c>
      <c r="V41" s="96"/>
      <c r="W41" s="97">
        <f t="shared" si="7"/>
        <v>0</v>
      </c>
    </row>
    <row r="42" spans="1:23" s="5" customFormat="1" ht="15" hidden="1" customHeight="1" outlineLevel="1">
      <c r="A42" s="17">
        <v>24</v>
      </c>
      <c r="B42" s="64"/>
      <c r="C42" s="130"/>
      <c r="D42" s="43">
        <f t="shared" si="8"/>
        <v>4</v>
      </c>
      <c r="E42" s="43">
        <f t="shared" si="0"/>
        <v>4</v>
      </c>
      <c r="F42" s="65">
        <f t="shared" si="1"/>
        <v>20</v>
      </c>
      <c r="G42" s="131"/>
      <c r="H42" s="458"/>
      <c r="I42" s="458"/>
      <c r="J42" s="457"/>
      <c r="K42" s="100">
        <f t="shared" si="6"/>
        <v>0</v>
      </c>
      <c r="L42" s="92">
        <f t="shared" si="2"/>
        <v>0</v>
      </c>
      <c r="M42" s="127"/>
      <c r="N42" s="244"/>
      <c r="O42" s="245"/>
      <c r="P42" s="245"/>
      <c r="Q42" s="245"/>
      <c r="R42" s="245"/>
      <c r="S42" s="245"/>
      <c r="T42" s="129">
        <f t="shared" si="3"/>
        <v>0</v>
      </c>
      <c r="U42" s="128">
        <f t="shared" si="4"/>
        <v>0</v>
      </c>
      <c r="V42" s="96"/>
      <c r="W42" s="97">
        <f t="shared" si="7"/>
        <v>0</v>
      </c>
    </row>
    <row r="43" spans="1:23" s="5" customFormat="1" ht="15" hidden="1" customHeight="1" outlineLevel="1">
      <c r="A43" s="17">
        <v>25</v>
      </c>
      <c r="B43" s="64"/>
      <c r="C43" s="130"/>
      <c r="D43" s="43">
        <f t="shared" si="8"/>
        <v>4</v>
      </c>
      <c r="E43" s="43">
        <f t="shared" si="0"/>
        <v>4</v>
      </c>
      <c r="F43" s="65">
        <f t="shared" si="1"/>
        <v>20</v>
      </c>
      <c r="G43" s="131"/>
      <c r="H43" s="458"/>
      <c r="I43" s="458"/>
      <c r="J43" s="457"/>
      <c r="K43" s="100">
        <f t="shared" si="6"/>
        <v>0</v>
      </c>
      <c r="L43" s="92">
        <f t="shared" si="2"/>
        <v>0</v>
      </c>
      <c r="M43" s="127"/>
      <c r="N43" s="244"/>
      <c r="O43" s="245"/>
      <c r="P43" s="245"/>
      <c r="Q43" s="245"/>
      <c r="R43" s="245"/>
      <c r="S43" s="245"/>
      <c r="T43" s="129">
        <f t="shared" si="3"/>
        <v>0</v>
      </c>
      <c r="U43" s="128">
        <f t="shared" si="4"/>
        <v>0</v>
      </c>
      <c r="V43" s="96"/>
      <c r="W43" s="97">
        <f t="shared" si="7"/>
        <v>0</v>
      </c>
    </row>
    <row r="44" spans="1:23" s="5" customFormat="1" ht="15" hidden="1" customHeight="1" outlineLevel="1">
      <c r="A44" s="17">
        <v>26</v>
      </c>
      <c r="B44" s="64"/>
      <c r="C44" s="130"/>
      <c r="D44" s="43">
        <f t="shared" si="8"/>
        <v>4</v>
      </c>
      <c r="E44" s="43">
        <f t="shared" si="0"/>
        <v>4</v>
      </c>
      <c r="F44" s="65">
        <f t="shared" si="1"/>
        <v>20</v>
      </c>
      <c r="G44" s="131"/>
      <c r="H44" s="458"/>
      <c r="I44" s="458"/>
      <c r="J44" s="457"/>
      <c r="K44" s="100">
        <f t="shared" si="6"/>
        <v>0</v>
      </c>
      <c r="L44" s="92">
        <f t="shared" si="2"/>
        <v>0</v>
      </c>
      <c r="M44" s="127"/>
      <c r="N44" s="244"/>
      <c r="O44" s="245"/>
      <c r="P44" s="245"/>
      <c r="Q44" s="245"/>
      <c r="R44" s="245"/>
      <c r="S44" s="245"/>
      <c r="T44" s="129">
        <f t="shared" si="3"/>
        <v>0</v>
      </c>
      <c r="U44" s="128">
        <f t="shared" si="4"/>
        <v>0</v>
      </c>
      <c r="V44" s="96"/>
      <c r="W44" s="97">
        <f t="shared" si="7"/>
        <v>0</v>
      </c>
    </row>
    <row r="45" spans="1:23" s="5" customFormat="1" ht="15" hidden="1" customHeight="1" outlineLevel="1">
      <c r="A45" s="17">
        <v>27</v>
      </c>
      <c r="B45" s="64"/>
      <c r="C45" s="130"/>
      <c r="D45" s="43">
        <f t="shared" si="8"/>
        <v>4</v>
      </c>
      <c r="E45" s="43">
        <f t="shared" si="0"/>
        <v>4</v>
      </c>
      <c r="F45" s="65">
        <f t="shared" si="1"/>
        <v>20</v>
      </c>
      <c r="G45" s="131"/>
      <c r="H45" s="458"/>
      <c r="I45" s="458"/>
      <c r="J45" s="457"/>
      <c r="K45" s="100">
        <f t="shared" si="6"/>
        <v>0</v>
      </c>
      <c r="L45" s="92">
        <f t="shared" si="2"/>
        <v>0</v>
      </c>
      <c r="M45" s="127"/>
      <c r="N45" s="244"/>
      <c r="O45" s="245"/>
      <c r="P45" s="245"/>
      <c r="Q45" s="245"/>
      <c r="R45" s="245"/>
      <c r="S45" s="245"/>
      <c r="T45" s="129">
        <f t="shared" si="3"/>
        <v>0</v>
      </c>
      <c r="U45" s="128">
        <f t="shared" si="4"/>
        <v>0</v>
      </c>
      <c r="V45" s="96"/>
      <c r="W45" s="97">
        <f t="shared" si="7"/>
        <v>0</v>
      </c>
    </row>
    <row r="46" spans="1:23" s="5" customFormat="1" ht="15" hidden="1" customHeight="1" outlineLevel="1">
      <c r="A46" s="17">
        <v>28</v>
      </c>
      <c r="B46" s="64"/>
      <c r="C46" s="130"/>
      <c r="D46" s="43">
        <f t="shared" si="8"/>
        <v>4</v>
      </c>
      <c r="E46" s="43">
        <f t="shared" si="0"/>
        <v>4</v>
      </c>
      <c r="F46" s="65">
        <f t="shared" si="1"/>
        <v>20</v>
      </c>
      <c r="G46" s="131"/>
      <c r="H46" s="458"/>
      <c r="I46" s="458"/>
      <c r="J46" s="457"/>
      <c r="K46" s="100">
        <f t="shared" si="6"/>
        <v>0</v>
      </c>
      <c r="L46" s="92">
        <f t="shared" si="2"/>
        <v>0</v>
      </c>
      <c r="M46" s="127"/>
      <c r="N46" s="244"/>
      <c r="O46" s="245"/>
      <c r="P46" s="245"/>
      <c r="Q46" s="245"/>
      <c r="R46" s="245"/>
      <c r="S46" s="245"/>
      <c r="T46" s="129">
        <f t="shared" si="3"/>
        <v>0</v>
      </c>
      <c r="U46" s="128">
        <f t="shared" si="4"/>
        <v>0</v>
      </c>
      <c r="V46" s="96"/>
      <c r="W46" s="97">
        <f t="shared" si="7"/>
        <v>0</v>
      </c>
    </row>
    <row r="47" spans="1:23" s="5" customFormat="1" ht="15" hidden="1" customHeight="1" outlineLevel="1">
      <c r="A47" s="17">
        <v>29</v>
      </c>
      <c r="B47" s="64"/>
      <c r="C47" s="130"/>
      <c r="D47" s="43">
        <f t="shared" si="8"/>
        <v>4</v>
      </c>
      <c r="E47" s="43">
        <f t="shared" si="0"/>
        <v>4</v>
      </c>
      <c r="F47" s="65">
        <f t="shared" si="1"/>
        <v>20</v>
      </c>
      <c r="G47" s="131"/>
      <c r="H47" s="458"/>
      <c r="I47" s="458"/>
      <c r="J47" s="457"/>
      <c r="K47" s="100">
        <f t="shared" si="6"/>
        <v>0</v>
      </c>
      <c r="L47" s="92">
        <f t="shared" si="2"/>
        <v>0</v>
      </c>
      <c r="M47" s="127"/>
      <c r="N47" s="244"/>
      <c r="O47" s="245"/>
      <c r="P47" s="245"/>
      <c r="Q47" s="245"/>
      <c r="R47" s="245"/>
      <c r="S47" s="245"/>
      <c r="T47" s="129">
        <f t="shared" si="3"/>
        <v>0</v>
      </c>
      <c r="U47" s="128">
        <f t="shared" si="4"/>
        <v>0</v>
      </c>
      <c r="V47" s="96"/>
      <c r="W47" s="97">
        <f t="shared" si="7"/>
        <v>0</v>
      </c>
    </row>
    <row r="48" spans="1:23" s="5" customFormat="1" ht="15" hidden="1" customHeight="1" outlineLevel="1" thickBot="1">
      <c r="A48" s="17">
        <v>30</v>
      </c>
      <c r="B48" s="64"/>
      <c r="C48" s="130"/>
      <c r="D48" s="43">
        <f t="shared" si="8"/>
        <v>4</v>
      </c>
      <c r="E48" s="43">
        <f t="shared" si="0"/>
        <v>4</v>
      </c>
      <c r="F48" s="65">
        <f t="shared" si="1"/>
        <v>20</v>
      </c>
      <c r="G48" s="131"/>
      <c r="H48" s="458"/>
      <c r="I48" s="458"/>
      <c r="J48" s="457"/>
      <c r="K48" s="100">
        <f t="shared" si="6"/>
        <v>0</v>
      </c>
      <c r="L48" s="92">
        <f t="shared" si="2"/>
        <v>0</v>
      </c>
      <c r="M48" s="127"/>
      <c r="N48" s="244"/>
      <c r="O48" s="245"/>
      <c r="P48" s="245"/>
      <c r="Q48" s="245"/>
      <c r="R48" s="245"/>
      <c r="S48" s="245"/>
      <c r="T48" s="129">
        <f t="shared" si="3"/>
        <v>0</v>
      </c>
      <c r="U48" s="128">
        <f t="shared" si="4"/>
        <v>0</v>
      </c>
      <c r="V48" s="96"/>
      <c r="W48" s="97">
        <f t="shared" si="7"/>
        <v>0</v>
      </c>
    </row>
    <row r="49" spans="1:61" s="5" customFormat="1" ht="15" hidden="1" customHeight="1" outlineLevel="2">
      <c r="A49" s="17">
        <v>31</v>
      </c>
      <c r="B49" s="64"/>
      <c r="C49" s="130"/>
      <c r="D49" s="43">
        <f t="shared" si="8"/>
        <v>4</v>
      </c>
      <c r="E49" s="43">
        <f t="shared" si="0"/>
        <v>4</v>
      </c>
      <c r="F49" s="65">
        <f t="shared" si="1"/>
        <v>20</v>
      </c>
      <c r="G49" s="131"/>
      <c r="H49" s="458"/>
      <c r="I49" s="458"/>
      <c r="J49" s="457"/>
      <c r="K49" s="100">
        <f t="shared" si="6"/>
        <v>0</v>
      </c>
      <c r="L49" s="92">
        <f t="shared" si="2"/>
        <v>0</v>
      </c>
      <c r="M49" s="127"/>
      <c r="N49" s="244"/>
      <c r="O49" s="245"/>
      <c r="P49" s="245"/>
      <c r="Q49" s="245"/>
      <c r="R49" s="245"/>
      <c r="S49" s="245"/>
      <c r="T49" s="129">
        <f t="shared" si="3"/>
        <v>0</v>
      </c>
      <c r="U49" s="128">
        <f t="shared" si="4"/>
        <v>0</v>
      </c>
      <c r="V49" s="96"/>
      <c r="W49" s="97">
        <f t="shared" si="7"/>
        <v>0</v>
      </c>
      <c r="BI49" s="431" t="s">
        <v>863</v>
      </c>
    </row>
    <row r="50" spans="1:61" s="5" customFormat="1" ht="15" hidden="1" customHeight="1" outlineLevel="2">
      <c r="A50" s="17">
        <v>32</v>
      </c>
      <c r="B50" s="64"/>
      <c r="C50" s="130"/>
      <c r="D50" s="43">
        <f t="shared" si="8"/>
        <v>4</v>
      </c>
      <c r="E50" s="43">
        <f t="shared" si="0"/>
        <v>4</v>
      </c>
      <c r="F50" s="65">
        <f t="shared" si="1"/>
        <v>20</v>
      </c>
      <c r="G50" s="131"/>
      <c r="H50" s="458"/>
      <c r="I50" s="458"/>
      <c r="J50" s="457"/>
      <c r="K50" s="100">
        <f t="shared" si="6"/>
        <v>0</v>
      </c>
      <c r="L50" s="92">
        <f t="shared" si="2"/>
        <v>0</v>
      </c>
      <c r="M50" s="127"/>
      <c r="N50" s="244"/>
      <c r="O50" s="245"/>
      <c r="P50" s="245"/>
      <c r="Q50" s="245"/>
      <c r="R50" s="245"/>
      <c r="S50" s="245"/>
      <c r="T50" s="129">
        <f t="shared" si="3"/>
        <v>0</v>
      </c>
      <c r="U50" s="128">
        <f t="shared" si="4"/>
        <v>0</v>
      </c>
      <c r="V50" s="96"/>
      <c r="W50" s="97">
        <f t="shared" si="7"/>
        <v>0</v>
      </c>
      <c r="BI50" s="431" t="s">
        <v>864</v>
      </c>
    </row>
    <row r="51" spans="1:61" s="5" customFormat="1" ht="15" hidden="1" customHeight="1" outlineLevel="2">
      <c r="A51" s="17">
        <v>33</v>
      </c>
      <c r="B51" s="64"/>
      <c r="C51" s="130"/>
      <c r="D51" s="43">
        <f t="shared" si="8"/>
        <v>4</v>
      </c>
      <c r="E51" s="43">
        <f t="shared" si="0"/>
        <v>4</v>
      </c>
      <c r="F51" s="65">
        <f t="shared" si="1"/>
        <v>20</v>
      </c>
      <c r="G51" s="131"/>
      <c r="H51" s="458"/>
      <c r="I51" s="458"/>
      <c r="J51" s="457"/>
      <c r="K51" s="100">
        <f t="shared" si="6"/>
        <v>0</v>
      </c>
      <c r="L51" s="92">
        <f t="shared" si="2"/>
        <v>0</v>
      </c>
      <c r="M51" s="127"/>
      <c r="N51" s="244"/>
      <c r="O51" s="245"/>
      <c r="P51" s="245"/>
      <c r="Q51" s="245"/>
      <c r="R51" s="245"/>
      <c r="S51" s="245"/>
      <c r="T51" s="129">
        <f t="shared" si="3"/>
        <v>0</v>
      </c>
      <c r="U51" s="128">
        <f t="shared" si="4"/>
        <v>0</v>
      </c>
      <c r="V51" s="96"/>
      <c r="W51" s="97">
        <f t="shared" si="7"/>
        <v>0</v>
      </c>
      <c r="BI51" s="431" t="s">
        <v>865</v>
      </c>
    </row>
    <row r="52" spans="1:61" s="5" customFormat="1" ht="15" hidden="1" customHeight="1" outlineLevel="2">
      <c r="A52" s="17">
        <v>34</v>
      </c>
      <c r="B52" s="64"/>
      <c r="C52" s="130"/>
      <c r="D52" s="43">
        <f t="shared" si="8"/>
        <v>4</v>
      </c>
      <c r="E52" s="43">
        <f t="shared" si="0"/>
        <v>4</v>
      </c>
      <c r="F52" s="65">
        <f t="shared" si="1"/>
        <v>20</v>
      </c>
      <c r="G52" s="131"/>
      <c r="H52" s="458"/>
      <c r="I52" s="458"/>
      <c r="J52" s="457"/>
      <c r="K52" s="100">
        <f t="shared" si="6"/>
        <v>0</v>
      </c>
      <c r="L52" s="92">
        <f t="shared" si="2"/>
        <v>0</v>
      </c>
      <c r="M52" s="127"/>
      <c r="N52" s="244"/>
      <c r="O52" s="245"/>
      <c r="P52" s="245"/>
      <c r="Q52" s="245"/>
      <c r="R52" s="245"/>
      <c r="S52" s="245"/>
      <c r="T52" s="129">
        <f t="shared" si="3"/>
        <v>0</v>
      </c>
      <c r="U52" s="128">
        <f t="shared" si="4"/>
        <v>0</v>
      </c>
      <c r="V52" s="96"/>
      <c r="W52" s="97">
        <f t="shared" si="7"/>
        <v>0</v>
      </c>
      <c r="BI52" s="109" t="s">
        <v>37</v>
      </c>
    </row>
    <row r="53" spans="1:61" s="5" customFormat="1" ht="15" hidden="1" customHeight="1" outlineLevel="2">
      <c r="A53" s="17">
        <v>35</v>
      </c>
      <c r="B53" s="64"/>
      <c r="C53" s="130"/>
      <c r="D53" s="43">
        <f t="shared" si="8"/>
        <v>4</v>
      </c>
      <c r="E53" s="43">
        <f t="shared" si="0"/>
        <v>4</v>
      </c>
      <c r="F53" s="65">
        <f t="shared" si="1"/>
        <v>20</v>
      </c>
      <c r="G53" s="131"/>
      <c r="H53" s="458"/>
      <c r="I53" s="458"/>
      <c r="J53" s="457"/>
      <c r="K53" s="100">
        <f t="shared" si="6"/>
        <v>0</v>
      </c>
      <c r="L53" s="92">
        <f t="shared" si="2"/>
        <v>0</v>
      </c>
      <c r="M53" s="127"/>
      <c r="N53" s="244"/>
      <c r="O53" s="245"/>
      <c r="P53" s="245"/>
      <c r="Q53" s="245"/>
      <c r="R53" s="245"/>
      <c r="S53" s="245"/>
      <c r="T53" s="129">
        <f t="shared" si="3"/>
        <v>0</v>
      </c>
      <c r="U53" s="128">
        <f t="shared" si="4"/>
        <v>0</v>
      </c>
      <c r="V53" s="96"/>
      <c r="W53" s="97">
        <f t="shared" si="7"/>
        <v>0</v>
      </c>
      <c r="BI53" s="109" t="s">
        <v>4</v>
      </c>
    </row>
    <row r="54" spans="1:61" s="5" customFormat="1" ht="15" hidden="1" customHeight="1" outlineLevel="2">
      <c r="A54" s="17">
        <v>36</v>
      </c>
      <c r="B54" s="64"/>
      <c r="C54" s="130"/>
      <c r="D54" s="43">
        <f t="shared" si="8"/>
        <v>4</v>
      </c>
      <c r="E54" s="43">
        <f t="shared" si="0"/>
        <v>4</v>
      </c>
      <c r="F54" s="65">
        <f t="shared" si="1"/>
        <v>20</v>
      </c>
      <c r="G54" s="131"/>
      <c r="H54" s="458"/>
      <c r="I54" s="458"/>
      <c r="J54" s="457"/>
      <c r="K54" s="100">
        <f t="shared" si="6"/>
        <v>0</v>
      </c>
      <c r="L54" s="92">
        <f t="shared" si="2"/>
        <v>0</v>
      </c>
      <c r="M54" s="127"/>
      <c r="N54" s="244"/>
      <c r="O54" s="245"/>
      <c r="P54" s="245"/>
      <c r="Q54" s="245"/>
      <c r="R54" s="245"/>
      <c r="S54" s="245"/>
      <c r="T54" s="129">
        <f t="shared" si="3"/>
        <v>0</v>
      </c>
      <c r="U54" s="128">
        <f t="shared" si="4"/>
        <v>0</v>
      </c>
      <c r="V54" s="96"/>
      <c r="W54" s="97">
        <f t="shared" si="7"/>
        <v>0</v>
      </c>
      <c r="BI54" s="109" t="s">
        <v>35</v>
      </c>
    </row>
    <row r="55" spans="1:61" s="5" customFormat="1" ht="15" hidden="1" customHeight="1" outlineLevel="2">
      <c r="A55" s="17">
        <v>37</v>
      </c>
      <c r="B55" s="64"/>
      <c r="C55" s="130"/>
      <c r="D55" s="43">
        <f t="shared" si="8"/>
        <v>4</v>
      </c>
      <c r="E55" s="43">
        <f t="shared" si="0"/>
        <v>4</v>
      </c>
      <c r="F55" s="65">
        <f t="shared" si="1"/>
        <v>20</v>
      </c>
      <c r="G55" s="131"/>
      <c r="H55" s="458"/>
      <c r="I55" s="458"/>
      <c r="J55" s="457"/>
      <c r="K55" s="100">
        <f t="shared" si="6"/>
        <v>0</v>
      </c>
      <c r="L55" s="92">
        <f t="shared" si="2"/>
        <v>0</v>
      </c>
      <c r="M55" s="127"/>
      <c r="N55" s="244"/>
      <c r="O55" s="245"/>
      <c r="P55" s="245"/>
      <c r="Q55" s="245"/>
      <c r="R55" s="245"/>
      <c r="S55" s="245"/>
      <c r="T55" s="129">
        <f t="shared" si="3"/>
        <v>0</v>
      </c>
      <c r="U55" s="128">
        <f t="shared" si="4"/>
        <v>0</v>
      </c>
      <c r="V55" s="96"/>
      <c r="W55" s="97">
        <f t="shared" si="7"/>
        <v>0</v>
      </c>
      <c r="BI55" s="109" t="s">
        <v>36</v>
      </c>
    </row>
    <row r="56" spans="1:61" s="5" customFormat="1" ht="15" hidden="1" customHeight="1" outlineLevel="2">
      <c r="A56" s="17">
        <v>38</v>
      </c>
      <c r="B56" s="64"/>
      <c r="C56" s="130"/>
      <c r="D56" s="43">
        <f t="shared" si="8"/>
        <v>4</v>
      </c>
      <c r="E56" s="43">
        <f t="shared" si="0"/>
        <v>4</v>
      </c>
      <c r="F56" s="65">
        <f t="shared" si="1"/>
        <v>20</v>
      </c>
      <c r="G56" s="131"/>
      <c r="H56" s="458"/>
      <c r="I56" s="458"/>
      <c r="J56" s="457"/>
      <c r="K56" s="100">
        <f t="shared" si="6"/>
        <v>0</v>
      </c>
      <c r="L56" s="92">
        <f t="shared" si="2"/>
        <v>0</v>
      </c>
      <c r="M56" s="127"/>
      <c r="N56" s="244"/>
      <c r="O56" s="245"/>
      <c r="P56" s="245"/>
      <c r="Q56" s="245"/>
      <c r="R56" s="245"/>
      <c r="S56" s="245"/>
      <c r="T56" s="129">
        <f t="shared" si="3"/>
        <v>0</v>
      </c>
      <c r="U56" s="128">
        <f t="shared" si="4"/>
        <v>0</v>
      </c>
      <c r="V56" s="96"/>
      <c r="W56" s="97">
        <f t="shared" si="7"/>
        <v>0</v>
      </c>
      <c r="BI56" s="109" t="s">
        <v>38</v>
      </c>
    </row>
    <row r="57" spans="1:61" s="5" customFormat="1" ht="15" hidden="1" customHeight="1" outlineLevel="2">
      <c r="A57" s="17">
        <v>39</v>
      </c>
      <c r="B57" s="64"/>
      <c r="C57" s="130"/>
      <c r="D57" s="43">
        <f t="shared" si="8"/>
        <v>4</v>
      </c>
      <c r="E57" s="43">
        <f t="shared" si="0"/>
        <v>4</v>
      </c>
      <c r="F57" s="65">
        <f t="shared" si="1"/>
        <v>20</v>
      </c>
      <c r="G57" s="131"/>
      <c r="H57" s="458"/>
      <c r="I57" s="458"/>
      <c r="J57" s="457"/>
      <c r="K57" s="100">
        <f t="shared" si="6"/>
        <v>0</v>
      </c>
      <c r="L57" s="92">
        <f t="shared" si="2"/>
        <v>0</v>
      </c>
      <c r="M57" s="127"/>
      <c r="N57" s="244"/>
      <c r="O57" s="245"/>
      <c r="P57" s="245"/>
      <c r="Q57" s="245"/>
      <c r="R57" s="245"/>
      <c r="S57" s="245"/>
      <c r="T57" s="129">
        <f t="shared" si="3"/>
        <v>0</v>
      </c>
      <c r="U57" s="128">
        <f t="shared" si="4"/>
        <v>0</v>
      </c>
      <c r="V57" s="96"/>
      <c r="W57" s="97">
        <f t="shared" si="7"/>
        <v>0</v>
      </c>
      <c r="BI57" s="109" t="s">
        <v>39</v>
      </c>
    </row>
    <row r="58" spans="1:61" s="5" customFormat="1" ht="15" hidden="1" customHeight="1" outlineLevel="2">
      <c r="A58" s="17">
        <v>40</v>
      </c>
      <c r="B58" s="64"/>
      <c r="C58" s="130"/>
      <c r="D58" s="43">
        <f t="shared" si="8"/>
        <v>4</v>
      </c>
      <c r="E58" s="43">
        <f t="shared" si="0"/>
        <v>4</v>
      </c>
      <c r="F58" s="65">
        <f t="shared" si="1"/>
        <v>20</v>
      </c>
      <c r="G58" s="131"/>
      <c r="H58" s="458"/>
      <c r="I58" s="458"/>
      <c r="J58" s="457"/>
      <c r="K58" s="100">
        <f t="shared" si="6"/>
        <v>0</v>
      </c>
      <c r="L58" s="92">
        <f t="shared" si="2"/>
        <v>0</v>
      </c>
      <c r="M58" s="127"/>
      <c r="N58" s="244"/>
      <c r="O58" s="245"/>
      <c r="P58" s="245"/>
      <c r="Q58" s="245"/>
      <c r="R58" s="245"/>
      <c r="S58" s="245"/>
      <c r="T58" s="129">
        <f t="shared" si="3"/>
        <v>0</v>
      </c>
      <c r="U58" s="128">
        <f t="shared" si="4"/>
        <v>0</v>
      </c>
      <c r="V58" s="96"/>
      <c r="W58" s="97">
        <f t="shared" si="7"/>
        <v>0</v>
      </c>
      <c r="BI58" s="109" t="s">
        <v>40</v>
      </c>
    </row>
    <row r="59" spans="1:61" s="5" customFormat="1" ht="15" hidden="1" customHeight="1" outlineLevel="2">
      <c r="A59" s="17">
        <v>41</v>
      </c>
      <c r="B59" s="64"/>
      <c r="C59" s="130"/>
      <c r="D59" s="43">
        <f t="shared" si="8"/>
        <v>4</v>
      </c>
      <c r="E59" s="43">
        <f t="shared" si="0"/>
        <v>4</v>
      </c>
      <c r="F59" s="65">
        <f t="shared" si="1"/>
        <v>20</v>
      </c>
      <c r="G59" s="131"/>
      <c r="H59" s="458"/>
      <c r="I59" s="458"/>
      <c r="J59" s="457"/>
      <c r="K59" s="100">
        <f t="shared" si="6"/>
        <v>0</v>
      </c>
      <c r="L59" s="92">
        <f t="shared" si="2"/>
        <v>0</v>
      </c>
      <c r="M59" s="127"/>
      <c r="N59" s="244"/>
      <c r="O59" s="245"/>
      <c r="P59" s="245"/>
      <c r="Q59" s="245"/>
      <c r="R59" s="245"/>
      <c r="S59" s="245"/>
      <c r="T59" s="129">
        <f t="shared" si="3"/>
        <v>0</v>
      </c>
      <c r="U59" s="128">
        <f t="shared" si="4"/>
        <v>0</v>
      </c>
      <c r="V59" s="96"/>
      <c r="W59" s="97">
        <f t="shared" si="7"/>
        <v>0</v>
      </c>
      <c r="BI59" s="109" t="s">
        <v>41</v>
      </c>
    </row>
    <row r="60" spans="1:61" s="5" customFormat="1" ht="15" hidden="1" customHeight="1" outlineLevel="2">
      <c r="A60" s="17">
        <v>42</v>
      </c>
      <c r="B60" s="64"/>
      <c r="C60" s="130"/>
      <c r="D60" s="43">
        <f t="shared" si="8"/>
        <v>4</v>
      </c>
      <c r="E60" s="43">
        <f t="shared" si="0"/>
        <v>4</v>
      </c>
      <c r="F60" s="65">
        <f t="shared" si="1"/>
        <v>20</v>
      </c>
      <c r="G60" s="131"/>
      <c r="H60" s="458"/>
      <c r="I60" s="458"/>
      <c r="J60" s="457"/>
      <c r="K60" s="100">
        <f t="shared" si="6"/>
        <v>0</v>
      </c>
      <c r="L60" s="92">
        <f t="shared" si="2"/>
        <v>0</v>
      </c>
      <c r="M60" s="127"/>
      <c r="N60" s="244"/>
      <c r="O60" s="245"/>
      <c r="P60" s="245"/>
      <c r="Q60" s="245"/>
      <c r="R60" s="245"/>
      <c r="S60" s="245"/>
      <c r="T60" s="129">
        <f t="shared" si="3"/>
        <v>0</v>
      </c>
      <c r="U60" s="128">
        <f t="shared" si="4"/>
        <v>0</v>
      </c>
      <c r="V60" s="96"/>
      <c r="W60" s="97">
        <f t="shared" si="7"/>
        <v>0</v>
      </c>
      <c r="BI60" s="109" t="s">
        <v>5</v>
      </c>
    </row>
    <row r="61" spans="1:61" s="5" customFormat="1" ht="15" hidden="1" customHeight="1" outlineLevel="2">
      <c r="A61" s="17">
        <v>43</v>
      </c>
      <c r="B61" s="64"/>
      <c r="C61" s="130"/>
      <c r="D61" s="43">
        <f t="shared" si="8"/>
        <v>4</v>
      </c>
      <c r="E61" s="43">
        <f t="shared" si="0"/>
        <v>4</v>
      </c>
      <c r="F61" s="65">
        <f t="shared" si="1"/>
        <v>20</v>
      </c>
      <c r="G61" s="131"/>
      <c r="H61" s="458"/>
      <c r="I61" s="458"/>
      <c r="J61" s="457"/>
      <c r="K61" s="100">
        <f t="shared" si="6"/>
        <v>0</v>
      </c>
      <c r="L61" s="92">
        <f t="shared" si="2"/>
        <v>0</v>
      </c>
      <c r="M61" s="127"/>
      <c r="N61" s="244"/>
      <c r="O61" s="245"/>
      <c r="P61" s="245"/>
      <c r="Q61" s="245"/>
      <c r="R61" s="245"/>
      <c r="S61" s="245"/>
      <c r="T61" s="129">
        <f t="shared" si="3"/>
        <v>0</v>
      </c>
      <c r="U61" s="128">
        <f t="shared" si="4"/>
        <v>0</v>
      </c>
      <c r="V61" s="96"/>
      <c r="W61" s="97">
        <f t="shared" si="7"/>
        <v>0</v>
      </c>
      <c r="BI61" s="109" t="s">
        <v>64</v>
      </c>
    </row>
    <row r="62" spans="1:61" s="5" customFormat="1" ht="15" hidden="1" customHeight="1" outlineLevel="2">
      <c r="A62" s="17">
        <v>44</v>
      </c>
      <c r="B62" s="64"/>
      <c r="C62" s="130"/>
      <c r="D62" s="43">
        <f t="shared" si="8"/>
        <v>4</v>
      </c>
      <c r="E62" s="43">
        <f t="shared" si="0"/>
        <v>4</v>
      </c>
      <c r="F62" s="65">
        <f t="shared" si="1"/>
        <v>20</v>
      </c>
      <c r="G62" s="131"/>
      <c r="H62" s="458"/>
      <c r="I62" s="458"/>
      <c r="J62" s="457"/>
      <c r="K62" s="100">
        <f t="shared" si="6"/>
        <v>0</v>
      </c>
      <c r="L62" s="92">
        <f t="shared" si="2"/>
        <v>0</v>
      </c>
      <c r="M62" s="127"/>
      <c r="N62" s="244"/>
      <c r="O62" s="245"/>
      <c r="P62" s="245"/>
      <c r="Q62" s="245"/>
      <c r="R62" s="245"/>
      <c r="S62" s="245"/>
      <c r="T62" s="129">
        <f t="shared" si="3"/>
        <v>0</v>
      </c>
      <c r="U62" s="128">
        <f t="shared" si="4"/>
        <v>0</v>
      </c>
      <c r="V62" s="96"/>
      <c r="W62" s="97">
        <f t="shared" si="7"/>
        <v>0</v>
      </c>
      <c r="BI62" s="109" t="s">
        <v>65</v>
      </c>
    </row>
    <row r="63" spans="1:61" s="5" customFormat="1" ht="15" hidden="1" customHeight="1" outlineLevel="2">
      <c r="A63" s="17">
        <v>45</v>
      </c>
      <c r="B63" s="64"/>
      <c r="C63" s="130"/>
      <c r="D63" s="43">
        <f t="shared" si="8"/>
        <v>4</v>
      </c>
      <c r="E63" s="43">
        <f t="shared" si="0"/>
        <v>4</v>
      </c>
      <c r="F63" s="65">
        <f t="shared" si="1"/>
        <v>20</v>
      </c>
      <c r="G63" s="131"/>
      <c r="H63" s="458"/>
      <c r="I63" s="458"/>
      <c r="J63" s="457"/>
      <c r="K63" s="100">
        <f t="shared" si="6"/>
        <v>0</v>
      </c>
      <c r="L63" s="92">
        <f t="shared" si="2"/>
        <v>0</v>
      </c>
      <c r="M63" s="127"/>
      <c r="N63" s="244"/>
      <c r="O63" s="245"/>
      <c r="P63" s="245"/>
      <c r="Q63" s="245"/>
      <c r="R63" s="245"/>
      <c r="S63" s="245"/>
      <c r="T63" s="129">
        <f t="shared" si="3"/>
        <v>0</v>
      </c>
      <c r="U63" s="128">
        <f t="shared" si="4"/>
        <v>0</v>
      </c>
      <c r="V63" s="96"/>
      <c r="W63" s="97">
        <f t="shared" si="7"/>
        <v>0</v>
      </c>
      <c r="BI63" s="109" t="s">
        <v>63</v>
      </c>
    </row>
    <row r="64" spans="1:61" s="5" customFormat="1" ht="15" hidden="1" customHeight="1" outlineLevel="2">
      <c r="A64" s="17">
        <v>46</v>
      </c>
      <c r="B64" s="64"/>
      <c r="C64" s="130"/>
      <c r="D64" s="43">
        <f t="shared" si="8"/>
        <v>4</v>
      </c>
      <c r="E64" s="43">
        <f t="shared" si="0"/>
        <v>4</v>
      </c>
      <c r="F64" s="65">
        <f t="shared" si="1"/>
        <v>20</v>
      </c>
      <c r="G64" s="131"/>
      <c r="H64" s="458"/>
      <c r="I64" s="458"/>
      <c r="J64" s="457"/>
      <c r="K64" s="100">
        <f t="shared" si="6"/>
        <v>0</v>
      </c>
      <c r="L64" s="92">
        <f t="shared" si="2"/>
        <v>0</v>
      </c>
      <c r="M64" s="127"/>
      <c r="N64" s="244"/>
      <c r="O64" s="245"/>
      <c r="P64" s="245"/>
      <c r="Q64" s="245"/>
      <c r="R64" s="245"/>
      <c r="S64" s="245"/>
      <c r="T64" s="129">
        <f t="shared" si="3"/>
        <v>0</v>
      </c>
      <c r="U64" s="128">
        <f t="shared" si="4"/>
        <v>0</v>
      </c>
      <c r="V64" s="96"/>
      <c r="W64" s="97">
        <f t="shared" si="7"/>
        <v>0</v>
      </c>
      <c r="BI64" s="109" t="s">
        <v>66</v>
      </c>
    </row>
    <row r="65" spans="1:61" s="5" customFormat="1" ht="15" hidden="1" customHeight="1" outlineLevel="2">
      <c r="A65" s="17">
        <v>47</v>
      </c>
      <c r="B65" s="64"/>
      <c r="C65" s="130"/>
      <c r="D65" s="43">
        <f t="shared" si="8"/>
        <v>4</v>
      </c>
      <c r="E65" s="43">
        <f t="shared" si="0"/>
        <v>4</v>
      </c>
      <c r="F65" s="65">
        <f t="shared" si="1"/>
        <v>20</v>
      </c>
      <c r="G65" s="131"/>
      <c r="H65" s="458"/>
      <c r="I65" s="458"/>
      <c r="J65" s="457"/>
      <c r="K65" s="100">
        <f t="shared" si="6"/>
        <v>0</v>
      </c>
      <c r="L65" s="92">
        <f t="shared" si="2"/>
        <v>0</v>
      </c>
      <c r="M65" s="127"/>
      <c r="N65" s="244"/>
      <c r="O65" s="245"/>
      <c r="P65" s="245"/>
      <c r="Q65" s="245"/>
      <c r="R65" s="245"/>
      <c r="S65" s="245"/>
      <c r="T65" s="129">
        <f t="shared" si="3"/>
        <v>0</v>
      </c>
      <c r="U65" s="128">
        <f t="shared" si="4"/>
        <v>0</v>
      </c>
      <c r="V65" s="96"/>
      <c r="W65" s="97">
        <f t="shared" si="7"/>
        <v>0</v>
      </c>
      <c r="BI65" s="109" t="s">
        <v>67</v>
      </c>
    </row>
    <row r="66" spans="1:61" s="5" customFormat="1" ht="15" hidden="1" customHeight="1" outlineLevel="2">
      <c r="A66" s="17">
        <v>48</v>
      </c>
      <c r="B66" s="64"/>
      <c r="C66" s="130"/>
      <c r="D66" s="43">
        <f t="shared" si="8"/>
        <v>4</v>
      </c>
      <c r="E66" s="43">
        <f t="shared" si="0"/>
        <v>4</v>
      </c>
      <c r="F66" s="65">
        <f t="shared" si="1"/>
        <v>20</v>
      </c>
      <c r="G66" s="131"/>
      <c r="H66" s="458"/>
      <c r="I66" s="458"/>
      <c r="J66" s="457"/>
      <c r="K66" s="100">
        <f t="shared" si="6"/>
        <v>0</v>
      </c>
      <c r="L66" s="92">
        <f t="shared" si="2"/>
        <v>0</v>
      </c>
      <c r="M66" s="127"/>
      <c r="N66" s="244"/>
      <c r="O66" s="245"/>
      <c r="P66" s="245"/>
      <c r="Q66" s="245"/>
      <c r="R66" s="245"/>
      <c r="S66" s="245"/>
      <c r="T66" s="129">
        <f t="shared" si="3"/>
        <v>0</v>
      </c>
      <c r="U66" s="128">
        <f t="shared" si="4"/>
        <v>0</v>
      </c>
      <c r="V66" s="96"/>
      <c r="W66" s="97">
        <f t="shared" si="7"/>
        <v>0</v>
      </c>
      <c r="BI66" s="109" t="s">
        <v>68</v>
      </c>
    </row>
    <row r="67" spans="1:61" s="5" customFormat="1" ht="15" hidden="1" customHeight="1" outlineLevel="2">
      <c r="A67" s="17">
        <v>49</v>
      </c>
      <c r="B67" s="64"/>
      <c r="C67" s="130"/>
      <c r="D67" s="43">
        <f t="shared" si="8"/>
        <v>4</v>
      </c>
      <c r="E67" s="43">
        <f t="shared" si="0"/>
        <v>4</v>
      </c>
      <c r="F67" s="65">
        <f t="shared" si="1"/>
        <v>20</v>
      </c>
      <c r="G67" s="131"/>
      <c r="H67" s="458"/>
      <c r="I67" s="458"/>
      <c r="J67" s="457"/>
      <c r="K67" s="100">
        <f t="shared" si="6"/>
        <v>0</v>
      </c>
      <c r="L67" s="92">
        <f t="shared" si="2"/>
        <v>0</v>
      </c>
      <c r="M67" s="127"/>
      <c r="N67" s="244"/>
      <c r="O67" s="245"/>
      <c r="P67" s="245"/>
      <c r="Q67" s="245"/>
      <c r="R67" s="245"/>
      <c r="S67" s="245"/>
      <c r="T67" s="129">
        <f t="shared" si="3"/>
        <v>0</v>
      </c>
      <c r="U67" s="128">
        <f t="shared" si="4"/>
        <v>0</v>
      </c>
      <c r="V67" s="96"/>
      <c r="W67" s="97">
        <f t="shared" si="7"/>
        <v>0</v>
      </c>
      <c r="BI67" s="109" t="s">
        <v>69</v>
      </c>
    </row>
    <row r="68" spans="1:61" s="5" customFormat="1" ht="15" hidden="1" customHeight="1" outlineLevel="2">
      <c r="A68" s="17">
        <v>50</v>
      </c>
      <c r="B68" s="64"/>
      <c r="C68" s="130"/>
      <c r="D68" s="43">
        <f t="shared" si="8"/>
        <v>4</v>
      </c>
      <c r="E68" s="43">
        <f t="shared" si="0"/>
        <v>4</v>
      </c>
      <c r="F68" s="65">
        <f t="shared" si="1"/>
        <v>20</v>
      </c>
      <c r="G68" s="131"/>
      <c r="H68" s="458"/>
      <c r="I68" s="458"/>
      <c r="J68" s="457"/>
      <c r="K68" s="100">
        <f t="shared" si="6"/>
        <v>0</v>
      </c>
      <c r="L68" s="92">
        <f t="shared" si="2"/>
        <v>0</v>
      </c>
      <c r="M68" s="127"/>
      <c r="N68" s="244"/>
      <c r="O68" s="245"/>
      <c r="P68" s="245"/>
      <c r="Q68" s="245"/>
      <c r="R68" s="245"/>
      <c r="S68" s="245"/>
      <c r="T68" s="129">
        <f t="shared" si="3"/>
        <v>0</v>
      </c>
      <c r="U68" s="128">
        <f t="shared" si="4"/>
        <v>0</v>
      </c>
      <c r="V68" s="96"/>
      <c r="W68" s="97">
        <f t="shared" si="7"/>
        <v>0</v>
      </c>
      <c r="BI68" s="109" t="s">
        <v>70</v>
      </c>
    </row>
    <row r="69" spans="1:61" s="5" customFormat="1" ht="15" hidden="1" customHeight="1" outlineLevel="2">
      <c r="A69" s="17">
        <v>51</v>
      </c>
      <c r="B69" s="64"/>
      <c r="C69" s="130"/>
      <c r="D69" s="43">
        <f t="shared" si="8"/>
        <v>4</v>
      </c>
      <c r="E69" s="43">
        <f t="shared" si="0"/>
        <v>4</v>
      </c>
      <c r="F69" s="65">
        <f t="shared" si="1"/>
        <v>20</v>
      </c>
      <c r="G69" s="131"/>
      <c r="H69" s="458"/>
      <c r="I69" s="458"/>
      <c r="J69" s="457"/>
      <c r="K69" s="100">
        <f t="shared" si="6"/>
        <v>0</v>
      </c>
      <c r="L69" s="92">
        <f t="shared" si="2"/>
        <v>0</v>
      </c>
      <c r="M69" s="127"/>
      <c r="N69" s="244"/>
      <c r="O69" s="245"/>
      <c r="P69" s="245"/>
      <c r="Q69" s="245"/>
      <c r="R69" s="245"/>
      <c r="S69" s="245"/>
      <c r="T69" s="129">
        <f t="shared" si="3"/>
        <v>0</v>
      </c>
      <c r="U69" s="128">
        <f t="shared" si="4"/>
        <v>0</v>
      </c>
      <c r="V69" s="96"/>
      <c r="W69" s="97">
        <f t="shared" si="7"/>
        <v>0</v>
      </c>
      <c r="BI69" s="109" t="s">
        <v>71</v>
      </c>
    </row>
    <row r="70" spans="1:61" s="5" customFormat="1" ht="15" hidden="1" customHeight="1" outlineLevel="2">
      <c r="A70" s="17">
        <v>52</v>
      </c>
      <c r="B70" s="64"/>
      <c r="C70" s="130"/>
      <c r="D70" s="43">
        <f t="shared" si="8"/>
        <v>4</v>
      </c>
      <c r="E70" s="43">
        <f t="shared" si="0"/>
        <v>4</v>
      </c>
      <c r="F70" s="65">
        <f t="shared" si="1"/>
        <v>20</v>
      </c>
      <c r="G70" s="131"/>
      <c r="H70" s="458"/>
      <c r="I70" s="458"/>
      <c r="J70" s="457"/>
      <c r="K70" s="100">
        <f t="shared" si="6"/>
        <v>0</v>
      </c>
      <c r="L70" s="92">
        <f t="shared" si="2"/>
        <v>0</v>
      </c>
      <c r="M70" s="127"/>
      <c r="N70" s="244"/>
      <c r="O70" s="245"/>
      <c r="P70" s="245"/>
      <c r="Q70" s="245"/>
      <c r="R70" s="245"/>
      <c r="S70" s="245"/>
      <c r="T70" s="129">
        <f t="shared" si="3"/>
        <v>0</v>
      </c>
      <c r="U70" s="128">
        <f t="shared" si="4"/>
        <v>0</v>
      </c>
      <c r="V70" s="96"/>
      <c r="W70" s="97">
        <f t="shared" si="7"/>
        <v>0</v>
      </c>
      <c r="BI70" s="109" t="s">
        <v>6</v>
      </c>
    </row>
    <row r="71" spans="1:61" s="5" customFormat="1" ht="15" hidden="1" customHeight="1" outlineLevel="2">
      <c r="A71" s="17">
        <v>53</v>
      </c>
      <c r="B71" s="64"/>
      <c r="C71" s="130"/>
      <c r="D71" s="43">
        <f t="shared" si="8"/>
        <v>4</v>
      </c>
      <c r="E71" s="43">
        <f t="shared" si="0"/>
        <v>4</v>
      </c>
      <c r="F71" s="65">
        <f t="shared" si="1"/>
        <v>20</v>
      </c>
      <c r="G71" s="131"/>
      <c r="H71" s="458"/>
      <c r="I71" s="458"/>
      <c r="J71" s="457"/>
      <c r="K71" s="100">
        <f t="shared" si="6"/>
        <v>0</v>
      </c>
      <c r="L71" s="92">
        <f t="shared" si="2"/>
        <v>0</v>
      </c>
      <c r="M71" s="127"/>
      <c r="N71" s="244"/>
      <c r="O71" s="245"/>
      <c r="P71" s="245"/>
      <c r="Q71" s="245"/>
      <c r="R71" s="245"/>
      <c r="S71" s="245"/>
      <c r="T71" s="129">
        <f t="shared" si="3"/>
        <v>0</v>
      </c>
      <c r="U71" s="128">
        <f t="shared" si="4"/>
        <v>0</v>
      </c>
      <c r="V71" s="96"/>
      <c r="W71" s="97">
        <f t="shared" si="7"/>
        <v>0</v>
      </c>
      <c r="BI71" s="109" t="s">
        <v>7</v>
      </c>
    </row>
    <row r="72" spans="1:61" s="5" customFormat="1" ht="15" hidden="1" customHeight="1" outlineLevel="2">
      <c r="A72" s="17">
        <v>54</v>
      </c>
      <c r="B72" s="64"/>
      <c r="C72" s="130"/>
      <c r="D72" s="43">
        <f t="shared" si="8"/>
        <v>4</v>
      </c>
      <c r="E72" s="43">
        <f t="shared" si="0"/>
        <v>4</v>
      </c>
      <c r="F72" s="65">
        <f t="shared" si="1"/>
        <v>20</v>
      </c>
      <c r="G72" s="131"/>
      <c r="H72" s="458"/>
      <c r="I72" s="458"/>
      <c r="J72" s="457"/>
      <c r="K72" s="100">
        <f t="shared" si="6"/>
        <v>0</v>
      </c>
      <c r="L72" s="92">
        <f t="shared" si="2"/>
        <v>0</v>
      </c>
      <c r="M72" s="127"/>
      <c r="N72" s="244"/>
      <c r="O72" s="245"/>
      <c r="P72" s="245"/>
      <c r="Q72" s="245"/>
      <c r="R72" s="245"/>
      <c r="S72" s="245"/>
      <c r="T72" s="129">
        <f t="shared" si="3"/>
        <v>0</v>
      </c>
      <c r="U72" s="128">
        <f t="shared" si="4"/>
        <v>0</v>
      </c>
      <c r="V72" s="96"/>
      <c r="W72" s="97">
        <f t="shared" si="7"/>
        <v>0</v>
      </c>
      <c r="BI72" s="109" t="s">
        <v>8</v>
      </c>
    </row>
    <row r="73" spans="1:61" s="5" customFormat="1" ht="15" hidden="1" customHeight="1" outlineLevel="2">
      <c r="A73" s="17">
        <v>55</v>
      </c>
      <c r="B73" s="64"/>
      <c r="C73" s="130"/>
      <c r="D73" s="43">
        <f t="shared" si="8"/>
        <v>4</v>
      </c>
      <c r="E73" s="43">
        <f t="shared" si="0"/>
        <v>4</v>
      </c>
      <c r="F73" s="65">
        <f t="shared" si="1"/>
        <v>20</v>
      </c>
      <c r="G73" s="131"/>
      <c r="H73" s="458"/>
      <c r="I73" s="458"/>
      <c r="J73" s="457"/>
      <c r="K73" s="100">
        <f t="shared" si="6"/>
        <v>0</v>
      </c>
      <c r="L73" s="92">
        <f t="shared" si="2"/>
        <v>0</v>
      </c>
      <c r="M73" s="127"/>
      <c r="N73" s="244"/>
      <c r="O73" s="245"/>
      <c r="P73" s="245"/>
      <c r="Q73" s="245"/>
      <c r="R73" s="245"/>
      <c r="S73" s="245"/>
      <c r="T73" s="129">
        <f t="shared" si="3"/>
        <v>0</v>
      </c>
      <c r="U73" s="128">
        <f t="shared" si="4"/>
        <v>0</v>
      </c>
      <c r="V73" s="96"/>
      <c r="W73" s="97">
        <f t="shared" si="7"/>
        <v>0</v>
      </c>
      <c r="BI73" s="109" t="s">
        <v>9</v>
      </c>
    </row>
    <row r="74" spans="1:61" s="5" customFormat="1" ht="15" hidden="1" customHeight="1" outlineLevel="2">
      <c r="A74" s="17">
        <v>56</v>
      </c>
      <c r="B74" s="64"/>
      <c r="C74" s="130"/>
      <c r="D74" s="43">
        <f t="shared" si="8"/>
        <v>4</v>
      </c>
      <c r="E74" s="43">
        <f t="shared" si="0"/>
        <v>4</v>
      </c>
      <c r="F74" s="65">
        <f t="shared" si="1"/>
        <v>20</v>
      </c>
      <c r="G74" s="131"/>
      <c r="H74" s="458"/>
      <c r="I74" s="458"/>
      <c r="J74" s="457"/>
      <c r="K74" s="100">
        <f t="shared" si="6"/>
        <v>0</v>
      </c>
      <c r="L74" s="92">
        <f t="shared" si="2"/>
        <v>0</v>
      </c>
      <c r="M74" s="127"/>
      <c r="N74" s="244"/>
      <c r="O74" s="245"/>
      <c r="P74" s="245"/>
      <c r="Q74" s="245"/>
      <c r="R74" s="245"/>
      <c r="S74" s="245"/>
      <c r="T74" s="129">
        <f t="shared" si="3"/>
        <v>0</v>
      </c>
      <c r="U74" s="128">
        <f t="shared" si="4"/>
        <v>0</v>
      </c>
      <c r="V74" s="96"/>
      <c r="W74" s="97">
        <f t="shared" si="7"/>
        <v>0</v>
      </c>
      <c r="BI74" s="109" t="s">
        <v>10</v>
      </c>
    </row>
    <row r="75" spans="1:61" s="5" customFormat="1" ht="15" hidden="1" customHeight="1" outlineLevel="2">
      <c r="A75" s="17">
        <v>57</v>
      </c>
      <c r="B75" s="64"/>
      <c r="C75" s="130"/>
      <c r="D75" s="43">
        <f t="shared" si="8"/>
        <v>4</v>
      </c>
      <c r="E75" s="43">
        <f t="shared" si="0"/>
        <v>4</v>
      </c>
      <c r="F75" s="65">
        <f t="shared" si="1"/>
        <v>20</v>
      </c>
      <c r="G75" s="131"/>
      <c r="H75" s="458"/>
      <c r="I75" s="458"/>
      <c r="J75" s="457"/>
      <c r="K75" s="100">
        <f t="shared" si="6"/>
        <v>0</v>
      </c>
      <c r="L75" s="92">
        <f t="shared" si="2"/>
        <v>0</v>
      </c>
      <c r="M75" s="127"/>
      <c r="N75" s="244"/>
      <c r="O75" s="245"/>
      <c r="P75" s="245"/>
      <c r="Q75" s="245"/>
      <c r="R75" s="245"/>
      <c r="S75" s="245"/>
      <c r="T75" s="129">
        <f t="shared" si="3"/>
        <v>0</v>
      </c>
      <c r="U75" s="128">
        <f t="shared" si="4"/>
        <v>0</v>
      </c>
      <c r="V75" s="96"/>
      <c r="W75" s="97">
        <f t="shared" si="7"/>
        <v>0</v>
      </c>
      <c r="BI75" s="109" t="s">
        <v>11</v>
      </c>
    </row>
    <row r="76" spans="1:61" s="5" customFormat="1" ht="15" hidden="1" customHeight="1" outlineLevel="2">
      <c r="A76" s="17">
        <v>58</v>
      </c>
      <c r="B76" s="64"/>
      <c r="C76" s="130"/>
      <c r="D76" s="43">
        <f t="shared" si="8"/>
        <v>4</v>
      </c>
      <c r="E76" s="43">
        <f t="shared" si="0"/>
        <v>4</v>
      </c>
      <c r="F76" s="65">
        <f t="shared" si="1"/>
        <v>20</v>
      </c>
      <c r="G76" s="131"/>
      <c r="H76" s="458"/>
      <c r="I76" s="458"/>
      <c r="J76" s="457"/>
      <c r="K76" s="100">
        <f t="shared" si="6"/>
        <v>0</v>
      </c>
      <c r="L76" s="92">
        <f t="shared" si="2"/>
        <v>0</v>
      </c>
      <c r="M76" s="127"/>
      <c r="N76" s="244"/>
      <c r="O76" s="245"/>
      <c r="P76" s="245"/>
      <c r="Q76" s="245"/>
      <c r="R76" s="245"/>
      <c r="S76" s="245"/>
      <c r="T76" s="129">
        <f t="shared" si="3"/>
        <v>0</v>
      </c>
      <c r="U76" s="128">
        <f t="shared" si="4"/>
        <v>0</v>
      </c>
      <c r="V76" s="96"/>
      <c r="W76" s="97">
        <f t="shared" si="7"/>
        <v>0</v>
      </c>
      <c r="BI76" s="109" t="s">
        <v>12</v>
      </c>
    </row>
    <row r="77" spans="1:61" s="5" customFormat="1" ht="15" hidden="1" customHeight="1" outlineLevel="2">
      <c r="A77" s="17">
        <v>59</v>
      </c>
      <c r="B77" s="64"/>
      <c r="C77" s="130"/>
      <c r="D77" s="43">
        <f t="shared" si="8"/>
        <v>4</v>
      </c>
      <c r="E77" s="43">
        <f t="shared" si="0"/>
        <v>4</v>
      </c>
      <c r="F77" s="65">
        <f t="shared" si="1"/>
        <v>20</v>
      </c>
      <c r="G77" s="131"/>
      <c r="H77" s="458"/>
      <c r="I77" s="458"/>
      <c r="J77" s="457"/>
      <c r="K77" s="100">
        <f t="shared" si="6"/>
        <v>0</v>
      </c>
      <c r="L77" s="92">
        <f t="shared" si="2"/>
        <v>0</v>
      </c>
      <c r="M77" s="127"/>
      <c r="N77" s="244"/>
      <c r="O77" s="245"/>
      <c r="P77" s="245"/>
      <c r="Q77" s="245"/>
      <c r="R77" s="245"/>
      <c r="S77" s="245"/>
      <c r="T77" s="129">
        <f t="shared" si="3"/>
        <v>0</v>
      </c>
      <c r="U77" s="128">
        <f t="shared" si="4"/>
        <v>0</v>
      </c>
      <c r="V77" s="96"/>
      <c r="W77" s="97">
        <f t="shared" si="7"/>
        <v>0</v>
      </c>
      <c r="BI77" s="109" t="s">
        <v>13</v>
      </c>
    </row>
    <row r="78" spans="1:61" s="5" customFormat="1" ht="15" hidden="1" customHeight="1" outlineLevel="2">
      <c r="A78" s="17">
        <v>60</v>
      </c>
      <c r="B78" s="64"/>
      <c r="C78" s="130"/>
      <c r="D78" s="43">
        <f t="shared" si="8"/>
        <v>4</v>
      </c>
      <c r="E78" s="43">
        <f t="shared" si="0"/>
        <v>4</v>
      </c>
      <c r="F78" s="65">
        <f t="shared" si="1"/>
        <v>20</v>
      </c>
      <c r="G78" s="131"/>
      <c r="H78" s="458"/>
      <c r="I78" s="458"/>
      <c r="J78" s="457"/>
      <c r="K78" s="100">
        <f t="shared" si="6"/>
        <v>0</v>
      </c>
      <c r="L78" s="92">
        <f t="shared" si="2"/>
        <v>0</v>
      </c>
      <c r="M78" s="127"/>
      <c r="N78" s="244"/>
      <c r="O78" s="245"/>
      <c r="P78" s="245"/>
      <c r="Q78" s="245"/>
      <c r="R78" s="245"/>
      <c r="S78" s="245"/>
      <c r="T78" s="129">
        <f t="shared" si="3"/>
        <v>0</v>
      </c>
      <c r="U78" s="128">
        <f t="shared" si="4"/>
        <v>0</v>
      </c>
      <c r="V78" s="96"/>
      <c r="W78" s="97">
        <f t="shared" si="7"/>
        <v>0</v>
      </c>
      <c r="BI78" s="109" t="s">
        <v>14</v>
      </c>
    </row>
    <row r="79" spans="1:61" s="5" customFormat="1" ht="15" hidden="1" customHeight="1" outlineLevel="2">
      <c r="A79" s="17">
        <v>61</v>
      </c>
      <c r="B79" s="64"/>
      <c r="C79" s="130"/>
      <c r="D79" s="43">
        <f t="shared" si="8"/>
        <v>4</v>
      </c>
      <c r="E79" s="43">
        <f t="shared" si="0"/>
        <v>4</v>
      </c>
      <c r="F79" s="65">
        <f t="shared" si="1"/>
        <v>20</v>
      </c>
      <c r="G79" s="131"/>
      <c r="H79" s="458"/>
      <c r="I79" s="458"/>
      <c r="J79" s="457"/>
      <c r="K79" s="100">
        <f t="shared" si="6"/>
        <v>0</v>
      </c>
      <c r="L79" s="92">
        <f t="shared" si="2"/>
        <v>0</v>
      </c>
      <c r="M79" s="127"/>
      <c r="N79" s="244"/>
      <c r="O79" s="245"/>
      <c r="P79" s="245"/>
      <c r="Q79" s="245"/>
      <c r="R79" s="245"/>
      <c r="S79" s="245"/>
      <c r="T79" s="129">
        <f t="shared" si="3"/>
        <v>0</v>
      </c>
      <c r="U79" s="128">
        <f t="shared" si="4"/>
        <v>0</v>
      </c>
      <c r="V79" s="96"/>
      <c r="W79" s="97">
        <f t="shared" si="7"/>
        <v>0</v>
      </c>
      <c r="BI79" s="431"/>
    </row>
    <row r="80" spans="1:61" s="5" customFormat="1" ht="15" hidden="1" customHeight="1" outlineLevel="2">
      <c r="A80" s="17">
        <v>62</v>
      </c>
      <c r="B80" s="64"/>
      <c r="C80" s="130"/>
      <c r="D80" s="43">
        <f t="shared" si="8"/>
        <v>4</v>
      </c>
      <c r="E80" s="43">
        <f t="shared" si="0"/>
        <v>4</v>
      </c>
      <c r="F80" s="65">
        <f t="shared" si="1"/>
        <v>20</v>
      </c>
      <c r="G80" s="131"/>
      <c r="H80" s="458"/>
      <c r="I80" s="458"/>
      <c r="J80" s="457"/>
      <c r="K80" s="100">
        <f t="shared" si="6"/>
        <v>0</v>
      </c>
      <c r="L80" s="92">
        <f t="shared" si="2"/>
        <v>0</v>
      </c>
      <c r="M80" s="127"/>
      <c r="N80" s="244"/>
      <c r="O80" s="245"/>
      <c r="P80" s="245"/>
      <c r="Q80" s="245"/>
      <c r="R80" s="245"/>
      <c r="S80" s="245"/>
      <c r="T80" s="129">
        <f t="shared" si="3"/>
        <v>0</v>
      </c>
      <c r="U80" s="128">
        <f t="shared" si="4"/>
        <v>0</v>
      </c>
      <c r="V80" s="96"/>
      <c r="W80" s="97">
        <f t="shared" si="7"/>
        <v>0</v>
      </c>
      <c r="BI80" s="431"/>
    </row>
    <row r="81" spans="1:61" s="5" customFormat="1" ht="15" hidden="1" customHeight="1" outlineLevel="2">
      <c r="A81" s="17">
        <v>63</v>
      </c>
      <c r="B81" s="64"/>
      <c r="C81" s="130"/>
      <c r="D81" s="43">
        <f t="shared" si="8"/>
        <v>4</v>
      </c>
      <c r="E81" s="43">
        <f t="shared" si="0"/>
        <v>4</v>
      </c>
      <c r="F81" s="65">
        <f t="shared" si="1"/>
        <v>20</v>
      </c>
      <c r="G81" s="131"/>
      <c r="H81" s="458"/>
      <c r="I81" s="458"/>
      <c r="J81" s="457"/>
      <c r="K81" s="100">
        <f t="shared" si="6"/>
        <v>0</v>
      </c>
      <c r="L81" s="92">
        <f t="shared" si="2"/>
        <v>0</v>
      </c>
      <c r="M81" s="127"/>
      <c r="N81" s="244"/>
      <c r="O81" s="245"/>
      <c r="P81" s="245"/>
      <c r="Q81" s="245"/>
      <c r="R81" s="245"/>
      <c r="S81" s="245"/>
      <c r="T81" s="129">
        <f t="shared" si="3"/>
        <v>0</v>
      </c>
      <c r="U81" s="128">
        <f t="shared" si="4"/>
        <v>0</v>
      </c>
      <c r="V81" s="96"/>
      <c r="W81" s="97">
        <f t="shared" si="7"/>
        <v>0</v>
      </c>
      <c r="BI81" s="431"/>
    </row>
    <row r="82" spans="1:61" s="5" customFormat="1" ht="15" hidden="1" customHeight="1" outlineLevel="2">
      <c r="A82" s="17">
        <v>64</v>
      </c>
      <c r="B82" s="64"/>
      <c r="C82" s="130"/>
      <c r="D82" s="43">
        <f t="shared" si="8"/>
        <v>4</v>
      </c>
      <c r="E82" s="43">
        <f t="shared" si="0"/>
        <v>4</v>
      </c>
      <c r="F82" s="65">
        <f t="shared" si="1"/>
        <v>20</v>
      </c>
      <c r="G82" s="131"/>
      <c r="H82" s="458"/>
      <c r="I82" s="458"/>
      <c r="J82" s="457"/>
      <c r="K82" s="100">
        <f t="shared" si="6"/>
        <v>0</v>
      </c>
      <c r="L82" s="92">
        <f t="shared" si="2"/>
        <v>0</v>
      </c>
      <c r="M82" s="127"/>
      <c r="N82" s="244"/>
      <c r="O82" s="245"/>
      <c r="P82" s="245"/>
      <c r="Q82" s="245"/>
      <c r="R82" s="245"/>
      <c r="S82" s="245"/>
      <c r="T82" s="129">
        <f t="shared" si="3"/>
        <v>0</v>
      </c>
      <c r="U82" s="128">
        <f t="shared" si="4"/>
        <v>0</v>
      </c>
      <c r="V82" s="96"/>
      <c r="W82" s="97">
        <f t="shared" si="7"/>
        <v>0</v>
      </c>
      <c r="BI82" s="431"/>
    </row>
    <row r="83" spans="1:61" s="5" customFormat="1" ht="15" hidden="1" customHeight="1" outlineLevel="2">
      <c r="A83" s="17">
        <v>65</v>
      </c>
      <c r="B83" s="64"/>
      <c r="C83" s="130"/>
      <c r="D83" s="43">
        <f t="shared" si="8"/>
        <v>4</v>
      </c>
      <c r="E83" s="43">
        <f t="shared" si="0"/>
        <v>4</v>
      </c>
      <c r="F83" s="65">
        <f t="shared" si="1"/>
        <v>20</v>
      </c>
      <c r="G83" s="131"/>
      <c r="H83" s="458"/>
      <c r="I83" s="458"/>
      <c r="J83" s="457"/>
      <c r="K83" s="100">
        <f t="shared" si="6"/>
        <v>0</v>
      </c>
      <c r="L83" s="92">
        <f t="shared" si="2"/>
        <v>0</v>
      </c>
      <c r="M83" s="127"/>
      <c r="N83" s="256"/>
      <c r="O83" s="257"/>
      <c r="P83" s="245"/>
      <c r="Q83" s="257"/>
      <c r="R83" s="257"/>
      <c r="S83" s="257"/>
      <c r="T83" s="129">
        <f t="shared" si="3"/>
        <v>0</v>
      </c>
      <c r="U83" s="128">
        <f t="shared" si="4"/>
        <v>0</v>
      </c>
      <c r="V83" s="96"/>
      <c r="W83" s="97">
        <f t="shared" si="7"/>
        <v>0</v>
      </c>
      <c r="BI83" s="431"/>
    </row>
    <row r="84" spans="1:61" s="5" customFormat="1" ht="15" hidden="1" customHeight="1" outlineLevel="2">
      <c r="A84" s="17">
        <v>66</v>
      </c>
      <c r="B84" s="64"/>
      <c r="C84" s="130"/>
      <c r="D84" s="43">
        <f t="shared" si="8"/>
        <v>4</v>
      </c>
      <c r="E84" s="43">
        <f t="shared" ref="E84:E109" si="9">H84+4</f>
        <v>4</v>
      </c>
      <c r="F84" s="65">
        <f t="shared" ref="F84:F109" si="10">I84+20+J84</f>
        <v>20</v>
      </c>
      <c r="G84" s="131"/>
      <c r="H84" s="458"/>
      <c r="I84" s="458"/>
      <c r="J84" s="457"/>
      <c r="K84" s="100">
        <f t="shared" si="6"/>
        <v>0</v>
      </c>
      <c r="L84" s="92">
        <f t="shared" si="2"/>
        <v>0</v>
      </c>
      <c r="M84" s="127"/>
      <c r="N84" s="256"/>
      <c r="O84" s="257"/>
      <c r="P84" s="245"/>
      <c r="Q84" s="257"/>
      <c r="R84" s="257"/>
      <c r="S84" s="257"/>
      <c r="T84" s="129">
        <f t="shared" ref="T84:T109" si="11">C84*$R$15</f>
        <v>0</v>
      </c>
      <c r="U84" s="128">
        <f t="shared" ref="U84:U109" si="12">ROUND(G84*H84*(I84+J84)*T84/10^9,5)</f>
        <v>0</v>
      </c>
      <c r="V84" s="96"/>
      <c r="W84" s="97">
        <f t="shared" si="7"/>
        <v>0</v>
      </c>
      <c r="BI84" s="431"/>
    </row>
    <row r="85" spans="1:61" s="5" customFormat="1" ht="15" hidden="1" customHeight="1" outlineLevel="2">
      <c r="A85" s="17">
        <v>67</v>
      </c>
      <c r="B85" s="64"/>
      <c r="C85" s="130"/>
      <c r="D85" s="43">
        <f t="shared" si="8"/>
        <v>4</v>
      </c>
      <c r="E85" s="43">
        <f t="shared" si="9"/>
        <v>4</v>
      </c>
      <c r="F85" s="65">
        <f t="shared" si="10"/>
        <v>20</v>
      </c>
      <c r="G85" s="131"/>
      <c r="H85" s="458"/>
      <c r="I85" s="458"/>
      <c r="J85" s="457"/>
      <c r="K85" s="100">
        <f t="shared" si="6"/>
        <v>0</v>
      </c>
      <c r="L85" s="92">
        <f t="shared" si="2"/>
        <v>0</v>
      </c>
      <c r="M85" s="127"/>
      <c r="N85" s="256"/>
      <c r="O85" s="257"/>
      <c r="P85" s="245"/>
      <c r="Q85" s="257"/>
      <c r="R85" s="257"/>
      <c r="S85" s="257"/>
      <c r="T85" s="129">
        <f t="shared" si="11"/>
        <v>0</v>
      </c>
      <c r="U85" s="128">
        <f t="shared" si="12"/>
        <v>0</v>
      </c>
      <c r="V85" s="96"/>
      <c r="W85" s="97">
        <f t="shared" si="7"/>
        <v>0</v>
      </c>
      <c r="BI85" s="431"/>
    </row>
    <row r="86" spans="1:61" s="5" customFormat="1" ht="15" hidden="1" customHeight="1" outlineLevel="2">
      <c r="A86" s="17">
        <v>68</v>
      </c>
      <c r="B86" s="64"/>
      <c r="C86" s="130"/>
      <c r="D86" s="43">
        <f t="shared" si="8"/>
        <v>4</v>
      </c>
      <c r="E86" s="43">
        <f t="shared" si="9"/>
        <v>4</v>
      </c>
      <c r="F86" s="65">
        <f t="shared" si="10"/>
        <v>20</v>
      </c>
      <c r="G86" s="131"/>
      <c r="H86" s="458"/>
      <c r="I86" s="458"/>
      <c r="J86" s="457"/>
      <c r="K86" s="100">
        <f t="shared" si="6"/>
        <v>0</v>
      </c>
      <c r="L86" s="92">
        <f t="shared" si="2"/>
        <v>0</v>
      </c>
      <c r="M86" s="127"/>
      <c r="N86" s="256"/>
      <c r="O86" s="257"/>
      <c r="P86" s="245"/>
      <c r="Q86" s="257"/>
      <c r="R86" s="257"/>
      <c r="S86" s="257"/>
      <c r="T86" s="129">
        <f t="shared" si="11"/>
        <v>0</v>
      </c>
      <c r="U86" s="128">
        <f t="shared" si="12"/>
        <v>0</v>
      </c>
      <c r="V86" s="96"/>
      <c r="W86" s="97">
        <f t="shared" si="7"/>
        <v>0</v>
      </c>
      <c r="BI86" s="431"/>
    </row>
    <row r="87" spans="1:61" s="5" customFormat="1" ht="15" hidden="1" customHeight="1" outlineLevel="2">
      <c r="A87" s="17">
        <v>69</v>
      </c>
      <c r="B87" s="64"/>
      <c r="C87" s="130"/>
      <c r="D87" s="43">
        <f t="shared" si="8"/>
        <v>4</v>
      </c>
      <c r="E87" s="43">
        <f t="shared" si="9"/>
        <v>4</v>
      </c>
      <c r="F87" s="65">
        <f t="shared" si="10"/>
        <v>20</v>
      </c>
      <c r="G87" s="131"/>
      <c r="H87" s="458"/>
      <c r="I87" s="458"/>
      <c r="J87" s="457"/>
      <c r="K87" s="100">
        <f t="shared" si="6"/>
        <v>0</v>
      </c>
      <c r="L87" s="92">
        <f t="shared" si="2"/>
        <v>0</v>
      </c>
      <c r="M87" s="127"/>
      <c r="N87" s="256"/>
      <c r="O87" s="257"/>
      <c r="P87" s="245"/>
      <c r="Q87" s="257"/>
      <c r="R87" s="257"/>
      <c r="S87" s="257"/>
      <c r="T87" s="129">
        <f t="shared" si="11"/>
        <v>0</v>
      </c>
      <c r="U87" s="128">
        <f t="shared" si="12"/>
        <v>0</v>
      </c>
      <c r="V87" s="96"/>
      <c r="W87" s="97">
        <f t="shared" si="7"/>
        <v>0</v>
      </c>
      <c r="BI87" s="431"/>
    </row>
    <row r="88" spans="1:61" s="5" customFormat="1" ht="15" hidden="1" customHeight="1" outlineLevel="2">
      <c r="A88" s="17">
        <v>70</v>
      </c>
      <c r="B88" s="64"/>
      <c r="C88" s="130"/>
      <c r="D88" s="43">
        <f t="shared" si="8"/>
        <v>4</v>
      </c>
      <c r="E88" s="43">
        <f t="shared" si="9"/>
        <v>4</v>
      </c>
      <c r="F88" s="65">
        <f t="shared" si="10"/>
        <v>20</v>
      </c>
      <c r="G88" s="131"/>
      <c r="H88" s="458"/>
      <c r="I88" s="458"/>
      <c r="J88" s="457"/>
      <c r="K88" s="100">
        <f t="shared" si="6"/>
        <v>0</v>
      </c>
      <c r="L88" s="92">
        <f t="shared" si="2"/>
        <v>0</v>
      </c>
      <c r="M88" s="127"/>
      <c r="N88" s="256"/>
      <c r="O88" s="257"/>
      <c r="P88" s="245"/>
      <c r="Q88" s="257"/>
      <c r="R88" s="257"/>
      <c r="S88" s="257"/>
      <c r="T88" s="129">
        <f t="shared" si="11"/>
        <v>0</v>
      </c>
      <c r="U88" s="128">
        <f t="shared" si="12"/>
        <v>0</v>
      </c>
      <c r="V88" s="96"/>
      <c r="W88" s="97">
        <f t="shared" si="7"/>
        <v>0</v>
      </c>
      <c r="BI88" s="431"/>
    </row>
    <row r="89" spans="1:61" s="5" customFormat="1" ht="15" hidden="1" customHeight="1" outlineLevel="2">
      <c r="A89" s="17">
        <v>71</v>
      </c>
      <c r="B89" s="64"/>
      <c r="C89" s="130"/>
      <c r="D89" s="43">
        <f t="shared" si="8"/>
        <v>4</v>
      </c>
      <c r="E89" s="43">
        <f t="shared" si="9"/>
        <v>4</v>
      </c>
      <c r="F89" s="65">
        <f t="shared" si="10"/>
        <v>20</v>
      </c>
      <c r="G89" s="131"/>
      <c r="H89" s="458"/>
      <c r="I89" s="458"/>
      <c r="J89" s="457"/>
      <c r="K89" s="100">
        <f t="shared" si="6"/>
        <v>0</v>
      </c>
      <c r="L89" s="92">
        <f t="shared" si="2"/>
        <v>0</v>
      </c>
      <c r="M89" s="127"/>
      <c r="N89" s="256"/>
      <c r="O89" s="257"/>
      <c r="P89" s="245"/>
      <c r="Q89" s="257"/>
      <c r="R89" s="257"/>
      <c r="S89" s="257"/>
      <c r="T89" s="129">
        <f t="shared" si="11"/>
        <v>0</v>
      </c>
      <c r="U89" s="128">
        <f t="shared" si="12"/>
        <v>0</v>
      </c>
      <c r="V89" s="96"/>
      <c r="W89" s="97">
        <f t="shared" si="7"/>
        <v>0</v>
      </c>
      <c r="BI89" s="431"/>
    </row>
    <row r="90" spans="1:61" s="5" customFormat="1" ht="15" hidden="1" customHeight="1" outlineLevel="2">
      <c r="A90" s="17">
        <v>72</v>
      </c>
      <c r="B90" s="64"/>
      <c r="C90" s="130"/>
      <c r="D90" s="43">
        <f t="shared" si="8"/>
        <v>4</v>
      </c>
      <c r="E90" s="43">
        <f t="shared" si="9"/>
        <v>4</v>
      </c>
      <c r="F90" s="65">
        <f t="shared" si="10"/>
        <v>20</v>
      </c>
      <c r="G90" s="131"/>
      <c r="H90" s="458"/>
      <c r="I90" s="458"/>
      <c r="J90" s="457"/>
      <c r="K90" s="100">
        <f t="shared" si="6"/>
        <v>0</v>
      </c>
      <c r="L90" s="92">
        <f t="shared" si="2"/>
        <v>0</v>
      </c>
      <c r="M90" s="127"/>
      <c r="N90" s="256"/>
      <c r="O90" s="257"/>
      <c r="P90" s="245"/>
      <c r="Q90" s="257"/>
      <c r="R90" s="257"/>
      <c r="S90" s="257"/>
      <c r="T90" s="129">
        <f t="shared" si="11"/>
        <v>0</v>
      </c>
      <c r="U90" s="128">
        <f t="shared" si="12"/>
        <v>0</v>
      </c>
      <c r="V90" s="96"/>
      <c r="W90" s="97">
        <f t="shared" si="7"/>
        <v>0</v>
      </c>
      <c r="BI90" s="431"/>
    </row>
    <row r="91" spans="1:61" s="5" customFormat="1" ht="15" hidden="1" customHeight="1" outlineLevel="2">
      <c r="A91" s="17">
        <v>73</v>
      </c>
      <c r="B91" s="64"/>
      <c r="C91" s="130"/>
      <c r="D91" s="43">
        <f t="shared" si="8"/>
        <v>4</v>
      </c>
      <c r="E91" s="43">
        <f t="shared" si="9"/>
        <v>4</v>
      </c>
      <c r="F91" s="65">
        <f t="shared" si="10"/>
        <v>20</v>
      </c>
      <c r="G91" s="131"/>
      <c r="H91" s="458"/>
      <c r="I91" s="458"/>
      <c r="J91" s="457"/>
      <c r="K91" s="100">
        <f t="shared" si="6"/>
        <v>0</v>
      </c>
      <c r="L91" s="92">
        <f t="shared" si="2"/>
        <v>0</v>
      </c>
      <c r="M91" s="127"/>
      <c r="N91" s="256"/>
      <c r="O91" s="257"/>
      <c r="P91" s="245"/>
      <c r="Q91" s="257"/>
      <c r="R91" s="257"/>
      <c r="S91" s="257"/>
      <c r="T91" s="129">
        <f t="shared" si="11"/>
        <v>0</v>
      </c>
      <c r="U91" s="128">
        <f t="shared" si="12"/>
        <v>0</v>
      </c>
      <c r="V91" s="96"/>
      <c r="W91" s="97">
        <f t="shared" si="7"/>
        <v>0</v>
      </c>
      <c r="BI91" s="431"/>
    </row>
    <row r="92" spans="1:61" s="5" customFormat="1" ht="15" hidden="1" customHeight="1" outlineLevel="2">
      <c r="A92" s="17">
        <v>74</v>
      </c>
      <c r="B92" s="64"/>
      <c r="C92" s="130"/>
      <c r="D92" s="43">
        <f t="shared" si="8"/>
        <v>4</v>
      </c>
      <c r="E92" s="43">
        <f t="shared" si="9"/>
        <v>4</v>
      </c>
      <c r="F92" s="65">
        <f t="shared" si="10"/>
        <v>20</v>
      </c>
      <c r="G92" s="131"/>
      <c r="H92" s="458"/>
      <c r="I92" s="458"/>
      <c r="J92" s="457"/>
      <c r="K92" s="100">
        <f t="shared" si="6"/>
        <v>0</v>
      </c>
      <c r="L92" s="92">
        <f t="shared" si="2"/>
        <v>0</v>
      </c>
      <c r="M92" s="127"/>
      <c r="N92" s="256"/>
      <c r="O92" s="257"/>
      <c r="P92" s="245"/>
      <c r="Q92" s="257"/>
      <c r="R92" s="257"/>
      <c r="S92" s="257"/>
      <c r="T92" s="129">
        <f t="shared" si="11"/>
        <v>0</v>
      </c>
      <c r="U92" s="128">
        <f t="shared" si="12"/>
        <v>0</v>
      </c>
      <c r="V92" s="96"/>
      <c r="W92" s="97">
        <f t="shared" si="7"/>
        <v>0</v>
      </c>
      <c r="BI92" s="431"/>
    </row>
    <row r="93" spans="1:61" s="5" customFormat="1" ht="15" hidden="1" customHeight="1" outlineLevel="2">
      <c r="A93" s="17">
        <v>75</v>
      </c>
      <c r="B93" s="64"/>
      <c r="C93" s="130"/>
      <c r="D93" s="43">
        <f t="shared" si="8"/>
        <v>4</v>
      </c>
      <c r="E93" s="43">
        <f t="shared" si="9"/>
        <v>4</v>
      </c>
      <c r="F93" s="65">
        <f t="shared" si="10"/>
        <v>20</v>
      </c>
      <c r="G93" s="131"/>
      <c r="H93" s="458"/>
      <c r="I93" s="458"/>
      <c r="J93" s="457"/>
      <c r="K93" s="100">
        <f t="shared" si="6"/>
        <v>0</v>
      </c>
      <c r="L93" s="92">
        <f t="shared" si="2"/>
        <v>0</v>
      </c>
      <c r="M93" s="127"/>
      <c r="N93" s="256"/>
      <c r="O93" s="257"/>
      <c r="P93" s="245"/>
      <c r="Q93" s="257"/>
      <c r="R93" s="257"/>
      <c r="S93" s="257"/>
      <c r="T93" s="129">
        <f t="shared" si="11"/>
        <v>0</v>
      </c>
      <c r="U93" s="128">
        <f t="shared" si="12"/>
        <v>0</v>
      </c>
      <c r="V93" s="96"/>
      <c r="W93" s="97">
        <f t="shared" si="7"/>
        <v>0</v>
      </c>
      <c r="BI93" s="431"/>
    </row>
    <row r="94" spans="1:61" s="5" customFormat="1" ht="15" hidden="1" customHeight="1" outlineLevel="2">
      <c r="A94" s="17">
        <v>76</v>
      </c>
      <c r="B94" s="64"/>
      <c r="C94" s="130"/>
      <c r="D94" s="43">
        <f t="shared" si="8"/>
        <v>4</v>
      </c>
      <c r="E94" s="43">
        <f t="shared" si="9"/>
        <v>4</v>
      </c>
      <c r="F94" s="65">
        <f t="shared" si="10"/>
        <v>20</v>
      </c>
      <c r="G94" s="131"/>
      <c r="H94" s="458"/>
      <c r="I94" s="458"/>
      <c r="J94" s="457"/>
      <c r="K94" s="100">
        <f t="shared" si="6"/>
        <v>0</v>
      </c>
      <c r="L94" s="92">
        <f t="shared" si="2"/>
        <v>0</v>
      </c>
      <c r="M94" s="127"/>
      <c r="N94" s="256"/>
      <c r="O94" s="257"/>
      <c r="P94" s="245"/>
      <c r="Q94" s="257"/>
      <c r="R94" s="257"/>
      <c r="S94" s="257"/>
      <c r="T94" s="129">
        <f t="shared" si="11"/>
        <v>0</v>
      </c>
      <c r="U94" s="128">
        <f t="shared" si="12"/>
        <v>0</v>
      </c>
      <c r="V94" s="96"/>
      <c r="W94" s="97">
        <f t="shared" si="7"/>
        <v>0</v>
      </c>
      <c r="BI94" s="431"/>
    </row>
    <row r="95" spans="1:61" s="5" customFormat="1" ht="15" hidden="1" customHeight="1" outlineLevel="2">
      <c r="A95" s="17">
        <v>77</v>
      </c>
      <c r="B95" s="64"/>
      <c r="C95" s="130"/>
      <c r="D95" s="43">
        <f t="shared" si="8"/>
        <v>4</v>
      </c>
      <c r="E95" s="43">
        <f t="shared" si="9"/>
        <v>4</v>
      </c>
      <c r="F95" s="65">
        <f t="shared" si="10"/>
        <v>20</v>
      </c>
      <c r="G95" s="131"/>
      <c r="H95" s="458"/>
      <c r="I95" s="458"/>
      <c r="J95" s="457"/>
      <c r="K95" s="100">
        <f t="shared" si="6"/>
        <v>0</v>
      </c>
      <c r="L95" s="92">
        <f t="shared" si="2"/>
        <v>0</v>
      </c>
      <c r="M95" s="127"/>
      <c r="N95" s="256"/>
      <c r="O95" s="257"/>
      <c r="P95" s="245"/>
      <c r="Q95" s="257"/>
      <c r="R95" s="257"/>
      <c r="S95" s="257"/>
      <c r="T95" s="129">
        <f t="shared" si="11"/>
        <v>0</v>
      </c>
      <c r="U95" s="128">
        <f t="shared" si="12"/>
        <v>0</v>
      </c>
      <c r="V95" s="96"/>
      <c r="W95" s="97">
        <f t="shared" si="7"/>
        <v>0</v>
      </c>
      <c r="BI95" s="431"/>
    </row>
    <row r="96" spans="1:61" s="5" customFormat="1" ht="15" hidden="1" customHeight="1" outlineLevel="2">
      <c r="A96" s="17">
        <v>78</v>
      </c>
      <c r="B96" s="66"/>
      <c r="C96" s="130"/>
      <c r="D96" s="43">
        <f t="shared" si="8"/>
        <v>4</v>
      </c>
      <c r="E96" s="43">
        <f t="shared" si="9"/>
        <v>4</v>
      </c>
      <c r="F96" s="65">
        <f t="shared" si="10"/>
        <v>20</v>
      </c>
      <c r="G96" s="131"/>
      <c r="H96" s="458"/>
      <c r="I96" s="458"/>
      <c r="J96" s="457"/>
      <c r="K96" s="100">
        <f t="shared" si="6"/>
        <v>0</v>
      </c>
      <c r="L96" s="92">
        <f t="shared" si="2"/>
        <v>0</v>
      </c>
      <c r="M96" s="127"/>
      <c r="N96" s="256"/>
      <c r="O96" s="257"/>
      <c r="P96" s="245"/>
      <c r="Q96" s="257"/>
      <c r="R96" s="257"/>
      <c r="S96" s="257"/>
      <c r="T96" s="129">
        <f t="shared" si="11"/>
        <v>0</v>
      </c>
      <c r="U96" s="128">
        <f t="shared" si="12"/>
        <v>0</v>
      </c>
      <c r="V96" s="96"/>
      <c r="W96" s="97">
        <f t="shared" si="7"/>
        <v>0</v>
      </c>
      <c r="BI96" s="431"/>
    </row>
    <row r="97" spans="1:61" s="5" customFormat="1" ht="15" hidden="1" customHeight="1" outlineLevel="2">
      <c r="A97" s="17">
        <v>79</v>
      </c>
      <c r="B97" s="66"/>
      <c r="C97" s="130"/>
      <c r="D97" s="43">
        <f t="shared" si="8"/>
        <v>4</v>
      </c>
      <c r="E97" s="43">
        <f t="shared" si="9"/>
        <v>4</v>
      </c>
      <c r="F97" s="65">
        <f t="shared" si="10"/>
        <v>20</v>
      </c>
      <c r="G97" s="131"/>
      <c r="H97" s="458"/>
      <c r="I97" s="458"/>
      <c r="J97" s="457"/>
      <c r="K97" s="100">
        <f t="shared" si="6"/>
        <v>0</v>
      </c>
      <c r="L97" s="92">
        <f t="shared" si="2"/>
        <v>0</v>
      </c>
      <c r="M97" s="127"/>
      <c r="N97" s="256"/>
      <c r="O97" s="257"/>
      <c r="P97" s="245"/>
      <c r="Q97" s="257"/>
      <c r="R97" s="257"/>
      <c r="S97" s="257"/>
      <c r="T97" s="129">
        <f t="shared" si="11"/>
        <v>0</v>
      </c>
      <c r="U97" s="128">
        <f t="shared" si="12"/>
        <v>0</v>
      </c>
      <c r="V97" s="96"/>
      <c r="W97" s="97">
        <f t="shared" si="7"/>
        <v>0</v>
      </c>
      <c r="BI97" s="431"/>
    </row>
    <row r="98" spans="1:61" s="5" customFormat="1" ht="15" hidden="1" customHeight="1" outlineLevel="2">
      <c r="A98" s="17">
        <v>80</v>
      </c>
      <c r="B98" s="66"/>
      <c r="C98" s="130"/>
      <c r="D98" s="43">
        <f t="shared" si="8"/>
        <v>4</v>
      </c>
      <c r="E98" s="43">
        <f t="shared" si="9"/>
        <v>4</v>
      </c>
      <c r="F98" s="65">
        <f t="shared" si="10"/>
        <v>20</v>
      </c>
      <c r="G98" s="131"/>
      <c r="H98" s="458"/>
      <c r="I98" s="458"/>
      <c r="J98" s="457"/>
      <c r="K98" s="100">
        <f t="shared" si="6"/>
        <v>0</v>
      </c>
      <c r="L98" s="92">
        <f t="shared" si="2"/>
        <v>0</v>
      </c>
      <c r="M98" s="127"/>
      <c r="N98" s="256"/>
      <c r="O98" s="257"/>
      <c r="P98" s="245"/>
      <c r="Q98" s="257"/>
      <c r="R98" s="257"/>
      <c r="S98" s="257"/>
      <c r="T98" s="129">
        <f t="shared" si="11"/>
        <v>0</v>
      </c>
      <c r="U98" s="128">
        <f t="shared" si="12"/>
        <v>0</v>
      </c>
      <c r="V98" s="96"/>
      <c r="W98" s="97">
        <f t="shared" si="7"/>
        <v>0</v>
      </c>
      <c r="BI98" s="431"/>
    </row>
    <row r="99" spans="1:61" s="5" customFormat="1" ht="15" hidden="1" customHeight="1" outlineLevel="2">
      <c r="A99" s="17">
        <v>81</v>
      </c>
      <c r="B99" s="64"/>
      <c r="C99" s="130"/>
      <c r="D99" s="43">
        <f t="shared" si="8"/>
        <v>4</v>
      </c>
      <c r="E99" s="43">
        <f t="shared" si="9"/>
        <v>4</v>
      </c>
      <c r="F99" s="65">
        <f t="shared" si="10"/>
        <v>20</v>
      </c>
      <c r="G99" s="131"/>
      <c r="H99" s="458"/>
      <c r="I99" s="458"/>
      <c r="J99" s="457"/>
      <c r="K99" s="100">
        <f t="shared" si="6"/>
        <v>0</v>
      </c>
      <c r="L99" s="92">
        <f t="shared" si="2"/>
        <v>0</v>
      </c>
      <c r="M99" s="127"/>
      <c r="N99" s="256"/>
      <c r="O99" s="257"/>
      <c r="P99" s="245"/>
      <c r="Q99" s="257"/>
      <c r="R99" s="257"/>
      <c r="S99" s="257"/>
      <c r="T99" s="129">
        <f t="shared" si="11"/>
        <v>0</v>
      </c>
      <c r="U99" s="128">
        <f t="shared" si="12"/>
        <v>0</v>
      </c>
      <c r="V99" s="96"/>
      <c r="W99" s="97">
        <f t="shared" si="7"/>
        <v>0</v>
      </c>
      <c r="BI99" s="431"/>
    </row>
    <row r="100" spans="1:61" s="5" customFormat="1" ht="15" hidden="1" customHeight="1" outlineLevel="2">
      <c r="A100" s="17">
        <v>82</v>
      </c>
      <c r="B100" s="64"/>
      <c r="C100" s="130"/>
      <c r="D100" s="43">
        <f t="shared" si="8"/>
        <v>4</v>
      </c>
      <c r="E100" s="43">
        <f t="shared" si="9"/>
        <v>4</v>
      </c>
      <c r="F100" s="65">
        <f t="shared" si="10"/>
        <v>20</v>
      </c>
      <c r="G100" s="131"/>
      <c r="H100" s="458"/>
      <c r="I100" s="458"/>
      <c r="J100" s="457"/>
      <c r="K100" s="100">
        <f t="shared" si="6"/>
        <v>0</v>
      </c>
      <c r="L100" s="92">
        <f t="shared" si="2"/>
        <v>0</v>
      </c>
      <c r="M100" s="127"/>
      <c r="N100" s="256"/>
      <c r="O100" s="257"/>
      <c r="P100" s="245"/>
      <c r="Q100" s="257"/>
      <c r="R100" s="257"/>
      <c r="S100" s="257"/>
      <c r="T100" s="129">
        <f t="shared" si="11"/>
        <v>0</v>
      </c>
      <c r="U100" s="128">
        <f t="shared" si="12"/>
        <v>0</v>
      </c>
      <c r="V100" s="96"/>
      <c r="W100" s="97">
        <f t="shared" si="7"/>
        <v>0</v>
      </c>
      <c r="BI100" s="431"/>
    </row>
    <row r="101" spans="1:61" s="5" customFormat="1" ht="15" hidden="1" customHeight="1" outlineLevel="2">
      <c r="A101" s="17">
        <v>83</v>
      </c>
      <c r="B101" s="64"/>
      <c r="C101" s="130"/>
      <c r="D101" s="43">
        <f t="shared" si="8"/>
        <v>4</v>
      </c>
      <c r="E101" s="43">
        <f t="shared" si="9"/>
        <v>4</v>
      </c>
      <c r="F101" s="65">
        <f t="shared" si="10"/>
        <v>20</v>
      </c>
      <c r="G101" s="131"/>
      <c r="H101" s="458"/>
      <c r="I101" s="458"/>
      <c r="J101" s="457"/>
      <c r="K101" s="100">
        <f t="shared" si="6"/>
        <v>0</v>
      </c>
      <c r="L101" s="92">
        <f t="shared" si="2"/>
        <v>0</v>
      </c>
      <c r="M101" s="127"/>
      <c r="N101" s="256"/>
      <c r="O101" s="257"/>
      <c r="P101" s="245"/>
      <c r="Q101" s="257"/>
      <c r="R101" s="257"/>
      <c r="S101" s="257"/>
      <c r="T101" s="129">
        <f t="shared" si="11"/>
        <v>0</v>
      </c>
      <c r="U101" s="128">
        <f t="shared" si="12"/>
        <v>0</v>
      </c>
      <c r="V101" s="96"/>
      <c r="W101" s="97">
        <f t="shared" si="7"/>
        <v>0</v>
      </c>
      <c r="BI101" s="431"/>
    </row>
    <row r="102" spans="1:61" s="5" customFormat="1" ht="15" hidden="1" customHeight="1" outlineLevel="2">
      <c r="A102" s="17">
        <v>84</v>
      </c>
      <c r="B102" s="64"/>
      <c r="C102" s="130"/>
      <c r="D102" s="43">
        <f t="shared" ref="D102:D109" si="13">IF(G102&lt;=19,G102+4,IF(G102&lt;=30,G102+4,IF(G102&lt;=50,G102+5,IF(G102&lt;=70,G102+6,IF(G102&lt;=80,G102+8)))))</f>
        <v>4</v>
      </c>
      <c r="E102" s="43">
        <f t="shared" si="9"/>
        <v>4</v>
      </c>
      <c r="F102" s="65">
        <f t="shared" si="10"/>
        <v>20</v>
      </c>
      <c r="G102" s="131"/>
      <c r="H102" s="458"/>
      <c r="I102" s="458"/>
      <c r="J102" s="457"/>
      <c r="K102" s="100">
        <f t="shared" si="6"/>
        <v>0</v>
      </c>
      <c r="L102" s="92">
        <f t="shared" si="2"/>
        <v>0</v>
      </c>
      <c r="M102" s="127"/>
      <c r="N102" s="256"/>
      <c r="O102" s="257"/>
      <c r="P102" s="245"/>
      <c r="Q102" s="257"/>
      <c r="R102" s="257"/>
      <c r="S102" s="257"/>
      <c r="T102" s="129">
        <f t="shared" si="11"/>
        <v>0</v>
      </c>
      <c r="U102" s="128">
        <f t="shared" si="12"/>
        <v>0</v>
      </c>
      <c r="V102" s="96"/>
      <c r="W102" s="97">
        <f t="shared" si="7"/>
        <v>0</v>
      </c>
      <c r="BI102" s="431"/>
    </row>
    <row r="103" spans="1:61" s="5" customFormat="1" ht="15" hidden="1" customHeight="1" outlineLevel="2">
      <c r="A103" s="17">
        <v>85</v>
      </c>
      <c r="B103" s="64"/>
      <c r="C103" s="130"/>
      <c r="D103" s="43">
        <f t="shared" si="13"/>
        <v>4</v>
      </c>
      <c r="E103" s="43">
        <f t="shared" si="9"/>
        <v>4</v>
      </c>
      <c r="F103" s="65">
        <f t="shared" si="10"/>
        <v>20</v>
      </c>
      <c r="G103" s="131"/>
      <c r="H103" s="458"/>
      <c r="I103" s="458"/>
      <c r="J103" s="457"/>
      <c r="K103" s="100">
        <f t="shared" si="6"/>
        <v>0</v>
      </c>
      <c r="L103" s="92">
        <f t="shared" si="2"/>
        <v>0</v>
      </c>
      <c r="M103" s="127"/>
      <c r="N103" s="256"/>
      <c r="O103" s="257"/>
      <c r="P103" s="245"/>
      <c r="Q103" s="257"/>
      <c r="R103" s="257"/>
      <c r="S103" s="257"/>
      <c r="T103" s="129">
        <f t="shared" si="11"/>
        <v>0</v>
      </c>
      <c r="U103" s="128">
        <f t="shared" si="12"/>
        <v>0</v>
      </c>
      <c r="V103" s="96"/>
      <c r="W103" s="97">
        <f t="shared" si="7"/>
        <v>0</v>
      </c>
      <c r="BI103" s="431"/>
    </row>
    <row r="104" spans="1:61" s="5" customFormat="1" ht="15" hidden="1" customHeight="1" outlineLevel="2">
      <c r="A104" s="17">
        <v>86</v>
      </c>
      <c r="B104" s="64"/>
      <c r="C104" s="130"/>
      <c r="D104" s="43">
        <f t="shared" si="13"/>
        <v>4</v>
      </c>
      <c r="E104" s="43">
        <f t="shared" si="9"/>
        <v>4</v>
      </c>
      <c r="F104" s="65">
        <f t="shared" si="10"/>
        <v>20</v>
      </c>
      <c r="G104" s="131"/>
      <c r="H104" s="458"/>
      <c r="I104" s="458"/>
      <c r="J104" s="457"/>
      <c r="K104" s="100">
        <f t="shared" si="6"/>
        <v>0</v>
      </c>
      <c r="L104" s="92">
        <f t="shared" si="2"/>
        <v>0</v>
      </c>
      <c r="M104" s="127"/>
      <c r="N104" s="256"/>
      <c r="O104" s="257"/>
      <c r="P104" s="245"/>
      <c r="Q104" s="257"/>
      <c r="R104" s="257"/>
      <c r="S104" s="257"/>
      <c r="T104" s="129">
        <f t="shared" si="11"/>
        <v>0</v>
      </c>
      <c r="U104" s="128">
        <f t="shared" si="12"/>
        <v>0</v>
      </c>
      <c r="V104" s="96"/>
      <c r="W104" s="97">
        <f t="shared" si="7"/>
        <v>0</v>
      </c>
      <c r="BI104" s="431"/>
    </row>
    <row r="105" spans="1:61" s="5" customFormat="1" ht="15" hidden="1" customHeight="1" outlineLevel="2">
      <c r="A105" s="17">
        <v>87</v>
      </c>
      <c r="B105" s="64"/>
      <c r="C105" s="130"/>
      <c r="D105" s="43">
        <f t="shared" si="13"/>
        <v>4</v>
      </c>
      <c r="E105" s="43">
        <f t="shared" si="9"/>
        <v>4</v>
      </c>
      <c r="F105" s="65">
        <f t="shared" si="10"/>
        <v>20</v>
      </c>
      <c r="G105" s="131"/>
      <c r="H105" s="458"/>
      <c r="I105" s="458"/>
      <c r="J105" s="457"/>
      <c r="K105" s="100">
        <f t="shared" si="6"/>
        <v>0</v>
      </c>
      <c r="L105" s="92">
        <f t="shared" si="2"/>
        <v>0</v>
      </c>
      <c r="M105" s="127"/>
      <c r="N105" s="256"/>
      <c r="O105" s="257"/>
      <c r="P105" s="245"/>
      <c r="Q105" s="257"/>
      <c r="R105" s="257"/>
      <c r="S105" s="257"/>
      <c r="T105" s="129">
        <f t="shared" si="11"/>
        <v>0</v>
      </c>
      <c r="U105" s="128">
        <f t="shared" si="12"/>
        <v>0</v>
      </c>
      <c r="V105" s="96"/>
      <c r="W105" s="97">
        <f t="shared" si="7"/>
        <v>0</v>
      </c>
      <c r="BI105" s="431"/>
    </row>
    <row r="106" spans="1:61" s="5" customFormat="1" ht="15" hidden="1" customHeight="1" outlineLevel="2">
      <c r="A106" s="17">
        <v>88</v>
      </c>
      <c r="B106" s="64"/>
      <c r="C106" s="130"/>
      <c r="D106" s="43">
        <f t="shared" si="13"/>
        <v>4</v>
      </c>
      <c r="E106" s="43">
        <f t="shared" si="9"/>
        <v>4</v>
      </c>
      <c r="F106" s="65">
        <f t="shared" si="10"/>
        <v>20</v>
      </c>
      <c r="G106" s="131"/>
      <c r="H106" s="458"/>
      <c r="I106" s="458"/>
      <c r="J106" s="457"/>
      <c r="K106" s="100">
        <f t="shared" si="6"/>
        <v>0</v>
      </c>
      <c r="L106" s="92">
        <f t="shared" si="2"/>
        <v>0</v>
      </c>
      <c r="M106" s="127"/>
      <c r="N106" s="256"/>
      <c r="O106" s="257"/>
      <c r="P106" s="245"/>
      <c r="Q106" s="257"/>
      <c r="R106" s="257"/>
      <c r="S106" s="257"/>
      <c r="T106" s="129">
        <f t="shared" si="11"/>
        <v>0</v>
      </c>
      <c r="U106" s="128">
        <f t="shared" si="12"/>
        <v>0</v>
      </c>
      <c r="V106" s="96"/>
      <c r="W106" s="97">
        <f t="shared" si="7"/>
        <v>0</v>
      </c>
      <c r="BI106" s="431"/>
    </row>
    <row r="107" spans="1:61" s="5" customFormat="1" ht="15" hidden="1" customHeight="1" outlineLevel="2">
      <c r="A107" s="17">
        <v>89</v>
      </c>
      <c r="B107" s="64"/>
      <c r="C107" s="130"/>
      <c r="D107" s="43">
        <f t="shared" si="13"/>
        <v>4</v>
      </c>
      <c r="E107" s="43">
        <f t="shared" si="9"/>
        <v>4</v>
      </c>
      <c r="F107" s="65">
        <f t="shared" si="10"/>
        <v>20</v>
      </c>
      <c r="G107" s="131"/>
      <c r="H107" s="458"/>
      <c r="I107" s="458"/>
      <c r="J107" s="457"/>
      <c r="K107" s="100">
        <f t="shared" si="6"/>
        <v>0</v>
      </c>
      <c r="L107" s="92">
        <f t="shared" si="2"/>
        <v>0</v>
      </c>
      <c r="M107" s="127"/>
      <c r="N107" s="256"/>
      <c r="O107" s="257"/>
      <c r="P107" s="245"/>
      <c r="Q107" s="257"/>
      <c r="R107" s="257"/>
      <c r="S107" s="257"/>
      <c r="T107" s="129">
        <f t="shared" si="11"/>
        <v>0</v>
      </c>
      <c r="U107" s="128">
        <f t="shared" si="12"/>
        <v>0</v>
      </c>
      <c r="V107" s="96"/>
      <c r="W107" s="97">
        <f t="shared" si="7"/>
        <v>0</v>
      </c>
      <c r="BI107" s="431"/>
    </row>
    <row r="108" spans="1:61" s="5" customFormat="1" ht="15" hidden="1" customHeight="1" outlineLevel="2">
      <c r="A108" s="17">
        <v>90</v>
      </c>
      <c r="B108" s="64"/>
      <c r="C108" s="130"/>
      <c r="D108" s="43">
        <f t="shared" si="13"/>
        <v>4</v>
      </c>
      <c r="E108" s="43">
        <f t="shared" si="9"/>
        <v>4</v>
      </c>
      <c r="F108" s="65">
        <f t="shared" si="10"/>
        <v>20</v>
      </c>
      <c r="G108" s="131"/>
      <c r="H108" s="458"/>
      <c r="I108" s="458"/>
      <c r="J108" s="457"/>
      <c r="K108" s="100">
        <f t="shared" si="6"/>
        <v>0</v>
      </c>
      <c r="L108" s="92">
        <f t="shared" si="2"/>
        <v>0</v>
      </c>
      <c r="M108" s="127"/>
      <c r="N108" s="256"/>
      <c r="O108" s="257"/>
      <c r="P108" s="245"/>
      <c r="Q108" s="257"/>
      <c r="R108" s="257"/>
      <c r="S108" s="257"/>
      <c r="T108" s="129">
        <f t="shared" si="11"/>
        <v>0</v>
      </c>
      <c r="U108" s="128">
        <f t="shared" si="12"/>
        <v>0</v>
      </c>
      <c r="V108" s="96"/>
      <c r="W108" s="97">
        <f t="shared" si="7"/>
        <v>0</v>
      </c>
      <c r="BI108" s="431"/>
    </row>
    <row r="109" spans="1:61" s="5" customFormat="1" ht="15" hidden="1" customHeight="1" outlineLevel="2" thickBot="1">
      <c r="A109" s="17">
        <v>91</v>
      </c>
      <c r="B109" s="64"/>
      <c r="C109" s="130"/>
      <c r="D109" s="43">
        <f t="shared" si="13"/>
        <v>4</v>
      </c>
      <c r="E109" s="43">
        <f t="shared" si="9"/>
        <v>4</v>
      </c>
      <c r="F109" s="65">
        <f t="shared" si="10"/>
        <v>20</v>
      </c>
      <c r="G109" s="131"/>
      <c r="H109" s="458"/>
      <c r="I109" s="458"/>
      <c r="J109" s="457"/>
      <c r="K109" s="100">
        <f t="shared" si="6"/>
        <v>0</v>
      </c>
      <c r="L109" s="92">
        <f t="shared" si="2"/>
        <v>0</v>
      </c>
      <c r="M109" s="127"/>
      <c r="N109" s="256"/>
      <c r="O109" s="257"/>
      <c r="P109" s="245"/>
      <c r="Q109" s="257"/>
      <c r="R109" s="257"/>
      <c r="S109" s="258"/>
      <c r="T109" s="129">
        <f t="shared" si="11"/>
        <v>0</v>
      </c>
      <c r="U109" s="128">
        <f t="shared" si="12"/>
        <v>0</v>
      </c>
      <c r="V109" s="96"/>
      <c r="W109" s="97">
        <f t="shared" si="7"/>
        <v>0</v>
      </c>
      <c r="BI109" s="431"/>
    </row>
    <row r="110" spans="1:61" s="5" customFormat="1" ht="33" customHeight="1" outlineLevel="1" collapsed="1">
      <c r="A110" s="1237" t="s">
        <v>866</v>
      </c>
      <c r="B110" s="77" t="s">
        <v>867</v>
      </c>
      <c r="C110" s="45">
        <v>14</v>
      </c>
      <c r="D110" s="45">
        <v>16</v>
      </c>
      <c r="E110" s="45">
        <v>19</v>
      </c>
      <c r="F110" s="44">
        <v>22</v>
      </c>
      <c r="G110" s="44">
        <v>24</v>
      </c>
      <c r="H110" s="44">
        <v>26</v>
      </c>
      <c r="I110" s="44">
        <v>28</v>
      </c>
      <c r="J110" s="45">
        <v>34</v>
      </c>
      <c r="K110" s="45">
        <v>40</v>
      </c>
      <c r="L110" s="44">
        <v>45</v>
      </c>
      <c r="M110" s="44">
        <v>50</v>
      </c>
      <c r="N110" s="44">
        <v>55</v>
      </c>
      <c r="O110" s="44">
        <v>60</v>
      </c>
      <c r="P110" s="564">
        <v>65</v>
      </c>
      <c r="Q110" s="44">
        <v>70</v>
      </c>
      <c r="R110" s="563">
        <v>75</v>
      </c>
      <c r="S110" s="563" t="s">
        <v>868</v>
      </c>
      <c r="T110" s="443" t="s">
        <v>869</v>
      </c>
      <c r="U110" s="132">
        <f>SUM(U20:U109)</f>
        <v>25.723660000000002</v>
      </c>
      <c r="V110" s="98">
        <f>AVERAGEA(V20:V109)</f>
        <v>3</v>
      </c>
      <c r="W110" s="98">
        <f>SUM(W20:W109)</f>
        <v>77.170980000000014</v>
      </c>
      <c r="BI110" s="431"/>
    </row>
    <row r="111" spans="1:61" s="5" customFormat="1" ht="20.25" customHeight="1" outlineLevel="1">
      <c r="A111" s="1238"/>
      <c r="B111" s="259" t="s">
        <v>870</v>
      </c>
      <c r="C111" s="459">
        <f>SUMIF($D$20:$D$109,$C$110:$R$110,$U$20:$U$109)</f>
        <v>0</v>
      </c>
      <c r="D111" s="459">
        <f t="shared" ref="D111:R111" si="14">SUMIF($D$20:$D$109,$C$110:$R$110,$U$20:$U$109)</f>
        <v>3.6725399999999997</v>
      </c>
      <c r="E111" s="459">
        <f t="shared" si="14"/>
        <v>3.6580900000000001</v>
      </c>
      <c r="F111" s="459">
        <f t="shared" si="14"/>
        <v>0</v>
      </c>
      <c r="G111" s="459">
        <f t="shared" si="14"/>
        <v>6.6944499999999998</v>
      </c>
      <c r="H111" s="459">
        <f t="shared" si="14"/>
        <v>0</v>
      </c>
      <c r="I111" s="459">
        <f t="shared" si="14"/>
        <v>0</v>
      </c>
      <c r="J111" s="459">
        <f t="shared" si="14"/>
        <v>4.2682199999999995</v>
      </c>
      <c r="K111" s="459">
        <f t="shared" si="14"/>
        <v>7.4303600000000003</v>
      </c>
      <c r="L111" s="459">
        <f t="shared" si="14"/>
        <v>0</v>
      </c>
      <c r="M111" s="459">
        <f t="shared" si="14"/>
        <v>0</v>
      </c>
      <c r="N111" s="459">
        <f t="shared" si="14"/>
        <v>0</v>
      </c>
      <c r="O111" s="459">
        <f t="shared" si="14"/>
        <v>0</v>
      </c>
      <c r="P111" s="459">
        <f t="shared" si="14"/>
        <v>0</v>
      </c>
      <c r="Q111" s="459">
        <f t="shared" si="14"/>
        <v>0</v>
      </c>
      <c r="R111" s="459">
        <f t="shared" si="14"/>
        <v>0</v>
      </c>
      <c r="S111" s="460">
        <f>SUM(C111:R111)</f>
        <v>25.723659999999999</v>
      </c>
      <c r="T111" s="260"/>
      <c r="BI111" s="431"/>
    </row>
    <row r="112" spans="1:61" s="5" customFormat="1" ht="20.25" customHeight="1" outlineLevel="1" thickBot="1">
      <c r="A112" s="1239"/>
      <c r="B112" s="78" t="s">
        <v>871</v>
      </c>
      <c r="C112" s="461">
        <f>SUMIF($D$20:$D$109,$C$110:$R$110,$W$20:$W$109)</f>
        <v>0</v>
      </c>
      <c r="D112" s="461">
        <f t="shared" ref="D112:R112" si="15">SUMIF($D$20:$D$109,$C$110:$R$110,$W$20:$W$109)</f>
        <v>11.017619999999999</v>
      </c>
      <c r="E112" s="461">
        <f t="shared" si="15"/>
        <v>10.974270000000001</v>
      </c>
      <c r="F112" s="461">
        <f t="shared" si="15"/>
        <v>0</v>
      </c>
      <c r="G112" s="461">
        <f t="shared" si="15"/>
        <v>20.083350000000003</v>
      </c>
      <c r="H112" s="461">
        <f t="shared" si="15"/>
        <v>0</v>
      </c>
      <c r="I112" s="461">
        <f t="shared" si="15"/>
        <v>0</v>
      </c>
      <c r="J112" s="461">
        <f t="shared" si="15"/>
        <v>12.80466</v>
      </c>
      <c r="K112" s="461">
        <f t="shared" si="15"/>
        <v>22.291080000000001</v>
      </c>
      <c r="L112" s="461">
        <f t="shared" si="15"/>
        <v>0</v>
      </c>
      <c r="M112" s="461">
        <f t="shared" si="15"/>
        <v>0</v>
      </c>
      <c r="N112" s="461">
        <f t="shared" si="15"/>
        <v>0</v>
      </c>
      <c r="O112" s="461">
        <f t="shared" si="15"/>
        <v>0</v>
      </c>
      <c r="P112" s="461">
        <f t="shared" si="15"/>
        <v>0</v>
      </c>
      <c r="Q112" s="461">
        <f t="shared" si="15"/>
        <v>0</v>
      </c>
      <c r="R112" s="461">
        <f t="shared" si="15"/>
        <v>0</v>
      </c>
      <c r="S112" s="462">
        <f>SUM(C112:R112)</f>
        <v>77.17098</v>
      </c>
      <c r="T112" s="99">
        <f>U110/S112</f>
        <v>0.33333333333333337</v>
      </c>
      <c r="BI112" s="431"/>
    </row>
    <row r="113" spans="1:61" s="5" customFormat="1" ht="17.25" hidden="1" customHeight="1" thickBot="1">
      <c r="A113" s="53"/>
      <c r="B113" s="54"/>
      <c r="C113" s="463"/>
      <c r="D113" s="463"/>
      <c r="E113" s="463"/>
      <c r="F113" s="463"/>
      <c r="G113" s="463"/>
      <c r="H113" s="463"/>
      <c r="I113" s="463"/>
      <c r="J113" s="463"/>
      <c r="K113" s="463"/>
      <c r="L113" s="463"/>
      <c r="M113" s="463"/>
      <c r="N113" s="463"/>
      <c r="O113" s="463"/>
      <c r="P113" s="463"/>
      <c r="Q113" s="463"/>
      <c r="R113" s="463"/>
      <c r="S113" s="463"/>
      <c r="T113" s="55"/>
      <c r="BI113" s="431"/>
    </row>
    <row r="114" spans="1:61" s="5" customFormat="1" ht="15" hidden="1" customHeight="1" outlineLevel="1" thickBot="1">
      <c r="A114" s="72"/>
      <c r="B114" s="73"/>
      <c r="C114" s="464"/>
      <c r="D114" s="464"/>
      <c r="E114" s="464"/>
      <c r="F114" s="464"/>
      <c r="G114" s="464"/>
      <c r="H114" s="464"/>
      <c r="I114" s="464"/>
      <c r="J114" s="464"/>
      <c r="K114" s="464"/>
      <c r="L114" s="464"/>
      <c r="M114" s="464"/>
      <c r="N114" s="464"/>
      <c r="O114" s="464"/>
      <c r="P114" s="464"/>
      <c r="Q114" s="464"/>
      <c r="R114" s="464"/>
      <c r="S114" s="464"/>
      <c r="T114" s="74"/>
      <c r="BI114" s="431"/>
    </row>
    <row r="115" spans="1:61" s="5" customFormat="1" ht="42" hidden="1" customHeight="1" outlineLevel="1">
      <c r="A115" s="520" t="s">
        <v>872</v>
      </c>
      <c r="B115" s="521" t="s">
        <v>873</v>
      </c>
      <c r="C115" s="522" t="s">
        <v>0</v>
      </c>
      <c r="D115" s="523" t="s">
        <v>1</v>
      </c>
      <c r="E115" s="523" t="s">
        <v>2</v>
      </c>
      <c r="F115" s="523" t="s">
        <v>3</v>
      </c>
      <c r="G115" s="523" t="s">
        <v>50</v>
      </c>
      <c r="H115" s="524" t="s">
        <v>42</v>
      </c>
      <c r="I115" s="524" t="s">
        <v>51</v>
      </c>
      <c r="J115" s="524" t="s">
        <v>52</v>
      </c>
      <c r="K115" s="524" t="s">
        <v>53</v>
      </c>
      <c r="L115" s="524" t="s">
        <v>874</v>
      </c>
      <c r="M115" s="1240" t="s">
        <v>875</v>
      </c>
      <c r="N115" s="1241"/>
      <c r="O115" s="524" t="s">
        <v>876</v>
      </c>
      <c r="P115" s="524" t="s">
        <v>877</v>
      </c>
      <c r="Q115" s="524" t="s">
        <v>878</v>
      </c>
      <c r="R115" s="524" t="s">
        <v>879</v>
      </c>
      <c r="S115" s="524" t="s">
        <v>880</v>
      </c>
      <c r="T115" s="525" t="s">
        <v>881</v>
      </c>
      <c r="X115" s="465" t="s">
        <v>882</v>
      </c>
      <c r="Y115" s="466"/>
      <c r="Z115" s="467">
        <f>AK124+AG134+AG144+AI150+AI152</f>
        <v>0</v>
      </c>
      <c r="AA115" s="467"/>
      <c r="AB115" s="468" t="s">
        <v>883</v>
      </c>
      <c r="AC115" s="466"/>
      <c r="AD115" s="469"/>
      <c r="AE115" s="469"/>
      <c r="AF115" s="469"/>
      <c r="AG115" s="469"/>
      <c r="AH115" s="469"/>
      <c r="AI115" s="469"/>
      <c r="AJ115" s="469"/>
      <c r="AK115" s="469"/>
      <c r="AL115" s="469"/>
      <c r="AM115" s="465" t="s">
        <v>884</v>
      </c>
      <c r="AN115" s="466"/>
      <c r="AO115" s="466"/>
      <c r="AP115" s="466"/>
      <c r="AQ115" s="466"/>
      <c r="AR115" s="466"/>
      <c r="AS115" s="469"/>
      <c r="AT115" s="469"/>
      <c r="AU115" s="469"/>
      <c r="AV115" s="469"/>
      <c r="BI115" s="431"/>
    </row>
    <row r="116" spans="1:61" s="5" customFormat="1" ht="15" hidden="1" customHeight="1" outlineLevel="1">
      <c r="A116" s="470"/>
      <c r="B116" s="227" t="s">
        <v>885</v>
      </c>
      <c r="C116" s="133"/>
      <c r="D116" s="133"/>
      <c r="E116" s="133"/>
      <c r="F116" s="133"/>
      <c r="G116" s="133"/>
      <c r="H116" s="133"/>
      <c r="I116" s="133"/>
      <c r="J116" s="133"/>
      <c r="K116" s="133"/>
      <c r="L116" s="133"/>
      <c r="M116" s="1242"/>
      <c r="N116" s="1243"/>
      <c r="O116" s="134"/>
      <c r="P116" s="134"/>
      <c r="Q116" s="134"/>
      <c r="R116" s="135"/>
      <c r="S116" s="134"/>
      <c r="T116" s="136"/>
      <c r="X116" s="471" t="s">
        <v>886</v>
      </c>
      <c r="Y116" s="472">
        <v>13.8</v>
      </c>
      <c r="Z116" s="472">
        <v>16</v>
      </c>
      <c r="AA116" s="472">
        <v>19</v>
      </c>
      <c r="AB116" s="472">
        <v>21</v>
      </c>
      <c r="AC116" s="472">
        <v>22.2</v>
      </c>
      <c r="AD116" s="472">
        <v>25.4</v>
      </c>
      <c r="AE116" s="472">
        <v>27</v>
      </c>
      <c r="AF116" s="472">
        <v>31.8</v>
      </c>
      <c r="AG116" s="472">
        <v>34</v>
      </c>
      <c r="AH116" s="472">
        <v>42</v>
      </c>
      <c r="AI116" s="472">
        <v>49</v>
      </c>
      <c r="AJ116" s="472">
        <v>60</v>
      </c>
      <c r="AK116" s="469"/>
      <c r="AL116" s="469"/>
      <c r="AM116" s="471" t="s">
        <v>886</v>
      </c>
      <c r="AN116" s="472">
        <v>13.8</v>
      </c>
      <c r="AO116" s="472">
        <v>16</v>
      </c>
      <c r="AP116" s="472">
        <v>19</v>
      </c>
      <c r="AQ116" s="472">
        <v>21</v>
      </c>
      <c r="AR116" s="472">
        <v>22.2</v>
      </c>
      <c r="AS116" s="472">
        <v>25.4</v>
      </c>
      <c r="AT116" s="472">
        <v>27</v>
      </c>
      <c r="AU116" s="472">
        <v>31.8</v>
      </c>
      <c r="AV116" s="472">
        <v>34</v>
      </c>
      <c r="AW116" s="472">
        <v>42</v>
      </c>
      <c r="AX116" s="472">
        <v>49</v>
      </c>
      <c r="AY116" s="472">
        <v>60</v>
      </c>
      <c r="BI116" s="431"/>
    </row>
    <row r="117" spans="1:61" s="5" customFormat="1" ht="15" hidden="1" customHeight="1" outlineLevel="1">
      <c r="A117" s="473">
        <v>1</v>
      </c>
      <c r="B117" s="1020" t="s">
        <v>887</v>
      </c>
      <c r="C117" s="474"/>
      <c r="D117" s="474">
        <v>25</v>
      </c>
      <c r="E117" s="474">
        <v>25</v>
      </c>
      <c r="F117" s="475">
        <v>583</v>
      </c>
      <c r="G117" s="474">
        <v>0.6</v>
      </c>
      <c r="H117" s="103" t="s">
        <v>43</v>
      </c>
      <c r="I117" s="111">
        <f>IF(H117="sắt đen",7850,IF(H117="sắt trắng",7850,IF(H117="sắt kẽm",7900,IF(H117="nhôm",2500,""))))</f>
        <v>7850</v>
      </c>
      <c r="J117" s="103" t="s">
        <v>54</v>
      </c>
      <c r="K117" s="103">
        <f>IF(OR($J117="hộp",J117="vuông"),($D117+($E117-$G117))*2*$F117*$G117*$I117*$C117/10^9,IF(J117="la dẹt",($D117+($E117-$G117))*$F117*$G117*$I117*$C117/10^9,IF($J117="ống",3.14*$D117*$F117*$G117*$I117*$C117/10^9,IF($J117="tròn đặc",3.14*$D117/2*$F117/2*$G117*$I117*$C117/10^9,IF($J117="V",($D117+$E117)*$F117*$I117*$C117/10^9)))))</f>
        <v>0</v>
      </c>
      <c r="L117" s="103">
        <f>IF(OR(J117="vuông",J117="hộp",J117="la dẹt"),($D117+$E117)*2*$F117*$C117/10^6,3.14*$D117*$F117*$C117/10^6)</f>
        <v>0</v>
      </c>
      <c r="M117" s="1244" t="str">
        <f t="shared" ref="M117:M132" si="16">IF(J117="hộp",CONCATENATE($J117," ",$D117,"x",$E117,"x",$G117),CONCATENATE($J117," ",$E117,"x",$G117))</f>
        <v>Vuông 25x0,6</v>
      </c>
      <c r="N117" s="1245"/>
      <c r="O117" s="102" t="s">
        <v>888</v>
      </c>
      <c r="P117" s="111">
        <v>6000</v>
      </c>
      <c r="Q117" s="113" t="e">
        <f>ROUND(K117/C117/F117*P117,4)</f>
        <v>#DIV/0!</v>
      </c>
      <c r="R117" s="137">
        <v>0.02</v>
      </c>
      <c r="S117" s="102">
        <f>ROUNDUP($R$8*$F117*C117/$P117*(1+R117),0)</f>
        <v>0</v>
      </c>
      <c r="T117" s="444" t="e">
        <f>IF($O117="cây",$S117*$Q117,$R$8*$K117)</f>
        <v>#DIV/0!</v>
      </c>
      <c r="U117" s="138" t="str">
        <f>IF($J117="hộp","H",IF($J117="ống","TR",IF($J117="tròn đặc","TRĐ",IF($J117="la dẹt","L",IF($J117="vuông","V")))))</f>
        <v>V</v>
      </c>
      <c r="V117" s="108" t="str">
        <f>CONCATENATE($U117," ",$G117)</f>
        <v>V 0,6</v>
      </c>
      <c r="X117" s="101" t="s">
        <v>889</v>
      </c>
      <c r="Y117" s="139">
        <f>SUMIFS($K$116:$K$167,$D$116:$D$167,$Y$116:$AJ$116,$V$116:$V$167,$X$117:$X$124)*$R$15</f>
        <v>0</v>
      </c>
      <c r="Z117" s="139">
        <f t="shared" ref="Z117:AJ117" si="17">SUMIFS($K$116:$K$167,$D$116:$D$167,$Y$116:$AJ$116,$V$116:$V$167,$X$117:$X$124)*$R$15</f>
        <v>0</v>
      </c>
      <c r="AA117" s="139">
        <f t="shared" si="17"/>
        <v>0</v>
      </c>
      <c r="AB117" s="139">
        <f t="shared" si="17"/>
        <v>0</v>
      </c>
      <c r="AC117" s="139">
        <f t="shared" si="17"/>
        <v>0</v>
      </c>
      <c r="AD117" s="139">
        <f t="shared" si="17"/>
        <v>0</v>
      </c>
      <c r="AE117" s="139">
        <f t="shared" si="17"/>
        <v>0</v>
      </c>
      <c r="AF117" s="139">
        <f t="shared" si="17"/>
        <v>0</v>
      </c>
      <c r="AG117" s="139">
        <f t="shared" si="17"/>
        <v>0</v>
      </c>
      <c r="AH117" s="139">
        <f t="shared" si="17"/>
        <v>0</v>
      </c>
      <c r="AI117" s="139">
        <f t="shared" si="17"/>
        <v>0</v>
      </c>
      <c r="AJ117" s="139">
        <f t="shared" si="17"/>
        <v>0</v>
      </c>
      <c r="AK117" s="476"/>
      <c r="AL117" s="476"/>
      <c r="AM117" s="101" t="s">
        <v>889</v>
      </c>
      <c r="AN117" s="139">
        <f>SUMIFS($S$116:$S$167,$D$116:$D$167,$AN$116:$AY$116,$V$116:$V$167,$AM$117:$AM$124)</f>
        <v>0</v>
      </c>
      <c r="AO117" s="139">
        <f t="shared" ref="AO117:AY117" si="18">SUMIFS($S$116:$S$167,$D$116:$D$167,$AN$116:$AY$116,$V$116:$V$167,$AM$117:$AM$124)</f>
        <v>0</v>
      </c>
      <c r="AP117" s="139">
        <f t="shared" si="18"/>
        <v>0</v>
      </c>
      <c r="AQ117" s="139">
        <f t="shared" si="18"/>
        <v>0</v>
      </c>
      <c r="AR117" s="139">
        <f t="shared" si="18"/>
        <v>0</v>
      </c>
      <c r="AS117" s="139">
        <f t="shared" si="18"/>
        <v>0</v>
      </c>
      <c r="AT117" s="139">
        <f t="shared" si="18"/>
        <v>0</v>
      </c>
      <c r="AU117" s="139">
        <f t="shared" si="18"/>
        <v>0</v>
      </c>
      <c r="AV117" s="139">
        <f t="shared" si="18"/>
        <v>0</v>
      </c>
      <c r="AW117" s="139">
        <f t="shared" si="18"/>
        <v>0</v>
      </c>
      <c r="AX117" s="139">
        <f t="shared" si="18"/>
        <v>0</v>
      </c>
      <c r="AY117" s="139">
        <f t="shared" si="18"/>
        <v>0</v>
      </c>
      <c r="BI117" s="431"/>
    </row>
    <row r="118" spans="1:61" s="5" customFormat="1" ht="15" hidden="1" customHeight="1" outlineLevel="1">
      <c r="A118" s="473">
        <v>2</v>
      </c>
      <c r="B118" s="1020" t="s">
        <v>890</v>
      </c>
      <c r="C118" s="474"/>
      <c r="D118" s="474">
        <v>25</v>
      </c>
      <c r="E118" s="474">
        <v>25</v>
      </c>
      <c r="F118" s="474">
        <v>470</v>
      </c>
      <c r="G118" s="474">
        <v>0.6</v>
      </c>
      <c r="H118" s="103" t="s">
        <v>43</v>
      </c>
      <c r="I118" s="111">
        <f t="shared" ref="I118:I132" si="19">IF(H118="sắt đen",7850,IF(H118="sắt trắng",7850,IF(H118="sắt kẽm",7900,IF(H118="nhôm",2500,""))))</f>
        <v>7850</v>
      </c>
      <c r="J118" s="103" t="s">
        <v>54</v>
      </c>
      <c r="K118" s="103">
        <f t="shared" ref="K118:K132" si="20">IF(OR($J118="hộp",J118="vuông"),($D118+($E118-$G118))*2*$F118*$G118*$I118*$C118/10^9,IF(J118="la dẹt",($D118+($E118-$G118))*$F118*$G118*$I118*$C118/10^9,IF($J118="ống",3.14*$D118*$F118*$G118*$I118*$C118/10^9,IF($J118="tròn đặc",3.14*$D118/2*$F118/2*$G118*$I118*$C118/10^9,IF($J118="V",($D118+$E118)*$F118*$I118*$C118/10^9)))))</f>
        <v>0</v>
      </c>
      <c r="L118" s="103">
        <f t="shared" ref="L118:L132" si="21">IF(OR(J118="vuông",J118="hộp",J118="la dẹt"),($D118+$E118)*2*$F118*$C118/10^6,3.14*$D118*$F118*$C118/10^6)</f>
        <v>0</v>
      </c>
      <c r="M118" s="1244" t="str">
        <f t="shared" si="16"/>
        <v>Vuông 25x0,6</v>
      </c>
      <c r="N118" s="1245"/>
      <c r="O118" s="102" t="s">
        <v>888</v>
      </c>
      <c r="P118" s="111">
        <v>6000</v>
      </c>
      <c r="Q118" s="113" t="e">
        <f t="shared" ref="Q118:Q132" si="22">ROUND(K118/C118/F118*P118,4)</f>
        <v>#DIV/0!</v>
      </c>
      <c r="R118" s="137">
        <v>0.02</v>
      </c>
      <c r="S118" s="102">
        <f t="shared" ref="S118:S132" si="23">ROUNDUP($R$8*$F118*C118/$P118*(1+R118),0)</f>
        <v>0</v>
      </c>
      <c r="T118" s="444" t="e">
        <f t="shared" ref="T118:T132" si="24">IF($O118="cây",$S118*$Q118,$R$8*$K118)</f>
        <v>#DIV/0!</v>
      </c>
      <c r="U118" s="138" t="str">
        <f t="shared" ref="U118:U167" si="25">IF($J118="hộp","H",IF($J118="ống","TR",IF($J118="tròn đặc","TRĐ",IF($J118="la dẹt","L",IF($J118="vuông","V")))))</f>
        <v>V</v>
      </c>
      <c r="V118" s="108" t="str">
        <f>CONCATENATE($U118," ",$G118)</f>
        <v>V 0,6</v>
      </c>
      <c r="X118" s="101" t="s">
        <v>891</v>
      </c>
      <c r="Y118" s="139">
        <f t="shared" ref="Y118:AJ124" si="26">SUMIFS($K$116:$K$167,$D$116:$D$167,$Y$116:$AJ$116,$V$116:$V$167,$X$117:$X$124)*$R$15</f>
        <v>0</v>
      </c>
      <c r="Z118" s="139">
        <f t="shared" si="26"/>
        <v>0</v>
      </c>
      <c r="AA118" s="139">
        <f t="shared" si="26"/>
        <v>0</v>
      </c>
      <c r="AB118" s="139">
        <f t="shared" si="26"/>
        <v>0</v>
      </c>
      <c r="AC118" s="139">
        <f t="shared" si="26"/>
        <v>0</v>
      </c>
      <c r="AD118" s="139">
        <f t="shared" si="26"/>
        <v>0</v>
      </c>
      <c r="AE118" s="139">
        <f t="shared" si="26"/>
        <v>0</v>
      </c>
      <c r="AF118" s="139">
        <f t="shared" si="26"/>
        <v>0</v>
      </c>
      <c r="AG118" s="139">
        <f t="shared" si="26"/>
        <v>0</v>
      </c>
      <c r="AH118" s="139">
        <f t="shared" si="26"/>
        <v>0</v>
      </c>
      <c r="AI118" s="139">
        <f t="shared" si="26"/>
        <v>0</v>
      </c>
      <c r="AJ118" s="139">
        <f t="shared" si="26"/>
        <v>0</v>
      </c>
      <c r="AK118" s="477"/>
      <c r="AL118" s="477"/>
      <c r="AM118" s="101" t="s">
        <v>891</v>
      </c>
      <c r="AN118" s="139">
        <f t="shared" ref="AN118:AY124" si="27">SUMIFS($S$116:$S$167,$D$116:$D$167,$AN$116:$AY$116,$V$116:$V$167,$AM$117:$AM$124)</f>
        <v>0</v>
      </c>
      <c r="AO118" s="139">
        <f t="shared" si="27"/>
        <v>0</v>
      </c>
      <c r="AP118" s="139">
        <f t="shared" si="27"/>
        <v>0</v>
      </c>
      <c r="AQ118" s="139">
        <f t="shared" si="27"/>
        <v>0</v>
      </c>
      <c r="AR118" s="139">
        <f t="shared" si="27"/>
        <v>0</v>
      </c>
      <c r="AS118" s="139">
        <f t="shared" si="27"/>
        <v>0</v>
      </c>
      <c r="AT118" s="139">
        <f t="shared" si="27"/>
        <v>0</v>
      </c>
      <c r="AU118" s="139">
        <f t="shared" si="27"/>
        <v>0</v>
      </c>
      <c r="AV118" s="139">
        <f t="shared" si="27"/>
        <v>0</v>
      </c>
      <c r="AW118" s="139">
        <f t="shared" si="27"/>
        <v>0</v>
      </c>
      <c r="AX118" s="139">
        <f t="shared" si="27"/>
        <v>0</v>
      </c>
      <c r="AY118" s="139">
        <f t="shared" si="27"/>
        <v>0</v>
      </c>
      <c r="BI118" s="431"/>
    </row>
    <row r="119" spans="1:61" s="5" customFormat="1" ht="15" hidden="1" customHeight="1" outlineLevel="1">
      <c r="A119" s="473">
        <v>3</v>
      </c>
      <c r="B119" s="1020" t="s">
        <v>892</v>
      </c>
      <c r="C119" s="474"/>
      <c r="D119" s="474">
        <v>25</v>
      </c>
      <c r="E119" s="474">
        <v>25</v>
      </c>
      <c r="F119" s="474">
        <v>420</v>
      </c>
      <c r="G119" s="474">
        <v>0.6</v>
      </c>
      <c r="H119" s="103" t="s">
        <v>43</v>
      </c>
      <c r="I119" s="111">
        <f t="shared" si="19"/>
        <v>7850</v>
      </c>
      <c r="J119" s="103" t="s">
        <v>54</v>
      </c>
      <c r="K119" s="103">
        <f t="shared" si="20"/>
        <v>0</v>
      </c>
      <c r="L119" s="103">
        <f t="shared" si="21"/>
        <v>0</v>
      </c>
      <c r="M119" s="1244" t="str">
        <f t="shared" si="16"/>
        <v>Vuông 25x0,6</v>
      </c>
      <c r="N119" s="1245"/>
      <c r="O119" s="102" t="s">
        <v>888</v>
      </c>
      <c r="P119" s="111">
        <v>6000</v>
      </c>
      <c r="Q119" s="113" t="e">
        <f t="shared" si="22"/>
        <v>#DIV/0!</v>
      </c>
      <c r="R119" s="137">
        <v>0.02</v>
      </c>
      <c r="S119" s="102">
        <f t="shared" si="23"/>
        <v>0</v>
      </c>
      <c r="T119" s="444" t="e">
        <f t="shared" si="24"/>
        <v>#DIV/0!</v>
      </c>
      <c r="U119" s="138" t="str">
        <f t="shared" si="25"/>
        <v>V</v>
      </c>
      <c r="V119" s="108" t="str">
        <f>CONCATENATE($U119," ",$G119)</f>
        <v>V 0,6</v>
      </c>
      <c r="X119" s="101" t="s">
        <v>893</v>
      </c>
      <c r="Y119" s="139">
        <f t="shared" si="26"/>
        <v>0</v>
      </c>
      <c r="Z119" s="139">
        <f t="shared" si="26"/>
        <v>0</v>
      </c>
      <c r="AA119" s="139">
        <f t="shared" si="26"/>
        <v>0</v>
      </c>
      <c r="AB119" s="139">
        <f t="shared" si="26"/>
        <v>0</v>
      </c>
      <c r="AC119" s="139">
        <f t="shared" si="26"/>
        <v>0</v>
      </c>
      <c r="AD119" s="139">
        <f t="shared" si="26"/>
        <v>0</v>
      </c>
      <c r="AE119" s="139">
        <f t="shared" si="26"/>
        <v>0</v>
      </c>
      <c r="AF119" s="139">
        <f t="shared" si="26"/>
        <v>0</v>
      </c>
      <c r="AG119" s="139">
        <f t="shared" si="26"/>
        <v>0</v>
      </c>
      <c r="AH119" s="139">
        <f t="shared" si="26"/>
        <v>0</v>
      </c>
      <c r="AI119" s="139">
        <f t="shared" si="26"/>
        <v>0</v>
      </c>
      <c r="AJ119" s="139">
        <f t="shared" si="26"/>
        <v>0</v>
      </c>
      <c r="AK119" s="477"/>
      <c r="AL119" s="477"/>
      <c r="AM119" s="101" t="s">
        <v>893</v>
      </c>
      <c r="AN119" s="139">
        <f t="shared" si="27"/>
        <v>0</v>
      </c>
      <c r="AO119" s="139">
        <f t="shared" si="27"/>
        <v>0</v>
      </c>
      <c r="AP119" s="139">
        <f t="shared" si="27"/>
        <v>0</v>
      </c>
      <c r="AQ119" s="139">
        <f t="shared" si="27"/>
        <v>0</v>
      </c>
      <c r="AR119" s="139">
        <f t="shared" si="27"/>
        <v>0</v>
      </c>
      <c r="AS119" s="139">
        <f t="shared" si="27"/>
        <v>0</v>
      </c>
      <c r="AT119" s="139">
        <f t="shared" si="27"/>
        <v>0</v>
      </c>
      <c r="AU119" s="139">
        <f t="shared" si="27"/>
        <v>0</v>
      </c>
      <c r="AV119" s="139">
        <f t="shared" si="27"/>
        <v>0</v>
      </c>
      <c r="AW119" s="139">
        <f t="shared" si="27"/>
        <v>0</v>
      </c>
      <c r="AX119" s="139">
        <f t="shared" si="27"/>
        <v>0</v>
      </c>
      <c r="AY119" s="139">
        <f t="shared" si="27"/>
        <v>0</v>
      </c>
      <c r="BI119" s="431"/>
    </row>
    <row r="120" spans="1:61" s="5" customFormat="1" ht="15" hidden="1" customHeight="1" outlineLevel="1">
      <c r="A120" s="473">
        <v>4</v>
      </c>
      <c r="B120" s="1020" t="s">
        <v>894</v>
      </c>
      <c r="C120" s="474"/>
      <c r="D120" s="474">
        <v>25</v>
      </c>
      <c r="E120" s="474">
        <v>50</v>
      </c>
      <c r="F120" s="474">
        <v>1795</v>
      </c>
      <c r="G120" s="475">
        <v>0.6</v>
      </c>
      <c r="H120" s="103" t="s">
        <v>43</v>
      </c>
      <c r="I120" s="111">
        <f t="shared" si="19"/>
        <v>7850</v>
      </c>
      <c r="J120" s="103" t="s">
        <v>311</v>
      </c>
      <c r="K120" s="103">
        <f t="shared" si="20"/>
        <v>0</v>
      </c>
      <c r="L120" s="103">
        <f t="shared" si="21"/>
        <v>0</v>
      </c>
      <c r="M120" s="1244" t="str">
        <f t="shared" si="16"/>
        <v>Hộp 25x50x0,6</v>
      </c>
      <c r="N120" s="1245"/>
      <c r="O120" s="102" t="s">
        <v>888</v>
      </c>
      <c r="P120" s="111">
        <v>6000</v>
      </c>
      <c r="Q120" s="113" t="e">
        <f t="shared" si="22"/>
        <v>#DIV/0!</v>
      </c>
      <c r="R120" s="137">
        <v>0.02</v>
      </c>
      <c r="S120" s="102">
        <f t="shared" si="23"/>
        <v>0</v>
      </c>
      <c r="T120" s="444" t="e">
        <f t="shared" si="24"/>
        <v>#DIV/0!</v>
      </c>
      <c r="U120" s="138" t="str">
        <f t="shared" si="25"/>
        <v>H</v>
      </c>
      <c r="V120" s="108" t="str">
        <f>CONCATENATE($U120," ",$G120)</f>
        <v>H 0,6</v>
      </c>
      <c r="X120" s="101" t="s">
        <v>895</v>
      </c>
      <c r="Y120" s="139">
        <f t="shared" si="26"/>
        <v>0</v>
      </c>
      <c r="Z120" s="139">
        <f t="shared" si="26"/>
        <v>0</v>
      </c>
      <c r="AA120" s="139">
        <f t="shared" si="26"/>
        <v>0</v>
      </c>
      <c r="AB120" s="139">
        <f t="shared" si="26"/>
        <v>0</v>
      </c>
      <c r="AC120" s="139">
        <f t="shared" si="26"/>
        <v>0</v>
      </c>
      <c r="AD120" s="139">
        <f t="shared" si="26"/>
        <v>0</v>
      </c>
      <c r="AE120" s="139">
        <f t="shared" si="26"/>
        <v>0</v>
      </c>
      <c r="AF120" s="139">
        <f t="shared" si="26"/>
        <v>0</v>
      </c>
      <c r="AG120" s="139">
        <f t="shared" si="26"/>
        <v>0</v>
      </c>
      <c r="AH120" s="139">
        <f t="shared" si="26"/>
        <v>0</v>
      </c>
      <c r="AI120" s="139">
        <f t="shared" si="26"/>
        <v>0</v>
      </c>
      <c r="AJ120" s="139">
        <f t="shared" si="26"/>
        <v>0</v>
      </c>
      <c r="AK120" s="477"/>
      <c r="AL120" s="477"/>
      <c r="AM120" s="101" t="s">
        <v>895</v>
      </c>
      <c r="AN120" s="139">
        <f t="shared" si="27"/>
        <v>0</v>
      </c>
      <c r="AO120" s="139">
        <f t="shared" si="27"/>
        <v>0</v>
      </c>
      <c r="AP120" s="139">
        <f t="shared" si="27"/>
        <v>0</v>
      </c>
      <c r="AQ120" s="139">
        <f t="shared" si="27"/>
        <v>0</v>
      </c>
      <c r="AR120" s="139">
        <f t="shared" si="27"/>
        <v>0</v>
      </c>
      <c r="AS120" s="139">
        <f t="shared" si="27"/>
        <v>0</v>
      </c>
      <c r="AT120" s="139">
        <f t="shared" si="27"/>
        <v>0</v>
      </c>
      <c r="AU120" s="139">
        <f t="shared" si="27"/>
        <v>0</v>
      </c>
      <c r="AV120" s="139">
        <f t="shared" si="27"/>
        <v>0</v>
      </c>
      <c r="AW120" s="139">
        <f t="shared" si="27"/>
        <v>0</v>
      </c>
      <c r="AX120" s="139">
        <f t="shared" si="27"/>
        <v>0</v>
      </c>
      <c r="AY120" s="139">
        <f t="shared" si="27"/>
        <v>0</v>
      </c>
      <c r="BI120" s="431"/>
    </row>
    <row r="121" spans="1:61" s="5" customFormat="1" ht="15" hidden="1" customHeight="1" outlineLevel="1">
      <c r="A121" s="473">
        <v>5</v>
      </c>
      <c r="B121" s="1020" t="s">
        <v>896</v>
      </c>
      <c r="C121" s="474"/>
      <c r="D121" s="474">
        <v>10</v>
      </c>
      <c r="E121" s="474">
        <v>20</v>
      </c>
      <c r="F121" s="1021">
        <v>555</v>
      </c>
      <c r="G121" s="474">
        <v>0.6</v>
      </c>
      <c r="H121" s="103" t="s">
        <v>43</v>
      </c>
      <c r="I121" s="111">
        <f t="shared" si="19"/>
        <v>7850</v>
      </c>
      <c r="J121" s="103" t="s">
        <v>311</v>
      </c>
      <c r="K121" s="103">
        <f t="shared" si="20"/>
        <v>0</v>
      </c>
      <c r="L121" s="103">
        <f t="shared" si="21"/>
        <v>0</v>
      </c>
      <c r="M121" s="1244" t="str">
        <f t="shared" si="16"/>
        <v>Hộp 10x20x0,6</v>
      </c>
      <c r="N121" s="1245"/>
      <c r="O121" s="102" t="s">
        <v>888</v>
      </c>
      <c r="P121" s="111">
        <v>6000</v>
      </c>
      <c r="Q121" s="113" t="e">
        <f t="shared" si="22"/>
        <v>#DIV/0!</v>
      </c>
      <c r="R121" s="137">
        <v>0.02</v>
      </c>
      <c r="S121" s="102">
        <f t="shared" si="23"/>
        <v>0</v>
      </c>
      <c r="T121" s="444" t="e">
        <f t="shared" si="24"/>
        <v>#DIV/0!</v>
      </c>
      <c r="U121" s="138" t="str">
        <f t="shared" si="25"/>
        <v>H</v>
      </c>
      <c r="V121" s="108" t="str">
        <f t="shared" ref="V121:V167" si="28">CONCATENATE($U121," ",$G121)</f>
        <v>H 0,6</v>
      </c>
      <c r="X121" s="101" t="s">
        <v>897</v>
      </c>
      <c r="Y121" s="139">
        <f t="shared" si="26"/>
        <v>0</v>
      </c>
      <c r="Z121" s="139">
        <f t="shared" si="26"/>
        <v>0</v>
      </c>
      <c r="AA121" s="139">
        <f t="shared" si="26"/>
        <v>0</v>
      </c>
      <c r="AB121" s="139">
        <f t="shared" si="26"/>
        <v>0</v>
      </c>
      <c r="AC121" s="139">
        <f t="shared" si="26"/>
        <v>0</v>
      </c>
      <c r="AD121" s="139">
        <f t="shared" si="26"/>
        <v>0</v>
      </c>
      <c r="AE121" s="139">
        <f t="shared" si="26"/>
        <v>0</v>
      </c>
      <c r="AF121" s="139">
        <f t="shared" si="26"/>
        <v>0</v>
      </c>
      <c r="AG121" s="139">
        <f t="shared" si="26"/>
        <v>0</v>
      </c>
      <c r="AH121" s="139">
        <f t="shared" si="26"/>
        <v>0</v>
      </c>
      <c r="AI121" s="139">
        <f t="shared" si="26"/>
        <v>0</v>
      </c>
      <c r="AJ121" s="139">
        <f t="shared" si="26"/>
        <v>0</v>
      </c>
      <c r="AK121" s="477"/>
      <c r="AL121" s="477"/>
      <c r="AM121" s="101" t="s">
        <v>897</v>
      </c>
      <c r="AN121" s="139">
        <f t="shared" si="27"/>
        <v>0</v>
      </c>
      <c r="AO121" s="139">
        <f t="shared" si="27"/>
        <v>0</v>
      </c>
      <c r="AP121" s="139">
        <f t="shared" si="27"/>
        <v>0</v>
      </c>
      <c r="AQ121" s="139">
        <f t="shared" si="27"/>
        <v>0</v>
      </c>
      <c r="AR121" s="139">
        <f t="shared" si="27"/>
        <v>0</v>
      </c>
      <c r="AS121" s="139">
        <f t="shared" si="27"/>
        <v>0</v>
      </c>
      <c r="AT121" s="139">
        <f t="shared" si="27"/>
        <v>0</v>
      </c>
      <c r="AU121" s="139">
        <f t="shared" si="27"/>
        <v>0</v>
      </c>
      <c r="AV121" s="139">
        <f t="shared" si="27"/>
        <v>0</v>
      </c>
      <c r="AW121" s="139">
        <f t="shared" si="27"/>
        <v>0</v>
      </c>
      <c r="AX121" s="139">
        <f t="shared" si="27"/>
        <v>0</v>
      </c>
      <c r="AY121" s="139">
        <f t="shared" si="27"/>
        <v>0</v>
      </c>
      <c r="BI121" s="431"/>
    </row>
    <row r="122" spans="1:61" s="5" customFormat="1" ht="15" hidden="1" customHeight="1" outlineLevel="1">
      <c r="A122" s="473">
        <v>6</v>
      </c>
      <c r="B122" s="1020" t="s">
        <v>898</v>
      </c>
      <c r="C122" s="474"/>
      <c r="D122" s="474">
        <v>10</v>
      </c>
      <c r="E122" s="474">
        <v>20</v>
      </c>
      <c r="F122" s="1021">
        <v>535</v>
      </c>
      <c r="G122" s="474">
        <v>0.6</v>
      </c>
      <c r="H122" s="103" t="s">
        <v>43</v>
      </c>
      <c r="I122" s="111">
        <f t="shared" si="19"/>
        <v>7850</v>
      </c>
      <c r="J122" s="103" t="s">
        <v>311</v>
      </c>
      <c r="K122" s="103">
        <f t="shared" si="20"/>
        <v>0</v>
      </c>
      <c r="L122" s="103">
        <f t="shared" si="21"/>
        <v>0</v>
      </c>
      <c r="M122" s="1244" t="str">
        <f t="shared" si="16"/>
        <v>Hộp 10x20x0,6</v>
      </c>
      <c r="N122" s="1245"/>
      <c r="O122" s="102" t="s">
        <v>888</v>
      </c>
      <c r="P122" s="111">
        <v>6000</v>
      </c>
      <c r="Q122" s="113" t="e">
        <f t="shared" si="22"/>
        <v>#DIV/0!</v>
      </c>
      <c r="R122" s="137">
        <v>0.02</v>
      </c>
      <c r="S122" s="102">
        <f t="shared" si="23"/>
        <v>0</v>
      </c>
      <c r="T122" s="444" t="e">
        <f t="shared" si="24"/>
        <v>#DIV/0!</v>
      </c>
      <c r="U122" s="138" t="str">
        <f t="shared" si="25"/>
        <v>H</v>
      </c>
      <c r="V122" s="108" t="str">
        <f t="shared" si="28"/>
        <v>H 0,6</v>
      </c>
      <c r="X122" s="101" t="s">
        <v>899</v>
      </c>
      <c r="Y122" s="139">
        <f t="shared" si="26"/>
        <v>0</v>
      </c>
      <c r="Z122" s="139">
        <f t="shared" si="26"/>
        <v>0</v>
      </c>
      <c r="AA122" s="139">
        <f t="shared" si="26"/>
        <v>0</v>
      </c>
      <c r="AB122" s="139">
        <f t="shared" si="26"/>
        <v>0</v>
      </c>
      <c r="AC122" s="139">
        <f t="shared" si="26"/>
        <v>0</v>
      </c>
      <c r="AD122" s="139">
        <f t="shared" si="26"/>
        <v>0</v>
      </c>
      <c r="AE122" s="139">
        <f t="shared" si="26"/>
        <v>0</v>
      </c>
      <c r="AF122" s="139">
        <f t="shared" si="26"/>
        <v>0</v>
      </c>
      <c r="AG122" s="139">
        <f t="shared" si="26"/>
        <v>0</v>
      </c>
      <c r="AH122" s="139">
        <f t="shared" si="26"/>
        <v>0</v>
      </c>
      <c r="AI122" s="139">
        <f t="shared" si="26"/>
        <v>0</v>
      </c>
      <c r="AJ122" s="139">
        <f t="shared" si="26"/>
        <v>0</v>
      </c>
      <c r="AK122" s="477"/>
      <c r="AL122" s="477"/>
      <c r="AM122" s="101" t="s">
        <v>899</v>
      </c>
      <c r="AN122" s="139">
        <f t="shared" si="27"/>
        <v>0</v>
      </c>
      <c r="AO122" s="139">
        <f t="shared" si="27"/>
        <v>0</v>
      </c>
      <c r="AP122" s="139">
        <f t="shared" si="27"/>
        <v>0</v>
      </c>
      <c r="AQ122" s="139">
        <f t="shared" si="27"/>
        <v>0</v>
      </c>
      <c r="AR122" s="139">
        <f t="shared" si="27"/>
        <v>0</v>
      </c>
      <c r="AS122" s="139">
        <f t="shared" si="27"/>
        <v>0</v>
      </c>
      <c r="AT122" s="139">
        <f t="shared" si="27"/>
        <v>0</v>
      </c>
      <c r="AU122" s="139">
        <f t="shared" si="27"/>
        <v>0</v>
      </c>
      <c r="AV122" s="139">
        <f t="shared" si="27"/>
        <v>0</v>
      </c>
      <c r="AW122" s="139">
        <f t="shared" si="27"/>
        <v>0</v>
      </c>
      <c r="AX122" s="139">
        <f t="shared" si="27"/>
        <v>0</v>
      </c>
      <c r="AY122" s="139">
        <f t="shared" si="27"/>
        <v>0</v>
      </c>
      <c r="BI122" s="431"/>
    </row>
    <row r="123" spans="1:61" s="5" customFormat="1" ht="15" hidden="1" customHeight="1" outlineLevel="1">
      <c r="A123" s="473">
        <v>7</v>
      </c>
      <c r="B123" s="1020" t="s">
        <v>900</v>
      </c>
      <c r="C123" s="474"/>
      <c r="D123" s="474">
        <v>25</v>
      </c>
      <c r="E123" s="474">
        <v>50</v>
      </c>
      <c r="F123" s="474">
        <v>1795</v>
      </c>
      <c r="G123" s="474">
        <v>1.1000000000000001</v>
      </c>
      <c r="H123" s="103" t="s">
        <v>43</v>
      </c>
      <c r="I123" s="111">
        <f t="shared" si="19"/>
        <v>7850</v>
      </c>
      <c r="J123" s="103" t="s">
        <v>311</v>
      </c>
      <c r="K123" s="103">
        <f t="shared" si="20"/>
        <v>0</v>
      </c>
      <c r="L123" s="103">
        <f t="shared" si="21"/>
        <v>0</v>
      </c>
      <c r="M123" s="1244" t="str">
        <f t="shared" si="16"/>
        <v>Hộp 25x50x1,1</v>
      </c>
      <c r="N123" s="1245"/>
      <c r="O123" s="102" t="s">
        <v>888</v>
      </c>
      <c r="P123" s="111">
        <v>6000</v>
      </c>
      <c r="Q123" s="113" t="e">
        <f t="shared" si="22"/>
        <v>#DIV/0!</v>
      </c>
      <c r="R123" s="137">
        <v>0.02</v>
      </c>
      <c r="S123" s="102">
        <f t="shared" si="23"/>
        <v>0</v>
      </c>
      <c r="T123" s="444" t="e">
        <f t="shared" si="24"/>
        <v>#DIV/0!</v>
      </c>
      <c r="U123" s="138" t="str">
        <f t="shared" si="25"/>
        <v>H</v>
      </c>
      <c r="V123" s="108" t="str">
        <f t="shared" si="28"/>
        <v>H 1,1</v>
      </c>
      <c r="X123" s="101" t="s">
        <v>901</v>
      </c>
      <c r="Y123" s="139">
        <f t="shared" si="26"/>
        <v>0</v>
      </c>
      <c r="Z123" s="139">
        <f t="shared" si="26"/>
        <v>0</v>
      </c>
      <c r="AA123" s="139">
        <f t="shared" si="26"/>
        <v>0</v>
      </c>
      <c r="AB123" s="139">
        <f t="shared" si="26"/>
        <v>0</v>
      </c>
      <c r="AC123" s="139">
        <f t="shared" si="26"/>
        <v>0</v>
      </c>
      <c r="AD123" s="139">
        <f t="shared" si="26"/>
        <v>0</v>
      </c>
      <c r="AE123" s="139">
        <f t="shared" si="26"/>
        <v>0</v>
      </c>
      <c r="AF123" s="139">
        <f t="shared" si="26"/>
        <v>0</v>
      </c>
      <c r="AG123" s="139">
        <f t="shared" si="26"/>
        <v>0</v>
      </c>
      <c r="AH123" s="139">
        <f t="shared" si="26"/>
        <v>0</v>
      </c>
      <c r="AI123" s="139">
        <f t="shared" si="26"/>
        <v>0</v>
      </c>
      <c r="AJ123" s="139">
        <f t="shared" si="26"/>
        <v>0</v>
      </c>
      <c r="AK123" s="477"/>
      <c r="AL123" s="477"/>
      <c r="AM123" s="101" t="s">
        <v>901</v>
      </c>
      <c r="AN123" s="139">
        <f t="shared" si="27"/>
        <v>0</v>
      </c>
      <c r="AO123" s="139">
        <f t="shared" si="27"/>
        <v>0</v>
      </c>
      <c r="AP123" s="139">
        <f t="shared" si="27"/>
        <v>0</v>
      </c>
      <c r="AQ123" s="139">
        <f t="shared" si="27"/>
        <v>0</v>
      </c>
      <c r="AR123" s="139">
        <f t="shared" si="27"/>
        <v>0</v>
      </c>
      <c r="AS123" s="139">
        <f t="shared" si="27"/>
        <v>0</v>
      </c>
      <c r="AT123" s="139">
        <f t="shared" si="27"/>
        <v>0</v>
      </c>
      <c r="AU123" s="139">
        <f t="shared" si="27"/>
        <v>0</v>
      </c>
      <c r="AV123" s="139">
        <f t="shared" si="27"/>
        <v>0</v>
      </c>
      <c r="AW123" s="139">
        <f t="shared" si="27"/>
        <v>0</v>
      </c>
      <c r="AX123" s="139">
        <f t="shared" si="27"/>
        <v>0</v>
      </c>
      <c r="AY123" s="139">
        <f t="shared" si="27"/>
        <v>0</v>
      </c>
      <c r="BI123" s="431"/>
    </row>
    <row r="124" spans="1:61" s="5" customFormat="1" ht="15" hidden="1" customHeight="1" outlineLevel="1">
      <c r="A124" s="473">
        <v>8</v>
      </c>
      <c r="B124" s="1020" t="s">
        <v>902</v>
      </c>
      <c r="C124" s="474"/>
      <c r="D124" s="474">
        <v>25</v>
      </c>
      <c r="E124" s="474">
        <v>50</v>
      </c>
      <c r="F124" s="474">
        <v>568</v>
      </c>
      <c r="G124" s="474">
        <v>1.1000000000000001</v>
      </c>
      <c r="H124" s="103" t="s">
        <v>43</v>
      </c>
      <c r="I124" s="111">
        <f t="shared" si="19"/>
        <v>7850</v>
      </c>
      <c r="J124" s="103" t="s">
        <v>311</v>
      </c>
      <c r="K124" s="103">
        <f t="shared" si="20"/>
        <v>0</v>
      </c>
      <c r="L124" s="103">
        <f t="shared" si="21"/>
        <v>0</v>
      </c>
      <c r="M124" s="1244" t="str">
        <f t="shared" si="16"/>
        <v>Hộp 25x50x1,1</v>
      </c>
      <c r="N124" s="1245"/>
      <c r="O124" s="102" t="s">
        <v>888</v>
      </c>
      <c r="P124" s="111">
        <v>6000</v>
      </c>
      <c r="Q124" s="113" t="e">
        <f t="shared" si="22"/>
        <v>#DIV/0!</v>
      </c>
      <c r="R124" s="137">
        <v>0.02</v>
      </c>
      <c r="S124" s="102">
        <f t="shared" si="23"/>
        <v>0</v>
      </c>
      <c r="T124" s="444" t="e">
        <f t="shared" si="24"/>
        <v>#DIV/0!</v>
      </c>
      <c r="U124" s="138" t="str">
        <f t="shared" si="25"/>
        <v>H</v>
      </c>
      <c r="V124" s="108" t="str">
        <f t="shared" si="28"/>
        <v>H 1,1</v>
      </c>
      <c r="X124" s="101" t="s">
        <v>903</v>
      </c>
      <c r="Y124" s="139">
        <f>SUMIFS($K$116:$K$167,$D$116:$D$167,$Y$116:$AJ$116,$V$116:$V$167,$X$117:$X$124)*$R$15</f>
        <v>0</v>
      </c>
      <c r="Z124" s="139">
        <f t="shared" si="26"/>
        <v>0</v>
      </c>
      <c r="AA124" s="139">
        <f t="shared" si="26"/>
        <v>0</v>
      </c>
      <c r="AB124" s="139">
        <f t="shared" si="26"/>
        <v>0</v>
      </c>
      <c r="AC124" s="139">
        <f t="shared" si="26"/>
        <v>0</v>
      </c>
      <c r="AD124" s="139">
        <f t="shared" si="26"/>
        <v>0</v>
      </c>
      <c r="AE124" s="139">
        <f t="shared" si="26"/>
        <v>0</v>
      </c>
      <c r="AF124" s="139">
        <f t="shared" si="26"/>
        <v>0</v>
      </c>
      <c r="AG124" s="139">
        <f t="shared" si="26"/>
        <v>0</v>
      </c>
      <c r="AH124" s="139">
        <f t="shared" si="26"/>
        <v>0</v>
      </c>
      <c r="AI124" s="139">
        <f t="shared" si="26"/>
        <v>0</v>
      </c>
      <c r="AJ124" s="139">
        <f>SUMIFS($K$116:$K$167,$D$116:$D$167,$Y$116:$AJ$116,$V$116:$V$167,$X$117:$X$124)*$R$15</f>
        <v>0</v>
      </c>
      <c r="AK124" s="477">
        <f>SUM(Y117:AJ124)</f>
        <v>0</v>
      </c>
      <c r="AL124" s="477"/>
      <c r="AM124" s="101" t="s">
        <v>903</v>
      </c>
      <c r="AN124" s="139">
        <f t="shared" si="27"/>
        <v>0</v>
      </c>
      <c r="AO124" s="139">
        <f t="shared" si="27"/>
        <v>0</v>
      </c>
      <c r="AP124" s="139">
        <f t="shared" si="27"/>
        <v>0</v>
      </c>
      <c r="AQ124" s="139">
        <f t="shared" si="27"/>
        <v>0</v>
      </c>
      <c r="AR124" s="139">
        <f t="shared" si="27"/>
        <v>0</v>
      </c>
      <c r="AS124" s="139">
        <f t="shared" si="27"/>
        <v>0</v>
      </c>
      <c r="AT124" s="139">
        <f t="shared" si="27"/>
        <v>0</v>
      </c>
      <c r="AU124" s="139">
        <f t="shared" si="27"/>
        <v>0</v>
      </c>
      <c r="AV124" s="139">
        <f t="shared" si="27"/>
        <v>0</v>
      </c>
      <c r="AW124" s="139">
        <f t="shared" si="27"/>
        <v>0</v>
      </c>
      <c r="AX124" s="139">
        <f t="shared" si="27"/>
        <v>0</v>
      </c>
      <c r="AY124" s="139">
        <f t="shared" si="27"/>
        <v>0</v>
      </c>
      <c r="AZ124" s="477">
        <f>SUM(AN117:AY124)</f>
        <v>0</v>
      </c>
      <c r="BI124" s="431"/>
    </row>
    <row r="125" spans="1:61" s="5" customFormat="1" ht="15" hidden="1" customHeight="1" outlineLevel="1">
      <c r="A125" s="473">
        <v>9</v>
      </c>
      <c r="B125" s="1020" t="s">
        <v>904</v>
      </c>
      <c r="C125" s="474"/>
      <c r="D125" s="474">
        <v>25</v>
      </c>
      <c r="E125" s="474">
        <v>25</v>
      </c>
      <c r="F125" s="474">
        <v>540</v>
      </c>
      <c r="G125" s="474">
        <v>1.1000000000000001</v>
      </c>
      <c r="H125" s="103" t="s">
        <v>43</v>
      </c>
      <c r="I125" s="111">
        <f t="shared" si="19"/>
        <v>7850</v>
      </c>
      <c r="J125" s="103" t="s">
        <v>54</v>
      </c>
      <c r="K125" s="103">
        <f t="shared" si="20"/>
        <v>0</v>
      </c>
      <c r="L125" s="103">
        <f t="shared" si="21"/>
        <v>0</v>
      </c>
      <c r="M125" s="1244" t="str">
        <f t="shared" si="16"/>
        <v>Vuông 25x1,1</v>
      </c>
      <c r="N125" s="1245"/>
      <c r="O125" s="102" t="s">
        <v>888</v>
      </c>
      <c r="P125" s="111">
        <v>6000</v>
      </c>
      <c r="Q125" s="113" t="e">
        <f t="shared" si="22"/>
        <v>#DIV/0!</v>
      </c>
      <c r="R125" s="137">
        <v>0.02</v>
      </c>
      <c r="S125" s="102">
        <f t="shared" si="23"/>
        <v>0</v>
      </c>
      <c r="T125" s="444" t="e">
        <f t="shared" si="24"/>
        <v>#DIV/0!</v>
      </c>
      <c r="U125" s="138" t="str">
        <f t="shared" si="25"/>
        <v>V</v>
      </c>
      <c r="V125" s="108" t="str">
        <f t="shared" si="28"/>
        <v>V 1,1</v>
      </c>
      <c r="X125" s="471" t="s">
        <v>905</v>
      </c>
      <c r="Y125" s="472" t="s">
        <v>906</v>
      </c>
      <c r="Z125" s="472" t="s">
        <v>907</v>
      </c>
      <c r="AA125" s="472" t="s">
        <v>908</v>
      </c>
      <c r="AB125" s="472" t="s">
        <v>909</v>
      </c>
      <c r="AC125" s="472" t="s">
        <v>910</v>
      </c>
      <c r="AD125" s="472" t="s">
        <v>911</v>
      </c>
      <c r="AE125" s="472" t="s">
        <v>912</v>
      </c>
      <c r="AF125" s="472" t="s">
        <v>913</v>
      </c>
      <c r="AG125" s="477"/>
      <c r="AH125" s="477"/>
      <c r="AI125" s="477"/>
      <c r="AJ125" s="477"/>
      <c r="AK125" s="477"/>
      <c r="AL125" s="477"/>
      <c r="AM125" s="471" t="s">
        <v>905</v>
      </c>
      <c r="AN125" s="472" t="s">
        <v>906</v>
      </c>
      <c r="AO125" s="472" t="s">
        <v>907</v>
      </c>
      <c r="AP125" s="472" t="s">
        <v>908</v>
      </c>
      <c r="AQ125" s="472" t="s">
        <v>909</v>
      </c>
      <c r="AR125" s="472" t="s">
        <v>910</v>
      </c>
      <c r="AS125" s="472" t="s">
        <v>911</v>
      </c>
      <c r="AT125" s="472" t="s">
        <v>912</v>
      </c>
      <c r="AU125" s="472" t="s">
        <v>913</v>
      </c>
      <c r="AV125" s="477"/>
      <c r="BI125" s="431"/>
    </row>
    <row r="126" spans="1:61" s="5" customFormat="1" ht="15" hidden="1" customHeight="1" outlineLevel="1">
      <c r="A126" s="473">
        <v>10</v>
      </c>
      <c r="B126" s="1020" t="s">
        <v>914</v>
      </c>
      <c r="C126" s="474"/>
      <c r="D126" s="474">
        <v>25</v>
      </c>
      <c r="E126" s="474">
        <v>25</v>
      </c>
      <c r="F126" s="474">
        <v>1745</v>
      </c>
      <c r="G126" s="474">
        <v>0.6</v>
      </c>
      <c r="H126" s="103" t="s">
        <v>43</v>
      </c>
      <c r="I126" s="111">
        <f t="shared" si="19"/>
        <v>7850</v>
      </c>
      <c r="J126" s="103" t="s">
        <v>54</v>
      </c>
      <c r="K126" s="103">
        <f t="shared" si="20"/>
        <v>0</v>
      </c>
      <c r="L126" s="103">
        <f t="shared" si="21"/>
        <v>0</v>
      </c>
      <c r="M126" s="1244" t="str">
        <f t="shared" si="16"/>
        <v>Vuông 25x0,6</v>
      </c>
      <c r="N126" s="1245"/>
      <c r="O126" s="102" t="s">
        <v>888</v>
      </c>
      <c r="P126" s="111">
        <v>6000</v>
      </c>
      <c r="Q126" s="113" t="e">
        <f t="shared" si="22"/>
        <v>#DIV/0!</v>
      </c>
      <c r="R126" s="137">
        <v>0.02</v>
      </c>
      <c r="S126" s="102">
        <f t="shared" si="23"/>
        <v>0</v>
      </c>
      <c r="T126" s="444" t="e">
        <f t="shared" si="24"/>
        <v>#DIV/0!</v>
      </c>
      <c r="U126" s="138" t="str">
        <f t="shared" si="25"/>
        <v>V</v>
      </c>
      <c r="V126" s="108" t="str">
        <f t="shared" si="28"/>
        <v>V 0,6</v>
      </c>
      <c r="X126" s="471"/>
      <c r="Y126" s="472">
        <v>12</v>
      </c>
      <c r="Z126" s="472">
        <v>14</v>
      </c>
      <c r="AA126" s="472">
        <v>16</v>
      </c>
      <c r="AB126" s="472">
        <v>20</v>
      </c>
      <c r="AC126" s="472">
        <v>25</v>
      </c>
      <c r="AD126" s="472">
        <v>30</v>
      </c>
      <c r="AE126" s="472">
        <v>40</v>
      </c>
      <c r="AF126" s="472">
        <v>50</v>
      </c>
      <c r="AG126" s="477"/>
      <c r="AH126" s="477"/>
      <c r="AI126" s="477"/>
      <c r="AJ126" s="477"/>
      <c r="AK126" s="477"/>
      <c r="AL126" s="477"/>
      <c r="AM126" s="471"/>
      <c r="AN126" s="472">
        <v>12</v>
      </c>
      <c r="AO126" s="472">
        <v>14</v>
      </c>
      <c r="AP126" s="472">
        <v>16</v>
      </c>
      <c r="AQ126" s="472">
        <v>20</v>
      </c>
      <c r="AR126" s="472">
        <v>25</v>
      </c>
      <c r="AS126" s="472">
        <v>30</v>
      </c>
      <c r="AT126" s="472">
        <v>40</v>
      </c>
      <c r="AU126" s="472">
        <v>50</v>
      </c>
      <c r="AV126" s="477"/>
      <c r="BI126" s="431"/>
    </row>
    <row r="127" spans="1:61" s="5" customFormat="1" ht="15" hidden="1" customHeight="1" outlineLevel="1">
      <c r="A127" s="473">
        <v>11</v>
      </c>
      <c r="B127" s="1020" t="s">
        <v>915</v>
      </c>
      <c r="C127" s="474"/>
      <c r="D127" s="474">
        <v>20</v>
      </c>
      <c r="E127" s="474">
        <v>20</v>
      </c>
      <c r="F127" s="474">
        <v>150</v>
      </c>
      <c r="G127" s="474">
        <v>0.6</v>
      </c>
      <c r="H127" s="103" t="s">
        <v>43</v>
      </c>
      <c r="I127" s="111">
        <f t="shared" si="19"/>
        <v>7850</v>
      </c>
      <c r="J127" s="103" t="s">
        <v>54</v>
      </c>
      <c r="K127" s="103">
        <f t="shared" si="20"/>
        <v>0</v>
      </c>
      <c r="L127" s="103">
        <f t="shared" si="21"/>
        <v>0</v>
      </c>
      <c r="M127" s="1244" t="str">
        <f t="shared" si="16"/>
        <v>Vuông 20x0,6</v>
      </c>
      <c r="N127" s="1245"/>
      <c r="O127" s="102" t="s">
        <v>888</v>
      </c>
      <c r="P127" s="111">
        <v>6000</v>
      </c>
      <c r="Q127" s="113" t="e">
        <f t="shared" si="22"/>
        <v>#DIV/0!</v>
      </c>
      <c r="R127" s="137">
        <v>0.02</v>
      </c>
      <c r="S127" s="102">
        <f t="shared" si="23"/>
        <v>0</v>
      </c>
      <c r="T127" s="444" t="e">
        <f t="shared" si="24"/>
        <v>#DIV/0!</v>
      </c>
      <c r="U127" s="138" t="str">
        <f t="shared" si="25"/>
        <v>V</v>
      </c>
      <c r="V127" s="108" t="str">
        <f t="shared" si="28"/>
        <v>V 0,6</v>
      </c>
      <c r="X127" s="101" t="s">
        <v>916</v>
      </c>
      <c r="Y127" s="139">
        <f>SUMIFS($K$116:$K$167,$D$116:$D$167,$Y$126:$AF$126,$V$116:$V$167,$X$127:$X$134)*$R$15</f>
        <v>0</v>
      </c>
      <c r="Z127" s="139">
        <f t="shared" ref="Z127:AF127" si="29">SUMIFS($K$116:$K$167,$D$116:$D$167,$Y$126:$AF$126,$V$116:$V$167,$X$127:$X$134)*$R$15</f>
        <v>0</v>
      </c>
      <c r="AA127" s="139">
        <f t="shared" si="29"/>
        <v>0</v>
      </c>
      <c r="AB127" s="139">
        <f t="shared" si="29"/>
        <v>0</v>
      </c>
      <c r="AC127" s="139">
        <f t="shared" si="29"/>
        <v>0</v>
      </c>
      <c r="AD127" s="139">
        <f t="shared" si="29"/>
        <v>0</v>
      </c>
      <c r="AE127" s="139">
        <f t="shared" si="29"/>
        <v>0</v>
      </c>
      <c r="AF127" s="139">
        <f t="shared" si="29"/>
        <v>0</v>
      </c>
      <c r="AG127" s="477"/>
      <c r="AH127" s="477"/>
      <c r="AI127" s="477"/>
      <c r="AJ127" s="477"/>
      <c r="AK127" s="477"/>
      <c r="AL127" s="477"/>
      <c r="AM127" s="101" t="s">
        <v>916</v>
      </c>
      <c r="AN127" s="139">
        <f t="shared" ref="AN127:AU134" si="30">SUMIFS($S$116:$S$167,$D$116:$D$167,$AN$126:$AU$126,$V$116:$V$167,$AM$127:$AM$134)</f>
        <v>0</v>
      </c>
      <c r="AO127" s="139">
        <f t="shared" si="30"/>
        <v>0</v>
      </c>
      <c r="AP127" s="139">
        <f t="shared" si="30"/>
        <v>0</v>
      </c>
      <c r="AQ127" s="139">
        <f t="shared" si="30"/>
        <v>0</v>
      </c>
      <c r="AR127" s="139">
        <f t="shared" si="30"/>
        <v>0</v>
      </c>
      <c r="AS127" s="139">
        <f t="shared" si="30"/>
        <v>0</v>
      </c>
      <c r="AT127" s="139">
        <f t="shared" si="30"/>
        <v>0</v>
      </c>
      <c r="AU127" s="139">
        <f t="shared" si="30"/>
        <v>0</v>
      </c>
      <c r="AV127" s="477"/>
      <c r="BI127" s="431"/>
    </row>
    <row r="128" spans="1:61" s="5" customFormat="1" ht="15" hidden="1" customHeight="1" outlineLevel="1">
      <c r="A128" s="473">
        <v>12</v>
      </c>
      <c r="B128" s="1020" t="s">
        <v>917</v>
      </c>
      <c r="C128" s="474"/>
      <c r="D128" s="474">
        <v>4</v>
      </c>
      <c r="E128" s="474">
        <v>4</v>
      </c>
      <c r="F128" s="474">
        <v>1820</v>
      </c>
      <c r="G128" s="474">
        <v>4</v>
      </c>
      <c r="H128" s="103" t="s">
        <v>43</v>
      </c>
      <c r="I128" s="111">
        <f t="shared" si="19"/>
        <v>7850</v>
      </c>
      <c r="J128" s="103" t="s">
        <v>918</v>
      </c>
      <c r="K128" s="103">
        <f t="shared" si="20"/>
        <v>0</v>
      </c>
      <c r="L128" s="103">
        <f t="shared" si="21"/>
        <v>0</v>
      </c>
      <c r="M128" s="1244" t="str">
        <f t="shared" si="16"/>
        <v>Tròn Đặc 4x4</v>
      </c>
      <c r="N128" s="1245"/>
      <c r="O128" s="102" t="s">
        <v>888</v>
      </c>
      <c r="P128" s="111">
        <v>6000</v>
      </c>
      <c r="Q128" s="113" t="e">
        <f t="shared" si="22"/>
        <v>#DIV/0!</v>
      </c>
      <c r="R128" s="137">
        <v>0.02</v>
      </c>
      <c r="S128" s="102">
        <f t="shared" si="23"/>
        <v>0</v>
      </c>
      <c r="T128" s="444" t="e">
        <f t="shared" si="24"/>
        <v>#DIV/0!</v>
      </c>
      <c r="U128" s="138" t="str">
        <f t="shared" si="25"/>
        <v>TRĐ</v>
      </c>
      <c r="V128" s="108" t="str">
        <f t="shared" si="28"/>
        <v>TRĐ 4</v>
      </c>
      <c r="X128" s="101" t="s">
        <v>919</v>
      </c>
      <c r="Y128" s="139">
        <f t="shared" ref="Y128:AF134" si="31">SUMIFS($K$116:$K$167,$D$116:$D$167,$Y$126:$AF$126,$V$116:$V$167,$X$127:$X$134)*$R$15</f>
        <v>0</v>
      </c>
      <c r="Z128" s="139">
        <f t="shared" si="31"/>
        <v>0</v>
      </c>
      <c r="AA128" s="139">
        <f t="shared" si="31"/>
        <v>0</v>
      </c>
      <c r="AB128" s="139">
        <f t="shared" si="31"/>
        <v>0</v>
      </c>
      <c r="AC128" s="139">
        <f t="shared" si="31"/>
        <v>0</v>
      </c>
      <c r="AD128" s="139">
        <f t="shared" si="31"/>
        <v>0</v>
      </c>
      <c r="AE128" s="139">
        <f t="shared" si="31"/>
        <v>0</v>
      </c>
      <c r="AF128" s="139">
        <f t="shared" si="31"/>
        <v>0</v>
      </c>
      <c r="AG128" s="477"/>
      <c r="AH128" s="477"/>
      <c r="AI128" s="477"/>
      <c r="AJ128" s="477"/>
      <c r="AK128" s="477"/>
      <c r="AL128" s="477"/>
      <c r="AM128" s="101" t="s">
        <v>919</v>
      </c>
      <c r="AN128" s="139">
        <f t="shared" si="30"/>
        <v>0</v>
      </c>
      <c r="AO128" s="139">
        <f t="shared" si="30"/>
        <v>0</v>
      </c>
      <c r="AP128" s="139">
        <f t="shared" si="30"/>
        <v>0</v>
      </c>
      <c r="AQ128" s="139">
        <f t="shared" si="30"/>
        <v>0</v>
      </c>
      <c r="AR128" s="139">
        <f t="shared" si="30"/>
        <v>0</v>
      </c>
      <c r="AS128" s="139">
        <f t="shared" si="30"/>
        <v>0</v>
      </c>
      <c r="AT128" s="139">
        <f t="shared" si="30"/>
        <v>0</v>
      </c>
      <c r="AU128" s="139">
        <f t="shared" si="30"/>
        <v>0</v>
      </c>
      <c r="AV128" s="477"/>
      <c r="BI128" s="431"/>
    </row>
    <row r="129" spans="1:61" s="5" customFormat="1" ht="15" hidden="1" customHeight="1" outlineLevel="1">
      <c r="A129" s="473">
        <v>13</v>
      </c>
      <c r="B129" s="1020" t="s">
        <v>917</v>
      </c>
      <c r="C129" s="474"/>
      <c r="D129" s="474">
        <v>4</v>
      </c>
      <c r="E129" s="474">
        <v>4</v>
      </c>
      <c r="F129" s="474">
        <v>620</v>
      </c>
      <c r="G129" s="474">
        <v>4</v>
      </c>
      <c r="H129" s="103" t="s">
        <v>43</v>
      </c>
      <c r="I129" s="111">
        <f t="shared" si="19"/>
        <v>7850</v>
      </c>
      <c r="J129" s="103" t="s">
        <v>918</v>
      </c>
      <c r="K129" s="103">
        <f t="shared" si="20"/>
        <v>0</v>
      </c>
      <c r="L129" s="103">
        <f t="shared" si="21"/>
        <v>0</v>
      </c>
      <c r="M129" s="1244" t="str">
        <f t="shared" si="16"/>
        <v>Tròn Đặc 4x4</v>
      </c>
      <c r="N129" s="1245"/>
      <c r="O129" s="102" t="s">
        <v>888</v>
      </c>
      <c r="P129" s="111">
        <v>6000</v>
      </c>
      <c r="Q129" s="113" t="e">
        <f t="shared" si="22"/>
        <v>#DIV/0!</v>
      </c>
      <c r="R129" s="137">
        <v>0.02</v>
      </c>
      <c r="S129" s="102">
        <f t="shared" si="23"/>
        <v>0</v>
      </c>
      <c r="T129" s="444" t="e">
        <f t="shared" si="24"/>
        <v>#DIV/0!</v>
      </c>
      <c r="U129" s="138" t="str">
        <f t="shared" si="25"/>
        <v>TRĐ</v>
      </c>
      <c r="V129" s="108" t="str">
        <f t="shared" si="28"/>
        <v>TRĐ 4</v>
      </c>
      <c r="X129" s="101" t="s">
        <v>920</v>
      </c>
      <c r="Y129" s="139">
        <f t="shared" si="31"/>
        <v>0</v>
      </c>
      <c r="Z129" s="139">
        <f t="shared" si="31"/>
        <v>0</v>
      </c>
      <c r="AA129" s="139">
        <f t="shared" si="31"/>
        <v>0</v>
      </c>
      <c r="AB129" s="139">
        <f t="shared" si="31"/>
        <v>0</v>
      </c>
      <c r="AC129" s="139">
        <f t="shared" si="31"/>
        <v>0</v>
      </c>
      <c r="AD129" s="139">
        <f t="shared" si="31"/>
        <v>0</v>
      </c>
      <c r="AE129" s="139">
        <f t="shared" si="31"/>
        <v>0</v>
      </c>
      <c r="AF129" s="139">
        <f t="shared" si="31"/>
        <v>0</v>
      </c>
      <c r="AG129" s="477"/>
      <c r="AH129" s="477"/>
      <c r="AI129" s="477"/>
      <c r="AJ129" s="477"/>
      <c r="AK129" s="477"/>
      <c r="AL129" s="477"/>
      <c r="AM129" s="101" t="s">
        <v>920</v>
      </c>
      <c r="AN129" s="139">
        <f t="shared" si="30"/>
        <v>0</v>
      </c>
      <c r="AO129" s="139">
        <f t="shared" si="30"/>
        <v>0</v>
      </c>
      <c r="AP129" s="139">
        <f t="shared" si="30"/>
        <v>0</v>
      </c>
      <c r="AQ129" s="139">
        <f t="shared" si="30"/>
        <v>0</v>
      </c>
      <c r="AR129" s="139">
        <f t="shared" si="30"/>
        <v>0</v>
      </c>
      <c r="AS129" s="139">
        <f t="shared" si="30"/>
        <v>0</v>
      </c>
      <c r="AT129" s="139">
        <f t="shared" si="30"/>
        <v>0</v>
      </c>
      <c r="AU129" s="139">
        <f t="shared" si="30"/>
        <v>0</v>
      </c>
      <c r="AV129" s="477"/>
      <c r="BI129" s="431"/>
    </row>
    <row r="130" spans="1:61" s="5" customFormat="1" ht="15" hidden="1" customHeight="1" outlineLevel="1">
      <c r="A130" s="473">
        <v>14</v>
      </c>
      <c r="B130" s="1022" t="s">
        <v>921</v>
      </c>
      <c r="C130" s="478"/>
      <c r="D130" s="478">
        <v>3</v>
      </c>
      <c r="E130" s="478">
        <v>25</v>
      </c>
      <c r="F130" s="478">
        <v>50</v>
      </c>
      <c r="G130" s="478">
        <v>3</v>
      </c>
      <c r="H130" s="103" t="s">
        <v>43</v>
      </c>
      <c r="I130" s="111">
        <f t="shared" si="19"/>
        <v>7850</v>
      </c>
      <c r="J130" s="103" t="s">
        <v>922</v>
      </c>
      <c r="K130" s="103">
        <f t="shared" si="20"/>
        <v>0</v>
      </c>
      <c r="L130" s="103">
        <f t="shared" si="21"/>
        <v>0</v>
      </c>
      <c r="M130" s="1244" t="str">
        <f t="shared" si="16"/>
        <v>La Dẹt 25x3</v>
      </c>
      <c r="N130" s="1245"/>
      <c r="O130" s="102" t="s">
        <v>888</v>
      </c>
      <c r="P130" s="111">
        <v>6000</v>
      </c>
      <c r="Q130" s="113" t="e">
        <f t="shared" si="22"/>
        <v>#DIV/0!</v>
      </c>
      <c r="R130" s="137">
        <v>0.02</v>
      </c>
      <c r="S130" s="102">
        <f t="shared" si="23"/>
        <v>0</v>
      </c>
      <c r="T130" s="444" t="e">
        <f t="shared" si="24"/>
        <v>#DIV/0!</v>
      </c>
      <c r="U130" s="138" t="str">
        <f t="shared" si="25"/>
        <v>L</v>
      </c>
      <c r="V130" s="108" t="str">
        <f t="shared" si="28"/>
        <v>L 3</v>
      </c>
      <c r="X130" s="101" t="s">
        <v>923</v>
      </c>
      <c r="Y130" s="139">
        <f t="shared" si="31"/>
        <v>0</v>
      </c>
      <c r="Z130" s="139">
        <f t="shared" si="31"/>
        <v>0</v>
      </c>
      <c r="AA130" s="139">
        <f t="shared" si="31"/>
        <v>0</v>
      </c>
      <c r="AB130" s="139">
        <f t="shared" si="31"/>
        <v>0</v>
      </c>
      <c r="AC130" s="139">
        <f t="shared" si="31"/>
        <v>0</v>
      </c>
      <c r="AD130" s="139">
        <f t="shared" si="31"/>
        <v>0</v>
      </c>
      <c r="AE130" s="139">
        <f t="shared" si="31"/>
        <v>0</v>
      </c>
      <c r="AF130" s="139">
        <f t="shared" si="31"/>
        <v>0</v>
      </c>
      <c r="AG130" s="477"/>
      <c r="AH130" s="477"/>
      <c r="AI130" s="477"/>
      <c r="AJ130" s="477"/>
      <c r="AK130" s="477"/>
      <c r="AL130" s="477"/>
      <c r="AM130" s="101" t="s">
        <v>923</v>
      </c>
      <c r="AN130" s="139">
        <f t="shared" si="30"/>
        <v>0</v>
      </c>
      <c r="AO130" s="139">
        <f t="shared" si="30"/>
        <v>0</v>
      </c>
      <c r="AP130" s="139">
        <f t="shared" si="30"/>
        <v>0</v>
      </c>
      <c r="AQ130" s="139">
        <f t="shared" si="30"/>
        <v>0</v>
      </c>
      <c r="AR130" s="139">
        <f t="shared" si="30"/>
        <v>0</v>
      </c>
      <c r="AS130" s="139">
        <f t="shared" si="30"/>
        <v>0</v>
      </c>
      <c r="AT130" s="139">
        <f t="shared" si="30"/>
        <v>0</v>
      </c>
      <c r="AU130" s="139">
        <f t="shared" si="30"/>
        <v>0</v>
      </c>
      <c r="AV130" s="477"/>
      <c r="BI130" s="431"/>
    </row>
    <row r="131" spans="1:61" s="5" customFormat="1" ht="15" hidden="1" customHeight="1" outlineLevel="1">
      <c r="A131" s="473">
        <v>15</v>
      </c>
      <c r="B131" s="1022" t="s">
        <v>924</v>
      </c>
      <c r="C131" s="478"/>
      <c r="D131" s="478">
        <v>3</v>
      </c>
      <c r="E131" s="478">
        <v>25</v>
      </c>
      <c r="F131" s="478">
        <v>50</v>
      </c>
      <c r="G131" s="478">
        <v>3</v>
      </c>
      <c r="H131" s="103" t="s">
        <v>43</v>
      </c>
      <c r="I131" s="111">
        <f t="shared" si="19"/>
        <v>7850</v>
      </c>
      <c r="J131" s="103" t="s">
        <v>922</v>
      </c>
      <c r="K131" s="103">
        <f t="shared" si="20"/>
        <v>0</v>
      </c>
      <c r="L131" s="103">
        <f t="shared" si="21"/>
        <v>0</v>
      </c>
      <c r="M131" s="1244" t="str">
        <f t="shared" si="16"/>
        <v>La Dẹt 25x3</v>
      </c>
      <c r="N131" s="1245"/>
      <c r="O131" s="102" t="s">
        <v>888</v>
      </c>
      <c r="P131" s="111">
        <v>6000</v>
      </c>
      <c r="Q131" s="113" t="e">
        <f t="shared" si="22"/>
        <v>#DIV/0!</v>
      </c>
      <c r="R131" s="137">
        <v>0.02</v>
      </c>
      <c r="S131" s="102">
        <f t="shared" si="23"/>
        <v>0</v>
      </c>
      <c r="T131" s="444" t="e">
        <f t="shared" si="24"/>
        <v>#DIV/0!</v>
      </c>
      <c r="U131" s="138" t="str">
        <f t="shared" si="25"/>
        <v>L</v>
      </c>
      <c r="V131" s="108" t="str">
        <f t="shared" si="28"/>
        <v>L 3</v>
      </c>
      <c r="X131" s="101" t="s">
        <v>925</v>
      </c>
      <c r="Y131" s="139">
        <f t="shared" si="31"/>
        <v>0</v>
      </c>
      <c r="Z131" s="139">
        <f t="shared" si="31"/>
        <v>0</v>
      </c>
      <c r="AA131" s="139">
        <f t="shared" si="31"/>
        <v>0</v>
      </c>
      <c r="AB131" s="139">
        <f t="shared" si="31"/>
        <v>0</v>
      </c>
      <c r="AC131" s="139">
        <f t="shared" si="31"/>
        <v>0</v>
      </c>
      <c r="AD131" s="139">
        <f t="shared" si="31"/>
        <v>0</v>
      </c>
      <c r="AE131" s="139">
        <f t="shared" si="31"/>
        <v>0</v>
      </c>
      <c r="AF131" s="139">
        <f t="shared" si="31"/>
        <v>0</v>
      </c>
      <c r="AG131" s="477"/>
      <c r="AH131" s="477"/>
      <c r="AI131" s="477"/>
      <c r="AJ131" s="477"/>
      <c r="AK131" s="477"/>
      <c r="AL131" s="477"/>
      <c r="AM131" s="101" t="s">
        <v>925</v>
      </c>
      <c r="AN131" s="139">
        <f t="shared" si="30"/>
        <v>0</v>
      </c>
      <c r="AO131" s="139">
        <f t="shared" si="30"/>
        <v>0</v>
      </c>
      <c r="AP131" s="139">
        <f t="shared" si="30"/>
        <v>0</v>
      </c>
      <c r="AQ131" s="139">
        <f t="shared" si="30"/>
        <v>0</v>
      </c>
      <c r="AR131" s="139">
        <f t="shared" si="30"/>
        <v>0</v>
      </c>
      <c r="AS131" s="139">
        <f t="shared" si="30"/>
        <v>0</v>
      </c>
      <c r="AT131" s="139">
        <f t="shared" si="30"/>
        <v>0</v>
      </c>
      <c r="AU131" s="139">
        <f t="shared" si="30"/>
        <v>0</v>
      </c>
      <c r="AV131" s="477"/>
      <c r="BI131" s="431"/>
    </row>
    <row r="132" spans="1:61" s="5" customFormat="1" ht="15" hidden="1" customHeight="1" outlineLevel="1">
      <c r="A132" s="473">
        <v>16</v>
      </c>
      <c r="B132" s="1022" t="s">
        <v>926</v>
      </c>
      <c r="C132" s="478"/>
      <c r="D132" s="478">
        <v>8</v>
      </c>
      <c r="E132" s="478">
        <v>8</v>
      </c>
      <c r="F132" s="478">
        <v>30</v>
      </c>
      <c r="G132" s="478">
        <v>8</v>
      </c>
      <c r="H132" s="103" t="s">
        <v>43</v>
      </c>
      <c r="I132" s="111">
        <f t="shared" si="19"/>
        <v>7850</v>
      </c>
      <c r="J132" s="103" t="s">
        <v>918</v>
      </c>
      <c r="K132" s="103">
        <f t="shared" si="20"/>
        <v>0</v>
      </c>
      <c r="L132" s="103">
        <f t="shared" si="21"/>
        <v>0</v>
      </c>
      <c r="M132" s="1244" t="str">
        <f t="shared" si="16"/>
        <v>Tròn Đặc 8x8</v>
      </c>
      <c r="N132" s="1245"/>
      <c r="O132" s="102" t="s">
        <v>888</v>
      </c>
      <c r="P132" s="111">
        <v>6000</v>
      </c>
      <c r="Q132" s="113" t="e">
        <f t="shared" si="22"/>
        <v>#DIV/0!</v>
      </c>
      <c r="R132" s="137">
        <v>0.02</v>
      </c>
      <c r="S132" s="102">
        <f t="shared" si="23"/>
        <v>0</v>
      </c>
      <c r="T132" s="444" t="e">
        <f t="shared" si="24"/>
        <v>#DIV/0!</v>
      </c>
      <c r="U132" s="138" t="str">
        <f t="shared" si="25"/>
        <v>TRĐ</v>
      </c>
      <c r="V132" s="108" t="str">
        <f t="shared" si="28"/>
        <v>TRĐ 8</v>
      </c>
      <c r="X132" s="101" t="s">
        <v>927</v>
      </c>
      <c r="Y132" s="139">
        <f t="shared" si="31"/>
        <v>0</v>
      </c>
      <c r="Z132" s="139">
        <f t="shared" si="31"/>
        <v>0</v>
      </c>
      <c r="AA132" s="139">
        <f t="shared" si="31"/>
        <v>0</v>
      </c>
      <c r="AB132" s="139">
        <f t="shared" si="31"/>
        <v>0</v>
      </c>
      <c r="AC132" s="139">
        <f t="shared" si="31"/>
        <v>0</v>
      </c>
      <c r="AD132" s="139">
        <f t="shared" si="31"/>
        <v>0</v>
      </c>
      <c r="AE132" s="139">
        <f t="shared" si="31"/>
        <v>0</v>
      </c>
      <c r="AF132" s="139">
        <f t="shared" si="31"/>
        <v>0</v>
      </c>
      <c r="AG132" s="477"/>
      <c r="AH132" s="477"/>
      <c r="AI132" s="477"/>
      <c r="AJ132" s="477"/>
      <c r="AK132" s="477"/>
      <c r="AL132" s="477"/>
      <c r="AM132" s="101" t="s">
        <v>927</v>
      </c>
      <c r="AN132" s="139">
        <f t="shared" si="30"/>
        <v>0</v>
      </c>
      <c r="AO132" s="139">
        <f t="shared" si="30"/>
        <v>0</v>
      </c>
      <c r="AP132" s="139">
        <f t="shared" si="30"/>
        <v>0</v>
      </c>
      <c r="AQ132" s="139">
        <f t="shared" si="30"/>
        <v>0</v>
      </c>
      <c r="AR132" s="139">
        <f t="shared" si="30"/>
        <v>0</v>
      </c>
      <c r="AS132" s="139">
        <f t="shared" si="30"/>
        <v>0</v>
      </c>
      <c r="AT132" s="139">
        <f t="shared" si="30"/>
        <v>0</v>
      </c>
      <c r="AU132" s="139">
        <f t="shared" si="30"/>
        <v>0</v>
      </c>
      <c r="AV132" s="477"/>
      <c r="BI132" s="431"/>
    </row>
    <row r="133" spans="1:61" s="5" customFormat="1" ht="15" hidden="1" customHeight="1" outlineLevel="1">
      <c r="A133" s="473">
        <v>17</v>
      </c>
      <c r="B133" s="228"/>
      <c r="C133" s="102"/>
      <c r="D133" s="102"/>
      <c r="E133" s="102"/>
      <c r="F133" s="102"/>
      <c r="G133" s="102"/>
      <c r="H133" s="103"/>
      <c r="I133" s="111"/>
      <c r="J133" s="103"/>
      <c r="K133" s="103"/>
      <c r="L133" s="103"/>
      <c r="M133" s="1260"/>
      <c r="N133" s="1261"/>
      <c r="O133" s="111"/>
      <c r="P133" s="261"/>
      <c r="Q133" s="113"/>
      <c r="R133" s="137"/>
      <c r="S133" s="102"/>
      <c r="T133" s="444"/>
      <c r="U133" s="138" t="b">
        <f t="shared" si="25"/>
        <v>0</v>
      </c>
      <c r="V133" s="108" t="str">
        <f t="shared" si="28"/>
        <v xml:space="preserve">FALSE </v>
      </c>
      <c r="X133" s="101" t="s">
        <v>928</v>
      </c>
      <c r="Y133" s="139">
        <f t="shared" si="31"/>
        <v>0</v>
      </c>
      <c r="Z133" s="139">
        <f t="shared" si="31"/>
        <v>0</v>
      </c>
      <c r="AA133" s="139">
        <f t="shared" si="31"/>
        <v>0</v>
      </c>
      <c r="AB133" s="139">
        <f t="shared" si="31"/>
        <v>0</v>
      </c>
      <c r="AC133" s="139">
        <f t="shared" si="31"/>
        <v>0</v>
      </c>
      <c r="AD133" s="139">
        <f t="shared" si="31"/>
        <v>0</v>
      </c>
      <c r="AE133" s="139">
        <f t="shared" si="31"/>
        <v>0</v>
      </c>
      <c r="AF133" s="139">
        <f t="shared" si="31"/>
        <v>0</v>
      </c>
      <c r="AG133" s="477"/>
      <c r="AH133" s="477"/>
      <c r="AI133" s="477"/>
      <c r="AJ133" s="477"/>
      <c r="AK133" s="477"/>
      <c r="AL133" s="477"/>
      <c r="AM133" s="101" t="s">
        <v>928</v>
      </c>
      <c r="AN133" s="139">
        <f t="shared" si="30"/>
        <v>0</v>
      </c>
      <c r="AO133" s="139">
        <f t="shared" si="30"/>
        <v>0</v>
      </c>
      <c r="AP133" s="139">
        <f t="shared" si="30"/>
        <v>0</v>
      </c>
      <c r="AQ133" s="139">
        <f t="shared" si="30"/>
        <v>0</v>
      </c>
      <c r="AR133" s="139">
        <f t="shared" si="30"/>
        <v>0</v>
      </c>
      <c r="AS133" s="139">
        <f t="shared" si="30"/>
        <v>0</v>
      </c>
      <c r="AT133" s="139">
        <f t="shared" si="30"/>
        <v>0</v>
      </c>
      <c r="AU133" s="139">
        <f t="shared" si="30"/>
        <v>0</v>
      </c>
      <c r="AV133" s="477"/>
      <c r="BI133" s="431"/>
    </row>
    <row r="134" spans="1:61" s="5" customFormat="1" ht="15" hidden="1" customHeight="1" outlineLevel="1">
      <c r="A134" s="473">
        <v>18</v>
      </c>
      <c r="B134" s="104"/>
      <c r="C134" s="105"/>
      <c r="D134" s="105"/>
      <c r="E134" s="106"/>
      <c r="F134" s="105"/>
      <c r="G134" s="107"/>
      <c r="H134" s="1023"/>
      <c r="I134" s="111"/>
      <c r="J134" s="103"/>
      <c r="K134" s="103"/>
      <c r="L134" s="103"/>
      <c r="M134" s="1260"/>
      <c r="N134" s="1261"/>
      <c r="O134" s="111"/>
      <c r="P134" s="261"/>
      <c r="Q134" s="113"/>
      <c r="R134" s="137"/>
      <c r="S134" s="102"/>
      <c r="T134" s="444"/>
      <c r="U134" s="138" t="b">
        <f t="shared" si="25"/>
        <v>0</v>
      </c>
      <c r="V134" s="108" t="str">
        <f t="shared" si="28"/>
        <v xml:space="preserve">FALSE </v>
      </c>
      <c r="X134" s="101" t="s">
        <v>929</v>
      </c>
      <c r="Y134" s="139">
        <f t="shared" si="31"/>
        <v>0</v>
      </c>
      <c r="Z134" s="139">
        <f t="shared" si="31"/>
        <v>0</v>
      </c>
      <c r="AA134" s="139">
        <f t="shared" si="31"/>
        <v>0</v>
      </c>
      <c r="AB134" s="139">
        <f t="shared" si="31"/>
        <v>0</v>
      </c>
      <c r="AC134" s="139">
        <f t="shared" si="31"/>
        <v>0</v>
      </c>
      <c r="AD134" s="139">
        <f t="shared" si="31"/>
        <v>0</v>
      </c>
      <c r="AE134" s="139">
        <f t="shared" si="31"/>
        <v>0</v>
      </c>
      <c r="AF134" s="139">
        <f>SUMIFS($K$116:$K$167,$D$116:$D$167,$Y$126:$AF$126,$V$116:$V$167,$X$127:$X$134)*$R$15</f>
        <v>0</v>
      </c>
      <c r="AG134" s="477">
        <f>SUM(Y127:AF134)</f>
        <v>0</v>
      </c>
      <c r="AH134" s="477"/>
      <c r="AI134" s="477"/>
      <c r="AJ134" s="477"/>
      <c r="AK134" s="477"/>
      <c r="AL134" s="477"/>
      <c r="AM134" s="101" t="s">
        <v>929</v>
      </c>
      <c r="AN134" s="139">
        <f t="shared" si="30"/>
        <v>0</v>
      </c>
      <c r="AO134" s="139">
        <f t="shared" si="30"/>
        <v>0</v>
      </c>
      <c r="AP134" s="139">
        <f t="shared" si="30"/>
        <v>0</v>
      </c>
      <c r="AQ134" s="139">
        <f t="shared" si="30"/>
        <v>0</v>
      </c>
      <c r="AR134" s="139">
        <f t="shared" si="30"/>
        <v>0</v>
      </c>
      <c r="AS134" s="139">
        <f t="shared" si="30"/>
        <v>0</v>
      </c>
      <c r="AT134" s="139">
        <f t="shared" si="30"/>
        <v>0</v>
      </c>
      <c r="AU134" s="139">
        <f t="shared" si="30"/>
        <v>0</v>
      </c>
      <c r="AV134" s="477">
        <f>SUM(AN127:AU134)</f>
        <v>0</v>
      </c>
      <c r="BI134" s="431"/>
    </row>
    <row r="135" spans="1:61" s="5" customFormat="1" ht="15" hidden="1" customHeight="1" outlineLevel="1">
      <c r="A135" s="473">
        <v>19</v>
      </c>
      <c r="B135" s="104"/>
      <c r="C135" s="105"/>
      <c r="D135" s="105"/>
      <c r="E135" s="106"/>
      <c r="F135" s="105"/>
      <c r="G135" s="107"/>
      <c r="H135" s="1023"/>
      <c r="I135" s="111"/>
      <c r="J135" s="103"/>
      <c r="K135" s="103"/>
      <c r="L135" s="103"/>
      <c r="M135" s="1260"/>
      <c r="N135" s="1261"/>
      <c r="O135" s="111"/>
      <c r="P135" s="261"/>
      <c r="Q135" s="113"/>
      <c r="R135" s="137"/>
      <c r="S135" s="102"/>
      <c r="T135" s="444"/>
      <c r="U135" s="138" t="b">
        <f t="shared" si="25"/>
        <v>0</v>
      </c>
      <c r="V135" s="108" t="str">
        <f t="shared" si="28"/>
        <v xml:space="preserve">FALSE </v>
      </c>
      <c r="X135" s="471" t="s">
        <v>930</v>
      </c>
      <c r="Y135" s="479" t="s">
        <v>931</v>
      </c>
      <c r="Z135" s="479" t="s">
        <v>932</v>
      </c>
      <c r="AA135" s="479" t="s">
        <v>933</v>
      </c>
      <c r="AB135" s="479" t="s">
        <v>934</v>
      </c>
      <c r="AC135" s="479" t="s">
        <v>935</v>
      </c>
      <c r="AD135" s="479" t="s">
        <v>936</v>
      </c>
      <c r="AE135" s="480" t="s">
        <v>937</v>
      </c>
      <c r="AF135" s="480" t="s">
        <v>938</v>
      </c>
      <c r="AG135" s="477"/>
      <c r="AH135" s="477"/>
      <c r="AI135" s="477"/>
      <c r="AJ135" s="477"/>
      <c r="AK135" s="477"/>
      <c r="AL135" s="477"/>
      <c r="AM135" s="471" t="s">
        <v>930</v>
      </c>
      <c r="AN135" s="479" t="s">
        <v>931</v>
      </c>
      <c r="AO135" s="479" t="s">
        <v>932</v>
      </c>
      <c r="AP135" s="479" t="s">
        <v>933</v>
      </c>
      <c r="AQ135" s="479" t="s">
        <v>934</v>
      </c>
      <c r="AR135" s="479" t="s">
        <v>935</v>
      </c>
      <c r="AS135" s="479" t="s">
        <v>936</v>
      </c>
      <c r="AT135" s="480" t="s">
        <v>937</v>
      </c>
      <c r="AU135" s="480" t="s">
        <v>938</v>
      </c>
      <c r="AV135" s="477"/>
      <c r="BI135" s="431"/>
    </row>
    <row r="136" spans="1:61" s="5" customFormat="1" ht="15" hidden="1" customHeight="1" outlineLevel="1">
      <c r="A136" s="473">
        <v>20</v>
      </c>
      <c r="B136" s="481"/>
      <c r="C136" s="478"/>
      <c r="D136" s="478"/>
      <c r="E136" s="484"/>
      <c r="F136" s="478"/>
      <c r="G136" s="485"/>
      <c r="H136" s="486"/>
      <c r="I136" s="486"/>
      <c r="J136" s="103"/>
      <c r="K136" s="103"/>
      <c r="L136" s="103"/>
      <c r="M136" s="1260"/>
      <c r="N136" s="1261"/>
      <c r="O136" s="486"/>
      <c r="P136" s="490"/>
      <c r="Q136" s="486"/>
      <c r="R136" s="486"/>
      <c r="S136" s="486"/>
      <c r="T136" s="491"/>
      <c r="U136" s="138" t="b">
        <f t="shared" si="25"/>
        <v>0</v>
      </c>
      <c r="V136" s="108" t="str">
        <f t="shared" si="28"/>
        <v xml:space="preserve">FALSE </v>
      </c>
      <c r="X136" s="471"/>
      <c r="Y136" s="482">
        <v>10</v>
      </c>
      <c r="Z136" s="482">
        <v>13</v>
      </c>
      <c r="AA136" s="482">
        <v>20</v>
      </c>
      <c r="AB136" s="482">
        <v>25</v>
      </c>
      <c r="AC136" s="482">
        <v>30</v>
      </c>
      <c r="AD136" s="482">
        <v>30</v>
      </c>
      <c r="AE136" s="482">
        <v>40</v>
      </c>
      <c r="AF136" s="482">
        <v>50</v>
      </c>
      <c r="AG136" s="477"/>
      <c r="AH136" s="477"/>
      <c r="AI136" s="477"/>
      <c r="AJ136" s="477"/>
      <c r="AK136" s="477"/>
      <c r="AL136" s="477"/>
      <c r="AM136" s="471"/>
      <c r="AN136" s="482">
        <v>10</v>
      </c>
      <c r="AO136" s="482">
        <v>13</v>
      </c>
      <c r="AP136" s="482">
        <v>20</v>
      </c>
      <c r="AQ136" s="482">
        <v>25</v>
      </c>
      <c r="AR136" s="482">
        <v>30</v>
      </c>
      <c r="AS136" s="482">
        <v>30</v>
      </c>
      <c r="AT136" s="482">
        <v>40</v>
      </c>
      <c r="AU136" s="482">
        <v>50</v>
      </c>
      <c r="AV136" s="477"/>
      <c r="BI136" s="431"/>
    </row>
    <row r="137" spans="1:61" s="5" customFormat="1" ht="15" hidden="1" customHeight="1" outlineLevel="1">
      <c r="A137" s="473">
        <v>21</v>
      </c>
      <c r="B137" s="487"/>
      <c r="C137" s="474"/>
      <c r="D137" s="474"/>
      <c r="E137" s="474"/>
      <c r="F137" s="474"/>
      <c r="G137" s="474"/>
      <c r="H137" s="488"/>
      <c r="I137" s="488"/>
      <c r="J137" s="103"/>
      <c r="K137" s="488"/>
      <c r="L137" s="103"/>
      <c r="M137" s="1260"/>
      <c r="N137" s="1261"/>
      <c r="O137" s="488"/>
      <c r="P137" s="526"/>
      <c r="Q137" s="488"/>
      <c r="R137" s="488"/>
      <c r="S137" s="488"/>
      <c r="T137" s="527"/>
      <c r="U137" s="138" t="b">
        <f t="shared" si="25"/>
        <v>0</v>
      </c>
      <c r="V137" s="108" t="str">
        <f t="shared" si="28"/>
        <v xml:space="preserve">FALSE </v>
      </c>
      <c r="X137" s="101" t="s">
        <v>939</v>
      </c>
      <c r="Y137" s="139">
        <f>SUMIFS($K$116:$K$167,$D$116:$D$167,$Y$136:$AF$136,$V$116:$V$167,$X$136:$X$144)*$R$15</f>
        <v>0</v>
      </c>
      <c r="Z137" s="139">
        <f t="shared" ref="Z137:AF137" si="32">SUMIFS($K$116:$K$167,$D$116:$D$167,$Y$136:$AF$136,$V$116:$V$167,$X$136:$X$144)*$R$15</f>
        <v>0</v>
      </c>
      <c r="AA137" s="139">
        <f t="shared" si="32"/>
        <v>0</v>
      </c>
      <c r="AB137" s="139">
        <f t="shared" si="32"/>
        <v>0</v>
      </c>
      <c r="AC137" s="139">
        <f t="shared" si="32"/>
        <v>0</v>
      </c>
      <c r="AD137" s="139">
        <f t="shared" si="32"/>
        <v>0</v>
      </c>
      <c r="AE137" s="139">
        <f t="shared" si="32"/>
        <v>0</v>
      </c>
      <c r="AF137" s="139">
        <f t="shared" si="32"/>
        <v>0</v>
      </c>
      <c r="AG137" s="477"/>
      <c r="AH137" s="477"/>
      <c r="AI137" s="477"/>
      <c r="AJ137" s="477"/>
      <c r="AK137" s="477"/>
      <c r="AL137" s="477"/>
      <c r="AM137" s="101" t="s">
        <v>939</v>
      </c>
      <c r="AN137" s="139">
        <f t="shared" ref="AN137:AU144" si="33">SUMIFS($S$116:$S$167,$D$116:$D$167,$AN$136:$AU$136,$V$116:$V$167,$AM$137:$AM$144)</f>
        <v>0</v>
      </c>
      <c r="AO137" s="139">
        <f t="shared" si="33"/>
        <v>0</v>
      </c>
      <c r="AP137" s="139">
        <f t="shared" si="33"/>
        <v>0</v>
      </c>
      <c r="AQ137" s="139">
        <f t="shared" si="33"/>
        <v>0</v>
      </c>
      <c r="AR137" s="139">
        <f t="shared" si="33"/>
        <v>0</v>
      </c>
      <c r="AS137" s="139">
        <f t="shared" si="33"/>
        <v>0</v>
      </c>
      <c r="AT137" s="139">
        <f t="shared" si="33"/>
        <v>0</v>
      </c>
      <c r="AU137" s="139">
        <f t="shared" si="33"/>
        <v>0</v>
      </c>
      <c r="AV137" s="477"/>
      <c r="BI137" s="431"/>
    </row>
    <row r="138" spans="1:61" s="5" customFormat="1" ht="15" hidden="1" customHeight="1" outlineLevel="1">
      <c r="A138" s="473">
        <v>22</v>
      </c>
      <c r="B138" s="228"/>
      <c r="C138" s="102"/>
      <c r="D138" s="102"/>
      <c r="E138" s="102"/>
      <c r="F138" s="102"/>
      <c r="G138" s="102"/>
      <c r="H138" s="103"/>
      <c r="I138" s="111"/>
      <c r="J138" s="103"/>
      <c r="K138" s="103"/>
      <c r="L138" s="103"/>
      <c r="M138" s="1260"/>
      <c r="N138" s="1261"/>
      <c r="O138" s="111"/>
      <c r="P138" s="261"/>
      <c r="Q138" s="113"/>
      <c r="R138" s="137"/>
      <c r="S138" s="102"/>
      <c r="T138" s="444"/>
      <c r="U138" s="138" t="b">
        <f t="shared" si="25"/>
        <v>0</v>
      </c>
      <c r="V138" s="108" t="str">
        <f t="shared" si="28"/>
        <v xml:space="preserve">FALSE </v>
      </c>
      <c r="X138" s="101" t="s">
        <v>940</v>
      </c>
      <c r="Y138" s="139">
        <f t="shared" ref="Y138:AF144" si="34">SUMIFS($K$116:$K$167,$D$116:$D$167,$Y$136:$AF$136,$V$116:$V$167,$X$136:$X$144)*$R$15</f>
        <v>0</v>
      </c>
      <c r="Z138" s="139">
        <f t="shared" si="34"/>
        <v>0</v>
      </c>
      <c r="AA138" s="139">
        <f t="shared" si="34"/>
        <v>0</v>
      </c>
      <c r="AB138" s="139">
        <f t="shared" si="34"/>
        <v>0</v>
      </c>
      <c r="AC138" s="139">
        <f t="shared" si="34"/>
        <v>0</v>
      </c>
      <c r="AD138" s="139">
        <f t="shared" si="34"/>
        <v>0</v>
      </c>
      <c r="AE138" s="139">
        <f t="shared" si="34"/>
        <v>0</v>
      </c>
      <c r="AF138" s="139">
        <f t="shared" si="34"/>
        <v>0</v>
      </c>
      <c r="AG138" s="477"/>
      <c r="AH138" s="477"/>
      <c r="AI138" s="477"/>
      <c r="AJ138" s="477"/>
      <c r="AK138" s="477"/>
      <c r="AL138" s="477"/>
      <c r="AM138" s="101" t="s">
        <v>940</v>
      </c>
      <c r="AN138" s="139">
        <f t="shared" si="33"/>
        <v>0</v>
      </c>
      <c r="AO138" s="139">
        <f t="shared" si="33"/>
        <v>0</v>
      </c>
      <c r="AP138" s="139">
        <f t="shared" si="33"/>
        <v>0</v>
      </c>
      <c r="AQ138" s="139">
        <f t="shared" si="33"/>
        <v>0</v>
      </c>
      <c r="AR138" s="139">
        <f t="shared" si="33"/>
        <v>0</v>
      </c>
      <c r="AS138" s="139">
        <f t="shared" si="33"/>
        <v>0</v>
      </c>
      <c r="AT138" s="139">
        <f t="shared" si="33"/>
        <v>0</v>
      </c>
      <c r="AU138" s="139">
        <f t="shared" si="33"/>
        <v>0</v>
      </c>
      <c r="AV138" s="477"/>
      <c r="BI138" s="431"/>
    </row>
    <row r="139" spans="1:61" s="5" customFormat="1" ht="15" hidden="1" customHeight="1" outlineLevel="1">
      <c r="A139" s="473">
        <v>23</v>
      </c>
      <c r="B139" s="228"/>
      <c r="C139" s="102"/>
      <c r="D139" s="102"/>
      <c r="E139" s="102"/>
      <c r="F139" s="102"/>
      <c r="G139" s="102"/>
      <c r="H139" s="103"/>
      <c r="I139" s="111"/>
      <c r="J139" s="103"/>
      <c r="K139" s="103"/>
      <c r="L139" s="103"/>
      <c r="M139" s="1260"/>
      <c r="N139" s="1261"/>
      <c r="O139" s="111"/>
      <c r="P139" s="261"/>
      <c r="Q139" s="113"/>
      <c r="R139" s="137"/>
      <c r="S139" s="102"/>
      <c r="T139" s="444"/>
      <c r="U139" s="138" t="b">
        <f t="shared" si="25"/>
        <v>0</v>
      </c>
      <c r="V139" s="108" t="str">
        <f t="shared" si="28"/>
        <v xml:space="preserve">FALSE </v>
      </c>
      <c r="X139" s="101" t="s">
        <v>941</v>
      </c>
      <c r="Y139" s="139">
        <f t="shared" si="34"/>
        <v>0</v>
      </c>
      <c r="Z139" s="139">
        <f t="shared" si="34"/>
        <v>0</v>
      </c>
      <c r="AA139" s="139">
        <f t="shared" si="34"/>
        <v>0</v>
      </c>
      <c r="AB139" s="139">
        <f t="shared" si="34"/>
        <v>0</v>
      </c>
      <c r="AC139" s="139">
        <f t="shared" si="34"/>
        <v>0</v>
      </c>
      <c r="AD139" s="139">
        <f t="shared" si="34"/>
        <v>0</v>
      </c>
      <c r="AE139" s="139">
        <f t="shared" si="34"/>
        <v>0</v>
      </c>
      <c r="AF139" s="139">
        <f t="shared" si="34"/>
        <v>0</v>
      </c>
      <c r="AG139" s="477"/>
      <c r="AH139" s="477"/>
      <c r="AI139" s="477"/>
      <c r="AJ139" s="477"/>
      <c r="AK139" s="477"/>
      <c r="AL139" s="477"/>
      <c r="AM139" s="101" t="s">
        <v>941</v>
      </c>
      <c r="AN139" s="139">
        <f t="shared" si="33"/>
        <v>0</v>
      </c>
      <c r="AO139" s="139">
        <f t="shared" si="33"/>
        <v>0</v>
      </c>
      <c r="AP139" s="139">
        <f t="shared" si="33"/>
        <v>0</v>
      </c>
      <c r="AQ139" s="139">
        <f t="shared" si="33"/>
        <v>0</v>
      </c>
      <c r="AR139" s="139">
        <f t="shared" si="33"/>
        <v>0</v>
      </c>
      <c r="AS139" s="139">
        <f t="shared" si="33"/>
        <v>0</v>
      </c>
      <c r="AT139" s="139">
        <f t="shared" si="33"/>
        <v>0</v>
      </c>
      <c r="AU139" s="139">
        <f t="shared" si="33"/>
        <v>0</v>
      </c>
      <c r="AV139" s="477"/>
      <c r="BI139" s="431"/>
    </row>
    <row r="140" spans="1:61" s="5" customFormat="1" ht="15" hidden="1" customHeight="1" outlineLevel="1">
      <c r="A140" s="473">
        <v>24</v>
      </c>
      <c r="B140" s="228"/>
      <c r="C140" s="102"/>
      <c r="D140" s="102"/>
      <c r="E140" s="102"/>
      <c r="F140" s="102"/>
      <c r="G140" s="102"/>
      <c r="H140" s="103"/>
      <c r="I140" s="111"/>
      <c r="J140" s="103"/>
      <c r="K140" s="103"/>
      <c r="L140" s="103"/>
      <c r="M140" s="1260"/>
      <c r="N140" s="1261"/>
      <c r="O140" s="111"/>
      <c r="P140" s="261"/>
      <c r="Q140" s="113"/>
      <c r="R140" s="137"/>
      <c r="S140" s="102"/>
      <c r="T140" s="444"/>
      <c r="U140" s="138" t="b">
        <f t="shared" si="25"/>
        <v>0</v>
      </c>
      <c r="V140" s="108" t="str">
        <f t="shared" si="28"/>
        <v xml:space="preserve">FALSE </v>
      </c>
      <c r="X140" s="101" t="s">
        <v>942</v>
      </c>
      <c r="Y140" s="139">
        <f t="shared" si="34"/>
        <v>0</v>
      </c>
      <c r="Z140" s="139">
        <f t="shared" si="34"/>
        <v>0</v>
      </c>
      <c r="AA140" s="139">
        <f t="shared" si="34"/>
        <v>0</v>
      </c>
      <c r="AB140" s="139">
        <f t="shared" si="34"/>
        <v>0</v>
      </c>
      <c r="AC140" s="139">
        <f t="shared" si="34"/>
        <v>0</v>
      </c>
      <c r="AD140" s="139">
        <f t="shared" si="34"/>
        <v>0</v>
      </c>
      <c r="AE140" s="139">
        <f t="shared" si="34"/>
        <v>0</v>
      </c>
      <c r="AF140" s="139">
        <f t="shared" si="34"/>
        <v>0</v>
      </c>
      <c r="AG140" s="477"/>
      <c r="AH140" s="477"/>
      <c r="AI140" s="477"/>
      <c r="AJ140" s="477"/>
      <c r="AK140" s="477"/>
      <c r="AL140" s="477"/>
      <c r="AM140" s="101" t="s">
        <v>942</v>
      </c>
      <c r="AN140" s="139">
        <f t="shared" si="33"/>
        <v>0</v>
      </c>
      <c r="AO140" s="139">
        <f t="shared" si="33"/>
        <v>0</v>
      </c>
      <c r="AP140" s="139">
        <f t="shared" si="33"/>
        <v>0</v>
      </c>
      <c r="AQ140" s="139">
        <f t="shared" si="33"/>
        <v>0</v>
      </c>
      <c r="AR140" s="139">
        <f t="shared" si="33"/>
        <v>0</v>
      </c>
      <c r="AS140" s="139">
        <f t="shared" si="33"/>
        <v>0</v>
      </c>
      <c r="AT140" s="139">
        <f t="shared" si="33"/>
        <v>0</v>
      </c>
      <c r="AU140" s="139">
        <f t="shared" si="33"/>
        <v>0</v>
      </c>
      <c r="AV140" s="477"/>
      <c r="BI140" s="431"/>
    </row>
    <row r="141" spans="1:61" s="5" customFormat="1" ht="15" hidden="1" customHeight="1" outlineLevel="1">
      <c r="A141" s="473">
        <v>25</v>
      </c>
      <c r="B141" s="104"/>
      <c r="C141" s="105"/>
      <c r="D141" s="105"/>
      <c r="E141" s="106"/>
      <c r="F141" s="105"/>
      <c r="G141" s="107"/>
      <c r="H141" s="1023"/>
      <c r="I141" s="111"/>
      <c r="J141" s="103"/>
      <c r="K141" s="103"/>
      <c r="L141" s="103"/>
      <c r="M141" s="1260"/>
      <c r="N141" s="1261"/>
      <c r="O141" s="111"/>
      <c r="P141" s="261"/>
      <c r="Q141" s="113"/>
      <c r="R141" s="137"/>
      <c r="S141" s="102"/>
      <c r="T141" s="444"/>
      <c r="U141" s="138" t="b">
        <f t="shared" si="25"/>
        <v>0</v>
      </c>
      <c r="V141" s="108" t="str">
        <f t="shared" si="28"/>
        <v xml:space="preserve">FALSE </v>
      </c>
      <c r="X141" s="101" t="s">
        <v>943</v>
      </c>
      <c r="Y141" s="139">
        <f t="shared" si="34"/>
        <v>0</v>
      </c>
      <c r="Z141" s="139">
        <f t="shared" si="34"/>
        <v>0</v>
      </c>
      <c r="AA141" s="139">
        <f t="shared" si="34"/>
        <v>0</v>
      </c>
      <c r="AB141" s="139">
        <f t="shared" si="34"/>
        <v>0</v>
      </c>
      <c r="AC141" s="139">
        <f t="shared" si="34"/>
        <v>0</v>
      </c>
      <c r="AD141" s="139">
        <f t="shared" si="34"/>
        <v>0</v>
      </c>
      <c r="AE141" s="139">
        <f t="shared" si="34"/>
        <v>0</v>
      </c>
      <c r="AF141" s="139">
        <f t="shared" si="34"/>
        <v>0</v>
      </c>
      <c r="AG141" s="477"/>
      <c r="AH141" s="477"/>
      <c r="AI141" s="477"/>
      <c r="AJ141" s="477"/>
      <c r="AK141" s="477"/>
      <c r="AL141" s="477"/>
      <c r="AM141" s="101" t="s">
        <v>943</v>
      </c>
      <c r="AN141" s="139">
        <f t="shared" si="33"/>
        <v>0</v>
      </c>
      <c r="AO141" s="139">
        <f t="shared" si="33"/>
        <v>0</v>
      </c>
      <c r="AP141" s="139">
        <f t="shared" si="33"/>
        <v>0</v>
      </c>
      <c r="AQ141" s="139">
        <f t="shared" si="33"/>
        <v>0</v>
      </c>
      <c r="AR141" s="139">
        <f t="shared" si="33"/>
        <v>0</v>
      </c>
      <c r="AS141" s="139">
        <f t="shared" si="33"/>
        <v>0</v>
      </c>
      <c r="AT141" s="139">
        <f t="shared" si="33"/>
        <v>0</v>
      </c>
      <c r="AU141" s="139">
        <f t="shared" si="33"/>
        <v>0</v>
      </c>
      <c r="AV141" s="477"/>
      <c r="BI141" s="431"/>
    </row>
    <row r="142" spans="1:61" s="5" customFormat="1" ht="15" hidden="1" customHeight="1" outlineLevel="1">
      <c r="A142" s="473">
        <v>26</v>
      </c>
      <c r="B142" s="104"/>
      <c r="C142" s="105"/>
      <c r="D142" s="105"/>
      <c r="E142" s="106"/>
      <c r="F142" s="105"/>
      <c r="G142" s="107"/>
      <c r="H142" s="1023"/>
      <c r="I142" s="111"/>
      <c r="J142" s="103"/>
      <c r="K142" s="103"/>
      <c r="L142" s="103"/>
      <c r="M142" s="1260"/>
      <c r="N142" s="1261"/>
      <c r="O142" s="111"/>
      <c r="P142" s="261"/>
      <c r="Q142" s="113"/>
      <c r="R142" s="137"/>
      <c r="S142" s="102"/>
      <c r="T142" s="444"/>
      <c r="U142" s="138" t="b">
        <f t="shared" si="25"/>
        <v>0</v>
      </c>
      <c r="V142" s="108" t="str">
        <f t="shared" si="28"/>
        <v xml:space="preserve">FALSE </v>
      </c>
      <c r="X142" s="101" t="s">
        <v>944</v>
      </c>
      <c r="Y142" s="139">
        <f t="shared" si="34"/>
        <v>0</v>
      </c>
      <c r="Z142" s="139">
        <f t="shared" si="34"/>
        <v>0</v>
      </c>
      <c r="AA142" s="139">
        <f t="shared" si="34"/>
        <v>0</v>
      </c>
      <c r="AB142" s="139">
        <f t="shared" si="34"/>
        <v>0</v>
      </c>
      <c r="AC142" s="139">
        <f t="shared" si="34"/>
        <v>0</v>
      </c>
      <c r="AD142" s="139">
        <f t="shared" si="34"/>
        <v>0</v>
      </c>
      <c r="AE142" s="139">
        <f t="shared" si="34"/>
        <v>0</v>
      </c>
      <c r="AF142" s="139">
        <f t="shared" si="34"/>
        <v>0</v>
      </c>
      <c r="AG142" s="477"/>
      <c r="AH142" s="477"/>
      <c r="AI142" s="477"/>
      <c r="AJ142" s="477"/>
      <c r="AK142" s="477"/>
      <c r="AL142" s="477"/>
      <c r="AM142" s="101" t="s">
        <v>944</v>
      </c>
      <c r="AN142" s="139">
        <f t="shared" si="33"/>
        <v>0</v>
      </c>
      <c r="AO142" s="139">
        <f t="shared" si="33"/>
        <v>0</v>
      </c>
      <c r="AP142" s="139">
        <f t="shared" si="33"/>
        <v>0</v>
      </c>
      <c r="AQ142" s="139">
        <f t="shared" si="33"/>
        <v>0</v>
      </c>
      <c r="AR142" s="139">
        <f t="shared" si="33"/>
        <v>0</v>
      </c>
      <c r="AS142" s="139">
        <f t="shared" si="33"/>
        <v>0</v>
      </c>
      <c r="AT142" s="139">
        <f t="shared" si="33"/>
        <v>0</v>
      </c>
      <c r="AU142" s="139">
        <f t="shared" si="33"/>
        <v>0</v>
      </c>
      <c r="AV142" s="477"/>
      <c r="BI142" s="431"/>
    </row>
    <row r="143" spans="1:61" s="5" customFormat="1" ht="15" hidden="1" customHeight="1" outlineLevel="1">
      <c r="A143" s="473">
        <v>27</v>
      </c>
      <c r="B143" s="104"/>
      <c r="C143" s="105"/>
      <c r="D143" s="105"/>
      <c r="E143" s="106"/>
      <c r="F143" s="105"/>
      <c r="G143" s="107"/>
      <c r="H143" s="1023"/>
      <c r="I143" s="111"/>
      <c r="J143" s="103"/>
      <c r="K143" s="103"/>
      <c r="L143" s="103"/>
      <c r="M143" s="1260"/>
      <c r="N143" s="1261"/>
      <c r="O143" s="111"/>
      <c r="P143" s="261"/>
      <c r="Q143" s="113"/>
      <c r="R143" s="137"/>
      <c r="S143" s="102"/>
      <c r="T143" s="444"/>
      <c r="U143" s="138" t="b">
        <f t="shared" si="25"/>
        <v>0</v>
      </c>
      <c r="V143" s="108" t="str">
        <f t="shared" si="28"/>
        <v xml:space="preserve">FALSE </v>
      </c>
      <c r="X143" s="101" t="s">
        <v>945</v>
      </c>
      <c r="Y143" s="139">
        <f t="shared" si="34"/>
        <v>0</v>
      </c>
      <c r="Z143" s="139">
        <f t="shared" si="34"/>
        <v>0</v>
      </c>
      <c r="AA143" s="139">
        <f t="shared" si="34"/>
        <v>0</v>
      </c>
      <c r="AB143" s="139">
        <f t="shared" si="34"/>
        <v>0</v>
      </c>
      <c r="AC143" s="139">
        <f t="shared" si="34"/>
        <v>0</v>
      </c>
      <c r="AD143" s="139">
        <f t="shared" si="34"/>
        <v>0</v>
      </c>
      <c r="AE143" s="139">
        <f t="shared" si="34"/>
        <v>0</v>
      </c>
      <c r="AF143" s="139">
        <f t="shared" si="34"/>
        <v>0</v>
      </c>
      <c r="AG143" s="477"/>
      <c r="AH143" s="483"/>
      <c r="AI143" s="483"/>
      <c r="AJ143" s="483"/>
      <c r="AK143" s="483"/>
      <c r="AL143" s="483"/>
      <c r="AM143" s="101" t="s">
        <v>945</v>
      </c>
      <c r="AN143" s="139">
        <f t="shared" si="33"/>
        <v>0</v>
      </c>
      <c r="AO143" s="139">
        <f t="shared" si="33"/>
        <v>0</v>
      </c>
      <c r="AP143" s="139">
        <f t="shared" si="33"/>
        <v>0</v>
      </c>
      <c r="AQ143" s="139">
        <f t="shared" si="33"/>
        <v>0</v>
      </c>
      <c r="AR143" s="139">
        <f t="shared" si="33"/>
        <v>0</v>
      </c>
      <c r="AS143" s="139">
        <f t="shared" si="33"/>
        <v>0</v>
      </c>
      <c r="AT143" s="139">
        <f t="shared" si="33"/>
        <v>0</v>
      </c>
      <c r="AU143" s="139">
        <f t="shared" si="33"/>
        <v>0</v>
      </c>
      <c r="AV143" s="477"/>
      <c r="BI143" s="431"/>
    </row>
    <row r="144" spans="1:61" s="5" customFormat="1" ht="15" hidden="1" customHeight="1" outlineLevel="1">
      <c r="A144" s="473">
        <v>28</v>
      </c>
      <c r="B144" s="104"/>
      <c r="C144" s="105"/>
      <c r="D144" s="105"/>
      <c r="E144" s="106"/>
      <c r="F144" s="105"/>
      <c r="G144" s="107"/>
      <c r="H144" s="1023"/>
      <c r="I144" s="111"/>
      <c r="J144" s="103"/>
      <c r="K144" s="103"/>
      <c r="L144" s="103"/>
      <c r="M144" s="1260"/>
      <c r="N144" s="1261"/>
      <c r="O144" s="111"/>
      <c r="P144" s="261"/>
      <c r="Q144" s="113"/>
      <c r="R144" s="137"/>
      <c r="S144" s="102"/>
      <c r="T144" s="444"/>
      <c r="U144" s="138" t="b">
        <f t="shared" si="25"/>
        <v>0</v>
      </c>
      <c r="V144" s="108" t="str">
        <f t="shared" si="28"/>
        <v xml:space="preserve">FALSE </v>
      </c>
      <c r="X144" s="101" t="s">
        <v>946</v>
      </c>
      <c r="Y144" s="139">
        <f t="shared" si="34"/>
        <v>0</v>
      </c>
      <c r="Z144" s="139">
        <f t="shared" si="34"/>
        <v>0</v>
      </c>
      <c r="AA144" s="139">
        <f t="shared" si="34"/>
        <v>0</v>
      </c>
      <c r="AB144" s="139">
        <f t="shared" si="34"/>
        <v>0</v>
      </c>
      <c r="AC144" s="139">
        <f t="shared" si="34"/>
        <v>0</v>
      </c>
      <c r="AD144" s="139">
        <f t="shared" si="34"/>
        <v>0</v>
      </c>
      <c r="AE144" s="139">
        <f t="shared" si="34"/>
        <v>0</v>
      </c>
      <c r="AF144" s="139">
        <f t="shared" si="34"/>
        <v>0</v>
      </c>
      <c r="AG144" s="477">
        <f>SUM(Y137:AF144)</f>
        <v>0</v>
      </c>
      <c r="AH144" s="464"/>
      <c r="AI144" s="464"/>
      <c r="AJ144" s="464"/>
      <c r="AK144" s="464"/>
      <c r="AL144" s="464"/>
      <c r="AM144" s="101" t="s">
        <v>946</v>
      </c>
      <c r="AN144" s="139">
        <f t="shared" si="33"/>
        <v>0</v>
      </c>
      <c r="AO144" s="139">
        <f t="shared" si="33"/>
        <v>0</v>
      </c>
      <c r="AP144" s="139">
        <f t="shared" si="33"/>
        <v>0</v>
      </c>
      <c r="AQ144" s="139">
        <f t="shared" si="33"/>
        <v>0</v>
      </c>
      <c r="AR144" s="139">
        <f t="shared" si="33"/>
        <v>0</v>
      </c>
      <c r="AS144" s="139">
        <f t="shared" si="33"/>
        <v>0</v>
      </c>
      <c r="AT144" s="139">
        <f t="shared" si="33"/>
        <v>0</v>
      </c>
      <c r="AU144" s="139">
        <f t="shared" si="33"/>
        <v>0</v>
      </c>
      <c r="AV144" s="477">
        <f>SUM(AN137:AU144)</f>
        <v>0</v>
      </c>
      <c r="BI144" s="431"/>
    </row>
    <row r="145" spans="1:61" s="5" customFormat="1" ht="15" hidden="1" customHeight="1" outlineLevel="1">
      <c r="A145" s="473">
        <v>29</v>
      </c>
      <c r="B145" s="481"/>
      <c r="C145" s="478"/>
      <c r="D145" s="478"/>
      <c r="E145" s="484"/>
      <c r="F145" s="478"/>
      <c r="G145" s="485"/>
      <c r="H145" s="486"/>
      <c r="I145" s="486"/>
      <c r="J145" s="103"/>
      <c r="K145" s="103"/>
      <c r="L145" s="103"/>
      <c r="M145" s="1260"/>
      <c r="N145" s="1261"/>
      <c r="O145" s="111"/>
      <c r="P145" s="261"/>
      <c r="Q145" s="113"/>
      <c r="R145" s="137"/>
      <c r="S145" s="102"/>
      <c r="T145" s="444"/>
      <c r="U145" s="138" t="b">
        <f t="shared" si="25"/>
        <v>0</v>
      </c>
      <c r="V145" s="108" t="str">
        <f t="shared" si="28"/>
        <v xml:space="preserve">FALSE </v>
      </c>
      <c r="X145" s="479" t="s">
        <v>947</v>
      </c>
      <c r="Y145" s="482">
        <v>10</v>
      </c>
      <c r="Z145" s="482">
        <v>15</v>
      </c>
      <c r="AA145" s="482">
        <v>20</v>
      </c>
      <c r="AB145" s="482">
        <v>25</v>
      </c>
      <c r="AC145" s="482">
        <v>30</v>
      </c>
      <c r="AD145" s="482">
        <v>35</v>
      </c>
      <c r="AE145" s="482">
        <v>40</v>
      </c>
      <c r="AF145" s="482">
        <v>50</v>
      </c>
      <c r="AG145" s="482">
        <v>55</v>
      </c>
      <c r="AH145" s="482">
        <v>60</v>
      </c>
      <c r="AI145" s="464"/>
      <c r="AJ145" s="464"/>
      <c r="AK145" s="464"/>
      <c r="AL145" s="464"/>
      <c r="AM145" s="477"/>
      <c r="AN145" s="477"/>
      <c r="AO145" s="477"/>
      <c r="AP145" s="477"/>
      <c r="AQ145" s="477"/>
      <c r="AR145" s="477"/>
      <c r="AS145" s="477"/>
      <c r="AT145" s="477"/>
      <c r="AU145" s="477"/>
      <c r="AV145" s="477"/>
      <c r="BI145" s="431"/>
    </row>
    <row r="146" spans="1:61" s="5" customFormat="1" ht="15" hidden="1" customHeight="1" outlineLevel="1">
      <c r="A146" s="473">
        <v>30</v>
      </c>
      <c r="B146" s="487"/>
      <c r="C146" s="474"/>
      <c r="D146" s="474"/>
      <c r="E146" s="474"/>
      <c r="F146" s="474"/>
      <c r="G146" s="474"/>
      <c r="H146" s="488"/>
      <c r="I146" s="488"/>
      <c r="J146" s="103"/>
      <c r="K146" s="488"/>
      <c r="L146" s="103"/>
      <c r="M146" s="1260"/>
      <c r="N146" s="1261"/>
      <c r="O146" s="111"/>
      <c r="P146" s="261"/>
      <c r="Q146" s="113"/>
      <c r="R146" s="137"/>
      <c r="S146" s="102"/>
      <c r="T146" s="444"/>
      <c r="U146" s="138" t="b">
        <f t="shared" si="25"/>
        <v>0</v>
      </c>
      <c r="V146" s="108" t="str">
        <f t="shared" si="28"/>
        <v xml:space="preserve">FALSE </v>
      </c>
      <c r="X146" s="101" t="s">
        <v>948</v>
      </c>
      <c r="Y146" s="139">
        <f>SUMIFS($K$116:$K$167,$E$116:$E$167,$Y$145:$AH$145,$V$116:$V$167,$X$146:$X$150)*$R$15</f>
        <v>0</v>
      </c>
      <c r="Z146" s="139">
        <f t="shared" ref="Z146:AH146" si="35">SUMIFS($K$116:$K$167,$E$116:$E$167,$Y$145:$AH$145,$V$116:$V$167,$X$146:$X$171)*$R$15</f>
        <v>0</v>
      </c>
      <c r="AA146" s="139">
        <f t="shared" si="35"/>
        <v>0</v>
      </c>
      <c r="AB146" s="139">
        <f t="shared" si="35"/>
        <v>0</v>
      </c>
      <c r="AC146" s="139">
        <f t="shared" si="35"/>
        <v>0</v>
      </c>
      <c r="AD146" s="139">
        <f t="shared" si="35"/>
        <v>0</v>
      </c>
      <c r="AE146" s="139">
        <f t="shared" si="35"/>
        <v>0</v>
      </c>
      <c r="AF146" s="139">
        <f t="shared" si="35"/>
        <v>0</v>
      </c>
      <c r="AG146" s="139">
        <f t="shared" si="35"/>
        <v>0</v>
      </c>
      <c r="AH146" s="139">
        <f t="shared" si="35"/>
        <v>0</v>
      </c>
      <c r="AI146" s="489"/>
      <c r="AJ146" s="489"/>
      <c r="AK146" s="489"/>
      <c r="AL146" s="489"/>
      <c r="AM146" s="489"/>
      <c r="AN146" s="477"/>
      <c r="AO146" s="477"/>
      <c r="AP146" s="477"/>
      <c r="AQ146" s="477"/>
      <c r="AR146" s="477"/>
      <c r="AS146" s="477"/>
      <c r="AT146" s="477"/>
      <c r="AU146" s="477"/>
      <c r="AV146" s="477"/>
      <c r="BI146" s="431"/>
    </row>
    <row r="147" spans="1:61" s="5" customFormat="1" ht="15" hidden="1" customHeight="1" outlineLevel="1">
      <c r="A147" s="473">
        <v>31</v>
      </c>
      <c r="B147" s="487"/>
      <c r="C147" s="474"/>
      <c r="D147" s="474"/>
      <c r="E147" s="474"/>
      <c r="F147" s="474"/>
      <c r="G147" s="474"/>
      <c r="H147" s="488"/>
      <c r="I147" s="488"/>
      <c r="J147" s="103"/>
      <c r="K147" s="488"/>
      <c r="L147" s="103"/>
      <c r="M147" s="1260"/>
      <c r="N147" s="1261"/>
      <c r="O147" s="111"/>
      <c r="P147" s="261"/>
      <c r="Q147" s="113"/>
      <c r="R147" s="137"/>
      <c r="S147" s="102"/>
      <c r="T147" s="444"/>
      <c r="U147" s="138" t="b">
        <f t="shared" si="25"/>
        <v>0</v>
      </c>
      <c r="V147" s="108" t="str">
        <f t="shared" si="28"/>
        <v xml:space="preserve">FALSE </v>
      </c>
      <c r="X147" s="101" t="s">
        <v>949</v>
      </c>
      <c r="Y147" s="139">
        <f t="shared" ref="Y147:AH150" si="36">SUMIFS($K$116:$K$167,$E$116:$E$167,$Y$145:$AH$145,$V$116:$V$167,$X$146:$X$171)*$R$15</f>
        <v>0</v>
      </c>
      <c r="Z147" s="139">
        <f t="shared" si="36"/>
        <v>0</v>
      </c>
      <c r="AA147" s="139">
        <f t="shared" si="36"/>
        <v>0</v>
      </c>
      <c r="AB147" s="139">
        <f t="shared" si="36"/>
        <v>0</v>
      </c>
      <c r="AC147" s="139">
        <f t="shared" si="36"/>
        <v>0</v>
      </c>
      <c r="AD147" s="139">
        <f t="shared" si="36"/>
        <v>0</v>
      </c>
      <c r="AE147" s="139">
        <f t="shared" si="36"/>
        <v>0</v>
      </c>
      <c r="AF147" s="139">
        <f t="shared" si="36"/>
        <v>0</v>
      </c>
      <c r="AG147" s="139">
        <f t="shared" si="36"/>
        <v>0</v>
      </c>
      <c r="AH147" s="139">
        <f t="shared" si="36"/>
        <v>0</v>
      </c>
      <c r="AI147" s="464"/>
      <c r="AJ147" s="464"/>
      <c r="AK147" s="464"/>
      <c r="AL147" s="464"/>
      <c r="AM147" s="464"/>
      <c r="AN147" s="464"/>
      <c r="AO147" s="464"/>
      <c r="AP147" s="464"/>
      <c r="AQ147" s="464"/>
      <c r="AR147" s="464"/>
      <c r="AS147" s="74"/>
      <c r="AV147" s="85"/>
      <c r="BI147" s="431"/>
    </row>
    <row r="148" spans="1:61" s="5" customFormat="1" ht="15" hidden="1" customHeight="1" outlineLevel="1">
      <c r="A148" s="473">
        <v>32</v>
      </c>
      <c r="B148" s="487"/>
      <c r="C148" s="105"/>
      <c r="D148" s="105"/>
      <c r="E148" s="106"/>
      <c r="F148" s="105"/>
      <c r="G148" s="107"/>
      <c r="H148" s="1023"/>
      <c r="I148" s="111"/>
      <c r="J148" s="103"/>
      <c r="K148" s="103"/>
      <c r="L148" s="103"/>
      <c r="M148" s="1260"/>
      <c r="N148" s="1261"/>
      <c r="O148" s="111"/>
      <c r="P148" s="261"/>
      <c r="Q148" s="113"/>
      <c r="R148" s="137"/>
      <c r="S148" s="102"/>
      <c r="T148" s="444"/>
      <c r="U148" s="138" t="b">
        <f t="shared" si="25"/>
        <v>0</v>
      </c>
      <c r="V148" s="108" t="str">
        <f t="shared" si="28"/>
        <v xml:space="preserve">FALSE </v>
      </c>
      <c r="X148" s="101" t="s">
        <v>950</v>
      </c>
      <c r="Y148" s="139">
        <f t="shared" si="36"/>
        <v>0</v>
      </c>
      <c r="Z148" s="139">
        <f t="shared" si="36"/>
        <v>0</v>
      </c>
      <c r="AA148" s="139">
        <f t="shared" si="36"/>
        <v>0</v>
      </c>
      <c r="AB148" s="139">
        <f t="shared" si="36"/>
        <v>0</v>
      </c>
      <c r="AC148" s="139">
        <f t="shared" si="36"/>
        <v>0</v>
      </c>
      <c r="AD148" s="139">
        <f t="shared" si="36"/>
        <v>0</v>
      </c>
      <c r="AE148" s="139">
        <f t="shared" si="36"/>
        <v>0</v>
      </c>
      <c r="AF148" s="139">
        <f t="shared" si="36"/>
        <v>0</v>
      </c>
      <c r="AG148" s="139">
        <f t="shared" si="36"/>
        <v>0</v>
      </c>
      <c r="AH148" s="139">
        <f t="shared" si="36"/>
        <v>0</v>
      </c>
      <c r="BI148" s="431"/>
    </row>
    <row r="149" spans="1:61" s="5" customFormat="1" ht="15" hidden="1" customHeight="1" outlineLevel="1">
      <c r="A149" s="473">
        <v>33</v>
      </c>
      <c r="B149" s="487"/>
      <c r="C149" s="105"/>
      <c r="D149" s="105"/>
      <c r="E149" s="106"/>
      <c r="F149" s="105"/>
      <c r="G149" s="107"/>
      <c r="H149" s="1023"/>
      <c r="I149" s="111"/>
      <c r="J149" s="103"/>
      <c r="K149" s="103"/>
      <c r="L149" s="103"/>
      <c r="M149" s="1260"/>
      <c r="N149" s="1261"/>
      <c r="O149" s="111"/>
      <c r="P149" s="261"/>
      <c r="Q149" s="113"/>
      <c r="R149" s="137"/>
      <c r="S149" s="102"/>
      <c r="T149" s="444"/>
      <c r="U149" s="138" t="b">
        <f t="shared" si="25"/>
        <v>0</v>
      </c>
      <c r="V149" s="108" t="str">
        <f t="shared" si="28"/>
        <v xml:space="preserve">FALSE </v>
      </c>
      <c r="X149" s="101" t="s">
        <v>951</v>
      </c>
      <c r="Y149" s="139">
        <f t="shared" si="36"/>
        <v>0</v>
      </c>
      <c r="Z149" s="139">
        <f t="shared" si="36"/>
        <v>0</v>
      </c>
      <c r="AA149" s="139">
        <f t="shared" si="36"/>
        <v>0</v>
      </c>
      <c r="AB149" s="139">
        <f t="shared" si="36"/>
        <v>0</v>
      </c>
      <c r="AC149" s="139">
        <f t="shared" si="36"/>
        <v>0</v>
      </c>
      <c r="AD149" s="139">
        <f t="shared" si="36"/>
        <v>0</v>
      </c>
      <c r="AE149" s="139">
        <f t="shared" si="36"/>
        <v>0</v>
      </c>
      <c r="AF149" s="139">
        <f t="shared" si="36"/>
        <v>0</v>
      </c>
      <c r="AG149" s="139">
        <f t="shared" si="36"/>
        <v>0</v>
      </c>
      <c r="AH149" s="139">
        <f t="shared" si="36"/>
        <v>0</v>
      </c>
      <c r="BI149" s="431"/>
    </row>
    <row r="150" spans="1:61" s="5" customFormat="1" ht="15" hidden="1" customHeight="1" outlineLevel="1">
      <c r="A150" s="473">
        <v>34</v>
      </c>
      <c r="B150" s="487"/>
      <c r="C150" s="478"/>
      <c r="D150" s="478"/>
      <c r="E150" s="484"/>
      <c r="F150" s="478"/>
      <c r="G150" s="485"/>
      <c r="H150" s="486"/>
      <c r="I150" s="486"/>
      <c r="J150" s="103"/>
      <c r="K150" s="103"/>
      <c r="L150" s="103"/>
      <c r="M150" s="1260"/>
      <c r="N150" s="1261"/>
      <c r="O150" s="111"/>
      <c r="P150" s="261"/>
      <c r="Q150" s="113"/>
      <c r="R150" s="137"/>
      <c r="S150" s="102"/>
      <c r="T150" s="444"/>
      <c r="U150" s="138" t="b">
        <f t="shared" si="25"/>
        <v>0</v>
      </c>
      <c r="V150" s="108" t="str">
        <f t="shared" si="28"/>
        <v xml:space="preserve">FALSE </v>
      </c>
      <c r="X150" s="101" t="s">
        <v>952</v>
      </c>
      <c r="Y150" s="139">
        <f t="shared" si="36"/>
        <v>0</v>
      </c>
      <c r="Z150" s="139">
        <f t="shared" si="36"/>
        <v>0</v>
      </c>
      <c r="AA150" s="139">
        <f t="shared" si="36"/>
        <v>0</v>
      </c>
      <c r="AB150" s="139">
        <f t="shared" si="36"/>
        <v>0</v>
      </c>
      <c r="AC150" s="139">
        <f t="shared" si="36"/>
        <v>0</v>
      </c>
      <c r="AD150" s="139">
        <f t="shared" si="36"/>
        <v>0</v>
      </c>
      <c r="AE150" s="139">
        <f t="shared" si="36"/>
        <v>0</v>
      </c>
      <c r="AF150" s="139">
        <f t="shared" si="36"/>
        <v>0</v>
      </c>
      <c r="AG150" s="139">
        <f t="shared" si="36"/>
        <v>0</v>
      </c>
      <c r="AH150" s="139">
        <f t="shared" si="36"/>
        <v>0</v>
      </c>
      <c r="AI150" s="5">
        <f>SUM(Y146:AH150)</f>
        <v>0</v>
      </c>
      <c r="BI150" s="431"/>
    </row>
    <row r="151" spans="1:61" s="5" customFormat="1" ht="15" hidden="1" customHeight="1" outlineLevel="1">
      <c r="A151" s="473">
        <v>35</v>
      </c>
      <c r="B151" s="487"/>
      <c r="C151" s="474"/>
      <c r="D151" s="474"/>
      <c r="E151" s="474"/>
      <c r="F151" s="474"/>
      <c r="G151" s="474"/>
      <c r="H151" s="488"/>
      <c r="I151" s="488"/>
      <c r="J151" s="103"/>
      <c r="K151" s="488"/>
      <c r="L151" s="103"/>
      <c r="M151" s="1260"/>
      <c r="N151" s="1261"/>
      <c r="O151" s="111"/>
      <c r="P151" s="261"/>
      <c r="Q151" s="113"/>
      <c r="R151" s="137"/>
      <c r="S151" s="102"/>
      <c r="T151" s="444"/>
      <c r="U151" s="138" t="b">
        <f t="shared" si="25"/>
        <v>0</v>
      </c>
      <c r="V151" s="108" t="str">
        <f t="shared" si="28"/>
        <v xml:space="preserve">FALSE </v>
      </c>
      <c r="X151" s="479" t="s">
        <v>953</v>
      </c>
      <c r="Y151" s="482" t="s">
        <v>55</v>
      </c>
      <c r="Z151" s="482" t="s">
        <v>56</v>
      </c>
      <c r="AA151" s="482" t="s">
        <v>57</v>
      </c>
      <c r="AB151" s="482" t="s">
        <v>148</v>
      </c>
      <c r="AC151" s="482" t="s">
        <v>149</v>
      </c>
      <c r="AD151" s="482" t="s">
        <v>150</v>
      </c>
      <c r="AE151" s="482" t="s">
        <v>152</v>
      </c>
      <c r="BI151" s="431"/>
    </row>
    <row r="152" spans="1:61" s="5" customFormat="1" ht="15" hidden="1" customHeight="1" outlineLevel="1">
      <c r="A152" s="473">
        <v>36</v>
      </c>
      <c r="B152" s="487"/>
      <c r="C152" s="102"/>
      <c r="D152" s="102"/>
      <c r="E152" s="102"/>
      <c r="F152" s="102"/>
      <c r="G152" s="102"/>
      <c r="H152" s="103"/>
      <c r="I152" s="111"/>
      <c r="J152" s="103"/>
      <c r="K152" s="103"/>
      <c r="L152" s="103"/>
      <c r="M152" s="1260"/>
      <c r="N152" s="1261"/>
      <c r="O152" s="111"/>
      <c r="P152" s="261"/>
      <c r="Q152" s="113"/>
      <c r="R152" s="137"/>
      <c r="S152" s="102"/>
      <c r="T152" s="444"/>
      <c r="U152" s="138" t="b">
        <f t="shared" si="25"/>
        <v>0</v>
      </c>
      <c r="V152" s="108" t="str">
        <f t="shared" si="28"/>
        <v xml:space="preserve">FALSE </v>
      </c>
      <c r="X152" s="101" t="s">
        <v>954</v>
      </c>
      <c r="Y152" s="139">
        <f t="shared" ref="Y152:AE152" si="37">SUMIF($V$116:$V$167,$Y$151:$AE$151,$K$116:$K$167)*$R$15</f>
        <v>0</v>
      </c>
      <c r="Z152" s="139">
        <f t="shared" si="37"/>
        <v>0</v>
      </c>
      <c r="AA152" s="139">
        <f t="shared" si="37"/>
        <v>0</v>
      </c>
      <c r="AB152" s="139">
        <f t="shared" si="37"/>
        <v>0</v>
      </c>
      <c r="AC152" s="139">
        <f t="shared" si="37"/>
        <v>0</v>
      </c>
      <c r="AD152" s="139">
        <f t="shared" si="37"/>
        <v>0</v>
      </c>
      <c r="AE152" s="139">
        <f t="shared" si="37"/>
        <v>0</v>
      </c>
      <c r="AI152" s="5">
        <f>SUM(Y152:AE152)</f>
        <v>0</v>
      </c>
      <c r="BI152" s="431"/>
    </row>
    <row r="153" spans="1:61" s="5" customFormat="1" ht="15" hidden="1" customHeight="1" outlineLevel="1">
      <c r="A153" s="473">
        <v>37</v>
      </c>
      <c r="B153" s="487"/>
      <c r="C153" s="102"/>
      <c r="D153" s="102"/>
      <c r="E153" s="102"/>
      <c r="F153" s="102"/>
      <c r="G153" s="102"/>
      <c r="H153" s="103"/>
      <c r="I153" s="111"/>
      <c r="J153" s="103"/>
      <c r="K153" s="103"/>
      <c r="L153" s="103"/>
      <c r="M153" s="1260"/>
      <c r="N153" s="1261"/>
      <c r="O153" s="111"/>
      <c r="P153" s="261"/>
      <c r="Q153" s="113"/>
      <c r="R153" s="137"/>
      <c r="S153" s="102"/>
      <c r="T153" s="444"/>
      <c r="U153" s="138" t="b">
        <f t="shared" si="25"/>
        <v>0</v>
      </c>
      <c r="V153" s="108" t="str">
        <f t="shared" si="28"/>
        <v xml:space="preserve">FALSE </v>
      </c>
      <c r="AN153" s="477"/>
      <c r="AO153" s="477"/>
      <c r="BI153" s="431"/>
    </row>
    <row r="154" spans="1:61" s="5" customFormat="1" ht="15" hidden="1" customHeight="1" outlineLevel="1">
      <c r="A154" s="473">
        <v>38</v>
      </c>
      <c r="B154" s="487"/>
      <c r="C154" s="105"/>
      <c r="D154" s="105"/>
      <c r="E154" s="106"/>
      <c r="F154" s="105"/>
      <c r="G154" s="107"/>
      <c r="H154" s="1023"/>
      <c r="I154" s="111"/>
      <c r="J154" s="103"/>
      <c r="K154" s="103"/>
      <c r="L154" s="103"/>
      <c r="M154" s="1260"/>
      <c r="N154" s="1261"/>
      <c r="O154" s="111"/>
      <c r="P154" s="261"/>
      <c r="Q154" s="113"/>
      <c r="R154" s="137"/>
      <c r="S154" s="102"/>
      <c r="T154" s="444"/>
      <c r="U154" s="138" t="b">
        <f t="shared" si="25"/>
        <v>0</v>
      </c>
      <c r="V154" s="108" t="str">
        <f t="shared" si="28"/>
        <v xml:space="preserve">FALSE </v>
      </c>
      <c r="BI154" s="431"/>
    </row>
    <row r="155" spans="1:61" s="5" customFormat="1" ht="15" hidden="1" customHeight="1" outlineLevel="1">
      <c r="A155" s="473">
        <v>39</v>
      </c>
      <c r="B155" s="487"/>
      <c r="C155" s="105"/>
      <c r="D155" s="105"/>
      <c r="E155" s="106"/>
      <c r="F155" s="105"/>
      <c r="G155" s="107"/>
      <c r="H155" s="1023"/>
      <c r="I155" s="111"/>
      <c r="J155" s="103"/>
      <c r="K155" s="103"/>
      <c r="L155" s="103"/>
      <c r="M155" s="1260"/>
      <c r="N155" s="1261"/>
      <c r="O155" s="111"/>
      <c r="P155" s="261"/>
      <c r="Q155" s="113"/>
      <c r="R155" s="137"/>
      <c r="S155" s="102"/>
      <c r="T155" s="444"/>
      <c r="U155" s="138" t="b">
        <f t="shared" si="25"/>
        <v>0</v>
      </c>
      <c r="V155" s="108" t="str">
        <f t="shared" si="28"/>
        <v xml:space="preserve">FALSE </v>
      </c>
      <c r="BI155" s="431"/>
    </row>
    <row r="156" spans="1:61" s="5" customFormat="1" ht="15" hidden="1" customHeight="1" outlineLevel="1">
      <c r="A156" s="473">
        <v>40</v>
      </c>
      <c r="B156" s="487"/>
      <c r="C156" s="105"/>
      <c r="D156" s="105"/>
      <c r="E156" s="106"/>
      <c r="F156" s="105"/>
      <c r="G156" s="107"/>
      <c r="H156" s="1023"/>
      <c r="I156" s="111"/>
      <c r="J156" s="103"/>
      <c r="K156" s="103"/>
      <c r="L156" s="103"/>
      <c r="M156" s="1260"/>
      <c r="N156" s="1261"/>
      <c r="O156" s="111"/>
      <c r="P156" s="261"/>
      <c r="Q156" s="113"/>
      <c r="R156" s="137"/>
      <c r="S156" s="102"/>
      <c r="T156" s="444"/>
      <c r="U156" s="138" t="b">
        <f t="shared" si="25"/>
        <v>0</v>
      </c>
      <c r="V156" s="108" t="str">
        <f t="shared" si="28"/>
        <v xml:space="preserve">FALSE </v>
      </c>
      <c r="BI156" s="431"/>
    </row>
    <row r="157" spans="1:61" s="5" customFormat="1" ht="15" hidden="1" customHeight="1" outlineLevel="1">
      <c r="A157" s="473">
        <v>41</v>
      </c>
      <c r="B157" s="487"/>
      <c r="C157" s="105"/>
      <c r="D157" s="105"/>
      <c r="E157" s="106"/>
      <c r="F157" s="105"/>
      <c r="G157" s="107"/>
      <c r="H157" s="1023"/>
      <c r="I157" s="111"/>
      <c r="J157" s="103"/>
      <c r="K157" s="103"/>
      <c r="L157" s="103"/>
      <c r="M157" s="1260"/>
      <c r="N157" s="1261"/>
      <c r="O157" s="111"/>
      <c r="P157" s="261"/>
      <c r="Q157" s="113"/>
      <c r="R157" s="137"/>
      <c r="S157" s="102"/>
      <c r="T157" s="444"/>
      <c r="U157" s="138" t="b">
        <f t="shared" si="25"/>
        <v>0</v>
      </c>
      <c r="V157" s="108" t="str">
        <f t="shared" si="28"/>
        <v xml:space="preserve">FALSE </v>
      </c>
      <c r="BI157" s="431"/>
    </row>
    <row r="158" spans="1:61" s="5" customFormat="1" ht="15" hidden="1" customHeight="1" outlineLevel="1">
      <c r="A158" s="473">
        <v>42</v>
      </c>
      <c r="B158" s="487"/>
      <c r="C158" s="478"/>
      <c r="D158" s="478"/>
      <c r="E158" s="484"/>
      <c r="F158" s="478"/>
      <c r="G158" s="485"/>
      <c r="H158" s="486"/>
      <c r="I158" s="486"/>
      <c r="J158" s="103"/>
      <c r="K158" s="103"/>
      <c r="L158" s="103"/>
      <c r="M158" s="1260"/>
      <c r="N158" s="1261"/>
      <c r="O158" s="111"/>
      <c r="P158" s="261"/>
      <c r="Q158" s="113"/>
      <c r="R158" s="137"/>
      <c r="S158" s="102"/>
      <c r="T158" s="444"/>
      <c r="U158" s="138" t="b">
        <f t="shared" si="25"/>
        <v>0</v>
      </c>
      <c r="V158" s="108" t="str">
        <f t="shared" si="28"/>
        <v xml:space="preserve">FALSE </v>
      </c>
      <c r="BI158" s="431"/>
    </row>
    <row r="159" spans="1:61" s="5" customFormat="1" ht="15" hidden="1" customHeight="1" outlineLevel="1">
      <c r="A159" s="473">
        <v>43</v>
      </c>
      <c r="B159" s="487"/>
      <c r="C159" s="474"/>
      <c r="D159" s="474"/>
      <c r="E159" s="474"/>
      <c r="F159" s="474"/>
      <c r="G159" s="474"/>
      <c r="H159" s="488"/>
      <c r="I159" s="488"/>
      <c r="J159" s="103"/>
      <c r="K159" s="488"/>
      <c r="L159" s="103"/>
      <c r="M159" s="1260"/>
      <c r="N159" s="1261"/>
      <c r="O159" s="111"/>
      <c r="P159" s="261"/>
      <c r="Q159" s="113"/>
      <c r="R159" s="137"/>
      <c r="S159" s="102"/>
      <c r="T159" s="444"/>
      <c r="U159" s="138" t="b">
        <f t="shared" si="25"/>
        <v>0</v>
      </c>
      <c r="V159" s="108" t="str">
        <f t="shared" si="28"/>
        <v xml:space="preserve">FALSE </v>
      </c>
      <c r="BI159" s="431"/>
    </row>
    <row r="160" spans="1:61" s="5" customFormat="1" ht="15" hidden="1" customHeight="1" outlineLevel="1">
      <c r="A160" s="473">
        <v>44</v>
      </c>
      <c r="B160" s="487"/>
      <c r="C160" s="474"/>
      <c r="D160" s="474"/>
      <c r="E160" s="474"/>
      <c r="F160" s="474"/>
      <c r="G160" s="474"/>
      <c r="H160" s="488"/>
      <c r="I160" s="488"/>
      <c r="J160" s="103"/>
      <c r="K160" s="488"/>
      <c r="L160" s="103"/>
      <c r="M160" s="1260"/>
      <c r="N160" s="1261"/>
      <c r="O160" s="111"/>
      <c r="P160" s="261"/>
      <c r="Q160" s="113"/>
      <c r="R160" s="137"/>
      <c r="S160" s="102"/>
      <c r="T160" s="444"/>
      <c r="U160" s="138" t="b">
        <f t="shared" si="25"/>
        <v>0</v>
      </c>
      <c r="V160" s="108" t="str">
        <f t="shared" si="28"/>
        <v xml:space="preserve">FALSE </v>
      </c>
      <c r="BI160" s="431"/>
    </row>
    <row r="161" spans="1:61" s="5" customFormat="1" ht="15" hidden="1" customHeight="1" outlineLevel="1">
      <c r="A161" s="473">
        <v>45</v>
      </c>
      <c r="B161" s="487"/>
      <c r="C161" s="102"/>
      <c r="D161" s="102"/>
      <c r="E161" s="102"/>
      <c r="F161" s="102"/>
      <c r="G161" s="102"/>
      <c r="H161" s="103"/>
      <c r="I161" s="111"/>
      <c r="J161" s="103"/>
      <c r="K161" s="103"/>
      <c r="L161" s="103"/>
      <c r="M161" s="1260"/>
      <c r="N161" s="1261"/>
      <c r="O161" s="111"/>
      <c r="P161" s="261"/>
      <c r="Q161" s="113"/>
      <c r="R161" s="137"/>
      <c r="S161" s="102"/>
      <c r="T161" s="444"/>
      <c r="U161" s="138" t="b">
        <f t="shared" si="25"/>
        <v>0</v>
      </c>
      <c r="V161" s="108" t="str">
        <f t="shared" si="28"/>
        <v xml:space="preserve">FALSE </v>
      </c>
      <c r="BI161" s="431"/>
    </row>
    <row r="162" spans="1:61" s="5" customFormat="1" ht="15" hidden="1" customHeight="1" outlineLevel="1">
      <c r="A162" s="473">
        <v>46</v>
      </c>
      <c r="B162" s="487"/>
      <c r="C162" s="105"/>
      <c r="D162" s="105"/>
      <c r="E162" s="106"/>
      <c r="F162" s="105"/>
      <c r="G162" s="107"/>
      <c r="H162" s="1023"/>
      <c r="I162" s="111"/>
      <c r="J162" s="103"/>
      <c r="K162" s="103"/>
      <c r="L162" s="103"/>
      <c r="M162" s="1260"/>
      <c r="N162" s="1261"/>
      <c r="O162" s="111"/>
      <c r="P162" s="261"/>
      <c r="Q162" s="113"/>
      <c r="R162" s="137"/>
      <c r="S162" s="102"/>
      <c r="T162" s="444"/>
      <c r="U162" s="138" t="b">
        <f t="shared" si="25"/>
        <v>0</v>
      </c>
      <c r="V162" s="108" t="str">
        <f t="shared" si="28"/>
        <v xml:space="preserve">FALSE </v>
      </c>
      <c r="BI162" s="431"/>
    </row>
    <row r="163" spans="1:61" s="5" customFormat="1" ht="15" hidden="1" customHeight="1" outlineLevel="1">
      <c r="A163" s="473">
        <v>47</v>
      </c>
      <c r="B163" s="487"/>
      <c r="C163" s="105"/>
      <c r="D163" s="105"/>
      <c r="E163" s="106"/>
      <c r="F163" s="105"/>
      <c r="G163" s="107"/>
      <c r="H163" s="1023"/>
      <c r="I163" s="111"/>
      <c r="J163" s="103"/>
      <c r="K163" s="103"/>
      <c r="L163" s="103"/>
      <c r="M163" s="1260"/>
      <c r="N163" s="1261"/>
      <c r="O163" s="111"/>
      <c r="P163" s="261"/>
      <c r="Q163" s="113"/>
      <c r="R163" s="137"/>
      <c r="S163" s="102"/>
      <c r="T163" s="444"/>
      <c r="U163" s="138" t="b">
        <f t="shared" si="25"/>
        <v>0</v>
      </c>
      <c r="V163" s="108" t="str">
        <f t="shared" si="28"/>
        <v xml:space="preserve">FALSE </v>
      </c>
      <c r="BI163" s="431"/>
    </row>
    <row r="164" spans="1:61" s="5" customFormat="1" ht="15" hidden="1" customHeight="1" outlineLevel="1">
      <c r="A164" s="473">
        <v>48</v>
      </c>
      <c r="B164" s="487"/>
      <c r="C164" s="105"/>
      <c r="D164" s="105"/>
      <c r="E164" s="106"/>
      <c r="F164" s="105"/>
      <c r="G164" s="107"/>
      <c r="H164" s="1023"/>
      <c r="I164" s="111"/>
      <c r="J164" s="103"/>
      <c r="K164" s="103"/>
      <c r="L164" s="103"/>
      <c r="M164" s="1260"/>
      <c r="N164" s="1261"/>
      <c r="O164" s="111"/>
      <c r="P164" s="261"/>
      <c r="Q164" s="113"/>
      <c r="R164" s="137"/>
      <c r="S164" s="102"/>
      <c r="T164" s="444"/>
      <c r="U164" s="138" t="b">
        <f t="shared" si="25"/>
        <v>0</v>
      </c>
      <c r="V164" s="108" t="str">
        <f t="shared" si="28"/>
        <v xml:space="preserve">FALSE </v>
      </c>
      <c r="BI164" s="431"/>
    </row>
    <row r="165" spans="1:61" s="5" customFormat="1" ht="15" hidden="1" customHeight="1" outlineLevel="1">
      <c r="A165" s="473">
        <v>49</v>
      </c>
      <c r="B165" s="487"/>
      <c r="C165" s="105"/>
      <c r="D165" s="105"/>
      <c r="E165" s="106"/>
      <c r="F165" s="105"/>
      <c r="G165" s="107"/>
      <c r="H165" s="1023"/>
      <c r="I165" s="111"/>
      <c r="J165" s="103"/>
      <c r="K165" s="103"/>
      <c r="L165" s="103"/>
      <c r="M165" s="1260"/>
      <c r="N165" s="1261"/>
      <c r="O165" s="111"/>
      <c r="P165" s="261"/>
      <c r="Q165" s="113"/>
      <c r="R165" s="137"/>
      <c r="S165" s="102"/>
      <c r="T165" s="444"/>
      <c r="U165" s="138" t="b">
        <f t="shared" si="25"/>
        <v>0</v>
      </c>
      <c r="V165" s="108" t="str">
        <f t="shared" si="28"/>
        <v xml:space="preserve">FALSE </v>
      </c>
      <c r="BI165" s="431"/>
    </row>
    <row r="166" spans="1:61" s="5" customFormat="1" ht="15" hidden="1" customHeight="1" outlineLevel="1">
      <c r="A166" s="473">
        <v>50</v>
      </c>
      <c r="B166" s="487"/>
      <c r="C166" s="478"/>
      <c r="D166" s="478"/>
      <c r="E166" s="484"/>
      <c r="F166" s="478"/>
      <c r="G166" s="485"/>
      <c r="H166" s="486"/>
      <c r="I166" s="486"/>
      <c r="J166" s="103"/>
      <c r="K166" s="103"/>
      <c r="L166" s="103"/>
      <c r="M166" s="1260"/>
      <c r="N166" s="1261"/>
      <c r="O166" s="486"/>
      <c r="P166" s="490"/>
      <c r="Q166" s="486"/>
      <c r="R166" s="486"/>
      <c r="S166" s="486"/>
      <c r="T166" s="491"/>
      <c r="U166" s="138" t="b">
        <f t="shared" si="25"/>
        <v>0</v>
      </c>
      <c r="V166" s="108" t="str">
        <f t="shared" si="28"/>
        <v xml:space="preserve">FALSE </v>
      </c>
      <c r="BI166" s="431"/>
    </row>
    <row r="167" spans="1:61" s="5" customFormat="1" ht="15" hidden="1" customHeight="1" outlineLevel="1">
      <c r="A167" s="473">
        <v>51</v>
      </c>
      <c r="B167" s="487"/>
      <c r="C167" s="474"/>
      <c r="D167" s="474"/>
      <c r="E167" s="474"/>
      <c r="F167" s="474"/>
      <c r="G167" s="474"/>
      <c r="H167" s="488"/>
      <c r="I167" s="488"/>
      <c r="J167" s="103"/>
      <c r="K167" s="488"/>
      <c r="L167" s="103"/>
      <c r="M167" s="1262"/>
      <c r="N167" s="1263"/>
      <c r="O167" s="492"/>
      <c r="P167" s="493"/>
      <c r="Q167" s="492"/>
      <c r="R167" s="492"/>
      <c r="S167" s="492"/>
      <c r="T167" s="494"/>
      <c r="U167" s="138" t="b">
        <f t="shared" si="25"/>
        <v>0</v>
      </c>
      <c r="V167" s="108" t="str">
        <f t="shared" si="28"/>
        <v xml:space="preserve">FALSE </v>
      </c>
      <c r="BI167" s="431"/>
    </row>
    <row r="168" spans="1:61" s="5" customFormat="1" ht="22.5" hidden="1" customHeight="1" outlineLevel="1" thickBot="1">
      <c r="A168" s="495"/>
      <c r="B168" s="496" t="s">
        <v>955</v>
      </c>
      <c r="C168" s="497"/>
      <c r="D168" s="498"/>
      <c r="E168" s="498"/>
      <c r="F168" s="498"/>
      <c r="G168" s="498"/>
      <c r="H168" s="499"/>
      <c r="I168" s="499"/>
      <c r="J168" s="500"/>
      <c r="K168" s="501">
        <f>SUM(K116:K167)</f>
        <v>0</v>
      </c>
      <c r="L168" s="501">
        <f>SUM(L116:L167)</f>
        <v>0</v>
      </c>
      <c r="M168" s="502"/>
      <c r="N168" s="503"/>
      <c r="O168" s="503"/>
      <c r="P168" s="503"/>
      <c r="Q168" s="503"/>
      <c r="R168" s="503"/>
      <c r="S168" s="503"/>
      <c r="T168" s="504"/>
      <c r="BI168" s="431"/>
    </row>
    <row r="169" spans="1:61" s="5" customFormat="1" ht="22.5" hidden="1" customHeight="1" outlineLevel="1">
      <c r="A169" s="466"/>
      <c r="B169" s="505"/>
      <c r="C169" s="466"/>
      <c r="D169" s="466"/>
      <c r="E169" s="466"/>
      <c r="F169" s="466"/>
      <c r="G169" s="466"/>
      <c r="H169" s="469"/>
      <c r="I169" s="469"/>
      <c r="J169" s="469"/>
      <c r="K169" s="469"/>
      <c r="L169" s="469"/>
      <c r="M169" s="506"/>
      <c r="N169" s="506"/>
      <c r="O169" s="506"/>
      <c r="P169" s="506"/>
      <c r="Q169" s="506"/>
      <c r="R169" s="506"/>
      <c r="S169" s="506"/>
      <c r="T169" s="506"/>
      <c r="BI169" s="431"/>
    </row>
    <row r="170" spans="1:61" s="5" customFormat="1" ht="15" hidden="1" customHeight="1" outlineLevel="1">
      <c r="A170" s="476"/>
      <c r="B170" s="1280" t="s">
        <v>956</v>
      </c>
      <c r="C170" s="1281" t="s">
        <v>957</v>
      </c>
      <c r="D170" s="1282" t="s">
        <v>958</v>
      </c>
      <c r="E170" s="737" t="s">
        <v>959</v>
      </c>
      <c r="F170" s="737" t="s">
        <v>960</v>
      </c>
      <c r="G170" s="1283" t="s">
        <v>961</v>
      </c>
      <c r="BI170" s="431"/>
    </row>
    <row r="171" spans="1:61" s="5" customFormat="1" ht="15" hidden="1" customHeight="1" outlineLevel="1">
      <c r="A171" s="476"/>
      <c r="B171" s="1280"/>
      <c r="C171" s="1281"/>
      <c r="D171" s="1282"/>
      <c r="E171" s="737"/>
      <c r="F171" s="737"/>
      <c r="G171" s="1283"/>
      <c r="BI171" s="431"/>
    </row>
    <row r="172" spans="1:61" s="5" customFormat="1" ht="15" hidden="1" customHeight="1" outlineLevel="1">
      <c r="A172" s="476"/>
      <c r="B172" s="1281"/>
      <c r="C172" s="737" t="s">
        <v>962</v>
      </c>
      <c r="D172" s="737">
        <v>1</v>
      </c>
      <c r="E172" s="737"/>
      <c r="F172" s="737"/>
      <c r="G172" s="139">
        <f>E172+F172</f>
        <v>0</v>
      </c>
      <c r="BI172" s="431"/>
    </row>
    <row r="173" spans="1:61" s="5" customFormat="1" ht="15" hidden="1" customHeight="1" outlineLevel="1">
      <c r="A173" s="476"/>
      <c r="B173" s="1281"/>
      <c r="C173" s="737" t="s">
        <v>963</v>
      </c>
      <c r="D173" s="737">
        <v>1</v>
      </c>
      <c r="E173" s="737"/>
      <c r="F173" s="737"/>
      <c r="G173" s="139">
        <f>E173+F173</f>
        <v>0</v>
      </c>
      <c r="H173" s="476"/>
      <c r="AI173" s="279"/>
      <c r="BI173" s="431"/>
    </row>
    <row r="174" spans="1:61" s="5" customFormat="1" ht="15" hidden="1" customHeight="1" outlineLevel="1">
      <c r="A174" s="476"/>
      <c r="B174" s="1281"/>
      <c r="C174" s="737" t="s">
        <v>964</v>
      </c>
      <c r="D174" s="737">
        <v>1</v>
      </c>
      <c r="E174" s="737"/>
      <c r="F174" s="737"/>
      <c r="G174" s="139"/>
      <c r="H174" s="476"/>
      <c r="BI174" s="431"/>
    </row>
    <row r="175" spans="1:61" s="5" customFormat="1" ht="15" hidden="1" customHeight="1" outlineLevel="1">
      <c r="A175" s="476"/>
      <c r="B175" s="1281"/>
      <c r="C175" s="737"/>
      <c r="D175" s="737"/>
      <c r="E175" s="737"/>
      <c r="F175" s="737"/>
      <c r="G175" s="139"/>
      <c r="H175" s="476"/>
      <c r="BI175" s="431"/>
    </row>
    <row r="176" spans="1:61" s="5" customFormat="1" ht="15" hidden="1" customHeight="1" outlineLevel="1">
      <c r="A176" s="476"/>
      <c r="B176" s="1281"/>
      <c r="C176" s="737"/>
      <c r="D176" s="737"/>
      <c r="E176" s="737"/>
      <c r="F176" s="737"/>
      <c r="G176" s="139"/>
      <c r="H176" s="476"/>
      <c r="BI176" s="431"/>
    </row>
    <row r="177" spans="1:61" s="5" customFormat="1" ht="15" hidden="1" customHeight="1" outlineLevel="1">
      <c r="A177" s="476"/>
      <c r="B177" s="1281"/>
      <c r="C177" s="737"/>
      <c r="D177" s="737"/>
      <c r="E177" s="737"/>
      <c r="F177" s="737"/>
      <c r="G177" s="139"/>
      <c r="H177" s="476"/>
      <c r="BI177" s="431"/>
    </row>
    <row r="178" spans="1:61" s="5" customFormat="1" ht="15" hidden="1" customHeight="1" outlineLevel="1">
      <c r="A178" s="476"/>
      <c r="B178" s="1281"/>
      <c r="C178" s="737"/>
      <c r="D178" s="737"/>
      <c r="E178" s="737"/>
      <c r="F178" s="737"/>
      <c r="G178" s="139"/>
      <c r="H178" s="476"/>
      <c r="BI178" s="431"/>
    </row>
    <row r="179" spans="1:61" s="5" customFormat="1" ht="15" hidden="1" customHeight="1" outlineLevel="1">
      <c r="A179" s="476"/>
      <c r="B179" s="1281"/>
      <c r="C179" s="737"/>
      <c r="D179" s="737"/>
      <c r="E179" s="737"/>
      <c r="F179" s="737"/>
      <c r="G179" s="139">
        <f>E179+F179</f>
        <v>0</v>
      </c>
      <c r="H179" s="476"/>
      <c r="BI179" s="431"/>
    </row>
    <row r="180" spans="1:61" s="5" customFormat="1" ht="15" hidden="1" customHeight="1" outlineLevel="1">
      <c r="A180" s="476"/>
      <c r="B180" s="476"/>
      <c r="C180" s="476"/>
      <c r="D180" s="476"/>
      <c r="E180" s="476"/>
      <c r="F180" s="476"/>
      <c r="H180" s="476"/>
      <c r="I180" s="464"/>
      <c r="P180" s="267"/>
      <c r="BI180" s="431"/>
    </row>
    <row r="181" spans="1:61" s="5" customFormat="1" ht="15" hidden="1" customHeight="1" outlineLevel="1">
      <c r="A181" s="476"/>
      <c r="B181" s="476"/>
      <c r="C181" s="476"/>
      <c r="D181" s="476"/>
      <c r="E181" s="476"/>
      <c r="F181" s="476"/>
      <c r="H181" s="476"/>
      <c r="I181" s="464"/>
      <c r="P181" s="267"/>
      <c r="BI181" s="431"/>
    </row>
    <row r="182" spans="1:61" s="5" customFormat="1" ht="18.75" hidden="1" customHeight="1" outlineLevel="1">
      <c r="A182" s="476"/>
      <c r="B182" s="268" t="s">
        <v>965</v>
      </c>
      <c r="C182" s="5" t="s">
        <v>966</v>
      </c>
      <c r="D182" s="1284" t="s">
        <v>967</v>
      </c>
      <c r="E182" s="1284"/>
      <c r="F182" s="1284"/>
      <c r="G182" s="1284"/>
      <c r="H182" s="1284"/>
      <c r="I182" s="268" t="s">
        <v>968</v>
      </c>
      <c r="J182" s="1291" t="s">
        <v>969</v>
      </c>
      <c r="K182" s="1292"/>
      <c r="L182" s="1293"/>
      <c r="M182" s="1294" t="s">
        <v>970</v>
      </c>
      <c r="N182" s="1294"/>
      <c r="O182" s="1294"/>
      <c r="P182" s="1295" t="s">
        <v>971</v>
      </c>
      <c r="Q182" s="1295"/>
      <c r="R182" s="1295"/>
      <c r="BI182" s="431"/>
    </row>
    <row r="183" spans="1:61" s="5" customFormat="1" ht="57" hidden="1" customHeight="1" outlineLevel="1">
      <c r="A183" s="476"/>
      <c r="B183" s="268"/>
      <c r="D183" s="507" t="s">
        <v>972</v>
      </c>
      <c r="E183" s="269" t="s">
        <v>973</v>
      </c>
      <c r="F183" s="269" t="s">
        <v>974</v>
      </c>
      <c r="G183" s="269" t="s">
        <v>975</v>
      </c>
      <c r="H183" s="269" t="s">
        <v>976</v>
      </c>
      <c r="I183" s="270">
        <f>SUM(I184:I188)</f>
        <v>3.1250000000000002E-3</v>
      </c>
      <c r="J183" s="508" t="s">
        <v>977</v>
      </c>
      <c r="K183" s="271" t="s">
        <v>978</v>
      </c>
      <c r="L183" s="271" t="s">
        <v>704</v>
      </c>
      <c r="M183" s="509" t="s">
        <v>979</v>
      </c>
      <c r="N183" s="272" t="s">
        <v>107</v>
      </c>
      <c r="O183" s="272" t="s">
        <v>704</v>
      </c>
      <c r="P183" s="510" t="s">
        <v>980</v>
      </c>
      <c r="Q183" s="282" t="s">
        <v>981</v>
      </c>
      <c r="R183" s="282" t="s">
        <v>982</v>
      </c>
      <c r="BI183" s="431"/>
    </row>
    <row r="184" spans="1:61" s="5" customFormat="1" ht="15" hidden="1" customHeight="1" outlineLevel="1">
      <c r="A184" s="476"/>
      <c r="B184" s="459" t="s">
        <v>983</v>
      </c>
      <c r="C184" s="5" t="s">
        <v>984</v>
      </c>
      <c r="D184" s="511"/>
      <c r="E184" s="511"/>
      <c r="F184" s="511"/>
      <c r="G184" s="512"/>
      <c r="H184" s="513"/>
      <c r="I184" s="273">
        <f>L184+O184+R184</f>
        <v>8.7500000000000013E-4</v>
      </c>
      <c r="J184" s="274">
        <v>230</v>
      </c>
      <c r="K184" s="514">
        <f>(D184*2+F184*2+5)*(E184+F184*2+5)/10^4</f>
        <v>2.5000000000000001E-3</v>
      </c>
      <c r="L184" s="514">
        <f>K184*J184/10^3</f>
        <v>5.750000000000001E-4</v>
      </c>
      <c r="M184" s="515">
        <v>17</v>
      </c>
      <c r="N184" s="738">
        <f>(D184*E184*G184)/10^6</f>
        <v>0</v>
      </c>
      <c r="O184" s="738">
        <f>N184*M184</f>
        <v>0</v>
      </c>
      <c r="P184" s="516">
        <v>120</v>
      </c>
      <c r="Q184" s="281">
        <f>K184</f>
        <v>2.5000000000000001E-3</v>
      </c>
      <c r="R184" s="280">
        <f>Q184*P184/10^3</f>
        <v>2.9999999999999997E-4</v>
      </c>
      <c r="BI184" s="431"/>
    </row>
    <row r="185" spans="1:61" s="5" customFormat="1" ht="15" hidden="1" customHeight="1" outlineLevel="1">
      <c r="A185" s="476"/>
      <c r="B185" s="459" t="s">
        <v>985</v>
      </c>
      <c r="C185" s="5" t="s">
        <v>986</v>
      </c>
      <c r="D185" s="511"/>
      <c r="E185" s="511"/>
      <c r="F185" s="511"/>
      <c r="G185" s="511">
        <v>8</v>
      </c>
      <c r="H185" s="511">
        <f>F185-G185</f>
        <v>-8</v>
      </c>
      <c r="I185" s="273">
        <f>L185+O185+R185</f>
        <v>1.3499999999999999E-3</v>
      </c>
      <c r="J185" s="274">
        <v>180</v>
      </c>
      <c r="K185" s="514">
        <f>(D185*2+F185*2+5)*(E185+F185*2+5)/10^4</f>
        <v>2.5000000000000001E-3</v>
      </c>
      <c r="L185" s="514">
        <f>K185*J185/10^3</f>
        <v>4.4999999999999999E-4</v>
      </c>
      <c r="M185" s="515">
        <v>17</v>
      </c>
      <c r="N185" s="738">
        <f>(D185*E185*G185)/10^6</f>
        <v>0</v>
      </c>
      <c r="O185" s="738">
        <f>N185*M185</f>
        <v>0</v>
      </c>
      <c r="P185" s="516">
        <v>120</v>
      </c>
      <c r="Q185" s="281">
        <f>K185*3</f>
        <v>7.4999999999999997E-3</v>
      </c>
      <c r="R185" s="280">
        <f>Q185*P185/10^3</f>
        <v>8.9999999999999987E-4</v>
      </c>
      <c r="BI185" s="431"/>
    </row>
    <row r="186" spans="1:61" s="5" customFormat="1" ht="15" hidden="1" customHeight="1" outlineLevel="1">
      <c r="A186" s="476"/>
      <c r="B186" s="459" t="s">
        <v>987</v>
      </c>
      <c r="C186" s="5" t="s">
        <v>912</v>
      </c>
      <c r="D186" s="139"/>
      <c r="E186" s="139"/>
      <c r="F186" s="139"/>
      <c r="G186" s="139">
        <v>5</v>
      </c>
      <c r="H186" s="139">
        <v>5</v>
      </c>
      <c r="I186" s="273">
        <f>L186+O186+R186</f>
        <v>8.9999999999999998E-4</v>
      </c>
      <c r="J186" s="274">
        <v>180</v>
      </c>
      <c r="K186" s="514">
        <f>(D186*2+F186*2+5)*(E186+F186*2+5)/10^4</f>
        <v>2.5000000000000001E-3</v>
      </c>
      <c r="L186" s="514">
        <f>K186*J186/10^3</f>
        <v>4.4999999999999999E-4</v>
      </c>
      <c r="M186" s="283"/>
      <c r="N186" s="738"/>
      <c r="O186" s="738">
        <f>N186*M186/10^3</f>
        <v>0</v>
      </c>
      <c r="P186" s="516">
        <v>180</v>
      </c>
      <c r="Q186" s="281">
        <f>K186</f>
        <v>2.5000000000000001E-3</v>
      </c>
      <c r="R186" s="280">
        <f>Q186*P186/10^3</f>
        <v>4.4999999999999999E-4</v>
      </c>
      <c r="BI186" s="431"/>
    </row>
    <row r="187" spans="1:61" s="5" customFormat="1" ht="15" hidden="1" customHeight="1" outlineLevel="1">
      <c r="A187" s="476"/>
      <c r="B187" s="459"/>
      <c r="D187" s="139"/>
      <c r="E187" s="139"/>
      <c r="F187" s="139"/>
      <c r="G187" s="139"/>
      <c r="H187" s="139"/>
      <c r="I187" s="273">
        <f>L187+O187+R187</f>
        <v>0</v>
      </c>
      <c r="J187" s="274"/>
      <c r="K187" s="514">
        <f>(D187*2+F187*2+5)*(E187+F187*2+5)/10^4</f>
        <v>2.5000000000000001E-3</v>
      </c>
      <c r="L187" s="514">
        <f>K187*J187/10^3</f>
        <v>0</v>
      </c>
      <c r="M187" s="283"/>
      <c r="N187" s="738"/>
      <c r="O187" s="738">
        <f>N187*M187/10^3</f>
        <v>0</v>
      </c>
      <c r="P187" s="516"/>
      <c r="Q187" s="281">
        <f>K187</f>
        <v>2.5000000000000001E-3</v>
      </c>
      <c r="R187" s="280">
        <f>Q187*P187/10^3</f>
        <v>0</v>
      </c>
    </row>
    <row r="188" spans="1:61" s="5" customFormat="1" ht="15" hidden="1" customHeight="1" outlineLevel="1">
      <c r="A188" s="476"/>
      <c r="B188" s="459"/>
      <c r="D188" s="139"/>
      <c r="E188" s="139"/>
      <c r="F188" s="139"/>
      <c r="G188" s="139"/>
      <c r="H188" s="139"/>
      <c r="I188" s="273">
        <f>L188+O188+R188</f>
        <v>0</v>
      </c>
      <c r="J188" s="274"/>
      <c r="K188" s="514">
        <f>(D188*2+F188*2+5)*(E188+F188*2+5)/10^4</f>
        <v>2.5000000000000001E-3</v>
      </c>
      <c r="L188" s="514">
        <f>K188*J188/10^3</f>
        <v>0</v>
      </c>
      <c r="M188" s="283"/>
      <c r="N188" s="738"/>
      <c r="O188" s="738">
        <f>N188*M188/10^3</f>
        <v>0</v>
      </c>
      <c r="P188" s="516"/>
      <c r="Q188" s="281">
        <f>K188</f>
        <v>2.5000000000000001E-3</v>
      </c>
      <c r="R188" s="280">
        <f>Q188*P188/10^3</f>
        <v>0</v>
      </c>
    </row>
    <row r="189" spans="1:61" s="5" customFormat="1" ht="15" customHeight="1" collapsed="1">
      <c r="A189" s="476"/>
      <c r="B189" s="476"/>
      <c r="C189" s="476"/>
      <c r="D189" s="476"/>
      <c r="E189" s="476"/>
      <c r="F189" s="476"/>
      <c r="H189" s="476"/>
      <c r="I189" s="476"/>
      <c r="J189" s="464"/>
      <c r="K189" s="464"/>
      <c r="L189" s="464"/>
      <c r="M189" s="464"/>
      <c r="N189" s="464"/>
      <c r="O189" s="464"/>
      <c r="P189" s="4"/>
      <c r="Q189" s="464"/>
      <c r="R189" s="74"/>
    </row>
    <row r="190" spans="1:61" s="5" customFormat="1" ht="15" customHeight="1">
      <c r="A190" s="1264" t="s">
        <v>823</v>
      </c>
      <c r="B190" s="1266" t="s">
        <v>988</v>
      </c>
      <c r="C190" s="1267"/>
      <c r="D190" s="1270" t="s">
        <v>0</v>
      </c>
      <c r="E190" s="1271"/>
      <c r="F190" s="1272"/>
      <c r="G190" s="1273" t="s">
        <v>989</v>
      </c>
      <c r="H190" s="1264" t="s">
        <v>990</v>
      </c>
      <c r="I190" s="1275" t="s">
        <v>991</v>
      </c>
      <c r="J190" s="1276"/>
      <c r="K190" s="1279" t="s">
        <v>830</v>
      </c>
      <c r="L190" s="1279"/>
      <c r="M190" s="1279"/>
      <c r="N190" s="1279"/>
      <c r="O190" s="1279"/>
      <c r="P190" s="1279"/>
      <c r="Q190" s="1279"/>
      <c r="R190" s="1285" t="s">
        <v>992</v>
      </c>
      <c r="S190" s="1285"/>
      <c r="T190" s="1285"/>
      <c r="W190" s="85"/>
    </row>
    <row r="191" spans="1:61" s="5" customFormat="1" ht="21" customHeight="1">
      <c r="A191" s="1265"/>
      <c r="B191" s="1268"/>
      <c r="C191" s="1269"/>
      <c r="D191" s="58" t="s">
        <v>993</v>
      </c>
      <c r="E191" s="58" t="s">
        <v>994</v>
      </c>
      <c r="F191" s="59" t="s">
        <v>995</v>
      </c>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v>1</v>
      </c>
      <c r="B192" s="262" t="s">
        <v>996</v>
      </c>
      <c r="C192" s="263"/>
      <c r="D192" s="61"/>
      <c r="E192" s="61">
        <v>2</v>
      </c>
      <c r="F192" s="62">
        <f>D192+E192</f>
        <v>2</v>
      </c>
      <c r="G192" s="63">
        <f>F192*$R$8</f>
        <v>3568</v>
      </c>
      <c r="H192" s="60"/>
      <c r="I192" s="1287"/>
      <c r="J192" s="1288"/>
      <c r="K192" s="428" t="s">
        <v>997</v>
      </c>
      <c r="L192" s="429"/>
      <c r="M192" s="429"/>
      <c r="N192" s="429"/>
      <c r="O192" s="429"/>
      <c r="P192" s="429"/>
      <c r="Q192" s="430"/>
      <c r="R192" s="1289"/>
      <c r="S192" s="1289"/>
      <c r="T192" s="1289"/>
      <c r="W192" s="85"/>
    </row>
    <row r="193" spans="1:23" s="5" customFormat="1" ht="15.75" customHeight="1">
      <c r="A193" s="60">
        <v>2</v>
      </c>
      <c r="B193" s="262" t="s">
        <v>160</v>
      </c>
      <c r="C193" s="263"/>
      <c r="D193" s="61"/>
      <c r="E193" s="61">
        <v>2</v>
      </c>
      <c r="F193" s="62">
        <f t="shared" ref="F193:F227" si="38">D193+E193</f>
        <v>2</v>
      </c>
      <c r="G193" s="63">
        <f t="shared" ref="G193:G227" si="39">F193*$R$8</f>
        <v>3568</v>
      </c>
      <c r="H193" s="60"/>
      <c r="I193" s="1290"/>
      <c r="J193" s="1290"/>
      <c r="K193" s="428" t="s">
        <v>998</v>
      </c>
      <c r="L193" s="429"/>
      <c r="M193" s="429"/>
      <c r="N193" s="429"/>
      <c r="O193" s="429"/>
      <c r="P193" s="429"/>
      <c r="Q193" s="430"/>
      <c r="R193" s="1289"/>
      <c r="S193" s="1289"/>
      <c r="T193" s="1289"/>
      <c r="W193" s="85"/>
    </row>
    <row r="194" spans="1:23" s="5" customFormat="1" ht="15.75" customHeight="1">
      <c r="A194" s="60">
        <v>3</v>
      </c>
      <c r="B194" s="262" t="s">
        <v>183</v>
      </c>
      <c r="C194" s="263"/>
      <c r="D194" s="61"/>
      <c r="E194" s="61">
        <v>2</v>
      </c>
      <c r="F194" s="62">
        <f t="shared" si="38"/>
        <v>2</v>
      </c>
      <c r="G194" s="63">
        <f t="shared" si="39"/>
        <v>3568</v>
      </c>
      <c r="H194" s="60"/>
      <c r="I194" s="1290"/>
      <c r="J194" s="1290"/>
      <c r="K194" s="428" t="s">
        <v>998</v>
      </c>
      <c r="L194" s="429"/>
      <c r="M194" s="429"/>
      <c r="N194" s="429"/>
      <c r="O194" s="429"/>
      <c r="P194" s="429"/>
      <c r="Q194" s="430"/>
      <c r="R194" s="1289"/>
      <c r="S194" s="1289"/>
      <c r="T194" s="1289"/>
      <c r="W194" s="85"/>
    </row>
    <row r="195" spans="1:23" s="5" customFormat="1" ht="15.75" customHeight="1">
      <c r="A195" s="60">
        <v>4</v>
      </c>
      <c r="B195" s="262" t="s">
        <v>36</v>
      </c>
      <c r="C195" s="263"/>
      <c r="D195" s="61">
        <v>13</v>
      </c>
      <c r="E195" s="61"/>
      <c r="F195" s="62">
        <f t="shared" si="38"/>
        <v>13</v>
      </c>
      <c r="G195" s="63">
        <f t="shared" si="39"/>
        <v>23192</v>
      </c>
      <c r="H195" s="60"/>
      <c r="I195" s="1290"/>
      <c r="J195" s="1290"/>
      <c r="K195" s="428" t="s">
        <v>999</v>
      </c>
      <c r="L195" s="429"/>
      <c r="M195" s="429"/>
      <c r="N195" s="429"/>
      <c r="O195" s="429"/>
      <c r="P195" s="429"/>
      <c r="Q195" s="430"/>
      <c r="R195" s="1289"/>
      <c r="S195" s="1289"/>
      <c r="T195" s="1289"/>
      <c r="W195" s="85"/>
    </row>
    <row r="196" spans="1:23" s="5" customFormat="1" ht="15.75" customHeight="1">
      <c r="A196" s="60">
        <v>5</v>
      </c>
      <c r="B196" s="262" t="s">
        <v>38</v>
      </c>
      <c r="C196" s="263"/>
      <c r="D196" s="61">
        <v>4</v>
      </c>
      <c r="E196" s="61"/>
      <c r="F196" s="62">
        <f t="shared" si="38"/>
        <v>4</v>
      </c>
      <c r="G196" s="63">
        <f t="shared" si="39"/>
        <v>7136</v>
      </c>
      <c r="H196" s="60"/>
      <c r="I196" s="1290"/>
      <c r="J196" s="1290"/>
      <c r="K196" s="428" t="s">
        <v>1000</v>
      </c>
      <c r="L196" s="429"/>
      <c r="M196" s="429"/>
      <c r="N196" s="429"/>
      <c r="O196" s="429"/>
      <c r="P196" s="429"/>
      <c r="Q196" s="430"/>
      <c r="R196" s="1289"/>
      <c r="S196" s="1289"/>
      <c r="T196" s="1289"/>
      <c r="W196" s="85"/>
    </row>
    <row r="197" spans="1:23" s="5" customFormat="1" ht="15.75" customHeight="1">
      <c r="A197" s="60">
        <v>6</v>
      </c>
      <c r="B197" s="902" t="s">
        <v>35</v>
      </c>
      <c r="C197" s="263"/>
      <c r="D197" s="61">
        <v>11</v>
      </c>
      <c r="E197" s="61"/>
      <c r="F197" s="62">
        <f t="shared" si="38"/>
        <v>11</v>
      </c>
      <c r="G197" s="63">
        <f t="shared" si="39"/>
        <v>19624</v>
      </c>
      <c r="H197" s="60"/>
      <c r="I197" s="1290"/>
      <c r="J197" s="1290"/>
      <c r="K197" s="428" t="s">
        <v>1001</v>
      </c>
      <c r="L197" s="429"/>
      <c r="M197" s="429"/>
      <c r="N197" s="429"/>
      <c r="O197" s="429"/>
      <c r="P197" s="429"/>
      <c r="Q197" s="430"/>
      <c r="R197" s="1289"/>
      <c r="S197" s="1289"/>
      <c r="T197" s="1289"/>
      <c r="W197" s="85"/>
    </row>
    <row r="198" spans="1:23" s="5" customFormat="1" ht="15.75" customHeight="1">
      <c r="A198" s="60">
        <v>7</v>
      </c>
      <c r="B198" s="262" t="s">
        <v>1002</v>
      </c>
      <c r="C198" s="263"/>
      <c r="D198" s="61"/>
      <c r="E198" s="61">
        <v>4</v>
      </c>
      <c r="F198" s="62">
        <f t="shared" si="38"/>
        <v>4</v>
      </c>
      <c r="G198" s="63">
        <f t="shared" si="39"/>
        <v>7136</v>
      </c>
      <c r="H198" s="60"/>
      <c r="I198" s="1290"/>
      <c r="J198" s="1290"/>
      <c r="K198" s="428" t="s">
        <v>1003</v>
      </c>
      <c r="L198" s="429"/>
      <c r="M198" s="429"/>
      <c r="N198" s="429"/>
      <c r="O198" s="429"/>
      <c r="P198" s="429"/>
      <c r="Q198" s="430"/>
      <c r="R198" s="1289"/>
      <c r="S198" s="1289"/>
      <c r="T198" s="1289"/>
      <c r="W198" s="85"/>
    </row>
    <row r="199" spans="1:23" s="5" customFormat="1" ht="15.75" customHeight="1">
      <c r="A199" s="60">
        <v>8</v>
      </c>
      <c r="B199" s="262" t="s">
        <v>1004</v>
      </c>
      <c r="C199" s="263"/>
      <c r="D199" s="61">
        <v>4</v>
      </c>
      <c r="E199" s="61"/>
      <c r="F199" s="62">
        <f t="shared" si="38"/>
        <v>4</v>
      </c>
      <c r="G199" s="63">
        <f t="shared" si="39"/>
        <v>7136</v>
      </c>
      <c r="H199" s="60"/>
      <c r="I199" s="1290"/>
      <c r="J199" s="1290"/>
      <c r="K199" s="428" t="s">
        <v>894</v>
      </c>
      <c r="L199" s="429"/>
      <c r="M199" s="429"/>
      <c r="N199" s="429"/>
      <c r="O199" s="429"/>
      <c r="P199" s="429"/>
      <c r="Q199" s="430"/>
      <c r="R199" s="1289"/>
      <c r="S199" s="1289"/>
      <c r="T199" s="1289"/>
      <c r="W199" s="85"/>
    </row>
    <row r="200" spans="1:23" s="5" customFormat="1" ht="15.75" customHeight="1">
      <c r="A200" s="60">
        <v>9</v>
      </c>
      <c r="B200" s="262" t="s">
        <v>1005</v>
      </c>
      <c r="C200" s="263"/>
      <c r="D200" s="61">
        <v>1</v>
      </c>
      <c r="E200" s="61"/>
      <c r="F200" s="62">
        <f t="shared" si="38"/>
        <v>1</v>
      </c>
      <c r="G200" s="63">
        <f t="shared" si="39"/>
        <v>1784</v>
      </c>
      <c r="H200" s="60"/>
      <c r="I200" s="1290"/>
      <c r="J200" s="1290"/>
      <c r="K200" s="428" t="s">
        <v>1006</v>
      </c>
      <c r="L200" s="429"/>
      <c r="M200" s="429"/>
      <c r="N200" s="429"/>
      <c r="O200" s="429"/>
      <c r="P200" s="429"/>
      <c r="Q200" s="430"/>
      <c r="R200" s="1289"/>
      <c r="S200" s="1289"/>
      <c r="T200" s="1289"/>
      <c r="W200" s="85"/>
    </row>
    <row r="201" spans="1:23" s="5" customFormat="1" ht="15.75" customHeight="1">
      <c r="A201" s="60">
        <v>10</v>
      </c>
      <c r="B201" s="262" t="s">
        <v>1007</v>
      </c>
      <c r="C201" s="263"/>
      <c r="D201" s="61"/>
      <c r="E201" s="61">
        <v>1</v>
      </c>
      <c r="F201" s="62">
        <f t="shared" si="38"/>
        <v>1</v>
      </c>
      <c r="G201" s="63">
        <f t="shared" si="39"/>
        <v>1784</v>
      </c>
      <c r="H201" s="60"/>
      <c r="I201" s="1290"/>
      <c r="J201" s="1290"/>
      <c r="K201" s="428"/>
      <c r="L201" s="429"/>
      <c r="M201" s="429"/>
      <c r="N201" s="429"/>
      <c r="O201" s="429"/>
      <c r="P201" s="429"/>
      <c r="Q201" s="430"/>
      <c r="R201" s="1289"/>
      <c r="S201" s="1289"/>
      <c r="T201" s="1289"/>
    </row>
    <row r="202" spans="1:23" s="5" customFormat="1" ht="15.75" hidden="1" customHeight="1">
      <c r="A202" s="60">
        <v>11</v>
      </c>
      <c r="B202" s="262" t="s">
        <v>1007</v>
      </c>
      <c r="C202" s="263"/>
      <c r="D202" s="61"/>
      <c r="E202" s="61">
        <v>1</v>
      </c>
      <c r="F202" s="62">
        <f t="shared" si="38"/>
        <v>1</v>
      </c>
      <c r="G202" s="63">
        <f t="shared" si="39"/>
        <v>1784</v>
      </c>
      <c r="H202" s="60"/>
      <c r="I202" s="1290"/>
      <c r="J202" s="1290"/>
      <c r="K202" s="428"/>
      <c r="L202" s="429"/>
      <c r="M202" s="429"/>
      <c r="N202" s="429"/>
      <c r="O202" s="429"/>
      <c r="P202" s="429"/>
      <c r="Q202" s="430"/>
      <c r="R202" s="1289"/>
      <c r="S202" s="1289"/>
      <c r="T202" s="1289"/>
    </row>
    <row r="203" spans="1:23" s="5" customFormat="1" ht="15.75" hidden="1" customHeight="1">
      <c r="A203" s="60">
        <v>12</v>
      </c>
      <c r="B203" s="262"/>
      <c r="C203" s="263"/>
      <c r="D203" s="61"/>
      <c r="E203" s="61"/>
      <c r="F203" s="62">
        <f t="shared" si="38"/>
        <v>0</v>
      </c>
      <c r="G203" s="63">
        <f t="shared" si="39"/>
        <v>0</v>
      </c>
      <c r="H203" s="60"/>
      <c r="I203" s="1290"/>
      <c r="J203" s="1290"/>
      <c r="K203" s="428"/>
      <c r="L203" s="429"/>
      <c r="M203" s="429"/>
      <c r="N203" s="429"/>
      <c r="O203" s="429"/>
      <c r="P203" s="429"/>
      <c r="Q203" s="430"/>
      <c r="R203" s="1289"/>
      <c r="S203" s="1289"/>
      <c r="T203" s="1289"/>
    </row>
    <row r="204" spans="1:23" s="5" customFormat="1" ht="15.75" hidden="1" customHeight="1">
      <c r="A204" s="60">
        <v>13</v>
      </c>
      <c r="B204" s="262"/>
      <c r="C204" s="263"/>
      <c r="D204" s="61"/>
      <c r="E204" s="61"/>
      <c r="F204" s="62">
        <f t="shared" si="38"/>
        <v>0</v>
      </c>
      <c r="G204" s="63">
        <f t="shared" si="39"/>
        <v>0</v>
      </c>
      <c r="H204" s="60"/>
      <c r="I204" s="1290"/>
      <c r="J204" s="1290"/>
      <c r="K204" s="428"/>
      <c r="L204" s="429"/>
      <c r="M204" s="429"/>
      <c r="N204" s="429"/>
      <c r="O204" s="429"/>
      <c r="P204" s="429"/>
      <c r="Q204" s="430"/>
      <c r="R204" s="1289"/>
      <c r="S204" s="1289"/>
      <c r="T204" s="1289"/>
    </row>
    <row r="205" spans="1:23" s="5" customFormat="1" ht="15.75" hidden="1" customHeight="1">
      <c r="A205" s="60">
        <v>14</v>
      </c>
      <c r="B205" s="262"/>
      <c r="C205" s="263"/>
      <c r="D205" s="61"/>
      <c r="E205" s="61"/>
      <c r="F205" s="62">
        <f t="shared" si="38"/>
        <v>0</v>
      </c>
      <c r="G205" s="63">
        <f t="shared" si="39"/>
        <v>0</v>
      </c>
      <c r="H205" s="60"/>
      <c r="I205" s="1290"/>
      <c r="J205" s="1290"/>
      <c r="K205" s="428"/>
      <c r="L205" s="429"/>
      <c r="M205" s="429"/>
      <c r="N205" s="429"/>
      <c r="O205" s="429"/>
      <c r="P205" s="429"/>
      <c r="Q205" s="430"/>
      <c r="R205" s="1289"/>
      <c r="S205" s="1289"/>
      <c r="T205" s="1289"/>
    </row>
    <row r="206" spans="1:23" s="5" customFormat="1" ht="15.75" hidden="1" customHeight="1">
      <c r="A206" s="60">
        <v>15</v>
      </c>
      <c r="B206" s="262"/>
      <c r="C206" s="263"/>
      <c r="D206" s="61"/>
      <c r="E206" s="61"/>
      <c r="F206" s="62">
        <f t="shared" si="38"/>
        <v>0</v>
      </c>
      <c r="G206" s="63">
        <f t="shared" si="39"/>
        <v>0</v>
      </c>
      <c r="H206" s="60"/>
      <c r="I206" s="1290"/>
      <c r="J206" s="1290"/>
      <c r="K206" s="428"/>
      <c r="L206" s="429"/>
      <c r="M206" s="429"/>
      <c r="N206" s="429"/>
      <c r="O206" s="429"/>
      <c r="P206" s="429"/>
      <c r="Q206" s="430"/>
      <c r="R206" s="1289"/>
      <c r="S206" s="1289"/>
      <c r="T206" s="1289"/>
    </row>
    <row r="207" spans="1:23" s="5" customFormat="1" ht="15.75" hidden="1" customHeight="1">
      <c r="A207" s="60">
        <v>16</v>
      </c>
      <c r="B207" s="262"/>
      <c r="C207" s="263"/>
      <c r="D207" s="61"/>
      <c r="E207" s="61"/>
      <c r="F207" s="62">
        <f t="shared" si="38"/>
        <v>0</v>
      </c>
      <c r="G207" s="63">
        <f t="shared" si="39"/>
        <v>0</v>
      </c>
      <c r="H207" s="60"/>
      <c r="I207" s="1290"/>
      <c r="J207" s="1290"/>
      <c r="K207" s="428"/>
      <c r="L207" s="429"/>
      <c r="M207" s="429"/>
      <c r="N207" s="429"/>
      <c r="O207" s="429"/>
      <c r="P207" s="429"/>
      <c r="Q207" s="430"/>
      <c r="R207" s="1289"/>
      <c r="S207" s="1289"/>
      <c r="T207" s="1289"/>
    </row>
    <row r="208" spans="1:23" s="5" customFormat="1" ht="15.75" hidden="1" customHeight="1">
      <c r="A208" s="60">
        <v>17</v>
      </c>
      <c r="B208" s="262"/>
      <c r="C208" s="263"/>
      <c r="D208" s="61"/>
      <c r="E208" s="61"/>
      <c r="F208" s="62">
        <f t="shared" si="38"/>
        <v>0</v>
      </c>
      <c r="G208" s="63">
        <f t="shared" si="39"/>
        <v>0</v>
      </c>
      <c r="H208" s="60"/>
      <c r="I208" s="1290"/>
      <c r="J208" s="1290"/>
      <c r="K208" s="428"/>
      <c r="L208" s="429"/>
      <c r="M208" s="429"/>
      <c r="N208" s="429"/>
      <c r="O208" s="429"/>
      <c r="P208" s="429"/>
      <c r="Q208" s="430"/>
      <c r="R208" s="1289"/>
      <c r="S208" s="1289"/>
      <c r="T208" s="1289"/>
    </row>
    <row r="209" spans="1:20" s="5" customFormat="1" ht="15.75" hidden="1" customHeight="1">
      <c r="A209" s="60">
        <v>18</v>
      </c>
      <c r="B209" s="262"/>
      <c r="C209" s="263"/>
      <c r="D209" s="61"/>
      <c r="E209" s="61"/>
      <c r="F209" s="62">
        <f t="shared" si="38"/>
        <v>0</v>
      </c>
      <c r="G209" s="63">
        <f t="shared" si="39"/>
        <v>0</v>
      </c>
      <c r="H209" s="559"/>
      <c r="I209" s="1296"/>
      <c r="J209" s="1296"/>
      <c r="K209" s="428"/>
      <c r="L209" s="429"/>
      <c r="M209" s="429"/>
      <c r="N209" s="429"/>
      <c r="O209" s="429"/>
      <c r="P209" s="429"/>
      <c r="Q209" s="430"/>
      <c r="R209" s="1289"/>
      <c r="S209" s="1289"/>
      <c r="T209" s="1289"/>
    </row>
    <row r="210" spans="1:20" s="5" customFormat="1" ht="15.75" hidden="1" customHeight="1">
      <c r="A210" s="60">
        <v>19</v>
      </c>
      <c r="B210" s="262"/>
      <c r="C210" s="263"/>
      <c r="D210" s="61"/>
      <c r="E210" s="61"/>
      <c r="F210" s="62">
        <f t="shared" si="38"/>
        <v>0</v>
      </c>
      <c r="G210" s="63">
        <f t="shared" si="39"/>
        <v>0</v>
      </c>
      <c r="H210" s="559"/>
      <c r="I210" s="1296"/>
      <c r="J210" s="1296"/>
      <c r="K210" s="428"/>
      <c r="L210" s="429"/>
      <c r="M210" s="429"/>
      <c r="N210" s="429"/>
      <c r="O210" s="429"/>
      <c r="P210" s="429"/>
      <c r="Q210" s="430"/>
      <c r="R210" s="1289"/>
      <c r="S210" s="1289"/>
      <c r="T210" s="1289"/>
    </row>
    <row r="211" spans="1:20" s="5" customFormat="1" ht="15.75" hidden="1" customHeight="1">
      <c r="A211" s="60">
        <v>20</v>
      </c>
      <c r="B211" s="262"/>
      <c r="C211" s="263"/>
      <c r="D211" s="61"/>
      <c r="E211" s="61"/>
      <c r="F211" s="62">
        <f t="shared" si="38"/>
        <v>0</v>
      </c>
      <c r="G211" s="63">
        <f t="shared" si="39"/>
        <v>0</v>
      </c>
      <c r="H211" s="60"/>
      <c r="I211" s="1290"/>
      <c r="J211" s="1290"/>
      <c r="K211" s="428"/>
      <c r="L211" s="429"/>
      <c r="M211" s="429"/>
      <c r="N211" s="429"/>
      <c r="O211" s="429"/>
      <c r="P211" s="429"/>
      <c r="Q211" s="430"/>
      <c r="R211" s="1289"/>
      <c r="S211" s="1289"/>
      <c r="T211" s="1289"/>
    </row>
    <row r="212" spans="1:20" s="5" customFormat="1" ht="15.75" hidden="1" customHeight="1">
      <c r="A212" s="60">
        <v>21</v>
      </c>
      <c r="B212" s="262"/>
      <c r="C212" s="263"/>
      <c r="D212" s="61"/>
      <c r="E212" s="61"/>
      <c r="F212" s="62">
        <f t="shared" si="38"/>
        <v>0</v>
      </c>
      <c r="G212" s="63">
        <f t="shared" si="39"/>
        <v>0</v>
      </c>
      <c r="H212" s="60"/>
      <c r="I212" s="1290"/>
      <c r="J212" s="1290"/>
      <c r="K212" s="428"/>
      <c r="L212" s="429"/>
      <c r="M212" s="429"/>
      <c r="N212" s="429"/>
      <c r="O212" s="429"/>
      <c r="P212" s="429"/>
      <c r="Q212" s="430"/>
      <c r="R212" s="1289"/>
      <c r="S212" s="1289"/>
      <c r="T212" s="1289"/>
    </row>
    <row r="213" spans="1:20" s="5" customFormat="1" ht="15.75" hidden="1" customHeight="1">
      <c r="A213" s="60">
        <v>22</v>
      </c>
      <c r="B213" s="262"/>
      <c r="C213" s="263"/>
      <c r="D213" s="61"/>
      <c r="E213" s="61"/>
      <c r="F213" s="62">
        <f t="shared" si="38"/>
        <v>0</v>
      </c>
      <c r="G213" s="63">
        <f t="shared" si="39"/>
        <v>0</v>
      </c>
      <c r="H213" s="60"/>
      <c r="I213" s="1287"/>
      <c r="J213" s="1288"/>
      <c r="K213" s="428"/>
      <c r="L213" s="429"/>
      <c r="M213" s="429"/>
      <c r="N213" s="429"/>
      <c r="O213" s="429"/>
      <c r="P213" s="429"/>
      <c r="Q213" s="430"/>
      <c r="R213" s="1289"/>
      <c r="S213" s="1289"/>
      <c r="T213" s="1289"/>
    </row>
    <row r="214" spans="1:20" s="5" customFormat="1" ht="15.75" hidden="1" customHeight="1">
      <c r="A214" s="60">
        <v>23</v>
      </c>
      <c r="B214" s="262"/>
      <c r="C214" s="263"/>
      <c r="D214" s="61"/>
      <c r="E214" s="61"/>
      <c r="F214" s="62">
        <f t="shared" si="38"/>
        <v>0</v>
      </c>
      <c r="G214" s="63">
        <f t="shared" si="39"/>
        <v>0</v>
      </c>
      <c r="H214" s="60"/>
      <c r="I214" s="1287"/>
      <c r="J214" s="1288"/>
      <c r="K214" s="428"/>
      <c r="L214" s="429"/>
      <c r="M214" s="429"/>
      <c r="N214" s="429"/>
      <c r="O214" s="429"/>
      <c r="P214" s="429"/>
      <c r="Q214" s="430"/>
      <c r="R214" s="1289"/>
      <c r="S214" s="1289"/>
      <c r="T214" s="1289"/>
    </row>
    <row r="215" spans="1:20" s="5" customFormat="1" ht="15.75" hidden="1" customHeight="1">
      <c r="A215" s="60">
        <v>24</v>
      </c>
      <c r="B215" s="262"/>
      <c r="C215" s="263"/>
      <c r="D215" s="61"/>
      <c r="E215" s="61"/>
      <c r="F215" s="62">
        <f t="shared" si="38"/>
        <v>0</v>
      </c>
      <c r="G215" s="63">
        <f t="shared" si="39"/>
        <v>0</v>
      </c>
      <c r="H215" s="60"/>
      <c r="I215" s="1287"/>
      <c r="J215" s="1288"/>
      <c r="K215" s="428"/>
      <c r="L215" s="429"/>
      <c r="M215" s="429"/>
      <c r="N215" s="429"/>
      <c r="O215" s="429"/>
      <c r="P215" s="429"/>
      <c r="Q215" s="430"/>
      <c r="R215" s="1289"/>
      <c r="S215" s="1289"/>
      <c r="T215" s="1289"/>
    </row>
    <row r="216" spans="1:20" s="5" customFormat="1" ht="15.75" hidden="1" customHeight="1">
      <c r="A216" s="60">
        <v>25</v>
      </c>
      <c r="B216" s="262"/>
      <c r="C216" s="263"/>
      <c r="D216" s="61"/>
      <c r="E216" s="61"/>
      <c r="F216" s="62">
        <f t="shared" si="38"/>
        <v>0</v>
      </c>
      <c r="G216" s="63">
        <f t="shared" si="39"/>
        <v>0</v>
      </c>
      <c r="H216" s="60"/>
      <c r="I216" s="1287"/>
      <c r="J216" s="1288"/>
      <c r="K216" s="428"/>
      <c r="L216" s="429"/>
      <c r="M216" s="429"/>
      <c r="N216" s="429"/>
      <c r="O216" s="429"/>
      <c r="P216" s="429"/>
      <c r="Q216" s="430"/>
      <c r="R216" s="1289"/>
      <c r="S216" s="1289"/>
      <c r="T216" s="1289"/>
    </row>
    <row r="217" spans="1:20" s="5" customFormat="1" ht="15.75" hidden="1" customHeight="1">
      <c r="A217" s="60">
        <v>26</v>
      </c>
      <c r="B217" s="262"/>
      <c r="C217" s="263"/>
      <c r="D217" s="61"/>
      <c r="E217" s="61"/>
      <c r="F217" s="62">
        <f t="shared" si="38"/>
        <v>0</v>
      </c>
      <c r="G217" s="63">
        <f t="shared" si="39"/>
        <v>0</v>
      </c>
      <c r="H217" s="60"/>
      <c r="I217" s="1290"/>
      <c r="J217" s="1290"/>
      <c r="K217" s="428"/>
      <c r="L217" s="429"/>
      <c r="M217" s="429"/>
      <c r="N217" s="429"/>
      <c r="O217" s="429"/>
      <c r="P217" s="429"/>
      <c r="Q217" s="430"/>
      <c r="R217" s="1289"/>
      <c r="S217" s="1289"/>
      <c r="T217" s="1289"/>
    </row>
    <row r="218" spans="1:20" s="5" customFormat="1" ht="15.75" hidden="1" customHeight="1">
      <c r="A218" s="60">
        <v>27</v>
      </c>
      <c r="B218" s="262"/>
      <c r="C218" s="263"/>
      <c r="D218" s="61"/>
      <c r="E218" s="61"/>
      <c r="F218" s="62">
        <f t="shared" si="38"/>
        <v>0</v>
      </c>
      <c r="G218" s="63">
        <f t="shared" si="39"/>
        <v>0</v>
      </c>
      <c r="H218" s="60"/>
      <c r="I218" s="1290"/>
      <c r="J218" s="1290"/>
      <c r="K218" s="428"/>
      <c r="L218" s="429"/>
      <c r="M218" s="429"/>
      <c r="N218" s="429"/>
      <c r="O218" s="429"/>
      <c r="P218" s="429"/>
      <c r="Q218" s="430"/>
      <c r="R218" s="1289"/>
      <c r="S218" s="1289"/>
      <c r="T218" s="1289"/>
    </row>
    <row r="219" spans="1:20" s="5" customFormat="1" ht="15.75" hidden="1" customHeight="1">
      <c r="A219" s="60">
        <v>28</v>
      </c>
      <c r="B219" s="262"/>
      <c r="C219" s="263"/>
      <c r="D219" s="61"/>
      <c r="E219" s="61"/>
      <c r="F219" s="62">
        <f t="shared" si="38"/>
        <v>0</v>
      </c>
      <c r="G219" s="63">
        <f t="shared" si="39"/>
        <v>0</v>
      </c>
      <c r="H219" s="60"/>
      <c r="I219" s="1290"/>
      <c r="J219" s="1290"/>
      <c r="K219" s="428"/>
      <c r="L219" s="429"/>
      <c r="M219" s="429"/>
      <c r="N219" s="429"/>
      <c r="O219" s="429"/>
      <c r="P219" s="429"/>
      <c r="Q219" s="430"/>
      <c r="R219" s="1289"/>
      <c r="S219" s="1289"/>
      <c r="T219" s="1289"/>
    </row>
    <row r="220" spans="1:20" s="5" customFormat="1" ht="15.75" hidden="1" customHeight="1">
      <c r="A220" s="60">
        <v>29</v>
      </c>
      <c r="B220" s="262"/>
      <c r="C220" s="263"/>
      <c r="D220" s="61"/>
      <c r="E220" s="61"/>
      <c r="F220" s="62">
        <f t="shared" si="38"/>
        <v>0</v>
      </c>
      <c r="G220" s="63">
        <f t="shared" si="39"/>
        <v>0</v>
      </c>
      <c r="H220" s="559"/>
      <c r="I220" s="1296"/>
      <c r="J220" s="1296"/>
      <c r="K220" s="428"/>
      <c r="L220" s="429"/>
      <c r="M220" s="429"/>
      <c r="N220" s="429"/>
      <c r="O220" s="429"/>
      <c r="P220" s="429"/>
      <c r="Q220" s="430"/>
      <c r="R220" s="1289"/>
      <c r="S220" s="1289"/>
      <c r="T220" s="1289"/>
    </row>
    <row r="221" spans="1:20" s="5" customFormat="1" ht="15.75" hidden="1" customHeight="1">
      <c r="A221" s="60">
        <v>30</v>
      </c>
      <c r="B221" s="262"/>
      <c r="C221" s="263"/>
      <c r="D221" s="61"/>
      <c r="E221" s="61"/>
      <c r="F221" s="62">
        <f t="shared" si="38"/>
        <v>0</v>
      </c>
      <c r="G221" s="63">
        <f t="shared" si="39"/>
        <v>0</v>
      </c>
      <c r="H221" s="559"/>
      <c r="I221" s="1296"/>
      <c r="J221" s="1296"/>
      <c r="K221" s="428"/>
      <c r="L221" s="429"/>
      <c r="M221" s="429"/>
      <c r="N221" s="429"/>
      <c r="O221" s="429"/>
      <c r="P221" s="429"/>
      <c r="Q221" s="430"/>
      <c r="R221" s="1289"/>
      <c r="S221" s="1289"/>
      <c r="T221" s="1289"/>
    </row>
    <row r="222" spans="1:20" s="5" customFormat="1" ht="15.75" hidden="1" customHeight="1">
      <c r="A222" s="60">
        <v>31</v>
      </c>
      <c r="B222" s="262"/>
      <c r="C222" s="263"/>
      <c r="D222" s="61"/>
      <c r="E222" s="61"/>
      <c r="F222" s="62">
        <f t="shared" si="38"/>
        <v>0</v>
      </c>
      <c r="G222" s="63">
        <f t="shared" si="39"/>
        <v>0</v>
      </c>
      <c r="H222" s="60"/>
      <c r="I222" s="1290"/>
      <c r="J222" s="1290"/>
      <c r="K222" s="428"/>
      <c r="L222" s="429"/>
      <c r="M222" s="429"/>
      <c r="N222" s="429"/>
      <c r="O222" s="429"/>
      <c r="P222" s="429"/>
      <c r="Q222" s="430"/>
      <c r="R222" s="1289"/>
      <c r="S222" s="1289"/>
      <c r="T222" s="1289"/>
    </row>
    <row r="223" spans="1:20" s="5" customFormat="1" ht="15.75" hidden="1" customHeight="1">
      <c r="A223" s="60">
        <v>32</v>
      </c>
      <c r="B223" s="262"/>
      <c r="C223" s="263"/>
      <c r="D223" s="61"/>
      <c r="E223" s="61"/>
      <c r="F223" s="62">
        <f t="shared" si="38"/>
        <v>0</v>
      </c>
      <c r="G223" s="63">
        <f t="shared" si="39"/>
        <v>0</v>
      </c>
      <c r="H223" s="60"/>
      <c r="I223" s="1290"/>
      <c r="J223" s="1290"/>
      <c r="K223" s="428"/>
      <c r="L223" s="429"/>
      <c r="M223" s="429"/>
      <c r="N223" s="429"/>
      <c r="O223" s="429"/>
      <c r="P223" s="429"/>
      <c r="Q223" s="430"/>
      <c r="R223" s="1289"/>
      <c r="S223" s="1289"/>
      <c r="T223" s="1289"/>
    </row>
    <row r="224" spans="1:20" s="5" customFormat="1" ht="15.75" hidden="1" customHeight="1">
      <c r="A224" s="60">
        <v>33</v>
      </c>
      <c r="B224" s="262"/>
      <c r="C224" s="263"/>
      <c r="D224" s="61"/>
      <c r="E224" s="61"/>
      <c r="F224" s="62">
        <f t="shared" si="38"/>
        <v>0</v>
      </c>
      <c r="G224" s="63">
        <f t="shared" si="39"/>
        <v>0</v>
      </c>
      <c r="H224" s="60"/>
      <c r="I224" s="1287"/>
      <c r="J224" s="1288"/>
      <c r="K224" s="428"/>
      <c r="L224" s="429"/>
      <c r="M224" s="429"/>
      <c r="N224" s="429"/>
      <c r="O224" s="429"/>
      <c r="P224" s="429"/>
      <c r="Q224" s="430"/>
      <c r="R224" s="1289"/>
      <c r="S224" s="1289"/>
      <c r="T224" s="1289"/>
    </row>
    <row r="225" spans="1:22" s="5" customFormat="1" ht="15.75" hidden="1" customHeight="1">
      <c r="A225" s="60">
        <v>34</v>
      </c>
      <c r="B225" s="262"/>
      <c r="C225" s="263"/>
      <c r="D225" s="61"/>
      <c r="E225" s="61"/>
      <c r="F225" s="62">
        <f t="shared" si="38"/>
        <v>0</v>
      </c>
      <c r="G225" s="63">
        <f t="shared" si="39"/>
        <v>0</v>
      </c>
      <c r="H225" s="60"/>
      <c r="I225" s="1287"/>
      <c r="J225" s="1288"/>
      <c r="K225" s="428"/>
      <c r="L225" s="429"/>
      <c r="M225" s="429"/>
      <c r="N225" s="429"/>
      <c r="O225" s="429"/>
      <c r="P225" s="429"/>
      <c r="Q225" s="430"/>
      <c r="R225" s="1289"/>
      <c r="S225" s="1289"/>
      <c r="T225" s="1289"/>
    </row>
    <row r="226" spans="1:22" s="5" customFormat="1" ht="15.75" hidden="1" customHeight="1">
      <c r="A226" s="60">
        <v>35</v>
      </c>
      <c r="B226" s="262"/>
      <c r="C226" s="263"/>
      <c r="D226" s="61"/>
      <c r="E226" s="61"/>
      <c r="F226" s="62">
        <f t="shared" si="38"/>
        <v>0</v>
      </c>
      <c r="G226" s="63">
        <f t="shared" si="39"/>
        <v>0</v>
      </c>
      <c r="H226" s="60"/>
      <c r="I226" s="1287"/>
      <c r="J226" s="1288"/>
      <c r="K226" s="428"/>
      <c r="L226" s="429"/>
      <c r="M226" s="429"/>
      <c r="N226" s="429"/>
      <c r="O226" s="429"/>
      <c r="P226" s="429"/>
      <c r="Q226" s="430"/>
      <c r="R226" s="1289"/>
      <c r="S226" s="1289"/>
      <c r="T226" s="1289"/>
    </row>
    <row r="227" spans="1:22" s="5" customFormat="1" ht="15.75" hidden="1" customHeight="1">
      <c r="A227" s="60">
        <v>36</v>
      </c>
      <c r="B227" s="262"/>
      <c r="C227" s="263"/>
      <c r="D227" s="61"/>
      <c r="E227" s="61"/>
      <c r="F227" s="62">
        <f t="shared" si="38"/>
        <v>0</v>
      </c>
      <c r="G227" s="63">
        <f t="shared" si="39"/>
        <v>0</v>
      </c>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t="s">
        <v>1008</v>
      </c>
      <c r="B229" s="1306"/>
      <c r="C229" s="1306"/>
      <c r="D229" s="1306"/>
      <c r="F229" s="1306" t="s">
        <v>1009</v>
      </c>
      <c r="G229" s="1306"/>
      <c r="H229" s="1306"/>
      <c r="I229" s="1306"/>
      <c r="J229" s="560"/>
      <c r="K229" s="1306" t="s">
        <v>1010</v>
      </c>
      <c r="L229" s="1306"/>
      <c r="M229" s="1306"/>
      <c r="N229" s="560"/>
      <c r="O229" s="1306" t="s">
        <v>1011</v>
      </c>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t="s">
        <v>1012</v>
      </c>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s="5" customFormat="1" ht="16.2" customHeight="1">
      <c r="B244" s="109"/>
      <c r="E244" s="3"/>
      <c r="F244" s="3"/>
      <c r="G244" s="3"/>
      <c r="H244" s="3"/>
      <c r="I244" s="3"/>
      <c r="J244" s="3"/>
      <c r="K244" s="3"/>
      <c r="P244" s="4"/>
      <c r="S244" s="4"/>
      <c r="T244" s="4"/>
    </row>
    <row r="245" spans="2:20" s="5" customFormat="1" ht="16.2" customHeight="1">
      <c r="B245" s="109" t="s">
        <v>158</v>
      </c>
      <c r="E245" s="3"/>
      <c r="F245" s="3"/>
      <c r="G245" s="3"/>
      <c r="H245" s="3"/>
      <c r="I245" s="3"/>
      <c r="J245" s="3"/>
      <c r="K245" s="3"/>
      <c r="P245" s="4"/>
      <c r="S245" s="4"/>
      <c r="T245" s="4"/>
    </row>
    <row r="246" spans="2:20" s="5" customFormat="1" ht="16.2" customHeight="1">
      <c r="B246" s="109" t="s">
        <v>15</v>
      </c>
      <c r="E246" s="3"/>
      <c r="F246" s="3"/>
      <c r="G246" s="3"/>
      <c r="H246" s="3"/>
      <c r="I246" s="3"/>
      <c r="J246" s="3"/>
      <c r="K246" s="3"/>
      <c r="P246" s="4"/>
      <c r="S246" s="4"/>
      <c r="T246" s="4"/>
    </row>
    <row r="247" spans="2:20" s="5" customFormat="1" ht="16.2" customHeight="1">
      <c r="B247" s="109" t="s">
        <v>16</v>
      </c>
      <c r="E247" s="3"/>
      <c r="F247" s="3"/>
      <c r="G247" s="3"/>
      <c r="H247" s="3"/>
      <c r="I247" s="3"/>
      <c r="J247" s="3"/>
      <c r="K247" s="3"/>
      <c r="P247" s="4"/>
      <c r="S247" s="4"/>
      <c r="T247" s="4"/>
    </row>
    <row r="248" spans="2:20" s="5" customFormat="1" ht="14.25" customHeight="1">
      <c r="B248" s="109" t="s">
        <v>17</v>
      </c>
      <c r="E248" s="3"/>
      <c r="F248" s="3"/>
      <c r="G248" s="3"/>
      <c r="H248" s="3"/>
      <c r="I248" s="3"/>
      <c r="J248" s="3"/>
      <c r="K248" s="3"/>
      <c r="P248" s="4"/>
      <c r="S248" s="4"/>
      <c r="T248" s="4"/>
    </row>
    <row r="249" spans="2:20" s="5" customFormat="1" ht="14.25" customHeight="1">
      <c r="B249" s="109" t="s">
        <v>18</v>
      </c>
      <c r="E249" s="3"/>
      <c r="F249" s="3"/>
      <c r="G249" s="3"/>
      <c r="H249" s="3"/>
      <c r="I249" s="3"/>
      <c r="J249" s="3"/>
      <c r="K249" s="3"/>
      <c r="P249" s="4"/>
      <c r="S249" s="4"/>
      <c r="T249" s="4"/>
    </row>
    <row r="250" spans="2:20" s="5" customFormat="1" ht="14.25" customHeight="1">
      <c r="B250" s="109" t="s">
        <v>19</v>
      </c>
      <c r="E250" s="3"/>
      <c r="F250" s="3"/>
      <c r="G250" s="3"/>
      <c r="H250" s="3"/>
      <c r="I250" s="3"/>
      <c r="J250" s="3"/>
      <c r="K250" s="3"/>
      <c r="L250" s="4"/>
      <c r="M250" s="4"/>
      <c r="N250" s="4"/>
      <c r="O250" s="4"/>
      <c r="P250" s="4"/>
      <c r="Q250" s="4"/>
      <c r="R250" s="4"/>
      <c r="S250" s="4"/>
      <c r="T250" s="4"/>
    </row>
    <row r="251" spans="2:20" s="5" customFormat="1" ht="14.25" customHeight="1">
      <c r="B251" s="109" t="s">
        <v>20</v>
      </c>
      <c r="E251" s="3"/>
      <c r="F251" s="3"/>
      <c r="G251" s="3"/>
      <c r="H251" s="3"/>
      <c r="I251" s="3"/>
      <c r="J251" s="3"/>
      <c r="K251" s="3"/>
      <c r="L251" s="4"/>
      <c r="M251" s="4"/>
      <c r="N251" s="4"/>
      <c r="O251" s="4"/>
      <c r="P251" s="4"/>
      <c r="Q251" s="4"/>
      <c r="R251" s="4"/>
      <c r="S251" s="4"/>
      <c r="T251" s="4"/>
    </row>
    <row r="252" spans="2:20" s="5" customFormat="1" ht="14.25" customHeight="1">
      <c r="B252" s="109" t="s">
        <v>21</v>
      </c>
      <c r="E252" s="3"/>
      <c r="F252" s="3"/>
      <c r="G252" s="3"/>
      <c r="H252" s="3"/>
      <c r="I252" s="3"/>
      <c r="J252" s="3"/>
      <c r="K252" s="3"/>
      <c r="L252" s="4"/>
      <c r="M252" s="4"/>
      <c r="N252" s="4"/>
      <c r="O252" s="4"/>
      <c r="P252" s="4"/>
      <c r="Q252" s="4"/>
      <c r="R252" s="4"/>
      <c r="S252" s="4"/>
      <c r="T252" s="4"/>
    </row>
    <row r="253" spans="2:20" s="5" customFormat="1" ht="14.25" customHeight="1">
      <c r="B253" s="109" t="s">
        <v>22</v>
      </c>
      <c r="E253" s="3"/>
      <c r="F253" s="3"/>
      <c r="G253" s="3"/>
      <c r="H253" s="3"/>
      <c r="I253" s="3"/>
      <c r="J253" s="6"/>
      <c r="K253" s="3"/>
      <c r="L253" s="4"/>
      <c r="M253" s="4"/>
      <c r="N253" s="4"/>
      <c r="O253" s="4"/>
      <c r="P253" s="4"/>
      <c r="Q253" s="4"/>
      <c r="R253" s="4"/>
      <c r="S253" s="4"/>
      <c r="T253" s="4"/>
    </row>
    <row r="254" spans="2:20" s="5" customFormat="1" ht="14.25" customHeight="1">
      <c r="B254" s="109" t="s">
        <v>23</v>
      </c>
      <c r="E254" s="3"/>
      <c r="F254" s="3"/>
      <c r="G254" s="3"/>
      <c r="H254" s="3"/>
      <c r="I254" s="3"/>
      <c r="J254" s="6"/>
      <c r="K254" s="3"/>
      <c r="L254" s="4"/>
      <c r="M254" s="4"/>
      <c r="N254" s="4"/>
      <c r="O254" s="4"/>
      <c r="P254" s="4"/>
      <c r="Q254" s="4"/>
      <c r="R254" s="4"/>
      <c r="S254" s="4"/>
      <c r="T254" s="4"/>
    </row>
    <row r="255" spans="2:20" s="5" customFormat="1" ht="14.25" customHeight="1">
      <c r="B255" s="109" t="s">
        <v>188</v>
      </c>
      <c r="E255" s="3"/>
      <c r="F255" s="3"/>
      <c r="G255" s="3"/>
      <c r="H255" s="3"/>
      <c r="I255" s="3"/>
      <c r="J255" s="3"/>
      <c r="K255" s="3"/>
      <c r="L255" s="4"/>
      <c r="M255" s="4"/>
      <c r="N255" s="4"/>
      <c r="O255" s="4"/>
      <c r="P255" s="4"/>
      <c r="Q255" s="4"/>
      <c r="R255" s="4"/>
      <c r="S255" s="4"/>
      <c r="T255" s="4"/>
    </row>
    <row r="256" spans="2:20" ht="14.25" customHeight="1">
      <c r="B256" s="109" t="s">
        <v>189</v>
      </c>
    </row>
    <row r="257" spans="2:13" ht="15.6">
      <c r="B257" s="109" t="s">
        <v>190</v>
      </c>
    </row>
    <row r="258" spans="2:13" ht="15.6">
      <c r="B258" s="109" t="s">
        <v>191</v>
      </c>
      <c r="K258" s="7"/>
      <c r="L258" s="3"/>
      <c r="M258" s="3"/>
    </row>
    <row r="259" spans="2:13" ht="15.6">
      <c r="B259" s="109" t="s">
        <v>192</v>
      </c>
      <c r="K259" s="11"/>
      <c r="L259" s="3"/>
      <c r="M259" s="3"/>
    </row>
    <row r="260" spans="2:13" ht="15.6">
      <c r="B260" s="109" t="s">
        <v>193</v>
      </c>
      <c r="K260" s="3"/>
      <c r="L260" s="3"/>
      <c r="M260" s="3"/>
    </row>
    <row r="261" spans="2:13" ht="15.6">
      <c r="B261" s="109" t="s">
        <v>194</v>
      </c>
      <c r="K261" s="3"/>
    </row>
    <row r="262" spans="2:13" ht="15.6">
      <c r="B262" s="109" t="s">
        <v>195</v>
      </c>
      <c r="K262" s="9"/>
      <c r="L262" s="9"/>
      <c r="M262" s="9"/>
    </row>
    <row r="263" spans="2:13" ht="15.6">
      <c r="B263" s="109" t="s">
        <v>196</v>
      </c>
      <c r="F263" s="9"/>
      <c r="G263" s="9"/>
      <c r="H263" s="9"/>
      <c r="I263" s="9"/>
      <c r="J263" s="9"/>
    </row>
    <row r="264" spans="2:13" ht="15.6">
      <c r="B264" s="109" t="s">
        <v>24</v>
      </c>
      <c r="F264" s="10"/>
      <c r="G264" s="10"/>
      <c r="H264" s="10"/>
      <c r="I264" s="10"/>
      <c r="J264" s="10"/>
      <c r="K264" s="10"/>
      <c r="L264" s="10"/>
      <c r="M264" s="10"/>
    </row>
    <row r="265" spans="2:13" ht="15.6">
      <c r="B265" s="109" t="s">
        <v>25</v>
      </c>
      <c r="K265" s="6"/>
      <c r="L265" s="3"/>
      <c r="M265" s="3"/>
    </row>
    <row r="266" spans="2:13" ht="15.6">
      <c r="B266" s="109" t="s">
        <v>26</v>
      </c>
      <c r="K266" s="6"/>
      <c r="L266" s="3"/>
      <c r="M266" s="3"/>
    </row>
    <row r="267" spans="2:13" ht="15.6">
      <c r="B267" s="109" t="s">
        <v>27</v>
      </c>
      <c r="K267" s="6"/>
      <c r="L267" s="3"/>
      <c r="M267" s="3"/>
    </row>
    <row r="268" spans="2:13" ht="15.6">
      <c r="B268" s="109" t="s">
        <v>28</v>
      </c>
      <c r="K268" s="6"/>
      <c r="L268" s="3"/>
      <c r="M268" s="3"/>
    </row>
    <row r="269" spans="2:13" ht="15.6">
      <c r="B269" s="109" t="s">
        <v>29</v>
      </c>
      <c r="K269" s="6"/>
      <c r="L269" s="3"/>
      <c r="M269" s="3"/>
    </row>
    <row r="270" spans="2:13" ht="15.6">
      <c r="B270" s="109" t="s">
        <v>30</v>
      </c>
      <c r="K270" s="6"/>
      <c r="L270" s="3"/>
      <c r="M270" s="3"/>
    </row>
    <row r="271" spans="2:13" ht="15.6">
      <c r="B271" s="109" t="s">
        <v>31</v>
      </c>
      <c r="K271" s="6"/>
      <c r="L271" s="3"/>
      <c r="M271" s="3"/>
    </row>
    <row r="272" spans="2:13" ht="15.6">
      <c r="B272" s="109" t="s">
        <v>32</v>
      </c>
      <c r="K272" s="6"/>
      <c r="L272" s="3"/>
      <c r="M272" s="3"/>
    </row>
    <row r="273" spans="2:13" ht="15.6">
      <c r="B273" s="109" t="s">
        <v>33</v>
      </c>
      <c r="K273" s="6"/>
      <c r="L273" s="3"/>
      <c r="M273" s="3"/>
    </row>
    <row r="274" spans="2:13" ht="15.6">
      <c r="B274" s="109" t="s">
        <v>34</v>
      </c>
      <c r="K274" s="6"/>
      <c r="L274" s="3"/>
      <c r="M274" s="3"/>
    </row>
    <row r="275" spans="2:13" ht="15.6">
      <c r="B275" s="109" t="s">
        <v>197</v>
      </c>
      <c r="K275" s="6"/>
      <c r="L275" s="3"/>
      <c r="M275" s="3"/>
    </row>
    <row r="276" spans="2:13" ht="15.6">
      <c r="B276" s="109" t="s">
        <v>198</v>
      </c>
      <c r="K276" s="6"/>
      <c r="L276" s="3"/>
      <c r="M276" s="3"/>
    </row>
    <row r="277" spans="2:13" ht="15.6">
      <c r="B277" s="109" t="s">
        <v>202</v>
      </c>
      <c r="K277" s="3"/>
      <c r="L277" s="3"/>
      <c r="M277" s="3"/>
    </row>
    <row r="278" spans="2:13" ht="15.6">
      <c r="B278" s="109" t="s">
        <v>199</v>
      </c>
      <c r="K278" s="3"/>
    </row>
    <row r="279" spans="2:13" ht="15.6">
      <c r="B279" s="109" t="s">
        <v>203</v>
      </c>
      <c r="K279" s="3"/>
    </row>
    <row r="280" spans="2:13" ht="15.6">
      <c r="B280" s="109" t="s">
        <v>200</v>
      </c>
      <c r="K280" s="3"/>
    </row>
    <row r="281" spans="2:13" ht="15.6">
      <c r="B281" s="109" t="s">
        <v>201</v>
      </c>
      <c r="K281" s="6"/>
    </row>
    <row r="282" spans="2:13" ht="15.6">
      <c r="B282" s="109" t="s">
        <v>58</v>
      </c>
      <c r="K282" s="6"/>
      <c r="L282" s="3"/>
      <c r="M282" s="3"/>
    </row>
    <row r="283" spans="2:13" ht="15.6">
      <c r="B283" s="109" t="s">
        <v>164</v>
      </c>
      <c r="K283" s="6"/>
      <c r="L283" s="3"/>
      <c r="M283" s="3"/>
    </row>
    <row r="284" spans="2:13" ht="15.6">
      <c r="B284" s="109" t="s">
        <v>165</v>
      </c>
      <c r="K284" s="6"/>
      <c r="L284" s="3"/>
      <c r="M284" s="3"/>
    </row>
    <row r="285" spans="2:13" ht="15.6">
      <c r="B285" s="109" t="s">
        <v>166</v>
      </c>
    </row>
    <row r="286" spans="2:13" ht="15.6">
      <c r="B286" s="109" t="s">
        <v>167</v>
      </c>
    </row>
    <row r="287" spans="2:13" ht="15.6">
      <c r="B287" s="109" t="s">
        <v>168</v>
      </c>
    </row>
    <row r="288" spans="2:13" ht="15.6">
      <c r="B288" s="109" t="s">
        <v>169</v>
      </c>
    </row>
    <row r="289" spans="2:13" ht="15.6">
      <c r="B289" s="109" t="s">
        <v>170</v>
      </c>
    </row>
    <row r="290" spans="2:13" ht="15.6">
      <c r="B290" s="109" t="s">
        <v>171</v>
      </c>
    </row>
    <row r="291" spans="2:13" ht="15.6">
      <c r="B291" s="109" t="s">
        <v>705</v>
      </c>
      <c r="K291" s="6"/>
      <c r="L291" s="3"/>
      <c r="M291" s="3"/>
    </row>
    <row r="292" spans="2:13" ht="15.6">
      <c r="B292" s="109" t="s">
        <v>1013</v>
      </c>
      <c r="K292" s="6"/>
      <c r="L292" s="3"/>
      <c r="M292" s="3"/>
    </row>
    <row r="293" spans="2:13" ht="15.6">
      <c r="B293" s="109" t="s">
        <v>1014</v>
      </c>
      <c r="K293" s="6"/>
      <c r="L293" s="3"/>
      <c r="M293" s="3"/>
    </row>
    <row r="294" spans="2:13" ht="15.6">
      <c r="B294" s="109" t="s">
        <v>1015</v>
      </c>
    </row>
    <row r="295" spans="2:13" ht="15.6">
      <c r="B295" s="109" t="s">
        <v>1016</v>
      </c>
    </row>
    <row r="296" spans="2:13" ht="15.6">
      <c r="B296" s="109" t="s">
        <v>1017</v>
      </c>
    </row>
    <row r="297" spans="2:13" ht="15.6">
      <c r="B297" s="109" t="s">
        <v>1018</v>
      </c>
    </row>
    <row r="298" spans="2:13" ht="15.6">
      <c r="B298" s="109" t="s">
        <v>1019</v>
      </c>
    </row>
    <row r="299" spans="2:13" ht="15.6">
      <c r="B299" s="109" t="s">
        <v>1020</v>
      </c>
    </row>
    <row r="300" spans="2:13" ht="15.6">
      <c r="B300" s="109" t="s">
        <v>706</v>
      </c>
    </row>
    <row r="301" spans="2:13" ht="15.6">
      <c r="B301" s="109" t="s">
        <v>59</v>
      </c>
    </row>
    <row r="302" spans="2:13" ht="15.6">
      <c r="B302" s="109" t="s">
        <v>172</v>
      </c>
    </row>
    <row r="303" spans="2:13" ht="15.6">
      <c r="B303" s="109" t="s">
        <v>173</v>
      </c>
      <c r="K303" s="9"/>
      <c r="L303" s="9"/>
      <c r="M303" s="9"/>
    </row>
    <row r="304" spans="2:13" ht="15.6">
      <c r="B304" s="109" t="s">
        <v>174</v>
      </c>
      <c r="K304" s="11"/>
      <c r="L304" s="3"/>
      <c r="M304" s="3"/>
    </row>
    <row r="305" spans="2:13" ht="15.6">
      <c r="B305" s="109" t="s">
        <v>175</v>
      </c>
      <c r="K305" s="3"/>
      <c r="L305" s="3"/>
      <c r="M305" s="3"/>
    </row>
    <row r="306" spans="2:13" ht="15.6">
      <c r="B306" s="109" t="s">
        <v>176</v>
      </c>
      <c r="K306" s="3"/>
    </row>
    <row r="307" spans="2:13" ht="15.6">
      <c r="B307" s="109" t="s">
        <v>177</v>
      </c>
      <c r="K307" s="9"/>
      <c r="L307" s="9"/>
      <c r="M307" s="9"/>
    </row>
    <row r="308" spans="2:13" ht="15.6">
      <c r="B308" s="109" t="s">
        <v>178</v>
      </c>
      <c r="F308" s="9"/>
      <c r="G308" s="9"/>
      <c r="H308" s="9"/>
      <c r="I308" s="9"/>
      <c r="J308" s="9"/>
    </row>
    <row r="309" spans="2:13" ht="15.6">
      <c r="B309" s="109" t="s">
        <v>179</v>
      </c>
      <c r="F309" s="10"/>
      <c r="G309" s="10"/>
      <c r="H309" s="10"/>
      <c r="I309" s="10"/>
      <c r="J309" s="10"/>
      <c r="K309" s="10"/>
      <c r="L309" s="10"/>
      <c r="M309" s="10"/>
    </row>
    <row r="310" spans="2:13" ht="15.6">
      <c r="B310" s="109" t="s">
        <v>60</v>
      </c>
      <c r="K310" s="6"/>
      <c r="L310" s="3"/>
      <c r="M310" s="3"/>
    </row>
    <row r="311" spans="2:13" ht="15.6">
      <c r="B311" s="109" t="s">
        <v>215</v>
      </c>
      <c r="K311" s="6"/>
      <c r="L311" s="3"/>
      <c r="M311" s="3"/>
    </row>
    <row r="312" spans="2:13" ht="15.6">
      <c r="B312" s="109" t="s">
        <v>61</v>
      </c>
      <c r="K312" s="6"/>
      <c r="L312" s="3"/>
      <c r="M312" s="3"/>
    </row>
    <row r="313" spans="2:13" ht="15.6">
      <c r="B313" s="109" t="s">
        <v>240</v>
      </c>
      <c r="K313" s="6"/>
      <c r="L313" s="3"/>
      <c r="M313" s="3"/>
    </row>
    <row r="314" spans="2:13" ht="15.6">
      <c r="B314" s="109" t="s">
        <v>72</v>
      </c>
      <c r="K314" s="6"/>
      <c r="L314" s="3"/>
      <c r="M314" s="3"/>
    </row>
    <row r="315" spans="2:13" ht="15.6">
      <c r="B315" s="109" t="s">
        <v>1021</v>
      </c>
      <c r="K315" s="6"/>
      <c r="L315" s="3"/>
      <c r="M315" s="3"/>
    </row>
    <row r="316" spans="2:13" ht="15.6">
      <c r="B316" s="109" t="s">
        <v>62</v>
      </c>
      <c r="K316" s="6"/>
      <c r="L316" s="3"/>
      <c r="M316" s="3"/>
    </row>
    <row r="317" spans="2:13" ht="15.6">
      <c r="B317" s="109" t="s">
        <v>1022</v>
      </c>
      <c r="K317" s="6"/>
      <c r="L317" s="3"/>
      <c r="M317" s="3"/>
    </row>
    <row r="318" spans="2:13" ht="15.6">
      <c r="B318" s="109" t="s">
        <v>1023</v>
      </c>
      <c r="K318" s="6"/>
      <c r="L318" s="3"/>
      <c r="M318" s="3"/>
    </row>
    <row r="319" spans="2:13" ht="15.6">
      <c r="B319" s="431" t="s">
        <v>1024</v>
      </c>
      <c r="K319" s="6"/>
      <c r="L319" s="3"/>
      <c r="M319" s="3"/>
    </row>
    <row r="320" spans="2:13" ht="15.6">
      <c r="B320" s="431" t="s">
        <v>1025</v>
      </c>
      <c r="K320" s="6"/>
      <c r="L320" s="3"/>
      <c r="M320" s="3"/>
    </row>
    <row r="321" spans="2:13" ht="15.6">
      <c r="B321" s="431" t="s">
        <v>1026</v>
      </c>
      <c r="K321" s="6"/>
      <c r="L321" s="3"/>
      <c r="M321" s="3"/>
    </row>
    <row r="322" spans="2:13" ht="15.6">
      <c r="B322" s="431" t="s">
        <v>1027</v>
      </c>
      <c r="K322" s="6"/>
      <c r="L322" s="3"/>
      <c r="M322" s="3"/>
    </row>
    <row r="323" spans="2:13" ht="15.6">
      <c r="B323" s="431" t="s">
        <v>1028</v>
      </c>
      <c r="K323" s="6"/>
      <c r="L323" s="3"/>
      <c r="M323" s="3"/>
    </row>
    <row r="324" spans="2:13" ht="15.6">
      <c r="B324" s="431" t="s">
        <v>1029</v>
      </c>
      <c r="K324" s="6"/>
      <c r="L324" s="3"/>
      <c r="M324" s="3"/>
    </row>
    <row r="325" spans="2:13" ht="15.6">
      <c r="B325" s="431" t="s">
        <v>1030</v>
      </c>
      <c r="K325" s="6"/>
      <c r="L325" s="3"/>
      <c r="M325" s="3"/>
    </row>
    <row r="326" spans="2:13" ht="15.6">
      <c r="B326" s="431" t="s">
        <v>1031</v>
      </c>
      <c r="K326" s="6"/>
      <c r="L326" s="3"/>
      <c r="M326" s="3"/>
    </row>
    <row r="327" spans="2:13" ht="15.6">
      <c r="B327" s="431" t="s">
        <v>1032</v>
      </c>
      <c r="K327" s="6"/>
      <c r="L327" s="3"/>
      <c r="M327" s="3"/>
    </row>
    <row r="328" spans="2:13" ht="15.6">
      <c r="B328" s="431" t="s">
        <v>1033</v>
      </c>
      <c r="K328" s="6"/>
      <c r="L328" s="3"/>
      <c r="M328" s="3"/>
    </row>
    <row r="329" spans="2:13" ht="15.6">
      <c r="B329" s="431" t="s">
        <v>1034</v>
      </c>
      <c r="K329" s="6"/>
      <c r="L329" s="3"/>
      <c r="M329" s="3"/>
    </row>
    <row r="330" spans="2:13" ht="15.6">
      <c r="B330" s="431" t="s">
        <v>1035</v>
      </c>
      <c r="K330" s="6"/>
      <c r="L330" s="3"/>
      <c r="M330" s="3"/>
    </row>
    <row r="331" spans="2:13" ht="15.6">
      <c r="B331" s="431" t="s">
        <v>1036</v>
      </c>
      <c r="L331" s="3"/>
      <c r="M331" s="3"/>
    </row>
    <row r="332" spans="2:13" ht="15.6">
      <c r="B332" s="431" t="s">
        <v>1037</v>
      </c>
      <c r="K332" s="6"/>
      <c r="L332" s="3"/>
      <c r="M332" s="3"/>
    </row>
    <row r="333" spans="2:13" ht="15.6">
      <c r="B333" s="431" t="s">
        <v>213</v>
      </c>
      <c r="K333" s="3"/>
      <c r="L333" s="3"/>
      <c r="M333" s="3"/>
    </row>
    <row r="334" spans="2:13" ht="15.6">
      <c r="B334" s="431" t="s">
        <v>214</v>
      </c>
      <c r="K334" s="3"/>
    </row>
    <row r="335" spans="2:13" ht="15.6">
      <c r="B335" s="431" t="s">
        <v>723</v>
      </c>
      <c r="K335" s="3"/>
    </row>
    <row r="336" spans="2:13" ht="15.6">
      <c r="B336" s="431" t="s">
        <v>1038</v>
      </c>
      <c r="K336" s="3"/>
    </row>
    <row r="337" spans="2:13" ht="15.6">
      <c r="B337" s="431" t="s">
        <v>159</v>
      </c>
      <c r="K337" s="6"/>
    </row>
    <row r="338" spans="2:13" ht="15.6">
      <c r="B338" s="431" t="s">
        <v>1039</v>
      </c>
      <c r="K338" s="6"/>
      <c r="L338" s="3"/>
      <c r="M338" s="3"/>
    </row>
    <row r="339" spans="2:13" ht="15.6">
      <c r="B339" s="431" t="s">
        <v>160</v>
      </c>
      <c r="K339" s="6"/>
      <c r="L339" s="3"/>
      <c r="M339" s="3"/>
    </row>
    <row r="340" spans="2:13" ht="15.6">
      <c r="B340" s="431" t="s">
        <v>161</v>
      </c>
      <c r="K340" s="6"/>
      <c r="L340" s="3"/>
      <c r="M340" s="3"/>
    </row>
    <row r="341" spans="2:13" ht="15.6">
      <c r="B341" s="431" t="s">
        <v>162</v>
      </c>
      <c r="F341" s="4"/>
      <c r="G341" s="4"/>
      <c r="H341" s="4"/>
      <c r="I341" s="4"/>
      <c r="J341" s="4"/>
    </row>
    <row r="342" spans="2:13" ht="15.6">
      <c r="B342" s="431" t="s">
        <v>163</v>
      </c>
      <c r="F342" s="4"/>
      <c r="G342" s="4"/>
      <c r="H342" s="4"/>
      <c r="I342" s="4"/>
      <c r="J342" s="4"/>
    </row>
    <row r="343" spans="2:13" ht="15.6">
      <c r="B343" s="431" t="s">
        <v>1038</v>
      </c>
      <c r="F343" s="4"/>
      <c r="G343" s="4"/>
      <c r="H343" s="4"/>
      <c r="I343" s="4"/>
      <c r="J343" s="4"/>
    </row>
    <row r="344" spans="2:13" ht="15.6">
      <c r="B344" s="109" t="s">
        <v>37</v>
      </c>
      <c r="F344" s="4"/>
      <c r="G344" s="4"/>
      <c r="H344" s="4"/>
      <c r="I344" s="4"/>
      <c r="J344" s="4"/>
    </row>
    <row r="345" spans="2:13" ht="15.6">
      <c r="B345" s="109" t="s">
        <v>4</v>
      </c>
      <c r="K345" s="7"/>
      <c r="L345" s="3"/>
      <c r="M345" s="3"/>
    </row>
    <row r="346" spans="2:13" ht="15.6">
      <c r="B346" s="109" t="s">
        <v>35</v>
      </c>
      <c r="K346" s="7"/>
      <c r="L346" s="3"/>
      <c r="M346" s="3"/>
    </row>
    <row r="347" spans="2:13" ht="15.6">
      <c r="B347" s="109" t="s">
        <v>36</v>
      </c>
      <c r="F347" s="8"/>
      <c r="G347" s="8"/>
      <c r="H347" s="8"/>
      <c r="I347" s="8"/>
      <c r="J347" s="8"/>
    </row>
    <row r="348" spans="2:13" ht="15.6">
      <c r="B348" s="109" t="s">
        <v>38</v>
      </c>
      <c r="K348" s="9"/>
      <c r="L348" s="9"/>
      <c r="M348" s="9"/>
    </row>
    <row r="349" spans="2:13" ht="15.6">
      <c r="B349" s="109" t="s">
        <v>39</v>
      </c>
      <c r="K349" s="9"/>
      <c r="L349" s="9"/>
      <c r="M349" s="9"/>
    </row>
    <row r="350" spans="2:13" ht="15.6">
      <c r="B350" s="109" t="s">
        <v>40</v>
      </c>
      <c r="K350" s="9"/>
      <c r="L350" s="9"/>
      <c r="M350" s="9"/>
    </row>
    <row r="351" spans="2:13" ht="15.6">
      <c r="B351" s="109" t="s">
        <v>41</v>
      </c>
      <c r="F351" s="10"/>
      <c r="G351" s="10"/>
      <c r="H351" s="10"/>
      <c r="I351" s="10"/>
      <c r="J351" s="10"/>
      <c r="K351" s="10"/>
      <c r="L351" s="10"/>
      <c r="M351" s="10"/>
    </row>
    <row r="352" spans="2:13" ht="15.6">
      <c r="B352" s="109" t="s">
        <v>5</v>
      </c>
      <c r="K352" s="6"/>
      <c r="L352" s="3"/>
      <c r="M352" s="3"/>
    </row>
    <row r="353" spans="2:13" ht="15.6">
      <c r="B353" s="109" t="s">
        <v>241</v>
      </c>
      <c r="F353" s="4"/>
      <c r="G353" s="4"/>
      <c r="H353" s="4"/>
      <c r="I353" s="4"/>
      <c r="J353" s="4"/>
    </row>
    <row r="354" spans="2:13" ht="15.6">
      <c r="B354" s="109" t="s">
        <v>242</v>
      </c>
      <c r="K354" s="7"/>
      <c r="L354" s="3"/>
      <c r="M354" s="3"/>
    </row>
    <row r="355" spans="2:13" ht="15.6">
      <c r="B355" s="109" t="s">
        <v>243</v>
      </c>
      <c r="K355" s="7"/>
      <c r="L355" s="3"/>
      <c r="M355" s="3"/>
    </row>
    <row r="356" spans="2:13" ht="15.6">
      <c r="B356" s="109" t="s">
        <v>244</v>
      </c>
      <c r="F356" s="8"/>
      <c r="G356" s="8"/>
      <c r="H356" s="8"/>
      <c r="I356" s="8"/>
      <c r="J356" s="8"/>
    </row>
    <row r="357" spans="2:13" ht="15.6">
      <c r="B357" s="109" t="s">
        <v>245</v>
      </c>
      <c r="K357" s="9"/>
      <c r="L357" s="9"/>
      <c r="M357" s="9"/>
    </row>
    <row r="358" spans="2:13" ht="15.6">
      <c r="B358" s="109" t="s">
        <v>246</v>
      </c>
      <c r="K358" s="9"/>
      <c r="L358" s="9"/>
      <c r="M358" s="9"/>
    </row>
    <row r="359" spans="2:13" ht="15.6">
      <c r="B359" s="109" t="s">
        <v>247</v>
      </c>
      <c r="K359" s="9"/>
      <c r="L359" s="9"/>
      <c r="M359" s="9"/>
    </row>
    <row r="360" spans="2:13" ht="15.6">
      <c r="B360" s="109" t="s">
        <v>248</v>
      </c>
      <c r="F360" s="10"/>
      <c r="G360" s="10"/>
      <c r="H360" s="10"/>
      <c r="I360" s="10"/>
      <c r="J360" s="10"/>
      <c r="K360" s="10"/>
      <c r="L360" s="10"/>
      <c r="M360" s="10"/>
    </row>
    <row r="361" spans="2:13" ht="15.6">
      <c r="B361" s="109" t="s">
        <v>249</v>
      </c>
      <c r="K361" s="6"/>
      <c r="L361" s="3"/>
      <c r="M361" s="3"/>
    </row>
    <row r="362" spans="2:13" ht="15.6">
      <c r="B362" s="109" t="s">
        <v>64</v>
      </c>
      <c r="K362" s="6"/>
      <c r="L362" s="3"/>
      <c r="M362" s="3"/>
    </row>
    <row r="363" spans="2:13" ht="15.6">
      <c r="B363" s="109" t="s">
        <v>65</v>
      </c>
      <c r="K363" s="6"/>
      <c r="L363" s="3"/>
      <c r="M363" s="3"/>
    </row>
    <row r="364" spans="2:13" ht="15.6">
      <c r="B364" s="109" t="s">
        <v>63</v>
      </c>
      <c r="K364" s="6"/>
      <c r="L364" s="3"/>
      <c r="M364" s="3"/>
    </row>
    <row r="365" spans="2:13" ht="15.6">
      <c r="B365" s="109" t="s">
        <v>66</v>
      </c>
      <c r="K365" s="6"/>
      <c r="L365" s="3"/>
      <c r="M365" s="3"/>
    </row>
    <row r="366" spans="2:13" ht="15.6">
      <c r="B366" s="109" t="s">
        <v>67</v>
      </c>
      <c r="K366" s="6"/>
      <c r="L366" s="3"/>
      <c r="M366" s="3"/>
    </row>
    <row r="367" spans="2:13" ht="15.6">
      <c r="B367" s="109" t="s">
        <v>68</v>
      </c>
      <c r="K367" s="6"/>
      <c r="L367" s="3"/>
      <c r="M367" s="3"/>
    </row>
    <row r="368" spans="2:13" ht="15.6">
      <c r="B368" s="109" t="s">
        <v>69</v>
      </c>
      <c r="K368" s="6"/>
      <c r="L368" s="3"/>
      <c r="M368" s="3"/>
    </row>
    <row r="369" spans="2:13" ht="15.6">
      <c r="B369" s="109" t="s">
        <v>70</v>
      </c>
      <c r="K369" s="6"/>
      <c r="L369" s="3"/>
      <c r="M369" s="3"/>
    </row>
    <row r="370" spans="2:13" ht="15.6">
      <c r="B370" s="109" t="s">
        <v>71</v>
      </c>
      <c r="K370" s="9"/>
      <c r="L370" s="9"/>
      <c r="M370" s="9"/>
    </row>
    <row r="371" spans="2:13" ht="15.6">
      <c r="B371" s="109" t="s">
        <v>6</v>
      </c>
      <c r="K371" s="6"/>
      <c r="L371" s="3"/>
      <c r="M371" s="3"/>
    </row>
    <row r="372" spans="2:13" ht="15.6">
      <c r="B372" s="109" t="s">
        <v>7</v>
      </c>
      <c r="K372" s="6"/>
    </row>
    <row r="373" spans="2:13" ht="15.6">
      <c r="B373" s="109" t="s">
        <v>8</v>
      </c>
      <c r="K373" s="3"/>
      <c r="L373" s="3"/>
      <c r="M373" s="3"/>
    </row>
    <row r="374" spans="2:13" ht="15.6">
      <c r="B374" s="109" t="s">
        <v>9</v>
      </c>
      <c r="K374" s="3"/>
    </row>
    <row r="375" spans="2:13" ht="15.6">
      <c r="B375" s="109" t="s">
        <v>10</v>
      </c>
      <c r="K375" s="3"/>
    </row>
    <row r="376" spans="2:13" ht="15.6">
      <c r="B376" s="109" t="s">
        <v>180</v>
      </c>
      <c r="K376" s="6"/>
    </row>
    <row r="377" spans="2:13" ht="15.6">
      <c r="B377" s="109" t="s">
        <v>181</v>
      </c>
      <c r="K377" s="6"/>
    </row>
    <row r="378" spans="2:13" ht="15.6">
      <c r="B378" s="109" t="s">
        <v>182</v>
      </c>
      <c r="K378" s="6"/>
      <c r="L378" s="3"/>
      <c r="M378" s="3"/>
    </row>
    <row r="379" spans="2:13" ht="15.6">
      <c r="B379" s="109" t="s">
        <v>183</v>
      </c>
    </row>
    <row r="380" spans="2:13" ht="15.6">
      <c r="B380" s="109" t="s">
        <v>184</v>
      </c>
    </row>
    <row r="381" spans="2:13" ht="15.6">
      <c r="B381" s="109" t="s">
        <v>185</v>
      </c>
    </row>
    <row r="382" spans="2:13" ht="15.6">
      <c r="B382" s="109" t="s">
        <v>186</v>
      </c>
    </row>
    <row r="383" spans="2:13" ht="18.75" customHeight="1">
      <c r="B383" s="109" t="s">
        <v>187</v>
      </c>
    </row>
    <row r="384" spans="2:13" ht="15.6">
      <c r="B384" s="109" t="s">
        <v>11</v>
      </c>
    </row>
    <row r="385" spans="2:13" ht="15.6">
      <c r="B385" s="109" t="s">
        <v>12</v>
      </c>
      <c r="K385" s="9"/>
      <c r="L385" s="9"/>
      <c r="M385" s="9"/>
    </row>
    <row r="386" spans="2:13" ht="15.6">
      <c r="B386" s="109" t="s">
        <v>13</v>
      </c>
      <c r="K386" s="7"/>
      <c r="L386" s="3"/>
      <c r="M386" s="3"/>
    </row>
    <row r="387" spans="2:13" ht="15.6">
      <c r="B387" s="109" t="s">
        <v>14</v>
      </c>
      <c r="F387" s="8"/>
      <c r="G387" s="8"/>
      <c r="H387" s="8"/>
      <c r="I387" s="8"/>
      <c r="J387" s="8"/>
    </row>
    <row r="388" spans="2:13" ht="15.6">
      <c r="B388" s="109" t="s">
        <v>204</v>
      </c>
      <c r="K388" s="9"/>
      <c r="L388" s="9"/>
      <c r="M388" s="9"/>
    </row>
    <row r="389" spans="2:13" ht="15.6">
      <c r="B389" s="109" t="s">
        <v>205</v>
      </c>
      <c r="K389" s="9"/>
      <c r="L389" s="9"/>
      <c r="M389" s="9"/>
    </row>
    <row r="390" spans="2:13" ht="15.6">
      <c r="B390" s="109" t="s">
        <v>1040</v>
      </c>
      <c r="K390" s="9"/>
      <c r="L390" s="9"/>
      <c r="M390" s="9"/>
    </row>
    <row r="391" spans="2:13" ht="15.6">
      <c r="B391" s="109" t="s">
        <v>1041</v>
      </c>
      <c r="F391" s="10"/>
      <c r="G391" s="10"/>
      <c r="H391" s="10"/>
      <c r="I391" s="10"/>
      <c r="J391" s="10"/>
      <c r="K391" s="10"/>
      <c r="L391" s="10"/>
      <c r="M391" s="10"/>
    </row>
    <row r="392" spans="2:13" ht="15.6">
      <c r="B392" s="109" t="s">
        <v>1042</v>
      </c>
      <c r="F392" s="10"/>
      <c r="G392" s="10"/>
      <c r="H392" s="10"/>
      <c r="I392" s="10"/>
      <c r="J392" s="10"/>
      <c r="K392" s="10"/>
      <c r="L392" s="10"/>
      <c r="M392" s="10"/>
    </row>
    <row r="393" spans="2:13" ht="15.6">
      <c r="B393" s="109" t="s">
        <v>1043</v>
      </c>
      <c r="F393" s="10"/>
      <c r="G393" s="10"/>
      <c r="H393" s="10"/>
      <c r="I393" s="10"/>
      <c r="J393" s="10"/>
      <c r="K393" s="10"/>
      <c r="L393" s="10"/>
      <c r="M393" s="10"/>
    </row>
    <row r="394" spans="2:13" ht="15.6">
      <c r="B394" s="109" t="s">
        <v>1044</v>
      </c>
      <c r="K394" s="6"/>
      <c r="L394" s="3"/>
      <c r="M394" s="3"/>
    </row>
    <row r="395" spans="2:13" ht="15.6">
      <c r="B395" s="109" t="s">
        <v>1045</v>
      </c>
      <c r="K395" s="6"/>
      <c r="L395" s="3"/>
      <c r="M395" s="3"/>
    </row>
    <row r="396" spans="2:13" ht="15" customHeight="1">
      <c r="B396" s="109" t="s">
        <v>1046</v>
      </c>
      <c r="L396" s="3"/>
      <c r="M396" s="3"/>
    </row>
    <row r="397" spans="2:13" ht="15.6">
      <c r="B397" s="431" t="s">
        <v>216</v>
      </c>
      <c r="L397" s="3"/>
      <c r="M397" s="3"/>
    </row>
    <row r="398" spans="2:13" ht="15.6">
      <c r="B398" s="431" t="s">
        <v>865</v>
      </c>
      <c r="L398" s="3"/>
      <c r="M398" s="3"/>
    </row>
    <row r="399" spans="2:13" ht="15.6">
      <c r="B399" s="1024" t="s">
        <v>220</v>
      </c>
      <c r="L399" s="3"/>
      <c r="M399" s="3"/>
    </row>
    <row r="400" spans="2:13" ht="15.6">
      <c r="B400" s="1024" t="s">
        <v>221</v>
      </c>
      <c r="L400" s="3"/>
      <c r="M400" s="3"/>
    </row>
    <row r="401" spans="2:13" ht="15.6">
      <c r="B401" s="1024" t="s">
        <v>222</v>
      </c>
      <c r="L401" s="3"/>
      <c r="M401" s="3"/>
    </row>
    <row r="402" spans="2:13" ht="15.6">
      <c r="B402" s="1024" t="s">
        <v>223</v>
      </c>
      <c r="L402" s="3"/>
      <c r="M402" s="3"/>
    </row>
    <row r="403" spans="2:13" ht="15.6">
      <c r="B403" s="1024" t="s">
        <v>224</v>
      </c>
      <c r="L403" s="3"/>
      <c r="M403" s="3"/>
    </row>
    <row r="404" spans="2:13" ht="15.6">
      <c r="B404" s="1024" t="s">
        <v>250</v>
      </c>
      <c r="L404" s="3"/>
      <c r="M404" s="3"/>
    </row>
    <row r="405" spans="2:13" ht="15.6">
      <c r="B405" s="1024" t="s">
        <v>225</v>
      </c>
      <c r="L405" s="3"/>
      <c r="M405" s="3"/>
    </row>
    <row r="406" spans="2:13" ht="15.6">
      <c r="B406" s="1024" t="s">
        <v>226</v>
      </c>
      <c r="L406" s="3"/>
      <c r="M406" s="3"/>
    </row>
    <row r="407" spans="2:13" ht="15.6">
      <c r="B407" s="1024" t="s">
        <v>227</v>
      </c>
      <c r="L407" s="3"/>
      <c r="M407" s="3"/>
    </row>
    <row r="408" spans="2:13" ht="15.6">
      <c r="B408" s="1024" t="s">
        <v>228</v>
      </c>
      <c r="L408" s="3"/>
      <c r="M408" s="3"/>
    </row>
    <row r="409" spans="2:13" ht="15.6">
      <c r="B409" s="1024" t="s">
        <v>229</v>
      </c>
      <c r="L409" s="3"/>
      <c r="M409" s="3"/>
    </row>
    <row r="410" spans="2:13" ht="15.6">
      <c r="B410" s="1024" t="s">
        <v>230</v>
      </c>
      <c r="L410" s="3"/>
      <c r="M410" s="3"/>
    </row>
    <row r="411" spans="2:13" ht="15.6">
      <c r="B411" s="1024" t="s">
        <v>231</v>
      </c>
      <c r="L411" s="3"/>
      <c r="M411" s="3"/>
    </row>
    <row r="412" spans="2:13" ht="15.6">
      <c r="B412" s="1024" t="s">
        <v>232</v>
      </c>
      <c r="L412" s="3"/>
      <c r="M412" s="3"/>
    </row>
    <row r="413" spans="2:13" ht="15.6">
      <c r="B413" s="1024" t="s">
        <v>233</v>
      </c>
      <c r="L413" s="3"/>
      <c r="M413" s="3"/>
    </row>
    <row r="414" spans="2:13" ht="15.6">
      <c r="B414" s="1024" t="s">
        <v>234</v>
      </c>
      <c r="L414" s="3"/>
      <c r="M414" s="3"/>
    </row>
    <row r="415" spans="2:13" ht="15.6">
      <c r="B415" s="1024" t="s">
        <v>235</v>
      </c>
      <c r="L415" s="3"/>
      <c r="M415" s="3"/>
    </row>
    <row r="416" spans="2:13" ht="15.6">
      <c r="B416" s="1024" t="s">
        <v>236</v>
      </c>
      <c r="L416" s="3"/>
      <c r="M416" s="3"/>
    </row>
    <row r="417" spans="2:13" ht="15.6">
      <c r="B417" s="1024" t="s">
        <v>237</v>
      </c>
      <c r="L417" s="3"/>
      <c r="M417" s="3"/>
    </row>
    <row r="418" spans="2:13" ht="15.6">
      <c r="B418" s="1024" t="s">
        <v>238</v>
      </c>
      <c r="L418" s="3"/>
      <c r="M418" s="3"/>
    </row>
    <row r="419" spans="2:13" ht="15.6">
      <c r="B419" s="1024" t="s">
        <v>239</v>
      </c>
      <c r="L419" s="3"/>
      <c r="M419" s="3"/>
    </row>
    <row r="420" spans="2:13" ht="15.6">
      <c r="B420" s="109" t="s">
        <v>1047</v>
      </c>
      <c r="L420" s="3"/>
      <c r="M420" s="3"/>
    </row>
    <row r="421" spans="2:13" ht="15.6">
      <c r="B421" s="109" t="s">
        <v>1048</v>
      </c>
      <c r="L421" s="3"/>
      <c r="M421" s="3"/>
    </row>
    <row r="422" spans="2:13" ht="15.6">
      <c r="B422" s="109" t="s">
        <v>217</v>
      </c>
      <c r="L422" s="3"/>
      <c r="M422" s="3"/>
    </row>
    <row r="423" spans="2:13" ht="15.6">
      <c r="B423" s="431" t="s">
        <v>218</v>
      </c>
      <c r="L423" s="3"/>
      <c r="M423" s="3"/>
    </row>
    <row r="424" spans="2:13" ht="15.6">
      <c r="B424" s="431" t="s">
        <v>219</v>
      </c>
      <c r="L424" s="3"/>
      <c r="M424" s="3"/>
    </row>
    <row r="425" spans="2:13" ht="15.6">
      <c r="B425" s="431" t="s">
        <v>1049</v>
      </c>
      <c r="L425" s="3"/>
      <c r="M425" s="3"/>
    </row>
    <row r="426" spans="2:13" ht="15.6">
      <c r="B426" s="431" t="s">
        <v>1050</v>
      </c>
      <c r="L426" s="3"/>
      <c r="M426" s="3"/>
    </row>
    <row r="427" spans="2:13" ht="15.6">
      <c r="B427" s="431" t="s">
        <v>1051</v>
      </c>
      <c r="K427" s="6"/>
      <c r="L427" s="3"/>
      <c r="M427" s="3"/>
    </row>
    <row r="428" spans="2:13" ht="15.6">
      <c r="B428" s="431" t="s">
        <v>1052</v>
      </c>
      <c r="K428" s="6"/>
      <c r="L428" s="3"/>
      <c r="M428" s="3"/>
    </row>
    <row r="429" spans="2:13" ht="15.6">
      <c r="B429" s="431" t="s">
        <v>1053</v>
      </c>
      <c r="K429" s="6"/>
      <c r="L429" s="3"/>
      <c r="M429" s="3"/>
    </row>
    <row r="430" spans="2:13" ht="15.6">
      <c r="B430" s="431" t="s">
        <v>1054</v>
      </c>
      <c r="K430" s="6"/>
      <c r="L430" s="3"/>
      <c r="M430" s="3"/>
    </row>
    <row r="431" spans="2:13" ht="15.6">
      <c r="B431" s="431" t="s">
        <v>211</v>
      </c>
      <c r="K431" s="6"/>
      <c r="L431" s="3"/>
      <c r="M431" s="3"/>
    </row>
    <row r="432" spans="2:13" ht="15.6">
      <c r="B432" s="431" t="s">
        <v>212</v>
      </c>
      <c r="K432" s="6"/>
      <c r="L432" s="3"/>
      <c r="M432" s="3"/>
    </row>
    <row r="433" spans="2:13" ht="15.6">
      <c r="B433" s="431" t="s">
        <v>1055</v>
      </c>
      <c r="K433" s="6"/>
      <c r="L433" s="3"/>
      <c r="M433" s="3"/>
    </row>
    <row r="434" spans="2:13" ht="15.6">
      <c r="B434" s="431" t="s">
        <v>1056</v>
      </c>
      <c r="K434" s="6"/>
      <c r="L434" s="3"/>
      <c r="M434" s="3"/>
    </row>
    <row r="435" spans="2:13" ht="15.6">
      <c r="B435" s="431" t="s">
        <v>1057</v>
      </c>
      <c r="K435" s="6"/>
      <c r="L435" s="3"/>
      <c r="M435" s="3"/>
    </row>
    <row r="436" spans="2:13" ht="15.6">
      <c r="B436" s="1024" t="s">
        <v>1058</v>
      </c>
      <c r="K436" s="6"/>
      <c r="L436" s="3"/>
      <c r="M436" s="3"/>
    </row>
    <row r="437" spans="2:13" ht="15.6">
      <c r="B437" s="431" t="s">
        <v>701</v>
      </c>
      <c r="F437" s="12"/>
      <c r="G437" s="12"/>
      <c r="H437" s="12"/>
      <c r="I437" s="12"/>
      <c r="J437" s="12"/>
      <c r="K437" s="12"/>
      <c r="L437" s="12"/>
      <c r="M437" s="12"/>
    </row>
    <row r="438" spans="2:13">
      <c r="K438" s="6"/>
      <c r="L438" s="3"/>
      <c r="M438" s="3"/>
    </row>
    <row r="439" spans="2:13">
      <c r="K439" s="6"/>
    </row>
    <row r="440" spans="2:13">
      <c r="K440" s="3"/>
      <c r="L440" s="3"/>
      <c r="M440" s="3"/>
    </row>
    <row r="441" spans="2:13">
      <c r="K441" s="3"/>
      <c r="L441" s="3"/>
      <c r="M441" s="3"/>
    </row>
    <row r="442" spans="2:13">
      <c r="K442" s="3"/>
    </row>
    <row r="443" spans="2:13" ht="17.25" customHeight="1">
      <c r="K443" s="6"/>
    </row>
    <row r="444" spans="2:13">
      <c r="K444" s="6"/>
    </row>
    <row r="445" spans="2:13">
      <c r="K445" s="6"/>
      <c r="L445" s="3"/>
      <c r="M445" s="3"/>
    </row>
    <row r="450" spans="6:13">
      <c r="K450" s="9"/>
      <c r="L450" s="9"/>
      <c r="M450" s="9"/>
    </row>
    <row r="451" spans="6:13">
      <c r="K451" s="11"/>
      <c r="L451" s="3"/>
      <c r="M451" s="3"/>
    </row>
    <row r="452" spans="6:13">
      <c r="K452" s="3"/>
      <c r="L452" s="3"/>
      <c r="M452" s="3"/>
    </row>
    <row r="453" spans="6:13">
      <c r="K453" s="3"/>
    </row>
    <row r="454" spans="6:13">
      <c r="K454" s="9"/>
      <c r="L454" s="9"/>
      <c r="M454" s="9"/>
    </row>
    <row r="455" spans="6:13">
      <c r="F455" s="9"/>
      <c r="G455" s="9"/>
      <c r="H455" s="9"/>
      <c r="I455" s="9"/>
      <c r="J455" s="9"/>
    </row>
    <row r="456" spans="6:13">
      <c r="F456" s="10"/>
      <c r="G456" s="10"/>
      <c r="H456" s="10"/>
      <c r="I456" s="10"/>
      <c r="J456" s="10"/>
      <c r="K456" s="10"/>
      <c r="L456" s="10"/>
      <c r="M456" s="10"/>
    </row>
    <row r="457" spans="6:13">
      <c r="K457" s="6"/>
      <c r="L457" s="3"/>
      <c r="M457" s="3"/>
    </row>
    <row r="458" spans="6:13">
      <c r="K458" s="6"/>
      <c r="L458" s="3"/>
      <c r="M458" s="3"/>
    </row>
    <row r="459" spans="6:13">
      <c r="K459" s="6"/>
      <c r="L459" s="3"/>
      <c r="M459" s="3"/>
    </row>
    <row r="460" spans="6:13">
      <c r="K460" s="6"/>
      <c r="L460" s="3"/>
      <c r="M460" s="3"/>
    </row>
    <row r="461" spans="6:13">
      <c r="K461" s="6"/>
      <c r="L461" s="3"/>
      <c r="M461" s="3"/>
    </row>
    <row r="462" spans="6:13">
      <c r="K462" s="6"/>
      <c r="L462" s="3"/>
      <c r="M462" s="3"/>
    </row>
    <row r="463" spans="6:13">
      <c r="K463" s="3"/>
      <c r="L463" s="3"/>
      <c r="M463" s="3"/>
    </row>
    <row r="464" spans="6:13">
      <c r="K464" s="3"/>
    </row>
    <row r="465" spans="11:13">
      <c r="K465" s="3"/>
    </row>
    <row r="466" spans="11:13">
      <c r="K466" s="3"/>
    </row>
    <row r="467" spans="11:13">
      <c r="K467" s="6"/>
    </row>
    <row r="468" spans="11:13">
      <c r="K468" s="6"/>
      <c r="L468" s="3"/>
      <c r="M468" s="3"/>
    </row>
    <row r="469" spans="11:13">
      <c r="K469" s="6"/>
      <c r="L469" s="3"/>
      <c r="M469" s="3"/>
    </row>
    <row r="470" spans="11:13">
      <c r="K470" s="6"/>
      <c r="L470" s="3"/>
      <c r="M470" s="3"/>
    </row>
  </sheetData>
  <dataConsolidate/>
  <mergeCells count="187">
    <mergeCell ref="A110:A112"/>
    <mergeCell ref="M115:N115"/>
    <mergeCell ref="M116:N116"/>
    <mergeCell ref="M126:N126"/>
    <mergeCell ref="M127:N127"/>
    <mergeCell ref="M128:N128"/>
    <mergeCell ref="M129:N129"/>
    <mergeCell ref="M130:N130"/>
    <mergeCell ref="M131:N131"/>
    <mergeCell ref="M117:N117"/>
    <mergeCell ref="M118:N118"/>
    <mergeCell ref="M119:N119"/>
    <mergeCell ref="M120:N120"/>
    <mergeCell ref="M121:N121"/>
    <mergeCell ref="M122:N122"/>
    <mergeCell ref="M123:N123"/>
    <mergeCell ref="M124:N124"/>
    <mergeCell ref="M125:N125"/>
    <mergeCell ref="T16:T18"/>
    <mergeCell ref="W16:W18"/>
    <mergeCell ref="M133:N133"/>
    <mergeCell ref="M134:N134"/>
    <mergeCell ref="N16:S18"/>
    <mergeCell ref="M135:N135"/>
    <mergeCell ref="M136:N136"/>
    <mergeCell ref="M137:N137"/>
    <mergeCell ref="M138:N138"/>
    <mergeCell ref="M132:N132"/>
    <mergeCell ref="A5:S5"/>
    <mergeCell ref="R6:S6"/>
    <mergeCell ref="R7:S7"/>
    <mergeCell ref="R9:S9"/>
    <mergeCell ref="R10:S10"/>
    <mergeCell ref="R11:S11"/>
    <mergeCell ref="R12:S12"/>
    <mergeCell ref="R13:S13"/>
    <mergeCell ref="R14:S14"/>
    <mergeCell ref="H13:J13"/>
    <mergeCell ref="A6:D15"/>
    <mergeCell ref="J10:K10"/>
    <mergeCell ref="J11:K11"/>
    <mergeCell ref="J12:K12"/>
    <mergeCell ref="R15:S15"/>
    <mergeCell ref="E15:F15"/>
    <mergeCell ref="A16:A18"/>
    <mergeCell ref="B16:B18"/>
    <mergeCell ref="C16:C18"/>
    <mergeCell ref="D17:D18"/>
    <mergeCell ref="E17:E18"/>
    <mergeCell ref="F17:F18"/>
    <mergeCell ref="G17:G18"/>
    <mergeCell ref="H17:H18"/>
    <mergeCell ref="I17:I18"/>
    <mergeCell ref="J17:J18"/>
    <mergeCell ref="L16:L18"/>
    <mergeCell ref="M16:M18"/>
    <mergeCell ref="D16:F16"/>
    <mergeCell ref="G16:J16"/>
    <mergeCell ref="K16:K18"/>
    <mergeCell ref="M145:N145"/>
    <mergeCell ref="M146:N146"/>
    <mergeCell ref="M147:N147"/>
    <mergeCell ref="M139:N139"/>
    <mergeCell ref="M140:N140"/>
    <mergeCell ref="M141:N141"/>
    <mergeCell ref="M142:N142"/>
    <mergeCell ref="M143:N143"/>
    <mergeCell ref="M144:N144"/>
    <mergeCell ref="M148:N148"/>
    <mergeCell ref="M149:N149"/>
    <mergeCell ref="B170:B171"/>
    <mergeCell ref="C170:C171"/>
    <mergeCell ref="D170:D171"/>
    <mergeCell ref="G170:G171"/>
    <mergeCell ref="M152:N152"/>
    <mergeCell ref="M153:N153"/>
    <mergeCell ref="M154:N154"/>
    <mergeCell ref="M155:N155"/>
    <mergeCell ref="M156:N156"/>
    <mergeCell ref="M157:N157"/>
    <mergeCell ref="M158:N158"/>
    <mergeCell ref="M159:N159"/>
    <mergeCell ref="M160:N160"/>
    <mergeCell ref="M161:N161"/>
    <mergeCell ref="M162:N162"/>
    <mergeCell ref="M163:N163"/>
    <mergeCell ref="M164:N164"/>
    <mergeCell ref="M165:N165"/>
    <mergeCell ref="M166:N166"/>
    <mergeCell ref="M150:N150"/>
    <mergeCell ref="M151:N151"/>
    <mergeCell ref="A190:A191"/>
    <mergeCell ref="B190:C191"/>
    <mergeCell ref="D190:F190"/>
    <mergeCell ref="G190:G191"/>
    <mergeCell ref="H190:H191"/>
    <mergeCell ref="I190:J191"/>
    <mergeCell ref="K190:Q191"/>
    <mergeCell ref="R190:T191"/>
    <mergeCell ref="I192:J192"/>
    <mergeCell ref="B172:B179"/>
    <mergeCell ref="D182:H182"/>
    <mergeCell ref="I203:J203"/>
    <mergeCell ref="R203:T203"/>
    <mergeCell ref="I204:J204"/>
    <mergeCell ref="R204:T204"/>
    <mergeCell ref="I201:J201"/>
    <mergeCell ref="I196:J196"/>
    <mergeCell ref="R196:T196"/>
    <mergeCell ref="I197:J197"/>
    <mergeCell ref="R197:T197"/>
    <mergeCell ref="I198:J198"/>
    <mergeCell ref="R192:T192"/>
    <mergeCell ref="I193:J193"/>
    <mergeCell ref="R193:T193"/>
    <mergeCell ref="I194:J194"/>
    <mergeCell ref="R194:T194"/>
    <mergeCell ref="A234:D234"/>
    <mergeCell ref="F234:I234"/>
    <mergeCell ref="K234:M234"/>
    <mergeCell ref="R218:T218"/>
    <mergeCell ref="I216:J216"/>
    <mergeCell ref="I217:J217"/>
    <mergeCell ref="R217:T217"/>
    <mergeCell ref="I224:J224"/>
    <mergeCell ref="R224:T224"/>
    <mergeCell ref="R221:T221"/>
    <mergeCell ref="I222:J222"/>
    <mergeCell ref="R222:T222"/>
    <mergeCell ref="I223:J223"/>
    <mergeCell ref="R223:T223"/>
    <mergeCell ref="I225:J225"/>
    <mergeCell ref="R225:T225"/>
    <mergeCell ref="I226:J226"/>
    <mergeCell ref="O234:U234"/>
    <mergeCell ref="O229:U229"/>
    <mergeCell ref="R226:T226"/>
    <mergeCell ref="K229:M229"/>
    <mergeCell ref="I221:J221"/>
    <mergeCell ref="A229:D229"/>
    <mergeCell ref="F229:I229"/>
    <mergeCell ref="I207:J207"/>
    <mergeCell ref="R207:T207"/>
    <mergeCell ref="I211:J211"/>
    <mergeCell ref="R211:T211"/>
    <mergeCell ref="I212:J212"/>
    <mergeCell ref="R212:T212"/>
    <mergeCell ref="R220:T220"/>
    <mergeCell ref="I218:J218"/>
    <mergeCell ref="I206:J206"/>
    <mergeCell ref="I213:J213"/>
    <mergeCell ref="R213:T213"/>
    <mergeCell ref="I214:J214"/>
    <mergeCell ref="R214:T214"/>
    <mergeCell ref="R206:T206"/>
    <mergeCell ref="I208:J208"/>
    <mergeCell ref="R208:T208"/>
    <mergeCell ref="I209:J209"/>
    <mergeCell ref="R209:T209"/>
    <mergeCell ref="I210:J210"/>
    <mergeCell ref="R210:T210"/>
    <mergeCell ref="I215:J215"/>
    <mergeCell ref="R215:T215"/>
    <mergeCell ref="R205:T205"/>
    <mergeCell ref="I219:J219"/>
    <mergeCell ref="R219:T219"/>
    <mergeCell ref="I220:J220"/>
    <mergeCell ref="V16:V18"/>
    <mergeCell ref="U16:U18"/>
    <mergeCell ref="I227:J227"/>
    <mergeCell ref="R227:T227"/>
    <mergeCell ref="R198:T198"/>
    <mergeCell ref="I199:J199"/>
    <mergeCell ref="R199:T199"/>
    <mergeCell ref="I200:J200"/>
    <mergeCell ref="R200:T200"/>
    <mergeCell ref="R201:T201"/>
    <mergeCell ref="I195:J195"/>
    <mergeCell ref="R195:T195"/>
    <mergeCell ref="M167:N167"/>
    <mergeCell ref="J182:L182"/>
    <mergeCell ref="M182:O182"/>
    <mergeCell ref="P182:R182"/>
    <mergeCell ref="I202:J202"/>
    <mergeCell ref="R202:T202"/>
    <mergeCell ref="I205:J205"/>
    <mergeCell ref="R216:T216"/>
  </mergeCells>
  <conditionalFormatting sqref="Y152:AE152">
    <cfRule type="cellIs" dxfId="974" priority="1" operator="greaterThan">
      <formula>0</formula>
    </cfRule>
  </conditionalFormatting>
  <conditionalFormatting sqref="Y127:AF134">
    <cfRule type="cellIs" dxfId="973" priority="7" operator="greaterThan">
      <formula>0</formula>
    </cfRule>
  </conditionalFormatting>
  <conditionalFormatting sqref="Y137:AF144">
    <cfRule type="cellIs" dxfId="972" priority="6" operator="greaterThan">
      <formula>0</formula>
    </cfRule>
  </conditionalFormatting>
  <conditionalFormatting sqref="Y146:AH150 AF151:AH152 Y153:AH171">
    <cfRule type="cellIs" dxfId="971" priority="5" operator="greaterThan">
      <formula>0</formula>
    </cfRule>
  </conditionalFormatting>
  <conditionalFormatting sqref="Y117:AJ124">
    <cfRule type="cellIs" dxfId="970" priority="8" operator="greaterThan">
      <formula>0</formula>
    </cfRule>
  </conditionalFormatting>
  <conditionalFormatting sqref="AN127:AU134">
    <cfRule type="cellIs" dxfId="969" priority="3" operator="greaterThan">
      <formula>0</formula>
    </cfRule>
  </conditionalFormatting>
  <conditionalFormatting sqref="AN137:AU144">
    <cfRule type="cellIs" dxfId="968" priority="2" operator="greaterThan">
      <formula>0</formula>
    </cfRule>
  </conditionalFormatting>
  <conditionalFormatting sqref="AN117:AY124">
    <cfRule type="cellIs" dxfId="967" priority="4" operator="greaterThan">
      <formula>0</formula>
    </cfRule>
  </conditionalFormatting>
  <dataValidations disablePrompts="1" count="8">
    <dataValidation type="list" allowBlank="1" showInputMessage="1" showErrorMessage="1" sqref="O117:O132" xr:uid="{ED71697E-C199-4A8C-A0D6-09F4C5C06563}">
      <formula1>"kg, cây"</formula1>
    </dataValidation>
    <dataValidation type="list" allowBlank="1" showInputMessage="1" showErrorMessage="1" sqref="O136:O137 O166:O167" xr:uid="{ED32E367-0AC9-4FC5-9DB7-4C9D72278B35}">
      <formula1>"kg, cây 6 mét, cây 2.5 mét, cây 3 mét"</formula1>
    </dataValidation>
    <dataValidation type="list" allowBlank="1" showInputMessage="1" showErrorMessage="1" sqref="J116" xr:uid="{D1F61A61-93D4-4A79-AEF5-88FDDB9470B4}">
      <formula1>"tròn, hộp, la"</formula1>
    </dataValidation>
    <dataValidation type="list" allowBlank="1" showInputMessage="1" showErrorMessage="1" sqref="H116:H167" xr:uid="{3D883DA0-F60E-4A8F-9335-983995BCC367}">
      <formula1>"sắt đen, sắt trắng, sắt kẽm, nhôm"</formula1>
    </dataValidation>
    <dataValidation type="list" allowBlank="1" showInputMessage="1" showErrorMessage="1" sqref="J166:J167 J150:J151 J145:J147 J136:J137 J158:J160" xr:uid="{57686C0A-7EF0-4F66-A462-4454F32B0444}">
      <formula1>"ống, hộp, tròn đặc, la dẹt,V"</formula1>
    </dataValidation>
    <dataValidation type="list" allowBlank="1" showInputMessage="1" showErrorMessage="1" sqref="J138:J144 J161:J165 J148:J149 J152:J157 J133:J135" xr:uid="{1938FB95-C7B6-4EF0-B0DC-5BBE45981C33}">
      <formula1>"ống, hộp,vuông, tròn đặc, la dẹt,V"</formula1>
    </dataValidation>
    <dataValidation type="list" allowBlank="1" showInputMessage="1" showErrorMessage="1" sqref="J117:J132" xr:uid="{EC05F03B-6A0E-402B-9DB3-2CDA69BA51FE}">
      <formula1>"Ống, Hộp,Vuông, Tròn Đặc, La Dẹt,V"</formula1>
    </dataValidation>
    <dataValidation type="list" allowBlank="1" showInputMessage="1" showErrorMessage="1" sqref="B192" xr:uid="{04AD7C72-5011-408C-811E-900D4171E70D}">
      <formula1>$B$245:$B$437</formula1>
    </dataValidation>
  </dataValidations>
  <hyperlinks>
    <hyperlink ref="E2" location="TH!A1" display="MENU" xr:uid="{E5D3F487-6A69-4DBF-82D6-B978D6E4DD73}"/>
  </hyperlinks>
  <printOptions horizontalCentered="1"/>
  <pageMargins left="0" right="0" top="0.23622047244094491" bottom="0.23622047244094491" header="0.31496062992125984" footer="0.31496062992125984"/>
  <pageSetup paperSize="9" scale="74" orientation="landscape" r:id="rId1"/>
  <rowBreaks count="2" manualBreakCount="2">
    <brk id="112" max="16383" man="1"/>
    <brk id="241" max="16383" man="1"/>
  </rowBreaks>
  <colBreaks count="1" manualBreakCount="1">
    <brk id="22" max="1048575" man="1"/>
  </col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BC4B8-01FC-49D9-999E-DF26546B740F}">
  <sheetPr codeName="Sheet3"/>
  <dimension ref="A1:EX580"/>
  <sheetViews>
    <sheetView topLeftCell="B1" zoomScale="55" zoomScaleNormal="55" workbookViewId="0">
      <pane xSplit="26" ySplit="18" topLeftCell="AG34" activePane="bottomRight" state="frozen"/>
      <selection activeCell="B1" sqref="B1"/>
      <selection pane="topRight" activeCell="AB1" sqref="AB1"/>
      <selection pane="bottomLeft" activeCell="B19" sqref="B19"/>
      <selection pane="bottomRight" activeCell="AN42" sqref="AN42"/>
    </sheetView>
  </sheetViews>
  <sheetFormatPr defaultColWidth="9" defaultRowHeight="15"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9" width="8.1796875" style="3" customWidth="1"/>
    <col min="10" max="10" width="7.1796875" style="3" customWidth="1"/>
    <col min="11" max="11" width="9.08984375" style="4" customWidth="1"/>
    <col min="12" max="12" width="8.08984375" style="4" customWidth="1"/>
    <col min="13" max="13" width="7.453125" style="4" hidden="1" customWidth="1"/>
    <col min="14" max="17" width="6.1796875" style="4" customWidth="1"/>
    <col min="18" max="18" width="3.36328125" style="4" customWidth="1"/>
    <col min="19" max="19" width="2.7265625" style="4" customWidth="1"/>
    <col min="20" max="20" width="7.453125" style="4" hidden="1" customWidth="1"/>
    <col min="21" max="23" width="0" style="4" hidden="1" customWidth="1"/>
    <col min="24" max="24" width="10.1796875" style="4" hidden="1" customWidth="1"/>
    <col min="25" max="27" width="0" style="4" hidden="1" customWidth="1"/>
    <col min="28" max="28" width="6.6328125" style="19" customWidth="1"/>
    <col min="29" max="29" width="6.08984375" style="1046" customWidth="1"/>
    <col min="30" max="30" width="9.54296875" style="1046" customWidth="1"/>
    <col min="31" max="31" width="7.7265625" style="1046" customWidth="1"/>
    <col min="32" max="32" width="6.08984375" style="1046" customWidth="1"/>
    <col min="33" max="33" width="7.26953125" style="1046" customWidth="1"/>
    <col min="34" max="39" width="6.08984375" style="1046" customWidth="1"/>
    <col min="40" max="40" width="8.36328125" style="1046" customWidth="1"/>
    <col min="41" max="43" width="6.08984375" style="1046" customWidth="1"/>
    <col min="44" max="44" width="10.7265625" style="1046" customWidth="1"/>
    <col min="45" max="51" width="6.08984375" style="1046" customWidth="1"/>
    <col min="52" max="52" width="8" style="1046" customWidth="1"/>
    <col min="53" max="53" width="7.26953125" style="1046" customWidth="1"/>
    <col min="54" max="58" width="6.08984375" style="1046" customWidth="1"/>
    <col min="59" max="59" width="8.36328125" style="1046" customWidth="1"/>
    <col min="60" max="63" width="6.08984375" style="1046" customWidth="1"/>
    <col min="64" max="64" width="10.7265625" style="1046" customWidth="1"/>
    <col min="65" max="67" width="6.08984375" style="1046" customWidth="1"/>
    <col min="68" max="68" width="8" style="1046" customWidth="1"/>
    <col min="69" max="69" width="7.7265625" style="1046" customWidth="1"/>
    <col min="70" max="70" width="7.08984375" style="1046" customWidth="1"/>
    <col min="71" max="73" width="6.08984375" style="1046" customWidth="1"/>
    <col min="74" max="74" width="5.7265625" style="1046" customWidth="1"/>
    <col min="75" max="75" width="7.26953125" style="1046" customWidth="1"/>
    <col min="76" max="83" width="6.08984375" style="1046" customWidth="1"/>
    <col min="84" max="84" width="8.36328125" style="1046" customWidth="1"/>
    <col min="85" max="85" width="7.54296875" style="1046" customWidth="1"/>
    <col min="86" max="89" width="6.08984375" style="1046" customWidth="1"/>
    <col min="90" max="90" width="8" style="1046" customWidth="1"/>
    <col min="91" max="91" width="7.36328125" style="1046" customWidth="1"/>
    <col min="92" max="113" width="6.08984375" style="1046" customWidth="1"/>
    <col min="114" max="114" width="6.90625" style="1046" customWidth="1"/>
    <col min="115" max="133" width="6.08984375" style="1046" customWidth="1"/>
    <col min="134" max="134" width="5.90625" style="1046" customWidth="1"/>
    <col min="135" max="135" width="7.453125" style="1046" customWidth="1"/>
    <col min="136" max="136" width="7.36328125" style="1046" customWidth="1"/>
    <col min="137" max="137" width="6.08984375" style="1046" customWidth="1"/>
    <col min="138" max="138" width="6.81640625" style="1046" customWidth="1"/>
    <col min="139" max="139" width="5.90625" style="1046" customWidth="1"/>
    <col min="140" max="140" width="6.08984375" style="1046" customWidth="1"/>
    <col min="141" max="141" width="8.6328125" style="1046" customWidth="1"/>
    <col min="142" max="142" width="6.08984375" style="1046" customWidth="1"/>
    <col min="143" max="143" width="8.36328125" style="1046" customWidth="1"/>
    <col min="144" max="144" width="5.90625" style="1046" customWidth="1"/>
    <col min="145" max="145" width="6.08984375" style="1046" customWidth="1"/>
    <col min="146" max="146" width="7.36328125" style="1046" customWidth="1"/>
    <col min="147" max="147" width="6.08984375" style="1046" customWidth="1"/>
    <col min="148" max="148" width="7.6328125" style="1046" customWidth="1"/>
    <col min="149" max="149" width="8.36328125" style="1046" customWidth="1"/>
    <col min="150" max="152" width="6.08984375" style="1046" customWidth="1"/>
    <col min="153" max="153" width="8" style="1046" hidden="1" customWidth="1"/>
    <col min="154" max="16384" width="9" style="4"/>
  </cols>
  <sheetData>
    <row r="1" spans="1:153" ht="17.25" customHeight="1">
      <c r="A1" s="4" t="s">
        <v>777</v>
      </c>
      <c r="C1" s="445"/>
      <c r="D1" s="445"/>
      <c r="E1" s="445"/>
      <c r="F1" s="445"/>
      <c r="G1" s="445"/>
      <c r="H1" s="445"/>
      <c r="I1" s="51"/>
      <c r="J1" s="51"/>
      <c r="K1" s="51"/>
      <c r="L1" s="51"/>
      <c r="M1" s="51"/>
    </row>
    <row r="2" spans="1:153" ht="18.899999999999999" customHeight="1">
      <c r="C2" s="445"/>
      <c r="D2" s="445"/>
      <c r="E2" s="250" t="s">
        <v>778</v>
      </c>
      <c r="F2" s="445"/>
      <c r="G2" s="445"/>
      <c r="H2" s="1012"/>
      <c r="I2" s="50"/>
      <c r="J2" s="50"/>
      <c r="K2" s="50"/>
      <c r="L2" s="50"/>
      <c r="M2" s="50"/>
      <c r="Q2" s="49"/>
    </row>
    <row r="3" spans="1:153" ht="18.899999999999999" customHeight="1">
      <c r="C3" s="445"/>
      <c r="D3" s="445"/>
      <c r="E3" s="445"/>
      <c r="F3" s="445"/>
      <c r="G3" s="445"/>
      <c r="H3" s="445"/>
      <c r="I3" s="52"/>
      <c r="J3" s="52"/>
      <c r="K3" s="52"/>
      <c r="L3" s="52"/>
      <c r="M3" s="52"/>
      <c r="T3" s="4">
        <v>4</v>
      </c>
      <c r="AC3" s="1047" t="s">
        <v>1096</v>
      </c>
      <c r="AM3" s="1047" t="s">
        <v>1097</v>
      </c>
      <c r="AW3" s="1048" t="s">
        <v>1098</v>
      </c>
      <c r="BG3" s="1048" t="s">
        <v>1099</v>
      </c>
      <c r="BQ3" s="1049" t="s">
        <v>1100</v>
      </c>
      <c r="CA3" s="1049" t="s">
        <v>1101</v>
      </c>
      <c r="CK3" s="1049" t="s">
        <v>1102</v>
      </c>
      <c r="CU3" s="1049" t="s">
        <v>1103</v>
      </c>
      <c r="DE3" s="1049" t="s">
        <v>1103</v>
      </c>
      <c r="DO3" s="1050" t="s">
        <v>1104</v>
      </c>
      <c r="DY3" s="1050" t="s">
        <v>1105</v>
      </c>
      <c r="EI3" s="1051" t="s">
        <v>1106</v>
      </c>
      <c r="ES3" s="1052" t="s">
        <v>1107</v>
      </c>
    </row>
    <row r="4" spans="1:153" ht="2.1" customHeight="1">
      <c r="A4" s="47"/>
      <c r="B4" s="47"/>
      <c r="C4" s="47"/>
      <c r="D4" s="47"/>
      <c r="E4" s="47"/>
      <c r="F4" s="48"/>
      <c r="G4" s="48"/>
      <c r="H4" s="48"/>
      <c r="I4" s="48"/>
      <c r="J4" s="48"/>
      <c r="K4" s="47"/>
      <c r="L4" s="47"/>
      <c r="M4" s="47"/>
      <c r="N4" s="47"/>
      <c r="O4" s="47"/>
      <c r="P4" s="47"/>
      <c r="Q4" s="47"/>
      <c r="R4" s="47"/>
      <c r="S4" s="47"/>
      <c r="T4" s="47"/>
      <c r="DO4" s="1053"/>
      <c r="DP4" s="1053"/>
      <c r="DQ4" s="1053"/>
      <c r="DR4" s="1053"/>
      <c r="DS4" s="1053"/>
      <c r="DT4" s="1053"/>
      <c r="DU4" s="1053"/>
      <c r="DV4" s="1053"/>
      <c r="DW4" s="1053"/>
      <c r="DX4" s="1053"/>
      <c r="DY4" s="1053"/>
      <c r="DZ4" s="1053"/>
      <c r="EA4" s="1053"/>
      <c r="EB4" s="1053"/>
      <c r="EC4" s="1053"/>
      <c r="ED4" s="1053"/>
    </row>
    <row r="5" spans="1:153" s="19" customFormat="1" ht="25.5" customHeight="1" thickBot="1">
      <c r="A5" s="1223" t="s">
        <v>780</v>
      </c>
      <c r="B5" s="1223"/>
      <c r="C5" s="1223"/>
      <c r="D5" s="1223"/>
      <c r="E5" s="1223"/>
      <c r="F5" s="1223"/>
      <c r="G5" s="1223"/>
      <c r="H5" s="1223"/>
      <c r="I5" s="1223"/>
      <c r="J5" s="1223"/>
      <c r="K5" s="1223"/>
      <c r="L5" s="1223"/>
      <c r="M5" s="1223"/>
      <c r="N5" s="1223"/>
      <c r="O5" s="1223"/>
      <c r="P5" s="1223"/>
      <c r="Q5" s="1223"/>
      <c r="R5" s="1223"/>
      <c r="S5" s="1223"/>
      <c r="T5" s="79"/>
      <c r="AC5" s="1054" t="s">
        <v>1108</v>
      </c>
      <c r="AD5" s="1054"/>
      <c r="AE5" s="1054" t="s">
        <v>1109</v>
      </c>
      <c r="AF5" s="1054"/>
      <c r="AG5" s="1054"/>
      <c r="AH5" s="1054"/>
      <c r="AI5" s="1054"/>
      <c r="AJ5" s="1054"/>
      <c r="AK5" s="1054"/>
      <c r="AL5" s="1054"/>
      <c r="AM5" s="1054" t="s">
        <v>1097</v>
      </c>
      <c r="AN5" s="1054"/>
      <c r="AO5" s="1054" t="s">
        <v>1109</v>
      </c>
      <c r="AP5" s="1054"/>
      <c r="AQ5" s="1054"/>
      <c r="AR5" s="1054"/>
      <c r="AS5" s="1054"/>
      <c r="AT5" s="1054"/>
      <c r="AU5" s="1054"/>
      <c r="AV5" s="1054"/>
      <c r="AW5" s="1054" t="s">
        <v>1110</v>
      </c>
      <c r="AX5" s="1054"/>
      <c r="AY5" s="1054" t="s">
        <v>1109</v>
      </c>
      <c r="AZ5" s="1054"/>
      <c r="BA5" s="1054"/>
      <c r="BB5" s="1054"/>
      <c r="BC5" s="1054"/>
      <c r="BD5" s="1054"/>
      <c r="BE5" s="1054"/>
      <c r="BF5" s="1054"/>
      <c r="BG5" s="1054" t="s">
        <v>1111</v>
      </c>
      <c r="BH5" s="1054"/>
      <c r="BI5" s="1054" t="s">
        <v>1109</v>
      </c>
      <c r="BJ5" s="1054"/>
      <c r="BK5" s="1054"/>
      <c r="BL5" s="1055"/>
      <c r="BM5" s="1054"/>
      <c r="BN5" s="1054"/>
      <c r="BO5" s="1054"/>
      <c r="BP5" s="1054"/>
      <c r="BQ5" s="1055" t="s">
        <v>1112</v>
      </c>
      <c r="BR5" s="1055"/>
      <c r="BS5" s="1055" t="s">
        <v>1109</v>
      </c>
      <c r="BT5" s="1055"/>
      <c r="BU5" s="1055"/>
      <c r="BV5" s="1055"/>
      <c r="BW5" s="1055"/>
      <c r="BX5" s="1055"/>
      <c r="BY5" s="1055"/>
      <c r="BZ5" s="1055"/>
      <c r="CA5" s="1055" t="s">
        <v>1101</v>
      </c>
      <c r="CB5" s="1055"/>
      <c r="CC5" s="1055" t="s">
        <v>1109</v>
      </c>
      <c r="CD5" s="1055"/>
      <c r="CE5" s="1055"/>
      <c r="CF5" s="1055"/>
      <c r="CG5" s="1055"/>
      <c r="CH5" s="1055"/>
      <c r="CI5" s="1055"/>
      <c r="CJ5" s="1055"/>
      <c r="CK5" s="1055" t="s">
        <v>1113</v>
      </c>
      <c r="CL5" s="1055"/>
      <c r="CM5" s="1055" t="s">
        <v>1109</v>
      </c>
      <c r="CN5" s="1055"/>
      <c r="CO5" s="1055"/>
      <c r="CP5" s="1055"/>
      <c r="CQ5" s="1055"/>
      <c r="CR5" s="1055"/>
      <c r="CS5" s="1055"/>
      <c r="CT5" s="1055"/>
      <c r="CU5" s="1055" t="s">
        <v>1111</v>
      </c>
      <c r="CV5" s="1055"/>
      <c r="CW5" s="1055" t="s">
        <v>1109</v>
      </c>
      <c r="CX5" s="1055"/>
      <c r="CY5" s="1055"/>
      <c r="CZ5" s="1055"/>
      <c r="DA5" s="1055"/>
      <c r="DB5" s="1055"/>
      <c r="DC5" s="1055"/>
      <c r="DD5" s="1055"/>
      <c r="DE5" s="1055" t="s">
        <v>1111</v>
      </c>
      <c r="DF5" s="1055"/>
      <c r="DG5" s="1055" t="s">
        <v>1109</v>
      </c>
      <c r="DH5" s="1055"/>
      <c r="DI5" s="1055"/>
      <c r="DJ5" s="1055"/>
      <c r="DK5" s="1054"/>
      <c r="DL5" s="1054"/>
      <c r="DM5" s="1054"/>
      <c r="DN5" s="1054"/>
      <c r="DO5" s="1056" t="s">
        <v>1114</v>
      </c>
      <c r="DP5" s="1056"/>
      <c r="DQ5" s="1056" t="s">
        <v>1109</v>
      </c>
      <c r="DR5" s="1056"/>
      <c r="DS5" s="1056"/>
      <c r="DT5" s="1056"/>
      <c r="DU5" s="1056"/>
      <c r="DV5" s="1056"/>
      <c r="DW5" s="1056"/>
      <c r="DX5" s="1056"/>
      <c r="DY5" s="1056" t="s">
        <v>1115</v>
      </c>
      <c r="DZ5" s="1056"/>
      <c r="EA5" s="1056" t="s">
        <v>1109</v>
      </c>
      <c r="EB5" s="1056"/>
      <c r="EC5" s="1056"/>
      <c r="ED5" s="1056"/>
      <c r="EE5" s="1054"/>
      <c r="EF5" s="1054"/>
      <c r="EG5" s="1054"/>
      <c r="EH5" s="1054"/>
      <c r="EI5" s="1057" t="s">
        <v>1116</v>
      </c>
      <c r="EJ5" s="1057"/>
      <c r="EK5" s="1057" t="s">
        <v>1117</v>
      </c>
      <c r="EL5" s="1057"/>
      <c r="EM5" s="1057"/>
      <c r="EN5" s="1057"/>
      <c r="EO5" s="1054"/>
      <c r="EP5" s="1054"/>
      <c r="EQ5" s="1054"/>
      <c r="ER5" s="1054"/>
      <c r="ES5" s="1058" t="s">
        <v>1118</v>
      </c>
      <c r="ET5" s="1058"/>
      <c r="EU5" s="1058" t="s">
        <v>1119</v>
      </c>
      <c r="EV5" s="1058"/>
      <c r="EW5" s="1058"/>
    </row>
    <row r="6" spans="1:153" ht="15.9" customHeight="1">
      <c r="A6" s="1224"/>
      <c r="B6" s="1225"/>
      <c r="C6" s="1225"/>
      <c r="D6" s="1226"/>
      <c r="E6" s="27" t="s">
        <v>781</v>
      </c>
      <c r="F6" s="28"/>
      <c r="G6" s="67" t="s">
        <v>782</v>
      </c>
      <c r="H6" s="67"/>
      <c r="I6" s="71" t="s">
        <v>783</v>
      </c>
      <c r="J6" s="86" t="s">
        <v>784</v>
      </c>
      <c r="K6" s="86" t="s">
        <v>785</v>
      </c>
      <c r="L6" s="87" t="s">
        <v>786</v>
      </c>
      <c r="M6" s="86"/>
      <c r="N6" s="70" t="s">
        <v>787</v>
      </c>
      <c r="O6" s="70"/>
      <c r="P6" s="340"/>
      <c r="Q6" s="15"/>
      <c r="R6" s="1233" t="s">
        <v>788</v>
      </c>
      <c r="S6" s="1234"/>
      <c r="T6" s="16" t="s">
        <v>789</v>
      </c>
      <c r="V6" s="1012" t="s">
        <v>790</v>
      </c>
      <c r="AC6" s="5" t="s">
        <v>1096</v>
      </c>
      <c r="AE6" s="1059" t="s">
        <v>1120</v>
      </c>
      <c r="AF6" s="1059"/>
      <c r="AH6" s="5"/>
      <c r="AI6" s="5"/>
      <c r="AJ6" s="5"/>
      <c r="AK6" s="5"/>
      <c r="AL6" s="5"/>
      <c r="AM6" s="5" t="s">
        <v>1121</v>
      </c>
      <c r="AO6" s="1059" t="s">
        <v>1122</v>
      </c>
      <c r="AP6" s="1059"/>
      <c r="AR6" s="1059"/>
      <c r="AW6" s="5" t="s">
        <v>1098</v>
      </c>
      <c r="AX6" s="5"/>
      <c r="AY6" s="1059" t="s">
        <v>1122</v>
      </c>
      <c r="AZ6" s="5"/>
      <c r="BA6" s="5"/>
      <c r="BB6" s="5"/>
      <c r="BC6" s="5"/>
      <c r="BD6" s="1059"/>
      <c r="BE6" s="5"/>
      <c r="BF6" s="5"/>
      <c r="BG6" s="5" t="s">
        <v>1099</v>
      </c>
      <c r="BH6" s="5"/>
      <c r="BI6" s="1059" t="s">
        <v>1122</v>
      </c>
      <c r="BJ6" s="5"/>
      <c r="BK6" s="5"/>
      <c r="BL6" s="5"/>
      <c r="BM6" s="5"/>
      <c r="BN6" s="1059"/>
      <c r="BO6" s="5"/>
      <c r="BP6" s="5"/>
      <c r="BQ6" s="5" t="s">
        <v>1123</v>
      </c>
      <c r="BR6" s="5"/>
      <c r="BS6" s="1059" t="s">
        <v>1120</v>
      </c>
      <c r="BT6" s="5"/>
      <c r="BU6" s="5"/>
      <c r="BV6" s="5"/>
      <c r="BW6" s="5"/>
      <c r="BX6" s="1059"/>
      <c r="BY6" s="5"/>
      <c r="BZ6" s="5"/>
      <c r="CA6" s="5" t="s">
        <v>1124</v>
      </c>
      <c r="CB6" s="5"/>
      <c r="CC6" s="1059"/>
      <c r="CD6" s="5"/>
      <c r="CE6" s="5"/>
      <c r="CF6" s="5"/>
      <c r="CG6" s="5"/>
      <c r="CH6" s="1059"/>
      <c r="CI6" s="5"/>
      <c r="CJ6" s="5"/>
      <c r="CK6" s="5" t="s">
        <v>1125</v>
      </c>
      <c r="CL6" s="5"/>
      <c r="CM6" s="1059" t="s">
        <v>1126</v>
      </c>
      <c r="CN6" s="5"/>
      <c r="CO6" s="5"/>
      <c r="CP6" s="5"/>
      <c r="CQ6" s="5"/>
      <c r="CR6" s="1059"/>
      <c r="CS6" s="5"/>
      <c r="CT6" s="5"/>
      <c r="CU6" s="5" t="s">
        <v>1127</v>
      </c>
      <c r="CV6" s="5"/>
      <c r="CW6" s="1059" t="s">
        <v>1122</v>
      </c>
      <c r="CX6" s="5"/>
      <c r="CY6" s="5"/>
      <c r="CZ6" s="5"/>
      <c r="DA6" s="5"/>
      <c r="DB6" s="1059"/>
      <c r="DC6" s="5"/>
      <c r="DD6" s="5"/>
      <c r="DE6" s="5" t="s">
        <v>1128</v>
      </c>
      <c r="DF6" s="5"/>
      <c r="DG6" s="1059" t="s">
        <v>1129</v>
      </c>
      <c r="DH6" s="5"/>
      <c r="DI6" s="5"/>
      <c r="DJ6" s="5"/>
      <c r="DK6" s="5"/>
      <c r="DL6" s="1059"/>
      <c r="DM6" s="5"/>
      <c r="DN6" s="5"/>
      <c r="DO6" s="5" t="s">
        <v>1104</v>
      </c>
      <c r="DP6" s="5"/>
      <c r="DQ6" s="1059" t="s">
        <v>1130</v>
      </c>
      <c r="DR6" s="5"/>
      <c r="DS6" s="5"/>
      <c r="DU6" s="5"/>
      <c r="DV6" s="1059"/>
      <c r="DW6" s="5"/>
      <c r="DX6" s="5"/>
      <c r="DY6" s="5" t="s">
        <v>1131</v>
      </c>
      <c r="DZ6" s="5"/>
      <c r="EA6" s="1059" t="s">
        <v>1122</v>
      </c>
      <c r="EB6" s="5"/>
      <c r="EC6" s="5"/>
      <c r="ED6" s="5"/>
      <c r="EE6" s="5"/>
      <c r="EF6" s="1059"/>
      <c r="EG6" s="5"/>
      <c r="EH6" s="5"/>
      <c r="EI6" s="961" t="s">
        <v>1132</v>
      </c>
      <c r="EJ6" s="5"/>
      <c r="EK6" s="1059" t="s">
        <v>1122</v>
      </c>
      <c r="EL6" s="5"/>
      <c r="EM6" s="5"/>
      <c r="EO6" s="5"/>
      <c r="EP6" s="1059"/>
      <c r="EQ6" s="5"/>
      <c r="ER6" s="5"/>
      <c r="ES6" s="1059" t="s">
        <v>1133</v>
      </c>
      <c r="ET6" s="5"/>
      <c r="EU6" s="1059" t="s">
        <v>1134</v>
      </c>
      <c r="EV6" s="5"/>
      <c r="EW6" s="5"/>
    </row>
    <row r="7" spans="1:153" ht="15.9" customHeight="1">
      <c r="A7" s="1227"/>
      <c r="B7" s="1228"/>
      <c r="C7" s="1228"/>
      <c r="D7" s="1229"/>
      <c r="E7" s="446" t="s">
        <v>791</v>
      </c>
      <c r="F7" s="29"/>
      <c r="G7" s="68" t="s">
        <v>792</v>
      </c>
      <c r="H7" s="68"/>
      <c r="I7" s="71" t="s">
        <v>793</v>
      </c>
      <c r="J7" s="71"/>
      <c r="K7" s="71"/>
      <c r="L7" s="88"/>
      <c r="M7" s="71"/>
      <c r="N7" s="56" t="s">
        <v>794</v>
      </c>
      <c r="O7" s="56"/>
      <c r="P7" s="251"/>
      <c r="Q7" s="14"/>
      <c r="R7" s="1214"/>
      <c r="S7" s="1215"/>
      <c r="T7" s="447"/>
      <c r="AC7" s="5" t="s">
        <v>1135</v>
      </c>
      <c r="AE7" s="1059" t="s">
        <v>1136</v>
      </c>
      <c r="AF7" s="1059"/>
      <c r="AH7" s="5"/>
      <c r="AI7" s="5"/>
      <c r="AJ7" s="5"/>
      <c r="AK7" s="5"/>
      <c r="AL7" s="5"/>
      <c r="AM7" s="5" t="s">
        <v>1121</v>
      </c>
      <c r="AO7" s="1059" t="s">
        <v>1122</v>
      </c>
      <c r="AP7" s="1059"/>
      <c r="AR7" s="1059"/>
      <c r="AS7" s="5"/>
      <c r="AT7" s="5"/>
      <c r="AU7" s="5"/>
      <c r="AV7" s="5"/>
      <c r="AW7" s="5" t="s">
        <v>1137</v>
      </c>
      <c r="AX7" s="5"/>
      <c r="AY7" s="5" t="s">
        <v>1138</v>
      </c>
      <c r="AZ7" s="5"/>
      <c r="BA7" s="5"/>
      <c r="BB7" s="5"/>
      <c r="BC7" s="5"/>
      <c r="BD7" s="5"/>
      <c r="BE7" s="5"/>
      <c r="BF7" s="5"/>
      <c r="BG7" s="5" t="s">
        <v>1139</v>
      </c>
      <c r="BH7" s="5"/>
      <c r="BI7" s="1059" t="s">
        <v>1122</v>
      </c>
      <c r="BJ7" s="5"/>
      <c r="BK7" s="5"/>
      <c r="BL7" s="5"/>
      <c r="BM7" s="5"/>
      <c r="BN7" s="5"/>
      <c r="BO7" s="5"/>
      <c r="BP7" s="5"/>
      <c r="BQ7" s="5" t="s">
        <v>1140</v>
      </c>
      <c r="BR7" s="5"/>
      <c r="BS7" s="5" t="s">
        <v>1120</v>
      </c>
      <c r="BT7" s="5"/>
      <c r="BU7" s="5"/>
      <c r="BV7" s="5"/>
      <c r="BW7" s="5"/>
      <c r="BX7" s="5"/>
      <c r="BY7" s="5"/>
      <c r="BZ7" s="5"/>
      <c r="CA7" s="5" t="s">
        <v>1141</v>
      </c>
      <c r="CB7" s="5"/>
      <c r="CC7" s="5"/>
      <c r="CD7" s="5"/>
      <c r="CE7" s="5"/>
      <c r="CF7" s="5"/>
      <c r="CG7" s="5"/>
      <c r="CH7" s="5"/>
      <c r="CI7" s="5"/>
      <c r="CJ7" s="5"/>
      <c r="CK7" s="5" t="s">
        <v>1142</v>
      </c>
      <c r="CL7" s="5"/>
      <c r="CM7" s="5" t="s">
        <v>1126</v>
      </c>
      <c r="CN7" s="5"/>
      <c r="CO7" s="5"/>
      <c r="CP7" s="5"/>
      <c r="CQ7" s="5"/>
      <c r="CR7" s="5"/>
      <c r="CS7" s="5"/>
      <c r="CT7" s="5"/>
      <c r="CU7" s="5" t="s">
        <v>1143</v>
      </c>
      <c r="CV7" s="5"/>
      <c r="CW7" s="5" t="s">
        <v>1122</v>
      </c>
      <c r="CX7" s="5"/>
      <c r="CY7" s="5"/>
      <c r="CZ7" s="5"/>
      <c r="DA7" s="5"/>
      <c r="DB7" s="5"/>
      <c r="DC7" s="5"/>
      <c r="DD7" s="5"/>
      <c r="DE7" s="5" t="s">
        <v>1144</v>
      </c>
      <c r="DF7" s="5"/>
      <c r="DG7" s="5" t="s">
        <v>1129</v>
      </c>
      <c r="DH7" s="5"/>
      <c r="DI7" s="5"/>
      <c r="DJ7" s="5"/>
      <c r="DK7" s="5"/>
      <c r="DL7" s="5"/>
      <c r="DM7" s="5"/>
      <c r="DN7" s="5"/>
      <c r="DO7" s="5" t="s">
        <v>1145</v>
      </c>
      <c r="DP7" s="5"/>
      <c r="DQ7" s="5" t="s">
        <v>1146</v>
      </c>
      <c r="DR7" s="5"/>
      <c r="DS7" s="5"/>
      <c r="DU7" s="5"/>
      <c r="DV7" s="5"/>
      <c r="DW7" s="5"/>
      <c r="DX7" s="5"/>
      <c r="DY7" s="5" t="s">
        <v>1105</v>
      </c>
      <c r="DZ7" s="5"/>
      <c r="EA7" s="5" t="s">
        <v>1122</v>
      </c>
      <c r="EB7" s="5"/>
      <c r="EC7" s="5"/>
      <c r="ED7" s="5"/>
      <c r="EE7" s="5"/>
      <c r="EF7" s="5"/>
      <c r="EG7" s="5"/>
      <c r="EH7" s="5"/>
      <c r="EI7" s="1059" t="s">
        <v>1106</v>
      </c>
      <c r="EJ7" s="5"/>
      <c r="EK7" s="5" t="s">
        <v>1122</v>
      </c>
      <c r="EL7" s="5"/>
      <c r="EM7" s="5"/>
      <c r="EO7" s="5"/>
      <c r="EP7" s="5"/>
      <c r="EQ7" s="5"/>
      <c r="ER7" s="5"/>
      <c r="ES7" s="1059" t="s">
        <v>1107</v>
      </c>
      <c r="ET7" s="5"/>
      <c r="EU7" s="5" t="s">
        <v>1134</v>
      </c>
      <c r="EV7" s="5"/>
      <c r="EW7" s="5"/>
    </row>
    <row r="8" spans="1:153" ht="15.9" customHeight="1">
      <c r="A8" s="1227"/>
      <c r="B8" s="1228"/>
      <c r="C8" s="1228"/>
      <c r="D8" s="1229"/>
      <c r="E8" s="446" t="s">
        <v>795</v>
      </c>
      <c r="F8" s="29"/>
      <c r="G8" s="68" t="s">
        <v>796</v>
      </c>
      <c r="H8" s="68"/>
      <c r="I8" s="71" t="s">
        <v>797</v>
      </c>
      <c r="J8" s="71"/>
      <c r="K8" s="71"/>
      <c r="L8" s="88"/>
      <c r="M8" s="71"/>
      <c r="N8" s="56" t="s">
        <v>798</v>
      </c>
      <c r="O8" s="56"/>
      <c r="P8" s="251"/>
      <c r="Q8" s="14"/>
      <c r="R8" s="557">
        <f>892*2</f>
        <v>1784</v>
      </c>
      <c r="S8" s="558" t="s">
        <v>799</v>
      </c>
      <c r="T8" s="448">
        <v>1</v>
      </c>
      <c r="AC8" s="5" t="s">
        <v>1147</v>
      </c>
      <c r="AE8" s="1059" t="s">
        <v>1148</v>
      </c>
      <c r="AF8" s="1059"/>
      <c r="AH8" s="5"/>
      <c r="AI8" s="5"/>
      <c r="AJ8" s="5"/>
      <c r="AK8" s="5"/>
      <c r="AL8" s="5"/>
      <c r="AM8" s="5" t="s">
        <v>1149</v>
      </c>
      <c r="AO8" s="1059" t="s">
        <v>1150</v>
      </c>
      <c r="AP8" s="1059"/>
      <c r="AR8" s="1059"/>
      <c r="AS8" s="5"/>
      <c r="AT8" s="5"/>
      <c r="AU8" s="5"/>
      <c r="AV8" s="5"/>
      <c r="AW8" s="5" t="s">
        <v>1151</v>
      </c>
      <c r="AX8" s="5"/>
      <c r="AY8" s="5" t="s">
        <v>1138</v>
      </c>
      <c r="AZ8" s="5"/>
      <c r="BA8" s="5"/>
      <c r="BB8" s="5"/>
      <c r="BC8" s="5"/>
      <c r="BD8" s="5"/>
      <c r="BE8" s="5"/>
      <c r="BF8" s="5"/>
      <c r="BG8" s="5" t="s">
        <v>1152</v>
      </c>
      <c r="BH8" s="5"/>
      <c r="BI8" s="1059" t="s">
        <v>1122</v>
      </c>
      <c r="BJ8" s="5"/>
      <c r="BK8" s="5"/>
      <c r="BL8" s="5"/>
      <c r="BM8" s="5"/>
      <c r="BN8" s="5"/>
      <c r="BO8" s="5"/>
      <c r="BP8" s="5"/>
      <c r="BQ8" s="5" t="s">
        <v>1153</v>
      </c>
      <c r="BR8" s="5"/>
      <c r="BS8" s="5" t="s">
        <v>1120</v>
      </c>
      <c r="BT8" s="5"/>
      <c r="BU8" s="5"/>
      <c r="BV8" s="5"/>
      <c r="BW8" s="5"/>
      <c r="BX8" s="5"/>
      <c r="BY8" s="5"/>
      <c r="BZ8" s="5"/>
      <c r="CA8" s="1049" t="s">
        <v>1154</v>
      </c>
      <c r="CB8" s="5"/>
      <c r="CC8" s="5"/>
      <c r="CD8" s="5"/>
      <c r="CE8" s="5"/>
      <c r="CF8" s="5"/>
      <c r="CG8" s="5"/>
      <c r="CH8" s="5"/>
      <c r="CI8" s="5"/>
      <c r="CJ8" s="5"/>
      <c r="CK8" s="1055" t="s">
        <v>1113</v>
      </c>
      <c r="CL8" s="1055"/>
      <c r="CM8" s="1055" t="s">
        <v>1109</v>
      </c>
      <c r="CN8" s="1055"/>
      <c r="CO8" s="5"/>
      <c r="CP8" s="5"/>
      <c r="CQ8" s="5"/>
      <c r="CR8" s="5"/>
      <c r="CS8" s="5"/>
      <c r="CT8" s="5"/>
      <c r="CU8" s="5" t="s">
        <v>1103</v>
      </c>
      <c r="CV8" s="5"/>
      <c r="CW8" s="5" t="s">
        <v>1122</v>
      </c>
      <c r="CX8" s="5"/>
      <c r="CY8" s="5"/>
      <c r="CZ8" s="5"/>
      <c r="DA8" s="5"/>
      <c r="DB8" s="5"/>
      <c r="DC8" s="5"/>
      <c r="DD8" s="5"/>
      <c r="DE8" s="5" t="s">
        <v>1155</v>
      </c>
      <c r="DF8" s="5"/>
      <c r="DG8" s="5" t="s">
        <v>1129</v>
      </c>
      <c r="DH8" s="5"/>
      <c r="DI8" s="5"/>
      <c r="DJ8" s="5"/>
      <c r="DK8" s="5"/>
      <c r="DL8" s="5"/>
      <c r="DM8" s="5"/>
      <c r="DN8" s="5"/>
      <c r="DO8" s="5" t="s">
        <v>1156</v>
      </c>
      <c r="DP8" s="5"/>
      <c r="DQ8" s="5" t="s">
        <v>1122</v>
      </c>
      <c r="DR8" s="5"/>
      <c r="DS8" s="5"/>
      <c r="DU8" s="5"/>
      <c r="DV8" s="5"/>
      <c r="DW8" s="5"/>
      <c r="DX8" s="5"/>
      <c r="DY8" s="5" t="s">
        <v>1157</v>
      </c>
      <c r="DZ8" s="5"/>
      <c r="EA8" s="5" t="s">
        <v>1122</v>
      </c>
      <c r="EB8" s="5"/>
      <c r="EC8" s="5"/>
      <c r="ED8" s="5"/>
      <c r="EE8" s="5"/>
      <c r="EF8" s="5"/>
      <c r="EG8" s="5"/>
      <c r="EH8" s="5"/>
      <c r="EI8" s="1059" t="s">
        <v>1158</v>
      </c>
      <c r="EJ8" s="5"/>
      <c r="EK8" s="5" t="s">
        <v>1122</v>
      </c>
      <c r="EL8" s="5"/>
      <c r="EM8" s="5"/>
      <c r="EO8" s="5"/>
      <c r="EP8" s="5"/>
      <c r="EQ8" s="5"/>
      <c r="ER8" s="5"/>
      <c r="ES8" s="1059"/>
      <c r="ET8" s="5"/>
      <c r="EU8" s="5"/>
      <c r="EV8" s="5"/>
      <c r="EW8" s="5"/>
    </row>
    <row r="9" spans="1:153" ht="15.9" customHeight="1">
      <c r="A9" s="1227"/>
      <c r="B9" s="1228"/>
      <c r="C9" s="1228"/>
      <c r="D9" s="1229"/>
      <c r="E9" s="30" t="s">
        <v>800</v>
      </c>
      <c r="F9" s="31"/>
      <c r="G9" s="69"/>
      <c r="H9" s="69"/>
      <c r="I9" s="71"/>
      <c r="J9" s="71"/>
      <c r="K9" s="71"/>
      <c r="L9" s="88"/>
      <c r="M9" s="71"/>
      <c r="N9" s="56" t="s">
        <v>801</v>
      </c>
      <c r="O9" s="56"/>
      <c r="P9" s="251"/>
      <c r="Q9" s="14"/>
      <c r="R9" s="1214"/>
      <c r="S9" s="1215"/>
      <c r="T9" s="448"/>
      <c r="AC9" s="5" t="s">
        <v>1159</v>
      </c>
      <c r="AE9" s="1059" t="s">
        <v>1160</v>
      </c>
      <c r="AF9" s="1059"/>
      <c r="AH9" s="5"/>
      <c r="AI9" s="5"/>
      <c r="AJ9" s="5"/>
      <c r="AK9" s="5"/>
      <c r="AL9" s="5"/>
      <c r="AM9" s="5" t="s">
        <v>1161</v>
      </c>
      <c r="AO9" s="1059" t="s">
        <v>1150</v>
      </c>
      <c r="AP9" s="1059"/>
      <c r="AR9" s="1059"/>
      <c r="AS9" s="5"/>
      <c r="AT9" s="5"/>
      <c r="AU9" s="5"/>
      <c r="AV9" s="5"/>
      <c r="AW9" s="5" t="s">
        <v>1162</v>
      </c>
      <c r="AX9" s="5"/>
      <c r="AY9" s="5" t="s">
        <v>1138</v>
      </c>
      <c r="AZ9" s="5"/>
      <c r="BA9" s="5"/>
      <c r="BB9" s="5"/>
      <c r="BC9" s="5"/>
      <c r="BD9" s="5"/>
      <c r="BE9" s="5"/>
      <c r="BF9" s="5"/>
      <c r="BG9" s="5" t="s">
        <v>1163</v>
      </c>
      <c r="BH9" s="5"/>
      <c r="BI9" s="1059" t="s">
        <v>1122</v>
      </c>
      <c r="BJ9" s="5"/>
      <c r="BK9" s="5"/>
      <c r="BL9" s="5"/>
      <c r="BM9" s="5"/>
      <c r="BN9" s="5"/>
      <c r="BO9" s="5"/>
      <c r="BP9" s="5"/>
      <c r="BQ9" s="5" t="s">
        <v>1164</v>
      </c>
      <c r="BR9" s="5"/>
      <c r="BS9" s="5" t="s">
        <v>1120</v>
      </c>
      <c r="BT9" s="5"/>
      <c r="BU9" s="5"/>
      <c r="BV9" s="5"/>
      <c r="BW9" s="5"/>
      <c r="BX9" s="5"/>
      <c r="BY9" s="5"/>
      <c r="BZ9" s="5"/>
      <c r="CA9" s="1055" t="s">
        <v>1154</v>
      </c>
      <c r="CB9" s="1055"/>
      <c r="CC9" s="1055" t="s">
        <v>1109</v>
      </c>
      <c r="CD9" s="1055"/>
      <c r="CE9" s="5"/>
      <c r="CG9" s="5"/>
      <c r="CH9" s="5"/>
      <c r="CI9" s="5"/>
      <c r="CJ9" s="5"/>
      <c r="CK9" s="5" t="s">
        <v>1165</v>
      </c>
      <c r="CL9" s="5"/>
      <c r="CM9" s="5" t="s">
        <v>1166</v>
      </c>
      <c r="CN9" s="5"/>
      <c r="CO9" s="5"/>
      <c r="CP9" s="5"/>
      <c r="CQ9" s="5"/>
      <c r="CR9" s="5"/>
      <c r="CS9" s="5"/>
      <c r="CT9" s="5"/>
      <c r="CU9" s="5" t="s">
        <v>1167</v>
      </c>
      <c r="CV9" s="5"/>
      <c r="CW9" s="5" t="s">
        <v>1122</v>
      </c>
      <c r="CX9" s="5"/>
      <c r="CY9" s="5"/>
      <c r="CZ9" s="5"/>
      <c r="DA9" s="5"/>
      <c r="DB9" s="5"/>
      <c r="DC9" s="5"/>
      <c r="DD9" s="5"/>
      <c r="DE9" s="5" t="s">
        <v>1168</v>
      </c>
      <c r="DF9" s="5"/>
      <c r="DG9" s="5" t="s">
        <v>1129</v>
      </c>
      <c r="DH9" s="5"/>
      <c r="DI9" s="5"/>
      <c r="DJ9" s="5"/>
      <c r="DK9" s="5"/>
      <c r="DL9" s="5"/>
      <c r="DM9" s="5"/>
      <c r="DN9" s="5"/>
      <c r="DO9" s="5" t="s">
        <v>1169</v>
      </c>
      <c r="DP9" s="5"/>
      <c r="DQ9" s="5" t="s">
        <v>1146</v>
      </c>
      <c r="DR9" s="5"/>
      <c r="DS9" s="5"/>
      <c r="DU9" s="5"/>
      <c r="DV9" s="5"/>
      <c r="DW9" s="5"/>
      <c r="DX9" s="5"/>
      <c r="DY9" s="5" t="s">
        <v>1170</v>
      </c>
      <c r="DZ9" s="5"/>
      <c r="EA9" s="5" t="s">
        <v>1122</v>
      </c>
      <c r="EB9" s="5"/>
      <c r="EC9" s="5"/>
      <c r="ED9" s="5"/>
      <c r="EE9" s="5"/>
      <c r="EF9" s="5"/>
      <c r="EG9" s="5"/>
      <c r="EH9" s="5"/>
      <c r="EI9" s="1059" t="s">
        <v>1171</v>
      </c>
      <c r="EJ9" s="5"/>
      <c r="EK9" s="5" t="s">
        <v>1122</v>
      </c>
      <c r="EL9" s="5"/>
      <c r="EM9" s="5"/>
      <c r="EO9" s="5"/>
      <c r="EP9" s="5"/>
      <c r="EQ9" s="5"/>
      <c r="ER9" s="5"/>
      <c r="ES9" s="1059"/>
      <c r="ET9" s="5"/>
      <c r="EU9" s="5"/>
      <c r="EV9" s="5"/>
      <c r="EW9" s="5"/>
    </row>
    <row r="10" spans="1:153" ht="15.9" customHeight="1">
      <c r="A10" s="1227"/>
      <c r="B10" s="1228"/>
      <c r="C10" s="1228"/>
      <c r="D10" s="1229"/>
      <c r="E10" s="32" t="s">
        <v>802</v>
      </c>
      <c r="F10" s="33"/>
      <c r="G10" s="81">
        <v>59</v>
      </c>
      <c r="H10" s="81">
        <v>61</v>
      </c>
      <c r="I10" s="81">
        <v>77</v>
      </c>
      <c r="J10" s="1235" t="s">
        <v>803</v>
      </c>
      <c r="K10" s="1235"/>
      <c r="L10" s="449" t="s">
        <v>804</v>
      </c>
      <c r="M10" s="450"/>
      <c r="N10" s="56" t="s">
        <v>805</v>
      </c>
      <c r="O10" s="56"/>
      <c r="P10" s="251"/>
      <c r="Q10" s="14"/>
      <c r="R10" s="1214"/>
      <c r="S10" s="1215"/>
      <c r="T10" s="448">
        <v>1</v>
      </c>
      <c r="AC10" s="5" t="s">
        <v>1172</v>
      </c>
      <c r="AE10" s="1059" t="s">
        <v>1173</v>
      </c>
      <c r="AF10" s="1060"/>
      <c r="AM10" s="5" t="s">
        <v>1174</v>
      </c>
      <c r="AO10" s="1059" t="s">
        <v>1150</v>
      </c>
      <c r="AP10" s="1059"/>
      <c r="AR10" s="1059"/>
      <c r="AS10" s="5"/>
      <c r="AT10" s="5"/>
      <c r="AU10" s="5"/>
      <c r="AV10" s="5"/>
      <c r="AW10" s="5" t="s">
        <v>1175</v>
      </c>
      <c r="AX10" s="5"/>
      <c r="AY10" s="5" t="s">
        <v>1138</v>
      </c>
      <c r="AZ10" s="5"/>
      <c r="BA10" s="5"/>
      <c r="BB10" s="5"/>
      <c r="BC10" s="5"/>
      <c r="BD10" s="5"/>
      <c r="BE10" s="5"/>
      <c r="BF10" s="5"/>
      <c r="BH10" s="5"/>
      <c r="BI10" s="5"/>
      <c r="BJ10" s="5"/>
      <c r="BK10" s="5"/>
      <c r="BL10" s="5"/>
      <c r="BM10" s="5"/>
      <c r="BN10" s="5"/>
      <c r="BO10" s="5"/>
      <c r="BP10" s="5"/>
      <c r="BQ10" s="5" t="s">
        <v>1100</v>
      </c>
      <c r="BR10" s="5"/>
      <c r="BS10" s="5" t="s">
        <v>1120</v>
      </c>
      <c r="BT10" s="5"/>
      <c r="BU10" s="5"/>
      <c r="BV10" s="5"/>
      <c r="BW10" s="5"/>
      <c r="BX10" s="5"/>
      <c r="BY10" s="5"/>
      <c r="BZ10" s="5"/>
      <c r="CA10" s="5" t="s">
        <v>1176</v>
      </c>
      <c r="CB10" s="5"/>
      <c r="CC10" s="5" t="s">
        <v>1177</v>
      </c>
      <c r="CD10" s="5"/>
      <c r="CE10" s="5"/>
      <c r="CF10" s="5"/>
      <c r="CG10" s="5"/>
      <c r="CH10" s="5"/>
      <c r="CI10" s="5"/>
      <c r="CJ10" s="5"/>
      <c r="CK10" s="5" t="s">
        <v>1178</v>
      </c>
      <c r="CL10" s="5"/>
      <c r="CM10" s="5" t="s">
        <v>1166</v>
      </c>
      <c r="CN10" s="5"/>
      <c r="CO10" s="5"/>
      <c r="CP10" s="5"/>
      <c r="CQ10" s="5"/>
      <c r="CR10" s="5"/>
      <c r="CS10" s="5"/>
      <c r="CT10" s="5"/>
      <c r="CU10" s="5" t="s">
        <v>1179</v>
      </c>
      <c r="CV10" s="5"/>
      <c r="CW10" s="5" t="s">
        <v>1122</v>
      </c>
      <c r="CX10" s="5"/>
      <c r="CY10" s="5"/>
      <c r="CZ10" s="5"/>
      <c r="DA10" s="5"/>
      <c r="DB10" s="5"/>
      <c r="DC10" s="5"/>
      <c r="DD10" s="5"/>
      <c r="DE10" s="5" t="s">
        <v>1180</v>
      </c>
      <c r="DF10" s="5"/>
      <c r="DG10" s="5" t="s">
        <v>1181</v>
      </c>
      <c r="DH10" s="5"/>
      <c r="DI10" s="5"/>
      <c r="DJ10" s="5"/>
      <c r="DK10" s="5"/>
      <c r="DL10" s="5"/>
      <c r="DM10" s="5"/>
      <c r="DN10" s="5"/>
      <c r="DO10" s="5" t="s">
        <v>1182</v>
      </c>
      <c r="DP10" s="5"/>
      <c r="DQ10" s="5" t="s">
        <v>1183</v>
      </c>
      <c r="DR10" s="5"/>
      <c r="DS10" s="5"/>
      <c r="DT10" s="5"/>
      <c r="DU10" s="5"/>
      <c r="DV10" s="5"/>
      <c r="DW10" s="5"/>
      <c r="DX10" s="5"/>
      <c r="DZ10" s="5"/>
      <c r="EA10" s="5"/>
      <c r="EB10" s="5"/>
      <c r="EC10" s="5"/>
      <c r="EE10" s="5"/>
      <c r="EF10" s="5"/>
      <c r="EG10" s="5"/>
      <c r="EH10" s="5"/>
      <c r="EI10" s="5"/>
      <c r="EJ10" s="5"/>
      <c r="EK10" s="5"/>
      <c r="EL10" s="5"/>
      <c r="EM10" s="5"/>
      <c r="EO10" s="5"/>
      <c r="EP10" s="5"/>
      <c r="EQ10" s="5"/>
      <c r="ER10" s="5"/>
      <c r="ET10" s="5"/>
      <c r="EU10" s="5"/>
      <c r="EV10" s="5"/>
      <c r="EW10" s="5"/>
    </row>
    <row r="11" spans="1:153" ht="15.9" customHeight="1">
      <c r="A11" s="1227"/>
      <c r="B11" s="1228"/>
      <c r="C11" s="1228"/>
      <c r="D11" s="1229"/>
      <c r="E11" s="34" t="s">
        <v>806</v>
      </c>
      <c r="F11" s="33"/>
      <c r="G11" s="81">
        <v>63</v>
      </c>
      <c r="H11" s="81">
        <v>56</v>
      </c>
      <c r="I11" s="578">
        <v>17</v>
      </c>
      <c r="J11" s="1236" t="s">
        <v>807</v>
      </c>
      <c r="K11" s="1236"/>
      <c r="L11" s="89">
        <f>G11*H11*I11/10^9</f>
        <v>5.9976000000000003E-5</v>
      </c>
      <c r="M11" s="82"/>
      <c r="N11" s="56" t="s">
        <v>808</v>
      </c>
      <c r="O11" s="56"/>
      <c r="P11" s="251"/>
      <c r="Q11" s="14"/>
      <c r="R11" s="1214"/>
      <c r="S11" s="1215"/>
      <c r="T11" s="448">
        <v>1</v>
      </c>
      <c r="AC11" s="5" t="s">
        <v>1308</v>
      </c>
      <c r="AE11" s="5" t="s">
        <v>1309</v>
      </c>
      <c r="AO11" s="1059"/>
      <c r="AW11" s="5" t="s">
        <v>1184</v>
      </c>
      <c r="AX11" s="5"/>
      <c r="AY11" s="5" t="s">
        <v>1138</v>
      </c>
      <c r="AZ11" s="5"/>
      <c r="BA11" s="5"/>
      <c r="BB11" s="5"/>
      <c r="BC11" s="5"/>
      <c r="BD11" s="5"/>
      <c r="BE11" s="5"/>
      <c r="BF11" s="5"/>
      <c r="BH11" s="5"/>
      <c r="BI11" s="5"/>
      <c r="BJ11" s="5"/>
      <c r="BK11" s="5"/>
      <c r="BL11" s="5"/>
      <c r="BM11" s="5"/>
      <c r="BN11" s="5"/>
      <c r="BO11" s="5"/>
      <c r="BP11" s="5"/>
      <c r="BQ11" s="5" t="s">
        <v>1185</v>
      </c>
      <c r="BR11" s="5"/>
      <c r="BS11" s="5" t="s">
        <v>1126</v>
      </c>
      <c r="BT11" s="5"/>
      <c r="BU11" s="5"/>
      <c r="BV11" s="5"/>
      <c r="BW11" s="5"/>
      <c r="BX11" s="5"/>
      <c r="BY11" s="5"/>
      <c r="BZ11" s="5"/>
      <c r="CA11" s="5" t="s">
        <v>1186</v>
      </c>
      <c r="CB11" s="5"/>
      <c r="CC11" s="5" t="s">
        <v>1177</v>
      </c>
      <c r="CD11" s="5"/>
      <c r="CE11" s="5"/>
      <c r="CF11" s="5"/>
      <c r="CG11" s="5"/>
      <c r="CH11" s="5"/>
      <c r="CI11" s="5"/>
      <c r="CJ11" s="5"/>
      <c r="CK11" s="5" t="s">
        <v>1187</v>
      </c>
      <c r="CL11" s="5"/>
      <c r="CM11" s="5" t="s">
        <v>1166</v>
      </c>
      <c r="CN11" s="5"/>
      <c r="CO11" s="5"/>
      <c r="CP11" s="5"/>
      <c r="CQ11" s="5"/>
      <c r="CR11" s="5"/>
      <c r="CS11" s="5"/>
      <c r="CT11" s="5"/>
      <c r="CU11" s="5" t="s">
        <v>1188</v>
      </c>
      <c r="CV11" s="5"/>
      <c r="CW11" s="5" t="s">
        <v>1122</v>
      </c>
      <c r="CX11" s="5"/>
      <c r="CY11" s="5"/>
      <c r="CZ11" s="5"/>
      <c r="DA11" s="5"/>
      <c r="DB11" s="5"/>
      <c r="DC11" s="5"/>
      <c r="DD11" s="5"/>
      <c r="DE11" s="5" t="s">
        <v>1189</v>
      </c>
      <c r="DF11" s="5"/>
      <c r="DG11" s="5" t="s">
        <v>1181</v>
      </c>
      <c r="DH11" s="5"/>
      <c r="DI11" s="5"/>
      <c r="DJ11" s="5"/>
      <c r="DK11" s="5"/>
      <c r="DL11" s="5"/>
      <c r="DM11" s="5"/>
      <c r="DN11" s="5"/>
      <c r="DO11" s="5" t="s">
        <v>1190</v>
      </c>
      <c r="DP11" s="5"/>
      <c r="DQ11" s="5" t="s">
        <v>1191</v>
      </c>
      <c r="DR11" s="5"/>
      <c r="DS11" s="5"/>
      <c r="DT11" s="5"/>
      <c r="DU11" s="5"/>
      <c r="DV11" s="5"/>
      <c r="DW11" s="5"/>
      <c r="DX11" s="5"/>
      <c r="DZ11" s="5"/>
      <c r="EA11" s="5"/>
      <c r="EB11" s="5"/>
      <c r="EC11" s="5"/>
      <c r="EE11" s="5"/>
      <c r="EF11" s="5"/>
      <c r="EG11" s="5"/>
      <c r="EH11" s="5"/>
      <c r="EI11" s="5"/>
      <c r="EJ11" s="5"/>
      <c r="EK11" s="5"/>
      <c r="EL11" s="5"/>
      <c r="EM11" s="5"/>
      <c r="EO11" s="5"/>
      <c r="EP11" s="5"/>
      <c r="EQ11" s="5"/>
      <c r="ER11" s="5"/>
      <c r="ET11" s="5"/>
      <c r="EU11" s="5"/>
      <c r="EV11" s="5"/>
      <c r="EW11" s="5"/>
    </row>
    <row r="12" spans="1:153" ht="15.9" customHeight="1">
      <c r="A12" s="1227"/>
      <c r="B12" s="1228"/>
      <c r="C12" s="1228"/>
      <c r="D12" s="1229"/>
      <c r="E12" s="34" t="s">
        <v>809</v>
      </c>
      <c r="F12" s="33"/>
      <c r="G12" s="80"/>
      <c r="H12" s="80"/>
      <c r="I12" s="83"/>
      <c r="J12" s="1236" t="s">
        <v>807</v>
      </c>
      <c r="K12" s="1236"/>
      <c r="L12" s="89">
        <f>G12*H12*I12/10^9</f>
        <v>0</v>
      </c>
      <c r="M12" s="82"/>
      <c r="N12" s="56" t="s">
        <v>810</v>
      </c>
      <c r="O12" s="56"/>
      <c r="P12" s="251"/>
      <c r="Q12" s="14"/>
      <c r="R12" s="1214"/>
      <c r="S12" s="1215"/>
      <c r="T12" s="448"/>
      <c r="AW12" s="5" t="s">
        <v>1192</v>
      </c>
      <c r="AX12" s="5"/>
      <c r="AY12" s="5" t="s">
        <v>1193</v>
      </c>
      <c r="AZ12" s="5"/>
      <c r="BA12" s="5"/>
      <c r="BB12" s="5"/>
      <c r="BC12" s="5"/>
      <c r="BD12" s="5"/>
      <c r="BE12" s="5"/>
      <c r="BF12" s="5"/>
      <c r="BH12" s="5"/>
      <c r="BI12" s="5"/>
      <c r="BJ12" s="5"/>
      <c r="BK12" s="5"/>
      <c r="BL12" s="5"/>
      <c r="BM12" s="5"/>
      <c r="BN12" s="5"/>
      <c r="BO12" s="5"/>
      <c r="BP12" s="5"/>
      <c r="BQ12" s="5" t="s">
        <v>1194</v>
      </c>
      <c r="BR12" s="5"/>
      <c r="BS12" s="5" t="s">
        <v>1126</v>
      </c>
      <c r="BT12" s="5"/>
      <c r="BU12" s="5"/>
      <c r="BV12" s="5"/>
      <c r="BW12" s="5"/>
      <c r="BX12" s="5"/>
      <c r="BY12" s="5"/>
      <c r="BZ12" s="5"/>
      <c r="CA12" s="5" t="s">
        <v>1195</v>
      </c>
      <c r="CB12" s="5"/>
      <c r="CC12" s="5" t="s">
        <v>1177</v>
      </c>
      <c r="CD12" s="5"/>
      <c r="CE12" s="5"/>
      <c r="CF12" s="5"/>
      <c r="CG12" s="5"/>
      <c r="CH12" s="5"/>
      <c r="CI12" s="5"/>
      <c r="CJ12" s="5"/>
      <c r="CK12" s="5" t="s">
        <v>1102</v>
      </c>
      <c r="CL12" s="5"/>
      <c r="CM12" s="5" t="s">
        <v>1166</v>
      </c>
      <c r="CN12" s="5"/>
      <c r="CO12" s="5"/>
      <c r="CP12" s="5"/>
      <c r="CQ12" s="5"/>
      <c r="CR12" s="5"/>
      <c r="CS12" s="5"/>
      <c r="CT12" s="5"/>
      <c r="CV12" s="5"/>
      <c r="CW12" s="5"/>
      <c r="CX12" s="5"/>
      <c r="CY12" s="5"/>
      <c r="CZ12" s="5"/>
      <c r="DA12" s="5"/>
      <c r="DB12" s="5"/>
      <c r="DC12" s="5"/>
      <c r="DD12" s="5"/>
      <c r="DE12" s="5" t="s">
        <v>1196</v>
      </c>
      <c r="DF12" s="5"/>
      <c r="DG12" s="5" t="s">
        <v>1191</v>
      </c>
      <c r="DH12" s="5"/>
      <c r="DI12" s="5"/>
      <c r="DJ12" s="5"/>
      <c r="DK12" s="5"/>
      <c r="DL12" s="5"/>
      <c r="DM12" s="5"/>
      <c r="DN12" s="5"/>
      <c r="DP12" s="5"/>
      <c r="DQ12" s="5"/>
      <c r="DR12" s="5"/>
      <c r="DS12" s="5"/>
      <c r="DU12" s="5"/>
      <c r="DV12" s="5"/>
      <c r="DW12" s="5"/>
      <c r="DX12" s="5"/>
      <c r="DY12" s="5"/>
      <c r="DZ12" s="5"/>
      <c r="EA12" s="5"/>
      <c r="EB12" s="5"/>
      <c r="EC12" s="5"/>
      <c r="ED12" s="5"/>
      <c r="EE12" s="5"/>
      <c r="EF12" s="5"/>
      <c r="EG12" s="5"/>
      <c r="EH12" s="5"/>
      <c r="EJ12" s="5"/>
      <c r="EK12" s="5"/>
      <c r="EL12" s="5"/>
      <c r="EM12" s="5"/>
      <c r="EO12" s="5"/>
      <c r="EP12" s="5"/>
      <c r="EQ12" s="5"/>
      <c r="ER12" s="5"/>
      <c r="ES12" s="5"/>
      <c r="ET12" s="5"/>
      <c r="EU12" s="5"/>
      <c r="EV12" s="5"/>
      <c r="EW12" s="5"/>
    </row>
    <row r="13" spans="1:153" ht="15.9" customHeight="1">
      <c r="A13" s="1227"/>
      <c r="B13" s="1228"/>
      <c r="C13" s="1228"/>
      <c r="D13" s="1229"/>
      <c r="E13" s="35" t="s">
        <v>811</v>
      </c>
      <c r="F13" s="33"/>
      <c r="G13" s="46">
        <v>1</v>
      </c>
      <c r="H13" s="1216" t="s">
        <v>812</v>
      </c>
      <c r="I13" s="1216"/>
      <c r="J13" s="1216"/>
      <c r="K13" s="57"/>
      <c r="L13" s="90"/>
      <c r="M13" s="57"/>
      <c r="N13" s="56" t="s">
        <v>813</v>
      </c>
      <c r="O13" s="56"/>
      <c r="P13" s="251"/>
      <c r="Q13" s="14"/>
      <c r="R13" s="1217"/>
      <c r="S13" s="1218"/>
      <c r="T13" s="448"/>
      <c r="AG13" s="1061"/>
      <c r="AM13" s="5"/>
      <c r="AN13" s="5"/>
      <c r="AO13" s="5"/>
      <c r="AP13" s="5"/>
      <c r="AQ13" s="5"/>
      <c r="AR13" s="5"/>
      <c r="AS13" s="5"/>
      <c r="AT13" s="5"/>
      <c r="AU13" s="5"/>
      <c r="AV13" s="5"/>
      <c r="AW13" s="5"/>
      <c r="AX13" s="5"/>
      <c r="AY13" s="5"/>
      <c r="AZ13" s="5"/>
      <c r="BA13" s="5"/>
      <c r="BB13" s="5"/>
      <c r="BC13" s="5"/>
      <c r="BD13" s="5"/>
      <c r="BE13" s="5"/>
      <c r="BF13" s="5"/>
      <c r="BH13" s="5"/>
      <c r="BI13" s="5"/>
      <c r="BJ13" s="5"/>
      <c r="BK13" s="5"/>
      <c r="BM13" s="5"/>
      <c r="BN13" s="5"/>
      <c r="BO13" s="5"/>
      <c r="BP13" s="5"/>
      <c r="BQ13" s="5" t="s">
        <v>1197</v>
      </c>
      <c r="BR13" s="5"/>
      <c r="BS13" s="5" t="s">
        <v>1126</v>
      </c>
      <c r="BT13" s="5"/>
      <c r="BU13" s="5"/>
      <c r="BV13" s="5"/>
      <c r="BW13" s="5"/>
      <c r="BX13" s="5"/>
      <c r="BY13" s="5"/>
      <c r="BZ13" s="5"/>
      <c r="CA13" s="5" t="s">
        <v>1198</v>
      </c>
      <c r="CB13" s="5"/>
      <c r="CC13" s="5" t="s">
        <v>1177</v>
      </c>
      <c r="CD13" s="5"/>
      <c r="CE13" s="5"/>
      <c r="CF13" s="5"/>
      <c r="CG13" s="5"/>
      <c r="CH13" s="5"/>
      <c r="CI13" s="5"/>
      <c r="CJ13" s="5"/>
      <c r="CK13" s="5" t="s">
        <v>1199</v>
      </c>
      <c r="CL13" s="5"/>
      <c r="CM13" s="5" t="s">
        <v>1166</v>
      </c>
      <c r="CN13" s="5"/>
      <c r="CO13" s="5"/>
      <c r="CP13" s="5"/>
      <c r="CQ13" s="5"/>
      <c r="CR13" s="5"/>
      <c r="CS13" s="5"/>
      <c r="CT13" s="5"/>
      <c r="CV13" s="5"/>
      <c r="CW13" s="5"/>
      <c r="CX13" s="5"/>
      <c r="CY13" s="5"/>
      <c r="CZ13" s="5"/>
      <c r="DA13" s="5"/>
      <c r="DB13" s="5"/>
      <c r="DC13" s="5"/>
      <c r="DD13" s="5"/>
      <c r="DE13" s="5" t="s">
        <v>1200</v>
      </c>
      <c r="DF13" s="5"/>
      <c r="DG13" s="5" t="s">
        <v>1201</v>
      </c>
      <c r="DH13" s="5"/>
      <c r="DI13" s="5"/>
      <c r="DJ13" s="5"/>
      <c r="DK13" s="5"/>
      <c r="DL13" s="5"/>
      <c r="DM13" s="5"/>
      <c r="DN13" s="5"/>
      <c r="DP13" s="5"/>
      <c r="DQ13" s="5"/>
      <c r="DR13" s="5"/>
      <c r="DS13" s="5"/>
      <c r="DU13" s="5"/>
      <c r="DV13" s="5"/>
      <c r="DW13" s="5"/>
      <c r="DX13" s="5"/>
      <c r="DY13" s="5"/>
      <c r="DZ13" s="5"/>
      <c r="EA13" s="5"/>
      <c r="EB13" s="5"/>
      <c r="EC13" s="5"/>
      <c r="ED13" s="5"/>
      <c r="EE13" s="5"/>
      <c r="EF13" s="5"/>
      <c r="EG13" s="5"/>
      <c r="EH13" s="5"/>
      <c r="EJ13" s="5"/>
      <c r="EK13" s="5"/>
      <c r="EL13" s="5"/>
      <c r="EM13" s="5"/>
      <c r="EO13" s="5"/>
      <c r="EP13" s="5"/>
      <c r="EQ13" s="5"/>
      <c r="ER13" s="5"/>
      <c r="ES13" s="5"/>
      <c r="ET13" s="5"/>
      <c r="EU13" s="5"/>
      <c r="EV13" s="5"/>
      <c r="EW13" s="5"/>
    </row>
    <row r="14" spans="1:153" ht="15.9" customHeight="1">
      <c r="A14" s="1227"/>
      <c r="B14" s="1228"/>
      <c r="C14" s="1228"/>
      <c r="D14" s="1229"/>
      <c r="E14" s="36" t="s">
        <v>814</v>
      </c>
      <c r="F14" s="37"/>
      <c r="G14" s="26" t="s">
        <v>815</v>
      </c>
      <c r="H14" s="40">
        <f>(27/L11)*G13</f>
        <v>450180.0720288115</v>
      </c>
      <c r="I14" s="38" t="s">
        <v>816</v>
      </c>
      <c r="J14" s="41">
        <f>(57/L11)*G13</f>
        <v>950380.15206082433</v>
      </c>
      <c r="K14" s="24" t="s">
        <v>817</v>
      </c>
      <c r="L14" s="42">
        <f>(65/L11)*G13</f>
        <v>1083766.840069361</v>
      </c>
      <c r="M14" s="91"/>
      <c r="N14" s="56" t="s">
        <v>818</v>
      </c>
      <c r="O14" s="56"/>
      <c r="P14" s="251"/>
      <c r="Q14" s="14"/>
      <c r="R14" s="1214"/>
      <c r="S14" s="1215"/>
      <c r="T14" s="448"/>
      <c r="BZ14" s="5"/>
      <c r="CA14" s="5" t="s">
        <v>1202</v>
      </c>
      <c r="CB14" s="5"/>
      <c r="CC14" s="5" t="s">
        <v>1177</v>
      </c>
      <c r="CD14" s="5"/>
      <c r="CE14" s="5"/>
      <c r="CF14" s="5"/>
      <c r="CG14" s="5"/>
      <c r="CH14" s="5"/>
      <c r="CI14" s="5"/>
      <c r="CJ14" s="5"/>
      <c r="CK14" s="5" t="s">
        <v>1203</v>
      </c>
      <c r="CL14" s="5"/>
      <c r="CM14" s="5" t="s">
        <v>1166</v>
      </c>
      <c r="CN14" s="5"/>
      <c r="CO14" s="5"/>
      <c r="CP14" s="5"/>
      <c r="CQ14" s="5"/>
      <c r="CR14" s="5"/>
      <c r="CS14" s="5"/>
      <c r="CT14" s="5"/>
      <c r="CV14" s="5"/>
      <c r="CW14" s="5"/>
      <c r="CX14" s="5"/>
      <c r="CY14" s="5"/>
      <c r="DA14" s="5"/>
      <c r="DB14" s="5"/>
      <c r="DC14" s="5"/>
      <c r="DD14" s="5"/>
      <c r="DF14" s="5"/>
      <c r="DG14" s="5"/>
      <c r="DH14" s="5"/>
      <c r="DI14" s="5"/>
      <c r="DJ14" s="5"/>
      <c r="DK14" s="5"/>
      <c r="DL14" s="5"/>
      <c r="DM14" s="5"/>
      <c r="DN14" s="5"/>
      <c r="DP14" s="5"/>
      <c r="DQ14" s="5"/>
      <c r="DR14" s="5"/>
      <c r="DS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row>
    <row r="15" spans="1:153" s="5" customFormat="1" ht="15.9" customHeight="1" thickBot="1">
      <c r="A15" s="1230"/>
      <c r="B15" s="1231"/>
      <c r="C15" s="1231"/>
      <c r="D15" s="1232"/>
      <c r="E15" s="1219" t="s">
        <v>819</v>
      </c>
      <c r="F15" s="1220"/>
      <c r="G15" s="39">
        <f>1/I15</f>
        <v>35.273368606701936</v>
      </c>
      <c r="H15" s="76" t="s">
        <v>820</v>
      </c>
      <c r="I15" s="84">
        <f>SUM(K19:K115)</f>
        <v>2.8350000000000004E-2</v>
      </c>
      <c r="J15" s="84">
        <f>SUM(L19:L115)</f>
        <v>4.8034000000000008</v>
      </c>
      <c r="K15" s="18" t="s">
        <v>821</v>
      </c>
      <c r="L15" s="25">
        <f>I15*R8</f>
        <v>50.576400000000007</v>
      </c>
      <c r="M15" s="93"/>
      <c r="N15" s="94" t="s">
        <v>822</v>
      </c>
      <c r="O15" s="112"/>
      <c r="P15" s="253"/>
      <c r="R15" s="1221">
        <f>R8</f>
        <v>1784</v>
      </c>
      <c r="S15" s="1222"/>
      <c r="T15" s="451"/>
      <c r="AB15" s="19"/>
      <c r="AE15" s="1062">
        <f>_xlfn.IFS($G15&lt;18, 1, $G15&lt;28, 1.4, $G15&lt;40, 1.6, $G15&lt;50, 1.8, $G15&gt;=50, 2)</f>
        <v>1.6</v>
      </c>
      <c r="AF15" s="1063" t="str">
        <f>IFERROR(VLOOKUP(AC15, '[39]Công đoạn'!$F$2:$G$112, 2, 0), "")</f>
        <v/>
      </c>
      <c r="AG15" s="1064" t="e">
        <f>ROUNDUP(MAX(AD15*AE15/AF15, 1), 0)</f>
        <v>#VALUE!</v>
      </c>
      <c r="AJ15" s="1062">
        <f>_xlfn.IFS($G15&lt;18, 1, $G15&lt;28, 1.4, $G15&lt;40, 1.6, $G15&lt;50, 1.8, $G15&gt;=50, 2)</f>
        <v>1.6</v>
      </c>
      <c r="AK15" s="1063" t="str">
        <f>IFERROR(VLOOKUP(AH15, '[39]Công đoạn'!$F$2:$G$112, 2, 0), "")</f>
        <v/>
      </c>
      <c r="AL15" s="1064" t="e">
        <f>ROUNDUP(MAX(AI15*AJ15/AK15, 1), 0)</f>
        <v>#VALUE!</v>
      </c>
      <c r="AO15" s="1062">
        <f>_xlfn.IFS($G15&lt;18, 1, $G15&lt;28, 1.4, $G15&lt;40, 1.6, $G15&lt;50, 1.8, $G15&gt;=50, 2)</f>
        <v>1.6</v>
      </c>
      <c r="AP15" s="1063" t="str">
        <f>IFERROR(VLOOKUP(AM15, '[39]Công đoạn'!$F$2:$G$112, 2, 0), "")</f>
        <v/>
      </c>
      <c r="AQ15" s="1064" t="e">
        <f>ROUNDUP(MAX(AN15*AO15/AP15, 1), 0)</f>
        <v>#VALUE!</v>
      </c>
      <c r="AT15" s="1062">
        <f>_xlfn.IFS($G15&lt;18, 1, $G15&lt;28, 1.4, $G15&lt;40, 1.6, $G15&lt;50, 1.8, $G15&gt;=50, 2)</f>
        <v>1.6</v>
      </c>
      <c r="AU15" s="1063" t="str">
        <f>IFERROR(VLOOKUP(AR15, '[39]Công đoạn'!$F$2:$G$112, 2, 0), "")</f>
        <v/>
      </c>
      <c r="AV15" s="1064" t="e">
        <f>ROUNDUP(MAX(AS15*AT15/AU15, 1), 0)</f>
        <v>#VALUE!</v>
      </c>
      <c r="AY15" s="1062">
        <f>_xlfn.IFS($G15&lt;18, 1, $G15&lt;28, 1.4, $G15&lt;40, 1.6, $G15&lt;50, 1.8, $G15&gt;=50, 2)</f>
        <v>1.6</v>
      </c>
      <c r="AZ15" s="1063" t="str">
        <f>IFERROR(VLOOKUP(AW15, '[39]Công đoạn'!$F$2:$G$112, 2, 0), "")</f>
        <v/>
      </c>
      <c r="BA15" s="1064" t="e">
        <f>ROUNDUP(MAX(AX15*AY15/AZ15, 1), 0)</f>
        <v>#VALUE!</v>
      </c>
      <c r="BD15" s="1062">
        <f>_xlfn.IFS($G15&lt;18, 1, $G15&lt;28, 1.4, $G15&lt;40, 1.6, $G15&lt;50, 1.8, $G15&gt;=50, 2)</f>
        <v>1.6</v>
      </c>
      <c r="BE15" s="1063" t="str">
        <f>IFERROR(VLOOKUP(BB15, '[39]Công đoạn'!$F$2:$G$112, 2, 0), "")</f>
        <v/>
      </c>
      <c r="BF15" s="1064" t="e">
        <f>ROUNDUP(MAX(BC15*BD15/BE15, 1), 0)</f>
        <v>#VALUE!</v>
      </c>
      <c r="BI15" s="1062">
        <f>_xlfn.IFS($G15&lt;18, 1, $G15&lt;28, 1.4, $G15&lt;40, 1.6, $G15&lt;50, 1.8, $G15&gt;=50, 2)</f>
        <v>1.6</v>
      </c>
      <c r="BJ15" s="1063" t="str">
        <f>IFERROR(VLOOKUP(BG15, '[39]Công đoạn'!$F$2:$G$112, 2, 0), "")</f>
        <v/>
      </c>
      <c r="BK15" s="1064" t="e">
        <f>ROUNDUP(MAX(BH15*BI15/BJ15, 1), 0)</f>
        <v>#VALUE!</v>
      </c>
      <c r="BM15" s="1062">
        <f>_xlfn.IFS($G15&lt;18, 1, $G15&lt;28, 1.4, $G15&lt;40, 1.6, $G15&lt;50, 1.8, $G15&gt;=50, 2)</f>
        <v>1.6</v>
      </c>
      <c r="BN15" s="1063" t="str">
        <f>IFERROR(VLOOKUP(BK15, '[39]Công đoạn'!$F$2:$G$112, 2, 0), "")</f>
        <v/>
      </c>
      <c r="BO15" s="1064" t="e">
        <f>ROUNDUP(MAX(BL15*BM15/BN15, 1), 0)</f>
        <v>#VALUE!</v>
      </c>
      <c r="BS15" s="1062">
        <f>_xlfn.IFS($G15&lt;18, 1, $G15&lt;28, 1.4, $G15&lt;40, 1.6, $G15&lt;50, 1.8, $G15&gt;=50, 2)</f>
        <v>1.6</v>
      </c>
      <c r="BT15" s="1063" t="str">
        <f>IFERROR(VLOOKUP(BQ15, '[39]Công đoạn'!$F$2:$G$112, 2, 0), "")</f>
        <v/>
      </c>
      <c r="BU15" s="1064" t="e">
        <f>ROUNDUP(MAX(BR15*BS15/BT15, 1), 0)</f>
        <v>#VALUE!</v>
      </c>
      <c r="BX15" s="1062">
        <f>_xlfn.IFS($G15&lt;18, 1, $G15&lt;28, 1.4, $G15&lt;40, 1.6, $G15&lt;50, 1.8, $G15&gt;=50, 2)</f>
        <v>1.6</v>
      </c>
      <c r="BY15" s="1063" t="str">
        <f>IFERROR(VLOOKUP(BV15, '[39]Công đoạn'!$F$2:$G$112, 2, 0), "")</f>
        <v/>
      </c>
      <c r="BZ15" s="1064" t="e">
        <f>ROUNDUP(MAX(BW15*BX15/BY15, 1), 0)</f>
        <v>#VALUE!</v>
      </c>
      <c r="CC15" s="1062">
        <f>_xlfn.IFS($G15&lt;18, 1, $G15&lt;28, 1.4, $G15&lt;40, 1.6, $G15&lt;50, 1.8, $G15&gt;=50, 2)</f>
        <v>1.6</v>
      </c>
      <c r="CD15" s="1063" t="str">
        <f>IFERROR(VLOOKUP(CA15, '[39]Công đoạn'!$F$2:$G$112, 2, 0), "")</f>
        <v/>
      </c>
      <c r="CE15" s="1064" t="e">
        <f>ROUNDUP(MAX(CB15*CC15/CD15, 1), 0)</f>
        <v>#VALUE!</v>
      </c>
      <c r="CH15" s="1062">
        <f>_xlfn.IFS($G15&lt;18, 1, $G15&lt;28, 1.4, $G15&lt;40, 1.6, $G15&lt;50, 1.8, $G15&gt;=50, 2)</f>
        <v>1.6</v>
      </c>
      <c r="CI15" s="1063" t="str">
        <f>IFERROR(VLOOKUP(CF15, '[39]Công đoạn'!$F$2:$G$112, 2, 0), "")</f>
        <v/>
      </c>
      <c r="CJ15" s="1064" t="e">
        <f>ROUNDUP(MAX(CG15*CH15/CI15, 1), 0)</f>
        <v>#VALUE!</v>
      </c>
      <c r="CK15" s="5" t="s">
        <v>1204</v>
      </c>
      <c r="CM15" s="5" t="s">
        <v>1166</v>
      </c>
      <c r="CR15" s="1062">
        <f>_xlfn.IFS($G15&lt;18, 1, $G15&lt;28, 1.4, $G15&lt;40, 1.6, $G15&lt;50, 1.8, $G15&gt;=50, 2)</f>
        <v>1.6</v>
      </c>
      <c r="CS15" s="1063" t="str">
        <f>IFERROR(VLOOKUP(CP15, '[39]Công đoạn'!$F$2:$G$112, 2, 0), "")</f>
        <v/>
      </c>
      <c r="CT15" s="1064" t="e">
        <f>ROUNDUP(MAX(CQ15*CR15/CS15, 1), 0)</f>
        <v>#VALUE!</v>
      </c>
      <c r="CW15" s="1062">
        <f>_xlfn.IFS($G15&lt;18, 1, $G15&lt;28, 1.4, $G15&lt;40, 1.6, $G15&lt;50, 1.8, $G15&gt;=50, 2)</f>
        <v>1.6</v>
      </c>
      <c r="CX15" s="1063" t="str">
        <f>IFERROR(VLOOKUP(CU15, '[39]Công đoạn'!$F$2:$G$112, 2, 0), "")</f>
        <v/>
      </c>
      <c r="CY15" s="1064" t="e">
        <f>ROUNDUP(MAX(CV15*CW15/CX15, 1), 0)</f>
        <v>#VALUE!</v>
      </c>
      <c r="DB15" s="1062">
        <f>_xlfn.IFS($G15&lt;18, 1, $G15&lt;28, 1.4, $G15&lt;40, 1.6, $G15&lt;50, 1.8, $G15&gt;=50, 2)</f>
        <v>1.6</v>
      </c>
      <c r="DC15" s="1063" t="str">
        <f>IFERROR(VLOOKUP(CZ15, '[39]Công đoạn'!$F$2:$G$112, 2, 0), "")</f>
        <v/>
      </c>
      <c r="DD15" s="1064" t="e">
        <f>ROUNDUP(MAX(DA15*DB15/DC15, 1), 0)</f>
        <v>#VALUE!</v>
      </c>
      <c r="DG15" s="1062">
        <f>_xlfn.IFS($G15&lt;18, 1, $G15&lt;28, 1.4, $G15&lt;40, 1.6, $G15&lt;50, 1.8, $G15&gt;=50, 2)</f>
        <v>1.6</v>
      </c>
      <c r="DH15" s="1063" t="str">
        <f>IFERROR(VLOOKUP(DE15, '[39]Công đoạn'!$F$2:$G$112, 2, 0), "")</f>
        <v/>
      </c>
      <c r="DI15" s="1064" t="e">
        <f>ROUNDUP(MAX(DF15*DG15/DH15, 1), 0)</f>
        <v>#VALUE!</v>
      </c>
      <c r="DL15" s="1062">
        <f>_xlfn.IFS($G15&lt;18, 1, $G15&lt;28, 1.4, $G15&lt;40, 1.6, $G15&lt;50, 1.8, $G15&gt;=50, 2)</f>
        <v>1.6</v>
      </c>
      <c r="DM15" s="1063" t="str">
        <f>IFERROR(VLOOKUP(DJ15, '[39]Công đoạn'!$F$2:$G$112, 2, 0), "")</f>
        <v/>
      </c>
      <c r="DN15" s="1064" t="e">
        <f>ROUNDUP(MAX(DK15*DL15/DM15, 1), 0)</f>
        <v>#VALUE!</v>
      </c>
      <c r="DQ15" s="1062">
        <f>_xlfn.IFS($G15&lt;18, 1, $G15&lt;28, 1.4, $G15&lt;40, 1.6, $G15&lt;50, 1.8, $G15&gt;=50, 2)</f>
        <v>1.6</v>
      </c>
      <c r="DR15" s="1063" t="str">
        <f>IFERROR(VLOOKUP(DO15, '[39]Công đoạn'!$F$2:$G$112, 2, 0), "")</f>
        <v/>
      </c>
      <c r="DS15" s="1064" t="e">
        <f>ROUNDUP(MAX(DP15*DQ15/DR15, 1), 0)</f>
        <v>#VALUE!</v>
      </c>
      <c r="DV15" s="1062">
        <f>_xlfn.IFS($G15&lt;18, 1, $G15&lt;28, 1.4, $G15&lt;40, 1.6, $G15&lt;50, 1.8, $G15&gt;=50, 2)</f>
        <v>1.6</v>
      </c>
      <c r="DW15" s="1063" t="str">
        <f>IFERROR(VLOOKUP(DT15, '[39]Công đoạn'!$F$2:$G$112, 2, 0), "")</f>
        <v/>
      </c>
      <c r="DX15" s="1064" t="e">
        <f>ROUNDUP(MAX(DU15*DV15/DW15, 1), 0)</f>
        <v>#VALUE!</v>
      </c>
      <c r="EA15" s="1062">
        <f>_xlfn.IFS($G15&lt;18, 1, $G15&lt;28, 1.4, $G15&lt;40, 1.6, $G15&lt;50, 1.8, $G15&gt;=50, 2)</f>
        <v>1.6</v>
      </c>
      <c r="EB15" s="1063" t="str">
        <f>IFERROR(VLOOKUP(DY15, '[39]Công đoạn'!$F$2:$G$112, 2, 0), "")</f>
        <v/>
      </c>
      <c r="EC15" s="1064" t="e">
        <f>ROUNDUP(MAX(DZ15*EA15/EB15, 1), 0)</f>
        <v>#VALUE!</v>
      </c>
      <c r="EF15" s="1062">
        <f>_xlfn.IFS($G15&lt;18, 1, $G15&lt;28, 1.4, $G15&lt;40, 1.6, $G15&lt;50, 1.8, $G15&gt;=50, 2)</f>
        <v>1.6</v>
      </c>
      <c r="EG15" s="1063" t="str">
        <f>IFERROR(VLOOKUP(ED15, '[39]Công đoạn'!$F$2:$G$112, 2, 0), "")</f>
        <v/>
      </c>
      <c r="EH15" s="1064" t="e">
        <f>ROUNDUP(MAX(EE15*EF15/EG15, 1), 0)</f>
        <v>#VALUE!</v>
      </c>
      <c r="EK15" s="1062">
        <f>_xlfn.IFS($G15&lt;18, 1, $G15&lt;28, 1.4, $G15&lt;40, 1.6, $G15&lt;50, 1.8, $G15&gt;=50, 2)</f>
        <v>1.6</v>
      </c>
      <c r="EL15" s="1063" t="str">
        <f>IFERROR(VLOOKUP(EI15, '[39]Công đoạn'!$F$2:$G$112, 2, 0), "")</f>
        <v/>
      </c>
      <c r="EM15" s="1064" t="e">
        <f>ROUNDUP(MAX(EJ15*EK15/EL15, 1), 0)</f>
        <v>#VALUE!</v>
      </c>
      <c r="EP15" s="1062">
        <f>_xlfn.IFS($G15&lt;18, 1, $G15&lt;28, 1.4, $G15&lt;40, 1.6, $G15&lt;50, 1.8, $G15&gt;=50, 2)</f>
        <v>1.6</v>
      </c>
      <c r="EQ15" s="1063" t="str">
        <f>IFERROR(VLOOKUP(EN15, '[39]Công đoạn'!$F$2:$G$112, 2, 0), "")</f>
        <v/>
      </c>
      <c r="ER15" s="1064" t="e">
        <f>ROUNDUP(MAX(EO15*EP15/EQ15, 1), 0)</f>
        <v>#VALUE!</v>
      </c>
      <c r="EU15" s="1062">
        <f>_xlfn.IFS($G15&lt;18, 1, $G15&lt;28, 1.4, $G15&lt;40, 1.6, $G15&lt;50, 1.8, $G15&gt;=50, 2)</f>
        <v>1.6</v>
      </c>
      <c r="EV15" s="1063" t="str">
        <f>IFERROR(VLOOKUP(ER15, '[39]Công đoạn'!$F$2:$G$112, 2, 0), "")</f>
        <v/>
      </c>
      <c r="EW15" s="1064" t="e">
        <f>ROUNDUP(MAX(ES15*EU15/EV15, 1), 0)</f>
        <v>#VALUE!</v>
      </c>
    </row>
    <row r="16" spans="1:153" s="13" customFormat="1" ht="15" customHeight="1" outlineLevel="1">
      <c r="A16" s="1255" t="s">
        <v>823</v>
      </c>
      <c r="B16" s="1248" t="s">
        <v>824</v>
      </c>
      <c r="C16" s="1257" t="s">
        <v>825</v>
      </c>
      <c r="D16" s="1258" t="s">
        <v>761</v>
      </c>
      <c r="E16" s="1259"/>
      <c r="F16" s="1259"/>
      <c r="G16" s="1210" t="s">
        <v>826</v>
      </c>
      <c r="H16" s="1211"/>
      <c r="I16" s="1211"/>
      <c r="J16" s="1212"/>
      <c r="K16" s="1213" t="s">
        <v>827</v>
      </c>
      <c r="L16" s="1247" t="s">
        <v>828</v>
      </c>
      <c r="M16" s="1246" t="s">
        <v>829</v>
      </c>
      <c r="N16" s="1247" t="s">
        <v>830</v>
      </c>
      <c r="O16" s="1249"/>
      <c r="P16" s="1249"/>
      <c r="Q16" s="1249"/>
      <c r="R16" s="1249"/>
      <c r="S16" s="1249"/>
      <c r="T16" s="1251" t="s">
        <v>831</v>
      </c>
      <c r="U16" s="1253" t="s">
        <v>832</v>
      </c>
      <c r="V16" s="1246" t="s">
        <v>833</v>
      </c>
      <c r="W16" s="1246" t="s">
        <v>834</v>
      </c>
      <c r="AB16" s="1298" t="s">
        <v>1205</v>
      </c>
      <c r="AC16" s="1299" t="s">
        <v>1206</v>
      </c>
      <c r="AD16" s="1300" t="s">
        <v>1207</v>
      </c>
      <c r="AE16" s="1302">
        <f ca="1">$R$8*(SUMIF(AC19:AC129,"&lt;&gt;",$K$19:$K$56))</f>
        <v>25.743120000000005</v>
      </c>
      <c r="AF16" s="1300" t="s">
        <v>1208</v>
      </c>
      <c r="AG16" s="1304">
        <f>SUM(AG19:AG56)*$R$8/3600</f>
        <v>594.17111111111114</v>
      </c>
      <c r="AH16" s="1299" t="s">
        <v>1206</v>
      </c>
      <c r="AI16" s="1300" t="s">
        <v>1207</v>
      </c>
      <c r="AJ16" s="1302">
        <f ca="1">$R$8*(SUMIF(AH19:AH129,"&lt;&gt;",$K$19:$K$56))</f>
        <v>10.02608</v>
      </c>
      <c r="AK16" s="1300" t="s">
        <v>1208</v>
      </c>
      <c r="AL16" s="1304">
        <f>SUM(AL19:AL56)*$R$8/3600</f>
        <v>59.466666666666669</v>
      </c>
      <c r="AM16" s="1299" t="s">
        <v>1206</v>
      </c>
      <c r="AN16" s="1300" t="s">
        <v>1207</v>
      </c>
      <c r="AO16" s="1302">
        <f ca="1">$R$8*(SUMIF(AM19:AM129,"&lt;&gt;",$K$19:$K$56))</f>
        <v>10.02608</v>
      </c>
      <c r="AP16" s="1300" t="s">
        <v>1208</v>
      </c>
      <c r="AQ16" s="1304">
        <f>SUM(AQ19:AQ56)*$R$8/3600</f>
        <v>554.03111111111116</v>
      </c>
      <c r="AR16" s="1299" t="s">
        <v>1206</v>
      </c>
      <c r="AS16" s="1300" t="s">
        <v>1207</v>
      </c>
      <c r="AT16" s="1302">
        <f ca="1">$R$8*(SUMIF(AR19:AR129,"&lt;&gt;",$K$19:$K$56))</f>
        <v>15.717039999999997</v>
      </c>
      <c r="AU16" s="1300" t="s">
        <v>1208</v>
      </c>
      <c r="AV16" s="1304">
        <f>SUM(AV19:AV56)*$R$8/3600</f>
        <v>116.95111111111112</v>
      </c>
      <c r="AW16" s="1299" t="s">
        <v>1206</v>
      </c>
      <c r="AX16" s="1300" t="s">
        <v>1207</v>
      </c>
      <c r="AY16" s="1302">
        <f ca="1">$R$8*(SUMIF(AW19:AW129,"&lt;&gt;",$K$19:$K$56))</f>
        <v>25.743120000000005</v>
      </c>
      <c r="AZ16" s="1300" t="s">
        <v>1208</v>
      </c>
      <c r="BA16" s="1304">
        <f>SUM(BA19:BA56)*$R$8/3600</f>
        <v>33.202222222222225</v>
      </c>
      <c r="BB16" s="1307" t="s">
        <v>1209</v>
      </c>
      <c r="BC16" s="1300" t="s">
        <v>1207</v>
      </c>
      <c r="BD16" s="1302">
        <f ca="1">$R$8*(SUMIF(BB19:BB129,"&lt;&gt;",$K$19:$K$56))</f>
        <v>17.4832</v>
      </c>
      <c r="BE16" s="1300" t="s">
        <v>1208</v>
      </c>
      <c r="BF16" s="1304">
        <f>SUM(BF19:BF56)*$R$8/3600</f>
        <v>158.57777777777778</v>
      </c>
      <c r="BG16" s="1307" t="s">
        <v>1209</v>
      </c>
      <c r="BH16" s="1300" t="s">
        <v>1207</v>
      </c>
      <c r="BI16" s="1302">
        <f ca="1">$R$8*(SUMIF(BG19:BG129,"&lt;&gt;",$K$19:$K$56))</f>
        <v>13.058880000000002</v>
      </c>
      <c r="BJ16" s="1300" t="s">
        <v>1208</v>
      </c>
      <c r="BK16" s="1304">
        <f>SUM(BK19:BK56)*$R$8/3600</f>
        <v>626.38222222222225</v>
      </c>
      <c r="BL16" s="1307" t="s">
        <v>1209</v>
      </c>
      <c r="BM16" s="1300" t="s">
        <v>1207</v>
      </c>
      <c r="BN16" s="1302">
        <f ca="1">$R$8*(SUMIF(BL19:BL129,"&lt;&gt;",$K$19:$K$56))</f>
        <v>9.2768000000000015</v>
      </c>
      <c r="BO16" s="1300" t="s">
        <v>1208</v>
      </c>
      <c r="BP16" s="1304">
        <f>SUM(BP19:BP56)*$R$8/3600</f>
        <v>129.83555555555554</v>
      </c>
      <c r="BQ16" s="1307" t="s">
        <v>1209</v>
      </c>
      <c r="BR16" s="1300" t="s">
        <v>1207</v>
      </c>
      <c r="BS16" s="1302">
        <f ca="1">$R$8*(SUMIF(BQ19:BQ129,"&lt;&gt;",$K$19:$K$56))</f>
        <v>5.9050400000000005</v>
      </c>
      <c r="BT16" s="1300" t="s">
        <v>1208</v>
      </c>
      <c r="BU16" s="1304">
        <f>SUM(BU19:BU56)*$R$8/3600</f>
        <v>713.6</v>
      </c>
      <c r="BV16" s="1307" t="s">
        <v>1209</v>
      </c>
      <c r="BW16" s="1300" t="s">
        <v>1207</v>
      </c>
      <c r="BX16" s="1302">
        <f ca="1">$R$8*(SUMIF(BV19:BV129,"&lt;&gt;",$K$19:$K$56))</f>
        <v>25.743120000000005</v>
      </c>
      <c r="BY16" s="1300" t="s">
        <v>1208</v>
      </c>
      <c r="BZ16" s="1304">
        <f>SUM(BZ19:BZ56)*$R$8/3600</f>
        <v>250.7511111111111</v>
      </c>
      <c r="CA16" s="1299" t="s">
        <v>1206</v>
      </c>
      <c r="CB16" s="1300" t="s">
        <v>1207</v>
      </c>
      <c r="CC16" s="1302">
        <f ca="1">$R$8*(SUMIF(CA19:CA129,"&lt;&gt;",$K$19:$K$56))</f>
        <v>25.386319999999998</v>
      </c>
      <c r="CD16" s="1300" t="s">
        <v>1208</v>
      </c>
      <c r="CE16" s="1304">
        <f>SUM(CE19:CE56)*$R$8/3600</f>
        <v>366.71111111111111</v>
      </c>
      <c r="CF16" s="1307" t="s">
        <v>1209</v>
      </c>
      <c r="CG16" s="1300" t="s">
        <v>1207</v>
      </c>
      <c r="CH16" s="1302">
        <f ca="1">$R$8*(SUMIF(CF19:CF129,"&lt;&gt;",$K$19:$K$56))</f>
        <v>5.1379200000000003</v>
      </c>
      <c r="CI16" s="1300" t="s">
        <v>1208</v>
      </c>
      <c r="CJ16" s="1304">
        <f>SUM(CJ19:CJ56)*$R$8/3600</f>
        <v>47.573333333333331</v>
      </c>
      <c r="CK16" s="1307" t="s">
        <v>1209</v>
      </c>
      <c r="CL16" s="1300" t="s">
        <v>1207</v>
      </c>
      <c r="CM16" s="1302">
        <f ca="1">$R$8*(SUMIF(CK19:CK129,"&lt;&gt;",$K$19:$K$56))</f>
        <v>0</v>
      </c>
      <c r="CN16" s="1300" t="s">
        <v>1208</v>
      </c>
      <c r="CO16" s="1304">
        <f>SUM(CO19:CO56)*$R$8/3600</f>
        <v>0</v>
      </c>
      <c r="CP16" s="1299" t="s">
        <v>1206</v>
      </c>
      <c r="CQ16" s="1300" t="s">
        <v>1207</v>
      </c>
      <c r="CR16" s="1302">
        <f ca="1">$R$8*(SUMIF(CP19:CP129,"&lt;&gt;",$K$19:$K$56))</f>
        <v>8.0993600000000008</v>
      </c>
      <c r="CS16" s="1300" t="s">
        <v>1208</v>
      </c>
      <c r="CT16" s="1304">
        <f>SUM(CT19:CT56)*$R$8/3600</f>
        <v>69.37777777777778</v>
      </c>
      <c r="CU16" s="1307" t="s">
        <v>1209</v>
      </c>
      <c r="CV16" s="1300" t="s">
        <v>1207</v>
      </c>
      <c r="CW16" s="1302">
        <f ca="1">$R$8*(SUMIF(CU19:CU129,"&lt;&gt;",$K$19:$K$56))</f>
        <v>0</v>
      </c>
      <c r="CX16" s="1300" t="s">
        <v>1208</v>
      </c>
      <c r="CY16" s="1304">
        <f>SUM(CY19:CY56)*$R$8/3600</f>
        <v>0</v>
      </c>
      <c r="CZ16" s="1307" t="s">
        <v>1209</v>
      </c>
      <c r="DA16" s="1300" t="s">
        <v>1207</v>
      </c>
      <c r="DB16" s="1302">
        <f ca="1">$R$8*(SUMIF(CZ19:CZ129,"&lt;&gt;",$K$19:$K$56))</f>
        <v>0</v>
      </c>
      <c r="DC16" s="1300" t="s">
        <v>1208</v>
      </c>
      <c r="DD16" s="1304">
        <f>SUM(DD19:DD56)*$R$8/3600</f>
        <v>0</v>
      </c>
      <c r="DE16" s="1307" t="s">
        <v>1209</v>
      </c>
      <c r="DF16" s="1300" t="s">
        <v>1207</v>
      </c>
      <c r="DG16" s="1302">
        <f ca="1">$R$8*(SUMIF(DE19:DE129,"&lt;&gt;",$K$19:$K$56))</f>
        <v>0</v>
      </c>
      <c r="DH16" s="1300" t="s">
        <v>1208</v>
      </c>
      <c r="DI16" s="1304">
        <f>SUM(DI19:DI56)*$R$8/3600</f>
        <v>0</v>
      </c>
      <c r="DJ16" s="1307" t="s">
        <v>1209</v>
      </c>
      <c r="DK16" s="1300" t="s">
        <v>1207</v>
      </c>
      <c r="DL16" s="1302">
        <f ca="1">$R$8*(SUMIF(DJ19:DJ129,"&lt;&gt;",$K$19:$K$56))</f>
        <v>0</v>
      </c>
      <c r="DM16" s="1300" t="s">
        <v>1208</v>
      </c>
      <c r="DN16" s="1304">
        <f>SUM(DN19:DN56)*$R$8/3600</f>
        <v>0</v>
      </c>
      <c r="DO16" s="1307" t="s">
        <v>1209</v>
      </c>
      <c r="DP16" s="1300" t="s">
        <v>1207</v>
      </c>
      <c r="DQ16" s="1302">
        <f ca="1">$R$8*(SUMIF(DO19:DO129,"&lt;&gt;",$K$19:$K$56))</f>
        <v>0</v>
      </c>
      <c r="DR16" s="1300" t="s">
        <v>1208</v>
      </c>
      <c r="DS16" s="1304">
        <f>SUM(DS19:DS56)*$R$8/3600</f>
        <v>0</v>
      </c>
      <c r="DT16" s="1307" t="s">
        <v>1209</v>
      </c>
      <c r="DU16" s="1300" t="s">
        <v>1207</v>
      </c>
      <c r="DV16" s="1302">
        <f ca="1">$R$8*(SUMIF(DT19:DT129,"&lt;&gt;",$K$19:$K$56))</f>
        <v>0</v>
      </c>
      <c r="DW16" s="1300" t="s">
        <v>1208</v>
      </c>
      <c r="DX16" s="1304">
        <f>SUM(DX19:DX56)*$R$8/3600</f>
        <v>0</v>
      </c>
      <c r="DY16" s="1308" t="s">
        <v>1114</v>
      </c>
      <c r="DZ16" s="1300" t="s">
        <v>1207</v>
      </c>
      <c r="EA16" s="1302">
        <f ca="1">$R$8*(SUMIF(DY19:DY129,"&lt;&gt;",$K$19:$K$56))</f>
        <v>18.660640000000001</v>
      </c>
      <c r="EB16" s="1300" t="s">
        <v>1208</v>
      </c>
      <c r="EC16" s="1304">
        <f>SUM(EC19:EC56)*$R$8/3600</f>
        <v>622.9133333333333</v>
      </c>
      <c r="ED16" s="1308" t="s">
        <v>1114</v>
      </c>
      <c r="EE16" s="1300" t="s">
        <v>1207</v>
      </c>
      <c r="EF16" s="1302">
        <f ca="1">$R$8*(SUMIF(ED19:ED129,"&lt;&gt;",$K$19:$K$56))</f>
        <v>24.833279999999998</v>
      </c>
      <c r="EG16" s="1300" t="s">
        <v>1208</v>
      </c>
      <c r="EH16" s="1304">
        <f>SUM(EH19:EH56)*$R$8/3600</f>
        <v>530.74</v>
      </c>
      <c r="EI16" s="1308" t="s">
        <v>1210</v>
      </c>
      <c r="EJ16" s="1300" t="s">
        <v>1207</v>
      </c>
      <c r="EK16" s="1302">
        <f ca="1">$R$8*(SUMIF(EI19:EI129,"&lt;&gt;",$K$19:$K$56))</f>
        <v>24.833279999999998</v>
      </c>
      <c r="EL16" s="1300" t="s">
        <v>1208</v>
      </c>
      <c r="EM16" s="1304">
        <f>SUM(EM19:EM56)*$R$8/3600</f>
        <v>746.80222222222221</v>
      </c>
      <c r="EN16" s="1310" t="s">
        <v>1116</v>
      </c>
      <c r="EO16" s="1300" t="s">
        <v>1207</v>
      </c>
      <c r="EP16" s="1302">
        <f ca="1">$R$8*(SUMIF(EN19:EN129,"&lt;&gt;",$K$19:$K$56))</f>
        <v>6.1726400000000003</v>
      </c>
      <c r="EQ16" s="1300" t="s">
        <v>1208</v>
      </c>
      <c r="ER16" s="1304">
        <f>SUM(ER19:ER56)*$R$8/3600</f>
        <v>196.73555555555555</v>
      </c>
      <c r="ES16" s="1309" t="s">
        <v>1118</v>
      </c>
      <c r="ET16" s="1300" t="s">
        <v>1207</v>
      </c>
      <c r="EU16" s="1302">
        <f ca="1">$R$8*(SUMIF(ES19:ES129,"&lt;&gt;",$K$19:$K$56))</f>
        <v>0</v>
      </c>
      <c r="EV16" s="1300" t="s">
        <v>1208</v>
      </c>
      <c r="EW16" s="1304">
        <f>SUM(EW19:EW56)*$R$8/3600</f>
        <v>0</v>
      </c>
    </row>
    <row r="17" spans="1:153" s="13" customFormat="1" ht="13.5" customHeight="1" outlineLevel="1">
      <c r="A17" s="1256"/>
      <c r="B17" s="1248"/>
      <c r="C17" s="1213"/>
      <c r="D17" s="1213" t="s">
        <v>758</v>
      </c>
      <c r="E17" s="1213" t="s">
        <v>759</v>
      </c>
      <c r="F17" s="1213" t="s">
        <v>760</v>
      </c>
      <c r="G17" s="1213" t="s">
        <v>758</v>
      </c>
      <c r="H17" s="1213" t="s">
        <v>759</v>
      </c>
      <c r="I17" s="1213" t="s">
        <v>760</v>
      </c>
      <c r="J17" s="1213" t="s">
        <v>835</v>
      </c>
      <c r="K17" s="1213"/>
      <c r="L17" s="1248"/>
      <c r="M17" s="1213"/>
      <c r="N17" s="1248"/>
      <c r="O17" s="1250"/>
      <c r="P17" s="1250"/>
      <c r="Q17" s="1250"/>
      <c r="R17" s="1250"/>
      <c r="S17" s="1250"/>
      <c r="T17" s="1252"/>
      <c r="U17" s="1254"/>
      <c r="V17" s="1213"/>
      <c r="W17" s="1213"/>
      <c r="AB17" s="1298"/>
      <c r="AC17" s="1299"/>
      <c r="AD17" s="1301"/>
      <c r="AE17" s="1303"/>
      <c r="AF17" s="1301"/>
      <c r="AG17" s="1305"/>
      <c r="AH17" s="1299"/>
      <c r="AI17" s="1301"/>
      <c r="AJ17" s="1303"/>
      <c r="AK17" s="1301"/>
      <c r="AL17" s="1305"/>
      <c r="AM17" s="1299"/>
      <c r="AN17" s="1301"/>
      <c r="AO17" s="1303"/>
      <c r="AP17" s="1301"/>
      <c r="AQ17" s="1305"/>
      <c r="AR17" s="1299"/>
      <c r="AS17" s="1301"/>
      <c r="AT17" s="1303"/>
      <c r="AU17" s="1301"/>
      <c r="AV17" s="1305"/>
      <c r="AW17" s="1299"/>
      <c r="AX17" s="1301"/>
      <c r="AY17" s="1303"/>
      <c r="AZ17" s="1301"/>
      <c r="BA17" s="1305"/>
      <c r="BB17" s="1307"/>
      <c r="BC17" s="1301"/>
      <c r="BD17" s="1303"/>
      <c r="BE17" s="1301"/>
      <c r="BF17" s="1305"/>
      <c r="BG17" s="1307"/>
      <c r="BH17" s="1301"/>
      <c r="BI17" s="1303"/>
      <c r="BJ17" s="1301"/>
      <c r="BK17" s="1305"/>
      <c r="BL17" s="1307"/>
      <c r="BM17" s="1301"/>
      <c r="BN17" s="1303"/>
      <c r="BO17" s="1301"/>
      <c r="BP17" s="1305"/>
      <c r="BQ17" s="1307"/>
      <c r="BR17" s="1301"/>
      <c r="BS17" s="1303"/>
      <c r="BT17" s="1301"/>
      <c r="BU17" s="1305"/>
      <c r="BV17" s="1307"/>
      <c r="BW17" s="1301"/>
      <c r="BX17" s="1303"/>
      <c r="BY17" s="1301"/>
      <c r="BZ17" s="1305"/>
      <c r="CA17" s="1299"/>
      <c r="CB17" s="1301"/>
      <c r="CC17" s="1303"/>
      <c r="CD17" s="1301"/>
      <c r="CE17" s="1305"/>
      <c r="CF17" s="1307"/>
      <c r="CG17" s="1301"/>
      <c r="CH17" s="1303"/>
      <c r="CI17" s="1301"/>
      <c r="CJ17" s="1305"/>
      <c r="CK17" s="1307"/>
      <c r="CL17" s="1301"/>
      <c r="CM17" s="1303"/>
      <c r="CN17" s="1301"/>
      <c r="CO17" s="1305"/>
      <c r="CP17" s="1299"/>
      <c r="CQ17" s="1301"/>
      <c r="CR17" s="1303"/>
      <c r="CS17" s="1301"/>
      <c r="CT17" s="1305"/>
      <c r="CU17" s="1307"/>
      <c r="CV17" s="1301"/>
      <c r="CW17" s="1303"/>
      <c r="CX17" s="1301"/>
      <c r="CY17" s="1305"/>
      <c r="CZ17" s="1307"/>
      <c r="DA17" s="1301"/>
      <c r="DB17" s="1303"/>
      <c r="DC17" s="1301"/>
      <c r="DD17" s="1305"/>
      <c r="DE17" s="1307"/>
      <c r="DF17" s="1301"/>
      <c r="DG17" s="1303"/>
      <c r="DH17" s="1301"/>
      <c r="DI17" s="1305"/>
      <c r="DJ17" s="1307"/>
      <c r="DK17" s="1301"/>
      <c r="DL17" s="1303"/>
      <c r="DM17" s="1301"/>
      <c r="DN17" s="1305"/>
      <c r="DO17" s="1307"/>
      <c r="DP17" s="1301"/>
      <c r="DQ17" s="1303"/>
      <c r="DR17" s="1301"/>
      <c r="DS17" s="1305"/>
      <c r="DT17" s="1307"/>
      <c r="DU17" s="1301"/>
      <c r="DV17" s="1303"/>
      <c r="DW17" s="1301"/>
      <c r="DX17" s="1305"/>
      <c r="DY17" s="1308"/>
      <c r="DZ17" s="1301"/>
      <c r="EA17" s="1303"/>
      <c r="EB17" s="1301"/>
      <c r="EC17" s="1305"/>
      <c r="ED17" s="1308"/>
      <c r="EE17" s="1301"/>
      <c r="EF17" s="1303"/>
      <c r="EG17" s="1301"/>
      <c r="EH17" s="1305"/>
      <c r="EI17" s="1308"/>
      <c r="EJ17" s="1301"/>
      <c r="EK17" s="1303"/>
      <c r="EL17" s="1301"/>
      <c r="EM17" s="1305"/>
      <c r="EN17" s="1310"/>
      <c r="EO17" s="1301"/>
      <c r="EP17" s="1303"/>
      <c r="EQ17" s="1301"/>
      <c r="ER17" s="1305"/>
      <c r="ES17" s="1309"/>
      <c r="ET17" s="1301"/>
      <c r="EU17" s="1303"/>
      <c r="EV17" s="1301"/>
      <c r="EW17" s="1305"/>
    </row>
    <row r="18" spans="1:153" s="13" customFormat="1" ht="43.5"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c r="AB18" s="1065" t="s">
        <v>82</v>
      </c>
      <c r="AC18" s="1066">
        <v>1</v>
      </c>
      <c r="AD18" s="1067" t="s">
        <v>1109</v>
      </c>
      <c r="AE18" s="1067" t="s">
        <v>1211</v>
      </c>
      <c r="AF18" s="1067" t="s">
        <v>1212</v>
      </c>
      <c r="AG18" s="1067" t="s">
        <v>1213</v>
      </c>
      <c r="AH18" s="1066">
        <v>2</v>
      </c>
      <c r="AI18" s="1067" t="s">
        <v>1109</v>
      </c>
      <c r="AJ18" s="1067" t="s">
        <v>1211</v>
      </c>
      <c r="AK18" s="1067" t="s">
        <v>1212</v>
      </c>
      <c r="AL18" s="1067" t="s">
        <v>1213</v>
      </c>
      <c r="AM18" s="1066">
        <v>3</v>
      </c>
      <c r="AN18" s="1067" t="s">
        <v>1109</v>
      </c>
      <c r="AO18" s="1067" t="s">
        <v>1211</v>
      </c>
      <c r="AP18" s="1067" t="s">
        <v>1212</v>
      </c>
      <c r="AQ18" s="1067" t="s">
        <v>1213</v>
      </c>
      <c r="AR18" s="1066">
        <v>4</v>
      </c>
      <c r="AS18" s="1067" t="s">
        <v>1109</v>
      </c>
      <c r="AT18" s="1067" t="s">
        <v>1211</v>
      </c>
      <c r="AU18" s="1067" t="s">
        <v>1212</v>
      </c>
      <c r="AV18" s="1067" t="s">
        <v>1213</v>
      </c>
      <c r="AW18" s="1066">
        <v>5</v>
      </c>
      <c r="AX18" s="1067" t="s">
        <v>1109</v>
      </c>
      <c r="AY18" s="1067" t="s">
        <v>1211</v>
      </c>
      <c r="AZ18" s="1067" t="s">
        <v>1212</v>
      </c>
      <c r="BA18" s="1067" t="s">
        <v>1213</v>
      </c>
      <c r="BB18" s="1068">
        <v>6</v>
      </c>
      <c r="BC18" s="1067" t="s">
        <v>1109</v>
      </c>
      <c r="BD18" s="1067" t="s">
        <v>1211</v>
      </c>
      <c r="BE18" s="1067" t="s">
        <v>1212</v>
      </c>
      <c r="BF18" s="1067" t="s">
        <v>1213</v>
      </c>
      <c r="BG18" s="1068">
        <v>7</v>
      </c>
      <c r="BH18" s="1067" t="s">
        <v>1109</v>
      </c>
      <c r="BI18" s="1067" t="s">
        <v>1211</v>
      </c>
      <c r="BJ18" s="1067" t="s">
        <v>1212</v>
      </c>
      <c r="BK18" s="1067" t="s">
        <v>1213</v>
      </c>
      <c r="BL18" s="1068">
        <v>8</v>
      </c>
      <c r="BM18" s="1067" t="s">
        <v>1109</v>
      </c>
      <c r="BN18" s="1067" t="s">
        <v>1211</v>
      </c>
      <c r="BO18" s="1067" t="s">
        <v>1212</v>
      </c>
      <c r="BP18" s="1067" t="s">
        <v>1213</v>
      </c>
      <c r="BQ18" s="1068">
        <v>9</v>
      </c>
      <c r="BR18" s="1067" t="s">
        <v>1109</v>
      </c>
      <c r="BS18" s="1067" t="s">
        <v>1211</v>
      </c>
      <c r="BT18" s="1067" t="s">
        <v>1212</v>
      </c>
      <c r="BU18" s="1067" t="s">
        <v>1213</v>
      </c>
      <c r="BV18" s="1068">
        <v>10</v>
      </c>
      <c r="BW18" s="1067" t="s">
        <v>1109</v>
      </c>
      <c r="BX18" s="1067" t="s">
        <v>1211</v>
      </c>
      <c r="BY18" s="1067" t="s">
        <v>1212</v>
      </c>
      <c r="BZ18" s="1067" t="s">
        <v>1213</v>
      </c>
      <c r="CA18" s="1066">
        <v>11</v>
      </c>
      <c r="CB18" s="1067" t="s">
        <v>1109</v>
      </c>
      <c r="CC18" s="1067" t="s">
        <v>1211</v>
      </c>
      <c r="CD18" s="1067" t="s">
        <v>1212</v>
      </c>
      <c r="CE18" s="1067" t="s">
        <v>1213</v>
      </c>
      <c r="CF18" s="1068">
        <v>12</v>
      </c>
      <c r="CG18" s="1067" t="s">
        <v>1109</v>
      </c>
      <c r="CH18" s="1067" t="s">
        <v>1211</v>
      </c>
      <c r="CI18" s="1067" t="s">
        <v>1212</v>
      </c>
      <c r="CJ18" s="1067" t="s">
        <v>1213</v>
      </c>
      <c r="CK18" s="1068">
        <v>13</v>
      </c>
      <c r="CL18" s="1067" t="s">
        <v>1109</v>
      </c>
      <c r="CM18" s="1067" t="s">
        <v>1211</v>
      </c>
      <c r="CN18" s="1067" t="s">
        <v>1212</v>
      </c>
      <c r="CO18" s="1067" t="s">
        <v>1213</v>
      </c>
      <c r="CP18" s="1066">
        <v>14</v>
      </c>
      <c r="CQ18" s="1067" t="s">
        <v>1109</v>
      </c>
      <c r="CR18" s="1067" t="s">
        <v>1211</v>
      </c>
      <c r="CS18" s="1067" t="s">
        <v>1212</v>
      </c>
      <c r="CT18" s="1067" t="s">
        <v>1213</v>
      </c>
      <c r="CU18" s="1068">
        <v>15</v>
      </c>
      <c r="CV18" s="1067" t="s">
        <v>1109</v>
      </c>
      <c r="CW18" s="1067" t="s">
        <v>1211</v>
      </c>
      <c r="CX18" s="1067" t="s">
        <v>1212</v>
      </c>
      <c r="CY18" s="1067" t="s">
        <v>1213</v>
      </c>
      <c r="CZ18" s="1068">
        <v>16</v>
      </c>
      <c r="DA18" s="1067" t="s">
        <v>1109</v>
      </c>
      <c r="DB18" s="1067" t="s">
        <v>1211</v>
      </c>
      <c r="DC18" s="1067" t="s">
        <v>1212</v>
      </c>
      <c r="DD18" s="1067" t="s">
        <v>1213</v>
      </c>
      <c r="DE18" s="1068">
        <v>17</v>
      </c>
      <c r="DF18" s="1067" t="s">
        <v>1109</v>
      </c>
      <c r="DG18" s="1067" t="s">
        <v>1211</v>
      </c>
      <c r="DH18" s="1067" t="s">
        <v>1212</v>
      </c>
      <c r="DI18" s="1067" t="s">
        <v>1213</v>
      </c>
      <c r="DJ18" s="1068">
        <v>18</v>
      </c>
      <c r="DK18" s="1067" t="s">
        <v>1109</v>
      </c>
      <c r="DL18" s="1067" t="s">
        <v>1211</v>
      </c>
      <c r="DM18" s="1067" t="s">
        <v>1212</v>
      </c>
      <c r="DN18" s="1067" t="s">
        <v>1213</v>
      </c>
      <c r="DO18" s="1068">
        <v>19</v>
      </c>
      <c r="DP18" s="1067" t="s">
        <v>1109</v>
      </c>
      <c r="DQ18" s="1067" t="s">
        <v>1211</v>
      </c>
      <c r="DR18" s="1067" t="s">
        <v>1212</v>
      </c>
      <c r="DS18" s="1067" t="s">
        <v>1213</v>
      </c>
      <c r="DT18" s="1068">
        <v>20</v>
      </c>
      <c r="DU18" s="1067" t="s">
        <v>1109</v>
      </c>
      <c r="DV18" s="1067" t="s">
        <v>1211</v>
      </c>
      <c r="DW18" s="1067" t="s">
        <v>1212</v>
      </c>
      <c r="DX18" s="1067" t="s">
        <v>1213</v>
      </c>
      <c r="DY18" s="1069">
        <v>21</v>
      </c>
      <c r="DZ18" s="1067" t="s">
        <v>1109</v>
      </c>
      <c r="EA18" s="1067" t="s">
        <v>1211</v>
      </c>
      <c r="EB18" s="1067" t="s">
        <v>1212</v>
      </c>
      <c r="EC18" s="1067" t="s">
        <v>1213</v>
      </c>
      <c r="ED18" s="1069">
        <v>22</v>
      </c>
      <c r="EE18" s="1067" t="s">
        <v>1109</v>
      </c>
      <c r="EF18" s="1067" t="s">
        <v>1211</v>
      </c>
      <c r="EG18" s="1067" t="s">
        <v>1212</v>
      </c>
      <c r="EH18" s="1067" t="s">
        <v>1213</v>
      </c>
      <c r="EI18" s="1069">
        <v>23</v>
      </c>
      <c r="EJ18" s="1067" t="s">
        <v>1109</v>
      </c>
      <c r="EK18" s="1067" t="s">
        <v>1211</v>
      </c>
      <c r="EL18" s="1067" t="s">
        <v>1212</v>
      </c>
      <c r="EM18" s="1067" t="s">
        <v>1213</v>
      </c>
      <c r="EN18" s="1070">
        <v>24</v>
      </c>
      <c r="EO18" s="1067" t="s">
        <v>1109</v>
      </c>
      <c r="EP18" s="1067" t="s">
        <v>1211</v>
      </c>
      <c r="EQ18" s="1067" t="s">
        <v>1212</v>
      </c>
      <c r="ER18" s="1067" t="s">
        <v>1213</v>
      </c>
      <c r="ES18" s="1071">
        <v>25</v>
      </c>
      <c r="ET18" s="1067" t="s">
        <v>1109</v>
      </c>
      <c r="EU18" s="1067" t="s">
        <v>1211</v>
      </c>
      <c r="EV18" s="1067" t="s">
        <v>1212</v>
      </c>
      <c r="EW18" s="1067" t="s">
        <v>1213</v>
      </c>
    </row>
    <row r="19" spans="1:153" s="5" customFormat="1" ht="34.200000000000003" customHeight="1" outlineLevel="1">
      <c r="A19" s="17">
        <v>1</v>
      </c>
      <c r="B19" s="1013" t="s">
        <v>1215</v>
      </c>
      <c r="C19" s="1081">
        <v>1</v>
      </c>
      <c r="D19" s="1082"/>
      <c r="E19" s="1082"/>
      <c r="F19" s="1082"/>
      <c r="G19" s="1083"/>
      <c r="H19" s="1083"/>
      <c r="I19" s="1083"/>
      <c r="J19" s="1083"/>
      <c r="K19" s="1084">
        <f>SUM(K20:K24)</f>
        <v>3.4600000000000004E-3</v>
      </c>
      <c r="L19" s="1084">
        <f>SUM(L20:L24)</f>
        <v>0.55120000000000002</v>
      </c>
      <c r="M19" s="1086"/>
      <c r="N19" s="1087"/>
      <c r="O19" s="1088"/>
      <c r="P19" s="1088"/>
      <c r="Q19" s="1088"/>
      <c r="R19" s="1088"/>
      <c r="S19" s="1088"/>
      <c r="T19" s="1089"/>
      <c r="U19" s="1090"/>
      <c r="V19" s="1091"/>
      <c r="W19" s="1091"/>
      <c r="X19" s="1092"/>
      <c r="Y19" s="1092"/>
      <c r="Z19" s="1092"/>
      <c r="AA19" s="1092"/>
      <c r="AB19" s="1072">
        <v>1</v>
      </c>
      <c r="AC19" s="1073"/>
      <c r="AD19" s="1073" t="str">
        <f>IFERROR(_xlfn.IFS(INDEX(#REF!,MATCH($AC19,#REF!,0))="C",$C19,INDEX(#REF!,MATCH($AC19,#REF!,0))="C*H",$C19*$H19,INDEX(#REF!,MATCH($AC19,#REF!,0))="C*J",$C19*$J19,INDEX(#REF!,MATCH($AC19,#REF!,0))="C*2*(H+I)",$C19*2*($H19+$I19),INDEX(#REF!,MATCH($AC19,#REF!,0))="C*L*3600",$C19*$L19*3600,INDEX(#REF!,MATCH($AC19,#REF!,0))="C*K*3600",$C19*$K19*3600),"")</f>
        <v/>
      </c>
      <c r="AE19" s="1073" t="str">
        <f t="shared" ref="AE19:AE56" si="0">IF($AC19="","",_xlfn.IFS($G19&lt;18,1,$G19&lt;28,1.4,$G19&lt;40,1.6,$G19&lt;50,1.8,$G19&gt;=50,2))</f>
        <v/>
      </c>
      <c r="AF19" s="1073" t="str">
        <f>IFERROR(IF(VLOOKUP($AC19,#REF!,2,0)=0,"",VLOOKUP($AC19,#REF!,2,0)),"")</f>
        <v/>
      </c>
      <c r="AG19" s="1073" t="str">
        <f t="shared" ref="AG19:AG56" si="1">IFERROR(IF($AD19="","",ROUNDUP(MAX($AD19*$AE19/$AF19,1),0)),"")</f>
        <v/>
      </c>
      <c r="AH19" s="1073"/>
      <c r="AI19" s="1073" t="str">
        <f>IFERROR(_xlfn.IFS(INDEX(#REF!,MATCH($AH19,#REF!,0))="C",$C19,INDEX(#REF!,MATCH($AH19,#REF!,0))="C*H",$C19*$H19,INDEX(#REF!,MATCH($AH19,#REF!,0))="C*J",$C19*$J19,INDEX(#REF!,MATCH($AH19,#REF!,0))="C*2*(H+I)",$C19*2*($H19+$I19),INDEX(#REF!,MATCH($AH19,#REF!,0))="C*L*3600",$C19*$L19*3600,INDEX(#REF!,MATCH($AH19,#REF!,0))="C*K*3600",$C19*$K19*3600),"")</f>
        <v/>
      </c>
      <c r="AJ19" s="1073" t="str">
        <f t="shared" ref="AJ19:AJ56" si="2">IF($AH19="","",_xlfn.IFS($G19&lt;18,1,$G19&lt;28,1.4,$G19&lt;40,1.6,$G19&lt;50,1.8,$G19&gt;=50,2))</f>
        <v/>
      </c>
      <c r="AK19" s="1073" t="str">
        <f>IFERROR(IF(VLOOKUP($AH19,#REF!,2,0)=0,"",VLOOKUP($AH19,#REF!,2,0)),"")</f>
        <v/>
      </c>
      <c r="AL19" s="1073" t="str">
        <f t="shared" ref="AL19:AL56" si="3">IFERROR(IF($AI19="","",ROUNDUP(MAX($AI19*$AJ19/$AK19,1),0)),"")</f>
        <v/>
      </c>
      <c r="AM19" s="1073"/>
      <c r="AN19" s="1073" t="str">
        <f>IFERROR(_xlfn.IFS(INDEX(#REF!,MATCH($AM19,#REF!,0))="C",$C19,INDEX(#REF!,MATCH($AM19,#REF!,0))="C*H",$C19*$H19,INDEX(#REF!,MATCH($AM19,#REF!,0))="C*J",$C19*$J19,INDEX(#REF!,MATCH($AM19,#REF!,0))="C*2*(H+I)",$C19*2*($H19+$I19),INDEX(#REF!,MATCH($AM19,#REF!,0))="C*L*3600",$C19*$L19*3600,INDEX(#REF!,MATCH($AM19,#REF!,0))="C*K*3600",$C19*$K19*3600),"")</f>
        <v/>
      </c>
      <c r="AO19" s="1073" t="str">
        <f t="shared" ref="AO19:AO56" si="4">IF($AM19="","",_xlfn.IFS($G19&lt;18,1,$G19&lt;28,1.4,$G19&lt;40,1.6,$G19&lt;50,1.8,$G19&gt;=50,2))</f>
        <v/>
      </c>
      <c r="AP19" s="1073" t="str">
        <f>IFERROR(IF(VLOOKUP($AM19,#REF!,2,0)=0,"",VLOOKUP($AM19,#REF!,2,0)),"")</f>
        <v/>
      </c>
      <c r="AQ19" s="1073" t="str">
        <f t="shared" ref="AQ19:AQ56" si="5">IFERROR(IF($AN19="","",ROUNDUP(MAX($AN19*$AO19/$AP19,1),0)),"")</f>
        <v/>
      </c>
      <c r="AR19" s="1073"/>
      <c r="AS19" s="1073" t="str">
        <f>IFERROR(_xlfn.IFS(INDEX(#REF!,MATCH($AR19,#REF!,0))="C",$C19,INDEX(#REF!,MATCH($AR19,#REF!,0))="C*H",$C19*$H19,INDEX(#REF!,MATCH($AR19,#REF!,0))="C*J",$C19*$J19,INDEX(#REF!,MATCH($AR19,#REF!,0))="C*2*(H+I)",$C19*2*($H19+$I19),INDEX(#REF!,MATCH($AR19,#REF!,0))="C*L*3600",$C19*$L19*3600,INDEX(#REF!,MATCH($AR19,#REF!,0))="C*K*3600",$C19*$K19*3600),"")</f>
        <v/>
      </c>
      <c r="AT19" s="1073" t="str">
        <f t="shared" ref="AT19:AT56" si="6">IF($AR19="","",_xlfn.IFS($G19&lt;18,1,$G19&lt;28,1.4,$G19&lt;40,1.6,$G19&lt;50,1.8,$G19&gt;=50,2))</f>
        <v/>
      </c>
      <c r="AU19" s="1073" t="str">
        <f>IFERROR(IF(VLOOKUP($AR19,#REF!,2,0)=0,"",VLOOKUP($AR19,#REF!,2,0)),"")</f>
        <v/>
      </c>
      <c r="AV19" s="1073" t="str">
        <f t="shared" ref="AV19:AV56" si="7">IFERROR(IF($AS19="","",ROUNDUP(MAX($AS19*$AT19/$AU19,1),0)),"")</f>
        <v/>
      </c>
      <c r="AW19" s="1073"/>
      <c r="AX19" s="1073" t="str">
        <f>IFERROR(_xlfn.IFS(INDEX(#REF!,MATCH($AW19,#REF!,0))="C",$C19,INDEX(#REF!,MATCH($AW19,#REF!,0))="C*H",$C19*$H19,INDEX(#REF!,MATCH($AW19,#REF!,0))="C*J",$C19*$J19,INDEX(#REF!,MATCH($AW19,#REF!,0))="C*2*(H+I)",$C19*2*($H19+$I19),INDEX(#REF!,MATCH($AW19,#REF!,0))="C*L*3600",$C19*$L19*3600,INDEX(#REF!,MATCH($AW19,#REF!,0))="C*K*3600",$C19*$K19*3600),"")</f>
        <v/>
      </c>
      <c r="AY19" s="1073" t="str">
        <f t="shared" ref="AY19:AY56" si="8">IF($AW19="","",_xlfn.IFS($G19&lt;18,1,$G19&lt;28,1.4,$G19&lt;40,1.6,$G19&lt;50,1.8,$G19&gt;=50,2))</f>
        <v/>
      </c>
      <c r="AZ19" s="1073" t="str">
        <f>IFERROR(IF(VLOOKUP($AW19,#REF!,2,0)=0,"",VLOOKUP($AW19,#REF!,2,0)),"")</f>
        <v/>
      </c>
      <c r="BA19" s="1073" t="str">
        <f t="shared" ref="BA19:BA56" si="9">IFERROR(IF($AX19="","",ROUNDUP(MAX($AX19*$AY19/$AZ19,1),0)),"")</f>
        <v/>
      </c>
      <c r="BB19" s="1073"/>
      <c r="BC19" s="1073" t="str">
        <f>IFERROR(_xlfn.IFS(INDEX(#REF!,MATCH($BB19,#REF!,0))="C",$C19,INDEX(#REF!,MATCH($BB19,#REF!,0))="C*H",$C19*$H19,INDEX(#REF!,MATCH($BB19,#REF!,0))="C*J",$C19*$J19,INDEX(#REF!,MATCH($BB19,#REF!,0))="C*2*(H+I)",$C19*2*($H19+$I19),INDEX(#REF!,MATCH($BB19,#REF!,0))="C*L*3600",$C19*$L19*3600,INDEX(#REF!,MATCH($BB19,#REF!,0))="C*K*3600",$C19*$K19*3600),"")</f>
        <v/>
      </c>
      <c r="BD19" s="1073" t="str">
        <f t="shared" ref="BD19:BD56" si="10">IF($BB19="","",_xlfn.IFS($G19&lt;18,1,$G19&lt;28,1.4,$G19&lt;40,1.6,$G19&lt;50,1.8,$G19&gt;=50,2))</f>
        <v/>
      </c>
      <c r="BE19" s="1073" t="str">
        <f>IFERROR(IF(VLOOKUP($BB19,#REF!,2,0)=0,"",VLOOKUP($BB19,#REF!,2,0)),"")</f>
        <v/>
      </c>
      <c r="BF19" s="1073" t="str">
        <f t="shared" ref="BF19:BF56" si="11">IFERROR(IF($BC19="","",ROUNDUP(MAX($BC19*$BD19/$BE19,1),0)),"")</f>
        <v/>
      </c>
      <c r="BG19" s="1073"/>
      <c r="BH19" s="1073" t="str">
        <f>IFERROR(_xlfn.IFS(INDEX(#REF!,MATCH($BG19,#REF!,0))="C",$C19,INDEX(#REF!,MATCH($BG19,#REF!,0))="C*H",$C19*$H19,INDEX(#REF!,MATCH($BG19,#REF!,0))="C*J",$C19*$J19,INDEX(#REF!,MATCH($BG19,#REF!,0))="C*2*(H+I)",$C19*2*($H19+$I19),INDEX(#REF!,MATCH($BG19,#REF!,0))="C*L*3600",$C19*$L19*3600,INDEX(#REF!,MATCH($BG19,#REF!,0))="C*K*3600",$C19*$K19*3600),"")</f>
        <v/>
      </c>
      <c r="BI19" s="1073" t="str">
        <f t="shared" ref="BI19:BI56" si="12">IF($BG19="","",_xlfn.IFS($G19&lt;18,1,$G19&lt;28,1.4,$G19&lt;40,1.6,$G19&lt;50,1.8,$G19&gt;=50,2))</f>
        <v/>
      </c>
      <c r="BJ19" s="1073" t="str">
        <f>IFERROR(IF(VLOOKUP($BG19,#REF!,2,0)=0,"",VLOOKUP($BG19,#REF!,2,0)),"")</f>
        <v/>
      </c>
      <c r="BK19" s="1073" t="str">
        <f t="shared" ref="BK19:BK56" si="13">IFERROR(IF($BH19="","",ROUNDUP(MAX($BH19*$BI19/$BJ19,1),0)),"")</f>
        <v/>
      </c>
      <c r="BL19" s="1073"/>
      <c r="BM19" s="1073" t="str">
        <f>IFERROR(_xlfn.IFS(INDEX(#REF!,MATCH($BL19,#REF!,0))="C",$C19,INDEX(#REF!,MATCH($BL19,#REF!,0))="C*H",$C19*$H19,INDEX(#REF!,MATCH($BL19,#REF!,0))="C*J",$C19*$J19,INDEX(#REF!,MATCH($BL19,#REF!,0))="C*2*(H+I)",$C19*2*($H19+$I19),INDEX(#REF!,MATCH($BL19,#REF!,0))="C*L*3600",$C19*$L19*3600,INDEX(#REF!,MATCH($BL19,#REF!,0))="C*K*3600",$C19*$K19*3600),"")</f>
        <v/>
      </c>
      <c r="BN19" s="1073" t="str">
        <f t="shared" ref="BN19:BN56" si="14">IF($BL19="","",_xlfn.IFS($G19&lt;18,1,$G19&lt;28,1.4,$G19&lt;40,1.6,$G19&lt;50,1.8,$G19&gt;=50,2))</f>
        <v/>
      </c>
      <c r="BO19" s="1073" t="str">
        <f>IFERROR(IF(VLOOKUP($BL19,#REF!,2,0)=0,"",VLOOKUP($BL19,#REF!,2,0)),"")</f>
        <v/>
      </c>
      <c r="BP19" s="1073" t="str">
        <f t="shared" ref="BP19:BP56" si="15">IFERROR(IF($BM19="","",ROUNDUP(MAX($BM19*$BN19/$BO19,1),0)),"")</f>
        <v/>
      </c>
      <c r="BQ19" s="1073"/>
      <c r="BR19" s="1073" t="str">
        <f>IFERROR(_xlfn.IFS(INDEX(#REF!,MATCH($BQ19,#REF!,0))="C",$C19,INDEX(#REF!,MATCH($BQ19,#REF!,0))="C*H",$C19*$H19,INDEX(#REF!,MATCH($BQ19,#REF!,0))="C*J",$C19*$J19,INDEX(#REF!,MATCH($BQ19,#REF!,0))="C*2*(H+I)",$C19*2*($H19+$I19),INDEX(#REF!,MATCH($BQ19,#REF!,0))="C*L*3600",$C19*$L19*3600,INDEX(#REF!,MATCH($BQ19,#REF!,0))="C*K*3600",$C19*$K19*3600),"")</f>
        <v/>
      </c>
      <c r="BS19" s="1073" t="str">
        <f t="shared" ref="BS19:BS56" si="16">IF($BQ19="","",_xlfn.IFS($G19&lt;18,1,$G19&lt;28,1.4,$G19&lt;40,1.6,$G19&lt;50,1.8,$G19&gt;=50,2))</f>
        <v/>
      </c>
      <c r="BT19" s="1073" t="str">
        <f>IFERROR(IF(VLOOKUP($BQ19,#REF!,2,0)=0,"",VLOOKUP($BQ19,#REF!,2,0)),"")</f>
        <v/>
      </c>
      <c r="BU19" s="1073" t="str">
        <f t="shared" ref="BU19:BU56" si="17">IFERROR(IF($BR19="","",ROUNDUP(MAX($BR19*$BS19/$BT19,1),0)),"")</f>
        <v/>
      </c>
      <c r="BV19" s="1073"/>
      <c r="BW19" s="1073" t="str">
        <f>IFERROR(_xlfn.IFS(INDEX(#REF!,MATCH($BV19,#REF!,0))="C",$C19,INDEX(#REF!,MATCH($BV19,#REF!,0))="C*H",$C19*$H19,INDEX(#REF!,MATCH($BV19,#REF!,0))="C*J",$C19*$J19,INDEX(#REF!,MATCH($BV19,#REF!,0))="C*2*(H+I)",$C19*2*($H19+$I19),INDEX(#REF!,MATCH($BV19,#REF!,0))="C*L*3600",$C19*$L19*3600,INDEX(#REF!,MATCH($BV19,#REF!,0))="C*K*3600",$C19*$K19*3600),"")</f>
        <v/>
      </c>
      <c r="BX19" s="1073" t="str">
        <f t="shared" ref="BX19:BX56" si="18">IF($BV19="","",_xlfn.IFS($G19&lt;18,1,$G19&lt;28,1.4,$G19&lt;40,1.6,$G19&lt;50,1.8,$G19&gt;=50,2))</f>
        <v/>
      </c>
      <c r="BY19" s="1073" t="str">
        <f>IFERROR(IF(VLOOKUP($BV19,#REF!,2,0)=0,"",VLOOKUP($BV19,#REF!,2,0)),"")</f>
        <v/>
      </c>
      <c r="BZ19" s="1073" t="str">
        <f t="shared" ref="BZ19:BZ56" si="19">IFERROR(IF($BW19="","",ROUNDUP(MAX($BW19*$BX19/$BY19,1),0)),"")</f>
        <v/>
      </c>
      <c r="CA19" s="1073"/>
      <c r="CB19" s="1073" t="str">
        <f>IFERROR(_xlfn.IFS(INDEX(#REF!,MATCH($CA19,#REF!,0))="C",$C19,INDEX(#REF!,MATCH($CA19,#REF!,0))="C*H",$C19*$H19,INDEX(#REF!,MATCH($CA19,#REF!,0))="C*J",$C19*$J19,INDEX(#REF!,MATCH($CA19,#REF!,0))="C*2*(H+I)",$C19*2*($H19+$I19),INDEX(#REF!,MATCH($CA19,#REF!,0))="C*L*3600",$C19*$L19*3600,INDEX(#REF!,MATCH($CA19,#REF!,0))="C*K*3600",$C19*$K19*3600),"")</f>
        <v/>
      </c>
      <c r="CC19" s="1073" t="str">
        <f t="shared" ref="CC19:CC56" si="20">IF($CA19="","",_xlfn.IFS($G19&lt;18,1,$G19&lt;28,1.4,$G19&lt;40,1.6,$G19&lt;50,1.8,$G19&gt;=50,2))</f>
        <v/>
      </c>
      <c r="CD19" s="1073" t="str">
        <f>IFERROR(IF(VLOOKUP($CA19,#REF!,2,0)=0,"",VLOOKUP($CA19,#REF!,2,0)),"")</f>
        <v/>
      </c>
      <c r="CE19" s="1073" t="str">
        <f t="shared" ref="CE19:CE56" si="21">IFERROR(IF($CB19="","",ROUNDUP(MAX($CB19*$CC19/$CD19,1),0)),"")</f>
        <v/>
      </c>
      <c r="CF19" s="1073"/>
      <c r="CG19" s="1073" t="str">
        <f>IFERROR(_xlfn.IFS(INDEX(#REF!,MATCH($CF19,#REF!,0))="C",$C19,INDEX(#REF!,MATCH($CF19,#REF!,0))="C*H",$C19*$H19,INDEX(#REF!,MATCH($CF19,#REF!,0))="C*J",$C19*$J19,INDEX(#REF!,MATCH($CF19,#REF!,0))="C*2*(H+I)",$C19*2*($H19+$I19),INDEX(#REF!,MATCH($CF19,#REF!,0))="C*L*3600",$C19*$L19*3600,INDEX(#REF!,MATCH($CF19,#REF!,0))="C*K*3600",$C19*$K19*3600),"")</f>
        <v/>
      </c>
      <c r="CH19" s="1073" t="str">
        <f t="shared" ref="CH19:CH56" si="22">IF($CF19="","",_xlfn.IFS($G19&lt;18,1,$G19&lt;28,1.4,$G19&lt;40,1.6,$G19&lt;50,1.8,$G19&gt;=50,2))</f>
        <v/>
      </c>
      <c r="CI19" s="1073" t="str">
        <f>IFERROR(IF(VLOOKUP($CF19,#REF!,2,0)=0,"",VLOOKUP($CF19,#REF!,2,0)),"")</f>
        <v/>
      </c>
      <c r="CJ19" s="1073" t="str">
        <f t="shared" ref="CJ19:CJ56" si="23">IFERROR(IF($CG19="","",ROUNDUP(MAX($CG19*$CH19/$CI19,1),0)),"")</f>
        <v/>
      </c>
      <c r="CK19" s="1073"/>
      <c r="CL19" s="1073" t="str">
        <f>IFERROR(_xlfn.IFS(INDEX(#REF!,MATCH($CK19,#REF!,0))="C",$C19,INDEX(#REF!,MATCH($CK19,#REF!,0))="C*H",$C19*$H19,INDEX(#REF!,MATCH($CK19,#REF!,0))="C*J",$C19*$J19,INDEX(#REF!,MATCH($CK19,#REF!,0))="C*2*(H+I)",$C19*2*($H19+$I19),INDEX(#REF!,MATCH($CK19,#REF!,0))="C*L*3600",$C19*$L19*3600,INDEX(#REF!,MATCH($CK19,#REF!,0))="C*K*3600",$C19*$K19*3600),"")</f>
        <v/>
      </c>
      <c r="CM19" s="1073" t="str">
        <f t="shared" ref="CM19:CM56" si="24">IF($CK19="","",_xlfn.IFS($G19&lt;18,1,$G19&lt;28,1.4,$G19&lt;40,1.6,$G19&lt;50,1.8,$G19&gt;=50,2))</f>
        <v/>
      </c>
      <c r="CN19" s="1073" t="str">
        <f>IFERROR(IF(VLOOKUP($CK19,#REF!,2,0)=0,"",VLOOKUP($CK19,#REF!,2,0)),"")</f>
        <v/>
      </c>
      <c r="CO19" s="1073" t="str">
        <f t="shared" ref="CO19:CO56" si="25">IFERROR(IF($CL19="","",ROUNDUP(MAX($CL19*$CM19/$CN19,1),0)),"")</f>
        <v/>
      </c>
      <c r="CP19" s="1073"/>
      <c r="CQ19" s="1073" t="str">
        <f>IFERROR(_xlfn.IFS(INDEX(#REF!,MATCH($CP19,#REF!,0))="C",$C19,INDEX(#REF!,MATCH($CP19,#REF!,0))="C*H",$C19*$H19,INDEX(#REF!,MATCH($CP19,#REF!,0))="C*J",$C19*$J19,INDEX(#REF!,MATCH($CP19,#REF!,0))="C*2*(H+I)",$C19*2*($H19+$I19),INDEX(#REF!,MATCH($CP19,#REF!,0))="C*L*3600",$C19*$L19*3600,INDEX(#REF!,MATCH($CP19,#REF!,0))="C*K*3600",$C19*$K19*3600),"")</f>
        <v/>
      </c>
      <c r="CR19" s="1073" t="str">
        <f t="shared" ref="CR19:CR56" si="26">IF($CP19="","",_xlfn.IFS($G19&lt;18,1,$G19&lt;28,1.4,$G19&lt;40,1.6,$G19&lt;50,1.8,$G19&gt;=50,2))</f>
        <v/>
      </c>
      <c r="CS19" s="1073" t="str">
        <f>IFERROR(IF(VLOOKUP($CP19,#REF!,2,0)=0,"",VLOOKUP($CP19,#REF!,2,0)),"")</f>
        <v/>
      </c>
      <c r="CT19" s="1073" t="str">
        <f t="shared" ref="CT19:CT56" si="27">IFERROR(IF($CQ19="","",ROUNDUP(MAX($CQ19*$CR19/$CS19,1),0)),"")</f>
        <v/>
      </c>
      <c r="CU19" s="1073"/>
      <c r="CV19" s="1073" t="str">
        <f>IFERROR(_xlfn.IFS(INDEX(#REF!,MATCH($CU19,#REF!,0))="C",$C19,INDEX(#REF!,MATCH($CU19,#REF!,0))="C*H",$C19*$H19,INDEX(#REF!,MATCH($CU19,#REF!,0))="C*J",$C19*$J19,INDEX(#REF!,MATCH($CU19,#REF!,0))="C*2*(H+I)",$C19*2*($H19+$I19),INDEX(#REF!,MATCH($CU19,#REF!,0))="C*L*3600",$C19*$L19*3600,INDEX(#REF!,MATCH($CU19,#REF!,0))="C*K*3600",$C19*$K19*3600),"")</f>
        <v/>
      </c>
      <c r="CW19" s="1073" t="str">
        <f t="shared" ref="CW19:CW56" si="28">IF($CU19="","",_xlfn.IFS($G19&lt;18,1,$G19&lt;28,1.4,$G19&lt;40,1.6,$G19&lt;50,1.8,$G19&gt;=50,2))</f>
        <v/>
      </c>
      <c r="CX19" s="1073" t="str">
        <f>IFERROR(IF(VLOOKUP($CU19,#REF!,2,0)=0,"",VLOOKUP($CU19,#REF!,2,0)),"")</f>
        <v/>
      </c>
      <c r="CY19" s="1073" t="str">
        <f t="shared" ref="CY19:CY56" si="29">IFERROR(IF($CV19="","",ROUNDUP(MAX($CV19*$CW19/$CX19,1),0)),"")</f>
        <v/>
      </c>
      <c r="CZ19" s="1073"/>
      <c r="DA19" s="1073" t="str">
        <f>IFERROR(_xlfn.IFS(INDEX(#REF!,MATCH($CZ19,#REF!,0))="C",$C19,INDEX(#REF!,MATCH($CZ19,#REF!,0))="C*H",$C19*$H19,INDEX(#REF!,MATCH($CZ19,#REF!,0))="C*J",$C19*$J19,INDEX(#REF!,MATCH($CZ19,#REF!,0))="C*2*(H+I)",$C19*2*($H19+$I19),INDEX(#REF!,MATCH($CZ19,#REF!,0))="C*L*3600",$C19*$L19*3600,INDEX(#REF!,MATCH($CZ19,#REF!,0))="C*K*3600",$C19*$K19*3600),"")</f>
        <v/>
      </c>
      <c r="DB19" s="1073" t="str">
        <f t="shared" ref="DB19:DB56" si="30">IF($CZ19="","",_xlfn.IFS($G19&lt;18,1,$G19&lt;28,1.4,$G19&lt;40,1.6,$G19&lt;50,1.8,$G19&gt;=50,2))</f>
        <v/>
      </c>
      <c r="DC19" s="1073" t="str">
        <f>IFERROR(IF(VLOOKUP($CZ19,#REF!,2,0)=0,"",VLOOKUP($CZ19,#REF!,2,0)),"")</f>
        <v/>
      </c>
      <c r="DD19" s="1073" t="str">
        <f t="shared" ref="DD19:DD56" si="31">IFERROR(IF($DA19="","",ROUNDUP(MAX($DA19*$DB19/$DC19,1),0)),"")</f>
        <v/>
      </c>
      <c r="DE19" s="1073"/>
      <c r="DF19" s="1073" t="str">
        <f>IFERROR(_xlfn.IFS(INDEX(#REF!,MATCH($DE19,#REF!,0))="C",$C19,INDEX(#REF!,MATCH($DE19,#REF!,0))="C*H",$C19*$H19,INDEX(#REF!,MATCH($DE19,#REF!,0))="C*J",$C19*$J19,INDEX(#REF!,MATCH($DE19,#REF!,0))="C*2*(H+I)",$C19*2*($H19+$I19),INDEX(#REF!,MATCH($DE19,#REF!,0))="C*L*3600",$C19*$L19*3600,INDEX(#REF!,MATCH($DE19,#REF!,0))="C*K*3600",$C19*$K19*3600),"")</f>
        <v/>
      </c>
      <c r="DG19" s="1073" t="str">
        <f t="shared" ref="DG19:DG56" si="32">IF($DE19="","",_xlfn.IFS($G19&lt;18,1,$G19&lt;28,1.4,$G19&lt;40,1.6,$G19&lt;50,1.8,$G19&gt;=50,2))</f>
        <v/>
      </c>
      <c r="DH19" s="1073" t="str">
        <f>IFERROR(IF(VLOOKUP($DE19,#REF!,2,0)=0,"",VLOOKUP($DE19,#REF!,2,0)),"")</f>
        <v/>
      </c>
      <c r="DI19" s="1073" t="str">
        <f t="shared" ref="DI19:DI56" si="33">IFERROR(IF($DF19="","",ROUNDUP(MAX($DF19*$DG19/$DH19,1),0)),"")</f>
        <v/>
      </c>
      <c r="DJ19" s="1073"/>
      <c r="DK19" s="1073" t="str">
        <f>IFERROR(_xlfn.IFS(INDEX(#REF!,MATCH($DJ19,#REF!,0))="C",$C19,INDEX(#REF!,MATCH($DJ19,#REF!,0))="C*H",$C19*$H19,INDEX(#REF!,MATCH($DJ19,#REF!,0))="C*J",$C19*$J19,INDEX(#REF!,MATCH($DJ19,#REF!,0))="C*2*(H+I)",$C19*2*($H19+$I19),INDEX(#REF!,MATCH($DJ19,#REF!,0))="C*L*3600",$C19*$L19*3600,INDEX(#REF!,MATCH($DJ19,#REF!,0))="C*K*3600",$C19*$K19*3600),"")</f>
        <v/>
      </c>
      <c r="DL19" s="1073" t="str">
        <f t="shared" ref="DL19:DL56" si="34">IF($DJ19="","",_xlfn.IFS($G19&lt;18,1,$G19&lt;28,1.4,$G19&lt;40,1.6,$G19&lt;50,1.8,$G19&gt;=50,2))</f>
        <v/>
      </c>
      <c r="DM19" s="1073" t="str">
        <f>IFERROR(IF(VLOOKUP($DJ19,#REF!,2,0)=0,"",VLOOKUP($DJ19,#REF!,2,0)),"")</f>
        <v/>
      </c>
      <c r="DN19" s="1073" t="str">
        <f t="shared" ref="DN19:DN56" si="35">IFERROR(IF($DK19="","",ROUNDUP(MAX($DK19*$DL19/$DM19,1),0)),"")</f>
        <v/>
      </c>
      <c r="DO19" s="1073"/>
      <c r="DP19" s="1073" t="str">
        <f>IFERROR(_xlfn.IFS(INDEX(#REF!,MATCH($DO19,#REF!,0))="C",$C19,INDEX(#REF!,MATCH($DO19,#REF!,0))="C*H",$C19*$H19,INDEX(#REF!,MATCH($DO19,#REF!,0))="C*J",$C19*$J19,INDEX(#REF!,MATCH($DO19,#REF!,0))="C*2*(H+I)",$C19*2*($H19+$I19),INDEX(#REF!,MATCH($DO19,#REF!,0))="C*L*3600",$C19*$L19*3600,INDEX(#REF!,MATCH($DO19,#REF!,0))="C*K*3600",$C19*$K19*3600),"")</f>
        <v/>
      </c>
      <c r="DQ19" s="1073" t="str">
        <f t="shared" ref="DQ19:DQ56" si="36">IF($DO19="","",_xlfn.IFS($G19&lt;18,1,$G19&lt;28,1.4,$G19&lt;40,1.6,$G19&lt;50,1.8,$G19&gt;=50,2))</f>
        <v/>
      </c>
      <c r="DR19" s="1073" t="str">
        <f>IFERROR(IF(VLOOKUP($DO19,#REF!,2,0)=0,"",VLOOKUP($DO19,#REF!,2,0)),"")</f>
        <v/>
      </c>
      <c r="DS19" s="1073" t="str">
        <f t="shared" ref="DS19:DS56" si="37">IFERROR(IF($DP19="","",ROUNDUP(MAX($DP19*$DQ19/$DR19,1),0)),"")</f>
        <v/>
      </c>
      <c r="DT19" s="1073"/>
      <c r="DU19" s="1073" t="str">
        <f>IFERROR(_xlfn.IFS(INDEX(#REF!,MATCH($DT19,#REF!,0))="C",$C19,INDEX(#REF!,MATCH($DT19,#REF!,0))="C*H",$C19*$H19,INDEX(#REF!,MATCH($DT19,#REF!,0))="C*J",$C19*$J19,INDEX(#REF!,MATCH($DT19,#REF!,0))="C*2*(H+I)",$C19*2*($H19+$I19),INDEX(#REF!,MATCH($DT19,#REF!,0))="C*L*3600",$C19*$L19*3600,INDEX(#REF!,MATCH($DT19,#REF!,0))="C*K*3600",$C19*$K19*3600),"")</f>
        <v/>
      </c>
      <c r="DV19" s="1073" t="str">
        <f t="shared" ref="DV19:DV56" si="38">IF($DT19="","",_xlfn.IFS($G19&lt;18,1,$G19&lt;28,1.4,$G19&lt;40,1.6,$G19&lt;50,1.8,$G19&gt;=50,2))</f>
        <v/>
      </c>
      <c r="DW19" s="1073" t="str">
        <f>IFERROR(IF(VLOOKUP($DT19,#REF!,2,0)=0,"",VLOOKUP($DT19,#REF!,2,0)),"")</f>
        <v/>
      </c>
      <c r="DX19" s="1073" t="str">
        <f t="shared" ref="DX19:DX56" si="39">IFERROR(IF($DU19="","",ROUNDUP(MAX($DU19*$DV19/$DW19,1),0)),"")</f>
        <v/>
      </c>
      <c r="DY19" s="1073"/>
      <c r="DZ19" s="1073" t="str">
        <f>IFERROR(_xlfn.IFS(INDEX(#REF!,MATCH($DY19,#REF!,0))="C",$C19,INDEX(#REF!,MATCH($DY19,#REF!,0))="C*H",$C19*$H19,INDEX(#REF!,MATCH($DY19,#REF!,0))="C*J",$C19*$J19,INDEX(#REF!,MATCH($DY19,#REF!,0))="C*2*(H+I)",$C19*2*($H19+$I19),INDEX(#REF!,MATCH($DY19,#REF!,0))="C*L*3600",$C19*$L19*3600,INDEX(#REF!,MATCH($DY19,#REF!,0))="C*K*3600",$C19*$K19*3600),"")</f>
        <v/>
      </c>
      <c r="EA19" s="1073" t="str">
        <f t="shared" ref="EA19:EA56" si="40">IF($DY19="","",_xlfn.IFS($G19&lt;18,1,$G19&lt;28,1.4,$G19&lt;40,1.6,$G19&lt;50,1.8,$G19&gt;=50,2))</f>
        <v/>
      </c>
      <c r="EB19" s="1073" t="str">
        <f>IFERROR(IF(VLOOKUP($DY19,#REF!,2,0)=0,"",VLOOKUP($DY19,#REF!,2,0)),"")</f>
        <v/>
      </c>
      <c r="EC19" s="1073" t="str">
        <f t="shared" ref="EC19:EC56" si="41">IFERROR(IF($DZ19="","",ROUNDUP(MAX($DZ19*$EA19/$EB19,1),0)),"")</f>
        <v/>
      </c>
      <c r="ED19" s="1073" t="s">
        <v>1169</v>
      </c>
      <c r="EE19" s="1074">
        <f>IFERROR(_xlfn.IFS(INDEX('Bảng tra CĐ'!$E$5:$E$80,MATCH(ED19,'Bảng tra CĐ'!$A$5:$A$80,0))="$C",$C19,INDEX('Bảng tra CĐ'!$E$5:$E$80,MATCH(ED19,'Bảng tra CĐ'!$A$5:$A$80,0))="$C*$H",$C19*$H19,INDEX('Bảng tra CĐ'!$E$5:$E$80,MATCH(ED19,'Bảng tra CĐ'!$A$5:$A$80,0))="$C*$J",$C19*$J19,INDEX('Bảng tra CĐ'!$E$5:$E$80,MATCH(ED19,'Bảng tra CĐ'!$A$5:$A$80,0))="$C*2*($H+$I)",$C19*2*($H19+$I19),INDEX('Bảng tra CĐ'!$E$5:$E$80,MATCH(ED19,'Bảng tra CĐ'!$A$5:$A$80,0))="$L*3600",$L19*3600,INDEX('Bảng tra CĐ'!$E$5:$E$80,MATCH(ED19,'Bảng tra CĐ'!$A$5:$A$80,0))="$K*3600",$K19*3600),"")</f>
        <v>12.456000000000001</v>
      </c>
      <c r="EF19" s="1074">
        <f>IF(IFERROR(VLOOKUP(ED19,'Bảng tra CĐ'!$A$5:$C$80,3,0),"")="m3/h",1,_xlfn.IFS($G19&lt;18,1,$G19&lt;28,1.4,$G19&lt;40,1.6,$G19&lt;50,1.8,$G19&gt;=50,2))</f>
        <v>1</v>
      </c>
      <c r="EG19" s="1074">
        <f>IFERROR(IF(VLOOKUP(ED19,'Bảng tra CĐ'!$A$5:$B$80,2,0)=0,"",VLOOKUP(ED19,'Bảng tra CĐ'!$A$5:$B$80,2,0)),"")</f>
        <v>0.03</v>
      </c>
      <c r="EH19" s="1074">
        <f>IFERROR(IF(EE19="","",ROUNDUP(MAX(EE19*EF19/EG19,1),0)),"")</f>
        <v>416</v>
      </c>
      <c r="EI19" s="1073" t="s">
        <v>1131</v>
      </c>
      <c r="EJ19" s="1074">
        <f>IFERROR(_xlfn.IFS(INDEX('Bảng tra CĐ'!$E$5:$E$80,MATCH(EI19,'Bảng tra CĐ'!$A$5:$A$80,0))="$C",$C19,INDEX('Bảng tra CĐ'!$E$5:$E$80,MATCH(EI19,'Bảng tra CĐ'!$A$5:$A$80,0))="$C*$H",$C19*$H19,INDEX('Bảng tra CĐ'!$E$5:$E$80,MATCH(EI19,'Bảng tra CĐ'!$A$5:$A$80,0))="$C*$J",$C19*$J19,INDEX('Bảng tra CĐ'!$E$5:$E$80,MATCH(EI19,'Bảng tra CĐ'!$A$5:$A$80,0))="$C*2*($H+$I)",$C19*2*($H19+$I19),INDEX('Bảng tra CĐ'!$E$5:$E$80,MATCH(EI19,'Bảng tra CĐ'!$A$5:$A$80,0))="$L*3600",$L19*3600,INDEX('Bảng tra CĐ'!$E$5:$E$80,MATCH(EI19,'Bảng tra CĐ'!$A$5:$A$80,0))="$K*3600",$K19*3600),"")</f>
        <v>1984.3200000000002</v>
      </c>
      <c r="EK19" s="1074">
        <f>IF(IFERROR(VLOOKUP(EI19,'Bảng tra CĐ'!$A$5:$C$80,3,0),"")="m3/h",1,_xlfn.IFS($G19&lt;18,1,$G19&lt;28,1.4,$G19&lt;40,1.6,$G19&lt;50,1.8,$G19&gt;=50,2))</f>
        <v>1</v>
      </c>
      <c r="EL19" s="1074">
        <f>IFERROR(IF(VLOOKUP(EI19,'Bảng tra CĐ'!$A$5:$B$80,2,0)=0,"",VLOOKUP(EI19,'Bảng tra CĐ'!$A$5:$B$80,2,0)),"")</f>
        <v>10</v>
      </c>
      <c r="EM19" s="1074">
        <f>IFERROR(IF(EJ19="","",ROUNDUP(MAX(EJ19*EK19/EL19,1),0)),"")</f>
        <v>199</v>
      </c>
      <c r="EN19" s="1073" t="s">
        <v>1132</v>
      </c>
      <c r="EO19" s="1074">
        <f>IFERROR(_xlfn.IFS(INDEX('Bảng tra CĐ'!$E$5:$E$80,MATCH(EN19,'Bảng tra CĐ'!$A$5:$A$80,0))="$C",$C19,INDEX('Bảng tra CĐ'!$E$5:$E$80,MATCH(EN19,'Bảng tra CĐ'!$A$5:$A$80,0))="$C*$H",$C19*$H19,INDEX('Bảng tra CĐ'!$E$5:$E$80,MATCH(EN19,'Bảng tra CĐ'!$A$5:$A$80,0))="$C*$J",$C19*$J19,INDEX('Bảng tra CĐ'!$E$5:$E$80,MATCH(EN19,'Bảng tra CĐ'!$A$5:$A$80,0))="$C*2*($H+$I)",$C19*2*($H19+$I19),INDEX('Bảng tra CĐ'!$E$5:$E$80,MATCH(EN19,'Bảng tra CĐ'!$A$5:$A$80,0))="$L*3600",$L19*3600,INDEX('Bảng tra CĐ'!$E$5:$E$80,MATCH(EN19,'Bảng tra CĐ'!$A$5:$A$80,0))="$K*3600",$K19*3600),"")</f>
        <v>1984.3200000000002</v>
      </c>
      <c r="EP19" s="1074">
        <f>IF(IFERROR(VLOOKUP(EN19,'Bảng tra CĐ'!$A$5:$C$80,3,0),"")="m3/h",1,_xlfn.IFS($G19&lt;18,1,$G19&lt;28,1.4,$G19&lt;40,1.6,$G19&lt;50,1.8,$G19&gt;=50,2))</f>
        <v>1</v>
      </c>
      <c r="EQ19" s="1074">
        <f>IFERROR(IF(VLOOKUP(EN19,'Bảng tra CĐ'!$A$5:$B$80,2,0)=0,"",VLOOKUP(EN19,'Bảng tra CĐ'!$A$5:$B$80,2,0)),"")</f>
        <v>5</v>
      </c>
      <c r="ER19" s="1074">
        <f>IFERROR(IF(EO19="","",ROUNDUP(MAX(EO19*EP19/EQ19,1),0)),"")</f>
        <v>397</v>
      </c>
      <c r="ES19" s="1073"/>
      <c r="ET19" s="1074" t="str">
        <f>IFERROR(_xlfn.IFS(INDEX(#REF!,MATCH($ES19,#REF!,0))="C",$C19,INDEX(#REF!,MATCH($ES19,#REF!,0))="C*H",$C19*$H19,INDEX(#REF!,MATCH($ES19,#REF!,0))="C*J",$C19*$J19,INDEX(#REF!,MATCH($ES19,#REF!,0))="C*2*(H+I)",$C19*2*($H19+$I19),INDEX(#REF!,MATCH($ES19,#REF!,0))="C*L*3600",$C19*$L19*3600,INDEX(#REF!,MATCH($ES19,#REF!,0))="C*K*3600",$C19*$K19*3600),"")</f>
        <v/>
      </c>
      <c r="EU19" s="1074" t="str">
        <f t="shared" ref="EU19:EU56" si="42">IF($ES19="","",_xlfn.IFS($G19&lt;18,1,$G19&lt;28,1.4,$G19&lt;40,1.6,$G19&lt;50,1.8,$G19&gt;=50,2))</f>
        <v/>
      </c>
      <c r="EV19" s="1074" t="str">
        <f>IFERROR(IF(VLOOKUP($ES19,#REF!,2,0)=0,"",VLOOKUP($ES19,#REF!,2,0)),"")</f>
        <v/>
      </c>
      <c r="EW19" s="1074" t="str">
        <f t="shared" ref="EW19:EW56" si="43">IFERROR(IF($ET19="","",ROUNDUP(MAX($ET19*$EU19/$EV19,1),0)),"")</f>
        <v/>
      </c>
    </row>
    <row r="20" spans="1:153" s="5" customFormat="1" ht="34.200000000000003" customHeight="1" outlineLevel="1">
      <c r="A20" s="17">
        <v>2</v>
      </c>
      <c r="B20" s="851" t="s">
        <v>1216</v>
      </c>
      <c r="C20" s="355">
        <v>1</v>
      </c>
      <c r="D20" s="43">
        <f>IF(G20&lt;=30,G20+4,IF(G20&lt;=50,G20+5,IF(G20&lt;=70,G20+6,IF(G20&lt;=80,G20+8))))</f>
        <v>40</v>
      </c>
      <c r="E20" s="43">
        <f t="shared" ref="E20:E89" si="44">H20+4</f>
        <v>39</v>
      </c>
      <c r="F20" s="65">
        <f t="shared" ref="F20:F89" si="45">I20+20+J20</f>
        <v>610</v>
      </c>
      <c r="G20" s="359">
        <v>35</v>
      </c>
      <c r="H20" s="360">
        <v>35</v>
      </c>
      <c r="I20" s="360">
        <v>590</v>
      </c>
      <c r="J20" s="580"/>
      <c r="K20" s="100">
        <f>ROUND(G20*H20*(I20+J20)*C20/10^9,5)</f>
        <v>7.2000000000000005E-4</v>
      </c>
      <c r="L20" s="92">
        <f t="shared" ref="L20:L115" si="46">ROUND(2*($G20+$H20)*($I20+$J20)*$C20/ 10^6,4)</f>
        <v>8.2600000000000007E-2</v>
      </c>
      <c r="M20" s="127"/>
      <c r="N20" s="1011" t="s">
        <v>838</v>
      </c>
      <c r="O20" s="257"/>
      <c r="P20" s="245"/>
      <c r="Q20" s="257"/>
      <c r="R20" s="257"/>
      <c r="S20" s="257"/>
      <c r="T20" s="129">
        <f t="shared" ref="T20:T89" si="47">C20*$R$15</f>
        <v>1784</v>
      </c>
      <c r="U20" s="128">
        <f t="shared" ref="U20:U89" si="48">ROUND(G20*H20*(I20+J20)*T20/10^9,5)</f>
        <v>1.28939</v>
      </c>
      <c r="V20" s="96">
        <v>3</v>
      </c>
      <c r="W20" s="97">
        <f>U20*V20</f>
        <v>3.8681700000000001</v>
      </c>
      <c r="AB20" s="1075" t="s">
        <v>1222</v>
      </c>
      <c r="AC20" s="1047" t="s">
        <v>1254</v>
      </c>
      <c r="AD20" s="1064">
        <f>IFERROR(_xlfn.IFS(INDEX('Bảng tra CĐ'!$E$5:$E$80,MATCH(AC20,'Bảng tra CĐ'!$A$5:$A$80,0))="$C",$C20,INDEX('Bảng tra CĐ'!$E$5:$E$80,MATCH(AC20,'Bảng tra CĐ'!$A$5:$A$80,0))="$C*$H",$C20*$H20,INDEX('Bảng tra CĐ'!$E$5:$E$80,MATCH(AC20,'Bảng tra CĐ'!$A$5:$A$80,0))="$C*$J",$C20*$J20,INDEX('Bảng tra CĐ'!$E$5:$E$80,MATCH(AC20,'Bảng tra CĐ'!$A$5:$A$80,0))="$C*2*($H+$I)",$C20*2*($H20+$I20),INDEX('Bảng tra CĐ'!$E$5:$E$80,MATCH(AC20,'Bảng tra CĐ'!$A$5:$A$80,0))="$L*3600",$L20*3600,INDEX('Bảng tra CĐ'!$E$5:$E$80,MATCH(AC20,'Bảng tra CĐ'!$A$5:$A$80,0))="$K*3600",$K20*3600),"")</f>
        <v>1250</v>
      </c>
      <c r="AE20" s="1062">
        <f>IF(IFERROR(VLOOKUP(AC20,'Bảng tra CĐ'!$A$5:$C$80,3,0),"")="m3/h",1,_xlfn.IFS($G20&lt;18,1,$G20&lt;28,1.4,$G20&lt;40,1.6,$G20&lt;50,1.8,$G20&gt;=50,2))</f>
        <v>1.6</v>
      </c>
      <c r="AF20" s="1063">
        <f>IFERROR(IF(VLOOKUP(AC20,'Bảng tra CĐ'!$A$5:$B$80,2,0)=0,"",VLOOKUP(AC20,'Bảng tra CĐ'!$A$5:$B$80,2,0)),"")</f>
        <v>20</v>
      </c>
      <c r="AG20" s="1064">
        <f>IFERROR(IF(AD20="","",ROUNDUP(MAX(AD20*AE20/AF20,1),0)),"")</f>
        <v>100</v>
      </c>
      <c r="AH20" s="1048" t="s">
        <v>1098</v>
      </c>
      <c r="AI20" s="1064">
        <f>IFERROR(_xlfn.IFS(INDEX('Bảng tra CĐ'!$E$5:$E$80,MATCH(AH20,'Bảng tra CĐ'!$A$5:$A$80,0))="$C",$C20,INDEX('Bảng tra CĐ'!$E$5:$E$80,MATCH(AH20,'Bảng tra CĐ'!$A$5:$A$80,0))="$C*$H",$C20*$H20,INDEX('Bảng tra CĐ'!$E$5:$E$80,MATCH(AH20,'Bảng tra CĐ'!$A$5:$A$80,0))="$C*$J",$C20*$J20,INDEX('Bảng tra CĐ'!$E$5:$E$80,MATCH(AH20,'Bảng tra CĐ'!$A$5:$A$80,0))="$C*2*($H+$I)",$C20*2*($H20+$I20),INDEX('Bảng tra CĐ'!$E$5:$E$80,MATCH(AH20,'Bảng tra CĐ'!$A$5:$A$80,0))="$L*3600",$L20*3600,INDEX('Bảng tra CĐ'!$E$5:$E$80,MATCH(AH20,'Bảng tra CĐ'!$A$5:$A$80,0))="$K*3600",$K20*3600),"")</f>
        <v>297.36</v>
      </c>
      <c r="AJ20" s="1062">
        <f>IF(IFERROR(VLOOKUP(AH20,'Bảng tra CĐ'!$A$5:$C$80,3,0),"")="m3/h",1,_xlfn.IFS($G20&lt;18,1,$G20&lt;28,1.4,$G20&lt;40,1.6,$G20&lt;50,1.8,$G20&gt;=50,2))</f>
        <v>1.6</v>
      </c>
      <c r="AK20" s="1063">
        <f>IFERROR(IF(VLOOKUP(AH20,'Bảng tra CĐ'!$A$5:$B$80,2,0)=0,"",VLOOKUP(AH20,'Bảng tra CĐ'!$A$5:$B$80,2,0)),"")</f>
        <v>47</v>
      </c>
      <c r="AL20" s="1064">
        <f>IFERROR(IF(AI20="","",ROUNDUP(MAX(AI20*AJ20/AK20,1),0)),"")</f>
        <v>11</v>
      </c>
      <c r="AM20" s="1048" t="s">
        <v>1151</v>
      </c>
      <c r="AN20" s="139">
        <f>(F20*E20)*2</f>
        <v>47580</v>
      </c>
      <c r="AO20" s="1062">
        <f>IF(IFERROR(VLOOKUP(AM20,'Bảng tra CĐ'!$A$5:$C$80,3,0),"")="m3/h",1,_xlfn.IFS($G20&lt;18,1,$G20&lt;28,1.4,$G20&lt;40,1.6,$G20&lt;50,1.8,$G20&gt;=50,2))</f>
        <v>1.6</v>
      </c>
      <c r="AP20" s="1063">
        <f>IFERROR(IF(VLOOKUP(AM20,'Bảng tra CĐ'!$A$5:$B$80,2,0)=0,"",VLOOKUP(AM20,'Bảng tra CĐ'!$A$5:$B$80,2,0)),"")</f>
        <v>435.555555555556</v>
      </c>
      <c r="AQ20" s="1064">
        <f>IFERROR(IF(AN20="","",ROUNDUP(MAX(AN20*AO20/AP20,1),0)),"")</f>
        <v>175</v>
      </c>
      <c r="AR20" s="1048"/>
      <c r="AS20" s="139" t="str">
        <f>IFERROR(_xlfn.IFS(INDEX(#REF!,MATCH($AR20,#REF!,0))="C",$C20,INDEX(#REF!,MATCH($AR20,#REF!,0))="C*H",$C20*$H20,INDEX(#REF!,MATCH($AR20,#REF!,0))="C*J",$C20*$J20,INDEX(#REF!,MATCH($AR20,#REF!,0))="C*2*(H+I)",$C20*2*($H20+$I20),INDEX(#REF!,MATCH($AR20,#REF!,0))="C*L*3600",$C20*$L20*3600,INDEX(#REF!,MATCH($AR20,#REF!,0))="C*K*3600",$C20*$K20*3600),"")</f>
        <v/>
      </c>
      <c r="AT20" s="1062" t="str">
        <f>IF($AR20="","",_xlfn.IFS($G20&lt;18,1,$G20&lt;28,1.4,$G20&lt;40,1.6,$G20&lt;50,1.8,$G20&gt;=50,2))</f>
        <v/>
      </c>
      <c r="AU20" s="1063" t="str">
        <f>IFERROR(IF(VLOOKUP($AR20,#REF!,2,0)=0,"",VLOOKUP($AR20,#REF!,2,0)),"")</f>
        <v/>
      </c>
      <c r="AV20" s="1064" t="str">
        <f>IFERROR(IF($AS20="","",ROUNDUP(MAX($AS20*$AT20/$AU20,1),0)),"")</f>
        <v/>
      </c>
      <c r="AW20" s="1049" t="s">
        <v>1123</v>
      </c>
      <c r="AX20" s="139">
        <f>IFERROR(_xlfn.IFS(INDEX('Bảng tra CĐ'!$E$5:$E$80,MATCH(AW20,'Bảng tra CĐ'!$A$5:$A$80,0))="$C",$C20,INDEX('Bảng tra CĐ'!$E$5:$E$80,MATCH(AW20,'Bảng tra CĐ'!$A$5:$A$80,0))="$C*$H",$C20*$H20,INDEX('Bảng tra CĐ'!$E$5:$E$80,MATCH(AW20,'Bảng tra CĐ'!$A$5:$A$80,0))="$C*$J",$C20*$J20,INDEX('Bảng tra CĐ'!$E$5:$E$80,MATCH(AW20,'Bảng tra CĐ'!$A$5:$A$80,0))="$C*2*($H+$I)",$C20*2*($H20+$I20),INDEX('Bảng tra CĐ'!$E$5:$E$80,MATCH(AW20,'Bảng tra CĐ'!$A$5:$A$80,0))="$L*3600",$L20*3600,INDEX('Bảng tra CĐ'!$E$5:$E$80,MATCH(AW20,'Bảng tra CĐ'!$A$5:$A$80,0))="$K*3600",$K20*3600),"")</f>
        <v>35</v>
      </c>
      <c r="AY20" s="1062">
        <f>IF(IFERROR(VLOOKUP(AW20,'Bảng tra CĐ'!$A$5:$C$80,3,0),"")="m3/h",1,_xlfn.IFS($G20&lt;18,1,$G20&lt;28,1.4,$G20&lt;40,1.6,$G20&lt;50,1.8,$G20&gt;=50,2))</f>
        <v>1.6</v>
      </c>
      <c r="AZ20" s="1063">
        <f>IFERROR(IF(VLOOKUP(AW20,'Bảng tra CĐ'!$A$5:$B$80,2,0)=0,"",VLOOKUP(AW20,'Bảng tra CĐ'!$A$5:$B$80,2,0)),"")</f>
        <v>41</v>
      </c>
      <c r="BA20" s="1064">
        <f>IFERROR(IF(AX20="","",ROUNDUP(MAX(AX20*AY20/AZ20,1),0)),"")</f>
        <v>2</v>
      </c>
      <c r="BB20" s="1049"/>
      <c r="BC20" s="139" t="str">
        <f>IFERROR(_xlfn.IFS(INDEX(#REF!,MATCH($BB20,#REF!,0))="C",$C20,INDEX(#REF!,MATCH($BB20,#REF!,0))="C*H",$C20*$H20,INDEX(#REF!,MATCH($BB20,#REF!,0))="C*J",$C20*$J20,INDEX(#REF!,MATCH($BB20,#REF!,0))="C*2*(H+I)",$C20*2*($H20+$I20),INDEX(#REF!,MATCH($BB20,#REF!,0))="C*L*3600",$C20*$L20*3600,INDEX(#REF!,MATCH($BB20,#REF!,0))="C*K*3600",$C20*$K20*3600),"")</f>
        <v/>
      </c>
      <c r="BD20" s="1062" t="str">
        <f>IF($BB20="","",_xlfn.IFS($G20&lt;18,1,$G20&lt;28,1.4,$G20&lt;40,1.6,$G20&lt;50,1.8,$G20&gt;=50,2))</f>
        <v/>
      </c>
      <c r="BE20" s="1063" t="str">
        <f>IFERROR(IF(VLOOKUP($BB20,#REF!,2,0)=0,"",VLOOKUP($BB20,#REF!,2,0)),"")</f>
        <v/>
      </c>
      <c r="BF20" s="1064" t="str">
        <f>IFERROR(IF($BC20="","",ROUNDUP(MAX($BC20*$BD20/$BE20,1),0)),"")</f>
        <v/>
      </c>
      <c r="BG20" s="1049" t="s">
        <v>1125</v>
      </c>
      <c r="BH20" s="139">
        <v>10</v>
      </c>
      <c r="BI20" s="1062">
        <f>IF(IFERROR(VLOOKUP(BG20,'Bảng tra CĐ'!$A$5:$C$80,3,0),"")="m3/h",1,_xlfn.IFS($G20&lt;18,1,$G20&lt;28,1.4,$G20&lt;40,1.6,$G20&lt;50,1.8,$G20&gt;=50,2))</f>
        <v>1.6</v>
      </c>
      <c r="BJ20" s="1063">
        <f>IFERROR(IF(VLOOKUP(BG20,'Bảng tra CĐ'!$A$5:$B$80,2,0)=0,"",VLOOKUP(BG20,'Bảng tra CĐ'!$A$5:$B$80,2,0)),"")</f>
        <v>0.1</v>
      </c>
      <c r="BK20" s="1064">
        <f>IFERROR(IF(BH20="","",ROUNDUP(MAX(BH20*BI20/BJ20,1),0)),"")</f>
        <v>160</v>
      </c>
      <c r="BL20" s="1049" t="s">
        <v>1165</v>
      </c>
      <c r="BM20" s="139">
        <v>7</v>
      </c>
      <c r="BN20" s="1062">
        <f>IF(IFERROR(VLOOKUP(BL20,'Bảng tra CĐ'!$A$5:$C$80,3,0),"")="m3/h",1,_xlfn.IFS($G20&lt;18,1,$G20&lt;28,1.4,$G20&lt;40,1.6,$G20&lt;50,1.8,$G20&gt;=50,2))</f>
        <v>1.6</v>
      </c>
      <c r="BO20" s="1063">
        <f>IFERROR(IF(VLOOKUP(BL20,'Bảng tra CĐ'!$A$5:$B$80,2,0)=0,"",VLOOKUP(BL20,'Bảng tra CĐ'!$A$5:$B$80,2,0)),"")</f>
        <v>0.2</v>
      </c>
      <c r="BP20" s="1064">
        <f>IFERROR(IF(BM20="","",ROUNDUP(MAX(BM20*BN20/BO20,1),0)),"")</f>
        <v>56</v>
      </c>
      <c r="BQ20" s="1049"/>
      <c r="BR20" s="139" t="str">
        <f>IFERROR(_xlfn.IFS(INDEX(#REF!,MATCH($BQ20,#REF!,0))="C",$C20,INDEX(#REF!,MATCH($BQ20,#REF!,0))="C*H",$C20*$H20,INDEX(#REF!,MATCH($BQ20,#REF!,0))="C*J",$C20*$J20,INDEX(#REF!,MATCH($BQ20,#REF!,0))="C*2*(H+I)",$C20*2*($H20+$I20),INDEX(#REF!,MATCH($BQ20,#REF!,0))="C*L*3600",$C20*$L20*3600,INDEX(#REF!,MATCH($BQ20,#REF!,0))="C*K*3600",$C20*$K20*3600),"")</f>
        <v/>
      </c>
      <c r="BS20" s="1062" t="str">
        <f t="shared" ref="BS20:BS34" si="49">IF($BQ20="","",_xlfn.IFS($G20&lt;18,1,$G20&lt;28,1.4,$G20&lt;40,1.6,$G20&lt;50,1.8,$G20&gt;=50,2))</f>
        <v/>
      </c>
      <c r="BT20" s="1063" t="str">
        <f>IFERROR(IF(VLOOKUP($BQ20,#REF!,2,0)=0,"",VLOOKUP($BQ20,#REF!,2,0)),"")</f>
        <v/>
      </c>
      <c r="BU20" s="1064" t="str">
        <f t="shared" ref="BU20:BU34" si="50">IFERROR(IF($BR20="","",ROUNDUP(MAX($BR20*$BS20/$BT20,1),0)),"")</f>
        <v/>
      </c>
      <c r="BV20" s="1048" t="s">
        <v>1139</v>
      </c>
      <c r="BW20" s="139">
        <f>IFERROR(_xlfn.IFS(INDEX('Bảng tra CĐ'!$E$5:$E$80,MATCH(BV20,'Bảng tra CĐ'!$A$5:$A$80,0))="$C",$C20,INDEX('Bảng tra CĐ'!$E$5:$E$80,MATCH(BV20,'Bảng tra CĐ'!$A$5:$A$80,0))="$C*$H",$C20*$H20,INDEX('Bảng tra CĐ'!$E$5:$E$80,MATCH(BV20,'Bảng tra CĐ'!$A$5:$A$80,0))="$C*$J",$C20*$J20,INDEX('Bảng tra CĐ'!$E$5:$E$80,MATCH(BV20,'Bảng tra CĐ'!$A$5:$A$80,0))="$C*2*($H+$I)",$C20*2*($H20+$I20),INDEX('Bảng tra CĐ'!$E$5:$E$80,MATCH(BV20,'Bảng tra CĐ'!$A$5:$A$80,0))="$L*3600",$L20*3600,INDEX('Bảng tra CĐ'!$E$5:$E$80,MATCH(BV20,'Bảng tra CĐ'!$A$5:$A$80,0))="$K*3600",$K20*3600),"")</f>
        <v>297.36</v>
      </c>
      <c r="BX20" s="1062">
        <f>IF(IFERROR(VLOOKUP(BV20,'Bảng tra CĐ'!$A$5:$C$80,3,0),"")="m3/h",1,_xlfn.IFS($G20&lt;18,1,$G20&lt;28,1.4,$G20&lt;40,1.6,$G20&lt;50,1.8,$G20&gt;=50,2))</f>
        <v>1.6</v>
      </c>
      <c r="BY20" s="1063">
        <f>IFERROR(IF(VLOOKUP(BV20,'Bảng tra CĐ'!$A$5:$B$80,2,0)=0,"",VLOOKUP(BV20,'Bảng tra CĐ'!$A$5:$B$80,2,0)),"")</f>
        <v>23</v>
      </c>
      <c r="BZ20" s="1064">
        <f t="shared" ref="BZ20:BZ23" si="51">IFERROR(IF(BW20="","",ROUNDUP(MAX(BW20*BX20/BY20,1),0)),"")</f>
        <v>21</v>
      </c>
      <c r="CA20" s="1049" t="s">
        <v>1103</v>
      </c>
      <c r="CB20" s="139">
        <f>IFERROR(_xlfn.IFS(INDEX('Bảng tra CĐ'!$E$5:$E$80,MATCH(CA20,'Bảng tra CĐ'!$A$5:$A$80,0))="$C",$C20,INDEX('Bảng tra CĐ'!$E$5:$E$80,MATCH(CA20,'Bảng tra CĐ'!$A$5:$A$80,0))="$C*$H",$C20*$H20,INDEX('Bảng tra CĐ'!$E$5:$E$80,MATCH(CA20,'Bảng tra CĐ'!$A$5:$A$80,0))="$C*$J",$C20*$J20,INDEX('Bảng tra CĐ'!$E$5:$E$80,MATCH(CA20,'Bảng tra CĐ'!$A$5:$A$80,0))="$C*2*($H+$I)",$C20*2*($H20+$I20),INDEX('Bảng tra CĐ'!$E$5:$E$80,MATCH(CA20,'Bảng tra CĐ'!$A$5:$A$80,0))="$L*3600",$L20*3600,INDEX('Bảng tra CĐ'!$E$5:$E$80,MATCH(CA20,'Bảng tra CĐ'!$A$5:$A$80,0))="$K*3600",$K20*3600),"")</f>
        <v>297.36</v>
      </c>
      <c r="CC20" s="1062">
        <f>IF(IFERROR(VLOOKUP(CA20,'Bảng tra CĐ'!$A$5:$C$80,3,0),"")="m3/h",1,_xlfn.IFS($G20&lt;18,1,$G20&lt;28,1.4,$G20&lt;40,1.6,$G20&lt;50,1.8,$G20&gt;=50,2))</f>
        <v>1.6</v>
      </c>
      <c r="CD20" s="1063">
        <f>IFERROR(IF(VLOOKUP(CA20,'Bảng tra CĐ'!$A$5:$B$80,2,0)=0,"",VLOOKUP(CA20,'Bảng tra CĐ'!$A$5:$B$80,2,0)),"")</f>
        <v>30</v>
      </c>
      <c r="CE20" s="1064">
        <f>IFERROR(IF(CB20="","",ROUNDUP(MAX(CB20*CC20/CD20,1),0)),"")</f>
        <v>16</v>
      </c>
      <c r="CF20" s="1049" t="s">
        <v>1188</v>
      </c>
      <c r="CG20" s="139">
        <f>IFERROR(_xlfn.IFS(INDEX('Bảng tra CĐ'!$E$5:$E$80,MATCH(CF20,'Bảng tra CĐ'!$A$5:$A$80,0))="$C",$C20,INDEX('Bảng tra CĐ'!$E$5:$E$80,MATCH(CF20,'Bảng tra CĐ'!$A$5:$A$80,0))="$C*$H",$C20*$H20,INDEX('Bảng tra CĐ'!$E$5:$E$80,MATCH(CF20,'Bảng tra CĐ'!$A$5:$A$80,0))="$C*$J",$C20*$J20,INDEX('Bảng tra CĐ'!$E$5:$E$80,MATCH(CF20,'Bảng tra CĐ'!$A$5:$A$80,0))="$C*2*($H+$I)",$C20*2*($H20+$I20),INDEX('Bảng tra CĐ'!$E$5:$E$80,MATCH(CF20,'Bảng tra CĐ'!$A$5:$A$80,0))="$L*3600",$L20*3600,INDEX('Bảng tra CĐ'!$E$5:$E$80,MATCH(CF20,'Bảng tra CĐ'!$A$5:$A$80,0))="$K*3600",$K20*3600),"")</f>
        <v>297.36</v>
      </c>
      <c r="CH20" s="1062">
        <f>IF(IFERROR(VLOOKUP(CF20,'Bảng tra CĐ'!$A$5:$C$80,3,0),"")="m3/h",1,_xlfn.IFS($G20&lt;18,1,$G20&lt;28,1.4,$G20&lt;40,1.6,$G20&lt;50,1.8,$G20&gt;=50,2))</f>
        <v>1.6</v>
      </c>
      <c r="CI20" s="1063">
        <f>IFERROR(IF(VLOOKUP(CF20,'Bảng tra CĐ'!$A$5:$B$80,2,0)=0,"",VLOOKUP(CF20,'Bảng tra CĐ'!$A$5:$B$80,2,0)),"")</f>
        <v>20</v>
      </c>
      <c r="CJ20" s="1064">
        <f>IFERROR(IF(CG20="","",ROUNDUP(MAX(CG20*CH20/CI20,1),0)),"")</f>
        <v>24</v>
      </c>
      <c r="CK20" s="1076"/>
      <c r="CL20" s="139" t="str">
        <f>IFERROR(_xlfn.IFS(INDEX(#REF!,MATCH($CK20,#REF!,0))="C",$C20,INDEX(#REF!,MATCH($CK20,#REF!,0))="C*H",$C20*$H20,INDEX(#REF!,MATCH($CK20,#REF!,0))="C*J",$C20*$J20,INDEX(#REF!,MATCH($CK20,#REF!,0))="C*2*(H+I)",$C20*2*($H20+$I20),INDEX(#REF!,MATCH($CK20,#REF!,0))="C*L*3600",$C20*$L20*3600,INDEX(#REF!,MATCH($CK20,#REF!,0))="C*K*3600",$C20*$K20*3600),"")</f>
        <v/>
      </c>
      <c r="CM20" s="1062" t="str">
        <f t="shared" ref="CM20:CM43" si="52">IF($CK20="","",_xlfn.IFS($G20&lt;18,1,$G20&lt;28,1.4,$G20&lt;40,1.6,$G20&lt;50,1.8,$G20&gt;=50,2))</f>
        <v/>
      </c>
      <c r="CN20" s="1063" t="str">
        <f>IFERROR(IF(VLOOKUP($CK20,#REF!,2,0)=0,"",VLOOKUP($CK20,#REF!,2,0)),"")</f>
        <v/>
      </c>
      <c r="CO20" s="1064" t="str">
        <f t="shared" ref="CO20:CO43" si="53">IFERROR(IF($CL20="","",ROUNDUP(MAX($CL20*$CM20/$CN20,1),0)),"")</f>
        <v/>
      </c>
      <c r="CP20" s="1049" t="s">
        <v>1196</v>
      </c>
      <c r="CQ20" s="139">
        <v>590</v>
      </c>
      <c r="CR20" s="1062">
        <f>IF(IFERROR(VLOOKUP(CP20,'Bảng tra CĐ'!$A$5:$C$80,3,0),"")="m3/h",1,_xlfn.IFS($G20&lt;18,1,$G20&lt;28,1.4,$G20&lt;40,1.6,$G20&lt;50,1.8,$G20&gt;=50,2))</f>
        <v>1.6</v>
      </c>
      <c r="CS20" s="1063">
        <f>IFERROR(IF(VLOOKUP(CP20,'Bảng tra CĐ'!$A$5:$B$80,2,0)=0,"",VLOOKUP(CP20,'Bảng tra CĐ'!$A$5:$B$80,2,0)),"")</f>
        <v>100</v>
      </c>
      <c r="CT20" s="1064">
        <f>IFERROR(IF(CQ20="","",ROUNDUP(MAX(CQ20*CR20/CS20,1),0)),"")</f>
        <v>10</v>
      </c>
      <c r="CU20" s="1049"/>
      <c r="CV20" s="139" t="str">
        <f>IFERROR(_xlfn.IFS(INDEX(#REF!,MATCH($CU20,#REF!,0))="C",$C20,INDEX(#REF!,MATCH($CU20,#REF!,0))="C*H",$C20*$H20,INDEX(#REF!,MATCH($CU20,#REF!,0))="C*J",$C20*$J20,INDEX(#REF!,MATCH($CU20,#REF!,0))="C*2*(H+I)",$C20*2*($H20+$I20),INDEX(#REF!,MATCH($CU20,#REF!,0))="C*L*3600",$C20*$L20*3600,INDEX(#REF!,MATCH($CU20,#REF!,0))="C*K*3600",$C20*$K20*3600),"")</f>
        <v/>
      </c>
      <c r="CW20" s="1062" t="str">
        <f t="shared" ref="CW20:CW43" si="54">IF($CU20="","",_xlfn.IFS($G20&lt;18,1,$G20&lt;28,1.4,$G20&lt;40,1.6,$G20&lt;50,1.8,$G20&gt;=50,2))</f>
        <v/>
      </c>
      <c r="CX20" s="1063" t="str">
        <f>IFERROR(IF(VLOOKUP($CU20,#REF!,2,0)=0,"",VLOOKUP($CU20,#REF!,2,0)),"")</f>
        <v/>
      </c>
      <c r="CY20" s="1064" t="str">
        <f t="shared" ref="CY20:CY43" si="55">IFERROR(IF($CV20="","",ROUNDUP(MAX($CV20*$CW20/$CX20,1),0)),"")</f>
        <v/>
      </c>
      <c r="CZ20" s="1049"/>
      <c r="DA20" s="139" t="str">
        <f>IFERROR(_xlfn.IFS(INDEX(#REF!,MATCH($CZ20,#REF!,0))="C",$C20,INDEX(#REF!,MATCH($CZ20,#REF!,0))="C*H",$C20*$H20,INDEX(#REF!,MATCH($CZ20,#REF!,0))="C*J",$C20*$J20,INDEX(#REF!,MATCH($CZ20,#REF!,0))="C*2*(H+I)",$C20*2*($H20+$I20),INDEX(#REF!,MATCH($CZ20,#REF!,0))="C*L*3600",$C20*$L20*3600,INDEX(#REF!,MATCH($CZ20,#REF!,0))="C*K*3600",$C20*$K20*3600),"")</f>
        <v/>
      </c>
      <c r="DB20" s="1062" t="str">
        <f t="shared" ref="DB20:DB43" si="56">IF($CZ20="","",_xlfn.IFS($G20&lt;18,1,$G20&lt;28,1.4,$G20&lt;40,1.6,$G20&lt;50,1.8,$G20&gt;=50,2))</f>
        <v/>
      </c>
      <c r="DC20" s="1063" t="str">
        <f>IFERROR(IF(VLOOKUP($CZ20,#REF!,2,0)=0,"",VLOOKUP($CZ20,#REF!,2,0)),"")</f>
        <v/>
      </c>
      <c r="DD20" s="1064" t="str">
        <f t="shared" ref="DD20:DD43" si="57">IFERROR(IF($DA20="","",ROUNDUP(MAX($DA20*$DB20/$DC20,1),0)),"")</f>
        <v/>
      </c>
      <c r="DE20" s="1049"/>
      <c r="DF20" s="139" t="str">
        <f>IFERROR(_xlfn.IFS(INDEX(#REF!,MATCH($DE20,#REF!,0))="C",$C20,INDEX(#REF!,MATCH($DE20,#REF!,0))="C*H",$C20*$H20,INDEX(#REF!,MATCH($DE20,#REF!,0))="C*J",$C20*$J20,INDEX(#REF!,MATCH($DE20,#REF!,0))="C*2*(H+I)",$C20*2*($H20+$I20),INDEX(#REF!,MATCH($DE20,#REF!,0))="C*L*3600",$C20*$L20*3600,INDEX(#REF!,MATCH($DE20,#REF!,0))="C*K*3600",$C20*$K20*3600),"")</f>
        <v/>
      </c>
      <c r="DG20" s="1062" t="str">
        <f t="shared" ref="DG20:DG43" si="58">IF($DE20="","",_xlfn.IFS($G20&lt;18,1,$G20&lt;28,1.4,$G20&lt;40,1.6,$G20&lt;50,1.8,$G20&gt;=50,2))</f>
        <v/>
      </c>
      <c r="DH20" s="1063" t="str">
        <f>IFERROR(IF(VLOOKUP($DE20,#REF!,2,0)=0,"",VLOOKUP($DE20,#REF!,2,0)),"")</f>
        <v/>
      </c>
      <c r="DI20" s="1064" t="str">
        <f t="shared" ref="DI20:DI43" si="59">IFERROR(IF($DF20="","",ROUNDUP(MAX($DF20*$DG20/$DH20,1),0)),"")</f>
        <v/>
      </c>
      <c r="DJ20" s="1049"/>
      <c r="DK20" s="1049" t="str">
        <f>IFERROR(_xlfn.IFS(INDEX(#REF!,MATCH($DJ20,#REF!,0))="C",$C20,INDEX(#REF!,MATCH($DJ20,#REF!,0))="C*H",$C20*$H20,INDEX(#REF!,MATCH($DJ20,#REF!,0))="C*J",$C20*$J20,INDEX(#REF!,MATCH($DJ20,#REF!,0))="C*2*(H+I)",$C20*2*($H20+$I20),INDEX(#REF!,MATCH($DJ20,#REF!,0))="C*L*3600",$C20*$L20*3600,INDEX(#REF!,MATCH($DJ20,#REF!,0))="C*K*3600",$C20*$K20*3600),"")</f>
        <v/>
      </c>
      <c r="DL20" s="1049" t="str">
        <f t="shared" ref="DL20:DL43" si="60">IF($DJ20="","",_xlfn.IFS($G20&lt;18,1,$G20&lt;28,1.4,$G20&lt;40,1.6,$G20&lt;50,1.8,$G20&gt;=50,2))</f>
        <v/>
      </c>
      <c r="DM20" s="1049" t="str">
        <f>IFERROR(IF(VLOOKUP($DJ20,#REF!,2,0)=0,"",VLOOKUP($DJ20,#REF!,2,0)),"")</f>
        <v/>
      </c>
      <c r="DN20" s="1049" t="str">
        <f t="shared" ref="DN20:DN43" si="61">IFERROR(IF($DK20="","",ROUNDUP(MAX($DK20*$DL20/$DM20,1),0)),"")</f>
        <v/>
      </c>
      <c r="DO20" s="1049"/>
      <c r="DP20" s="139" t="str">
        <f>IFERROR(_xlfn.IFS(INDEX(#REF!,MATCH($DO20,#REF!,0))="C",$C20,INDEX(#REF!,MATCH($DO20,#REF!,0))="C*H",$C20*$H20,INDEX(#REF!,MATCH($DO20,#REF!,0))="C*J",$C20*$J20,INDEX(#REF!,MATCH($DO20,#REF!,0))="C*2*(H+I)",$C20*2*($H20+$I20),INDEX(#REF!,MATCH($DO20,#REF!,0))="C*L*3600",$C20*$L20*3600,INDEX(#REF!,MATCH($DO20,#REF!,0))="C*K*3600",$C20*$K20*3600),"")</f>
        <v/>
      </c>
      <c r="DQ20" s="1062" t="str">
        <f t="shared" ref="DQ20:DQ43" si="62">IF($DO20="","",_xlfn.IFS($G20&lt;18,1,$G20&lt;28,1.4,$G20&lt;40,1.6,$G20&lt;50,1.8,$G20&gt;=50,2))</f>
        <v/>
      </c>
      <c r="DR20" s="1063" t="str">
        <f>IFERROR(IF(VLOOKUP($DO20,#REF!,2,0)=0,"",VLOOKUP($DO20,#REF!,2,0)),"")</f>
        <v/>
      </c>
      <c r="DS20" s="1064" t="str">
        <f t="shared" ref="DS20:DS43" si="63">IFERROR(IF($DP20="","",ROUNDUP(MAX($DP20*$DQ20/$DR20,1),0)),"")</f>
        <v/>
      </c>
      <c r="DT20" s="1050"/>
      <c r="DU20" s="139" t="str">
        <f>IFERROR(_xlfn.IFS(INDEX(#REF!,MATCH($DT20,#REF!,0))="C",$C20,INDEX(#REF!,MATCH($DT20,#REF!,0))="C*H",$C20*$H20,INDEX(#REF!,MATCH($DT20,#REF!,0))="C*J",$C20*$J20,INDEX(#REF!,MATCH($DT20,#REF!,0))="C*2*(H+I)",$C20*2*($H20+$I20),INDEX(#REF!,MATCH($DT20,#REF!,0))="C*L*3600",$C20*$L20*3600,INDEX(#REF!,MATCH($DT20,#REF!,0))="C*K*3600",$C20*$K20*3600),"")</f>
        <v/>
      </c>
      <c r="DV20" s="1062" t="str">
        <f t="shared" ref="DV20:DV43" si="64">IF($DT20="","",_xlfn.IFS($G20&lt;18,1,$G20&lt;28,1.4,$G20&lt;40,1.6,$G20&lt;50,1.8,$G20&gt;=50,2))</f>
        <v/>
      </c>
      <c r="DW20" s="1063" t="str">
        <f>IFERROR(IF(VLOOKUP($DT20,#REF!,2,0)=0,"",VLOOKUP($DT20,#REF!,2,0)),"")</f>
        <v/>
      </c>
      <c r="DX20" s="1064" t="str">
        <f t="shared" ref="DX20:DX43" si="65">IFERROR(IF($DU20="","",ROUNDUP(MAX($DU20*$DV20/$DW20,1),0)),"")</f>
        <v/>
      </c>
      <c r="DY20" s="1050"/>
      <c r="DZ20" s="139" t="str">
        <f>IFERROR(_xlfn.IFS(INDEX(#REF!,MATCH($DY20,#REF!,0))="C",$C20,INDEX(#REF!,MATCH($DY20,#REF!,0))="C*H",$C20*$H20,INDEX(#REF!,MATCH($DY20,#REF!,0))="C*J",$C20*$J20,INDEX(#REF!,MATCH($DY20,#REF!,0))="C*2*(H+I)",$C20*2*($H20+$I20),INDEX(#REF!,MATCH($DY20,#REF!,0))="C*L*3600",$C20*$L20*3600,INDEX(#REF!,MATCH($DY20,#REF!,0))="C*K*3600",$C20*$K20*3600),"")</f>
        <v/>
      </c>
      <c r="EA20" s="1062" t="str">
        <f>IF($DY20="","",_xlfn.IFS($G20&lt;18,1,$G20&lt;28,1.4,$G20&lt;40,1.6,$G20&lt;50,1.8,$G20&gt;=50,2))</f>
        <v/>
      </c>
      <c r="EB20" s="1063" t="str">
        <f>IFERROR(IF(VLOOKUP($DY20,#REF!,2,0)=0,"",VLOOKUP($DY20,#REF!,2,0)),"")</f>
        <v/>
      </c>
      <c r="EC20" s="1064" t="str">
        <f>IFERROR(IF($DZ20="","",ROUNDUP(MAX($DZ20*$EA20/$EB20,1),0)),"")</f>
        <v/>
      </c>
      <c r="ED20" s="1050"/>
      <c r="EE20" s="139" t="str">
        <f>IFERROR(_xlfn.IFS(INDEX(#REF!,MATCH($ED20,#REF!,0))="C",$C20,INDEX(#REF!,MATCH($ED20,#REF!,0))="C*H",$C20*$H20,INDEX(#REF!,MATCH($ED20,#REF!,0))="C*J",$C20*$J20,INDEX(#REF!,MATCH($ED20,#REF!,0))="C*2*(H+I)",$C20*2*($H20+$I20),INDEX(#REF!,MATCH($ED20,#REF!,0))="C*L*3600",$C20*$L20*3600,INDEX(#REF!,MATCH($ED20,#REF!,0))="C*K*3600",$C20*$K20*3600),"")</f>
        <v/>
      </c>
      <c r="EF20" s="1062" t="str">
        <f>IF($ED20="","",_xlfn.IFS($G20&lt;18,1,$G20&lt;28,1.4,$G20&lt;40,1.6,$G20&lt;50,1.8,$G20&gt;=50,2))</f>
        <v/>
      </c>
      <c r="EG20" s="1063" t="str">
        <f>IFERROR(IF(VLOOKUP($ED20,#REF!,2,0)=0,"",VLOOKUP($ED20,#REF!,2,0)),"")</f>
        <v/>
      </c>
      <c r="EH20" s="1064" t="str">
        <f>IFERROR(IF($EE20="","",ROUNDUP(MAX($EE20*$EF20/$EG20,1),0)),"")</f>
        <v/>
      </c>
      <c r="EI20" s="1051"/>
      <c r="EJ20" s="139" t="str">
        <f>IFERROR(_xlfn.IFS(INDEX(#REF!,MATCH($EI20,#REF!,0))="C",$C20,INDEX(#REF!,MATCH($EI20,#REF!,0))="C*H",$C20*$H20,INDEX(#REF!,MATCH($EI20,#REF!,0))="C*J",$C20*$J20,INDEX(#REF!,MATCH($EI20,#REF!,0))="C*2*(H+I)",$C20*2*($H20+$I20),INDEX(#REF!,MATCH($EI20,#REF!,0))="C*L*3600",$C20*$L20*3600,INDEX(#REF!,MATCH($EI20,#REF!,0))="C*K*3600",$C20*$K20*3600),"")</f>
        <v/>
      </c>
      <c r="EK20" s="1062" t="str">
        <f>IF($EI20="","",_xlfn.IFS($G20&lt;18,1,$G20&lt;28,1.4,$G20&lt;40,1.6,$G20&lt;50,1.8,$G20&gt;=50,2))</f>
        <v/>
      </c>
      <c r="EL20" s="1063" t="str">
        <f>IFERROR(IF(VLOOKUP($EI20,#REF!,2,0)=0,"",VLOOKUP($EI20,#REF!,2,0)),"")</f>
        <v/>
      </c>
      <c r="EM20" s="1064" t="str">
        <f>IFERROR(IF($EJ20="","",ROUNDUP(MAX($EJ20*$EK20/$EL20,1),0)),"")</f>
        <v/>
      </c>
      <c r="EN20" s="1052"/>
      <c r="ET20" s="139" t="str">
        <f>IFERROR(_xlfn.IFS(INDEX(#REF!,MATCH($EN20,#REF!,0))="C",$C20,INDEX(#REF!,MATCH($EN20,#REF!,0))="C*H",$C20*$H20,INDEX(#REF!,MATCH($EN20,#REF!,0))="C*J",$C20*$J20,INDEX(#REF!,MATCH($EN20,#REF!,0))="C*2*(H+I)",$C20*2*($H20+$I20),INDEX(#REF!,MATCH($EN20,#REF!,0))="C*L*3600",$C20*$L20*3600,INDEX(#REF!,MATCH($EN20,#REF!,0))="C*K*3600",$C20*$K20*3600),"")</f>
        <v/>
      </c>
      <c r="EU20" s="1062" t="str">
        <f t="shared" ref="EU20:EU43" si="66">IF($EN20="","",_xlfn.IFS($G20&lt;18,1,$G20&lt;28,1.4,$G20&lt;40,1.6,$G20&lt;50,1.8,$G20&gt;=50,2))</f>
        <v/>
      </c>
      <c r="EV20" s="1063" t="str">
        <f>IFERROR(IF(VLOOKUP($EN20,#REF!,2,0)=0,"",VLOOKUP($EN20,#REF!,2,0)),"")</f>
        <v/>
      </c>
      <c r="EW20" s="1064" t="str">
        <f t="shared" si="43"/>
        <v/>
      </c>
    </row>
    <row r="21" spans="1:153" s="5" customFormat="1" ht="34.200000000000003" customHeight="1" outlineLevel="1">
      <c r="A21" s="17">
        <v>2</v>
      </c>
      <c r="B21" s="851" t="s">
        <v>1217</v>
      </c>
      <c r="C21" s="355">
        <v>1</v>
      </c>
      <c r="D21" s="43">
        <f>IF(G21&lt;=30,G21+4,IF(G21&lt;=50,G21+5,IF(G21&lt;=70,G21+6,IF(G21&lt;=80,G21+8))))</f>
        <v>40</v>
      </c>
      <c r="E21" s="43">
        <f t="shared" ref="E21" si="67">H21+4</f>
        <v>39</v>
      </c>
      <c r="F21" s="65">
        <f t="shared" ref="F21" si="68">I21+20+J21</f>
        <v>610</v>
      </c>
      <c r="G21" s="359">
        <v>35</v>
      </c>
      <c r="H21" s="360">
        <v>35</v>
      </c>
      <c r="I21" s="360">
        <v>590</v>
      </c>
      <c r="J21" s="580"/>
      <c r="K21" s="100">
        <f>ROUND(G21*H21*(I21+J21)*C21/10^9,5)</f>
        <v>7.2000000000000005E-4</v>
      </c>
      <c r="L21" s="92">
        <f t="shared" si="46"/>
        <v>8.2600000000000007E-2</v>
      </c>
      <c r="M21" s="127"/>
      <c r="N21" s="1011" t="s">
        <v>838</v>
      </c>
      <c r="O21" s="257"/>
      <c r="P21" s="245"/>
      <c r="Q21" s="257"/>
      <c r="R21" s="257"/>
      <c r="S21" s="257"/>
      <c r="T21" s="129">
        <f t="shared" ref="T21" si="69">C21*$R$15</f>
        <v>1784</v>
      </c>
      <c r="U21" s="128">
        <f t="shared" ref="U21" si="70">ROUND(G21*H21*(I21+J21)*T21/10^9,5)</f>
        <v>1.28939</v>
      </c>
      <c r="V21" s="96">
        <v>3</v>
      </c>
      <c r="W21" s="97">
        <f>U21*V21</f>
        <v>3.8681700000000001</v>
      </c>
      <c r="AB21" s="1075" t="s">
        <v>1221</v>
      </c>
      <c r="AC21" s="1047" t="s">
        <v>1254</v>
      </c>
      <c r="AD21" s="1064">
        <f>IFERROR(_xlfn.IFS(INDEX('Bảng tra CĐ'!$E$5:$E$80,MATCH(AC21,'Bảng tra CĐ'!$A$5:$A$80,0))="$C",$C21,INDEX('Bảng tra CĐ'!$E$5:$E$80,MATCH(AC21,'Bảng tra CĐ'!$A$5:$A$80,0))="$C*$H",$C21*$H21,INDEX('Bảng tra CĐ'!$E$5:$E$80,MATCH(AC21,'Bảng tra CĐ'!$A$5:$A$80,0))="$C*$J",$C21*$J21,INDEX('Bảng tra CĐ'!$E$5:$E$80,MATCH(AC21,'Bảng tra CĐ'!$A$5:$A$80,0))="$C*2*($H+$I)",$C21*2*($H21+$I21),INDEX('Bảng tra CĐ'!$E$5:$E$80,MATCH(AC21,'Bảng tra CĐ'!$A$5:$A$80,0))="$L*3600",$L21*3600,INDEX('Bảng tra CĐ'!$E$5:$E$80,MATCH(AC21,'Bảng tra CĐ'!$A$5:$A$80,0))="$K*3600",$K21*3600),"")</f>
        <v>1250</v>
      </c>
      <c r="AE21" s="1062">
        <f>IF(IFERROR(VLOOKUP(AC21,'Bảng tra CĐ'!$A$5:$C$80,3,0),"")="m3/h",1,_xlfn.IFS($G21&lt;18,1,$G21&lt;28,1.4,$G21&lt;40,1.6,$G21&lt;50,1.8,$G21&gt;=50,2))</f>
        <v>1.6</v>
      </c>
      <c r="AF21" s="1063">
        <f>IFERROR(IF(VLOOKUP(AC21,'Bảng tra CĐ'!$A$5:$B$80,2,0)=0,"",VLOOKUP(AC21,'Bảng tra CĐ'!$A$5:$B$80,2,0)),"")</f>
        <v>20</v>
      </c>
      <c r="AG21" s="1064">
        <f>IFERROR(IF(AD21="","",ROUNDUP(MAX(AD21*AE21/AF21,1),0)),"")</f>
        <v>100</v>
      </c>
      <c r="AH21" s="1048" t="s">
        <v>1098</v>
      </c>
      <c r="AI21" s="139">
        <f>IFERROR(_xlfn.IFS(INDEX('Bảng tra CĐ'!$E$5:$E$80,MATCH(AH21,'Bảng tra CĐ'!$A$5:$A$80,0))="$C",$C21,INDEX('Bảng tra CĐ'!$E$5:$E$80,MATCH(AH21,'Bảng tra CĐ'!$A$5:$A$80,0))="$C*$H",$C21*$H21,INDEX('Bảng tra CĐ'!$E$5:$E$80,MATCH(AH21,'Bảng tra CĐ'!$A$5:$A$80,0))="$C*$J",$C21*$J21,INDEX('Bảng tra CĐ'!$E$5:$E$80,MATCH(AH21,'Bảng tra CĐ'!$A$5:$A$80,0))="$C*2*($H+$I)",$C21*2*($H21+$I21),INDEX('Bảng tra CĐ'!$E$5:$E$80,MATCH(AH21,'Bảng tra CĐ'!$A$5:$A$80,0))="$L*3600",$L21*3600,INDEX('Bảng tra CĐ'!$E$5:$E$80,MATCH(AH21,'Bảng tra CĐ'!$A$5:$A$80,0))="$K*3600",$K21*3600),"")</f>
        <v>297.36</v>
      </c>
      <c r="AJ21" s="1062">
        <f>IF(IFERROR(VLOOKUP(AH21,'Bảng tra CĐ'!$A$5:$C$80,3,0),"")="m3/h",1,_xlfn.IFS($G21&lt;18,1,$G21&lt;28,1.4,$G21&lt;40,1.6,$G21&lt;50,1.8,$G21&gt;=50,2))</f>
        <v>1.6</v>
      </c>
      <c r="AK21" s="1063">
        <f>IFERROR(IF(VLOOKUP(AH21,'Bảng tra CĐ'!$A$5:$B$80,2,0)=0,"",VLOOKUP(AH21,'Bảng tra CĐ'!$A$5:$B$80,2,0)),"")</f>
        <v>47</v>
      </c>
      <c r="AL21" s="1064">
        <f>IFERROR(IF(AI21="","",ROUNDUP(MAX(AI21*AJ21/AK21,1),0)),"")</f>
        <v>11</v>
      </c>
      <c r="AM21" s="1048" t="s">
        <v>1151</v>
      </c>
      <c r="AN21" s="139">
        <f>(F21*E21)*2</f>
        <v>47580</v>
      </c>
      <c r="AO21" s="1062">
        <f>IF(IFERROR(VLOOKUP(AM21,'Bảng tra CĐ'!$A$5:$C$80,3,0),"")="m3/h",1,_xlfn.IFS($G21&lt;18,1,$G21&lt;28,1.4,$G21&lt;40,1.6,$G21&lt;50,1.8,$G21&gt;=50,2))</f>
        <v>1.6</v>
      </c>
      <c r="AP21" s="1063">
        <f>IFERROR(IF(VLOOKUP(AM21,'Bảng tra CĐ'!$A$5:$B$80,2,0)=0,"",VLOOKUP(AM21,'Bảng tra CĐ'!$A$5:$B$80,2,0)),"")</f>
        <v>435.555555555556</v>
      </c>
      <c r="AQ21" s="1064">
        <f>IFERROR(IF(AN21="","",ROUNDUP(MAX(AN21*AO21/AP21,1),0)),"")</f>
        <v>175</v>
      </c>
      <c r="AR21" s="1048"/>
      <c r="AS21" s="139" t="str">
        <f>IFERROR(_xlfn.IFS(INDEX(#REF!,MATCH($AR21,#REF!,0))="C",$C21,INDEX(#REF!,MATCH($AR21,#REF!,0))="C*H",$C21*$H21,INDEX(#REF!,MATCH($AR21,#REF!,0))="C*J",$C21*$J21,INDEX(#REF!,MATCH($AR21,#REF!,0))="C*2*(H+I)",$C21*2*($H21+$I21),INDEX(#REF!,MATCH($AR21,#REF!,0))="C*L*3600",$C21*$L21*3600,INDEX(#REF!,MATCH($AR21,#REF!,0))="C*K*3600",$C21*$K21*3600),"")</f>
        <v/>
      </c>
      <c r="AT21" s="1062" t="str">
        <f>IF($AR21="","",_xlfn.IFS($G21&lt;18,1,$G21&lt;28,1.4,$G21&lt;40,1.6,$G21&lt;50,1.8,$G21&gt;=50,2))</f>
        <v/>
      </c>
      <c r="AU21" s="1063" t="str">
        <f>IFERROR(IF(VLOOKUP($AR21,#REF!,2,0)=0,"",VLOOKUP($AR21,#REF!,2,0)),"")</f>
        <v/>
      </c>
      <c r="AV21" s="1064" t="str">
        <f>IFERROR(IF($AS21="","",ROUNDUP(MAX($AS21*$AT21/$AU21,1),0)),"")</f>
        <v/>
      </c>
      <c r="AW21" s="1049" t="s">
        <v>1123</v>
      </c>
      <c r="AX21" s="139">
        <f>IFERROR(_xlfn.IFS(INDEX('Bảng tra CĐ'!$E$5:$E$80,MATCH(AW21,'Bảng tra CĐ'!$A$5:$A$80,0))="$C",$C21,INDEX('Bảng tra CĐ'!$E$5:$E$80,MATCH(AW21,'Bảng tra CĐ'!$A$5:$A$80,0))="$C*$H",$C21*$H21,INDEX('Bảng tra CĐ'!$E$5:$E$80,MATCH(AW21,'Bảng tra CĐ'!$A$5:$A$80,0))="$C*$J",$C21*$J21,INDEX('Bảng tra CĐ'!$E$5:$E$80,MATCH(AW21,'Bảng tra CĐ'!$A$5:$A$80,0))="$C*2*($H+$I)",$C21*2*($H21+$I21),INDEX('Bảng tra CĐ'!$E$5:$E$80,MATCH(AW21,'Bảng tra CĐ'!$A$5:$A$80,0))="$L*3600",$L21*3600,INDEX('Bảng tra CĐ'!$E$5:$E$80,MATCH(AW21,'Bảng tra CĐ'!$A$5:$A$80,0))="$K*3600",$K21*3600),"")</f>
        <v>35</v>
      </c>
      <c r="AY21" s="1062">
        <f>IF(IFERROR(VLOOKUP(AW21,'Bảng tra CĐ'!$A$5:$C$80,3,0),"")="m3/h",1,_xlfn.IFS($G21&lt;18,1,$G21&lt;28,1.4,$G21&lt;40,1.6,$G21&lt;50,1.8,$G21&gt;=50,2))</f>
        <v>1.6</v>
      </c>
      <c r="AZ21" s="1063">
        <f>IFERROR(IF(VLOOKUP(AW21,'Bảng tra CĐ'!$A$5:$B$80,2,0)=0,"",VLOOKUP(AW21,'Bảng tra CĐ'!$A$5:$B$80,2,0)),"")</f>
        <v>41</v>
      </c>
      <c r="BA21" s="1064">
        <f>IFERROR(IF(AX21="","",ROUNDUP(MAX(AX21*AY21/AZ21,1),0)),"")</f>
        <v>2</v>
      </c>
      <c r="BB21" s="1049"/>
      <c r="BC21" s="139" t="str">
        <f>IFERROR(_xlfn.IFS(INDEX(#REF!,MATCH($BB21,#REF!,0))="C",$C21,INDEX(#REF!,MATCH($BB21,#REF!,0))="C*H",$C21*$H21,INDEX(#REF!,MATCH($BB21,#REF!,0))="C*J",$C21*$J21,INDEX(#REF!,MATCH($BB21,#REF!,0))="C*2*(H+I)",$C21*2*($H21+$I21),INDEX(#REF!,MATCH($BB21,#REF!,0))="C*L*3600",$C21*$L21*3600,INDEX(#REF!,MATCH($BB21,#REF!,0))="C*K*3600",$C21*$K21*3600),"")</f>
        <v/>
      </c>
      <c r="BD21" s="1062" t="str">
        <f>IF($BB21="","",_xlfn.IFS($G21&lt;18,1,$G21&lt;28,1.4,$G21&lt;40,1.6,$G21&lt;50,1.8,$G21&gt;=50,2))</f>
        <v/>
      </c>
      <c r="BE21" s="1063" t="str">
        <f>IFERROR(IF(VLOOKUP($BB21,#REF!,2,0)=0,"",VLOOKUP($BB21,#REF!,2,0)),"")</f>
        <v/>
      </c>
      <c r="BF21" s="1064" t="str">
        <f>IFERROR(IF($BC21="","",ROUNDUP(MAX($BC21*$BD21/$BE21,1),0)),"")</f>
        <v/>
      </c>
      <c r="BG21" s="1049" t="s">
        <v>1125</v>
      </c>
      <c r="BH21" s="139">
        <v>10</v>
      </c>
      <c r="BI21" s="1062">
        <f>IF(IFERROR(VLOOKUP(BG21,'Bảng tra CĐ'!$A$5:$C$80,3,0),"")="m3/h",1,_xlfn.IFS($G21&lt;18,1,$G21&lt;28,1.4,$G21&lt;40,1.6,$G21&lt;50,1.8,$G21&gt;=50,2))</f>
        <v>1.6</v>
      </c>
      <c r="BJ21" s="1063">
        <f>IFERROR(IF(VLOOKUP(BG21,'Bảng tra CĐ'!$A$5:$B$80,2,0)=0,"",VLOOKUP(BG21,'Bảng tra CĐ'!$A$5:$B$80,2,0)),"")</f>
        <v>0.1</v>
      </c>
      <c r="BK21" s="1064">
        <f>IFERROR(IF(BH21="","",ROUNDUP(MAX(BH21*BI21/BJ21,1),0)),"")</f>
        <v>160</v>
      </c>
      <c r="BL21" s="1049" t="s">
        <v>1165</v>
      </c>
      <c r="BM21" s="139">
        <v>7</v>
      </c>
      <c r="BN21" s="1062">
        <f>IF(IFERROR(VLOOKUP(BL21,'Bảng tra CĐ'!$A$5:$C$80,3,0),"")="m3/h",1,_xlfn.IFS($G21&lt;18,1,$G21&lt;28,1.4,$G21&lt;40,1.6,$G21&lt;50,1.8,$G21&gt;=50,2))</f>
        <v>1.6</v>
      </c>
      <c r="BO21" s="1063">
        <f>IFERROR(IF(VLOOKUP(BL21,'Bảng tra CĐ'!$A$5:$B$80,2,0)=0,"",VLOOKUP(BL21,'Bảng tra CĐ'!$A$5:$B$80,2,0)),"")</f>
        <v>0.2</v>
      </c>
      <c r="BP21" s="1064">
        <f>IFERROR(IF(BM21="","",ROUNDUP(MAX(BM21*BN21/BO21,1),0)),"")</f>
        <v>56</v>
      </c>
      <c r="BQ21" s="1049"/>
      <c r="BR21" s="139" t="str">
        <f>IFERROR(_xlfn.IFS(INDEX(#REF!,MATCH($BQ21,#REF!,0))="C",$C21,INDEX(#REF!,MATCH($BQ21,#REF!,0))="C*H",$C21*$H21,INDEX(#REF!,MATCH($BQ21,#REF!,0))="C*J",$C21*$J21,INDEX(#REF!,MATCH($BQ21,#REF!,0))="C*2*(H+I)",$C21*2*($H21+$I21),INDEX(#REF!,MATCH($BQ21,#REF!,0))="C*L*3600",$C21*$L21*3600,INDEX(#REF!,MATCH($BQ21,#REF!,0))="C*K*3600",$C21*$K21*3600),"")</f>
        <v/>
      </c>
      <c r="BS21" s="1062" t="str">
        <f t="shared" si="49"/>
        <v/>
      </c>
      <c r="BT21" s="1063" t="str">
        <f>IFERROR(IF(VLOOKUP($BQ21,#REF!,2,0)=0,"",VLOOKUP($BQ21,#REF!,2,0)),"")</f>
        <v/>
      </c>
      <c r="BU21" s="1064" t="str">
        <f t="shared" si="50"/>
        <v/>
      </c>
      <c r="BV21" s="1048" t="s">
        <v>1139</v>
      </c>
      <c r="BW21" s="139">
        <f>IFERROR(_xlfn.IFS(INDEX('Bảng tra CĐ'!$E$5:$E$80,MATCH(BV21,'Bảng tra CĐ'!$A$5:$A$80,0))="$C",$C21,INDEX('Bảng tra CĐ'!$E$5:$E$80,MATCH(BV21,'Bảng tra CĐ'!$A$5:$A$80,0))="$C*$H",$C21*$H21,INDEX('Bảng tra CĐ'!$E$5:$E$80,MATCH(BV21,'Bảng tra CĐ'!$A$5:$A$80,0))="$C*$J",$C21*$J21,INDEX('Bảng tra CĐ'!$E$5:$E$80,MATCH(BV21,'Bảng tra CĐ'!$A$5:$A$80,0))="$C*2*($H+$I)",$C21*2*($H21+$I21),INDEX('Bảng tra CĐ'!$E$5:$E$80,MATCH(BV21,'Bảng tra CĐ'!$A$5:$A$80,0))="$L*3600",$L21*3600,INDEX('Bảng tra CĐ'!$E$5:$E$80,MATCH(BV21,'Bảng tra CĐ'!$A$5:$A$80,0))="$K*3600",$K21*3600),"")</f>
        <v>297.36</v>
      </c>
      <c r="BX21" s="1062">
        <f>IF(IFERROR(VLOOKUP(BV21,'Bảng tra CĐ'!$A$5:$C$80,3,0),"")="m3/h",1,_xlfn.IFS($G21&lt;18,1,$G21&lt;28,1.4,$G21&lt;40,1.6,$G21&lt;50,1.8,$G21&gt;=50,2))</f>
        <v>1.6</v>
      </c>
      <c r="BY21" s="1063">
        <f>IFERROR(IF(VLOOKUP(BV21,'Bảng tra CĐ'!$A$5:$B$80,2,0)=0,"",VLOOKUP(BV21,'Bảng tra CĐ'!$A$5:$B$80,2,0)),"")</f>
        <v>23</v>
      </c>
      <c r="BZ21" s="1064">
        <f t="shared" si="51"/>
        <v>21</v>
      </c>
      <c r="CA21" s="1049" t="s">
        <v>1103</v>
      </c>
      <c r="CB21" s="139">
        <f>IFERROR(_xlfn.IFS(INDEX('Bảng tra CĐ'!$E$5:$E$80,MATCH(CA21,'Bảng tra CĐ'!$A$5:$A$80,0))="$C",$C21,INDEX('Bảng tra CĐ'!$E$5:$E$80,MATCH(CA21,'Bảng tra CĐ'!$A$5:$A$80,0))="$C*$H",$C21*$H21,INDEX('Bảng tra CĐ'!$E$5:$E$80,MATCH(CA21,'Bảng tra CĐ'!$A$5:$A$80,0))="$C*$J",$C21*$J21,INDEX('Bảng tra CĐ'!$E$5:$E$80,MATCH(CA21,'Bảng tra CĐ'!$A$5:$A$80,0))="$C*2*($H+$I)",$C21*2*($H21+$I21),INDEX('Bảng tra CĐ'!$E$5:$E$80,MATCH(CA21,'Bảng tra CĐ'!$A$5:$A$80,0))="$L*3600",$L21*3600,INDEX('Bảng tra CĐ'!$E$5:$E$80,MATCH(CA21,'Bảng tra CĐ'!$A$5:$A$80,0))="$K*3600",$K21*3600),"")</f>
        <v>297.36</v>
      </c>
      <c r="CC21" s="1062">
        <f>IF(IFERROR(VLOOKUP(CA21,'Bảng tra CĐ'!$A$5:$C$80,3,0),"")="m3/h",1,_xlfn.IFS($G21&lt;18,1,$G21&lt;28,1.4,$G21&lt;40,1.6,$G21&lt;50,1.8,$G21&gt;=50,2))</f>
        <v>1.6</v>
      </c>
      <c r="CD21" s="1063">
        <f>IFERROR(IF(VLOOKUP(CA21,'Bảng tra CĐ'!$A$5:$B$80,2,0)=0,"",VLOOKUP(CA21,'Bảng tra CĐ'!$A$5:$B$80,2,0)),"")</f>
        <v>30</v>
      </c>
      <c r="CE21" s="1064">
        <f>IFERROR(IF(CB21="","",ROUNDUP(MAX(CB21*CC21/CD21,1),0)),"")</f>
        <v>16</v>
      </c>
      <c r="CF21" s="1049" t="s">
        <v>1188</v>
      </c>
      <c r="CG21" s="139">
        <f>IFERROR(_xlfn.IFS(INDEX('Bảng tra CĐ'!$E$5:$E$80,MATCH(CF21,'Bảng tra CĐ'!$A$5:$A$80,0))="$C",$C21,INDEX('Bảng tra CĐ'!$E$5:$E$80,MATCH(CF21,'Bảng tra CĐ'!$A$5:$A$80,0))="$C*$H",$C21*$H21,INDEX('Bảng tra CĐ'!$E$5:$E$80,MATCH(CF21,'Bảng tra CĐ'!$A$5:$A$80,0))="$C*$J",$C21*$J21,INDEX('Bảng tra CĐ'!$E$5:$E$80,MATCH(CF21,'Bảng tra CĐ'!$A$5:$A$80,0))="$C*2*($H+$I)",$C21*2*($H21+$I21),INDEX('Bảng tra CĐ'!$E$5:$E$80,MATCH(CF21,'Bảng tra CĐ'!$A$5:$A$80,0))="$L*3600",$L21*3600,INDEX('Bảng tra CĐ'!$E$5:$E$80,MATCH(CF21,'Bảng tra CĐ'!$A$5:$A$80,0))="$K*3600",$K21*3600),"")</f>
        <v>297.36</v>
      </c>
      <c r="CH21" s="1062">
        <f>IF(IFERROR(VLOOKUP(CF21,'Bảng tra CĐ'!$A$5:$C$80,3,0),"")="m3/h",1,_xlfn.IFS($G21&lt;18,1,$G21&lt;28,1.4,$G21&lt;40,1.6,$G21&lt;50,1.8,$G21&gt;=50,2))</f>
        <v>1.6</v>
      </c>
      <c r="CI21" s="1063">
        <f>IFERROR(IF(VLOOKUP(CF21,'Bảng tra CĐ'!$A$5:$B$80,2,0)=0,"",VLOOKUP(CF21,'Bảng tra CĐ'!$A$5:$B$80,2,0)),"")</f>
        <v>20</v>
      </c>
      <c r="CJ21" s="1064">
        <f>IFERROR(IF(CG21="","",ROUNDUP(MAX(CG21*CH21/CI21,1),0)),"")</f>
        <v>24</v>
      </c>
      <c r="CK21" s="1076"/>
      <c r="CL21" s="139" t="str">
        <f>IFERROR(_xlfn.IFS(INDEX(#REF!,MATCH($CK21,#REF!,0))="C",$C21,INDEX(#REF!,MATCH($CK21,#REF!,0))="C*H",$C21*$H21,INDEX(#REF!,MATCH($CK21,#REF!,0))="C*J",$C21*$J21,INDEX(#REF!,MATCH($CK21,#REF!,0))="C*2*(H+I)",$C21*2*($H21+$I21),INDEX(#REF!,MATCH($CK21,#REF!,0))="C*L*3600",$C21*$L21*3600,INDEX(#REF!,MATCH($CK21,#REF!,0))="C*K*3600",$C21*$K21*3600),"")</f>
        <v/>
      </c>
      <c r="CM21" s="1062" t="str">
        <f t="shared" si="52"/>
        <v/>
      </c>
      <c r="CN21" s="1063" t="str">
        <f>IFERROR(IF(VLOOKUP($CK21,#REF!,2,0)=0,"",VLOOKUP($CK21,#REF!,2,0)),"")</f>
        <v/>
      </c>
      <c r="CO21" s="1064" t="str">
        <f t="shared" si="53"/>
        <v/>
      </c>
      <c r="CP21" s="1049" t="s">
        <v>1196</v>
      </c>
      <c r="CQ21" s="139">
        <v>590</v>
      </c>
      <c r="CR21" s="1062">
        <f>IF(IFERROR(VLOOKUP(CP21,'Bảng tra CĐ'!$A$5:$C$80,3,0),"")="m3/h",1,_xlfn.IFS($G21&lt;18,1,$G21&lt;28,1.4,$G21&lt;40,1.6,$G21&lt;50,1.8,$G21&gt;=50,2))</f>
        <v>1.6</v>
      </c>
      <c r="CS21" s="1063">
        <f>IFERROR(IF(VLOOKUP(CP21,'Bảng tra CĐ'!$A$5:$B$80,2,0)=0,"",VLOOKUP(CP21,'Bảng tra CĐ'!$A$5:$B$80,2,0)),"")</f>
        <v>100</v>
      </c>
      <c r="CT21" s="1064">
        <f>IFERROR(IF(CQ21="","",ROUNDUP(MAX(CQ21*CR21/CS21,1),0)),"")</f>
        <v>10</v>
      </c>
      <c r="CU21" s="1049"/>
      <c r="CV21" s="139" t="str">
        <f>IFERROR(_xlfn.IFS(INDEX(#REF!,MATCH($CU21,#REF!,0))="C",$C21,INDEX(#REF!,MATCH($CU21,#REF!,0))="C*H",$C21*$H21,INDEX(#REF!,MATCH($CU21,#REF!,0))="C*J",$C21*$J21,INDEX(#REF!,MATCH($CU21,#REF!,0))="C*2*(H+I)",$C21*2*($H21+$I21),INDEX(#REF!,MATCH($CU21,#REF!,0))="C*L*3600",$C21*$L21*3600,INDEX(#REF!,MATCH($CU21,#REF!,0))="C*K*3600",$C21*$K21*3600),"")</f>
        <v/>
      </c>
      <c r="CW21" s="1062" t="str">
        <f t="shared" si="54"/>
        <v/>
      </c>
      <c r="CX21" s="1063" t="str">
        <f>IFERROR(IF(VLOOKUP($CU21,#REF!,2,0)=0,"",VLOOKUP($CU21,#REF!,2,0)),"")</f>
        <v/>
      </c>
      <c r="CY21" s="1064" t="str">
        <f t="shared" si="55"/>
        <v/>
      </c>
      <c r="CZ21" s="1049"/>
      <c r="DA21" s="139" t="str">
        <f>IFERROR(_xlfn.IFS(INDEX(#REF!,MATCH($CZ21,#REF!,0))="C",$C21,INDEX(#REF!,MATCH($CZ21,#REF!,0))="C*H",$C21*$H21,INDEX(#REF!,MATCH($CZ21,#REF!,0))="C*J",$C21*$J21,INDEX(#REF!,MATCH($CZ21,#REF!,0))="C*2*(H+I)",$C21*2*($H21+$I21),INDEX(#REF!,MATCH($CZ21,#REF!,0))="C*L*3600",$C21*$L21*3600,INDEX(#REF!,MATCH($CZ21,#REF!,0))="C*K*3600",$C21*$K21*3600),"")</f>
        <v/>
      </c>
      <c r="DB21" s="1062" t="str">
        <f t="shared" si="56"/>
        <v/>
      </c>
      <c r="DC21" s="1063" t="str">
        <f>IFERROR(IF(VLOOKUP($CZ21,#REF!,2,0)=0,"",VLOOKUP($CZ21,#REF!,2,0)),"")</f>
        <v/>
      </c>
      <c r="DD21" s="1064" t="str">
        <f t="shared" si="57"/>
        <v/>
      </c>
      <c r="DE21" s="1049"/>
      <c r="DF21" s="139" t="str">
        <f>IFERROR(_xlfn.IFS(INDEX(#REF!,MATCH($DE21,#REF!,0))="C",$C21,INDEX(#REF!,MATCH($DE21,#REF!,0))="C*H",$C21*$H21,INDEX(#REF!,MATCH($DE21,#REF!,0))="C*J",$C21*$J21,INDEX(#REF!,MATCH($DE21,#REF!,0))="C*2*(H+I)",$C21*2*($H21+$I21),INDEX(#REF!,MATCH($DE21,#REF!,0))="C*L*3600",$C21*$L21*3600,INDEX(#REF!,MATCH($DE21,#REF!,0))="C*K*3600",$C21*$K21*3600),"")</f>
        <v/>
      </c>
      <c r="DG21" s="1062" t="str">
        <f t="shared" si="58"/>
        <v/>
      </c>
      <c r="DH21" s="1063" t="str">
        <f>IFERROR(IF(VLOOKUP($DE21,#REF!,2,0)=0,"",VLOOKUP($DE21,#REF!,2,0)),"")</f>
        <v/>
      </c>
      <c r="DI21" s="1064" t="str">
        <f t="shared" si="59"/>
        <v/>
      </c>
      <c r="DJ21" s="1049"/>
      <c r="DK21" s="1049" t="str">
        <f>IFERROR(_xlfn.IFS(INDEX(#REF!,MATCH($DJ21,#REF!,0))="C",$C21,INDEX(#REF!,MATCH($DJ21,#REF!,0))="C*H",$C21*$H21,INDEX(#REF!,MATCH($DJ21,#REF!,0))="C*J",$C21*$J21,INDEX(#REF!,MATCH($DJ21,#REF!,0))="C*2*(H+I)",$C21*2*($H21+$I21),INDEX(#REF!,MATCH($DJ21,#REF!,0))="C*L*3600",$C21*$L21*3600,INDEX(#REF!,MATCH($DJ21,#REF!,0))="C*K*3600",$C21*$K21*3600),"")</f>
        <v/>
      </c>
      <c r="DL21" s="1049" t="str">
        <f t="shared" si="60"/>
        <v/>
      </c>
      <c r="DM21" s="1049" t="str">
        <f>IFERROR(IF(VLOOKUP($DJ21,#REF!,2,0)=0,"",VLOOKUP($DJ21,#REF!,2,0)),"")</f>
        <v/>
      </c>
      <c r="DN21" s="1049" t="str">
        <f t="shared" si="61"/>
        <v/>
      </c>
      <c r="DO21" s="1049"/>
      <c r="DP21" s="139" t="str">
        <f>IFERROR(_xlfn.IFS(INDEX(#REF!,MATCH($DO21,#REF!,0))="C",$C21,INDEX(#REF!,MATCH($DO21,#REF!,0))="C*H",$C21*$H21,INDEX(#REF!,MATCH($DO21,#REF!,0))="C*J",$C21*$J21,INDEX(#REF!,MATCH($DO21,#REF!,0))="C*2*(H+I)",$C21*2*($H21+$I21),INDEX(#REF!,MATCH($DO21,#REF!,0))="C*L*3600",$C21*$L21*3600,INDEX(#REF!,MATCH($DO21,#REF!,0))="C*K*3600",$C21*$K21*3600),"")</f>
        <v/>
      </c>
      <c r="DQ21" s="1062" t="str">
        <f t="shared" si="62"/>
        <v/>
      </c>
      <c r="DR21" s="1063" t="str">
        <f>IFERROR(IF(VLOOKUP($DO21,#REF!,2,0)=0,"",VLOOKUP($DO21,#REF!,2,0)),"")</f>
        <v/>
      </c>
      <c r="DS21" s="1064" t="str">
        <f t="shared" si="63"/>
        <v/>
      </c>
      <c r="DT21" s="1050"/>
      <c r="DU21" s="139" t="str">
        <f>IFERROR(_xlfn.IFS(INDEX(#REF!,MATCH($DT21,#REF!,0))="C",$C21,INDEX(#REF!,MATCH($DT21,#REF!,0))="C*H",$C21*$H21,INDEX(#REF!,MATCH($DT21,#REF!,0))="C*J",$C21*$J21,INDEX(#REF!,MATCH($DT21,#REF!,0))="C*2*(H+I)",$C21*2*($H21+$I21),INDEX(#REF!,MATCH($DT21,#REF!,0))="C*L*3600",$C21*$L21*3600,INDEX(#REF!,MATCH($DT21,#REF!,0))="C*K*3600",$C21*$K21*3600),"")</f>
        <v/>
      </c>
      <c r="DV21" s="1062" t="str">
        <f t="shared" si="64"/>
        <v/>
      </c>
      <c r="DW21" s="1063" t="str">
        <f>IFERROR(IF(VLOOKUP($DT21,#REF!,2,0)=0,"",VLOOKUP($DT21,#REF!,2,0)),"")</f>
        <v/>
      </c>
      <c r="DX21" s="1064" t="str">
        <f t="shared" si="65"/>
        <v/>
      </c>
      <c r="DY21" s="1050"/>
      <c r="DZ21" s="139" t="str">
        <f>IFERROR(_xlfn.IFS(INDEX(#REF!,MATCH($DY21,#REF!,0))="C",$C21,INDEX(#REF!,MATCH($DY21,#REF!,0))="C*H",$C21*$H21,INDEX(#REF!,MATCH($DY21,#REF!,0))="C*J",$C21*$J21,INDEX(#REF!,MATCH($DY21,#REF!,0))="C*2*(H+I)",$C21*2*($H21+$I21),INDEX(#REF!,MATCH($DY21,#REF!,0))="C*L*3600",$C21*$L21*3600,INDEX(#REF!,MATCH($DY21,#REF!,0))="C*K*3600",$C21*$K21*3600),"")</f>
        <v/>
      </c>
      <c r="EA21" s="1062" t="str">
        <f>IF($DY21="","",_xlfn.IFS($G21&lt;18,1,$G21&lt;28,1.4,$G21&lt;40,1.6,$G21&lt;50,1.8,$G21&gt;=50,2))</f>
        <v/>
      </c>
      <c r="EB21" s="1063" t="str">
        <f>IFERROR(IF(VLOOKUP($DY21,#REF!,2,0)=0,"",VLOOKUP($DY21,#REF!,2,0)),"")</f>
        <v/>
      </c>
      <c r="EC21" s="1064" t="str">
        <f>IFERROR(IF($DZ21="","",ROUNDUP(MAX($DZ21*$EA21/$EB21,1),0)),"")</f>
        <v/>
      </c>
      <c r="ED21" s="1050"/>
      <c r="EE21" s="139" t="str">
        <f>IFERROR(_xlfn.IFS(INDEX(#REF!,MATCH($ED21,#REF!,0))="C",$C21,INDEX(#REF!,MATCH($ED21,#REF!,0))="C*H",$C21*$H21,INDEX(#REF!,MATCH($ED21,#REF!,0))="C*J",$C21*$J21,INDEX(#REF!,MATCH($ED21,#REF!,0))="C*2*(H+I)",$C21*2*($H21+$I21),INDEX(#REF!,MATCH($ED21,#REF!,0))="C*L*3600",$C21*$L21*3600,INDEX(#REF!,MATCH($ED21,#REF!,0))="C*K*3600",$C21*$K21*3600),"")</f>
        <v/>
      </c>
      <c r="EF21" s="1062" t="str">
        <f>IF($ED21="","",_xlfn.IFS($G21&lt;18,1,$G21&lt;28,1.4,$G21&lt;40,1.6,$G21&lt;50,1.8,$G21&gt;=50,2))</f>
        <v/>
      </c>
      <c r="EG21" s="1063" t="str">
        <f>IFERROR(IF(VLOOKUP($ED21,#REF!,2,0)=0,"",VLOOKUP($ED21,#REF!,2,0)),"")</f>
        <v/>
      </c>
      <c r="EH21" s="1064" t="str">
        <f>IFERROR(IF($EE21="","",ROUNDUP(MAX($EE21*$EF21/$EG21,1),0)),"")</f>
        <v/>
      </c>
      <c r="EI21" s="1051"/>
      <c r="EJ21" s="139" t="str">
        <f>IFERROR(_xlfn.IFS(INDEX(#REF!,MATCH($EI21,#REF!,0))="C",$C21,INDEX(#REF!,MATCH($EI21,#REF!,0))="C*H",$C21*$H21,INDEX(#REF!,MATCH($EI21,#REF!,0))="C*J",$C21*$J21,INDEX(#REF!,MATCH($EI21,#REF!,0))="C*2*(H+I)",$C21*2*($H21+$I21),INDEX(#REF!,MATCH($EI21,#REF!,0))="C*L*3600",$C21*$L21*3600,INDEX(#REF!,MATCH($EI21,#REF!,0))="C*K*3600",$C21*$K21*3600),"")</f>
        <v/>
      </c>
      <c r="EK21" s="1062" t="str">
        <f>IF($EI21="","",_xlfn.IFS($G21&lt;18,1,$G21&lt;28,1.4,$G21&lt;40,1.6,$G21&lt;50,1.8,$G21&gt;=50,2))</f>
        <v/>
      </c>
      <c r="EL21" s="1063" t="str">
        <f>IFERROR(IF(VLOOKUP($EI21,#REF!,2,0)=0,"",VLOOKUP($EI21,#REF!,2,0)),"")</f>
        <v/>
      </c>
      <c r="EM21" s="1064" t="str">
        <f>IFERROR(IF($EJ21="","",ROUNDUP(MAX($EJ21*$EK21/$EL21,1),0)),"")</f>
        <v/>
      </c>
      <c r="EN21" s="1052"/>
      <c r="ET21" s="139" t="str">
        <f>IFERROR(_xlfn.IFS(INDEX(#REF!,MATCH($EN21,#REF!,0))="C",$C21,INDEX(#REF!,MATCH($EN21,#REF!,0))="C*H",$C21*$H21,INDEX(#REF!,MATCH($EN21,#REF!,0))="C*J",$C21*$J21,INDEX(#REF!,MATCH($EN21,#REF!,0))="C*2*(H+I)",$C21*2*($H21+$I21),INDEX(#REF!,MATCH($EN21,#REF!,0))="C*L*3600",$C21*$L21*3600,INDEX(#REF!,MATCH($EN21,#REF!,0))="C*K*3600",$C21*$K21*3600),"")</f>
        <v/>
      </c>
      <c r="EU21" s="1062" t="str">
        <f t="shared" si="66"/>
        <v/>
      </c>
      <c r="EV21" s="1063" t="str">
        <f>IFERROR(IF(VLOOKUP($EN21,#REF!,2,0)=0,"",VLOOKUP($EN21,#REF!,2,0)),"")</f>
        <v/>
      </c>
      <c r="EW21" s="1064" t="str">
        <f t="shared" si="43"/>
        <v/>
      </c>
    </row>
    <row r="22" spans="1:153" s="5" customFormat="1" ht="34.200000000000003" customHeight="1" outlineLevel="1">
      <c r="A22" s="17">
        <v>3</v>
      </c>
      <c r="B22" s="456" t="s">
        <v>839</v>
      </c>
      <c r="C22" s="355">
        <v>1</v>
      </c>
      <c r="D22" s="43">
        <f t="shared" ref="D22:D43" si="71">IF(G22&lt;=30,G22+4,IF(G22&lt;=50,G22+5,IF(G22&lt;=70,G22+6,IF(G22&lt;=80,G22+8))))</f>
        <v>34</v>
      </c>
      <c r="E22" s="43">
        <f t="shared" si="44"/>
        <v>59</v>
      </c>
      <c r="F22" s="65">
        <f t="shared" si="45"/>
        <v>520</v>
      </c>
      <c r="G22" s="359">
        <v>30</v>
      </c>
      <c r="H22" s="360">
        <v>55</v>
      </c>
      <c r="I22" s="360">
        <v>470</v>
      </c>
      <c r="J22" s="580">
        <v>30</v>
      </c>
      <c r="K22" s="100">
        <f t="shared" ref="K22:K115" si="72">ROUND(G22*H22*(I22+J22)*C22/10^9,5)</f>
        <v>8.3000000000000001E-4</v>
      </c>
      <c r="L22" s="92">
        <f t="shared" si="46"/>
        <v>8.5000000000000006E-2</v>
      </c>
      <c r="M22" s="127"/>
      <c r="N22" s="1014" t="s">
        <v>840</v>
      </c>
      <c r="O22" s="257"/>
      <c r="P22" s="245"/>
      <c r="Q22" s="257"/>
      <c r="R22" s="257"/>
      <c r="S22" s="257"/>
      <c r="T22" s="129">
        <f t="shared" si="47"/>
        <v>1784</v>
      </c>
      <c r="U22" s="128">
        <f t="shared" si="48"/>
        <v>1.4718</v>
      </c>
      <c r="V22" s="96">
        <v>3</v>
      </c>
      <c r="W22" s="97">
        <f t="shared" ref="W22:W115" si="73">U22*V22</f>
        <v>4.4154</v>
      </c>
      <c r="AB22" s="1075" t="s">
        <v>1220</v>
      </c>
      <c r="AC22" s="1047" t="s">
        <v>1251</v>
      </c>
      <c r="AD22" s="1064">
        <f>IFERROR(_xlfn.IFS(INDEX('Bảng tra CĐ'!$E$5:$E$80,MATCH(AC22,'Bảng tra CĐ'!$A$5:$A$80,0))="$C",$C22,INDEX('Bảng tra CĐ'!$E$5:$E$80,MATCH(AC22,'Bảng tra CĐ'!$A$5:$A$80,0))="$C*$H",$C22*$H22,INDEX('Bảng tra CĐ'!$E$5:$E$80,MATCH(AC22,'Bảng tra CĐ'!$A$5:$A$80,0))="$C*$J",$C22*$J22,INDEX('Bảng tra CĐ'!$E$5:$E$80,MATCH(AC22,'Bảng tra CĐ'!$A$5:$A$80,0))="$C*2*($H+$I)",$C22*2*($H22+$I22),INDEX('Bảng tra CĐ'!$E$5:$E$80,MATCH(AC22,'Bảng tra CĐ'!$A$5:$A$80,0))="$L*3600",$L22*3600,INDEX('Bảng tra CĐ'!$E$5:$E$80,MATCH(AC22,'Bảng tra CĐ'!$A$5:$A$80,0))="$K*3600",$K22*3600),"")</f>
        <v>1050</v>
      </c>
      <c r="AE22" s="1062">
        <f>IF(IFERROR(VLOOKUP(AC22,'Bảng tra CĐ'!$A$5:$C$80,3,0),"")="m3/h",1,_xlfn.IFS($G22&lt;18,1,$G22&lt;28,1.4,$G22&lt;40,1.6,$G22&lt;50,1.8,$G22&gt;=50,2))</f>
        <v>1.6</v>
      </c>
      <c r="AF22" s="1063">
        <f>IFERROR(IF(VLOOKUP(AC22,'Bảng tra CĐ'!$A$5:$B$80,2,0)=0,"",VLOOKUP(AC22,'Bảng tra CĐ'!$A$5:$B$80,2,0)),"")</f>
        <v>100</v>
      </c>
      <c r="AG22" s="1064">
        <f>IFERROR(IF(AD22="","",ROUNDUP(MAX(AD22*AE22/AF22,1),0)),"")</f>
        <v>17</v>
      </c>
      <c r="AH22" s="1048"/>
      <c r="AI22" s="139" t="str">
        <f>IFERROR(_xlfn.IFS(INDEX(#REF!,MATCH($AH22,#REF!,0))="C",$C22,INDEX(#REF!,MATCH($AH22,#REF!,0))="C*H",$C22*$H22,INDEX(#REF!,MATCH($AH22,#REF!,0))="C*J",$C22*$J22,INDEX(#REF!,MATCH($AH22,#REF!,0))="C*2*(H+I)",$C22*2*($H22+$I22),INDEX(#REF!,MATCH($AH22,#REF!,0))="C*L*3600",$C22*$L22*3600,INDEX(#REF!,MATCH($AH22,#REF!,0))="C*K*3600",$C22*$K22*3600),"")</f>
        <v/>
      </c>
      <c r="AJ22" s="1062" t="str">
        <f>IF($AH22="","",_xlfn.IFS($G22&lt;18,1,$G22&lt;28,1.4,$G22&lt;40,1.6,$G22&lt;50,1.8,$G22&gt;=50,2))</f>
        <v/>
      </c>
      <c r="AK22" s="1063" t="str">
        <f>IFERROR(IF(VLOOKUP($AH22,#REF!,2,0)=0,"",VLOOKUP($AH22,#REF!,2,0)),"")</f>
        <v/>
      </c>
      <c r="AL22" s="1064" t="str">
        <f>IFERROR(IF($AI22="","",ROUNDUP(MAX($AI22*$AJ22/$AK22,1),0)),"")</f>
        <v/>
      </c>
      <c r="AM22" s="1048"/>
      <c r="AN22" s="139" t="str">
        <f>IFERROR(_xlfn.IFS(INDEX(#REF!,MATCH($AM22,#REF!,0))="C",$C22,INDEX(#REF!,MATCH($AM22,#REF!,0))="C*H",$C22*$H22,INDEX(#REF!,MATCH($AM22,#REF!,0))="C*J",$C22*$J22,INDEX(#REF!,MATCH($AM22,#REF!,0))="C*2*(H+I)",$C22*2*($H22+$I22),INDEX(#REF!,MATCH($AM22,#REF!,0))="C*L*3600",$C22*$L22*3600,INDEX(#REF!,MATCH($AM22,#REF!,0))="C*K*3600",$C22*$K22*3600),"")</f>
        <v/>
      </c>
      <c r="AO22" s="1062" t="str">
        <f>IF($AM22="","",_xlfn.IFS($G22&lt;18,1,$G22&lt;28,1.4,$G22&lt;40,1.6,$G22&lt;50,1.8,$G22&gt;=50,2))</f>
        <v/>
      </c>
      <c r="AP22" s="1063" t="str">
        <f>IFERROR(IF(VLOOKUP($AM22,#REF!,2,0)=0,"",VLOOKUP($AM22,#REF!,2,0)),"")</f>
        <v/>
      </c>
      <c r="AQ22" s="1064" t="str">
        <f>IFERROR(IF($AN22="","",ROUNDUP(MAX($AN22*$AO22/$AP22,1),0)),"")</f>
        <v/>
      </c>
      <c r="AR22" s="1048" t="s">
        <v>1099</v>
      </c>
      <c r="AS22" s="139">
        <f>IFERROR(_xlfn.IFS(INDEX('Bảng tra CĐ'!$E$5:$E$80,MATCH(AR22,'Bảng tra CĐ'!$A$5:$A$80,0))="$C",$C22,INDEX('Bảng tra CĐ'!$E$5:$E$80,MATCH(AR22,'Bảng tra CĐ'!$A$5:$A$80,0))="$C*$H",$C22*$H22,INDEX('Bảng tra CĐ'!$E$5:$E$80,MATCH(AR22,'Bảng tra CĐ'!$A$5:$A$80,0))="$C*$J",$C22*$J22,INDEX('Bảng tra CĐ'!$E$5:$E$80,MATCH(AR22,'Bảng tra CĐ'!$A$5:$A$80,0))="$C*2*($H+$I)",$C22*2*($H22+$I22),INDEX('Bảng tra CĐ'!$E$5:$E$80,MATCH(AR22,'Bảng tra CĐ'!$A$5:$A$80,0))="$L*3600",$L22*3600,INDEX('Bảng tra CĐ'!$E$5:$E$80,MATCH(AR22,'Bảng tra CĐ'!$A$5:$A$80,0))="$K*3600",$K22*3600),"")</f>
        <v>306</v>
      </c>
      <c r="AT22" s="1062">
        <f>IF(IFERROR(VLOOKUP(AR22,'Bảng tra CĐ'!$A$5:$C$80,3,0),"")="m3/h",1,_xlfn.IFS($G22&lt;18,1,$G22&lt;28,1.4,$G22&lt;40,1.6,$G22&lt;50,1.8,$G22&gt;=50,2))</f>
        <v>1.6</v>
      </c>
      <c r="AU22" s="1063">
        <f>IFERROR(IF(VLOOKUP(AR22,'Bảng tra CĐ'!$A$5:$B$80,2,0)=0,"",VLOOKUP(AR22,'Bảng tra CĐ'!$A$5:$B$80,2,0)),"")</f>
        <v>30</v>
      </c>
      <c r="AV22" s="1064">
        <f>IFERROR(IF(AS22="","",ROUNDUP(MAX(AS22*AT22/AU22,1),0)),"")</f>
        <v>17</v>
      </c>
      <c r="AW22" s="1049" t="s">
        <v>1140</v>
      </c>
      <c r="AX22" s="139">
        <f>IFERROR(_xlfn.IFS(INDEX('Bảng tra CĐ'!$E$5:$E$80,MATCH(AW22,'Bảng tra CĐ'!$A$5:$A$80,0))="$C",$C22,INDEX('Bảng tra CĐ'!$E$5:$E$80,MATCH(AW22,'Bảng tra CĐ'!$A$5:$A$80,0))="$C*$H",$C22*$H22,INDEX('Bảng tra CĐ'!$E$5:$E$80,MATCH(AW22,'Bảng tra CĐ'!$A$5:$A$80,0))="$C*$J",$C22*$J22,INDEX('Bảng tra CĐ'!$E$5:$E$80,MATCH(AW22,'Bảng tra CĐ'!$A$5:$A$80,0))="$C*2*($H+$I)",$C22*2*($H22+$I22),INDEX('Bảng tra CĐ'!$E$5:$E$80,MATCH(AW22,'Bảng tra CĐ'!$A$5:$A$80,0))="$L*3600",$L22*3600,INDEX('Bảng tra CĐ'!$E$5:$E$80,MATCH(AW22,'Bảng tra CĐ'!$A$5:$A$80,0))="$K*3600",$K22*3600),"")</f>
        <v>55</v>
      </c>
      <c r="AY22" s="1062">
        <f>IF(IFERROR(VLOOKUP(AW22,'Bảng tra CĐ'!$A$5:$C$80,3,0),"")="m3/h",1,_xlfn.IFS($G22&lt;18,1,$G22&lt;28,1.4,$G22&lt;40,1.6,$G22&lt;50,1.8,$G22&gt;=50,2))</f>
        <v>1.6</v>
      </c>
      <c r="AZ22" s="1063">
        <f>IFERROR(IF(VLOOKUP(AW22,'Bảng tra CĐ'!$A$5:$B$80,2,0)=0,"",VLOOKUP(AW22,'Bảng tra CĐ'!$A$5:$B$80,2,0)),"")</f>
        <v>29.285714285714288</v>
      </c>
      <c r="BA22" s="1064">
        <f>IFERROR(IF(AX22="","",ROUNDUP(MAX(AX22*AY22/AZ22,1),0)),"")</f>
        <v>4</v>
      </c>
      <c r="BB22" s="1049" t="s">
        <v>1194</v>
      </c>
      <c r="BC22" s="139">
        <f>IFERROR(_xlfn.IFS(INDEX('Bảng tra CĐ'!$E$5:$E$80,MATCH(BB22,'Bảng tra CĐ'!$A$5:$A$80,0))="$C",$C22,INDEX('Bảng tra CĐ'!$E$5:$E$80,MATCH(BB22,'Bảng tra CĐ'!$A$5:$A$80,0))="$C*$H",$C22*$H22,INDEX('Bảng tra CĐ'!$E$5:$E$80,MATCH(BB22,'Bảng tra CĐ'!$A$5:$A$80,0))="$C*$J",$C22*$J22,INDEX('Bảng tra CĐ'!$E$5:$E$80,MATCH(BB22,'Bảng tra CĐ'!$A$5:$A$80,0))="$C*2*($H+$I)",$C22*2*($H22+$I22),INDEX('Bảng tra CĐ'!$E$5:$E$80,MATCH(BB22,'Bảng tra CĐ'!$A$5:$A$80,0))="$L*3600",$L22*3600,INDEX('Bảng tra CĐ'!$E$5:$E$80,MATCH(BB22,'Bảng tra CĐ'!$A$5:$A$80,0))="$K*3600",$K22*3600),"")</f>
        <v>30</v>
      </c>
      <c r="BD22" s="1062">
        <f>IF(IFERROR(VLOOKUP(BB22,'Bảng tra CĐ'!$A$5:$C$80,3,0),"")="m3/h",1,_xlfn.IFS($G22&lt;18,1,$G22&lt;28,1.4,$G22&lt;40,1.6,$G22&lt;50,1.8,$G22&gt;=50,2))</f>
        <v>1.6</v>
      </c>
      <c r="BE22" s="1063">
        <f>IFERROR(IF(VLOOKUP(BB22,'Bảng tra CĐ'!$A$5:$B$80,2,0)=0,"",VLOOKUP(BB22,'Bảng tra CĐ'!$A$5:$B$80,2,0)),"")</f>
        <v>5</v>
      </c>
      <c r="BF22" s="1064">
        <f>IFERROR(IF(BC22="","",ROUNDUP(MAX(BC22*BD22/BE22,1),0)),"")</f>
        <v>10</v>
      </c>
      <c r="BG22" s="1049"/>
      <c r="BH22" s="139" t="str">
        <f>IFERROR(_xlfn.IFS(INDEX(#REF!,MATCH($BG22,#REF!,0))="C",$C22,INDEX(#REF!,MATCH($BG22,#REF!,0))="C*H",$C22*$H22,INDEX(#REF!,MATCH($BG22,#REF!,0))="C*J",$C22*$J22,INDEX(#REF!,MATCH($BG22,#REF!,0))="C*2*(H+I)",$C22*2*($H22+$I22),INDEX(#REF!,MATCH($BG22,#REF!,0))="C*L*3600",$C22*$L22*3600,INDEX(#REF!,MATCH($BG22,#REF!,0))="C*K*3600",$C22*$K22*3600),"")</f>
        <v/>
      </c>
      <c r="BI22" s="1062" t="str">
        <f>IF($BG22="","",_xlfn.IFS($G22&lt;18,1,$G22&lt;28,1.4,$G22&lt;40,1.6,$G22&lt;50,1.8,$G22&gt;=50,2))</f>
        <v/>
      </c>
      <c r="BJ22" s="1063" t="str">
        <f>IFERROR(IF(VLOOKUP($BG22,#REF!,2,0)=0,"",VLOOKUP($BG22,#REF!,2,0)),"")</f>
        <v/>
      </c>
      <c r="BK22" s="1064" t="str">
        <f>IFERROR(IF($BH22="","",ROUNDUP(MAX($BH22*$BI22/$BJ22,1),0)),"")</f>
        <v/>
      </c>
      <c r="BL22" s="1049"/>
      <c r="BM22" s="139" t="str">
        <f>IFERROR(_xlfn.IFS(INDEX(#REF!,MATCH($BL22,#REF!,0))="C",$C22,INDEX(#REF!,MATCH($BL22,#REF!,0))="C*H",$C22*$H22,INDEX(#REF!,MATCH($BL22,#REF!,0))="C*J",$C22*$J22,INDEX(#REF!,MATCH($BL22,#REF!,0))="C*2*(H+I)",$C22*2*($H22+$I22),INDEX(#REF!,MATCH($BL22,#REF!,0))="C*L*3600",$C22*$L22*3600,INDEX(#REF!,MATCH($BL22,#REF!,0))="C*K*3600",$C22*$K22*3600),"")</f>
        <v/>
      </c>
      <c r="BN22" s="1062" t="str">
        <f>IF($BL22="","",_xlfn.IFS($G22&lt;18,1,$G22&lt;28,1.4,$G22&lt;40,1.6,$G22&lt;50,1.8,$G22&gt;=50,2))</f>
        <v/>
      </c>
      <c r="BO22" s="1063" t="str">
        <f>IFERROR(IF(VLOOKUP($BL22,#REF!,2,0)=0,"",VLOOKUP($BL22,#REF!,2,0)),"")</f>
        <v/>
      </c>
      <c r="BP22" s="1064" t="str">
        <f>IFERROR(IF($BM22="","",ROUNDUP(MAX($BM22*$BN22/$BO22,1),0)),"")</f>
        <v/>
      </c>
      <c r="BQ22" s="1049" t="s">
        <v>1176</v>
      </c>
      <c r="BR22" s="1209">
        <f>F22*E22</f>
        <v>30680</v>
      </c>
      <c r="BS22" s="1062">
        <f>IF(IFERROR(VLOOKUP(BQ22,'Bảng tra CĐ'!$A$5:$C$80,3,0),"")="m3/h",1,_xlfn.IFS($G22&lt;18,1,$G22&lt;28,1.4,$G22&lt;40,1.6,$G22&lt;50,1.8,$G22&gt;=50,2))</f>
        <v>1.6</v>
      </c>
      <c r="BT22" s="1063">
        <f>IFERROR(IF(VLOOKUP(BQ22,'Bảng tra CĐ'!$A$5:$B$80,2,0)=0,"",VLOOKUP(BQ22,'Bảng tra CĐ'!$A$5:$B$80,2,0)),"")</f>
        <v>100</v>
      </c>
      <c r="BU22" s="1064">
        <f>IFERROR(IF(BR22="","",ROUNDUP(MAX(BR22*BS22/BT22,1),0)),"")</f>
        <v>491</v>
      </c>
      <c r="BV22" s="1048" t="s">
        <v>1139</v>
      </c>
      <c r="BW22" s="139">
        <f>IFERROR(_xlfn.IFS(INDEX('Bảng tra CĐ'!$E$5:$E$80,MATCH(BV22,'Bảng tra CĐ'!$A$5:$A$80,0))="$C",$C22,INDEX('Bảng tra CĐ'!$E$5:$E$80,MATCH(BV22,'Bảng tra CĐ'!$A$5:$A$80,0))="$C*$H",$C22*$H22,INDEX('Bảng tra CĐ'!$E$5:$E$80,MATCH(BV22,'Bảng tra CĐ'!$A$5:$A$80,0))="$C*$J",$C22*$J22,INDEX('Bảng tra CĐ'!$E$5:$E$80,MATCH(BV22,'Bảng tra CĐ'!$A$5:$A$80,0))="$C*2*($H+$I)",$C22*2*($H22+$I22),INDEX('Bảng tra CĐ'!$E$5:$E$80,MATCH(BV22,'Bảng tra CĐ'!$A$5:$A$80,0))="$L*3600",$L22*3600,INDEX('Bảng tra CĐ'!$E$5:$E$80,MATCH(BV22,'Bảng tra CĐ'!$A$5:$A$80,0))="$K*3600",$K22*3600),"")</f>
        <v>306</v>
      </c>
      <c r="BX22" s="1062">
        <f>IF(IFERROR(VLOOKUP(BV22,'Bảng tra CĐ'!$A$5:$C$80,3,0),"")="m3/h",1,_xlfn.IFS($G22&lt;18,1,$G22&lt;28,1.4,$G22&lt;40,1.6,$G22&lt;50,1.8,$G22&gt;=50,2))</f>
        <v>1.6</v>
      </c>
      <c r="BY22" s="1063">
        <f>IFERROR(IF(VLOOKUP(BV22,'Bảng tra CĐ'!$A$5:$B$80,2,0)=0,"",VLOOKUP(BV22,'Bảng tra CĐ'!$A$5:$B$80,2,0)),"")</f>
        <v>23</v>
      </c>
      <c r="BZ22" s="1064">
        <f t="shared" si="51"/>
        <v>22</v>
      </c>
      <c r="CA22" s="1049" t="s">
        <v>1103</v>
      </c>
      <c r="CB22" s="139">
        <f>IFERROR(_xlfn.IFS(INDEX('Bảng tra CĐ'!$E$5:$E$80,MATCH(CA22,'Bảng tra CĐ'!$A$5:$A$80,0))="$C",$C22,INDEX('Bảng tra CĐ'!$E$5:$E$80,MATCH(CA22,'Bảng tra CĐ'!$A$5:$A$80,0))="$C*$H",$C22*$H22,INDEX('Bảng tra CĐ'!$E$5:$E$80,MATCH(CA22,'Bảng tra CĐ'!$A$5:$A$80,0))="$C*$J",$C22*$J22,INDEX('Bảng tra CĐ'!$E$5:$E$80,MATCH(CA22,'Bảng tra CĐ'!$A$5:$A$80,0))="$C*2*($H+$I)",$C22*2*($H22+$I22),INDEX('Bảng tra CĐ'!$E$5:$E$80,MATCH(CA22,'Bảng tra CĐ'!$A$5:$A$80,0))="$L*3600",$L22*3600,INDEX('Bảng tra CĐ'!$E$5:$E$80,MATCH(CA22,'Bảng tra CĐ'!$A$5:$A$80,0))="$K*3600",$K22*3600),"")</f>
        <v>306</v>
      </c>
      <c r="CC22" s="1062">
        <f>IF(IFERROR(VLOOKUP(CA22,'Bảng tra CĐ'!$A$5:$C$80,3,0),"")="m3/h",1,_xlfn.IFS($G22&lt;18,1,$G22&lt;28,1.4,$G22&lt;40,1.6,$G22&lt;50,1.8,$G22&gt;=50,2))</f>
        <v>1.6</v>
      </c>
      <c r="CD22" s="1063">
        <f>IFERROR(IF(VLOOKUP(CA22,'Bảng tra CĐ'!$A$5:$B$80,2,0)=0,"",VLOOKUP(CA22,'Bảng tra CĐ'!$A$5:$B$80,2,0)),"")</f>
        <v>30</v>
      </c>
      <c r="CE22" s="1064">
        <f>IFERROR(IF(CB22="","",ROUNDUP(MAX(CB22*CC22/CD22,1),0)),"")</f>
        <v>17</v>
      </c>
      <c r="CF22" s="1049"/>
      <c r="CG22" s="1209"/>
      <c r="CH22" s="1062"/>
      <c r="CI22" s="1063" t="str">
        <f>IFERROR(IF(VLOOKUP(CF22,'Bảng tra CĐ'!$A$5:$B$80,2,0)=0,"",VLOOKUP(CF22,'Bảng tra CĐ'!$A$5:$B$80,2,0)),"")</f>
        <v/>
      </c>
      <c r="CJ22" s="1064" t="str">
        <f>IFERROR(IF(CG22="","",ROUNDUP(MAX(CG22*CH22/CI22,1),0)),"")</f>
        <v/>
      </c>
      <c r="CK22" s="1048"/>
      <c r="CL22" s="139" t="str">
        <f>IFERROR(_xlfn.IFS(INDEX(#REF!,MATCH($CK22,#REF!,0))="C",$C22,INDEX(#REF!,MATCH($CK22,#REF!,0))="C*H",$C22*$H22,INDEX(#REF!,MATCH($CK22,#REF!,0))="C*J",$C22*$J22,INDEX(#REF!,MATCH($CK22,#REF!,0))="C*2*(H+I)",$C22*2*($H22+$I22),INDEX(#REF!,MATCH($CK22,#REF!,0))="C*L*3600",$C22*$L22*3600,INDEX(#REF!,MATCH($CK22,#REF!,0))="C*K*3600",$C22*$K22*3600),"")</f>
        <v/>
      </c>
      <c r="CM22" s="1062" t="str">
        <f t="shared" si="52"/>
        <v/>
      </c>
      <c r="CN22" s="1063" t="str">
        <f>IFERROR(IF(VLOOKUP($CK22,#REF!,2,0)=0,"",VLOOKUP($CK22,#REF!,2,0)),"")</f>
        <v/>
      </c>
      <c r="CO22" s="1064" t="str">
        <f t="shared" si="53"/>
        <v/>
      </c>
      <c r="CP22" s="1049" t="s">
        <v>1200</v>
      </c>
      <c r="CQ22" s="139">
        <f>F22*E22</f>
        <v>30680</v>
      </c>
      <c r="CR22" s="1062">
        <f>IF(IFERROR(VLOOKUP(CP22,'Bảng tra CĐ'!$A$5:$C$80,3,0),"")="m3/h",1,_xlfn.IFS($G22&lt;18,1,$G22&lt;28,1.4,$G22&lt;40,1.6,$G22&lt;50,1.8,$G22&gt;=50,2))</f>
        <v>1.6</v>
      </c>
      <c r="CS22" s="1063">
        <f>IFERROR(IF(VLOOKUP(CP22,'Bảng tra CĐ'!$A$5:$B$80,2,0)=0,"",VLOOKUP(CP22,'Bảng tra CĐ'!$A$5:$B$80,2,0)),"")</f>
        <v>1000</v>
      </c>
      <c r="CT22" s="1064">
        <f>IFERROR(IF(CQ22="","",ROUNDUP(MAX(CQ22*CR22/CS22,1),0)),"")</f>
        <v>50</v>
      </c>
      <c r="CU22" s="1077"/>
      <c r="CV22" s="139" t="str">
        <f>IFERROR(_xlfn.IFS(INDEX(#REF!,MATCH($CU22,#REF!,0))="C",$C22,INDEX(#REF!,MATCH($CU22,#REF!,0))="C*H",$C22*$H22,INDEX(#REF!,MATCH($CU22,#REF!,0))="C*J",$C22*$J22,INDEX(#REF!,MATCH($CU22,#REF!,0))="C*2*(H+I)",$C22*2*($H22+$I22),INDEX(#REF!,MATCH($CU22,#REF!,0))="C*L*3600",$C22*$L22*3600,INDEX(#REF!,MATCH($CU22,#REF!,0))="C*K*3600",$C22*$K22*3600),"")</f>
        <v/>
      </c>
      <c r="CW22" s="1062" t="str">
        <f t="shared" si="54"/>
        <v/>
      </c>
      <c r="CX22" s="1063" t="str">
        <f>IFERROR(IF(VLOOKUP($CU22,#REF!,2,0)=0,"",VLOOKUP($CU22,#REF!,2,0)),"")</f>
        <v/>
      </c>
      <c r="CY22" s="1064" t="str">
        <f t="shared" si="55"/>
        <v/>
      </c>
      <c r="CZ22" s="1049"/>
      <c r="DA22" s="139" t="str">
        <f>IFERROR(_xlfn.IFS(INDEX(#REF!,MATCH($CZ22,#REF!,0))="C",$C22,INDEX(#REF!,MATCH($CZ22,#REF!,0))="C*H",$C22*$H22,INDEX(#REF!,MATCH($CZ22,#REF!,0))="C*J",$C22*$J22,INDEX(#REF!,MATCH($CZ22,#REF!,0))="C*2*(H+I)",$C22*2*($H22+$I22),INDEX(#REF!,MATCH($CZ22,#REF!,0))="C*L*3600",$C22*$L22*3600,INDEX(#REF!,MATCH($CZ22,#REF!,0))="C*K*3600",$C22*$K22*3600),"")</f>
        <v/>
      </c>
      <c r="DB22" s="1062" t="str">
        <f t="shared" si="56"/>
        <v/>
      </c>
      <c r="DC22" s="1063" t="str">
        <f>IFERROR(IF(VLOOKUP($CZ22,#REF!,2,0)=0,"",VLOOKUP($CZ22,#REF!,2,0)),"")</f>
        <v/>
      </c>
      <c r="DD22" s="1064" t="str">
        <f t="shared" si="57"/>
        <v/>
      </c>
      <c r="DE22" s="1049"/>
      <c r="DF22" s="139" t="str">
        <f>IFERROR(_xlfn.IFS(INDEX(#REF!,MATCH($DE22,#REF!,0))="C",$C22,INDEX(#REF!,MATCH($DE22,#REF!,0))="C*H",$C22*$H22,INDEX(#REF!,MATCH($DE22,#REF!,0))="C*J",$C22*$J22,INDEX(#REF!,MATCH($DE22,#REF!,0))="C*2*(H+I)",$C22*2*($H22+$I22),INDEX(#REF!,MATCH($DE22,#REF!,0))="C*L*3600",$C22*$L22*3600,INDEX(#REF!,MATCH($DE22,#REF!,0))="C*K*3600",$C22*$K22*3600),"")</f>
        <v/>
      </c>
      <c r="DG22" s="1062" t="str">
        <f t="shared" si="58"/>
        <v/>
      </c>
      <c r="DH22" s="1063" t="str">
        <f>IFERROR(IF(VLOOKUP($DE22,#REF!,2,0)=0,"",VLOOKUP($DE22,#REF!,2,0)),"")</f>
        <v/>
      </c>
      <c r="DI22" s="1064" t="str">
        <f t="shared" si="59"/>
        <v/>
      </c>
      <c r="DJ22" s="1049"/>
      <c r="DK22" s="139" t="str">
        <f>IFERROR(_xlfn.IFS(INDEX(#REF!,MATCH($DJ22,#REF!,0))="C",$C22,INDEX(#REF!,MATCH($DJ22,#REF!,0))="C*H",$C22*$H22,INDEX(#REF!,MATCH($DJ22,#REF!,0))="C*J",$C22*$J22,INDEX(#REF!,MATCH($DJ22,#REF!,0))="C*2*(H+I)",$C22*2*($H22+$I22),INDEX(#REF!,MATCH($DJ22,#REF!,0))="C*L*3600",$C22*$L22*3600,INDEX(#REF!,MATCH($DJ22,#REF!,0))="C*K*3600",$C22*$K22*3600),"")</f>
        <v/>
      </c>
      <c r="DL22" s="1062" t="str">
        <f t="shared" si="60"/>
        <v/>
      </c>
      <c r="DM22" s="1063" t="str">
        <f>IFERROR(IF(VLOOKUP($DJ22,#REF!,2,0)=0,"",VLOOKUP($DJ22,#REF!,2,0)),"")</f>
        <v/>
      </c>
      <c r="DN22" s="1064" t="str">
        <f t="shared" si="61"/>
        <v/>
      </c>
      <c r="DO22" s="1049"/>
      <c r="DP22" s="139" t="str">
        <f>IFERROR(_xlfn.IFS(INDEX(#REF!,MATCH($DO22,#REF!,0))="C",$C22,INDEX(#REF!,MATCH($DO22,#REF!,0))="C*H",$C22*$H22,INDEX(#REF!,MATCH($DO22,#REF!,0))="C*J",$C22*$J22,INDEX(#REF!,MATCH($DO22,#REF!,0))="C*2*(H+I)",$C22*2*($H22+$I22),INDEX(#REF!,MATCH($DO22,#REF!,0))="C*L*3600",$C22*$L22*3600,INDEX(#REF!,MATCH($DO22,#REF!,0))="C*K*3600",$C22*$K22*3600),"")</f>
        <v/>
      </c>
      <c r="DQ22" s="1062" t="str">
        <f t="shared" si="62"/>
        <v/>
      </c>
      <c r="DR22" s="1063" t="str">
        <f>IFERROR(IF(VLOOKUP($DO22,#REF!,2,0)=0,"",VLOOKUP($DO22,#REF!,2,0)),"")</f>
        <v/>
      </c>
      <c r="DS22" s="1064" t="str">
        <f t="shared" si="63"/>
        <v/>
      </c>
      <c r="DT22" s="1050"/>
      <c r="DU22" s="139" t="str">
        <f>IFERROR(_xlfn.IFS(INDEX(#REF!,MATCH($DT22,#REF!,0))="C",$C22,INDEX(#REF!,MATCH($DT22,#REF!,0))="C*H",$C22*$H22,INDEX(#REF!,MATCH($DT22,#REF!,0))="C*J",$C22*$J22,INDEX(#REF!,MATCH($DT22,#REF!,0))="C*2*(H+I)",$C22*2*($H22+$I22),INDEX(#REF!,MATCH($DT22,#REF!,0))="C*L*3600",$C22*$L22*3600,INDEX(#REF!,MATCH($DT22,#REF!,0))="C*K*3600",$C22*$K22*3600),"")</f>
        <v/>
      </c>
      <c r="DV22" s="1062" t="str">
        <f t="shared" si="64"/>
        <v/>
      </c>
      <c r="DW22" s="1063" t="str">
        <f>IFERROR(IF(VLOOKUP($DT22,#REF!,2,0)=0,"",VLOOKUP($DT22,#REF!,2,0)),"")</f>
        <v/>
      </c>
      <c r="DX22" s="1064" t="str">
        <f t="shared" si="65"/>
        <v/>
      </c>
      <c r="DY22" s="1050"/>
      <c r="DZ22" s="139" t="str">
        <f>IFERROR(_xlfn.IFS(INDEX(#REF!,MATCH($DY22,#REF!,0))="C",$C22,INDEX(#REF!,MATCH($DY22,#REF!,0))="C*H",$C22*$H22,INDEX(#REF!,MATCH($DY22,#REF!,0))="C*J",$C22*$J22,INDEX(#REF!,MATCH($DY22,#REF!,0))="C*2*(H+I)",$C22*2*($H22+$I22),INDEX(#REF!,MATCH($DY22,#REF!,0))="C*L*3600",$C22*$L22*3600,INDEX(#REF!,MATCH($DY22,#REF!,0))="C*K*3600",$C22*$K22*3600),"")</f>
        <v/>
      </c>
      <c r="EA22" s="1062" t="str">
        <f>IF($DY22="","",_xlfn.IFS($G22&lt;18,1,$G22&lt;28,1.4,$G22&lt;40,1.6,$G22&lt;50,1.8,$G22&gt;=50,2))</f>
        <v/>
      </c>
      <c r="EB22" s="1063" t="str">
        <f>IFERROR(IF(VLOOKUP($DY22,#REF!,2,0)=0,"",VLOOKUP($DY22,#REF!,2,0)),"")</f>
        <v/>
      </c>
      <c r="EC22" s="1064" t="str">
        <f>IFERROR(IF($DZ22="","",ROUNDUP(MAX($DZ22*$EA22/$EB22,1),0)),"")</f>
        <v/>
      </c>
      <c r="ED22" s="1050"/>
      <c r="EE22" s="139" t="str">
        <f>IFERROR(_xlfn.IFS(INDEX(#REF!,MATCH($ED22,#REF!,0))="C",$C22,INDEX(#REF!,MATCH($ED22,#REF!,0))="C*H",$C22*$H22,INDEX(#REF!,MATCH($ED22,#REF!,0))="C*J",$C22*$J22,INDEX(#REF!,MATCH($ED22,#REF!,0))="C*2*(H+I)",$C22*2*($H22+$I22),INDEX(#REF!,MATCH($ED22,#REF!,0))="C*L*3600",$C22*$L22*3600,INDEX(#REF!,MATCH($ED22,#REF!,0))="C*K*3600",$C22*$K22*3600),"")</f>
        <v/>
      </c>
      <c r="EF22" s="1062" t="str">
        <f>IF($ED22="","",_xlfn.IFS($G22&lt;18,1,$G22&lt;28,1.4,$G22&lt;40,1.6,$G22&lt;50,1.8,$G22&gt;=50,2))</f>
        <v/>
      </c>
      <c r="EG22" s="1063" t="str">
        <f>IFERROR(IF(VLOOKUP($ED22,#REF!,2,0)=0,"",VLOOKUP($ED22,#REF!,2,0)),"")</f>
        <v/>
      </c>
      <c r="EH22" s="1064" t="str">
        <f>IFERROR(IF($EE22="","",ROUNDUP(MAX($EE22*$EF22/$EG22,1),0)),"")</f>
        <v/>
      </c>
      <c r="EI22" s="1051"/>
      <c r="EJ22" s="139" t="str">
        <f>IFERROR(_xlfn.IFS(INDEX(#REF!,MATCH($EI22,#REF!,0))="C",$C22,INDEX(#REF!,MATCH($EI22,#REF!,0))="C*H",$C22*$H22,INDEX(#REF!,MATCH($EI22,#REF!,0))="C*J",$C22*$J22,INDEX(#REF!,MATCH($EI22,#REF!,0))="C*2*(H+I)",$C22*2*($H22+$I22),INDEX(#REF!,MATCH($EI22,#REF!,0))="C*L*3600",$C22*$L22*3600,INDEX(#REF!,MATCH($EI22,#REF!,0))="C*K*3600",$C22*$K22*3600),"")</f>
        <v/>
      </c>
      <c r="EK22" s="1062" t="str">
        <f>IF($EI22="","",_xlfn.IFS($G22&lt;18,1,$G22&lt;28,1.4,$G22&lt;40,1.6,$G22&lt;50,1.8,$G22&gt;=50,2))</f>
        <v/>
      </c>
      <c r="EL22" s="1063" t="str">
        <f>IFERROR(IF(VLOOKUP($EI22,#REF!,2,0)=0,"",VLOOKUP($EI22,#REF!,2,0)),"")</f>
        <v/>
      </c>
      <c r="EM22" s="1064" t="str">
        <f>IFERROR(IF($EJ22="","",ROUNDUP(MAX($EJ22*$EK22/$EL22,1),0)),"")</f>
        <v/>
      </c>
      <c r="EN22" s="1052"/>
      <c r="ET22" s="139" t="str">
        <f>IFERROR(_xlfn.IFS(INDEX(#REF!,MATCH($EN22,#REF!,0))="C",$C22,INDEX(#REF!,MATCH($EN22,#REF!,0))="C*H",$C22*$H22,INDEX(#REF!,MATCH($EN22,#REF!,0))="C*J",$C22*$J22,INDEX(#REF!,MATCH($EN22,#REF!,0))="C*2*(H+I)",$C22*2*($H22+$I22),INDEX(#REF!,MATCH($EN22,#REF!,0))="C*L*3600",$C22*$L22*3600,INDEX(#REF!,MATCH($EN22,#REF!,0))="C*K*3600",$C22*$K22*3600),"")</f>
        <v/>
      </c>
      <c r="EU22" s="1062" t="str">
        <f t="shared" si="66"/>
        <v/>
      </c>
      <c r="EV22" s="1063" t="str">
        <f>IFERROR(IF(VLOOKUP($EN22,#REF!,2,0)=0,"",VLOOKUP($EN22,#REF!,2,0)),"")</f>
        <v/>
      </c>
      <c r="EW22" s="1064" t="str">
        <f t="shared" si="43"/>
        <v/>
      </c>
    </row>
    <row r="23" spans="1:153" s="5" customFormat="1" ht="34.200000000000003" customHeight="1" outlineLevel="1">
      <c r="A23" s="17">
        <v>4</v>
      </c>
      <c r="B23" s="456" t="s">
        <v>841</v>
      </c>
      <c r="C23" s="355">
        <v>8</v>
      </c>
      <c r="D23" s="43">
        <f t="shared" si="71"/>
        <v>16</v>
      </c>
      <c r="E23" s="43">
        <f t="shared" si="44"/>
        <v>24</v>
      </c>
      <c r="F23" s="65">
        <f t="shared" si="45"/>
        <v>520</v>
      </c>
      <c r="G23" s="359">
        <v>12</v>
      </c>
      <c r="H23" s="360">
        <v>20</v>
      </c>
      <c r="I23" s="360">
        <v>470</v>
      </c>
      <c r="J23" s="580">
        <v>30</v>
      </c>
      <c r="K23" s="100">
        <f t="shared" si="72"/>
        <v>9.6000000000000002E-4</v>
      </c>
      <c r="L23" s="92">
        <f t="shared" si="46"/>
        <v>0.25600000000000001</v>
      </c>
      <c r="M23" s="127"/>
      <c r="N23" s="1011" t="s">
        <v>842</v>
      </c>
      <c r="O23" s="257"/>
      <c r="P23" s="245"/>
      <c r="Q23" s="257"/>
      <c r="R23" s="257"/>
      <c r="S23" s="257"/>
      <c r="T23" s="129">
        <f t="shared" si="47"/>
        <v>14272</v>
      </c>
      <c r="U23" s="128">
        <f t="shared" si="48"/>
        <v>1.7126399999999999</v>
      </c>
      <c r="V23" s="96">
        <v>3</v>
      </c>
      <c r="W23" s="97">
        <f t="shared" si="73"/>
        <v>5.1379199999999994</v>
      </c>
      <c r="AB23" s="1075" t="s">
        <v>1223</v>
      </c>
      <c r="AC23" s="1047" t="s">
        <v>1251</v>
      </c>
      <c r="AD23" s="1064">
        <f>IFERROR(_xlfn.IFS(INDEX('Bảng tra CĐ'!$E$5:$E$80,MATCH(AC23,'Bảng tra CĐ'!$A$5:$A$80,0))="$C",$C23,INDEX('Bảng tra CĐ'!$E$5:$E$80,MATCH(AC23,'Bảng tra CĐ'!$A$5:$A$80,0))="$C*$H",$C23*$H23,INDEX('Bảng tra CĐ'!$E$5:$E$80,MATCH(AC23,'Bảng tra CĐ'!$A$5:$A$80,0))="$C*$J",$C23*$J23,INDEX('Bảng tra CĐ'!$E$5:$E$80,MATCH(AC23,'Bảng tra CĐ'!$A$5:$A$80,0))="$C*2*($H+$I)",$C23*2*($H23+$I23),INDEX('Bảng tra CĐ'!$E$5:$E$80,MATCH(AC23,'Bảng tra CĐ'!$A$5:$A$80,0))="$L*3600",$L23*3600,INDEX('Bảng tra CĐ'!$E$5:$E$80,MATCH(AC23,'Bảng tra CĐ'!$A$5:$A$80,0))="$K*3600",$K23*3600),"")</f>
        <v>7840</v>
      </c>
      <c r="AE23" s="1062">
        <f>IF(IFERROR(VLOOKUP(AC23,'Bảng tra CĐ'!$A$5:$C$80,3,0),"")="m3/h",1,_xlfn.IFS($G23&lt;18,1,$G23&lt;28,1.4,$G23&lt;40,1.6,$G23&lt;50,1.8,$G23&gt;=50,2))</f>
        <v>1</v>
      </c>
      <c r="AF23" s="1063">
        <f>IFERROR(IF(VLOOKUP(AC23,'Bảng tra CĐ'!$A$5:$B$80,2,0)=0,"",VLOOKUP(AC23,'Bảng tra CĐ'!$A$5:$B$80,2,0)),"")</f>
        <v>100</v>
      </c>
      <c r="AG23" s="1064">
        <f>IFERROR(IF(AD23="","",ROUNDUP(MAX(AD23*AE23/AF23,1),0)),"")</f>
        <v>79</v>
      </c>
      <c r="AH23" s="1048"/>
      <c r="AI23" s="139" t="str">
        <f>IFERROR(_xlfn.IFS(INDEX(#REF!,MATCH($AH23,#REF!,0))="C",$C23,INDEX(#REF!,MATCH($AH23,#REF!,0))="C*H",$C23*$H23,INDEX(#REF!,MATCH($AH23,#REF!,0))="C*J",$C23*$J23,INDEX(#REF!,MATCH($AH23,#REF!,0))="C*2*(H+I)",$C23*2*($H23+$I23),INDEX(#REF!,MATCH($AH23,#REF!,0))="C*L*3600",$C23*$L23*3600,INDEX(#REF!,MATCH($AH23,#REF!,0))="C*K*3600",$C23*$K23*3600),"")</f>
        <v/>
      </c>
      <c r="AJ23" s="1062" t="str">
        <f>IF($AH23="","",_xlfn.IFS($G23&lt;18,1,$G23&lt;28,1.4,$G23&lt;40,1.6,$G23&lt;50,1.8,$G23&gt;=50,2))</f>
        <v/>
      </c>
      <c r="AK23" s="1063" t="str">
        <f>IFERROR(IF(VLOOKUP($AH23,#REF!,2,0)=0,"",VLOOKUP($AH23,#REF!,2,0)),"")</f>
        <v/>
      </c>
      <c r="AL23" s="1064" t="str">
        <f>IFERROR(IF($AI23="","",ROUNDUP(MAX($AI23*$AJ23/$AK23,1),0)),"")</f>
        <v/>
      </c>
      <c r="AM23" s="1048"/>
      <c r="AN23" s="139" t="str">
        <f>IFERROR(_xlfn.IFS(INDEX(#REF!,MATCH($AM23,#REF!,0))="C",$C23,INDEX(#REF!,MATCH($AM23,#REF!,0))="C*H",$C23*$H23,INDEX(#REF!,MATCH($AM23,#REF!,0))="C*J",$C23*$J23,INDEX(#REF!,MATCH($AM23,#REF!,0))="C*2*(H+I)",$C23*2*($H23+$I23),INDEX(#REF!,MATCH($AM23,#REF!,0))="C*L*3600",$C23*$L23*3600,INDEX(#REF!,MATCH($AM23,#REF!,0))="C*K*3600",$C23*$K23*3600),"")</f>
        <v/>
      </c>
      <c r="AO23" s="1062" t="str">
        <f>IF($AM23="","",_xlfn.IFS($G23&lt;18,1,$G23&lt;28,1.4,$G23&lt;40,1.6,$G23&lt;50,1.8,$G23&gt;=50,2))</f>
        <v/>
      </c>
      <c r="AP23" s="1063" t="str">
        <f>IFERROR(IF(VLOOKUP($AM23,#REF!,2,0)=0,"",VLOOKUP($AM23,#REF!,2,0)),"")</f>
        <v/>
      </c>
      <c r="AQ23" s="1064" t="str">
        <f>IFERROR(IF($AN23="","",ROUNDUP(MAX($AN23*$AO23/$AP23,1),0)),"")</f>
        <v/>
      </c>
      <c r="AR23" s="1048" t="s">
        <v>1099</v>
      </c>
      <c r="AS23" s="139">
        <f>IFERROR(_xlfn.IFS(INDEX('Bảng tra CĐ'!$E$5:$E$80,MATCH(AR23,'Bảng tra CĐ'!$A$5:$A$80,0))="$C",$C23,INDEX('Bảng tra CĐ'!$E$5:$E$80,MATCH(AR23,'Bảng tra CĐ'!$A$5:$A$80,0))="$C*$H",$C23*$H23,INDEX('Bảng tra CĐ'!$E$5:$E$80,MATCH(AR23,'Bảng tra CĐ'!$A$5:$A$80,0))="$C*$J",$C23*$J23,INDEX('Bảng tra CĐ'!$E$5:$E$80,MATCH(AR23,'Bảng tra CĐ'!$A$5:$A$80,0))="$C*2*($H+$I)",$C23*2*($H23+$I23),INDEX('Bảng tra CĐ'!$E$5:$E$80,MATCH(AR23,'Bảng tra CĐ'!$A$5:$A$80,0))="$L*3600",$L23*3600,INDEX('Bảng tra CĐ'!$E$5:$E$80,MATCH(AR23,'Bảng tra CĐ'!$A$5:$A$80,0))="$K*3600",$K23*3600),"")</f>
        <v>921.6</v>
      </c>
      <c r="AT23" s="1062">
        <f>IF(IFERROR(VLOOKUP(AR23,'Bảng tra CĐ'!$A$5:$C$80,3,0),"")="m3/h",1,_xlfn.IFS($G23&lt;18,1,$G23&lt;28,1.4,$G23&lt;40,1.6,$G23&lt;50,1.8,$G23&gt;=50,2))</f>
        <v>1</v>
      </c>
      <c r="AU23" s="1063">
        <f>IFERROR(IF(VLOOKUP(AR23,'Bảng tra CĐ'!$A$5:$B$80,2,0)=0,"",VLOOKUP(AR23,'Bảng tra CĐ'!$A$5:$B$80,2,0)),"")</f>
        <v>30</v>
      </c>
      <c r="AV23" s="1064">
        <f>IFERROR(IF(AS23="","",ROUNDUP(MAX(AS23*AT23/AU23,1),0)),"")</f>
        <v>31</v>
      </c>
      <c r="AW23" s="1049" t="s">
        <v>1140</v>
      </c>
      <c r="AX23" s="139">
        <f>IFERROR(_xlfn.IFS(INDEX('Bảng tra CĐ'!$E$5:$E$80,MATCH(AW23,'Bảng tra CĐ'!$A$5:$A$80,0))="$C",$C23,INDEX('Bảng tra CĐ'!$E$5:$E$80,MATCH(AW23,'Bảng tra CĐ'!$A$5:$A$80,0))="$C*$H",$C23*$H23,INDEX('Bảng tra CĐ'!$E$5:$E$80,MATCH(AW23,'Bảng tra CĐ'!$A$5:$A$80,0))="$C*$J",$C23*$J23,INDEX('Bảng tra CĐ'!$E$5:$E$80,MATCH(AW23,'Bảng tra CĐ'!$A$5:$A$80,0))="$C*2*($H+$I)",$C23*2*($H23+$I23),INDEX('Bảng tra CĐ'!$E$5:$E$80,MATCH(AW23,'Bảng tra CĐ'!$A$5:$A$80,0))="$L*3600",$L23*3600,INDEX('Bảng tra CĐ'!$E$5:$E$80,MATCH(AW23,'Bảng tra CĐ'!$A$5:$A$80,0))="$K*3600",$K23*3600),"")</f>
        <v>160</v>
      </c>
      <c r="AY23" s="1062">
        <f>IF(IFERROR(VLOOKUP(AW23,'Bảng tra CĐ'!$A$5:$C$80,3,0),"")="m3/h",1,_xlfn.IFS($G23&lt;18,1,$G23&lt;28,1.4,$G23&lt;40,1.6,$G23&lt;50,1.8,$G23&gt;=50,2))</f>
        <v>1</v>
      </c>
      <c r="AZ23" s="1063">
        <f>IFERROR(IF(VLOOKUP(AW23,'Bảng tra CĐ'!$A$5:$B$80,2,0)=0,"",VLOOKUP(AW23,'Bảng tra CĐ'!$A$5:$B$80,2,0)),"")</f>
        <v>29.285714285714288</v>
      </c>
      <c r="BA23" s="1064">
        <f>IFERROR(IF(AX23="","",ROUNDUP(MAX(AX23*AY23/AZ23,1),0)),"")</f>
        <v>6</v>
      </c>
      <c r="BB23" s="1049" t="s">
        <v>1185</v>
      </c>
      <c r="BC23" s="139">
        <f>IFERROR(_xlfn.IFS(INDEX('Bảng tra CĐ'!$E$5:$E$80,MATCH(BB23,'Bảng tra CĐ'!$A$5:$A$80,0))="$C",$C23,INDEX('Bảng tra CĐ'!$E$5:$E$80,MATCH(BB23,'Bảng tra CĐ'!$A$5:$A$80,0))="$C*$H",$C23*$H23,INDEX('Bảng tra CĐ'!$E$5:$E$80,MATCH(BB23,'Bảng tra CĐ'!$A$5:$A$80,0))="$C*$J",$C23*$J23,INDEX('Bảng tra CĐ'!$E$5:$E$80,MATCH(BB23,'Bảng tra CĐ'!$A$5:$A$80,0))="$C*2*($H+$I)",$C23*2*($H23+$I23),INDEX('Bảng tra CĐ'!$E$5:$E$80,MATCH(BB23,'Bảng tra CĐ'!$A$5:$A$80,0))="$L*3600",$L23*3600,INDEX('Bảng tra CĐ'!$E$5:$E$80,MATCH(BB23,'Bảng tra CĐ'!$A$5:$A$80,0))="$K*3600",$K23*3600),"")</f>
        <v>240</v>
      </c>
      <c r="BD23" s="1062">
        <f>IF(IFERROR(VLOOKUP(BB23,'Bảng tra CĐ'!$A$5:$C$80,3,0),"")="m3/h",1,_xlfn.IFS($G23&lt;18,1,$G23&lt;28,1.4,$G23&lt;40,1.6,$G23&lt;50,1.8,$G23&gt;=50,2))</f>
        <v>1</v>
      </c>
      <c r="BE23" s="1063">
        <f>IFERROR(IF(VLOOKUP(BB23,'Bảng tra CĐ'!$A$5:$B$80,2,0)=0,"",VLOOKUP(BB23,'Bảng tra CĐ'!$A$5:$B$80,2,0)),"")</f>
        <v>5</v>
      </c>
      <c r="BF23" s="1064">
        <f>IFERROR(IF(BC23="","",ROUNDUP(MAX(BC23*BD23/BE23,1),0)),"")</f>
        <v>48</v>
      </c>
      <c r="BG23" s="1049"/>
      <c r="BH23" s="139" t="str">
        <f>IFERROR(_xlfn.IFS(INDEX(#REF!,MATCH($BG23,#REF!,0))="C",$C23,INDEX(#REF!,MATCH($BG23,#REF!,0))="C*H",$C23*$H23,INDEX(#REF!,MATCH($BG23,#REF!,0))="C*J",$C23*$J23,INDEX(#REF!,MATCH($BG23,#REF!,0))="C*2*(H+I)",$C23*2*($H23+$I23),INDEX(#REF!,MATCH($BG23,#REF!,0))="C*L*3600",$C23*$L23*3600,INDEX(#REF!,MATCH($BG23,#REF!,0))="C*K*3600",$C23*$K23*3600),"")</f>
        <v/>
      </c>
      <c r="BI23" s="1062" t="str">
        <f>IF($BG23="","",_xlfn.IFS($G23&lt;18,1,$G23&lt;28,1.4,$G23&lt;40,1.6,$G23&lt;50,1.8,$G23&gt;=50,2))</f>
        <v/>
      </c>
      <c r="BJ23" s="1063" t="str">
        <f>IFERROR(IF(VLOOKUP($BG23,#REF!,2,0)=0,"",VLOOKUP($BG23,#REF!,2,0)),"")</f>
        <v/>
      </c>
      <c r="BK23" s="1064" t="str">
        <f>IFERROR(IF($BH23="","",ROUNDUP(MAX($BH23*$BI23/$BJ23,1),0)),"")</f>
        <v/>
      </c>
      <c r="BL23" s="1049"/>
      <c r="BM23" s="139" t="str">
        <f>IFERROR(_xlfn.IFS(INDEX(#REF!,MATCH($BL23,#REF!,0))="C",$C23,INDEX(#REF!,MATCH($BL23,#REF!,0))="C*H",$C23*$H23,INDEX(#REF!,MATCH($BL23,#REF!,0))="C*J",$C23*$J23,INDEX(#REF!,MATCH($BL23,#REF!,0))="C*2*(H+I)",$C23*2*($H23+$I23),INDEX(#REF!,MATCH($BL23,#REF!,0))="C*L*3600",$C23*$L23*3600,INDEX(#REF!,MATCH($BL23,#REF!,0))="C*K*3600",$C23*$K23*3600),"")</f>
        <v/>
      </c>
      <c r="BN23" s="1062" t="str">
        <f>IF($BL23="","",_xlfn.IFS($G23&lt;18,1,$G23&lt;28,1.4,$G23&lt;40,1.6,$G23&lt;50,1.8,$G23&gt;=50,2))</f>
        <v/>
      </c>
      <c r="BO23" s="1063" t="str">
        <f>IFERROR(IF(VLOOKUP($BL23,#REF!,2,0)=0,"",VLOOKUP($BL23,#REF!,2,0)),"")</f>
        <v/>
      </c>
      <c r="BP23" s="1064" t="str">
        <f>IFERROR(IF($BM23="","",ROUNDUP(MAX($BM23*$BN23/$BO23,1),0)),"")</f>
        <v/>
      </c>
      <c r="BQ23" s="1049"/>
      <c r="BR23" s="139" t="str">
        <f>IFERROR(_xlfn.IFS(INDEX(#REF!,MATCH($BQ23,#REF!,0))="C",$C23,INDEX(#REF!,MATCH($BQ23,#REF!,0))="C*H",$C23*$H23,INDEX(#REF!,MATCH($BQ23,#REF!,0))="C*J",$C23*$J23,INDEX(#REF!,MATCH($BQ23,#REF!,0))="C*2*(H+I)",$C23*2*($H23+$I23),INDEX(#REF!,MATCH($BQ23,#REF!,0))="C*L*3600",$C23*$L23*3600,INDEX(#REF!,MATCH($BQ23,#REF!,0))="C*K*3600",$C23*$K23*3600),"")</f>
        <v/>
      </c>
      <c r="BS23" s="1062" t="str">
        <f t="shared" si="49"/>
        <v/>
      </c>
      <c r="BT23" s="1063" t="str">
        <f>IFERROR(IF(VLOOKUP($BQ23,#REF!,2,0)=0,"",VLOOKUP($BQ23,#REF!,2,0)),"")</f>
        <v/>
      </c>
      <c r="BU23" s="1064" t="str">
        <f t="shared" si="50"/>
        <v/>
      </c>
      <c r="BV23" s="1048" t="s">
        <v>1139</v>
      </c>
      <c r="BW23" s="139">
        <f>IFERROR(_xlfn.IFS(INDEX('Bảng tra CĐ'!$E$5:$E$80,MATCH(BV23,'Bảng tra CĐ'!$A$5:$A$80,0))="$C",$C23,INDEX('Bảng tra CĐ'!$E$5:$E$80,MATCH(BV23,'Bảng tra CĐ'!$A$5:$A$80,0))="$C*$H",$C23*$H23,INDEX('Bảng tra CĐ'!$E$5:$E$80,MATCH(BV23,'Bảng tra CĐ'!$A$5:$A$80,0))="$C*$J",$C23*$J23,INDEX('Bảng tra CĐ'!$E$5:$E$80,MATCH(BV23,'Bảng tra CĐ'!$A$5:$A$80,0))="$C*2*($H+$I)",$C23*2*($H23+$I23),INDEX('Bảng tra CĐ'!$E$5:$E$80,MATCH(BV23,'Bảng tra CĐ'!$A$5:$A$80,0))="$L*3600",$L23*3600,INDEX('Bảng tra CĐ'!$E$5:$E$80,MATCH(BV23,'Bảng tra CĐ'!$A$5:$A$80,0))="$K*3600",$K23*3600),"")</f>
        <v>921.6</v>
      </c>
      <c r="BX23" s="1062">
        <f>IF(IFERROR(VLOOKUP(BV23,'Bảng tra CĐ'!$A$5:$C$80,3,0),"")="m3/h",1,_xlfn.IFS($G23&lt;18,1,$G23&lt;28,1.4,$G23&lt;40,1.6,$G23&lt;50,1.8,$G23&gt;=50,2))</f>
        <v>1</v>
      </c>
      <c r="BY23" s="1063">
        <f>IFERROR(IF(VLOOKUP(BV23,'Bảng tra CĐ'!$A$5:$B$80,2,0)=0,"",VLOOKUP(BV23,'Bảng tra CĐ'!$A$5:$B$80,2,0)),"")</f>
        <v>23</v>
      </c>
      <c r="BZ23" s="1064">
        <f t="shared" si="51"/>
        <v>41</v>
      </c>
      <c r="CA23" s="1049" t="s">
        <v>1179</v>
      </c>
      <c r="CB23" s="139">
        <f>IFERROR(_xlfn.IFS(INDEX('Bảng tra CĐ'!$E$5:$E$80,MATCH(CA23,'Bảng tra CĐ'!$A$5:$A$80,0))="$C",$C23,INDEX('Bảng tra CĐ'!$E$5:$E$80,MATCH(CA23,'Bảng tra CĐ'!$A$5:$A$80,0))="$C*$H",$C23*$H23,INDEX('Bảng tra CĐ'!$E$5:$E$80,MATCH(CA23,'Bảng tra CĐ'!$A$5:$A$80,0))="$C*$J",$C23*$J23,INDEX('Bảng tra CĐ'!$E$5:$E$80,MATCH(CA23,'Bảng tra CĐ'!$A$5:$A$80,0))="$C*2*($H+$I)",$C23*2*($H23+$I23),INDEX('Bảng tra CĐ'!$E$5:$E$80,MATCH(CA23,'Bảng tra CĐ'!$A$5:$A$80,0))="$L*3600",$L23*3600,INDEX('Bảng tra CĐ'!$E$5:$E$80,MATCH(CA23,'Bảng tra CĐ'!$A$5:$A$80,0))="$K*3600",$K23*3600),"")</f>
        <v>921.6</v>
      </c>
      <c r="CC23" s="1062">
        <f>IF(IFERROR(VLOOKUP(CA23,'Bảng tra CĐ'!$A$5:$C$80,3,0),"")="m3/h",1,_xlfn.IFS($G23&lt;18,1,$G23&lt;28,1.4,$G23&lt;40,1.6,$G23&lt;50,1.8,$G23&gt;=50,2))</f>
        <v>1</v>
      </c>
      <c r="CD23" s="1063">
        <f>IFERROR(IF(VLOOKUP(CA23,'Bảng tra CĐ'!$A$5:$B$80,2,0)=0,"",VLOOKUP(CA23,'Bảng tra CĐ'!$A$5:$B$80,2,0)),"")</f>
        <v>10</v>
      </c>
      <c r="CE23" s="1064">
        <f>IFERROR(IF(CB23="","",ROUNDUP(MAX(CB23*CC23/CD23,1),0)),"")</f>
        <v>93</v>
      </c>
      <c r="CF23" s="1049"/>
      <c r="CG23" s="139" t="str">
        <f>IFERROR(_xlfn.IFS(INDEX(#REF!,MATCH($CF23,#REF!,0))="C",$C23,INDEX(#REF!,MATCH($CF23,#REF!,0))="C*H",$C23*$H23,INDEX(#REF!,MATCH($CF23,#REF!,0))="C*J",$C23*$J23,INDEX(#REF!,MATCH($CF23,#REF!,0))="C*2*(H+I)",$C23*2*($H23+$I23),INDEX(#REF!,MATCH($CF23,#REF!,0))="C*L*3600",$C23*$L23*3600,INDEX(#REF!,MATCH($CF23,#REF!,0))="C*K*3600",$C23*$K23*3600),"")</f>
        <v/>
      </c>
      <c r="CH23" s="1062"/>
      <c r="CI23" s="1063" t="str">
        <f>IFERROR(IF(VLOOKUP($CF23,#REF!,2,0)=0,"",VLOOKUP($CF23,#REF!,2,0)),"")</f>
        <v/>
      </c>
      <c r="CJ23" s="1064" t="str">
        <f>IFERROR(IF($CG23="","",ROUNDUP(MAX($CG23*$CH23/$CI23,1),0)),"")</f>
        <v/>
      </c>
      <c r="CK23" s="1048"/>
      <c r="CL23" s="139" t="str">
        <f>IFERROR(_xlfn.IFS(INDEX(#REF!,MATCH($CK23,#REF!,0))="C",$C23,INDEX(#REF!,MATCH($CK23,#REF!,0))="C*H",$C23*$H23,INDEX(#REF!,MATCH($CK23,#REF!,0))="C*J",$C23*$J23,INDEX(#REF!,MATCH($CK23,#REF!,0))="C*2*(H+I)",$C23*2*($H23+$I23),INDEX(#REF!,MATCH($CK23,#REF!,0))="C*L*3600",$C23*$L23*3600,INDEX(#REF!,MATCH($CK23,#REF!,0))="C*K*3600",$C23*$K23*3600),"")</f>
        <v/>
      </c>
      <c r="CM23" s="1062" t="str">
        <f t="shared" si="52"/>
        <v/>
      </c>
      <c r="CN23" s="1063" t="str">
        <f>IFERROR(IF(VLOOKUP($CK23,#REF!,2,0)=0,"",VLOOKUP($CK23,#REF!,2,0)),"")</f>
        <v/>
      </c>
      <c r="CO23" s="1064" t="str">
        <f t="shared" si="53"/>
        <v/>
      </c>
      <c r="CP23" s="1049"/>
      <c r="CQ23" s="139" t="str">
        <f>IFERROR(_xlfn.IFS(INDEX(#REF!,MATCH($CF23,#REF!,0))="C",$C23,INDEX(#REF!,MATCH($CF23,#REF!,0))="C*H",$C23*$H23,INDEX(#REF!,MATCH($CF23,#REF!,0))="C*J",$C23*$J23,INDEX(#REF!,MATCH($CF23,#REF!,0))="C*2*(H+I)",$C23*2*($H23+$I23),INDEX(#REF!,MATCH($CF23,#REF!,0))="C*L*3600",$C23*$L23*3600,INDEX(#REF!,MATCH($CF23,#REF!,0))="C*K*3600",$C23*$K23*3600),"")</f>
        <v/>
      </c>
      <c r="CR23" s="1062" t="str">
        <f>IF($CP23="","",_xlfn.IFS($G23&lt;18,1,$G23&lt;28,1.4,$G23&lt;40,1.6,$G23&lt;50,1.8,$G23&gt;=50,2))</f>
        <v/>
      </c>
      <c r="CS23" s="1063" t="str">
        <f>IFERROR(IF(VLOOKUP($CP23,#REF!,2,0)=0,"",VLOOKUP($CP23,#REF!,2,0)),"")</f>
        <v/>
      </c>
      <c r="CT23" s="1064" t="str">
        <f>IFERROR(IF($CQ23="","",ROUNDUP(MAX($CQ23*$CR23/$CS23,1),0)),"")</f>
        <v/>
      </c>
      <c r="CU23" s="1049"/>
      <c r="CV23" s="139" t="str">
        <f>IFERROR(_xlfn.IFS(INDEX(#REF!,MATCH($CU23,#REF!,0))="C",$C23,INDEX(#REF!,MATCH($CU23,#REF!,0))="C*H",$C23*$H23,INDEX(#REF!,MATCH($CU23,#REF!,0))="C*J",$C23*$J23,INDEX(#REF!,MATCH($CU23,#REF!,0))="C*2*(H+I)",$C23*2*($H23+$I23),INDEX(#REF!,MATCH($CU23,#REF!,0))="C*L*3600",$C23*$L23*3600,INDEX(#REF!,MATCH($CU23,#REF!,0))="C*K*3600",$C23*$K23*3600),"")</f>
        <v/>
      </c>
      <c r="CW23" s="1062" t="str">
        <f t="shared" si="54"/>
        <v/>
      </c>
      <c r="CX23" s="1063" t="str">
        <f>IFERROR(IF(VLOOKUP($CU23,#REF!,2,0)=0,"",VLOOKUP($CU23,#REF!,2,0)),"")</f>
        <v/>
      </c>
      <c r="CY23" s="1064" t="str">
        <f t="shared" si="55"/>
        <v/>
      </c>
      <c r="CZ23" s="1049"/>
      <c r="DA23" s="139" t="str">
        <f>IFERROR(_xlfn.IFS(INDEX(#REF!,MATCH($CZ23,#REF!,0))="C",$C23,INDEX(#REF!,MATCH($CZ23,#REF!,0))="C*H",$C23*$H23,INDEX(#REF!,MATCH($CZ23,#REF!,0))="C*J",$C23*$J23,INDEX(#REF!,MATCH($CZ23,#REF!,0))="C*2*(H+I)",$C23*2*($H23+$I23),INDEX(#REF!,MATCH($CZ23,#REF!,0))="C*L*3600",$C23*$L23*3600,INDEX(#REF!,MATCH($CZ23,#REF!,0))="C*K*3600",$C23*$K23*3600),"")</f>
        <v/>
      </c>
      <c r="DB23" s="1062" t="str">
        <f t="shared" si="56"/>
        <v/>
      </c>
      <c r="DC23" s="1063" t="str">
        <f>IFERROR(IF(VLOOKUP($CZ23,#REF!,2,0)=0,"",VLOOKUP($CZ23,#REF!,2,0)),"")</f>
        <v/>
      </c>
      <c r="DD23" s="1064" t="str">
        <f t="shared" si="57"/>
        <v/>
      </c>
      <c r="DE23" s="1049"/>
      <c r="DF23" s="139" t="str">
        <f>IFERROR(_xlfn.IFS(INDEX(#REF!,MATCH($DE23,#REF!,0))="C",$C23,INDEX(#REF!,MATCH($DE23,#REF!,0))="C*H",$C23*$H23,INDEX(#REF!,MATCH($DE23,#REF!,0))="C*J",$C23*$J23,INDEX(#REF!,MATCH($DE23,#REF!,0))="C*2*(H+I)",$C23*2*($H23+$I23),INDEX(#REF!,MATCH($DE23,#REF!,0))="C*L*3600",$C23*$L23*3600,INDEX(#REF!,MATCH($DE23,#REF!,0))="C*K*3600",$C23*$K23*3600),"")</f>
        <v/>
      </c>
      <c r="DG23" s="1062" t="str">
        <f t="shared" si="58"/>
        <v/>
      </c>
      <c r="DH23" s="1063" t="str">
        <f>IFERROR(IF(VLOOKUP($DE23,#REF!,2,0)=0,"",VLOOKUP($DE23,#REF!,2,0)),"")</f>
        <v/>
      </c>
      <c r="DI23" s="1064" t="str">
        <f t="shared" si="59"/>
        <v/>
      </c>
      <c r="DJ23" s="1049"/>
      <c r="DK23" s="139" t="str">
        <f>IFERROR(_xlfn.IFS(INDEX(#REF!,MATCH($DJ23,#REF!,0))="C",$C23,INDEX(#REF!,MATCH($DJ23,#REF!,0))="C*H",$C23*$H23,INDEX(#REF!,MATCH($DJ23,#REF!,0))="C*J",$C23*$J23,INDEX(#REF!,MATCH($DJ23,#REF!,0))="C*2*(H+I)",$C23*2*($H23+$I23),INDEX(#REF!,MATCH($DJ23,#REF!,0))="C*L*3600",$C23*$L23*3600,INDEX(#REF!,MATCH($DJ23,#REF!,0))="C*K*3600",$C23*$K23*3600),"")</f>
        <v/>
      </c>
      <c r="DL23" s="1062" t="str">
        <f t="shared" si="60"/>
        <v/>
      </c>
      <c r="DM23" s="1063" t="str">
        <f>IFERROR(IF(VLOOKUP($DJ23,#REF!,2,0)=0,"",VLOOKUP($DJ23,#REF!,2,0)),"")</f>
        <v/>
      </c>
      <c r="DN23" s="1064" t="str">
        <f t="shared" si="61"/>
        <v/>
      </c>
      <c r="DO23" s="1049"/>
      <c r="DP23" s="139" t="str">
        <f>IFERROR(_xlfn.IFS(INDEX(#REF!,MATCH($DO23,#REF!,0))="C",$C23,INDEX(#REF!,MATCH($DO23,#REF!,0))="C*H",$C23*$H23,INDEX(#REF!,MATCH($DO23,#REF!,0))="C*J",$C23*$J23,INDEX(#REF!,MATCH($DO23,#REF!,0))="C*2*(H+I)",$C23*2*($H23+$I23),INDEX(#REF!,MATCH($DO23,#REF!,0))="C*L*3600",$C23*$L23*3600,INDEX(#REF!,MATCH($DO23,#REF!,0))="C*K*3600",$C23*$K23*3600),"")</f>
        <v/>
      </c>
      <c r="DQ23" s="1062" t="str">
        <f t="shared" si="62"/>
        <v/>
      </c>
      <c r="DR23" s="1063" t="str">
        <f>IFERROR(IF(VLOOKUP($DO23,#REF!,2,0)=0,"",VLOOKUP($DO23,#REF!,2,0)),"")</f>
        <v/>
      </c>
      <c r="DS23" s="1064" t="str">
        <f t="shared" si="63"/>
        <v/>
      </c>
      <c r="DT23" s="1050"/>
      <c r="DU23" s="139" t="str">
        <f>IFERROR(_xlfn.IFS(INDEX(#REF!,MATCH($DT23,#REF!,0))="C",$C23,INDEX(#REF!,MATCH($DT23,#REF!,0))="C*H",$C23*$H23,INDEX(#REF!,MATCH($DT23,#REF!,0))="C*J",$C23*$J23,INDEX(#REF!,MATCH($DT23,#REF!,0))="C*2*(H+I)",$C23*2*($H23+$I23),INDEX(#REF!,MATCH($DT23,#REF!,0))="C*L*3600",$C23*$L23*3600,INDEX(#REF!,MATCH($DT23,#REF!,0))="C*K*3600",$C23*$K23*3600),"")</f>
        <v/>
      </c>
      <c r="DV23" s="1062" t="str">
        <f t="shared" si="64"/>
        <v/>
      </c>
      <c r="DW23" s="1063" t="str">
        <f>IFERROR(IF(VLOOKUP($DT23,#REF!,2,0)=0,"",VLOOKUP($DT23,#REF!,2,0)),"")</f>
        <v/>
      </c>
      <c r="DX23" s="1064" t="str">
        <f t="shared" si="65"/>
        <v/>
      </c>
      <c r="DY23" s="1050"/>
      <c r="DZ23" s="139" t="str">
        <f>IFERROR(_xlfn.IFS(INDEX(#REF!,MATCH($DY23,#REF!,0))="C",$C23,INDEX(#REF!,MATCH($DY23,#REF!,0))="C*H",$C23*$H23,INDEX(#REF!,MATCH($DY23,#REF!,0))="C*J",$C23*$J23,INDEX(#REF!,MATCH($DY23,#REF!,0))="C*2*(H+I)",$C23*2*($H23+$I23),INDEX(#REF!,MATCH($DY23,#REF!,0))="C*L*3600",$C23*$L23*3600,INDEX(#REF!,MATCH($DY23,#REF!,0))="C*K*3600",$C23*$K23*3600),"")</f>
        <v/>
      </c>
      <c r="EA23" s="1062" t="str">
        <f>IF($DY23="","",_xlfn.IFS($G23&lt;18,1,$G23&lt;28,1.4,$G23&lt;40,1.6,$G23&lt;50,1.8,$G23&gt;=50,2))</f>
        <v/>
      </c>
      <c r="EB23" s="1063" t="str">
        <f>IFERROR(IF(VLOOKUP($DY23,#REF!,2,0)=0,"",VLOOKUP($DY23,#REF!,2,0)),"")</f>
        <v/>
      </c>
      <c r="EC23" s="1064" t="str">
        <f>IFERROR(IF($DZ23="","",ROUNDUP(MAX($DZ23*$EA23/$EB23,1),0)),"")</f>
        <v/>
      </c>
      <c r="ED23" s="1050"/>
      <c r="EE23" s="139" t="str">
        <f>IFERROR(_xlfn.IFS(INDEX(#REF!,MATCH($ED23,#REF!,0))="C",$C23,INDEX(#REF!,MATCH($ED23,#REF!,0))="C*H",$C23*$H23,INDEX(#REF!,MATCH($ED23,#REF!,0))="C*J",$C23*$J23,INDEX(#REF!,MATCH($ED23,#REF!,0))="C*2*(H+I)",$C23*2*($H23+$I23),INDEX(#REF!,MATCH($ED23,#REF!,0))="C*L*3600",$C23*$L23*3600,INDEX(#REF!,MATCH($ED23,#REF!,0))="C*K*3600",$C23*$K23*3600),"")</f>
        <v/>
      </c>
      <c r="EF23" s="1062" t="str">
        <f>IF($ED23="","",_xlfn.IFS($G23&lt;18,1,$G23&lt;28,1.4,$G23&lt;40,1.6,$G23&lt;50,1.8,$G23&gt;=50,2))</f>
        <v/>
      </c>
      <c r="EG23" s="1063" t="str">
        <f>IFERROR(IF(VLOOKUP($ED23,#REF!,2,0)=0,"",VLOOKUP($ED23,#REF!,2,0)),"")</f>
        <v/>
      </c>
      <c r="EH23" s="1064" t="str">
        <f>IFERROR(IF($EE23="","",ROUNDUP(MAX($EE23*$EF23/$EG23,1),0)),"")</f>
        <v/>
      </c>
      <c r="EI23" s="1051"/>
      <c r="EJ23" s="139" t="str">
        <f>IFERROR(_xlfn.IFS(INDEX(#REF!,MATCH($EI23,#REF!,0))="C",$C23,INDEX(#REF!,MATCH($EI23,#REF!,0))="C*H",$C23*$H23,INDEX(#REF!,MATCH($EI23,#REF!,0))="C*J",$C23*$J23,INDEX(#REF!,MATCH($EI23,#REF!,0))="C*2*(H+I)",$C23*2*($H23+$I23),INDEX(#REF!,MATCH($EI23,#REF!,0))="C*L*3600",$C23*$L23*3600,INDEX(#REF!,MATCH($EI23,#REF!,0))="C*K*3600",$C23*$K23*3600),"")</f>
        <v/>
      </c>
      <c r="EK23" s="1062" t="str">
        <f>IF($EI23="","",_xlfn.IFS($G23&lt;18,1,$G23&lt;28,1.4,$G23&lt;40,1.6,$G23&lt;50,1.8,$G23&gt;=50,2))</f>
        <v/>
      </c>
      <c r="EL23" s="1063" t="str">
        <f>IFERROR(IF(VLOOKUP($EI23,#REF!,2,0)=0,"",VLOOKUP($EI23,#REF!,2,0)),"")</f>
        <v/>
      </c>
      <c r="EM23" s="1064" t="str">
        <f>IFERROR(IF($EJ23="","",ROUNDUP(MAX($EJ23*$EK23/$EL23,1),0)),"")</f>
        <v/>
      </c>
      <c r="EN23" s="1052"/>
      <c r="ET23" s="139" t="str">
        <f>IFERROR(_xlfn.IFS(INDEX(#REF!,MATCH($EN23,#REF!,0))="C",$C23,INDEX(#REF!,MATCH($EN23,#REF!,0))="C*H",$C23*$H23,INDEX(#REF!,MATCH($EN23,#REF!,0))="C*J",$C23*$J23,INDEX(#REF!,MATCH($EN23,#REF!,0))="C*2*(H+I)",$C23*2*($H23+$I23),INDEX(#REF!,MATCH($EN23,#REF!,0))="C*L*3600",$C23*$L23*3600,INDEX(#REF!,MATCH($EN23,#REF!,0))="C*K*3600",$C23*$K23*3600),"")</f>
        <v/>
      </c>
      <c r="EU23" s="1062" t="str">
        <f t="shared" si="66"/>
        <v/>
      </c>
      <c r="EV23" s="1063" t="str">
        <f>IFERROR(IF(VLOOKUP($EN23,#REF!,2,0)=0,"",VLOOKUP($EN23,#REF!,2,0)),"")</f>
        <v/>
      </c>
      <c r="EW23" s="1064" t="str">
        <f t="shared" si="43"/>
        <v/>
      </c>
    </row>
    <row r="24" spans="1:153" s="5" customFormat="1" ht="34.200000000000003" customHeight="1" outlineLevel="1">
      <c r="A24" s="17">
        <v>5</v>
      </c>
      <c r="B24" s="1015" t="s">
        <v>843</v>
      </c>
      <c r="C24" s="355">
        <v>1</v>
      </c>
      <c r="D24" s="43">
        <f t="shared" si="71"/>
        <v>19</v>
      </c>
      <c r="E24" s="43">
        <f t="shared" si="44"/>
        <v>34</v>
      </c>
      <c r="F24" s="65">
        <f t="shared" si="45"/>
        <v>520</v>
      </c>
      <c r="G24" s="359">
        <v>15</v>
      </c>
      <c r="H24" s="360">
        <v>30</v>
      </c>
      <c r="I24" s="360">
        <v>470</v>
      </c>
      <c r="J24" s="580">
        <v>30</v>
      </c>
      <c r="K24" s="100">
        <f t="shared" si="72"/>
        <v>2.3000000000000001E-4</v>
      </c>
      <c r="L24" s="92">
        <f t="shared" si="46"/>
        <v>4.4999999999999998E-2</v>
      </c>
      <c r="M24" s="127"/>
      <c r="N24" s="1011" t="s">
        <v>842</v>
      </c>
      <c r="O24" s="257"/>
      <c r="P24" s="245"/>
      <c r="Q24" s="257"/>
      <c r="R24" s="257"/>
      <c r="S24" s="257"/>
      <c r="T24" s="129">
        <f t="shared" si="47"/>
        <v>1784</v>
      </c>
      <c r="U24" s="128">
        <f t="shared" si="48"/>
        <v>0.40139999999999998</v>
      </c>
      <c r="V24" s="96">
        <v>3</v>
      </c>
      <c r="W24" s="97">
        <f t="shared" si="73"/>
        <v>1.2041999999999999</v>
      </c>
      <c r="AB24" s="1075" t="s">
        <v>1224</v>
      </c>
      <c r="AC24" s="1047" t="s">
        <v>1254</v>
      </c>
      <c r="AD24" s="1064">
        <f>IFERROR(_xlfn.IFS(INDEX('Bảng tra CĐ'!$E$5:$E$80,MATCH(AC24,'Bảng tra CĐ'!$A$5:$A$80,0))="$C",$C24,INDEX('Bảng tra CĐ'!$E$5:$E$80,MATCH(AC24,'Bảng tra CĐ'!$A$5:$A$80,0))="$C*$H",$C24*$H24,INDEX('Bảng tra CĐ'!$E$5:$E$80,MATCH(AC24,'Bảng tra CĐ'!$A$5:$A$80,0))="$C*$J",$C24*$J24,INDEX('Bảng tra CĐ'!$E$5:$E$80,MATCH(AC24,'Bảng tra CĐ'!$A$5:$A$80,0))="$C*2*($H+$I)",$C24*2*($H24+$I24),INDEX('Bảng tra CĐ'!$E$5:$E$80,MATCH(AC24,'Bảng tra CĐ'!$A$5:$A$80,0))="$L*3600",$L24*3600,INDEX('Bảng tra CĐ'!$E$5:$E$80,MATCH(AC24,'Bảng tra CĐ'!$A$5:$A$80,0))="$K*3600",$K24*3600),"")</f>
        <v>1000</v>
      </c>
      <c r="AE24" s="1062">
        <f>IF(IFERROR(VLOOKUP(AC24,'Bảng tra CĐ'!$A$5:$C$80,3,0),"")="m3/h",1,_xlfn.IFS($G24&lt;18,1,$G24&lt;28,1.4,$G24&lt;40,1.6,$G24&lt;50,1.8,$G24&gt;=50,2))</f>
        <v>1</v>
      </c>
      <c r="AF24" s="1063">
        <f>IFERROR(IF(VLOOKUP(AC24,'Bảng tra CĐ'!$A$5:$B$80,2,0)=0,"",VLOOKUP(AC24,'Bảng tra CĐ'!$A$5:$B$80,2,0)),"")</f>
        <v>20</v>
      </c>
      <c r="AG24" s="1064">
        <f>IFERROR(IF(AD24="","",ROUNDUP(MAX(AD24*AE24/AF24,1),0)),"")</f>
        <v>50</v>
      </c>
      <c r="AH24" s="1048"/>
      <c r="AI24" s="139" t="str">
        <f>IFERROR(_xlfn.IFS(INDEX(#REF!,MATCH($AH24,#REF!,0))="C",$C24,INDEX(#REF!,MATCH($AH24,#REF!,0))="C*H",$C24*$H24,INDEX(#REF!,MATCH($AH24,#REF!,0))="C*J",$C24*$J24,INDEX(#REF!,MATCH($AH24,#REF!,0))="C*2*(H+I)",$C24*2*($H24+$I24),INDEX(#REF!,MATCH($AH24,#REF!,0))="C*L*3600",$C24*$L24*3600,INDEX(#REF!,MATCH($AH24,#REF!,0))="C*K*3600",$C24*$K24*3600),"")</f>
        <v/>
      </c>
      <c r="AJ24" s="1062" t="str">
        <f>IF($AH24="","",_xlfn.IFS($G24&lt;18,1,$G24&lt;28,1.4,$G24&lt;40,1.6,$G24&lt;50,1.8,$G24&gt;=50,2))</f>
        <v/>
      </c>
      <c r="AK24" s="1063" t="str">
        <f>IFERROR(IF(VLOOKUP($AH24,#REF!,2,0)=0,"",VLOOKUP($AH24,#REF!,2,0)),"")</f>
        <v/>
      </c>
      <c r="AL24" s="1064" t="str">
        <f>IFERROR(IF($AI24="","",ROUNDUP(MAX($AI24*$AJ24/$AK24,1),0)),"")</f>
        <v/>
      </c>
      <c r="AM24" s="1048"/>
      <c r="AN24" s="139" t="str">
        <f>IFERROR(_xlfn.IFS(INDEX(#REF!,MATCH($AM24,#REF!,0))="C",$C24,INDEX(#REF!,MATCH($AM24,#REF!,0))="C*H",$C24*$H24,INDEX(#REF!,MATCH($AM24,#REF!,0))="C*J",$C24*$J24,INDEX(#REF!,MATCH($AM24,#REF!,0))="C*2*(H+I)",$C24*2*($H24+$I24),INDEX(#REF!,MATCH($AM24,#REF!,0))="C*L*3600",$C24*$L24*3600,INDEX(#REF!,MATCH($AM24,#REF!,0))="C*K*3600",$C24*$K24*3600),"")</f>
        <v/>
      </c>
      <c r="AO24" s="1062" t="str">
        <f>IF($AM24="","",_xlfn.IFS($G24&lt;18,1,$G24&lt;28,1.4,$G24&lt;40,1.6,$G24&lt;50,1.8,$G24&gt;=50,2))</f>
        <v/>
      </c>
      <c r="AP24" s="1063" t="str">
        <f>IFERROR(IF(VLOOKUP($AM24,#REF!,2,0)=0,"",VLOOKUP($AM24,#REF!,2,0)),"")</f>
        <v/>
      </c>
      <c r="AQ24" s="1064" t="str">
        <f>IFERROR(IF($AN24="","",ROUNDUP(MAX($AN24*$AO24/$AP24,1),0)),"")</f>
        <v/>
      </c>
      <c r="AR24" s="1048" t="s">
        <v>1099</v>
      </c>
      <c r="AS24" s="139">
        <f>IFERROR(_xlfn.IFS(INDEX('Bảng tra CĐ'!$E$5:$E$80,MATCH(AR24,'Bảng tra CĐ'!$A$5:$A$80,0))="$C",$C24,INDEX('Bảng tra CĐ'!$E$5:$E$80,MATCH(AR24,'Bảng tra CĐ'!$A$5:$A$80,0))="$C*$H",$C24*$H24,INDEX('Bảng tra CĐ'!$E$5:$E$80,MATCH(AR24,'Bảng tra CĐ'!$A$5:$A$80,0))="$C*$J",$C24*$J24,INDEX('Bảng tra CĐ'!$E$5:$E$80,MATCH(AR24,'Bảng tra CĐ'!$A$5:$A$80,0))="$C*2*($H+$I)",$C24*2*($H24+$I24),INDEX('Bảng tra CĐ'!$E$5:$E$80,MATCH(AR24,'Bảng tra CĐ'!$A$5:$A$80,0))="$L*3600",$L24*3600,INDEX('Bảng tra CĐ'!$E$5:$E$80,MATCH(AR24,'Bảng tra CĐ'!$A$5:$A$80,0))="$K*3600",$K24*3600),"")</f>
        <v>162</v>
      </c>
      <c r="AT24" s="1062">
        <f>IF(IFERROR(VLOOKUP(AR24,'Bảng tra CĐ'!$A$5:$C$80,3,0),"")="m3/h",1,_xlfn.IFS($G24&lt;18,1,$G24&lt;28,1.4,$G24&lt;40,1.6,$G24&lt;50,1.8,$G24&gt;=50,2))</f>
        <v>1</v>
      </c>
      <c r="AU24" s="1063">
        <f>IFERROR(IF(VLOOKUP(AR24,'Bảng tra CĐ'!$A$5:$B$80,2,0)=0,"",VLOOKUP(AR24,'Bảng tra CĐ'!$A$5:$B$80,2,0)),"")</f>
        <v>30</v>
      </c>
      <c r="AV24" s="1064">
        <f>IFERROR(IF(AS24="","",ROUNDUP(MAX(AS24*AT24/AU24,1),0)),"")</f>
        <v>6</v>
      </c>
      <c r="AW24" s="1049" t="s">
        <v>1140</v>
      </c>
      <c r="AX24" s="139">
        <f>IFERROR(_xlfn.IFS(INDEX('Bảng tra CĐ'!$E$5:$E$80,MATCH(AW24,'Bảng tra CĐ'!$A$5:$A$80,0))="$C",$C24,INDEX('Bảng tra CĐ'!$E$5:$E$80,MATCH(AW24,'Bảng tra CĐ'!$A$5:$A$80,0))="$C*$H",$C24*$H24,INDEX('Bảng tra CĐ'!$E$5:$E$80,MATCH(AW24,'Bảng tra CĐ'!$A$5:$A$80,0))="$C*$J",$C24*$J24,INDEX('Bảng tra CĐ'!$E$5:$E$80,MATCH(AW24,'Bảng tra CĐ'!$A$5:$A$80,0))="$C*2*($H+$I)",$C24*2*($H24+$I24),INDEX('Bảng tra CĐ'!$E$5:$E$80,MATCH(AW24,'Bảng tra CĐ'!$A$5:$A$80,0))="$L*3600",$L24*3600,INDEX('Bảng tra CĐ'!$E$5:$E$80,MATCH(AW24,'Bảng tra CĐ'!$A$5:$A$80,0))="$K*3600",$K24*3600),"")</f>
        <v>30</v>
      </c>
      <c r="AY24" s="1062">
        <f>IF(IFERROR(VLOOKUP(AW24,'Bảng tra CĐ'!$A$5:$C$80,3,0),"")="m3/h",1,_xlfn.IFS($G24&lt;18,1,$G24&lt;28,1.4,$G24&lt;40,1.6,$G24&lt;50,1.8,$G24&gt;=50,2))</f>
        <v>1</v>
      </c>
      <c r="AZ24" s="1063">
        <f>IFERROR(IF(VLOOKUP(AW24,'Bảng tra CĐ'!$A$5:$B$80,2,0)=0,"",VLOOKUP(AW24,'Bảng tra CĐ'!$A$5:$B$80,2,0)),"")</f>
        <v>29.285714285714288</v>
      </c>
      <c r="BA24" s="1064">
        <f>IFERROR(IF(AX24="","",ROUNDUP(MAX(AX24*AY24/AZ24,1),0)),"")</f>
        <v>2</v>
      </c>
      <c r="BB24" s="1049" t="s">
        <v>1185</v>
      </c>
      <c r="BC24" s="139">
        <f>IFERROR(_xlfn.IFS(INDEX('Bảng tra CĐ'!$E$5:$E$80,MATCH(BB24,'Bảng tra CĐ'!$A$5:$A$80,0))="$C",$C24,INDEX('Bảng tra CĐ'!$E$5:$E$80,MATCH(BB24,'Bảng tra CĐ'!$A$5:$A$80,0))="$C*$H",$C24*$H24,INDEX('Bảng tra CĐ'!$E$5:$E$80,MATCH(BB24,'Bảng tra CĐ'!$A$5:$A$80,0))="$C*$J",$C24*$J24,INDEX('Bảng tra CĐ'!$E$5:$E$80,MATCH(BB24,'Bảng tra CĐ'!$A$5:$A$80,0))="$C*2*($H+$I)",$C24*2*($H24+$I24),INDEX('Bảng tra CĐ'!$E$5:$E$80,MATCH(BB24,'Bảng tra CĐ'!$A$5:$A$80,0))="$L*3600",$L24*3600,INDEX('Bảng tra CĐ'!$E$5:$E$80,MATCH(BB24,'Bảng tra CĐ'!$A$5:$A$80,0))="$K*3600",$K24*3600),"")</f>
        <v>30</v>
      </c>
      <c r="BD24" s="1062">
        <f>IF(IFERROR(VLOOKUP(BB24,'Bảng tra CĐ'!$A$5:$C$80,3,0),"")="m3/h",1,_xlfn.IFS($G24&lt;18,1,$G24&lt;28,1.4,$G24&lt;40,1.6,$G24&lt;50,1.8,$G24&gt;=50,2))</f>
        <v>1</v>
      </c>
      <c r="BE24" s="1063">
        <f>IFERROR(IF(VLOOKUP(BB24,'Bảng tra CĐ'!$A$5:$B$80,2,0)=0,"",VLOOKUP(BB24,'Bảng tra CĐ'!$A$5:$B$80,2,0)),"")</f>
        <v>5</v>
      </c>
      <c r="BF24" s="1064">
        <f>IFERROR(IF(BC24="","",ROUNDUP(MAX(BC24*BD24/BE24,1),0)),"")</f>
        <v>6</v>
      </c>
      <c r="BG24" s="1049"/>
      <c r="BH24" s="139" t="str">
        <f>IFERROR(_xlfn.IFS(INDEX(#REF!,MATCH($BG24,#REF!,0))="C",$C24,INDEX(#REF!,MATCH($BG24,#REF!,0))="C*H",$C24*$H24,INDEX(#REF!,MATCH($BG24,#REF!,0))="C*J",$C24*$J24,INDEX(#REF!,MATCH($BG24,#REF!,0))="C*2*(H+I)",$C24*2*($H24+$I24),INDEX(#REF!,MATCH($BG24,#REF!,0))="C*L*3600",$C24*$L24*3600,INDEX(#REF!,MATCH($BG24,#REF!,0))="C*K*3600",$C24*$K24*3600),"")</f>
        <v/>
      </c>
      <c r="BI24" s="1062" t="str">
        <f>IF($BG24="","",_xlfn.IFS($G24&lt;18,1,$G24&lt;28,1.4,$G24&lt;40,1.6,$G24&lt;50,1.8,$G24&gt;=50,2))</f>
        <v/>
      </c>
      <c r="BJ24" s="1063" t="str">
        <f>IFERROR(IF(VLOOKUP($BG24,#REF!,2,0)=0,"",VLOOKUP($BG24,#REF!,2,0)),"")</f>
        <v/>
      </c>
      <c r="BK24" s="1064" t="str">
        <f>IFERROR(IF($BH24="","",ROUNDUP(MAX($BH24*$BI24/$BJ24,1),0)),"")</f>
        <v/>
      </c>
      <c r="BL24" s="1049"/>
      <c r="BM24" s="139" t="str">
        <f>IFERROR(_xlfn.IFS(INDEX(#REF!,MATCH($BL24,#REF!,0))="C",$C24,INDEX(#REF!,MATCH($BL24,#REF!,0))="C*H",$C24*$H24,INDEX(#REF!,MATCH($BL24,#REF!,0))="C*J",$C24*$J24,INDEX(#REF!,MATCH($BL24,#REF!,0))="C*2*(H+I)",$C24*2*($H24+$I24),INDEX(#REF!,MATCH($BL24,#REF!,0))="C*L*3600",$C24*$L24*3600,INDEX(#REF!,MATCH($BL24,#REF!,0))="C*K*3600",$C24*$K24*3600),"")</f>
        <v/>
      </c>
      <c r="BN24" s="1062" t="str">
        <f>IF($BL24="","",_xlfn.IFS($G24&lt;18,1,$G24&lt;28,1.4,$G24&lt;40,1.6,$G24&lt;50,1.8,$G24&gt;=50,2))</f>
        <v/>
      </c>
      <c r="BO24" s="1063" t="str">
        <f>IFERROR(IF(VLOOKUP($BL24,#REF!,2,0)=0,"",VLOOKUP($BL24,#REF!,2,0)),"")</f>
        <v/>
      </c>
      <c r="BP24" s="1064" t="str">
        <f>IFERROR(IF($BM24="","",ROUNDUP(MAX($BM24*$BN24/$BO24,1),0)),"")</f>
        <v/>
      </c>
      <c r="BQ24" s="1049"/>
      <c r="BR24" s="139" t="str">
        <f>IFERROR(_xlfn.IFS(INDEX(#REF!,MATCH($BQ24,#REF!,0))="C",$C24,INDEX(#REF!,MATCH($BQ24,#REF!,0))="C*H",$C24*$H24,INDEX(#REF!,MATCH($BQ24,#REF!,0))="C*J",$C24*$J24,INDEX(#REF!,MATCH($BQ24,#REF!,0))="C*2*(H+I)",$C24*2*($H24+$I24),INDEX(#REF!,MATCH($BQ24,#REF!,0))="C*L*3600",$C24*$L24*3600,INDEX(#REF!,MATCH($BQ24,#REF!,0))="C*K*3600",$C24*$K24*3600),"")</f>
        <v/>
      </c>
      <c r="BS24" s="1062" t="str">
        <f t="shared" si="49"/>
        <v/>
      </c>
      <c r="BT24" s="1063" t="str">
        <f>IFERROR(IF(VLOOKUP($BQ24,#REF!,2,0)=0,"",VLOOKUP($BQ24,#REF!,2,0)),"")</f>
        <v/>
      </c>
      <c r="BU24" s="1064" t="str">
        <f t="shared" si="50"/>
        <v/>
      </c>
      <c r="BV24" s="1048" t="s">
        <v>1139</v>
      </c>
      <c r="BW24" s="139">
        <f>IFERROR(_xlfn.IFS(INDEX('Bảng tra CĐ'!$E$5:$E$80,MATCH(BV24,'Bảng tra CĐ'!$A$5:$A$80,0))="$C",$C24,INDEX('Bảng tra CĐ'!$E$5:$E$80,MATCH(BV24,'Bảng tra CĐ'!$A$5:$A$80,0))="$C*$H",$C24*$H24,INDEX('Bảng tra CĐ'!$E$5:$E$80,MATCH(BV24,'Bảng tra CĐ'!$A$5:$A$80,0))="$C*$J",$C24*$J24,INDEX('Bảng tra CĐ'!$E$5:$E$80,MATCH(BV24,'Bảng tra CĐ'!$A$5:$A$80,0))="$C*2*($H+$I)",$C24*2*($H24+$I24),INDEX('Bảng tra CĐ'!$E$5:$E$80,MATCH(BV24,'Bảng tra CĐ'!$A$5:$A$80,0))="$L*3600",$L24*3600,INDEX('Bảng tra CĐ'!$E$5:$E$80,MATCH(BV24,'Bảng tra CĐ'!$A$5:$A$80,0))="$K*3600",$K24*3600),"")</f>
        <v>162</v>
      </c>
      <c r="BX24" s="1062">
        <f>IF(IFERROR(VLOOKUP(BV24,'Bảng tra CĐ'!$A$5:$C$80,3,0),"")="m3/h",1,_xlfn.IFS($G24&lt;18,1,$G24&lt;28,1.4,$G24&lt;40,1.6,$G24&lt;50,1.8,$G24&gt;=50,2))</f>
        <v>1</v>
      </c>
      <c r="BY24" s="1063">
        <f>IFERROR(IF(VLOOKUP(BV24,'Bảng tra CĐ'!$A$5:$B$80,2,0)=0,"",VLOOKUP(BV24,'Bảng tra CĐ'!$A$5:$B$80,2,0)),"")</f>
        <v>23</v>
      </c>
      <c r="BZ24" s="1064">
        <f>IFERROR(IF(BW24="","",ROUNDUP(MAX(BW24*BX24/BY24,1),0)),"")</f>
        <v>8</v>
      </c>
      <c r="CA24" s="1049" t="s">
        <v>1179</v>
      </c>
      <c r="CB24" s="139">
        <f>IFERROR(_xlfn.IFS(INDEX('Bảng tra CĐ'!$E$5:$E$80,MATCH(CA24,'Bảng tra CĐ'!$A$5:$A$80,0))="$C",$C24,INDEX('Bảng tra CĐ'!$E$5:$E$80,MATCH(CA24,'Bảng tra CĐ'!$A$5:$A$80,0))="$C*$H",$C24*$H24,INDEX('Bảng tra CĐ'!$E$5:$E$80,MATCH(CA24,'Bảng tra CĐ'!$A$5:$A$80,0))="$C*$J",$C24*$J24,INDEX('Bảng tra CĐ'!$E$5:$E$80,MATCH(CA24,'Bảng tra CĐ'!$A$5:$A$80,0))="$C*2*($H+$I)",$C24*2*($H24+$I24),INDEX('Bảng tra CĐ'!$E$5:$E$80,MATCH(CA24,'Bảng tra CĐ'!$A$5:$A$80,0))="$L*3600",$L24*3600,INDEX('Bảng tra CĐ'!$E$5:$E$80,MATCH(CA24,'Bảng tra CĐ'!$A$5:$A$80,0))="$K*3600",$K24*3600),"")</f>
        <v>162</v>
      </c>
      <c r="CC24" s="1062">
        <f>IF(IFERROR(VLOOKUP(CA24,'Bảng tra CĐ'!$A$5:$C$80,3,0),"")="m3/h",1,_xlfn.IFS($G24&lt;18,1,$G24&lt;28,1.4,$G24&lt;40,1.6,$G24&lt;50,1.8,$G24&gt;=50,2))</f>
        <v>1</v>
      </c>
      <c r="CD24" s="1063">
        <f>IFERROR(IF(VLOOKUP(CA24,'Bảng tra CĐ'!$A$5:$B$80,2,0)=0,"",VLOOKUP(CA24,'Bảng tra CĐ'!$A$5:$B$80,2,0)),"")</f>
        <v>10</v>
      </c>
      <c r="CE24" s="1064">
        <f>IFERROR(IF(CB24="","",ROUNDUP(MAX(CB24*CC24/CD24,1),0)),"")</f>
        <v>17</v>
      </c>
      <c r="CF24" s="1049"/>
      <c r="CG24" s="139" t="str">
        <f>IFERROR(_xlfn.IFS(INDEX(#REF!,MATCH($CF24,#REF!,0))="C",$C24,INDEX(#REF!,MATCH($CF24,#REF!,0))="C*H",$C24*$H24,INDEX(#REF!,MATCH($CF24,#REF!,0))="C*J",$C24*$J24,INDEX(#REF!,MATCH($CF24,#REF!,0))="C*2*(H+I)",$C24*2*($H24+$I24),INDEX(#REF!,MATCH($CF24,#REF!,0))="C*L*3600",$C24*$L24*3600,INDEX(#REF!,MATCH($CF24,#REF!,0))="C*K*3600",$C24*$K24*3600),"")</f>
        <v/>
      </c>
      <c r="CH24" s="1062" t="str">
        <f>IF($CF24="","",_xlfn.IFS($G24&lt;18,1,$G24&lt;28,1.4,$G24&lt;40,1.6,$G24&lt;50,1.8,$G24&gt;=50,2))</f>
        <v/>
      </c>
      <c r="CI24" s="1063" t="str">
        <f>IFERROR(IF(VLOOKUP($CF24,#REF!,2,0)=0,"",VLOOKUP($CF24,#REF!,2,0)),"")</f>
        <v/>
      </c>
      <c r="CJ24" s="1064" t="str">
        <f>IFERROR(IF($CG24="","",ROUNDUP(MAX($CG24*$CH24/$CI24,1),0)),"")</f>
        <v/>
      </c>
      <c r="CK24" s="1048"/>
      <c r="CL24" s="139" t="str">
        <f>IFERROR(_xlfn.IFS(INDEX(#REF!,MATCH($CK24,#REF!,0))="C",$C24,INDEX(#REF!,MATCH($CK24,#REF!,0))="C*H",$C24*$H24,INDEX(#REF!,MATCH($CK24,#REF!,0))="C*J",$C24*$J24,INDEX(#REF!,MATCH($CK24,#REF!,0))="C*2*(H+I)",$C24*2*($H24+$I24),INDEX(#REF!,MATCH($CK24,#REF!,0))="C*L*3600",$C24*$L24*3600,INDEX(#REF!,MATCH($CK24,#REF!,0))="C*K*3600",$C24*$K24*3600),"")</f>
        <v/>
      </c>
      <c r="CM24" s="1062" t="str">
        <f t="shared" si="52"/>
        <v/>
      </c>
      <c r="CN24" s="1063" t="str">
        <f>IFERROR(IF(VLOOKUP($CK24,#REF!,2,0)=0,"",VLOOKUP($CK24,#REF!,2,0)),"")</f>
        <v/>
      </c>
      <c r="CO24" s="1064" t="str">
        <f t="shared" si="53"/>
        <v/>
      </c>
      <c r="CP24" s="1049"/>
      <c r="CQ24" s="139" t="str">
        <f>IFERROR(_xlfn.IFS(INDEX(#REF!,MATCH($CP24,#REF!,0))="C",$C24,INDEX(#REF!,MATCH($CP24,#REF!,0))="C*H",$C24*$H24,INDEX(#REF!,MATCH($CP24,#REF!,0))="C*J",$C24*$J24,INDEX(#REF!,MATCH($CP24,#REF!,0))="C*2*(H+I)",$C24*2*($H24+$I24),INDEX(#REF!,MATCH($CP24,#REF!,0))="C*L*3600",$C24*$L24*3600,INDEX(#REF!,MATCH($CP24,#REF!,0))="C*K*3600",$C24*$K24*3600),"")</f>
        <v/>
      </c>
      <c r="CR24" s="1062" t="str">
        <f>IF($CP24="","",_xlfn.IFS($G24&lt;18,1,$G24&lt;28,1.4,$G24&lt;40,1.6,$G24&lt;50,1.8,$G24&gt;=50,2))</f>
        <v/>
      </c>
      <c r="CS24" s="1063" t="str">
        <f>IFERROR(IF(VLOOKUP($CP24,#REF!,2,0)=0,"",VLOOKUP($CP24,#REF!,2,0)),"")</f>
        <v/>
      </c>
      <c r="CT24" s="1064" t="str">
        <f>IFERROR(IF($CQ24="","",ROUNDUP(MAX($CQ24*$CR24/$CS24,1),0)),"")</f>
        <v/>
      </c>
      <c r="CU24" s="1049"/>
      <c r="CV24" s="139" t="str">
        <f>IFERROR(_xlfn.IFS(INDEX(#REF!,MATCH($CU24,#REF!,0))="C",$C24,INDEX(#REF!,MATCH($CU24,#REF!,0))="C*H",$C24*$H24,INDEX(#REF!,MATCH($CU24,#REF!,0))="C*J",$C24*$J24,INDEX(#REF!,MATCH($CU24,#REF!,0))="C*2*(H+I)",$C24*2*($H24+$I24),INDEX(#REF!,MATCH($CU24,#REF!,0))="C*L*3600",$C24*$L24*3600,INDEX(#REF!,MATCH($CU24,#REF!,0))="C*K*3600",$C24*$K24*3600),"")</f>
        <v/>
      </c>
      <c r="CW24" s="1062" t="str">
        <f t="shared" si="54"/>
        <v/>
      </c>
      <c r="CX24" s="1063" t="str">
        <f>IFERROR(IF(VLOOKUP($CU24,#REF!,2,0)=0,"",VLOOKUP($CU24,#REF!,2,0)),"")</f>
        <v/>
      </c>
      <c r="CY24" s="1064" t="str">
        <f t="shared" si="55"/>
        <v/>
      </c>
      <c r="CZ24" s="1049"/>
      <c r="DA24" s="139" t="str">
        <f>IFERROR(_xlfn.IFS(INDEX(#REF!,MATCH($CZ24,#REF!,0))="C",$C24,INDEX(#REF!,MATCH($CZ24,#REF!,0))="C*H",$C24*$H24,INDEX(#REF!,MATCH($CZ24,#REF!,0))="C*J",$C24*$J24,INDEX(#REF!,MATCH($CZ24,#REF!,0))="C*2*(H+I)",$C24*2*($H24+$I24),INDEX(#REF!,MATCH($CZ24,#REF!,0))="C*L*3600",$C24*$L24*3600,INDEX(#REF!,MATCH($CZ24,#REF!,0))="C*K*3600",$C24*$K24*3600),"")</f>
        <v/>
      </c>
      <c r="DB24" s="1062" t="str">
        <f t="shared" si="56"/>
        <v/>
      </c>
      <c r="DC24" s="1063" t="str">
        <f>IFERROR(IF(VLOOKUP($CZ24,#REF!,2,0)=0,"",VLOOKUP($CZ24,#REF!,2,0)),"")</f>
        <v/>
      </c>
      <c r="DD24" s="1064" t="str">
        <f t="shared" si="57"/>
        <v/>
      </c>
      <c r="DE24" s="1049"/>
      <c r="DF24" s="139" t="str">
        <f>IFERROR(_xlfn.IFS(INDEX(#REF!,MATCH($DE24,#REF!,0))="C",$C24,INDEX(#REF!,MATCH($DE24,#REF!,0))="C*H",$C24*$H24,INDEX(#REF!,MATCH($DE24,#REF!,0))="C*J",$C24*$J24,INDEX(#REF!,MATCH($DE24,#REF!,0))="C*2*(H+I)",$C24*2*($H24+$I24),INDEX(#REF!,MATCH($DE24,#REF!,0))="C*L*3600",$C24*$L24*3600,INDEX(#REF!,MATCH($DE24,#REF!,0))="C*K*3600",$C24*$K24*3600),"")</f>
        <v/>
      </c>
      <c r="DG24" s="1062" t="str">
        <f t="shared" si="58"/>
        <v/>
      </c>
      <c r="DH24" s="1063" t="str">
        <f>IFERROR(IF(VLOOKUP($DE24,#REF!,2,0)=0,"",VLOOKUP($DE24,#REF!,2,0)),"")</f>
        <v/>
      </c>
      <c r="DI24" s="1064" t="str">
        <f t="shared" si="59"/>
        <v/>
      </c>
      <c r="DJ24" s="1049"/>
      <c r="DK24" s="139" t="str">
        <f>IFERROR(_xlfn.IFS(INDEX(#REF!,MATCH($DJ24,#REF!,0))="C",$C24,INDEX(#REF!,MATCH($DJ24,#REF!,0))="C*H",$C24*$H24,INDEX(#REF!,MATCH($DJ24,#REF!,0))="C*J",$C24*$J24,INDEX(#REF!,MATCH($DJ24,#REF!,0))="C*2*(H+I)",$C24*2*($H24+$I24),INDEX(#REF!,MATCH($DJ24,#REF!,0))="C*L*3600",$C24*$L24*3600,INDEX(#REF!,MATCH($DJ24,#REF!,0))="C*K*3600",$C24*$K24*3600),"")</f>
        <v/>
      </c>
      <c r="DL24" s="1062" t="str">
        <f t="shared" si="60"/>
        <v/>
      </c>
      <c r="DM24" s="1063" t="str">
        <f>IFERROR(IF(VLOOKUP($DJ24,#REF!,2,0)=0,"",VLOOKUP($DJ24,#REF!,2,0)),"")</f>
        <v/>
      </c>
      <c r="DN24" s="1064" t="str">
        <f t="shared" si="61"/>
        <v/>
      </c>
      <c r="DO24" s="1049"/>
      <c r="DP24" s="139" t="str">
        <f>IFERROR(_xlfn.IFS(INDEX(#REF!,MATCH($DO24,#REF!,0))="C",$C24,INDEX(#REF!,MATCH($DO24,#REF!,0))="C*H",$C24*$H24,INDEX(#REF!,MATCH($DO24,#REF!,0))="C*J",$C24*$J24,INDEX(#REF!,MATCH($DO24,#REF!,0))="C*2*(H+I)",$C24*2*($H24+$I24),INDEX(#REF!,MATCH($DO24,#REF!,0))="C*L*3600",$C24*$L24*3600,INDEX(#REF!,MATCH($DO24,#REF!,0))="C*K*3600",$C24*$K24*3600),"")</f>
        <v/>
      </c>
      <c r="DQ24" s="1062" t="str">
        <f t="shared" si="62"/>
        <v/>
      </c>
      <c r="DR24" s="1063" t="str">
        <f>IFERROR(IF(VLOOKUP($DO24,#REF!,2,0)=0,"",VLOOKUP($DO24,#REF!,2,0)),"")</f>
        <v/>
      </c>
      <c r="DS24" s="1064" t="str">
        <f t="shared" si="63"/>
        <v/>
      </c>
      <c r="DT24" s="1050"/>
      <c r="DU24" s="139" t="str">
        <f>IFERROR(_xlfn.IFS(INDEX(#REF!,MATCH($DT24,#REF!,0))="C",$C24,INDEX(#REF!,MATCH($DT24,#REF!,0))="C*H",$C24*$H24,INDEX(#REF!,MATCH($DT24,#REF!,0))="C*J",$C24*$J24,INDEX(#REF!,MATCH($DT24,#REF!,0))="C*2*(H+I)",$C24*2*($H24+$I24),INDEX(#REF!,MATCH($DT24,#REF!,0))="C*L*3600",$C24*$L24*3600,INDEX(#REF!,MATCH($DT24,#REF!,0))="C*K*3600",$C24*$K24*3600),"")</f>
        <v/>
      </c>
      <c r="DV24" s="1062" t="str">
        <f t="shared" si="64"/>
        <v/>
      </c>
      <c r="DW24" s="1063" t="str">
        <f>IFERROR(IF(VLOOKUP($DT24,#REF!,2,0)=0,"",VLOOKUP($DT24,#REF!,2,0)),"")</f>
        <v/>
      </c>
      <c r="DX24" s="1064" t="str">
        <f t="shared" si="65"/>
        <v/>
      </c>
      <c r="DY24" s="1050"/>
      <c r="DZ24" s="139" t="str">
        <f>IFERROR(_xlfn.IFS(INDEX(#REF!,MATCH($DY24,#REF!,0))="C",$C24,INDEX(#REF!,MATCH($DY24,#REF!,0))="C*H",$C24*$H24,INDEX(#REF!,MATCH($DY24,#REF!,0))="C*J",$C24*$J24,INDEX(#REF!,MATCH($DY24,#REF!,0))="C*2*(H+I)",$C24*2*($H24+$I24),INDEX(#REF!,MATCH($DY24,#REF!,0))="C*L*3600",$C24*$L24*3600,INDEX(#REF!,MATCH($DY24,#REF!,0))="C*K*3600",$C24*$K24*3600),"")</f>
        <v/>
      </c>
      <c r="EA24" s="1062" t="str">
        <f>IF($DY24="","",_xlfn.IFS($G24&lt;18,1,$G24&lt;28,1.4,$G24&lt;40,1.6,$G24&lt;50,1.8,$G24&gt;=50,2))</f>
        <v/>
      </c>
      <c r="EB24" s="1063" t="str">
        <f>IFERROR(IF(VLOOKUP($DY24,#REF!,2,0)=0,"",VLOOKUP($DY24,#REF!,2,0)),"")</f>
        <v/>
      </c>
      <c r="EC24" s="1064" t="str">
        <f>IFERROR(IF($DZ24="","",ROUNDUP(MAX($DZ24*$EA24/$EB24,1),0)),"")</f>
        <v/>
      </c>
      <c r="ED24" s="1050"/>
      <c r="EE24" s="139" t="str">
        <f>IFERROR(_xlfn.IFS(INDEX(#REF!,MATCH($ED24,#REF!,0))="C",$C24,INDEX(#REF!,MATCH($ED24,#REF!,0))="C*H",$C24*$H24,INDEX(#REF!,MATCH($ED24,#REF!,0))="C*J",$C24*$J24,INDEX(#REF!,MATCH($ED24,#REF!,0))="C*2*(H+I)",$C24*2*($H24+$I24),INDEX(#REF!,MATCH($ED24,#REF!,0))="C*L*3600",$C24*$L24*3600,INDEX(#REF!,MATCH($ED24,#REF!,0))="C*K*3600",$C24*$K24*3600),"")</f>
        <v/>
      </c>
      <c r="EF24" s="1062" t="str">
        <f>IF($ED24="","",_xlfn.IFS($G24&lt;18,1,$G24&lt;28,1.4,$G24&lt;40,1.6,$G24&lt;50,1.8,$G24&gt;=50,2))</f>
        <v/>
      </c>
      <c r="EG24" s="1063" t="str">
        <f>IFERROR(IF(VLOOKUP($ED24,#REF!,2,0)=0,"",VLOOKUP($ED24,#REF!,2,0)),"")</f>
        <v/>
      </c>
      <c r="EH24" s="1064" t="str">
        <f>IFERROR(IF($EE24="","",ROUNDUP(MAX($EE24*$EF24/$EG24,1),0)),"")</f>
        <v/>
      </c>
      <c r="EI24" s="1051"/>
      <c r="EJ24" s="139" t="str">
        <f>IFERROR(_xlfn.IFS(INDEX(#REF!,MATCH($EI24,#REF!,0))="C",$C24,INDEX(#REF!,MATCH($EI24,#REF!,0))="C*H",$C24*$H24,INDEX(#REF!,MATCH($EI24,#REF!,0))="C*J",$C24*$J24,INDEX(#REF!,MATCH($EI24,#REF!,0))="C*2*(H+I)",$C24*2*($H24+$I24),INDEX(#REF!,MATCH($EI24,#REF!,0))="C*L*3600",$C24*$L24*3600,INDEX(#REF!,MATCH($EI24,#REF!,0))="C*K*3600",$C24*$K24*3600),"")</f>
        <v/>
      </c>
      <c r="EK24" s="1062" t="str">
        <f>IF($EI24="","",_xlfn.IFS($G24&lt;18,1,$G24&lt;28,1.4,$G24&lt;40,1.6,$G24&lt;50,1.8,$G24&gt;=50,2))</f>
        <v/>
      </c>
      <c r="EL24" s="1063" t="str">
        <f>IFERROR(IF(VLOOKUP($EI24,#REF!,2,0)=0,"",VLOOKUP($EI24,#REF!,2,0)),"")</f>
        <v/>
      </c>
      <c r="EM24" s="1064" t="str">
        <f>IFERROR(IF($EJ24="","",ROUNDUP(MAX($EJ24*$EK24/$EL24,1),0)),"")</f>
        <v/>
      </c>
      <c r="EN24" s="1052"/>
      <c r="ET24" s="139" t="str">
        <f>IFERROR(_xlfn.IFS(INDEX(#REF!,MATCH($EN24,#REF!,0))="C",$C24,INDEX(#REF!,MATCH($EN24,#REF!,0))="C*H",$C24*$H24,INDEX(#REF!,MATCH($EN24,#REF!,0))="C*J",$C24*$J24,INDEX(#REF!,MATCH($EN24,#REF!,0))="C*2*(H+I)",$C24*2*($H24+$I24),INDEX(#REF!,MATCH($EN24,#REF!,0))="C*L*3600",$C24*$L24*3600,INDEX(#REF!,MATCH($EN24,#REF!,0))="C*K*3600",$C24*$K24*3600),"")</f>
        <v/>
      </c>
      <c r="EU24" s="1062" t="str">
        <f t="shared" si="66"/>
        <v/>
      </c>
      <c r="EV24" s="1063" t="str">
        <f>IFERROR(IF(VLOOKUP($EN24,#REF!,2,0)=0,"",VLOOKUP($EN24,#REF!,2,0)),"")</f>
        <v/>
      </c>
      <c r="EW24" s="1064" t="str">
        <f t="shared" si="43"/>
        <v/>
      </c>
    </row>
    <row r="25" spans="1:153" s="5" customFormat="1" ht="34.200000000000003" customHeight="1" outlineLevel="1">
      <c r="A25" s="17">
        <v>1</v>
      </c>
      <c r="B25" s="1013" t="s">
        <v>1214</v>
      </c>
      <c r="C25" s="1081">
        <v>1</v>
      </c>
      <c r="D25" s="1082"/>
      <c r="E25" s="1082"/>
      <c r="F25" s="1082"/>
      <c r="G25" s="1083"/>
      <c r="H25" s="1083"/>
      <c r="I25" s="1083"/>
      <c r="J25" s="1083"/>
      <c r="K25" s="1084">
        <f>SUM(K26:K30)</f>
        <v>3.4600000000000004E-3</v>
      </c>
      <c r="L25" s="1084">
        <f>SUM(L26:L30)</f>
        <v>0.55120000000000002</v>
      </c>
      <c r="M25" s="1086"/>
      <c r="N25" s="1087"/>
      <c r="O25" s="1088"/>
      <c r="P25" s="1088"/>
      <c r="Q25" s="1088"/>
      <c r="R25" s="1088"/>
      <c r="S25" s="1088"/>
      <c r="T25" s="1089">
        <f t="shared" si="47"/>
        <v>1784</v>
      </c>
      <c r="U25" s="1090"/>
      <c r="V25" s="1091"/>
      <c r="W25" s="1091"/>
      <c r="X25" s="1092"/>
      <c r="Y25" s="1092"/>
      <c r="Z25" s="1092"/>
      <c r="AA25" s="1092"/>
      <c r="AB25" s="1072">
        <v>2</v>
      </c>
      <c r="AC25" s="1073"/>
      <c r="AD25" s="1073" t="str">
        <f>IFERROR(_xlfn.IFS(INDEX(#REF!,MATCH($AC25,#REF!,0))="C",$C25,INDEX(#REF!,MATCH($AC25,#REF!,0))="C*H",$C25*$H25,INDEX(#REF!,MATCH($AC25,#REF!,0))="C*J",$C25*$J25,INDEX(#REF!,MATCH($AC25,#REF!,0))="C*2*(H+I)",$C25*2*($H25+$I25),INDEX(#REF!,MATCH($AC25,#REF!,0))="C*L*3600",$C25*$L25*3600,INDEX(#REF!,MATCH($AC25,#REF!,0))="C*K*3600",$C25*$K25*3600),"")</f>
        <v/>
      </c>
      <c r="AE25" s="1073" t="str">
        <f>IF($AC25="","",_xlfn.IFS($G25&lt;18,1,$G25&lt;28,1.4,$G25&lt;40,1.6,$G25&lt;50,1.8,$G25&gt;=50,2))</f>
        <v/>
      </c>
      <c r="AF25" s="1073" t="str">
        <f>IFERROR(IF(VLOOKUP($AC25,#REF!,2,0)=0,"",VLOOKUP($AC25,#REF!,2,0)),"")</f>
        <v/>
      </c>
      <c r="AG25" s="1073" t="str">
        <f>IFERROR(IF($AD25="","",ROUNDUP(MAX($AD25*$AE25/$AF25,1),0)),"")</f>
        <v/>
      </c>
      <c r="AH25" s="1073"/>
      <c r="AI25" s="1073" t="str">
        <f>IFERROR(_xlfn.IFS(INDEX(#REF!,MATCH($AH25,#REF!,0))="C",$C25,INDEX(#REF!,MATCH($AH25,#REF!,0))="C*H",$C25*$H25,INDEX(#REF!,MATCH($AH25,#REF!,0))="C*J",$C25*$J25,INDEX(#REF!,MATCH($AH25,#REF!,0))="C*2*(H+I)",$C25*2*($H25+$I25),INDEX(#REF!,MATCH($AH25,#REF!,0))="C*L*3600",$C25*$L25*3600,INDEX(#REF!,MATCH($AH25,#REF!,0))="C*K*3600",$C25*$K25*3600),"")</f>
        <v/>
      </c>
      <c r="AJ25" s="1073" t="str">
        <f>IF($AH25="","",_xlfn.IFS($G25&lt;18,1,$G25&lt;28,1.4,$G25&lt;40,1.6,$G25&lt;50,1.8,$G25&gt;=50,2))</f>
        <v/>
      </c>
      <c r="AK25" s="1073" t="str">
        <f>IFERROR(IF(VLOOKUP($AH25,#REF!,2,0)=0,"",VLOOKUP($AH25,#REF!,2,0)),"")</f>
        <v/>
      </c>
      <c r="AL25" s="1073" t="str">
        <f>IFERROR(IF($AI25="","",ROUNDUP(MAX($AI25*$AJ25/$AK25,1),0)),"")</f>
        <v/>
      </c>
      <c r="AM25" s="1073"/>
      <c r="AN25" s="1073" t="str">
        <f>IFERROR(_xlfn.IFS(INDEX(#REF!,MATCH($AM25,#REF!,0))="C",$C25,INDEX(#REF!,MATCH($AM25,#REF!,0))="C*H",$C25*$H25,INDEX(#REF!,MATCH($AM25,#REF!,0))="C*J",$C25*$J25,INDEX(#REF!,MATCH($AM25,#REF!,0))="C*2*(H+I)",$C25*2*($H25+$I25),INDEX(#REF!,MATCH($AM25,#REF!,0))="C*L*3600",$C25*$L25*3600,INDEX(#REF!,MATCH($AM25,#REF!,0))="C*K*3600",$C25*$K25*3600),"")</f>
        <v/>
      </c>
      <c r="AO25" s="1073" t="str">
        <f>IF($AM25="","",_xlfn.IFS($G25&lt;18,1,$G25&lt;28,1.4,$G25&lt;40,1.6,$G25&lt;50,1.8,$G25&gt;=50,2))</f>
        <v/>
      </c>
      <c r="AP25" s="1073" t="str">
        <f>IFERROR(IF(VLOOKUP($AM25,#REF!,2,0)=0,"",VLOOKUP($AM25,#REF!,2,0)),"")</f>
        <v/>
      </c>
      <c r="AQ25" s="1073" t="str">
        <f>IFERROR(IF($AN25="","",ROUNDUP(MAX($AN25*$AO25/$AP25,1),0)),"")</f>
        <v/>
      </c>
      <c r="AR25" s="1073"/>
      <c r="AS25" s="1073" t="str">
        <f>IFERROR(_xlfn.IFS(INDEX(#REF!,MATCH($AR25,#REF!,0))="C",$C25,INDEX(#REF!,MATCH($AR25,#REF!,0))="C*H",$C25*$H25,INDEX(#REF!,MATCH($AR25,#REF!,0))="C*J",$C25*$J25,INDEX(#REF!,MATCH($AR25,#REF!,0))="C*2*(H+I)",$C25*2*($H25+$I25),INDEX(#REF!,MATCH($AR25,#REF!,0))="C*L*3600",$C25*$L25*3600,INDEX(#REF!,MATCH($AR25,#REF!,0))="C*K*3600",$C25*$K25*3600),"")</f>
        <v/>
      </c>
      <c r="AT25" s="1073" t="str">
        <f>IF($AR25="","",_xlfn.IFS($G25&lt;18,1,$G25&lt;28,1.4,$G25&lt;40,1.6,$G25&lt;50,1.8,$G25&gt;=50,2))</f>
        <v/>
      </c>
      <c r="AU25" s="1073" t="str">
        <f>IFERROR(IF(VLOOKUP($AR25,#REF!,2,0)=0,"",VLOOKUP($AR25,#REF!,2,0)),"")</f>
        <v/>
      </c>
      <c r="AV25" s="1073" t="str">
        <f>IFERROR(IF($AS25="","",ROUNDUP(MAX($AS25*$AT25/$AU25,1),0)),"")</f>
        <v/>
      </c>
      <c r="AW25" s="1073"/>
      <c r="AX25" s="1073" t="str">
        <f>IFERROR(_xlfn.IFS(INDEX(#REF!,MATCH($AW25,#REF!,0))="C",$C25,INDEX(#REF!,MATCH($AW25,#REF!,0))="C*H",$C25*$H25,INDEX(#REF!,MATCH($AW25,#REF!,0))="C*J",$C25*$J25,INDEX(#REF!,MATCH($AW25,#REF!,0))="C*2*(H+I)",$C25*2*($H25+$I25),INDEX(#REF!,MATCH($AW25,#REF!,0))="C*L*3600",$C25*$L25*3600,INDEX(#REF!,MATCH($AW25,#REF!,0))="C*K*3600",$C25*$K25*3600),"")</f>
        <v/>
      </c>
      <c r="AY25" s="1073" t="str">
        <f>IF($AW25="","",_xlfn.IFS($G25&lt;18,1,$G25&lt;28,1.4,$G25&lt;40,1.6,$G25&lt;50,1.8,$G25&gt;=50,2))</f>
        <v/>
      </c>
      <c r="AZ25" s="1073" t="str">
        <f>IFERROR(IF(VLOOKUP($AW25,#REF!,2,0)=0,"",VLOOKUP($AW25,#REF!,2,0)),"")</f>
        <v/>
      </c>
      <c r="BA25" s="1073" t="str">
        <f>IFERROR(IF($AX25="","",ROUNDUP(MAX($AX25*$AY25/$AZ25,1),0)),"")</f>
        <v/>
      </c>
      <c r="BB25" s="1073"/>
      <c r="BC25" s="1073" t="str">
        <f>IFERROR(_xlfn.IFS(INDEX(#REF!,MATCH($BB25,#REF!,0))="C",$C25,INDEX(#REF!,MATCH($BB25,#REF!,0))="C*H",$C25*$H25,INDEX(#REF!,MATCH($BB25,#REF!,0))="C*J",$C25*$J25,INDEX(#REF!,MATCH($BB25,#REF!,0))="C*2*(H+I)",$C25*2*($H25+$I25),INDEX(#REF!,MATCH($BB25,#REF!,0))="C*L*3600",$C25*$L25*3600,INDEX(#REF!,MATCH($BB25,#REF!,0))="C*K*3600",$C25*$K25*3600),"")</f>
        <v/>
      </c>
      <c r="BD25" s="1073" t="str">
        <f>IF($BB25="","",_xlfn.IFS($G25&lt;18,1,$G25&lt;28,1.4,$G25&lt;40,1.6,$G25&lt;50,1.8,$G25&gt;=50,2))</f>
        <v/>
      </c>
      <c r="BE25" s="1073" t="str">
        <f>IFERROR(IF(VLOOKUP($BB25,#REF!,2,0)=0,"",VLOOKUP($BB25,#REF!,2,0)),"")</f>
        <v/>
      </c>
      <c r="BF25" s="1073" t="str">
        <f>IFERROR(IF($BC25="","",ROUNDUP(MAX($BC25*$BD25/$BE25,1),0)),"")</f>
        <v/>
      </c>
      <c r="BG25" s="1073"/>
      <c r="BH25" s="1073" t="str">
        <f>IFERROR(_xlfn.IFS(INDEX(#REF!,MATCH($BG25,#REF!,0))="C",$C25,INDEX(#REF!,MATCH($BG25,#REF!,0))="C*H",$C25*$H25,INDEX(#REF!,MATCH($BG25,#REF!,0))="C*J",$C25*$J25,INDEX(#REF!,MATCH($BG25,#REF!,0))="C*2*(H+I)",$C25*2*($H25+$I25),INDEX(#REF!,MATCH($BG25,#REF!,0))="C*L*3600",$C25*$L25*3600,INDEX(#REF!,MATCH($BG25,#REF!,0))="C*K*3600",$C25*$K25*3600),"")</f>
        <v/>
      </c>
      <c r="BI25" s="1073" t="str">
        <f>IF($BG25="","",_xlfn.IFS($G25&lt;18,1,$G25&lt;28,1.4,$G25&lt;40,1.6,$G25&lt;50,1.8,$G25&gt;=50,2))</f>
        <v/>
      </c>
      <c r="BJ25" s="1073" t="str">
        <f>IFERROR(IF(VLOOKUP($BG25,#REF!,2,0)=0,"",VLOOKUP($BG25,#REF!,2,0)),"")</f>
        <v/>
      </c>
      <c r="BK25" s="1073" t="str">
        <f>IFERROR(IF($BH25="","",ROUNDUP(MAX($BH25*$BI25/$BJ25,1),0)),"")</f>
        <v/>
      </c>
      <c r="BL25" s="1073"/>
      <c r="BM25" s="1073" t="str">
        <f>IFERROR(_xlfn.IFS(INDEX(#REF!,MATCH($BL25,#REF!,0))="C",$C25,INDEX(#REF!,MATCH($BL25,#REF!,0))="C*H",$C25*$H25,INDEX(#REF!,MATCH($BL25,#REF!,0))="C*J",$C25*$J25,INDEX(#REF!,MATCH($BL25,#REF!,0))="C*2*(H+I)",$C25*2*($H25+$I25),INDEX(#REF!,MATCH($BL25,#REF!,0))="C*L*3600",$C25*$L25*3600,INDEX(#REF!,MATCH($BL25,#REF!,0))="C*K*3600",$C25*$K25*3600),"")</f>
        <v/>
      </c>
      <c r="BN25" s="1073" t="str">
        <f>IF($BL25="","",_xlfn.IFS($G25&lt;18,1,$G25&lt;28,1.4,$G25&lt;40,1.6,$G25&lt;50,1.8,$G25&gt;=50,2))</f>
        <v/>
      </c>
      <c r="BO25" s="1073" t="str">
        <f>IFERROR(IF(VLOOKUP($BL25,#REF!,2,0)=0,"",VLOOKUP($BL25,#REF!,2,0)),"")</f>
        <v/>
      </c>
      <c r="BP25" s="1073" t="str">
        <f>IFERROR(IF($BM25="","",ROUNDUP(MAX($BM25*$BN25/$BO25,1),0)),"")</f>
        <v/>
      </c>
      <c r="BQ25" s="1073"/>
      <c r="BR25" s="1073" t="str">
        <f>IFERROR(_xlfn.IFS(INDEX(#REF!,MATCH($BQ25,#REF!,0))="C",$C25,INDEX(#REF!,MATCH($BQ25,#REF!,0))="C*H",$C25*$H25,INDEX(#REF!,MATCH($BQ25,#REF!,0))="C*J",$C25*$J25,INDEX(#REF!,MATCH($BQ25,#REF!,0))="C*2*(H+I)",$C25*2*($H25+$I25),INDEX(#REF!,MATCH($BQ25,#REF!,0))="C*L*3600",$C25*$L25*3600,INDEX(#REF!,MATCH($BQ25,#REF!,0))="C*K*3600",$C25*$K25*3600),"")</f>
        <v/>
      </c>
      <c r="BS25" s="1073" t="str">
        <f t="shared" si="49"/>
        <v/>
      </c>
      <c r="BT25" s="1073" t="str">
        <f>IFERROR(IF(VLOOKUP($BQ25,#REF!,2,0)=0,"",VLOOKUP($BQ25,#REF!,2,0)),"")</f>
        <v/>
      </c>
      <c r="BU25" s="1073" t="str">
        <f t="shared" si="50"/>
        <v/>
      </c>
      <c r="BV25" s="1073"/>
      <c r="BW25" s="1073" t="str">
        <f>IFERROR(_xlfn.IFS(INDEX(#REF!,MATCH($BV25,#REF!,0))="C",$C25,INDEX(#REF!,MATCH($BV25,#REF!,0))="C*H",$C25*$H25,INDEX(#REF!,MATCH($BV25,#REF!,0))="C*J",$C25*$J25,INDEX(#REF!,MATCH($BV25,#REF!,0))="C*2*(H+I)",$C25*2*($H25+$I25),INDEX(#REF!,MATCH($BV25,#REF!,0))="C*L*3600",$C25*$L25*3600,INDEX(#REF!,MATCH($BV25,#REF!,0))="C*K*3600",$C25*$K25*3600),"")</f>
        <v/>
      </c>
      <c r="BX25" s="1073" t="str">
        <f t="shared" ref="BX25:BX38" si="74">IF($BV25="","",_xlfn.IFS($G25&lt;18,1,$G25&lt;28,1.4,$G25&lt;40,1.6,$G25&lt;50,1.8,$G25&gt;=50,2))</f>
        <v/>
      </c>
      <c r="BY25" s="1073" t="str">
        <f>IFERROR(IF(VLOOKUP($BV25,#REF!,2,0)=0,"",VLOOKUP($BV25,#REF!,2,0)),"")</f>
        <v/>
      </c>
      <c r="BZ25" s="1073" t="str">
        <f t="shared" ref="BZ25:BZ38" si="75">IFERROR(IF($BW25="","",ROUNDUP(MAX($BW25*$BX25/$BY25,1),0)),"")</f>
        <v/>
      </c>
      <c r="CA25" s="1073"/>
      <c r="CB25" s="1073" t="str">
        <f>IFERROR(_xlfn.IFS(INDEX(#REF!,MATCH($CA25,#REF!,0))="C",$C25,INDEX(#REF!,MATCH($CA25,#REF!,0))="C*H",$C25*$H25,INDEX(#REF!,MATCH($CA25,#REF!,0))="C*J",$C25*$J25,INDEX(#REF!,MATCH($CA25,#REF!,0))="C*2*(H+I)",$C25*2*($H25+$I25),INDEX(#REF!,MATCH($CA25,#REF!,0))="C*L*3600",$C25*$L25*3600,INDEX(#REF!,MATCH($CA25,#REF!,0))="C*K*3600",$C25*$K25*3600),"")</f>
        <v/>
      </c>
      <c r="CC25" s="1073" t="str">
        <f>IF($CA25="","",_xlfn.IFS($G25&lt;18,1,$G25&lt;28,1.4,$G25&lt;40,1.6,$G25&lt;50,1.8,$G25&gt;=50,2))</f>
        <v/>
      </c>
      <c r="CD25" s="1073" t="str">
        <f>IFERROR(IF(VLOOKUP($CA25,#REF!,2,0)=0,"",VLOOKUP($CA25,#REF!,2,0)),"")</f>
        <v/>
      </c>
      <c r="CE25" s="1073" t="str">
        <f>IFERROR(IF($CB25="","",ROUNDUP(MAX($CB25*$CC25/$CD25,1),0)),"")</f>
        <v/>
      </c>
      <c r="CF25" s="1073"/>
      <c r="CG25" s="1073" t="str">
        <f>IFERROR(_xlfn.IFS(INDEX(#REF!,MATCH($CF25,#REF!,0))="C",$C25,INDEX(#REF!,MATCH($CF25,#REF!,0))="C*H",$C25*$H25,INDEX(#REF!,MATCH($CF25,#REF!,0))="C*J",$C25*$J25,INDEX(#REF!,MATCH($CF25,#REF!,0))="C*2*(H+I)",$C25*2*($H25+$I25),INDEX(#REF!,MATCH($CF25,#REF!,0))="C*L*3600",$C25*$L25*3600,INDEX(#REF!,MATCH($CF25,#REF!,0))="C*K*3600",$C25*$K25*3600),"")</f>
        <v/>
      </c>
      <c r="CH25" s="1073" t="str">
        <f>IF($CF25="","",_xlfn.IFS($G25&lt;18,1,$G25&lt;28,1.4,$G25&lt;40,1.6,$G25&lt;50,1.8,$G25&gt;=50,2))</f>
        <v/>
      </c>
      <c r="CI25" s="1073" t="str">
        <f>IFERROR(IF(VLOOKUP($CF25,#REF!,2,0)=0,"",VLOOKUP($CF25,#REF!,2,0)),"")</f>
        <v/>
      </c>
      <c r="CJ25" s="1073" t="str">
        <f>IFERROR(IF($CG25="","",ROUNDUP(MAX($CG25*$CH25/$CI25,1),0)),"")</f>
        <v/>
      </c>
      <c r="CK25" s="1073"/>
      <c r="CL25" s="1073" t="str">
        <f>IFERROR(_xlfn.IFS(INDEX(#REF!,MATCH($CK25,#REF!,0))="C",$C25,INDEX(#REF!,MATCH($CK25,#REF!,0))="C*H",$C25*$H25,INDEX(#REF!,MATCH($CK25,#REF!,0))="C*J",$C25*$J25,INDEX(#REF!,MATCH($CK25,#REF!,0))="C*2*(H+I)",$C25*2*($H25+$I25),INDEX(#REF!,MATCH($CK25,#REF!,0))="C*L*3600",$C25*$L25*3600,INDEX(#REF!,MATCH($CK25,#REF!,0))="C*K*3600",$C25*$K25*3600),"")</f>
        <v/>
      </c>
      <c r="CM25" s="1073" t="str">
        <f t="shared" si="52"/>
        <v/>
      </c>
      <c r="CN25" s="1073" t="str">
        <f>IFERROR(IF(VLOOKUP($CK25,#REF!,2,0)=0,"",VLOOKUP($CK25,#REF!,2,0)),"")</f>
        <v/>
      </c>
      <c r="CO25" s="1073" t="str">
        <f t="shared" si="53"/>
        <v/>
      </c>
      <c r="CP25" s="1073"/>
      <c r="CQ25" s="1073" t="str">
        <f>IFERROR(_xlfn.IFS(INDEX(#REF!,MATCH($CP25,#REF!,0))="C",$C25,INDEX(#REF!,MATCH($CP25,#REF!,0))="C*H",$C25*$H25,INDEX(#REF!,MATCH($CP25,#REF!,0))="C*J",$C25*$J25,INDEX(#REF!,MATCH($CP25,#REF!,0))="C*2*(H+I)",$C25*2*($H25+$I25),INDEX(#REF!,MATCH($CP25,#REF!,0))="C*L*3600",$C25*$L25*3600,INDEX(#REF!,MATCH($CP25,#REF!,0))="C*K*3600",$C25*$K25*3600),"")</f>
        <v/>
      </c>
      <c r="CR25" s="1073" t="str">
        <f>IF($CP25="","",_xlfn.IFS($G25&lt;18,1,$G25&lt;28,1.4,$G25&lt;40,1.6,$G25&lt;50,1.8,$G25&gt;=50,2))</f>
        <v/>
      </c>
      <c r="CS25" s="1073" t="str">
        <f>IFERROR(IF(VLOOKUP($CP25,#REF!,2,0)=0,"",VLOOKUP($CP25,#REF!,2,0)),"")</f>
        <v/>
      </c>
      <c r="CT25" s="1073" t="str">
        <f>IFERROR(IF($CQ25="","",ROUNDUP(MAX($CQ25*$CR25/$CS25,1),0)),"")</f>
        <v/>
      </c>
      <c r="CU25" s="1073"/>
      <c r="CV25" s="1073" t="str">
        <f>IFERROR(_xlfn.IFS(INDEX(#REF!,MATCH($CU25,#REF!,0))="C",$C25,INDEX(#REF!,MATCH($CU25,#REF!,0))="C*H",$C25*$H25,INDEX(#REF!,MATCH($CU25,#REF!,0))="C*J",$C25*$J25,INDEX(#REF!,MATCH($CU25,#REF!,0))="C*2*(H+I)",$C25*2*($H25+$I25),INDEX(#REF!,MATCH($CU25,#REF!,0))="C*L*3600",$C25*$L25*3600,INDEX(#REF!,MATCH($CU25,#REF!,0))="C*K*3600",$C25*$K25*3600),"")</f>
        <v/>
      </c>
      <c r="CW25" s="1073" t="str">
        <f t="shared" si="54"/>
        <v/>
      </c>
      <c r="CX25" s="1073" t="str">
        <f>IFERROR(IF(VLOOKUP($CU25,#REF!,2,0)=0,"",VLOOKUP($CU25,#REF!,2,0)),"")</f>
        <v/>
      </c>
      <c r="CY25" s="1073" t="str">
        <f t="shared" si="55"/>
        <v/>
      </c>
      <c r="CZ25" s="1073"/>
      <c r="DA25" s="1073" t="str">
        <f>IFERROR(_xlfn.IFS(INDEX(#REF!,MATCH($CZ25,#REF!,0))="C",$C25,INDEX(#REF!,MATCH($CZ25,#REF!,0))="C*H",$C25*$H25,INDEX(#REF!,MATCH($CZ25,#REF!,0))="C*J",$C25*$J25,INDEX(#REF!,MATCH($CZ25,#REF!,0))="C*2*(H+I)",$C25*2*($H25+$I25),INDEX(#REF!,MATCH($CZ25,#REF!,0))="C*L*3600",$C25*$L25*3600,INDEX(#REF!,MATCH($CZ25,#REF!,0))="C*K*3600",$C25*$K25*3600),"")</f>
        <v/>
      </c>
      <c r="DB25" s="1073" t="str">
        <f t="shared" si="56"/>
        <v/>
      </c>
      <c r="DC25" s="1073" t="str">
        <f>IFERROR(IF(VLOOKUP($CZ25,#REF!,2,0)=0,"",VLOOKUP($CZ25,#REF!,2,0)),"")</f>
        <v/>
      </c>
      <c r="DD25" s="1073" t="str">
        <f t="shared" si="57"/>
        <v/>
      </c>
      <c r="DE25" s="1073"/>
      <c r="DF25" s="1073" t="str">
        <f>IFERROR(_xlfn.IFS(INDEX(#REF!,MATCH($DE25,#REF!,0))="C",$C25,INDEX(#REF!,MATCH($DE25,#REF!,0))="C*H",$C25*$H25,INDEX(#REF!,MATCH($DE25,#REF!,0))="C*J",$C25*$J25,INDEX(#REF!,MATCH($DE25,#REF!,0))="C*2*(H+I)",$C25*2*($H25+$I25),INDEX(#REF!,MATCH($DE25,#REF!,0))="C*L*3600",$C25*$L25*3600,INDEX(#REF!,MATCH($DE25,#REF!,0))="C*K*3600",$C25*$K25*3600),"")</f>
        <v/>
      </c>
      <c r="DG25" s="1073" t="str">
        <f t="shared" si="58"/>
        <v/>
      </c>
      <c r="DH25" s="1073" t="str">
        <f>IFERROR(IF(VLOOKUP($DE25,#REF!,2,0)=0,"",VLOOKUP($DE25,#REF!,2,0)),"")</f>
        <v/>
      </c>
      <c r="DI25" s="1073" t="str">
        <f t="shared" si="59"/>
        <v/>
      </c>
      <c r="DJ25" s="1073"/>
      <c r="DK25" s="1073" t="str">
        <f>IFERROR(_xlfn.IFS(INDEX(#REF!,MATCH($DJ25,#REF!,0))="C",$C25,INDEX(#REF!,MATCH($DJ25,#REF!,0))="C*H",$C25*$H25,INDEX(#REF!,MATCH($DJ25,#REF!,0))="C*J",$C25*$J25,INDEX(#REF!,MATCH($DJ25,#REF!,0))="C*2*(H+I)",$C25*2*($H25+$I25),INDEX(#REF!,MATCH($DJ25,#REF!,0))="C*L*3600",$C25*$L25*3600,INDEX(#REF!,MATCH($DJ25,#REF!,0))="C*K*3600",$C25*$K25*3600),"")</f>
        <v/>
      </c>
      <c r="DL25" s="1073" t="str">
        <f t="shared" si="60"/>
        <v/>
      </c>
      <c r="DM25" s="1073" t="str">
        <f>IFERROR(IF(VLOOKUP($DJ25,#REF!,2,0)=0,"",VLOOKUP($DJ25,#REF!,2,0)),"")</f>
        <v/>
      </c>
      <c r="DN25" s="1073" t="str">
        <f t="shared" si="61"/>
        <v/>
      </c>
      <c r="DO25" s="1073"/>
      <c r="DP25" s="1073" t="str">
        <f>IFERROR(_xlfn.IFS(INDEX(#REF!,MATCH($DO25,#REF!,0))="C",$C25,INDEX(#REF!,MATCH($DO25,#REF!,0))="C*H",$C25*$H25,INDEX(#REF!,MATCH($DO25,#REF!,0))="C*J",$C25*$J25,INDEX(#REF!,MATCH($DO25,#REF!,0))="C*2*(H+I)",$C25*2*($H25+$I25),INDEX(#REF!,MATCH($DO25,#REF!,0))="C*L*3600",$C25*$L25*3600,INDEX(#REF!,MATCH($DO25,#REF!,0))="C*K*3600",$C25*$K25*3600),"")</f>
        <v/>
      </c>
      <c r="DQ25" s="1073" t="str">
        <f t="shared" si="62"/>
        <v/>
      </c>
      <c r="DR25" s="1073" t="str">
        <f>IFERROR(IF(VLOOKUP($DO25,#REF!,2,0)=0,"",VLOOKUP($DO25,#REF!,2,0)),"")</f>
        <v/>
      </c>
      <c r="DS25" s="1073" t="str">
        <f t="shared" si="63"/>
        <v/>
      </c>
      <c r="DT25" s="1073"/>
      <c r="DU25" s="1073" t="str">
        <f>IFERROR(_xlfn.IFS(INDEX(#REF!,MATCH($DT25,#REF!,0))="C",$C25,INDEX(#REF!,MATCH($DT25,#REF!,0))="C*H",$C25*$H25,INDEX(#REF!,MATCH($DT25,#REF!,0))="C*J",$C25*$J25,INDEX(#REF!,MATCH($DT25,#REF!,0))="C*2*(H+I)",$C25*2*($H25+$I25),INDEX(#REF!,MATCH($DT25,#REF!,0))="C*L*3600",$C25*$L25*3600,INDEX(#REF!,MATCH($DT25,#REF!,0))="C*K*3600",$C25*$K25*3600),"")</f>
        <v/>
      </c>
      <c r="DV25" s="1073" t="str">
        <f t="shared" si="64"/>
        <v/>
      </c>
      <c r="DW25" s="1073" t="str">
        <f>IFERROR(IF(VLOOKUP($DT25,#REF!,2,0)=0,"",VLOOKUP($DT25,#REF!,2,0)),"")</f>
        <v/>
      </c>
      <c r="DX25" s="1073" t="str">
        <f t="shared" si="65"/>
        <v/>
      </c>
      <c r="DY25" s="1073" t="s">
        <v>1169</v>
      </c>
      <c r="DZ25" s="1074">
        <f>IFERROR(_xlfn.IFS(INDEX('Bảng tra CĐ'!$E$5:$E$80,MATCH(DY25,'Bảng tra CĐ'!$A$5:$A$80,0))="$C",$C25,INDEX('Bảng tra CĐ'!$E$5:$E$80,MATCH(DY25,'Bảng tra CĐ'!$A$5:$A$80,0))="$C*$H",$C25*$H25,INDEX('Bảng tra CĐ'!$E$5:$E$80,MATCH(DY25,'Bảng tra CĐ'!$A$5:$A$80,0))="$C*$J",$C25*$J25,INDEX('Bảng tra CĐ'!$E$5:$E$80,MATCH(DY25,'Bảng tra CĐ'!$A$5:$A$80,0))="$C*2*($H+$I)",$C25*2*($H25+$I25),INDEX('Bảng tra CĐ'!$E$5:$E$80,MATCH(DY25,'Bảng tra CĐ'!$A$5:$A$80,0))="$L*3600",$L25*3600,INDEX('Bảng tra CĐ'!$E$5:$E$80,MATCH(DY25,'Bảng tra CĐ'!$A$5:$A$80,0))="$K*3600",$K25*3600),"")</f>
        <v>12.456000000000001</v>
      </c>
      <c r="EA25" s="1074">
        <f>IF(IFERROR(VLOOKUP(DY25,'Bảng tra CĐ'!$A$5:$C$80,3,0),"")="m3/h",1,_xlfn.IFS($G25&lt;18,1,$G25&lt;28,1.4,$G25&lt;40,1.6,$G25&lt;50,1.8,$G25&gt;=50,2))</f>
        <v>1</v>
      </c>
      <c r="EB25" s="1074">
        <f>IFERROR(IF(VLOOKUP(DY25,'Bảng tra CĐ'!$A$5:$B$80,2,0)=0,"",VLOOKUP(DY25,'Bảng tra CĐ'!$A$5:$B$80,2,0)),"")</f>
        <v>0.03</v>
      </c>
      <c r="EC25" s="1074">
        <f>IFERROR(IF(DZ25="","",ROUNDUP(MAX(DZ25*EA25/EB25,1),0)),"")</f>
        <v>416</v>
      </c>
      <c r="ED25" s="1073" t="s">
        <v>1131</v>
      </c>
      <c r="EE25" s="1074">
        <f>IFERROR(_xlfn.IFS(INDEX('Bảng tra CĐ'!$E$5:$E$80,MATCH(ED25,'Bảng tra CĐ'!$A$5:$A$80,0))="$C",$C25,INDEX('Bảng tra CĐ'!$E$5:$E$80,MATCH(ED25,'Bảng tra CĐ'!$A$5:$A$80,0))="$C*$H",$C25*$H25,INDEX('Bảng tra CĐ'!$E$5:$E$80,MATCH(ED25,'Bảng tra CĐ'!$A$5:$A$80,0))="$C*$J",$C25*$J25,INDEX('Bảng tra CĐ'!$E$5:$E$80,MATCH(ED25,'Bảng tra CĐ'!$A$5:$A$80,0))="$C*2*($H+$I)",$C25*2*($H25+$I25),INDEX('Bảng tra CĐ'!$E$5:$E$80,MATCH(ED25,'Bảng tra CĐ'!$A$5:$A$80,0))="$L*3600",$L25*3600,INDEX('Bảng tra CĐ'!$E$5:$E$80,MATCH(ED25,'Bảng tra CĐ'!$A$5:$A$80,0))="$K*3600",$K25*3600),"")</f>
        <v>1984.3200000000002</v>
      </c>
      <c r="EF25" s="1074">
        <f>IF(IFERROR(VLOOKUP(ED25,'Bảng tra CĐ'!$A$5:$C$80,3,0),"")="m3/h",1,_xlfn.IFS($G25&lt;18,1,$G25&lt;28,1.4,$G25&lt;40,1.6,$G25&lt;50,1.8,$G25&gt;=50,2))</f>
        <v>1</v>
      </c>
      <c r="EG25" s="1074">
        <f>IFERROR(IF(VLOOKUP(ED25,'Bảng tra CĐ'!$A$5:$B$80,2,0)=0,"",VLOOKUP(ED25,'Bảng tra CĐ'!$A$5:$B$80,2,0)),"")</f>
        <v>10</v>
      </c>
      <c r="EH25" s="1074">
        <f>IFERROR(IF(EE25="","",ROUNDUP(MAX(EE25*EF25/EG25,1),0)),"")</f>
        <v>199</v>
      </c>
      <c r="EI25" s="1073" t="s">
        <v>1132</v>
      </c>
      <c r="EJ25" s="1074">
        <f>IFERROR(_xlfn.IFS(INDEX('Bảng tra CĐ'!$E$5:$E$80,MATCH(EI25,'Bảng tra CĐ'!$A$5:$A$80,0))="$C",$C25,INDEX('Bảng tra CĐ'!$E$5:$E$80,MATCH(EI25,'Bảng tra CĐ'!$A$5:$A$80,0))="$C*$H",$C25*$H25,INDEX('Bảng tra CĐ'!$E$5:$E$80,MATCH(EI25,'Bảng tra CĐ'!$A$5:$A$80,0))="$C*$J",$C25*$J25,INDEX('Bảng tra CĐ'!$E$5:$E$80,MATCH(EI25,'Bảng tra CĐ'!$A$5:$A$80,0))="$C*2*($H+$I)",$C25*2*($H25+$I25),INDEX('Bảng tra CĐ'!$E$5:$E$80,MATCH(EI25,'Bảng tra CĐ'!$A$5:$A$80,0))="$L*3600",$L25*3600,INDEX('Bảng tra CĐ'!$E$5:$E$80,MATCH(EI25,'Bảng tra CĐ'!$A$5:$A$80,0))="$K*3600",$K25*3600),"")</f>
        <v>1984.3200000000002</v>
      </c>
      <c r="EK25" s="1074">
        <f>IF(IFERROR(VLOOKUP(EI25,'Bảng tra CĐ'!$A$5:$C$80,3,0),"")="m3/h",1,_xlfn.IFS($G25&lt;18,1,$G25&lt;28,1.4,$G25&lt;40,1.6,$G25&lt;50,1.8,$G25&gt;=50,2))</f>
        <v>1</v>
      </c>
      <c r="EL25" s="1074">
        <f>IFERROR(IF(VLOOKUP(EI25,'Bảng tra CĐ'!$A$5:$B$80,2,0)=0,"",VLOOKUP(EI25,'Bảng tra CĐ'!$A$5:$B$80,2,0)),"")</f>
        <v>5</v>
      </c>
      <c r="EM25" s="1074">
        <f>IFERROR(IF(EJ25="","",ROUNDUP(MAX(EJ25*EK25/EL25,1),0)),"")</f>
        <v>397</v>
      </c>
      <c r="EN25" s="1073"/>
      <c r="ET25" s="1074" t="str">
        <f>IFERROR(_xlfn.IFS(INDEX(#REF!,MATCH($EN25,#REF!,0))="C",$C25,INDEX(#REF!,MATCH($EN25,#REF!,0))="C*H",$C25*$H25,INDEX(#REF!,MATCH($EN25,#REF!,0))="C*J",$C25*$J25,INDEX(#REF!,MATCH($EN25,#REF!,0))="C*2*(H+I)",$C25*2*($H25+$I25),INDEX(#REF!,MATCH($EN25,#REF!,0))="C*L*3600",$C25*$L25*3600,INDEX(#REF!,MATCH($EN25,#REF!,0))="C*K*3600",$C25*$K25*3600),"")</f>
        <v/>
      </c>
      <c r="EU25" s="1074" t="str">
        <f t="shared" si="66"/>
        <v/>
      </c>
      <c r="EV25" s="1074" t="str">
        <f>IFERROR(IF(VLOOKUP($EN25,#REF!,2,0)=0,"",VLOOKUP($EN25,#REF!,2,0)),"")</f>
        <v/>
      </c>
      <c r="EW25" s="1074" t="str">
        <f t="shared" si="43"/>
        <v/>
      </c>
    </row>
    <row r="26" spans="1:153" s="5" customFormat="1" ht="34.200000000000003" customHeight="1" outlineLevel="1">
      <c r="A26" s="17">
        <v>2</v>
      </c>
      <c r="B26" s="851" t="s">
        <v>1216</v>
      </c>
      <c r="C26" s="355">
        <v>1</v>
      </c>
      <c r="D26" s="43">
        <f>IF(G26&lt;=30,G26+4,IF(G26&lt;=50,G26+5,IF(G26&lt;=70,G26+6,IF(G26&lt;=80,G26+8))))</f>
        <v>40</v>
      </c>
      <c r="E26" s="43">
        <f t="shared" ref="E26:E30" si="76">H26+4</f>
        <v>39</v>
      </c>
      <c r="F26" s="65">
        <f t="shared" ref="F26:F30" si="77">I26+20+J26</f>
        <v>610</v>
      </c>
      <c r="G26" s="359">
        <v>35</v>
      </c>
      <c r="H26" s="360">
        <v>35</v>
      </c>
      <c r="I26" s="360">
        <v>590</v>
      </c>
      <c r="J26" s="580"/>
      <c r="K26" s="100">
        <f>ROUND(G26*H26*(I26+J26)*C26/10^9,5)</f>
        <v>7.2000000000000005E-4</v>
      </c>
      <c r="L26" s="92">
        <f t="shared" si="46"/>
        <v>8.2600000000000007E-2</v>
      </c>
      <c r="M26" s="127"/>
      <c r="N26" s="1011" t="s">
        <v>838</v>
      </c>
      <c r="O26" s="257"/>
      <c r="P26" s="245"/>
      <c r="Q26" s="257"/>
      <c r="R26" s="257"/>
      <c r="S26" s="257"/>
      <c r="T26" s="129">
        <f t="shared" ref="T26:T30" si="78">C26*$R$15</f>
        <v>1784</v>
      </c>
      <c r="U26" s="128">
        <f t="shared" ref="U26:U30" si="79">ROUND(G26*H26*(I26+J26)*T26/10^9,5)</f>
        <v>1.28939</v>
      </c>
      <c r="V26" s="96">
        <v>3</v>
      </c>
      <c r="W26" s="97">
        <f>U26*V26</f>
        <v>3.8681700000000001</v>
      </c>
      <c r="AB26" s="1075" t="s">
        <v>1225</v>
      </c>
      <c r="AC26" s="1047" t="s">
        <v>1254</v>
      </c>
      <c r="AD26" s="1064">
        <f>IFERROR(_xlfn.IFS(INDEX('Bảng tra CĐ'!$E$5:$E$80,MATCH(AC26,'Bảng tra CĐ'!$A$5:$A$80,0))="$C",$C26,INDEX('Bảng tra CĐ'!$E$5:$E$80,MATCH(AC26,'Bảng tra CĐ'!$A$5:$A$80,0))="$C*$H",$C26*$H26,INDEX('Bảng tra CĐ'!$E$5:$E$80,MATCH(AC26,'Bảng tra CĐ'!$A$5:$A$80,0))="$C*$J",$C26*$J26,INDEX('Bảng tra CĐ'!$E$5:$E$80,MATCH(AC26,'Bảng tra CĐ'!$A$5:$A$80,0))="$C*2*($H+$I)",$C26*2*($H26+$I26),INDEX('Bảng tra CĐ'!$E$5:$E$80,MATCH(AC26,'Bảng tra CĐ'!$A$5:$A$80,0))="$L*3600",$L26*3600,INDEX('Bảng tra CĐ'!$E$5:$E$80,MATCH(AC26,'Bảng tra CĐ'!$A$5:$A$80,0))="$K*3600",$K26*3600),"")</f>
        <v>1250</v>
      </c>
      <c r="AE26" s="1062">
        <f>IF(IFERROR(VLOOKUP(AC26,'Bảng tra CĐ'!$A$5:$C$80,3,0),"")="m3/h",1,_xlfn.IFS($G26&lt;18,1,$G26&lt;28,1.4,$G26&lt;40,1.6,$G26&lt;50,1.8,$G26&gt;=50,2))</f>
        <v>1.6</v>
      </c>
      <c r="AF26" s="1063">
        <f>IFERROR(IF(VLOOKUP(AC26,'Bảng tra CĐ'!$A$5:$B$80,2,0)=0,"",VLOOKUP(AC26,'Bảng tra CĐ'!$A$5:$B$80,2,0)),"")</f>
        <v>20</v>
      </c>
      <c r="AG26" s="1064">
        <f>IFERROR(IF(AD26="","",ROUNDUP(MAX(AD26*AE26/AF26,1),0)),"")</f>
        <v>100</v>
      </c>
      <c r="AH26" s="1048" t="s">
        <v>1098</v>
      </c>
      <c r="AI26" s="139">
        <f>IFERROR(_xlfn.IFS(INDEX('Bảng tra CĐ'!$E$5:$E$80,MATCH(AH26,'Bảng tra CĐ'!$A$5:$A$80,0))="$C",$C26,INDEX('Bảng tra CĐ'!$E$5:$E$80,MATCH(AH26,'Bảng tra CĐ'!$A$5:$A$80,0))="$C*$H",$C26*$H26,INDEX('Bảng tra CĐ'!$E$5:$E$80,MATCH(AH26,'Bảng tra CĐ'!$A$5:$A$80,0))="$C*$J",$C26*$J26,INDEX('Bảng tra CĐ'!$E$5:$E$80,MATCH(AH26,'Bảng tra CĐ'!$A$5:$A$80,0))="$C*2*($H+$I)",$C26*2*($H26+$I26),INDEX('Bảng tra CĐ'!$E$5:$E$80,MATCH(AH26,'Bảng tra CĐ'!$A$5:$A$80,0))="$L*3600",$L26*3600,INDEX('Bảng tra CĐ'!$E$5:$E$80,MATCH(AH26,'Bảng tra CĐ'!$A$5:$A$80,0))="$K*3600",$K26*3600),"")</f>
        <v>297.36</v>
      </c>
      <c r="AJ26" s="1062">
        <f>IF(IFERROR(VLOOKUP(AH26,'Bảng tra CĐ'!$A$5:$C$80,3,0),"")="m3/h",1,_xlfn.IFS($G26&lt;18,1,$G26&lt;28,1.4,$G26&lt;40,1.6,$G26&lt;50,1.8,$G26&gt;=50,2))</f>
        <v>1.6</v>
      </c>
      <c r="AK26" s="1063">
        <f>IFERROR(IF(VLOOKUP(AH26,'Bảng tra CĐ'!$A$5:$B$80,2,0)=0,"",VLOOKUP(AH26,'Bảng tra CĐ'!$A$5:$B$80,2,0)),"")</f>
        <v>47</v>
      </c>
      <c r="AL26" s="1064">
        <f>IFERROR(IF(AI26="","",ROUNDUP(MAX(AI26*AJ26/AK26,1),0)),"")</f>
        <v>11</v>
      </c>
      <c r="AM26" s="1048" t="s">
        <v>1151</v>
      </c>
      <c r="AN26" s="139">
        <f>(F26*E26)*2</f>
        <v>47580</v>
      </c>
      <c r="AO26" s="1062">
        <f>IF(IFERROR(VLOOKUP(AM26,'Bảng tra CĐ'!$A$5:$C$80,3,0),"")="m3/h",1,_xlfn.IFS($G26&lt;18,1,$G26&lt;28,1.4,$G26&lt;40,1.6,$G26&lt;50,1.8,$G26&gt;=50,2))</f>
        <v>1.6</v>
      </c>
      <c r="AP26" s="1063">
        <f>IFERROR(IF(VLOOKUP(AM26,'Bảng tra CĐ'!$A$5:$B$80,2,0)=0,"",VLOOKUP(AM26,'Bảng tra CĐ'!$A$5:$B$80,2,0)),"")</f>
        <v>435.555555555556</v>
      </c>
      <c r="AQ26" s="1064">
        <f>IFERROR(IF(AN26="","",ROUNDUP(MAX(AN26*AO26/AP26,1),0)),"")</f>
        <v>175</v>
      </c>
      <c r="AR26" s="1048"/>
      <c r="AS26" s="139" t="str">
        <f>IFERROR(_xlfn.IFS(INDEX(#REF!,MATCH($AR26,#REF!,0))="C",$C26,INDEX(#REF!,MATCH($AR26,#REF!,0))="C*H",$C26*$H26,INDEX(#REF!,MATCH($AR26,#REF!,0))="C*J",$C26*$J26,INDEX(#REF!,MATCH($AR26,#REF!,0))="C*2*(H+I)",$C26*2*($H26+$I26),INDEX(#REF!,MATCH($AR26,#REF!,0))="C*L*3600",$C26*$L26*3600,INDEX(#REF!,MATCH($AR26,#REF!,0))="C*K*3600",$C26*$K26*3600),"")</f>
        <v/>
      </c>
      <c r="AT26" s="1062" t="str">
        <f>IF($AR26="","",_xlfn.IFS($G26&lt;18,1,$G26&lt;28,1.4,$G26&lt;40,1.6,$G26&lt;50,1.8,$G26&gt;=50,2))</f>
        <v/>
      </c>
      <c r="AU26" s="1063" t="str">
        <f>IFERROR(IF(VLOOKUP($AR26,#REF!,2,0)=0,"",VLOOKUP($AR26,#REF!,2,0)),"")</f>
        <v/>
      </c>
      <c r="AV26" s="1064" t="str">
        <f>IFERROR(IF($AS26="","",ROUNDUP(MAX($AS26*$AT26/$AU26,1),0)),"")</f>
        <v/>
      </c>
      <c r="AW26" s="1049" t="s">
        <v>1123</v>
      </c>
      <c r="AX26" s="139">
        <f>IFERROR(_xlfn.IFS(INDEX('Bảng tra CĐ'!$E$5:$E$80,MATCH(AW26,'Bảng tra CĐ'!$A$5:$A$80,0))="$C",$C26,INDEX('Bảng tra CĐ'!$E$5:$E$80,MATCH(AW26,'Bảng tra CĐ'!$A$5:$A$80,0))="$C*$H",$C26*$H26,INDEX('Bảng tra CĐ'!$E$5:$E$80,MATCH(AW26,'Bảng tra CĐ'!$A$5:$A$80,0))="$C*$J",$C26*$J26,INDEX('Bảng tra CĐ'!$E$5:$E$80,MATCH(AW26,'Bảng tra CĐ'!$A$5:$A$80,0))="$C*2*($H+$I)",$C26*2*($H26+$I26),INDEX('Bảng tra CĐ'!$E$5:$E$80,MATCH(AW26,'Bảng tra CĐ'!$A$5:$A$80,0))="$L*3600",$L26*3600,INDEX('Bảng tra CĐ'!$E$5:$E$80,MATCH(AW26,'Bảng tra CĐ'!$A$5:$A$80,0))="$K*3600",$K26*3600),"")</f>
        <v>35</v>
      </c>
      <c r="AY26" s="1062">
        <f>IF(IFERROR(VLOOKUP(AW26,'Bảng tra CĐ'!$A$5:$C$80,3,0),"")="m3/h",1,_xlfn.IFS($G26&lt;18,1,$G26&lt;28,1.4,$G26&lt;40,1.6,$G26&lt;50,1.8,$G26&gt;=50,2))</f>
        <v>1.6</v>
      </c>
      <c r="AZ26" s="1063">
        <f>IFERROR(IF(VLOOKUP(AW26,'Bảng tra CĐ'!$A$5:$B$80,2,0)=0,"",VLOOKUP(AW26,'Bảng tra CĐ'!$A$5:$B$80,2,0)),"")</f>
        <v>41</v>
      </c>
      <c r="BA26" s="1064">
        <f>IFERROR(IF(AX26="","",ROUNDUP(MAX(AX26*AY26/AZ26,1),0)),"")</f>
        <v>2</v>
      </c>
      <c r="BB26" s="1049"/>
      <c r="BC26" s="139" t="str">
        <f>IFERROR(_xlfn.IFS(INDEX(#REF!,MATCH($BB26,#REF!,0))="C",$C26,INDEX(#REF!,MATCH($BB26,#REF!,0))="C*H",$C26*$H26,INDEX(#REF!,MATCH($BB26,#REF!,0))="C*J",$C26*$J26,INDEX(#REF!,MATCH($BB26,#REF!,0))="C*2*(H+I)",$C26*2*($H26+$I26),INDEX(#REF!,MATCH($BB26,#REF!,0))="C*L*3600",$C26*$L26*3600,INDEX(#REF!,MATCH($BB26,#REF!,0))="C*K*3600",$C26*$K26*3600),"")</f>
        <v/>
      </c>
      <c r="BD26" s="1062" t="str">
        <f>IF($BB26="","",_xlfn.IFS($G26&lt;18,1,$G26&lt;28,1.4,$G26&lt;40,1.6,$G26&lt;50,1.8,$G26&gt;=50,2))</f>
        <v/>
      </c>
      <c r="BE26" s="1063" t="str">
        <f>IFERROR(IF(VLOOKUP($BB26,#REF!,2,0)=0,"",VLOOKUP($BB26,#REF!,2,0)),"")</f>
        <v/>
      </c>
      <c r="BF26" s="1064" t="str">
        <f>IFERROR(IF($BC26="","",ROUNDUP(MAX($BC26*$BD26/$BE26,1),0)),"")</f>
        <v/>
      </c>
      <c r="BG26" s="1049" t="s">
        <v>1125</v>
      </c>
      <c r="BH26" s="139">
        <v>10</v>
      </c>
      <c r="BI26" s="1062">
        <f>IF(IFERROR(VLOOKUP(BG26,'Bảng tra CĐ'!$A$5:$C$80,3,0),"")="m3/h",1,_xlfn.IFS($G26&lt;18,1,$G26&lt;28,1.4,$G26&lt;40,1.6,$G26&lt;50,1.8,$G26&gt;=50,2))</f>
        <v>1.6</v>
      </c>
      <c r="BJ26" s="1063">
        <f>IFERROR(IF(VLOOKUP(BG26,'Bảng tra CĐ'!$A$5:$B$80,2,0)=0,"",VLOOKUP(BG26,'Bảng tra CĐ'!$A$5:$B$80,2,0)),"")</f>
        <v>0.1</v>
      </c>
      <c r="BK26" s="1064">
        <f>IFERROR(IF(BH26="","",ROUNDUP(MAX(BH26*BI26/BJ26,1),0)),"")</f>
        <v>160</v>
      </c>
      <c r="BL26" s="1049" t="s">
        <v>1165</v>
      </c>
      <c r="BM26" s="139">
        <v>7</v>
      </c>
      <c r="BN26" s="1062">
        <f>IF(IFERROR(VLOOKUP(BL26,'Bảng tra CĐ'!$A$5:$C$80,3,0),"")="m3/h",1,_xlfn.IFS($G26&lt;18,1,$G26&lt;28,1.4,$G26&lt;40,1.6,$G26&lt;50,1.8,$G26&gt;=50,2))</f>
        <v>1.6</v>
      </c>
      <c r="BO26" s="1063">
        <f>IFERROR(IF(VLOOKUP(BL26,'Bảng tra CĐ'!$A$5:$B$80,2,0)=0,"",VLOOKUP(BL26,'Bảng tra CĐ'!$A$5:$B$80,2,0)),"")</f>
        <v>0.2</v>
      </c>
      <c r="BP26" s="1064">
        <f>IFERROR(IF(BM26="","",ROUNDUP(MAX(BM26*BN26/BO26,1),0)),"")</f>
        <v>56</v>
      </c>
      <c r="BQ26" s="1049"/>
      <c r="BR26" s="139" t="str">
        <f>IFERROR(_xlfn.IFS(INDEX(#REF!,MATCH($BQ26,#REF!,0))="C",$C26,INDEX(#REF!,MATCH($BQ26,#REF!,0))="C*H",$C26*$H26,INDEX(#REF!,MATCH($BQ26,#REF!,0))="C*J",$C26*$J26,INDEX(#REF!,MATCH($BQ26,#REF!,0))="C*2*(H+I)",$C26*2*($H26+$I26),INDEX(#REF!,MATCH($BQ26,#REF!,0))="C*L*3600",$C26*$L26*3600,INDEX(#REF!,MATCH($BQ26,#REF!,0))="C*K*3600",$C26*$K26*3600),"")</f>
        <v/>
      </c>
      <c r="BS26" s="1062" t="str">
        <f t="shared" si="49"/>
        <v/>
      </c>
      <c r="BT26" s="1063" t="str">
        <f>IFERROR(IF(VLOOKUP($BQ26,#REF!,2,0)=0,"",VLOOKUP($BQ26,#REF!,2,0)),"")</f>
        <v/>
      </c>
      <c r="BU26" s="1064" t="str">
        <f t="shared" si="50"/>
        <v/>
      </c>
      <c r="BV26" s="1048" t="s">
        <v>1139</v>
      </c>
      <c r="BW26" s="139">
        <f>IFERROR(_xlfn.IFS(INDEX('Bảng tra CĐ'!$E$5:$E$80,MATCH(BV26,'Bảng tra CĐ'!$A$5:$A$80,0))="$C",$C26,INDEX('Bảng tra CĐ'!$E$5:$E$80,MATCH(BV26,'Bảng tra CĐ'!$A$5:$A$80,0))="$C*$H",$C26*$H26,INDEX('Bảng tra CĐ'!$E$5:$E$80,MATCH(BV26,'Bảng tra CĐ'!$A$5:$A$80,0))="$C*$J",$C26*$J26,INDEX('Bảng tra CĐ'!$E$5:$E$80,MATCH(BV26,'Bảng tra CĐ'!$A$5:$A$80,0))="$C*2*($H+$I)",$C26*2*($H26+$I26),INDEX('Bảng tra CĐ'!$E$5:$E$80,MATCH(BV26,'Bảng tra CĐ'!$A$5:$A$80,0))="$L*3600",$L26*3600,INDEX('Bảng tra CĐ'!$E$5:$E$80,MATCH(BV26,'Bảng tra CĐ'!$A$5:$A$80,0))="$K*3600",$K26*3600),"")</f>
        <v>297.36</v>
      </c>
      <c r="BX26" s="1062">
        <f>IF(IFERROR(VLOOKUP(BV26,'Bảng tra CĐ'!$A$5:$C$80,3,0),"")="m3/h",1,_xlfn.IFS($G26&lt;18,1,$G26&lt;28,1.4,$G26&lt;40,1.6,$G26&lt;50,1.8,$G26&gt;=50,2))</f>
        <v>1.6</v>
      </c>
      <c r="BY26" s="1063">
        <f>IFERROR(IF(VLOOKUP(BV26,'Bảng tra CĐ'!$A$5:$B$80,2,0)=0,"",VLOOKUP(BV26,'Bảng tra CĐ'!$A$5:$B$80,2,0)),"")</f>
        <v>23</v>
      </c>
      <c r="BZ26" s="1064">
        <f t="shared" ref="BZ26:BZ30" si="80">IFERROR(IF(BW26="","",ROUNDUP(MAX(BW26*BX26/BY26,1),0)),"")</f>
        <v>21</v>
      </c>
      <c r="CA26" s="1049" t="s">
        <v>1103</v>
      </c>
      <c r="CB26" s="139">
        <f>IFERROR(_xlfn.IFS(INDEX('Bảng tra CĐ'!$E$5:$E$80,MATCH(CA26,'Bảng tra CĐ'!$A$5:$A$80,0))="$C",$C26,INDEX('Bảng tra CĐ'!$E$5:$E$80,MATCH(CA26,'Bảng tra CĐ'!$A$5:$A$80,0))="$C*$H",$C26*$H26,INDEX('Bảng tra CĐ'!$E$5:$E$80,MATCH(CA26,'Bảng tra CĐ'!$A$5:$A$80,0))="$C*$J",$C26*$J26,INDEX('Bảng tra CĐ'!$E$5:$E$80,MATCH(CA26,'Bảng tra CĐ'!$A$5:$A$80,0))="$C*2*($H+$I)",$C26*2*($H26+$I26),INDEX('Bảng tra CĐ'!$E$5:$E$80,MATCH(CA26,'Bảng tra CĐ'!$A$5:$A$80,0))="$L*3600",$L26*3600,INDEX('Bảng tra CĐ'!$E$5:$E$80,MATCH(CA26,'Bảng tra CĐ'!$A$5:$A$80,0))="$K*3600",$K26*3600),"")</f>
        <v>297.36</v>
      </c>
      <c r="CC26" s="1062">
        <f>IF(IFERROR(VLOOKUP(CA26,'Bảng tra CĐ'!$A$5:$C$80,3,0),"")="m3/h",1,_xlfn.IFS($G26&lt;18,1,$G26&lt;28,1.4,$G26&lt;40,1.6,$G26&lt;50,1.8,$G26&gt;=50,2))</f>
        <v>1.6</v>
      </c>
      <c r="CD26" s="1063">
        <f>IFERROR(IF(VLOOKUP(CA26,'Bảng tra CĐ'!$A$5:$B$80,2,0)=0,"",VLOOKUP(CA26,'Bảng tra CĐ'!$A$5:$B$80,2,0)),"")</f>
        <v>30</v>
      </c>
      <c r="CE26" s="1064">
        <f>IFERROR(IF(CB26="","",ROUNDUP(MAX(CB26*CC26/CD26,1),0)),"")</f>
        <v>16</v>
      </c>
      <c r="CF26" s="1049" t="s">
        <v>1188</v>
      </c>
      <c r="CG26" s="139">
        <f>IFERROR(_xlfn.IFS(INDEX('Bảng tra CĐ'!$E$5:$E$80,MATCH(CF26,'Bảng tra CĐ'!$A$5:$A$80,0))="$C",$C26,INDEX('Bảng tra CĐ'!$E$5:$E$80,MATCH(CF26,'Bảng tra CĐ'!$A$5:$A$80,0))="$C*$H",$C26*$H26,INDEX('Bảng tra CĐ'!$E$5:$E$80,MATCH(CF26,'Bảng tra CĐ'!$A$5:$A$80,0))="$C*$J",$C26*$J26,INDEX('Bảng tra CĐ'!$E$5:$E$80,MATCH(CF26,'Bảng tra CĐ'!$A$5:$A$80,0))="$C*2*($H+$I)",$C26*2*($H26+$I26),INDEX('Bảng tra CĐ'!$E$5:$E$80,MATCH(CF26,'Bảng tra CĐ'!$A$5:$A$80,0))="$L*3600",$L26*3600,INDEX('Bảng tra CĐ'!$E$5:$E$80,MATCH(CF26,'Bảng tra CĐ'!$A$5:$A$80,0))="$K*3600",$K26*3600),"")</f>
        <v>297.36</v>
      </c>
      <c r="CH26" s="1062">
        <f>IF(IFERROR(VLOOKUP(CF26,'Bảng tra CĐ'!$A$5:$C$80,3,0),"")="m3/h",1,_xlfn.IFS($G26&lt;18,1,$G26&lt;28,1.4,$G26&lt;40,1.6,$G26&lt;50,1.8,$G26&gt;=50,2))</f>
        <v>1.6</v>
      </c>
      <c r="CI26" s="1063">
        <f>IFERROR(IF(VLOOKUP(CF26,'Bảng tra CĐ'!$A$5:$B$80,2,0)=0,"",VLOOKUP(CF26,'Bảng tra CĐ'!$A$5:$B$80,2,0)),"")</f>
        <v>20</v>
      </c>
      <c r="CJ26" s="1064">
        <f>IFERROR(IF(CG26="","",ROUNDUP(MAX(CG26*CH26/CI26,1),0)),"")</f>
        <v>24</v>
      </c>
      <c r="CK26" s="1076"/>
      <c r="CL26" s="139" t="str">
        <f>IFERROR(_xlfn.IFS(INDEX(#REF!,MATCH($CK26,#REF!,0))="C",$C26,INDEX(#REF!,MATCH($CK26,#REF!,0))="C*H",$C26*$H26,INDEX(#REF!,MATCH($CK26,#REF!,0))="C*J",$C26*$J26,INDEX(#REF!,MATCH($CK26,#REF!,0))="C*2*(H+I)",$C26*2*($H26+$I26),INDEX(#REF!,MATCH($CK26,#REF!,0))="C*L*3600",$C26*$L26*3600,INDEX(#REF!,MATCH($CK26,#REF!,0))="C*K*3600",$C26*$K26*3600),"")</f>
        <v/>
      </c>
      <c r="CM26" s="1062" t="str">
        <f t="shared" si="52"/>
        <v/>
      </c>
      <c r="CN26" s="1063" t="str">
        <f>IFERROR(IF(VLOOKUP($CK26,#REF!,2,0)=0,"",VLOOKUP($CK26,#REF!,2,0)),"")</f>
        <v/>
      </c>
      <c r="CO26" s="1064" t="str">
        <f t="shared" si="53"/>
        <v/>
      </c>
      <c r="CP26" s="1049" t="s">
        <v>1196</v>
      </c>
      <c r="CQ26" s="139">
        <v>590</v>
      </c>
      <c r="CR26" s="1062">
        <f>IF(IFERROR(VLOOKUP(CP26,'Bảng tra CĐ'!$A$5:$C$80,3,0),"")="m3/h",1,_xlfn.IFS($G26&lt;18,1,$G26&lt;28,1.4,$G26&lt;40,1.6,$G26&lt;50,1.8,$G26&gt;=50,2))</f>
        <v>1.6</v>
      </c>
      <c r="CS26" s="1063">
        <f>IFERROR(IF(VLOOKUP(CP26,'Bảng tra CĐ'!$A$5:$B$80,2,0)=0,"",VLOOKUP(CP26,'Bảng tra CĐ'!$A$5:$B$80,2,0)),"")</f>
        <v>100</v>
      </c>
      <c r="CT26" s="1064">
        <f>IFERROR(IF(CQ26="","",ROUNDUP(MAX(CQ26*CR26/CS26,1),0)),"")</f>
        <v>10</v>
      </c>
      <c r="CU26" s="1049"/>
      <c r="CV26" s="139" t="str">
        <f>IFERROR(_xlfn.IFS(INDEX(#REF!,MATCH($CU26,#REF!,0))="C",$C26,INDEX(#REF!,MATCH($CU26,#REF!,0))="C*H",$C26*$H26,INDEX(#REF!,MATCH($CU26,#REF!,0))="C*J",$C26*$J26,INDEX(#REF!,MATCH($CU26,#REF!,0))="C*2*(H+I)",$C26*2*($H26+$I26),INDEX(#REF!,MATCH($CU26,#REF!,0))="C*L*3600",$C26*$L26*3600,INDEX(#REF!,MATCH($CU26,#REF!,0))="C*K*3600",$C26*$K26*3600),"")</f>
        <v/>
      </c>
      <c r="CW26" s="1062" t="str">
        <f t="shared" si="54"/>
        <v/>
      </c>
      <c r="CX26" s="1063" t="str">
        <f>IFERROR(IF(VLOOKUP($CU26,#REF!,2,0)=0,"",VLOOKUP($CU26,#REF!,2,0)),"")</f>
        <v/>
      </c>
      <c r="CY26" s="1064" t="str">
        <f t="shared" si="55"/>
        <v/>
      </c>
      <c r="CZ26" s="1049"/>
      <c r="DA26" s="139" t="str">
        <f>IFERROR(_xlfn.IFS(INDEX(#REF!,MATCH($CZ26,#REF!,0))="C",$C26,INDEX(#REF!,MATCH($CZ26,#REF!,0))="C*H",$C26*$H26,INDEX(#REF!,MATCH($CZ26,#REF!,0))="C*J",$C26*$J26,INDEX(#REF!,MATCH($CZ26,#REF!,0))="C*2*(H+I)",$C26*2*($H26+$I26),INDEX(#REF!,MATCH($CZ26,#REF!,0))="C*L*3600",$C26*$L26*3600,INDEX(#REF!,MATCH($CZ26,#REF!,0))="C*K*3600",$C26*$K26*3600),"")</f>
        <v/>
      </c>
      <c r="DB26" s="1062" t="str">
        <f t="shared" si="56"/>
        <v/>
      </c>
      <c r="DC26" s="1063" t="str">
        <f>IFERROR(IF(VLOOKUP($CZ26,#REF!,2,0)=0,"",VLOOKUP($CZ26,#REF!,2,0)),"")</f>
        <v/>
      </c>
      <c r="DD26" s="1064" t="str">
        <f t="shared" si="57"/>
        <v/>
      </c>
      <c r="DE26" s="1049"/>
      <c r="DF26" s="139" t="str">
        <f>IFERROR(_xlfn.IFS(INDEX(#REF!,MATCH($DE26,#REF!,0))="C",$C26,INDEX(#REF!,MATCH($DE26,#REF!,0))="C*H",$C26*$H26,INDEX(#REF!,MATCH($DE26,#REF!,0))="C*J",$C26*$J26,INDEX(#REF!,MATCH($DE26,#REF!,0))="C*2*(H+I)",$C26*2*($H26+$I26),INDEX(#REF!,MATCH($DE26,#REF!,0))="C*L*3600",$C26*$L26*3600,INDEX(#REF!,MATCH($DE26,#REF!,0))="C*K*3600",$C26*$K26*3600),"")</f>
        <v/>
      </c>
      <c r="DG26" s="1062" t="str">
        <f t="shared" si="58"/>
        <v/>
      </c>
      <c r="DH26" s="1063" t="str">
        <f>IFERROR(IF(VLOOKUP($DE26,#REF!,2,0)=0,"",VLOOKUP($DE26,#REF!,2,0)),"")</f>
        <v/>
      </c>
      <c r="DI26" s="1064" t="str">
        <f t="shared" si="59"/>
        <v/>
      </c>
      <c r="DJ26" s="1049"/>
      <c r="DK26" s="1049" t="str">
        <f>IFERROR(_xlfn.IFS(INDEX(#REF!,MATCH($DJ26,#REF!,0))="C",$C26,INDEX(#REF!,MATCH($DJ26,#REF!,0))="C*H",$C26*$H26,INDEX(#REF!,MATCH($DJ26,#REF!,0))="C*J",$C26*$J26,INDEX(#REF!,MATCH($DJ26,#REF!,0))="C*2*(H+I)",$C26*2*($H26+$I26),INDEX(#REF!,MATCH($DJ26,#REF!,0))="C*L*3600",$C26*$L26*3600,INDEX(#REF!,MATCH($DJ26,#REF!,0))="C*K*3600",$C26*$K26*3600),"")</f>
        <v/>
      </c>
      <c r="DL26" s="1049" t="str">
        <f t="shared" si="60"/>
        <v/>
      </c>
      <c r="DM26" s="1049" t="str">
        <f>IFERROR(IF(VLOOKUP($DJ26,#REF!,2,0)=0,"",VLOOKUP($DJ26,#REF!,2,0)),"")</f>
        <v/>
      </c>
      <c r="DN26" s="1049" t="str">
        <f t="shared" si="61"/>
        <v/>
      </c>
      <c r="DO26" s="1049"/>
      <c r="DP26" s="139" t="str">
        <f>IFERROR(_xlfn.IFS(INDEX(#REF!,MATCH($DO26,#REF!,0))="C",$C26,INDEX(#REF!,MATCH($DO26,#REF!,0))="C*H",$C26*$H26,INDEX(#REF!,MATCH($DO26,#REF!,0))="C*J",$C26*$J26,INDEX(#REF!,MATCH($DO26,#REF!,0))="C*2*(H+I)",$C26*2*($H26+$I26),INDEX(#REF!,MATCH($DO26,#REF!,0))="C*L*3600",$C26*$L26*3600,INDEX(#REF!,MATCH($DO26,#REF!,0))="C*K*3600",$C26*$K26*3600),"")</f>
        <v/>
      </c>
      <c r="DQ26" s="1062" t="str">
        <f t="shared" si="62"/>
        <v/>
      </c>
      <c r="DR26" s="1063" t="str">
        <f>IFERROR(IF(VLOOKUP($DO26,#REF!,2,0)=0,"",VLOOKUP($DO26,#REF!,2,0)),"")</f>
        <v/>
      </c>
      <c r="DS26" s="1064" t="str">
        <f t="shared" si="63"/>
        <v/>
      </c>
      <c r="DT26" s="1050"/>
      <c r="DU26" s="139" t="str">
        <f>IFERROR(_xlfn.IFS(INDEX(#REF!,MATCH($DT26,#REF!,0))="C",$C26,INDEX(#REF!,MATCH($DT26,#REF!,0))="C*H",$C26*$H26,INDEX(#REF!,MATCH($DT26,#REF!,0))="C*J",$C26*$J26,INDEX(#REF!,MATCH($DT26,#REF!,0))="C*2*(H+I)",$C26*2*($H26+$I26),INDEX(#REF!,MATCH($DT26,#REF!,0))="C*L*3600",$C26*$L26*3600,INDEX(#REF!,MATCH($DT26,#REF!,0))="C*K*3600",$C26*$K26*3600),"")</f>
        <v/>
      </c>
      <c r="DV26" s="1062" t="str">
        <f t="shared" si="64"/>
        <v/>
      </c>
      <c r="DW26" s="1063" t="str">
        <f>IFERROR(IF(VLOOKUP($DT26,#REF!,2,0)=0,"",VLOOKUP($DT26,#REF!,2,0)),"")</f>
        <v/>
      </c>
      <c r="DX26" s="1064" t="str">
        <f t="shared" si="65"/>
        <v/>
      </c>
      <c r="DY26" s="1050"/>
      <c r="DZ26" s="139" t="str">
        <f>IFERROR(_xlfn.IFS(INDEX(#REF!,MATCH($DY26,#REF!,0))="C",$C26,INDEX(#REF!,MATCH($DY26,#REF!,0))="C*H",$C26*$H26,INDEX(#REF!,MATCH($DY26,#REF!,0))="C*J",$C26*$J26,INDEX(#REF!,MATCH($DY26,#REF!,0))="C*2*(H+I)",$C26*2*($H26+$I26),INDEX(#REF!,MATCH($DY26,#REF!,0))="C*L*3600",$C26*$L26*3600,INDEX(#REF!,MATCH($DY26,#REF!,0))="C*K*3600",$C26*$K26*3600),"")</f>
        <v/>
      </c>
      <c r="EA26" s="1062" t="str">
        <f>IF($DY26="","",_xlfn.IFS($G26&lt;18,1,$G26&lt;28,1.4,$G26&lt;40,1.6,$G26&lt;50,1.8,$G26&gt;=50,2))</f>
        <v/>
      </c>
      <c r="EB26" s="1063" t="str">
        <f>IFERROR(IF(VLOOKUP($DY26,#REF!,2,0)=0,"",VLOOKUP($DY26,#REF!,2,0)),"")</f>
        <v/>
      </c>
      <c r="EC26" s="1064" t="str">
        <f>IFERROR(IF($DZ26="","",ROUNDUP(MAX($DZ26*$EA26/$EB26,1),0)),"")</f>
        <v/>
      </c>
      <c r="ED26" s="1050"/>
      <c r="EE26" s="139" t="str">
        <f>IFERROR(_xlfn.IFS(INDEX(#REF!,MATCH($ED26,#REF!,0))="C",$C26,INDEX(#REF!,MATCH($ED26,#REF!,0))="C*H",$C26*$H26,INDEX(#REF!,MATCH($ED26,#REF!,0))="C*J",$C26*$J26,INDEX(#REF!,MATCH($ED26,#REF!,0))="C*2*(H+I)",$C26*2*($H26+$I26),INDEX(#REF!,MATCH($ED26,#REF!,0))="C*L*3600",$C26*$L26*3600,INDEX(#REF!,MATCH($ED26,#REF!,0))="C*K*3600",$C26*$K26*3600),"")</f>
        <v/>
      </c>
      <c r="EF26" s="1062" t="str">
        <f>IF($ED26="","",_xlfn.IFS($G26&lt;18,1,$G26&lt;28,1.4,$G26&lt;40,1.6,$G26&lt;50,1.8,$G26&gt;=50,2))</f>
        <v/>
      </c>
      <c r="EG26" s="1063" t="str">
        <f>IFERROR(IF(VLOOKUP($ED26,#REF!,2,0)=0,"",VLOOKUP($ED26,#REF!,2,0)),"")</f>
        <v/>
      </c>
      <c r="EH26" s="1064" t="str">
        <f>IFERROR(IF($EE26="","",ROUNDUP(MAX($EE26*$EF26/$EG26,1),0)),"")</f>
        <v/>
      </c>
      <c r="EI26" s="1051"/>
      <c r="EJ26" s="139" t="str">
        <f>IFERROR(_xlfn.IFS(INDEX(#REF!,MATCH($EI26,#REF!,0))="C",$C26,INDEX(#REF!,MATCH($EI26,#REF!,0))="C*H",$C26*$H26,INDEX(#REF!,MATCH($EI26,#REF!,0))="C*J",$C26*$J26,INDEX(#REF!,MATCH($EI26,#REF!,0))="C*2*(H+I)",$C26*2*($H26+$I26),INDEX(#REF!,MATCH($EI26,#REF!,0))="C*L*3600",$C26*$L26*3600,INDEX(#REF!,MATCH($EI26,#REF!,0))="C*K*3600",$C26*$K26*3600),"")</f>
        <v/>
      </c>
      <c r="EK26" s="1062" t="str">
        <f>IF($EI26="","",_xlfn.IFS($G26&lt;18,1,$G26&lt;28,1.4,$G26&lt;40,1.6,$G26&lt;50,1.8,$G26&gt;=50,2))</f>
        <v/>
      </c>
      <c r="EL26" s="1063" t="str">
        <f>IFERROR(IF(VLOOKUP($EI26,#REF!,2,0)=0,"",VLOOKUP($EI26,#REF!,2,0)),"")</f>
        <v/>
      </c>
      <c r="EM26" s="1064" t="str">
        <f>IFERROR(IF($EJ26="","",ROUNDUP(MAX($EJ26*$EK26/$EL26,1),0)),"")</f>
        <v/>
      </c>
      <c r="EN26" s="1052"/>
      <c r="ET26" s="139" t="str">
        <f>IFERROR(_xlfn.IFS(INDEX(#REF!,MATCH($EN26,#REF!,0))="C",$C26,INDEX(#REF!,MATCH($EN26,#REF!,0))="C*H",$C26*$H26,INDEX(#REF!,MATCH($EN26,#REF!,0))="C*J",$C26*$J26,INDEX(#REF!,MATCH($EN26,#REF!,0))="C*2*(H+I)",$C26*2*($H26+$I26),INDEX(#REF!,MATCH($EN26,#REF!,0))="C*L*3600",$C26*$L26*3600,INDEX(#REF!,MATCH($EN26,#REF!,0))="C*K*3600",$C26*$K26*3600),"")</f>
        <v/>
      </c>
      <c r="EU26" s="1062" t="str">
        <f t="shared" si="66"/>
        <v/>
      </c>
      <c r="EV26" s="1063" t="str">
        <f>IFERROR(IF(VLOOKUP($EN26,#REF!,2,0)=0,"",VLOOKUP($EN26,#REF!,2,0)),"")</f>
        <v/>
      </c>
      <c r="EW26" s="1064" t="str">
        <f t="shared" si="43"/>
        <v/>
      </c>
    </row>
    <row r="27" spans="1:153" s="5" customFormat="1" ht="34.200000000000003" customHeight="1" outlineLevel="1">
      <c r="A27" s="17">
        <v>2</v>
      </c>
      <c r="B27" s="851" t="s">
        <v>1217</v>
      </c>
      <c r="C27" s="355">
        <v>1</v>
      </c>
      <c r="D27" s="43">
        <f>IF(G27&lt;=30,G27+4,IF(G27&lt;=50,G27+5,IF(G27&lt;=70,G27+6,IF(G27&lt;=80,G27+8))))</f>
        <v>40</v>
      </c>
      <c r="E27" s="43">
        <f t="shared" ref="E27" si="81">H27+4</f>
        <v>39</v>
      </c>
      <c r="F27" s="65">
        <f t="shared" ref="F27" si="82">I27+20+J27</f>
        <v>610</v>
      </c>
      <c r="G27" s="359">
        <v>35</v>
      </c>
      <c r="H27" s="360">
        <v>35</v>
      </c>
      <c r="I27" s="360">
        <v>590</v>
      </c>
      <c r="J27" s="580"/>
      <c r="K27" s="100">
        <f>ROUND(G27*H27*(I27+J27)*C27/10^9,5)</f>
        <v>7.2000000000000005E-4</v>
      </c>
      <c r="L27" s="92">
        <f t="shared" si="46"/>
        <v>8.2600000000000007E-2</v>
      </c>
      <c r="M27" s="127"/>
      <c r="N27" s="1011" t="s">
        <v>838</v>
      </c>
      <c r="O27" s="257"/>
      <c r="P27" s="245"/>
      <c r="Q27" s="257"/>
      <c r="R27" s="257"/>
      <c r="S27" s="257"/>
      <c r="T27" s="129">
        <f t="shared" ref="T27" si="83">C27*$R$15</f>
        <v>1784</v>
      </c>
      <c r="U27" s="128">
        <f t="shared" ref="U27" si="84">ROUND(G27*H27*(I27+J27)*T27/10^9,5)</f>
        <v>1.28939</v>
      </c>
      <c r="V27" s="96">
        <v>3</v>
      </c>
      <c r="W27" s="97">
        <f>U27*V27</f>
        <v>3.8681700000000001</v>
      </c>
      <c r="AB27" s="1075" t="s">
        <v>1226</v>
      </c>
      <c r="AC27" s="1047" t="s">
        <v>1254</v>
      </c>
      <c r="AD27" s="1064">
        <f>IFERROR(_xlfn.IFS(INDEX('Bảng tra CĐ'!$E$5:$E$80,MATCH(AC27,'Bảng tra CĐ'!$A$5:$A$80,0))="$C",$C27,INDEX('Bảng tra CĐ'!$E$5:$E$80,MATCH(AC27,'Bảng tra CĐ'!$A$5:$A$80,0))="$C*$H",$C27*$H27,INDEX('Bảng tra CĐ'!$E$5:$E$80,MATCH(AC27,'Bảng tra CĐ'!$A$5:$A$80,0))="$C*$J",$C27*$J27,INDEX('Bảng tra CĐ'!$E$5:$E$80,MATCH(AC27,'Bảng tra CĐ'!$A$5:$A$80,0))="$C*2*($H+$I)",$C27*2*($H27+$I27),INDEX('Bảng tra CĐ'!$E$5:$E$80,MATCH(AC27,'Bảng tra CĐ'!$A$5:$A$80,0))="$L*3600",$L27*3600,INDEX('Bảng tra CĐ'!$E$5:$E$80,MATCH(AC27,'Bảng tra CĐ'!$A$5:$A$80,0))="$K*3600",$K27*3600),"")</f>
        <v>1250</v>
      </c>
      <c r="AE27" s="1062">
        <f>IF(IFERROR(VLOOKUP(AC27,'Bảng tra CĐ'!$A$5:$C$80,3,0),"")="m3/h",1,_xlfn.IFS($G27&lt;18,1,$G27&lt;28,1.4,$G27&lt;40,1.6,$G27&lt;50,1.8,$G27&gt;=50,2))</f>
        <v>1.6</v>
      </c>
      <c r="AF27" s="1063">
        <f>IFERROR(IF(VLOOKUP(AC27,'Bảng tra CĐ'!$A$5:$B$80,2,0)=0,"",VLOOKUP(AC27,'Bảng tra CĐ'!$A$5:$B$80,2,0)),"")</f>
        <v>20</v>
      </c>
      <c r="AG27" s="1064">
        <f>IFERROR(IF(AD27="","",ROUNDUP(MAX(AD27*AE27/AF27,1),0)),"")</f>
        <v>100</v>
      </c>
      <c r="AH27" s="1048" t="s">
        <v>1098</v>
      </c>
      <c r="AI27" s="139">
        <f>IFERROR(_xlfn.IFS(INDEX('Bảng tra CĐ'!$E$5:$E$80,MATCH(AH27,'Bảng tra CĐ'!$A$5:$A$80,0))="$C",$C27,INDEX('Bảng tra CĐ'!$E$5:$E$80,MATCH(AH27,'Bảng tra CĐ'!$A$5:$A$80,0))="$C*$H",$C27*$H27,INDEX('Bảng tra CĐ'!$E$5:$E$80,MATCH(AH27,'Bảng tra CĐ'!$A$5:$A$80,0))="$C*$J",$C27*$J27,INDEX('Bảng tra CĐ'!$E$5:$E$80,MATCH(AH27,'Bảng tra CĐ'!$A$5:$A$80,0))="$C*2*($H+$I)",$C27*2*($H27+$I27),INDEX('Bảng tra CĐ'!$E$5:$E$80,MATCH(AH27,'Bảng tra CĐ'!$A$5:$A$80,0))="$L*3600",$L27*3600,INDEX('Bảng tra CĐ'!$E$5:$E$80,MATCH(AH27,'Bảng tra CĐ'!$A$5:$A$80,0))="$K*3600",$K27*3600),"")</f>
        <v>297.36</v>
      </c>
      <c r="AJ27" s="1062">
        <f>IF(IFERROR(VLOOKUP(AH27,'Bảng tra CĐ'!$A$5:$C$80,3,0),"")="m3/h",1,_xlfn.IFS($G27&lt;18,1,$G27&lt;28,1.4,$G27&lt;40,1.6,$G27&lt;50,1.8,$G27&gt;=50,2))</f>
        <v>1.6</v>
      </c>
      <c r="AK27" s="1063">
        <f>IFERROR(IF(VLOOKUP(AH27,'Bảng tra CĐ'!$A$5:$B$80,2,0)=0,"",VLOOKUP(AH27,'Bảng tra CĐ'!$A$5:$B$80,2,0)),"")</f>
        <v>47</v>
      </c>
      <c r="AL27" s="1064">
        <f>IFERROR(IF(AI27="","",ROUNDUP(MAX(AI27*AJ27/AK27,1),0)),"")</f>
        <v>11</v>
      </c>
      <c r="AM27" s="1048" t="s">
        <v>1151</v>
      </c>
      <c r="AN27" s="139">
        <f>(F27*E27)*2</f>
        <v>47580</v>
      </c>
      <c r="AO27" s="1062">
        <f>IF(IFERROR(VLOOKUP(AM27,'Bảng tra CĐ'!$A$5:$C$80,3,0),"")="m3/h",1,_xlfn.IFS($G27&lt;18,1,$G27&lt;28,1.4,$G27&lt;40,1.6,$G27&lt;50,1.8,$G27&gt;=50,2))</f>
        <v>1.6</v>
      </c>
      <c r="AP27" s="1063">
        <f>IFERROR(IF(VLOOKUP(AM27,'Bảng tra CĐ'!$A$5:$B$80,2,0)=0,"",VLOOKUP(AM27,'Bảng tra CĐ'!$A$5:$B$80,2,0)),"")</f>
        <v>435.555555555556</v>
      </c>
      <c r="AQ27" s="1064">
        <f>IFERROR(IF(AN27="","",ROUNDUP(MAX(AN27*AO27/AP27,1),0)),"")</f>
        <v>175</v>
      </c>
      <c r="AR27" s="1048"/>
      <c r="AS27" s="139" t="str">
        <f>IFERROR(_xlfn.IFS(INDEX(#REF!,MATCH($AR27,#REF!,0))="C",$C27,INDEX(#REF!,MATCH($AR27,#REF!,0))="C*H",$C27*$H27,INDEX(#REF!,MATCH($AR27,#REF!,0))="C*J",$C27*$J27,INDEX(#REF!,MATCH($AR27,#REF!,0))="C*2*(H+I)",$C27*2*($H27+$I27),INDEX(#REF!,MATCH($AR27,#REF!,0))="C*L*3600",$C27*$L27*3600,INDEX(#REF!,MATCH($AR27,#REF!,0))="C*K*3600",$C27*$K27*3600),"")</f>
        <v/>
      </c>
      <c r="AT27" s="1062" t="str">
        <f>IF($AR27="","",_xlfn.IFS($G27&lt;18,1,$G27&lt;28,1.4,$G27&lt;40,1.6,$G27&lt;50,1.8,$G27&gt;=50,2))</f>
        <v/>
      </c>
      <c r="AU27" s="1063" t="str">
        <f>IFERROR(IF(VLOOKUP($AR27,#REF!,2,0)=0,"",VLOOKUP($AR27,#REF!,2,0)),"")</f>
        <v/>
      </c>
      <c r="AV27" s="1064" t="str">
        <f>IFERROR(IF($AS27="","",ROUNDUP(MAX($AS27*$AT27/$AU27,1),0)),"")</f>
        <v/>
      </c>
      <c r="AW27" s="1049" t="s">
        <v>1123</v>
      </c>
      <c r="AX27" s="139">
        <f>IFERROR(_xlfn.IFS(INDEX('Bảng tra CĐ'!$E$5:$E$80,MATCH(AW27,'Bảng tra CĐ'!$A$5:$A$80,0))="$C",$C27,INDEX('Bảng tra CĐ'!$E$5:$E$80,MATCH(AW27,'Bảng tra CĐ'!$A$5:$A$80,0))="$C*$H",$C27*$H27,INDEX('Bảng tra CĐ'!$E$5:$E$80,MATCH(AW27,'Bảng tra CĐ'!$A$5:$A$80,0))="$C*$J",$C27*$J27,INDEX('Bảng tra CĐ'!$E$5:$E$80,MATCH(AW27,'Bảng tra CĐ'!$A$5:$A$80,0))="$C*2*($H+$I)",$C27*2*($H27+$I27),INDEX('Bảng tra CĐ'!$E$5:$E$80,MATCH(AW27,'Bảng tra CĐ'!$A$5:$A$80,0))="$L*3600",$L27*3600,INDEX('Bảng tra CĐ'!$E$5:$E$80,MATCH(AW27,'Bảng tra CĐ'!$A$5:$A$80,0))="$K*3600",$K27*3600),"")</f>
        <v>35</v>
      </c>
      <c r="AY27" s="1062">
        <f>IF(IFERROR(VLOOKUP(AW27,'Bảng tra CĐ'!$A$5:$C$80,3,0),"")="m3/h",1,_xlfn.IFS($G27&lt;18,1,$G27&lt;28,1.4,$G27&lt;40,1.6,$G27&lt;50,1.8,$G27&gt;=50,2))</f>
        <v>1.6</v>
      </c>
      <c r="AZ27" s="1063">
        <f>IFERROR(IF(VLOOKUP(AW27,'Bảng tra CĐ'!$A$5:$B$80,2,0)=0,"",VLOOKUP(AW27,'Bảng tra CĐ'!$A$5:$B$80,2,0)),"")</f>
        <v>41</v>
      </c>
      <c r="BA27" s="1064">
        <f>IFERROR(IF(AX27="","",ROUNDUP(MAX(AX27*AY27/AZ27,1),0)),"")</f>
        <v>2</v>
      </c>
      <c r="BB27" s="1049"/>
      <c r="BC27" s="139" t="str">
        <f>IFERROR(_xlfn.IFS(INDEX(#REF!,MATCH($BB27,#REF!,0))="C",$C27,INDEX(#REF!,MATCH($BB27,#REF!,0))="C*H",$C27*$H27,INDEX(#REF!,MATCH($BB27,#REF!,0))="C*J",$C27*$J27,INDEX(#REF!,MATCH($BB27,#REF!,0))="C*2*(H+I)",$C27*2*($H27+$I27),INDEX(#REF!,MATCH($BB27,#REF!,0))="C*L*3600",$C27*$L27*3600,INDEX(#REF!,MATCH($BB27,#REF!,0))="C*K*3600",$C27*$K27*3600),"")</f>
        <v/>
      </c>
      <c r="BD27" s="1062" t="str">
        <f>IF($BB27="","",_xlfn.IFS($G27&lt;18,1,$G27&lt;28,1.4,$G27&lt;40,1.6,$G27&lt;50,1.8,$G27&gt;=50,2))</f>
        <v/>
      </c>
      <c r="BE27" s="1063" t="str">
        <f>IFERROR(IF(VLOOKUP($BB27,#REF!,2,0)=0,"",VLOOKUP($BB27,#REF!,2,0)),"")</f>
        <v/>
      </c>
      <c r="BF27" s="1064" t="str">
        <f>IFERROR(IF($BC27="","",ROUNDUP(MAX($BC27*$BD27/$BE27,1),0)),"")</f>
        <v/>
      </c>
      <c r="BG27" s="1049" t="s">
        <v>1125</v>
      </c>
      <c r="BH27" s="139">
        <v>10</v>
      </c>
      <c r="BI27" s="1062">
        <f>IF(IFERROR(VLOOKUP(BG27,'Bảng tra CĐ'!$A$5:$C$80,3,0),"")="m3/h",1,_xlfn.IFS($G27&lt;18,1,$G27&lt;28,1.4,$G27&lt;40,1.6,$G27&lt;50,1.8,$G27&gt;=50,2))</f>
        <v>1.6</v>
      </c>
      <c r="BJ27" s="1063">
        <f>IFERROR(IF(VLOOKUP(BG27,'Bảng tra CĐ'!$A$5:$B$80,2,0)=0,"",VLOOKUP(BG27,'Bảng tra CĐ'!$A$5:$B$80,2,0)),"")</f>
        <v>0.1</v>
      </c>
      <c r="BK27" s="1064">
        <f>IFERROR(IF(BH27="","",ROUNDUP(MAX(BH27*BI27/BJ27,1),0)),"")</f>
        <v>160</v>
      </c>
      <c r="BL27" s="1049" t="s">
        <v>1165</v>
      </c>
      <c r="BM27" s="139">
        <v>7</v>
      </c>
      <c r="BN27" s="1062">
        <f>IF(IFERROR(VLOOKUP(BL27,'Bảng tra CĐ'!$A$5:$C$80,3,0),"")="m3/h",1,_xlfn.IFS($G27&lt;18,1,$G27&lt;28,1.4,$G27&lt;40,1.6,$G27&lt;50,1.8,$G27&gt;=50,2))</f>
        <v>1.6</v>
      </c>
      <c r="BO27" s="1063">
        <f>IFERROR(IF(VLOOKUP(BL27,'Bảng tra CĐ'!$A$5:$B$80,2,0)=0,"",VLOOKUP(BL27,'Bảng tra CĐ'!$A$5:$B$80,2,0)),"")</f>
        <v>0.2</v>
      </c>
      <c r="BP27" s="1064">
        <f>IFERROR(IF(BM27="","",ROUNDUP(MAX(BM27*BN27/BO27,1),0)),"")</f>
        <v>56</v>
      </c>
      <c r="BQ27" s="1049"/>
      <c r="BR27" s="139" t="str">
        <f>IFERROR(_xlfn.IFS(INDEX(#REF!,MATCH($BQ27,#REF!,0))="C",$C27,INDEX(#REF!,MATCH($BQ27,#REF!,0))="C*H",$C27*$H27,INDEX(#REF!,MATCH($BQ27,#REF!,0))="C*J",$C27*$J27,INDEX(#REF!,MATCH($BQ27,#REF!,0))="C*2*(H+I)",$C27*2*($H27+$I27),INDEX(#REF!,MATCH($BQ27,#REF!,0))="C*L*3600",$C27*$L27*3600,INDEX(#REF!,MATCH($BQ27,#REF!,0))="C*K*3600",$C27*$K27*3600),"")</f>
        <v/>
      </c>
      <c r="BS27" s="1062" t="str">
        <f t="shared" si="49"/>
        <v/>
      </c>
      <c r="BT27" s="1063" t="str">
        <f>IFERROR(IF(VLOOKUP($BQ27,#REF!,2,0)=0,"",VLOOKUP($BQ27,#REF!,2,0)),"")</f>
        <v/>
      </c>
      <c r="BU27" s="1064" t="str">
        <f t="shared" si="50"/>
        <v/>
      </c>
      <c r="BV27" s="1048" t="s">
        <v>1139</v>
      </c>
      <c r="BW27" s="139">
        <f>IFERROR(_xlfn.IFS(INDEX('Bảng tra CĐ'!$E$5:$E$80,MATCH(BV27,'Bảng tra CĐ'!$A$5:$A$80,0))="$C",$C27,INDEX('Bảng tra CĐ'!$E$5:$E$80,MATCH(BV27,'Bảng tra CĐ'!$A$5:$A$80,0))="$C*$H",$C27*$H27,INDEX('Bảng tra CĐ'!$E$5:$E$80,MATCH(BV27,'Bảng tra CĐ'!$A$5:$A$80,0))="$C*$J",$C27*$J27,INDEX('Bảng tra CĐ'!$E$5:$E$80,MATCH(BV27,'Bảng tra CĐ'!$A$5:$A$80,0))="$C*2*($H+$I)",$C27*2*($H27+$I27),INDEX('Bảng tra CĐ'!$E$5:$E$80,MATCH(BV27,'Bảng tra CĐ'!$A$5:$A$80,0))="$L*3600",$L27*3600,INDEX('Bảng tra CĐ'!$E$5:$E$80,MATCH(BV27,'Bảng tra CĐ'!$A$5:$A$80,0))="$K*3600",$K27*3600),"")</f>
        <v>297.36</v>
      </c>
      <c r="BX27" s="1062">
        <f>IF(IFERROR(VLOOKUP(BV27,'Bảng tra CĐ'!$A$5:$C$80,3,0),"")="m3/h",1,_xlfn.IFS($G27&lt;18,1,$G27&lt;28,1.4,$G27&lt;40,1.6,$G27&lt;50,1.8,$G27&gt;=50,2))</f>
        <v>1.6</v>
      </c>
      <c r="BY27" s="1063">
        <f>IFERROR(IF(VLOOKUP(BV27,'Bảng tra CĐ'!$A$5:$B$80,2,0)=0,"",VLOOKUP(BV27,'Bảng tra CĐ'!$A$5:$B$80,2,0)),"")</f>
        <v>23</v>
      </c>
      <c r="BZ27" s="1064">
        <f t="shared" si="80"/>
        <v>21</v>
      </c>
      <c r="CA27" s="1049" t="s">
        <v>1103</v>
      </c>
      <c r="CB27" s="139">
        <f>IFERROR(_xlfn.IFS(INDEX('Bảng tra CĐ'!$E$5:$E$80,MATCH(CA27,'Bảng tra CĐ'!$A$5:$A$80,0))="$C",$C27,INDEX('Bảng tra CĐ'!$E$5:$E$80,MATCH(CA27,'Bảng tra CĐ'!$A$5:$A$80,0))="$C*$H",$C27*$H27,INDEX('Bảng tra CĐ'!$E$5:$E$80,MATCH(CA27,'Bảng tra CĐ'!$A$5:$A$80,0))="$C*$J",$C27*$J27,INDEX('Bảng tra CĐ'!$E$5:$E$80,MATCH(CA27,'Bảng tra CĐ'!$A$5:$A$80,0))="$C*2*($H+$I)",$C27*2*($H27+$I27),INDEX('Bảng tra CĐ'!$E$5:$E$80,MATCH(CA27,'Bảng tra CĐ'!$A$5:$A$80,0))="$L*3600",$L27*3600,INDEX('Bảng tra CĐ'!$E$5:$E$80,MATCH(CA27,'Bảng tra CĐ'!$A$5:$A$80,0))="$K*3600",$K27*3600),"")</f>
        <v>297.36</v>
      </c>
      <c r="CC27" s="1062">
        <f>IF(IFERROR(VLOOKUP(CA27,'Bảng tra CĐ'!$A$5:$C$80,3,0),"")="m3/h",1,_xlfn.IFS($G27&lt;18,1,$G27&lt;28,1.4,$G27&lt;40,1.6,$G27&lt;50,1.8,$G27&gt;=50,2))</f>
        <v>1.6</v>
      </c>
      <c r="CD27" s="1063">
        <f>IFERROR(IF(VLOOKUP(CA27,'Bảng tra CĐ'!$A$5:$B$80,2,0)=0,"",VLOOKUP(CA27,'Bảng tra CĐ'!$A$5:$B$80,2,0)),"")</f>
        <v>30</v>
      </c>
      <c r="CE27" s="1064">
        <f>IFERROR(IF(CB27="","",ROUNDUP(MAX(CB27*CC27/CD27,1),0)),"")</f>
        <v>16</v>
      </c>
      <c r="CF27" s="1049" t="s">
        <v>1188</v>
      </c>
      <c r="CG27" s="139">
        <f>IFERROR(_xlfn.IFS(INDEX('Bảng tra CĐ'!$E$5:$E$80,MATCH(CF27,'Bảng tra CĐ'!$A$5:$A$80,0))="$C",$C27,INDEX('Bảng tra CĐ'!$E$5:$E$80,MATCH(CF27,'Bảng tra CĐ'!$A$5:$A$80,0))="$C*$H",$C27*$H27,INDEX('Bảng tra CĐ'!$E$5:$E$80,MATCH(CF27,'Bảng tra CĐ'!$A$5:$A$80,0))="$C*$J",$C27*$J27,INDEX('Bảng tra CĐ'!$E$5:$E$80,MATCH(CF27,'Bảng tra CĐ'!$A$5:$A$80,0))="$C*2*($H+$I)",$C27*2*($H27+$I27),INDEX('Bảng tra CĐ'!$E$5:$E$80,MATCH(CF27,'Bảng tra CĐ'!$A$5:$A$80,0))="$L*3600",$L27*3600,INDEX('Bảng tra CĐ'!$E$5:$E$80,MATCH(CF27,'Bảng tra CĐ'!$A$5:$A$80,0))="$K*3600",$K27*3600),"")</f>
        <v>297.36</v>
      </c>
      <c r="CH27" s="1062">
        <f>IF(IFERROR(VLOOKUP(CF27,'Bảng tra CĐ'!$A$5:$C$80,3,0),"")="m3/h",1,_xlfn.IFS($G27&lt;18,1,$G27&lt;28,1.4,$G27&lt;40,1.6,$G27&lt;50,1.8,$G27&gt;=50,2))</f>
        <v>1.6</v>
      </c>
      <c r="CI27" s="1063">
        <f>IFERROR(IF(VLOOKUP(CF27,'Bảng tra CĐ'!$A$5:$B$80,2,0)=0,"",VLOOKUP(CF27,'Bảng tra CĐ'!$A$5:$B$80,2,0)),"")</f>
        <v>20</v>
      </c>
      <c r="CJ27" s="1064">
        <f>IFERROR(IF(CG27="","",ROUNDUP(MAX(CG27*CH27/CI27,1),0)),"")</f>
        <v>24</v>
      </c>
      <c r="CK27" s="1076"/>
      <c r="CL27" s="139" t="str">
        <f>IFERROR(_xlfn.IFS(INDEX(#REF!,MATCH($CK27,#REF!,0))="C",$C27,INDEX(#REF!,MATCH($CK27,#REF!,0))="C*H",$C27*$H27,INDEX(#REF!,MATCH($CK27,#REF!,0))="C*J",$C27*$J27,INDEX(#REF!,MATCH($CK27,#REF!,0))="C*2*(H+I)",$C27*2*($H27+$I27),INDEX(#REF!,MATCH($CK27,#REF!,0))="C*L*3600",$C27*$L27*3600,INDEX(#REF!,MATCH($CK27,#REF!,0))="C*K*3600",$C27*$K27*3600),"")</f>
        <v/>
      </c>
      <c r="CM27" s="1062" t="str">
        <f t="shared" si="52"/>
        <v/>
      </c>
      <c r="CN27" s="1063" t="str">
        <f>IFERROR(IF(VLOOKUP($CK27,#REF!,2,0)=0,"",VLOOKUP($CK27,#REF!,2,0)),"")</f>
        <v/>
      </c>
      <c r="CO27" s="1064" t="str">
        <f t="shared" si="53"/>
        <v/>
      </c>
      <c r="CP27" s="1049" t="s">
        <v>1196</v>
      </c>
      <c r="CQ27" s="139">
        <v>590</v>
      </c>
      <c r="CR27" s="1062">
        <f>IF(IFERROR(VLOOKUP(CP27,'Bảng tra CĐ'!$A$5:$C$80,3,0),"")="m3/h",1,_xlfn.IFS($G27&lt;18,1,$G27&lt;28,1.4,$G27&lt;40,1.6,$G27&lt;50,1.8,$G27&gt;=50,2))</f>
        <v>1.6</v>
      </c>
      <c r="CS27" s="1063">
        <f>IFERROR(IF(VLOOKUP(CP27,'Bảng tra CĐ'!$A$5:$B$80,2,0)=0,"",VLOOKUP(CP27,'Bảng tra CĐ'!$A$5:$B$80,2,0)),"")</f>
        <v>100</v>
      </c>
      <c r="CT27" s="1064">
        <f>IFERROR(IF(CQ27="","",ROUNDUP(MAX(CQ27*CR27/CS27,1),0)),"")</f>
        <v>10</v>
      </c>
      <c r="CU27" s="1049"/>
      <c r="CV27" s="139" t="str">
        <f>IFERROR(_xlfn.IFS(INDEX(#REF!,MATCH($CU27,#REF!,0))="C",$C27,INDEX(#REF!,MATCH($CU27,#REF!,0))="C*H",$C27*$H27,INDEX(#REF!,MATCH($CU27,#REF!,0))="C*J",$C27*$J27,INDEX(#REF!,MATCH($CU27,#REF!,0))="C*2*(H+I)",$C27*2*($H27+$I27),INDEX(#REF!,MATCH($CU27,#REF!,0))="C*L*3600",$C27*$L27*3600,INDEX(#REF!,MATCH($CU27,#REF!,0))="C*K*3600",$C27*$K27*3600),"")</f>
        <v/>
      </c>
      <c r="CW27" s="1062" t="str">
        <f t="shared" si="54"/>
        <v/>
      </c>
      <c r="CX27" s="1063" t="str">
        <f>IFERROR(IF(VLOOKUP($CU27,#REF!,2,0)=0,"",VLOOKUP($CU27,#REF!,2,0)),"")</f>
        <v/>
      </c>
      <c r="CY27" s="1064" t="str">
        <f t="shared" si="55"/>
        <v/>
      </c>
      <c r="CZ27" s="1049"/>
      <c r="DA27" s="139" t="str">
        <f>IFERROR(_xlfn.IFS(INDEX(#REF!,MATCH($CZ27,#REF!,0))="C",$C27,INDEX(#REF!,MATCH($CZ27,#REF!,0))="C*H",$C27*$H27,INDEX(#REF!,MATCH($CZ27,#REF!,0))="C*J",$C27*$J27,INDEX(#REF!,MATCH($CZ27,#REF!,0))="C*2*(H+I)",$C27*2*($H27+$I27),INDEX(#REF!,MATCH($CZ27,#REF!,0))="C*L*3600",$C27*$L27*3600,INDEX(#REF!,MATCH($CZ27,#REF!,0))="C*K*3600",$C27*$K27*3600),"")</f>
        <v/>
      </c>
      <c r="DB27" s="1062" t="str">
        <f t="shared" si="56"/>
        <v/>
      </c>
      <c r="DC27" s="1063" t="str">
        <f>IFERROR(IF(VLOOKUP($CZ27,#REF!,2,0)=0,"",VLOOKUP($CZ27,#REF!,2,0)),"")</f>
        <v/>
      </c>
      <c r="DD27" s="1064" t="str">
        <f t="shared" si="57"/>
        <v/>
      </c>
      <c r="DE27" s="1049"/>
      <c r="DF27" s="139" t="str">
        <f>IFERROR(_xlfn.IFS(INDEX(#REF!,MATCH($DE27,#REF!,0))="C",$C27,INDEX(#REF!,MATCH($DE27,#REF!,0))="C*H",$C27*$H27,INDEX(#REF!,MATCH($DE27,#REF!,0))="C*J",$C27*$J27,INDEX(#REF!,MATCH($DE27,#REF!,0))="C*2*(H+I)",$C27*2*($H27+$I27),INDEX(#REF!,MATCH($DE27,#REF!,0))="C*L*3600",$C27*$L27*3600,INDEX(#REF!,MATCH($DE27,#REF!,0))="C*K*3600",$C27*$K27*3600),"")</f>
        <v/>
      </c>
      <c r="DG27" s="1062" t="str">
        <f t="shared" si="58"/>
        <v/>
      </c>
      <c r="DH27" s="1063" t="str">
        <f>IFERROR(IF(VLOOKUP($DE27,#REF!,2,0)=0,"",VLOOKUP($DE27,#REF!,2,0)),"")</f>
        <v/>
      </c>
      <c r="DI27" s="1064" t="str">
        <f t="shared" si="59"/>
        <v/>
      </c>
      <c r="DJ27" s="1049"/>
      <c r="DK27" s="1049" t="str">
        <f>IFERROR(_xlfn.IFS(INDEX(#REF!,MATCH($DJ27,#REF!,0))="C",$C27,INDEX(#REF!,MATCH($DJ27,#REF!,0))="C*H",$C27*$H27,INDEX(#REF!,MATCH($DJ27,#REF!,0))="C*J",$C27*$J27,INDEX(#REF!,MATCH($DJ27,#REF!,0))="C*2*(H+I)",$C27*2*($H27+$I27),INDEX(#REF!,MATCH($DJ27,#REF!,0))="C*L*3600",$C27*$L27*3600,INDEX(#REF!,MATCH($DJ27,#REF!,0))="C*K*3600",$C27*$K27*3600),"")</f>
        <v/>
      </c>
      <c r="DL27" s="1049" t="str">
        <f t="shared" si="60"/>
        <v/>
      </c>
      <c r="DM27" s="1049" t="str">
        <f>IFERROR(IF(VLOOKUP($DJ27,#REF!,2,0)=0,"",VLOOKUP($DJ27,#REF!,2,0)),"")</f>
        <v/>
      </c>
      <c r="DN27" s="1049" t="str">
        <f t="shared" si="61"/>
        <v/>
      </c>
      <c r="DO27" s="1049"/>
      <c r="DP27" s="139" t="str">
        <f>IFERROR(_xlfn.IFS(INDEX(#REF!,MATCH($DO27,#REF!,0))="C",$C27,INDEX(#REF!,MATCH($DO27,#REF!,0))="C*H",$C27*$H27,INDEX(#REF!,MATCH($DO27,#REF!,0))="C*J",$C27*$J27,INDEX(#REF!,MATCH($DO27,#REF!,0))="C*2*(H+I)",$C27*2*($H27+$I27),INDEX(#REF!,MATCH($DO27,#REF!,0))="C*L*3600",$C27*$L27*3600,INDEX(#REF!,MATCH($DO27,#REF!,0))="C*K*3600",$C27*$K27*3600),"")</f>
        <v/>
      </c>
      <c r="DQ27" s="1062" t="str">
        <f t="shared" si="62"/>
        <v/>
      </c>
      <c r="DR27" s="1063" t="str">
        <f>IFERROR(IF(VLOOKUP($DO27,#REF!,2,0)=0,"",VLOOKUP($DO27,#REF!,2,0)),"")</f>
        <v/>
      </c>
      <c r="DS27" s="1064" t="str">
        <f t="shared" si="63"/>
        <v/>
      </c>
      <c r="DT27" s="1050"/>
      <c r="DU27" s="139" t="str">
        <f>IFERROR(_xlfn.IFS(INDEX(#REF!,MATCH($DT27,#REF!,0))="C",$C27,INDEX(#REF!,MATCH($DT27,#REF!,0))="C*H",$C27*$H27,INDEX(#REF!,MATCH($DT27,#REF!,0))="C*J",$C27*$J27,INDEX(#REF!,MATCH($DT27,#REF!,0))="C*2*(H+I)",$C27*2*($H27+$I27),INDEX(#REF!,MATCH($DT27,#REF!,0))="C*L*3600",$C27*$L27*3600,INDEX(#REF!,MATCH($DT27,#REF!,0))="C*K*3600",$C27*$K27*3600),"")</f>
        <v/>
      </c>
      <c r="DV27" s="1062" t="str">
        <f t="shared" si="64"/>
        <v/>
      </c>
      <c r="DW27" s="1063" t="str">
        <f>IFERROR(IF(VLOOKUP($DT27,#REF!,2,0)=0,"",VLOOKUP($DT27,#REF!,2,0)),"")</f>
        <v/>
      </c>
      <c r="DX27" s="1064" t="str">
        <f t="shared" si="65"/>
        <v/>
      </c>
      <c r="DY27" s="1050"/>
      <c r="DZ27" s="139" t="str">
        <f>IFERROR(_xlfn.IFS(INDEX(#REF!,MATCH($DY27,#REF!,0))="C",$C27,INDEX(#REF!,MATCH($DY27,#REF!,0))="C*H",$C27*$H27,INDEX(#REF!,MATCH($DY27,#REF!,0))="C*J",$C27*$J27,INDEX(#REF!,MATCH($DY27,#REF!,0))="C*2*(H+I)",$C27*2*($H27+$I27),INDEX(#REF!,MATCH($DY27,#REF!,0))="C*L*3600",$C27*$L27*3600,INDEX(#REF!,MATCH($DY27,#REF!,0))="C*K*3600",$C27*$K27*3600),"")</f>
        <v/>
      </c>
      <c r="EA27" s="1062" t="str">
        <f>IF($DY27="","",_xlfn.IFS($G27&lt;18,1,$G27&lt;28,1.4,$G27&lt;40,1.6,$G27&lt;50,1.8,$G27&gt;=50,2))</f>
        <v/>
      </c>
      <c r="EB27" s="1063" t="str">
        <f>IFERROR(IF(VLOOKUP($DY27,#REF!,2,0)=0,"",VLOOKUP($DY27,#REF!,2,0)),"")</f>
        <v/>
      </c>
      <c r="EC27" s="1064" t="str">
        <f>IFERROR(IF($DZ27="","",ROUNDUP(MAX($DZ27*$EA27/$EB27,1),0)),"")</f>
        <v/>
      </c>
      <c r="ED27" s="1050"/>
      <c r="EE27" s="139" t="str">
        <f>IFERROR(_xlfn.IFS(INDEX(#REF!,MATCH($ED27,#REF!,0))="C",$C27,INDEX(#REF!,MATCH($ED27,#REF!,0))="C*H",$C27*$H27,INDEX(#REF!,MATCH($ED27,#REF!,0))="C*J",$C27*$J27,INDEX(#REF!,MATCH($ED27,#REF!,0))="C*2*(H+I)",$C27*2*($H27+$I27),INDEX(#REF!,MATCH($ED27,#REF!,0))="C*L*3600",$C27*$L27*3600,INDEX(#REF!,MATCH($ED27,#REF!,0))="C*K*3600",$C27*$K27*3600),"")</f>
        <v/>
      </c>
      <c r="EF27" s="1062" t="str">
        <f>IF($ED27="","",_xlfn.IFS($G27&lt;18,1,$G27&lt;28,1.4,$G27&lt;40,1.6,$G27&lt;50,1.8,$G27&gt;=50,2))</f>
        <v/>
      </c>
      <c r="EG27" s="1063" t="str">
        <f>IFERROR(IF(VLOOKUP($ED27,#REF!,2,0)=0,"",VLOOKUP($ED27,#REF!,2,0)),"")</f>
        <v/>
      </c>
      <c r="EH27" s="1064" t="str">
        <f>IFERROR(IF($EE27="","",ROUNDUP(MAX($EE27*$EF27/$EG27,1),0)),"")</f>
        <v/>
      </c>
      <c r="EI27" s="1051"/>
      <c r="EJ27" s="139" t="str">
        <f>IFERROR(_xlfn.IFS(INDEX(#REF!,MATCH($EI27,#REF!,0))="C",$C27,INDEX(#REF!,MATCH($EI27,#REF!,0))="C*H",$C27*$H27,INDEX(#REF!,MATCH($EI27,#REF!,0))="C*J",$C27*$J27,INDEX(#REF!,MATCH($EI27,#REF!,0))="C*2*(H+I)",$C27*2*($H27+$I27),INDEX(#REF!,MATCH($EI27,#REF!,0))="C*L*3600",$C27*$L27*3600,INDEX(#REF!,MATCH($EI27,#REF!,0))="C*K*3600",$C27*$K27*3600),"")</f>
        <v/>
      </c>
      <c r="EK27" s="1062" t="str">
        <f>IF($EI27="","",_xlfn.IFS($G27&lt;18,1,$G27&lt;28,1.4,$G27&lt;40,1.6,$G27&lt;50,1.8,$G27&gt;=50,2))</f>
        <v/>
      </c>
      <c r="EL27" s="1063" t="str">
        <f>IFERROR(IF(VLOOKUP($EI27,#REF!,2,0)=0,"",VLOOKUP($EI27,#REF!,2,0)),"")</f>
        <v/>
      </c>
      <c r="EM27" s="1064" t="str">
        <f>IFERROR(IF($EJ27="","",ROUNDUP(MAX($EJ27*$EK27/$EL27,1),0)),"")</f>
        <v/>
      </c>
      <c r="EN27" s="1052"/>
      <c r="ET27" s="139" t="str">
        <f>IFERROR(_xlfn.IFS(INDEX(#REF!,MATCH($EN27,#REF!,0))="C",$C27,INDEX(#REF!,MATCH($EN27,#REF!,0))="C*H",$C27*$H27,INDEX(#REF!,MATCH($EN27,#REF!,0))="C*J",$C27*$J27,INDEX(#REF!,MATCH($EN27,#REF!,0))="C*2*(H+I)",$C27*2*($H27+$I27),INDEX(#REF!,MATCH($EN27,#REF!,0))="C*L*3600",$C27*$L27*3600,INDEX(#REF!,MATCH($EN27,#REF!,0))="C*K*3600",$C27*$K27*3600),"")</f>
        <v/>
      </c>
      <c r="EU27" s="1062" t="str">
        <f t="shared" si="66"/>
        <v/>
      </c>
      <c r="EV27" s="1063" t="str">
        <f>IFERROR(IF(VLOOKUP($EN27,#REF!,2,0)=0,"",VLOOKUP($EN27,#REF!,2,0)),"")</f>
        <v/>
      </c>
      <c r="EW27" s="1064" t="str">
        <f t="shared" si="43"/>
        <v/>
      </c>
    </row>
    <row r="28" spans="1:153" s="5" customFormat="1" ht="34.200000000000003" customHeight="1" outlineLevel="1">
      <c r="A28" s="17">
        <v>3</v>
      </c>
      <c r="B28" s="456" t="s">
        <v>839</v>
      </c>
      <c r="C28" s="355">
        <v>1</v>
      </c>
      <c r="D28" s="43">
        <f t="shared" ref="D28:D30" si="85">IF(G28&lt;=30,G28+4,IF(G28&lt;=50,G28+5,IF(G28&lt;=70,G28+6,IF(G28&lt;=80,G28+8))))</f>
        <v>34</v>
      </c>
      <c r="E28" s="43">
        <f t="shared" si="76"/>
        <v>59</v>
      </c>
      <c r="F28" s="65">
        <f t="shared" si="77"/>
        <v>520</v>
      </c>
      <c r="G28" s="359">
        <v>30</v>
      </c>
      <c r="H28" s="360">
        <v>55</v>
      </c>
      <c r="I28" s="360">
        <v>470</v>
      </c>
      <c r="J28" s="580">
        <v>30</v>
      </c>
      <c r="K28" s="100">
        <f t="shared" ref="K28:K30" si="86">ROUND(G28*H28*(I28+J28)*C28/10^9,5)</f>
        <v>8.3000000000000001E-4</v>
      </c>
      <c r="L28" s="92">
        <f t="shared" si="46"/>
        <v>8.5000000000000006E-2</v>
      </c>
      <c r="M28" s="127"/>
      <c r="N28" s="1014" t="s">
        <v>840</v>
      </c>
      <c r="O28" s="257"/>
      <c r="P28" s="245"/>
      <c r="Q28" s="257"/>
      <c r="R28" s="257"/>
      <c r="S28" s="257"/>
      <c r="T28" s="129">
        <f t="shared" si="78"/>
        <v>1784</v>
      </c>
      <c r="U28" s="128">
        <f t="shared" si="79"/>
        <v>1.4718</v>
      </c>
      <c r="V28" s="96">
        <v>3</v>
      </c>
      <c r="W28" s="97">
        <f t="shared" ref="W28:W30" si="87">U28*V28</f>
        <v>4.4154</v>
      </c>
      <c r="AB28" s="1075" t="s">
        <v>1227</v>
      </c>
      <c r="AC28" s="1047" t="s">
        <v>1251</v>
      </c>
      <c r="AD28" s="1064">
        <f>IFERROR(_xlfn.IFS(INDEX('Bảng tra CĐ'!$E$5:$E$80,MATCH(AC28,'Bảng tra CĐ'!$A$5:$A$80,0))="$C",$C28,INDEX('Bảng tra CĐ'!$E$5:$E$80,MATCH(AC28,'Bảng tra CĐ'!$A$5:$A$80,0))="$C*$H",$C28*$H28,INDEX('Bảng tra CĐ'!$E$5:$E$80,MATCH(AC28,'Bảng tra CĐ'!$A$5:$A$80,0))="$C*$J",$C28*$J28,INDEX('Bảng tra CĐ'!$E$5:$E$80,MATCH(AC28,'Bảng tra CĐ'!$A$5:$A$80,0))="$C*2*($H+$I)",$C28*2*($H28+$I28),INDEX('Bảng tra CĐ'!$E$5:$E$80,MATCH(AC28,'Bảng tra CĐ'!$A$5:$A$80,0))="$L*3600",$L28*3600,INDEX('Bảng tra CĐ'!$E$5:$E$80,MATCH(AC28,'Bảng tra CĐ'!$A$5:$A$80,0))="$K*3600",$K28*3600),"")</f>
        <v>1050</v>
      </c>
      <c r="AE28" s="1062">
        <f>IF(IFERROR(VLOOKUP(AC28,'Bảng tra CĐ'!$A$5:$C$80,3,0),"")="m3/h",1,_xlfn.IFS($G28&lt;18,1,$G28&lt;28,1.4,$G28&lt;40,1.6,$G28&lt;50,1.8,$G28&gt;=50,2))</f>
        <v>1.6</v>
      </c>
      <c r="AF28" s="1063">
        <f>IFERROR(IF(VLOOKUP(AC28,'Bảng tra CĐ'!$A$5:$B$80,2,0)=0,"",VLOOKUP(AC28,'Bảng tra CĐ'!$A$5:$B$80,2,0)),"")</f>
        <v>100</v>
      </c>
      <c r="AG28" s="1064">
        <f>IFERROR(IF(AD28="","",ROUNDUP(MAX(AD28*AE28/AF28,1),0)),"")</f>
        <v>17</v>
      </c>
      <c r="AH28" s="1048"/>
      <c r="AI28" s="139" t="str">
        <f>IFERROR(_xlfn.IFS(INDEX(#REF!,MATCH($AH28,#REF!,0))="C",$C28,INDEX(#REF!,MATCH($AH28,#REF!,0))="C*H",$C28*$H28,INDEX(#REF!,MATCH($AH28,#REF!,0))="C*J",$C28*$J28,INDEX(#REF!,MATCH($AH28,#REF!,0))="C*2*(H+I)",$C28*2*($H28+$I28),INDEX(#REF!,MATCH($AH28,#REF!,0))="C*L*3600",$C28*$L28*3600,INDEX(#REF!,MATCH($AH28,#REF!,0))="C*K*3600",$C28*$K28*3600),"")</f>
        <v/>
      </c>
      <c r="AJ28" s="1062" t="str">
        <f t="shared" ref="AJ28:AJ41" si="88">IF($AH28="","",_xlfn.IFS($G28&lt;18,1,$G28&lt;28,1.4,$G28&lt;40,1.6,$G28&lt;50,1.8,$G28&gt;=50,2))</f>
        <v/>
      </c>
      <c r="AK28" s="1063" t="str">
        <f>IFERROR(IF(VLOOKUP($AH28,#REF!,2,0)=0,"",VLOOKUP($AH28,#REF!,2,0)),"")</f>
        <v/>
      </c>
      <c r="AL28" s="1064" t="str">
        <f t="shared" ref="AL28:AL41" si="89">IFERROR(IF($AI28="","",ROUNDUP(MAX($AI28*$AJ28/$AK28,1),0)),"")</f>
        <v/>
      </c>
      <c r="AM28" s="1048"/>
      <c r="AN28" s="139" t="str">
        <f>IFERROR(_xlfn.IFS(INDEX(#REF!,MATCH($AM28,#REF!,0))="C",$C28,INDEX(#REF!,MATCH($AM28,#REF!,0))="C*H",$C28*$H28,INDEX(#REF!,MATCH($AM28,#REF!,0))="C*J",$C28*$J28,INDEX(#REF!,MATCH($AM28,#REF!,0))="C*2*(H+I)",$C28*2*($H28+$I28),INDEX(#REF!,MATCH($AM28,#REF!,0))="C*L*3600",$C28*$L28*3600,INDEX(#REF!,MATCH($AM28,#REF!,0))="C*K*3600",$C28*$K28*3600),"")</f>
        <v/>
      </c>
      <c r="AO28" s="1062" t="str">
        <f t="shared" ref="AO28:AO41" si="90">IF($AM28="","",_xlfn.IFS($G28&lt;18,1,$G28&lt;28,1.4,$G28&lt;40,1.6,$G28&lt;50,1.8,$G28&gt;=50,2))</f>
        <v/>
      </c>
      <c r="AP28" s="1063" t="str">
        <f>IFERROR(IF(VLOOKUP($AM28,#REF!,2,0)=0,"",VLOOKUP($AM28,#REF!,2,0)),"")</f>
        <v/>
      </c>
      <c r="AQ28" s="1064" t="str">
        <f t="shared" ref="AQ28:AQ41" si="91">IFERROR(IF($AN28="","",ROUNDUP(MAX($AN28*$AO28/$AP28,1),0)),"")</f>
        <v/>
      </c>
      <c r="AR28" s="1048" t="s">
        <v>1099</v>
      </c>
      <c r="AS28" s="139">
        <f>IFERROR(_xlfn.IFS(INDEX('Bảng tra CĐ'!$E$5:$E$80,MATCH(AR28,'Bảng tra CĐ'!$A$5:$A$80,0))="$C",$C28,INDEX('Bảng tra CĐ'!$E$5:$E$80,MATCH(AR28,'Bảng tra CĐ'!$A$5:$A$80,0))="$C*$H",$C28*$H28,INDEX('Bảng tra CĐ'!$E$5:$E$80,MATCH(AR28,'Bảng tra CĐ'!$A$5:$A$80,0))="$C*$J",$C28*$J28,INDEX('Bảng tra CĐ'!$E$5:$E$80,MATCH(AR28,'Bảng tra CĐ'!$A$5:$A$80,0))="$C*2*($H+$I)",$C28*2*($H28+$I28),INDEX('Bảng tra CĐ'!$E$5:$E$80,MATCH(AR28,'Bảng tra CĐ'!$A$5:$A$80,0))="$L*3600",$L28*3600,INDEX('Bảng tra CĐ'!$E$5:$E$80,MATCH(AR28,'Bảng tra CĐ'!$A$5:$A$80,0))="$K*3600",$K28*3600),"")</f>
        <v>306</v>
      </c>
      <c r="AT28" s="1062">
        <f>IF(IFERROR(VLOOKUP(AR28,'Bảng tra CĐ'!$A$5:$C$80,3,0),"")="m3/h",1,_xlfn.IFS($G28&lt;18,1,$G28&lt;28,1.4,$G28&lt;40,1.6,$G28&lt;50,1.8,$G28&gt;=50,2))</f>
        <v>1.6</v>
      </c>
      <c r="AU28" s="1063">
        <f>IFERROR(IF(VLOOKUP(AR28,'Bảng tra CĐ'!$A$5:$B$80,2,0)=0,"",VLOOKUP(AR28,'Bảng tra CĐ'!$A$5:$B$80,2,0)),"")</f>
        <v>30</v>
      </c>
      <c r="AV28" s="1064">
        <f>IFERROR(IF(AS28="","",ROUNDUP(MAX(AS28*AT28/AU28,1),0)),"")</f>
        <v>17</v>
      </c>
      <c r="AW28" s="1049" t="s">
        <v>1140</v>
      </c>
      <c r="AX28" s="139">
        <f>IFERROR(_xlfn.IFS(INDEX('Bảng tra CĐ'!$E$5:$E$80,MATCH(AW28,'Bảng tra CĐ'!$A$5:$A$80,0))="$C",$C28,INDEX('Bảng tra CĐ'!$E$5:$E$80,MATCH(AW28,'Bảng tra CĐ'!$A$5:$A$80,0))="$C*$H",$C28*$H28,INDEX('Bảng tra CĐ'!$E$5:$E$80,MATCH(AW28,'Bảng tra CĐ'!$A$5:$A$80,0))="$C*$J",$C28*$J28,INDEX('Bảng tra CĐ'!$E$5:$E$80,MATCH(AW28,'Bảng tra CĐ'!$A$5:$A$80,0))="$C*2*($H+$I)",$C28*2*($H28+$I28),INDEX('Bảng tra CĐ'!$E$5:$E$80,MATCH(AW28,'Bảng tra CĐ'!$A$5:$A$80,0))="$L*3600",$L28*3600,INDEX('Bảng tra CĐ'!$E$5:$E$80,MATCH(AW28,'Bảng tra CĐ'!$A$5:$A$80,0))="$K*3600",$K28*3600),"")</f>
        <v>55</v>
      </c>
      <c r="AY28" s="1062">
        <f>IF(IFERROR(VLOOKUP(AW28,'Bảng tra CĐ'!$A$5:$C$80,3,0),"")="m3/h",1,_xlfn.IFS($G28&lt;18,1,$G28&lt;28,1.4,$G28&lt;40,1.6,$G28&lt;50,1.8,$G28&gt;=50,2))</f>
        <v>1.6</v>
      </c>
      <c r="AZ28" s="1063">
        <f>IFERROR(IF(VLOOKUP(AW28,'Bảng tra CĐ'!$A$5:$B$80,2,0)=0,"",VLOOKUP(AW28,'Bảng tra CĐ'!$A$5:$B$80,2,0)),"")</f>
        <v>29.285714285714288</v>
      </c>
      <c r="BA28" s="1064">
        <f>IFERROR(IF(AX28="","",ROUNDUP(MAX(AX28*AY28/AZ28,1),0)),"")</f>
        <v>4</v>
      </c>
      <c r="BB28" s="1049" t="s">
        <v>1194</v>
      </c>
      <c r="BC28" s="139">
        <f>IFERROR(_xlfn.IFS(INDEX('Bảng tra CĐ'!$E$5:$E$80,MATCH(BB28,'Bảng tra CĐ'!$A$5:$A$80,0))="$C",$C28,INDEX('Bảng tra CĐ'!$E$5:$E$80,MATCH(BB28,'Bảng tra CĐ'!$A$5:$A$80,0))="$C*$H",$C28*$H28,INDEX('Bảng tra CĐ'!$E$5:$E$80,MATCH(BB28,'Bảng tra CĐ'!$A$5:$A$80,0))="$C*$J",$C28*$J28,INDEX('Bảng tra CĐ'!$E$5:$E$80,MATCH(BB28,'Bảng tra CĐ'!$A$5:$A$80,0))="$C*2*($H+$I)",$C28*2*($H28+$I28),INDEX('Bảng tra CĐ'!$E$5:$E$80,MATCH(BB28,'Bảng tra CĐ'!$A$5:$A$80,0))="$L*3600",$L28*3600,INDEX('Bảng tra CĐ'!$E$5:$E$80,MATCH(BB28,'Bảng tra CĐ'!$A$5:$A$80,0))="$K*3600",$K28*3600),"")</f>
        <v>30</v>
      </c>
      <c r="BD28" s="1062">
        <f>IF(IFERROR(VLOOKUP(BB28,'Bảng tra CĐ'!$A$5:$C$80,3,0),"")="m3/h",1,_xlfn.IFS($G28&lt;18,1,$G28&lt;28,1.4,$G28&lt;40,1.6,$G28&lt;50,1.8,$G28&gt;=50,2))</f>
        <v>1.6</v>
      </c>
      <c r="BE28" s="1063">
        <f>IFERROR(IF(VLOOKUP(BB28,'Bảng tra CĐ'!$A$5:$B$80,2,0)=0,"",VLOOKUP(BB28,'Bảng tra CĐ'!$A$5:$B$80,2,0)),"")</f>
        <v>5</v>
      </c>
      <c r="BF28" s="1064">
        <f>IFERROR(IF(BC28="","",ROUNDUP(MAX(BC28*BD28/BE28,1),0)),"")</f>
        <v>10</v>
      </c>
      <c r="BG28" s="1049"/>
      <c r="BH28" s="139" t="str">
        <f>IFERROR(_xlfn.IFS(INDEX(#REF!,MATCH($BG28,#REF!,0))="C",$C28,INDEX(#REF!,MATCH($BG28,#REF!,0))="C*H",$C28*$H28,INDEX(#REF!,MATCH($BG28,#REF!,0))="C*J",$C28*$J28,INDEX(#REF!,MATCH($BG28,#REF!,0))="C*2*(H+I)",$C28*2*($H28+$I28),INDEX(#REF!,MATCH($BG28,#REF!,0))="C*L*3600",$C28*$L28*3600,INDEX(#REF!,MATCH($BG28,#REF!,0))="C*K*3600",$C28*$K28*3600),"")</f>
        <v/>
      </c>
      <c r="BI28" s="1062" t="str">
        <f>IF($BG28="","",_xlfn.IFS($G28&lt;18,1,$G28&lt;28,1.4,$G28&lt;40,1.6,$G28&lt;50,1.8,$G28&gt;=50,2))</f>
        <v/>
      </c>
      <c r="BJ28" s="1063" t="str">
        <f>IFERROR(IF(VLOOKUP($BG28,#REF!,2,0)=0,"",VLOOKUP($BG28,#REF!,2,0)),"")</f>
        <v/>
      </c>
      <c r="BK28" s="1064" t="str">
        <f>IFERROR(IF($BH28="","",ROUNDUP(MAX($BH28*$BI28/$BJ28,1),0)),"")</f>
        <v/>
      </c>
      <c r="BL28" s="1049"/>
      <c r="BM28" s="139" t="str">
        <f>IFERROR(_xlfn.IFS(INDEX(#REF!,MATCH($BL28,#REF!,0))="C",$C28,INDEX(#REF!,MATCH($BL28,#REF!,0))="C*H",$C28*$H28,INDEX(#REF!,MATCH($BL28,#REF!,0))="C*J",$C28*$J28,INDEX(#REF!,MATCH($BL28,#REF!,0))="C*2*(H+I)",$C28*2*($H28+$I28),INDEX(#REF!,MATCH($BL28,#REF!,0))="C*L*3600",$C28*$L28*3600,INDEX(#REF!,MATCH($BL28,#REF!,0))="C*K*3600",$C28*$K28*3600),"")</f>
        <v/>
      </c>
      <c r="BN28" s="1062" t="str">
        <f>IF($BL28="","",_xlfn.IFS($G28&lt;18,1,$G28&lt;28,1.4,$G28&lt;40,1.6,$G28&lt;50,1.8,$G28&gt;=50,2))</f>
        <v/>
      </c>
      <c r="BO28" s="1063" t="str">
        <f>IFERROR(IF(VLOOKUP($BL28,#REF!,2,0)=0,"",VLOOKUP($BL28,#REF!,2,0)),"")</f>
        <v/>
      </c>
      <c r="BP28" s="1064" t="str">
        <f>IFERROR(IF($BM28="","",ROUNDUP(MAX($BM28*$BN28/$BO28,1),0)),"")</f>
        <v/>
      </c>
      <c r="BQ28" s="1049" t="s">
        <v>1176</v>
      </c>
      <c r="BR28" s="1209">
        <f>F28*E28</f>
        <v>30680</v>
      </c>
      <c r="BS28" s="1062">
        <f>IF(IFERROR(VLOOKUP(BQ28,'Bảng tra CĐ'!$A$5:$C$80,3,0),"")="m3/h",1,_xlfn.IFS($G28&lt;18,1,$G28&lt;28,1.4,$G28&lt;40,1.6,$G28&lt;50,1.8,$G28&gt;=50,2))</f>
        <v>1.6</v>
      </c>
      <c r="BT28" s="1063">
        <f>IFERROR(IF(VLOOKUP(BQ28,'Bảng tra CĐ'!$A$5:$B$80,2,0)=0,"",VLOOKUP(BQ28,'Bảng tra CĐ'!$A$5:$B$80,2,0)),"")</f>
        <v>100</v>
      </c>
      <c r="BU28" s="1064">
        <f>IFERROR(IF(BR28="","",ROUNDUP(MAX(BR28*BS28/BT28,1),0)),"")</f>
        <v>491</v>
      </c>
      <c r="BV28" s="1048" t="s">
        <v>1139</v>
      </c>
      <c r="BW28" s="139">
        <f>IFERROR(_xlfn.IFS(INDEX('Bảng tra CĐ'!$E$5:$E$80,MATCH(BV28,'Bảng tra CĐ'!$A$5:$A$80,0))="$C",$C28,INDEX('Bảng tra CĐ'!$E$5:$E$80,MATCH(BV28,'Bảng tra CĐ'!$A$5:$A$80,0))="$C*$H",$C28*$H28,INDEX('Bảng tra CĐ'!$E$5:$E$80,MATCH(BV28,'Bảng tra CĐ'!$A$5:$A$80,0))="$C*$J",$C28*$J28,INDEX('Bảng tra CĐ'!$E$5:$E$80,MATCH(BV28,'Bảng tra CĐ'!$A$5:$A$80,0))="$C*2*($H+$I)",$C28*2*($H28+$I28),INDEX('Bảng tra CĐ'!$E$5:$E$80,MATCH(BV28,'Bảng tra CĐ'!$A$5:$A$80,0))="$L*3600",$L28*3600,INDEX('Bảng tra CĐ'!$E$5:$E$80,MATCH(BV28,'Bảng tra CĐ'!$A$5:$A$80,0))="$K*3600",$K28*3600),"")</f>
        <v>306</v>
      </c>
      <c r="BX28" s="1062">
        <f>IF(IFERROR(VLOOKUP(BV28,'Bảng tra CĐ'!$A$5:$C$80,3,0),"")="m3/h",1,_xlfn.IFS($G28&lt;18,1,$G28&lt;28,1.4,$G28&lt;40,1.6,$G28&lt;50,1.8,$G28&gt;=50,2))</f>
        <v>1.6</v>
      </c>
      <c r="BY28" s="1063">
        <f>IFERROR(IF(VLOOKUP(BV28,'Bảng tra CĐ'!$A$5:$B$80,2,0)=0,"",VLOOKUP(BV28,'Bảng tra CĐ'!$A$5:$B$80,2,0)),"")</f>
        <v>23</v>
      </c>
      <c r="BZ28" s="1064">
        <f t="shared" si="80"/>
        <v>22</v>
      </c>
      <c r="CA28" s="1049" t="s">
        <v>1103</v>
      </c>
      <c r="CB28" s="139">
        <f>IFERROR(_xlfn.IFS(INDEX('Bảng tra CĐ'!$E$5:$E$80,MATCH(CA28,'Bảng tra CĐ'!$A$5:$A$80,0))="$C",$C28,INDEX('Bảng tra CĐ'!$E$5:$E$80,MATCH(CA28,'Bảng tra CĐ'!$A$5:$A$80,0))="$C*$H",$C28*$H28,INDEX('Bảng tra CĐ'!$E$5:$E$80,MATCH(CA28,'Bảng tra CĐ'!$A$5:$A$80,0))="$C*$J",$C28*$J28,INDEX('Bảng tra CĐ'!$E$5:$E$80,MATCH(CA28,'Bảng tra CĐ'!$A$5:$A$80,0))="$C*2*($H+$I)",$C28*2*($H28+$I28),INDEX('Bảng tra CĐ'!$E$5:$E$80,MATCH(CA28,'Bảng tra CĐ'!$A$5:$A$80,0))="$L*3600",$L28*3600,INDEX('Bảng tra CĐ'!$E$5:$E$80,MATCH(CA28,'Bảng tra CĐ'!$A$5:$A$80,0))="$K*3600",$K28*3600),"")</f>
        <v>306</v>
      </c>
      <c r="CC28" s="1062">
        <f>IF(IFERROR(VLOOKUP(CA28,'Bảng tra CĐ'!$A$5:$C$80,3,0),"")="m3/h",1,_xlfn.IFS($G28&lt;18,1,$G28&lt;28,1.4,$G28&lt;40,1.6,$G28&lt;50,1.8,$G28&gt;=50,2))</f>
        <v>1.6</v>
      </c>
      <c r="CD28" s="1063">
        <f>IFERROR(IF(VLOOKUP(CA28,'Bảng tra CĐ'!$A$5:$B$80,2,0)=0,"",VLOOKUP(CA28,'Bảng tra CĐ'!$A$5:$B$80,2,0)),"")</f>
        <v>30</v>
      </c>
      <c r="CE28" s="1064">
        <f>IFERROR(IF(CB28="","",ROUNDUP(MAX(CB28*CC28/CD28,1),0)),"")</f>
        <v>17</v>
      </c>
      <c r="CF28" s="1049"/>
      <c r="CG28" s="139"/>
      <c r="CH28" s="1062"/>
      <c r="CI28" s="1063"/>
      <c r="CJ28" s="1064" t="str">
        <f>IFERROR(IF(CG28="","",ROUNDUP(MAX(CG28*CH28/CI28,1),0)),"")</f>
        <v/>
      </c>
      <c r="CK28" s="1048"/>
      <c r="CL28" s="139" t="str">
        <f>IFERROR(_xlfn.IFS(INDEX(#REF!,MATCH($CK28,#REF!,0))="C",$C28,INDEX(#REF!,MATCH($CK28,#REF!,0))="C*H",$C28*$H28,INDEX(#REF!,MATCH($CK28,#REF!,0))="C*J",$C28*$J28,INDEX(#REF!,MATCH($CK28,#REF!,0))="C*2*(H+I)",$C28*2*($H28+$I28),INDEX(#REF!,MATCH($CK28,#REF!,0))="C*L*3600",$C28*$L28*3600,INDEX(#REF!,MATCH($CK28,#REF!,0))="C*K*3600",$C28*$K28*3600),"")</f>
        <v/>
      </c>
      <c r="CM28" s="1062" t="str">
        <f t="shared" si="52"/>
        <v/>
      </c>
      <c r="CN28" s="1063" t="str">
        <f>IFERROR(IF(VLOOKUP($CK28,#REF!,2,0)=0,"",VLOOKUP($CK28,#REF!,2,0)),"")</f>
        <v/>
      </c>
      <c r="CO28" s="1064" t="str">
        <f t="shared" si="53"/>
        <v/>
      </c>
      <c r="CP28" s="1049" t="s">
        <v>1200</v>
      </c>
      <c r="CQ28" s="139">
        <f>F28*E28</f>
        <v>30680</v>
      </c>
      <c r="CR28" s="1062">
        <f>IF(IFERROR(VLOOKUP(CP28,'Bảng tra CĐ'!$A$5:$C$80,3,0),"")="m3/h",1,_xlfn.IFS($G28&lt;18,1,$G28&lt;28,1.4,$G28&lt;40,1.6,$G28&lt;50,1.8,$G28&gt;=50,2))</f>
        <v>1.6</v>
      </c>
      <c r="CS28" s="1063">
        <f>IFERROR(IF(VLOOKUP(CP28,'Bảng tra CĐ'!$A$5:$B$80,2,0)=0,"",VLOOKUP(CP28,'Bảng tra CĐ'!$A$5:$B$80,2,0)),"")</f>
        <v>1000</v>
      </c>
      <c r="CT28" s="1064">
        <f>IFERROR(IF(CQ28="","",ROUNDUP(MAX(CQ28*CR28/CS28,1),0)),"")</f>
        <v>50</v>
      </c>
      <c r="CU28" s="1077"/>
      <c r="CV28" s="139" t="str">
        <f>IFERROR(_xlfn.IFS(INDEX(#REF!,MATCH($CU28,#REF!,0))="C",$C28,INDEX(#REF!,MATCH($CU28,#REF!,0))="C*H",$C28*$H28,INDEX(#REF!,MATCH($CU28,#REF!,0))="C*J",$C28*$J28,INDEX(#REF!,MATCH($CU28,#REF!,0))="C*2*(H+I)",$C28*2*($H28+$I28),INDEX(#REF!,MATCH($CU28,#REF!,0))="C*L*3600",$C28*$L28*3600,INDEX(#REF!,MATCH($CU28,#REF!,0))="C*K*3600",$C28*$K28*3600),"")</f>
        <v/>
      </c>
      <c r="CW28" s="1062" t="str">
        <f t="shared" si="54"/>
        <v/>
      </c>
      <c r="CX28" s="1063" t="str">
        <f>IFERROR(IF(VLOOKUP($CU28,#REF!,2,0)=0,"",VLOOKUP($CU28,#REF!,2,0)),"")</f>
        <v/>
      </c>
      <c r="CY28" s="1064" t="str">
        <f t="shared" si="55"/>
        <v/>
      </c>
      <c r="CZ28" s="1049"/>
      <c r="DA28" s="139" t="str">
        <f>IFERROR(_xlfn.IFS(INDEX(#REF!,MATCH($CZ28,#REF!,0))="C",$C28,INDEX(#REF!,MATCH($CZ28,#REF!,0))="C*H",$C28*$H28,INDEX(#REF!,MATCH($CZ28,#REF!,0))="C*J",$C28*$J28,INDEX(#REF!,MATCH($CZ28,#REF!,0))="C*2*(H+I)",$C28*2*($H28+$I28),INDEX(#REF!,MATCH($CZ28,#REF!,0))="C*L*3600",$C28*$L28*3600,INDEX(#REF!,MATCH($CZ28,#REF!,0))="C*K*3600",$C28*$K28*3600),"")</f>
        <v/>
      </c>
      <c r="DB28" s="1062" t="str">
        <f t="shared" si="56"/>
        <v/>
      </c>
      <c r="DC28" s="1063" t="str">
        <f>IFERROR(IF(VLOOKUP($CZ28,#REF!,2,0)=0,"",VLOOKUP($CZ28,#REF!,2,0)),"")</f>
        <v/>
      </c>
      <c r="DD28" s="1064" t="str">
        <f t="shared" si="57"/>
        <v/>
      </c>
      <c r="DE28" s="1049"/>
      <c r="DF28" s="139" t="str">
        <f>IFERROR(_xlfn.IFS(INDEX(#REF!,MATCH($DE28,#REF!,0))="C",$C28,INDEX(#REF!,MATCH($DE28,#REF!,0))="C*H",$C28*$H28,INDEX(#REF!,MATCH($DE28,#REF!,0))="C*J",$C28*$J28,INDEX(#REF!,MATCH($DE28,#REF!,0))="C*2*(H+I)",$C28*2*($H28+$I28),INDEX(#REF!,MATCH($DE28,#REF!,0))="C*L*3600",$C28*$L28*3600,INDEX(#REF!,MATCH($DE28,#REF!,0))="C*K*3600",$C28*$K28*3600),"")</f>
        <v/>
      </c>
      <c r="DG28" s="1062" t="str">
        <f t="shared" si="58"/>
        <v/>
      </c>
      <c r="DH28" s="1063" t="str">
        <f>IFERROR(IF(VLOOKUP($DE28,#REF!,2,0)=0,"",VLOOKUP($DE28,#REF!,2,0)),"")</f>
        <v/>
      </c>
      <c r="DI28" s="1064" t="str">
        <f t="shared" si="59"/>
        <v/>
      </c>
      <c r="DJ28" s="1049"/>
      <c r="DK28" s="139" t="str">
        <f>IFERROR(_xlfn.IFS(INDEX(#REF!,MATCH($DJ28,#REF!,0))="C",$C28,INDEX(#REF!,MATCH($DJ28,#REF!,0))="C*H",$C28*$H28,INDEX(#REF!,MATCH($DJ28,#REF!,0))="C*J",$C28*$J28,INDEX(#REF!,MATCH($DJ28,#REF!,0))="C*2*(H+I)",$C28*2*($H28+$I28),INDEX(#REF!,MATCH($DJ28,#REF!,0))="C*L*3600",$C28*$L28*3600,INDEX(#REF!,MATCH($DJ28,#REF!,0))="C*K*3600",$C28*$K28*3600),"")</f>
        <v/>
      </c>
      <c r="DL28" s="1062" t="str">
        <f t="shared" si="60"/>
        <v/>
      </c>
      <c r="DM28" s="1063" t="str">
        <f>IFERROR(IF(VLOOKUP($DJ28,#REF!,2,0)=0,"",VLOOKUP($DJ28,#REF!,2,0)),"")</f>
        <v/>
      </c>
      <c r="DN28" s="1064" t="str">
        <f t="shared" si="61"/>
        <v/>
      </c>
      <c r="DO28" s="1049"/>
      <c r="DP28" s="139" t="str">
        <f>IFERROR(_xlfn.IFS(INDEX(#REF!,MATCH($DO28,#REF!,0))="C",$C28,INDEX(#REF!,MATCH($DO28,#REF!,0))="C*H",$C28*$H28,INDEX(#REF!,MATCH($DO28,#REF!,0))="C*J",$C28*$J28,INDEX(#REF!,MATCH($DO28,#REF!,0))="C*2*(H+I)",$C28*2*($H28+$I28),INDEX(#REF!,MATCH($DO28,#REF!,0))="C*L*3600",$C28*$L28*3600,INDEX(#REF!,MATCH($DO28,#REF!,0))="C*K*3600",$C28*$K28*3600),"")</f>
        <v/>
      </c>
      <c r="DQ28" s="1062" t="str">
        <f t="shared" si="62"/>
        <v/>
      </c>
      <c r="DR28" s="1063" t="str">
        <f>IFERROR(IF(VLOOKUP($DO28,#REF!,2,0)=0,"",VLOOKUP($DO28,#REF!,2,0)),"")</f>
        <v/>
      </c>
      <c r="DS28" s="1064" t="str">
        <f t="shared" si="63"/>
        <v/>
      </c>
      <c r="DT28" s="1050"/>
      <c r="DU28" s="139" t="str">
        <f>IFERROR(_xlfn.IFS(INDEX(#REF!,MATCH($DT28,#REF!,0))="C",$C28,INDEX(#REF!,MATCH($DT28,#REF!,0))="C*H",$C28*$H28,INDEX(#REF!,MATCH($DT28,#REF!,0))="C*J",$C28*$J28,INDEX(#REF!,MATCH($DT28,#REF!,0))="C*2*(H+I)",$C28*2*($H28+$I28),INDEX(#REF!,MATCH($DT28,#REF!,0))="C*L*3600",$C28*$L28*3600,INDEX(#REF!,MATCH($DT28,#REF!,0))="C*K*3600",$C28*$K28*3600),"")</f>
        <v/>
      </c>
      <c r="DV28" s="1062" t="str">
        <f t="shared" si="64"/>
        <v/>
      </c>
      <c r="DW28" s="1063" t="str">
        <f>IFERROR(IF(VLOOKUP($DT28,#REF!,2,0)=0,"",VLOOKUP($DT28,#REF!,2,0)),"")</f>
        <v/>
      </c>
      <c r="DX28" s="1064" t="str">
        <f t="shared" si="65"/>
        <v/>
      </c>
      <c r="DY28" s="1050"/>
      <c r="DZ28" s="139" t="str">
        <f>IFERROR(_xlfn.IFS(INDEX(#REF!,MATCH($DY28,#REF!,0))="C",$C28,INDEX(#REF!,MATCH($DY28,#REF!,0))="C*H",$C28*$H28,INDEX(#REF!,MATCH($DY28,#REF!,0))="C*J",$C28*$J28,INDEX(#REF!,MATCH($DY28,#REF!,0))="C*2*(H+I)",$C28*2*($H28+$I28),INDEX(#REF!,MATCH($DY28,#REF!,0))="C*L*3600",$C28*$L28*3600,INDEX(#REF!,MATCH($DY28,#REF!,0))="C*K*3600",$C28*$K28*3600),"")</f>
        <v/>
      </c>
      <c r="EA28" s="1062" t="str">
        <f>IF($DY28="","",_xlfn.IFS($G28&lt;18,1,$G28&lt;28,1.4,$G28&lt;40,1.6,$G28&lt;50,1.8,$G28&gt;=50,2))</f>
        <v/>
      </c>
      <c r="EB28" s="1063" t="str">
        <f>IFERROR(IF(VLOOKUP($DY28,#REF!,2,0)=0,"",VLOOKUP($DY28,#REF!,2,0)),"")</f>
        <v/>
      </c>
      <c r="EC28" s="1064" t="str">
        <f>IFERROR(IF($DZ28="","",ROUNDUP(MAX($DZ28*$EA28/$EB28,1),0)),"")</f>
        <v/>
      </c>
      <c r="ED28" s="1050"/>
      <c r="EE28" s="139" t="str">
        <f>IFERROR(_xlfn.IFS(INDEX(#REF!,MATCH($ED28,#REF!,0))="C",$C28,INDEX(#REF!,MATCH($ED28,#REF!,0))="C*H",$C28*$H28,INDEX(#REF!,MATCH($ED28,#REF!,0))="C*J",$C28*$J28,INDEX(#REF!,MATCH($ED28,#REF!,0))="C*2*(H+I)",$C28*2*($H28+$I28),INDEX(#REF!,MATCH($ED28,#REF!,0))="C*L*3600",$C28*$L28*3600,INDEX(#REF!,MATCH($ED28,#REF!,0))="C*K*3600",$C28*$K28*3600),"")</f>
        <v/>
      </c>
      <c r="EF28" s="1062" t="str">
        <f>IF($ED28="","",_xlfn.IFS($G28&lt;18,1,$G28&lt;28,1.4,$G28&lt;40,1.6,$G28&lt;50,1.8,$G28&gt;=50,2))</f>
        <v/>
      </c>
      <c r="EG28" s="1063" t="str">
        <f>IFERROR(IF(VLOOKUP($ED28,#REF!,2,0)=0,"",VLOOKUP($ED28,#REF!,2,0)),"")</f>
        <v/>
      </c>
      <c r="EH28" s="1064" t="str">
        <f>IFERROR(IF($EE28="","",ROUNDUP(MAX($EE28*$EF28/$EG28,1),0)),"")</f>
        <v/>
      </c>
      <c r="EI28" s="1051"/>
      <c r="EJ28" s="139" t="str">
        <f>IFERROR(_xlfn.IFS(INDEX(#REF!,MATCH($EI28,#REF!,0))="C",$C28,INDEX(#REF!,MATCH($EI28,#REF!,0))="C*H",$C28*$H28,INDEX(#REF!,MATCH($EI28,#REF!,0))="C*J",$C28*$J28,INDEX(#REF!,MATCH($EI28,#REF!,0))="C*2*(H+I)",$C28*2*($H28+$I28),INDEX(#REF!,MATCH($EI28,#REF!,0))="C*L*3600",$C28*$L28*3600,INDEX(#REF!,MATCH($EI28,#REF!,0))="C*K*3600",$C28*$K28*3600),"")</f>
        <v/>
      </c>
      <c r="EK28" s="1062" t="str">
        <f>IF($EI28="","",_xlfn.IFS($G28&lt;18,1,$G28&lt;28,1.4,$G28&lt;40,1.6,$G28&lt;50,1.8,$G28&gt;=50,2))</f>
        <v/>
      </c>
      <c r="EL28" s="1063" t="str">
        <f>IFERROR(IF(VLOOKUP($EI28,#REF!,2,0)=0,"",VLOOKUP($EI28,#REF!,2,0)),"")</f>
        <v/>
      </c>
      <c r="EM28" s="1064" t="str">
        <f>IFERROR(IF($EJ28="","",ROUNDUP(MAX($EJ28*$EK28/$EL28,1),0)),"")</f>
        <v/>
      </c>
      <c r="EN28" s="1052"/>
      <c r="ET28" s="139" t="str">
        <f>IFERROR(_xlfn.IFS(INDEX(#REF!,MATCH($EN28,#REF!,0))="C",$C28,INDEX(#REF!,MATCH($EN28,#REF!,0))="C*H",$C28*$H28,INDEX(#REF!,MATCH($EN28,#REF!,0))="C*J",$C28*$J28,INDEX(#REF!,MATCH($EN28,#REF!,0))="C*2*(H+I)",$C28*2*($H28+$I28),INDEX(#REF!,MATCH($EN28,#REF!,0))="C*L*3600",$C28*$L28*3600,INDEX(#REF!,MATCH($EN28,#REF!,0))="C*K*3600",$C28*$K28*3600),"")</f>
        <v/>
      </c>
      <c r="EU28" s="1062" t="str">
        <f t="shared" si="66"/>
        <v/>
      </c>
      <c r="EV28" s="1063" t="str">
        <f>IFERROR(IF(VLOOKUP($EN28,#REF!,2,0)=0,"",VLOOKUP($EN28,#REF!,2,0)),"")</f>
        <v/>
      </c>
      <c r="EW28" s="1064" t="str">
        <f t="shared" si="43"/>
        <v/>
      </c>
    </row>
    <row r="29" spans="1:153" s="5" customFormat="1" ht="34.200000000000003" customHeight="1" outlineLevel="1">
      <c r="A29" s="17">
        <v>4</v>
      </c>
      <c r="B29" s="456" t="s">
        <v>841</v>
      </c>
      <c r="C29" s="355">
        <v>8</v>
      </c>
      <c r="D29" s="43">
        <f t="shared" si="85"/>
        <v>16</v>
      </c>
      <c r="E29" s="43">
        <f t="shared" si="76"/>
        <v>24</v>
      </c>
      <c r="F29" s="65">
        <f t="shared" si="77"/>
        <v>520</v>
      </c>
      <c r="G29" s="359">
        <v>12</v>
      </c>
      <c r="H29" s="360">
        <v>20</v>
      </c>
      <c r="I29" s="360">
        <v>470</v>
      </c>
      <c r="J29" s="580">
        <v>30</v>
      </c>
      <c r="K29" s="100">
        <f t="shared" si="86"/>
        <v>9.6000000000000002E-4</v>
      </c>
      <c r="L29" s="92">
        <f t="shared" si="46"/>
        <v>0.25600000000000001</v>
      </c>
      <c r="M29" s="127"/>
      <c r="N29" s="1011" t="s">
        <v>842</v>
      </c>
      <c r="O29" s="257"/>
      <c r="P29" s="245"/>
      <c r="Q29" s="257"/>
      <c r="R29" s="257"/>
      <c r="S29" s="257"/>
      <c r="T29" s="129">
        <f t="shared" si="78"/>
        <v>14272</v>
      </c>
      <c r="U29" s="128">
        <f t="shared" si="79"/>
        <v>1.7126399999999999</v>
      </c>
      <c r="V29" s="96">
        <v>3</v>
      </c>
      <c r="W29" s="97">
        <f t="shared" si="87"/>
        <v>5.1379199999999994</v>
      </c>
      <c r="AB29" s="1075" t="s">
        <v>1228</v>
      </c>
      <c r="AC29" s="1047" t="s">
        <v>1251</v>
      </c>
      <c r="AD29" s="1064">
        <f>IFERROR(_xlfn.IFS(INDEX('Bảng tra CĐ'!$E$5:$E$80,MATCH(AC29,'Bảng tra CĐ'!$A$5:$A$80,0))="$C",$C29,INDEX('Bảng tra CĐ'!$E$5:$E$80,MATCH(AC29,'Bảng tra CĐ'!$A$5:$A$80,0))="$C*$H",$C29*$H29,INDEX('Bảng tra CĐ'!$E$5:$E$80,MATCH(AC29,'Bảng tra CĐ'!$A$5:$A$80,0))="$C*$J",$C29*$J29,INDEX('Bảng tra CĐ'!$E$5:$E$80,MATCH(AC29,'Bảng tra CĐ'!$A$5:$A$80,0))="$C*2*($H+$I)",$C29*2*($H29+$I29),INDEX('Bảng tra CĐ'!$E$5:$E$80,MATCH(AC29,'Bảng tra CĐ'!$A$5:$A$80,0))="$L*3600",$L29*3600,INDEX('Bảng tra CĐ'!$E$5:$E$80,MATCH(AC29,'Bảng tra CĐ'!$A$5:$A$80,0))="$K*3600",$K29*3600),"")</f>
        <v>7840</v>
      </c>
      <c r="AE29" s="1062">
        <f>IF(IFERROR(VLOOKUP(AC29,'Bảng tra CĐ'!$A$5:$C$80,3,0),"")="m3/h",1,_xlfn.IFS($G29&lt;18,1,$G29&lt;28,1.4,$G29&lt;40,1.6,$G29&lt;50,1.8,$G29&gt;=50,2))</f>
        <v>1</v>
      </c>
      <c r="AF29" s="1063">
        <f>IFERROR(IF(VLOOKUP(AC29,'Bảng tra CĐ'!$A$5:$B$80,2,0)=0,"",VLOOKUP(AC29,'Bảng tra CĐ'!$A$5:$B$80,2,0)),"")</f>
        <v>100</v>
      </c>
      <c r="AG29" s="1064">
        <f>IFERROR(IF(AD29="","",ROUNDUP(MAX(AD29*AE29/AF29,1),0)),"")</f>
        <v>79</v>
      </c>
      <c r="AH29" s="1048"/>
      <c r="AI29" s="139" t="str">
        <f>IFERROR(_xlfn.IFS(INDEX(#REF!,MATCH($AH29,#REF!,0))="C",$C29,INDEX(#REF!,MATCH($AH29,#REF!,0))="C*H",$C29*$H29,INDEX(#REF!,MATCH($AH29,#REF!,0))="C*J",$C29*$J29,INDEX(#REF!,MATCH($AH29,#REF!,0))="C*2*(H+I)",$C29*2*($H29+$I29),INDEX(#REF!,MATCH($AH29,#REF!,0))="C*L*3600",$C29*$L29*3600,INDEX(#REF!,MATCH($AH29,#REF!,0))="C*K*3600",$C29*$K29*3600),"")</f>
        <v/>
      </c>
      <c r="AJ29" s="1062" t="str">
        <f t="shared" si="88"/>
        <v/>
      </c>
      <c r="AK29" s="1063" t="str">
        <f>IFERROR(IF(VLOOKUP($AH29,#REF!,2,0)=0,"",VLOOKUP($AH29,#REF!,2,0)),"")</f>
        <v/>
      </c>
      <c r="AL29" s="1064" t="str">
        <f t="shared" si="89"/>
        <v/>
      </c>
      <c r="AM29" s="1048"/>
      <c r="AN29" s="139" t="str">
        <f>IFERROR(_xlfn.IFS(INDEX(#REF!,MATCH($AM29,#REF!,0))="C",$C29,INDEX(#REF!,MATCH($AM29,#REF!,0))="C*H",$C29*$H29,INDEX(#REF!,MATCH($AM29,#REF!,0))="C*J",$C29*$J29,INDEX(#REF!,MATCH($AM29,#REF!,0))="C*2*(H+I)",$C29*2*($H29+$I29),INDEX(#REF!,MATCH($AM29,#REF!,0))="C*L*3600",$C29*$L29*3600,INDEX(#REF!,MATCH($AM29,#REF!,0))="C*K*3600",$C29*$K29*3600),"")</f>
        <v/>
      </c>
      <c r="AO29" s="1062" t="str">
        <f t="shared" si="90"/>
        <v/>
      </c>
      <c r="AP29" s="1063" t="str">
        <f>IFERROR(IF(VLOOKUP($AM29,#REF!,2,0)=0,"",VLOOKUP($AM29,#REF!,2,0)),"")</f>
        <v/>
      </c>
      <c r="AQ29" s="1064" t="str">
        <f t="shared" si="91"/>
        <v/>
      </c>
      <c r="AR29" s="1048" t="s">
        <v>1099</v>
      </c>
      <c r="AS29" s="139">
        <f>IFERROR(_xlfn.IFS(INDEX('Bảng tra CĐ'!$E$5:$E$80,MATCH(AR29,'Bảng tra CĐ'!$A$5:$A$80,0))="$C",$C29,INDEX('Bảng tra CĐ'!$E$5:$E$80,MATCH(AR29,'Bảng tra CĐ'!$A$5:$A$80,0))="$C*$H",$C29*$H29,INDEX('Bảng tra CĐ'!$E$5:$E$80,MATCH(AR29,'Bảng tra CĐ'!$A$5:$A$80,0))="$C*$J",$C29*$J29,INDEX('Bảng tra CĐ'!$E$5:$E$80,MATCH(AR29,'Bảng tra CĐ'!$A$5:$A$80,0))="$C*2*($H+$I)",$C29*2*($H29+$I29),INDEX('Bảng tra CĐ'!$E$5:$E$80,MATCH(AR29,'Bảng tra CĐ'!$A$5:$A$80,0))="$L*3600",$L29*3600,INDEX('Bảng tra CĐ'!$E$5:$E$80,MATCH(AR29,'Bảng tra CĐ'!$A$5:$A$80,0))="$K*3600",$K29*3600),"")</f>
        <v>921.6</v>
      </c>
      <c r="AT29" s="1062">
        <f>IF(IFERROR(VLOOKUP(AR29,'Bảng tra CĐ'!$A$5:$C$80,3,0),"")="m3/h",1,_xlfn.IFS($G29&lt;18,1,$G29&lt;28,1.4,$G29&lt;40,1.6,$G29&lt;50,1.8,$G29&gt;=50,2))</f>
        <v>1</v>
      </c>
      <c r="AU29" s="1063">
        <f>IFERROR(IF(VLOOKUP(AR29,'Bảng tra CĐ'!$A$5:$B$80,2,0)=0,"",VLOOKUP(AR29,'Bảng tra CĐ'!$A$5:$B$80,2,0)),"")</f>
        <v>30</v>
      </c>
      <c r="AV29" s="1064">
        <f>IFERROR(IF(AS29="","",ROUNDUP(MAX(AS29*AT29/AU29,1),0)),"")</f>
        <v>31</v>
      </c>
      <c r="AW29" s="1049" t="s">
        <v>1140</v>
      </c>
      <c r="AX29" s="139">
        <f>IFERROR(_xlfn.IFS(INDEX('Bảng tra CĐ'!$E$5:$E$80,MATCH(AW29,'Bảng tra CĐ'!$A$5:$A$80,0))="$C",$C29,INDEX('Bảng tra CĐ'!$E$5:$E$80,MATCH(AW29,'Bảng tra CĐ'!$A$5:$A$80,0))="$C*$H",$C29*$H29,INDEX('Bảng tra CĐ'!$E$5:$E$80,MATCH(AW29,'Bảng tra CĐ'!$A$5:$A$80,0))="$C*$J",$C29*$J29,INDEX('Bảng tra CĐ'!$E$5:$E$80,MATCH(AW29,'Bảng tra CĐ'!$A$5:$A$80,0))="$C*2*($H+$I)",$C29*2*($H29+$I29),INDEX('Bảng tra CĐ'!$E$5:$E$80,MATCH(AW29,'Bảng tra CĐ'!$A$5:$A$80,0))="$L*3600",$L29*3600,INDEX('Bảng tra CĐ'!$E$5:$E$80,MATCH(AW29,'Bảng tra CĐ'!$A$5:$A$80,0))="$K*3600",$K29*3600),"")</f>
        <v>160</v>
      </c>
      <c r="AY29" s="1062">
        <f>IF(IFERROR(VLOOKUP(AW29,'Bảng tra CĐ'!$A$5:$C$80,3,0),"")="m3/h",1,_xlfn.IFS($G29&lt;18,1,$G29&lt;28,1.4,$G29&lt;40,1.6,$G29&lt;50,1.8,$G29&gt;=50,2))</f>
        <v>1</v>
      </c>
      <c r="AZ29" s="1063">
        <f>IFERROR(IF(VLOOKUP(AW29,'Bảng tra CĐ'!$A$5:$B$80,2,0)=0,"",VLOOKUP(AW29,'Bảng tra CĐ'!$A$5:$B$80,2,0)),"")</f>
        <v>29.285714285714288</v>
      </c>
      <c r="BA29" s="1064">
        <f>IFERROR(IF(AX29="","",ROUNDUP(MAX(AX29*AY29/AZ29,1),0)),"")</f>
        <v>6</v>
      </c>
      <c r="BB29" s="1049" t="s">
        <v>1185</v>
      </c>
      <c r="BC29" s="139">
        <f>IFERROR(_xlfn.IFS(INDEX('Bảng tra CĐ'!$E$5:$E$80,MATCH(BB29,'Bảng tra CĐ'!$A$5:$A$80,0))="$C",$C29,INDEX('Bảng tra CĐ'!$E$5:$E$80,MATCH(BB29,'Bảng tra CĐ'!$A$5:$A$80,0))="$C*$H",$C29*$H29,INDEX('Bảng tra CĐ'!$E$5:$E$80,MATCH(BB29,'Bảng tra CĐ'!$A$5:$A$80,0))="$C*$J",$C29*$J29,INDEX('Bảng tra CĐ'!$E$5:$E$80,MATCH(BB29,'Bảng tra CĐ'!$A$5:$A$80,0))="$C*2*($H+$I)",$C29*2*($H29+$I29),INDEX('Bảng tra CĐ'!$E$5:$E$80,MATCH(BB29,'Bảng tra CĐ'!$A$5:$A$80,0))="$L*3600",$L29*3600,INDEX('Bảng tra CĐ'!$E$5:$E$80,MATCH(BB29,'Bảng tra CĐ'!$A$5:$A$80,0))="$K*3600",$K29*3600),"")</f>
        <v>240</v>
      </c>
      <c r="BD29" s="1062">
        <f>IF(IFERROR(VLOOKUP(BB29,'Bảng tra CĐ'!$A$5:$C$80,3,0),"")="m3/h",1,_xlfn.IFS($G29&lt;18,1,$G29&lt;28,1.4,$G29&lt;40,1.6,$G29&lt;50,1.8,$G29&gt;=50,2))</f>
        <v>1</v>
      </c>
      <c r="BE29" s="1063">
        <f>IFERROR(IF(VLOOKUP(BB29,'Bảng tra CĐ'!$A$5:$B$80,2,0)=0,"",VLOOKUP(BB29,'Bảng tra CĐ'!$A$5:$B$80,2,0)),"")</f>
        <v>5</v>
      </c>
      <c r="BF29" s="1064">
        <f>IFERROR(IF(BC29="","",ROUNDUP(MAX(BC29*BD29/BE29,1),0)),"")</f>
        <v>48</v>
      </c>
      <c r="BG29" s="1049"/>
      <c r="BH29" s="139" t="str">
        <f>IFERROR(_xlfn.IFS(INDEX(#REF!,MATCH($BG29,#REF!,0))="C",$C29,INDEX(#REF!,MATCH($BG29,#REF!,0))="C*H",$C29*$H29,INDEX(#REF!,MATCH($BG29,#REF!,0))="C*J",$C29*$J29,INDEX(#REF!,MATCH($BG29,#REF!,0))="C*2*(H+I)",$C29*2*($H29+$I29),INDEX(#REF!,MATCH($BG29,#REF!,0))="C*L*3600",$C29*$L29*3600,INDEX(#REF!,MATCH($BG29,#REF!,0))="C*K*3600",$C29*$K29*3600),"")</f>
        <v/>
      </c>
      <c r="BI29" s="1062" t="str">
        <f>IF($BG29="","",_xlfn.IFS($G29&lt;18,1,$G29&lt;28,1.4,$G29&lt;40,1.6,$G29&lt;50,1.8,$G29&gt;=50,2))</f>
        <v/>
      </c>
      <c r="BJ29" s="1063" t="str">
        <f>IFERROR(IF(VLOOKUP($BG29,#REF!,2,0)=0,"",VLOOKUP($BG29,#REF!,2,0)),"")</f>
        <v/>
      </c>
      <c r="BK29" s="1064" t="str">
        <f>IFERROR(IF($BH29="","",ROUNDUP(MAX($BH29*$BI29/$BJ29,1),0)),"")</f>
        <v/>
      </c>
      <c r="BL29" s="1049"/>
      <c r="BM29" s="139" t="str">
        <f>IFERROR(_xlfn.IFS(INDEX(#REF!,MATCH($BL29,#REF!,0))="C",$C29,INDEX(#REF!,MATCH($BL29,#REF!,0))="C*H",$C29*$H29,INDEX(#REF!,MATCH($BL29,#REF!,0))="C*J",$C29*$J29,INDEX(#REF!,MATCH($BL29,#REF!,0))="C*2*(H+I)",$C29*2*($H29+$I29),INDEX(#REF!,MATCH($BL29,#REF!,0))="C*L*3600",$C29*$L29*3600,INDEX(#REF!,MATCH($BL29,#REF!,0))="C*K*3600",$C29*$K29*3600),"")</f>
        <v/>
      </c>
      <c r="BN29" s="1062" t="str">
        <f>IF($BL29="","",_xlfn.IFS($G29&lt;18,1,$G29&lt;28,1.4,$G29&lt;40,1.6,$G29&lt;50,1.8,$G29&gt;=50,2))</f>
        <v/>
      </c>
      <c r="BO29" s="1063" t="str">
        <f>IFERROR(IF(VLOOKUP($BL29,#REF!,2,0)=0,"",VLOOKUP($BL29,#REF!,2,0)),"")</f>
        <v/>
      </c>
      <c r="BP29" s="1064" t="str">
        <f>IFERROR(IF($BM29="","",ROUNDUP(MAX($BM29*$BN29/$BO29,1),0)),"")</f>
        <v/>
      </c>
      <c r="BQ29" s="1049"/>
      <c r="BR29" s="139" t="str">
        <f>IFERROR(_xlfn.IFS(INDEX(#REF!,MATCH($BQ29,#REF!,0))="C",$C29,INDEX(#REF!,MATCH($BQ29,#REF!,0))="C*H",$C29*$H29,INDEX(#REF!,MATCH($BQ29,#REF!,0))="C*J",$C29*$J29,INDEX(#REF!,MATCH($BQ29,#REF!,0))="C*2*(H+I)",$C29*2*($H29+$I29),INDEX(#REF!,MATCH($BQ29,#REF!,0))="C*L*3600",$C29*$L29*3600,INDEX(#REF!,MATCH($BQ29,#REF!,0))="C*K*3600",$C29*$K29*3600),"")</f>
        <v/>
      </c>
      <c r="BS29" s="1062" t="str">
        <f t="shared" si="49"/>
        <v/>
      </c>
      <c r="BT29" s="1063" t="str">
        <f>IFERROR(IF(VLOOKUP($BQ29,#REF!,2,0)=0,"",VLOOKUP($BQ29,#REF!,2,0)),"")</f>
        <v/>
      </c>
      <c r="BU29" s="1064" t="str">
        <f t="shared" si="50"/>
        <v/>
      </c>
      <c r="BV29" s="1048" t="s">
        <v>1139</v>
      </c>
      <c r="BW29" s="139">
        <f>IFERROR(_xlfn.IFS(INDEX('Bảng tra CĐ'!$E$5:$E$80,MATCH(BV29,'Bảng tra CĐ'!$A$5:$A$80,0))="$C",$C29,INDEX('Bảng tra CĐ'!$E$5:$E$80,MATCH(BV29,'Bảng tra CĐ'!$A$5:$A$80,0))="$C*$H",$C29*$H29,INDEX('Bảng tra CĐ'!$E$5:$E$80,MATCH(BV29,'Bảng tra CĐ'!$A$5:$A$80,0))="$C*$J",$C29*$J29,INDEX('Bảng tra CĐ'!$E$5:$E$80,MATCH(BV29,'Bảng tra CĐ'!$A$5:$A$80,0))="$C*2*($H+$I)",$C29*2*($H29+$I29),INDEX('Bảng tra CĐ'!$E$5:$E$80,MATCH(BV29,'Bảng tra CĐ'!$A$5:$A$80,0))="$L*3600",$L29*3600,INDEX('Bảng tra CĐ'!$E$5:$E$80,MATCH(BV29,'Bảng tra CĐ'!$A$5:$A$80,0))="$K*3600",$K29*3600),"")</f>
        <v>921.6</v>
      </c>
      <c r="BX29" s="1062">
        <f>IF(IFERROR(VLOOKUP(BV29,'Bảng tra CĐ'!$A$5:$C$80,3,0),"")="m3/h",1,_xlfn.IFS($G29&lt;18,1,$G29&lt;28,1.4,$G29&lt;40,1.6,$G29&lt;50,1.8,$G29&gt;=50,2))</f>
        <v>1</v>
      </c>
      <c r="BY29" s="1063">
        <f>IFERROR(IF(VLOOKUP(BV29,'Bảng tra CĐ'!$A$5:$B$80,2,0)=0,"",VLOOKUP(BV29,'Bảng tra CĐ'!$A$5:$B$80,2,0)),"")</f>
        <v>23</v>
      </c>
      <c r="BZ29" s="1064">
        <f t="shared" si="80"/>
        <v>41</v>
      </c>
      <c r="CA29" s="1049" t="s">
        <v>1179</v>
      </c>
      <c r="CB29" s="139">
        <f>IFERROR(_xlfn.IFS(INDEX('Bảng tra CĐ'!$E$5:$E$80,MATCH(CA29,'Bảng tra CĐ'!$A$5:$A$80,0))="$C",$C29,INDEX('Bảng tra CĐ'!$E$5:$E$80,MATCH(CA29,'Bảng tra CĐ'!$A$5:$A$80,0))="$C*$H",$C29*$H29,INDEX('Bảng tra CĐ'!$E$5:$E$80,MATCH(CA29,'Bảng tra CĐ'!$A$5:$A$80,0))="$C*$J",$C29*$J29,INDEX('Bảng tra CĐ'!$E$5:$E$80,MATCH(CA29,'Bảng tra CĐ'!$A$5:$A$80,0))="$C*2*($H+$I)",$C29*2*($H29+$I29),INDEX('Bảng tra CĐ'!$E$5:$E$80,MATCH(CA29,'Bảng tra CĐ'!$A$5:$A$80,0))="$L*3600",$L29*3600,INDEX('Bảng tra CĐ'!$E$5:$E$80,MATCH(CA29,'Bảng tra CĐ'!$A$5:$A$80,0))="$K*3600",$K29*3600),"")</f>
        <v>921.6</v>
      </c>
      <c r="CC29" s="1062">
        <f>IF(IFERROR(VLOOKUP(CA29,'Bảng tra CĐ'!$A$5:$C$80,3,0),"")="m3/h",1,_xlfn.IFS($G29&lt;18,1,$G29&lt;28,1.4,$G29&lt;40,1.6,$G29&lt;50,1.8,$G29&gt;=50,2))</f>
        <v>1</v>
      </c>
      <c r="CD29" s="1063">
        <f>IFERROR(IF(VLOOKUP(CA29,'Bảng tra CĐ'!$A$5:$B$80,2,0)=0,"",VLOOKUP(CA29,'Bảng tra CĐ'!$A$5:$B$80,2,0)),"")</f>
        <v>10</v>
      </c>
      <c r="CE29" s="1064">
        <f>IFERROR(IF(CB29="","",ROUNDUP(MAX(CB29*CC29/CD29,1),0)),"")</f>
        <v>93</v>
      </c>
      <c r="CF29" s="1049"/>
      <c r="CG29" s="139" t="str">
        <f>IFERROR(_xlfn.IFS(INDEX(#REF!,MATCH($CF29,#REF!,0))="C",$C29,INDEX(#REF!,MATCH($CF29,#REF!,0))="C*H",$C29*$H29,INDEX(#REF!,MATCH($CF29,#REF!,0))="C*J",$C29*$J29,INDEX(#REF!,MATCH($CF29,#REF!,0))="C*2*(H+I)",$C29*2*($H29+$I29),INDEX(#REF!,MATCH($CF29,#REF!,0))="C*L*3600",$C29*$L29*3600,INDEX(#REF!,MATCH($CF29,#REF!,0))="C*K*3600",$C29*$K29*3600),"")</f>
        <v/>
      </c>
      <c r="CH29" s="1062" t="str">
        <f t="shared" ref="CH29:CH39" si="92">IF($CF29="","",_xlfn.IFS($G29&lt;18,1,$G29&lt;28,1.4,$G29&lt;40,1.6,$G29&lt;50,1.8,$G29&gt;=50,2))</f>
        <v/>
      </c>
      <c r="CI29" s="1063" t="str">
        <f>IFERROR(IF(VLOOKUP($CF29,#REF!,2,0)=0,"",VLOOKUP($CF29,#REF!,2,0)),"")</f>
        <v/>
      </c>
      <c r="CJ29" s="1064" t="str">
        <f t="shared" ref="CJ29:CJ39" si="93">IFERROR(IF($CG29="","",ROUNDUP(MAX($CG29*$CH29/$CI29,1),0)),"")</f>
        <v/>
      </c>
      <c r="CK29" s="1048"/>
      <c r="CL29" s="139" t="str">
        <f>IFERROR(_xlfn.IFS(INDEX(#REF!,MATCH($CK29,#REF!,0))="C",$C29,INDEX(#REF!,MATCH($CK29,#REF!,0))="C*H",$C29*$H29,INDEX(#REF!,MATCH($CK29,#REF!,0))="C*J",$C29*$J29,INDEX(#REF!,MATCH($CK29,#REF!,0))="C*2*(H+I)",$C29*2*($H29+$I29),INDEX(#REF!,MATCH($CK29,#REF!,0))="C*L*3600",$C29*$L29*3600,INDEX(#REF!,MATCH($CK29,#REF!,0))="C*K*3600",$C29*$K29*3600),"")</f>
        <v/>
      </c>
      <c r="CM29" s="1062" t="str">
        <f t="shared" si="52"/>
        <v/>
      </c>
      <c r="CN29" s="1063" t="str">
        <f>IFERROR(IF(VLOOKUP($CK29,#REF!,2,0)=0,"",VLOOKUP($CK29,#REF!,2,0)),"")</f>
        <v/>
      </c>
      <c r="CO29" s="1064" t="str">
        <f t="shared" si="53"/>
        <v/>
      </c>
      <c r="CP29" s="1049"/>
      <c r="CQ29" s="139" t="str">
        <f>IFERROR(_xlfn.IFS(INDEX(#REF!,MATCH($CP29,#REF!,0))="C",$C29,INDEX(#REF!,MATCH($CP29,#REF!,0))="C*H",$C29*$H29,INDEX(#REF!,MATCH($CP29,#REF!,0))="C*J",$C29*$J29,INDEX(#REF!,MATCH($CP29,#REF!,0))="C*2*(H+I)",$C29*2*($H29+$I29),INDEX(#REF!,MATCH($CP29,#REF!,0))="C*L*3600",$C29*$L29*3600,INDEX(#REF!,MATCH($CP29,#REF!,0))="C*K*3600",$C29*$K29*3600),"")</f>
        <v/>
      </c>
      <c r="CR29" s="1062" t="str">
        <f t="shared" ref="CR29:CR43" si="94">IF($CP29="","",_xlfn.IFS($G29&lt;18,1,$G29&lt;28,1.4,$G29&lt;40,1.6,$G29&lt;50,1.8,$G29&gt;=50,2))</f>
        <v/>
      </c>
      <c r="CS29" s="1063" t="str">
        <f>IFERROR(IF(VLOOKUP($CP29,#REF!,2,0)=0,"",VLOOKUP($CP29,#REF!,2,0)),"")</f>
        <v/>
      </c>
      <c r="CT29" s="1064" t="str">
        <f t="shared" ref="CT29:CT43" si="95">IFERROR(IF($CQ29="","",ROUNDUP(MAX($CQ29*$CR29/$CS29,1),0)),"")</f>
        <v/>
      </c>
      <c r="CU29" s="1049"/>
      <c r="CV29" s="139" t="str">
        <f>IFERROR(_xlfn.IFS(INDEX(#REF!,MATCH($CU29,#REF!,0))="C",$C29,INDEX(#REF!,MATCH($CU29,#REF!,0))="C*H",$C29*$H29,INDEX(#REF!,MATCH($CU29,#REF!,0))="C*J",$C29*$J29,INDEX(#REF!,MATCH($CU29,#REF!,0))="C*2*(H+I)",$C29*2*($H29+$I29),INDEX(#REF!,MATCH($CU29,#REF!,0))="C*L*3600",$C29*$L29*3600,INDEX(#REF!,MATCH($CU29,#REF!,0))="C*K*3600",$C29*$K29*3600),"")</f>
        <v/>
      </c>
      <c r="CW29" s="1062" t="str">
        <f t="shared" si="54"/>
        <v/>
      </c>
      <c r="CX29" s="1063" t="str">
        <f>IFERROR(IF(VLOOKUP($CU29,#REF!,2,0)=0,"",VLOOKUP($CU29,#REF!,2,0)),"")</f>
        <v/>
      </c>
      <c r="CY29" s="1064" t="str">
        <f t="shared" si="55"/>
        <v/>
      </c>
      <c r="CZ29" s="1049"/>
      <c r="DA29" s="139" t="str">
        <f>IFERROR(_xlfn.IFS(INDEX(#REF!,MATCH($CZ29,#REF!,0))="C",$C29,INDEX(#REF!,MATCH($CZ29,#REF!,0))="C*H",$C29*$H29,INDEX(#REF!,MATCH($CZ29,#REF!,0))="C*J",$C29*$J29,INDEX(#REF!,MATCH($CZ29,#REF!,0))="C*2*(H+I)",$C29*2*($H29+$I29),INDEX(#REF!,MATCH($CZ29,#REF!,0))="C*L*3600",$C29*$L29*3600,INDEX(#REF!,MATCH($CZ29,#REF!,0))="C*K*3600",$C29*$K29*3600),"")</f>
        <v/>
      </c>
      <c r="DB29" s="1062" t="str">
        <f t="shared" si="56"/>
        <v/>
      </c>
      <c r="DC29" s="1063" t="str">
        <f>IFERROR(IF(VLOOKUP($CZ29,#REF!,2,0)=0,"",VLOOKUP($CZ29,#REF!,2,0)),"")</f>
        <v/>
      </c>
      <c r="DD29" s="1064" t="str">
        <f t="shared" si="57"/>
        <v/>
      </c>
      <c r="DE29" s="1049"/>
      <c r="DF29" s="139" t="str">
        <f>IFERROR(_xlfn.IFS(INDEX(#REF!,MATCH($DE29,#REF!,0))="C",$C29,INDEX(#REF!,MATCH($DE29,#REF!,0))="C*H",$C29*$H29,INDEX(#REF!,MATCH($DE29,#REF!,0))="C*J",$C29*$J29,INDEX(#REF!,MATCH($DE29,#REF!,0))="C*2*(H+I)",$C29*2*($H29+$I29),INDEX(#REF!,MATCH($DE29,#REF!,0))="C*L*3600",$C29*$L29*3600,INDEX(#REF!,MATCH($DE29,#REF!,0))="C*K*3600",$C29*$K29*3600),"")</f>
        <v/>
      </c>
      <c r="DG29" s="1062" t="str">
        <f t="shared" si="58"/>
        <v/>
      </c>
      <c r="DH29" s="1063" t="str">
        <f>IFERROR(IF(VLOOKUP($DE29,#REF!,2,0)=0,"",VLOOKUP($DE29,#REF!,2,0)),"")</f>
        <v/>
      </c>
      <c r="DI29" s="1064" t="str">
        <f t="shared" si="59"/>
        <v/>
      </c>
      <c r="DJ29" s="1049"/>
      <c r="DK29" s="139" t="str">
        <f>IFERROR(_xlfn.IFS(INDEX(#REF!,MATCH($DJ29,#REF!,0))="C",$C29,INDEX(#REF!,MATCH($DJ29,#REF!,0))="C*H",$C29*$H29,INDEX(#REF!,MATCH($DJ29,#REF!,0))="C*J",$C29*$J29,INDEX(#REF!,MATCH($DJ29,#REF!,0))="C*2*(H+I)",$C29*2*($H29+$I29),INDEX(#REF!,MATCH($DJ29,#REF!,0))="C*L*3600",$C29*$L29*3600,INDEX(#REF!,MATCH($DJ29,#REF!,0))="C*K*3600",$C29*$K29*3600),"")</f>
        <v/>
      </c>
      <c r="DL29" s="1062" t="str">
        <f t="shared" si="60"/>
        <v/>
      </c>
      <c r="DM29" s="1063" t="str">
        <f>IFERROR(IF(VLOOKUP($DJ29,#REF!,2,0)=0,"",VLOOKUP($DJ29,#REF!,2,0)),"")</f>
        <v/>
      </c>
      <c r="DN29" s="1064" t="str">
        <f t="shared" si="61"/>
        <v/>
      </c>
      <c r="DO29" s="1049"/>
      <c r="DP29" s="139" t="str">
        <f>IFERROR(_xlfn.IFS(INDEX(#REF!,MATCH($DO29,#REF!,0))="C",$C29,INDEX(#REF!,MATCH($DO29,#REF!,0))="C*H",$C29*$H29,INDEX(#REF!,MATCH($DO29,#REF!,0))="C*J",$C29*$J29,INDEX(#REF!,MATCH($DO29,#REF!,0))="C*2*(H+I)",$C29*2*($H29+$I29),INDEX(#REF!,MATCH($DO29,#REF!,0))="C*L*3600",$C29*$L29*3600,INDEX(#REF!,MATCH($DO29,#REF!,0))="C*K*3600",$C29*$K29*3600),"")</f>
        <v/>
      </c>
      <c r="DQ29" s="1062" t="str">
        <f t="shared" si="62"/>
        <v/>
      </c>
      <c r="DR29" s="1063" t="str">
        <f>IFERROR(IF(VLOOKUP($DO29,#REF!,2,0)=0,"",VLOOKUP($DO29,#REF!,2,0)),"")</f>
        <v/>
      </c>
      <c r="DS29" s="1064" t="str">
        <f t="shared" si="63"/>
        <v/>
      </c>
      <c r="DT29" s="1050"/>
      <c r="DU29" s="139" t="str">
        <f>IFERROR(_xlfn.IFS(INDEX(#REF!,MATCH($DT29,#REF!,0))="C",$C29,INDEX(#REF!,MATCH($DT29,#REF!,0))="C*H",$C29*$H29,INDEX(#REF!,MATCH($DT29,#REF!,0))="C*J",$C29*$J29,INDEX(#REF!,MATCH($DT29,#REF!,0))="C*2*(H+I)",$C29*2*($H29+$I29),INDEX(#REF!,MATCH($DT29,#REF!,0))="C*L*3600",$C29*$L29*3600,INDEX(#REF!,MATCH($DT29,#REF!,0))="C*K*3600",$C29*$K29*3600),"")</f>
        <v/>
      </c>
      <c r="DV29" s="1062" t="str">
        <f t="shared" si="64"/>
        <v/>
      </c>
      <c r="DW29" s="1063" t="str">
        <f>IFERROR(IF(VLOOKUP($DT29,#REF!,2,0)=0,"",VLOOKUP($DT29,#REF!,2,0)),"")</f>
        <v/>
      </c>
      <c r="DX29" s="1064" t="str">
        <f t="shared" si="65"/>
        <v/>
      </c>
      <c r="DY29" s="1050"/>
      <c r="DZ29" s="139" t="str">
        <f>IFERROR(_xlfn.IFS(INDEX(#REF!,MATCH($DY29,#REF!,0))="C",$C29,INDEX(#REF!,MATCH($DY29,#REF!,0))="C*H",$C29*$H29,INDEX(#REF!,MATCH($DY29,#REF!,0))="C*J",$C29*$J29,INDEX(#REF!,MATCH($DY29,#REF!,0))="C*2*(H+I)",$C29*2*($H29+$I29),INDEX(#REF!,MATCH($DY29,#REF!,0))="C*L*3600",$C29*$L29*3600,INDEX(#REF!,MATCH($DY29,#REF!,0))="C*K*3600",$C29*$K29*3600),"")</f>
        <v/>
      </c>
      <c r="EA29" s="1062" t="str">
        <f>IF($DY29="","",_xlfn.IFS($G29&lt;18,1,$G29&lt;28,1.4,$G29&lt;40,1.6,$G29&lt;50,1.8,$G29&gt;=50,2))</f>
        <v/>
      </c>
      <c r="EB29" s="1063" t="str">
        <f>IFERROR(IF(VLOOKUP($DY29,#REF!,2,0)=0,"",VLOOKUP($DY29,#REF!,2,0)),"")</f>
        <v/>
      </c>
      <c r="EC29" s="1064" t="str">
        <f>IFERROR(IF($DZ29="","",ROUNDUP(MAX($DZ29*$EA29/$EB29,1),0)),"")</f>
        <v/>
      </c>
      <c r="ED29" s="1050"/>
      <c r="EE29" s="139" t="str">
        <f>IFERROR(_xlfn.IFS(INDEX(#REF!,MATCH($ED29,#REF!,0))="C",$C29,INDEX(#REF!,MATCH($ED29,#REF!,0))="C*H",$C29*$H29,INDEX(#REF!,MATCH($ED29,#REF!,0))="C*J",$C29*$J29,INDEX(#REF!,MATCH($ED29,#REF!,0))="C*2*(H+I)",$C29*2*($H29+$I29),INDEX(#REF!,MATCH($ED29,#REF!,0))="C*L*3600",$C29*$L29*3600,INDEX(#REF!,MATCH($ED29,#REF!,0))="C*K*3600",$C29*$K29*3600),"")</f>
        <v/>
      </c>
      <c r="EF29" s="1062" t="str">
        <f>IF($ED29="","",_xlfn.IFS($G29&lt;18,1,$G29&lt;28,1.4,$G29&lt;40,1.6,$G29&lt;50,1.8,$G29&gt;=50,2))</f>
        <v/>
      </c>
      <c r="EG29" s="1063" t="str">
        <f>IFERROR(IF(VLOOKUP($ED29,#REF!,2,0)=0,"",VLOOKUP($ED29,#REF!,2,0)),"")</f>
        <v/>
      </c>
      <c r="EH29" s="1064" t="str">
        <f>IFERROR(IF($EE29="","",ROUNDUP(MAX($EE29*$EF29/$EG29,1),0)),"")</f>
        <v/>
      </c>
      <c r="EI29" s="1051"/>
      <c r="EJ29" s="139" t="str">
        <f>IFERROR(_xlfn.IFS(INDEX(#REF!,MATCH($EI29,#REF!,0))="C",$C29,INDEX(#REF!,MATCH($EI29,#REF!,0))="C*H",$C29*$H29,INDEX(#REF!,MATCH($EI29,#REF!,0))="C*J",$C29*$J29,INDEX(#REF!,MATCH($EI29,#REF!,0))="C*2*(H+I)",$C29*2*($H29+$I29),INDEX(#REF!,MATCH($EI29,#REF!,0))="C*L*3600",$C29*$L29*3600,INDEX(#REF!,MATCH($EI29,#REF!,0))="C*K*3600",$C29*$K29*3600),"")</f>
        <v/>
      </c>
      <c r="EK29" s="1062" t="str">
        <f>IF($EI29="","",_xlfn.IFS($G29&lt;18,1,$G29&lt;28,1.4,$G29&lt;40,1.6,$G29&lt;50,1.8,$G29&gt;=50,2))</f>
        <v/>
      </c>
      <c r="EL29" s="1063" t="str">
        <f>IFERROR(IF(VLOOKUP($EI29,#REF!,2,0)=0,"",VLOOKUP($EI29,#REF!,2,0)),"")</f>
        <v/>
      </c>
      <c r="EM29" s="1064" t="str">
        <f>IFERROR(IF($EJ29="","",ROUNDUP(MAX($EJ29*$EK29/$EL29,1),0)),"")</f>
        <v/>
      </c>
      <c r="EN29" s="1052"/>
      <c r="ET29" s="139" t="str">
        <f>IFERROR(_xlfn.IFS(INDEX(#REF!,MATCH($EN29,#REF!,0))="C",$C29,INDEX(#REF!,MATCH($EN29,#REF!,0))="C*H",$C29*$H29,INDEX(#REF!,MATCH($EN29,#REF!,0))="C*J",$C29*$J29,INDEX(#REF!,MATCH($EN29,#REF!,0))="C*2*(H+I)",$C29*2*($H29+$I29),INDEX(#REF!,MATCH($EN29,#REF!,0))="C*L*3600",$C29*$L29*3600,INDEX(#REF!,MATCH($EN29,#REF!,0))="C*K*3600",$C29*$K29*3600),"")</f>
        <v/>
      </c>
      <c r="EU29" s="1062" t="str">
        <f t="shared" si="66"/>
        <v/>
      </c>
      <c r="EV29" s="1063" t="str">
        <f>IFERROR(IF(VLOOKUP($EN29,#REF!,2,0)=0,"",VLOOKUP($EN29,#REF!,2,0)),"")</f>
        <v/>
      </c>
      <c r="EW29" s="1064" t="str">
        <f t="shared" si="43"/>
        <v/>
      </c>
    </row>
    <row r="30" spans="1:153" s="5" customFormat="1" ht="34.200000000000003" customHeight="1" outlineLevel="1">
      <c r="A30" s="17">
        <v>5</v>
      </c>
      <c r="B30" s="1015" t="s">
        <v>843</v>
      </c>
      <c r="C30" s="355">
        <v>1</v>
      </c>
      <c r="D30" s="43">
        <f t="shared" si="85"/>
        <v>19</v>
      </c>
      <c r="E30" s="43">
        <f t="shared" si="76"/>
        <v>34</v>
      </c>
      <c r="F30" s="65">
        <f t="shared" si="77"/>
        <v>520</v>
      </c>
      <c r="G30" s="359">
        <v>15</v>
      </c>
      <c r="H30" s="360">
        <v>30</v>
      </c>
      <c r="I30" s="360">
        <v>470</v>
      </c>
      <c r="J30" s="580">
        <v>30</v>
      </c>
      <c r="K30" s="100">
        <f t="shared" si="86"/>
        <v>2.3000000000000001E-4</v>
      </c>
      <c r="L30" s="92">
        <f t="shared" si="46"/>
        <v>4.4999999999999998E-2</v>
      </c>
      <c r="M30" s="127"/>
      <c r="N30" s="1011" t="s">
        <v>842</v>
      </c>
      <c r="O30" s="257"/>
      <c r="P30" s="245"/>
      <c r="Q30" s="257"/>
      <c r="R30" s="257"/>
      <c r="S30" s="257"/>
      <c r="T30" s="129">
        <f t="shared" si="78"/>
        <v>1784</v>
      </c>
      <c r="U30" s="128">
        <f t="shared" si="79"/>
        <v>0.40139999999999998</v>
      </c>
      <c r="V30" s="96">
        <v>3</v>
      </c>
      <c r="W30" s="97">
        <f t="shared" si="87"/>
        <v>1.2041999999999999</v>
      </c>
      <c r="AB30" s="1075" t="s">
        <v>1229</v>
      </c>
      <c r="AC30" s="1047" t="s">
        <v>1251</v>
      </c>
      <c r="AD30" s="1064">
        <f>IFERROR(_xlfn.IFS(INDEX('Bảng tra CĐ'!$E$5:$E$80,MATCH(AC30,'Bảng tra CĐ'!$A$5:$A$80,0))="$C",$C30,INDEX('Bảng tra CĐ'!$E$5:$E$80,MATCH(AC30,'Bảng tra CĐ'!$A$5:$A$80,0))="$C*$H",$C30*$H30,INDEX('Bảng tra CĐ'!$E$5:$E$80,MATCH(AC30,'Bảng tra CĐ'!$A$5:$A$80,0))="$C*$J",$C30*$J30,INDEX('Bảng tra CĐ'!$E$5:$E$80,MATCH(AC30,'Bảng tra CĐ'!$A$5:$A$80,0))="$C*2*($H+$I)",$C30*2*($H30+$I30),INDEX('Bảng tra CĐ'!$E$5:$E$80,MATCH(AC30,'Bảng tra CĐ'!$A$5:$A$80,0))="$L*3600",$L30*3600,INDEX('Bảng tra CĐ'!$E$5:$E$80,MATCH(AC30,'Bảng tra CĐ'!$A$5:$A$80,0))="$K*3600",$K30*3600),"")</f>
        <v>1000</v>
      </c>
      <c r="AE30" s="1062">
        <f>IF(IFERROR(VLOOKUP(AC30,'Bảng tra CĐ'!$A$5:$C$80,3,0),"")="m3/h",1,_xlfn.IFS($G30&lt;18,1,$G30&lt;28,1.4,$G30&lt;40,1.6,$G30&lt;50,1.8,$G30&gt;=50,2))</f>
        <v>1</v>
      </c>
      <c r="AF30" s="1063">
        <f>IFERROR(IF(VLOOKUP(AC30,'Bảng tra CĐ'!$A$5:$B$80,2,0)=0,"",VLOOKUP(AC30,'Bảng tra CĐ'!$A$5:$B$80,2,0)),"")</f>
        <v>100</v>
      </c>
      <c r="AG30" s="1064">
        <f>IFERROR(IF(AD30="","",ROUNDUP(MAX(AD30*AE30/AF30,1),0)),"")</f>
        <v>10</v>
      </c>
      <c r="AH30" s="1048"/>
      <c r="AI30" s="139" t="str">
        <f>IFERROR(_xlfn.IFS(INDEX(#REF!,MATCH($AH30,#REF!,0))="C",$C30,INDEX(#REF!,MATCH($AH30,#REF!,0))="C*H",$C30*$H30,INDEX(#REF!,MATCH($AH30,#REF!,0))="C*J",$C30*$J30,INDEX(#REF!,MATCH($AH30,#REF!,0))="C*2*(H+I)",$C30*2*($H30+$I30),INDEX(#REF!,MATCH($AH30,#REF!,0))="C*L*3600",$C30*$L30*3600,INDEX(#REF!,MATCH($AH30,#REF!,0))="C*K*3600",$C30*$K30*3600),"")</f>
        <v/>
      </c>
      <c r="AJ30" s="1062" t="str">
        <f t="shared" si="88"/>
        <v/>
      </c>
      <c r="AK30" s="1063" t="str">
        <f>IFERROR(IF(VLOOKUP($AH30,#REF!,2,0)=0,"",VLOOKUP($AH30,#REF!,2,0)),"")</f>
        <v/>
      </c>
      <c r="AL30" s="1064" t="str">
        <f t="shared" si="89"/>
        <v/>
      </c>
      <c r="AM30" s="1048"/>
      <c r="AN30" s="139" t="str">
        <f>IFERROR(_xlfn.IFS(INDEX(#REF!,MATCH($AM30,#REF!,0))="C",$C30,INDEX(#REF!,MATCH($AM30,#REF!,0))="C*H",$C30*$H30,INDEX(#REF!,MATCH($AM30,#REF!,0))="C*J",$C30*$J30,INDEX(#REF!,MATCH($AM30,#REF!,0))="C*2*(H+I)",$C30*2*($H30+$I30),INDEX(#REF!,MATCH($AM30,#REF!,0))="C*L*3600",$C30*$L30*3600,INDEX(#REF!,MATCH($AM30,#REF!,0))="C*K*3600",$C30*$K30*3600),"")</f>
        <v/>
      </c>
      <c r="AO30" s="1062" t="str">
        <f t="shared" si="90"/>
        <v/>
      </c>
      <c r="AP30" s="1063" t="str">
        <f>IFERROR(IF(VLOOKUP($AM30,#REF!,2,0)=0,"",VLOOKUP($AM30,#REF!,2,0)),"")</f>
        <v/>
      </c>
      <c r="AQ30" s="1064" t="str">
        <f t="shared" si="91"/>
        <v/>
      </c>
      <c r="AR30" s="1048" t="s">
        <v>1099</v>
      </c>
      <c r="AS30" s="139">
        <f>IFERROR(_xlfn.IFS(INDEX('Bảng tra CĐ'!$E$5:$E$80,MATCH(AR30,'Bảng tra CĐ'!$A$5:$A$80,0))="$C",$C30,INDEX('Bảng tra CĐ'!$E$5:$E$80,MATCH(AR30,'Bảng tra CĐ'!$A$5:$A$80,0))="$C*$H",$C30*$H30,INDEX('Bảng tra CĐ'!$E$5:$E$80,MATCH(AR30,'Bảng tra CĐ'!$A$5:$A$80,0))="$C*$J",$C30*$J30,INDEX('Bảng tra CĐ'!$E$5:$E$80,MATCH(AR30,'Bảng tra CĐ'!$A$5:$A$80,0))="$C*2*($H+$I)",$C30*2*($H30+$I30),INDEX('Bảng tra CĐ'!$E$5:$E$80,MATCH(AR30,'Bảng tra CĐ'!$A$5:$A$80,0))="$L*3600",$L30*3600,INDEX('Bảng tra CĐ'!$E$5:$E$80,MATCH(AR30,'Bảng tra CĐ'!$A$5:$A$80,0))="$K*3600",$K30*3600),"")</f>
        <v>162</v>
      </c>
      <c r="AT30" s="1062">
        <f>IF(IFERROR(VLOOKUP(AR30,'Bảng tra CĐ'!$A$5:$C$80,3,0),"")="m3/h",1,_xlfn.IFS($G30&lt;18,1,$G30&lt;28,1.4,$G30&lt;40,1.6,$G30&lt;50,1.8,$G30&gt;=50,2))</f>
        <v>1</v>
      </c>
      <c r="AU30" s="1063">
        <f>IFERROR(IF(VLOOKUP(AR30,'Bảng tra CĐ'!$A$5:$B$80,2,0)=0,"",VLOOKUP(AR30,'Bảng tra CĐ'!$A$5:$B$80,2,0)),"")</f>
        <v>30</v>
      </c>
      <c r="AV30" s="1064">
        <f>IFERROR(IF(AS30="","",ROUNDUP(MAX(AS30*AT30/AU30,1),0)),"")</f>
        <v>6</v>
      </c>
      <c r="AW30" s="1049" t="s">
        <v>1140</v>
      </c>
      <c r="AX30" s="139">
        <f>IFERROR(_xlfn.IFS(INDEX('Bảng tra CĐ'!$E$5:$E$80,MATCH(AW30,'Bảng tra CĐ'!$A$5:$A$80,0))="$C",$C30,INDEX('Bảng tra CĐ'!$E$5:$E$80,MATCH(AW30,'Bảng tra CĐ'!$A$5:$A$80,0))="$C*$H",$C30*$H30,INDEX('Bảng tra CĐ'!$E$5:$E$80,MATCH(AW30,'Bảng tra CĐ'!$A$5:$A$80,0))="$C*$J",$C30*$J30,INDEX('Bảng tra CĐ'!$E$5:$E$80,MATCH(AW30,'Bảng tra CĐ'!$A$5:$A$80,0))="$C*2*($H+$I)",$C30*2*($H30+$I30),INDEX('Bảng tra CĐ'!$E$5:$E$80,MATCH(AW30,'Bảng tra CĐ'!$A$5:$A$80,0))="$L*3600",$L30*3600,INDEX('Bảng tra CĐ'!$E$5:$E$80,MATCH(AW30,'Bảng tra CĐ'!$A$5:$A$80,0))="$K*3600",$K30*3600),"")</f>
        <v>30</v>
      </c>
      <c r="AY30" s="1062">
        <f>IF(IFERROR(VLOOKUP(AW30,'Bảng tra CĐ'!$A$5:$C$80,3,0),"")="m3/h",1,_xlfn.IFS($G30&lt;18,1,$G30&lt;28,1.4,$G30&lt;40,1.6,$G30&lt;50,1.8,$G30&gt;=50,2))</f>
        <v>1</v>
      </c>
      <c r="AZ30" s="1063">
        <f>IFERROR(IF(VLOOKUP(AW30,'Bảng tra CĐ'!$A$5:$B$80,2,0)=0,"",VLOOKUP(AW30,'Bảng tra CĐ'!$A$5:$B$80,2,0)),"")</f>
        <v>29.285714285714288</v>
      </c>
      <c r="BA30" s="1064">
        <f>IFERROR(IF(AX30="","",ROUNDUP(MAX(AX30*AY30/AZ30,1),0)),"")</f>
        <v>2</v>
      </c>
      <c r="BB30" s="1049" t="s">
        <v>1185</v>
      </c>
      <c r="BC30" s="139">
        <f>IFERROR(_xlfn.IFS(INDEX('Bảng tra CĐ'!$E$5:$E$80,MATCH(BB30,'Bảng tra CĐ'!$A$5:$A$80,0))="$C",$C30,INDEX('Bảng tra CĐ'!$E$5:$E$80,MATCH(BB30,'Bảng tra CĐ'!$A$5:$A$80,0))="$C*$H",$C30*$H30,INDEX('Bảng tra CĐ'!$E$5:$E$80,MATCH(BB30,'Bảng tra CĐ'!$A$5:$A$80,0))="$C*$J",$C30*$J30,INDEX('Bảng tra CĐ'!$E$5:$E$80,MATCH(BB30,'Bảng tra CĐ'!$A$5:$A$80,0))="$C*2*($H+$I)",$C30*2*($H30+$I30),INDEX('Bảng tra CĐ'!$E$5:$E$80,MATCH(BB30,'Bảng tra CĐ'!$A$5:$A$80,0))="$L*3600",$L30*3600,INDEX('Bảng tra CĐ'!$E$5:$E$80,MATCH(BB30,'Bảng tra CĐ'!$A$5:$A$80,0))="$K*3600",$K30*3600),"")</f>
        <v>30</v>
      </c>
      <c r="BD30" s="1062">
        <f>IF(IFERROR(VLOOKUP(BB30,'Bảng tra CĐ'!$A$5:$C$80,3,0),"")="m3/h",1,_xlfn.IFS($G30&lt;18,1,$G30&lt;28,1.4,$G30&lt;40,1.6,$G30&lt;50,1.8,$G30&gt;=50,2))</f>
        <v>1</v>
      </c>
      <c r="BE30" s="1063">
        <f>IFERROR(IF(VLOOKUP(BB30,'Bảng tra CĐ'!$A$5:$B$80,2,0)=0,"",VLOOKUP(BB30,'Bảng tra CĐ'!$A$5:$B$80,2,0)),"")</f>
        <v>5</v>
      </c>
      <c r="BF30" s="1064">
        <f>IFERROR(IF(BC30="","",ROUNDUP(MAX(BC30*BD30/BE30,1),0)),"")</f>
        <v>6</v>
      </c>
      <c r="BG30" s="1049"/>
      <c r="BH30" s="139" t="str">
        <f>IFERROR(_xlfn.IFS(INDEX(#REF!,MATCH($BG30,#REF!,0))="C",$C30,INDEX(#REF!,MATCH($BG30,#REF!,0))="C*H",$C30*$H30,INDEX(#REF!,MATCH($BG30,#REF!,0))="C*J",$C30*$J30,INDEX(#REF!,MATCH($BG30,#REF!,0))="C*2*(H+I)",$C30*2*($H30+$I30),INDEX(#REF!,MATCH($BG30,#REF!,0))="C*L*3600",$C30*$L30*3600,INDEX(#REF!,MATCH($BG30,#REF!,0))="C*K*3600",$C30*$K30*3600),"")</f>
        <v/>
      </c>
      <c r="BI30" s="1062" t="str">
        <f>IF($BG30="","",_xlfn.IFS($G30&lt;18,1,$G30&lt;28,1.4,$G30&lt;40,1.6,$G30&lt;50,1.8,$G30&gt;=50,2))</f>
        <v/>
      </c>
      <c r="BJ30" s="1063" t="str">
        <f>IFERROR(IF(VLOOKUP($BG30,#REF!,2,0)=0,"",VLOOKUP($BG30,#REF!,2,0)),"")</f>
        <v/>
      </c>
      <c r="BK30" s="1064" t="str">
        <f>IFERROR(IF($BH30="","",ROUNDUP(MAX($BH30*$BI30/$BJ30,1),0)),"")</f>
        <v/>
      </c>
      <c r="BL30" s="1049"/>
      <c r="BM30" s="139" t="str">
        <f>IFERROR(_xlfn.IFS(INDEX(#REF!,MATCH($BL30,#REF!,0))="C",$C30,INDEX(#REF!,MATCH($BL30,#REF!,0))="C*H",$C30*$H30,INDEX(#REF!,MATCH($BL30,#REF!,0))="C*J",$C30*$J30,INDEX(#REF!,MATCH($BL30,#REF!,0))="C*2*(H+I)",$C30*2*($H30+$I30),INDEX(#REF!,MATCH($BL30,#REF!,0))="C*L*3600",$C30*$L30*3600,INDEX(#REF!,MATCH($BL30,#REF!,0))="C*K*3600",$C30*$K30*3600),"")</f>
        <v/>
      </c>
      <c r="BN30" s="1062" t="str">
        <f>IF($BL30="","",_xlfn.IFS($G30&lt;18,1,$G30&lt;28,1.4,$G30&lt;40,1.6,$G30&lt;50,1.8,$G30&gt;=50,2))</f>
        <v/>
      </c>
      <c r="BO30" s="1063" t="str">
        <f>IFERROR(IF(VLOOKUP($BL30,#REF!,2,0)=0,"",VLOOKUP($BL30,#REF!,2,0)),"")</f>
        <v/>
      </c>
      <c r="BP30" s="1064" t="str">
        <f>IFERROR(IF($BM30="","",ROUNDUP(MAX($BM30*$BN30/$BO30,1),0)),"")</f>
        <v/>
      </c>
      <c r="BQ30" s="1049"/>
      <c r="BR30" s="139" t="str">
        <f>IFERROR(_xlfn.IFS(INDEX(#REF!,MATCH($BQ30,#REF!,0))="C",$C30,INDEX(#REF!,MATCH($BQ30,#REF!,0))="C*H",$C30*$H30,INDEX(#REF!,MATCH($BQ30,#REF!,0))="C*J",$C30*$J30,INDEX(#REF!,MATCH($BQ30,#REF!,0))="C*2*(H+I)",$C30*2*($H30+$I30),INDEX(#REF!,MATCH($BQ30,#REF!,0))="C*L*3600",$C30*$L30*3600,INDEX(#REF!,MATCH($BQ30,#REF!,0))="C*K*3600",$C30*$K30*3600),"")</f>
        <v/>
      </c>
      <c r="BS30" s="1062" t="str">
        <f t="shared" si="49"/>
        <v/>
      </c>
      <c r="BT30" s="1063" t="str">
        <f>IFERROR(IF(VLOOKUP($BQ30,#REF!,2,0)=0,"",VLOOKUP($BQ30,#REF!,2,0)),"")</f>
        <v/>
      </c>
      <c r="BU30" s="1064" t="str">
        <f t="shared" si="50"/>
        <v/>
      </c>
      <c r="BV30" s="1048" t="s">
        <v>1139</v>
      </c>
      <c r="BW30" s="139">
        <f>IFERROR(_xlfn.IFS(INDEX('Bảng tra CĐ'!$E$5:$E$80,MATCH(BV30,'Bảng tra CĐ'!$A$5:$A$80,0))="$C",$C30,INDEX('Bảng tra CĐ'!$E$5:$E$80,MATCH(BV30,'Bảng tra CĐ'!$A$5:$A$80,0))="$C*$H",$C30*$H30,INDEX('Bảng tra CĐ'!$E$5:$E$80,MATCH(BV30,'Bảng tra CĐ'!$A$5:$A$80,0))="$C*$J",$C30*$J30,INDEX('Bảng tra CĐ'!$E$5:$E$80,MATCH(BV30,'Bảng tra CĐ'!$A$5:$A$80,0))="$C*2*($H+$I)",$C30*2*($H30+$I30),INDEX('Bảng tra CĐ'!$E$5:$E$80,MATCH(BV30,'Bảng tra CĐ'!$A$5:$A$80,0))="$L*3600",$L30*3600,INDEX('Bảng tra CĐ'!$E$5:$E$80,MATCH(BV30,'Bảng tra CĐ'!$A$5:$A$80,0))="$K*3600",$K30*3600),"")</f>
        <v>162</v>
      </c>
      <c r="BX30" s="1062">
        <f>IF(IFERROR(VLOOKUP(BV30,'Bảng tra CĐ'!$A$5:$C$80,3,0),"")="m3/h",1,_xlfn.IFS($G30&lt;18,1,$G30&lt;28,1.4,$G30&lt;40,1.6,$G30&lt;50,1.8,$G30&gt;=50,2))</f>
        <v>1</v>
      </c>
      <c r="BY30" s="1063">
        <f>IFERROR(IF(VLOOKUP(BV30,'Bảng tra CĐ'!$A$5:$B$80,2,0)=0,"",VLOOKUP(BV30,'Bảng tra CĐ'!$A$5:$B$80,2,0)),"")</f>
        <v>23</v>
      </c>
      <c r="BZ30" s="1064">
        <f t="shared" si="80"/>
        <v>8</v>
      </c>
      <c r="CA30" s="1049" t="s">
        <v>1179</v>
      </c>
      <c r="CB30" s="139">
        <f>IFERROR(_xlfn.IFS(INDEX('Bảng tra CĐ'!$E$5:$E$80,MATCH(CA30,'Bảng tra CĐ'!$A$5:$A$80,0))="$C",$C30,INDEX('Bảng tra CĐ'!$E$5:$E$80,MATCH(CA30,'Bảng tra CĐ'!$A$5:$A$80,0))="$C*$H",$C30*$H30,INDEX('Bảng tra CĐ'!$E$5:$E$80,MATCH(CA30,'Bảng tra CĐ'!$A$5:$A$80,0))="$C*$J",$C30*$J30,INDEX('Bảng tra CĐ'!$E$5:$E$80,MATCH(CA30,'Bảng tra CĐ'!$A$5:$A$80,0))="$C*2*($H+$I)",$C30*2*($H30+$I30),INDEX('Bảng tra CĐ'!$E$5:$E$80,MATCH(CA30,'Bảng tra CĐ'!$A$5:$A$80,0))="$L*3600",$L30*3600,INDEX('Bảng tra CĐ'!$E$5:$E$80,MATCH(CA30,'Bảng tra CĐ'!$A$5:$A$80,0))="$K*3600",$K30*3600),"")</f>
        <v>162</v>
      </c>
      <c r="CC30" s="1062">
        <f>IF(IFERROR(VLOOKUP(CA30,'Bảng tra CĐ'!$A$5:$C$80,3,0),"")="m3/h",1,_xlfn.IFS($G30&lt;18,1,$G30&lt;28,1.4,$G30&lt;40,1.6,$G30&lt;50,1.8,$G30&gt;=50,2))</f>
        <v>1</v>
      </c>
      <c r="CD30" s="1063">
        <f>IFERROR(IF(VLOOKUP(CA30,'Bảng tra CĐ'!$A$5:$B$80,2,0)=0,"",VLOOKUP(CA30,'Bảng tra CĐ'!$A$5:$B$80,2,0)),"")</f>
        <v>10</v>
      </c>
      <c r="CE30" s="1064">
        <f>IFERROR(IF(CB30="","",ROUNDUP(MAX(CB30*CC30/CD30,1),0)),"")</f>
        <v>17</v>
      </c>
      <c r="CF30" s="1049"/>
      <c r="CG30" s="139" t="str">
        <f>IFERROR(_xlfn.IFS(INDEX(#REF!,MATCH($CF30,#REF!,0))="C",$C30,INDEX(#REF!,MATCH($CF30,#REF!,0))="C*H",$C30*$H30,INDEX(#REF!,MATCH($CF30,#REF!,0))="C*J",$C30*$J30,INDEX(#REF!,MATCH($CF30,#REF!,0))="C*2*(H+I)",$C30*2*($H30+$I30),INDEX(#REF!,MATCH($CF30,#REF!,0))="C*L*3600",$C30*$L30*3600,INDEX(#REF!,MATCH($CF30,#REF!,0))="C*K*3600",$C30*$K30*3600),"")</f>
        <v/>
      </c>
      <c r="CH30" s="1062" t="str">
        <f t="shared" si="92"/>
        <v/>
      </c>
      <c r="CI30" s="1063" t="str">
        <f>IFERROR(IF(VLOOKUP($CF30,#REF!,2,0)=0,"",VLOOKUP($CF30,#REF!,2,0)),"")</f>
        <v/>
      </c>
      <c r="CJ30" s="1064" t="str">
        <f t="shared" si="93"/>
        <v/>
      </c>
      <c r="CK30" s="1048"/>
      <c r="CL30" s="139" t="str">
        <f>IFERROR(_xlfn.IFS(INDEX(#REF!,MATCH($CK30,#REF!,0))="C",$C30,INDEX(#REF!,MATCH($CK30,#REF!,0))="C*H",$C30*$H30,INDEX(#REF!,MATCH($CK30,#REF!,0))="C*J",$C30*$J30,INDEX(#REF!,MATCH($CK30,#REF!,0))="C*2*(H+I)",$C30*2*($H30+$I30),INDEX(#REF!,MATCH($CK30,#REF!,0))="C*L*3600",$C30*$L30*3600,INDEX(#REF!,MATCH($CK30,#REF!,0))="C*K*3600",$C30*$K30*3600),"")</f>
        <v/>
      </c>
      <c r="CM30" s="1062" t="str">
        <f t="shared" si="52"/>
        <v/>
      </c>
      <c r="CN30" s="1063" t="str">
        <f>IFERROR(IF(VLOOKUP($CK30,#REF!,2,0)=0,"",VLOOKUP($CK30,#REF!,2,0)),"")</f>
        <v/>
      </c>
      <c r="CO30" s="1064" t="str">
        <f t="shared" si="53"/>
        <v/>
      </c>
      <c r="CP30" s="1049"/>
      <c r="CQ30" s="139" t="str">
        <f>IFERROR(_xlfn.IFS(INDEX(#REF!,MATCH($CP30,#REF!,0))="C",$C30,INDEX(#REF!,MATCH($CP30,#REF!,0))="C*H",$C30*$H30,INDEX(#REF!,MATCH($CP30,#REF!,0))="C*J",$C30*$J30,INDEX(#REF!,MATCH($CP30,#REF!,0))="C*2*(H+I)",$C30*2*($H30+$I30),INDEX(#REF!,MATCH($CP30,#REF!,0))="C*L*3600",$C30*$L30*3600,INDEX(#REF!,MATCH($CP30,#REF!,0))="C*K*3600",$C30*$K30*3600),"")</f>
        <v/>
      </c>
      <c r="CR30" s="1062" t="str">
        <f t="shared" si="94"/>
        <v/>
      </c>
      <c r="CS30" s="1063" t="str">
        <f>IFERROR(IF(VLOOKUP($CP30,#REF!,2,0)=0,"",VLOOKUP($CP30,#REF!,2,0)),"")</f>
        <v/>
      </c>
      <c r="CT30" s="1064" t="str">
        <f t="shared" si="95"/>
        <v/>
      </c>
      <c r="CU30" s="1049"/>
      <c r="CV30" s="139" t="str">
        <f>IFERROR(_xlfn.IFS(INDEX(#REF!,MATCH($CU30,#REF!,0))="C",$C30,INDEX(#REF!,MATCH($CU30,#REF!,0))="C*H",$C30*$H30,INDEX(#REF!,MATCH($CU30,#REF!,0))="C*J",$C30*$J30,INDEX(#REF!,MATCH($CU30,#REF!,0))="C*2*(H+I)",$C30*2*($H30+$I30),INDEX(#REF!,MATCH($CU30,#REF!,0))="C*L*3600",$C30*$L30*3600,INDEX(#REF!,MATCH($CU30,#REF!,0))="C*K*3600",$C30*$K30*3600),"")</f>
        <v/>
      </c>
      <c r="CW30" s="1062" t="str">
        <f t="shared" si="54"/>
        <v/>
      </c>
      <c r="CX30" s="1063" t="str">
        <f>IFERROR(IF(VLOOKUP($CU30,#REF!,2,0)=0,"",VLOOKUP($CU30,#REF!,2,0)),"")</f>
        <v/>
      </c>
      <c r="CY30" s="1064" t="str">
        <f t="shared" si="55"/>
        <v/>
      </c>
      <c r="CZ30" s="1049"/>
      <c r="DA30" s="139" t="str">
        <f>IFERROR(_xlfn.IFS(INDEX(#REF!,MATCH($CZ30,#REF!,0))="C",$C30,INDEX(#REF!,MATCH($CZ30,#REF!,0))="C*H",$C30*$H30,INDEX(#REF!,MATCH($CZ30,#REF!,0))="C*J",$C30*$J30,INDEX(#REF!,MATCH($CZ30,#REF!,0))="C*2*(H+I)",$C30*2*($H30+$I30),INDEX(#REF!,MATCH($CZ30,#REF!,0))="C*L*3600",$C30*$L30*3600,INDEX(#REF!,MATCH($CZ30,#REF!,0))="C*K*3600",$C30*$K30*3600),"")</f>
        <v/>
      </c>
      <c r="DB30" s="1062" t="str">
        <f t="shared" si="56"/>
        <v/>
      </c>
      <c r="DC30" s="1063" t="str">
        <f>IFERROR(IF(VLOOKUP($CZ30,#REF!,2,0)=0,"",VLOOKUP($CZ30,#REF!,2,0)),"")</f>
        <v/>
      </c>
      <c r="DD30" s="1064" t="str">
        <f t="shared" si="57"/>
        <v/>
      </c>
      <c r="DE30" s="1049"/>
      <c r="DF30" s="139" t="str">
        <f>IFERROR(_xlfn.IFS(INDEX(#REF!,MATCH($DE30,#REF!,0))="C",$C30,INDEX(#REF!,MATCH($DE30,#REF!,0))="C*H",$C30*$H30,INDEX(#REF!,MATCH($DE30,#REF!,0))="C*J",$C30*$J30,INDEX(#REF!,MATCH($DE30,#REF!,0))="C*2*(H+I)",$C30*2*($H30+$I30),INDEX(#REF!,MATCH($DE30,#REF!,0))="C*L*3600",$C30*$L30*3600,INDEX(#REF!,MATCH($DE30,#REF!,0))="C*K*3600",$C30*$K30*3600),"")</f>
        <v/>
      </c>
      <c r="DG30" s="1062" t="str">
        <f t="shared" si="58"/>
        <v/>
      </c>
      <c r="DH30" s="1063" t="str">
        <f>IFERROR(IF(VLOOKUP($DE30,#REF!,2,0)=0,"",VLOOKUP($DE30,#REF!,2,0)),"")</f>
        <v/>
      </c>
      <c r="DI30" s="1064" t="str">
        <f t="shared" si="59"/>
        <v/>
      </c>
      <c r="DJ30" s="1049"/>
      <c r="DK30" s="139" t="str">
        <f>IFERROR(_xlfn.IFS(INDEX(#REF!,MATCH($DJ30,#REF!,0))="C",$C30,INDEX(#REF!,MATCH($DJ30,#REF!,0))="C*H",$C30*$H30,INDEX(#REF!,MATCH($DJ30,#REF!,0))="C*J",$C30*$J30,INDEX(#REF!,MATCH($DJ30,#REF!,0))="C*2*(H+I)",$C30*2*($H30+$I30),INDEX(#REF!,MATCH($DJ30,#REF!,0))="C*L*3600",$C30*$L30*3600,INDEX(#REF!,MATCH($DJ30,#REF!,0))="C*K*3600",$C30*$K30*3600),"")</f>
        <v/>
      </c>
      <c r="DL30" s="1062" t="str">
        <f t="shared" si="60"/>
        <v/>
      </c>
      <c r="DM30" s="1063" t="str">
        <f>IFERROR(IF(VLOOKUP($DJ30,#REF!,2,0)=0,"",VLOOKUP($DJ30,#REF!,2,0)),"")</f>
        <v/>
      </c>
      <c r="DN30" s="1064" t="str">
        <f t="shared" si="61"/>
        <v/>
      </c>
      <c r="DO30" s="1049"/>
      <c r="DP30" s="139" t="str">
        <f>IFERROR(_xlfn.IFS(INDEX(#REF!,MATCH($DO30,#REF!,0))="C",$C30,INDEX(#REF!,MATCH($DO30,#REF!,0))="C*H",$C30*$H30,INDEX(#REF!,MATCH($DO30,#REF!,0))="C*J",$C30*$J30,INDEX(#REF!,MATCH($DO30,#REF!,0))="C*2*(H+I)",$C30*2*($H30+$I30),INDEX(#REF!,MATCH($DO30,#REF!,0))="C*L*3600",$C30*$L30*3600,INDEX(#REF!,MATCH($DO30,#REF!,0))="C*K*3600",$C30*$K30*3600),"")</f>
        <v/>
      </c>
      <c r="DQ30" s="1062" t="str">
        <f t="shared" si="62"/>
        <v/>
      </c>
      <c r="DR30" s="1063" t="str">
        <f>IFERROR(IF(VLOOKUP($DO30,#REF!,2,0)=0,"",VLOOKUP($DO30,#REF!,2,0)),"")</f>
        <v/>
      </c>
      <c r="DS30" s="1064" t="str">
        <f t="shared" si="63"/>
        <v/>
      </c>
      <c r="DT30" s="1050"/>
      <c r="DU30" s="139" t="str">
        <f>IFERROR(_xlfn.IFS(INDEX(#REF!,MATCH($DT30,#REF!,0))="C",$C30,INDEX(#REF!,MATCH($DT30,#REF!,0))="C*H",$C30*$H30,INDEX(#REF!,MATCH($DT30,#REF!,0))="C*J",$C30*$J30,INDEX(#REF!,MATCH($DT30,#REF!,0))="C*2*(H+I)",$C30*2*($H30+$I30),INDEX(#REF!,MATCH($DT30,#REF!,0))="C*L*3600",$C30*$L30*3600,INDEX(#REF!,MATCH($DT30,#REF!,0))="C*K*3600",$C30*$K30*3600),"")</f>
        <v/>
      </c>
      <c r="DV30" s="1062" t="str">
        <f t="shared" si="64"/>
        <v/>
      </c>
      <c r="DW30" s="1063" t="str">
        <f>IFERROR(IF(VLOOKUP($DT30,#REF!,2,0)=0,"",VLOOKUP($DT30,#REF!,2,0)),"")</f>
        <v/>
      </c>
      <c r="DX30" s="1064" t="str">
        <f t="shared" si="65"/>
        <v/>
      </c>
      <c r="DY30" s="1050"/>
      <c r="DZ30" s="139" t="str">
        <f>IFERROR(_xlfn.IFS(INDEX(#REF!,MATCH($DY30,#REF!,0))="C",$C30,INDEX(#REF!,MATCH($DY30,#REF!,0))="C*H",$C30*$H30,INDEX(#REF!,MATCH($DY30,#REF!,0))="C*J",$C30*$J30,INDEX(#REF!,MATCH($DY30,#REF!,0))="C*2*(H+I)",$C30*2*($H30+$I30),INDEX(#REF!,MATCH($DY30,#REF!,0))="C*L*3600",$C30*$L30*3600,INDEX(#REF!,MATCH($DY30,#REF!,0))="C*K*3600",$C30*$K30*3600),"")</f>
        <v/>
      </c>
      <c r="EA30" s="1062" t="str">
        <f>IF($DY30="","",_xlfn.IFS($G30&lt;18,1,$G30&lt;28,1.4,$G30&lt;40,1.6,$G30&lt;50,1.8,$G30&gt;=50,2))</f>
        <v/>
      </c>
      <c r="EB30" s="1063" t="str">
        <f>IFERROR(IF(VLOOKUP($DY30,#REF!,2,0)=0,"",VLOOKUP($DY30,#REF!,2,0)),"")</f>
        <v/>
      </c>
      <c r="EC30" s="1064" t="str">
        <f>IFERROR(IF($DZ30="","",ROUNDUP(MAX($DZ30*$EA30/$EB30,1),0)),"")</f>
        <v/>
      </c>
      <c r="ED30" s="1050"/>
      <c r="EE30" s="139" t="str">
        <f>IFERROR(_xlfn.IFS(INDEX(#REF!,MATCH($ED30,#REF!,0))="C",$C30,INDEX(#REF!,MATCH($ED30,#REF!,0))="C*H",$C30*$H30,INDEX(#REF!,MATCH($ED30,#REF!,0))="C*J",$C30*$J30,INDEX(#REF!,MATCH($ED30,#REF!,0))="C*2*(H+I)",$C30*2*($H30+$I30),INDEX(#REF!,MATCH($ED30,#REF!,0))="C*L*3600",$C30*$L30*3600,INDEX(#REF!,MATCH($ED30,#REF!,0))="C*K*3600",$C30*$K30*3600),"")</f>
        <v/>
      </c>
      <c r="EF30" s="1062" t="str">
        <f>IF($ED30="","",_xlfn.IFS($G30&lt;18,1,$G30&lt;28,1.4,$G30&lt;40,1.6,$G30&lt;50,1.8,$G30&gt;=50,2))</f>
        <v/>
      </c>
      <c r="EG30" s="1063" t="str">
        <f>IFERROR(IF(VLOOKUP($ED30,#REF!,2,0)=0,"",VLOOKUP($ED30,#REF!,2,0)),"")</f>
        <v/>
      </c>
      <c r="EH30" s="1064" t="str">
        <f>IFERROR(IF($EE30="","",ROUNDUP(MAX($EE30*$EF30/$EG30,1),0)),"")</f>
        <v/>
      </c>
      <c r="EI30" s="1051"/>
      <c r="EJ30" s="139" t="str">
        <f>IFERROR(_xlfn.IFS(INDEX(#REF!,MATCH($EI30,#REF!,0))="C",$C30,INDEX(#REF!,MATCH($EI30,#REF!,0))="C*H",$C30*$H30,INDEX(#REF!,MATCH($EI30,#REF!,0))="C*J",$C30*$J30,INDEX(#REF!,MATCH($EI30,#REF!,0))="C*2*(H+I)",$C30*2*($H30+$I30),INDEX(#REF!,MATCH($EI30,#REF!,0))="C*L*3600",$C30*$L30*3600,INDEX(#REF!,MATCH($EI30,#REF!,0))="C*K*3600",$C30*$K30*3600),"")</f>
        <v/>
      </c>
      <c r="EK30" s="1062" t="str">
        <f>IF($EI30="","",_xlfn.IFS($G30&lt;18,1,$G30&lt;28,1.4,$G30&lt;40,1.6,$G30&lt;50,1.8,$G30&gt;=50,2))</f>
        <v/>
      </c>
      <c r="EL30" s="1063" t="str">
        <f>IFERROR(IF(VLOOKUP($EI30,#REF!,2,0)=0,"",VLOOKUP($EI30,#REF!,2,0)),"")</f>
        <v/>
      </c>
      <c r="EM30" s="1064" t="str">
        <f>IFERROR(IF($EJ30="","",ROUNDUP(MAX($EJ30*$EK30/$EL30,1),0)),"")</f>
        <v/>
      </c>
      <c r="EN30" s="1052"/>
      <c r="ET30" s="139" t="str">
        <f>IFERROR(_xlfn.IFS(INDEX(#REF!,MATCH($EN30,#REF!,0))="C",$C30,INDEX(#REF!,MATCH($EN30,#REF!,0))="C*H",$C30*$H30,INDEX(#REF!,MATCH($EN30,#REF!,0))="C*J",$C30*$J30,INDEX(#REF!,MATCH($EN30,#REF!,0))="C*2*(H+I)",$C30*2*($H30+$I30),INDEX(#REF!,MATCH($EN30,#REF!,0))="C*L*3600",$C30*$L30*3600,INDEX(#REF!,MATCH($EN30,#REF!,0))="C*K*3600",$C30*$K30*3600),"")</f>
        <v/>
      </c>
      <c r="EU30" s="1062" t="str">
        <f t="shared" si="66"/>
        <v/>
      </c>
      <c r="EV30" s="1063" t="str">
        <f>IFERROR(IF(VLOOKUP($EN30,#REF!,2,0)=0,"",VLOOKUP($EN30,#REF!,2,0)),"")</f>
        <v/>
      </c>
      <c r="EW30" s="1064" t="str">
        <f t="shared" si="43"/>
        <v/>
      </c>
    </row>
    <row r="31" spans="1:153" s="5" customFormat="1" ht="34.200000000000003" customHeight="1" outlineLevel="1">
      <c r="A31" s="17">
        <v>6</v>
      </c>
      <c r="B31" s="1013" t="s">
        <v>844</v>
      </c>
      <c r="C31" s="1093">
        <v>1</v>
      </c>
      <c r="D31" s="1094"/>
      <c r="E31" s="1094"/>
      <c r="F31" s="356"/>
      <c r="G31" s="760"/>
      <c r="H31" s="1095"/>
      <c r="I31" s="1095"/>
      <c r="J31" s="1096"/>
      <c r="K31" s="1097">
        <f>SUM(K32:K36)</f>
        <v>2.96E-3</v>
      </c>
      <c r="L31" s="1097">
        <f>SUM(L32:L36)</f>
        <v>0.60560000000000003</v>
      </c>
      <c r="M31" s="1098"/>
      <c r="N31" s="1099"/>
      <c r="O31" s="1100"/>
      <c r="P31" s="1101"/>
      <c r="Q31" s="1100"/>
      <c r="R31" s="1100"/>
      <c r="S31" s="1100"/>
      <c r="T31" s="1102">
        <f t="shared" si="47"/>
        <v>1784</v>
      </c>
      <c r="U31" s="1103">
        <f t="shared" si="48"/>
        <v>0</v>
      </c>
      <c r="V31" s="1104">
        <v>3</v>
      </c>
      <c r="W31" s="1105">
        <f t="shared" si="73"/>
        <v>0</v>
      </c>
      <c r="X31" s="1092"/>
      <c r="Y31" s="1092"/>
      <c r="Z31" s="1092"/>
      <c r="AA31" s="1092"/>
      <c r="AB31" s="1106">
        <v>3</v>
      </c>
      <c r="AC31" s="1106"/>
      <c r="AD31" s="809" t="str">
        <f>IFERROR(_xlfn.IFS(INDEX(#REF!,MATCH($AC31,#REF!,0))="C",$C31,INDEX(#REF!,MATCH($AC31,#REF!,0))="C*H",$C31*$H31,INDEX(#REF!,MATCH($AC31,#REF!,0))="C*J",$C31*$J31,INDEX(#REF!,MATCH($AC31,#REF!,0))="C*2*(H+I)",$C31*2*($H31+$I31),INDEX(#REF!,MATCH($AC31,#REF!,0))="C*L*3600",$C31*$L31*3600,INDEX(#REF!,MATCH($AC31,#REF!,0))="C*K*3600",$C31*$K31*3600),"")</f>
        <v/>
      </c>
      <c r="AE31" s="1107" t="str">
        <f>IF($AC31="","",_xlfn.IFS($G31&lt;18,1,$G31&lt;28,1.4,$G31&lt;40,1.6,$G31&lt;50,1.8,$G31&gt;=50,2))</f>
        <v/>
      </c>
      <c r="AF31" s="1108" t="str">
        <f>IFERROR(IF(VLOOKUP($AC31,#REF!,2,0)=0,"",VLOOKUP($AC31,#REF!,2,0)),"")</f>
        <v/>
      </c>
      <c r="AG31" s="1109" t="str">
        <f>IFERROR(IF($AD31="","",ROUNDUP(MAX($AD31*$AE31/$AF31,1),0)),"")</f>
        <v/>
      </c>
      <c r="AH31" s="1073"/>
      <c r="AI31" s="809" t="str">
        <f>IFERROR(_xlfn.IFS(INDEX(#REF!,MATCH($AH31,#REF!,0))="C",$C31,INDEX(#REF!,MATCH($AH31,#REF!,0))="C*H",$C31*$H31,INDEX(#REF!,MATCH($AH31,#REF!,0))="C*J",$C31*$J31,INDEX(#REF!,MATCH($AH31,#REF!,0))="C*2*(H+I)",$C31*2*($H31+$I31),INDEX(#REF!,MATCH($AH31,#REF!,0))="C*L*3600",$C31*$L31*3600,INDEX(#REF!,MATCH($AH31,#REF!,0))="C*K*3600",$C31*$K31*3600),"")</f>
        <v/>
      </c>
      <c r="AJ31" s="1107" t="str">
        <f t="shared" si="88"/>
        <v/>
      </c>
      <c r="AK31" s="1108" t="str">
        <f>IFERROR(IF(VLOOKUP($AH31,#REF!,2,0)=0,"",VLOOKUP($AH31,#REF!,2,0)),"")</f>
        <v/>
      </c>
      <c r="AL31" s="1109" t="str">
        <f t="shared" si="89"/>
        <v/>
      </c>
      <c r="AM31" s="1073"/>
      <c r="AN31" s="809" t="str">
        <f>IFERROR(_xlfn.IFS(INDEX(#REF!,MATCH($AM31,#REF!,0))="C",$C31,INDEX(#REF!,MATCH($AM31,#REF!,0))="C*H",$C31*$H31,INDEX(#REF!,MATCH($AM31,#REF!,0))="C*J",$C31*$J31,INDEX(#REF!,MATCH($AM31,#REF!,0))="C*2*(H+I)",$C31*2*($H31+$I31),INDEX(#REF!,MATCH($AM31,#REF!,0))="C*L*3600",$C31*$L31*3600,INDEX(#REF!,MATCH($AM31,#REF!,0))="C*K*3600",$C31*$K31*3600),"")</f>
        <v/>
      </c>
      <c r="AO31" s="1107" t="str">
        <f t="shared" si="90"/>
        <v/>
      </c>
      <c r="AP31" s="1108" t="str">
        <f>IFERROR(IF(VLOOKUP($AM31,#REF!,2,0)=0,"",VLOOKUP($AM31,#REF!,2,0)),"")</f>
        <v/>
      </c>
      <c r="AQ31" s="1109" t="str">
        <f t="shared" si="91"/>
        <v/>
      </c>
      <c r="AR31" s="1073"/>
      <c r="AS31" s="809" t="str">
        <f>IFERROR(_xlfn.IFS(INDEX(#REF!,MATCH($AR31,#REF!,0))="C",$C31,INDEX(#REF!,MATCH($AR31,#REF!,0))="C*H",$C31*$H31,INDEX(#REF!,MATCH($AR31,#REF!,0))="C*J",$C31*$J31,INDEX(#REF!,MATCH($AR31,#REF!,0))="C*2*(H+I)",$C31*2*($H31+$I31),INDEX(#REF!,MATCH($AR31,#REF!,0))="C*L*3600",$C31*$L31*3600,INDEX(#REF!,MATCH($AR31,#REF!,0))="C*K*3600",$C31*$K31*3600),"")</f>
        <v/>
      </c>
      <c r="AT31" s="1107" t="str">
        <f>IF($AR31="","",_xlfn.IFS($G31&lt;18,1,$G31&lt;28,1.4,$G31&lt;40,1.6,$G31&lt;50,1.8,$G31&gt;=50,2))</f>
        <v/>
      </c>
      <c r="AU31" s="1108" t="str">
        <f>IFERROR(IF(VLOOKUP($AR31,#REF!,2,0)=0,"",VLOOKUP($AR31,#REF!,2,0)),"")</f>
        <v/>
      </c>
      <c r="AV31" s="1109" t="str">
        <f>IFERROR(IF($AS31="","",ROUNDUP(MAX($AS31*$AT31/$AU31,1),0)),"")</f>
        <v/>
      </c>
      <c r="AW31" s="1073"/>
      <c r="AX31" s="809" t="str">
        <f>IFERROR(_xlfn.IFS(INDEX(#REF!,MATCH($AW31,#REF!,0))="C",$C31,INDEX(#REF!,MATCH($AW31,#REF!,0))="C*H",$C31*$H31,INDEX(#REF!,MATCH($AW31,#REF!,0))="C*J",$C31*$J31,INDEX(#REF!,MATCH($AW31,#REF!,0))="C*2*(H+I)",$C31*2*($H31+$I31),INDEX(#REF!,MATCH($AW31,#REF!,0))="C*L*3600",$C31*$L31*3600,INDEX(#REF!,MATCH($AW31,#REF!,0))="C*K*3600",$C31*$K31*3600),"")</f>
        <v/>
      </c>
      <c r="AY31" s="1107" t="str">
        <f>IF($AW31="","",_xlfn.IFS($G31&lt;18,1,$G31&lt;28,1.4,$G31&lt;40,1.6,$G31&lt;50,1.8,$G31&gt;=50,2))</f>
        <v/>
      </c>
      <c r="AZ31" s="1108" t="str">
        <f>IFERROR(IF(VLOOKUP($AW31,#REF!,2,0)=0,"",VLOOKUP($AW31,#REF!,2,0)),"")</f>
        <v/>
      </c>
      <c r="BA31" s="1109" t="str">
        <f>IFERROR(IF($AX31="","",ROUNDUP(MAX($AX31*$AY31/$AZ31,1),0)),"")</f>
        <v/>
      </c>
      <c r="BB31" s="1073"/>
      <c r="BC31" s="809" t="str">
        <f>IFERROR(_xlfn.IFS(INDEX(#REF!,MATCH($BB31,#REF!,0))="C",$C31,INDEX(#REF!,MATCH($BB31,#REF!,0))="C*H",$C31*$H31,INDEX(#REF!,MATCH($BB31,#REF!,0))="C*J",$C31*$J31,INDEX(#REF!,MATCH($BB31,#REF!,0))="C*2*(H+I)",$C31*2*($H31+$I31),INDEX(#REF!,MATCH($BB31,#REF!,0))="C*L*3600",$C31*$L31*3600,INDEX(#REF!,MATCH($BB31,#REF!,0))="C*K*3600",$C31*$K31*3600),"")</f>
        <v/>
      </c>
      <c r="BD31" s="1107" t="str">
        <f>IF($BB31="","",_xlfn.IFS($G31&lt;18,1,$G31&lt;28,1.4,$G31&lt;40,1.6,$G31&lt;50,1.8,$G31&gt;=50,2))</f>
        <v/>
      </c>
      <c r="BE31" s="1108" t="str">
        <f>IFERROR(IF(VLOOKUP($BB31,#REF!,2,0)=0,"",VLOOKUP($BB31,#REF!,2,0)),"")</f>
        <v/>
      </c>
      <c r="BF31" s="1109" t="str">
        <f>IFERROR(IF($BC31="","",ROUNDUP(MAX($BC31*$BD31/$BE31,1),0)),"")</f>
        <v/>
      </c>
      <c r="BG31" s="1073"/>
      <c r="BH31" s="809" t="str">
        <f>IFERROR(_xlfn.IFS(INDEX(#REF!,MATCH($BG31,#REF!,0))="C",$C31,INDEX(#REF!,MATCH($BG31,#REF!,0))="C*H",$C31*$H31,INDEX(#REF!,MATCH($BG31,#REF!,0))="C*J",$C31*$J31,INDEX(#REF!,MATCH($BG31,#REF!,0))="C*2*(H+I)",$C31*2*($H31+$I31),INDEX(#REF!,MATCH($BG31,#REF!,0))="C*L*3600",$C31*$L31*3600,INDEX(#REF!,MATCH($BG31,#REF!,0))="C*K*3600",$C31*$K31*3600),"")</f>
        <v/>
      </c>
      <c r="BI31" s="1107" t="str">
        <f>IF($BG31="","",_xlfn.IFS($G31&lt;18,1,$G31&lt;28,1.4,$G31&lt;40,1.6,$G31&lt;50,1.8,$G31&gt;=50,2))</f>
        <v/>
      </c>
      <c r="BJ31" s="1108" t="str">
        <f>IFERROR(IF(VLOOKUP($BG31,#REF!,2,0)=0,"",VLOOKUP($BG31,#REF!,2,0)),"")</f>
        <v/>
      </c>
      <c r="BK31" s="1109" t="str">
        <f>IFERROR(IF($BH31="","",ROUNDUP(MAX($BH31*$BI31/$BJ31,1),0)),"")</f>
        <v/>
      </c>
      <c r="BL31" s="1073"/>
      <c r="BM31" s="809" t="str">
        <f>IFERROR(_xlfn.IFS(INDEX(#REF!,MATCH($BL31,#REF!,0))="C",$C31,INDEX(#REF!,MATCH($BL31,#REF!,0))="C*H",$C31*$H31,INDEX(#REF!,MATCH($BL31,#REF!,0))="C*J",$C31*$J31,INDEX(#REF!,MATCH($BL31,#REF!,0))="C*2*(H+I)",$C31*2*($H31+$I31),INDEX(#REF!,MATCH($BL31,#REF!,0))="C*L*3600",$C31*$L31*3600,INDEX(#REF!,MATCH($BL31,#REF!,0))="C*K*3600",$C31*$K31*3600),"")</f>
        <v/>
      </c>
      <c r="BN31" s="1107" t="str">
        <f>IF($BL31="","",_xlfn.IFS($G31&lt;18,1,$G31&lt;28,1.4,$G31&lt;40,1.6,$G31&lt;50,1.8,$G31&gt;=50,2))</f>
        <v/>
      </c>
      <c r="BO31" s="1108" t="str">
        <f>IFERROR(IF(VLOOKUP($BL31,#REF!,2,0)=0,"",VLOOKUP($BL31,#REF!,2,0)),"")</f>
        <v/>
      </c>
      <c r="BP31" s="1109" t="str">
        <f>IFERROR(IF($BM31="","",ROUNDUP(MAX($BM31*$BN31/$BO31,1),0)),"")</f>
        <v/>
      </c>
      <c r="BQ31" s="1073"/>
      <c r="BR31" s="809" t="str">
        <f>IFERROR(_xlfn.IFS(INDEX(#REF!,MATCH($BQ31,#REF!,0))="C",$C31,INDEX(#REF!,MATCH($BQ31,#REF!,0))="C*H",$C31*$H31,INDEX(#REF!,MATCH($BQ31,#REF!,0))="C*J",$C31*$J31,INDEX(#REF!,MATCH($BQ31,#REF!,0))="C*2*(H+I)",$C31*2*($H31+$I31),INDEX(#REF!,MATCH($BQ31,#REF!,0))="C*L*3600",$C31*$L31*3600,INDEX(#REF!,MATCH($BQ31,#REF!,0))="C*K*3600",$C31*$K31*3600),"")</f>
        <v/>
      </c>
      <c r="BS31" s="1107" t="str">
        <f t="shared" si="49"/>
        <v/>
      </c>
      <c r="BT31" s="1108" t="str">
        <f>IFERROR(IF(VLOOKUP($BQ31,#REF!,2,0)=0,"",VLOOKUP($BQ31,#REF!,2,0)),"")</f>
        <v/>
      </c>
      <c r="BU31" s="1109" t="str">
        <f t="shared" si="50"/>
        <v/>
      </c>
      <c r="BV31" s="1073"/>
      <c r="BW31" s="809" t="str">
        <f>IFERROR(_xlfn.IFS(INDEX(#REF!,MATCH($BV31,#REF!,0))="C",$C31,INDEX(#REF!,MATCH($BV31,#REF!,0))="C*H",$C31*$H31,INDEX(#REF!,MATCH($BV31,#REF!,0))="C*J",$C31*$J31,INDEX(#REF!,MATCH($BV31,#REF!,0))="C*2*(H+I)",$C31*2*($H31+$I31),INDEX(#REF!,MATCH($BV31,#REF!,0))="C*L*3600",$C31*$L31*3600,INDEX(#REF!,MATCH($BV31,#REF!,0))="C*K*3600",$C31*$K31*3600),"")</f>
        <v/>
      </c>
      <c r="BX31" s="1107" t="str">
        <f t="shared" si="74"/>
        <v/>
      </c>
      <c r="BY31" s="1108" t="str">
        <f>IFERROR(IF(VLOOKUP($BV31,#REF!,2,0)=0,"",VLOOKUP($BV31,#REF!,2,0)),"")</f>
        <v/>
      </c>
      <c r="BZ31" s="1109" t="str">
        <f t="shared" si="75"/>
        <v/>
      </c>
      <c r="CA31" s="1073"/>
      <c r="CB31" s="809" t="str">
        <f>IFERROR(_xlfn.IFS(INDEX(#REF!,MATCH($CA31,#REF!,0))="C",$C31,INDEX(#REF!,MATCH($CA31,#REF!,0))="C*H",$C31*$H31,INDEX(#REF!,MATCH($CA31,#REF!,0))="C*J",$C31*$J31,INDEX(#REF!,MATCH($CA31,#REF!,0))="C*2*(H+I)",$C31*2*($H31+$I31),INDEX(#REF!,MATCH($CA31,#REF!,0))="C*L*3600",$C31*$L31*3600,INDEX(#REF!,MATCH($CA31,#REF!,0))="C*K*3600",$C31*$K31*3600),"")</f>
        <v/>
      </c>
      <c r="CC31" s="1107" t="str">
        <f>IF($CA31="","",_xlfn.IFS($G31&lt;18,1,$G31&lt;28,1.4,$G31&lt;40,1.6,$G31&lt;50,1.8,$G31&gt;=50,2))</f>
        <v/>
      </c>
      <c r="CD31" s="1108" t="str">
        <f>IFERROR(IF(VLOOKUP($CA31,#REF!,2,0)=0,"",VLOOKUP($CA31,#REF!,2,0)),"")</f>
        <v/>
      </c>
      <c r="CE31" s="1109" t="str">
        <f>IFERROR(IF($CB31="","",ROUNDUP(MAX($CB31*$CC31/$CD31,1),0)),"")</f>
        <v/>
      </c>
      <c r="CF31" s="1073"/>
      <c r="CG31" s="809" t="str">
        <f>IFERROR(_xlfn.IFS(INDEX(#REF!,MATCH($CF31,#REF!,0))="C",$C31,INDEX(#REF!,MATCH($CF31,#REF!,0))="C*H",$C31*$H31,INDEX(#REF!,MATCH($CF31,#REF!,0))="C*J",$C31*$J31,INDEX(#REF!,MATCH($CF31,#REF!,0))="C*2*(H+I)",$C31*2*($H31+$I31),INDEX(#REF!,MATCH($CF31,#REF!,0))="C*L*3600",$C31*$L31*3600,INDEX(#REF!,MATCH($CF31,#REF!,0))="C*K*3600",$C31*$K31*3600),"")</f>
        <v/>
      </c>
      <c r="CH31" s="1107" t="str">
        <f t="shared" si="92"/>
        <v/>
      </c>
      <c r="CI31" s="1108" t="str">
        <f>IFERROR(IF(VLOOKUP($CF31,#REF!,2,0)=0,"",VLOOKUP($CF31,#REF!,2,0)),"")</f>
        <v/>
      </c>
      <c r="CJ31" s="1109" t="str">
        <f t="shared" si="93"/>
        <v/>
      </c>
      <c r="CK31" s="1073"/>
      <c r="CL31" s="809" t="str">
        <f>IFERROR(_xlfn.IFS(INDEX(#REF!,MATCH($CK31,#REF!,0))="C",$C31,INDEX(#REF!,MATCH($CK31,#REF!,0))="C*H",$C31*$H31,INDEX(#REF!,MATCH($CK31,#REF!,0))="C*J",$C31*$J31,INDEX(#REF!,MATCH($CK31,#REF!,0))="C*2*(H+I)",$C31*2*($H31+$I31),INDEX(#REF!,MATCH($CK31,#REF!,0))="C*L*3600",$C31*$L31*3600,INDEX(#REF!,MATCH($CK31,#REF!,0))="C*K*3600",$C31*$K31*3600),"")</f>
        <v/>
      </c>
      <c r="CM31" s="1107" t="str">
        <f t="shared" si="52"/>
        <v/>
      </c>
      <c r="CN31" s="1108" t="str">
        <f>IFERROR(IF(VLOOKUP($CK31,#REF!,2,0)=0,"",VLOOKUP($CK31,#REF!,2,0)),"")</f>
        <v/>
      </c>
      <c r="CO31" s="1109" t="str">
        <f t="shared" si="53"/>
        <v/>
      </c>
      <c r="CP31" s="1092"/>
      <c r="CQ31" s="809" t="str">
        <f>IFERROR(_xlfn.IFS(INDEX(#REF!,MATCH($CP31,#REF!,0))="C",$C31,INDEX(#REF!,MATCH($CP31,#REF!,0))="C*H",$C31*$H31,INDEX(#REF!,MATCH($CP31,#REF!,0))="C*J",$C31*$J31,INDEX(#REF!,MATCH($CP31,#REF!,0))="C*2*(H+I)",$C31*2*($H31+$I31),INDEX(#REF!,MATCH($CP31,#REF!,0))="C*L*3600",$C31*$L31*3600,INDEX(#REF!,MATCH($CP31,#REF!,0))="C*K*3600",$C31*$K31*3600),"")</f>
        <v/>
      </c>
      <c r="CR31" s="1107" t="str">
        <f t="shared" si="94"/>
        <v/>
      </c>
      <c r="CS31" s="1108" t="str">
        <f>IFERROR(IF(VLOOKUP($CP31,#REF!,2,0)=0,"",VLOOKUP($CP31,#REF!,2,0)),"")</f>
        <v/>
      </c>
      <c r="CT31" s="1109" t="str">
        <f t="shared" si="95"/>
        <v/>
      </c>
      <c r="CU31" s="1073"/>
      <c r="CV31" s="809" t="str">
        <f>IFERROR(_xlfn.IFS(INDEX(#REF!,MATCH($CU31,#REF!,0))="C",$C31,INDEX(#REF!,MATCH($CU31,#REF!,0))="C*H",$C31*$H31,INDEX(#REF!,MATCH($CU31,#REF!,0))="C*J",$C31*$J31,INDEX(#REF!,MATCH($CU31,#REF!,0))="C*2*(H+I)",$C31*2*($H31+$I31),INDEX(#REF!,MATCH($CU31,#REF!,0))="C*L*3600",$C31*$L31*3600,INDEX(#REF!,MATCH($CU31,#REF!,0))="C*K*3600",$C31*$K31*3600),"")</f>
        <v/>
      </c>
      <c r="CW31" s="1107" t="str">
        <f t="shared" si="54"/>
        <v/>
      </c>
      <c r="CX31" s="1108" t="str">
        <f>IFERROR(IF(VLOOKUP($CU31,#REF!,2,0)=0,"",VLOOKUP($CU31,#REF!,2,0)),"")</f>
        <v/>
      </c>
      <c r="CY31" s="1109" t="str">
        <f t="shared" si="55"/>
        <v/>
      </c>
      <c r="CZ31" s="1073"/>
      <c r="DA31" s="809" t="str">
        <f>IFERROR(_xlfn.IFS(INDEX(#REF!,MATCH($CZ31,#REF!,0))="C",$C31,INDEX(#REF!,MATCH($CZ31,#REF!,0))="C*H",$C31*$H31,INDEX(#REF!,MATCH($CZ31,#REF!,0))="C*J",$C31*$J31,INDEX(#REF!,MATCH($CZ31,#REF!,0))="C*2*(H+I)",$C31*2*($H31+$I31),INDEX(#REF!,MATCH($CZ31,#REF!,0))="C*L*3600",$C31*$L31*3600,INDEX(#REF!,MATCH($CZ31,#REF!,0))="C*K*3600",$C31*$K31*3600),"")</f>
        <v/>
      </c>
      <c r="DB31" s="1107" t="str">
        <f t="shared" si="56"/>
        <v/>
      </c>
      <c r="DC31" s="1108" t="str">
        <f>IFERROR(IF(VLOOKUP($CZ31,#REF!,2,0)=0,"",VLOOKUP($CZ31,#REF!,2,0)),"")</f>
        <v/>
      </c>
      <c r="DD31" s="1109" t="str">
        <f t="shared" si="57"/>
        <v/>
      </c>
      <c r="DE31" s="1073"/>
      <c r="DF31" s="809" t="str">
        <f>IFERROR(_xlfn.IFS(INDEX(#REF!,MATCH($DE31,#REF!,0))="C",$C31,INDEX(#REF!,MATCH($DE31,#REF!,0))="C*H",$C31*$H31,INDEX(#REF!,MATCH($DE31,#REF!,0))="C*J",$C31*$J31,INDEX(#REF!,MATCH($DE31,#REF!,0))="C*2*(H+I)",$C31*2*($H31+$I31),INDEX(#REF!,MATCH($DE31,#REF!,0))="C*L*3600",$C31*$L31*3600,INDEX(#REF!,MATCH($DE31,#REF!,0))="C*K*3600",$C31*$K31*3600),"")</f>
        <v/>
      </c>
      <c r="DG31" s="1107" t="str">
        <f t="shared" si="58"/>
        <v/>
      </c>
      <c r="DH31" s="1108" t="str">
        <f>IFERROR(IF(VLOOKUP($DE31,#REF!,2,0)=0,"",VLOOKUP($DE31,#REF!,2,0)),"")</f>
        <v/>
      </c>
      <c r="DI31" s="1109" t="str">
        <f t="shared" si="59"/>
        <v/>
      </c>
      <c r="DJ31" s="1073"/>
      <c r="DK31" s="809" t="str">
        <f>IFERROR(_xlfn.IFS(INDEX(#REF!,MATCH($DJ31,#REF!,0))="C",$C31,INDEX(#REF!,MATCH($DJ31,#REF!,0))="C*H",$C31*$H31,INDEX(#REF!,MATCH($DJ31,#REF!,0))="C*J",$C31*$J31,INDEX(#REF!,MATCH($DJ31,#REF!,0))="C*2*(H+I)",$C31*2*($H31+$I31),INDEX(#REF!,MATCH($DJ31,#REF!,0))="C*L*3600",$C31*$L31*3600,INDEX(#REF!,MATCH($DJ31,#REF!,0))="C*K*3600",$C31*$K31*3600),"")</f>
        <v/>
      </c>
      <c r="DL31" s="1107" t="str">
        <f t="shared" si="60"/>
        <v/>
      </c>
      <c r="DM31" s="1108" t="str">
        <f>IFERROR(IF(VLOOKUP($DJ31,#REF!,2,0)=0,"",VLOOKUP($DJ31,#REF!,2,0)),"")</f>
        <v/>
      </c>
      <c r="DN31" s="1109" t="str">
        <f t="shared" si="61"/>
        <v/>
      </c>
      <c r="DO31" s="1073"/>
      <c r="DP31" s="809" t="str">
        <f>IFERROR(_xlfn.IFS(INDEX(#REF!,MATCH($DO31,#REF!,0))="C",$C31,INDEX(#REF!,MATCH($DO31,#REF!,0))="C*H",$C31*$H31,INDEX(#REF!,MATCH($DO31,#REF!,0))="C*J",$C31*$J31,INDEX(#REF!,MATCH($DO31,#REF!,0))="C*2*(H+I)",$C31*2*($H31+$I31),INDEX(#REF!,MATCH($DO31,#REF!,0))="C*L*3600",$C31*$L31*3600,INDEX(#REF!,MATCH($DO31,#REF!,0))="C*K*3600",$C31*$K31*3600),"")</f>
        <v/>
      </c>
      <c r="DQ31" s="1107" t="str">
        <f t="shared" si="62"/>
        <v/>
      </c>
      <c r="DR31" s="1108" t="str">
        <f>IFERROR(IF(VLOOKUP($DO31,#REF!,2,0)=0,"",VLOOKUP($DO31,#REF!,2,0)),"")</f>
        <v/>
      </c>
      <c r="DS31" s="1109" t="str">
        <f t="shared" si="63"/>
        <v/>
      </c>
      <c r="DT31" s="1073"/>
      <c r="DU31" s="809" t="str">
        <f>IFERROR(_xlfn.IFS(INDEX(#REF!,MATCH($DT31,#REF!,0))="C",$C31,INDEX(#REF!,MATCH($DT31,#REF!,0))="C*H",$C31*$H31,INDEX(#REF!,MATCH($DT31,#REF!,0))="C*J",$C31*$J31,INDEX(#REF!,MATCH($DT31,#REF!,0))="C*2*(H+I)",$C31*2*($H31+$I31),INDEX(#REF!,MATCH($DT31,#REF!,0))="C*L*3600",$C31*$L31*3600,INDEX(#REF!,MATCH($DT31,#REF!,0))="C*K*3600",$C31*$K31*3600),"")</f>
        <v/>
      </c>
      <c r="DV31" s="1107" t="str">
        <f t="shared" si="64"/>
        <v/>
      </c>
      <c r="DW31" s="1108" t="str">
        <f>IFERROR(IF(VLOOKUP($DT31,#REF!,2,0)=0,"",VLOOKUP($DT31,#REF!,2,0)),"")</f>
        <v/>
      </c>
      <c r="DX31" s="1109" t="str">
        <f t="shared" si="65"/>
        <v/>
      </c>
      <c r="DY31" s="1073" t="s">
        <v>1169</v>
      </c>
      <c r="DZ31" s="1074">
        <f>IFERROR(_xlfn.IFS(INDEX('Bảng tra CĐ'!$E$5:$E$80,MATCH(DY31,'Bảng tra CĐ'!$A$5:$A$80,0))="$C",$C31,INDEX('Bảng tra CĐ'!$E$5:$E$80,MATCH(DY31,'Bảng tra CĐ'!$A$5:$A$80,0))="$C*$H",$C31*$H31,INDEX('Bảng tra CĐ'!$E$5:$E$80,MATCH(DY31,'Bảng tra CĐ'!$A$5:$A$80,0))="$C*$J",$C31*$J31,INDEX('Bảng tra CĐ'!$E$5:$E$80,MATCH(DY31,'Bảng tra CĐ'!$A$5:$A$80,0))="$C*2*($H+$I)",$C31*2*($H31+$I31),INDEX('Bảng tra CĐ'!$E$5:$E$80,MATCH(DY31,'Bảng tra CĐ'!$A$5:$A$80,0))="$L*3600",$L31*3600,INDEX('Bảng tra CĐ'!$E$5:$E$80,MATCH(DY31,'Bảng tra CĐ'!$A$5:$A$80,0))="$K*3600",$K31*3600),"")</f>
        <v>10.656000000000001</v>
      </c>
      <c r="EA31" s="1074">
        <f>IF(IFERROR(VLOOKUP(DY31,'Bảng tra CĐ'!$A$5:$C$80,3,0),"")="m3/h",1,_xlfn.IFS($G31&lt;18,1,$G31&lt;28,1.4,$G31&lt;40,1.6,$G31&lt;50,1.8,$G31&gt;=50,2))</f>
        <v>1</v>
      </c>
      <c r="EB31" s="1074">
        <f>IFERROR(IF(VLOOKUP(DY31,'Bảng tra CĐ'!$A$5:$B$80,2,0)=0,"",VLOOKUP(DY31,'Bảng tra CĐ'!$A$5:$B$80,2,0)),"")</f>
        <v>0.03</v>
      </c>
      <c r="EC31" s="1074">
        <f>IFERROR(IF(DZ31="","",ROUNDUP(MAX(DZ31*EA31/EB31,1),0)),"")</f>
        <v>356</v>
      </c>
      <c r="ED31" s="1073" t="s">
        <v>1131</v>
      </c>
      <c r="EE31" s="1074">
        <f>IFERROR(_xlfn.IFS(INDEX('Bảng tra CĐ'!$E$5:$E$80,MATCH(ED31,'Bảng tra CĐ'!$A$5:$A$80,0))="$C",$C31,INDEX('Bảng tra CĐ'!$E$5:$E$80,MATCH(ED31,'Bảng tra CĐ'!$A$5:$A$80,0))="$C*$H",$C31*$H31,INDEX('Bảng tra CĐ'!$E$5:$E$80,MATCH(ED31,'Bảng tra CĐ'!$A$5:$A$80,0))="$C*$J",$C31*$J31,INDEX('Bảng tra CĐ'!$E$5:$E$80,MATCH(ED31,'Bảng tra CĐ'!$A$5:$A$80,0))="$C*2*($H+$I)",$C31*2*($H31+$I31),INDEX('Bảng tra CĐ'!$E$5:$E$80,MATCH(ED31,'Bảng tra CĐ'!$A$5:$A$80,0))="$L*3600",$L31*3600,INDEX('Bảng tra CĐ'!$E$5:$E$80,MATCH(ED31,'Bảng tra CĐ'!$A$5:$A$80,0))="$K*3600",$K31*3600),"")</f>
        <v>2180.1600000000003</v>
      </c>
      <c r="EF31" s="1074">
        <f>IF(IFERROR(VLOOKUP(ED31,'Bảng tra CĐ'!$A$5:$C$80,3,0),"")="m3/h",1,_xlfn.IFS($G31&lt;18,1,$G31&lt;28,1.4,$G31&lt;40,1.6,$G31&lt;50,1.8,$G31&gt;=50,2))</f>
        <v>1</v>
      </c>
      <c r="EG31" s="1074">
        <f>IFERROR(IF(VLOOKUP(ED31,'Bảng tra CĐ'!$A$5:$B$80,2,0)=0,"",VLOOKUP(ED31,'Bảng tra CĐ'!$A$5:$B$80,2,0)),"")</f>
        <v>10</v>
      </c>
      <c r="EH31" s="1074">
        <f>IFERROR(IF(EE31="","",ROUNDUP(MAX(EE31*EF31/EG31,1),0)),"")</f>
        <v>219</v>
      </c>
      <c r="EI31" s="1073" t="s">
        <v>1132</v>
      </c>
      <c r="EJ31" s="809">
        <f>IFERROR(_xlfn.IFS(INDEX('Bảng tra CĐ'!$E$5:$E$80,MATCH(EI31,'Bảng tra CĐ'!$A$5:$A$80,0))="$C",$C31,INDEX('Bảng tra CĐ'!$E$5:$E$80,MATCH(EI31,'Bảng tra CĐ'!$A$5:$A$80,0))="$C*$H",$C31*$H31,INDEX('Bảng tra CĐ'!$E$5:$E$80,MATCH(EI31,'Bảng tra CĐ'!$A$5:$A$80,0))="$C*$J",$C31*$J31,INDEX('Bảng tra CĐ'!$E$5:$E$80,MATCH(EI31,'Bảng tra CĐ'!$A$5:$A$80,0))="$C*2*($H+$I)",$C31*2*($H31+$I31),INDEX('Bảng tra CĐ'!$E$5:$E$80,MATCH(EI31,'Bảng tra CĐ'!$A$5:$A$80,0))="$L*3600",$L31*3600,INDEX('Bảng tra CĐ'!$E$5:$E$80,MATCH(EI31,'Bảng tra CĐ'!$A$5:$A$80,0))="$K*3600",$K31*3600),"")</f>
        <v>2180.1600000000003</v>
      </c>
      <c r="EK31" s="1107">
        <f>IF(IFERROR(VLOOKUP(EI31,'Bảng tra CĐ'!$A$5:$C$80,3,0),"")="m3/h",1,_xlfn.IFS($G31&lt;18,1,$G31&lt;28,1.4,$G31&lt;40,1.6,$G31&lt;50,1.8,$G31&gt;=50,2))</f>
        <v>1</v>
      </c>
      <c r="EL31" s="1108">
        <f>IFERROR(IF(VLOOKUP(EI31,'Bảng tra CĐ'!$A$5:$B$80,2,0)=0,"",VLOOKUP(EI31,'Bảng tra CĐ'!$A$5:$B$80,2,0)),"")</f>
        <v>5</v>
      </c>
      <c r="EM31" s="1109">
        <f>IFERROR(IF(EJ31="","",ROUNDUP(MAX(EJ31*EK31/EL31,1),0)),"")</f>
        <v>437</v>
      </c>
      <c r="EN31" s="1073"/>
      <c r="ET31" s="139" t="str">
        <f>IFERROR(_xlfn.IFS(INDEX(#REF!,MATCH($EN31,#REF!,0))="C",$C31,INDEX(#REF!,MATCH($EN31,#REF!,0))="C*H",$C31*$H31,INDEX(#REF!,MATCH($EN31,#REF!,0))="C*J",$C31*$J31,INDEX(#REF!,MATCH($EN31,#REF!,0))="C*2*(H+I)",$C31*2*($H31+$I31),INDEX(#REF!,MATCH($EN31,#REF!,0))="C*L*3600",$C31*$L31*3600,INDEX(#REF!,MATCH($EN31,#REF!,0))="C*K*3600",$C31*$K31*3600),"")</f>
        <v/>
      </c>
      <c r="EU31" s="1062" t="str">
        <f t="shared" si="66"/>
        <v/>
      </c>
      <c r="EV31" s="1063" t="str">
        <f>IFERROR(IF(VLOOKUP($EN31,#REF!,2,0)=0,"",VLOOKUP($EN31,#REF!,2,0)),"")</f>
        <v/>
      </c>
      <c r="EW31" s="1064" t="str">
        <f t="shared" si="43"/>
        <v/>
      </c>
    </row>
    <row r="32" spans="1:153" s="5" customFormat="1" ht="34.200000000000003" customHeight="1" outlineLevel="1">
      <c r="A32" s="17">
        <v>7</v>
      </c>
      <c r="B32" s="851" t="s">
        <v>845</v>
      </c>
      <c r="C32" s="355">
        <v>1</v>
      </c>
      <c r="D32" s="43">
        <f t="shared" si="71"/>
        <v>24</v>
      </c>
      <c r="E32" s="43">
        <f t="shared" si="44"/>
        <v>39</v>
      </c>
      <c r="F32" s="65">
        <f t="shared" si="45"/>
        <v>510</v>
      </c>
      <c r="G32" s="359">
        <v>20</v>
      </c>
      <c r="H32" s="360">
        <v>35</v>
      </c>
      <c r="I32" s="360">
        <v>490</v>
      </c>
      <c r="J32" s="1016"/>
      <c r="K32" s="100">
        <f t="shared" si="72"/>
        <v>3.4000000000000002E-4</v>
      </c>
      <c r="L32" s="92">
        <f t="shared" si="46"/>
        <v>5.3900000000000003E-2</v>
      </c>
      <c r="M32" s="127"/>
      <c r="N32" s="1014" t="s">
        <v>846</v>
      </c>
      <c r="O32" s="257"/>
      <c r="P32" s="245"/>
      <c r="Q32" s="257"/>
      <c r="R32" s="257"/>
      <c r="S32" s="257"/>
      <c r="T32" s="129">
        <f t="shared" si="47"/>
        <v>1784</v>
      </c>
      <c r="U32" s="128">
        <f t="shared" si="48"/>
        <v>0.61190999999999995</v>
      </c>
      <c r="V32" s="96">
        <v>3</v>
      </c>
      <c r="W32" s="97">
        <f t="shared" si="73"/>
        <v>1.8357299999999999</v>
      </c>
      <c r="AB32" s="1075" t="s">
        <v>1230</v>
      </c>
      <c r="AC32" s="1047" t="s">
        <v>1251</v>
      </c>
      <c r="AD32" s="139">
        <f>IFERROR(_xlfn.IFS(INDEX('Bảng tra CĐ'!$E$5:$E$80,MATCH(AC32,'Bảng tra CĐ'!$A$5:$A$80,0))="$C",$C32,INDEX('Bảng tra CĐ'!$E$5:$E$80,MATCH(AC32,'Bảng tra CĐ'!$A$5:$A$80,0))="$C*$H",$C32*$H32,INDEX('Bảng tra CĐ'!$E$5:$E$80,MATCH(AC32,'Bảng tra CĐ'!$A$5:$A$80,0))="$C*$J",$C32*$J32,INDEX('Bảng tra CĐ'!$E$5:$E$80,MATCH(AC32,'Bảng tra CĐ'!$A$5:$A$80,0))="$C*2*($H+$I)",$C32*2*($H32+$I32),INDEX('Bảng tra CĐ'!$E$5:$E$80,MATCH(AC32,'Bảng tra CĐ'!$A$5:$A$80,0))="$L*3600",$L32*3600,INDEX('Bảng tra CĐ'!$E$5:$E$80,MATCH(AC32,'Bảng tra CĐ'!$A$5:$A$80,0))="$K*3600",$K32*3600),"")</f>
        <v>1050</v>
      </c>
      <c r="AE32" s="1062">
        <f>IF(IFERROR(VLOOKUP(AC32,'Bảng tra CĐ'!$A$5:$C$80,3,0),"")="m3/h",1,_xlfn.IFS($G32&lt;18,1,$G32&lt;28,1.4,$G32&lt;40,1.6,$G32&lt;50,1.8,$G32&gt;=50,2))</f>
        <v>1.4</v>
      </c>
      <c r="AF32" s="1063">
        <f>IFERROR(IF(VLOOKUP(AC32,'Bảng tra CĐ'!$A$5:$B$80,2,0)=0,"",VLOOKUP(AC32,'Bảng tra CĐ'!$A$5:$B$80,2,0)),"")</f>
        <v>100</v>
      </c>
      <c r="AG32" s="1064">
        <f>IFERROR(IF(AD32="","",ROUNDUP(MAX(AD32*AE32/AF32,1),0)),"")</f>
        <v>15</v>
      </c>
      <c r="AH32" s="1048"/>
      <c r="AI32" s="139" t="str">
        <f>IFERROR(_xlfn.IFS(INDEX(#REF!,MATCH($AH32,#REF!,0))="C",$C32,INDEX(#REF!,MATCH($AH32,#REF!,0))="C*H",$C32*$H32,INDEX(#REF!,MATCH($AH32,#REF!,0))="C*J",$C32*$J32,INDEX(#REF!,MATCH($AH32,#REF!,0))="C*2*(H+I)",$C32*2*($H32+$I32),INDEX(#REF!,MATCH($AH32,#REF!,0))="C*L*3600",$C32*$L32*3600,INDEX(#REF!,MATCH($AH32,#REF!,0))="C*K*3600",$C32*$K32*3600),"")</f>
        <v/>
      </c>
      <c r="AJ32" s="1062" t="str">
        <f t="shared" si="88"/>
        <v/>
      </c>
      <c r="AK32" s="1063" t="str">
        <f>IFERROR(IF(VLOOKUP($AH32,#REF!,2,0)=0,"",VLOOKUP($AH32,#REF!,2,0)),"")</f>
        <v/>
      </c>
      <c r="AL32" s="1064" t="str">
        <f t="shared" si="89"/>
        <v/>
      </c>
      <c r="AM32" s="1048"/>
      <c r="AN32" s="139" t="str">
        <f>IFERROR(_xlfn.IFS(INDEX(#REF!,MATCH($AM32,#REF!,0))="C",$C32,INDEX(#REF!,MATCH($AM32,#REF!,0))="C*H",$C32*$H32,INDEX(#REF!,MATCH($AM32,#REF!,0))="C*J",$C32*$J32,INDEX(#REF!,MATCH($AM32,#REF!,0))="C*2*(H+I)",$C32*2*($H32+$I32),INDEX(#REF!,MATCH($AM32,#REF!,0))="C*L*3600",$C32*$L32*3600,INDEX(#REF!,MATCH($AM32,#REF!,0))="C*K*3600",$C32*$K32*3600),"")</f>
        <v/>
      </c>
      <c r="AO32" s="1062" t="str">
        <f t="shared" si="90"/>
        <v/>
      </c>
      <c r="AP32" s="1063" t="str">
        <f>IFERROR(IF(VLOOKUP($AM32,#REF!,2,0)=0,"",VLOOKUP($AM32,#REF!,2,0)),"")</f>
        <v/>
      </c>
      <c r="AQ32" s="1064" t="str">
        <f t="shared" si="91"/>
        <v/>
      </c>
      <c r="AR32" s="1048" t="s">
        <v>1099</v>
      </c>
      <c r="AS32" s="139">
        <f>IFERROR(_xlfn.IFS(INDEX('Bảng tra CĐ'!$E$5:$E$80,MATCH(AR32,'Bảng tra CĐ'!$A$5:$A$80,0))="$C",$C32,INDEX('Bảng tra CĐ'!$E$5:$E$80,MATCH(AR32,'Bảng tra CĐ'!$A$5:$A$80,0))="$C*$H",$C32*$H32,INDEX('Bảng tra CĐ'!$E$5:$E$80,MATCH(AR32,'Bảng tra CĐ'!$A$5:$A$80,0))="$C*$J",$C32*$J32,INDEX('Bảng tra CĐ'!$E$5:$E$80,MATCH(AR32,'Bảng tra CĐ'!$A$5:$A$80,0))="$C*2*($H+$I)",$C32*2*($H32+$I32),INDEX('Bảng tra CĐ'!$E$5:$E$80,MATCH(AR32,'Bảng tra CĐ'!$A$5:$A$80,0))="$L*3600",$L32*3600,INDEX('Bảng tra CĐ'!$E$5:$E$80,MATCH(AR32,'Bảng tra CĐ'!$A$5:$A$80,0))="$K*3600",$K32*3600),"")</f>
        <v>194.04000000000002</v>
      </c>
      <c r="AT32" s="1062">
        <f>IF(IFERROR(VLOOKUP(AR32,'Bảng tra CĐ'!$A$5:$C$80,3,0),"")="m3/h",1,_xlfn.IFS($G32&lt;18,1,$G32&lt;28,1.4,$G32&lt;40,1.6,$G32&lt;50,1.8,$G32&gt;=50,2))</f>
        <v>1.4</v>
      </c>
      <c r="AU32" s="1063">
        <f>IFERROR(IF(VLOOKUP(AR32,'Bảng tra CĐ'!$A$5:$B$80,2,0)=0,"",VLOOKUP(AR32,'Bảng tra CĐ'!$A$5:$B$80,2,0)),"")</f>
        <v>30</v>
      </c>
      <c r="AV32" s="1064">
        <f>IFERROR(IF(AS32="","",ROUNDUP(MAX(AS32*AT32/AU32,1),0)),"")</f>
        <v>10</v>
      </c>
      <c r="AW32" s="1049" t="s">
        <v>1123</v>
      </c>
      <c r="AX32" s="139">
        <f>IFERROR(_xlfn.IFS(INDEX('Bảng tra CĐ'!$E$5:$E$80,MATCH(AW32,'Bảng tra CĐ'!$A$5:$A$80,0))="$C",$C32,INDEX('Bảng tra CĐ'!$E$5:$E$80,MATCH(AW32,'Bảng tra CĐ'!$A$5:$A$80,0))="$C*$H",$C32*$H32,INDEX('Bảng tra CĐ'!$E$5:$E$80,MATCH(AW32,'Bảng tra CĐ'!$A$5:$A$80,0))="$C*$J",$C32*$J32,INDEX('Bảng tra CĐ'!$E$5:$E$80,MATCH(AW32,'Bảng tra CĐ'!$A$5:$A$80,0))="$C*2*($H+$I)",$C32*2*($H32+$I32),INDEX('Bảng tra CĐ'!$E$5:$E$80,MATCH(AW32,'Bảng tra CĐ'!$A$5:$A$80,0))="$L*3600",$L32*3600,INDEX('Bảng tra CĐ'!$E$5:$E$80,MATCH(AW32,'Bảng tra CĐ'!$A$5:$A$80,0))="$K*3600",$K32*3600),"")</f>
        <v>35</v>
      </c>
      <c r="AY32" s="1062">
        <f>IF(IFERROR(VLOOKUP(AW32,'Bảng tra CĐ'!$A$5:$C$80,3,0),"")="m3/h",1,_xlfn.IFS($G32&lt;18,1,$G32&lt;28,1.4,$G32&lt;40,1.6,$G32&lt;50,1.8,$G32&gt;=50,2))</f>
        <v>1.4</v>
      </c>
      <c r="AZ32" s="1063">
        <f>IFERROR(IF(VLOOKUP(AW32,'Bảng tra CĐ'!$A$5:$B$80,2,0)=0,"",VLOOKUP(AW32,'Bảng tra CĐ'!$A$5:$B$80,2,0)),"")</f>
        <v>41</v>
      </c>
      <c r="BA32" s="1064">
        <f>IFERROR(IF(AX32="","",ROUNDUP(MAX(AX32*AY32/AZ32,1),0)),"")</f>
        <v>2</v>
      </c>
      <c r="BB32" s="1049"/>
      <c r="BC32" s="139" t="str">
        <f>IFERROR(_xlfn.IFS(INDEX(#REF!,MATCH($BB32,#REF!,0))="C",$C32,INDEX(#REF!,MATCH($BB32,#REF!,0))="C*H",$C32*$H32,INDEX(#REF!,MATCH($BB32,#REF!,0))="C*J",$C32*$J32,INDEX(#REF!,MATCH($BB32,#REF!,0))="C*2*(H+I)",$C32*2*($H32+$I32),INDEX(#REF!,MATCH($BB32,#REF!,0))="C*L*3600",$C32*$L32*3600,INDEX(#REF!,MATCH($BB32,#REF!,0))="C*K*3600",$C32*$K32*3600),"")</f>
        <v/>
      </c>
      <c r="BD32" s="1062" t="str">
        <f>IF($BB32="","",_xlfn.IFS($G32&lt;18,1,$G32&lt;28,1.4,$G32&lt;40,1.6,$G32&lt;50,1.8,$G32&gt;=50,2))</f>
        <v/>
      </c>
      <c r="BE32" s="1063" t="str">
        <f>IFERROR(IF(VLOOKUP($BB32,#REF!,2,0)=0,"",VLOOKUP($BB32,#REF!,2,0)),"")</f>
        <v/>
      </c>
      <c r="BF32" s="1064" t="str">
        <f>IFERROR(IF($BC32="","",ROUNDUP(MAX($BC32*$BD32/$BE32,1),0)),"")</f>
        <v/>
      </c>
      <c r="BG32" s="1049" t="s">
        <v>1125</v>
      </c>
      <c r="BH32" s="139">
        <v>13</v>
      </c>
      <c r="BI32" s="1062">
        <f>IF(IFERROR(VLOOKUP(BG32,'Bảng tra CĐ'!$A$5:$C$80,3,0),"")="m3/h",1,_xlfn.IFS($G32&lt;18,1,$G32&lt;28,1.4,$G32&lt;40,1.6,$G32&lt;50,1.8,$G32&gt;=50,2))</f>
        <v>1.4</v>
      </c>
      <c r="BJ32" s="1063">
        <f>IFERROR(IF(VLOOKUP(BG32,'Bảng tra CĐ'!$A$5:$B$80,2,0)=0,"",VLOOKUP(BG32,'Bảng tra CĐ'!$A$5:$B$80,2,0)),"")</f>
        <v>0.1</v>
      </c>
      <c r="BK32" s="1064">
        <f>IFERROR(IF(BH32="","",ROUNDUP(MAX(BH32*BI32/BJ32,1),0)),"")</f>
        <v>182</v>
      </c>
      <c r="BL32" s="1049" t="s">
        <v>1203</v>
      </c>
      <c r="BM32" s="139">
        <v>2</v>
      </c>
      <c r="BN32" s="1062">
        <f>IF(IFERROR(VLOOKUP(BL32,'Bảng tra CĐ'!$A$5:$C$80,3,0),"")="m3/h",1,_xlfn.IFS($G32&lt;18,1,$G32&lt;28,1.4,$G32&lt;40,1.6,$G32&lt;50,1.8,$G32&gt;=50,2))</f>
        <v>1.4</v>
      </c>
      <c r="BO32" s="1063">
        <f>IFERROR(IF(VLOOKUP(BL32,'Bảng tra CĐ'!$A$5:$B$80,2,0)=0,"",VLOOKUP(BL32,'Bảng tra CĐ'!$A$5:$B$80,2,0)),"")</f>
        <v>0.3</v>
      </c>
      <c r="BP32" s="1064">
        <f>IFERROR(IF(BM32="","",ROUNDUP(MAX(BM32*BN32/BO32,1),0)),"")</f>
        <v>10</v>
      </c>
      <c r="BQ32" s="1049"/>
      <c r="BR32" s="139" t="str">
        <f>IFERROR(_xlfn.IFS(INDEX(#REF!,MATCH($BQ32,#REF!,0))="C",$C32,INDEX(#REF!,MATCH($BQ32,#REF!,0))="C*H",$C32*$H32,INDEX(#REF!,MATCH($BQ32,#REF!,0))="C*J",$C32*$J32,INDEX(#REF!,MATCH($BQ32,#REF!,0))="C*2*(H+I)",$C32*2*($H32+$I32),INDEX(#REF!,MATCH($BQ32,#REF!,0))="C*L*3600",$C32*$L32*3600,INDEX(#REF!,MATCH($BQ32,#REF!,0))="C*K*3600",$C32*$K32*3600),"")</f>
        <v/>
      </c>
      <c r="BS32" s="1062" t="str">
        <f t="shared" si="49"/>
        <v/>
      </c>
      <c r="BT32" s="1063" t="str">
        <f>IFERROR(IF(VLOOKUP($BQ32,#REF!,2,0)=0,"",VLOOKUP($BQ32,#REF!,2,0)),"")</f>
        <v/>
      </c>
      <c r="BU32" s="1064" t="str">
        <f t="shared" si="50"/>
        <v/>
      </c>
      <c r="BV32" s="1048" t="s">
        <v>1139</v>
      </c>
      <c r="BW32" s="139">
        <f>IFERROR(_xlfn.IFS(INDEX('Bảng tra CĐ'!$E$5:$E$80,MATCH(BV32,'Bảng tra CĐ'!$A$5:$A$80,0))="$C",$C32,INDEX('Bảng tra CĐ'!$E$5:$E$80,MATCH(BV32,'Bảng tra CĐ'!$A$5:$A$80,0))="$C*$H",$C32*$H32,INDEX('Bảng tra CĐ'!$E$5:$E$80,MATCH(BV32,'Bảng tra CĐ'!$A$5:$A$80,0))="$C*$J",$C32*$J32,INDEX('Bảng tra CĐ'!$E$5:$E$80,MATCH(BV32,'Bảng tra CĐ'!$A$5:$A$80,0))="$C*2*($H+$I)",$C32*2*($H32+$I32),INDEX('Bảng tra CĐ'!$E$5:$E$80,MATCH(BV32,'Bảng tra CĐ'!$A$5:$A$80,0))="$L*3600",$L32*3600,INDEX('Bảng tra CĐ'!$E$5:$E$80,MATCH(BV32,'Bảng tra CĐ'!$A$5:$A$80,0))="$K*3600",$K32*3600),"")</f>
        <v>194.04000000000002</v>
      </c>
      <c r="BX32" s="1062">
        <f>IF(IFERROR(VLOOKUP(BV32,'Bảng tra CĐ'!$A$5:$C$80,3,0),"")="m3/h",1,_xlfn.IFS($G32&lt;18,1,$G32&lt;28,1.4,$G32&lt;40,1.6,$G32&lt;50,1.8,$G32&gt;=50,2))</f>
        <v>1.4</v>
      </c>
      <c r="BY32" s="1063">
        <f>IFERROR(IF(VLOOKUP(BV32,'Bảng tra CĐ'!$A$5:$B$80,2,0)=0,"",VLOOKUP(BV32,'Bảng tra CĐ'!$A$5:$B$80,2,0)),"")</f>
        <v>23</v>
      </c>
      <c r="BZ32" s="1064">
        <f t="shared" ref="BZ32:BZ36" si="96">IFERROR(IF(BW32="","",ROUNDUP(MAX(BW32*BX32/BY32,1),0)),"")</f>
        <v>12</v>
      </c>
      <c r="CA32" s="1049" t="s">
        <v>1179</v>
      </c>
      <c r="CB32" s="139">
        <f>IFERROR(_xlfn.IFS(INDEX('Bảng tra CĐ'!$E$5:$E$80,MATCH(CA32,'Bảng tra CĐ'!$A$5:$A$80,0))="$C",$C32,INDEX('Bảng tra CĐ'!$E$5:$E$80,MATCH(CA32,'Bảng tra CĐ'!$A$5:$A$80,0))="$C*$H",$C32*$H32,INDEX('Bảng tra CĐ'!$E$5:$E$80,MATCH(CA32,'Bảng tra CĐ'!$A$5:$A$80,0))="$C*$J",$C32*$J32,INDEX('Bảng tra CĐ'!$E$5:$E$80,MATCH(CA32,'Bảng tra CĐ'!$A$5:$A$80,0))="$C*2*($H+$I)",$C32*2*($H32+$I32),INDEX('Bảng tra CĐ'!$E$5:$E$80,MATCH(CA32,'Bảng tra CĐ'!$A$5:$A$80,0))="$L*3600",$L32*3600,INDEX('Bảng tra CĐ'!$E$5:$E$80,MATCH(CA32,'Bảng tra CĐ'!$A$5:$A$80,0))="$K*3600",$K32*3600),"")</f>
        <v>194.04000000000002</v>
      </c>
      <c r="CC32" s="1062">
        <f>IF(IFERROR(VLOOKUP(CA32,'Bảng tra CĐ'!$A$5:$C$80,3,0),"")="m3/h",1,_xlfn.IFS($G32&lt;18,1,$G32&lt;28,1.4,$G32&lt;40,1.6,$G32&lt;50,1.8,$G32&gt;=50,2))</f>
        <v>1.4</v>
      </c>
      <c r="CD32" s="1063">
        <f>IFERROR(IF(VLOOKUP(CA32,'Bảng tra CĐ'!$A$5:$B$80,2,0)=0,"",VLOOKUP(CA32,'Bảng tra CĐ'!$A$5:$B$80,2,0)),"")</f>
        <v>10</v>
      </c>
      <c r="CE32" s="1064">
        <f>IFERROR(IF(CB32="","",ROUNDUP(MAX(CB32*CC32/CD32,1),0)),"")</f>
        <v>28</v>
      </c>
      <c r="CF32" s="1049"/>
      <c r="CG32" s="139" t="str">
        <f>IFERROR(_xlfn.IFS(INDEX(#REF!,MATCH($CF32,#REF!,0))="C",$C32,INDEX(#REF!,MATCH($CF32,#REF!,0))="C*H",$C32*$H32,INDEX(#REF!,MATCH($CF32,#REF!,0))="C*J",$C32*$J32,INDEX(#REF!,MATCH($CF32,#REF!,0))="C*2*(H+I)",$C32*2*($H32+$I32),INDEX(#REF!,MATCH($CF32,#REF!,0))="C*L*3600",$C32*$L32*3600,INDEX(#REF!,MATCH($CF32,#REF!,0))="C*K*3600",$C32*$K32*3600),"")</f>
        <v/>
      </c>
      <c r="CH32" s="1062" t="str">
        <f t="shared" si="92"/>
        <v/>
      </c>
      <c r="CI32" s="1063" t="str">
        <f>IFERROR(IF(VLOOKUP($CF32,#REF!,2,0)=0,"",VLOOKUP($CF32,#REF!,2,0)),"")</f>
        <v/>
      </c>
      <c r="CJ32" s="1064" t="str">
        <f t="shared" si="93"/>
        <v/>
      </c>
      <c r="CK32" s="1048"/>
      <c r="CL32" s="139" t="str">
        <f>IFERROR(_xlfn.IFS(INDEX(#REF!,MATCH($CK32,#REF!,0))="C",$C32,INDEX(#REF!,MATCH($CK32,#REF!,0))="C*H",$C32*$H32,INDEX(#REF!,MATCH($CK32,#REF!,0))="C*J",$C32*$J32,INDEX(#REF!,MATCH($CK32,#REF!,0))="C*2*(H+I)",$C32*2*($H32+$I32),INDEX(#REF!,MATCH($CK32,#REF!,0))="C*L*3600",$C32*$L32*3600,INDEX(#REF!,MATCH($CK32,#REF!,0))="C*K*3600",$C32*$K32*3600),"")</f>
        <v/>
      </c>
      <c r="CM32" s="1062" t="str">
        <f t="shared" si="52"/>
        <v/>
      </c>
      <c r="CN32" s="1063" t="str">
        <f>IFERROR(IF(VLOOKUP($CK32,#REF!,2,0)=0,"",VLOOKUP($CK32,#REF!,2,0)),"")</f>
        <v/>
      </c>
      <c r="CO32" s="1064" t="str">
        <f t="shared" si="53"/>
        <v/>
      </c>
      <c r="CP32" s="1049"/>
      <c r="CQ32" s="139" t="str">
        <f>IFERROR(_xlfn.IFS(INDEX(#REF!,MATCH($CP32,#REF!,0))="C",$C32,INDEX(#REF!,MATCH($CP32,#REF!,0))="C*H",$C32*$H32,INDEX(#REF!,MATCH($CP32,#REF!,0))="C*J",$C32*$J32,INDEX(#REF!,MATCH($CP32,#REF!,0))="C*2*(H+I)",$C32*2*($H32+$I32),INDEX(#REF!,MATCH($CP32,#REF!,0))="C*L*3600",$C32*$L32*3600,INDEX(#REF!,MATCH($CP32,#REF!,0))="C*K*3600",$C32*$K32*3600),"")</f>
        <v/>
      </c>
      <c r="CR32" s="1062" t="str">
        <f t="shared" si="94"/>
        <v/>
      </c>
      <c r="CS32" s="1063" t="str">
        <f>IFERROR(IF(VLOOKUP($CP32,#REF!,2,0)=0,"",VLOOKUP($CP32,#REF!,2,0)),"")</f>
        <v/>
      </c>
      <c r="CT32" s="1064" t="str">
        <f t="shared" si="95"/>
        <v/>
      </c>
      <c r="CU32" s="1049"/>
      <c r="CV32" s="139" t="str">
        <f>IFERROR(_xlfn.IFS(INDEX(#REF!,MATCH($CU32,#REF!,0))="C",$C32,INDEX(#REF!,MATCH($CU32,#REF!,0))="C*H",$C32*$H32,INDEX(#REF!,MATCH($CU32,#REF!,0))="C*J",$C32*$J32,INDEX(#REF!,MATCH($CU32,#REF!,0))="C*2*(H+I)",$C32*2*($H32+$I32),INDEX(#REF!,MATCH($CU32,#REF!,0))="C*L*3600",$C32*$L32*3600,INDEX(#REF!,MATCH($CU32,#REF!,0))="C*K*3600",$C32*$K32*3600),"")</f>
        <v/>
      </c>
      <c r="CW32" s="1062" t="str">
        <f t="shared" si="54"/>
        <v/>
      </c>
      <c r="CX32" s="1063" t="str">
        <f>IFERROR(IF(VLOOKUP($CU32,#REF!,2,0)=0,"",VLOOKUP($CU32,#REF!,2,0)),"")</f>
        <v/>
      </c>
      <c r="CY32" s="1064" t="str">
        <f t="shared" si="55"/>
        <v/>
      </c>
      <c r="CZ32" s="1049"/>
      <c r="DA32" s="139" t="str">
        <f>IFERROR(_xlfn.IFS(INDEX(#REF!,MATCH($CZ32,#REF!,0))="C",$C32,INDEX(#REF!,MATCH($CZ32,#REF!,0))="C*H",$C32*$H32,INDEX(#REF!,MATCH($CZ32,#REF!,0))="C*J",$C32*$J32,INDEX(#REF!,MATCH($CZ32,#REF!,0))="C*2*(H+I)",$C32*2*($H32+$I32),INDEX(#REF!,MATCH($CZ32,#REF!,0))="C*L*3600",$C32*$L32*3600,INDEX(#REF!,MATCH($CZ32,#REF!,0))="C*K*3600",$C32*$K32*3600),"")</f>
        <v/>
      </c>
      <c r="DB32" s="1062" t="str">
        <f t="shared" si="56"/>
        <v/>
      </c>
      <c r="DC32" s="1063" t="str">
        <f>IFERROR(IF(VLOOKUP($CZ32,#REF!,2,0)=0,"",VLOOKUP($CZ32,#REF!,2,0)),"")</f>
        <v/>
      </c>
      <c r="DD32" s="1064" t="str">
        <f t="shared" si="57"/>
        <v/>
      </c>
      <c r="DE32" s="1049"/>
      <c r="DF32" s="139" t="str">
        <f>IFERROR(_xlfn.IFS(INDEX(#REF!,MATCH($DE32,#REF!,0))="C",$C32,INDEX(#REF!,MATCH($DE32,#REF!,0))="C*H",$C32*$H32,INDEX(#REF!,MATCH($DE32,#REF!,0))="C*J",$C32*$J32,INDEX(#REF!,MATCH($DE32,#REF!,0))="C*2*(H+I)",$C32*2*($H32+$I32),INDEX(#REF!,MATCH($DE32,#REF!,0))="C*L*3600",$C32*$L32*3600,INDEX(#REF!,MATCH($DE32,#REF!,0))="C*K*3600",$C32*$K32*3600),"")</f>
        <v/>
      </c>
      <c r="DG32" s="1062" t="str">
        <f t="shared" si="58"/>
        <v/>
      </c>
      <c r="DH32" s="1063" t="str">
        <f>IFERROR(IF(VLOOKUP($DE32,#REF!,2,0)=0,"",VLOOKUP($DE32,#REF!,2,0)),"")</f>
        <v/>
      </c>
      <c r="DI32" s="1064" t="str">
        <f t="shared" si="59"/>
        <v/>
      </c>
      <c r="DJ32" s="1049"/>
      <c r="DK32" s="139" t="str">
        <f>IFERROR(_xlfn.IFS(INDEX(#REF!,MATCH($DJ32,#REF!,0))="C",$C32,INDEX(#REF!,MATCH($DJ32,#REF!,0))="C*H",$C32*$H32,INDEX(#REF!,MATCH($DJ32,#REF!,0))="C*J",$C32*$J32,INDEX(#REF!,MATCH($DJ32,#REF!,0))="C*2*(H+I)",$C32*2*($H32+$I32),INDEX(#REF!,MATCH($DJ32,#REF!,0))="C*L*3600",$C32*$L32*3600,INDEX(#REF!,MATCH($DJ32,#REF!,0))="C*K*3600",$C32*$K32*3600),"")</f>
        <v/>
      </c>
      <c r="DL32" s="1062" t="str">
        <f t="shared" si="60"/>
        <v/>
      </c>
      <c r="DM32" s="1063" t="str">
        <f>IFERROR(IF(VLOOKUP($DJ32,#REF!,2,0)=0,"",VLOOKUP($DJ32,#REF!,2,0)),"")</f>
        <v/>
      </c>
      <c r="DN32" s="1064" t="str">
        <f t="shared" si="61"/>
        <v/>
      </c>
      <c r="DO32" s="1049"/>
      <c r="DP32" s="139" t="str">
        <f>IFERROR(_xlfn.IFS(INDEX(#REF!,MATCH($DO32,#REF!,0))="C",$C32,INDEX(#REF!,MATCH($DO32,#REF!,0))="C*H",$C32*$H32,INDEX(#REF!,MATCH($DO32,#REF!,0))="C*J",$C32*$J32,INDEX(#REF!,MATCH($DO32,#REF!,0))="C*2*(H+I)",$C32*2*($H32+$I32),INDEX(#REF!,MATCH($DO32,#REF!,0))="C*L*3600",$C32*$L32*3600,INDEX(#REF!,MATCH($DO32,#REF!,0))="C*K*3600",$C32*$K32*3600),"")</f>
        <v/>
      </c>
      <c r="DQ32" s="1062" t="str">
        <f t="shared" si="62"/>
        <v/>
      </c>
      <c r="DR32" s="1063" t="str">
        <f>IFERROR(IF(VLOOKUP($DO32,#REF!,2,0)=0,"",VLOOKUP($DO32,#REF!,2,0)),"")</f>
        <v/>
      </c>
      <c r="DS32" s="1064" t="str">
        <f t="shared" si="63"/>
        <v/>
      </c>
      <c r="DT32" s="1050"/>
      <c r="DU32" s="139" t="str">
        <f>IFERROR(_xlfn.IFS(INDEX(#REF!,MATCH($DT32,#REF!,0))="C",$C32,INDEX(#REF!,MATCH($DT32,#REF!,0))="C*H",$C32*$H32,INDEX(#REF!,MATCH($DT32,#REF!,0))="C*J",$C32*$J32,INDEX(#REF!,MATCH($DT32,#REF!,0))="C*2*(H+I)",$C32*2*($H32+$I32),INDEX(#REF!,MATCH($DT32,#REF!,0))="C*L*3600",$C32*$L32*3600,INDEX(#REF!,MATCH($DT32,#REF!,0))="C*K*3600",$C32*$K32*3600),"")</f>
        <v/>
      </c>
      <c r="DV32" s="1062" t="str">
        <f t="shared" si="64"/>
        <v/>
      </c>
      <c r="DW32" s="1063" t="str">
        <f>IFERROR(IF(VLOOKUP($DT32,#REF!,2,0)=0,"",VLOOKUP($DT32,#REF!,2,0)),"")</f>
        <v/>
      </c>
      <c r="DX32" s="1064" t="str">
        <f t="shared" si="65"/>
        <v/>
      </c>
      <c r="DY32" s="1050"/>
      <c r="DZ32" s="139" t="str">
        <f>IFERROR(_xlfn.IFS(INDEX(#REF!,MATCH($DY32,#REF!,0))="C",$C32,INDEX(#REF!,MATCH($DY32,#REF!,0))="C*H",$C32*$H32,INDEX(#REF!,MATCH($DY32,#REF!,0))="C*J",$C32*$J32,INDEX(#REF!,MATCH($DY32,#REF!,0))="C*2*(H+I)",$C32*2*($H32+$I32),INDEX(#REF!,MATCH($DY32,#REF!,0))="C*L*3600",$C32*$L32*3600,INDEX(#REF!,MATCH($DY32,#REF!,0))="C*K*3600",$C32*$K32*3600),"")</f>
        <v/>
      </c>
      <c r="EA32" s="1062" t="str">
        <f t="shared" ref="EA32:EA37" si="97">IF($DY32="","",_xlfn.IFS($G32&lt;18,1,$G32&lt;28,1.4,$G32&lt;40,1.6,$G32&lt;50,1.8,$G32&gt;=50,2))</f>
        <v/>
      </c>
      <c r="EB32" s="1063" t="str">
        <f>IFERROR(IF(VLOOKUP($DY32,#REF!,2,0)=0,"",VLOOKUP($DY32,#REF!,2,0)),"")</f>
        <v/>
      </c>
      <c r="EC32" s="1064" t="str">
        <f t="shared" ref="EC32:EC37" si="98">IFERROR(IF($DZ32="","",ROUNDUP(MAX($DZ32*$EA32/$EB32,1),0)),"")</f>
        <v/>
      </c>
      <c r="ED32" s="1050"/>
      <c r="EE32" s="139" t="str">
        <f>IFERROR(_xlfn.IFS(INDEX(#REF!,MATCH($ED32,#REF!,0))="C",$C32,INDEX(#REF!,MATCH($ED32,#REF!,0))="C*H",$C32*$H32,INDEX(#REF!,MATCH($ED32,#REF!,0))="C*J",$C32*$J32,INDEX(#REF!,MATCH($ED32,#REF!,0))="C*2*(H+I)",$C32*2*($H32+$I32),INDEX(#REF!,MATCH($ED32,#REF!,0))="C*L*3600",$C32*$L32*3600,INDEX(#REF!,MATCH($ED32,#REF!,0))="C*K*3600",$C32*$K32*3600),"")</f>
        <v/>
      </c>
      <c r="EF32" s="1062" t="str">
        <f t="shared" ref="EF32:EF37" si="99">IF($ED32="","",_xlfn.IFS($G32&lt;18,1,$G32&lt;28,1.4,$G32&lt;40,1.6,$G32&lt;50,1.8,$G32&gt;=50,2))</f>
        <v/>
      </c>
      <c r="EG32" s="1063" t="str">
        <f>IFERROR(IF(VLOOKUP($ED32,#REF!,2,0)=0,"",VLOOKUP($ED32,#REF!,2,0)),"")</f>
        <v/>
      </c>
      <c r="EH32" s="1064" t="str">
        <f t="shared" ref="EH32:EH37" si="100">IFERROR(IF($EE32="","",ROUNDUP(MAX($EE32*$EF32/$EG32,1),0)),"")</f>
        <v/>
      </c>
      <c r="EI32" s="1051"/>
      <c r="EJ32" s="139" t="str">
        <f>IFERROR(_xlfn.IFS(INDEX(#REF!,MATCH($EI32,#REF!,0))="C",$C32,INDEX(#REF!,MATCH($EI32,#REF!,0))="C*H",$C32*$H32,INDEX(#REF!,MATCH($EI32,#REF!,0))="C*J",$C32*$J32,INDEX(#REF!,MATCH($EI32,#REF!,0))="C*2*(H+I)",$C32*2*($H32+$I32),INDEX(#REF!,MATCH($EI32,#REF!,0))="C*L*3600",$C32*$L32*3600,INDEX(#REF!,MATCH($EI32,#REF!,0))="C*K*3600",$C32*$K32*3600),"")</f>
        <v/>
      </c>
      <c r="EK32" s="1062" t="str">
        <f t="shared" ref="EK32:EK37" si="101">IF($EI32="","",_xlfn.IFS($G32&lt;18,1,$G32&lt;28,1.4,$G32&lt;40,1.6,$G32&lt;50,1.8,$G32&gt;=50,2))</f>
        <v/>
      </c>
      <c r="EL32" s="1063" t="str">
        <f>IFERROR(IF(VLOOKUP($EI32,#REF!,2,0)=0,"",VLOOKUP($EI32,#REF!,2,0)),"")</f>
        <v/>
      </c>
      <c r="EM32" s="1064" t="str">
        <f t="shared" ref="EM32:EM37" si="102">IFERROR(IF($EJ32="","",ROUNDUP(MAX($EJ32*$EK32/$EL32,1),0)),"")</f>
        <v/>
      </c>
      <c r="EN32" s="1052"/>
      <c r="ET32" s="139" t="str">
        <f>IFERROR(_xlfn.IFS(INDEX(#REF!,MATCH($EN32,#REF!,0))="C",$C32,INDEX(#REF!,MATCH($EN32,#REF!,0))="C*H",$C32*$H32,INDEX(#REF!,MATCH($EN32,#REF!,0))="C*J",$C32*$J32,INDEX(#REF!,MATCH($EN32,#REF!,0))="C*2*(H+I)",$C32*2*($H32+$I32),INDEX(#REF!,MATCH($EN32,#REF!,0))="C*L*3600",$C32*$L32*3600,INDEX(#REF!,MATCH($EN32,#REF!,0))="C*K*3600",$C32*$K32*3600),"")</f>
        <v/>
      </c>
      <c r="EU32" s="1062" t="str">
        <f t="shared" si="66"/>
        <v/>
      </c>
      <c r="EV32" s="1063" t="str">
        <f>IFERROR(IF(VLOOKUP($EN32,#REF!,2,0)=0,"",VLOOKUP($EN32,#REF!,2,0)),"")</f>
        <v/>
      </c>
      <c r="EW32" s="1064" t="str">
        <f t="shared" si="43"/>
        <v/>
      </c>
    </row>
    <row r="33" spans="1:153" s="5" customFormat="1" ht="34.200000000000003" customHeight="1" outlineLevel="1">
      <c r="A33" s="17">
        <v>8</v>
      </c>
      <c r="B33" s="456" t="s">
        <v>847</v>
      </c>
      <c r="C33" s="355">
        <v>2</v>
      </c>
      <c r="D33" s="43">
        <f t="shared" si="71"/>
        <v>24</v>
      </c>
      <c r="E33" s="43">
        <f t="shared" si="44"/>
        <v>39</v>
      </c>
      <c r="F33" s="65">
        <f t="shared" si="45"/>
        <v>505</v>
      </c>
      <c r="G33" s="359">
        <v>20</v>
      </c>
      <c r="H33" s="360">
        <v>35</v>
      </c>
      <c r="I33" s="360">
        <v>470</v>
      </c>
      <c r="J33" s="1017">
        <v>15</v>
      </c>
      <c r="K33" s="100">
        <f t="shared" si="72"/>
        <v>6.8000000000000005E-4</v>
      </c>
      <c r="L33" s="92">
        <f t="shared" si="46"/>
        <v>0.1067</v>
      </c>
      <c r="M33" s="127"/>
      <c r="N33" s="1011" t="s">
        <v>842</v>
      </c>
      <c r="O33" s="257"/>
      <c r="P33" s="245"/>
      <c r="Q33" s="257"/>
      <c r="R33" s="257"/>
      <c r="S33" s="257"/>
      <c r="T33" s="129">
        <f t="shared" si="47"/>
        <v>3568</v>
      </c>
      <c r="U33" s="128">
        <f t="shared" si="48"/>
        <v>1.2113400000000001</v>
      </c>
      <c r="V33" s="96">
        <v>3</v>
      </c>
      <c r="W33" s="97">
        <f t="shared" si="73"/>
        <v>3.6340200000000005</v>
      </c>
      <c r="AB33" s="1075" t="s">
        <v>1231</v>
      </c>
      <c r="AC33" s="1047" t="s">
        <v>1251</v>
      </c>
      <c r="AD33" s="139">
        <f>IFERROR(_xlfn.IFS(INDEX('Bảng tra CĐ'!$E$5:$E$80,MATCH(AC33,'Bảng tra CĐ'!$A$5:$A$80,0))="$C",$C33,INDEX('Bảng tra CĐ'!$E$5:$E$80,MATCH(AC33,'Bảng tra CĐ'!$A$5:$A$80,0))="$C*$H",$C33*$H33,INDEX('Bảng tra CĐ'!$E$5:$E$80,MATCH(AC33,'Bảng tra CĐ'!$A$5:$A$80,0))="$C*$J",$C33*$J33,INDEX('Bảng tra CĐ'!$E$5:$E$80,MATCH(AC33,'Bảng tra CĐ'!$A$5:$A$80,0))="$C*2*($H+$I)",$C33*2*($H33+$I33),INDEX('Bảng tra CĐ'!$E$5:$E$80,MATCH(AC33,'Bảng tra CĐ'!$A$5:$A$80,0))="$L*3600",$L33*3600,INDEX('Bảng tra CĐ'!$E$5:$E$80,MATCH(AC33,'Bảng tra CĐ'!$A$5:$A$80,0))="$K*3600",$K33*3600),"")</f>
        <v>2020</v>
      </c>
      <c r="AE33" s="1062">
        <f>IF(IFERROR(VLOOKUP(AC33,'Bảng tra CĐ'!$A$5:$C$80,3,0),"")="m3/h",1,_xlfn.IFS($G33&lt;18,1,$G33&lt;28,1.4,$G33&lt;40,1.6,$G33&lt;50,1.8,$G33&gt;=50,2))</f>
        <v>1.4</v>
      </c>
      <c r="AF33" s="1063">
        <f>IFERROR(IF(VLOOKUP(AC33,'Bảng tra CĐ'!$A$5:$B$80,2,0)=0,"",VLOOKUP(AC33,'Bảng tra CĐ'!$A$5:$B$80,2,0)),"")</f>
        <v>100</v>
      </c>
      <c r="AG33" s="1064">
        <f>IFERROR(IF(AD33="","",ROUNDUP(MAX(AD33*AE33/AF33,1),0)),"")</f>
        <v>29</v>
      </c>
      <c r="AH33" s="1048"/>
      <c r="AI33" s="139" t="str">
        <f>IFERROR(_xlfn.IFS(INDEX(#REF!,MATCH($AH33,#REF!,0))="C",$C33,INDEX(#REF!,MATCH($AH33,#REF!,0))="C*H",$C33*$H33,INDEX(#REF!,MATCH($AH33,#REF!,0))="C*J",$C33*$J33,INDEX(#REF!,MATCH($AH33,#REF!,0))="C*2*(H+I)",$C33*2*($H33+$I33),INDEX(#REF!,MATCH($AH33,#REF!,0))="C*L*3600",$C33*$L33*3600,INDEX(#REF!,MATCH($AH33,#REF!,0))="C*K*3600",$C33*$K33*3600),"")</f>
        <v/>
      </c>
      <c r="AJ33" s="1062" t="str">
        <f t="shared" si="88"/>
        <v/>
      </c>
      <c r="AK33" s="1063" t="str">
        <f>IFERROR(IF(VLOOKUP($AH33,#REF!,2,0)=0,"",VLOOKUP($AH33,#REF!,2,0)),"")</f>
        <v/>
      </c>
      <c r="AL33" s="1064" t="str">
        <f t="shared" si="89"/>
        <v/>
      </c>
      <c r="AM33" s="1048"/>
      <c r="AN33" s="139" t="str">
        <f>IFERROR(_xlfn.IFS(INDEX(#REF!,MATCH($AM33,#REF!,0))="C",$C33,INDEX(#REF!,MATCH($AM33,#REF!,0))="C*H",$C33*$H33,INDEX(#REF!,MATCH($AM33,#REF!,0))="C*J",$C33*$J33,INDEX(#REF!,MATCH($AM33,#REF!,0))="C*2*(H+I)",$C33*2*($H33+$I33),INDEX(#REF!,MATCH($AM33,#REF!,0))="C*L*3600",$C33*$L33*3600,INDEX(#REF!,MATCH($AM33,#REF!,0))="C*K*3600",$C33*$K33*3600),"")</f>
        <v/>
      </c>
      <c r="AO33" s="1062" t="str">
        <f t="shared" si="90"/>
        <v/>
      </c>
      <c r="AP33" s="1063" t="str">
        <f>IFERROR(IF(VLOOKUP($AM33,#REF!,2,0)=0,"",VLOOKUP($AM33,#REF!,2,0)),"")</f>
        <v/>
      </c>
      <c r="AQ33" s="1064" t="str">
        <f t="shared" si="91"/>
        <v/>
      </c>
      <c r="AR33" s="1048" t="s">
        <v>1099</v>
      </c>
      <c r="AS33" s="139">
        <f>IFERROR(_xlfn.IFS(INDEX('Bảng tra CĐ'!$E$5:$E$80,MATCH(AR33,'Bảng tra CĐ'!$A$5:$A$80,0))="$C",$C33,INDEX('Bảng tra CĐ'!$E$5:$E$80,MATCH(AR33,'Bảng tra CĐ'!$A$5:$A$80,0))="$C*$H",$C33*$H33,INDEX('Bảng tra CĐ'!$E$5:$E$80,MATCH(AR33,'Bảng tra CĐ'!$A$5:$A$80,0))="$C*$J",$C33*$J33,INDEX('Bảng tra CĐ'!$E$5:$E$80,MATCH(AR33,'Bảng tra CĐ'!$A$5:$A$80,0))="$C*2*($H+$I)",$C33*2*($H33+$I33),INDEX('Bảng tra CĐ'!$E$5:$E$80,MATCH(AR33,'Bảng tra CĐ'!$A$5:$A$80,0))="$L*3600",$L33*3600,INDEX('Bảng tra CĐ'!$E$5:$E$80,MATCH(AR33,'Bảng tra CĐ'!$A$5:$A$80,0))="$K*3600",$K33*3600),"")</f>
        <v>384.12</v>
      </c>
      <c r="AT33" s="1062">
        <f>IF(IFERROR(VLOOKUP(AR33,'Bảng tra CĐ'!$A$5:$C$80,3,0),"")="m3/h",1,_xlfn.IFS($G33&lt;18,1,$G33&lt;28,1.4,$G33&lt;40,1.6,$G33&lt;50,1.8,$G33&gt;=50,2))</f>
        <v>1.4</v>
      </c>
      <c r="AU33" s="1063">
        <f>IFERROR(IF(VLOOKUP(AR33,'Bảng tra CĐ'!$A$5:$B$80,2,0)=0,"",VLOOKUP(AR33,'Bảng tra CĐ'!$A$5:$B$80,2,0)),"")</f>
        <v>30</v>
      </c>
      <c r="AV33" s="1064">
        <f>IFERROR(IF(AS33="","",ROUNDUP(MAX(AS33*AT33/AU33,1),0)),"")</f>
        <v>18</v>
      </c>
      <c r="AW33" s="1049" t="s">
        <v>1123</v>
      </c>
      <c r="AX33" s="139">
        <f>IFERROR(_xlfn.IFS(INDEX('Bảng tra CĐ'!$E$5:$E$80,MATCH(AW33,'Bảng tra CĐ'!$A$5:$A$80,0))="$C",$C33,INDEX('Bảng tra CĐ'!$E$5:$E$80,MATCH(AW33,'Bảng tra CĐ'!$A$5:$A$80,0))="$C*$H",$C33*$H33,INDEX('Bảng tra CĐ'!$E$5:$E$80,MATCH(AW33,'Bảng tra CĐ'!$A$5:$A$80,0))="$C*$J",$C33*$J33,INDEX('Bảng tra CĐ'!$E$5:$E$80,MATCH(AW33,'Bảng tra CĐ'!$A$5:$A$80,0))="$C*2*($H+$I)",$C33*2*($H33+$I33),INDEX('Bảng tra CĐ'!$E$5:$E$80,MATCH(AW33,'Bảng tra CĐ'!$A$5:$A$80,0))="$L*3600",$L33*3600,INDEX('Bảng tra CĐ'!$E$5:$E$80,MATCH(AW33,'Bảng tra CĐ'!$A$5:$A$80,0))="$K*3600",$K33*3600),"")</f>
        <v>70</v>
      </c>
      <c r="AY33" s="1062">
        <f>IF(IFERROR(VLOOKUP(AW33,'Bảng tra CĐ'!$A$5:$C$80,3,0),"")="m3/h",1,_xlfn.IFS($G33&lt;18,1,$G33&lt;28,1.4,$G33&lt;40,1.6,$G33&lt;50,1.8,$G33&gt;=50,2))</f>
        <v>1.4</v>
      </c>
      <c r="AZ33" s="1063">
        <f>IFERROR(IF(VLOOKUP(AW33,'Bảng tra CĐ'!$A$5:$B$80,2,0)=0,"",VLOOKUP(AW33,'Bảng tra CĐ'!$A$5:$B$80,2,0)),"")</f>
        <v>41</v>
      </c>
      <c r="BA33" s="1064">
        <f>IFERROR(IF(AX33="","",ROUNDUP(MAX(AX33*AY33/AZ33,1),0)),"")</f>
        <v>3</v>
      </c>
      <c r="BB33" s="1049" t="s">
        <v>1185</v>
      </c>
      <c r="BC33" s="139">
        <f>IFERROR(_xlfn.IFS(INDEX('Bảng tra CĐ'!$E$5:$E$80,MATCH(BB33,'Bảng tra CĐ'!$A$5:$A$80,0))="$C",$C33,INDEX('Bảng tra CĐ'!$E$5:$E$80,MATCH(BB33,'Bảng tra CĐ'!$A$5:$A$80,0))="$C*$H",$C33*$H33,INDEX('Bảng tra CĐ'!$E$5:$E$80,MATCH(BB33,'Bảng tra CĐ'!$A$5:$A$80,0))="$C*$J",$C33*$J33,INDEX('Bảng tra CĐ'!$E$5:$E$80,MATCH(BB33,'Bảng tra CĐ'!$A$5:$A$80,0))="$C*2*($H+$I)",$C33*2*($H33+$I33),INDEX('Bảng tra CĐ'!$E$5:$E$80,MATCH(BB33,'Bảng tra CĐ'!$A$5:$A$80,0))="$L*3600",$L33*3600,INDEX('Bảng tra CĐ'!$E$5:$E$80,MATCH(BB33,'Bảng tra CĐ'!$A$5:$A$80,0))="$K*3600",$K33*3600),"")</f>
        <v>30</v>
      </c>
      <c r="BD33" s="1062">
        <f>IF(IFERROR(VLOOKUP(BB33,'Bảng tra CĐ'!$A$5:$C$80,3,0),"")="m3/h",1,_xlfn.IFS($G33&lt;18,1,$G33&lt;28,1.4,$G33&lt;40,1.6,$G33&lt;50,1.8,$G33&gt;=50,2))</f>
        <v>1.4</v>
      </c>
      <c r="BE33" s="1063">
        <f>IFERROR(IF(VLOOKUP(BB33,'Bảng tra CĐ'!$A$5:$B$80,2,0)=0,"",VLOOKUP(BB33,'Bảng tra CĐ'!$A$5:$B$80,2,0)),"")</f>
        <v>5</v>
      </c>
      <c r="BF33" s="1064">
        <f>IFERROR(IF(BC33="","",ROUNDUP(MAX(BC33*BD33/BE33,1),0)),"")</f>
        <v>9</v>
      </c>
      <c r="BG33" s="1049" t="s">
        <v>1164</v>
      </c>
      <c r="BH33" s="139">
        <f>IFERROR(_xlfn.IFS(INDEX('Bảng tra CĐ'!$E$5:$E$80,MATCH(BG33,'Bảng tra CĐ'!$A$5:$A$80,0))="$C",$C33,INDEX('Bảng tra CĐ'!$E$5:$E$80,MATCH(BG33,'Bảng tra CĐ'!$A$5:$A$80,0))="$C*$H",$C33*$H33,INDEX('Bảng tra CĐ'!$E$5:$E$80,MATCH(BG33,'Bảng tra CĐ'!$A$5:$A$80,0))="$C*$J",$C33*$J33,INDEX('Bảng tra CĐ'!$E$5:$E$80,MATCH(BG33,'Bảng tra CĐ'!$A$5:$A$80,0))="$C*2*($H+$I)",$C33*2*($H33+$I33),INDEX('Bảng tra CĐ'!$E$5:$E$80,MATCH(BG33,'Bảng tra CĐ'!$A$5:$A$80,0))="$L*3600",$L33*3600,INDEX('Bảng tra CĐ'!$E$5:$E$80,MATCH(BG33,'Bảng tra CĐ'!$A$5:$A$80,0))="$K*3600",$K33*3600),"")</f>
        <v>70</v>
      </c>
      <c r="BI33" s="1062">
        <f>IF(IFERROR(VLOOKUP(BG33,'Bảng tra CĐ'!$A$5:$C$80,3,0),"")="m3/h",1,_xlfn.IFS($G33&lt;18,1,$G33&lt;28,1.4,$G33&lt;40,1.6,$G33&lt;50,1.8,$G33&gt;=50,2))</f>
        <v>1.4</v>
      </c>
      <c r="BJ33" s="1063">
        <f>IFERROR(IF(VLOOKUP(BG33,'Bảng tra CĐ'!$A$5:$B$80,2,0)=0,"",VLOOKUP(BG33,'Bảng tra CĐ'!$A$5:$B$80,2,0)),"")</f>
        <v>13.666666666666666</v>
      </c>
      <c r="BK33" s="1064">
        <f>IFERROR(IF(BH33="","",ROUNDUP(MAX(BH33*BI33/BJ33,1),0)),"")</f>
        <v>8</v>
      </c>
      <c r="BL33" s="1049"/>
      <c r="BM33" s="139" t="str">
        <f>IFERROR(_xlfn.IFS(INDEX(#REF!,MATCH($BL33,#REF!,0))="C",$C33,INDEX(#REF!,MATCH($BL33,#REF!,0))="C*H",$C33*$H33,INDEX(#REF!,MATCH($BL33,#REF!,0))="C*J",$C33*$J33,INDEX(#REF!,MATCH($BL33,#REF!,0))="C*2*(H+I)",$C33*2*($H33+$I33),INDEX(#REF!,MATCH($BL33,#REF!,0))="C*L*3600",$C33*$L33*3600,INDEX(#REF!,MATCH($BL33,#REF!,0))="C*K*3600",$C33*$K33*3600),"")</f>
        <v/>
      </c>
      <c r="BN33" s="1062" t="str">
        <f>IF($BL33="","",_xlfn.IFS($G33&lt;18,1,$G33&lt;28,1.4,$G33&lt;40,1.6,$G33&lt;50,1.8,$G33&gt;=50,2))</f>
        <v/>
      </c>
      <c r="BO33" s="1063" t="str">
        <f>IFERROR(IF(VLOOKUP($BL33,#REF!,2,0)=0,"",VLOOKUP($BL33,#REF!,2,0)),"")</f>
        <v/>
      </c>
      <c r="BP33" s="1064" t="str">
        <f>IFERROR(IF($BM33="","",ROUNDUP(MAX($BM33*$BN33/$BO33,1),0)),"")</f>
        <v/>
      </c>
      <c r="BQ33" s="1049"/>
      <c r="BR33" s="139" t="str">
        <f>IFERROR(_xlfn.IFS(INDEX(#REF!,MATCH($BQ33,#REF!,0))="C",$C33,INDEX(#REF!,MATCH($BQ33,#REF!,0))="C*H",$C33*$H33,INDEX(#REF!,MATCH($BQ33,#REF!,0))="C*J",$C33*$J33,INDEX(#REF!,MATCH($BQ33,#REF!,0))="C*2*(H+I)",$C33*2*($H33+$I33),INDEX(#REF!,MATCH($BQ33,#REF!,0))="C*L*3600",$C33*$L33*3600,INDEX(#REF!,MATCH($BQ33,#REF!,0))="C*K*3600",$C33*$K33*3600),"")</f>
        <v/>
      </c>
      <c r="BS33" s="1062" t="str">
        <f t="shared" si="49"/>
        <v/>
      </c>
      <c r="BT33" s="1063" t="str">
        <f>IFERROR(IF(VLOOKUP($BQ33,#REF!,2,0)=0,"",VLOOKUP($BQ33,#REF!,2,0)),"")</f>
        <v/>
      </c>
      <c r="BU33" s="1064" t="str">
        <f t="shared" si="50"/>
        <v/>
      </c>
      <c r="BV33" s="1048" t="s">
        <v>1139</v>
      </c>
      <c r="BW33" s="139">
        <f>IFERROR(_xlfn.IFS(INDEX('Bảng tra CĐ'!$E$5:$E$80,MATCH(BV33,'Bảng tra CĐ'!$A$5:$A$80,0))="$C",$C33,INDEX('Bảng tra CĐ'!$E$5:$E$80,MATCH(BV33,'Bảng tra CĐ'!$A$5:$A$80,0))="$C*$H",$C33*$H33,INDEX('Bảng tra CĐ'!$E$5:$E$80,MATCH(BV33,'Bảng tra CĐ'!$A$5:$A$80,0))="$C*$J",$C33*$J33,INDEX('Bảng tra CĐ'!$E$5:$E$80,MATCH(BV33,'Bảng tra CĐ'!$A$5:$A$80,0))="$C*2*($H+$I)",$C33*2*($H33+$I33),INDEX('Bảng tra CĐ'!$E$5:$E$80,MATCH(BV33,'Bảng tra CĐ'!$A$5:$A$80,0))="$L*3600",$L33*3600,INDEX('Bảng tra CĐ'!$E$5:$E$80,MATCH(BV33,'Bảng tra CĐ'!$A$5:$A$80,0))="$K*3600",$K33*3600),"")</f>
        <v>384.12</v>
      </c>
      <c r="BX33" s="1062">
        <f>IF(IFERROR(VLOOKUP(BV33,'Bảng tra CĐ'!$A$5:$C$80,3,0),"")="m3/h",1,_xlfn.IFS($G33&lt;18,1,$G33&lt;28,1.4,$G33&lt;40,1.6,$G33&lt;50,1.8,$G33&gt;=50,2))</f>
        <v>1.4</v>
      </c>
      <c r="BY33" s="1063">
        <f>IFERROR(IF(VLOOKUP(BV33,'Bảng tra CĐ'!$A$5:$B$80,2,0)=0,"",VLOOKUP(BV33,'Bảng tra CĐ'!$A$5:$B$80,2,0)),"")</f>
        <v>23</v>
      </c>
      <c r="BZ33" s="1064">
        <f t="shared" si="96"/>
        <v>24</v>
      </c>
      <c r="CA33" s="1049" t="s">
        <v>1179</v>
      </c>
      <c r="CB33" s="139">
        <f>IFERROR(_xlfn.IFS(INDEX('Bảng tra CĐ'!$E$5:$E$80,MATCH(CA33,'Bảng tra CĐ'!$A$5:$A$80,0))="$C",$C33,INDEX('Bảng tra CĐ'!$E$5:$E$80,MATCH(CA33,'Bảng tra CĐ'!$A$5:$A$80,0))="$C*$H",$C33*$H33,INDEX('Bảng tra CĐ'!$E$5:$E$80,MATCH(CA33,'Bảng tra CĐ'!$A$5:$A$80,0))="$C*$J",$C33*$J33,INDEX('Bảng tra CĐ'!$E$5:$E$80,MATCH(CA33,'Bảng tra CĐ'!$A$5:$A$80,0))="$C*2*($H+$I)",$C33*2*($H33+$I33),INDEX('Bảng tra CĐ'!$E$5:$E$80,MATCH(CA33,'Bảng tra CĐ'!$A$5:$A$80,0))="$L*3600",$L33*3600,INDEX('Bảng tra CĐ'!$E$5:$E$80,MATCH(CA33,'Bảng tra CĐ'!$A$5:$A$80,0))="$K*3600",$K33*3600),"")</f>
        <v>384.12</v>
      </c>
      <c r="CC33" s="1062">
        <f>IF(IFERROR(VLOOKUP(CA33,'Bảng tra CĐ'!$A$5:$C$80,3,0),"")="m3/h",1,_xlfn.IFS($G33&lt;18,1,$G33&lt;28,1.4,$G33&lt;40,1.6,$G33&lt;50,1.8,$G33&gt;=50,2))</f>
        <v>1.4</v>
      </c>
      <c r="CD33" s="1063">
        <f>IFERROR(IF(VLOOKUP(CA33,'Bảng tra CĐ'!$A$5:$B$80,2,0)=0,"",VLOOKUP(CA33,'Bảng tra CĐ'!$A$5:$B$80,2,0)),"")</f>
        <v>10</v>
      </c>
      <c r="CE33" s="1064">
        <f>IFERROR(IF(CB33="","",ROUNDUP(MAX(CB33*CC33/CD33,1),0)),"")</f>
        <v>54</v>
      </c>
      <c r="CF33" s="1049"/>
      <c r="CG33" s="139" t="str">
        <f>IFERROR(_xlfn.IFS(INDEX(#REF!,MATCH($CF33,#REF!,0))="C",$C33,INDEX(#REF!,MATCH($CF33,#REF!,0))="C*H",$C33*$H33,INDEX(#REF!,MATCH($CF33,#REF!,0))="C*J",$C33*$J33,INDEX(#REF!,MATCH($CF33,#REF!,0))="C*2*(H+I)",$C33*2*($H33+$I33),INDEX(#REF!,MATCH($CF33,#REF!,0))="C*L*3600",$C33*$L33*3600,INDEX(#REF!,MATCH($CF33,#REF!,0))="C*K*3600",$C33*$K33*3600),"")</f>
        <v/>
      </c>
      <c r="CH33" s="1062" t="str">
        <f t="shared" si="92"/>
        <v/>
      </c>
      <c r="CI33" s="1063" t="str">
        <f>IFERROR(IF(VLOOKUP($CF33,#REF!,2,0)=0,"",VLOOKUP($CF33,#REF!,2,0)),"")</f>
        <v/>
      </c>
      <c r="CJ33" s="1064" t="str">
        <f t="shared" si="93"/>
        <v/>
      </c>
      <c r="CK33" s="1048"/>
      <c r="CL33" s="139" t="str">
        <f>IFERROR(_xlfn.IFS(INDEX(#REF!,MATCH($CK33,#REF!,0))="C",$C33,INDEX(#REF!,MATCH($CK33,#REF!,0))="C*H",$C33*$H33,INDEX(#REF!,MATCH($CK33,#REF!,0))="C*J",$C33*$J33,INDEX(#REF!,MATCH($CK33,#REF!,0))="C*2*(H+I)",$C33*2*($H33+$I33),INDEX(#REF!,MATCH($CK33,#REF!,0))="C*L*3600",$C33*$L33*3600,INDEX(#REF!,MATCH($CK33,#REF!,0))="C*K*3600",$C33*$K33*3600),"")</f>
        <v/>
      </c>
      <c r="CM33" s="1062" t="str">
        <f t="shared" si="52"/>
        <v/>
      </c>
      <c r="CN33" s="1063" t="str">
        <f>IFERROR(IF(VLOOKUP($CK33,#REF!,2,0)=0,"",VLOOKUP($CK33,#REF!,2,0)),"")</f>
        <v/>
      </c>
      <c r="CO33" s="1064" t="str">
        <f t="shared" si="53"/>
        <v/>
      </c>
      <c r="CP33" s="1049"/>
      <c r="CQ33" s="139" t="str">
        <f>IFERROR(_xlfn.IFS(INDEX(#REF!,MATCH($CP33,#REF!,0))="C",$C33,INDEX(#REF!,MATCH($CP33,#REF!,0))="C*H",$C33*$H33,INDEX(#REF!,MATCH($CP33,#REF!,0))="C*J",$C33*$J33,INDEX(#REF!,MATCH($CP33,#REF!,0))="C*2*(H+I)",$C33*2*($H33+$I33),INDEX(#REF!,MATCH($CP33,#REF!,0))="C*L*3600",$C33*$L33*3600,INDEX(#REF!,MATCH($CP33,#REF!,0))="C*K*3600",$C33*$K33*3600),"")</f>
        <v/>
      </c>
      <c r="CR33" s="1062" t="str">
        <f t="shared" si="94"/>
        <v/>
      </c>
      <c r="CS33" s="1063" t="str">
        <f>IFERROR(IF(VLOOKUP($CP33,#REF!,2,0)=0,"",VLOOKUP($CP33,#REF!,2,0)),"")</f>
        <v/>
      </c>
      <c r="CT33" s="1064" t="str">
        <f t="shared" si="95"/>
        <v/>
      </c>
      <c r="CU33" s="1049"/>
      <c r="CV33" s="139" t="str">
        <f>IFERROR(_xlfn.IFS(INDEX(#REF!,MATCH($CU33,#REF!,0))="C",$C33,INDEX(#REF!,MATCH($CU33,#REF!,0))="C*H",$C33*$H33,INDEX(#REF!,MATCH($CU33,#REF!,0))="C*J",$C33*$J33,INDEX(#REF!,MATCH($CU33,#REF!,0))="C*2*(H+I)",$C33*2*($H33+$I33),INDEX(#REF!,MATCH($CU33,#REF!,0))="C*L*3600",$C33*$L33*3600,INDEX(#REF!,MATCH($CU33,#REF!,0))="C*K*3600",$C33*$K33*3600),"")</f>
        <v/>
      </c>
      <c r="CW33" s="1062" t="str">
        <f t="shared" si="54"/>
        <v/>
      </c>
      <c r="CX33" s="1063" t="str">
        <f>IFERROR(IF(VLOOKUP($CU33,#REF!,2,0)=0,"",VLOOKUP($CU33,#REF!,2,0)),"")</f>
        <v/>
      </c>
      <c r="CY33" s="1064" t="str">
        <f t="shared" si="55"/>
        <v/>
      </c>
      <c r="CZ33" s="1049"/>
      <c r="DA33" s="139" t="str">
        <f>IFERROR(_xlfn.IFS(INDEX(#REF!,MATCH($CZ33,#REF!,0))="C",$C33,INDEX(#REF!,MATCH($CZ33,#REF!,0))="C*H",$C33*$H33,INDEX(#REF!,MATCH($CZ33,#REF!,0))="C*J",$C33*$J33,INDEX(#REF!,MATCH($CZ33,#REF!,0))="C*2*(H+I)",$C33*2*($H33+$I33),INDEX(#REF!,MATCH($CZ33,#REF!,0))="C*L*3600",$C33*$L33*3600,INDEX(#REF!,MATCH($CZ33,#REF!,0))="C*K*3600",$C33*$K33*3600),"")</f>
        <v/>
      </c>
      <c r="DB33" s="1062" t="str">
        <f t="shared" si="56"/>
        <v/>
      </c>
      <c r="DC33" s="1063" t="str">
        <f>IFERROR(IF(VLOOKUP($CZ33,#REF!,2,0)=0,"",VLOOKUP($CZ33,#REF!,2,0)),"")</f>
        <v/>
      </c>
      <c r="DD33" s="1064" t="str">
        <f t="shared" si="57"/>
        <v/>
      </c>
      <c r="DE33" s="1049"/>
      <c r="DF33" s="139" t="str">
        <f>IFERROR(_xlfn.IFS(INDEX(#REF!,MATCH($DE33,#REF!,0))="C",$C33,INDEX(#REF!,MATCH($DE33,#REF!,0))="C*H",$C33*$H33,INDEX(#REF!,MATCH($DE33,#REF!,0))="C*J",$C33*$J33,INDEX(#REF!,MATCH($DE33,#REF!,0))="C*2*(H+I)",$C33*2*($H33+$I33),INDEX(#REF!,MATCH($DE33,#REF!,0))="C*L*3600",$C33*$L33*3600,INDEX(#REF!,MATCH($DE33,#REF!,0))="C*K*3600",$C33*$K33*3600),"")</f>
        <v/>
      </c>
      <c r="DG33" s="1062" t="str">
        <f t="shared" si="58"/>
        <v/>
      </c>
      <c r="DH33" s="1063" t="str">
        <f>IFERROR(IF(VLOOKUP($DE33,#REF!,2,0)=0,"",VLOOKUP($DE33,#REF!,2,0)),"")</f>
        <v/>
      </c>
      <c r="DI33" s="1064" t="str">
        <f t="shared" si="59"/>
        <v/>
      </c>
      <c r="DJ33" s="1049"/>
      <c r="DK33" s="139" t="str">
        <f>IFERROR(_xlfn.IFS(INDEX(#REF!,MATCH($DJ33,#REF!,0))="C",$C33,INDEX(#REF!,MATCH($DJ33,#REF!,0))="C*H",$C33*$H33,INDEX(#REF!,MATCH($DJ33,#REF!,0))="C*J",$C33*$J33,INDEX(#REF!,MATCH($DJ33,#REF!,0))="C*2*(H+I)",$C33*2*($H33+$I33),INDEX(#REF!,MATCH($DJ33,#REF!,0))="C*L*3600",$C33*$L33*3600,INDEX(#REF!,MATCH($DJ33,#REF!,0))="C*K*3600",$C33*$K33*3600),"")</f>
        <v/>
      </c>
      <c r="DL33" s="1062" t="str">
        <f t="shared" si="60"/>
        <v/>
      </c>
      <c r="DM33" s="1063" t="str">
        <f>IFERROR(IF(VLOOKUP($DJ33,#REF!,2,0)=0,"",VLOOKUP($DJ33,#REF!,2,0)),"")</f>
        <v/>
      </c>
      <c r="DN33" s="1064" t="str">
        <f t="shared" si="61"/>
        <v/>
      </c>
      <c r="DO33" s="1049"/>
      <c r="DP33" s="139" t="str">
        <f>IFERROR(_xlfn.IFS(INDEX(#REF!,MATCH($DO33,#REF!,0))="C",$C33,INDEX(#REF!,MATCH($DO33,#REF!,0))="C*H",$C33*$H33,INDEX(#REF!,MATCH($DO33,#REF!,0))="C*J",$C33*$J33,INDEX(#REF!,MATCH($DO33,#REF!,0))="C*2*(H+I)",$C33*2*($H33+$I33),INDEX(#REF!,MATCH($DO33,#REF!,0))="C*L*3600",$C33*$L33*3600,INDEX(#REF!,MATCH($DO33,#REF!,0))="C*K*3600",$C33*$K33*3600),"")</f>
        <v/>
      </c>
      <c r="DQ33" s="1062" t="str">
        <f t="shared" si="62"/>
        <v/>
      </c>
      <c r="DR33" s="1063" t="str">
        <f>IFERROR(IF(VLOOKUP($DO33,#REF!,2,0)=0,"",VLOOKUP($DO33,#REF!,2,0)),"")</f>
        <v/>
      </c>
      <c r="DS33" s="1064" t="str">
        <f t="shared" si="63"/>
        <v/>
      </c>
      <c r="DT33" s="1050"/>
      <c r="DU33" s="139" t="str">
        <f>IFERROR(_xlfn.IFS(INDEX(#REF!,MATCH($DT33,#REF!,0))="C",$C33,INDEX(#REF!,MATCH($DT33,#REF!,0))="C*H",$C33*$H33,INDEX(#REF!,MATCH($DT33,#REF!,0))="C*J",$C33*$J33,INDEX(#REF!,MATCH($DT33,#REF!,0))="C*2*(H+I)",$C33*2*($H33+$I33),INDEX(#REF!,MATCH($DT33,#REF!,0))="C*L*3600",$C33*$L33*3600,INDEX(#REF!,MATCH($DT33,#REF!,0))="C*K*3600",$C33*$K33*3600),"")</f>
        <v/>
      </c>
      <c r="DV33" s="1062" t="str">
        <f t="shared" si="64"/>
        <v/>
      </c>
      <c r="DW33" s="1063" t="str">
        <f>IFERROR(IF(VLOOKUP($DT33,#REF!,2,0)=0,"",VLOOKUP($DT33,#REF!,2,0)),"")</f>
        <v/>
      </c>
      <c r="DX33" s="1064" t="str">
        <f t="shared" si="65"/>
        <v/>
      </c>
      <c r="DY33" s="1050"/>
      <c r="DZ33" s="139" t="str">
        <f>IFERROR(_xlfn.IFS(INDEX(#REF!,MATCH($DY33,#REF!,0))="C",$C33,INDEX(#REF!,MATCH($DY33,#REF!,0))="C*H",$C33*$H33,INDEX(#REF!,MATCH($DY33,#REF!,0))="C*J",$C33*$J33,INDEX(#REF!,MATCH($DY33,#REF!,0))="C*2*(H+I)",$C33*2*($H33+$I33),INDEX(#REF!,MATCH($DY33,#REF!,0))="C*L*3600",$C33*$L33*3600,INDEX(#REF!,MATCH($DY33,#REF!,0))="C*K*3600",$C33*$K33*3600),"")</f>
        <v/>
      </c>
      <c r="EA33" s="1062" t="str">
        <f t="shared" si="97"/>
        <v/>
      </c>
      <c r="EB33" s="1063" t="str">
        <f>IFERROR(IF(VLOOKUP($DY33,#REF!,2,0)=0,"",VLOOKUP($DY33,#REF!,2,0)),"")</f>
        <v/>
      </c>
      <c r="EC33" s="1064" t="str">
        <f t="shared" si="98"/>
        <v/>
      </c>
      <c r="ED33" s="1050"/>
      <c r="EE33" s="139" t="str">
        <f>IFERROR(_xlfn.IFS(INDEX(#REF!,MATCH($ED33,#REF!,0))="C",$C33,INDEX(#REF!,MATCH($ED33,#REF!,0))="C*H",$C33*$H33,INDEX(#REF!,MATCH($ED33,#REF!,0))="C*J",$C33*$J33,INDEX(#REF!,MATCH($ED33,#REF!,0))="C*2*(H+I)",$C33*2*($H33+$I33),INDEX(#REF!,MATCH($ED33,#REF!,0))="C*L*3600",$C33*$L33*3600,INDEX(#REF!,MATCH($ED33,#REF!,0))="C*K*3600",$C33*$K33*3600),"")</f>
        <v/>
      </c>
      <c r="EF33" s="1062" t="str">
        <f t="shared" si="99"/>
        <v/>
      </c>
      <c r="EG33" s="1063" t="str">
        <f>IFERROR(IF(VLOOKUP($ED33,#REF!,2,0)=0,"",VLOOKUP($ED33,#REF!,2,0)),"")</f>
        <v/>
      </c>
      <c r="EH33" s="1064" t="str">
        <f t="shared" si="100"/>
        <v/>
      </c>
      <c r="EI33" s="1051"/>
      <c r="EJ33" s="139" t="str">
        <f>IFERROR(_xlfn.IFS(INDEX(#REF!,MATCH($EI33,#REF!,0))="C",$C33,INDEX(#REF!,MATCH($EI33,#REF!,0))="C*H",$C33*$H33,INDEX(#REF!,MATCH($EI33,#REF!,0))="C*J",$C33*$J33,INDEX(#REF!,MATCH($EI33,#REF!,0))="C*2*(H+I)",$C33*2*($H33+$I33),INDEX(#REF!,MATCH($EI33,#REF!,0))="C*L*3600",$C33*$L33*3600,INDEX(#REF!,MATCH($EI33,#REF!,0))="C*K*3600",$C33*$K33*3600),"")</f>
        <v/>
      </c>
      <c r="EK33" s="1062" t="str">
        <f t="shared" si="101"/>
        <v/>
      </c>
      <c r="EL33" s="1063" t="str">
        <f>IFERROR(IF(VLOOKUP($EI33,#REF!,2,0)=0,"",VLOOKUP($EI33,#REF!,2,0)),"")</f>
        <v/>
      </c>
      <c r="EM33" s="1064" t="str">
        <f t="shared" si="102"/>
        <v/>
      </c>
      <c r="EN33" s="1052"/>
      <c r="ET33" s="139" t="str">
        <f>IFERROR(_xlfn.IFS(INDEX(#REF!,MATCH($EN33,#REF!,0))="C",$C33,INDEX(#REF!,MATCH($EN33,#REF!,0))="C*H",$C33*$H33,INDEX(#REF!,MATCH($EN33,#REF!,0))="C*J",$C33*$J33,INDEX(#REF!,MATCH($EN33,#REF!,0))="C*2*(H+I)",$C33*2*($H33+$I33),INDEX(#REF!,MATCH($EN33,#REF!,0))="C*L*3600",$C33*$L33*3600,INDEX(#REF!,MATCH($EN33,#REF!,0))="C*K*3600",$C33*$K33*3600),"")</f>
        <v/>
      </c>
      <c r="EU33" s="1062" t="str">
        <f t="shared" si="66"/>
        <v/>
      </c>
      <c r="EV33" s="1063" t="str">
        <f>IFERROR(IF(VLOOKUP($EN33,#REF!,2,0)=0,"",VLOOKUP($EN33,#REF!,2,0)),"")</f>
        <v/>
      </c>
      <c r="EW33" s="1064" t="str">
        <f t="shared" si="43"/>
        <v/>
      </c>
    </row>
    <row r="34" spans="1:153" s="5" customFormat="1" ht="34.200000000000003" customHeight="1" outlineLevel="1">
      <c r="A34" s="17">
        <v>9</v>
      </c>
      <c r="B34" s="456" t="s">
        <v>848</v>
      </c>
      <c r="C34" s="355">
        <v>11</v>
      </c>
      <c r="D34" s="43">
        <f t="shared" si="71"/>
        <v>19</v>
      </c>
      <c r="E34" s="43">
        <f t="shared" si="44"/>
        <v>24</v>
      </c>
      <c r="F34" s="65">
        <f t="shared" si="45"/>
        <v>505</v>
      </c>
      <c r="G34" s="359">
        <v>15</v>
      </c>
      <c r="H34" s="360">
        <v>20</v>
      </c>
      <c r="I34" s="360">
        <v>470</v>
      </c>
      <c r="J34" s="1017">
        <v>15</v>
      </c>
      <c r="K34" s="100">
        <f t="shared" si="72"/>
        <v>1.6000000000000001E-3</v>
      </c>
      <c r="L34" s="92">
        <f t="shared" si="46"/>
        <v>0.3735</v>
      </c>
      <c r="M34" s="127"/>
      <c r="N34" s="1011" t="s">
        <v>842</v>
      </c>
      <c r="O34" s="257"/>
      <c r="P34" s="245"/>
      <c r="Q34" s="257"/>
      <c r="R34" s="257"/>
      <c r="S34" s="257"/>
      <c r="T34" s="129">
        <f t="shared" si="47"/>
        <v>19624</v>
      </c>
      <c r="U34" s="128">
        <f t="shared" si="48"/>
        <v>2.8552900000000001</v>
      </c>
      <c r="V34" s="96">
        <v>3</v>
      </c>
      <c r="W34" s="97">
        <f t="shared" si="73"/>
        <v>8.5658700000000003</v>
      </c>
      <c r="AB34" s="1075" t="s">
        <v>1232</v>
      </c>
      <c r="AC34" s="1047" t="s">
        <v>1251</v>
      </c>
      <c r="AD34" s="139">
        <f>IFERROR(_xlfn.IFS(INDEX('Bảng tra CĐ'!$E$5:$E$80,MATCH(AC34,'Bảng tra CĐ'!$A$5:$A$80,0))="$C",$C34,INDEX('Bảng tra CĐ'!$E$5:$E$80,MATCH(AC34,'Bảng tra CĐ'!$A$5:$A$80,0))="$C*$H",$C34*$H34,INDEX('Bảng tra CĐ'!$E$5:$E$80,MATCH(AC34,'Bảng tra CĐ'!$A$5:$A$80,0))="$C*$J",$C34*$J34,INDEX('Bảng tra CĐ'!$E$5:$E$80,MATCH(AC34,'Bảng tra CĐ'!$A$5:$A$80,0))="$C*2*($H+$I)",$C34*2*($H34+$I34),INDEX('Bảng tra CĐ'!$E$5:$E$80,MATCH(AC34,'Bảng tra CĐ'!$A$5:$A$80,0))="$L*3600",$L34*3600,INDEX('Bảng tra CĐ'!$E$5:$E$80,MATCH(AC34,'Bảng tra CĐ'!$A$5:$A$80,0))="$K*3600",$K34*3600),"")</f>
        <v>10780</v>
      </c>
      <c r="AE34" s="1062">
        <f>IF(IFERROR(VLOOKUP(AC34,'Bảng tra CĐ'!$A$5:$C$80,3,0),"")="m3/h",1,_xlfn.IFS($G34&lt;18,1,$G34&lt;28,1.4,$G34&lt;40,1.6,$G34&lt;50,1.8,$G34&gt;=50,2))</f>
        <v>1</v>
      </c>
      <c r="AF34" s="1063">
        <f>IFERROR(IF(VLOOKUP(AC34,'Bảng tra CĐ'!$A$5:$B$80,2,0)=0,"",VLOOKUP(AC34,'Bảng tra CĐ'!$A$5:$B$80,2,0)),"")</f>
        <v>100</v>
      </c>
      <c r="AG34" s="1064">
        <f>IFERROR(IF(AD34="","",ROUNDUP(MAX(AD34*AE34/AF34,1),0)),"")</f>
        <v>108</v>
      </c>
      <c r="AH34" s="1048"/>
      <c r="AI34" s="139" t="str">
        <f>IFERROR(_xlfn.IFS(INDEX(#REF!,MATCH($AH34,#REF!,0))="C",$C34,INDEX(#REF!,MATCH($AH34,#REF!,0))="C*H",$C34*$H34,INDEX(#REF!,MATCH($AH34,#REF!,0))="C*J",$C34*$J34,INDEX(#REF!,MATCH($AH34,#REF!,0))="C*2*(H+I)",$C34*2*($H34+$I34),INDEX(#REF!,MATCH($AH34,#REF!,0))="C*L*3600",$C34*$L34*3600,INDEX(#REF!,MATCH($AH34,#REF!,0))="C*K*3600",$C34*$K34*3600),"")</f>
        <v/>
      </c>
      <c r="AJ34" s="1062" t="str">
        <f t="shared" si="88"/>
        <v/>
      </c>
      <c r="AK34" s="1063" t="str">
        <f>IFERROR(IF(VLOOKUP($AH34,#REF!,2,0)=0,"",VLOOKUP($AH34,#REF!,2,0)),"")</f>
        <v/>
      </c>
      <c r="AL34" s="1064" t="str">
        <f t="shared" si="89"/>
        <v/>
      </c>
      <c r="AM34" s="1048"/>
      <c r="AN34" s="139" t="str">
        <f>IFERROR(_xlfn.IFS(INDEX(#REF!,MATCH($AM34,#REF!,0))="C",$C34,INDEX(#REF!,MATCH($AM34,#REF!,0))="C*H",$C34*$H34,INDEX(#REF!,MATCH($AM34,#REF!,0))="C*J",$C34*$J34,INDEX(#REF!,MATCH($AM34,#REF!,0))="C*2*(H+I)",$C34*2*($H34+$I34),INDEX(#REF!,MATCH($AM34,#REF!,0))="C*L*3600",$C34*$L34*3600,INDEX(#REF!,MATCH($AM34,#REF!,0))="C*K*3600",$C34*$K34*3600),"")</f>
        <v/>
      </c>
      <c r="AO34" s="1062" t="str">
        <f t="shared" si="90"/>
        <v/>
      </c>
      <c r="AP34" s="1063" t="str">
        <f>IFERROR(IF(VLOOKUP($AM34,#REF!,2,0)=0,"",VLOOKUP($AM34,#REF!,2,0)),"")</f>
        <v/>
      </c>
      <c r="AQ34" s="1064" t="str">
        <f t="shared" si="91"/>
        <v/>
      </c>
      <c r="AR34" s="1048" t="s">
        <v>1099</v>
      </c>
      <c r="AS34" s="139">
        <f>IFERROR(_xlfn.IFS(INDEX('Bảng tra CĐ'!$E$5:$E$80,MATCH(AR34,'Bảng tra CĐ'!$A$5:$A$80,0))="$C",$C34,INDEX('Bảng tra CĐ'!$E$5:$E$80,MATCH(AR34,'Bảng tra CĐ'!$A$5:$A$80,0))="$C*$H",$C34*$H34,INDEX('Bảng tra CĐ'!$E$5:$E$80,MATCH(AR34,'Bảng tra CĐ'!$A$5:$A$80,0))="$C*$J",$C34*$J34,INDEX('Bảng tra CĐ'!$E$5:$E$80,MATCH(AR34,'Bảng tra CĐ'!$A$5:$A$80,0))="$C*2*($H+$I)",$C34*2*($H34+$I34),INDEX('Bảng tra CĐ'!$E$5:$E$80,MATCH(AR34,'Bảng tra CĐ'!$A$5:$A$80,0))="$L*3600",$L34*3600,INDEX('Bảng tra CĐ'!$E$5:$E$80,MATCH(AR34,'Bảng tra CĐ'!$A$5:$A$80,0))="$K*3600",$K34*3600),"")</f>
        <v>1344.6</v>
      </c>
      <c r="AT34" s="1062">
        <f>IF(IFERROR(VLOOKUP(AR34,'Bảng tra CĐ'!$A$5:$C$80,3,0),"")="m3/h",1,_xlfn.IFS($G34&lt;18,1,$G34&lt;28,1.4,$G34&lt;40,1.6,$G34&lt;50,1.8,$G34&gt;=50,2))</f>
        <v>1</v>
      </c>
      <c r="AU34" s="1063">
        <f>IFERROR(IF(VLOOKUP(AR34,'Bảng tra CĐ'!$A$5:$B$80,2,0)=0,"",VLOOKUP(AR34,'Bảng tra CĐ'!$A$5:$B$80,2,0)),"")</f>
        <v>30</v>
      </c>
      <c r="AV34" s="1064">
        <f>IFERROR(IF(AS34="","",ROUNDUP(MAX(AS34*AT34/AU34,1),0)),"")</f>
        <v>45</v>
      </c>
      <c r="AW34" s="1049" t="s">
        <v>1123</v>
      </c>
      <c r="AX34" s="139">
        <f>IFERROR(_xlfn.IFS(INDEX('Bảng tra CĐ'!$E$5:$E$80,MATCH(AW34,'Bảng tra CĐ'!$A$5:$A$80,0))="$C",$C34,INDEX('Bảng tra CĐ'!$E$5:$E$80,MATCH(AW34,'Bảng tra CĐ'!$A$5:$A$80,0))="$C*$H",$C34*$H34,INDEX('Bảng tra CĐ'!$E$5:$E$80,MATCH(AW34,'Bảng tra CĐ'!$A$5:$A$80,0))="$C*$J",$C34*$J34,INDEX('Bảng tra CĐ'!$E$5:$E$80,MATCH(AW34,'Bảng tra CĐ'!$A$5:$A$80,0))="$C*2*($H+$I)",$C34*2*($H34+$I34),INDEX('Bảng tra CĐ'!$E$5:$E$80,MATCH(AW34,'Bảng tra CĐ'!$A$5:$A$80,0))="$L*3600",$L34*3600,INDEX('Bảng tra CĐ'!$E$5:$E$80,MATCH(AW34,'Bảng tra CĐ'!$A$5:$A$80,0))="$K*3600",$K34*3600),"")</f>
        <v>220</v>
      </c>
      <c r="AY34" s="1062">
        <f>IF(IFERROR(VLOOKUP(AW34,'Bảng tra CĐ'!$A$5:$C$80,3,0),"")="m3/h",1,_xlfn.IFS($G34&lt;18,1,$G34&lt;28,1.4,$G34&lt;40,1.6,$G34&lt;50,1.8,$G34&gt;=50,2))</f>
        <v>1</v>
      </c>
      <c r="AZ34" s="1063">
        <f>IFERROR(IF(VLOOKUP(AW34,'Bảng tra CĐ'!$A$5:$B$80,2,0)=0,"",VLOOKUP(AW34,'Bảng tra CĐ'!$A$5:$B$80,2,0)),"")</f>
        <v>41</v>
      </c>
      <c r="BA34" s="1064">
        <f>IFERROR(IF(AX34="","",ROUNDUP(MAX(AX34*AY34/AZ34,1),0)),"")</f>
        <v>6</v>
      </c>
      <c r="BB34" s="1049" t="s">
        <v>1185</v>
      </c>
      <c r="BC34" s="139">
        <f>IFERROR(_xlfn.IFS(INDEX('Bảng tra CĐ'!$E$5:$E$80,MATCH(BB34,'Bảng tra CĐ'!$A$5:$A$80,0))="$C",$C34,INDEX('Bảng tra CĐ'!$E$5:$E$80,MATCH(BB34,'Bảng tra CĐ'!$A$5:$A$80,0))="$C*$H",$C34*$H34,INDEX('Bảng tra CĐ'!$E$5:$E$80,MATCH(BB34,'Bảng tra CĐ'!$A$5:$A$80,0))="$C*$J",$C34*$J34,INDEX('Bảng tra CĐ'!$E$5:$E$80,MATCH(BB34,'Bảng tra CĐ'!$A$5:$A$80,0))="$C*2*($H+$I)",$C34*2*($H34+$I34),INDEX('Bảng tra CĐ'!$E$5:$E$80,MATCH(BB34,'Bảng tra CĐ'!$A$5:$A$80,0))="$L*3600",$L34*3600,INDEX('Bảng tra CĐ'!$E$5:$E$80,MATCH(BB34,'Bảng tra CĐ'!$A$5:$A$80,0))="$K*3600",$K34*3600),"")</f>
        <v>165</v>
      </c>
      <c r="BD34" s="1062">
        <f>IF(IFERROR(VLOOKUP(BB34,'Bảng tra CĐ'!$A$5:$C$80,3,0),"")="m3/h",1,_xlfn.IFS($G34&lt;18,1,$G34&lt;28,1.4,$G34&lt;40,1.6,$G34&lt;50,1.8,$G34&gt;=50,2))</f>
        <v>1</v>
      </c>
      <c r="BE34" s="1063">
        <f>IFERROR(IF(VLOOKUP(BB34,'Bảng tra CĐ'!$A$5:$B$80,2,0)=0,"",VLOOKUP(BB34,'Bảng tra CĐ'!$A$5:$B$80,2,0)),"")</f>
        <v>5</v>
      </c>
      <c r="BF34" s="1064">
        <f>IFERROR(IF(BC34="","",ROUNDUP(MAX(BC34*BD34/BE34,1),0)),"")</f>
        <v>33</v>
      </c>
      <c r="BG34" s="1049"/>
      <c r="BH34" s="139" t="str">
        <f>IFERROR(_xlfn.IFS(INDEX(#REF!,MATCH($BG34,#REF!,0))="C",$C34,INDEX(#REF!,MATCH($BG34,#REF!,0))="C*H",$C34*$H34,INDEX(#REF!,MATCH($BG34,#REF!,0))="C*J",$C34*$J34,INDEX(#REF!,MATCH($BG34,#REF!,0))="C*2*(H+I)",$C34*2*($H34+$I34),INDEX(#REF!,MATCH($BG34,#REF!,0))="C*L*3600",$C34*$L34*3600,INDEX(#REF!,MATCH($BG34,#REF!,0))="C*K*3600",$C34*$K34*3600),"")</f>
        <v/>
      </c>
      <c r="BI34" s="1062" t="str">
        <f>IF($BG34="","",_xlfn.IFS($G34&lt;18,1,$G34&lt;28,1.4,$G34&lt;40,1.6,$G34&lt;50,1.8,$G34&gt;=50,2))</f>
        <v/>
      </c>
      <c r="BJ34" s="1063" t="str">
        <f>IFERROR(IF(VLOOKUP($BG34,#REF!,2,0)=0,"",VLOOKUP($BG34,#REF!,2,0)),"")</f>
        <v/>
      </c>
      <c r="BK34" s="1064" t="str">
        <f>IFERROR(IF($BH34="","",ROUNDUP(MAX($BH34*$BI34/$BJ34,1),0)),"")</f>
        <v/>
      </c>
      <c r="BL34" s="1049"/>
      <c r="BM34" s="139" t="str">
        <f>IFERROR(_xlfn.IFS(INDEX(#REF!,MATCH($BL34,#REF!,0))="C",$C34,INDEX(#REF!,MATCH($BL34,#REF!,0))="C*H",$C34*$H34,INDEX(#REF!,MATCH($BL34,#REF!,0))="C*J",$C34*$J34,INDEX(#REF!,MATCH($BL34,#REF!,0))="C*2*(H+I)",$C34*2*($H34+$I34),INDEX(#REF!,MATCH($BL34,#REF!,0))="C*L*3600",$C34*$L34*3600,INDEX(#REF!,MATCH($BL34,#REF!,0))="C*K*3600",$C34*$K34*3600),"")</f>
        <v/>
      </c>
      <c r="BN34" s="1062" t="str">
        <f>IF($BL34="","",_xlfn.IFS($G34&lt;18,1,$G34&lt;28,1.4,$G34&lt;40,1.6,$G34&lt;50,1.8,$G34&gt;=50,2))</f>
        <v/>
      </c>
      <c r="BO34" s="1063" t="str">
        <f>IFERROR(IF(VLOOKUP($BL34,#REF!,2,0)=0,"",VLOOKUP($BL34,#REF!,2,0)),"")</f>
        <v/>
      </c>
      <c r="BP34" s="1064" t="str">
        <f>IFERROR(IF($BM34="","",ROUNDUP(MAX($BM34*$BN34/$BO34,1),0)),"")</f>
        <v/>
      </c>
      <c r="BQ34" s="1049"/>
      <c r="BR34" s="139" t="str">
        <f>IFERROR(_xlfn.IFS(INDEX(#REF!,MATCH($BQ34,#REF!,0))="C",$C34,INDEX(#REF!,MATCH($BQ34,#REF!,0))="C*H",$C34*$H34,INDEX(#REF!,MATCH($BQ34,#REF!,0))="C*J",$C34*$J34,INDEX(#REF!,MATCH($BQ34,#REF!,0))="C*2*(H+I)",$C34*2*($H34+$I34),INDEX(#REF!,MATCH($BQ34,#REF!,0))="C*L*3600",$C34*$L34*3600,INDEX(#REF!,MATCH($BQ34,#REF!,0))="C*K*3600",$C34*$K34*3600),"")</f>
        <v/>
      </c>
      <c r="BS34" s="1062" t="str">
        <f t="shared" si="49"/>
        <v/>
      </c>
      <c r="BT34" s="1063" t="str">
        <f>IFERROR(IF(VLOOKUP($BQ34,#REF!,2,0)=0,"",VLOOKUP($BQ34,#REF!,2,0)),"")</f>
        <v/>
      </c>
      <c r="BU34" s="1064" t="str">
        <f t="shared" si="50"/>
        <v/>
      </c>
      <c r="BV34" s="1048" t="s">
        <v>1139</v>
      </c>
      <c r="BW34" s="139">
        <f>IFERROR(_xlfn.IFS(INDEX('Bảng tra CĐ'!$E$5:$E$80,MATCH(BV34,'Bảng tra CĐ'!$A$5:$A$80,0))="$C",$C34,INDEX('Bảng tra CĐ'!$E$5:$E$80,MATCH(BV34,'Bảng tra CĐ'!$A$5:$A$80,0))="$C*$H",$C34*$H34,INDEX('Bảng tra CĐ'!$E$5:$E$80,MATCH(BV34,'Bảng tra CĐ'!$A$5:$A$80,0))="$C*$J",$C34*$J34,INDEX('Bảng tra CĐ'!$E$5:$E$80,MATCH(BV34,'Bảng tra CĐ'!$A$5:$A$80,0))="$C*2*($H+$I)",$C34*2*($H34+$I34),INDEX('Bảng tra CĐ'!$E$5:$E$80,MATCH(BV34,'Bảng tra CĐ'!$A$5:$A$80,0))="$L*3600",$L34*3600,INDEX('Bảng tra CĐ'!$E$5:$E$80,MATCH(BV34,'Bảng tra CĐ'!$A$5:$A$80,0))="$K*3600",$K34*3600),"")</f>
        <v>1344.6</v>
      </c>
      <c r="BX34" s="1062">
        <f>IF(IFERROR(VLOOKUP(BV34,'Bảng tra CĐ'!$A$5:$C$80,3,0),"")="m3/h",1,_xlfn.IFS($G34&lt;18,1,$G34&lt;28,1.4,$G34&lt;40,1.6,$G34&lt;50,1.8,$G34&gt;=50,2))</f>
        <v>1</v>
      </c>
      <c r="BY34" s="1063">
        <f>IFERROR(IF(VLOOKUP(BV34,'Bảng tra CĐ'!$A$5:$B$80,2,0)=0,"",VLOOKUP(BV34,'Bảng tra CĐ'!$A$5:$B$80,2,0)),"")</f>
        <v>23</v>
      </c>
      <c r="BZ34" s="1064">
        <f t="shared" si="96"/>
        <v>59</v>
      </c>
      <c r="CA34" s="1049" t="s">
        <v>1179</v>
      </c>
      <c r="CB34" s="139">
        <f>IFERROR(_xlfn.IFS(INDEX('Bảng tra CĐ'!$E$5:$E$80,MATCH(CA34,'Bảng tra CĐ'!$A$5:$A$80,0))="$C",$C34,INDEX('Bảng tra CĐ'!$E$5:$E$80,MATCH(CA34,'Bảng tra CĐ'!$A$5:$A$80,0))="$C*$H",$C34*$H34,INDEX('Bảng tra CĐ'!$E$5:$E$80,MATCH(CA34,'Bảng tra CĐ'!$A$5:$A$80,0))="$C*$J",$C34*$J34,INDEX('Bảng tra CĐ'!$E$5:$E$80,MATCH(CA34,'Bảng tra CĐ'!$A$5:$A$80,0))="$C*2*($H+$I)",$C34*2*($H34+$I34),INDEX('Bảng tra CĐ'!$E$5:$E$80,MATCH(CA34,'Bảng tra CĐ'!$A$5:$A$80,0))="$L*3600",$L34*3600,INDEX('Bảng tra CĐ'!$E$5:$E$80,MATCH(CA34,'Bảng tra CĐ'!$A$5:$A$80,0))="$K*3600",$K34*3600),"")</f>
        <v>1344.6</v>
      </c>
      <c r="CC34" s="1062">
        <f>IF(IFERROR(VLOOKUP(CA34,'Bảng tra CĐ'!$A$5:$C$80,3,0),"")="m3/h",1,_xlfn.IFS($G34&lt;18,1,$G34&lt;28,1.4,$G34&lt;40,1.6,$G34&lt;50,1.8,$G34&gt;=50,2))</f>
        <v>1</v>
      </c>
      <c r="CD34" s="1063">
        <f>IFERROR(IF(VLOOKUP(CA34,'Bảng tra CĐ'!$A$5:$B$80,2,0)=0,"",VLOOKUP(CA34,'Bảng tra CĐ'!$A$5:$B$80,2,0)),"")</f>
        <v>10</v>
      </c>
      <c r="CE34" s="1064">
        <f>IFERROR(IF(CB34="","",ROUNDUP(MAX(CB34*CC34/CD34,1),0)),"")</f>
        <v>135</v>
      </c>
      <c r="CF34" s="1049"/>
      <c r="CG34" s="139" t="str">
        <f>IFERROR(_xlfn.IFS(INDEX(#REF!,MATCH($CF34,#REF!,0))="C",$C34,INDEX(#REF!,MATCH($CF34,#REF!,0))="C*H",$C34*$H34,INDEX(#REF!,MATCH($CF34,#REF!,0))="C*J",$C34*$J34,INDEX(#REF!,MATCH($CF34,#REF!,0))="C*2*(H+I)",$C34*2*($H34+$I34),INDEX(#REF!,MATCH($CF34,#REF!,0))="C*L*3600",$C34*$L34*3600,INDEX(#REF!,MATCH($CF34,#REF!,0))="C*K*3600",$C34*$K34*3600),"")</f>
        <v/>
      </c>
      <c r="CH34" s="1062" t="str">
        <f t="shared" si="92"/>
        <v/>
      </c>
      <c r="CI34" s="1063" t="str">
        <f>IFERROR(IF(VLOOKUP($CF34,#REF!,2,0)=0,"",VLOOKUP($CF34,#REF!,2,0)),"")</f>
        <v/>
      </c>
      <c r="CJ34" s="1064" t="str">
        <f t="shared" si="93"/>
        <v/>
      </c>
      <c r="CK34" s="1076"/>
      <c r="CL34" s="139" t="str">
        <f>IFERROR(_xlfn.IFS(INDEX(#REF!,MATCH($CK34,#REF!,0))="C",$C34,INDEX(#REF!,MATCH($CK34,#REF!,0))="C*H",$C34*$H34,INDEX(#REF!,MATCH($CK34,#REF!,0))="C*J",$C34*$J34,INDEX(#REF!,MATCH($CK34,#REF!,0))="C*2*(H+I)",$C34*2*($H34+$I34),INDEX(#REF!,MATCH($CK34,#REF!,0))="C*L*3600",$C34*$L34*3600,INDEX(#REF!,MATCH($CK34,#REF!,0))="C*K*3600",$C34*$K34*3600),"")</f>
        <v/>
      </c>
      <c r="CM34" s="1062" t="str">
        <f t="shared" si="52"/>
        <v/>
      </c>
      <c r="CN34" s="1063" t="str">
        <f>IFERROR(IF(VLOOKUP($CK34,#REF!,2,0)=0,"",VLOOKUP($CK34,#REF!,2,0)),"")</f>
        <v/>
      </c>
      <c r="CO34" s="1064" t="str">
        <f t="shared" si="53"/>
        <v/>
      </c>
      <c r="CP34" s="1049"/>
      <c r="CQ34" s="139" t="str">
        <f>IFERROR(_xlfn.IFS(INDEX(#REF!,MATCH($CP34,#REF!,0))="C",$C34,INDEX(#REF!,MATCH($CP34,#REF!,0))="C*H",$C34*$H34,INDEX(#REF!,MATCH($CP34,#REF!,0))="C*J",$C34*$J34,INDEX(#REF!,MATCH($CP34,#REF!,0))="C*2*(H+I)",$C34*2*($H34+$I34),INDEX(#REF!,MATCH($CP34,#REF!,0))="C*L*3600",$C34*$L34*3600,INDEX(#REF!,MATCH($CP34,#REF!,0))="C*K*3600",$C34*$K34*3600),"")</f>
        <v/>
      </c>
      <c r="CR34" s="1062" t="str">
        <f t="shared" si="94"/>
        <v/>
      </c>
      <c r="CS34" s="1063" t="str">
        <f>IFERROR(IF(VLOOKUP($CP34,#REF!,2,0)=0,"",VLOOKUP($CP34,#REF!,2,0)),"")</f>
        <v/>
      </c>
      <c r="CT34" s="1064" t="str">
        <f t="shared" si="95"/>
        <v/>
      </c>
      <c r="CU34" s="1049"/>
      <c r="CV34" s="139" t="str">
        <f>IFERROR(_xlfn.IFS(INDEX(#REF!,MATCH($CU34,#REF!,0))="C",$C34,INDEX(#REF!,MATCH($CU34,#REF!,0))="C*H",$C34*$H34,INDEX(#REF!,MATCH($CU34,#REF!,0))="C*J",$C34*$J34,INDEX(#REF!,MATCH($CU34,#REF!,0))="C*2*(H+I)",$C34*2*($H34+$I34),INDEX(#REF!,MATCH($CU34,#REF!,0))="C*L*3600",$C34*$L34*3600,INDEX(#REF!,MATCH($CU34,#REF!,0))="C*K*3600",$C34*$K34*3600),"")</f>
        <v/>
      </c>
      <c r="CW34" s="1062" t="str">
        <f t="shared" si="54"/>
        <v/>
      </c>
      <c r="CX34" s="1063" t="str">
        <f>IFERROR(IF(VLOOKUP($CU34,#REF!,2,0)=0,"",VLOOKUP($CU34,#REF!,2,0)),"")</f>
        <v/>
      </c>
      <c r="CY34" s="1064" t="str">
        <f t="shared" si="55"/>
        <v/>
      </c>
      <c r="CZ34" s="1049"/>
      <c r="DA34" s="139" t="str">
        <f>IFERROR(_xlfn.IFS(INDEX(#REF!,MATCH($CZ34,#REF!,0))="C",$C34,INDEX(#REF!,MATCH($CZ34,#REF!,0))="C*H",$C34*$H34,INDEX(#REF!,MATCH($CZ34,#REF!,0))="C*J",$C34*$J34,INDEX(#REF!,MATCH($CZ34,#REF!,0))="C*2*(H+I)",$C34*2*($H34+$I34),INDEX(#REF!,MATCH($CZ34,#REF!,0))="C*L*3600",$C34*$L34*3600,INDEX(#REF!,MATCH($CZ34,#REF!,0))="C*K*3600",$C34*$K34*3600),"")</f>
        <v/>
      </c>
      <c r="DB34" s="1062" t="str">
        <f t="shared" si="56"/>
        <v/>
      </c>
      <c r="DC34" s="1063" t="str">
        <f>IFERROR(IF(VLOOKUP($CZ34,#REF!,2,0)=0,"",VLOOKUP($CZ34,#REF!,2,0)),"")</f>
        <v/>
      </c>
      <c r="DD34" s="1064" t="str">
        <f t="shared" si="57"/>
        <v/>
      </c>
      <c r="DE34" s="1049"/>
      <c r="DF34" s="139" t="str">
        <f>IFERROR(_xlfn.IFS(INDEX(#REF!,MATCH($DE34,#REF!,0))="C",$C34,INDEX(#REF!,MATCH($DE34,#REF!,0))="C*H",$C34*$H34,INDEX(#REF!,MATCH($DE34,#REF!,0))="C*J",$C34*$J34,INDEX(#REF!,MATCH($DE34,#REF!,0))="C*2*(H+I)",$C34*2*($H34+$I34),INDEX(#REF!,MATCH($DE34,#REF!,0))="C*L*3600",$C34*$L34*3600,INDEX(#REF!,MATCH($DE34,#REF!,0))="C*K*3600",$C34*$K34*3600),"")</f>
        <v/>
      </c>
      <c r="DG34" s="1062" t="str">
        <f t="shared" si="58"/>
        <v/>
      </c>
      <c r="DH34" s="1063" t="str">
        <f>IFERROR(IF(VLOOKUP($DE34,#REF!,2,0)=0,"",VLOOKUP($DE34,#REF!,2,0)),"")</f>
        <v/>
      </c>
      <c r="DI34" s="1064" t="str">
        <f t="shared" si="59"/>
        <v/>
      </c>
      <c r="DJ34" s="1049"/>
      <c r="DK34" s="139" t="str">
        <f>IFERROR(_xlfn.IFS(INDEX(#REF!,MATCH($DJ34,#REF!,0))="C",$C34,INDEX(#REF!,MATCH($DJ34,#REF!,0))="C*H",$C34*$H34,INDEX(#REF!,MATCH($DJ34,#REF!,0))="C*J",$C34*$J34,INDEX(#REF!,MATCH($DJ34,#REF!,0))="C*2*(H+I)",$C34*2*($H34+$I34),INDEX(#REF!,MATCH($DJ34,#REF!,0))="C*L*3600",$C34*$L34*3600,INDEX(#REF!,MATCH($DJ34,#REF!,0))="C*K*3600",$C34*$K34*3600),"")</f>
        <v/>
      </c>
      <c r="DL34" s="1062" t="str">
        <f t="shared" si="60"/>
        <v/>
      </c>
      <c r="DM34" s="1063" t="str">
        <f>IFERROR(IF(VLOOKUP($DJ34,#REF!,2,0)=0,"",VLOOKUP($DJ34,#REF!,2,0)),"")</f>
        <v/>
      </c>
      <c r="DN34" s="1064" t="str">
        <f t="shared" si="61"/>
        <v/>
      </c>
      <c r="DO34" s="1049"/>
      <c r="DP34" s="139" t="str">
        <f>IFERROR(_xlfn.IFS(INDEX(#REF!,MATCH($DO34,#REF!,0))="C",$C34,INDEX(#REF!,MATCH($DO34,#REF!,0))="C*H",$C34*$H34,INDEX(#REF!,MATCH($DO34,#REF!,0))="C*J",$C34*$J34,INDEX(#REF!,MATCH($DO34,#REF!,0))="C*2*(H+I)",$C34*2*($H34+$I34),INDEX(#REF!,MATCH($DO34,#REF!,0))="C*L*3600",$C34*$L34*3600,INDEX(#REF!,MATCH($DO34,#REF!,0))="C*K*3600",$C34*$K34*3600),"")</f>
        <v/>
      </c>
      <c r="DQ34" s="1062" t="str">
        <f t="shared" si="62"/>
        <v/>
      </c>
      <c r="DR34" s="1063" t="str">
        <f>IFERROR(IF(VLOOKUP($DO34,#REF!,2,0)=0,"",VLOOKUP($DO34,#REF!,2,0)),"")</f>
        <v/>
      </c>
      <c r="DS34" s="1064" t="str">
        <f t="shared" si="63"/>
        <v/>
      </c>
      <c r="DT34" s="1050"/>
      <c r="DU34" s="139" t="str">
        <f>IFERROR(_xlfn.IFS(INDEX(#REF!,MATCH($DT34,#REF!,0))="C",$C34,INDEX(#REF!,MATCH($DT34,#REF!,0))="C*H",$C34*$H34,INDEX(#REF!,MATCH($DT34,#REF!,0))="C*J",$C34*$J34,INDEX(#REF!,MATCH($DT34,#REF!,0))="C*2*(H+I)",$C34*2*($H34+$I34),INDEX(#REF!,MATCH($DT34,#REF!,0))="C*L*3600",$C34*$L34*3600,INDEX(#REF!,MATCH($DT34,#REF!,0))="C*K*3600",$C34*$K34*3600),"")</f>
        <v/>
      </c>
      <c r="DV34" s="1062" t="str">
        <f t="shared" si="64"/>
        <v/>
      </c>
      <c r="DW34" s="1063" t="str">
        <f>IFERROR(IF(VLOOKUP($DT34,#REF!,2,0)=0,"",VLOOKUP($DT34,#REF!,2,0)),"")</f>
        <v/>
      </c>
      <c r="DX34" s="1064" t="str">
        <f t="shared" si="65"/>
        <v/>
      </c>
      <c r="DY34" s="1050"/>
      <c r="DZ34" s="139" t="str">
        <f>IFERROR(_xlfn.IFS(INDEX(#REF!,MATCH($DY34,#REF!,0))="C",$C34,INDEX(#REF!,MATCH($DY34,#REF!,0))="C*H",$C34*$H34,INDEX(#REF!,MATCH($DY34,#REF!,0))="C*J",$C34*$J34,INDEX(#REF!,MATCH($DY34,#REF!,0))="C*2*(H+I)",$C34*2*($H34+$I34),INDEX(#REF!,MATCH($DY34,#REF!,0))="C*L*3600",$C34*$L34*3600,INDEX(#REF!,MATCH($DY34,#REF!,0))="C*K*3600",$C34*$K34*3600),"")</f>
        <v/>
      </c>
      <c r="EA34" s="1062" t="str">
        <f t="shared" si="97"/>
        <v/>
      </c>
      <c r="EB34" s="1063" t="str">
        <f>IFERROR(IF(VLOOKUP($DY34,#REF!,2,0)=0,"",VLOOKUP($DY34,#REF!,2,0)),"")</f>
        <v/>
      </c>
      <c r="EC34" s="1064" t="str">
        <f t="shared" si="98"/>
        <v/>
      </c>
      <c r="ED34" s="1050"/>
      <c r="EE34" s="139" t="str">
        <f>IFERROR(_xlfn.IFS(INDEX(#REF!,MATCH($ED34,#REF!,0))="C",$C34,INDEX(#REF!,MATCH($ED34,#REF!,0))="C*H",$C34*$H34,INDEX(#REF!,MATCH($ED34,#REF!,0))="C*J",$C34*$J34,INDEX(#REF!,MATCH($ED34,#REF!,0))="C*2*(H+I)",$C34*2*($H34+$I34),INDEX(#REF!,MATCH($ED34,#REF!,0))="C*L*3600",$C34*$L34*3600,INDEX(#REF!,MATCH($ED34,#REF!,0))="C*K*3600",$C34*$K34*3600),"")</f>
        <v/>
      </c>
      <c r="EF34" s="1062" t="str">
        <f t="shared" si="99"/>
        <v/>
      </c>
      <c r="EG34" s="1063" t="str">
        <f>IFERROR(IF(VLOOKUP($ED34,#REF!,2,0)=0,"",VLOOKUP($ED34,#REF!,2,0)),"")</f>
        <v/>
      </c>
      <c r="EH34" s="1064" t="str">
        <f t="shared" si="100"/>
        <v/>
      </c>
      <c r="EI34" s="1051"/>
      <c r="EJ34" s="139" t="str">
        <f>IFERROR(_xlfn.IFS(INDEX(#REF!,MATCH($EI34,#REF!,0))="C",$C34,INDEX(#REF!,MATCH($EI34,#REF!,0))="C*H",$C34*$H34,INDEX(#REF!,MATCH($EI34,#REF!,0))="C*J",$C34*$J34,INDEX(#REF!,MATCH($EI34,#REF!,0))="C*2*(H+I)",$C34*2*($H34+$I34),INDEX(#REF!,MATCH($EI34,#REF!,0))="C*L*3600",$C34*$L34*3600,INDEX(#REF!,MATCH($EI34,#REF!,0))="C*K*3600",$C34*$K34*3600),"")</f>
        <v/>
      </c>
      <c r="EK34" s="1062" t="str">
        <f t="shared" si="101"/>
        <v/>
      </c>
      <c r="EL34" s="1063" t="str">
        <f>IFERROR(IF(VLOOKUP($EI34,#REF!,2,0)=0,"",VLOOKUP($EI34,#REF!,2,0)),"")</f>
        <v/>
      </c>
      <c r="EM34" s="1064" t="str">
        <f t="shared" si="102"/>
        <v/>
      </c>
      <c r="EN34" s="1052"/>
      <c r="ET34" s="139" t="str">
        <f>IFERROR(_xlfn.IFS(INDEX(#REF!,MATCH($EN34,#REF!,0))="C",$C34,INDEX(#REF!,MATCH($EN34,#REF!,0))="C*H",$C34*$H34,INDEX(#REF!,MATCH($EN34,#REF!,0))="C*J",$C34*$J34,INDEX(#REF!,MATCH($EN34,#REF!,0))="C*2*(H+I)",$C34*2*($H34+$I34),INDEX(#REF!,MATCH($EN34,#REF!,0))="C*L*3600",$C34*$L34*3600,INDEX(#REF!,MATCH($EN34,#REF!,0))="C*K*3600",$C34*$K34*3600),"")</f>
        <v/>
      </c>
      <c r="EU34" s="1062" t="str">
        <f t="shared" si="66"/>
        <v/>
      </c>
      <c r="EV34" s="1063" t="str">
        <f>IFERROR(IF(VLOOKUP($EN34,#REF!,2,0)=0,"",VLOOKUP($EN34,#REF!,2,0)),"")</f>
        <v/>
      </c>
      <c r="EW34" s="1064" t="str">
        <f t="shared" si="43"/>
        <v/>
      </c>
    </row>
    <row r="35" spans="1:153" s="5" customFormat="1" ht="34.200000000000003" customHeight="1" outlineLevel="1">
      <c r="A35" s="17">
        <v>10</v>
      </c>
      <c r="B35" s="456" t="s">
        <v>849</v>
      </c>
      <c r="C35" s="355">
        <v>1</v>
      </c>
      <c r="D35" s="43">
        <f t="shared" si="71"/>
        <v>24</v>
      </c>
      <c r="E35" s="43">
        <f t="shared" si="44"/>
        <v>24</v>
      </c>
      <c r="F35" s="65">
        <f t="shared" si="45"/>
        <v>510</v>
      </c>
      <c r="G35" s="359">
        <v>20</v>
      </c>
      <c r="H35" s="360">
        <v>20</v>
      </c>
      <c r="I35" s="360">
        <v>490</v>
      </c>
      <c r="J35" s="580"/>
      <c r="K35" s="100">
        <f t="shared" si="72"/>
        <v>2.0000000000000001E-4</v>
      </c>
      <c r="L35" s="92">
        <f t="shared" si="46"/>
        <v>3.9199999999999999E-2</v>
      </c>
      <c r="M35" s="127"/>
      <c r="N35" s="1011" t="s">
        <v>850</v>
      </c>
      <c r="O35" s="257"/>
      <c r="P35" s="245"/>
      <c r="Q35" s="257"/>
      <c r="R35" s="257"/>
      <c r="S35" s="257"/>
      <c r="T35" s="129">
        <f t="shared" si="47"/>
        <v>1784</v>
      </c>
      <c r="U35" s="128">
        <f t="shared" si="48"/>
        <v>0.34966000000000003</v>
      </c>
      <c r="V35" s="96">
        <v>3</v>
      </c>
      <c r="W35" s="97">
        <f t="shared" si="73"/>
        <v>1.04898</v>
      </c>
      <c r="AB35" s="1075" t="s">
        <v>1233</v>
      </c>
      <c r="AC35" s="1047" t="s">
        <v>1251</v>
      </c>
      <c r="AD35" s="139">
        <f>IFERROR(_xlfn.IFS(INDEX('Bảng tra CĐ'!$E$5:$E$80,MATCH(AC35,'Bảng tra CĐ'!$A$5:$A$80,0))="$C",$C35,INDEX('Bảng tra CĐ'!$E$5:$E$80,MATCH(AC35,'Bảng tra CĐ'!$A$5:$A$80,0))="$C*$H",$C35*$H35,INDEX('Bảng tra CĐ'!$E$5:$E$80,MATCH(AC35,'Bảng tra CĐ'!$A$5:$A$80,0))="$C*$J",$C35*$J35,INDEX('Bảng tra CĐ'!$E$5:$E$80,MATCH(AC35,'Bảng tra CĐ'!$A$5:$A$80,0))="$C*2*($H+$I)",$C35*2*($H35+$I35),INDEX('Bảng tra CĐ'!$E$5:$E$80,MATCH(AC35,'Bảng tra CĐ'!$A$5:$A$80,0))="$L*3600",$L35*3600,INDEX('Bảng tra CĐ'!$E$5:$E$80,MATCH(AC35,'Bảng tra CĐ'!$A$5:$A$80,0))="$K*3600",$K35*3600),"")</f>
        <v>1020</v>
      </c>
      <c r="AE35" s="1062">
        <f>IF(IFERROR(VLOOKUP(AC35,'Bảng tra CĐ'!$A$5:$C$80,3,0),"")="m3/h",1,_xlfn.IFS($G35&lt;18,1,$G35&lt;28,1.4,$G35&lt;40,1.6,$G35&lt;50,1.8,$G35&gt;=50,2))</f>
        <v>1.4</v>
      </c>
      <c r="AF35" s="1063">
        <f>IFERROR(IF(VLOOKUP(AC35,'Bảng tra CĐ'!$A$5:$B$80,2,0)=0,"",VLOOKUP(AC35,'Bảng tra CĐ'!$A$5:$B$80,2,0)),"")</f>
        <v>100</v>
      </c>
      <c r="AG35" s="1064">
        <f>IFERROR(IF(AD35="","",ROUNDUP(MAX(AD35*AE35/AF35,1),0)),"")</f>
        <v>15</v>
      </c>
      <c r="AH35" s="1048"/>
      <c r="AI35" s="139" t="str">
        <f>IFERROR(_xlfn.IFS(INDEX(#REF!,MATCH($AH35,#REF!,0))="C",$C35,INDEX(#REF!,MATCH($AH35,#REF!,0))="C*H",$C35*$H35,INDEX(#REF!,MATCH($AH35,#REF!,0))="C*J",$C35*$J35,INDEX(#REF!,MATCH($AH35,#REF!,0))="C*2*(H+I)",$C35*2*($H35+$I35),INDEX(#REF!,MATCH($AH35,#REF!,0))="C*L*3600",$C35*$L35*3600,INDEX(#REF!,MATCH($AH35,#REF!,0))="C*K*3600",$C35*$K35*3600),"")</f>
        <v/>
      </c>
      <c r="AJ35" s="1062" t="str">
        <f t="shared" si="88"/>
        <v/>
      </c>
      <c r="AK35" s="1063" t="str">
        <f>IFERROR(IF(VLOOKUP($AH35,#REF!,2,0)=0,"",VLOOKUP($AH35,#REF!,2,0)),"")</f>
        <v/>
      </c>
      <c r="AL35" s="1064" t="str">
        <f t="shared" si="89"/>
        <v/>
      </c>
      <c r="AM35" s="1048"/>
      <c r="AN35" s="139" t="str">
        <f>IFERROR(_xlfn.IFS(INDEX(#REF!,MATCH($AM35,#REF!,0))="C",$C35,INDEX(#REF!,MATCH($AM35,#REF!,0))="C*H",$C35*$H35,INDEX(#REF!,MATCH($AM35,#REF!,0))="C*J",$C35*$J35,INDEX(#REF!,MATCH($AM35,#REF!,0))="C*2*(H+I)",$C35*2*($H35+$I35),INDEX(#REF!,MATCH($AM35,#REF!,0))="C*L*3600",$C35*$L35*3600,INDEX(#REF!,MATCH($AM35,#REF!,0))="C*K*3600",$C35*$K35*3600),"")</f>
        <v/>
      </c>
      <c r="AO35" s="1062" t="str">
        <f t="shared" si="90"/>
        <v/>
      </c>
      <c r="AP35" s="1063" t="str">
        <f>IFERROR(IF(VLOOKUP($AM35,#REF!,2,0)=0,"",VLOOKUP($AM35,#REF!,2,0)),"")</f>
        <v/>
      </c>
      <c r="AQ35" s="1064" t="str">
        <f t="shared" si="91"/>
        <v/>
      </c>
      <c r="AR35" s="1048" t="s">
        <v>1099</v>
      </c>
      <c r="AS35" s="139">
        <f>IFERROR(_xlfn.IFS(INDEX('Bảng tra CĐ'!$E$5:$E$80,MATCH(AR35,'Bảng tra CĐ'!$A$5:$A$80,0))="$C",$C35,INDEX('Bảng tra CĐ'!$E$5:$E$80,MATCH(AR35,'Bảng tra CĐ'!$A$5:$A$80,0))="$C*$H",$C35*$H35,INDEX('Bảng tra CĐ'!$E$5:$E$80,MATCH(AR35,'Bảng tra CĐ'!$A$5:$A$80,0))="$C*$J",$C35*$J35,INDEX('Bảng tra CĐ'!$E$5:$E$80,MATCH(AR35,'Bảng tra CĐ'!$A$5:$A$80,0))="$C*2*($H+$I)",$C35*2*($H35+$I35),INDEX('Bảng tra CĐ'!$E$5:$E$80,MATCH(AR35,'Bảng tra CĐ'!$A$5:$A$80,0))="$L*3600",$L35*3600,INDEX('Bảng tra CĐ'!$E$5:$E$80,MATCH(AR35,'Bảng tra CĐ'!$A$5:$A$80,0))="$K*3600",$K35*3600),"")</f>
        <v>141.12</v>
      </c>
      <c r="AT35" s="1062">
        <f>IF(IFERROR(VLOOKUP(AR35,'Bảng tra CĐ'!$A$5:$C$80,3,0),"")="m3/h",1,_xlfn.IFS($G35&lt;18,1,$G35&lt;28,1.4,$G35&lt;40,1.6,$G35&lt;50,1.8,$G35&gt;=50,2))</f>
        <v>1.4</v>
      </c>
      <c r="AU35" s="1063">
        <f>IFERROR(IF(VLOOKUP(AR35,'Bảng tra CĐ'!$A$5:$B$80,2,0)=0,"",VLOOKUP(AR35,'Bảng tra CĐ'!$A$5:$B$80,2,0)),"")</f>
        <v>30</v>
      </c>
      <c r="AV35" s="1064">
        <f>IFERROR(IF(AS35="","",ROUNDUP(MAX(AS35*AT35/AU35,1),0)),"")</f>
        <v>7</v>
      </c>
      <c r="AW35" s="1049" t="s">
        <v>1123</v>
      </c>
      <c r="AX35" s="139">
        <f>IFERROR(_xlfn.IFS(INDEX('Bảng tra CĐ'!$E$5:$E$80,MATCH(AW35,'Bảng tra CĐ'!$A$5:$A$80,0))="$C",$C35,INDEX('Bảng tra CĐ'!$E$5:$E$80,MATCH(AW35,'Bảng tra CĐ'!$A$5:$A$80,0))="$C*$H",$C35*$H35,INDEX('Bảng tra CĐ'!$E$5:$E$80,MATCH(AW35,'Bảng tra CĐ'!$A$5:$A$80,0))="$C*$J",$C35*$J35,INDEX('Bảng tra CĐ'!$E$5:$E$80,MATCH(AW35,'Bảng tra CĐ'!$A$5:$A$80,0))="$C*2*($H+$I)",$C35*2*($H35+$I35),INDEX('Bảng tra CĐ'!$E$5:$E$80,MATCH(AW35,'Bảng tra CĐ'!$A$5:$A$80,0))="$L*3600",$L35*3600,INDEX('Bảng tra CĐ'!$E$5:$E$80,MATCH(AW35,'Bảng tra CĐ'!$A$5:$A$80,0))="$K*3600",$K35*3600),"")</f>
        <v>20</v>
      </c>
      <c r="AY35" s="1062">
        <f>IF(IFERROR(VLOOKUP(AW35,'Bảng tra CĐ'!$A$5:$C$80,3,0),"")="m3/h",1,_xlfn.IFS($G35&lt;18,1,$G35&lt;28,1.4,$G35&lt;40,1.6,$G35&lt;50,1.8,$G35&gt;=50,2))</f>
        <v>1.4</v>
      </c>
      <c r="AZ35" s="1063">
        <f>IFERROR(IF(VLOOKUP(AW35,'Bảng tra CĐ'!$A$5:$B$80,2,0)=0,"",VLOOKUP(AW35,'Bảng tra CĐ'!$A$5:$B$80,2,0)),"")</f>
        <v>41</v>
      </c>
      <c r="BA35" s="1064">
        <f>IFERROR(IF(AX35="","",ROUNDUP(MAX(AX35*AY35/AZ35,1),0)),"")</f>
        <v>1</v>
      </c>
      <c r="BB35" s="1049" t="s">
        <v>1198</v>
      </c>
      <c r="BC35" s="139">
        <v>1400</v>
      </c>
      <c r="BD35" s="1062">
        <f>IF(IFERROR(VLOOKUP(BB35,'Bảng tra CĐ'!$A$5:$C$80,3,0),"")="m3/h",1,_xlfn.IFS($G35&lt;18,1,$G35&lt;28,1.4,$G35&lt;40,1.6,$G35&lt;50,1.8,$G35&gt;=50,2))</f>
        <v>1.4</v>
      </c>
      <c r="BE35" s="1063">
        <f>IFERROR(IF(VLOOKUP(BB35,'Bảng tra CĐ'!$A$5:$B$80,2,0)=0,"",VLOOKUP(BB35,'Bảng tra CĐ'!$A$5:$B$80,2,0)),"")</f>
        <v>100</v>
      </c>
      <c r="BF35" s="1064">
        <f>IFERROR(IF(BC35="","",ROUNDUP(MAX(BC35*BD35/BE35,1),0)),"")</f>
        <v>20</v>
      </c>
      <c r="BG35" s="1049" t="s">
        <v>1178</v>
      </c>
      <c r="BH35" s="139">
        <v>13</v>
      </c>
      <c r="BI35" s="1062">
        <f>IF(IFERROR(VLOOKUP(BG35,'Bảng tra CĐ'!$A$5:$C$80,3,0),"")="m3/h",1,_xlfn.IFS($G35&lt;18,1,$G35&lt;28,1.4,$G35&lt;40,1.6,$G35&lt;50,1.8,$G35&gt;=50,2))</f>
        <v>1.4</v>
      </c>
      <c r="BJ35" s="1063">
        <f>IFERROR(IF(VLOOKUP(BG35,'Bảng tra CĐ'!$A$5:$B$80,2,0)=0,"",VLOOKUP(BG35,'Bảng tra CĐ'!$A$5:$B$80,2,0)),"")</f>
        <v>0.5</v>
      </c>
      <c r="BK35" s="1064">
        <f>IFERROR(IF(BH35="","",ROUNDUP(MAX(BH35*BI35/BJ35,1),0)),"")</f>
        <v>37</v>
      </c>
      <c r="BL35" s="1049" t="s">
        <v>1165</v>
      </c>
      <c r="BM35" s="139">
        <v>1</v>
      </c>
      <c r="BN35" s="1062">
        <f>IF(IFERROR(VLOOKUP(BL35,'Bảng tra CĐ'!$A$5:$C$80,3,0),"")="m3/h",1,_xlfn.IFS($G35&lt;18,1,$G35&lt;28,1.4,$G35&lt;40,1.6,$G35&lt;50,1.8,$G35&gt;=50,2))</f>
        <v>1.4</v>
      </c>
      <c r="BO35" s="1063">
        <f>IFERROR(IF(VLOOKUP(BL35,'Bảng tra CĐ'!$A$5:$B$80,2,0)=0,"",VLOOKUP(BL35,'Bảng tra CĐ'!$A$5:$B$80,2,0)),"")</f>
        <v>0.2</v>
      </c>
      <c r="BP35" s="1064">
        <f>IFERROR(IF(BM35="","",ROUNDUP(MAX(BM35*BN35/BO35,1),0)),"")</f>
        <v>7</v>
      </c>
      <c r="BQ35" s="1049" t="s">
        <v>1153</v>
      </c>
      <c r="BR35" s="139">
        <f>IFERROR(_xlfn.IFS(INDEX('Bảng tra CĐ'!$E$5:$E$80,MATCH(BQ35,'Bảng tra CĐ'!$A$5:$A$80,0))="$C",$C35,INDEX('Bảng tra CĐ'!$E$5:$E$80,MATCH(BQ35,'Bảng tra CĐ'!$A$5:$A$80,0))="$C*$H",$C35*$H35,INDEX('Bảng tra CĐ'!$E$5:$E$80,MATCH(BQ35,'Bảng tra CĐ'!$A$5:$A$80,0))="$C*$J",$C35*$J35,INDEX('Bảng tra CĐ'!$E$5:$E$80,MATCH(BQ35,'Bảng tra CĐ'!$A$5:$A$80,0))="$C*2*($H+$I)",$C35*2*($H35+$I35),INDEX('Bảng tra CĐ'!$E$5:$E$80,MATCH(BQ35,'Bảng tra CĐ'!$A$5:$A$80,0))="$L*3600",$L35*3600,INDEX('Bảng tra CĐ'!$E$5:$E$80,MATCH(BQ35,'Bảng tra CĐ'!$A$5:$A$80,0))="$K*3600",$K35*3600),"")</f>
        <v>20</v>
      </c>
      <c r="BS35" s="1062">
        <f>IF(IFERROR(VLOOKUP(BQ35,'Bảng tra CĐ'!$A$5:$C$80,3,0),"")="m3/h",1,_xlfn.IFS($G35&lt;18,1,$G35&lt;28,1.4,$G35&lt;40,1.6,$G35&lt;50,1.8,$G35&gt;=50,2))</f>
        <v>1.4</v>
      </c>
      <c r="BT35" s="1063">
        <f>IFERROR(IF(VLOOKUP(BQ35,'Bảng tra CĐ'!$A$5:$B$80,2,0)=0,"",VLOOKUP(BQ35,'Bảng tra CĐ'!$A$5:$B$80,2,0)),"")</f>
        <v>25.625</v>
      </c>
      <c r="BU35" s="1064">
        <f>IFERROR(IF(BR35="","",ROUNDUP(MAX(BR35*BS35/BT35,1),0)),"")</f>
        <v>2</v>
      </c>
      <c r="BV35" s="1048" t="s">
        <v>1139</v>
      </c>
      <c r="BW35" s="139">
        <f>IFERROR(_xlfn.IFS(INDEX('Bảng tra CĐ'!$E$5:$E$80,MATCH(BV35,'Bảng tra CĐ'!$A$5:$A$80,0))="$C",$C35,INDEX('Bảng tra CĐ'!$E$5:$E$80,MATCH(BV35,'Bảng tra CĐ'!$A$5:$A$80,0))="$C*$H",$C35*$H35,INDEX('Bảng tra CĐ'!$E$5:$E$80,MATCH(BV35,'Bảng tra CĐ'!$A$5:$A$80,0))="$C*$J",$C35*$J35,INDEX('Bảng tra CĐ'!$E$5:$E$80,MATCH(BV35,'Bảng tra CĐ'!$A$5:$A$80,0))="$C*2*($H+$I)",$C35*2*($H35+$I35),INDEX('Bảng tra CĐ'!$E$5:$E$80,MATCH(BV35,'Bảng tra CĐ'!$A$5:$A$80,0))="$L*3600",$L35*3600,INDEX('Bảng tra CĐ'!$E$5:$E$80,MATCH(BV35,'Bảng tra CĐ'!$A$5:$A$80,0))="$K*3600",$K35*3600),"")</f>
        <v>141.12</v>
      </c>
      <c r="BX35" s="1062">
        <f>IF(IFERROR(VLOOKUP(BV35,'Bảng tra CĐ'!$A$5:$C$80,3,0),"")="m3/h",1,_xlfn.IFS($G35&lt;18,1,$G35&lt;28,1.4,$G35&lt;40,1.6,$G35&lt;50,1.8,$G35&gt;=50,2))</f>
        <v>1.4</v>
      </c>
      <c r="BY35" s="1063">
        <f>IFERROR(IF(VLOOKUP(BV35,'Bảng tra CĐ'!$A$5:$B$80,2,0)=0,"",VLOOKUP(BV35,'Bảng tra CĐ'!$A$5:$B$80,2,0)),"")</f>
        <v>23</v>
      </c>
      <c r="BZ35" s="1064">
        <f t="shared" si="96"/>
        <v>9</v>
      </c>
      <c r="CA35" s="1049" t="s">
        <v>1179</v>
      </c>
      <c r="CB35" s="139">
        <f>IFERROR(_xlfn.IFS(INDEX('Bảng tra CĐ'!$E$5:$E$80,MATCH(CA35,'Bảng tra CĐ'!$A$5:$A$80,0))="$C",$C35,INDEX('Bảng tra CĐ'!$E$5:$E$80,MATCH(CA35,'Bảng tra CĐ'!$A$5:$A$80,0))="$C*$H",$C35*$H35,INDEX('Bảng tra CĐ'!$E$5:$E$80,MATCH(CA35,'Bảng tra CĐ'!$A$5:$A$80,0))="$C*$J",$C35*$J35,INDEX('Bảng tra CĐ'!$E$5:$E$80,MATCH(CA35,'Bảng tra CĐ'!$A$5:$A$80,0))="$C*2*($H+$I)",$C35*2*($H35+$I35),INDEX('Bảng tra CĐ'!$E$5:$E$80,MATCH(CA35,'Bảng tra CĐ'!$A$5:$A$80,0))="$L*3600",$L35*3600,INDEX('Bảng tra CĐ'!$E$5:$E$80,MATCH(CA35,'Bảng tra CĐ'!$A$5:$A$80,0))="$K*3600",$K35*3600),"")</f>
        <v>141.12</v>
      </c>
      <c r="CC35" s="1062">
        <f>IF(IFERROR(VLOOKUP(CA35,'Bảng tra CĐ'!$A$5:$C$80,3,0),"")="m3/h",1,_xlfn.IFS($G35&lt;18,1,$G35&lt;28,1.4,$G35&lt;40,1.6,$G35&lt;50,1.8,$G35&gt;=50,2))</f>
        <v>1.4</v>
      </c>
      <c r="CD35" s="1063">
        <f>IFERROR(IF(VLOOKUP(CA35,'Bảng tra CĐ'!$A$5:$B$80,2,0)=0,"",VLOOKUP(CA35,'Bảng tra CĐ'!$A$5:$B$80,2,0)),"")</f>
        <v>10</v>
      </c>
      <c r="CE35" s="1064">
        <f>IFERROR(IF(CB35="","",ROUNDUP(MAX(CB35*CC35/CD35,1),0)),"")</f>
        <v>20</v>
      </c>
      <c r="CF35" s="1049"/>
      <c r="CG35" s="139" t="str">
        <f>IFERROR(_xlfn.IFS(INDEX(#REF!,MATCH($CF35,#REF!,0))="C",$C35,INDEX(#REF!,MATCH($CF35,#REF!,0))="C*H",$C35*$H35,INDEX(#REF!,MATCH($CF35,#REF!,0))="C*J",$C35*$J35,INDEX(#REF!,MATCH($CF35,#REF!,0))="C*2*(H+I)",$C35*2*($H35+$I35),INDEX(#REF!,MATCH($CF35,#REF!,0))="C*L*3600",$C35*$L35*3600,INDEX(#REF!,MATCH($CF35,#REF!,0))="C*K*3600",$C35*$K35*3600),"")</f>
        <v/>
      </c>
      <c r="CH35" s="1062" t="str">
        <f t="shared" si="92"/>
        <v/>
      </c>
      <c r="CI35" s="1063" t="str">
        <f>IFERROR(IF(VLOOKUP($CF35,#REF!,2,0)=0,"",VLOOKUP($CF35,#REF!,2,0)),"")</f>
        <v/>
      </c>
      <c r="CJ35" s="1064" t="str">
        <f t="shared" si="93"/>
        <v/>
      </c>
      <c r="CK35" s="1048"/>
      <c r="CL35" s="139" t="str">
        <f>IFERROR(_xlfn.IFS(INDEX(#REF!,MATCH($CK35,#REF!,0))="C",$C35,INDEX(#REF!,MATCH($CK35,#REF!,0))="C*H",$C35*$H35,INDEX(#REF!,MATCH($CK35,#REF!,0))="C*J",$C35*$J35,INDEX(#REF!,MATCH($CK35,#REF!,0))="C*2*(H+I)",$C35*2*($H35+$I35),INDEX(#REF!,MATCH($CK35,#REF!,0))="C*L*3600",$C35*$L35*3600,INDEX(#REF!,MATCH($CK35,#REF!,0))="C*K*3600",$C35*$K35*3600),"")</f>
        <v/>
      </c>
      <c r="CM35" s="1062" t="str">
        <f t="shared" si="52"/>
        <v/>
      </c>
      <c r="CN35" s="1063" t="str">
        <f>IFERROR(IF(VLOOKUP($CK35,#REF!,2,0)=0,"",VLOOKUP($CK35,#REF!,2,0)),"")</f>
        <v/>
      </c>
      <c r="CO35" s="1064" t="str">
        <f t="shared" si="53"/>
        <v/>
      </c>
      <c r="CP35" s="1049"/>
      <c r="CQ35" s="139" t="str">
        <f>IFERROR(_xlfn.IFS(INDEX(#REF!,MATCH($CP35,#REF!,0))="C",$C35,INDEX(#REF!,MATCH($CP35,#REF!,0))="C*H",$C35*$H35,INDEX(#REF!,MATCH($CP35,#REF!,0))="C*J",$C35*$J35,INDEX(#REF!,MATCH($CP35,#REF!,0))="C*2*(H+I)",$C35*2*($H35+$I35),INDEX(#REF!,MATCH($CP35,#REF!,0))="C*L*3600",$C35*$L35*3600,INDEX(#REF!,MATCH($CP35,#REF!,0))="C*K*3600",$C35*$K35*3600),"")</f>
        <v/>
      </c>
      <c r="CR35" s="1062" t="str">
        <f t="shared" si="94"/>
        <v/>
      </c>
      <c r="CS35" s="1063" t="str">
        <f>IFERROR(IF(VLOOKUP($CP35,#REF!,2,0)=0,"",VLOOKUP($CP35,#REF!,2,0)),"")</f>
        <v/>
      </c>
      <c r="CT35" s="1064" t="str">
        <f t="shared" si="95"/>
        <v/>
      </c>
      <c r="CU35" s="1077"/>
      <c r="CV35" s="139" t="str">
        <f>IFERROR(_xlfn.IFS(INDEX(#REF!,MATCH($CU35,#REF!,0))="C",$C35,INDEX(#REF!,MATCH($CU35,#REF!,0))="C*H",$C35*$H35,INDEX(#REF!,MATCH($CU35,#REF!,0))="C*J",$C35*$J35,INDEX(#REF!,MATCH($CU35,#REF!,0))="C*2*(H+I)",$C35*2*($H35+$I35),INDEX(#REF!,MATCH($CU35,#REF!,0))="C*L*3600",$C35*$L35*3600,INDEX(#REF!,MATCH($CU35,#REF!,0))="C*K*3600",$C35*$K35*3600),"")</f>
        <v/>
      </c>
      <c r="CW35" s="1062" t="str">
        <f t="shared" si="54"/>
        <v/>
      </c>
      <c r="CX35" s="1063" t="str">
        <f>IFERROR(IF(VLOOKUP($CU35,#REF!,2,0)=0,"",VLOOKUP($CU35,#REF!,2,0)),"")</f>
        <v/>
      </c>
      <c r="CY35" s="1064" t="str">
        <f t="shared" si="55"/>
        <v/>
      </c>
      <c r="CZ35" s="1049"/>
      <c r="DA35" s="139" t="str">
        <f>IFERROR(_xlfn.IFS(INDEX(#REF!,MATCH($CZ35,#REF!,0))="C",$C35,INDEX(#REF!,MATCH($CZ35,#REF!,0))="C*H",$C35*$H35,INDEX(#REF!,MATCH($CZ35,#REF!,0))="C*J",$C35*$J35,INDEX(#REF!,MATCH($CZ35,#REF!,0))="C*2*(H+I)",$C35*2*($H35+$I35),INDEX(#REF!,MATCH($CZ35,#REF!,0))="C*L*3600",$C35*$L35*3600,INDEX(#REF!,MATCH($CZ35,#REF!,0))="C*K*3600",$C35*$K35*3600),"")</f>
        <v/>
      </c>
      <c r="DB35" s="1062" t="str">
        <f t="shared" si="56"/>
        <v/>
      </c>
      <c r="DC35" s="1063" t="str">
        <f>IFERROR(IF(VLOOKUP($CZ35,#REF!,2,0)=0,"",VLOOKUP($CZ35,#REF!,2,0)),"")</f>
        <v/>
      </c>
      <c r="DD35" s="1064" t="str">
        <f t="shared" si="57"/>
        <v/>
      </c>
      <c r="DE35" s="1049"/>
      <c r="DF35" s="139" t="str">
        <f>IFERROR(_xlfn.IFS(INDEX(#REF!,MATCH($DE35,#REF!,0))="C",$C35,INDEX(#REF!,MATCH($DE35,#REF!,0))="C*H",$C35*$H35,INDEX(#REF!,MATCH($DE35,#REF!,0))="C*J",$C35*$J35,INDEX(#REF!,MATCH($DE35,#REF!,0))="C*2*(H+I)",$C35*2*($H35+$I35),INDEX(#REF!,MATCH($DE35,#REF!,0))="C*L*3600",$C35*$L35*3600,INDEX(#REF!,MATCH($DE35,#REF!,0))="C*K*3600",$C35*$K35*3600),"")</f>
        <v/>
      </c>
      <c r="DG35" s="1062" t="str">
        <f t="shared" si="58"/>
        <v/>
      </c>
      <c r="DH35" s="1063" t="str">
        <f>IFERROR(IF(VLOOKUP($DE35,#REF!,2,0)=0,"",VLOOKUP($DE35,#REF!,2,0)),"")</f>
        <v/>
      </c>
      <c r="DI35" s="1064" t="str">
        <f t="shared" si="59"/>
        <v/>
      </c>
      <c r="DJ35" s="1049"/>
      <c r="DK35" s="139" t="str">
        <f>IFERROR(_xlfn.IFS(INDEX(#REF!,MATCH($DJ35,#REF!,0))="C",$C35,INDEX(#REF!,MATCH($DJ35,#REF!,0))="C*H",$C35*$H35,INDEX(#REF!,MATCH($DJ35,#REF!,0))="C*J",$C35*$J35,INDEX(#REF!,MATCH($DJ35,#REF!,0))="C*2*(H+I)",$C35*2*($H35+$I35),INDEX(#REF!,MATCH($DJ35,#REF!,0))="C*L*3600",$C35*$L35*3600,INDEX(#REF!,MATCH($DJ35,#REF!,0))="C*K*3600",$C35*$K35*3600),"")</f>
        <v/>
      </c>
      <c r="DL35" s="1062" t="str">
        <f t="shared" si="60"/>
        <v/>
      </c>
      <c r="DM35" s="1063" t="str">
        <f>IFERROR(IF(VLOOKUP($DJ35,#REF!,2,0)=0,"",VLOOKUP($DJ35,#REF!,2,0)),"")</f>
        <v/>
      </c>
      <c r="DN35" s="1064" t="str">
        <f t="shared" si="61"/>
        <v/>
      </c>
      <c r="DO35" s="1049"/>
      <c r="DP35" s="139" t="str">
        <f>IFERROR(_xlfn.IFS(INDEX(#REF!,MATCH($DO35,#REF!,0))="C",$C35,INDEX(#REF!,MATCH($DO35,#REF!,0))="C*H",$C35*$H35,INDEX(#REF!,MATCH($DO35,#REF!,0))="C*J",$C35*$J35,INDEX(#REF!,MATCH($DO35,#REF!,0))="C*2*(H+I)",$C35*2*($H35+$I35),INDEX(#REF!,MATCH($DO35,#REF!,0))="C*L*3600",$C35*$L35*3600,INDEX(#REF!,MATCH($DO35,#REF!,0))="C*K*3600",$C35*$K35*3600),"")</f>
        <v/>
      </c>
      <c r="DQ35" s="1062" t="str">
        <f t="shared" si="62"/>
        <v/>
      </c>
      <c r="DR35" s="1063" t="str">
        <f>IFERROR(IF(VLOOKUP($DO35,#REF!,2,0)=0,"",VLOOKUP($DO35,#REF!,2,0)),"")</f>
        <v/>
      </c>
      <c r="DS35" s="1064" t="str">
        <f t="shared" si="63"/>
        <v/>
      </c>
      <c r="DT35" s="1050"/>
      <c r="DU35" s="139" t="str">
        <f>IFERROR(_xlfn.IFS(INDEX(#REF!,MATCH($DT35,#REF!,0))="C",$C35,INDEX(#REF!,MATCH($DT35,#REF!,0))="C*H",$C35*$H35,INDEX(#REF!,MATCH($DT35,#REF!,0))="C*J",$C35*$J35,INDEX(#REF!,MATCH($DT35,#REF!,0))="C*2*(H+I)",$C35*2*($H35+$I35),INDEX(#REF!,MATCH($DT35,#REF!,0))="C*L*3600",$C35*$L35*3600,INDEX(#REF!,MATCH($DT35,#REF!,0))="C*K*3600",$C35*$K35*3600),"")</f>
        <v/>
      </c>
      <c r="DV35" s="1062" t="str">
        <f t="shared" si="64"/>
        <v/>
      </c>
      <c r="DW35" s="1063" t="str">
        <f>IFERROR(IF(VLOOKUP($DT35,#REF!,2,0)=0,"",VLOOKUP($DT35,#REF!,2,0)),"")</f>
        <v/>
      </c>
      <c r="DX35" s="1064" t="str">
        <f t="shared" si="65"/>
        <v/>
      </c>
      <c r="DY35" s="1050"/>
      <c r="DZ35" s="139" t="str">
        <f>IFERROR(_xlfn.IFS(INDEX(#REF!,MATCH($DY35,#REF!,0))="C",$C35,INDEX(#REF!,MATCH($DY35,#REF!,0))="C*H",$C35*$H35,INDEX(#REF!,MATCH($DY35,#REF!,0))="C*J",$C35*$J35,INDEX(#REF!,MATCH($DY35,#REF!,0))="C*2*(H+I)",$C35*2*($H35+$I35),INDEX(#REF!,MATCH($DY35,#REF!,0))="C*L*3600",$C35*$L35*3600,INDEX(#REF!,MATCH($DY35,#REF!,0))="C*K*3600",$C35*$K35*3600),"")</f>
        <v/>
      </c>
      <c r="EA35" s="1062" t="str">
        <f t="shared" si="97"/>
        <v/>
      </c>
      <c r="EB35" s="1063" t="str">
        <f>IFERROR(IF(VLOOKUP($DY35,#REF!,2,0)=0,"",VLOOKUP($DY35,#REF!,2,0)),"")</f>
        <v/>
      </c>
      <c r="EC35" s="1064" t="str">
        <f t="shared" si="98"/>
        <v/>
      </c>
      <c r="ED35" s="1050"/>
      <c r="EE35" s="139" t="str">
        <f>IFERROR(_xlfn.IFS(INDEX(#REF!,MATCH($ED35,#REF!,0))="C",$C35,INDEX(#REF!,MATCH($ED35,#REF!,0))="C*H",$C35*$H35,INDEX(#REF!,MATCH($ED35,#REF!,0))="C*J",$C35*$J35,INDEX(#REF!,MATCH($ED35,#REF!,0))="C*2*(H+I)",$C35*2*($H35+$I35),INDEX(#REF!,MATCH($ED35,#REF!,0))="C*L*3600",$C35*$L35*3600,INDEX(#REF!,MATCH($ED35,#REF!,0))="C*K*3600",$C35*$K35*3600),"")</f>
        <v/>
      </c>
      <c r="EF35" s="1062" t="str">
        <f t="shared" si="99"/>
        <v/>
      </c>
      <c r="EG35" s="1063" t="str">
        <f>IFERROR(IF(VLOOKUP($ED35,#REF!,2,0)=0,"",VLOOKUP($ED35,#REF!,2,0)),"")</f>
        <v/>
      </c>
      <c r="EH35" s="1064" t="str">
        <f t="shared" si="100"/>
        <v/>
      </c>
      <c r="EI35" s="1051"/>
      <c r="EJ35" s="139" t="str">
        <f>IFERROR(_xlfn.IFS(INDEX(#REF!,MATCH($EI35,#REF!,0))="C",$C35,INDEX(#REF!,MATCH($EI35,#REF!,0))="C*H",$C35*$H35,INDEX(#REF!,MATCH($EI35,#REF!,0))="C*J",$C35*$J35,INDEX(#REF!,MATCH($EI35,#REF!,0))="C*2*(H+I)",$C35*2*($H35+$I35),INDEX(#REF!,MATCH($EI35,#REF!,0))="C*L*3600",$C35*$L35*3600,INDEX(#REF!,MATCH($EI35,#REF!,0))="C*K*3600",$C35*$K35*3600),"")</f>
        <v/>
      </c>
      <c r="EK35" s="1062" t="str">
        <f t="shared" si="101"/>
        <v/>
      </c>
      <c r="EL35" s="1063" t="str">
        <f>IFERROR(IF(VLOOKUP($EI35,#REF!,2,0)=0,"",VLOOKUP($EI35,#REF!,2,0)),"")</f>
        <v/>
      </c>
      <c r="EM35" s="1064" t="str">
        <f t="shared" si="102"/>
        <v/>
      </c>
      <c r="EN35" s="1052"/>
      <c r="ET35" s="139" t="str">
        <f>IFERROR(_xlfn.IFS(INDEX(#REF!,MATCH($EN35,#REF!,0))="C",$C35,INDEX(#REF!,MATCH($EN35,#REF!,0))="C*H",$C35*$H35,INDEX(#REF!,MATCH($EN35,#REF!,0))="C*J",$C35*$J35,INDEX(#REF!,MATCH($EN35,#REF!,0))="C*2*(H+I)",$C35*2*($H35+$I35),INDEX(#REF!,MATCH($EN35,#REF!,0))="C*L*3600",$C35*$L35*3600,INDEX(#REF!,MATCH($EN35,#REF!,0))="C*K*3600",$C35*$K35*3600),"")</f>
        <v/>
      </c>
      <c r="EU35" s="1062" t="str">
        <f t="shared" si="66"/>
        <v/>
      </c>
      <c r="EV35" s="1063" t="str">
        <f>IFERROR(IF(VLOOKUP($EN35,#REF!,2,0)=0,"",VLOOKUP($EN35,#REF!,2,0)),"")</f>
        <v/>
      </c>
      <c r="EW35" s="1064" t="str">
        <f t="shared" si="43"/>
        <v/>
      </c>
    </row>
    <row r="36" spans="1:153" s="5" customFormat="1" ht="34.200000000000003" customHeight="1" outlineLevel="1">
      <c r="A36" s="17">
        <v>11</v>
      </c>
      <c r="B36" s="1015" t="s">
        <v>851</v>
      </c>
      <c r="C36" s="355">
        <v>1</v>
      </c>
      <c r="D36" s="43">
        <f t="shared" si="71"/>
        <v>16</v>
      </c>
      <c r="E36" s="43">
        <f t="shared" si="44"/>
        <v>34</v>
      </c>
      <c r="F36" s="65">
        <f t="shared" si="45"/>
        <v>405</v>
      </c>
      <c r="G36" s="359">
        <v>12</v>
      </c>
      <c r="H36" s="360">
        <v>30</v>
      </c>
      <c r="I36" s="360">
        <v>385</v>
      </c>
      <c r="J36" s="580"/>
      <c r="K36" s="100">
        <f t="shared" si="72"/>
        <v>1.3999999999999999E-4</v>
      </c>
      <c r="L36" s="92">
        <f t="shared" si="46"/>
        <v>3.2300000000000002E-2</v>
      </c>
      <c r="M36" s="127"/>
      <c r="N36" s="1011" t="s">
        <v>842</v>
      </c>
      <c r="O36" s="257"/>
      <c r="P36" s="245"/>
      <c r="Q36" s="257"/>
      <c r="R36" s="257"/>
      <c r="S36" s="257"/>
      <c r="T36" s="129">
        <f t="shared" si="47"/>
        <v>1784</v>
      </c>
      <c r="U36" s="128">
        <f t="shared" si="48"/>
        <v>0.24726000000000001</v>
      </c>
      <c r="V36" s="96">
        <v>3</v>
      </c>
      <c r="W36" s="97">
        <f t="shared" si="73"/>
        <v>0.74177999999999999</v>
      </c>
      <c r="AB36" s="1075" t="s">
        <v>1234</v>
      </c>
      <c r="AC36" s="1047" t="s">
        <v>1251</v>
      </c>
      <c r="AD36" s="139">
        <f>IFERROR(_xlfn.IFS(INDEX('Bảng tra CĐ'!$E$5:$E$80,MATCH(AC36,'Bảng tra CĐ'!$A$5:$A$80,0))="$C",$C36,INDEX('Bảng tra CĐ'!$E$5:$E$80,MATCH(AC36,'Bảng tra CĐ'!$A$5:$A$80,0))="$C*$H",$C36*$H36,INDEX('Bảng tra CĐ'!$E$5:$E$80,MATCH(AC36,'Bảng tra CĐ'!$A$5:$A$80,0))="$C*$J",$C36*$J36,INDEX('Bảng tra CĐ'!$E$5:$E$80,MATCH(AC36,'Bảng tra CĐ'!$A$5:$A$80,0))="$C*2*($H+$I)",$C36*2*($H36+$I36),INDEX('Bảng tra CĐ'!$E$5:$E$80,MATCH(AC36,'Bảng tra CĐ'!$A$5:$A$80,0))="$L*3600",$L36*3600,INDEX('Bảng tra CĐ'!$E$5:$E$80,MATCH(AC36,'Bảng tra CĐ'!$A$5:$A$80,0))="$K*3600",$K36*3600),"")</f>
        <v>830</v>
      </c>
      <c r="AE36" s="1062">
        <f>IF(IFERROR(VLOOKUP(AC36,'Bảng tra CĐ'!$A$5:$C$80,3,0),"")="m3/h",1,_xlfn.IFS($G36&lt;18,1,$G36&lt;28,1.4,$G36&lt;40,1.6,$G36&lt;50,1.8,$G36&gt;=50,2))</f>
        <v>1</v>
      </c>
      <c r="AF36" s="1063">
        <f>IFERROR(IF(VLOOKUP(AC36,'Bảng tra CĐ'!$A$5:$B$80,2,0)=0,"",VLOOKUP(AC36,'Bảng tra CĐ'!$A$5:$B$80,2,0)),"")</f>
        <v>100</v>
      </c>
      <c r="AG36" s="1064">
        <f>IFERROR(IF(AD36="","",ROUNDUP(MAX(AD36*AE36/AF36,1),0)),"")</f>
        <v>9</v>
      </c>
      <c r="AH36" s="1048"/>
      <c r="AI36" s="139" t="str">
        <f>IFERROR(_xlfn.IFS(INDEX(#REF!,MATCH($AH36,#REF!,0))="C",$C36,INDEX(#REF!,MATCH($AH36,#REF!,0))="C*H",$C36*$H36,INDEX(#REF!,MATCH($AH36,#REF!,0))="C*J",$C36*$J36,INDEX(#REF!,MATCH($AH36,#REF!,0))="C*2*(H+I)",$C36*2*($H36+$I36),INDEX(#REF!,MATCH($AH36,#REF!,0))="C*L*3600",$C36*$L36*3600,INDEX(#REF!,MATCH($AH36,#REF!,0))="C*K*3600",$C36*$K36*3600),"")</f>
        <v/>
      </c>
      <c r="AJ36" s="1062" t="str">
        <f t="shared" si="88"/>
        <v/>
      </c>
      <c r="AK36" s="1063" t="str">
        <f>IFERROR(IF(VLOOKUP($AH36,#REF!,2,0)=0,"",VLOOKUP($AH36,#REF!,2,0)),"")</f>
        <v/>
      </c>
      <c r="AL36" s="1064" t="str">
        <f t="shared" si="89"/>
        <v/>
      </c>
      <c r="AM36" s="1048"/>
      <c r="AN36" s="139" t="str">
        <f>IFERROR(_xlfn.IFS(INDEX(#REF!,MATCH($AM36,#REF!,0))="C",$C36,INDEX(#REF!,MATCH($AM36,#REF!,0))="C*H",$C36*$H36,INDEX(#REF!,MATCH($AM36,#REF!,0))="C*J",$C36*$J36,INDEX(#REF!,MATCH($AM36,#REF!,0))="C*2*(H+I)",$C36*2*($H36+$I36),INDEX(#REF!,MATCH($AM36,#REF!,0))="C*L*3600",$C36*$L36*3600,INDEX(#REF!,MATCH($AM36,#REF!,0))="C*K*3600",$C36*$K36*3600),"")</f>
        <v/>
      </c>
      <c r="AO36" s="1062" t="str">
        <f t="shared" si="90"/>
        <v/>
      </c>
      <c r="AP36" s="1063" t="str">
        <f>IFERROR(IF(VLOOKUP($AM36,#REF!,2,0)=0,"",VLOOKUP($AM36,#REF!,2,0)),"")</f>
        <v/>
      </c>
      <c r="AQ36" s="1064" t="str">
        <f t="shared" si="91"/>
        <v/>
      </c>
      <c r="AR36" s="1048" t="s">
        <v>1099</v>
      </c>
      <c r="AS36" s="139">
        <f>IFERROR(_xlfn.IFS(INDEX('Bảng tra CĐ'!$E$5:$E$80,MATCH(AR36,'Bảng tra CĐ'!$A$5:$A$80,0))="$C",$C36,INDEX('Bảng tra CĐ'!$E$5:$E$80,MATCH(AR36,'Bảng tra CĐ'!$A$5:$A$80,0))="$C*$H",$C36*$H36,INDEX('Bảng tra CĐ'!$E$5:$E$80,MATCH(AR36,'Bảng tra CĐ'!$A$5:$A$80,0))="$C*$J",$C36*$J36,INDEX('Bảng tra CĐ'!$E$5:$E$80,MATCH(AR36,'Bảng tra CĐ'!$A$5:$A$80,0))="$C*2*($H+$I)",$C36*2*($H36+$I36),INDEX('Bảng tra CĐ'!$E$5:$E$80,MATCH(AR36,'Bảng tra CĐ'!$A$5:$A$80,0))="$L*3600",$L36*3600,INDEX('Bảng tra CĐ'!$E$5:$E$80,MATCH(AR36,'Bảng tra CĐ'!$A$5:$A$80,0))="$K*3600",$K36*3600),"")</f>
        <v>116.28000000000002</v>
      </c>
      <c r="AT36" s="1062">
        <f>IF(IFERROR(VLOOKUP(AR36,'Bảng tra CĐ'!$A$5:$C$80,3,0),"")="m3/h",1,_xlfn.IFS($G36&lt;18,1,$G36&lt;28,1.4,$G36&lt;40,1.6,$G36&lt;50,1.8,$G36&gt;=50,2))</f>
        <v>1</v>
      </c>
      <c r="AU36" s="1063">
        <f>IFERROR(IF(VLOOKUP(AR36,'Bảng tra CĐ'!$A$5:$B$80,2,0)=0,"",VLOOKUP(AR36,'Bảng tra CĐ'!$A$5:$B$80,2,0)),"")</f>
        <v>30</v>
      </c>
      <c r="AV36" s="1064">
        <f>IFERROR(IF(AS36="","",ROUNDUP(MAX(AS36*AT36/AU36,1),0)),"")</f>
        <v>4</v>
      </c>
      <c r="AW36" s="1049" t="s">
        <v>1123</v>
      </c>
      <c r="AX36" s="139">
        <f>IFERROR(_xlfn.IFS(INDEX('Bảng tra CĐ'!$E$5:$E$80,MATCH(AW36,'Bảng tra CĐ'!$A$5:$A$80,0))="$C",$C36,INDEX('Bảng tra CĐ'!$E$5:$E$80,MATCH(AW36,'Bảng tra CĐ'!$A$5:$A$80,0))="$C*$H",$C36*$H36,INDEX('Bảng tra CĐ'!$E$5:$E$80,MATCH(AW36,'Bảng tra CĐ'!$A$5:$A$80,0))="$C*$J",$C36*$J36,INDEX('Bảng tra CĐ'!$E$5:$E$80,MATCH(AW36,'Bảng tra CĐ'!$A$5:$A$80,0))="$C*2*($H+$I)",$C36*2*($H36+$I36),INDEX('Bảng tra CĐ'!$E$5:$E$80,MATCH(AW36,'Bảng tra CĐ'!$A$5:$A$80,0))="$L*3600",$L36*3600,INDEX('Bảng tra CĐ'!$E$5:$E$80,MATCH(AW36,'Bảng tra CĐ'!$A$5:$A$80,0))="$K*3600",$K36*3600),"")</f>
        <v>30</v>
      </c>
      <c r="AY36" s="1062">
        <f>IF(IFERROR(VLOOKUP(AW36,'Bảng tra CĐ'!$A$5:$C$80,3,0),"")="m3/h",1,_xlfn.IFS($G36&lt;18,1,$G36&lt;28,1.4,$G36&lt;40,1.6,$G36&lt;50,1.8,$G36&gt;=50,2))</f>
        <v>1</v>
      </c>
      <c r="AZ36" s="1063">
        <f>IFERROR(IF(VLOOKUP(AW36,'Bảng tra CĐ'!$A$5:$B$80,2,0)=0,"",VLOOKUP(AW36,'Bảng tra CĐ'!$A$5:$B$80,2,0)),"")</f>
        <v>41</v>
      </c>
      <c r="BA36" s="1064">
        <f>IFERROR(IF(AX36="","",ROUNDUP(MAX(AX36*AY36/AZ36,1),0)),"")</f>
        <v>1</v>
      </c>
      <c r="BB36" s="1049"/>
      <c r="BC36" s="139" t="str">
        <f>IFERROR(_xlfn.IFS(INDEX(#REF!,MATCH($BB36,#REF!,0))="C",$C36,INDEX(#REF!,MATCH($BB36,#REF!,0))="C*H",$C36*$H36,INDEX(#REF!,MATCH($BB36,#REF!,0))="C*J",$C36*$J36,INDEX(#REF!,MATCH($BB36,#REF!,0))="C*2*(H+I)",$C36*2*($H36+$I36),INDEX(#REF!,MATCH($BB36,#REF!,0))="C*L*3600",$C36*$L36*3600,INDEX(#REF!,MATCH($BB36,#REF!,0))="C*K*3600",$C36*$K36*3600),"")</f>
        <v/>
      </c>
      <c r="BD36" s="1062" t="str">
        <f>IF($BB36="","",_xlfn.IFS($G36&lt;18,1,$G36&lt;28,1.4,$G36&lt;40,1.6,$G36&lt;50,1.8,$G36&gt;=50,2))</f>
        <v/>
      </c>
      <c r="BE36" s="1063" t="str">
        <f>IFERROR(IF(VLOOKUP($BB36,#REF!,2,0)=0,"",VLOOKUP($BB36,#REF!,2,0)),"")</f>
        <v/>
      </c>
      <c r="BF36" s="1064" t="str">
        <f>IFERROR(IF($BC36="","",ROUNDUP(MAX($BC36*$BD36/$BE36,1),0)),"")</f>
        <v/>
      </c>
      <c r="BG36" s="1049" t="s">
        <v>1178</v>
      </c>
      <c r="BH36" s="139">
        <v>11</v>
      </c>
      <c r="BI36" s="1062">
        <f>IF(IFERROR(VLOOKUP(BG36,'Bảng tra CĐ'!$A$5:$C$80,3,0),"")="m3/h",1,_xlfn.IFS($G36&lt;18,1,$G36&lt;28,1.4,$G36&lt;40,1.6,$G36&lt;50,1.8,$G36&gt;=50,2))</f>
        <v>1</v>
      </c>
      <c r="BJ36" s="1063">
        <f>IFERROR(IF(VLOOKUP(BG36,'Bảng tra CĐ'!$A$5:$B$80,2,0)=0,"",VLOOKUP(BG36,'Bảng tra CĐ'!$A$5:$B$80,2,0)),"")</f>
        <v>0.5</v>
      </c>
      <c r="BK36" s="1064">
        <f>IFERROR(IF(BH36="","",ROUNDUP(MAX(BH36*BI36/BJ36,1),0)),"")</f>
        <v>22</v>
      </c>
      <c r="BL36" s="1049"/>
      <c r="BM36" s="139" t="str">
        <f>IFERROR(_xlfn.IFS(INDEX(#REF!,MATCH($BL36,#REF!,0))="C",$C36,INDEX(#REF!,MATCH($BL36,#REF!,0))="C*H",$C36*$H36,INDEX(#REF!,MATCH($BL36,#REF!,0))="C*J",$C36*$J36,INDEX(#REF!,MATCH($BL36,#REF!,0))="C*2*(H+I)",$C36*2*($H36+$I36),INDEX(#REF!,MATCH($BL36,#REF!,0))="C*L*3600",$C36*$L36*3600,INDEX(#REF!,MATCH($BL36,#REF!,0))="C*K*3600",$C36*$K36*3600),"")</f>
        <v/>
      </c>
      <c r="BN36" s="1062" t="str">
        <f>IF($BL36="","",_xlfn.IFS($G36&lt;18,1,$G36&lt;28,1.4,$G36&lt;40,1.6,$G36&lt;50,1.8,$G36&gt;=50,2))</f>
        <v/>
      </c>
      <c r="BO36" s="1063" t="str">
        <f>IFERROR(IF(VLOOKUP($BL36,#REF!,2,0)=0,"",VLOOKUP($BL36,#REF!,2,0)),"")</f>
        <v/>
      </c>
      <c r="BP36" s="1064" t="str">
        <f>IFERROR(IF($BM36="","",ROUNDUP(MAX($BM36*$BN36/$BO36,1),0)),"")</f>
        <v/>
      </c>
      <c r="BQ36" s="1049"/>
      <c r="BR36" s="139" t="str">
        <f>IFERROR(_xlfn.IFS(INDEX(#REF!,MATCH($BQ36,#REF!,0))="C",$C36,INDEX(#REF!,MATCH($BQ36,#REF!,0))="C*H",$C36*$H36,INDEX(#REF!,MATCH($BQ36,#REF!,0))="C*J",$C36*$J36,INDEX(#REF!,MATCH($BQ36,#REF!,0))="C*2*(H+I)",$C36*2*($H36+$I36),INDEX(#REF!,MATCH($BQ36,#REF!,0))="C*L*3600",$C36*$L36*3600,INDEX(#REF!,MATCH($BQ36,#REF!,0))="C*K*3600",$C36*$K36*3600),"")</f>
        <v/>
      </c>
      <c r="BS36" s="1062" t="str">
        <f>IF($BQ36="","",_xlfn.IFS($G36&lt;18,1,$G36&lt;28,1.4,$G36&lt;40,1.6,$G36&lt;50,1.8,$G36&gt;=50,2))</f>
        <v/>
      </c>
      <c r="BT36" s="1063" t="str">
        <f>IFERROR(IF(VLOOKUP($BQ36,#REF!,2,0)=0,"",VLOOKUP($BQ36,#REF!,2,0)),"")</f>
        <v/>
      </c>
      <c r="BU36" s="1064" t="str">
        <f>IFERROR(IF($BR36="","",ROUNDUP(MAX($BR36*$BS36/$BT36,1),0)),"")</f>
        <v/>
      </c>
      <c r="BV36" s="1048" t="s">
        <v>1139</v>
      </c>
      <c r="BW36" s="139">
        <f>IFERROR(_xlfn.IFS(INDEX('Bảng tra CĐ'!$E$5:$E$80,MATCH(BV36,'Bảng tra CĐ'!$A$5:$A$80,0))="$C",$C36,INDEX('Bảng tra CĐ'!$E$5:$E$80,MATCH(BV36,'Bảng tra CĐ'!$A$5:$A$80,0))="$C*$H",$C36*$H36,INDEX('Bảng tra CĐ'!$E$5:$E$80,MATCH(BV36,'Bảng tra CĐ'!$A$5:$A$80,0))="$C*$J",$C36*$J36,INDEX('Bảng tra CĐ'!$E$5:$E$80,MATCH(BV36,'Bảng tra CĐ'!$A$5:$A$80,0))="$C*2*($H+$I)",$C36*2*($H36+$I36),INDEX('Bảng tra CĐ'!$E$5:$E$80,MATCH(BV36,'Bảng tra CĐ'!$A$5:$A$80,0))="$L*3600",$L36*3600,INDEX('Bảng tra CĐ'!$E$5:$E$80,MATCH(BV36,'Bảng tra CĐ'!$A$5:$A$80,0))="$K*3600",$K36*3600),"")</f>
        <v>116.28000000000002</v>
      </c>
      <c r="BX36" s="1062">
        <f>IF(IFERROR(VLOOKUP(BV36,'Bảng tra CĐ'!$A$5:$C$80,3,0),"")="m3/h",1,_xlfn.IFS($G36&lt;18,1,$G36&lt;28,1.4,$G36&lt;40,1.6,$G36&lt;50,1.8,$G36&gt;=50,2))</f>
        <v>1</v>
      </c>
      <c r="BY36" s="1063">
        <f>IFERROR(IF(VLOOKUP(BV36,'Bảng tra CĐ'!$A$5:$B$80,2,0)=0,"",VLOOKUP(BV36,'Bảng tra CĐ'!$A$5:$B$80,2,0)),"")</f>
        <v>23</v>
      </c>
      <c r="BZ36" s="1064">
        <f t="shared" si="96"/>
        <v>6</v>
      </c>
      <c r="CA36" s="1049" t="s">
        <v>1179</v>
      </c>
      <c r="CB36" s="139">
        <f>IFERROR(_xlfn.IFS(INDEX('Bảng tra CĐ'!$E$5:$E$80,MATCH(CA36,'Bảng tra CĐ'!$A$5:$A$80,0))="$C",$C36,INDEX('Bảng tra CĐ'!$E$5:$E$80,MATCH(CA36,'Bảng tra CĐ'!$A$5:$A$80,0))="$C*$H",$C36*$H36,INDEX('Bảng tra CĐ'!$E$5:$E$80,MATCH(CA36,'Bảng tra CĐ'!$A$5:$A$80,0))="$C*$J",$C36*$J36,INDEX('Bảng tra CĐ'!$E$5:$E$80,MATCH(CA36,'Bảng tra CĐ'!$A$5:$A$80,0))="$C*2*($H+$I)",$C36*2*($H36+$I36),INDEX('Bảng tra CĐ'!$E$5:$E$80,MATCH(CA36,'Bảng tra CĐ'!$A$5:$A$80,0))="$L*3600",$L36*3600,INDEX('Bảng tra CĐ'!$E$5:$E$80,MATCH(CA36,'Bảng tra CĐ'!$A$5:$A$80,0))="$K*3600",$K36*3600),"")</f>
        <v>116.28000000000002</v>
      </c>
      <c r="CC36" s="1062">
        <f>IF(IFERROR(VLOOKUP(CA36,'Bảng tra CĐ'!$A$5:$C$80,3,0),"")="m3/h",1,_xlfn.IFS($G36&lt;18,1,$G36&lt;28,1.4,$G36&lt;40,1.6,$G36&lt;50,1.8,$G36&gt;=50,2))</f>
        <v>1</v>
      </c>
      <c r="CD36" s="1063">
        <f>IFERROR(IF(VLOOKUP(CA36,'Bảng tra CĐ'!$A$5:$B$80,2,0)=0,"",VLOOKUP(CA36,'Bảng tra CĐ'!$A$5:$B$80,2,0)),"")</f>
        <v>10</v>
      </c>
      <c r="CE36" s="1064">
        <f>IFERROR(IF(CB36="","",ROUNDUP(MAX(CB36*CC36/CD36,1),0)),"")</f>
        <v>12</v>
      </c>
      <c r="CF36" s="1049"/>
      <c r="CG36" s="139" t="str">
        <f>IFERROR(_xlfn.IFS(INDEX(#REF!,MATCH($CF36,#REF!,0))="C",$C36,INDEX(#REF!,MATCH($CF36,#REF!,0))="C*H",$C36*$H36,INDEX(#REF!,MATCH($CF36,#REF!,0))="C*J",$C36*$J36,INDEX(#REF!,MATCH($CF36,#REF!,0))="C*2*(H+I)",$C36*2*($H36+$I36),INDEX(#REF!,MATCH($CF36,#REF!,0))="C*L*3600",$C36*$L36*3600,INDEX(#REF!,MATCH($CF36,#REF!,0))="C*K*3600",$C36*$K36*3600),"")</f>
        <v/>
      </c>
      <c r="CH36" s="1062" t="str">
        <f t="shared" si="92"/>
        <v/>
      </c>
      <c r="CI36" s="1063" t="str">
        <f>IFERROR(IF(VLOOKUP($CF36,#REF!,2,0)=0,"",VLOOKUP($CF36,#REF!,2,0)),"")</f>
        <v/>
      </c>
      <c r="CJ36" s="1064" t="str">
        <f t="shared" si="93"/>
        <v/>
      </c>
      <c r="CK36" s="1048"/>
      <c r="CL36" s="139" t="str">
        <f>IFERROR(_xlfn.IFS(INDEX(#REF!,MATCH($CK36,#REF!,0))="C",$C36,INDEX(#REF!,MATCH($CK36,#REF!,0))="C*H",$C36*$H36,INDEX(#REF!,MATCH($CK36,#REF!,0))="C*J",$C36*$J36,INDEX(#REF!,MATCH($CK36,#REF!,0))="C*2*(H+I)",$C36*2*($H36+$I36),INDEX(#REF!,MATCH($CK36,#REF!,0))="C*L*3600",$C36*$L36*3600,INDEX(#REF!,MATCH($CK36,#REF!,0))="C*K*3600",$C36*$K36*3600),"")</f>
        <v/>
      </c>
      <c r="CM36" s="1062" t="str">
        <f t="shared" si="52"/>
        <v/>
      </c>
      <c r="CN36" s="1063" t="str">
        <f>IFERROR(IF(VLOOKUP($CK36,#REF!,2,0)=0,"",VLOOKUP($CK36,#REF!,2,0)),"")</f>
        <v/>
      </c>
      <c r="CO36" s="1064" t="str">
        <f t="shared" si="53"/>
        <v/>
      </c>
      <c r="CP36" s="1049"/>
      <c r="CQ36" s="139" t="str">
        <f>IFERROR(_xlfn.IFS(INDEX(#REF!,MATCH($CP36,#REF!,0))="C",$C36,INDEX(#REF!,MATCH($CP36,#REF!,0))="C*H",$C36*$H36,INDEX(#REF!,MATCH($CP36,#REF!,0))="C*J",$C36*$J36,INDEX(#REF!,MATCH($CP36,#REF!,0))="C*2*(H+I)",$C36*2*($H36+$I36),INDEX(#REF!,MATCH($CP36,#REF!,0))="C*L*3600",$C36*$L36*3600,INDEX(#REF!,MATCH($CP36,#REF!,0))="C*K*3600",$C36*$K36*3600),"")</f>
        <v/>
      </c>
      <c r="CR36" s="1062" t="str">
        <f t="shared" si="94"/>
        <v/>
      </c>
      <c r="CS36" s="1063" t="str">
        <f>IFERROR(IF(VLOOKUP($CP36,#REF!,2,0)=0,"",VLOOKUP($CP36,#REF!,2,0)),"")</f>
        <v/>
      </c>
      <c r="CT36" s="1064" t="str">
        <f t="shared" si="95"/>
        <v/>
      </c>
      <c r="CU36" s="1049"/>
      <c r="CV36" s="139" t="str">
        <f>IFERROR(_xlfn.IFS(INDEX(#REF!,MATCH($CU36,#REF!,0))="C",$C36,INDEX(#REF!,MATCH($CU36,#REF!,0))="C*H",$C36*$H36,INDEX(#REF!,MATCH($CU36,#REF!,0))="C*J",$C36*$J36,INDEX(#REF!,MATCH($CU36,#REF!,0))="C*2*(H+I)",$C36*2*($H36+$I36),INDEX(#REF!,MATCH($CU36,#REF!,0))="C*L*3600",$C36*$L36*3600,INDEX(#REF!,MATCH($CU36,#REF!,0))="C*K*3600",$C36*$K36*3600),"")</f>
        <v/>
      </c>
      <c r="CW36" s="1062" t="str">
        <f t="shared" si="54"/>
        <v/>
      </c>
      <c r="CX36" s="1063" t="str">
        <f>IFERROR(IF(VLOOKUP($CU36,#REF!,2,0)=0,"",VLOOKUP($CU36,#REF!,2,0)),"")</f>
        <v/>
      </c>
      <c r="CY36" s="1064" t="str">
        <f t="shared" si="55"/>
        <v/>
      </c>
      <c r="CZ36" s="1049"/>
      <c r="DA36" s="139" t="str">
        <f>IFERROR(_xlfn.IFS(INDEX(#REF!,MATCH($CZ36,#REF!,0))="C",$C36,INDEX(#REF!,MATCH($CZ36,#REF!,0))="C*H",$C36*$H36,INDEX(#REF!,MATCH($CZ36,#REF!,0))="C*J",$C36*$J36,INDEX(#REF!,MATCH($CZ36,#REF!,0))="C*2*(H+I)",$C36*2*($H36+$I36),INDEX(#REF!,MATCH($CZ36,#REF!,0))="C*L*3600",$C36*$L36*3600,INDEX(#REF!,MATCH($CZ36,#REF!,0))="C*K*3600",$C36*$K36*3600),"")</f>
        <v/>
      </c>
      <c r="DB36" s="1062" t="str">
        <f t="shared" si="56"/>
        <v/>
      </c>
      <c r="DC36" s="1063" t="str">
        <f>IFERROR(IF(VLOOKUP($CZ36,#REF!,2,0)=0,"",VLOOKUP($CZ36,#REF!,2,0)),"")</f>
        <v/>
      </c>
      <c r="DD36" s="1064" t="str">
        <f t="shared" si="57"/>
        <v/>
      </c>
      <c r="DE36" s="1049"/>
      <c r="DF36" s="139" t="str">
        <f>IFERROR(_xlfn.IFS(INDEX(#REF!,MATCH($DE36,#REF!,0))="C",$C36,INDEX(#REF!,MATCH($DE36,#REF!,0))="C*H",$C36*$H36,INDEX(#REF!,MATCH($DE36,#REF!,0))="C*J",$C36*$J36,INDEX(#REF!,MATCH($DE36,#REF!,0))="C*2*(H+I)",$C36*2*($H36+$I36),INDEX(#REF!,MATCH($DE36,#REF!,0))="C*L*3600",$C36*$L36*3600,INDEX(#REF!,MATCH($DE36,#REF!,0))="C*K*3600",$C36*$K36*3600),"")</f>
        <v/>
      </c>
      <c r="DG36" s="1062" t="str">
        <f t="shared" si="58"/>
        <v/>
      </c>
      <c r="DH36" s="1063" t="str">
        <f>IFERROR(IF(VLOOKUP($DE36,#REF!,2,0)=0,"",VLOOKUP($DE36,#REF!,2,0)),"")</f>
        <v/>
      </c>
      <c r="DI36" s="1064" t="str">
        <f t="shared" si="59"/>
        <v/>
      </c>
      <c r="DJ36" s="1049"/>
      <c r="DK36" s="139" t="str">
        <f>IFERROR(_xlfn.IFS(INDEX(#REF!,MATCH($DJ36,#REF!,0))="C",$C36,INDEX(#REF!,MATCH($DJ36,#REF!,0))="C*H",$C36*$H36,INDEX(#REF!,MATCH($DJ36,#REF!,0))="C*J",$C36*$J36,INDEX(#REF!,MATCH($DJ36,#REF!,0))="C*2*(H+I)",$C36*2*($H36+$I36),INDEX(#REF!,MATCH($DJ36,#REF!,0))="C*L*3600",$C36*$L36*3600,INDEX(#REF!,MATCH($DJ36,#REF!,0))="C*K*3600",$C36*$K36*3600),"")</f>
        <v/>
      </c>
      <c r="DL36" s="1062" t="str">
        <f t="shared" si="60"/>
        <v/>
      </c>
      <c r="DM36" s="1063" t="str">
        <f>IFERROR(IF(VLOOKUP($DJ36,#REF!,2,0)=0,"",VLOOKUP($DJ36,#REF!,2,0)),"")</f>
        <v/>
      </c>
      <c r="DN36" s="1064" t="str">
        <f t="shared" si="61"/>
        <v/>
      </c>
      <c r="DO36" s="1049"/>
      <c r="DP36" s="139" t="str">
        <f>IFERROR(_xlfn.IFS(INDEX(#REF!,MATCH($DO36,#REF!,0))="C",$C36,INDEX(#REF!,MATCH($DO36,#REF!,0))="C*H",$C36*$H36,INDEX(#REF!,MATCH($DO36,#REF!,0))="C*J",$C36*$J36,INDEX(#REF!,MATCH($DO36,#REF!,0))="C*2*(H+I)",$C36*2*($H36+$I36),INDEX(#REF!,MATCH($DO36,#REF!,0))="C*L*3600",$C36*$L36*3600,INDEX(#REF!,MATCH($DO36,#REF!,0))="C*K*3600",$C36*$K36*3600),"")</f>
        <v/>
      </c>
      <c r="DQ36" s="1062" t="str">
        <f t="shared" si="62"/>
        <v/>
      </c>
      <c r="DR36" s="1063" t="str">
        <f>IFERROR(IF(VLOOKUP($DO36,#REF!,2,0)=0,"",VLOOKUP($DO36,#REF!,2,0)),"")</f>
        <v/>
      </c>
      <c r="DS36" s="1064" t="str">
        <f t="shared" si="63"/>
        <v/>
      </c>
      <c r="DT36" s="1050"/>
      <c r="DU36" s="139" t="str">
        <f>IFERROR(_xlfn.IFS(INDEX(#REF!,MATCH($DT36,#REF!,0))="C",$C36,INDEX(#REF!,MATCH($DT36,#REF!,0))="C*H",$C36*$H36,INDEX(#REF!,MATCH($DT36,#REF!,0))="C*J",$C36*$J36,INDEX(#REF!,MATCH($DT36,#REF!,0))="C*2*(H+I)",$C36*2*($H36+$I36),INDEX(#REF!,MATCH($DT36,#REF!,0))="C*L*3600",$C36*$L36*3600,INDEX(#REF!,MATCH($DT36,#REF!,0))="C*K*3600",$C36*$K36*3600),"")</f>
        <v/>
      </c>
      <c r="DV36" s="1062" t="str">
        <f t="shared" si="64"/>
        <v/>
      </c>
      <c r="DW36" s="1063" t="str">
        <f>IFERROR(IF(VLOOKUP($DT36,#REF!,2,0)=0,"",VLOOKUP($DT36,#REF!,2,0)),"")</f>
        <v/>
      </c>
      <c r="DX36" s="1064" t="str">
        <f t="shared" si="65"/>
        <v/>
      </c>
      <c r="DY36" s="1050"/>
      <c r="DZ36" s="139" t="str">
        <f>IFERROR(_xlfn.IFS(INDEX(#REF!,MATCH($DY36,#REF!,0))="C",$C36,INDEX(#REF!,MATCH($DY36,#REF!,0))="C*H",$C36*$H36,INDEX(#REF!,MATCH($DY36,#REF!,0))="C*J",$C36*$J36,INDEX(#REF!,MATCH($DY36,#REF!,0))="C*2*(H+I)",$C36*2*($H36+$I36),INDEX(#REF!,MATCH($DY36,#REF!,0))="C*L*3600",$C36*$L36*3600,INDEX(#REF!,MATCH($DY36,#REF!,0))="C*K*3600",$C36*$K36*3600),"")</f>
        <v/>
      </c>
      <c r="EA36" s="1062" t="str">
        <f t="shared" si="97"/>
        <v/>
      </c>
      <c r="EB36" s="1063" t="str">
        <f>IFERROR(IF(VLOOKUP($DY36,#REF!,2,0)=0,"",VLOOKUP($DY36,#REF!,2,0)),"")</f>
        <v/>
      </c>
      <c r="EC36" s="1064" t="str">
        <f t="shared" si="98"/>
        <v/>
      </c>
      <c r="ED36" s="1050"/>
      <c r="EE36" s="139" t="str">
        <f>IFERROR(_xlfn.IFS(INDEX(#REF!,MATCH($ED36,#REF!,0))="C",$C36,INDEX(#REF!,MATCH($ED36,#REF!,0))="C*H",$C36*$H36,INDEX(#REF!,MATCH($ED36,#REF!,0))="C*J",$C36*$J36,INDEX(#REF!,MATCH($ED36,#REF!,0))="C*2*(H+I)",$C36*2*($H36+$I36),INDEX(#REF!,MATCH($ED36,#REF!,0))="C*L*3600",$C36*$L36*3600,INDEX(#REF!,MATCH($ED36,#REF!,0))="C*K*3600",$C36*$K36*3600),"")</f>
        <v/>
      </c>
      <c r="EF36" s="1062" t="str">
        <f t="shared" si="99"/>
        <v/>
      </c>
      <c r="EG36" s="1063" t="str">
        <f>IFERROR(IF(VLOOKUP($ED36,#REF!,2,0)=0,"",VLOOKUP($ED36,#REF!,2,0)),"")</f>
        <v/>
      </c>
      <c r="EH36" s="1064" t="str">
        <f t="shared" si="100"/>
        <v/>
      </c>
      <c r="EI36" s="1051"/>
      <c r="EJ36" s="139" t="str">
        <f>IFERROR(_xlfn.IFS(INDEX(#REF!,MATCH($EI36,#REF!,0))="C",$C36,INDEX(#REF!,MATCH($EI36,#REF!,0))="C*H",$C36*$H36,INDEX(#REF!,MATCH($EI36,#REF!,0))="C*J",$C36*$J36,INDEX(#REF!,MATCH($EI36,#REF!,0))="C*2*(H+I)",$C36*2*($H36+$I36),INDEX(#REF!,MATCH($EI36,#REF!,0))="C*L*3600",$C36*$L36*3600,INDEX(#REF!,MATCH($EI36,#REF!,0))="C*K*3600",$C36*$K36*3600),"")</f>
        <v/>
      </c>
      <c r="EK36" s="1062" t="str">
        <f t="shared" si="101"/>
        <v/>
      </c>
      <c r="EL36" s="1063" t="str">
        <f>IFERROR(IF(VLOOKUP($EI36,#REF!,2,0)=0,"",VLOOKUP($EI36,#REF!,2,0)),"")</f>
        <v/>
      </c>
      <c r="EM36" s="1064" t="str">
        <f t="shared" si="102"/>
        <v/>
      </c>
      <c r="EN36" s="1052"/>
      <c r="ET36" s="139" t="str">
        <f>IFERROR(_xlfn.IFS(INDEX(#REF!,MATCH($EN36,#REF!,0))="C",$C36,INDEX(#REF!,MATCH($EN36,#REF!,0))="C*H",$C36*$H36,INDEX(#REF!,MATCH($EN36,#REF!,0))="C*J",$C36*$J36,INDEX(#REF!,MATCH($EN36,#REF!,0))="C*2*(H+I)",$C36*2*($H36+$I36),INDEX(#REF!,MATCH($EN36,#REF!,0))="C*L*3600",$C36*$L36*3600,INDEX(#REF!,MATCH($EN36,#REF!,0))="C*K*3600",$C36*$K36*3600),"")</f>
        <v/>
      </c>
      <c r="EU36" s="1062" t="str">
        <f t="shared" si="66"/>
        <v/>
      </c>
      <c r="EV36" s="1063" t="str">
        <f>IFERROR(IF(VLOOKUP($EN36,#REF!,2,0)=0,"",VLOOKUP($EN36,#REF!,2,0)),"")</f>
        <v/>
      </c>
      <c r="EW36" s="1064" t="str">
        <f t="shared" si="43"/>
        <v/>
      </c>
    </row>
    <row r="37" spans="1:153" s="5" customFormat="1" ht="34.200000000000003" customHeight="1" outlineLevel="1">
      <c r="A37" s="17">
        <v>13</v>
      </c>
      <c r="B37" s="1018" t="s">
        <v>853</v>
      </c>
      <c r="C37" s="355">
        <v>1</v>
      </c>
      <c r="D37" s="43">
        <f t="shared" si="71"/>
        <v>24</v>
      </c>
      <c r="E37" s="43">
        <f t="shared" si="44"/>
        <v>54</v>
      </c>
      <c r="F37" s="65">
        <f t="shared" si="45"/>
        <v>530</v>
      </c>
      <c r="G37" s="359">
        <v>20</v>
      </c>
      <c r="H37" s="360">
        <v>50</v>
      </c>
      <c r="I37" s="1019">
        <v>490</v>
      </c>
      <c r="J37" s="580">
        <v>20</v>
      </c>
      <c r="K37" s="100">
        <f t="shared" si="72"/>
        <v>5.1000000000000004E-4</v>
      </c>
      <c r="L37" s="92">
        <f t="shared" si="46"/>
        <v>7.1400000000000005E-2</v>
      </c>
      <c r="M37" s="127"/>
      <c r="N37" s="1011" t="s">
        <v>842</v>
      </c>
      <c r="O37" s="257"/>
      <c r="P37" s="245"/>
      <c r="Q37" s="257"/>
      <c r="R37" s="257"/>
      <c r="S37" s="257"/>
      <c r="T37" s="129">
        <f t="shared" si="47"/>
        <v>1784</v>
      </c>
      <c r="U37" s="128">
        <f t="shared" si="48"/>
        <v>0.90983999999999998</v>
      </c>
      <c r="V37" s="96">
        <v>3</v>
      </c>
      <c r="W37" s="97">
        <f t="shared" si="73"/>
        <v>2.7295199999999999</v>
      </c>
      <c r="AB37" s="1075">
        <v>4</v>
      </c>
      <c r="AC37" s="1047" t="s">
        <v>1251</v>
      </c>
      <c r="AD37" s="139">
        <f>IFERROR(_xlfn.IFS(INDEX('Bảng tra CĐ'!$E$5:$E$80,MATCH(AC37,'Bảng tra CĐ'!$A$5:$A$80,0))="$C",$C37,INDEX('Bảng tra CĐ'!$E$5:$E$80,MATCH(AC37,'Bảng tra CĐ'!$A$5:$A$80,0))="$C*$H",$C37*$H37,INDEX('Bảng tra CĐ'!$E$5:$E$80,MATCH(AC37,'Bảng tra CĐ'!$A$5:$A$80,0))="$C*$J",$C37*$J37,INDEX('Bảng tra CĐ'!$E$5:$E$80,MATCH(AC37,'Bảng tra CĐ'!$A$5:$A$80,0))="$C*2*($H+$I)",$C37*2*($H37+$I37),INDEX('Bảng tra CĐ'!$E$5:$E$80,MATCH(AC37,'Bảng tra CĐ'!$A$5:$A$80,0))="$L*3600",$L37*3600,INDEX('Bảng tra CĐ'!$E$5:$E$80,MATCH(AC37,'Bảng tra CĐ'!$A$5:$A$80,0))="$K*3600",$K37*3600),"")</f>
        <v>1080</v>
      </c>
      <c r="AE37" s="1062">
        <f>IF(IFERROR(VLOOKUP(AC37,'Bảng tra CĐ'!$A$5:$C$80,3,0),"")="m3/h",1,_xlfn.IFS($G37&lt;18,1,$G37&lt;28,1.4,$G37&lt;40,1.6,$G37&lt;50,1.8,$G37&gt;=50,2))</f>
        <v>1.4</v>
      </c>
      <c r="AF37" s="1063">
        <f>IFERROR(IF(VLOOKUP(AC37,'Bảng tra CĐ'!$A$5:$B$80,2,0)=0,"",VLOOKUP(AC37,'Bảng tra CĐ'!$A$5:$B$80,2,0)),"")</f>
        <v>100</v>
      </c>
      <c r="AG37" s="1064">
        <f>IFERROR(IF(AD37="","",ROUNDUP(MAX(AD37*AE37/AF37,1),0)),"")</f>
        <v>16</v>
      </c>
      <c r="AH37" s="1048"/>
      <c r="AI37" s="139" t="str">
        <f>IFERROR(_xlfn.IFS(INDEX(#REF!,MATCH($AH37,#REF!,0))="C",$C37,INDEX(#REF!,MATCH($AH37,#REF!,0))="C*H",$C37*$H37,INDEX(#REF!,MATCH($AH37,#REF!,0))="C*J",$C37*$J37,INDEX(#REF!,MATCH($AH37,#REF!,0))="C*2*(H+I)",$C37*2*($H37+$I37),INDEX(#REF!,MATCH($AH37,#REF!,0))="C*L*3600",$C37*$L37*3600,INDEX(#REF!,MATCH($AH37,#REF!,0))="C*K*3600",$C37*$K37*3600),"")</f>
        <v/>
      </c>
      <c r="AJ37" s="1062" t="str">
        <f t="shared" si="88"/>
        <v/>
      </c>
      <c r="AK37" s="1063" t="str">
        <f>IFERROR(IF(VLOOKUP($AH37,#REF!,2,0)=0,"",VLOOKUP($AH37,#REF!,2,0)),"")</f>
        <v/>
      </c>
      <c r="AL37" s="1064" t="str">
        <f t="shared" si="89"/>
        <v/>
      </c>
      <c r="AM37" s="1048"/>
      <c r="AN37" s="139" t="str">
        <f>IFERROR(_xlfn.IFS(INDEX(#REF!,MATCH($AM37,#REF!,0))="C",$C37,INDEX(#REF!,MATCH($AM37,#REF!,0))="C*H",$C37*$H37,INDEX(#REF!,MATCH($AM37,#REF!,0))="C*J",$C37*$J37,INDEX(#REF!,MATCH($AM37,#REF!,0))="C*2*(H+I)",$C37*2*($H37+$I37),INDEX(#REF!,MATCH($AM37,#REF!,0))="C*L*3600",$C37*$L37*3600,INDEX(#REF!,MATCH($AM37,#REF!,0))="C*K*3600",$C37*$K37*3600),"")</f>
        <v/>
      </c>
      <c r="AO37" s="1062" t="str">
        <f t="shared" si="90"/>
        <v/>
      </c>
      <c r="AP37" s="1063" t="str">
        <f>IFERROR(IF(VLOOKUP($AM37,#REF!,2,0)=0,"",VLOOKUP($AM37,#REF!,2,0)),"")</f>
        <v/>
      </c>
      <c r="AQ37" s="1064" t="str">
        <f t="shared" si="91"/>
        <v/>
      </c>
      <c r="AR37" s="1048" t="s">
        <v>1099</v>
      </c>
      <c r="AS37" s="139">
        <f>IFERROR(_xlfn.IFS(INDEX('Bảng tra CĐ'!$E$5:$E$80,MATCH(AR37,'Bảng tra CĐ'!$A$5:$A$80,0))="$C",$C37,INDEX('Bảng tra CĐ'!$E$5:$E$80,MATCH(AR37,'Bảng tra CĐ'!$A$5:$A$80,0))="$C*$H",$C37*$H37,INDEX('Bảng tra CĐ'!$E$5:$E$80,MATCH(AR37,'Bảng tra CĐ'!$A$5:$A$80,0))="$C*$J",$C37*$J37,INDEX('Bảng tra CĐ'!$E$5:$E$80,MATCH(AR37,'Bảng tra CĐ'!$A$5:$A$80,0))="$C*2*($H+$I)",$C37*2*($H37+$I37),INDEX('Bảng tra CĐ'!$E$5:$E$80,MATCH(AR37,'Bảng tra CĐ'!$A$5:$A$80,0))="$L*3600",$L37*3600,INDEX('Bảng tra CĐ'!$E$5:$E$80,MATCH(AR37,'Bảng tra CĐ'!$A$5:$A$80,0))="$K*3600",$K37*3600),"")</f>
        <v>257.04000000000002</v>
      </c>
      <c r="AT37" s="1062">
        <f>IF(IFERROR(VLOOKUP(AR37,'Bảng tra CĐ'!$A$5:$C$80,3,0),"")="m3/h",1,_xlfn.IFS($G37&lt;18,1,$G37&lt;28,1.4,$G37&lt;40,1.6,$G37&lt;50,1.8,$G37&gt;=50,2))</f>
        <v>1.4</v>
      </c>
      <c r="AU37" s="1063">
        <f>IFERROR(IF(VLOOKUP(AR37,'Bảng tra CĐ'!$A$5:$B$80,2,0)=0,"",VLOOKUP(AR37,'Bảng tra CĐ'!$A$5:$B$80,2,0)),"")</f>
        <v>30</v>
      </c>
      <c r="AV37" s="1064">
        <f>IFERROR(IF(AS37="","",ROUNDUP(MAX(AS37*AT37/AU37,1),0)),"")</f>
        <v>12</v>
      </c>
      <c r="AW37" s="1049" t="s">
        <v>1140</v>
      </c>
      <c r="AX37" s="139">
        <f>IFERROR(_xlfn.IFS(INDEX('Bảng tra CĐ'!$E$5:$E$80,MATCH(AW37,'Bảng tra CĐ'!$A$5:$A$80,0))="$C",$C37,INDEX('Bảng tra CĐ'!$E$5:$E$80,MATCH(AW37,'Bảng tra CĐ'!$A$5:$A$80,0))="$C*$H",$C37*$H37,INDEX('Bảng tra CĐ'!$E$5:$E$80,MATCH(AW37,'Bảng tra CĐ'!$A$5:$A$80,0))="$C*$J",$C37*$J37,INDEX('Bảng tra CĐ'!$E$5:$E$80,MATCH(AW37,'Bảng tra CĐ'!$A$5:$A$80,0))="$C*2*($H+$I)",$C37*2*($H37+$I37),INDEX('Bảng tra CĐ'!$E$5:$E$80,MATCH(AW37,'Bảng tra CĐ'!$A$5:$A$80,0))="$L*3600",$L37*3600,INDEX('Bảng tra CĐ'!$E$5:$E$80,MATCH(AW37,'Bảng tra CĐ'!$A$5:$A$80,0))="$K*3600",$K37*3600),"")</f>
        <v>50</v>
      </c>
      <c r="AY37" s="1062">
        <f>IF(IFERROR(VLOOKUP(AW37,'Bảng tra CĐ'!$A$5:$C$80,3,0),"")="m3/h",1,_xlfn.IFS($G37&lt;18,1,$G37&lt;28,1.4,$G37&lt;40,1.6,$G37&lt;50,1.8,$G37&gt;=50,2))</f>
        <v>1.4</v>
      </c>
      <c r="AZ37" s="1063">
        <f>IFERROR(IF(VLOOKUP(AW37,'Bảng tra CĐ'!$A$5:$B$80,2,0)=0,"",VLOOKUP(AW37,'Bảng tra CĐ'!$A$5:$B$80,2,0)),"")</f>
        <v>29.285714285714288</v>
      </c>
      <c r="BA37" s="1064">
        <f>IFERROR(IF(AX37="","",ROUNDUP(MAX(AX37*AY37/AZ37,1),0)),"")</f>
        <v>3</v>
      </c>
      <c r="BB37" s="1049" t="s">
        <v>1185</v>
      </c>
      <c r="BC37" s="139">
        <f>IFERROR(_xlfn.IFS(INDEX('Bảng tra CĐ'!$E$5:$E$80,MATCH(BB37,'Bảng tra CĐ'!$A$5:$A$80,0))="$C",$C37,INDEX('Bảng tra CĐ'!$E$5:$E$80,MATCH(BB37,'Bảng tra CĐ'!$A$5:$A$80,0))="$C*$H",$C37*$H37,INDEX('Bảng tra CĐ'!$E$5:$E$80,MATCH(BB37,'Bảng tra CĐ'!$A$5:$A$80,0))="$C*$J",$C37*$J37,INDEX('Bảng tra CĐ'!$E$5:$E$80,MATCH(BB37,'Bảng tra CĐ'!$A$5:$A$80,0))="$C*2*($H+$I)",$C37*2*($H37+$I37),INDEX('Bảng tra CĐ'!$E$5:$E$80,MATCH(BB37,'Bảng tra CĐ'!$A$5:$A$80,0))="$L*3600",$L37*3600,INDEX('Bảng tra CĐ'!$E$5:$E$80,MATCH(BB37,'Bảng tra CĐ'!$A$5:$A$80,0))="$K*3600",$K37*3600),"")</f>
        <v>20</v>
      </c>
      <c r="BD37" s="1062">
        <f>IF(IFERROR(VLOOKUP(BB37,'Bảng tra CĐ'!$A$5:$C$80,3,0),"")="m3/h",1,_xlfn.IFS($G37&lt;18,1,$G37&lt;28,1.4,$G37&lt;40,1.6,$G37&lt;50,1.8,$G37&gt;=50,2))</f>
        <v>1.4</v>
      </c>
      <c r="BE37" s="1063">
        <f>IFERROR(IF(VLOOKUP(BB37,'Bảng tra CĐ'!$A$5:$B$80,2,0)=0,"",VLOOKUP(BB37,'Bảng tra CĐ'!$A$5:$B$80,2,0)),"")</f>
        <v>5</v>
      </c>
      <c r="BF37" s="1064">
        <f>IFERROR(IF(BC37="","",ROUNDUP(MAX(BC37*BD37/BE37,1),0)),"")</f>
        <v>6</v>
      </c>
      <c r="BG37" s="1049" t="s">
        <v>1178</v>
      </c>
      <c r="BH37" s="139">
        <v>2</v>
      </c>
      <c r="BI37" s="1062">
        <f>IF(IFERROR(VLOOKUP(BG37,'Bảng tra CĐ'!$A$5:$C$80,3,0),"")="m3/h",1,_xlfn.IFS($G37&lt;18,1,$G37&lt;28,1.4,$G37&lt;40,1.6,$G37&lt;50,1.8,$G37&gt;=50,2))</f>
        <v>1.4</v>
      </c>
      <c r="BJ37" s="1063">
        <f>IFERROR(IF(VLOOKUP(BG37,'Bảng tra CĐ'!$A$5:$B$80,2,0)=0,"",VLOOKUP(BG37,'Bảng tra CĐ'!$A$5:$B$80,2,0)),"")</f>
        <v>0.5</v>
      </c>
      <c r="BK37" s="1064">
        <f>IFERROR(IF(BH37="","",ROUNDUP(MAX(BH37*BI37/BJ37,1),0)),"")</f>
        <v>6</v>
      </c>
      <c r="BL37" s="1049" t="s">
        <v>1203</v>
      </c>
      <c r="BM37" s="139">
        <v>2</v>
      </c>
      <c r="BN37" s="1062">
        <f>IF(IFERROR(VLOOKUP(BL37,'Bảng tra CĐ'!$A$5:$C$80,3,0),"")="m3/h",1,_xlfn.IFS($G37&lt;18,1,$G37&lt;28,1.4,$G37&lt;40,1.6,$G37&lt;50,1.8,$G37&gt;=50,2))</f>
        <v>1.4</v>
      </c>
      <c r="BO37" s="1063">
        <f>IFERROR(IF(VLOOKUP(BL37,'Bảng tra CĐ'!$A$5:$B$80,2,0)=0,"",VLOOKUP(BL37,'Bảng tra CĐ'!$A$5:$B$80,2,0)),"")</f>
        <v>0.3</v>
      </c>
      <c r="BP37" s="1064">
        <f>IFERROR(IF(BM37="","",ROUNDUP(MAX(BM37*BN37/BO37,1),0)),"")</f>
        <v>10</v>
      </c>
      <c r="BQ37" s="1049" t="s">
        <v>1204</v>
      </c>
      <c r="BR37" s="139">
        <v>2</v>
      </c>
      <c r="BS37" s="1062">
        <f>IF(IFERROR(VLOOKUP(BQ37,'Bảng tra CĐ'!$A$5:$C$80,3,0),"")="m3/h",1,_xlfn.IFS($G37&lt;18,1,$G37&lt;28,1.4,$G37&lt;40,1.6,$G37&lt;50,1.8,$G37&gt;=50,2))</f>
        <v>1.4</v>
      </c>
      <c r="BT37" s="1063">
        <f>IFERROR(IF(VLOOKUP(BQ37,'Bảng tra CĐ'!$A$5:$B$80,2,0)=0,"",VLOOKUP(BQ37,'Bảng tra CĐ'!$A$5:$B$80,2,0)),"")</f>
        <v>0.3</v>
      </c>
      <c r="BU37" s="1064">
        <f>IFERROR(IF(BR37="","",ROUNDUP(MAX(BR37*BS37/BT37,1),0)),"")</f>
        <v>10</v>
      </c>
      <c r="BV37" s="1048" t="s">
        <v>1139</v>
      </c>
      <c r="BW37" s="139">
        <f>IFERROR(_xlfn.IFS(INDEX('Bảng tra CĐ'!$E$5:$E$80,MATCH(BV37,'Bảng tra CĐ'!$A$5:$A$80,0))="$C",$C37,INDEX('Bảng tra CĐ'!$E$5:$E$80,MATCH(BV37,'Bảng tra CĐ'!$A$5:$A$80,0))="$C*$H",$C37*$H37,INDEX('Bảng tra CĐ'!$E$5:$E$80,MATCH(BV37,'Bảng tra CĐ'!$A$5:$A$80,0))="$C*$J",$C37*$J37,INDEX('Bảng tra CĐ'!$E$5:$E$80,MATCH(BV37,'Bảng tra CĐ'!$A$5:$A$80,0))="$C*2*($H+$I)",$C37*2*($H37+$I37),INDEX('Bảng tra CĐ'!$E$5:$E$80,MATCH(BV37,'Bảng tra CĐ'!$A$5:$A$80,0))="$L*3600",$L37*3600,INDEX('Bảng tra CĐ'!$E$5:$E$80,MATCH(BV37,'Bảng tra CĐ'!$A$5:$A$80,0))="$K*3600",$K37*3600),"")</f>
        <v>257.04000000000002</v>
      </c>
      <c r="BX37" s="1062">
        <f>IF(IFERROR(VLOOKUP(BV37,'Bảng tra CĐ'!$A$5:$C$80,3,0),"")="m3/h",1,_xlfn.IFS($G37&lt;18,1,$G37&lt;28,1.4,$G37&lt;40,1.6,$G37&lt;50,1.8,$G37&gt;=50,2))</f>
        <v>1.4</v>
      </c>
      <c r="BY37" s="1063">
        <f>IFERROR(IF(VLOOKUP(BV37,'Bảng tra CĐ'!$A$5:$B$80,2,0)=0,"",VLOOKUP(BV37,'Bảng tra CĐ'!$A$5:$B$80,2,0)),"")</f>
        <v>23</v>
      </c>
      <c r="BZ37" s="1064">
        <f>IFERROR(IF(BW37="","",ROUNDUP(MAX(BW37*BX37/BY37,1),0)),"")</f>
        <v>16</v>
      </c>
      <c r="CA37" s="1049" t="s">
        <v>1179</v>
      </c>
      <c r="CB37" s="139">
        <f>IFERROR(_xlfn.IFS(INDEX('Bảng tra CĐ'!$E$5:$E$80,MATCH(CA37,'Bảng tra CĐ'!$A$5:$A$80,0))="$C",$C37,INDEX('Bảng tra CĐ'!$E$5:$E$80,MATCH(CA37,'Bảng tra CĐ'!$A$5:$A$80,0))="$C*$H",$C37*$H37,INDEX('Bảng tra CĐ'!$E$5:$E$80,MATCH(CA37,'Bảng tra CĐ'!$A$5:$A$80,0))="$C*$J",$C37*$J37,INDEX('Bảng tra CĐ'!$E$5:$E$80,MATCH(CA37,'Bảng tra CĐ'!$A$5:$A$80,0))="$C*2*($H+$I)",$C37*2*($H37+$I37),INDEX('Bảng tra CĐ'!$E$5:$E$80,MATCH(CA37,'Bảng tra CĐ'!$A$5:$A$80,0))="$L*3600",$L37*3600,INDEX('Bảng tra CĐ'!$E$5:$E$80,MATCH(CA37,'Bảng tra CĐ'!$A$5:$A$80,0))="$K*3600",$K37*3600),"")</f>
        <v>257.04000000000002</v>
      </c>
      <c r="CC37" s="1062">
        <f>IF(IFERROR(VLOOKUP(CA37,'Bảng tra CĐ'!$A$5:$C$80,3,0),"")="m3/h",1,_xlfn.IFS($G37&lt;18,1,$G37&lt;28,1.4,$G37&lt;40,1.6,$G37&lt;50,1.8,$G37&gt;=50,2))</f>
        <v>1.4</v>
      </c>
      <c r="CD37" s="1063">
        <f>IFERROR(IF(VLOOKUP(CA37,'Bảng tra CĐ'!$A$5:$B$80,2,0)=0,"",VLOOKUP(CA37,'Bảng tra CĐ'!$A$5:$B$80,2,0)),"")</f>
        <v>10</v>
      </c>
      <c r="CE37" s="1064">
        <f>IFERROR(IF(CB37="","",ROUNDUP(MAX(CB37*CC37/CD37,1),0)),"")</f>
        <v>36</v>
      </c>
      <c r="CF37" s="1049"/>
      <c r="CG37" s="139" t="str">
        <f>IFERROR(_xlfn.IFS(INDEX(#REF!,MATCH($CF37,#REF!,0))="C",$C37,INDEX(#REF!,MATCH($CF37,#REF!,0))="C*H",$C37*$H37,INDEX(#REF!,MATCH($CF37,#REF!,0))="C*J",$C37*$J37,INDEX(#REF!,MATCH($CF37,#REF!,0))="C*2*(H+I)",$C37*2*($H37+$I37),INDEX(#REF!,MATCH($CF37,#REF!,0))="C*L*3600",$C37*$L37*3600,INDEX(#REF!,MATCH($CF37,#REF!,0))="C*K*3600",$C37*$K37*3600),"")</f>
        <v/>
      </c>
      <c r="CH37" s="1062" t="str">
        <f t="shared" si="92"/>
        <v/>
      </c>
      <c r="CI37" s="1063" t="str">
        <f>IFERROR(IF(VLOOKUP($CF37,#REF!,2,0)=0,"",VLOOKUP($CF37,#REF!,2,0)),"")</f>
        <v/>
      </c>
      <c r="CJ37" s="1064" t="str">
        <f t="shared" si="93"/>
        <v/>
      </c>
      <c r="CK37" s="1048"/>
      <c r="CL37" s="139" t="str">
        <f>IFERROR(_xlfn.IFS(INDEX(#REF!,MATCH($CK37,#REF!,0))="C",$C37,INDEX(#REF!,MATCH($CK37,#REF!,0))="C*H",$C37*$H37,INDEX(#REF!,MATCH($CK37,#REF!,0))="C*J",$C37*$J37,INDEX(#REF!,MATCH($CK37,#REF!,0))="C*2*(H+I)",$C37*2*($H37+$I37),INDEX(#REF!,MATCH($CK37,#REF!,0))="C*L*3600",$C37*$L37*3600,INDEX(#REF!,MATCH($CK37,#REF!,0))="C*K*3600",$C37*$K37*3600),"")</f>
        <v/>
      </c>
      <c r="CM37" s="1062" t="str">
        <f t="shared" si="52"/>
        <v/>
      </c>
      <c r="CN37" s="1063" t="str">
        <f>IFERROR(IF(VLOOKUP($CK37,#REF!,2,0)=0,"",VLOOKUP($CK37,#REF!,2,0)),"")</f>
        <v/>
      </c>
      <c r="CO37" s="1064" t="str">
        <f t="shared" si="53"/>
        <v/>
      </c>
      <c r="CP37" s="1077"/>
      <c r="CQ37" s="139" t="str">
        <f>IFERROR(_xlfn.IFS(INDEX(#REF!,MATCH($CP37,#REF!,0))="C",$C37,INDEX(#REF!,MATCH($CP37,#REF!,0))="C*H",$C37*$H37,INDEX(#REF!,MATCH($CP37,#REF!,0))="C*J",$C37*$J37,INDEX(#REF!,MATCH($CP37,#REF!,0))="C*2*(H+I)",$C37*2*($H37+$I37),INDEX(#REF!,MATCH($CP37,#REF!,0))="C*L*3600",$C37*$L37*3600,INDEX(#REF!,MATCH($CP37,#REF!,0))="C*K*3600",$C37*$K37*3600),"")</f>
        <v/>
      </c>
      <c r="CR37" s="1062" t="str">
        <f t="shared" si="94"/>
        <v/>
      </c>
      <c r="CS37" s="1063" t="str">
        <f>IFERROR(IF(VLOOKUP($CP37,#REF!,2,0)=0,"",VLOOKUP($CP37,#REF!,2,0)),"")</f>
        <v/>
      </c>
      <c r="CT37" s="1064" t="str">
        <f t="shared" si="95"/>
        <v/>
      </c>
      <c r="CU37" s="1049"/>
      <c r="CV37" s="139" t="str">
        <f>IFERROR(_xlfn.IFS(INDEX(#REF!,MATCH($CU37,#REF!,0))="C",$C37,INDEX(#REF!,MATCH($CU37,#REF!,0))="C*H",$C37*$H37,INDEX(#REF!,MATCH($CU37,#REF!,0))="C*J",$C37*$J37,INDEX(#REF!,MATCH($CU37,#REF!,0))="C*2*(H+I)",$C37*2*($H37+$I37),INDEX(#REF!,MATCH($CU37,#REF!,0))="C*L*3600",$C37*$L37*3600,INDEX(#REF!,MATCH($CU37,#REF!,0))="C*K*3600",$C37*$K37*3600),"")</f>
        <v/>
      </c>
      <c r="CW37" s="1062" t="str">
        <f t="shared" si="54"/>
        <v/>
      </c>
      <c r="CX37" s="1063" t="str">
        <f>IFERROR(IF(VLOOKUP($CU37,#REF!,2,0)=0,"",VLOOKUP($CU37,#REF!,2,0)),"")</f>
        <v/>
      </c>
      <c r="CY37" s="1064" t="str">
        <f t="shared" si="55"/>
        <v/>
      </c>
      <c r="CZ37" s="1049"/>
      <c r="DA37" s="139" t="str">
        <f>IFERROR(_xlfn.IFS(INDEX(#REF!,MATCH($CZ37,#REF!,0))="C",$C37,INDEX(#REF!,MATCH($CZ37,#REF!,0))="C*H",$C37*$H37,INDEX(#REF!,MATCH($CZ37,#REF!,0))="C*J",$C37*$J37,INDEX(#REF!,MATCH($CZ37,#REF!,0))="C*2*(H+I)",$C37*2*($H37+$I37),INDEX(#REF!,MATCH($CZ37,#REF!,0))="C*L*3600",$C37*$L37*3600,INDEX(#REF!,MATCH($CZ37,#REF!,0))="C*K*3600",$C37*$K37*3600),"")</f>
        <v/>
      </c>
      <c r="DB37" s="1062" t="str">
        <f t="shared" si="56"/>
        <v/>
      </c>
      <c r="DC37" s="1063" t="str">
        <f>IFERROR(IF(VLOOKUP($CZ37,#REF!,2,0)=0,"",VLOOKUP($CZ37,#REF!,2,0)),"")</f>
        <v/>
      </c>
      <c r="DD37" s="1064" t="str">
        <f t="shared" si="57"/>
        <v/>
      </c>
      <c r="DE37" s="1049"/>
      <c r="DF37" s="139" t="str">
        <f>IFERROR(_xlfn.IFS(INDEX(#REF!,MATCH($DE37,#REF!,0))="C",$C37,INDEX(#REF!,MATCH($DE37,#REF!,0))="C*H",$C37*$H37,INDEX(#REF!,MATCH($DE37,#REF!,0))="C*J",$C37*$J37,INDEX(#REF!,MATCH($DE37,#REF!,0))="C*2*(H+I)",$C37*2*($H37+$I37),INDEX(#REF!,MATCH($DE37,#REF!,0))="C*L*3600",$C37*$L37*3600,INDEX(#REF!,MATCH($DE37,#REF!,0))="C*K*3600",$C37*$K37*3600),"")</f>
        <v/>
      </c>
      <c r="DG37" s="1062" t="str">
        <f t="shared" si="58"/>
        <v/>
      </c>
      <c r="DH37" s="1063" t="str">
        <f>IFERROR(IF(VLOOKUP($DE37,#REF!,2,0)=0,"",VLOOKUP($DE37,#REF!,2,0)),"")</f>
        <v/>
      </c>
      <c r="DI37" s="1064" t="str">
        <f t="shared" si="59"/>
        <v/>
      </c>
      <c r="DJ37" s="1049"/>
      <c r="DK37" s="139" t="str">
        <f>IFERROR(_xlfn.IFS(INDEX(#REF!,MATCH($DJ37,#REF!,0))="C",$C37,INDEX(#REF!,MATCH($DJ37,#REF!,0))="C*H",$C37*$H37,INDEX(#REF!,MATCH($DJ37,#REF!,0))="C*J",$C37*$J37,INDEX(#REF!,MATCH($DJ37,#REF!,0))="C*2*(H+I)",$C37*2*($H37+$I37),INDEX(#REF!,MATCH($DJ37,#REF!,0))="C*L*3600",$C37*$L37*3600,INDEX(#REF!,MATCH($DJ37,#REF!,0))="C*K*3600",$C37*$K37*3600),"")</f>
        <v/>
      </c>
      <c r="DL37" s="1062" t="str">
        <f t="shared" si="60"/>
        <v/>
      </c>
      <c r="DM37" s="1063" t="str">
        <f>IFERROR(IF(VLOOKUP($DJ37,#REF!,2,0)=0,"",VLOOKUP($DJ37,#REF!,2,0)),"")</f>
        <v/>
      </c>
      <c r="DN37" s="1064" t="str">
        <f t="shared" si="61"/>
        <v/>
      </c>
      <c r="DO37" s="1049"/>
      <c r="DP37" s="139" t="str">
        <f>IFERROR(_xlfn.IFS(INDEX(#REF!,MATCH($DO37,#REF!,0))="C",$C37,INDEX(#REF!,MATCH($DO37,#REF!,0))="C*H",$C37*$H37,INDEX(#REF!,MATCH($DO37,#REF!,0))="C*J",$C37*$J37,INDEX(#REF!,MATCH($DO37,#REF!,0))="C*2*(H+I)",$C37*2*($H37+$I37),INDEX(#REF!,MATCH($DO37,#REF!,0))="C*L*3600",$C37*$L37*3600,INDEX(#REF!,MATCH($DO37,#REF!,0))="C*K*3600",$C37*$K37*3600),"")</f>
        <v/>
      </c>
      <c r="DQ37" s="1062" t="str">
        <f t="shared" si="62"/>
        <v/>
      </c>
      <c r="DR37" s="1063" t="str">
        <f>IFERROR(IF(VLOOKUP($DO37,#REF!,2,0)=0,"",VLOOKUP($DO37,#REF!,2,0)),"")</f>
        <v/>
      </c>
      <c r="DS37" s="1064" t="str">
        <f t="shared" si="63"/>
        <v/>
      </c>
      <c r="DT37" s="1050"/>
      <c r="DU37" s="139" t="str">
        <f>IFERROR(_xlfn.IFS(INDEX(#REF!,MATCH($DT37,#REF!,0))="C",$C37,INDEX(#REF!,MATCH($DT37,#REF!,0))="C*H",$C37*$H37,INDEX(#REF!,MATCH($DT37,#REF!,0))="C*J",$C37*$J37,INDEX(#REF!,MATCH($DT37,#REF!,0))="C*2*(H+I)",$C37*2*($H37+$I37),INDEX(#REF!,MATCH($DT37,#REF!,0))="C*L*3600",$C37*$L37*3600,INDEX(#REF!,MATCH($DT37,#REF!,0))="C*K*3600",$C37*$K37*3600),"")</f>
        <v/>
      </c>
      <c r="DV37" s="1062" t="str">
        <f t="shared" si="64"/>
        <v/>
      </c>
      <c r="DW37" s="1063" t="str">
        <f>IFERROR(IF(VLOOKUP($DT37,#REF!,2,0)=0,"",VLOOKUP($DT37,#REF!,2,0)),"")</f>
        <v/>
      </c>
      <c r="DX37" s="1064" t="str">
        <f t="shared" si="65"/>
        <v/>
      </c>
      <c r="DY37" s="1050"/>
      <c r="DZ37" s="139" t="str">
        <f>IFERROR(_xlfn.IFS(INDEX(#REF!,MATCH($DY37,#REF!,0))="C",$C37,INDEX(#REF!,MATCH($DY37,#REF!,0))="C*H",$C37*$H37,INDEX(#REF!,MATCH($DY37,#REF!,0))="C*J",$C37*$J37,INDEX(#REF!,MATCH($DY37,#REF!,0))="C*2*(H+I)",$C37*2*($H37+$I37),INDEX(#REF!,MATCH($DY37,#REF!,0))="C*L*3600",$C37*$L37*3600,INDEX(#REF!,MATCH($DY37,#REF!,0))="C*K*3600",$C37*$K37*3600),"")</f>
        <v/>
      </c>
      <c r="EA37" s="1062" t="str">
        <f t="shared" si="97"/>
        <v/>
      </c>
      <c r="EB37" s="1063" t="str">
        <f>IFERROR(IF(VLOOKUP($DY37,#REF!,2,0)=0,"",VLOOKUP($DY37,#REF!,2,0)),"")</f>
        <v/>
      </c>
      <c r="EC37" s="1064" t="str">
        <f t="shared" si="98"/>
        <v/>
      </c>
      <c r="ED37" s="1050"/>
      <c r="EE37" s="139" t="str">
        <f>IFERROR(_xlfn.IFS(INDEX(#REF!,MATCH($ED37,#REF!,0))="C",$C37,INDEX(#REF!,MATCH($ED37,#REF!,0))="C*H",$C37*$H37,INDEX(#REF!,MATCH($ED37,#REF!,0))="C*J",$C37*$J37,INDEX(#REF!,MATCH($ED37,#REF!,0))="C*2*(H+I)",$C37*2*($H37+$I37),INDEX(#REF!,MATCH($ED37,#REF!,0))="C*L*3600",$C37*$L37*3600,INDEX(#REF!,MATCH($ED37,#REF!,0))="C*K*3600",$C37*$K37*3600),"")</f>
        <v/>
      </c>
      <c r="EF37" s="1062" t="str">
        <f t="shared" si="99"/>
        <v/>
      </c>
      <c r="EG37" s="1063" t="str">
        <f>IFERROR(IF(VLOOKUP($ED37,#REF!,2,0)=0,"",VLOOKUP($ED37,#REF!,2,0)),"")</f>
        <v/>
      </c>
      <c r="EH37" s="1064" t="str">
        <f t="shared" si="100"/>
        <v/>
      </c>
      <c r="EI37" s="1051"/>
      <c r="EJ37" s="139" t="str">
        <f>IFERROR(_xlfn.IFS(INDEX(#REF!,MATCH($EI37,#REF!,0))="C",$C37,INDEX(#REF!,MATCH($EI37,#REF!,0))="C*H",$C37*$H37,INDEX(#REF!,MATCH($EI37,#REF!,0))="C*J",$C37*$J37,INDEX(#REF!,MATCH($EI37,#REF!,0))="C*2*(H+I)",$C37*2*($H37+$I37),INDEX(#REF!,MATCH($EI37,#REF!,0))="C*L*3600",$C37*$L37*3600,INDEX(#REF!,MATCH($EI37,#REF!,0))="C*K*3600",$C37*$K37*3600),"")</f>
        <v/>
      </c>
      <c r="EK37" s="1062" t="str">
        <f t="shared" si="101"/>
        <v/>
      </c>
      <c r="EL37" s="1063" t="str">
        <f>IFERROR(IF(VLOOKUP($EI37,#REF!,2,0)=0,"",VLOOKUP($EI37,#REF!,2,0)),"")</f>
        <v/>
      </c>
      <c r="EM37" s="1064" t="str">
        <f t="shared" si="102"/>
        <v/>
      </c>
      <c r="EN37" s="1052"/>
      <c r="ET37" s="139" t="str">
        <f>IFERROR(_xlfn.IFS(INDEX(#REF!,MATCH($EN37,#REF!,0))="C",$C37,INDEX(#REF!,MATCH($EN37,#REF!,0))="C*H",$C37*$H37,INDEX(#REF!,MATCH($EN37,#REF!,0))="C*J",$C37*$J37,INDEX(#REF!,MATCH($EN37,#REF!,0))="C*2*(H+I)",$C37*2*($H37+$I37),INDEX(#REF!,MATCH($EN37,#REF!,0))="C*L*3600",$C37*$L37*3600,INDEX(#REF!,MATCH($EN37,#REF!,0))="C*K*3600",$C37*$K37*3600),"")</f>
        <v/>
      </c>
      <c r="EU37" s="1062" t="str">
        <f t="shared" si="66"/>
        <v/>
      </c>
      <c r="EV37" s="1063" t="str">
        <f>IFERROR(IF(VLOOKUP($EN37,#REF!,2,0)=0,"",VLOOKUP($EN37,#REF!,2,0)),"")</f>
        <v/>
      </c>
      <c r="EW37" s="1064" t="str">
        <f t="shared" si="43"/>
        <v/>
      </c>
    </row>
    <row r="38" spans="1:153" s="5" customFormat="1" ht="34.200000000000003" customHeight="1" outlineLevel="1">
      <c r="A38" s="17">
        <v>14</v>
      </c>
      <c r="B38" s="1013" t="s">
        <v>854</v>
      </c>
      <c r="C38" s="1093">
        <v>1</v>
      </c>
      <c r="D38" s="1094">
        <f t="shared" si="71"/>
        <v>4</v>
      </c>
      <c r="E38" s="1094">
        <f t="shared" si="44"/>
        <v>4</v>
      </c>
      <c r="F38" s="356">
        <f t="shared" si="45"/>
        <v>20</v>
      </c>
      <c r="G38" s="760"/>
      <c r="H38" s="1095"/>
      <c r="I38" s="1095"/>
      <c r="J38" s="1096"/>
      <c r="K38" s="1097">
        <f>SUM(K39:K43)</f>
        <v>4.0400000000000002E-3</v>
      </c>
      <c r="L38" s="1097">
        <f>SUM(L39:L43)</f>
        <v>0.65800000000000003</v>
      </c>
      <c r="M38" s="1098"/>
      <c r="N38" s="1099"/>
      <c r="O38" s="1100"/>
      <c r="P38" s="1101"/>
      <c r="Q38" s="1100"/>
      <c r="R38" s="1100"/>
      <c r="S38" s="1100"/>
      <c r="T38" s="1102">
        <f t="shared" si="47"/>
        <v>1784</v>
      </c>
      <c r="U38" s="1103">
        <f t="shared" si="48"/>
        <v>0</v>
      </c>
      <c r="V38" s="1104">
        <v>3</v>
      </c>
      <c r="W38" s="1105">
        <f t="shared" si="73"/>
        <v>0</v>
      </c>
      <c r="X38" s="1092"/>
      <c r="Y38" s="1092"/>
      <c r="Z38" s="1092"/>
      <c r="AA38" s="1092"/>
      <c r="AB38" s="1106">
        <v>5</v>
      </c>
      <c r="AC38" s="1106"/>
      <c r="AD38" s="809" t="str">
        <f>IFERROR(_xlfn.IFS(INDEX(#REF!,MATCH($AC38,#REF!,0))="C",$C38,INDEX(#REF!,MATCH($AC38,#REF!,0))="C*H",$C38*$H38,INDEX(#REF!,MATCH($AC38,#REF!,0))="C*J",$C38*$J38,INDEX(#REF!,MATCH($AC38,#REF!,0))="C*2*(H+I)",$C38*2*($H38+$I38),INDEX(#REF!,MATCH($AC38,#REF!,0))="C*L*3600",$C38*$L38*3600,INDEX(#REF!,MATCH($AC38,#REF!,0))="C*K*3600",$C38*$K38*3600),"")</f>
        <v/>
      </c>
      <c r="AE38" s="1107" t="str">
        <f>IF($AC38="","",_xlfn.IFS($G38&lt;18,1,$G38&lt;28,1.4,$G38&lt;40,1.6,$G38&lt;50,1.8,$G38&gt;=50,2))</f>
        <v/>
      </c>
      <c r="AF38" s="1108" t="str">
        <f>IFERROR(IF(VLOOKUP($AC38,#REF!,2,0)=0,"",VLOOKUP($AC38,#REF!,2,0)),"")</f>
        <v/>
      </c>
      <c r="AG38" s="1109" t="str">
        <f>IFERROR(IF($AD38="","",ROUNDUP(MAX($AD38*$AE38/$AF38,1),0)),"")</f>
        <v/>
      </c>
      <c r="AH38" s="1073"/>
      <c r="AI38" s="809" t="str">
        <f>IFERROR(_xlfn.IFS(INDEX(#REF!,MATCH($AH38,#REF!,0))="C",$C38,INDEX(#REF!,MATCH($AH38,#REF!,0))="C*H",$C38*$H38,INDEX(#REF!,MATCH($AH38,#REF!,0))="C*J",$C38*$J38,INDEX(#REF!,MATCH($AH38,#REF!,0))="C*2*(H+I)",$C38*2*($H38+$I38),INDEX(#REF!,MATCH($AH38,#REF!,0))="C*L*3600",$C38*$L38*3600,INDEX(#REF!,MATCH($AH38,#REF!,0))="C*K*3600",$C38*$K38*3600),"")</f>
        <v/>
      </c>
      <c r="AJ38" s="1107" t="str">
        <f t="shared" si="88"/>
        <v/>
      </c>
      <c r="AK38" s="1108" t="str">
        <f>IFERROR(IF(VLOOKUP($AH38,#REF!,2,0)=0,"",VLOOKUP($AH38,#REF!,2,0)),"")</f>
        <v/>
      </c>
      <c r="AL38" s="1109" t="str">
        <f t="shared" si="89"/>
        <v/>
      </c>
      <c r="AM38" s="1073"/>
      <c r="AN38" s="809" t="str">
        <f>IFERROR(_xlfn.IFS(INDEX(#REF!,MATCH($AM38,#REF!,0))="C",$C38,INDEX(#REF!,MATCH($AM38,#REF!,0))="C*H",$C38*$H38,INDEX(#REF!,MATCH($AM38,#REF!,0))="C*J",$C38*$J38,INDEX(#REF!,MATCH($AM38,#REF!,0))="C*2*(H+I)",$C38*2*($H38+$I38),INDEX(#REF!,MATCH($AM38,#REF!,0))="C*L*3600",$C38*$L38*3600,INDEX(#REF!,MATCH($AM38,#REF!,0))="C*K*3600",$C38*$K38*3600),"")</f>
        <v/>
      </c>
      <c r="AO38" s="1107" t="str">
        <f t="shared" si="90"/>
        <v/>
      </c>
      <c r="AP38" s="1108" t="str">
        <f>IFERROR(IF(VLOOKUP($AM38,#REF!,2,0)=0,"",VLOOKUP($AM38,#REF!,2,0)),"")</f>
        <v/>
      </c>
      <c r="AQ38" s="1109" t="str">
        <f t="shared" si="91"/>
        <v/>
      </c>
      <c r="AR38" s="1073"/>
      <c r="AS38" s="809" t="str">
        <f>IFERROR(_xlfn.IFS(INDEX(#REF!,MATCH($AR38,#REF!,0))="C",$C38,INDEX(#REF!,MATCH($AR38,#REF!,0))="C*H",$C38*$H38,INDEX(#REF!,MATCH($AR38,#REF!,0))="C*J",$C38*$J38,INDEX(#REF!,MATCH($AR38,#REF!,0))="C*2*(H+I)",$C38*2*($H38+$I38),INDEX(#REF!,MATCH($AR38,#REF!,0))="C*L*3600",$C38*$L38*3600,INDEX(#REF!,MATCH($AR38,#REF!,0))="C*K*3600",$C38*$K38*3600),"")</f>
        <v/>
      </c>
      <c r="AT38" s="1107" t="str">
        <f>IF($AR38="","",_xlfn.IFS($G38&lt;18,1,$G38&lt;28,1.4,$G38&lt;40,1.6,$G38&lt;50,1.8,$G38&gt;=50,2))</f>
        <v/>
      </c>
      <c r="AU38" s="1108" t="str">
        <f>IFERROR(IF(VLOOKUP($AR38,#REF!,2,0)=0,"",VLOOKUP($AR38,#REF!,2,0)),"")</f>
        <v/>
      </c>
      <c r="AV38" s="1109" t="str">
        <f>IFERROR(IF($AS38="","",ROUNDUP(MAX($AS38*$AT38/$AU38,1),0)),"")</f>
        <v/>
      </c>
      <c r="AW38" s="1073"/>
      <c r="AX38" s="809" t="str">
        <f>IFERROR(_xlfn.IFS(INDEX(#REF!,MATCH($AW38,#REF!,0))="C",$C38,INDEX(#REF!,MATCH($AW38,#REF!,0))="C*H",$C38*$H38,INDEX(#REF!,MATCH($AW38,#REF!,0))="C*J",$C38*$J38,INDEX(#REF!,MATCH($AW38,#REF!,0))="C*2*(H+I)",$C38*2*($H38+$I38),INDEX(#REF!,MATCH($AW38,#REF!,0))="C*L*3600",$C38*$L38*3600,INDEX(#REF!,MATCH($AW38,#REF!,0))="C*K*3600",$C38*$K38*3600),"")</f>
        <v/>
      </c>
      <c r="AY38" s="1107" t="str">
        <f>IF($AW38="","",_xlfn.IFS($G38&lt;18,1,$G38&lt;28,1.4,$G38&lt;40,1.6,$G38&lt;50,1.8,$G38&gt;=50,2))</f>
        <v/>
      </c>
      <c r="AZ38" s="1108" t="str">
        <f>IFERROR(IF(VLOOKUP($AW38,#REF!,2,0)=0,"",VLOOKUP($AW38,#REF!,2,0)),"")</f>
        <v/>
      </c>
      <c r="BA38" s="1109" t="str">
        <f>IFERROR(IF($AX38="","",ROUNDUP(MAX($AX38*$AY38/$AZ38,1),0)),"")</f>
        <v/>
      </c>
      <c r="BB38" s="1073"/>
      <c r="BC38" s="809" t="str">
        <f>IFERROR(_xlfn.IFS(INDEX(#REF!,MATCH($BB38,#REF!,0))="C",$C38,INDEX(#REF!,MATCH($BB38,#REF!,0))="C*H",$C38*$H38,INDEX(#REF!,MATCH($BB38,#REF!,0))="C*J",$C38*$J38,INDEX(#REF!,MATCH($BB38,#REF!,0))="C*2*(H+I)",$C38*2*($H38+$I38),INDEX(#REF!,MATCH($BB38,#REF!,0))="C*L*3600",$C38*$L38*3600,INDEX(#REF!,MATCH($BB38,#REF!,0))="C*K*3600",$C38*$K38*3600),"")</f>
        <v/>
      </c>
      <c r="BD38" s="1107" t="str">
        <f>IF($BB38="","",_xlfn.IFS($G38&lt;18,1,$G38&lt;28,1.4,$G38&lt;40,1.6,$G38&lt;50,1.8,$G38&gt;=50,2))</f>
        <v/>
      </c>
      <c r="BE38" s="1108" t="str">
        <f>IFERROR(IF(VLOOKUP($BB38,#REF!,2,0)=0,"",VLOOKUP($BB38,#REF!,2,0)),"")</f>
        <v/>
      </c>
      <c r="BF38" s="1109" t="str">
        <f>IFERROR(IF($BC38="","",ROUNDUP(MAX($BC38*$BD38/$BE38,1),0)),"")</f>
        <v/>
      </c>
      <c r="BG38" s="1073"/>
      <c r="BH38" s="809" t="str">
        <f>IFERROR(_xlfn.IFS(INDEX(#REF!,MATCH($BG38,#REF!,0))="C",$C38,INDEX(#REF!,MATCH($BG38,#REF!,0))="C*H",$C38*$H38,INDEX(#REF!,MATCH($BG38,#REF!,0))="C*J",$C38*$J38,INDEX(#REF!,MATCH($BG38,#REF!,0))="C*2*(H+I)",$C38*2*($H38+$I38),INDEX(#REF!,MATCH($BG38,#REF!,0))="C*L*3600",$C38*$L38*3600,INDEX(#REF!,MATCH($BG38,#REF!,0))="C*K*3600",$C38*$K38*3600),"")</f>
        <v/>
      </c>
      <c r="BI38" s="1107" t="str">
        <f>IF($BG38="","",_xlfn.IFS($G38&lt;18,1,$G38&lt;28,1.4,$G38&lt;40,1.6,$G38&lt;50,1.8,$G38&gt;=50,2))</f>
        <v/>
      </c>
      <c r="BJ38" s="1108" t="str">
        <f>IFERROR(IF(VLOOKUP($BG38,#REF!,2,0)=0,"",VLOOKUP($BG38,#REF!,2,0)),"")</f>
        <v/>
      </c>
      <c r="BK38" s="1109" t="str">
        <f>IFERROR(IF($BH38="","",ROUNDUP(MAX($BH38*$BI38/$BJ38,1),0)),"")</f>
        <v/>
      </c>
      <c r="BL38" s="1073"/>
      <c r="BM38" s="809" t="str">
        <f>IFERROR(_xlfn.IFS(INDEX(#REF!,MATCH($BL38,#REF!,0))="C",$C38,INDEX(#REF!,MATCH($BL38,#REF!,0))="C*H",$C38*$H38,INDEX(#REF!,MATCH($BL38,#REF!,0))="C*J",$C38*$J38,INDEX(#REF!,MATCH($BL38,#REF!,0))="C*2*(H+I)",$C38*2*($H38+$I38),INDEX(#REF!,MATCH($BL38,#REF!,0))="C*L*3600",$C38*$L38*3600,INDEX(#REF!,MATCH($BL38,#REF!,0))="C*K*3600",$C38*$K38*3600),"")</f>
        <v/>
      </c>
      <c r="BN38" s="1107" t="str">
        <f>IF($BL38="","",_xlfn.IFS($G38&lt;18,1,$G38&lt;28,1.4,$G38&lt;40,1.6,$G38&lt;50,1.8,$G38&gt;=50,2))</f>
        <v/>
      </c>
      <c r="BO38" s="1108" t="str">
        <f>IFERROR(IF(VLOOKUP($BL38,#REF!,2,0)=0,"",VLOOKUP($BL38,#REF!,2,0)),"")</f>
        <v/>
      </c>
      <c r="BP38" s="1109" t="str">
        <f>IFERROR(IF($BM38="","",ROUNDUP(MAX($BM38*$BN38/$BO38,1),0)),"")</f>
        <v/>
      </c>
      <c r="BQ38" s="1073"/>
      <c r="BR38" s="809" t="str">
        <f>IFERROR(_xlfn.IFS(INDEX(#REF!,MATCH($BQ38,#REF!,0))="C",$C38,INDEX(#REF!,MATCH($BQ38,#REF!,0))="C*H",$C38*$H38,INDEX(#REF!,MATCH($BQ38,#REF!,0))="C*J",$C38*$J38,INDEX(#REF!,MATCH($BQ38,#REF!,0))="C*2*(H+I)",$C38*2*($H38+$I38),INDEX(#REF!,MATCH($BQ38,#REF!,0))="C*L*3600",$C38*$L38*3600,INDEX(#REF!,MATCH($BQ38,#REF!,0))="C*K*3600",$C38*$K38*3600),"")</f>
        <v/>
      </c>
      <c r="BS38" s="1107" t="str">
        <f>IF($BQ38="","",_xlfn.IFS($G38&lt;18,1,$G38&lt;28,1.4,$G38&lt;40,1.6,$G38&lt;50,1.8,$G38&gt;=50,2))</f>
        <v/>
      </c>
      <c r="BT38" s="1108" t="str">
        <f>IFERROR(IF(VLOOKUP($BQ38,#REF!,2,0)=0,"",VLOOKUP($BQ38,#REF!,2,0)),"")</f>
        <v/>
      </c>
      <c r="BU38" s="1109" t="str">
        <f>IFERROR(IF($BR38="","",ROUNDUP(MAX($BR38*$BS38/$BT38,1),0)),"")</f>
        <v/>
      </c>
      <c r="BV38" s="1073"/>
      <c r="BW38" s="809" t="str">
        <f>IFERROR(_xlfn.IFS(INDEX(#REF!,MATCH($BV38,#REF!,0))="C",$C38,INDEX(#REF!,MATCH($BV38,#REF!,0))="C*H",$C38*$H38,INDEX(#REF!,MATCH($BV38,#REF!,0))="C*J",$C38*$J38,INDEX(#REF!,MATCH($BV38,#REF!,0))="C*2*(H+I)",$C38*2*($H38+$I38),INDEX(#REF!,MATCH($BV38,#REF!,0))="C*L*3600",$C38*$L38*3600,INDEX(#REF!,MATCH($BV38,#REF!,0))="C*K*3600",$C38*$K38*3600),"")</f>
        <v/>
      </c>
      <c r="BX38" s="1107" t="str">
        <f t="shared" si="74"/>
        <v/>
      </c>
      <c r="BY38" s="1108" t="str">
        <f>IFERROR(IF(VLOOKUP($BV38,#REF!,2,0)=0,"",VLOOKUP($BV38,#REF!,2,0)),"")</f>
        <v/>
      </c>
      <c r="BZ38" s="1109" t="str">
        <f t="shared" si="75"/>
        <v/>
      </c>
      <c r="CA38" s="1073"/>
      <c r="CB38" s="809" t="str">
        <f>IFERROR(_xlfn.IFS(INDEX(#REF!,MATCH($CA38,#REF!,0))="C",$C38,INDEX(#REF!,MATCH($CA38,#REF!,0))="C*H",$C38*$H38,INDEX(#REF!,MATCH($CA38,#REF!,0))="C*J",$C38*$J38,INDEX(#REF!,MATCH($CA38,#REF!,0))="C*2*(H+I)",$C38*2*($H38+$I38),INDEX(#REF!,MATCH($CA38,#REF!,0))="C*L*3600",$C38*$L38*3600,INDEX(#REF!,MATCH($CA38,#REF!,0))="C*K*3600",$C38*$K38*3600),"")</f>
        <v/>
      </c>
      <c r="CC38" s="1107" t="str">
        <f>IF($CA38="","",_xlfn.IFS($G38&lt;18,1,$G38&lt;28,1.4,$G38&lt;40,1.6,$G38&lt;50,1.8,$G38&gt;=50,2))</f>
        <v/>
      </c>
      <c r="CD38" s="1108" t="str">
        <f>IFERROR(IF(VLOOKUP($CA38,#REF!,2,0)=0,"",VLOOKUP($CA38,#REF!,2,0)),"")</f>
        <v/>
      </c>
      <c r="CE38" s="1109" t="str">
        <f>IFERROR(IF($CB38="","",ROUNDUP(MAX($CB38*$CC38/$CD38,1),0)),"")</f>
        <v/>
      </c>
      <c r="CF38" s="1073"/>
      <c r="CG38" s="809" t="str">
        <f>IFERROR(_xlfn.IFS(INDEX(#REF!,MATCH($CF38,#REF!,0))="C",$C38,INDEX(#REF!,MATCH($CF38,#REF!,0))="C*H",$C38*$H38,INDEX(#REF!,MATCH($CF38,#REF!,0))="C*J",$C38*$J38,INDEX(#REF!,MATCH($CF38,#REF!,0))="C*2*(H+I)",$C38*2*($H38+$I38),INDEX(#REF!,MATCH($CF38,#REF!,0))="C*L*3600",$C38*$L38*3600,INDEX(#REF!,MATCH($CF38,#REF!,0))="C*K*3600",$C38*$K38*3600),"")</f>
        <v/>
      </c>
      <c r="CH38" s="1107" t="str">
        <f t="shared" si="92"/>
        <v/>
      </c>
      <c r="CI38" s="1108" t="str">
        <f>IFERROR(IF(VLOOKUP($CF38,#REF!,2,0)=0,"",VLOOKUP($CF38,#REF!,2,0)),"")</f>
        <v/>
      </c>
      <c r="CJ38" s="1109" t="str">
        <f t="shared" si="93"/>
        <v/>
      </c>
      <c r="CK38" s="1073"/>
      <c r="CL38" s="809" t="str">
        <f>IFERROR(_xlfn.IFS(INDEX(#REF!,MATCH($CK38,#REF!,0))="C",$C38,INDEX(#REF!,MATCH($CK38,#REF!,0))="C*H",$C38*$H38,INDEX(#REF!,MATCH($CK38,#REF!,0))="C*J",$C38*$J38,INDEX(#REF!,MATCH($CK38,#REF!,0))="C*2*(H+I)",$C38*2*($H38+$I38),INDEX(#REF!,MATCH($CK38,#REF!,0))="C*L*3600",$C38*$L38*3600,INDEX(#REF!,MATCH($CK38,#REF!,0))="C*K*3600",$C38*$K38*3600),"")</f>
        <v/>
      </c>
      <c r="CM38" s="1107" t="str">
        <f t="shared" si="52"/>
        <v/>
      </c>
      <c r="CN38" s="1108" t="str">
        <f>IFERROR(IF(VLOOKUP($CK38,#REF!,2,0)=0,"",VLOOKUP($CK38,#REF!,2,0)),"")</f>
        <v/>
      </c>
      <c r="CO38" s="1109" t="str">
        <f t="shared" si="53"/>
        <v/>
      </c>
      <c r="CP38" s="1073"/>
      <c r="CQ38" s="809" t="str">
        <f>IFERROR(_xlfn.IFS(INDEX(#REF!,MATCH($CP38,#REF!,0))="C",$C38,INDEX(#REF!,MATCH($CP38,#REF!,0))="C*H",$C38*$H38,INDEX(#REF!,MATCH($CP38,#REF!,0))="C*J",$C38*$J38,INDEX(#REF!,MATCH($CP38,#REF!,0))="C*2*(H+I)",$C38*2*($H38+$I38),INDEX(#REF!,MATCH($CP38,#REF!,0))="C*L*3600",$C38*$L38*3600,INDEX(#REF!,MATCH($CP38,#REF!,0))="C*K*3600",$C38*$K38*3600),"")</f>
        <v/>
      </c>
      <c r="CR38" s="1107" t="str">
        <f t="shared" si="94"/>
        <v/>
      </c>
      <c r="CS38" s="1108" t="str">
        <f>IFERROR(IF(VLOOKUP($CP38,#REF!,2,0)=0,"",VLOOKUP($CP38,#REF!,2,0)),"")</f>
        <v/>
      </c>
      <c r="CT38" s="1109" t="str">
        <f t="shared" si="95"/>
        <v/>
      </c>
      <c r="CU38" s="1073"/>
      <c r="CV38" s="809" t="str">
        <f>IFERROR(_xlfn.IFS(INDEX(#REF!,MATCH($CU38,#REF!,0))="C",$C38,INDEX(#REF!,MATCH($CU38,#REF!,0))="C*H",$C38*$H38,INDEX(#REF!,MATCH($CU38,#REF!,0))="C*J",$C38*$J38,INDEX(#REF!,MATCH($CU38,#REF!,0))="C*2*(H+I)",$C38*2*($H38+$I38),INDEX(#REF!,MATCH($CU38,#REF!,0))="C*L*3600",$C38*$L38*3600,INDEX(#REF!,MATCH($CU38,#REF!,0))="C*K*3600",$C38*$K38*3600),"")</f>
        <v/>
      </c>
      <c r="CW38" s="1107" t="str">
        <f t="shared" si="54"/>
        <v/>
      </c>
      <c r="CX38" s="1108" t="str">
        <f>IFERROR(IF(VLOOKUP($CU38,#REF!,2,0)=0,"",VLOOKUP($CU38,#REF!,2,0)),"")</f>
        <v/>
      </c>
      <c r="CY38" s="1109" t="str">
        <f t="shared" si="55"/>
        <v/>
      </c>
      <c r="CZ38" s="1073"/>
      <c r="DA38" s="809" t="str">
        <f>IFERROR(_xlfn.IFS(INDEX(#REF!,MATCH($CZ38,#REF!,0))="C",$C38,INDEX(#REF!,MATCH($CZ38,#REF!,0))="C*H",$C38*$H38,INDEX(#REF!,MATCH($CZ38,#REF!,0))="C*J",$C38*$J38,INDEX(#REF!,MATCH($CZ38,#REF!,0))="C*2*(H+I)",$C38*2*($H38+$I38),INDEX(#REF!,MATCH($CZ38,#REF!,0))="C*L*3600",$C38*$L38*3600,INDEX(#REF!,MATCH($CZ38,#REF!,0))="C*K*3600",$C38*$K38*3600),"")</f>
        <v/>
      </c>
      <c r="DB38" s="1107" t="str">
        <f t="shared" si="56"/>
        <v/>
      </c>
      <c r="DC38" s="1108" t="str">
        <f>IFERROR(IF(VLOOKUP($CZ38,#REF!,2,0)=0,"",VLOOKUP($CZ38,#REF!,2,0)),"")</f>
        <v/>
      </c>
      <c r="DD38" s="1109" t="str">
        <f t="shared" si="57"/>
        <v/>
      </c>
      <c r="DE38" s="1073"/>
      <c r="DF38" s="809" t="str">
        <f>IFERROR(_xlfn.IFS(INDEX(#REF!,MATCH($DE38,#REF!,0))="C",$C38,INDEX(#REF!,MATCH($DE38,#REF!,0))="C*H",$C38*$H38,INDEX(#REF!,MATCH($DE38,#REF!,0))="C*J",$C38*$J38,INDEX(#REF!,MATCH($DE38,#REF!,0))="C*2*(H+I)",$C38*2*($H38+$I38),INDEX(#REF!,MATCH($DE38,#REF!,0))="C*L*3600",$C38*$L38*3600,INDEX(#REF!,MATCH($DE38,#REF!,0))="C*K*3600",$C38*$K38*3600),"")</f>
        <v/>
      </c>
      <c r="DG38" s="1107" t="str">
        <f t="shared" si="58"/>
        <v/>
      </c>
      <c r="DH38" s="1108" t="str">
        <f>IFERROR(IF(VLOOKUP($DE38,#REF!,2,0)=0,"",VLOOKUP($DE38,#REF!,2,0)),"")</f>
        <v/>
      </c>
      <c r="DI38" s="1109" t="str">
        <f t="shared" si="59"/>
        <v/>
      </c>
      <c r="DJ38" s="1073"/>
      <c r="DK38" s="809" t="str">
        <f>IFERROR(_xlfn.IFS(INDEX(#REF!,MATCH($DJ38,#REF!,0))="C",$C38,INDEX(#REF!,MATCH($DJ38,#REF!,0))="C*H",$C38*$H38,INDEX(#REF!,MATCH($DJ38,#REF!,0))="C*J",$C38*$J38,INDEX(#REF!,MATCH($DJ38,#REF!,0))="C*2*(H+I)",$C38*2*($H38+$I38),INDEX(#REF!,MATCH($DJ38,#REF!,0))="C*L*3600",$C38*$L38*3600,INDEX(#REF!,MATCH($DJ38,#REF!,0))="C*K*3600",$C38*$K38*3600),"")</f>
        <v/>
      </c>
      <c r="DL38" s="1107" t="str">
        <f t="shared" si="60"/>
        <v/>
      </c>
      <c r="DM38" s="1108" t="str">
        <f>IFERROR(IF(VLOOKUP($DJ38,#REF!,2,0)=0,"",VLOOKUP($DJ38,#REF!,2,0)),"")</f>
        <v/>
      </c>
      <c r="DN38" s="1109" t="str">
        <f t="shared" si="61"/>
        <v/>
      </c>
      <c r="DO38" s="1073"/>
      <c r="DP38" s="809" t="str">
        <f>IFERROR(_xlfn.IFS(INDEX(#REF!,MATCH($DO38,#REF!,0))="C",$C38,INDEX(#REF!,MATCH($DO38,#REF!,0))="C*H",$C38*$H38,INDEX(#REF!,MATCH($DO38,#REF!,0))="C*J",$C38*$J38,INDEX(#REF!,MATCH($DO38,#REF!,0))="C*2*(H+I)",$C38*2*($H38+$I38),INDEX(#REF!,MATCH($DO38,#REF!,0))="C*L*3600",$C38*$L38*3600,INDEX(#REF!,MATCH($DO38,#REF!,0))="C*K*3600",$C38*$K38*3600),"")</f>
        <v/>
      </c>
      <c r="DQ38" s="1107" t="str">
        <f t="shared" si="62"/>
        <v/>
      </c>
      <c r="DR38" s="1108" t="str">
        <f>IFERROR(IF(VLOOKUP($DO38,#REF!,2,0)=0,"",VLOOKUP($DO38,#REF!,2,0)),"")</f>
        <v/>
      </c>
      <c r="DS38" s="1109" t="str">
        <f t="shared" si="63"/>
        <v/>
      </c>
      <c r="DT38" s="1073"/>
      <c r="DU38" s="809" t="str">
        <f>IFERROR(_xlfn.IFS(INDEX(#REF!,MATCH($DT38,#REF!,0))="C",$C38,INDEX(#REF!,MATCH($DT38,#REF!,0))="C*H",$C38*$H38,INDEX(#REF!,MATCH($DT38,#REF!,0))="C*J",$C38*$J38,INDEX(#REF!,MATCH($DT38,#REF!,0))="C*2*(H+I)",$C38*2*($H38+$I38),INDEX(#REF!,MATCH($DT38,#REF!,0))="C*L*3600",$C38*$L38*3600,INDEX(#REF!,MATCH($DT38,#REF!,0))="C*K*3600",$C38*$K38*3600),"")</f>
        <v/>
      </c>
      <c r="DV38" s="1107" t="str">
        <f t="shared" si="64"/>
        <v/>
      </c>
      <c r="DW38" s="1108" t="str">
        <f>IFERROR(IF(VLOOKUP($DT38,#REF!,2,0)=0,"",VLOOKUP($DT38,#REF!,2,0)),"")</f>
        <v/>
      </c>
      <c r="DX38" s="1109" t="str">
        <f t="shared" si="65"/>
        <v/>
      </c>
      <c r="DY38" s="1073" t="s">
        <v>1169</v>
      </c>
      <c r="DZ38" s="1074">
        <f>IFERROR(_xlfn.IFS(INDEX('Bảng tra CĐ'!$E$5:$E$80,MATCH(DY38,'Bảng tra CĐ'!$A$5:$A$80,0))="$C",$C38,INDEX('Bảng tra CĐ'!$E$5:$E$80,MATCH(DY38,'Bảng tra CĐ'!$A$5:$A$80,0))="$C*$H",$C38*$H38,INDEX('Bảng tra CĐ'!$E$5:$E$80,MATCH(DY38,'Bảng tra CĐ'!$A$5:$A$80,0))="$C*$J",$C38*$J38,INDEX('Bảng tra CĐ'!$E$5:$E$80,MATCH(DY38,'Bảng tra CĐ'!$A$5:$A$80,0))="$C*2*($H+$I)",$C38*2*($H38+$I38),INDEX('Bảng tra CĐ'!$E$5:$E$80,MATCH(DY38,'Bảng tra CĐ'!$A$5:$A$80,0))="$L*3600",$L38*3600,INDEX('Bảng tra CĐ'!$E$5:$E$80,MATCH(DY38,'Bảng tra CĐ'!$A$5:$A$80,0))="$K*3600",$K38*3600),"")</f>
        <v>14.544</v>
      </c>
      <c r="EA38" s="1074">
        <f>IF(IFERROR(VLOOKUP(DY38,'Bảng tra CĐ'!$A$5:$C$80,3,0),"")="m3/h",1,_xlfn.IFS($G38&lt;18,1,$G38&lt;28,1.4,$G38&lt;40,1.6,$G38&lt;50,1.8,$G38&gt;=50,2))</f>
        <v>1</v>
      </c>
      <c r="EB38" s="1074">
        <f>IFERROR(IF(VLOOKUP(DY38,'Bảng tra CĐ'!$A$5:$B$80,2,0)=0,"",VLOOKUP(DY38,'Bảng tra CĐ'!$A$5:$B$80,2,0)),"")</f>
        <v>0.03</v>
      </c>
      <c r="EC38" s="1074">
        <f>IFERROR(IF(DZ38="","",ROUNDUP(MAX(DZ38*EA38/EB38,1),0)),"")</f>
        <v>485</v>
      </c>
      <c r="ED38" s="1073" t="s">
        <v>1131</v>
      </c>
      <c r="EE38" s="1074">
        <f>IFERROR(_xlfn.IFS(INDEX('Bảng tra CĐ'!$E$5:$E$80,MATCH(ED38,'Bảng tra CĐ'!$A$5:$A$80,0))="$C",$C38,INDEX('Bảng tra CĐ'!$E$5:$E$80,MATCH(ED38,'Bảng tra CĐ'!$A$5:$A$80,0))="$C*$H",$C38*$H38,INDEX('Bảng tra CĐ'!$E$5:$E$80,MATCH(ED38,'Bảng tra CĐ'!$A$5:$A$80,0))="$C*$J",$C38*$J38,INDEX('Bảng tra CĐ'!$E$5:$E$80,MATCH(ED38,'Bảng tra CĐ'!$A$5:$A$80,0))="$C*2*($H+$I)",$C38*2*($H38+$I38),INDEX('Bảng tra CĐ'!$E$5:$E$80,MATCH(ED38,'Bảng tra CĐ'!$A$5:$A$80,0))="$L*3600",$L38*3600,INDEX('Bảng tra CĐ'!$E$5:$E$80,MATCH(ED38,'Bảng tra CĐ'!$A$5:$A$80,0))="$K*3600",$K38*3600),"")</f>
        <v>2368.8000000000002</v>
      </c>
      <c r="EF38" s="1074">
        <f>IF(IFERROR(VLOOKUP(ED38,'Bảng tra CĐ'!$A$5:$C$80,3,0),"")="m3/h",1,_xlfn.IFS($G38&lt;18,1,$G38&lt;28,1.4,$G38&lt;40,1.6,$G38&lt;50,1.8,$G38&gt;=50,2))</f>
        <v>1</v>
      </c>
      <c r="EG38" s="1074">
        <f>IFERROR(IF(VLOOKUP(ED38,'Bảng tra CĐ'!$A$5:$B$80,2,0)=0,"",VLOOKUP(ED38,'Bảng tra CĐ'!$A$5:$B$80,2,0)),"")</f>
        <v>10</v>
      </c>
      <c r="EH38" s="1074">
        <f>IFERROR(IF(EE38="","",ROUNDUP(MAX(EE38*EF38/EG38,1),0)),"")</f>
        <v>237</v>
      </c>
      <c r="EI38" s="1073" t="s">
        <v>1132</v>
      </c>
      <c r="EJ38" s="809">
        <f>IFERROR(_xlfn.IFS(INDEX('Bảng tra CĐ'!$E$5:$E$80,MATCH(EI38,'Bảng tra CĐ'!$A$5:$A$80,0))="$C",$C38,INDEX('Bảng tra CĐ'!$E$5:$E$80,MATCH(EI38,'Bảng tra CĐ'!$A$5:$A$80,0))="$C*$H",$C38*$H38,INDEX('Bảng tra CĐ'!$E$5:$E$80,MATCH(EI38,'Bảng tra CĐ'!$A$5:$A$80,0))="$C*$J",$C38*$J38,INDEX('Bảng tra CĐ'!$E$5:$E$80,MATCH(EI38,'Bảng tra CĐ'!$A$5:$A$80,0))="$C*2*($H+$I)",$C38*2*($H38+$I38),INDEX('Bảng tra CĐ'!$E$5:$E$80,MATCH(EI38,'Bảng tra CĐ'!$A$5:$A$80,0))="$L*3600",$L38*3600,INDEX('Bảng tra CĐ'!$E$5:$E$80,MATCH(EI38,'Bảng tra CĐ'!$A$5:$A$80,0))="$K*3600",$K38*3600),"")</f>
        <v>2368.8000000000002</v>
      </c>
      <c r="EK38" s="1107">
        <f>IF(IFERROR(VLOOKUP(EI38,'Bảng tra CĐ'!$A$5:$C$80,3,0),"")="m3/h",1,_xlfn.IFS($G38&lt;18,1,$G38&lt;28,1.4,$G38&lt;40,1.6,$G38&lt;50,1.8,$G38&gt;=50,2))</f>
        <v>1</v>
      </c>
      <c r="EL38" s="1108">
        <f>IFERROR(IF(VLOOKUP(EI38,'Bảng tra CĐ'!$A$5:$B$80,2,0)=0,"",VLOOKUP(EI38,'Bảng tra CĐ'!$A$5:$B$80,2,0)),"")</f>
        <v>5</v>
      </c>
      <c r="EM38" s="1109">
        <f>IFERROR(IF(EJ38="","",ROUNDUP(MAX(EJ38*EK38/EL38,1),0)),"")</f>
        <v>474</v>
      </c>
      <c r="EN38" s="1073"/>
      <c r="ET38" s="139" t="str">
        <f>IFERROR(_xlfn.IFS(INDEX(#REF!,MATCH($EN38,#REF!,0))="C",$C38,INDEX(#REF!,MATCH($EN38,#REF!,0))="C*H",$C38*$H38,INDEX(#REF!,MATCH($EN38,#REF!,0))="C*J",$C38*$J38,INDEX(#REF!,MATCH($EN38,#REF!,0))="C*2*(H+I)",$C38*2*($H38+$I38),INDEX(#REF!,MATCH($EN38,#REF!,0))="C*L*3600",$C38*$L38*3600,INDEX(#REF!,MATCH($EN38,#REF!,0))="C*K*3600",$C38*$K38*3600),"")</f>
        <v/>
      </c>
      <c r="EU38" s="1062" t="str">
        <f t="shared" si="66"/>
        <v/>
      </c>
      <c r="EV38" s="1063" t="str">
        <f>IFERROR(IF(VLOOKUP($EN38,#REF!,2,0)=0,"",VLOOKUP($EN38,#REF!,2,0)),"")</f>
        <v/>
      </c>
      <c r="EW38" s="1064" t="str">
        <f t="shared" si="43"/>
        <v/>
      </c>
    </row>
    <row r="39" spans="1:153" s="5" customFormat="1" ht="34.200000000000003" customHeight="1" outlineLevel="1">
      <c r="A39" s="17">
        <v>15</v>
      </c>
      <c r="B39" s="851" t="s">
        <v>855</v>
      </c>
      <c r="C39" s="355">
        <v>1</v>
      </c>
      <c r="D39" s="43">
        <f t="shared" si="71"/>
        <v>24</v>
      </c>
      <c r="E39" s="43">
        <f t="shared" si="44"/>
        <v>24</v>
      </c>
      <c r="F39" s="65">
        <f t="shared" si="45"/>
        <v>510</v>
      </c>
      <c r="G39" s="359">
        <v>20</v>
      </c>
      <c r="H39" s="360">
        <v>20</v>
      </c>
      <c r="I39" s="360">
        <v>490</v>
      </c>
      <c r="J39" s="580"/>
      <c r="K39" s="100">
        <f t="shared" si="72"/>
        <v>2.0000000000000001E-4</v>
      </c>
      <c r="L39" s="92">
        <f t="shared" si="46"/>
        <v>3.9199999999999999E-2</v>
      </c>
      <c r="M39" s="127"/>
      <c r="N39" s="1011" t="s">
        <v>856</v>
      </c>
      <c r="O39" s="257"/>
      <c r="P39" s="245"/>
      <c r="Q39" s="257"/>
      <c r="R39" s="257"/>
      <c r="S39" s="257"/>
      <c r="T39" s="129">
        <f t="shared" si="47"/>
        <v>1784</v>
      </c>
      <c r="U39" s="128">
        <f t="shared" si="48"/>
        <v>0.34966000000000003</v>
      </c>
      <c r="V39" s="96">
        <v>3</v>
      </c>
      <c r="W39" s="97">
        <f t="shared" si="73"/>
        <v>1.04898</v>
      </c>
      <c r="AB39" s="1075" t="s">
        <v>1235</v>
      </c>
      <c r="AC39" s="1047" t="s">
        <v>1251</v>
      </c>
      <c r="AD39" s="139">
        <f>IFERROR(_xlfn.IFS(INDEX('Bảng tra CĐ'!$E$5:$E$80,MATCH(AC39,'Bảng tra CĐ'!$A$5:$A$80,0))="$C",$C39,INDEX('Bảng tra CĐ'!$E$5:$E$80,MATCH(AC39,'Bảng tra CĐ'!$A$5:$A$80,0))="$C*$H",$C39*$H39,INDEX('Bảng tra CĐ'!$E$5:$E$80,MATCH(AC39,'Bảng tra CĐ'!$A$5:$A$80,0))="$C*$J",$C39*$J39,INDEX('Bảng tra CĐ'!$E$5:$E$80,MATCH(AC39,'Bảng tra CĐ'!$A$5:$A$80,0))="$C*2*($H+$I)",$C39*2*($H39+$I39),INDEX('Bảng tra CĐ'!$E$5:$E$80,MATCH(AC39,'Bảng tra CĐ'!$A$5:$A$80,0))="$L*3600",$L39*3600,INDEX('Bảng tra CĐ'!$E$5:$E$80,MATCH(AC39,'Bảng tra CĐ'!$A$5:$A$80,0))="$K*3600",$K39*3600),"")</f>
        <v>1020</v>
      </c>
      <c r="AE39" s="1062">
        <f>IF(IFERROR(VLOOKUP(AC39,'Bảng tra CĐ'!$A$5:$C$80,3,0),"")="m3/h",1,_xlfn.IFS($G39&lt;18,1,$G39&lt;28,1.4,$G39&lt;40,1.6,$G39&lt;50,1.8,$G39&gt;=50,2))</f>
        <v>1.4</v>
      </c>
      <c r="AF39" s="1063">
        <f>IFERROR(IF(VLOOKUP(AC39,'Bảng tra CĐ'!$A$5:$B$80,2,0)=0,"",VLOOKUP(AC39,'Bảng tra CĐ'!$A$5:$B$80,2,0)),"")</f>
        <v>100</v>
      </c>
      <c r="AG39" s="1064">
        <f>IFERROR(IF(AD39="","",ROUNDUP(MAX(AD39*AE39/AF39,1),0)),"")</f>
        <v>15</v>
      </c>
      <c r="AH39" s="1048"/>
      <c r="AI39" s="139" t="str">
        <f>IFERROR(_xlfn.IFS(INDEX(#REF!,MATCH($AH39,#REF!,0))="C",$C39,INDEX(#REF!,MATCH($AH39,#REF!,0))="C*H",$C39*$H39,INDEX(#REF!,MATCH($AH39,#REF!,0))="C*J",$C39*$J39,INDEX(#REF!,MATCH($AH39,#REF!,0))="C*2*(H+I)",$C39*2*($H39+$I39),INDEX(#REF!,MATCH($AH39,#REF!,0))="C*L*3600",$C39*$L39*3600,INDEX(#REF!,MATCH($AH39,#REF!,0))="C*K*3600",$C39*$K39*3600),"")</f>
        <v/>
      </c>
      <c r="AJ39" s="1062" t="str">
        <f t="shared" si="88"/>
        <v/>
      </c>
      <c r="AK39" s="1063" t="str">
        <f>IFERROR(IF(VLOOKUP($AH39,#REF!,2,0)=0,"",VLOOKUP($AH39,#REF!,2,0)),"")</f>
        <v/>
      </c>
      <c r="AL39" s="1064" t="str">
        <f t="shared" si="89"/>
        <v/>
      </c>
      <c r="AM39" s="1048"/>
      <c r="AN39" s="139" t="str">
        <f>IFERROR(_xlfn.IFS(INDEX(#REF!,MATCH($AM39,#REF!,0))="C",$C39,INDEX(#REF!,MATCH($AM39,#REF!,0))="C*H",$C39*$H39,INDEX(#REF!,MATCH($AM39,#REF!,0))="C*J",$C39*$J39,INDEX(#REF!,MATCH($AM39,#REF!,0))="C*2*(H+I)",$C39*2*($H39+$I39),INDEX(#REF!,MATCH($AM39,#REF!,0))="C*L*3600",$C39*$L39*3600,INDEX(#REF!,MATCH($AM39,#REF!,0))="C*K*3600",$C39*$K39*3600),"")</f>
        <v/>
      </c>
      <c r="AO39" s="1062" t="str">
        <f t="shared" si="90"/>
        <v/>
      </c>
      <c r="AP39" s="1063" t="str">
        <f>IFERROR(IF(VLOOKUP($AM39,#REF!,2,0)=0,"",VLOOKUP($AM39,#REF!,2,0)),"")</f>
        <v/>
      </c>
      <c r="AQ39" s="1064" t="str">
        <f t="shared" si="91"/>
        <v/>
      </c>
      <c r="AR39" s="1048" t="s">
        <v>1099</v>
      </c>
      <c r="AS39" s="139">
        <f>IFERROR(_xlfn.IFS(INDEX('Bảng tra CĐ'!$E$5:$E$80,MATCH(AR39,'Bảng tra CĐ'!$A$5:$A$80,0))="$C",$C39,INDEX('Bảng tra CĐ'!$E$5:$E$80,MATCH(AR39,'Bảng tra CĐ'!$A$5:$A$80,0))="$C*$H",$C39*$H39,INDEX('Bảng tra CĐ'!$E$5:$E$80,MATCH(AR39,'Bảng tra CĐ'!$A$5:$A$80,0))="$C*$J",$C39*$J39,INDEX('Bảng tra CĐ'!$E$5:$E$80,MATCH(AR39,'Bảng tra CĐ'!$A$5:$A$80,0))="$C*2*($H+$I)",$C39*2*($H39+$I39),INDEX('Bảng tra CĐ'!$E$5:$E$80,MATCH(AR39,'Bảng tra CĐ'!$A$5:$A$80,0))="$L*3600",$L39*3600,INDEX('Bảng tra CĐ'!$E$5:$E$80,MATCH(AR39,'Bảng tra CĐ'!$A$5:$A$80,0))="$K*3600",$K39*3600),"")</f>
        <v>141.12</v>
      </c>
      <c r="AT39" s="1062">
        <f>IF(IFERROR(VLOOKUP(AR39,'Bảng tra CĐ'!$A$5:$C$80,3,0),"")="m3/h",1,_xlfn.IFS($G39&lt;18,1,$G39&lt;28,1.4,$G39&lt;40,1.6,$G39&lt;50,1.8,$G39&gt;=50,2))</f>
        <v>1.4</v>
      </c>
      <c r="AU39" s="1063">
        <f>IFERROR(IF(VLOOKUP(AR39,'Bảng tra CĐ'!$A$5:$B$80,2,0)=0,"",VLOOKUP(AR39,'Bảng tra CĐ'!$A$5:$B$80,2,0)),"")</f>
        <v>30</v>
      </c>
      <c r="AV39" s="1064">
        <f>IFERROR(IF(AS39="","",ROUNDUP(MAX(AS39*AT39/AU39,1),0)),"")</f>
        <v>7</v>
      </c>
      <c r="AW39" s="1049" t="s">
        <v>1123</v>
      </c>
      <c r="AX39" s="139">
        <f>IFERROR(_xlfn.IFS(INDEX('Bảng tra CĐ'!$E$5:$E$80,MATCH(AW39,'Bảng tra CĐ'!$A$5:$A$80,0))="$C",$C39,INDEX('Bảng tra CĐ'!$E$5:$E$80,MATCH(AW39,'Bảng tra CĐ'!$A$5:$A$80,0))="$C*$H",$C39*$H39,INDEX('Bảng tra CĐ'!$E$5:$E$80,MATCH(AW39,'Bảng tra CĐ'!$A$5:$A$80,0))="$C*$J",$C39*$J39,INDEX('Bảng tra CĐ'!$E$5:$E$80,MATCH(AW39,'Bảng tra CĐ'!$A$5:$A$80,0))="$C*2*($H+$I)",$C39*2*($H39+$I39),INDEX('Bảng tra CĐ'!$E$5:$E$80,MATCH(AW39,'Bảng tra CĐ'!$A$5:$A$80,0))="$L*3600",$L39*3600,INDEX('Bảng tra CĐ'!$E$5:$E$80,MATCH(AW39,'Bảng tra CĐ'!$A$5:$A$80,0))="$K*3600",$K39*3600),"")</f>
        <v>20</v>
      </c>
      <c r="AY39" s="1062">
        <f>IF(IFERROR(VLOOKUP(AW39,'Bảng tra CĐ'!$A$5:$C$80,3,0),"")="m3/h",1,_xlfn.IFS($G39&lt;18,1,$G39&lt;28,1.4,$G39&lt;40,1.6,$G39&lt;50,1.8,$G39&gt;=50,2))</f>
        <v>1.4</v>
      </c>
      <c r="AZ39" s="1063">
        <f>IFERROR(IF(VLOOKUP(AW39,'Bảng tra CĐ'!$A$5:$B$80,2,0)=0,"",VLOOKUP(AW39,'Bảng tra CĐ'!$A$5:$B$80,2,0)),"")</f>
        <v>41</v>
      </c>
      <c r="BA39" s="1064">
        <f>IFERROR(IF(AX39="","",ROUNDUP(MAX(AX39*AY39/AZ39,1),0)),"")</f>
        <v>1</v>
      </c>
      <c r="BB39" s="1049" t="s">
        <v>1178</v>
      </c>
      <c r="BC39" s="139">
        <v>4</v>
      </c>
      <c r="BD39" s="1062">
        <f>IF(IFERROR(VLOOKUP(BB39,'Bảng tra CĐ'!$A$5:$C$80,3,0),"")="m3/h",1,_xlfn.IFS($G39&lt;18,1,$G39&lt;28,1.4,$G39&lt;40,1.6,$G39&lt;50,1.8,$G39&gt;=50,2))</f>
        <v>1.4</v>
      </c>
      <c r="BE39" s="1063">
        <f>IFERROR(IF(VLOOKUP(BB39,'Bảng tra CĐ'!$A$5:$B$80,2,0)=0,"",VLOOKUP(BB39,'Bảng tra CĐ'!$A$5:$B$80,2,0)),"")</f>
        <v>0.5</v>
      </c>
      <c r="BF39" s="1064">
        <f>IFERROR(IF(BC39="","",ROUNDUP(MAX(BC39*BD39/BE39,1),0)),"")</f>
        <v>12</v>
      </c>
      <c r="BG39" s="1049" t="s">
        <v>1165</v>
      </c>
      <c r="BH39" s="139">
        <v>1</v>
      </c>
      <c r="BI39" s="1062">
        <f>IF(IFERROR(VLOOKUP(BG39,'Bảng tra CĐ'!$A$5:$C$80,3,0),"")="m3/h",1,_xlfn.IFS($G39&lt;18,1,$G39&lt;28,1.4,$G39&lt;40,1.6,$G39&lt;50,1.8,$G39&gt;=50,2))</f>
        <v>1.4</v>
      </c>
      <c r="BJ39" s="1063">
        <f>IFERROR(IF(VLOOKUP(BG39,'Bảng tra CĐ'!$A$5:$B$80,2,0)=0,"",VLOOKUP(BG39,'Bảng tra CĐ'!$A$5:$B$80,2,0)),"")</f>
        <v>0.2</v>
      </c>
      <c r="BK39" s="1064">
        <f>IFERROR(IF(BH39="","",ROUNDUP(MAX(BH39*BI39/BJ39,1),0)),"")</f>
        <v>7</v>
      </c>
      <c r="BL39" s="1049"/>
      <c r="BM39" s="139" t="str">
        <f>IFERROR(_xlfn.IFS(INDEX(#REF!,MATCH($BL39,#REF!,0))="C",$C39,INDEX(#REF!,MATCH($BL39,#REF!,0))="C*H",$C39*$H39,INDEX(#REF!,MATCH($BL39,#REF!,0))="C*J",$C39*$J39,INDEX(#REF!,MATCH($BL39,#REF!,0))="C*2*(H+I)",$C39*2*($H39+$I39),INDEX(#REF!,MATCH($BL39,#REF!,0))="C*L*3600",$C39*$L39*3600,INDEX(#REF!,MATCH($BL39,#REF!,0))="C*K*3600",$C39*$K39*3600),"")</f>
        <v/>
      </c>
      <c r="BN39" s="1062" t="str">
        <f>IF($BL39="","",_xlfn.IFS($G39&lt;18,1,$G39&lt;28,1.4,$G39&lt;40,1.6,$G39&lt;50,1.8,$G39&gt;=50,2))</f>
        <v/>
      </c>
      <c r="BO39" s="1063" t="str">
        <f>IFERROR(IF(VLOOKUP($BL39,#REF!,2,0)=0,"",VLOOKUP($BL39,#REF!,2,0)),"")</f>
        <v/>
      </c>
      <c r="BP39" s="1064" t="str">
        <f>IFERROR(IF($BM39="","",ROUNDUP(MAX($BM39*$BN39/$BO39,1),0)),"")</f>
        <v/>
      </c>
      <c r="BQ39" s="1049" t="s">
        <v>1153</v>
      </c>
      <c r="BR39" s="139">
        <f>IFERROR(_xlfn.IFS(INDEX('Bảng tra CĐ'!$E$5:$E$80,MATCH(BQ39,'Bảng tra CĐ'!$A$5:$A$80,0))="$C",$C39,INDEX('Bảng tra CĐ'!$E$5:$E$80,MATCH(BQ39,'Bảng tra CĐ'!$A$5:$A$80,0))="$C*$H",$C39*$H39,INDEX('Bảng tra CĐ'!$E$5:$E$80,MATCH(BQ39,'Bảng tra CĐ'!$A$5:$A$80,0))="$C*$J",$C39*$J39,INDEX('Bảng tra CĐ'!$E$5:$E$80,MATCH(BQ39,'Bảng tra CĐ'!$A$5:$A$80,0))="$C*2*($H+$I)",$C39*2*($H39+$I39),INDEX('Bảng tra CĐ'!$E$5:$E$80,MATCH(BQ39,'Bảng tra CĐ'!$A$5:$A$80,0))="$L*3600",$L39*3600,INDEX('Bảng tra CĐ'!$E$5:$E$80,MATCH(BQ39,'Bảng tra CĐ'!$A$5:$A$80,0))="$K*3600",$K39*3600),"")</f>
        <v>20</v>
      </c>
      <c r="BS39" s="1062">
        <f>IF(IFERROR(VLOOKUP(BQ39,'Bảng tra CĐ'!$A$5:$C$80,3,0),"")="m3/h",1,_xlfn.IFS($G39&lt;18,1,$G39&lt;28,1.4,$G39&lt;40,1.6,$G39&lt;50,1.8,$G39&gt;=50,2))</f>
        <v>1.4</v>
      </c>
      <c r="BT39" s="1063">
        <f>IFERROR(IF(VLOOKUP(BQ39,'Bảng tra CĐ'!$A$5:$B$80,2,0)=0,"",VLOOKUP(BQ39,'Bảng tra CĐ'!$A$5:$B$80,2,0)),"")</f>
        <v>25.625</v>
      </c>
      <c r="BU39" s="1064">
        <f>IFERROR(IF(BR39="","",ROUNDUP(MAX(BR39*BS39/BT39,1),0)),"")</f>
        <v>2</v>
      </c>
      <c r="BV39" s="1048" t="s">
        <v>1139</v>
      </c>
      <c r="BW39" s="139">
        <f>IFERROR(_xlfn.IFS(INDEX('Bảng tra CĐ'!$E$5:$E$80,MATCH(BV39,'Bảng tra CĐ'!$A$5:$A$80,0))="$C",$C39,INDEX('Bảng tra CĐ'!$E$5:$E$80,MATCH(BV39,'Bảng tra CĐ'!$A$5:$A$80,0))="$C*$H",$C39*$H39,INDEX('Bảng tra CĐ'!$E$5:$E$80,MATCH(BV39,'Bảng tra CĐ'!$A$5:$A$80,0))="$C*$J",$C39*$J39,INDEX('Bảng tra CĐ'!$E$5:$E$80,MATCH(BV39,'Bảng tra CĐ'!$A$5:$A$80,0))="$C*2*($H+$I)",$C39*2*($H39+$I39),INDEX('Bảng tra CĐ'!$E$5:$E$80,MATCH(BV39,'Bảng tra CĐ'!$A$5:$A$80,0))="$L*3600",$L39*3600,INDEX('Bảng tra CĐ'!$E$5:$E$80,MATCH(BV39,'Bảng tra CĐ'!$A$5:$A$80,0))="$K*3600",$K39*3600),"")</f>
        <v>141.12</v>
      </c>
      <c r="BX39" s="1062">
        <f>IF(IFERROR(VLOOKUP(BV39,'Bảng tra CĐ'!$A$5:$C$80,3,0),"")="m3/h",1,_xlfn.IFS($G39&lt;18,1,$G39&lt;28,1.4,$G39&lt;40,1.6,$G39&lt;50,1.8,$G39&gt;=50,2))</f>
        <v>1.4</v>
      </c>
      <c r="BY39" s="1063">
        <f>IFERROR(IF(VLOOKUP(BV39,'Bảng tra CĐ'!$A$5:$B$80,2,0)=0,"",VLOOKUP(BV39,'Bảng tra CĐ'!$A$5:$B$80,2,0)),"")</f>
        <v>23</v>
      </c>
      <c r="BZ39" s="1064">
        <f t="shared" ref="BZ39:BZ43" si="103">IFERROR(IF(BW39="","",ROUNDUP(MAX(BW39*BX39/BY39,1),0)),"")</f>
        <v>9</v>
      </c>
      <c r="CA39" s="1049"/>
      <c r="CB39" s="139" t="str">
        <f>IFERROR(_xlfn.IFS(INDEX(#REF!,MATCH($CA39,#REF!,0))="C",$C39,INDEX(#REF!,MATCH($CA39,#REF!,0))="C*H",$C39*$H39,INDEX(#REF!,MATCH($CA39,#REF!,0))="C*J",$C39*$J39,INDEX(#REF!,MATCH($CA39,#REF!,0))="C*2*(H+I)",$C39*2*($H39+$I39),INDEX(#REF!,MATCH($CA39,#REF!,0))="C*L*3600",$C39*$L39*3600,INDEX(#REF!,MATCH($CA39,#REF!,0))="C*K*3600",$C39*$K39*3600),"")</f>
        <v/>
      </c>
      <c r="CC39" s="1062" t="str">
        <f>IF($CA39="","",_xlfn.IFS($G39&lt;18,1,$G39&lt;28,1.4,$G39&lt;40,1.6,$G39&lt;50,1.8,$G39&gt;=50,2))</f>
        <v/>
      </c>
      <c r="CD39" s="1063" t="str">
        <f>IFERROR(IF(VLOOKUP($CA39,#REF!,2,0)=0,"",VLOOKUP($CA39,#REF!,2,0)),"")</f>
        <v/>
      </c>
      <c r="CE39" s="1064" t="str">
        <f>IFERROR(IF($CB39="","",ROUNDUP(MAX($CB39*$CC39/$CD39,1),0)),"")</f>
        <v/>
      </c>
      <c r="CF39" s="1049"/>
      <c r="CG39" s="139" t="str">
        <f>IFERROR(_xlfn.IFS(INDEX(#REF!,MATCH($CF39,#REF!,0))="C",$C39,INDEX(#REF!,MATCH($CF39,#REF!,0))="C*H",$C39*$H39,INDEX(#REF!,MATCH($CF39,#REF!,0))="C*J",$C39*$J39,INDEX(#REF!,MATCH($CF39,#REF!,0))="C*2*(H+I)",$C39*2*($H39+$I39),INDEX(#REF!,MATCH($CF39,#REF!,0))="C*L*3600",$C39*$L39*3600,INDEX(#REF!,MATCH($CF39,#REF!,0))="C*K*3600",$C39*$K39*3600),"")</f>
        <v/>
      </c>
      <c r="CH39" s="1062" t="str">
        <f t="shared" si="92"/>
        <v/>
      </c>
      <c r="CI39" s="1063" t="str">
        <f>IFERROR(IF(VLOOKUP($CF39,#REF!,2,0)=0,"",VLOOKUP($CF39,#REF!,2,0)),"")</f>
        <v/>
      </c>
      <c r="CJ39" s="1064" t="str">
        <f t="shared" si="93"/>
        <v/>
      </c>
      <c r="CK39" s="1048"/>
      <c r="CL39" s="139" t="str">
        <f>IFERROR(_xlfn.IFS(INDEX(#REF!,MATCH($CK39,#REF!,0))="C",$C39,INDEX(#REF!,MATCH($CK39,#REF!,0))="C*H",$C39*$H39,INDEX(#REF!,MATCH($CK39,#REF!,0))="C*J",$C39*$J39,INDEX(#REF!,MATCH($CK39,#REF!,0))="C*2*(H+I)",$C39*2*($H39+$I39),INDEX(#REF!,MATCH($CK39,#REF!,0))="C*L*3600",$C39*$L39*3600,INDEX(#REF!,MATCH($CK39,#REF!,0))="C*K*3600",$C39*$K39*3600),"")</f>
        <v/>
      </c>
      <c r="CM39" s="1062" t="str">
        <f t="shared" si="52"/>
        <v/>
      </c>
      <c r="CN39" s="1063" t="str">
        <f>IFERROR(IF(VLOOKUP($CK39,#REF!,2,0)=0,"",VLOOKUP($CK39,#REF!,2,0)),"")</f>
        <v/>
      </c>
      <c r="CO39" s="1064" t="str">
        <f t="shared" si="53"/>
        <v/>
      </c>
      <c r="CP39" s="1049"/>
      <c r="CQ39" s="139" t="str">
        <f>IFERROR(_xlfn.IFS(INDEX(#REF!,MATCH($CP39,#REF!,0))="C",$C39,INDEX(#REF!,MATCH($CP39,#REF!,0))="C*H",$C39*$H39,INDEX(#REF!,MATCH($CP39,#REF!,0))="C*J",$C39*$J39,INDEX(#REF!,MATCH($CP39,#REF!,0))="C*2*(H+I)",$C39*2*($H39+$I39),INDEX(#REF!,MATCH($CP39,#REF!,0))="C*L*3600",$C39*$L39*3600,INDEX(#REF!,MATCH($CP39,#REF!,0))="C*K*3600",$C39*$K39*3600),"")</f>
        <v/>
      </c>
      <c r="CR39" s="1062" t="str">
        <f t="shared" si="94"/>
        <v/>
      </c>
      <c r="CS39" s="1063" t="str">
        <f>IFERROR(IF(VLOOKUP($CP39,#REF!,2,0)=0,"",VLOOKUP($CP39,#REF!,2,0)),"")</f>
        <v/>
      </c>
      <c r="CT39" s="1064" t="str">
        <f t="shared" si="95"/>
        <v/>
      </c>
      <c r="CU39" s="1049"/>
      <c r="CV39" s="139" t="str">
        <f>IFERROR(_xlfn.IFS(INDEX(#REF!,MATCH($CU39,#REF!,0))="C",$C39,INDEX(#REF!,MATCH($CU39,#REF!,0))="C*H",$C39*$H39,INDEX(#REF!,MATCH($CU39,#REF!,0))="C*J",$C39*$J39,INDEX(#REF!,MATCH($CU39,#REF!,0))="C*2*(H+I)",$C39*2*($H39+$I39),INDEX(#REF!,MATCH($CU39,#REF!,0))="C*L*3600",$C39*$L39*3600,INDEX(#REF!,MATCH($CU39,#REF!,0))="C*K*3600",$C39*$K39*3600),"")</f>
        <v/>
      </c>
      <c r="CW39" s="1062" t="str">
        <f t="shared" si="54"/>
        <v/>
      </c>
      <c r="CX39" s="1063" t="str">
        <f>IFERROR(IF(VLOOKUP($CU39,#REF!,2,0)=0,"",VLOOKUP($CU39,#REF!,2,0)),"")</f>
        <v/>
      </c>
      <c r="CY39" s="1064" t="str">
        <f t="shared" si="55"/>
        <v/>
      </c>
      <c r="CZ39" s="1049"/>
      <c r="DA39" s="139" t="str">
        <f>IFERROR(_xlfn.IFS(INDEX(#REF!,MATCH($CZ39,#REF!,0))="C",$C39,INDEX(#REF!,MATCH($CZ39,#REF!,0))="C*H",$C39*$H39,INDEX(#REF!,MATCH($CZ39,#REF!,0))="C*J",$C39*$J39,INDEX(#REF!,MATCH($CZ39,#REF!,0))="C*2*(H+I)",$C39*2*($H39+$I39),INDEX(#REF!,MATCH($CZ39,#REF!,0))="C*L*3600",$C39*$L39*3600,INDEX(#REF!,MATCH($CZ39,#REF!,0))="C*K*3600",$C39*$K39*3600),"")</f>
        <v/>
      </c>
      <c r="DB39" s="1062" t="str">
        <f t="shared" si="56"/>
        <v/>
      </c>
      <c r="DC39" s="1063" t="str">
        <f>IFERROR(IF(VLOOKUP($CZ39,#REF!,2,0)=0,"",VLOOKUP($CZ39,#REF!,2,0)),"")</f>
        <v/>
      </c>
      <c r="DD39" s="1064" t="str">
        <f t="shared" si="57"/>
        <v/>
      </c>
      <c r="DE39" s="1049"/>
      <c r="DF39" s="139" t="str">
        <f>IFERROR(_xlfn.IFS(INDEX(#REF!,MATCH($DE39,#REF!,0))="C",$C39,INDEX(#REF!,MATCH($DE39,#REF!,0))="C*H",$C39*$H39,INDEX(#REF!,MATCH($DE39,#REF!,0))="C*J",$C39*$J39,INDEX(#REF!,MATCH($DE39,#REF!,0))="C*2*(H+I)",$C39*2*($H39+$I39),INDEX(#REF!,MATCH($DE39,#REF!,0))="C*L*3600",$C39*$L39*3600,INDEX(#REF!,MATCH($DE39,#REF!,0))="C*K*3600",$C39*$K39*3600),"")</f>
        <v/>
      </c>
      <c r="DG39" s="1062" t="str">
        <f t="shared" si="58"/>
        <v/>
      </c>
      <c r="DH39" s="1063" t="str">
        <f>IFERROR(IF(VLOOKUP($DE39,#REF!,2,0)=0,"",VLOOKUP($DE39,#REF!,2,0)),"")</f>
        <v/>
      </c>
      <c r="DI39" s="1064" t="str">
        <f t="shared" si="59"/>
        <v/>
      </c>
      <c r="DJ39" s="1049"/>
      <c r="DK39" s="139" t="str">
        <f>IFERROR(_xlfn.IFS(INDEX(#REF!,MATCH($DJ39,#REF!,0))="C",$C39,INDEX(#REF!,MATCH($DJ39,#REF!,0))="C*H",$C39*$H39,INDEX(#REF!,MATCH($DJ39,#REF!,0))="C*J",$C39*$J39,INDEX(#REF!,MATCH($DJ39,#REF!,0))="C*2*(H+I)",$C39*2*($H39+$I39),INDEX(#REF!,MATCH($DJ39,#REF!,0))="C*L*3600",$C39*$L39*3600,INDEX(#REF!,MATCH($DJ39,#REF!,0))="C*K*3600",$C39*$K39*3600),"")</f>
        <v/>
      </c>
      <c r="DL39" s="1062" t="str">
        <f t="shared" si="60"/>
        <v/>
      </c>
      <c r="DM39" s="1063" t="str">
        <f>IFERROR(IF(VLOOKUP($DJ39,#REF!,2,0)=0,"",VLOOKUP($DJ39,#REF!,2,0)),"")</f>
        <v/>
      </c>
      <c r="DN39" s="1064" t="str">
        <f t="shared" si="61"/>
        <v/>
      </c>
      <c r="DO39" s="1049"/>
      <c r="DP39" s="139" t="str">
        <f>IFERROR(_xlfn.IFS(INDEX(#REF!,MATCH($DO39,#REF!,0))="C",$C39,INDEX(#REF!,MATCH($DO39,#REF!,0))="C*H",$C39*$H39,INDEX(#REF!,MATCH($DO39,#REF!,0))="C*J",$C39*$J39,INDEX(#REF!,MATCH($DO39,#REF!,0))="C*2*(H+I)",$C39*2*($H39+$I39),INDEX(#REF!,MATCH($DO39,#REF!,0))="C*L*3600",$C39*$L39*3600,INDEX(#REF!,MATCH($DO39,#REF!,0))="C*K*3600",$C39*$K39*3600),"")</f>
        <v/>
      </c>
      <c r="DQ39" s="1062" t="str">
        <f t="shared" si="62"/>
        <v/>
      </c>
      <c r="DR39" s="1063" t="str">
        <f>IFERROR(IF(VLOOKUP($DO39,#REF!,2,0)=0,"",VLOOKUP($DO39,#REF!,2,0)),"")</f>
        <v/>
      </c>
      <c r="DS39" s="1064" t="str">
        <f t="shared" si="63"/>
        <v/>
      </c>
      <c r="DT39" s="1050"/>
      <c r="DU39" s="139" t="str">
        <f>IFERROR(_xlfn.IFS(INDEX(#REF!,MATCH($DT39,#REF!,0))="C",$C39,INDEX(#REF!,MATCH($DT39,#REF!,0))="C*H",$C39*$H39,INDEX(#REF!,MATCH($DT39,#REF!,0))="C*J",$C39*$J39,INDEX(#REF!,MATCH($DT39,#REF!,0))="C*2*(H+I)",$C39*2*($H39+$I39),INDEX(#REF!,MATCH($DT39,#REF!,0))="C*L*3600",$C39*$L39*3600,INDEX(#REF!,MATCH($DT39,#REF!,0))="C*K*3600",$C39*$K39*3600),"")</f>
        <v/>
      </c>
      <c r="DV39" s="1062" t="str">
        <f t="shared" si="64"/>
        <v/>
      </c>
      <c r="DW39" s="1063" t="str">
        <f>IFERROR(IF(VLOOKUP($DT39,#REF!,2,0)=0,"",VLOOKUP($DT39,#REF!,2,0)),"")</f>
        <v/>
      </c>
      <c r="DX39" s="1064" t="str">
        <f t="shared" si="65"/>
        <v/>
      </c>
      <c r="DY39" s="1050"/>
      <c r="DZ39" s="139" t="str">
        <f>IFERROR(_xlfn.IFS(INDEX(#REF!,MATCH($DY39,#REF!,0))="C",$C39,INDEX(#REF!,MATCH($DY39,#REF!,0))="C*H",$C39*$H39,INDEX(#REF!,MATCH($DY39,#REF!,0))="C*J",$C39*$J39,INDEX(#REF!,MATCH($DY39,#REF!,0))="C*2*(H+I)",$C39*2*($H39+$I39),INDEX(#REF!,MATCH($DY39,#REF!,0))="C*L*3600",$C39*$L39*3600,INDEX(#REF!,MATCH($DY39,#REF!,0))="C*K*3600",$C39*$K39*3600),"")</f>
        <v/>
      </c>
      <c r="EA39" s="1062" t="str">
        <f>IF($DY39="","",_xlfn.IFS($G39&lt;18,1,$G39&lt;28,1.4,$G39&lt;40,1.6,$G39&lt;50,1.8,$G39&gt;=50,2))</f>
        <v/>
      </c>
      <c r="EB39" s="1063" t="str">
        <f>IFERROR(IF(VLOOKUP($DY39,#REF!,2,0)=0,"",VLOOKUP($DY39,#REF!,2,0)),"")</f>
        <v/>
      </c>
      <c r="EC39" s="1064" t="str">
        <f>IFERROR(IF($DZ39="","",ROUNDUP(MAX($DZ39*$EA39/$EB39,1),0)),"")</f>
        <v/>
      </c>
      <c r="ED39" s="1050"/>
      <c r="EE39" s="139" t="str">
        <f>IFERROR(_xlfn.IFS(INDEX(#REF!,MATCH($ED39,#REF!,0))="C",$C39,INDEX(#REF!,MATCH($ED39,#REF!,0))="C*H",$C39*$H39,INDEX(#REF!,MATCH($ED39,#REF!,0))="C*J",$C39*$J39,INDEX(#REF!,MATCH($ED39,#REF!,0))="C*2*(H+I)",$C39*2*($H39+$I39),INDEX(#REF!,MATCH($ED39,#REF!,0))="C*L*3600",$C39*$L39*3600,INDEX(#REF!,MATCH($ED39,#REF!,0))="C*K*3600",$C39*$K39*3600),"")</f>
        <v/>
      </c>
      <c r="EF39" s="1062" t="str">
        <f>IF($ED39="","",_xlfn.IFS($G39&lt;18,1,$G39&lt;28,1.4,$G39&lt;40,1.6,$G39&lt;50,1.8,$G39&gt;=50,2))</f>
        <v/>
      </c>
      <c r="EG39" s="1063" t="str">
        <f>IFERROR(IF(VLOOKUP($ED39,#REF!,2,0)=0,"",VLOOKUP($ED39,#REF!,2,0)),"")</f>
        <v/>
      </c>
      <c r="EH39" s="1064" t="str">
        <f>IFERROR(IF($EE39="","",ROUNDUP(MAX($EE39*$EF39/$EG39,1),0)),"")</f>
        <v/>
      </c>
      <c r="EI39" s="1051"/>
      <c r="EJ39" s="139" t="str">
        <f>IFERROR(_xlfn.IFS(INDEX(#REF!,MATCH($EI39,#REF!,0))="C",$C39,INDEX(#REF!,MATCH($EI39,#REF!,0))="C*H",$C39*$H39,INDEX(#REF!,MATCH($EI39,#REF!,0))="C*J",$C39*$J39,INDEX(#REF!,MATCH($EI39,#REF!,0))="C*2*(H+I)",$C39*2*($H39+$I39),INDEX(#REF!,MATCH($EI39,#REF!,0))="C*L*3600",$C39*$L39*3600,INDEX(#REF!,MATCH($EI39,#REF!,0))="C*K*3600",$C39*$K39*3600),"")</f>
        <v/>
      </c>
      <c r="EK39" s="1062" t="str">
        <f>IF($EI39="","",_xlfn.IFS($G39&lt;18,1,$G39&lt;28,1.4,$G39&lt;40,1.6,$G39&lt;50,1.8,$G39&gt;=50,2))</f>
        <v/>
      </c>
      <c r="EL39" s="1063" t="str">
        <f>IFERROR(IF(VLOOKUP($EI39,#REF!,2,0)=0,"",VLOOKUP($EI39,#REF!,2,0)),"")</f>
        <v/>
      </c>
      <c r="EM39" s="1064" t="str">
        <f>IFERROR(IF($EJ39="","",ROUNDUP(MAX($EJ39*$EK39/$EL39,1),0)),"")</f>
        <v/>
      </c>
      <c r="EN39" s="1052"/>
      <c r="ET39" s="139" t="str">
        <f>IFERROR(_xlfn.IFS(INDEX(#REF!,MATCH($EN39,#REF!,0))="C",$C39,INDEX(#REF!,MATCH($EN39,#REF!,0))="C*H",$C39*$H39,INDEX(#REF!,MATCH($EN39,#REF!,0))="C*J",$C39*$J39,INDEX(#REF!,MATCH($EN39,#REF!,0))="C*2*(H+I)",$C39*2*($H39+$I39),INDEX(#REF!,MATCH($EN39,#REF!,0))="C*L*3600",$C39*$L39*3600,INDEX(#REF!,MATCH($EN39,#REF!,0))="C*K*3600",$C39*$K39*3600),"")</f>
        <v/>
      </c>
      <c r="EU39" s="1062" t="str">
        <f t="shared" si="66"/>
        <v/>
      </c>
      <c r="EV39" s="1063" t="str">
        <f>IFERROR(IF(VLOOKUP($EN39,#REF!,2,0)=0,"",VLOOKUP($EN39,#REF!,2,0)),"")</f>
        <v/>
      </c>
      <c r="EW39" s="1064" t="str">
        <f t="shared" si="43"/>
        <v/>
      </c>
    </row>
    <row r="40" spans="1:153" s="5" customFormat="1" ht="34.200000000000003" customHeight="1" outlineLevel="1">
      <c r="A40" s="17">
        <v>16</v>
      </c>
      <c r="B40" s="456" t="s">
        <v>857</v>
      </c>
      <c r="C40" s="355">
        <v>1</v>
      </c>
      <c r="D40" s="43">
        <f t="shared" si="71"/>
        <v>34</v>
      </c>
      <c r="E40" s="43">
        <f t="shared" si="44"/>
        <v>59</v>
      </c>
      <c r="F40" s="65">
        <f t="shared" si="45"/>
        <v>470</v>
      </c>
      <c r="G40" s="359">
        <v>30</v>
      </c>
      <c r="H40" s="360">
        <v>55</v>
      </c>
      <c r="I40" s="360">
        <v>420</v>
      </c>
      <c r="J40" s="580">
        <v>30</v>
      </c>
      <c r="K40" s="100">
        <f t="shared" si="72"/>
        <v>7.3999999999999999E-4</v>
      </c>
      <c r="L40" s="92">
        <f t="shared" si="46"/>
        <v>7.6499999999999999E-2</v>
      </c>
      <c r="M40" s="127"/>
      <c r="N40" s="1014" t="s">
        <v>840</v>
      </c>
      <c r="O40" s="257"/>
      <c r="P40" s="245"/>
      <c r="Q40" s="257"/>
      <c r="R40" s="257"/>
      <c r="S40" s="257"/>
      <c r="T40" s="129">
        <f t="shared" si="47"/>
        <v>1784</v>
      </c>
      <c r="U40" s="128">
        <f t="shared" si="48"/>
        <v>1.3246199999999999</v>
      </c>
      <c r="V40" s="96">
        <v>3</v>
      </c>
      <c r="W40" s="97">
        <f t="shared" si="73"/>
        <v>3.9738599999999997</v>
      </c>
      <c r="AB40" s="1075" t="s">
        <v>1236</v>
      </c>
      <c r="AC40" s="1047" t="s">
        <v>1251</v>
      </c>
      <c r="AD40" s="139">
        <f>IFERROR(_xlfn.IFS(INDEX('Bảng tra CĐ'!$E$5:$E$80,MATCH(AC40,'Bảng tra CĐ'!$A$5:$A$80,0))="$C",$C40,INDEX('Bảng tra CĐ'!$E$5:$E$80,MATCH(AC40,'Bảng tra CĐ'!$A$5:$A$80,0))="$C*$H",$C40*$H40,INDEX('Bảng tra CĐ'!$E$5:$E$80,MATCH(AC40,'Bảng tra CĐ'!$A$5:$A$80,0))="$C*$J",$C40*$J40,INDEX('Bảng tra CĐ'!$E$5:$E$80,MATCH(AC40,'Bảng tra CĐ'!$A$5:$A$80,0))="$C*2*($H+$I)",$C40*2*($H40+$I40),INDEX('Bảng tra CĐ'!$E$5:$E$80,MATCH(AC40,'Bảng tra CĐ'!$A$5:$A$80,0))="$L*3600",$L40*3600,INDEX('Bảng tra CĐ'!$E$5:$E$80,MATCH(AC40,'Bảng tra CĐ'!$A$5:$A$80,0))="$K*3600",$K40*3600),"")</f>
        <v>950</v>
      </c>
      <c r="AE40" s="1062">
        <f>IF(IFERROR(VLOOKUP(AC40,'Bảng tra CĐ'!$A$5:$C$80,3,0),"")="m3/h",1,_xlfn.IFS($G40&lt;18,1,$G40&lt;28,1.4,$G40&lt;40,1.6,$G40&lt;50,1.8,$G40&gt;=50,2))</f>
        <v>1.6</v>
      </c>
      <c r="AF40" s="1063">
        <f>IFERROR(IF(VLOOKUP(AC40,'Bảng tra CĐ'!$A$5:$B$80,2,0)=0,"",VLOOKUP(AC40,'Bảng tra CĐ'!$A$5:$B$80,2,0)),"")</f>
        <v>100</v>
      </c>
      <c r="AG40" s="1064">
        <f>IFERROR(IF(AD40="","",ROUNDUP(MAX(AD40*AE40/AF40,1),0)),"")</f>
        <v>16</v>
      </c>
      <c r="AH40" s="1048"/>
      <c r="AI40" s="139" t="str">
        <f>IFERROR(_xlfn.IFS(INDEX(#REF!,MATCH($AH40,#REF!,0))="C",$C40,INDEX(#REF!,MATCH($AH40,#REF!,0))="C*H",$C40*$H40,INDEX(#REF!,MATCH($AH40,#REF!,0))="C*J",$C40*$J40,INDEX(#REF!,MATCH($AH40,#REF!,0))="C*2*(H+I)",$C40*2*($H40+$I40),INDEX(#REF!,MATCH($AH40,#REF!,0))="C*L*3600",$C40*$L40*3600,INDEX(#REF!,MATCH($AH40,#REF!,0))="C*K*3600",$C40*$K40*3600),"")</f>
        <v/>
      </c>
      <c r="AJ40" s="1062" t="str">
        <f t="shared" si="88"/>
        <v/>
      </c>
      <c r="AK40" s="1063" t="str">
        <f>IFERROR(IF(VLOOKUP($AH40,#REF!,2,0)=0,"",VLOOKUP($AH40,#REF!,2,0)),"")</f>
        <v/>
      </c>
      <c r="AL40" s="1064" t="str">
        <f t="shared" si="89"/>
        <v/>
      </c>
      <c r="AM40" s="1048"/>
      <c r="AN40" s="139" t="str">
        <f>IFERROR(_xlfn.IFS(INDEX(#REF!,MATCH($AM40,#REF!,0))="C",$C40,INDEX(#REF!,MATCH($AM40,#REF!,0))="C*H",$C40*$H40,INDEX(#REF!,MATCH($AM40,#REF!,0))="C*J",$C40*$J40,INDEX(#REF!,MATCH($AM40,#REF!,0))="C*2*(H+I)",$C40*2*($H40+$I40),INDEX(#REF!,MATCH($AM40,#REF!,0))="C*L*3600",$C40*$L40*3600,INDEX(#REF!,MATCH($AM40,#REF!,0))="C*K*3600",$C40*$K40*3600),"")</f>
        <v/>
      </c>
      <c r="AO40" s="1062" t="str">
        <f t="shared" si="90"/>
        <v/>
      </c>
      <c r="AP40" s="1063" t="str">
        <f>IFERROR(IF(VLOOKUP($AM40,#REF!,2,0)=0,"",VLOOKUP($AM40,#REF!,2,0)),"")</f>
        <v/>
      </c>
      <c r="AQ40" s="1064" t="str">
        <f t="shared" si="91"/>
        <v/>
      </c>
      <c r="AR40" s="1048" t="s">
        <v>1099</v>
      </c>
      <c r="AS40" s="139">
        <f>IFERROR(_xlfn.IFS(INDEX('Bảng tra CĐ'!$E$5:$E$80,MATCH(AR40,'Bảng tra CĐ'!$A$5:$A$80,0))="$C",$C40,INDEX('Bảng tra CĐ'!$E$5:$E$80,MATCH(AR40,'Bảng tra CĐ'!$A$5:$A$80,0))="$C*$H",$C40*$H40,INDEX('Bảng tra CĐ'!$E$5:$E$80,MATCH(AR40,'Bảng tra CĐ'!$A$5:$A$80,0))="$C*$J",$C40*$J40,INDEX('Bảng tra CĐ'!$E$5:$E$80,MATCH(AR40,'Bảng tra CĐ'!$A$5:$A$80,0))="$C*2*($H+$I)",$C40*2*($H40+$I40),INDEX('Bảng tra CĐ'!$E$5:$E$80,MATCH(AR40,'Bảng tra CĐ'!$A$5:$A$80,0))="$L*3600",$L40*3600,INDEX('Bảng tra CĐ'!$E$5:$E$80,MATCH(AR40,'Bảng tra CĐ'!$A$5:$A$80,0))="$K*3600",$K40*3600),"")</f>
        <v>275.39999999999998</v>
      </c>
      <c r="AT40" s="1062">
        <f>IF(IFERROR(VLOOKUP(AR40,'Bảng tra CĐ'!$A$5:$C$80,3,0),"")="m3/h",1,_xlfn.IFS($G40&lt;18,1,$G40&lt;28,1.4,$G40&lt;40,1.6,$G40&lt;50,1.8,$G40&gt;=50,2))</f>
        <v>1.6</v>
      </c>
      <c r="AU40" s="1063">
        <f>IFERROR(IF(VLOOKUP(AR40,'Bảng tra CĐ'!$A$5:$B$80,2,0)=0,"",VLOOKUP(AR40,'Bảng tra CĐ'!$A$5:$B$80,2,0)),"")</f>
        <v>30</v>
      </c>
      <c r="AV40" s="1064">
        <f>IFERROR(IF(AS40="","",ROUNDUP(MAX(AS40*AT40/AU40,1),0)),"")</f>
        <v>15</v>
      </c>
      <c r="AW40" s="1049" t="s">
        <v>1140</v>
      </c>
      <c r="AX40" s="139">
        <f>IFERROR(_xlfn.IFS(INDEX('Bảng tra CĐ'!$E$5:$E$80,MATCH(AW40,'Bảng tra CĐ'!$A$5:$A$80,0))="$C",$C40,INDEX('Bảng tra CĐ'!$E$5:$E$80,MATCH(AW40,'Bảng tra CĐ'!$A$5:$A$80,0))="$C*$H",$C40*$H40,INDEX('Bảng tra CĐ'!$E$5:$E$80,MATCH(AW40,'Bảng tra CĐ'!$A$5:$A$80,0))="$C*$J",$C40*$J40,INDEX('Bảng tra CĐ'!$E$5:$E$80,MATCH(AW40,'Bảng tra CĐ'!$A$5:$A$80,0))="$C*2*($H+$I)",$C40*2*($H40+$I40),INDEX('Bảng tra CĐ'!$E$5:$E$80,MATCH(AW40,'Bảng tra CĐ'!$A$5:$A$80,0))="$L*3600",$L40*3600,INDEX('Bảng tra CĐ'!$E$5:$E$80,MATCH(AW40,'Bảng tra CĐ'!$A$5:$A$80,0))="$K*3600",$K40*3600),"")</f>
        <v>55</v>
      </c>
      <c r="AY40" s="1062">
        <f>IF(IFERROR(VLOOKUP(AW40,'Bảng tra CĐ'!$A$5:$C$80,3,0),"")="m3/h",1,_xlfn.IFS($G40&lt;18,1,$G40&lt;28,1.4,$G40&lt;40,1.6,$G40&lt;50,1.8,$G40&gt;=50,2))</f>
        <v>1.6</v>
      </c>
      <c r="AZ40" s="1063">
        <f>IFERROR(IF(VLOOKUP(AW40,'Bảng tra CĐ'!$A$5:$B$80,2,0)=0,"",VLOOKUP(AW40,'Bảng tra CĐ'!$A$5:$B$80,2,0)),"")</f>
        <v>29.285714285714288</v>
      </c>
      <c r="BA40" s="1064">
        <f>IFERROR(IF(AX40="","",ROUNDUP(MAX(AX40*AY40/AZ40,1),0)),"")</f>
        <v>4</v>
      </c>
      <c r="BB40" s="1049" t="s">
        <v>1185</v>
      </c>
      <c r="BC40" s="139">
        <f>IFERROR(_xlfn.IFS(INDEX('Bảng tra CĐ'!$E$5:$E$80,MATCH(BB40,'Bảng tra CĐ'!$A$5:$A$80,0))="$C",$C40,INDEX('Bảng tra CĐ'!$E$5:$E$80,MATCH(BB40,'Bảng tra CĐ'!$A$5:$A$80,0))="$C*$H",$C40*$H40,INDEX('Bảng tra CĐ'!$E$5:$E$80,MATCH(BB40,'Bảng tra CĐ'!$A$5:$A$80,0))="$C*$J",$C40*$J40,INDEX('Bảng tra CĐ'!$E$5:$E$80,MATCH(BB40,'Bảng tra CĐ'!$A$5:$A$80,0))="$C*2*($H+$I)",$C40*2*($H40+$I40),INDEX('Bảng tra CĐ'!$E$5:$E$80,MATCH(BB40,'Bảng tra CĐ'!$A$5:$A$80,0))="$L*3600",$L40*3600,INDEX('Bảng tra CĐ'!$E$5:$E$80,MATCH(BB40,'Bảng tra CĐ'!$A$5:$A$80,0))="$K*3600",$K40*3600),"")</f>
        <v>30</v>
      </c>
      <c r="BD40" s="1062">
        <f>IF(IFERROR(VLOOKUP(BB40,'Bảng tra CĐ'!$A$5:$C$80,3,0),"")="m3/h",1,_xlfn.IFS($G40&lt;18,1,$G40&lt;28,1.4,$G40&lt;40,1.6,$G40&lt;50,1.8,$G40&gt;=50,2))</f>
        <v>1.6</v>
      </c>
      <c r="BE40" s="1063">
        <f>IFERROR(IF(VLOOKUP(BB40,'Bảng tra CĐ'!$A$5:$B$80,2,0)=0,"",VLOOKUP(BB40,'Bảng tra CĐ'!$A$5:$B$80,2,0)),"")</f>
        <v>5</v>
      </c>
      <c r="BF40" s="1064">
        <f>IFERROR(IF(BC40="","",ROUNDUP(MAX(BC40*BD40/BE40,1),0)),"")</f>
        <v>10</v>
      </c>
      <c r="BG40" s="1049" t="s">
        <v>1125</v>
      </c>
      <c r="BH40" s="139">
        <v>11</v>
      </c>
      <c r="BI40" s="1062">
        <f>IF(IFERROR(VLOOKUP(BG40,'Bảng tra CĐ'!$A$5:$C$80,3,0),"")="m3/h",1,_xlfn.IFS($G40&lt;18,1,$G40&lt;28,1.4,$G40&lt;40,1.6,$G40&lt;50,1.8,$G40&gt;=50,2))</f>
        <v>1.6</v>
      </c>
      <c r="BJ40" s="1063">
        <f>IFERROR(IF(VLOOKUP(BG40,'Bảng tra CĐ'!$A$5:$B$80,2,0)=0,"",VLOOKUP(BG40,'Bảng tra CĐ'!$A$5:$B$80,2,0)),"")</f>
        <v>0.1</v>
      </c>
      <c r="BK40" s="1064">
        <f>IFERROR(IF(BH40="","",ROUNDUP(MAX(BH40*BI40/BJ40,1),0)),"")</f>
        <v>176</v>
      </c>
      <c r="BL40" s="1049"/>
      <c r="BM40" s="139" t="str">
        <f>IFERROR(_xlfn.IFS(INDEX(#REF!,MATCH($BL40,#REF!,0))="C",$C40,INDEX(#REF!,MATCH($BL40,#REF!,0))="C*H",$C40*$H40,INDEX(#REF!,MATCH($BL40,#REF!,0))="C*J",$C40*$J40,INDEX(#REF!,MATCH($BL40,#REF!,0))="C*2*(H+I)",$C40*2*($H40+$I40),INDEX(#REF!,MATCH($BL40,#REF!,0))="C*L*3600",$C40*$L40*3600,INDEX(#REF!,MATCH($BL40,#REF!,0))="C*K*3600",$C40*$K40*3600),"")</f>
        <v/>
      </c>
      <c r="BN40" s="1062" t="str">
        <f>IF($BL40="","",_xlfn.IFS($G40&lt;18,1,$G40&lt;28,1.4,$G40&lt;40,1.6,$G40&lt;50,1.8,$G40&gt;=50,2))</f>
        <v/>
      </c>
      <c r="BO40" s="1063" t="str">
        <f>IFERROR(IF(VLOOKUP($BL40,#REF!,2,0)=0,"",VLOOKUP($BL40,#REF!,2,0)),"")</f>
        <v/>
      </c>
      <c r="BP40" s="1064" t="str">
        <f>IFERROR(IF($BM40="","",ROUNDUP(MAX($BM40*$BN40/$BO40,1),0)),"")</f>
        <v/>
      </c>
      <c r="BQ40" s="1049" t="s">
        <v>1176</v>
      </c>
      <c r="BR40" s="1209">
        <f>F40*E40</f>
        <v>27730</v>
      </c>
      <c r="BS40" s="1062">
        <f>IF(IFERROR(VLOOKUP(BQ40,'Bảng tra CĐ'!$A$5:$C$80,3,0),"")="m3/h",1,_xlfn.IFS($G40&lt;18,1,$G40&lt;28,1.4,$G40&lt;40,1.6,$G40&lt;50,1.8,$G40&gt;=50,2))</f>
        <v>1.6</v>
      </c>
      <c r="BT40" s="1063">
        <f>IFERROR(IF(VLOOKUP(BQ40,'Bảng tra CĐ'!$A$5:$B$80,2,0)=0,"",VLOOKUP(BQ40,'Bảng tra CĐ'!$A$5:$B$80,2,0)),"")</f>
        <v>100</v>
      </c>
      <c r="BU40" s="1064">
        <f>IFERROR(IF(BR40="","",ROUNDUP(MAX(BR40*BS40/BT40,1),0)),"")</f>
        <v>444</v>
      </c>
      <c r="BV40" s="1048" t="s">
        <v>1139</v>
      </c>
      <c r="BW40" s="139">
        <f>IFERROR(_xlfn.IFS(INDEX('Bảng tra CĐ'!$E$5:$E$80,MATCH(BV40,'Bảng tra CĐ'!$A$5:$A$80,0))="$C",$C40,INDEX('Bảng tra CĐ'!$E$5:$E$80,MATCH(BV40,'Bảng tra CĐ'!$A$5:$A$80,0))="$C*$H",$C40*$H40,INDEX('Bảng tra CĐ'!$E$5:$E$80,MATCH(BV40,'Bảng tra CĐ'!$A$5:$A$80,0))="$C*$J",$C40*$J40,INDEX('Bảng tra CĐ'!$E$5:$E$80,MATCH(BV40,'Bảng tra CĐ'!$A$5:$A$80,0))="$C*2*($H+$I)",$C40*2*($H40+$I40),INDEX('Bảng tra CĐ'!$E$5:$E$80,MATCH(BV40,'Bảng tra CĐ'!$A$5:$A$80,0))="$L*3600",$L40*3600,INDEX('Bảng tra CĐ'!$E$5:$E$80,MATCH(BV40,'Bảng tra CĐ'!$A$5:$A$80,0))="$K*3600",$K40*3600),"")</f>
        <v>275.39999999999998</v>
      </c>
      <c r="BX40" s="1062">
        <f>IF(IFERROR(VLOOKUP(BV40,'Bảng tra CĐ'!$A$5:$C$80,3,0),"")="m3/h",1,_xlfn.IFS($G40&lt;18,1,$G40&lt;28,1.4,$G40&lt;40,1.6,$G40&lt;50,1.8,$G40&gt;=50,2))</f>
        <v>1.6</v>
      </c>
      <c r="BY40" s="1063">
        <f>IFERROR(IF(VLOOKUP(BV40,'Bảng tra CĐ'!$A$5:$B$80,2,0)=0,"",VLOOKUP(BV40,'Bảng tra CĐ'!$A$5:$B$80,2,0)),"")</f>
        <v>23</v>
      </c>
      <c r="BZ40" s="1064">
        <f t="shared" si="103"/>
        <v>20</v>
      </c>
      <c r="CA40" s="1049" t="s">
        <v>1167</v>
      </c>
      <c r="CB40" s="139">
        <f>IFERROR(_xlfn.IFS(INDEX('Bảng tra CĐ'!$E$5:$E$80,MATCH(CA40,'Bảng tra CĐ'!$A$5:$A$80,0))="$C",$C40,INDEX('Bảng tra CĐ'!$E$5:$E$80,MATCH(CA40,'Bảng tra CĐ'!$A$5:$A$80,0))="$C*$H",$C40*$H40,INDEX('Bảng tra CĐ'!$E$5:$E$80,MATCH(CA40,'Bảng tra CĐ'!$A$5:$A$80,0))="$C*$J",$C40*$J40,INDEX('Bảng tra CĐ'!$E$5:$E$80,MATCH(CA40,'Bảng tra CĐ'!$A$5:$A$80,0))="$C*2*($H+$I)",$C40*2*($H40+$I40),INDEX('Bảng tra CĐ'!$E$5:$E$80,MATCH(CA40,'Bảng tra CĐ'!$A$5:$A$80,0))="$L*3600",$L40*3600,INDEX('Bảng tra CĐ'!$E$5:$E$80,MATCH(CA40,'Bảng tra CĐ'!$A$5:$A$80,0))="$K*3600",$K40*3600),"")</f>
        <v>275.39999999999998</v>
      </c>
      <c r="CC40" s="1062">
        <f>IF(IFERROR(VLOOKUP(CA40,'Bảng tra CĐ'!$A$5:$C$80,3,0),"")="m3/h",1,_xlfn.IFS($G40&lt;18,1,$G40&lt;28,1.4,$G40&lt;40,1.6,$G40&lt;50,1.8,$G40&gt;=50,2))</f>
        <v>1.6</v>
      </c>
      <c r="CD40" s="1063">
        <f>IFERROR(IF(VLOOKUP(CA40,'Bảng tra CĐ'!$A$5:$B$80,2,0)=0,"",VLOOKUP(CA40,'Bảng tra CĐ'!$A$5:$B$80,2,0)),"")</f>
        <v>20</v>
      </c>
      <c r="CE40" s="1064">
        <f>IFERROR(IF(CB40="","",ROUNDUP(MAX(CB40*CC40/CD40,1),0)),"")</f>
        <v>23</v>
      </c>
      <c r="CF40" s="1049"/>
      <c r="CG40" s="139"/>
      <c r="CH40" s="1062"/>
      <c r="CI40" s="1063"/>
      <c r="CJ40" s="1064" t="str">
        <f>IFERROR(IF(CG40="","",ROUNDUP(MAX(CG40*CH40/CI40,1),0)),"")</f>
        <v/>
      </c>
      <c r="CK40" s="1048"/>
      <c r="CL40" s="139" t="str">
        <f>IFERROR(_xlfn.IFS(INDEX(#REF!,MATCH($CK40,#REF!,0))="C",$C40,INDEX(#REF!,MATCH($CK40,#REF!,0))="C*H",$C40*$H40,INDEX(#REF!,MATCH($CK40,#REF!,0))="C*J",$C40*$J40,INDEX(#REF!,MATCH($CK40,#REF!,0))="C*2*(H+I)",$C40*2*($H40+$I40),INDEX(#REF!,MATCH($CK40,#REF!,0))="C*L*3600",$C40*$L40*3600,INDEX(#REF!,MATCH($CK40,#REF!,0))="C*K*3600",$C40*$K40*3600),"")</f>
        <v/>
      </c>
      <c r="CM40" s="1062" t="str">
        <f t="shared" si="52"/>
        <v/>
      </c>
      <c r="CN40" s="1063" t="str">
        <f>IFERROR(IF(VLOOKUP($CK40,#REF!,2,0)=0,"",VLOOKUP($CK40,#REF!,2,0)),"")</f>
        <v/>
      </c>
      <c r="CO40" s="1064" t="str">
        <f t="shared" si="53"/>
        <v/>
      </c>
      <c r="CP40" s="1077"/>
      <c r="CQ40" s="139" t="str">
        <f>IFERROR(_xlfn.IFS(INDEX(#REF!,MATCH($CP40,#REF!,0))="C",$C40,INDEX(#REF!,MATCH($CP40,#REF!,0))="C*H",$C40*$H40,INDEX(#REF!,MATCH($CP40,#REF!,0))="C*J",$C40*$J40,INDEX(#REF!,MATCH($CP40,#REF!,0))="C*2*(H+I)",$C40*2*($H40+$I40),INDEX(#REF!,MATCH($CP40,#REF!,0))="C*L*3600",$C40*$L40*3600,INDEX(#REF!,MATCH($CP40,#REF!,0))="C*K*3600",$C40*$K40*3600),"")</f>
        <v/>
      </c>
      <c r="CR40" s="1062" t="str">
        <f t="shared" si="94"/>
        <v/>
      </c>
      <c r="CS40" s="1063" t="str">
        <f>IFERROR(IF(VLOOKUP($CP40,#REF!,2,0)=0,"",VLOOKUP($CP40,#REF!,2,0)),"")</f>
        <v/>
      </c>
      <c r="CT40" s="1064" t="str">
        <f t="shared" si="95"/>
        <v/>
      </c>
      <c r="CU40" s="1049"/>
      <c r="CV40" s="139" t="str">
        <f>IFERROR(_xlfn.IFS(INDEX(#REF!,MATCH($CU40,#REF!,0))="C",$C40,INDEX(#REF!,MATCH($CU40,#REF!,0))="C*H",$C40*$H40,INDEX(#REF!,MATCH($CU40,#REF!,0))="C*J",$C40*$J40,INDEX(#REF!,MATCH($CU40,#REF!,0))="C*2*(H+I)",$C40*2*($H40+$I40),INDEX(#REF!,MATCH($CU40,#REF!,0))="C*L*3600",$C40*$L40*3600,INDEX(#REF!,MATCH($CU40,#REF!,0))="C*K*3600",$C40*$K40*3600),"")</f>
        <v/>
      </c>
      <c r="CW40" s="1062" t="str">
        <f t="shared" si="54"/>
        <v/>
      </c>
      <c r="CX40" s="1063" t="str">
        <f>IFERROR(IF(VLOOKUP($CU40,#REF!,2,0)=0,"",VLOOKUP($CU40,#REF!,2,0)),"")</f>
        <v/>
      </c>
      <c r="CY40" s="1064" t="str">
        <f t="shared" si="55"/>
        <v/>
      </c>
      <c r="CZ40" s="1049"/>
      <c r="DA40" s="139" t="str">
        <f>IFERROR(_xlfn.IFS(INDEX(#REF!,MATCH($CZ40,#REF!,0))="C",$C40,INDEX(#REF!,MATCH($CZ40,#REF!,0))="C*H",$C40*$H40,INDEX(#REF!,MATCH($CZ40,#REF!,0))="C*J",$C40*$J40,INDEX(#REF!,MATCH($CZ40,#REF!,0))="C*2*(H+I)",$C40*2*($H40+$I40),INDEX(#REF!,MATCH($CZ40,#REF!,0))="C*L*3600",$C40*$L40*3600,INDEX(#REF!,MATCH($CZ40,#REF!,0))="C*K*3600",$C40*$K40*3600),"")</f>
        <v/>
      </c>
      <c r="DB40" s="1062" t="str">
        <f t="shared" si="56"/>
        <v/>
      </c>
      <c r="DC40" s="1063" t="str">
        <f>IFERROR(IF(VLOOKUP($CZ40,#REF!,2,0)=0,"",VLOOKUP($CZ40,#REF!,2,0)),"")</f>
        <v/>
      </c>
      <c r="DD40" s="1064" t="str">
        <f t="shared" si="57"/>
        <v/>
      </c>
      <c r="DE40" s="1049"/>
      <c r="DF40" s="139" t="str">
        <f>IFERROR(_xlfn.IFS(INDEX(#REF!,MATCH($DE40,#REF!,0))="C",$C40,INDEX(#REF!,MATCH($DE40,#REF!,0))="C*H",$C40*$H40,INDEX(#REF!,MATCH($DE40,#REF!,0))="C*J",$C40*$J40,INDEX(#REF!,MATCH($DE40,#REF!,0))="C*2*(H+I)",$C40*2*($H40+$I40),INDEX(#REF!,MATCH($DE40,#REF!,0))="C*L*3600",$C40*$L40*3600,INDEX(#REF!,MATCH($DE40,#REF!,0))="C*K*3600",$C40*$K40*3600),"")</f>
        <v/>
      </c>
      <c r="DG40" s="1062" t="str">
        <f t="shared" si="58"/>
        <v/>
      </c>
      <c r="DH40" s="1063" t="str">
        <f>IFERROR(IF(VLOOKUP($DE40,#REF!,2,0)=0,"",VLOOKUP($DE40,#REF!,2,0)),"")</f>
        <v/>
      </c>
      <c r="DI40" s="1064" t="str">
        <f t="shared" si="59"/>
        <v/>
      </c>
      <c r="DJ40" s="1049"/>
      <c r="DK40" s="139" t="str">
        <f>IFERROR(_xlfn.IFS(INDEX(#REF!,MATCH($DJ40,#REF!,0))="C",$C40,INDEX(#REF!,MATCH($DJ40,#REF!,0))="C*H",$C40*$H40,INDEX(#REF!,MATCH($DJ40,#REF!,0))="C*J",$C40*$J40,INDEX(#REF!,MATCH($DJ40,#REF!,0))="C*2*(H+I)",$C40*2*($H40+$I40),INDEX(#REF!,MATCH($DJ40,#REF!,0))="C*L*3600",$C40*$L40*3600,INDEX(#REF!,MATCH($DJ40,#REF!,0))="C*K*3600",$C40*$K40*3600),"")</f>
        <v/>
      </c>
      <c r="DL40" s="1062" t="str">
        <f t="shared" si="60"/>
        <v/>
      </c>
      <c r="DM40" s="1063" t="str">
        <f>IFERROR(IF(VLOOKUP($DJ40,#REF!,2,0)=0,"",VLOOKUP($DJ40,#REF!,2,0)),"")</f>
        <v/>
      </c>
      <c r="DN40" s="1064" t="str">
        <f t="shared" si="61"/>
        <v/>
      </c>
      <c r="DO40" s="1049"/>
      <c r="DP40" s="139" t="str">
        <f>IFERROR(_xlfn.IFS(INDEX(#REF!,MATCH($DO40,#REF!,0))="C",$C40,INDEX(#REF!,MATCH($DO40,#REF!,0))="C*H",$C40*$H40,INDEX(#REF!,MATCH($DO40,#REF!,0))="C*J",$C40*$J40,INDEX(#REF!,MATCH($DO40,#REF!,0))="C*2*(H+I)",$C40*2*($H40+$I40),INDEX(#REF!,MATCH($DO40,#REF!,0))="C*L*3600",$C40*$L40*3600,INDEX(#REF!,MATCH($DO40,#REF!,0))="C*K*3600",$C40*$K40*3600),"")</f>
        <v/>
      </c>
      <c r="DQ40" s="1062" t="str">
        <f t="shared" si="62"/>
        <v/>
      </c>
      <c r="DR40" s="1063" t="str">
        <f>IFERROR(IF(VLOOKUP($DO40,#REF!,2,0)=0,"",VLOOKUP($DO40,#REF!,2,0)),"")</f>
        <v/>
      </c>
      <c r="DS40" s="1064" t="str">
        <f t="shared" si="63"/>
        <v/>
      </c>
      <c r="DT40" s="1050"/>
      <c r="DU40" s="139" t="str">
        <f>IFERROR(_xlfn.IFS(INDEX(#REF!,MATCH($DT40,#REF!,0))="C",$C40,INDEX(#REF!,MATCH($DT40,#REF!,0))="C*H",$C40*$H40,INDEX(#REF!,MATCH($DT40,#REF!,0))="C*J",$C40*$J40,INDEX(#REF!,MATCH($DT40,#REF!,0))="C*2*(H+I)",$C40*2*($H40+$I40),INDEX(#REF!,MATCH($DT40,#REF!,0))="C*L*3600",$C40*$L40*3600,INDEX(#REF!,MATCH($DT40,#REF!,0))="C*K*3600",$C40*$K40*3600),"")</f>
        <v/>
      </c>
      <c r="DV40" s="1062" t="str">
        <f t="shared" si="64"/>
        <v/>
      </c>
      <c r="DW40" s="1063" t="str">
        <f>IFERROR(IF(VLOOKUP($DT40,#REF!,2,0)=0,"",VLOOKUP($DT40,#REF!,2,0)),"")</f>
        <v/>
      </c>
      <c r="DX40" s="1064" t="str">
        <f t="shared" si="65"/>
        <v/>
      </c>
      <c r="DY40" s="1050"/>
      <c r="DZ40" s="139" t="str">
        <f>IFERROR(_xlfn.IFS(INDEX(#REF!,MATCH($DY40,#REF!,0))="C",$C40,INDEX(#REF!,MATCH($DY40,#REF!,0))="C*H",$C40*$H40,INDEX(#REF!,MATCH($DY40,#REF!,0))="C*J",$C40*$J40,INDEX(#REF!,MATCH($DY40,#REF!,0))="C*2*(H+I)",$C40*2*($H40+$I40),INDEX(#REF!,MATCH($DY40,#REF!,0))="C*L*3600",$C40*$L40*3600,INDEX(#REF!,MATCH($DY40,#REF!,0))="C*K*3600",$C40*$K40*3600),"")</f>
        <v/>
      </c>
      <c r="EA40" s="1062" t="str">
        <f>IF($DY40="","",_xlfn.IFS($G40&lt;18,1,$G40&lt;28,1.4,$G40&lt;40,1.6,$G40&lt;50,1.8,$G40&gt;=50,2))</f>
        <v/>
      </c>
      <c r="EB40" s="1063" t="str">
        <f>IFERROR(IF(VLOOKUP($DY40,#REF!,2,0)=0,"",VLOOKUP($DY40,#REF!,2,0)),"")</f>
        <v/>
      </c>
      <c r="EC40" s="1064" t="str">
        <f>IFERROR(IF($DZ40="","",ROUNDUP(MAX($DZ40*$EA40/$EB40,1),0)),"")</f>
        <v/>
      </c>
      <c r="ED40" s="1050"/>
      <c r="EE40" s="139" t="str">
        <f>IFERROR(_xlfn.IFS(INDEX(#REF!,MATCH($ED40,#REF!,0))="C",$C40,INDEX(#REF!,MATCH($ED40,#REF!,0))="C*H",$C40*$H40,INDEX(#REF!,MATCH($ED40,#REF!,0))="C*J",$C40*$J40,INDEX(#REF!,MATCH($ED40,#REF!,0))="C*2*(H+I)",$C40*2*($H40+$I40),INDEX(#REF!,MATCH($ED40,#REF!,0))="C*L*3600",$C40*$L40*3600,INDEX(#REF!,MATCH($ED40,#REF!,0))="C*K*3600",$C40*$K40*3600),"")</f>
        <v/>
      </c>
      <c r="EF40" s="1062" t="str">
        <f>IF($ED40="","",_xlfn.IFS($G40&lt;18,1,$G40&lt;28,1.4,$G40&lt;40,1.6,$G40&lt;50,1.8,$G40&gt;=50,2))</f>
        <v/>
      </c>
      <c r="EG40" s="1063" t="str">
        <f>IFERROR(IF(VLOOKUP($ED40,#REF!,2,0)=0,"",VLOOKUP($ED40,#REF!,2,0)),"")</f>
        <v/>
      </c>
      <c r="EH40" s="1064" t="str">
        <f>IFERROR(IF($EE40="","",ROUNDUP(MAX($EE40*$EF40/$EG40,1),0)),"")</f>
        <v/>
      </c>
      <c r="EI40" s="1051"/>
      <c r="EJ40" s="139" t="str">
        <f>IFERROR(_xlfn.IFS(INDEX(#REF!,MATCH($EI40,#REF!,0))="C",$C40,INDEX(#REF!,MATCH($EI40,#REF!,0))="C*H",$C40*$H40,INDEX(#REF!,MATCH($EI40,#REF!,0))="C*J",$C40*$J40,INDEX(#REF!,MATCH($EI40,#REF!,0))="C*2*(H+I)",$C40*2*($H40+$I40),INDEX(#REF!,MATCH($EI40,#REF!,0))="C*L*3600",$C40*$L40*3600,INDEX(#REF!,MATCH($EI40,#REF!,0))="C*K*3600",$C40*$K40*3600),"")</f>
        <v/>
      </c>
      <c r="EK40" s="1062" t="str">
        <f>IF($EI40="","",_xlfn.IFS($G40&lt;18,1,$G40&lt;28,1.4,$G40&lt;40,1.6,$G40&lt;50,1.8,$G40&gt;=50,2))</f>
        <v/>
      </c>
      <c r="EL40" s="1063" t="str">
        <f>IFERROR(IF(VLOOKUP($EI40,#REF!,2,0)=0,"",VLOOKUP($EI40,#REF!,2,0)),"")</f>
        <v/>
      </c>
      <c r="EM40" s="1064" t="str">
        <f>IFERROR(IF($EJ40="","",ROUNDUP(MAX($EJ40*$EK40/$EL40,1),0)),"")</f>
        <v/>
      </c>
      <c r="EN40" s="1052"/>
      <c r="ET40" s="139" t="str">
        <f>IFERROR(_xlfn.IFS(INDEX(#REF!,MATCH($EN40,#REF!,0))="C",$C40,INDEX(#REF!,MATCH($EN40,#REF!,0))="C*H",$C40*$H40,INDEX(#REF!,MATCH($EN40,#REF!,0))="C*J",$C40*$J40,INDEX(#REF!,MATCH($EN40,#REF!,0))="C*2*(H+I)",$C40*2*($H40+$I40),INDEX(#REF!,MATCH($EN40,#REF!,0))="C*L*3600",$C40*$L40*3600,INDEX(#REF!,MATCH($EN40,#REF!,0))="C*K*3600",$C40*$K40*3600),"")</f>
        <v/>
      </c>
      <c r="EU40" s="1062" t="str">
        <f t="shared" si="66"/>
        <v/>
      </c>
      <c r="EV40" s="1063" t="str">
        <f>IFERROR(IF(VLOOKUP($EN40,#REF!,2,0)=0,"",VLOOKUP($EN40,#REF!,2,0)),"")</f>
        <v/>
      </c>
      <c r="EW40" s="1064" t="str">
        <f t="shared" si="43"/>
        <v/>
      </c>
    </row>
    <row r="41" spans="1:153" s="5" customFormat="1" ht="34.200000000000003" customHeight="1" outlineLevel="1">
      <c r="A41" s="17">
        <v>17</v>
      </c>
      <c r="B41" s="456" t="s">
        <v>858</v>
      </c>
      <c r="C41" s="355">
        <v>1</v>
      </c>
      <c r="D41" s="43">
        <f t="shared" si="71"/>
        <v>24</v>
      </c>
      <c r="E41" s="43">
        <f t="shared" si="44"/>
        <v>44</v>
      </c>
      <c r="F41" s="65">
        <f t="shared" si="45"/>
        <v>470</v>
      </c>
      <c r="G41" s="359">
        <v>20</v>
      </c>
      <c r="H41" s="360">
        <v>40</v>
      </c>
      <c r="I41" s="360">
        <v>420</v>
      </c>
      <c r="J41" s="580">
        <v>30</v>
      </c>
      <c r="K41" s="100">
        <f t="shared" si="72"/>
        <v>3.6000000000000002E-4</v>
      </c>
      <c r="L41" s="92">
        <f t="shared" si="46"/>
        <v>5.3999999999999999E-2</v>
      </c>
      <c r="M41" s="127"/>
      <c r="N41" s="1011" t="s">
        <v>842</v>
      </c>
      <c r="O41" s="245"/>
      <c r="P41" s="245"/>
      <c r="Q41" s="245"/>
      <c r="R41" s="245"/>
      <c r="S41" s="245"/>
      <c r="T41" s="129">
        <f t="shared" si="47"/>
        <v>1784</v>
      </c>
      <c r="U41" s="128">
        <f t="shared" si="48"/>
        <v>0.64224000000000003</v>
      </c>
      <c r="V41" s="96">
        <v>3</v>
      </c>
      <c r="W41" s="97">
        <f t="shared" si="73"/>
        <v>1.92672</v>
      </c>
      <c r="AB41" s="1075" t="s">
        <v>1237</v>
      </c>
      <c r="AC41" s="1047" t="s">
        <v>1251</v>
      </c>
      <c r="AD41" s="139">
        <f>IFERROR(_xlfn.IFS(INDEX('Bảng tra CĐ'!$E$5:$E$80,MATCH(AC41,'Bảng tra CĐ'!$A$5:$A$80,0))="$C",$C41,INDEX('Bảng tra CĐ'!$E$5:$E$80,MATCH(AC41,'Bảng tra CĐ'!$A$5:$A$80,0))="$C*$H",$C41*$H41,INDEX('Bảng tra CĐ'!$E$5:$E$80,MATCH(AC41,'Bảng tra CĐ'!$A$5:$A$80,0))="$C*$J",$C41*$J41,INDEX('Bảng tra CĐ'!$E$5:$E$80,MATCH(AC41,'Bảng tra CĐ'!$A$5:$A$80,0))="$C*2*($H+$I)",$C41*2*($H41+$I41),INDEX('Bảng tra CĐ'!$E$5:$E$80,MATCH(AC41,'Bảng tra CĐ'!$A$5:$A$80,0))="$L*3600",$L41*3600,INDEX('Bảng tra CĐ'!$E$5:$E$80,MATCH(AC41,'Bảng tra CĐ'!$A$5:$A$80,0))="$K*3600",$K41*3600),"")</f>
        <v>920</v>
      </c>
      <c r="AE41" s="1062">
        <f>IF(IFERROR(VLOOKUP(AC41,'Bảng tra CĐ'!$A$5:$C$80,3,0),"")="m3/h",1,_xlfn.IFS($G41&lt;18,1,$G41&lt;28,1.4,$G41&lt;40,1.6,$G41&lt;50,1.8,$G41&gt;=50,2))</f>
        <v>1.4</v>
      </c>
      <c r="AF41" s="1063">
        <f>IFERROR(IF(VLOOKUP(AC41,'Bảng tra CĐ'!$A$5:$B$80,2,0)=0,"",VLOOKUP(AC41,'Bảng tra CĐ'!$A$5:$B$80,2,0)),"")</f>
        <v>100</v>
      </c>
      <c r="AG41" s="1064">
        <f>IFERROR(IF(AD41="","",ROUNDUP(MAX(AD41*AE41/AF41,1),0)),"")</f>
        <v>13</v>
      </c>
      <c r="AH41" s="1048"/>
      <c r="AI41" s="139" t="str">
        <f>IFERROR(_xlfn.IFS(INDEX(#REF!,MATCH($AH41,#REF!,0))="C",$C41,INDEX(#REF!,MATCH($AH41,#REF!,0))="C*H",$C41*$H41,INDEX(#REF!,MATCH($AH41,#REF!,0))="C*J",$C41*$J41,INDEX(#REF!,MATCH($AH41,#REF!,0))="C*2*(H+I)",$C41*2*($H41+$I41),INDEX(#REF!,MATCH($AH41,#REF!,0))="C*L*3600",$C41*$L41*3600,INDEX(#REF!,MATCH($AH41,#REF!,0))="C*K*3600",$C41*$K41*3600),"")</f>
        <v/>
      </c>
      <c r="AJ41" s="1062" t="str">
        <f t="shared" si="88"/>
        <v/>
      </c>
      <c r="AK41" s="1063" t="str">
        <f>IFERROR(IF(VLOOKUP($AH41,#REF!,2,0)=0,"",VLOOKUP($AH41,#REF!,2,0)),"")</f>
        <v/>
      </c>
      <c r="AL41" s="1064" t="str">
        <f t="shared" si="89"/>
        <v/>
      </c>
      <c r="AM41" s="1048"/>
      <c r="AN41" s="139" t="str">
        <f>IFERROR(_xlfn.IFS(INDEX(#REF!,MATCH($AM41,#REF!,0))="C",$C41,INDEX(#REF!,MATCH($AM41,#REF!,0))="C*H",$C41*$H41,INDEX(#REF!,MATCH($AM41,#REF!,0))="C*J",$C41*$J41,INDEX(#REF!,MATCH($AM41,#REF!,0))="C*2*(H+I)",$C41*2*($H41+$I41),INDEX(#REF!,MATCH($AM41,#REF!,0))="C*L*3600",$C41*$L41*3600,INDEX(#REF!,MATCH($AM41,#REF!,0))="C*K*3600",$C41*$K41*3600),"")</f>
        <v/>
      </c>
      <c r="AO41" s="1062" t="str">
        <f t="shared" si="90"/>
        <v/>
      </c>
      <c r="AP41" s="1063" t="str">
        <f>IFERROR(IF(VLOOKUP($AM41,#REF!,2,0)=0,"",VLOOKUP($AM41,#REF!,2,0)),"")</f>
        <v/>
      </c>
      <c r="AQ41" s="1064" t="str">
        <f t="shared" si="91"/>
        <v/>
      </c>
      <c r="AR41" s="1048" t="s">
        <v>1099</v>
      </c>
      <c r="AS41" s="139">
        <f>IFERROR(_xlfn.IFS(INDEX('Bảng tra CĐ'!$E$5:$E$80,MATCH(AR41,'Bảng tra CĐ'!$A$5:$A$80,0))="$C",$C41,INDEX('Bảng tra CĐ'!$E$5:$E$80,MATCH(AR41,'Bảng tra CĐ'!$A$5:$A$80,0))="$C*$H",$C41*$H41,INDEX('Bảng tra CĐ'!$E$5:$E$80,MATCH(AR41,'Bảng tra CĐ'!$A$5:$A$80,0))="$C*$J",$C41*$J41,INDEX('Bảng tra CĐ'!$E$5:$E$80,MATCH(AR41,'Bảng tra CĐ'!$A$5:$A$80,0))="$C*2*($H+$I)",$C41*2*($H41+$I41),INDEX('Bảng tra CĐ'!$E$5:$E$80,MATCH(AR41,'Bảng tra CĐ'!$A$5:$A$80,0))="$L*3600",$L41*3600,INDEX('Bảng tra CĐ'!$E$5:$E$80,MATCH(AR41,'Bảng tra CĐ'!$A$5:$A$80,0))="$K*3600",$K41*3600),"")</f>
        <v>194.4</v>
      </c>
      <c r="AT41" s="1062">
        <f>IF(IFERROR(VLOOKUP(AR41,'Bảng tra CĐ'!$A$5:$C$80,3,0),"")="m3/h",1,_xlfn.IFS($G41&lt;18,1,$G41&lt;28,1.4,$G41&lt;40,1.6,$G41&lt;50,1.8,$G41&gt;=50,2))</f>
        <v>1.4</v>
      </c>
      <c r="AU41" s="1063">
        <f>IFERROR(IF(VLOOKUP(AR41,'Bảng tra CĐ'!$A$5:$B$80,2,0)=0,"",VLOOKUP(AR41,'Bảng tra CĐ'!$A$5:$B$80,2,0)),"")</f>
        <v>30</v>
      </c>
      <c r="AV41" s="1064">
        <f>IFERROR(IF(AS41="","",ROUNDUP(MAX(AS41*AT41/AU41,1),0)),"")</f>
        <v>10</v>
      </c>
      <c r="AW41" s="1049" t="s">
        <v>1140</v>
      </c>
      <c r="AX41" s="139">
        <f>IFERROR(_xlfn.IFS(INDEX('Bảng tra CĐ'!$E$5:$E$80,MATCH(AW41,'Bảng tra CĐ'!$A$5:$A$80,0))="$C",$C41,INDEX('Bảng tra CĐ'!$E$5:$E$80,MATCH(AW41,'Bảng tra CĐ'!$A$5:$A$80,0))="$C*$H",$C41*$H41,INDEX('Bảng tra CĐ'!$E$5:$E$80,MATCH(AW41,'Bảng tra CĐ'!$A$5:$A$80,0))="$C*$J",$C41*$J41,INDEX('Bảng tra CĐ'!$E$5:$E$80,MATCH(AW41,'Bảng tra CĐ'!$A$5:$A$80,0))="$C*2*($H+$I)",$C41*2*($H41+$I41),INDEX('Bảng tra CĐ'!$E$5:$E$80,MATCH(AW41,'Bảng tra CĐ'!$A$5:$A$80,0))="$L*3600",$L41*3600,INDEX('Bảng tra CĐ'!$E$5:$E$80,MATCH(AW41,'Bảng tra CĐ'!$A$5:$A$80,0))="$K*3600",$K41*3600),"")</f>
        <v>40</v>
      </c>
      <c r="AY41" s="1062">
        <f>IF(IFERROR(VLOOKUP(AW41,'Bảng tra CĐ'!$A$5:$C$80,3,0),"")="m3/h",1,_xlfn.IFS($G41&lt;18,1,$G41&lt;28,1.4,$G41&lt;40,1.6,$G41&lt;50,1.8,$G41&gt;=50,2))</f>
        <v>1.4</v>
      </c>
      <c r="AZ41" s="1063">
        <f>IFERROR(IF(VLOOKUP(AW41,'Bảng tra CĐ'!$A$5:$B$80,2,0)=0,"",VLOOKUP(AW41,'Bảng tra CĐ'!$A$5:$B$80,2,0)),"")</f>
        <v>29.285714285714288</v>
      </c>
      <c r="BA41" s="1064">
        <f>IFERROR(IF(AX41="","",ROUNDUP(MAX(AX41*AY41/AZ41,1),0)),"")</f>
        <v>2</v>
      </c>
      <c r="BB41" s="1049" t="s">
        <v>1185</v>
      </c>
      <c r="BC41" s="139">
        <f>IFERROR(_xlfn.IFS(INDEX('Bảng tra CĐ'!$E$5:$E$80,MATCH(BB41,'Bảng tra CĐ'!$A$5:$A$80,0))="$C",$C41,INDEX('Bảng tra CĐ'!$E$5:$E$80,MATCH(BB41,'Bảng tra CĐ'!$A$5:$A$80,0))="$C*$H",$C41*$H41,INDEX('Bảng tra CĐ'!$E$5:$E$80,MATCH(BB41,'Bảng tra CĐ'!$A$5:$A$80,0))="$C*$J",$C41*$J41,INDEX('Bảng tra CĐ'!$E$5:$E$80,MATCH(BB41,'Bảng tra CĐ'!$A$5:$A$80,0))="$C*2*($H+$I)",$C41*2*($H41+$I41),INDEX('Bảng tra CĐ'!$E$5:$E$80,MATCH(BB41,'Bảng tra CĐ'!$A$5:$A$80,0))="$L*3600",$L41*3600,INDEX('Bảng tra CĐ'!$E$5:$E$80,MATCH(BB41,'Bảng tra CĐ'!$A$5:$A$80,0))="$K*3600",$K41*3600),"")</f>
        <v>30</v>
      </c>
      <c r="BD41" s="1062">
        <f>IF(IFERROR(VLOOKUP(BB41,'Bảng tra CĐ'!$A$5:$C$80,3,0),"")="m3/h",1,_xlfn.IFS($G41&lt;18,1,$G41&lt;28,1.4,$G41&lt;40,1.6,$G41&lt;50,1.8,$G41&gt;=50,2))</f>
        <v>1.4</v>
      </c>
      <c r="BE41" s="1063">
        <f>IFERROR(IF(VLOOKUP(BB41,'Bảng tra CĐ'!$A$5:$B$80,2,0)=0,"",VLOOKUP(BB41,'Bảng tra CĐ'!$A$5:$B$80,2,0)),"")</f>
        <v>5</v>
      </c>
      <c r="BF41" s="1064">
        <f>IFERROR(IF(BC41="","",ROUNDUP(MAX(BC41*BD41/BE41,1),0)),"")</f>
        <v>9</v>
      </c>
      <c r="BG41" s="1049" t="s">
        <v>1125</v>
      </c>
      <c r="BH41" s="139">
        <v>11</v>
      </c>
      <c r="BI41" s="1062">
        <f>IF(IFERROR(VLOOKUP(BG41,'Bảng tra CĐ'!$A$5:$C$80,3,0),"")="m3/h",1,_xlfn.IFS($G41&lt;18,1,$G41&lt;28,1.4,$G41&lt;40,1.6,$G41&lt;50,1.8,$G41&gt;=50,2))</f>
        <v>1.4</v>
      </c>
      <c r="BJ41" s="1063">
        <f>IFERROR(IF(VLOOKUP(BG41,'Bảng tra CĐ'!$A$5:$B$80,2,0)=0,"",VLOOKUP(BG41,'Bảng tra CĐ'!$A$5:$B$80,2,0)),"")</f>
        <v>0.1</v>
      </c>
      <c r="BK41" s="1064">
        <f>IFERROR(IF(BH41="","",ROUNDUP(MAX(BH41*BI41/BJ41,1),0)),"")</f>
        <v>154</v>
      </c>
      <c r="BL41" s="1049"/>
      <c r="BM41" s="139" t="str">
        <f>IFERROR(_xlfn.IFS(INDEX(#REF!,MATCH($BL41,#REF!,0))="C",$C41,INDEX(#REF!,MATCH($BL41,#REF!,0))="C*H",$C41*$H41,INDEX(#REF!,MATCH($BL41,#REF!,0))="C*J",$C41*$J41,INDEX(#REF!,MATCH($BL41,#REF!,0))="C*2*(H+I)",$C41*2*($H41+$I41),INDEX(#REF!,MATCH($BL41,#REF!,0))="C*L*3600",$C41*$L41*3600,INDEX(#REF!,MATCH($BL41,#REF!,0))="C*K*3600",$C41*$K41*3600),"")</f>
        <v/>
      </c>
      <c r="BN41" s="1062" t="str">
        <f>IF($BL41="","",_xlfn.IFS($G41&lt;18,1,$G41&lt;28,1.4,$G41&lt;40,1.6,$G41&lt;50,1.8,$G41&gt;=50,2))</f>
        <v/>
      </c>
      <c r="BO41" s="1063" t="str">
        <f>IFERROR(IF(VLOOKUP($BL41,#REF!,2,0)=0,"",VLOOKUP($BL41,#REF!,2,0)),"")</f>
        <v/>
      </c>
      <c r="BP41" s="1064" t="str">
        <f>IFERROR(IF($BM41="","",ROUNDUP(MAX($BM41*$BN41/$BO41,1),0)),"")</f>
        <v/>
      </c>
      <c r="BQ41" s="1049"/>
      <c r="BR41" s="139" t="str">
        <f>IFERROR(_xlfn.IFS(INDEX(#REF!,MATCH($BQ41,#REF!,0))="C",$C41,INDEX(#REF!,MATCH($BQ41,#REF!,0))="C*H",$C41*$H41,INDEX(#REF!,MATCH($BQ41,#REF!,0))="C*J",$C41*$J41,INDEX(#REF!,MATCH($BQ41,#REF!,0))="C*2*(H+I)",$C41*2*($H41+$I41),INDEX(#REF!,MATCH($BQ41,#REF!,0))="C*L*3600",$C41*$L41*3600,INDEX(#REF!,MATCH($BQ41,#REF!,0))="C*K*3600",$C41*$K41*3600),"")</f>
        <v/>
      </c>
      <c r="BS41" s="1062" t="str">
        <f>IF($BQ41="","",_xlfn.IFS($G41&lt;18,1,$G41&lt;28,1.4,$G41&lt;40,1.6,$G41&lt;50,1.8,$G41&gt;=50,2))</f>
        <v/>
      </c>
      <c r="BT41" s="1063" t="str">
        <f>IFERROR(IF(VLOOKUP($BQ41,#REF!,2,0)=0,"",VLOOKUP($BQ41,#REF!,2,0)),"")</f>
        <v/>
      </c>
      <c r="BU41" s="1064" t="str">
        <f>IFERROR(IF($BR41="","",ROUNDUP(MAX($BR41*$BS41/$BT41,1),0)),"")</f>
        <v/>
      </c>
      <c r="BV41" s="1048" t="s">
        <v>1139</v>
      </c>
      <c r="BW41" s="139">
        <f>IFERROR(_xlfn.IFS(INDEX('Bảng tra CĐ'!$E$5:$E$80,MATCH(BV41,'Bảng tra CĐ'!$A$5:$A$80,0))="$C",$C41,INDEX('Bảng tra CĐ'!$E$5:$E$80,MATCH(BV41,'Bảng tra CĐ'!$A$5:$A$80,0))="$C*$H",$C41*$H41,INDEX('Bảng tra CĐ'!$E$5:$E$80,MATCH(BV41,'Bảng tra CĐ'!$A$5:$A$80,0))="$C*$J",$C41*$J41,INDEX('Bảng tra CĐ'!$E$5:$E$80,MATCH(BV41,'Bảng tra CĐ'!$A$5:$A$80,0))="$C*2*($H+$I)",$C41*2*($H41+$I41),INDEX('Bảng tra CĐ'!$E$5:$E$80,MATCH(BV41,'Bảng tra CĐ'!$A$5:$A$80,0))="$L*3600",$L41*3600,INDEX('Bảng tra CĐ'!$E$5:$E$80,MATCH(BV41,'Bảng tra CĐ'!$A$5:$A$80,0))="$K*3600",$K41*3600),"")</f>
        <v>194.4</v>
      </c>
      <c r="BX41" s="1062">
        <f>IF(IFERROR(VLOOKUP(BV41,'Bảng tra CĐ'!$A$5:$C$80,3,0),"")="m3/h",1,_xlfn.IFS($G41&lt;18,1,$G41&lt;28,1.4,$G41&lt;40,1.6,$G41&lt;50,1.8,$G41&gt;=50,2))</f>
        <v>1.4</v>
      </c>
      <c r="BY41" s="1063">
        <f>IFERROR(IF(VLOOKUP(BV41,'Bảng tra CĐ'!$A$5:$B$80,2,0)=0,"",VLOOKUP(BV41,'Bảng tra CĐ'!$A$5:$B$80,2,0)),"")</f>
        <v>23</v>
      </c>
      <c r="BZ41" s="1064">
        <f t="shared" si="103"/>
        <v>12</v>
      </c>
      <c r="CA41" s="1049" t="s">
        <v>1179</v>
      </c>
      <c r="CB41" s="139">
        <f>IFERROR(_xlfn.IFS(INDEX('Bảng tra CĐ'!$E$5:$E$80,MATCH(CA41,'Bảng tra CĐ'!$A$5:$A$80,0))="$C",$C41,INDEX('Bảng tra CĐ'!$E$5:$E$80,MATCH(CA41,'Bảng tra CĐ'!$A$5:$A$80,0))="$C*$H",$C41*$H41,INDEX('Bảng tra CĐ'!$E$5:$E$80,MATCH(CA41,'Bảng tra CĐ'!$A$5:$A$80,0))="$C*$J",$C41*$J41,INDEX('Bảng tra CĐ'!$E$5:$E$80,MATCH(CA41,'Bảng tra CĐ'!$A$5:$A$80,0))="$C*2*($H+$I)",$C41*2*($H41+$I41),INDEX('Bảng tra CĐ'!$E$5:$E$80,MATCH(CA41,'Bảng tra CĐ'!$A$5:$A$80,0))="$L*3600",$L41*3600,INDEX('Bảng tra CĐ'!$E$5:$E$80,MATCH(CA41,'Bảng tra CĐ'!$A$5:$A$80,0))="$K*3600",$K41*3600),"")</f>
        <v>194.4</v>
      </c>
      <c r="CC41" s="1062">
        <f>IF(IFERROR(VLOOKUP(CA41,'Bảng tra CĐ'!$A$5:$C$80,3,0),"")="m3/h",1,_xlfn.IFS($G41&lt;18,1,$G41&lt;28,1.4,$G41&lt;40,1.6,$G41&lt;50,1.8,$G41&gt;=50,2))</f>
        <v>1.4</v>
      </c>
      <c r="CD41" s="1063">
        <f>IFERROR(IF(VLOOKUP(CA41,'Bảng tra CĐ'!$A$5:$B$80,2,0)=0,"",VLOOKUP(CA41,'Bảng tra CĐ'!$A$5:$B$80,2,0)),"")</f>
        <v>10</v>
      </c>
      <c r="CE41" s="1064">
        <f>IFERROR(IF(CB41="","",ROUNDUP(MAX(CB41*CC41/CD41,1),0)),"")</f>
        <v>28</v>
      </c>
      <c r="CF41" s="1049"/>
      <c r="CG41" s="139"/>
      <c r="CH41" s="1062"/>
      <c r="CI41" s="1063"/>
      <c r="CJ41" s="1064" t="str">
        <f>IFERROR(IF(CG41="","",ROUNDUP(MAX(CG41*CH41/CI41,1),0)),"")</f>
        <v/>
      </c>
      <c r="CK41" s="1048"/>
      <c r="CL41" s="139" t="str">
        <f>IFERROR(_xlfn.IFS(INDEX(#REF!,MATCH($CK41,#REF!,0))="C",$C41,INDEX(#REF!,MATCH($CK41,#REF!,0))="C*H",$C41*$H41,INDEX(#REF!,MATCH($CK41,#REF!,0))="C*J",$C41*$J41,INDEX(#REF!,MATCH($CK41,#REF!,0))="C*2*(H+I)",$C41*2*($H41+$I41),INDEX(#REF!,MATCH($CK41,#REF!,0))="C*L*3600",$C41*$L41*3600,INDEX(#REF!,MATCH($CK41,#REF!,0))="C*K*3600",$C41*$K41*3600),"")</f>
        <v/>
      </c>
      <c r="CM41" s="1062" t="str">
        <f t="shared" si="52"/>
        <v/>
      </c>
      <c r="CN41" s="1063" t="str">
        <f>IFERROR(IF(VLOOKUP($CK41,#REF!,2,0)=0,"",VLOOKUP($CK41,#REF!,2,0)),"")</f>
        <v/>
      </c>
      <c r="CO41" s="1064" t="str">
        <f t="shared" si="53"/>
        <v/>
      </c>
      <c r="CP41" s="1077"/>
      <c r="CQ41" s="139" t="str">
        <f>IFERROR(_xlfn.IFS(INDEX(#REF!,MATCH($CP41,#REF!,0))="C",$C41,INDEX(#REF!,MATCH($CP41,#REF!,0))="C*H",$C41*$H41,INDEX(#REF!,MATCH($CP41,#REF!,0))="C*J",$C41*$J41,INDEX(#REF!,MATCH($CP41,#REF!,0))="C*2*(H+I)",$C41*2*($H41+$I41),INDEX(#REF!,MATCH($CP41,#REF!,0))="C*L*3600",$C41*$L41*3600,INDEX(#REF!,MATCH($CP41,#REF!,0))="C*K*3600",$C41*$K41*3600),"")</f>
        <v/>
      </c>
      <c r="CR41" s="1062" t="str">
        <f t="shared" si="94"/>
        <v/>
      </c>
      <c r="CS41" s="1063" t="str">
        <f>IFERROR(IF(VLOOKUP($CP41,#REF!,2,0)=0,"",VLOOKUP($CP41,#REF!,2,0)),"")</f>
        <v/>
      </c>
      <c r="CT41" s="1064" t="str">
        <f t="shared" si="95"/>
        <v/>
      </c>
      <c r="CU41" s="1049"/>
      <c r="CV41" s="139" t="str">
        <f>IFERROR(_xlfn.IFS(INDEX(#REF!,MATCH($CU41,#REF!,0))="C",$C41,INDEX(#REF!,MATCH($CU41,#REF!,0))="C*H",$C41*$H41,INDEX(#REF!,MATCH($CU41,#REF!,0))="C*J",$C41*$J41,INDEX(#REF!,MATCH($CU41,#REF!,0))="C*2*(H+I)",$C41*2*($H41+$I41),INDEX(#REF!,MATCH($CU41,#REF!,0))="C*L*3600",$C41*$L41*3600,INDEX(#REF!,MATCH($CU41,#REF!,0))="C*K*3600",$C41*$K41*3600),"")</f>
        <v/>
      </c>
      <c r="CW41" s="1062" t="str">
        <f t="shared" si="54"/>
        <v/>
      </c>
      <c r="CX41" s="1063" t="str">
        <f>IFERROR(IF(VLOOKUP($CU41,#REF!,2,0)=0,"",VLOOKUP($CU41,#REF!,2,0)),"")</f>
        <v/>
      </c>
      <c r="CY41" s="1064" t="str">
        <f t="shared" si="55"/>
        <v/>
      </c>
      <c r="CZ41" s="1049"/>
      <c r="DA41" s="139" t="str">
        <f>IFERROR(_xlfn.IFS(INDEX(#REF!,MATCH($CZ41,#REF!,0))="C",$C41,INDEX(#REF!,MATCH($CZ41,#REF!,0))="C*H",$C41*$H41,INDEX(#REF!,MATCH($CZ41,#REF!,0))="C*J",$C41*$J41,INDEX(#REF!,MATCH($CZ41,#REF!,0))="C*2*(H+I)",$C41*2*($H41+$I41),INDEX(#REF!,MATCH($CZ41,#REF!,0))="C*L*3600",$C41*$L41*3600,INDEX(#REF!,MATCH($CZ41,#REF!,0))="C*K*3600",$C41*$K41*3600),"")</f>
        <v/>
      </c>
      <c r="DB41" s="1062" t="str">
        <f t="shared" si="56"/>
        <v/>
      </c>
      <c r="DC41" s="1063" t="str">
        <f>IFERROR(IF(VLOOKUP($CZ41,#REF!,2,0)=0,"",VLOOKUP($CZ41,#REF!,2,0)),"")</f>
        <v/>
      </c>
      <c r="DD41" s="1064" t="str">
        <f t="shared" si="57"/>
        <v/>
      </c>
      <c r="DE41" s="1049"/>
      <c r="DF41" s="139" t="str">
        <f>IFERROR(_xlfn.IFS(INDEX(#REF!,MATCH($DE41,#REF!,0))="C",$C41,INDEX(#REF!,MATCH($DE41,#REF!,0))="C*H",$C41*$H41,INDEX(#REF!,MATCH($DE41,#REF!,0))="C*J",$C41*$J41,INDEX(#REF!,MATCH($DE41,#REF!,0))="C*2*(H+I)",$C41*2*($H41+$I41),INDEX(#REF!,MATCH($DE41,#REF!,0))="C*L*3600",$C41*$L41*3600,INDEX(#REF!,MATCH($DE41,#REF!,0))="C*K*3600",$C41*$K41*3600),"")</f>
        <v/>
      </c>
      <c r="DG41" s="1062" t="str">
        <f t="shared" si="58"/>
        <v/>
      </c>
      <c r="DH41" s="1063" t="str">
        <f>IFERROR(IF(VLOOKUP($DE41,#REF!,2,0)=0,"",VLOOKUP($DE41,#REF!,2,0)),"")</f>
        <v/>
      </c>
      <c r="DI41" s="1064" t="str">
        <f t="shared" si="59"/>
        <v/>
      </c>
      <c r="DJ41" s="1049"/>
      <c r="DK41" s="139" t="str">
        <f>IFERROR(_xlfn.IFS(INDEX(#REF!,MATCH($DJ41,#REF!,0))="C",$C41,INDEX(#REF!,MATCH($DJ41,#REF!,0))="C*H",$C41*$H41,INDEX(#REF!,MATCH($DJ41,#REF!,0))="C*J",$C41*$J41,INDEX(#REF!,MATCH($DJ41,#REF!,0))="C*2*(H+I)",$C41*2*($H41+$I41),INDEX(#REF!,MATCH($DJ41,#REF!,0))="C*L*3600",$C41*$L41*3600,INDEX(#REF!,MATCH($DJ41,#REF!,0))="C*K*3600",$C41*$K41*3600),"")</f>
        <v/>
      </c>
      <c r="DL41" s="1062" t="str">
        <f t="shared" si="60"/>
        <v/>
      </c>
      <c r="DM41" s="1063" t="str">
        <f>IFERROR(IF(VLOOKUP($DJ41,#REF!,2,0)=0,"",VLOOKUP($DJ41,#REF!,2,0)),"")</f>
        <v/>
      </c>
      <c r="DN41" s="1064" t="str">
        <f t="shared" si="61"/>
        <v/>
      </c>
      <c r="DO41" s="1049"/>
      <c r="DP41" s="139" t="str">
        <f>IFERROR(_xlfn.IFS(INDEX(#REF!,MATCH($DO41,#REF!,0))="C",$C41,INDEX(#REF!,MATCH($DO41,#REF!,0))="C*H",$C41*$H41,INDEX(#REF!,MATCH($DO41,#REF!,0))="C*J",$C41*$J41,INDEX(#REF!,MATCH($DO41,#REF!,0))="C*2*(H+I)",$C41*2*($H41+$I41),INDEX(#REF!,MATCH($DO41,#REF!,0))="C*L*3600",$C41*$L41*3600,INDEX(#REF!,MATCH($DO41,#REF!,0))="C*K*3600",$C41*$K41*3600),"")</f>
        <v/>
      </c>
      <c r="DQ41" s="1062" t="str">
        <f t="shared" si="62"/>
        <v/>
      </c>
      <c r="DR41" s="1063" t="str">
        <f>IFERROR(IF(VLOOKUP($DO41,#REF!,2,0)=0,"",VLOOKUP($DO41,#REF!,2,0)),"")</f>
        <v/>
      </c>
      <c r="DS41" s="1064" t="str">
        <f t="shared" si="63"/>
        <v/>
      </c>
      <c r="DT41" s="1050"/>
      <c r="DU41" s="139" t="str">
        <f>IFERROR(_xlfn.IFS(INDEX(#REF!,MATCH($DT41,#REF!,0))="C",$C41,INDEX(#REF!,MATCH($DT41,#REF!,0))="C*H",$C41*$H41,INDEX(#REF!,MATCH($DT41,#REF!,0))="C*J",$C41*$J41,INDEX(#REF!,MATCH($DT41,#REF!,0))="C*2*(H+I)",$C41*2*($H41+$I41),INDEX(#REF!,MATCH($DT41,#REF!,0))="C*L*3600",$C41*$L41*3600,INDEX(#REF!,MATCH($DT41,#REF!,0))="C*K*3600",$C41*$K41*3600),"")</f>
        <v/>
      </c>
      <c r="DV41" s="1062" t="str">
        <f t="shared" si="64"/>
        <v/>
      </c>
      <c r="DW41" s="1063" t="str">
        <f>IFERROR(IF(VLOOKUP($DT41,#REF!,2,0)=0,"",VLOOKUP($DT41,#REF!,2,0)),"")</f>
        <v/>
      </c>
      <c r="DX41" s="1064" t="str">
        <f t="shared" si="65"/>
        <v/>
      </c>
      <c r="DY41" s="1050"/>
      <c r="DZ41" s="139" t="str">
        <f>IFERROR(_xlfn.IFS(INDEX(#REF!,MATCH($DY41,#REF!,0))="C",$C41,INDEX(#REF!,MATCH($DY41,#REF!,0))="C*H",$C41*$H41,INDEX(#REF!,MATCH($DY41,#REF!,0))="C*J",$C41*$J41,INDEX(#REF!,MATCH($DY41,#REF!,0))="C*2*(H+I)",$C41*2*($H41+$I41),INDEX(#REF!,MATCH($DY41,#REF!,0))="C*L*3600",$C41*$L41*3600,INDEX(#REF!,MATCH($DY41,#REF!,0))="C*K*3600",$C41*$K41*3600),"")</f>
        <v/>
      </c>
      <c r="EA41" s="1062" t="str">
        <f>IF($DY41="","",_xlfn.IFS($G41&lt;18,1,$G41&lt;28,1.4,$G41&lt;40,1.6,$G41&lt;50,1.8,$G41&gt;=50,2))</f>
        <v/>
      </c>
      <c r="EB41" s="1063" t="str">
        <f>IFERROR(IF(VLOOKUP($DY41,#REF!,2,0)=0,"",VLOOKUP($DY41,#REF!,2,0)),"")</f>
        <v/>
      </c>
      <c r="EC41" s="1064" t="str">
        <f>IFERROR(IF($DZ41="","",ROUNDUP(MAX($DZ41*$EA41/$EB41,1),0)),"")</f>
        <v/>
      </c>
      <c r="ED41" s="1050"/>
      <c r="EE41" s="139" t="str">
        <f>IFERROR(_xlfn.IFS(INDEX(#REF!,MATCH($ED41,#REF!,0))="C",$C41,INDEX(#REF!,MATCH($ED41,#REF!,0))="C*H",$C41*$H41,INDEX(#REF!,MATCH($ED41,#REF!,0))="C*J",$C41*$J41,INDEX(#REF!,MATCH($ED41,#REF!,0))="C*2*(H+I)",$C41*2*($H41+$I41),INDEX(#REF!,MATCH($ED41,#REF!,0))="C*L*3600",$C41*$L41*3600,INDEX(#REF!,MATCH($ED41,#REF!,0))="C*K*3600",$C41*$K41*3600),"")</f>
        <v/>
      </c>
      <c r="EF41" s="1062" t="str">
        <f>IF($ED41="","",_xlfn.IFS($G41&lt;18,1,$G41&lt;28,1.4,$G41&lt;40,1.6,$G41&lt;50,1.8,$G41&gt;=50,2))</f>
        <v/>
      </c>
      <c r="EG41" s="1063" t="str">
        <f>IFERROR(IF(VLOOKUP($ED41,#REF!,2,0)=0,"",VLOOKUP($ED41,#REF!,2,0)),"")</f>
        <v/>
      </c>
      <c r="EH41" s="1064" t="str">
        <f>IFERROR(IF($EE41="","",ROUNDUP(MAX($EE41*$EF41/$EG41,1),0)),"")</f>
        <v/>
      </c>
      <c r="EI41" s="1051"/>
      <c r="EJ41" s="139" t="str">
        <f>IFERROR(_xlfn.IFS(INDEX(#REF!,MATCH($EI41,#REF!,0))="C",$C41,INDEX(#REF!,MATCH($EI41,#REF!,0))="C*H",$C41*$H41,INDEX(#REF!,MATCH($EI41,#REF!,0))="C*J",$C41*$J41,INDEX(#REF!,MATCH($EI41,#REF!,0))="C*2*(H+I)",$C41*2*($H41+$I41),INDEX(#REF!,MATCH($EI41,#REF!,0))="C*L*3600",$C41*$L41*3600,INDEX(#REF!,MATCH($EI41,#REF!,0))="C*K*3600",$C41*$K41*3600),"")</f>
        <v/>
      </c>
      <c r="EK41" s="1062" t="str">
        <f>IF($EI41="","",_xlfn.IFS($G41&lt;18,1,$G41&lt;28,1.4,$G41&lt;40,1.6,$G41&lt;50,1.8,$G41&gt;=50,2))</f>
        <v/>
      </c>
      <c r="EL41" s="1063" t="str">
        <f>IFERROR(IF(VLOOKUP($EI41,#REF!,2,0)=0,"",VLOOKUP($EI41,#REF!,2,0)),"")</f>
        <v/>
      </c>
      <c r="EM41" s="1064" t="str">
        <f>IFERROR(IF($EJ41="","",ROUNDUP(MAX($EJ41*$EK41/$EL41,1),0)),"")</f>
        <v/>
      </c>
      <c r="EN41" s="1052"/>
      <c r="ET41" s="139" t="str">
        <f>IFERROR(_xlfn.IFS(INDEX(#REF!,MATCH($EN41,#REF!,0))="C",$C41,INDEX(#REF!,MATCH($EN41,#REF!,0))="C*H",$C41*$H41,INDEX(#REF!,MATCH($EN41,#REF!,0))="C*J",$C41*$J41,INDEX(#REF!,MATCH($EN41,#REF!,0))="C*2*(H+I)",$C41*2*($H41+$I41),INDEX(#REF!,MATCH($EN41,#REF!,0))="C*L*3600",$C41*$L41*3600,INDEX(#REF!,MATCH($EN41,#REF!,0))="C*K*3600",$C41*$K41*3600),"")</f>
        <v/>
      </c>
      <c r="EU41" s="1062" t="str">
        <f t="shared" si="66"/>
        <v/>
      </c>
      <c r="EV41" s="1063" t="str">
        <f>IFERROR(IF(VLOOKUP($EN41,#REF!,2,0)=0,"",VLOOKUP($EN41,#REF!,2,0)),"")</f>
        <v/>
      </c>
      <c r="EW41" s="1064" t="str">
        <f t="shared" si="43"/>
        <v/>
      </c>
    </row>
    <row r="42" spans="1:153" s="5" customFormat="1" ht="34.200000000000003" customHeight="1" outlineLevel="1">
      <c r="A42" s="17">
        <v>18</v>
      </c>
      <c r="B42" s="456" t="s">
        <v>859</v>
      </c>
      <c r="C42" s="355">
        <v>2</v>
      </c>
      <c r="D42" s="43">
        <f t="shared" si="71"/>
        <v>40</v>
      </c>
      <c r="E42" s="43">
        <f t="shared" si="44"/>
        <v>39</v>
      </c>
      <c r="F42" s="65">
        <f t="shared" si="45"/>
        <v>540</v>
      </c>
      <c r="G42" s="359">
        <v>35</v>
      </c>
      <c r="H42" s="360">
        <v>35</v>
      </c>
      <c r="I42" s="360">
        <v>520</v>
      </c>
      <c r="J42" s="580"/>
      <c r="K42" s="100">
        <f t="shared" si="72"/>
        <v>1.2700000000000001E-3</v>
      </c>
      <c r="L42" s="92">
        <f t="shared" si="46"/>
        <v>0.14560000000000001</v>
      </c>
      <c r="M42" s="127"/>
      <c r="N42" s="1014" t="s">
        <v>860</v>
      </c>
      <c r="O42" s="245"/>
      <c r="P42" s="245"/>
      <c r="Q42" s="245"/>
      <c r="R42" s="245"/>
      <c r="S42" s="245"/>
      <c r="T42" s="129">
        <f t="shared" si="47"/>
        <v>3568</v>
      </c>
      <c r="U42" s="128">
        <f t="shared" si="48"/>
        <v>2.2728199999999998</v>
      </c>
      <c r="V42" s="96">
        <v>3</v>
      </c>
      <c r="W42" s="97">
        <f t="shared" si="73"/>
        <v>6.81846</v>
      </c>
      <c r="AB42" s="1075" t="s">
        <v>1238</v>
      </c>
      <c r="AC42" s="1047" t="s">
        <v>1254</v>
      </c>
      <c r="AD42" s="139">
        <f>IFERROR(_xlfn.IFS(INDEX('Bảng tra CĐ'!$E$5:$E$80,MATCH(AC42,'Bảng tra CĐ'!$A$5:$A$80,0))="$C",$C42,INDEX('Bảng tra CĐ'!$E$5:$E$80,MATCH(AC42,'Bảng tra CĐ'!$A$5:$A$80,0))="$C*$H",$C42*$H42,INDEX('Bảng tra CĐ'!$E$5:$E$80,MATCH(AC42,'Bảng tra CĐ'!$A$5:$A$80,0))="$C*$J",$C42*$J42,INDEX('Bảng tra CĐ'!$E$5:$E$80,MATCH(AC42,'Bảng tra CĐ'!$A$5:$A$80,0))="$C*2*($H+$I)",$C42*2*($H42+$I42),INDEX('Bảng tra CĐ'!$E$5:$E$80,MATCH(AC42,'Bảng tra CĐ'!$A$5:$A$80,0))="$L*3600",$L42*3600,INDEX('Bảng tra CĐ'!$E$5:$E$80,MATCH(AC42,'Bảng tra CĐ'!$A$5:$A$80,0))="$K*3600",$K42*3600),"")</f>
        <v>2220</v>
      </c>
      <c r="AE42" s="1062">
        <f>IF(IFERROR(VLOOKUP(AC42,'Bảng tra CĐ'!$A$5:$C$80,3,0),"")="m3/h",1,_xlfn.IFS($G42&lt;18,1,$G42&lt;28,1.4,$G42&lt;40,1.6,$G42&lt;50,1.8,$G42&gt;=50,2))</f>
        <v>1.6</v>
      </c>
      <c r="AF42" s="1063">
        <f>IFERROR(IF(VLOOKUP(AC42,'Bảng tra CĐ'!$A$5:$B$80,2,0)=0,"",VLOOKUP(AC42,'Bảng tra CĐ'!$A$5:$B$80,2,0)),"")</f>
        <v>20</v>
      </c>
      <c r="AG42" s="1064">
        <f>IFERROR(IF(AD42="","",ROUNDUP(MAX(AD42*AE42/AF42,1),0)),"")</f>
        <v>178</v>
      </c>
      <c r="AH42" s="1048" t="s">
        <v>1098</v>
      </c>
      <c r="AI42" s="139">
        <f>IFERROR(_xlfn.IFS(INDEX('Bảng tra CĐ'!$E$5:$E$80,MATCH(AH42,'Bảng tra CĐ'!$A$5:$A$80,0))="$C",$C42,INDEX('Bảng tra CĐ'!$E$5:$E$80,MATCH(AH42,'Bảng tra CĐ'!$A$5:$A$80,0))="$C*$H",$C42*$H42,INDEX('Bảng tra CĐ'!$E$5:$E$80,MATCH(AH42,'Bảng tra CĐ'!$A$5:$A$80,0))="$C*$J",$C42*$J42,INDEX('Bảng tra CĐ'!$E$5:$E$80,MATCH(AH42,'Bảng tra CĐ'!$A$5:$A$80,0))="$C*2*($H+$I)",$C42*2*($H42+$I42),INDEX('Bảng tra CĐ'!$E$5:$E$80,MATCH(AH42,'Bảng tra CĐ'!$A$5:$A$80,0))="$L*3600",$L42*3600,INDEX('Bảng tra CĐ'!$E$5:$E$80,MATCH(AH42,'Bảng tra CĐ'!$A$5:$A$80,0))="$K*3600",$K42*3600),"")</f>
        <v>524.16000000000008</v>
      </c>
      <c r="AJ42" s="1062">
        <f>IF(IFERROR(VLOOKUP(AH42,'Bảng tra CĐ'!$A$5:$C$80,3,0),"")="m3/h",1,_xlfn.IFS($G42&lt;18,1,$G42&lt;28,1.4,$G42&lt;40,1.6,$G42&lt;50,1.8,$G42&gt;=50,2))</f>
        <v>1.6</v>
      </c>
      <c r="AK42" s="1063">
        <f>IFERROR(IF(VLOOKUP(AH42,'Bảng tra CĐ'!$A$5:$B$80,2,0)=0,"",VLOOKUP(AH42,'Bảng tra CĐ'!$A$5:$B$80,2,0)),"")</f>
        <v>47</v>
      </c>
      <c r="AL42" s="1064">
        <f>IFERROR(IF(AI42="","",ROUNDUP(MAX(AI42*AJ42/AK42,1),0)),"")</f>
        <v>18</v>
      </c>
      <c r="AM42" s="1048" t="s">
        <v>1175</v>
      </c>
      <c r="AN42" s="1165">
        <f>(F42*E42)*2*C42</f>
        <v>84240</v>
      </c>
      <c r="AO42" s="1062">
        <f>IF(IFERROR(VLOOKUP(AM42,'Bảng tra CĐ'!$A$5:$C$80,3,0),"")="m3/h",1,_xlfn.IFS($G42&lt;18,1,$G42&lt;28,1.4,$G42&lt;40,1.6,$G42&lt;50,1.8,$G42&gt;=50,2))</f>
        <v>1.6</v>
      </c>
      <c r="AP42" s="1063">
        <f>IFERROR(IF(VLOOKUP(AM42,'Bảng tra CĐ'!$A$5:$B$80,2,0)=0,"",VLOOKUP(AM42,'Bảng tra CĐ'!$A$5:$B$80,2,0)),"")</f>
        <v>560</v>
      </c>
      <c r="AQ42" s="1064">
        <f>IFERROR(IF(AN42="","",ROUNDUP(MAX(AN42*AO42/AP42,1),0)),"")</f>
        <v>241</v>
      </c>
      <c r="AR42" s="1048"/>
      <c r="AS42" s="139" t="str">
        <f>IFERROR(_xlfn.IFS(INDEX(#REF!,MATCH($AR42,#REF!,0))="C",$C42,INDEX(#REF!,MATCH($AR42,#REF!,0))="C*H",$C42*$H42,INDEX(#REF!,MATCH($AR42,#REF!,0))="C*J",$C42*$J42,INDEX(#REF!,MATCH($AR42,#REF!,0))="C*2*(H+I)",$C42*2*($H42+$I42),INDEX(#REF!,MATCH($AR42,#REF!,0))="C*L*3600",$C42*$L42*3600,INDEX(#REF!,MATCH($AR42,#REF!,0))="C*K*3600",$C42*$K42*3600),"")</f>
        <v/>
      </c>
      <c r="AT42" s="1062" t="str">
        <f>IF($AR42="","",_xlfn.IFS($G42&lt;18,1,$G42&lt;28,1.4,$G42&lt;40,1.6,$G42&lt;50,1.8,$G42&gt;=50,2))</f>
        <v/>
      </c>
      <c r="AU42" s="1063" t="str">
        <f>IFERROR(IF(VLOOKUP($AR42,#REF!,2,0)=0,"",VLOOKUP($AR42,#REF!,2,0)),"")</f>
        <v/>
      </c>
      <c r="AV42" s="1064" t="str">
        <f>IFERROR(IF($AS42="","",ROUNDUP(MAX($AS42*$AT42/$AU42,1),0)),"")</f>
        <v/>
      </c>
      <c r="AW42" s="1049" t="s">
        <v>1140</v>
      </c>
      <c r="AX42" s="139">
        <f>IFERROR(_xlfn.IFS(INDEX('Bảng tra CĐ'!$E$5:$E$80,MATCH(AW42,'Bảng tra CĐ'!$A$5:$A$80,0))="$C",$C42,INDEX('Bảng tra CĐ'!$E$5:$E$80,MATCH(AW42,'Bảng tra CĐ'!$A$5:$A$80,0))="$C*$H",$C42*$H42,INDEX('Bảng tra CĐ'!$E$5:$E$80,MATCH(AW42,'Bảng tra CĐ'!$A$5:$A$80,0))="$C*$J",$C42*$J42,INDEX('Bảng tra CĐ'!$E$5:$E$80,MATCH(AW42,'Bảng tra CĐ'!$A$5:$A$80,0))="$C*2*($H+$I)",$C42*2*($H42+$I42),INDEX('Bảng tra CĐ'!$E$5:$E$80,MATCH(AW42,'Bảng tra CĐ'!$A$5:$A$80,0))="$L*3600",$L42*3600,INDEX('Bảng tra CĐ'!$E$5:$E$80,MATCH(AW42,'Bảng tra CĐ'!$A$5:$A$80,0))="$K*3600",$K42*3600),"")</f>
        <v>70</v>
      </c>
      <c r="AY42" s="1062">
        <f>IF(IFERROR(VLOOKUP(AW42,'Bảng tra CĐ'!$A$5:$C$80,3,0),"")="m3/h",1,_xlfn.IFS($G42&lt;18,1,$G42&lt;28,1.4,$G42&lt;40,1.6,$G42&lt;50,1.8,$G42&gt;=50,2))</f>
        <v>1.6</v>
      </c>
      <c r="AZ42" s="1063">
        <f>IFERROR(IF(VLOOKUP(AW42,'Bảng tra CĐ'!$A$5:$B$80,2,0)=0,"",VLOOKUP(AW42,'Bảng tra CĐ'!$A$5:$B$80,2,0)),"")</f>
        <v>29.285714285714288</v>
      </c>
      <c r="BA42" s="1064">
        <f>IFERROR(IF(AX42="","",ROUNDUP(MAX(AX42*AY42/AZ42,1),0)),"")</f>
        <v>4</v>
      </c>
      <c r="BB42" s="1049"/>
      <c r="BC42" s="139" t="str">
        <f>IFERROR(_xlfn.IFS(INDEX(#REF!,MATCH($BB42,#REF!,0))="C",$C42,INDEX(#REF!,MATCH($BB42,#REF!,0))="C*H",$C42*$H42,INDEX(#REF!,MATCH($BB42,#REF!,0))="C*J",$C42*$J42,INDEX(#REF!,MATCH($BB42,#REF!,0))="C*2*(H+I)",$C42*2*($H42+$I42),INDEX(#REF!,MATCH($BB42,#REF!,0))="C*L*3600",$C42*$L42*3600,INDEX(#REF!,MATCH($BB42,#REF!,0))="C*K*3600",$C42*$K42*3600),"")</f>
        <v/>
      </c>
      <c r="BD42" s="1062" t="str">
        <f>IF($BB42="","",_xlfn.IFS($G42&lt;18,1,$G42&lt;28,1.4,$G42&lt;40,1.6,$G42&lt;50,1.8,$G42&gt;=50,2))</f>
        <v/>
      </c>
      <c r="BE42" s="1063" t="str">
        <f>IFERROR(IF(VLOOKUP($BB42,#REF!,2,0)=0,"",VLOOKUP($BB42,#REF!,2,0)),"")</f>
        <v/>
      </c>
      <c r="BF42" s="1064" t="str">
        <f>IFERROR(IF($BC42="","",ROUNDUP(MAX($BC42*$BD42/$BE42,1),0)),"")</f>
        <v/>
      </c>
      <c r="BG42" s="1049" t="s">
        <v>1125</v>
      </c>
      <c r="BH42" s="139">
        <v>2</v>
      </c>
      <c r="BI42" s="1062">
        <f>IF(IFERROR(VLOOKUP(BG42,'Bảng tra CĐ'!$A$5:$C$80,3,0),"")="m3/h",1,_xlfn.IFS($G42&lt;18,1,$G42&lt;28,1.4,$G42&lt;40,1.6,$G42&lt;50,1.8,$G42&gt;=50,2))</f>
        <v>1.6</v>
      </c>
      <c r="BJ42" s="1063">
        <f>IFERROR(IF(VLOOKUP(BG42,'Bảng tra CĐ'!$A$5:$B$80,2,0)=0,"",VLOOKUP(BG42,'Bảng tra CĐ'!$A$5:$B$80,2,0)),"")</f>
        <v>0.1</v>
      </c>
      <c r="BK42" s="1064">
        <f>IFERROR(IF(BH42="","",ROUNDUP(MAX(BH42*BI42/BJ42,1),0)),"")</f>
        <v>32</v>
      </c>
      <c r="BL42" s="1049" t="s">
        <v>1187</v>
      </c>
      <c r="BM42" s="139">
        <v>2</v>
      </c>
      <c r="BN42" s="1062">
        <f>IF(IFERROR(VLOOKUP(BL42,'Bảng tra CĐ'!$A$5:$C$80,3,0),"")="m3/h",1,_xlfn.IFS($G42&lt;18,1,$G42&lt;28,1.4,$G42&lt;40,1.6,$G42&lt;50,1.8,$G42&gt;=50,2))</f>
        <v>1.6</v>
      </c>
      <c r="BO42" s="1063">
        <f>IFERROR(IF(VLOOKUP(BL42,'Bảng tra CĐ'!$A$5:$B$80,2,0)=0,"",VLOOKUP(BL42,'Bảng tra CĐ'!$A$5:$B$80,2,0)),"")</f>
        <v>0.3</v>
      </c>
      <c r="BP42" s="1064">
        <f>IFERROR(IF(BM42="","",ROUNDUP(MAX(BM42*BN42/BO42,1),0)),"")</f>
        <v>11</v>
      </c>
      <c r="BQ42" s="1049"/>
      <c r="BR42" s="139" t="str">
        <f>IFERROR(_xlfn.IFS(INDEX(#REF!,MATCH($BQ42,#REF!,0))="C",$C42,INDEX(#REF!,MATCH($BQ42,#REF!,0))="C*H",$C42*$H42,INDEX(#REF!,MATCH($BQ42,#REF!,0))="C*J",$C42*$J42,INDEX(#REF!,MATCH($BQ42,#REF!,0))="C*2*(H+I)",$C42*2*($H42+$I42),INDEX(#REF!,MATCH($BQ42,#REF!,0))="C*L*3600",$C42*$L42*3600,INDEX(#REF!,MATCH($BQ42,#REF!,0))="C*K*3600",$C42*$K42*3600),"")</f>
        <v/>
      </c>
      <c r="BS42" s="1062" t="str">
        <f>IF($BQ42="","",_xlfn.IFS($G42&lt;18,1,$G42&lt;28,1.4,$G42&lt;40,1.6,$G42&lt;50,1.8,$G42&gt;=50,2))</f>
        <v/>
      </c>
      <c r="BT42" s="1063" t="str">
        <f>IFERROR(IF(VLOOKUP($BQ42,#REF!,2,0)=0,"",VLOOKUP($BQ42,#REF!,2,0)),"")</f>
        <v/>
      </c>
      <c r="BU42" s="1064" t="str">
        <f>IFERROR(IF($BR42="","",ROUNDUP(MAX($BR42*$BS42/$BT42,1),0)),"")</f>
        <v/>
      </c>
      <c r="BV42" s="1048" t="s">
        <v>1139</v>
      </c>
      <c r="BW42" s="139">
        <f>IFERROR(_xlfn.IFS(INDEX('Bảng tra CĐ'!$E$5:$E$80,MATCH(BV42,'Bảng tra CĐ'!$A$5:$A$80,0))="$C",$C42,INDEX('Bảng tra CĐ'!$E$5:$E$80,MATCH(BV42,'Bảng tra CĐ'!$A$5:$A$80,0))="$C*$H",$C42*$H42,INDEX('Bảng tra CĐ'!$E$5:$E$80,MATCH(BV42,'Bảng tra CĐ'!$A$5:$A$80,0))="$C*$J",$C42*$J42,INDEX('Bảng tra CĐ'!$E$5:$E$80,MATCH(BV42,'Bảng tra CĐ'!$A$5:$A$80,0))="$C*2*($H+$I)",$C42*2*($H42+$I42),INDEX('Bảng tra CĐ'!$E$5:$E$80,MATCH(BV42,'Bảng tra CĐ'!$A$5:$A$80,0))="$L*3600",$L42*3600,INDEX('Bảng tra CĐ'!$E$5:$E$80,MATCH(BV42,'Bảng tra CĐ'!$A$5:$A$80,0))="$K*3600",$K42*3600),"")</f>
        <v>524.16000000000008</v>
      </c>
      <c r="BX42" s="1062">
        <f>IF(IFERROR(VLOOKUP(BV42,'Bảng tra CĐ'!$A$5:$C$80,3,0),"")="m3/h",1,_xlfn.IFS($G42&lt;18,1,$G42&lt;28,1.4,$G42&lt;40,1.6,$G42&lt;50,1.8,$G42&gt;=50,2))</f>
        <v>1.6</v>
      </c>
      <c r="BY42" s="1063">
        <f>IFERROR(IF(VLOOKUP(BV42,'Bảng tra CĐ'!$A$5:$B$80,2,0)=0,"",VLOOKUP(BV42,'Bảng tra CĐ'!$A$5:$B$80,2,0)),"")</f>
        <v>23</v>
      </c>
      <c r="BZ42" s="1064">
        <f t="shared" si="103"/>
        <v>37</v>
      </c>
      <c r="CA42" s="1049" t="s">
        <v>1103</v>
      </c>
      <c r="CB42" s="139">
        <f>IFERROR(_xlfn.IFS(INDEX('Bảng tra CĐ'!$E$5:$E$80,MATCH(CA42,'Bảng tra CĐ'!$A$5:$A$80,0))="$C",$C42,INDEX('Bảng tra CĐ'!$E$5:$E$80,MATCH(CA42,'Bảng tra CĐ'!$A$5:$A$80,0))="$C*$H",$C42*$H42,INDEX('Bảng tra CĐ'!$E$5:$E$80,MATCH(CA42,'Bảng tra CĐ'!$A$5:$A$80,0))="$C*$J",$C42*$J42,INDEX('Bảng tra CĐ'!$E$5:$E$80,MATCH(CA42,'Bảng tra CĐ'!$A$5:$A$80,0))="$C*2*($H+$I)",$C42*2*($H42+$I42),INDEX('Bảng tra CĐ'!$E$5:$E$80,MATCH(CA42,'Bảng tra CĐ'!$A$5:$A$80,0))="$L*3600",$L42*3600,INDEX('Bảng tra CĐ'!$E$5:$E$80,MATCH(CA42,'Bảng tra CĐ'!$A$5:$A$80,0))="$K*3600",$K42*3600),"")</f>
        <v>524.16000000000008</v>
      </c>
      <c r="CC42" s="1062">
        <f>IF(IFERROR(VLOOKUP(CA42,'Bảng tra CĐ'!$A$5:$C$80,3,0),"")="m3/h",1,_xlfn.IFS($G42&lt;18,1,$G42&lt;28,1.4,$G42&lt;40,1.6,$G42&lt;50,1.8,$G42&gt;=50,2))</f>
        <v>1.6</v>
      </c>
      <c r="CD42" s="1063">
        <f>IFERROR(IF(VLOOKUP(CA42,'Bảng tra CĐ'!$A$5:$B$80,2,0)=0,"",VLOOKUP(CA42,'Bảng tra CĐ'!$A$5:$B$80,2,0)),"")</f>
        <v>30</v>
      </c>
      <c r="CE42" s="1064">
        <f>IFERROR(IF(CB42="","",ROUNDUP(MAX(CB42*CC42/CD42,1),0)),"")</f>
        <v>28</v>
      </c>
      <c r="CF42" s="1049"/>
      <c r="CG42" s="139" t="str">
        <f>IFERROR(_xlfn.IFS(INDEX(#REF!,MATCH($CF42,#REF!,0))="C",$C42,INDEX(#REF!,MATCH($CF42,#REF!,0))="C*H",$C42*$H42,INDEX(#REF!,MATCH($CF42,#REF!,0))="C*J",$C42*$J42,INDEX(#REF!,MATCH($CF42,#REF!,0))="C*2*(H+I)",$C42*2*($H42+$I42),INDEX(#REF!,MATCH($CF42,#REF!,0))="C*L*3600",$C42*$L42*3600,INDEX(#REF!,MATCH($CF42,#REF!,0))="C*K*3600",$C42*$K42*3600),"")</f>
        <v/>
      </c>
      <c r="CH42" s="1062" t="str">
        <f>IF($CF42="","",_xlfn.IFS($G42&lt;18,1,$G42&lt;28,1.4,$G42&lt;40,1.6,$G42&lt;50,1.8,$G42&gt;=50,2))</f>
        <v/>
      </c>
      <c r="CI42" s="1063" t="str">
        <f>IFERROR(IF(VLOOKUP($CF42,#REF!,2,0)=0,"",VLOOKUP($CF42,#REF!,2,0)),"")</f>
        <v/>
      </c>
      <c r="CJ42" s="1064" t="str">
        <f>IFERROR(IF($CG42="","",ROUNDUP(MAX($CG42*$CH42/$CI42,1),0)),"")</f>
        <v/>
      </c>
      <c r="CK42" s="1048"/>
      <c r="CL42" s="139" t="str">
        <f>IFERROR(_xlfn.IFS(INDEX(#REF!,MATCH($CK42,#REF!,0))="C",$C42,INDEX(#REF!,MATCH($CK42,#REF!,0))="C*H",$C42*$H42,INDEX(#REF!,MATCH($CK42,#REF!,0))="C*J",$C42*$J42,INDEX(#REF!,MATCH($CK42,#REF!,0))="C*2*(H+I)",$C42*2*($H42+$I42),INDEX(#REF!,MATCH($CK42,#REF!,0))="C*L*3600",$C42*$L42*3600,INDEX(#REF!,MATCH($CK42,#REF!,0))="C*K*3600",$C42*$K42*3600),"")</f>
        <v/>
      </c>
      <c r="CM42" s="1062" t="str">
        <f t="shared" si="52"/>
        <v/>
      </c>
      <c r="CN42" s="1063" t="str">
        <f>IFERROR(IF(VLOOKUP($CK42,#REF!,2,0)=0,"",VLOOKUP($CK42,#REF!,2,0)),"")</f>
        <v/>
      </c>
      <c r="CO42" s="1064" t="str">
        <f t="shared" si="53"/>
        <v/>
      </c>
      <c r="CP42" s="1077"/>
      <c r="CQ42" s="139" t="str">
        <f>IFERROR(_xlfn.IFS(INDEX(#REF!,MATCH($CP42,#REF!,0))="C",$C42,INDEX(#REF!,MATCH($CP42,#REF!,0))="C*H",$C42*$H42,INDEX(#REF!,MATCH($CP42,#REF!,0))="C*J",$C42*$J42,INDEX(#REF!,MATCH($CP42,#REF!,0))="C*2*(H+I)",$C42*2*($H42+$I42),INDEX(#REF!,MATCH($CP42,#REF!,0))="C*L*3600",$C42*$L42*3600,INDEX(#REF!,MATCH($CP42,#REF!,0))="C*K*3600",$C42*$K42*3600),"")</f>
        <v/>
      </c>
      <c r="CR42" s="1062" t="str">
        <f t="shared" si="94"/>
        <v/>
      </c>
      <c r="CS42" s="1063" t="str">
        <f>IFERROR(IF(VLOOKUP($CP42,#REF!,2,0)=0,"",VLOOKUP($CP42,#REF!,2,0)),"")</f>
        <v/>
      </c>
      <c r="CT42" s="1064" t="str">
        <f t="shared" si="95"/>
        <v/>
      </c>
      <c r="CU42" s="1049"/>
      <c r="CV42" s="139" t="str">
        <f>IFERROR(_xlfn.IFS(INDEX(#REF!,MATCH($CU42,#REF!,0))="C",$C42,INDEX(#REF!,MATCH($CU42,#REF!,0))="C*H",$C42*$H42,INDEX(#REF!,MATCH($CU42,#REF!,0))="C*J",$C42*$J42,INDEX(#REF!,MATCH($CU42,#REF!,0))="C*2*(H+I)",$C42*2*($H42+$I42),INDEX(#REF!,MATCH($CU42,#REF!,0))="C*L*3600",$C42*$L42*3600,INDEX(#REF!,MATCH($CU42,#REF!,0))="C*K*3600",$C42*$K42*3600),"")</f>
        <v/>
      </c>
      <c r="CW42" s="1062" t="str">
        <f t="shared" si="54"/>
        <v/>
      </c>
      <c r="CX42" s="1063" t="str">
        <f>IFERROR(IF(VLOOKUP($CU42,#REF!,2,0)=0,"",VLOOKUP($CU42,#REF!,2,0)),"")</f>
        <v/>
      </c>
      <c r="CY42" s="1064" t="str">
        <f t="shared" si="55"/>
        <v/>
      </c>
      <c r="CZ42" s="1049"/>
      <c r="DA42" s="139" t="str">
        <f>IFERROR(_xlfn.IFS(INDEX(#REF!,MATCH($CZ42,#REF!,0))="C",$C42,INDEX(#REF!,MATCH($CZ42,#REF!,0))="C*H",$C42*$H42,INDEX(#REF!,MATCH($CZ42,#REF!,0))="C*J",$C42*$J42,INDEX(#REF!,MATCH($CZ42,#REF!,0))="C*2*(H+I)",$C42*2*($H42+$I42),INDEX(#REF!,MATCH($CZ42,#REF!,0))="C*L*3600",$C42*$L42*3600,INDEX(#REF!,MATCH($CZ42,#REF!,0))="C*K*3600",$C42*$K42*3600),"")</f>
        <v/>
      </c>
      <c r="DB42" s="1062" t="str">
        <f t="shared" si="56"/>
        <v/>
      </c>
      <c r="DC42" s="1063" t="str">
        <f>IFERROR(IF(VLOOKUP($CZ42,#REF!,2,0)=0,"",VLOOKUP($CZ42,#REF!,2,0)),"")</f>
        <v/>
      </c>
      <c r="DD42" s="1064" t="str">
        <f t="shared" si="57"/>
        <v/>
      </c>
      <c r="DE42" s="1049"/>
      <c r="DF42" s="139" t="str">
        <f>IFERROR(_xlfn.IFS(INDEX(#REF!,MATCH($DE42,#REF!,0))="C",$C42,INDEX(#REF!,MATCH($DE42,#REF!,0))="C*H",$C42*$H42,INDEX(#REF!,MATCH($DE42,#REF!,0))="C*J",$C42*$J42,INDEX(#REF!,MATCH($DE42,#REF!,0))="C*2*(H+I)",$C42*2*($H42+$I42),INDEX(#REF!,MATCH($DE42,#REF!,0))="C*L*3600",$C42*$L42*3600,INDEX(#REF!,MATCH($DE42,#REF!,0))="C*K*3600",$C42*$K42*3600),"")</f>
        <v/>
      </c>
      <c r="DG42" s="1062" t="str">
        <f t="shared" si="58"/>
        <v/>
      </c>
      <c r="DH42" s="1063" t="str">
        <f>IFERROR(IF(VLOOKUP($DE42,#REF!,2,0)=0,"",VLOOKUP($DE42,#REF!,2,0)),"")</f>
        <v/>
      </c>
      <c r="DI42" s="1064" t="str">
        <f t="shared" si="59"/>
        <v/>
      </c>
      <c r="DJ42" s="1049"/>
      <c r="DK42" s="139" t="str">
        <f>IFERROR(_xlfn.IFS(INDEX(#REF!,MATCH($DJ42,#REF!,0))="C",$C42,INDEX(#REF!,MATCH($DJ42,#REF!,0))="C*H",$C42*$H42,INDEX(#REF!,MATCH($DJ42,#REF!,0))="C*J",$C42*$J42,INDEX(#REF!,MATCH($DJ42,#REF!,0))="C*2*(H+I)",$C42*2*($H42+$I42),INDEX(#REF!,MATCH($DJ42,#REF!,0))="C*L*3600",$C42*$L42*3600,INDEX(#REF!,MATCH($DJ42,#REF!,0))="C*K*3600",$C42*$K42*3600),"")</f>
        <v/>
      </c>
      <c r="DL42" s="1062" t="str">
        <f t="shared" si="60"/>
        <v/>
      </c>
      <c r="DM42" s="1063" t="str">
        <f>IFERROR(IF(VLOOKUP($DJ42,#REF!,2,0)=0,"",VLOOKUP($DJ42,#REF!,2,0)),"")</f>
        <v/>
      </c>
      <c r="DN42" s="1064" t="str">
        <f t="shared" si="61"/>
        <v/>
      </c>
      <c r="DO42" s="1049"/>
      <c r="DP42" s="139" t="str">
        <f>IFERROR(_xlfn.IFS(INDEX(#REF!,MATCH($DO42,#REF!,0))="C",$C42,INDEX(#REF!,MATCH($DO42,#REF!,0))="C*H",$C42*$H42,INDEX(#REF!,MATCH($DO42,#REF!,0))="C*J",$C42*$J42,INDEX(#REF!,MATCH($DO42,#REF!,0))="C*2*(H+I)",$C42*2*($H42+$I42),INDEX(#REF!,MATCH($DO42,#REF!,0))="C*L*3600",$C42*$L42*3600,INDEX(#REF!,MATCH($DO42,#REF!,0))="C*K*3600",$C42*$K42*3600),"")</f>
        <v/>
      </c>
      <c r="DQ42" s="1062" t="str">
        <f t="shared" si="62"/>
        <v/>
      </c>
      <c r="DR42" s="1063" t="str">
        <f>IFERROR(IF(VLOOKUP($DO42,#REF!,2,0)=0,"",VLOOKUP($DO42,#REF!,2,0)),"")</f>
        <v/>
      </c>
      <c r="DS42" s="1064" t="str">
        <f t="shared" si="63"/>
        <v/>
      </c>
      <c r="DT42" s="1050"/>
      <c r="DU42" s="139" t="str">
        <f>IFERROR(_xlfn.IFS(INDEX(#REF!,MATCH($DT42,#REF!,0))="C",$C42,INDEX(#REF!,MATCH($DT42,#REF!,0))="C*H",$C42*$H42,INDEX(#REF!,MATCH($DT42,#REF!,0))="C*J",$C42*$J42,INDEX(#REF!,MATCH($DT42,#REF!,0))="C*2*(H+I)",$C42*2*($H42+$I42),INDEX(#REF!,MATCH($DT42,#REF!,0))="C*L*3600",$C42*$L42*3600,INDEX(#REF!,MATCH($DT42,#REF!,0))="C*K*3600",$C42*$K42*3600),"")</f>
        <v/>
      </c>
      <c r="DV42" s="1062" t="str">
        <f t="shared" si="64"/>
        <v/>
      </c>
      <c r="DW42" s="1063" t="str">
        <f>IFERROR(IF(VLOOKUP($DT42,#REF!,2,0)=0,"",VLOOKUP($DT42,#REF!,2,0)),"")</f>
        <v/>
      </c>
      <c r="DX42" s="1064" t="str">
        <f t="shared" si="65"/>
        <v/>
      </c>
      <c r="DY42" s="1050"/>
      <c r="DZ42" s="139" t="str">
        <f>IFERROR(_xlfn.IFS(INDEX(#REF!,MATCH($DY42,#REF!,0))="C",$C42,INDEX(#REF!,MATCH($DY42,#REF!,0))="C*H",$C42*$H42,INDEX(#REF!,MATCH($DY42,#REF!,0))="C*J",$C42*$J42,INDEX(#REF!,MATCH($DY42,#REF!,0))="C*2*(H+I)",$C42*2*($H42+$I42),INDEX(#REF!,MATCH($DY42,#REF!,0))="C*L*3600",$C42*$L42*3600,INDEX(#REF!,MATCH($DY42,#REF!,0))="C*K*3600",$C42*$K42*3600),"")</f>
        <v/>
      </c>
      <c r="EA42" s="1062" t="str">
        <f>IF($DY42="","",_xlfn.IFS($G42&lt;18,1,$G42&lt;28,1.4,$G42&lt;40,1.6,$G42&lt;50,1.8,$G42&gt;=50,2))</f>
        <v/>
      </c>
      <c r="EB42" s="1063" t="str">
        <f>IFERROR(IF(VLOOKUP($DY42,#REF!,2,0)=0,"",VLOOKUP($DY42,#REF!,2,0)),"")</f>
        <v/>
      </c>
      <c r="EC42" s="1064" t="str">
        <f>IFERROR(IF($DZ42="","",ROUNDUP(MAX($DZ42*$EA42/$EB42,1),0)),"")</f>
        <v/>
      </c>
      <c r="ED42" s="1050"/>
      <c r="EE42" s="139" t="str">
        <f>IFERROR(_xlfn.IFS(INDEX(#REF!,MATCH($ED42,#REF!,0))="C",$C42,INDEX(#REF!,MATCH($ED42,#REF!,0))="C*H",$C42*$H42,INDEX(#REF!,MATCH($ED42,#REF!,0))="C*J",$C42*$J42,INDEX(#REF!,MATCH($ED42,#REF!,0))="C*2*(H+I)",$C42*2*($H42+$I42),INDEX(#REF!,MATCH($ED42,#REF!,0))="C*L*3600",$C42*$L42*3600,INDEX(#REF!,MATCH($ED42,#REF!,0))="C*K*3600",$C42*$K42*3600),"")</f>
        <v/>
      </c>
      <c r="EF42" s="1062" t="str">
        <f>IF($ED42="","",_xlfn.IFS($G42&lt;18,1,$G42&lt;28,1.4,$G42&lt;40,1.6,$G42&lt;50,1.8,$G42&gt;=50,2))</f>
        <v/>
      </c>
      <c r="EG42" s="1063" t="str">
        <f>IFERROR(IF(VLOOKUP($ED42,#REF!,2,0)=0,"",VLOOKUP($ED42,#REF!,2,0)),"")</f>
        <v/>
      </c>
      <c r="EH42" s="1064" t="str">
        <f>IFERROR(IF($EE42="","",ROUNDUP(MAX($EE42*$EF42/$EG42,1),0)),"")</f>
        <v/>
      </c>
      <c r="EI42" s="1051"/>
      <c r="EJ42" s="139" t="str">
        <f>IFERROR(_xlfn.IFS(INDEX(#REF!,MATCH($EI42,#REF!,0))="C",$C42,INDEX(#REF!,MATCH($EI42,#REF!,0))="C*H",$C42*$H42,INDEX(#REF!,MATCH($EI42,#REF!,0))="C*J",$C42*$J42,INDEX(#REF!,MATCH($EI42,#REF!,0))="C*2*(H+I)",$C42*2*($H42+$I42),INDEX(#REF!,MATCH($EI42,#REF!,0))="C*L*3600",$C42*$L42*3600,INDEX(#REF!,MATCH($EI42,#REF!,0))="C*K*3600",$C42*$K42*3600),"")</f>
        <v/>
      </c>
      <c r="EK42" s="1062" t="str">
        <f>IF($EI42="","",_xlfn.IFS($G42&lt;18,1,$G42&lt;28,1.4,$G42&lt;40,1.6,$G42&lt;50,1.8,$G42&gt;=50,2))</f>
        <v/>
      </c>
      <c r="EL42" s="1063" t="str">
        <f>IFERROR(IF(VLOOKUP($EI42,#REF!,2,0)=0,"",VLOOKUP($EI42,#REF!,2,0)),"")</f>
        <v/>
      </c>
      <c r="EM42" s="1064" t="str">
        <f>IFERROR(IF($EJ42="","",ROUNDUP(MAX($EJ42*$EK42/$EL42,1),0)),"")</f>
        <v/>
      </c>
      <c r="EN42" s="1052"/>
      <c r="ET42" s="139" t="str">
        <f>IFERROR(_xlfn.IFS(INDEX(#REF!,MATCH($EN42,#REF!,0))="C",$C42,INDEX(#REF!,MATCH($EN42,#REF!,0))="C*H",$C42*$H42,INDEX(#REF!,MATCH($EN42,#REF!,0))="C*J",$C42*$J42,INDEX(#REF!,MATCH($EN42,#REF!,0))="C*2*(H+I)",$C42*2*($H42+$I42),INDEX(#REF!,MATCH($EN42,#REF!,0))="C*L*3600",$C42*$L42*3600,INDEX(#REF!,MATCH($EN42,#REF!,0))="C*K*3600",$C42*$K42*3600),"")</f>
        <v/>
      </c>
      <c r="EU42" s="1062" t="str">
        <f t="shared" si="66"/>
        <v/>
      </c>
      <c r="EV42" s="1063" t="str">
        <f>IFERROR(IF(VLOOKUP($EN42,#REF!,2,0)=0,"",VLOOKUP($EN42,#REF!,2,0)),"")</f>
        <v/>
      </c>
      <c r="EW42" s="1064" t="str">
        <f t="shared" si="43"/>
        <v/>
      </c>
    </row>
    <row r="43" spans="1:153" s="5" customFormat="1" ht="34.200000000000003" customHeight="1" outlineLevel="1" thickBot="1">
      <c r="A43" s="17">
        <v>19</v>
      </c>
      <c r="B43" s="456" t="s">
        <v>861</v>
      </c>
      <c r="C43" s="355">
        <v>11</v>
      </c>
      <c r="D43" s="43">
        <f t="shared" si="71"/>
        <v>24</v>
      </c>
      <c r="E43" s="43">
        <f t="shared" si="44"/>
        <v>19</v>
      </c>
      <c r="F43" s="65">
        <f t="shared" si="45"/>
        <v>465</v>
      </c>
      <c r="G43" s="359">
        <v>20</v>
      </c>
      <c r="H43" s="360">
        <v>15</v>
      </c>
      <c r="I43" s="360">
        <v>415</v>
      </c>
      <c r="J43" s="580">
        <v>30</v>
      </c>
      <c r="K43" s="100">
        <f t="shared" si="72"/>
        <v>1.47E-3</v>
      </c>
      <c r="L43" s="92">
        <f t="shared" si="46"/>
        <v>0.3427</v>
      </c>
      <c r="M43" s="127"/>
      <c r="N43" s="1014" t="s">
        <v>862</v>
      </c>
      <c r="O43" s="245"/>
      <c r="P43" s="245"/>
      <c r="Q43" s="245"/>
      <c r="R43" s="245"/>
      <c r="S43" s="245"/>
      <c r="T43" s="129">
        <f t="shared" si="47"/>
        <v>19624</v>
      </c>
      <c r="U43" s="128">
        <f t="shared" si="48"/>
        <v>2.6198000000000001</v>
      </c>
      <c r="V43" s="96">
        <v>3</v>
      </c>
      <c r="W43" s="97">
        <f t="shared" si="73"/>
        <v>7.8594000000000008</v>
      </c>
      <c r="AB43" s="1075" t="s">
        <v>1239</v>
      </c>
      <c r="AC43" s="1047" t="s">
        <v>1251</v>
      </c>
      <c r="AD43" s="139">
        <f>IFERROR(_xlfn.IFS(INDEX('Bảng tra CĐ'!$E$5:$E$80,MATCH(AC43,'Bảng tra CĐ'!$A$5:$A$80,0))="$C",$C43,INDEX('Bảng tra CĐ'!$E$5:$E$80,MATCH(AC43,'Bảng tra CĐ'!$A$5:$A$80,0))="$C*$H",$C43*$H43,INDEX('Bảng tra CĐ'!$E$5:$E$80,MATCH(AC43,'Bảng tra CĐ'!$A$5:$A$80,0))="$C*$J",$C43*$J43,INDEX('Bảng tra CĐ'!$E$5:$E$80,MATCH(AC43,'Bảng tra CĐ'!$A$5:$A$80,0))="$C*2*($H+$I)",$C43*2*($H43+$I43),INDEX('Bảng tra CĐ'!$E$5:$E$80,MATCH(AC43,'Bảng tra CĐ'!$A$5:$A$80,0))="$L*3600",$L43*3600,INDEX('Bảng tra CĐ'!$E$5:$E$80,MATCH(AC43,'Bảng tra CĐ'!$A$5:$A$80,0))="$K*3600",$K43*3600),"")</f>
        <v>9460</v>
      </c>
      <c r="AE43" s="1062">
        <f>IF(IFERROR(VLOOKUP(AC43,'Bảng tra CĐ'!$A$5:$C$80,3,0),"")="m3/h",1,_xlfn.IFS($G43&lt;18,1,$G43&lt;28,1.4,$G43&lt;40,1.6,$G43&lt;50,1.8,$G43&gt;=50,2))</f>
        <v>1.4</v>
      </c>
      <c r="AF43" s="1063">
        <f>IFERROR(IF(VLOOKUP(AC43,'Bảng tra CĐ'!$A$5:$B$80,2,0)=0,"",VLOOKUP(AC43,'Bảng tra CĐ'!$A$5:$B$80,2,0)),"")</f>
        <v>100</v>
      </c>
      <c r="AG43" s="1064">
        <f>IFERROR(IF(AD43="","",ROUNDUP(MAX(AD43*AE43/AF43,1),0)),"")</f>
        <v>133</v>
      </c>
      <c r="AH43" s="1048" t="s">
        <v>1099</v>
      </c>
      <c r="AI43" s="139">
        <f>IFERROR(_xlfn.IFS(INDEX('Bảng tra CĐ'!$E$5:$E$80,MATCH(AH43,'Bảng tra CĐ'!$A$5:$A$80,0))="$C",$C43,INDEX('Bảng tra CĐ'!$E$5:$E$80,MATCH(AH43,'Bảng tra CĐ'!$A$5:$A$80,0))="$C*$H",$C43*$H43,INDEX('Bảng tra CĐ'!$E$5:$E$80,MATCH(AH43,'Bảng tra CĐ'!$A$5:$A$80,0))="$C*$J",$C43*$J43,INDEX('Bảng tra CĐ'!$E$5:$E$80,MATCH(AH43,'Bảng tra CĐ'!$A$5:$A$80,0))="$C*2*($H+$I)",$C43*2*($H43+$I43),INDEX('Bảng tra CĐ'!$E$5:$E$80,MATCH(AH43,'Bảng tra CĐ'!$A$5:$A$80,0))="$L*3600",$L43*3600,INDEX('Bảng tra CĐ'!$E$5:$E$80,MATCH(AH43,'Bảng tra CĐ'!$A$5:$A$80,0))="$K*3600",$K43*3600),"")</f>
        <v>1233.72</v>
      </c>
      <c r="AJ43" s="1062">
        <f>IF(IFERROR(VLOOKUP(AH43,'Bảng tra CĐ'!$A$5:$C$80,3,0),"")="m3/h",1,_xlfn.IFS($G43&lt;18,1,$G43&lt;28,1.4,$G43&lt;40,1.6,$G43&lt;50,1.8,$G43&gt;=50,2))</f>
        <v>1.4</v>
      </c>
      <c r="AK43" s="1063">
        <f>IFERROR(IF(VLOOKUP(AH43,'Bảng tra CĐ'!$A$5:$B$80,2,0)=0,"",VLOOKUP(AH43,'Bảng tra CĐ'!$A$5:$B$80,2,0)),"")</f>
        <v>30</v>
      </c>
      <c r="AL43" s="1064">
        <f>IFERROR(IF(AI43="","",ROUNDUP(MAX(AI43*AJ43/AK43,1),0)),"")</f>
        <v>58</v>
      </c>
      <c r="AM43" s="1047" t="s">
        <v>1308</v>
      </c>
      <c r="AN43" s="1164">
        <f>IFERROR(_xlfn.IFS(INDEX('Bảng tra CĐ'!$E$5:$E$80,MATCH(AM43,'Bảng tra CĐ'!$A$5:$A$80,0))="$C",$C43,INDEX('Bảng tra CĐ'!$E$5:$E$80,MATCH(AM43,'Bảng tra CĐ'!$A$5:$A$80,0))="$C*$H",$C43*$H43,INDEX('Bảng tra CĐ'!$E$5:$E$80,MATCH(AM43,'Bảng tra CĐ'!$A$5:$A$80,0))="$C*$J",$C43*$J43,INDEX('Bảng tra CĐ'!$E$5:$E$80,MATCH(AM43,'Bảng tra CĐ'!$A$5:$A$80,0))="$C*2*($H+$I)",$C43*2*($H43+$I43),INDEX('Bảng tra CĐ'!$E$5:$E$80,MATCH(AM43,'Bảng tra CĐ'!$A$5:$A$80,0))="$L*3600",$L43*3600,INDEX('Bảng tra CĐ'!$E$5:$E$80,MATCH(AM43,'Bảng tra CĐ'!$A$5:$A$80,0))="$K*3600",$K43*3600),"")</f>
        <v>5.2919999999999998</v>
      </c>
      <c r="AO43" s="1062">
        <f>IF(IFERROR(VLOOKUP(AM43,'Bảng tra CĐ'!$A$5:$C$80,3,0),"")="m3/h",1,_xlfn.IFS($G43&lt;18,1,$G43&lt;28,1.4,$G43&lt;40,1.6,$G43&lt;50,1.8,$G43&gt;=50,2))</f>
        <v>1</v>
      </c>
      <c r="AP43" s="1063">
        <f>IFERROR(IF(VLOOKUP(AM43,'Bảng tra CĐ'!$A$5:$B$80,2,0)=0,"",VLOOKUP(AM43,'Bảng tra CĐ'!$A$5:$B$80,2,0)),"")</f>
        <v>0.03</v>
      </c>
      <c r="AQ43" s="1064">
        <f>IFERROR(IF(AN43="","",ROUNDUP(MAX(AN43*AO43/AP43,1),0)),"")</f>
        <v>177</v>
      </c>
      <c r="AR43" s="1048"/>
      <c r="AS43" s="139" t="str">
        <f>IFERROR(_xlfn.IFS(INDEX(#REF!,MATCH($AR43,#REF!,0))="C",$C43,INDEX(#REF!,MATCH($AR43,#REF!,0))="C*H",$C43*$H43,INDEX(#REF!,MATCH($AR43,#REF!,0))="C*J",$C43*$J43,INDEX(#REF!,MATCH($AR43,#REF!,0))="C*2*(H+I)",$C43*2*($H43+$I43),INDEX(#REF!,MATCH($AR43,#REF!,0))="C*L*3600",$C43*$L43*3600,INDEX(#REF!,MATCH($AR43,#REF!,0))="C*K*3600",$C43*$K43*3600),"")</f>
        <v/>
      </c>
      <c r="AT43" s="1062" t="str">
        <f>IF($AR43="","",_xlfn.IFS($G43&lt;18,1,$G43&lt;28,1.4,$G43&lt;40,1.6,$G43&lt;50,1.8,$G43&gt;=50,2))</f>
        <v/>
      </c>
      <c r="AU43" s="1063" t="str">
        <f>IFERROR(IF(VLOOKUP($AR43,#REF!,2,0)=0,"",VLOOKUP($AR43,#REF!,2,0)),"")</f>
        <v/>
      </c>
      <c r="AV43" s="1064" t="str">
        <f>IFERROR(IF($AS43="","",ROUNDUP(MAX($AS43*$AT43/$AU43,1),0)),"")</f>
        <v/>
      </c>
      <c r="AW43" s="1049" t="s">
        <v>1140</v>
      </c>
      <c r="AX43" s="139">
        <f>IFERROR(_xlfn.IFS(INDEX('Bảng tra CĐ'!$E$5:$E$80,MATCH(AW43,'Bảng tra CĐ'!$A$5:$A$80,0))="$C",$C43,INDEX('Bảng tra CĐ'!$E$5:$E$80,MATCH(AW43,'Bảng tra CĐ'!$A$5:$A$80,0))="$C*$H",$C43*$H43,INDEX('Bảng tra CĐ'!$E$5:$E$80,MATCH(AW43,'Bảng tra CĐ'!$A$5:$A$80,0))="$C*$J",$C43*$J43,INDEX('Bảng tra CĐ'!$E$5:$E$80,MATCH(AW43,'Bảng tra CĐ'!$A$5:$A$80,0))="$C*2*($H+$I)",$C43*2*($H43+$I43),INDEX('Bảng tra CĐ'!$E$5:$E$80,MATCH(AW43,'Bảng tra CĐ'!$A$5:$A$80,0))="$L*3600",$L43*3600,INDEX('Bảng tra CĐ'!$E$5:$E$80,MATCH(AW43,'Bảng tra CĐ'!$A$5:$A$80,0))="$K*3600",$K43*3600),"")</f>
        <v>165</v>
      </c>
      <c r="AY43" s="1062">
        <f>IF(IFERROR(VLOOKUP(AW43,'Bảng tra CĐ'!$A$5:$C$80,3,0),"")="m3/h",1,_xlfn.IFS($G43&lt;18,1,$G43&lt;28,1.4,$G43&lt;40,1.6,$G43&lt;50,1.8,$G43&gt;=50,2))</f>
        <v>1.4</v>
      </c>
      <c r="AZ43" s="1063">
        <f>IFERROR(IF(VLOOKUP(AW43,'Bảng tra CĐ'!$A$5:$B$80,2,0)=0,"",VLOOKUP(AW43,'Bảng tra CĐ'!$A$5:$B$80,2,0)),"")</f>
        <v>29.285714285714288</v>
      </c>
      <c r="BA43" s="1064">
        <f>IFERROR(IF(AX43="","",ROUNDUP(MAX(AX43*AY43/AZ43,1),0)),"")</f>
        <v>8</v>
      </c>
      <c r="BB43" s="1049" t="s">
        <v>1194</v>
      </c>
      <c r="BC43" s="139">
        <f>IFERROR(_xlfn.IFS(INDEX('Bảng tra CĐ'!$E$5:$E$80,MATCH(BB43,'Bảng tra CĐ'!$A$5:$A$80,0))="$C",$C43,INDEX('Bảng tra CĐ'!$E$5:$E$80,MATCH(BB43,'Bảng tra CĐ'!$A$5:$A$80,0))="$C*$H",$C43*$H43,INDEX('Bảng tra CĐ'!$E$5:$E$80,MATCH(BB43,'Bảng tra CĐ'!$A$5:$A$80,0))="$C*$J",$C43*$J43,INDEX('Bảng tra CĐ'!$E$5:$E$80,MATCH(BB43,'Bảng tra CĐ'!$A$5:$A$80,0))="$C*2*($H+$I)",$C43*2*($H43+$I43),INDEX('Bảng tra CĐ'!$E$5:$E$80,MATCH(BB43,'Bảng tra CĐ'!$A$5:$A$80,0))="$L*3600",$L43*3600,INDEX('Bảng tra CĐ'!$E$5:$E$80,MATCH(BB43,'Bảng tra CĐ'!$A$5:$A$80,0))="$K*3600",$K43*3600),"")</f>
        <v>330</v>
      </c>
      <c r="BD43" s="1062">
        <f>IF(IFERROR(VLOOKUP(BB43,'Bảng tra CĐ'!$A$5:$C$80,3,0),"")="m3/h",1,_xlfn.IFS($G43&lt;18,1,$G43&lt;28,1.4,$G43&lt;40,1.6,$G43&lt;50,1.8,$G43&gt;=50,2))</f>
        <v>1.4</v>
      </c>
      <c r="BE43" s="1063">
        <f>IFERROR(IF(VLOOKUP(BB43,'Bảng tra CĐ'!$A$5:$B$80,2,0)=0,"",VLOOKUP(BB43,'Bảng tra CĐ'!$A$5:$B$80,2,0)),"")</f>
        <v>5</v>
      </c>
      <c r="BF43" s="1064">
        <f>IFERROR(IF(BC43="","",ROUNDUP(MAX(BC43*BD43/BE43,1),0)),"")</f>
        <v>93</v>
      </c>
      <c r="BG43" s="1049"/>
      <c r="BH43" s="139" t="str">
        <f>IFERROR(_xlfn.IFS(INDEX(#REF!,MATCH($BG43,#REF!,0))="C",$C43,INDEX(#REF!,MATCH($BG43,#REF!,0))="C*H",$C43*$H43,INDEX(#REF!,MATCH($BG43,#REF!,0))="C*J",$C43*$J43,INDEX(#REF!,MATCH($BG43,#REF!,0))="C*2*(H+I)",$C43*2*($H43+$I43),INDEX(#REF!,MATCH($BG43,#REF!,0))="C*L*3600",$C43*$L43*3600,INDEX(#REF!,MATCH($BG43,#REF!,0))="C*K*3600",$C43*$K43*3600),"")</f>
        <v/>
      </c>
      <c r="BI43" s="1062" t="str">
        <f>IF($BG43="","",_xlfn.IFS($G43&lt;18,1,$G43&lt;28,1.4,$G43&lt;40,1.6,$G43&lt;50,1.8,$G43&gt;=50,2))</f>
        <v/>
      </c>
      <c r="BJ43" s="1063" t="str">
        <f>IFERROR(IF(VLOOKUP($BG43,#REF!,2,0)=0,"",VLOOKUP($BG43,#REF!,2,0)),"")</f>
        <v/>
      </c>
      <c r="BK43" s="1064" t="str">
        <f>IFERROR(IF($BH43="","",ROUNDUP(MAX($BH43*$BI43/$BJ43,1),0)),"")</f>
        <v/>
      </c>
      <c r="BL43" s="1049"/>
      <c r="BM43" s="139" t="str">
        <f>IFERROR(_xlfn.IFS(INDEX(#REF!,MATCH($BL43,#REF!,0))="C",$C43,INDEX(#REF!,MATCH($BL43,#REF!,0))="C*H",$C43*$H43,INDEX(#REF!,MATCH($BL43,#REF!,0))="C*J",$C43*$J43,INDEX(#REF!,MATCH($BL43,#REF!,0))="C*2*(H+I)",$C43*2*($H43+$I43),INDEX(#REF!,MATCH($BL43,#REF!,0))="C*L*3600",$C43*$L43*3600,INDEX(#REF!,MATCH($BL43,#REF!,0))="C*K*3600",$C43*$K43*3600),"")</f>
        <v/>
      </c>
      <c r="BN43" s="1062" t="str">
        <f>IF($BL43="","",_xlfn.IFS($G43&lt;18,1,$G43&lt;28,1.4,$G43&lt;40,1.6,$G43&lt;50,1.8,$G43&gt;=50,2))</f>
        <v/>
      </c>
      <c r="BO43" s="1063" t="str">
        <f>IFERROR(IF(VLOOKUP($BL43,#REF!,2,0)=0,"",VLOOKUP($BL43,#REF!,2,0)),"")</f>
        <v/>
      </c>
      <c r="BP43" s="1064" t="str">
        <f>IFERROR(IF($BM43="","",ROUNDUP(MAX($BM43*$BN43/$BO43,1),0)),"")</f>
        <v/>
      </c>
      <c r="BQ43" s="1049"/>
      <c r="BR43" s="139" t="str">
        <f>IFERROR(_xlfn.IFS(INDEX(#REF!,MATCH($BQ43,#REF!,0))="C",$C43,INDEX(#REF!,MATCH($BQ43,#REF!,0))="C*H",$C43*$H43,INDEX(#REF!,MATCH($BQ43,#REF!,0))="C*J",$C43*$J43,INDEX(#REF!,MATCH($BQ43,#REF!,0))="C*2*(H+I)",$C43*2*($H43+$I43),INDEX(#REF!,MATCH($BQ43,#REF!,0))="C*L*3600",$C43*$L43*3600,INDEX(#REF!,MATCH($BQ43,#REF!,0))="C*K*3600",$C43*$K43*3600),"")</f>
        <v/>
      </c>
      <c r="BS43" s="1062" t="str">
        <f>IF($BQ43="","",_xlfn.IFS($G43&lt;18,1,$G43&lt;28,1.4,$G43&lt;40,1.6,$G43&lt;50,1.8,$G43&gt;=50,2))</f>
        <v/>
      </c>
      <c r="BT43" s="1063" t="str">
        <f>IFERROR(IF(VLOOKUP($BQ43,#REF!,2,0)=0,"",VLOOKUP($BQ43,#REF!,2,0)),"")</f>
        <v/>
      </c>
      <c r="BU43" s="1064" t="str">
        <f>IFERROR(IF($BR43="","",ROUNDUP(MAX($BR43*$BS43/$BT43,1),0)),"")</f>
        <v/>
      </c>
      <c r="BV43" s="1048" t="s">
        <v>1139</v>
      </c>
      <c r="BW43" s="139">
        <f>IFERROR(_xlfn.IFS(INDEX('Bảng tra CĐ'!$E$5:$E$80,MATCH(BV43,'Bảng tra CĐ'!$A$5:$A$80,0))="$C",$C43,INDEX('Bảng tra CĐ'!$E$5:$E$80,MATCH(BV43,'Bảng tra CĐ'!$A$5:$A$80,0))="$C*$H",$C43*$H43,INDEX('Bảng tra CĐ'!$E$5:$E$80,MATCH(BV43,'Bảng tra CĐ'!$A$5:$A$80,0))="$C*$J",$C43*$J43,INDEX('Bảng tra CĐ'!$E$5:$E$80,MATCH(BV43,'Bảng tra CĐ'!$A$5:$A$80,0))="$C*2*($H+$I)",$C43*2*($H43+$I43),INDEX('Bảng tra CĐ'!$E$5:$E$80,MATCH(BV43,'Bảng tra CĐ'!$A$5:$A$80,0))="$L*3600",$L43*3600,INDEX('Bảng tra CĐ'!$E$5:$E$80,MATCH(BV43,'Bảng tra CĐ'!$A$5:$A$80,0))="$K*3600",$K43*3600),"")</f>
        <v>1233.72</v>
      </c>
      <c r="BX43" s="1062">
        <f>IF(IFERROR(VLOOKUP(BV43,'Bảng tra CĐ'!$A$5:$C$80,3,0),"")="m3/h",1,_xlfn.IFS($G43&lt;18,1,$G43&lt;28,1.4,$G43&lt;40,1.6,$G43&lt;50,1.8,$G43&gt;=50,2))</f>
        <v>1.4</v>
      </c>
      <c r="BY43" s="1063">
        <f>IFERROR(IF(VLOOKUP(BV43,'Bảng tra CĐ'!$A$5:$B$80,2,0)=0,"",VLOOKUP(BV43,'Bảng tra CĐ'!$A$5:$B$80,2,0)),"")</f>
        <v>23</v>
      </c>
      <c r="BZ43" s="1064">
        <f t="shared" si="103"/>
        <v>76</v>
      </c>
      <c r="CA43" s="1049" t="s">
        <v>1103</v>
      </c>
      <c r="CB43" s="139">
        <f>IFERROR(_xlfn.IFS(INDEX('Bảng tra CĐ'!$E$5:$E$80,MATCH(CA43,'Bảng tra CĐ'!$A$5:$A$80,0))="$C",$C43,INDEX('Bảng tra CĐ'!$E$5:$E$80,MATCH(CA43,'Bảng tra CĐ'!$A$5:$A$80,0))="$C*$H",$C43*$H43,INDEX('Bảng tra CĐ'!$E$5:$E$80,MATCH(CA43,'Bảng tra CĐ'!$A$5:$A$80,0))="$C*$J",$C43*$J43,INDEX('Bảng tra CĐ'!$E$5:$E$80,MATCH(CA43,'Bảng tra CĐ'!$A$5:$A$80,0))="$C*2*($H+$I)",$C43*2*($H43+$I43),INDEX('Bảng tra CĐ'!$E$5:$E$80,MATCH(CA43,'Bảng tra CĐ'!$A$5:$A$80,0))="$L*3600",$L43*3600,INDEX('Bảng tra CĐ'!$E$5:$E$80,MATCH(CA43,'Bảng tra CĐ'!$A$5:$A$80,0))="$K*3600",$K43*3600),"")</f>
        <v>1233.72</v>
      </c>
      <c r="CC43" s="1062">
        <f>IF(IFERROR(VLOOKUP(CA43,'Bảng tra CĐ'!$A$5:$C$80,3,0),"")="m3/h",1,_xlfn.IFS($G43&lt;18,1,$G43&lt;28,1.4,$G43&lt;40,1.6,$G43&lt;50,1.8,$G43&gt;=50,2))</f>
        <v>1.4</v>
      </c>
      <c r="CD43" s="1063">
        <f>IFERROR(IF(VLOOKUP(CA43,'Bảng tra CĐ'!$A$5:$B$80,2,0)=0,"",VLOOKUP(CA43,'Bảng tra CĐ'!$A$5:$B$80,2,0)),"")</f>
        <v>30</v>
      </c>
      <c r="CE43" s="1064">
        <f>IFERROR(IF(CB43="","",ROUNDUP(MAX(CB43*CC43/CD43,1),0)),"")</f>
        <v>58</v>
      </c>
      <c r="CF43" s="1049"/>
      <c r="CG43" s="139" t="str">
        <f>IFERROR(_xlfn.IFS(INDEX(#REF!,MATCH($CF43,#REF!,0))="C",$C43,INDEX(#REF!,MATCH($CF43,#REF!,0))="C*H",$C43*$H43,INDEX(#REF!,MATCH($CF43,#REF!,0))="C*J",$C43*$J43,INDEX(#REF!,MATCH($CF43,#REF!,0))="C*2*(H+I)",$C43*2*($H43+$I43),INDEX(#REF!,MATCH($CF43,#REF!,0))="C*L*3600",$C43*$L43*3600,INDEX(#REF!,MATCH($CF43,#REF!,0))="C*K*3600",$C43*$K43*3600),"")</f>
        <v/>
      </c>
      <c r="CH43" s="1062" t="str">
        <f>IF($CF43="","",_xlfn.IFS($G43&lt;18,1,$G43&lt;28,1.4,$G43&lt;40,1.6,$G43&lt;50,1.8,$G43&gt;=50,2))</f>
        <v/>
      </c>
      <c r="CI43" s="1063" t="str">
        <f>IFERROR(IF(VLOOKUP($CF43,#REF!,2,0)=0,"",VLOOKUP($CF43,#REF!,2,0)),"")</f>
        <v/>
      </c>
      <c r="CJ43" s="1064" t="str">
        <f>IFERROR(IF($CG43="","",ROUNDUP(MAX($CG43*$CH43/$CI43,1),0)),"")</f>
        <v/>
      </c>
      <c r="CK43" s="1048"/>
      <c r="CL43" s="139" t="str">
        <f>IFERROR(_xlfn.IFS(INDEX(#REF!,MATCH($CK43,#REF!,0))="C",$C43,INDEX(#REF!,MATCH($CK43,#REF!,0))="C*H",$C43*$H43,INDEX(#REF!,MATCH($CK43,#REF!,0))="C*J",$C43*$J43,INDEX(#REF!,MATCH($CK43,#REF!,0))="C*2*(H+I)",$C43*2*($H43+$I43),INDEX(#REF!,MATCH($CK43,#REF!,0))="C*L*3600",$C43*$L43*3600,INDEX(#REF!,MATCH($CK43,#REF!,0))="C*K*3600",$C43*$K43*3600),"")</f>
        <v/>
      </c>
      <c r="CM43" s="1062" t="str">
        <f t="shared" si="52"/>
        <v/>
      </c>
      <c r="CN43" s="1063" t="str">
        <f>IFERROR(IF(VLOOKUP($CK43,#REF!,2,0)=0,"",VLOOKUP($CK43,#REF!,2,0)),"")</f>
        <v/>
      </c>
      <c r="CO43" s="1064" t="str">
        <f t="shared" si="53"/>
        <v/>
      </c>
      <c r="CP43" s="1049"/>
      <c r="CQ43" s="139" t="str">
        <f>IFERROR(_xlfn.IFS(INDEX(#REF!,MATCH($CP43,#REF!,0))="C",$C43,INDEX(#REF!,MATCH($CP43,#REF!,0))="C*H",$C43*$H43,INDEX(#REF!,MATCH($CP43,#REF!,0))="C*J",$C43*$J43,INDEX(#REF!,MATCH($CP43,#REF!,0))="C*2*(H+I)",$C43*2*($H43+$I43),INDEX(#REF!,MATCH($CP43,#REF!,0))="C*L*3600",$C43*$L43*3600,INDEX(#REF!,MATCH($CP43,#REF!,0))="C*K*3600",$C43*$K43*3600),"")</f>
        <v/>
      </c>
      <c r="CR43" s="1062" t="str">
        <f t="shared" si="94"/>
        <v/>
      </c>
      <c r="CS43" s="1063" t="str">
        <f>IFERROR(IF(VLOOKUP($CP43,#REF!,2,0)=0,"",VLOOKUP($CP43,#REF!,2,0)),"")</f>
        <v/>
      </c>
      <c r="CT43" s="1064" t="str">
        <f t="shared" si="95"/>
        <v/>
      </c>
      <c r="CU43" s="1049"/>
      <c r="CV43" s="139" t="str">
        <f>IFERROR(_xlfn.IFS(INDEX(#REF!,MATCH($CU43,#REF!,0))="C",$C43,INDEX(#REF!,MATCH($CU43,#REF!,0))="C*H",$C43*$H43,INDEX(#REF!,MATCH($CU43,#REF!,0))="C*J",$C43*$J43,INDEX(#REF!,MATCH($CU43,#REF!,0))="C*2*(H+I)",$C43*2*($H43+$I43),INDEX(#REF!,MATCH($CU43,#REF!,0))="C*L*3600",$C43*$L43*3600,INDEX(#REF!,MATCH($CU43,#REF!,0))="C*K*3600",$C43*$K43*3600),"")</f>
        <v/>
      </c>
      <c r="CW43" s="1062" t="str">
        <f t="shared" si="54"/>
        <v/>
      </c>
      <c r="CX43" s="1063" t="str">
        <f>IFERROR(IF(VLOOKUP($CU43,#REF!,2,0)=0,"",VLOOKUP($CU43,#REF!,2,0)),"")</f>
        <v/>
      </c>
      <c r="CY43" s="1064" t="str">
        <f t="shared" si="55"/>
        <v/>
      </c>
      <c r="CZ43" s="1049"/>
      <c r="DA43" s="139" t="str">
        <f>IFERROR(_xlfn.IFS(INDEX(#REF!,MATCH($CZ43,#REF!,0))="C",$C43,INDEX(#REF!,MATCH($CZ43,#REF!,0))="C*H",$C43*$H43,INDEX(#REF!,MATCH($CZ43,#REF!,0))="C*J",$C43*$J43,INDEX(#REF!,MATCH($CZ43,#REF!,0))="C*2*(H+I)",$C43*2*($H43+$I43),INDEX(#REF!,MATCH($CZ43,#REF!,0))="C*L*3600",$C43*$L43*3600,INDEX(#REF!,MATCH($CZ43,#REF!,0))="C*K*3600",$C43*$K43*3600),"")</f>
        <v/>
      </c>
      <c r="DB43" s="1062" t="str">
        <f t="shared" si="56"/>
        <v/>
      </c>
      <c r="DC43" s="1063" t="str">
        <f>IFERROR(IF(VLOOKUP($CZ43,#REF!,2,0)=0,"",VLOOKUP($CZ43,#REF!,2,0)),"")</f>
        <v/>
      </c>
      <c r="DD43" s="1064" t="str">
        <f t="shared" si="57"/>
        <v/>
      </c>
      <c r="DE43" s="1049"/>
      <c r="DF43" s="139" t="str">
        <f>IFERROR(_xlfn.IFS(INDEX(#REF!,MATCH($DE43,#REF!,0))="C",$C43,INDEX(#REF!,MATCH($DE43,#REF!,0))="C*H",$C43*$H43,INDEX(#REF!,MATCH($DE43,#REF!,0))="C*J",$C43*$J43,INDEX(#REF!,MATCH($DE43,#REF!,0))="C*2*(H+I)",$C43*2*($H43+$I43),INDEX(#REF!,MATCH($DE43,#REF!,0))="C*L*3600",$C43*$L43*3600,INDEX(#REF!,MATCH($DE43,#REF!,0))="C*K*3600",$C43*$K43*3600),"")</f>
        <v/>
      </c>
      <c r="DG43" s="1062" t="str">
        <f t="shared" si="58"/>
        <v/>
      </c>
      <c r="DH43" s="1063" t="str">
        <f>IFERROR(IF(VLOOKUP($DE43,#REF!,2,0)=0,"",VLOOKUP($DE43,#REF!,2,0)),"")</f>
        <v/>
      </c>
      <c r="DI43" s="1064" t="str">
        <f t="shared" si="59"/>
        <v/>
      </c>
      <c r="DJ43" s="1049"/>
      <c r="DK43" s="139" t="str">
        <f>IFERROR(_xlfn.IFS(INDEX(#REF!,MATCH($DJ43,#REF!,0))="C",$C43,INDEX(#REF!,MATCH($DJ43,#REF!,0))="C*H",$C43*$H43,INDEX(#REF!,MATCH($DJ43,#REF!,0))="C*J",$C43*$J43,INDEX(#REF!,MATCH($DJ43,#REF!,0))="C*2*(H+I)",$C43*2*($H43+$I43),INDEX(#REF!,MATCH($DJ43,#REF!,0))="C*L*3600",$C43*$L43*3600,INDEX(#REF!,MATCH($DJ43,#REF!,0))="C*K*3600",$C43*$K43*3600),"")</f>
        <v/>
      </c>
      <c r="DL43" s="1062" t="str">
        <f t="shared" si="60"/>
        <v/>
      </c>
      <c r="DM43" s="1063" t="str">
        <f>IFERROR(IF(VLOOKUP($DJ43,#REF!,2,0)=0,"",VLOOKUP($DJ43,#REF!,2,0)),"")</f>
        <v/>
      </c>
      <c r="DN43" s="1064" t="str">
        <f t="shared" si="61"/>
        <v/>
      </c>
      <c r="DO43" s="1049"/>
      <c r="DP43" s="139" t="str">
        <f>IFERROR(_xlfn.IFS(INDEX(#REF!,MATCH($DO43,#REF!,0))="C",$C43,INDEX(#REF!,MATCH($DO43,#REF!,0))="C*H",$C43*$H43,INDEX(#REF!,MATCH($DO43,#REF!,0))="C*J",$C43*$J43,INDEX(#REF!,MATCH($DO43,#REF!,0))="C*2*(H+I)",$C43*2*($H43+$I43),INDEX(#REF!,MATCH($DO43,#REF!,0))="C*L*3600",$C43*$L43*3600,INDEX(#REF!,MATCH($DO43,#REF!,0))="C*K*3600",$C43*$K43*3600),"")</f>
        <v/>
      </c>
      <c r="DQ43" s="1062" t="str">
        <f t="shared" si="62"/>
        <v/>
      </c>
      <c r="DR43" s="1063" t="str">
        <f>IFERROR(IF(VLOOKUP($DO43,#REF!,2,0)=0,"",VLOOKUP($DO43,#REF!,2,0)),"")</f>
        <v/>
      </c>
      <c r="DS43" s="1064" t="str">
        <f t="shared" si="63"/>
        <v/>
      </c>
      <c r="DT43" s="1050"/>
      <c r="DU43" s="139" t="str">
        <f>IFERROR(_xlfn.IFS(INDEX(#REF!,MATCH($DT43,#REF!,0))="C",$C43,INDEX(#REF!,MATCH($DT43,#REF!,0))="C*H",$C43*$H43,INDEX(#REF!,MATCH($DT43,#REF!,0))="C*J",$C43*$J43,INDEX(#REF!,MATCH($DT43,#REF!,0))="C*2*(H+I)",$C43*2*($H43+$I43),INDEX(#REF!,MATCH($DT43,#REF!,0))="C*L*3600",$C43*$L43*3600,INDEX(#REF!,MATCH($DT43,#REF!,0))="C*K*3600",$C43*$K43*3600),"")</f>
        <v/>
      </c>
      <c r="DV43" s="1062" t="str">
        <f t="shared" si="64"/>
        <v/>
      </c>
      <c r="DW43" s="1063" t="str">
        <f>IFERROR(IF(VLOOKUP($DT43,#REF!,2,0)=0,"",VLOOKUP($DT43,#REF!,2,0)),"")</f>
        <v/>
      </c>
      <c r="DX43" s="1064" t="str">
        <f t="shared" si="65"/>
        <v/>
      </c>
      <c r="DY43" s="1050"/>
      <c r="DZ43" s="139" t="str">
        <f>IFERROR(_xlfn.IFS(INDEX(#REF!,MATCH($DY43,#REF!,0))="C",$C43,INDEX(#REF!,MATCH($DY43,#REF!,0))="C*H",$C43*$H43,INDEX(#REF!,MATCH($DY43,#REF!,0))="C*J",$C43*$J43,INDEX(#REF!,MATCH($DY43,#REF!,0))="C*2*(H+I)",$C43*2*($H43+$I43),INDEX(#REF!,MATCH($DY43,#REF!,0))="C*L*3600",$C43*$L43*3600,INDEX(#REF!,MATCH($DY43,#REF!,0))="C*K*3600",$C43*$K43*3600),"")</f>
        <v/>
      </c>
      <c r="EA43" s="1062" t="str">
        <f>IF($DY43="","",_xlfn.IFS($G43&lt;18,1,$G43&lt;28,1.4,$G43&lt;40,1.6,$G43&lt;50,1.8,$G43&gt;=50,2))</f>
        <v/>
      </c>
      <c r="EB43" s="1063" t="str">
        <f>IFERROR(IF(VLOOKUP($DY43,#REF!,2,0)=0,"",VLOOKUP($DY43,#REF!,2,0)),"")</f>
        <v/>
      </c>
      <c r="EC43" s="1064" t="str">
        <f>IFERROR(IF($DZ43="","",ROUNDUP(MAX($DZ43*$EA43/$EB43,1),0)),"")</f>
        <v/>
      </c>
      <c r="ED43" s="1050"/>
      <c r="EE43" s="139" t="str">
        <f>IFERROR(_xlfn.IFS(INDEX(#REF!,MATCH($ED43,#REF!,0))="C",$C43,INDEX(#REF!,MATCH($ED43,#REF!,0))="C*H",$C43*$H43,INDEX(#REF!,MATCH($ED43,#REF!,0))="C*J",$C43*$J43,INDEX(#REF!,MATCH($ED43,#REF!,0))="C*2*(H+I)",$C43*2*($H43+$I43),INDEX(#REF!,MATCH($ED43,#REF!,0))="C*L*3600",$C43*$L43*3600,INDEX(#REF!,MATCH($ED43,#REF!,0))="C*K*3600",$C43*$K43*3600),"")</f>
        <v/>
      </c>
      <c r="EF43" s="1062" t="str">
        <f>IF($ED43="","",_xlfn.IFS($G43&lt;18,1,$G43&lt;28,1.4,$G43&lt;40,1.6,$G43&lt;50,1.8,$G43&gt;=50,2))</f>
        <v/>
      </c>
      <c r="EG43" s="1063" t="str">
        <f>IFERROR(IF(VLOOKUP($ED43,#REF!,2,0)=0,"",VLOOKUP($ED43,#REF!,2,0)),"")</f>
        <v/>
      </c>
      <c r="EH43" s="1064" t="str">
        <f>IFERROR(IF($EE43="","",ROUNDUP(MAX($EE43*$EF43/$EG43,1),0)),"")</f>
        <v/>
      </c>
      <c r="EI43" s="1051"/>
      <c r="EJ43" s="139" t="str">
        <f>IFERROR(_xlfn.IFS(INDEX(#REF!,MATCH($EI43,#REF!,0))="C",$C43,INDEX(#REF!,MATCH($EI43,#REF!,0))="C*H",$C43*$H43,INDEX(#REF!,MATCH($EI43,#REF!,0))="C*J",$C43*$J43,INDEX(#REF!,MATCH($EI43,#REF!,0))="C*2*(H+I)",$C43*2*($H43+$I43),INDEX(#REF!,MATCH($EI43,#REF!,0))="C*L*3600",$C43*$L43*3600,INDEX(#REF!,MATCH($EI43,#REF!,0))="C*K*3600",$C43*$K43*3600),"")</f>
        <v/>
      </c>
      <c r="EK43" s="1062" t="str">
        <f>IF($EI43="","",_xlfn.IFS($G43&lt;18,1,$G43&lt;28,1.4,$G43&lt;40,1.6,$G43&lt;50,1.8,$G43&gt;=50,2))</f>
        <v/>
      </c>
      <c r="EL43" s="1063" t="str">
        <f>IFERROR(IF(VLOOKUP($EI43,#REF!,2,0)=0,"",VLOOKUP($EI43,#REF!,2,0)),"")</f>
        <v/>
      </c>
      <c r="EM43" s="1064" t="str">
        <f>IFERROR(IF($EJ43="","",ROUNDUP(MAX($EJ43*$EK43/$EL43,1),0)),"")</f>
        <v/>
      </c>
      <c r="EN43" s="1052"/>
      <c r="ET43" s="139" t="str">
        <f>IFERROR(_xlfn.IFS(INDEX(#REF!,MATCH($EN43,#REF!,0))="C",$C43,INDEX(#REF!,MATCH($EN43,#REF!,0))="C*H",$C43*$H43,INDEX(#REF!,MATCH($EN43,#REF!,0))="C*J",$C43*$J43,INDEX(#REF!,MATCH($EN43,#REF!,0))="C*2*(H+I)",$C43*2*($H43+$I43),INDEX(#REF!,MATCH($EN43,#REF!,0))="C*L*3600",$C43*$L43*3600,INDEX(#REF!,MATCH($EN43,#REF!,0))="C*K*3600",$C43*$K43*3600),"")</f>
        <v/>
      </c>
      <c r="EU43" s="1062" t="str">
        <f t="shared" si="66"/>
        <v/>
      </c>
      <c r="EV43" s="1063" t="str">
        <f>IFERROR(IF(VLOOKUP($EN43,#REF!,2,0)=0,"",VLOOKUP($EN43,#REF!,2,0)),"")</f>
        <v/>
      </c>
      <c r="EW43" s="1064" t="str">
        <f t="shared" si="43"/>
        <v/>
      </c>
    </row>
    <row r="44" spans="1:153" s="5" customFormat="1" ht="15" hidden="1" customHeight="1" outlineLevel="1">
      <c r="A44" s="17">
        <v>20</v>
      </c>
      <c r="B44" s="456"/>
      <c r="C44" s="130"/>
      <c r="D44" s="43">
        <f t="shared" ref="D44:D107" si="104">IF(G44&lt;=19,G44+4,IF(G44&lt;=30,G44+4,IF(G44&lt;=50,G44+5,IF(G44&lt;=70,G44+6,IF(G44&lt;=80,G44+8)))))</f>
        <v>4</v>
      </c>
      <c r="E44" s="43">
        <f t="shared" si="44"/>
        <v>4</v>
      </c>
      <c r="F44" s="65">
        <f t="shared" si="45"/>
        <v>20</v>
      </c>
      <c r="G44" s="131"/>
      <c r="H44" s="458"/>
      <c r="I44" s="458"/>
      <c r="J44" s="457"/>
      <c r="K44" s="100">
        <f t="shared" si="72"/>
        <v>0</v>
      </c>
      <c r="L44" s="92">
        <f t="shared" si="46"/>
        <v>0</v>
      </c>
      <c r="M44" s="127"/>
      <c r="N44" s="244"/>
      <c r="O44" s="245"/>
      <c r="P44" s="245"/>
      <c r="Q44" s="245"/>
      <c r="R44" s="245"/>
      <c r="S44" s="245"/>
      <c r="T44" s="129">
        <f t="shared" si="47"/>
        <v>0</v>
      </c>
      <c r="U44" s="128">
        <f t="shared" si="48"/>
        <v>0</v>
      </c>
      <c r="V44" s="96"/>
      <c r="W44" s="97">
        <f t="shared" si="73"/>
        <v>0</v>
      </c>
      <c r="AB44" s="1075"/>
      <c r="AC44" s="1047"/>
      <c r="AD44" s="139" t="str">
        <f>IFERROR(_xlfn.IFS(INDEX(#REF!,MATCH($AC44,#REF!,0))="C",$C44,INDEX(#REF!,MATCH($AC44,#REF!,0))="C*H",$C44*$H44,INDEX(#REF!,MATCH($AC44,#REF!,0))="C*J",$C44*$J44,INDEX(#REF!,MATCH($AC44,#REF!,0))="C*2*(H+I)",$C44*2*($H44+$I44),INDEX(#REF!,MATCH($AC44,#REF!,0))="C*L*3600",$C44*$L44*3600,INDEX(#REF!,MATCH($AC44,#REF!,0))="C*K*3600",$C44*$K44*3600),"")</f>
        <v/>
      </c>
      <c r="AE44" s="1062" t="str">
        <f t="shared" si="0"/>
        <v/>
      </c>
      <c r="AF44" s="1063" t="str">
        <f>IFERROR(IF(VLOOKUP($AC44,#REF!,2,0)=0,"",VLOOKUP($AC44,#REF!,2,0)),"")</f>
        <v/>
      </c>
      <c r="AG44" s="1064" t="str">
        <f t="shared" si="1"/>
        <v/>
      </c>
      <c r="AH44" s="1047"/>
      <c r="AI44" s="139" t="str">
        <f>IFERROR(_xlfn.IFS(INDEX(#REF!,MATCH($AH44,#REF!,0))="C",$C44,INDEX(#REF!,MATCH($AH44,#REF!,0))="C*H",$C44*$H44,INDEX(#REF!,MATCH($AH44,#REF!,0))="C*J",$C44*$J44,INDEX(#REF!,MATCH($AH44,#REF!,0))="C*2*(H+I)",$C44*2*($H44+$I44),INDEX(#REF!,MATCH($AH44,#REF!,0))="C*L*3600",$C44*$L44*3600,INDEX(#REF!,MATCH($AH44,#REF!,0))="C*K*3600",$C44*$K44*3600),"")</f>
        <v/>
      </c>
      <c r="AJ44" s="1062" t="str">
        <f t="shared" si="2"/>
        <v/>
      </c>
      <c r="AK44" s="1063" t="str">
        <f>IFERROR(IF(VLOOKUP($AH44,#REF!,2,0)=0,"",VLOOKUP($AH44,#REF!,2,0)),"")</f>
        <v/>
      </c>
      <c r="AL44" s="1064" t="str">
        <f t="shared" si="3"/>
        <v/>
      </c>
      <c r="AM44" s="1048"/>
      <c r="AN44" s="139" t="str">
        <f>IFERROR(_xlfn.IFS(INDEX(#REF!,MATCH($AM44,#REF!,0))="C",$C44,INDEX(#REF!,MATCH($AM44,#REF!,0))="C*H",$C44*$H44,INDEX(#REF!,MATCH($AM44,#REF!,0))="C*J",$C44*$J44,INDEX(#REF!,MATCH($AM44,#REF!,0))="C*2*(H+I)",$C44*2*($H44+$I44),INDEX(#REF!,MATCH($AM44,#REF!,0))="C*L*3600",$C44*$L44*3600,INDEX(#REF!,MATCH($AM44,#REF!,0))="C*K*3600",$C44*$K44*3600),"")</f>
        <v/>
      </c>
      <c r="AO44" s="1062" t="str">
        <f t="shared" si="4"/>
        <v/>
      </c>
      <c r="AP44" s="1063" t="str">
        <f>IFERROR(IF(VLOOKUP($AM44,#REF!,2,0)=0,"",VLOOKUP($AM44,#REF!,2,0)),"")</f>
        <v/>
      </c>
      <c r="AQ44" s="1064" t="str">
        <f t="shared" si="5"/>
        <v/>
      </c>
      <c r="AR44" s="1048"/>
      <c r="AS44" s="139" t="str">
        <f>IFERROR(_xlfn.IFS(INDEX(#REF!,MATCH($AR44,#REF!,0))="C",$C44,INDEX(#REF!,MATCH($AR44,#REF!,0))="C*H",$C44*$H44,INDEX(#REF!,MATCH($AR44,#REF!,0))="C*J",$C44*$J44,INDEX(#REF!,MATCH($AR44,#REF!,0))="C*2*(H+I)",$C44*2*($H44+$I44),INDEX(#REF!,MATCH($AR44,#REF!,0))="C*L*3600",$C44*$L44*3600,INDEX(#REF!,MATCH($AR44,#REF!,0))="C*K*3600",$C44*$K44*3600),"")</f>
        <v/>
      </c>
      <c r="AT44" s="1062" t="str">
        <f t="shared" si="6"/>
        <v/>
      </c>
      <c r="AU44" s="1063" t="str">
        <f>IFERROR(IF(VLOOKUP($AR44,#REF!,2,0)=0,"",VLOOKUP($AR44,#REF!,2,0)),"")</f>
        <v/>
      </c>
      <c r="AV44" s="1064" t="str">
        <f t="shared" si="7"/>
        <v/>
      </c>
      <c r="AW44" s="1048"/>
      <c r="AX44" s="139" t="str">
        <f>IFERROR(_xlfn.IFS(INDEX(#REF!,MATCH($AW44,#REF!,0))="C",$C44,INDEX(#REF!,MATCH($AW44,#REF!,0))="C*H",$C44*$H44,INDEX(#REF!,MATCH($AW44,#REF!,0))="C*J",$C44*$J44,INDEX(#REF!,MATCH($AW44,#REF!,0))="C*2*(H+I)",$C44*2*($H44+$I44),INDEX(#REF!,MATCH($AW44,#REF!,0))="C*L*3600",$C44*$L44*3600,INDEX(#REF!,MATCH($AW44,#REF!,0))="C*K*3600",$C44*$K44*3600),"")</f>
        <v/>
      </c>
      <c r="AY44" s="1062" t="str">
        <f t="shared" si="8"/>
        <v/>
      </c>
      <c r="AZ44" s="1063" t="str">
        <f>IFERROR(IF(VLOOKUP($AW44,#REF!,2,0)=0,"",VLOOKUP($AW44,#REF!,2,0)),"")</f>
        <v/>
      </c>
      <c r="BA44" s="1064" t="str">
        <f t="shared" si="9"/>
        <v/>
      </c>
      <c r="BB44" s="1049"/>
      <c r="BC44" s="139" t="str">
        <f>IFERROR(_xlfn.IFS(INDEX(#REF!,MATCH($BB44,#REF!,0))="C",$C44,INDEX(#REF!,MATCH($BB44,#REF!,0))="C*H",$C44*$H44,INDEX(#REF!,MATCH($BB44,#REF!,0))="C*J",$C44*$J44,INDEX(#REF!,MATCH($BB44,#REF!,0))="C*2*(H+I)",$C44*2*($H44+$I44),INDEX(#REF!,MATCH($BB44,#REF!,0))="C*L*3600",$C44*$L44*3600,INDEX(#REF!,MATCH($BB44,#REF!,0))="C*K*3600",$C44*$K44*3600),"")</f>
        <v/>
      </c>
      <c r="BD44" s="1062" t="str">
        <f t="shared" si="10"/>
        <v/>
      </c>
      <c r="BE44" s="1063" t="str">
        <f>IFERROR(IF(VLOOKUP($BB44,#REF!,2,0)=0,"",VLOOKUP($BB44,#REF!,2,0)),"")</f>
        <v/>
      </c>
      <c r="BF44" s="1064" t="str">
        <f t="shared" si="11"/>
        <v/>
      </c>
      <c r="BG44" s="1049"/>
      <c r="BH44" s="139" t="str">
        <f>IFERROR(_xlfn.IFS(INDEX(#REF!,MATCH($BG44,#REF!,0))="C",$C44,INDEX(#REF!,MATCH($BG44,#REF!,0))="C*H",$C44*$H44,INDEX(#REF!,MATCH($BG44,#REF!,0))="C*J",$C44*$J44,INDEX(#REF!,MATCH($BG44,#REF!,0))="C*2*(H+I)",$C44*2*($H44+$I44),INDEX(#REF!,MATCH($BG44,#REF!,0))="C*L*3600",$C44*$L44*3600,INDEX(#REF!,MATCH($BG44,#REF!,0))="C*K*3600",$C44*$K44*3600),"")</f>
        <v/>
      </c>
      <c r="BI44" s="1062" t="str">
        <f t="shared" si="12"/>
        <v/>
      </c>
      <c r="BJ44" s="1063" t="str">
        <f>IFERROR(IF(VLOOKUP($BG44,#REF!,2,0)=0,"",VLOOKUP($BG44,#REF!,2,0)),"")</f>
        <v/>
      </c>
      <c r="BK44" s="1064" t="str">
        <f t="shared" si="13"/>
        <v/>
      </c>
      <c r="BL44" s="1049"/>
      <c r="BM44" s="139" t="str">
        <f>IFERROR(_xlfn.IFS(INDEX(#REF!,MATCH($BL44,#REF!,0))="C",$C44,INDEX(#REF!,MATCH($BL44,#REF!,0))="C*H",$C44*$H44,INDEX(#REF!,MATCH($BL44,#REF!,0))="C*J",$C44*$J44,INDEX(#REF!,MATCH($BL44,#REF!,0))="C*2*(H+I)",$C44*2*($H44+$I44),INDEX(#REF!,MATCH($BL44,#REF!,0))="C*L*3600",$C44*$L44*3600,INDEX(#REF!,MATCH($BL44,#REF!,0))="C*K*3600",$C44*$K44*3600),"")</f>
        <v/>
      </c>
      <c r="BN44" s="1062" t="str">
        <f t="shared" si="14"/>
        <v/>
      </c>
      <c r="BO44" s="1063" t="str">
        <f>IFERROR(IF(VLOOKUP($BL44,#REF!,2,0)=0,"",VLOOKUP($BL44,#REF!,2,0)),"")</f>
        <v/>
      </c>
      <c r="BP44" s="1064" t="str">
        <f t="shared" si="15"/>
        <v/>
      </c>
      <c r="BQ44" s="1049"/>
      <c r="BR44" s="139" t="str">
        <f>IFERROR(_xlfn.IFS(INDEX(#REF!,MATCH($BQ44,#REF!,0))="C",$C44,INDEX(#REF!,MATCH($BQ44,#REF!,0))="C*H",$C44*$H44,INDEX(#REF!,MATCH($BQ44,#REF!,0))="C*J",$C44*$J44,INDEX(#REF!,MATCH($BQ44,#REF!,0))="C*2*(H+I)",$C44*2*($H44+$I44),INDEX(#REF!,MATCH($BQ44,#REF!,0))="C*L*3600",$C44*$L44*3600,INDEX(#REF!,MATCH($BQ44,#REF!,0))="C*K*3600",$C44*$K44*3600),"")</f>
        <v/>
      </c>
      <c r="BS44" s="1062" t="str">
        <f t="shared" si="16"/>
        <v/>
      </c>
      <c r="BT44" s="1063" t="str">
        <f>IFERROR(IF(VLOOKUP($BQ44,#REF!,2,0)=0,"",VLOOKUP($BQ44,#REF!,2,0)),"")</f>
        <v/>
      </c>
      <c r="BU44" s="1064" t="str">
        <f t="shared" si="17"/>
        <v/>
      </c>
      <c r="BV44" s="1049"/>
      <c r="BW44" s="139" t="str">
        <f>IFERROR(_xlfn.IFS(INDEX(#REF!,MATCH($BV44,#REF!,0))="C",$C44,INDEX(#REF!,MATCH($BV44,#REF!,0))="C*H",$C44*$H44,INDEX(#REF!,MATCH($BV44,#REF!,0))="C*J",$C44*$J44,INDEX(#REF!,MATCH($BV44,#REF!,0))="C*2*(H+I)",$C44*2*($H44+$I44),INDEX(#REF!,MATCH($BV44,#REF!,0))="C*L*3600",$C44*$L44*3600,INDEX(#REF!,MATCH($BV44,#REF!,0))="C*K*3600",$C44*$K44*3600),"")</f>
        <v/>
      </c>
      <c r="BX44" s="1062" t="str">
        <f t="shared" si="18"/>
        <v/>
      </c>
      <c r="BY44" s="1063" t="str">
        <f>IFERROR(IF(VLOOKUP($BV44,#REF!,2,0)=0,"",VLOOKUP($BV44,#REF!,2,0)),"")</f>
        <v/>
      </c>
      <c r="BZ44" s="1064" t="str">
        <f t="shared" si="19"/>
        <v/>
      </c>
      <c r="CA44" s="1048"/>
      <c r="CB44" s="139" t="str">
        <f>IFERROR(_xlfn.IFS(INDEX(#REF!,MATCH($CA44,#REF!,0))="C",$C44,INDEX(#REF!,MATCH($CA44,#REF!,0))="C*H",$C44*$H44,INDEX(#REF!,MATCH($CA44,#REF!,0))="C*J",$C44*$J44,INDEX(#REF!,MATCH($CA44,#REF!,0))="C*2*(H+I)",$C44*2*($H44+$I44),INDEX(#REF!,MATCH($CA44,#REF!,0))="C*L*3600",$C44*$L44*3600,INDEX(#REF!,MATCH($CA44,#REF!,0))="C*K*3600",$C44*$K44*3600),"")</f>
        <v/>
      </c>
      <c r="CC44" s="1062" t="str">
        <f t="shared" si="20"/>
        <v/>
      </c>
      <c r="CD44" s="1063" t="str">
        <f>IFERROR(IF(VLOOKUP($CA44,#REF!,2,0)=0,"",VLOOKUP($CA44,#REF!,2,0)),"")</f>
        <v/>
      </c>
      <c r="CE44" s="1064" t="str">
        <f t="shared" si="21"/>
        <v/>
      </c>
      <c r="CF44" s="1049"/>
      <c r="CG44" s="139" t="str">
        <f>IFERROR(_xlfn.IFS(INDEX(#REF!,MATCH($CF44,#REF!,0))="C",$C44,INDEX(#REF!,MATCH($CF44,#REF!,0))="C*H",$C44*$H44,INDEX(#REF!,MATCH($CF44,#REF!,0))="C*J",$C44*$J44,INDEX(#REF!,MATCH($CF44,#REF!,0))="C*2*(H+I)",$C44*2*($H44+$I44),INDEX(#REF!,MATCH($CF44,#REF!,0))="C*L*3600",$C44*$L44*3600,INDEX(#REF!,MATCH($CF44,#REF!,0))="C*K*3600",$C44*$K44*3600),"")</f>
        <v/>
      </c>
      <c r="CH44" s="1062" t="str">
        <f t="shared" si="22"/>
        <v/>
      </c>
      <c r="CI44" s="1063" t="str">
        <f>IFERROR(IF(VLOOKUP($CF44,#REF!,2,0)=0,"",VLOOKUP($CF44,#REF!,2,0)),"")</f>
        <v/>
      </c>
      <c r="CJ44" s="1064" t="str">
        <f t="shared" si="23"/>
        <v/>
      </c>
      <c r="CK44" s="1049"/>
      <c r="CL44" s="139" t="str">
        <f>IFERROR(_xlfn.IFS(INDEX(#REF!,MATCH($CK44,#REF!,0))="C",$C44,INDEX(#REF!,MATCH($CK44,#REF!,0))="C*H",$C44*$H44,INDEX(#REF!,MATCH($CK44,#REF!,0))="C*J",$C44*$J44,INDEX(#REF!,MATCH($CK44,#REF!,0))="C*2*(H+I)",$C44*2*($H44+$I44),INDEX(#REF!,MATCH($CK44,#REF!,0))="C*L*3600",$C44*$L44*3600,INDEX(#REF!,MATCH($CK44,#REF!,0))="C*K*3600",$C44*$K44*3600),"")</f>
        <v/>
      </c>
      <c r="CM44" s="1062" t="str">
        <f t="shared" si="24"/>
        <v/>
      </c>
      <c r="CN44" s="1063" t="str">
        <f>IFERROR(IF(VLOOKUP($CK44,#REF!,2,0)=0,"",VLOOKUP($CK44,#REF!,2,0)),"")</f>
        <v/>
      </c>
      <c r="CO44" s="1064" t="str">
        <f t="shared" si="25"/>
        <v/>
      </c>
      <c r="CP44" s="1048"/>
      <c r="CQ44" s="139" t="str">
        <f>IFERROR(_xlfn.IFS(INDEX(#REF!,MATCH($CP44,#REF!,0))="C",$C44,INDEX(#REF!,MATCH($CP44,#REF!,0))="C*H",$C44*$H44,INDEX(#REF!,MATCH($CP44,#REF!,0))="C*J",$C44*$J44,INDEX(#REF!,MATCH($CP44,#REF!,0))="C*2*(H+I)",$C44*2*($H44+$I44),INDEX(#REF!,MATCH($CP44,#REF!,0))="C*L*3600",$C44*$L44*3600,INDEX(#REF!,MATCH($CP44,#REF!,0))="C*K*3600",$C44*$K44*3600),"")</f>
        <v/>
      </c>
      <c r="CR44" s="1062" t="str">
        <f t="shared" si="26"/>
        <v/>
      </c>
      <c r="CS44" s="1063" t="str">
        <f>IFERROR(IF(VLOOKUP($CP44,#REF!,2,0)=0,"",VLOOKUP($CP44,#REF!,2,0)),"")</f>
        <v/>
      </c>
      <c r="CT44" s="1064" t="str">
        <f t="shared" si="27"/>
        <v/>
      </c>
      <c r="CU44" s="1049"/>
      <c r="CV44" s="139" t="str">
        <f>IFERROR(_xlfn.IFS(INDEX(#REF!,MATCH($CU44,#REF!,0))="C",$C44,INDEX(#REF!,MATCH($CU44,#REF!,0))="C*H",$C44*$H44,INDEX(#REF!,MATCH($CU44,#REF!,0))="C*J",$C44*$J44,INDEX(#REF!,MATCH($CU44,#REF!,0))="C*2*(H+I)",$C44*2*($H44+$I44),INDEX(#REF!,MATCH($CU44,#REF!,0))="C*L*3600",$C44*$L44*3600,INDEX(#REF!,MATCH($CU44,#REF!,0))="C*K*3600",$C44*$K44*3600),"")</f>
        <v/>
      </c>
      <c r="CW44" s="1062" t="str">
        <f t="shared" si="28"/>
        <v/>
      </c>
      <c r="CX44" s="1063" t="str">
        <f>IFERROR(IF(VLOOKUP($CU44,#REF!,2,0)=0,"",VLOOKUP($CU44,#REF!,2,0)),"")</f>
        <v/>
      </c>
      <c r="CY44" s="1064" t="str">
        <f t="shared" si="29"/>
        <v/>
      </c>
      <c r="CZ44" s="1049"/>
      <c r="DA44" s="139" t="str">
        <f>IFERROR(_xlfn.IFS(INDEX(#REF!,MATCH($CZ44,#REF!,0))="C",$C44,INDEX(#REF!,MATCH($CZ44,#REF!,0))="C*H",$C44*$H44,INDEX(#REF!,MATCH($CZ44,#REF!,0))="C*J",$C44*$J44,INDEX(#REF!,MATCH($CZ44,#REF!,0))="C*2*(H+I)",$C44*2*($H44+$I44),INDEX(#REF!,MATCH($CZ44,#REF!,0))="C*L*3600",$C44*$L44*3600,INDEX(#REF!,MATCH($CZ44,#REF!,0))="C*K*3600",$C44*$K44*3600),"")</f>
        <v/>
      </c>
      <c r="DB44" s="1062" t="str">
        <f t="shared" si="30"/>
        <v/>
      </c>
      <c r="DC44" s="1063" t="str">
        <f>IFERROR(IF(VLOOKUP($CZ44,#REF!,2,0)=0,"",VLOOKUP($CZ44,#REF!,2,0)),"")</f>
        <v/>
      </c>
      <c r="DD44" s="1064" t="str">
        <f t="shared" si="31"/>
        <v/>
      </c>
      <c r="DE44" s="1049"/>
      <c r="DF44" s="139" t="str">
        <f>IFERROR(_xlfn.IFS(INDEX(#REF!,MATCH($DE44,#REF!,0))="C",$C44,INDEX(#REF!,MATCH($DE44,#REF!,0))="C*H",$C44*$H44,INDEX(#REF!,MATCH($DE44,#REF!,0))="C*J",$C44*$J44,INDEX(#REF!,MATCH($DE44,#REF!,0))="C*2*(H+I)",$C44*2*($H44+$I44),INDEX(#REF!,MATCH($DE44,#REF!,0))="C*L*3600",$C44*$L44*3600,INDEX(#REF!,MATCH($DE44,#REF!,0))="C*K*3600",$C44*$K44*3600),"")</f>
        <v/>
      </c>
      <c r="DG44" s="1062" t="str">
        <f t="shared" si="32"/>
        <v/>
      </c>
      <c r="DH44" s="1063" t="str">
        <f>IFERROR(IF(VLOOKUP($DE44,#REF!,2,0)=0,"",VLOOKUP($DE44,#REF!,2,0)),"")</f>
        <v/>
      </c>
      <c r="DI44" s="1064" t="str">
        <f t="shared" si="33"/>
        <v/>
      </c>
      <c r="DJ44" s="1049"/>
      <c r="DK44" s="139" t="str">
        <f>IFERROR(_xlfn.IFS(INDEX(#REF!,MATCH($DJ44,#REF!,0))="C",$C44,INDEX(#REF!,MATCH($DJ44,#REF!,0))="C*H",$C44*$H44,INDEX(#REF!,MATCH($DJ44,#REF!,0))="C*J",$C44*$J44,INDEX(#REF!,MATCH($DJ44,#REF!,0))="C*2*(H+I)",$C44*2*($H44+$I44),INDEX(#REF!,MATCH($DJ44,#REF!,0))="C*L*3600",$C44*$L44*3600,INDEX(#REF!,MATCH($DJ44,#REF!,0))="C*K*3600",$C44*$K44*3600),"")</f>
        <v/>
      </c>
      <c r="DL44" s="1062" t="str">
        <f t="shared" si="34"/>
        <v/>
      </c>
      <c r="DM44" s="1063" t="str">
        <f>IFERROR(IF(VLOOKUP($DJ44,#REF!,2,0)=0,"",VLOOKUP($DJ44,#REF!,2,0)),"")</f>
        <v/>
      </c>
      <c r="DN44" s="1064" t="str">
        <f t="shared" si="35"/>
        <v/>
      </c>
      <c r="DO44" s="1049"/>
      <c r="DP44" s="139" t="str">
        <f>IFERROR(_xlfn.IFS(INDEX(#REF!,MATCH($DO44,#REF!,0))="C",$C44,INDEX(#REF!,MATCH($DO44,#REF!,0))="C*H",$C44*$H44,INDEX(#REF!,MATCH($DO44,#REF!,0))="C*J",$C44*$J44,INDEX(#REF!,MATCH($DO44,#REF!,0))="C*2*(H+I)",$C44*2*($H44+$I44),INDEX(#REF!,MATCH($DO44,#REF!,0))="C*L*3600",$C44*$L44*3600,INDEX(#REF!,MATCH($DO44,#REF!,0))="C*K*3600",$C44*$K44*3600),"")</f>
        <v/>
      </c>
      <c r="DQ44" s="1062" t="str">
        <f t="shared" si="36"/>
        <v/>
      </c>
      <c r="DR44" s="1063" t="str">
        <f>IFERROR(IF(VLOOKUP($DO44,#REF!,2,0)=0,"",VLOOKUP($DO44,#REF!,2,0)),"")</f>
        <v/>
      </c>
      <c r="DS44" s="1064" t="str">
        <f t="shared" si="37"/>
        <v/>
      </c>
      <c r="DT44" s="1049"/>
      <c r="DU44" s="139" t="str">
        <f>IFERROR(_xlfn.IFS(INDEX(#REF!,MATCH($DT44,#REF!,0))="C",$C44,INDEX(#REF!,MATCH($DT44,#REF!,0))="C*H",$C44*$H44,INDEX(#REF!,MATCH($DT44,#REF!,0))="C*J",$C44*$J44,INDEX(#REF!,MATCH($DT44,#REF!,0))="C*2*(H+I)",$C44*2*($H44+$I44),INDEX(#REF!,MATCH($DT44,#REF!,0))="C*L*3600",$C44*$L44*3600,INDEX(#REF!,MATCH($DT44,#REF!,0))="C*K*3600",$C44*$K44*3600),"")</f>
        <v/>
      </c>
      <c r="DV44" s="1062" t="str">
        <f t="shared" si="38"/>
        <v/>
      </c>
      <c r="DW44" s="1063" t="str">
        <f>IFERROR(IF(VLOOKUP($DT44,#REF!,2,0)=0,"",VLOOKUP($DT44,#REF!,2,0)),"")</f>
        <v/>
      </c>
      <c r="DX44" s="1064" t="str">
        <f t="shared" si="39"/>
        <v/>
      </c>
      <c r="DY44" s="1050"/>
      <c r="DZ44" s="139" t="str">
        <f>IFERROR(_xlfn.IFS(INDEX(#REF!,MATCH($DY44,#REF!,0))="C",$C44,INDEX(#REF!,MATCH($DY44,#REF!,0))="C*H",$C44*$H44,INDEX(#REF!,MATCH($DY44,#REF!,0))="C*J",$C44*$J44,INDEX(#REF!,MATCH($DY44,#REF!,0))="C*2*(H+I)",$C44*2*($H44+$I44),INDEX(#REF!,MATCH($DY44,#REF!,0))="C*L*3600",$C44*$L44*3600,INDEX(#REF!,MATCH($DY44,#REF!,0))="C*K*3600",$C44*$K44*3600),"")</f>
        <v/>
      </c>
      <c r="EA44" s="1062" t="str">
        <f t="shared" si="40"/>
        <v/>
      </c>
      <c r="EB44" s="1063" t="str">
        <f>IFERROR(IF(VLOOKUP($DY44,#REF!,2,0)=0,"",VLOOKUP($DY44,#REF!,2,0)),"")</f>
        <v/>
      </c>
      <c r="EC44" s="1064" t="str">
        <f t="shared" si="41"/>
        <v/>
      </c>
      <c r="ED44" s="1050"/>
      <c r="EE44" s="139" t="str">
        <f>IFERROR(_xlfn.IFS(INDEX(#REF!,MATCH($ED44,#REF!,0))="C",$C44,INDEX(#REF!,MATCH($ED44,#REF!,0))="C*H",$C44*$H44,INDEX(#REF!,MATCH($ED44,#REF!,0))="C*J",$C44*$J44,INDEX(#REF!,MATCH($ED44,#REF!,0))="C*2*(H+I)",$C44*2*($H44+$I44),INDEX(#REF!,MATCH($ED44,#REF!,0))="C*L*3600",$C44*$L44*3600,INDEX(#REF!,MATCH($ED44,#REF!,0))="C*K*3600",$C44*$K44*3600),"")</f>
        <v/>
      </c>
      <c r="EF44" s="1062" t="str">
        <f t="shared" ref="EF44:EF56" si="105">IF($ED44="","",_xlfn.IFS($G44&lt;18,1,$G44&lt;28,1.4,$G44&lt;40,1.6,$G44&lt;50,1.8,$G44&gt;=50,2))</f>
        <v/>
      </c>
      <c r="EG44" s="1063" t="str">
        <f>IFERROR(IF(VLOOKUP($ED44,#REF!,2,0)=0,"",VLOOKUP($ED44,#REF!,2,0)),"")</f>
        <v/>
      </c>
      <c r="EH44" s="1064" t="str">
        <f t="shared" ref="EH44:EH56" si="106">IFERROR(IF($EE44="","",ROUNDUP(MAX($EE44*$EF44/$EG44,1),0)),"")</f>
        <v/>
      </c>
      <c r="EI44" s="1050"/>
      <c r="EJ44" s="139" t="str">
        <f>IFERROR(_xlfn.IFS(INDEX(#REF!,MATCH($EI44,#REF!,0))="C",$C44,INDEX(#REF!,MATCH($EI44,#REF!,0))="C*H",$C44*$H44,INDEX(#REF!,MATCH($EI44,#REF!,0))="C*J",$C44*$J44,INDEX(#REF!,MATCH($EI44,#REF!,0))="C*2*(H+I)",$C44*2*($H44+$I44),INDEX(#REF!,MATCH($EI44,#REF!,0))="C*L*3600",$C44*$L44*3600,INDEX(#REF!,MATCH($EI44,#REF!,0))="C*K*3600",$C44*$K44*3600),"")</f>
        <v/>
      </c>
      <c r="EK44" s="1062" t="str">
        <f t="shared" ref="EK44:EK56" si="107">IF($EI44="","",_xlfn.IFS($G44&lt;18,1,$G44&lt;28,1.4,$G44&lt;40,1.6,$G44&lt;50,1.8,$G44&gt;=50,2))</f>
        <v/>
      </c>
      <c r="EL44" s="1063" t="str">
        <f>IFERROR(IF(VLOOKUP($EI44,#REF!,2,0)=0,"",VLOOKUP($EI44,#REF!,2,0)),"")</f>
        <v/>
      </c>
      <c r="EM44" s="1064" t="str">
        <f t="shared" ref="EM44:EM56" si="108">IFERROR(IF($EJ44="","",ROUNDUP(MAX($EJ44*$EK44/$EL44,1),0)),"")</f>
        <v/>
      </c>
      <c r="EN44" s="1051"/>
      <c r="EO44" s="139" t="str">
        <f>IFERROR(_xlfn.IFS(INDEX(#REF!,MATCH($EN44,#REF!,0))="C",$C44,INDEX(#REF!,MATCH($EN44,#REF!,0))="C*H",$C44*$H44,INDEX(#REF!,MATCH($EN44,#REF!,0))="C*J",$C44*$J44,INDEX(#REF!,MATCH($EN44,#REF!,0))="C*2*(H+I)",$C44*2*($H44+$I44),INDEX(#REF!,MATCH($EN44,#REF!,0))="C*L*3600",$C44*$L44*3600,INDEX(#REF!,MATCH($EN44,#REF!,0))="C*K*3600",$C44*$K44*3600),"")</f>
        <v/>
      </c>
      <c r="EP44" s="1062" t="str">
        <f t="shared" ref="EP44:EP56" si="109">IF($EN44="","",_xlfn.IFS($G44&lt;18,1,$G44&lt;28,1.4,$G44&lt;40,1.6,$G44&lt;50,1.8,$G44&gt;=50,2))</f>
        <v/>
      </c>
      <c r="EQ44" s="1063" t="str">
        <f>IFERROR(IF(VLOOKUP($EN44,#REF!,2,0)=0,"",VLOOKUP($EN44,#REF!,2,0)),"")</f>
        <v/>
      </c>
      <c r="ER44" s="1064" t="str">
        <f t="shared" ref="ER44:ER56" si="110">IFERROR(IF($EO44="","",ROUNDUP(MAX($EO44*$EP44/$EQ44,1),0)),"")</f>
        <v/>
      </c>
      <c r="ES44" s="1052"/>
      <c r="ET44" s="139" t="str">
        <f>IFERROR(_xlfn.IFS(INDEX(#REF!,MATCH($ES44,#REF!,0))="C",$C44,INDEX(#REF!,MATCH($ES44,#REF!,0))="C*H",$C44*$H44,INDEX(#REF!,MATCH($ES44,#REF!,0))="C*J",$C44*$J44,INDEX(#REF!,MATCH($ES44,#REF!,0))="C*2*(H+I)",$C44*2*($H44+$I44),INDEX(#REF!,MATCH($ES44,#REF!,0))="C*L*3600",$C44*$L44*3600,INDEX(#REF!,MATCH($ES44,#REF!,0))="C*K*3600",$C44*$K44*3600),"")</f>
        <v/>
      </c>
      <c r="EU44" s="1062" t="str">
        <f t="shared" si="42"/>
        <v/>
      </c>
      <c r="EV44" s="1063" t="str">
        <f>IFERROR(IF(VLOOKUP($ES44,#REF!,2,0)=0,"",VLOOKUP($ES44,#REF!,2,0)),"")</f>
        <v/>
      </c>
      <c r="EW44" s="1064" t="str">
        <f t="shared" si="43"/>
        <v/>
      </c>
    </row>
    <row r="45" spans="1:153" s="5" customFormat="1" ht="15" hidden="1" customHeight="1" outlineLevel="1">
      <c r="A45" s="17">
        <v>21</v>
      </c>
      <c r="B45" s="456"/>
      <c r="C45" s="130"/>
      <c r="D45" s="43">
        <f t="shared" si="104"/>
        <v>4</v>
      </c>
      <c r="E45" s="43">
        <f t="shared" si="44"/>
        <v>4</v>
      </c>
      <c r="F45" s="65">
        <f t="shared" si="45"/>
        <v>20</v>
      </c>
      <c r="G45" s="131"/>
      <c r="H45" s="458"/>
      <c r="I45" s="458"/>
      <c r="J45" s="457"/>
      <c r="K45" s="100">
        <f t="shared" si="72"/>
        <v>0</v>
      </c>
      <c r="L45" s="92">
        <f t="shared" si="46"/>
        <v>0</v>
      </c>
      <c r="M45" s="127"/>
      <c r="N45" s="244"/>
      <c r="O45" s="245"/>
      <c r="P45" s="245"/>
      <c r="Q45" s="245"/>
      <c r="R45" s="245"/>
      <c r="S45" s="245"/>
      <c r="T45" s="129">
        <f t="shared" si="47"/>
        <v>0</v>
      </c>
      <c r="U45" s="128">
        <f t="shared" si="48"/>
        <v>0</v>
      </c>
      <c r="V45" s="96"/>
      <c r="W45" s="97">
        <f t="shared" si="73"/>
        <v>0</v>
      </c>
      <c r="AB45" s="1075"/>
      <c r="AC45" s="1047"/>
      <c r="AD45" s="139" t="str">
        <f>IFERROR(_xlfn.IFS(INDEX(#REF!,MATCH($AC45,#REF!,0))="C",$C45,INDEX(#REF!,MATCH($AC45,#REF!,0))="C*H",$C45*$H45,INDEX(#REF!,MATCH($AC45,#REF!,0))="C*J",$C45*$J45,INDEX(#REF!,MATCH($AC45,#REF!,0))="C*2*(H+I)",$C45*2*($H45+$I45),INDEX(#REF!,MATCH($AC45,#REF!,0))="C*L*3600",$C45*$L45*3600,INDEX(#REF!,MATCH($AC45,#REF!,0))="C*K*3600",$C45*$K45*3600),"")</f>
        <v/>
      </c>
      <c r="AE45" s="1062" t="str">
        <f t="shared" si="0"/>
        <v/>
      </c>
      <c r="AF45" s="1063" t="str">
        <f>IFERROR(IF(VLOOKUP($AC45,#REF!,2,0)=0,"",VLOOKUP($AC45,#REF!,2,0)),"")</f>
        <v/>
      </c>
      <c r="AG45" s="1064" t="str">
        <f t="shared" si="1"/>
        <v/>
      </c>
      <c r="AH45" s="1047"/>
      <c r="AI45" s="139" t="str">
        <f>IFERROR(_xlfn.IFS(INDEX(#REF!,MATCH($AH45,#REF!,0))="C",$C45,INDEX(#REF!,MATCH($AH45,#REF!,0))="C*H",$C45*$H45,INDEX(#REF!,MATCH($AH45,#REF!,0))="C*J",$C45*$J45,INDEX(#REF!,MATCH($AH45,#REF!,0))="C*2*(H+I)",$C45*2*($H45+$I45),INDEX(#REF!,MATCH($AH45,#REF!,0))="C*L*3600",$C45*$L45*3600,INDEX(#REF!,MATCH($AH45,#REF!,0))="C*K*3600",$C45*$K45*3600),"")</f>
        <v/>
      </c>
      <c r="AJ45" s="1062" t="str">
        <f t="shared" si="2"/>
        <v/>
      </c>
      <c r="AK45" s="1063" t="str">
        <f>IFERROR(IF(VLOOKUP($AH45,#REF!,2,0)=0,"",VLOOKUP($AH45,#REF!,2,0)),"")</f>
        <v/>
      </c>
      <c r="AL45" s="1064" t="str">
        <f t="shared" si="3"/>
        <v/>
      </c>
      <c r="AM45" s="1048"/>
      <c r="AN45" s="139" t="str">
        <f>IFERROR(_xlfn.IFS(INDEX(#REF!,MATCH($AM45,#REF!,0))="C",$C45,INDEX(#REF!,MATCH($AM45,#REF!,0))="C*H",$C45*$H45,INDEX(#REF!,MATCH($AM45,#REF!,0))="C*J",$C45*$J45,INDEX(#REF!,MATCH($AM45,#REF!,0))="C*2*(H+I)",$C45*2*($H45+$I45),INDEX(#REF!,MATCH($AM45,#REF!,0))="C*L*3600",$C45*$L45*3600,INDEX(#REF!,MATCH($AM45,#REF!,0))="C*K*3600",$C45*$K45*3600),"")</f>
        <v/>
      </c>
      <c r="AO45" s="1062" t="str">
        <f t="shared" si="4"/>
        <v/>
      </c>
      <c r="AP45" s="1063" t="str">
        <f>IFERROR(IF(VLOOKUP($AM45,#REF!,2,0)=0,"",VLOOKUP($AM45,#REF!,2,0)),"")</f>
        <v/>
      </c>
      <c r="AQ45" s="1064" t="str">
        <f t="shared" si="5"/>
        <v/>
      </c>
      <c r="AR45" s="1048"/>
      <c r="AS45" s="139" t="str">
        <f>IFERROR(_xlfn.IFS(INDEX(#REF!,MATCH($AR45,#REF!,0))="C",$C45,INDEX(#REF!,MATCH($AR45,#REF!,0))="C*H",$C45*$H45,INDEX(#REF!,MATCH($AR45,#REF!,0))="C*J",$C45*$J45,INDEX(#REF!,MATCH($AR45,#REF!,0))="C*2*(H+I)",$C45*2*($H45+$I45),INDEX(#REF!,MATCH($AR45,#REF!,0))="C*L*3600",$C45*$L45*3600,INDEX(#REF!,MATCH($AR45,#REF!,0))="C*K*3600",$C45*$K45*3600),"")</f>
        <v/>
      </c>
      <c r="AT45" s="1062" t="str">
        <f t="shared" si="6"/>
        <v/>
      </c>
      <c r="AU45" s="1063" t="str">
        <f>IFERROR(IF(VLOOKUP($AR45,#REF!,2,0)=0,"",VLOOKUP($AR45,#REF!,2,0)),"")</f>
        <v/>
      </c>
      <c r="AV45" s="1064" t="str">
        <f t="shared" si="7"/>
        <v/>
      </c>
      <c r="AW45" s="1048"/>
      <c r="AX45" s="139" t="str">
        <f>IFERROR(_xlfn.IFS(INDEX(#REF!,MATCH($AW45,#REF!,0))="C",$C45,INDEX(#REF!,MATCH($AW45,#REF!,0))="C*H",$C45*$H45,INDEX(#REF!,MATCH($AW45,#REF!,0))="C*J",$C45*$J45,INDEX(#REF!,MATCH($AW45,#REF!,0))="C*2*(H+I)",$C45*2*($H45+$I45),INDEX(#REF!,MATCH($AW45,#REF!,0))="C*L*3600",$C45*$L45*3600,INDEX(#REF!,MATCH($AW45,#REF!,0))="C*K*3600",$C45*$K45*3600),"")</f>
        <v/>
      </c>
      <c r="AY45" s="1062" t="str">
        <f t="shared" si="8"/>
        <v/>
      </c>
      <c r="AZ45" s="1063" t="str">
        <f>IFERROR(IF(VLOOKUP($AW45,#REF!,2,0)=0,"",VLOOKUP($AW45,#REF!,2,0)),"")</f>
        <v/>
      </c>
      <c r="BA45" s="1064" t="str">
        <f t="shared" si="9"/>
        <v/>
      </c>
      <c r="BB45" s="1049"/>
      <c r="BC45" s="139" t="str">
        <f>IFERROR(_xlfn.IFS(INDEX(#REF!,MATCH($BB45,#REF!,0))="C",$C45,INDEX(#REF!,MATCH($BB45,#REF!,0))="C*H",$C45*$H45,INDEX(#REF!,MATCH($BB45,#REF!,0))="C*J",$C45*$J45,INDEX(#REF!,MATCH($BB45,#REF!,0))="C*2*(H+I)",$C45*2*($H45+$I45),INDEX(#REF!,MATCH($BB45,#REF!,0))="C*L*3600",$C45*$L45*3600,INDEX(#REF!,MATCH($BB45,#REF!,0))="C*K*3600",$C45*$K45*3600),"")</f>
        <v/>
      </c>
      <c r="BD45" s="1062" t="str">
        <f t="shared" si="10"/>
        <v/>
      </c>
      <c r="BE45" s="1063" t="str">
        <f>IFERROR(IF(VLOOKUP($BB45,#REF!,2,0)=0,"",VLOOKUP($BB45,#REF!,2,0)),"")</f>
        <v/>
      </c>
      <c r="BF45" s="1064" t="str">
        <f t="shared" si="11"/>
        <v/>
      </c>
      <c r="BG45" s="1049"/>
      <c r="BH45" s="139" t="str">
        <f>IFERROR(_xlfn.IFS(INDEX(#REF!,MATCH($BG45,#REF!,0))="C",$C45,INDEX(#REF!,MATCH($BG45,#REF!,0))="C*H",$C45*$H45,INDEX(#REF!,MATCH($BG45,#REF!,0))="C*J",$C45*$J45,INDEX(#REF!,MATCH($BG45,#REF!,0))="C*2*(H+I)",$C45*2*($H45+$I45),INDEX(#REF!,MATCH($BG45,#REF!,0))="C*L*3600",$C45*$L45*3600,INDEX(#REF!,MATCH($BG45,#REF!,0))="C*K*3600",$C45*$K45*3600),"")</f>
        <v/>
      </c>
      <c r="BI45" s="1062" t="str">
        <f t="shared" si="12"/>
        <v/>
      </c>
      <c r="BJ45" s="1063" t="str">
        <f>IFERROR(IF(VLOOKUP($BG45,#REF!,2,0)=0,"",VLOOKUP($BG45,#REF!,2,0)),"")</f>
        <v/>
      </c>
      <c r="BK45" s="1064" t="str">
        <f t="shared" si="13"/>
        <v/>
      </c>
      <c r="BL45" s="1049"/>
      <c r="BM45" s="139" t="str">
        <f>IFERROR(_xlfn.IFS(INDEX(#REF!,MATCH($BL45,#REF!,0))="C",$C45,INDEX(#REF!,MATCH($BL45,#REF!,0))="C*H",$C45*$H45,INDEX(#REF!,MATCH($BL45,#REF!,0))="C*J",$C45*$J45,INDEX(#REF!,MATCH($BL45,#REF!,0))="C*2*(H+I)",$C45*2*($H45+$I45),INDEX(#REF!,MATCH($BL45,#REF!,0))="C*L*3600",$C45*$L45*3600,INDEX(#REF!,MATCH($BL45,#REF!,0))="C*K*3600",$C45*$K45*3600),"")</f>
        <v/>
      </c>
      <c r="BN45" s="1062" t="str">
        <f t="shared" si="14"/>
        <v/>
      </c>
      <c r="BO45" s="1063" t="str">
        <f>IFERROR(IF(VLOOKUP($BL45,#REF!,2,0)=0,"",VLOOKUP($BL45,#REF!,2,0)),"")</f>
        <v/>
      </c>
      <c r="BP45" s="1064" t="str">
        <f t="shared" si="15"/>
        <v/>
      </c>
      <c r="BQ45" s="1049"/>
      <c r="BR45" s="139" t="str">
        <f>IFERROR(_xlfn.IFS(INDEX(#REF!,MATCH($BQ45,#REF!,0))="C",$C45,INDEX(#REF!,MATCH($BQ45,#REF!,0))="C*H",$C45*$H45,INDEX(#REF!,MATCH($BQ45,#REF!,0))="C*J",$C45*$J45,INDEX(#REF!,MATCH($BQ45,#REF!,0))="C*2*(H+I)",$C45*2*($H45+$I45),INDEX(#REF!,MATCH($BQ45,#REF!,0))="C*L*3600",$C45*$L45*3600,INDEX(#REF!,MATCH($BQ45,#REF!,0))="C*K*3600",$C45*$K45*3600),"")</f>
        <v/>
      </c>
      <c r="BS45" s="1062" t="str">
        <f t="shared" si="16"/>
        <v/>
      </c>
      <c r="BT45" s="1063" t="str">
        <f>IFERROR(IF(VLOOKUP($BQ45,#REF!,2,0)=0,"",VLOOKUP($BQ45,#REF!,2,0)),"")</f>
        <v/>
      </c>
      <c r="BU45" s="1064" t="str">
        <f t="shared" si="17"/>
        <v/>
      </c>
      <c r="BV45" s="1049"/>
      <c r="BW45" s="139" t="str">
        <f>IFERROR(_xlfn.IFS(INDEX(#REF!,MATCH($BV45,#REF!,0))="C",$C45,INDEX(#REF!,MATCH($BV45,#REF!,0))="C*H",$C45*$H45,INDEX(#REF!,MATCH($BV45,#REF!,0))="C*J",$C45*$J45,INDEX(#REF!,MATCH($BV45,#REF!,0))="C*2*(H+I)",$C45*2*($H45+$I45),INDEX(#REF!,MATCH($BV45,#REF!,0))="C*L*3600",$C45*$L45*3600,INDEX(#REF!,MATCH($BV45,#REF!,0))="C*K*3600",$C45*$K45*3600),"")</f>
        <v/>
      </c>
      <c r="BX45" s="1062" t="str">
        <f t="shared" si="18"/>
        <v/>
      </c>
      <c r="BY45" s="1063" t="str">
        <f>IFERROR(IF(VLOOKUP($BV45,#REF!,2,0)=0,"",VLOOKUP($BV45,#REF!,2,0)),"")</f>
        <v/>
      </c>
      <c r="BZ45" s="1064" t="str">
        <f t="shared" si="19"/>
        <v/>
      </c>
      <c r="CA45" s="1048"/>
      <c r="CB45" s="139" t="str">
        <f>IFERROR(_xlfn.IFS(INDEX(#REF!,MATCH($CA45,#REF!,0))="C",$C45,INDEX(#REF!,MATCH($CA45,#REF!,0))="C*H",$C45*$H45,INDEX(#REF!,MATCH($CA45,#REF!,0))="C*J",$C45*$J45,INDEX(#REF!,MATCH($CA45,#REF!,0))="C*2*(H+I)",$C45*2*($H45+$I45),INDEX(#REF!,MATCH($CA45,#REF!,0))="C*L*3600",$C45*$L45*3600,INDEX(#REF!,MATCH($CA45,#REF!,0))="C*K*3600",$C45*$K45*3600),"")</f>
        <v/>
      </c>
      <c r="CC45" s="1062" t="str">
        <f t="shared" si="20"/>
        <v/>
      </c>
      <c r="CD45" s="1063" t="str">
        <f>IFERROR(IF(VLOOKUP($CA45,#REF!,2,0)=0,"",VLOOKUP($CA45,#REF!,2,0)),"")</f>
        <v/>
      </c>
      <c r="CE45" s="1064" t="str">
        <f t="shared" si="21"/>
        <v/>
      </c>
      <c r="CF45" s="1049"/>
      <c r="CG45" s="139" t="str">
        <f>IFERROR(_xlfn.IFS(INDEX(#REF!,MATCH($CF45,#REF!,0))="C",$C45,INDEX(#REF!,MATCH($CF45,#REF!,0))="C*H",$C45*$H45,INDEX(#REF!,MATCH($CF45,#REF!,0))="C*J",$C45*$J45,INDEX(#REF!,MATCH($CF45,#REF!,0))="C*2*(H+I)",$C45*2*($H45+$I45),INDEX(#REF!,MATCH($CF45,#REF!,0))="C*L*3600",$C45*$L45*3600,INDEX(#REF!,MATCH($CF45,#REF!,0))="C*K*3600",$C45*$K45*3600),"")</f>
        <v/>
      </c>
      <c r="CH45" s="1062" t="str">
        <f t="shared" si="22"/>
        <v/>
      </c>
      <c r="CI45" s="1063" t="str">
        <f>IFERROR(IF(VLOOKUP($CF45,#REF!,2,0)=0,"",VLOOKUP($CF45,#REF!,2,0)),"")</f>
        <v/>
      </c>
      <c r="CJ45" s="1064" t="str">
        <f t="shared" si="23"/>
        <v/>
      </c>
      <c r="CK45" s="1049"/>
      <c r="CL45" s="139" t="str">
        <f>IFERROR(_xlfn.IFS(INDEX(#REF!,MATCH($CK45,#REF!,0))="C",$C45,INDEX(#REF!,MATCH($CK45,#REF!,0))="C*H",$C45*$H45,INDEX(#REF!,MATCH($CK45,#REF!,0))="C*J",$C45*$J45,INDEX(#REF!,MATCH($CK45,#REF!,0))="C*2*(H+I)",$C45*2*($H45+$I45),INDEX(#REF!,MATCH($CK45,#REF!,0))="C*L*3600",$C45*$L45*3600,INDEX(#REF!,MATCH($CK45,#REF!,0))="C*K*3600",$C45*$K45*3600),"")</f>
        <v/>
      </c>
      <c r="CM45" s="1062" t="str">
        <f t="shared" si="24"/>
        <v/>
      </c>
      <c r="CN45" s="1063" t="str">
        <f>IFERROR(IF(VLOOKUP($CK45,#REF!,2,0)=0,"",VLOOKUP($CK45,#REF!,2,0)),"")</f>
        <v/>
      </c>
      <c r="CO45" s="1064" t="str">
        <f t="shared" si="25"/>
        <v/>
      </c>
      <c r="CP45" s="1048"/>
      <c r="CQ45" s="139" t="str">
        <f>IFERROR(_xlfn.IFS(INDEX(#REF!,MATCH($CP45,#REF!,0))="C",$C45,INDEX(#REF!,MATCH($CP45,#REF!,0))="C*H",$C45*$H45,INDEX(#REF!,MATCH($CP45,#REF!,0))="C*J",$C45*$J45,INDEX(#REF!,MATCH($CP45,#REF!,0))="C*2*(H+I)",$C45*2*($H45+$I45),INDEX(#REF!,MATCH($CP45,#REF!,0))="C*L*3600",$C45*$L45*3600,INDEX(#REF!,MATCH($CP45,#REF!,0))="C*K*3600",$C45*$K45*3600),"")</f>
        <v/>
      </c>
      <c r="CR45" s="1062" t="str">
        <f t="shared" si="26"/>
        <v/>
      </c>
      <c r="CS45" s="1063" t="str">
        <f>IFERROR(IF(VLOOKUP($CP45,#REF!,2,0)=0,"",VLOOKUP($CP45,#REF!,2,0)),"")</f>
        <v/>
      </c>
      <c r="CT45" s="1064" t="str">
        <f t="shared" si="27"/>
        <v/>
      </c>
      <c r="CU45" s="1049"/>
      <c r="CV45" s="139" t="str">
        <f>IFERROR(_xlfn.IFS(INDEX(#REF!,MATCH($CU45,#REF!,0))="C",$C45,INDEX(#REF!,MATCH($CU45,#REF!,0))="C*H",$C45*$H45,INDEX(#REF!,MATCH($CU45,#REF!,0))="C*J",$C45*$J45,INDEX(#REF!,MATCH($CU45,#REF!,0))="C*2*(H+I)",$C45*2*($H45+$I45),INDEX(#REF!,MATCH($CU45,#REF!,0))="C*L*3600",$C45*$L45*3600,INDEX(#REF!,MATCH($CU45,#REF!,0))="C*K*3600",$C45*$K45*3600),"")</f>
        <v/>
      </c>
      <c r="CW45" s="1062" t="str">
        <f t="shared" si="28"/>
        <v/>
      </c>
      <c r="CX45" s="1063" t="str">
        <f>IFERROR(IF(VLOOKUP($CU45,#REF!,2,0)=0,"",VLOOKUP($CU45,#REF!,2,0)),"")</f>
        <v/>
      </c>
      <c r="CY45" s="1064" t="str">
        <f t="shared" si="29"/>
        <v/>
      </c>
      <c r="CZ45" s="1049"/>
      <c r="DA45" s="139" t="str">
        <f>IFERROR(_xlfn.IFS(INDEX(#REF!,MATCH($CZ45,#REF!,0))="C",$C45,INDEX(#REF!,MATCH($CZ45,#REF!,0))="C*H",$C45*$H45,INDEX(#REF!,MATCH($CZ45,#REF!,0))="C*J",$C45*$J45,INDEX(#REF!,MATCH($CZ45,#REF!,0))="C*2*(H+I)",$C45*2*($H45+$I45),INDEX(#REF!,MATCH($CZ45,#REF!,0))="C*L*3600",$C45*$L45*3600,INDEX(#REF!,MATCH($CZ45,#REF!,0))="C*K*3600",$C45*$K45*3600),"")</f>
        <v/>
      </c>
      <c r="DB45" s="1062" t="str">
        <f t="shared" si="30"/>
        <v/>
      </c>
      <c r="DC45" s="1063" t="str">
        <f>IFERROR(IF(VLOOKUP($CZ45,#REF!,2,0)=0,"",VLOOKUP($CZ45,#REF!,2,0)),"")</f>
        <v/>
      </c>
      <c r="DD45" s="1064" t="str">
        <f t="shared" si="31"/>
        <v/>
      </c>
      <c r="DE45" s="1049"/>
      <c r="DF45" s="139" t="str">
        <f>IFERROR(_xlfn.IFS(INDEX(#REF!,MATCH($DE45,#REF!,0))="C",$C45,INDEX(#REF!,MATCH($DE45,#REF!,0))="C*H",$C45*$H45,INDEX(#REF!,MATCH($DE45,#REF!,0))="C*J",$C45*$J45,INDEX(#REF!,MATCH($DE45,#REF!,0))="C*2*(H+I)",$C45*2*($H45+$I45),INDEX(#REF!,MATCH($DE45,#REF!,0))="C*L*3600",$C45*$L45*3600,INDEX(#REF!,MATCH($DE45,#REF!,0))="C*K*3600",$C45*$K45*3600),"")</f>
        <v/>
      </c>
      <c r="DG45" s="1062" t="str">
        <f t="shared" si="32"/>
        <v/>
      </c>
      <c r="DH45" s="1063" t="str">
        <f>IFERROR(IF(VLOOKUP($DE45,#REF!,2,0)=0,"",VLOOKUP($DE45,#REF!,2,0)),"")</f>
        <v/>
      </c>
      <c r="DI45" s="1064" t="str">
        <f t="shared" si="33"/>
        <v/>
      </c>
      <c r="DJ45" s="1049"/>
      <c r="DK45" s="139" t="str">
        <f>IFERROR(_xlfn.IFS(INDEX(#REF!,MATCH($DJ45,#REF!,0))="C",$C45,INDEX(#REF!,MATCH($DJ45,#REF!,0))="C*H",$C45*$H45,INDEX(#REF!,MATCH($DJ45,#REF!,0))="C*J",$C45*$J45,INDEX(#REF!,MATCH($DJ45,#REF!,0))="C*2*(H+I)",$C45*2*($H45+$I45),INDEX(#REF!,MATCH($DJ45,#REF!,0))="C*L*3600",$C45*$L45*3600,INDEX(#REF!,MATCH($DJ45,#REF!,0))="C*K*3600",$C45*$K45*3600),"")</f>
        <v/>
      </c>
      <c r="DL45" s="1062" t="str">
        <f t="shared" si="34"/>
        <v/>
      </c>
      <c r="DM45" s="1063" t="str">
        <f>IFERROR(IF(VLOOKUP($DJ45,#REF!,2,0)=0,"",VLOOKUP($DJ45,#REF!,2,0)),"")</f>
        <v/>
      </c>
      <c r="DN45" s="1064" t="str">
        <f t="shared" si="35"/>
        <v/>
      </c>
      <c r="DO45" s="1049"/>
      <c r="DP45" s="139" t="str">
        <f>IFERROR(_xlfn.IFS(INDEX(#REF!,MATCH($DO45,#REF!,0))="C",$C45,INDEX(#REF!,MATCH($DO45,#REF!,0))="C*H",$C45*$H45,INDEX(#REF!,MATCH($DO45,#REF!,0))="C*J",$C45*$J45,INDEX(#REF!,MATCH($DO45,#REF!,0))="C*2*(H+I)",$C45*2*($H45+$I45),INDEX(#REF!,MATCH($DO45,#REF!,0))="C*L*3600",$C45*$L45*3600,INDEX(#REF!,MATCH($DO45,#REF!,0))="C*K*3600",$C45*$K45*3600),"")</f>
        <v/>
      </c>
      <c r="DQ45" s="1062" t="str">
        <f t="shared" si="36"/>
        <v/>
      </c>
      <c r="DR45" s="1063" t="str">
        <f>IFERROR(IF(VLOOKUP($DO45,#REF!,2,0)=0,"",VLOOKUP($DO45,#REF!,2,0)),"")</f>
        <v/>
      </c>
      <c r="DS45" s="1064" t="str">
        <f t="shared" si="37"/>
        <v/>
      </c>
      <c r="DT45" s="1049"/>
      <c r="DU45" s="139" t="str">
        <f>IFERROR(_xlfn.IFS(INDEX(#REF!,MATCH($DT45,#REF!,0))="C",$C45,INDEX(#REF!,MATCH($DT45,#REF!,0))="C*H",$C45*$H45,INDEX(#REF!,MATCH($DT45,#REF!,0))="C*J",$C45*$J45,INDEX(#REF!,MATCH($DT45,#REF!,0))="C*2*(H+I)",$C45*2*($H45+$I45),INDEX(#REF!,MATCH($DT45,#REF!,0))="C*L*3600",$C45*$L45*3600,INDEX(#REF!,MATCH($DT45,#REF!,0))="C*K*3600",$C45*$K45*3600),"")</f>
        <v/>
      </c>
      <c r="DV45" s="1062" t="str">
        <f t="shared" si="38"/>
        <v/>
      </c>
      <c r="DW45" s="1063" t="str">
        <f>IFERROR(IF(VLOOKUP($DT45,#REF!,2,0)=0,"",VLOOKUP($DT45,#REF!,2,0)),"")</f>
        <v/>
      </c>
      <c r="DX45" s="1064" t="str">
        <f t="shared" si="39"/>
        <v/>
      </c>
      <c r="DY45" s="1050"/>
      <c r="DZ45" s="139" t="str">
        <f>IFERROR(_xlfn.IFS(INDEX(#REF!,MATCH($DY45,#REF!,0))="C",$C45,INDEX(#REF!,MATCH($DY45,#REF!,0))="C*H",$C45*$H45,INDEX(#REF!,MATCH($DY45,#REF!,0))="C*J",$C45*$J45,INDEX(#REF!,MATCH($DY45,#REF!,0))="C*2*(H+I)",$C45*2*($H45+$I45),INDEX(#REF!,MATCH($DY45,#REF!,0))="C*L*3600",$C45*$L45*3600,INDEX(#REF!,MATCH($DY45,#REF!,0))="C*K*3600",$C45*$K45*3600),"")</f>
        <v/>
      </c>
      <c r="EA45" s="1062" t="str">
        <f t="shared" si="40"/>
        <v/>
      </c>
      <c r="EB45" s="1063" t="str">
        <f>IFERROR(IF(VLOOKUP($DY45,#REF!,2,0)=0,"",VLOOKUP($DY45,#REF!,2,0)),"")</f>
        <v/>
      </c>
      <c r="EC45" s="1064" t="str">
        <f t="shared" si="41"/>
        <v/>
      </c>
      <c r="ED45" s="1050"/>
      <c r="EE45" s="139" t="str">
        <f>IFERROR(_xlfn.IFS(INDEX(#REF!,MATCH($ED45,#REF!,0))="C",$C45,INDEX(#REF!,MATCH($ED45,#REF!,0))="C*H",$C45*$H45,INDEX(#REF!,MATCH($ED45,#REF!,0))="C*J",$C45*$J45,INDEX(#REF!,MATCH($ED45,#REF!,0))="C*2*(H+I)",$C45*2*($H45+$I45),INDEX(#REF!,MATCH($ED45,#REF!,0))="C*L*3600",$C45*$L45*3600,INDEX(#REF!,MATCH($ED45,#REF!,0))="C*K*3600",$C45*$K45*3600),"")</f>
        <v/>
      </c>
      <c r="EF45" s="1062" t="str">
        <f t="shared" si="105"/>
        <v/>
      </c>
      <c r="EG45" s="1063" t="str">
        <f>IFERROR(IF(VLOOKUP($ED45,#REF!,2,0)=0,"",VLOOKUP($ED45,#REF!,2,0)),"")</f>
        <v/>
      </c>
      <c r="EH45" s="1064" t="str">
        <f t="shared" si="106"/>
        <v/>
      </c>
      <c r="EI45" s="1050"/>
      <c r="EJ45" s="139" t="str">
        <f>IFERROR(_xlfn.IFS(INDEX(#REF!,MATCH($EI45,#REF!,0))="C",$C45,INDEX(#REF!,MATCH($EI45,#REF!,0))="C*H",$C45*$H45,INDEX(#REF!,MATCH($EI45,#REF!,0))="C*J",$C45*$J45,INDEX(#REF!,MATCH($EI45,#REF!,0))="C*2*(H+I)",$C45*2*($H45+$I45),INDEX(#REF!,MATCH($EI45,#REF!,0))="C*L*3600",$C45*$L45*3600,INDEX(#REF!,MATCH($EI45,#REF!,0))="C*K*3600",$C45*$K45*3600),"")</f>
        <v/>
      </c>
      <c r="EK45" s="1062" t="str">
        <f t="shared" si="107"/>
        <v/>
      </c>
      <c r="EL45" s="1063" t="str">
        <f>IFERROR(IF(VLOOKUP($EI45,#REF!,2,0)=0,"",VLOOKUP($EI45,#REF!,2,0)),"")</f>
        <v/>
      </c>
      <c r="EM45" s="1064" t="str">
        <f t="shared" si="108"/>
        <v/>
      </c>
      <c r="EN45" s="1051"/>
      <c r="EO45" s="139" t="str">
        <f>IFERROR(_xlfn.IFS(INDEX(#REF!,MATCH($EN45,#REF!,0))="C",$C45,INDEX(#REF!,MATCH($EN45,#REF!,0))="C*H",$C45*$H45,INDEX(#REF!,MATCH($EN45,#REF!,0))="C*J",$C45*$J45,INDEX(#REF!,MATCH($EN45,#REF!,0))="C*2*(H+I)",$C45*2*($H45+$I45),INDEX(#REF!,MATCH($EN45,#REF!,0))="C*L*3600",$C45*$L45*3600,INDEX(#REF!,MATCH($EN45,#REF!,0))="C*K*3600",$C45*$K45*3600),"")</f>
        <v/>
      </c>
      <c r="EP45" s="1062" t="str">
        <f t="shared" si="109"/>
        <v/>
      </c>
      <c r="EQ45" s="1063" t="str">
        <f>IFERROR(IF(VLOOKUP($EN45,#REF!,2,0)=0,"",VLOOKUP($EN45,#REF!,2,0)),"")</f>
        <v/>
      </c>
      <c r="ER45" s="1064" t="str">
        <f t="shared" si="110"/>
        <v/>
      </c>
      <c r="ES45" s="1052"/>
      <c r="ET45" s="139" t="str">
        <f>IFERROR(_xlfn.IFS(INDEX(#REF!,MATCH($ES45,#REF!,0))="C",$C45,INDEX(#REF!,MATCH($ES45,#REF!,0))="C*H",$C45*$H45,INDEX(#REF!,MATCH($ES45,#REF!,0))="C*J",$C45*$J45,INDEX(#REF!,MATCH($ES45,#REF!,0))="C*2*(H+I)",$C45*2*($H45+$I45),INDEX(#REF!,MATCH($ES45,#REF!,0))="C*L*3600",$C45*$L45*3600,INDEX(#REF!,MATCH($ES45,#REF!,0))="C*K*3600",$C45*$K45*3600),"")</f>
        <v/>
      </c>
      <c r="EU45" s="1062" t="str">
        <f t="shared" si="42"/>
        <v/>
      </c>
      <c r="EV45" s="1063" t="str">
        <f>IFERROR(IF(VLOOKUP($ES45,#REF!,2,0)=0,"",VLOOKUP($ES45,#REF!,2,0)),"")</f>
        <v/>
      </c>
      <c r="EW45" s="1064" t="str">
        <f t="shared" si="43"/>
        <v/>
      </c>
    </row>
    <row r="46" spans="1:153" s="5" customFormat="1" ht="15" hidden="1" customHeight="1" outlineLevel="1">
      <c r="A46" s="17">
        <v>22</v>
      </c>
      <c r="B46" s="456"/>
      <c r="C46" s="130"/>
      <c r="D46" s="43">
        <f t="shared" si="104"/>
        <v>4</v>
      </c>
      <c r="E46" s="43">
        <f t="shared" si="44"/>
        <v>4</v>
      </c>
      <c r="F46" s="65">
        <f t="shared" si="45"/>
        <v>20</v>
      </c>
      <c r="G46" s="131"/>
      <c r="H46" s="458"/>
      <c r="I46" s="458"/>
      <c r="J46" s="457"/>
      <c r="K46" s="100">
        <f t="shared" si="72"/>
        <v>0</v>
      </c>
      <c r="L46" s="92">
        <f t="shared" si="46"/>
        <v>0</v>
      </c>
      <c r="M46" s="127"/>
      <c r="N46" s="244"/>
      <c r="O46" s="245"/>
      <c r="P46" s="245"/>
      <c r="Q46" s="245"/>
      <c r="R46" s="245"/>
      <c r="S46" s="245"/>
      <c r="T46" s="129">
        <f t="shared" si="47"/>
        <v>0</v>
      </c>
      <c r="U46" s="128">
        <f t="shared" si="48"/>
        <v>0</v>
      </c>
      <c r="V46" s="96"/>
      <c r="W46" s="97">
        <f t="shared" si="73"/>
        <v>0</v>
      </c>
      <c r="AB46" s="1075"/>
      <c r="AC46" s="1047"/>
      <c r="AD46" s="139" t="str">
        <f>IFERROR(_xlfn.IFS(INDEX(#REF!,MATCH($AC46,#REF!,0))="C",$C46,INDEX(#REF!,MATCH($AC46,#REF!,0))="C*H",$C46*$H46,INDEX(#REF!,MATCH($AC46,#REF!,0))="C*J",$C46*$J46,INDEX(#REF!,MATCH($AC46,#REF!,0))="C*2*(H+I)",$C46*2*($H46+$I46),INDEX(#REF!,MATCH($AC46,#REF!,0))="C*L*3600",$C46*$L46*3600,INDEX(#REF!,MATCH($AC46,#REF!,0))="C*K*3600",$C46*$K46*3600),"")</f>
        <v/>
      </c>
      <c r="AE46" s="1062" t="str">
        <f t="shared" si="0"/>
        <v/>
      </c>
      <c r="AF46" s="1063" t="str">
        <f>IFERROR(IF(VLOOKUP($AC46,#REF!,2,0)=0,"",VLOOKUP($AC46,#REF!,2,0)),"")</f>
        <v/>
      </c>
      <c r="AG46" s="1064" t="str">
        <f t="shared" si="1"/>
        <v/>
      </c>
      <c r="AH46" s="1047"/>
      <c r="AI46" s="139" t="str">
        <f>IFERROR(_xlfn.IFS(INDEX(#REF!,MATCH($AH46,#REF!,0))="C",$C46,INDEX(#REF!,MATCH($AH46,#REF!,0))="C*H",$C46*$H46,INDEX(#REF!,MATCH($AH46,#REF!,0))="C*J",$C46*$J46,INDEX(#REF!,MATCH($AH46,#REF!,0))="C*2*(H+I)",$C46*2*($H46+$I46),INDEX(#REF!,MATCH($AH46,#REF!,0))="C*L*3600",$C46*$L46*3600,INDEX(#REF!,MATCH($AH46,#REF!,0))="C*K*3600",$C46*$K46*3600),"")</f>
        <v/>
      </c>
      <c r="AJ46" s="1062" t="str">
        <f t="shared" si="2"/>
        <v/>
      </c>
      <c r="AK46" s="1063" t="str">
        <f>IFERROR(IF(VLOOKUP($AH46,#REF!,2,0)=0,"",VLOOKUP($AH46,#REF!,2,0)),"")</f>
        <v/>
      </c>
      <c r="AL46" s="1064" t="str">
        <f t="shared" si="3"/>
        <v/>
      </c>
      <c r="AM46" s="1048"/>
      <c r="AN46" s="139" t="str">
        <f>IFERROR(_xlfn.IFS(INDEX(#REF!,MATCH($AM46,#REF!,0))="C",$C46,INDEX(#REF!,MATCH($AM46,#REF!,0))="C*H",$C46*$H46,INDEX(#REF!,MATCH($AM46,#REF!,0))="C*J",$C46*$J46,INDEX(#REF!,MATCH($AM46,#REF!,0))="C*2*(H+I)",$C46*2*($H46+$I46),INDEX(#REF!,MATCH($AM46,#REF!,0))="C*L*3600",$C46*$L46*3600,INDEX(#REF!,MATCH($AM46,#REF!,0))="C*K*3600",$C46*$K46*3600),"")</f>
        <v/>
      </c>
      <c r="AO46" s="1062" t="str">
        <f t="shared" si="4"/>
        <v/>
      </c>
      <c r="AP46" s="1063" t="str">
        <f>IFERROR(IF(VLOOKUP($AM46,#REF!,2,0)=0,"",VLOOKUP($AM46,#REF!,2,0)),"")</f>
        <v/>
      </c>
      <c r="AQ46" s="1064" t="str">
        <f t="shared" si="5"/>
        <v/>
      </c>
      <c r="AR46" s="1048"/>
      <c r="AS46" s="139" t="str">
        <f>IFERROR(_xlfn.IFS(INDEX(#REF!,MATCH($AR46,#REF!,0))="C",$C46,INDEX(#REF!,MATCH($AR46,#REF!,0))="C*H",$C46*$H46,INDEX(#REF!,MATCH($AR46,#REF!,0))="C*J",$C46*$J46,INDEX(#REF!,MATCH($AR46,#REF!,0))="C*2*(H+I)",$C46*2*($H46+$I46),INDEX(#REF!,MATCH($AR46,#REF!,0))="C*L*3600",$C46*$L46*3600,INDEX(#REF!,MATCH($AR46,#REF!,0))="C*K*3600",$C46*$K46*3600),"")</f>
        <v/>
      </c>
      <c r="AT46" s="1062" t="str">
        <f t="shared" si="6"/>
        <v/>
      </c>
      <c r="AU46" s="1063" t="str">
        <f>IFERROR(IF(VLOOKUP($AR46,#REF!,2,0)=0,"",VLOOKUP($AR46,#REF!,2,0)),"")</f>
        <v/>
      </c>
      <c r="AV46" s="1064" t="str">
        <f t="shared" si="7"/>
        <v/>
      </c>
      <c r="AW46" s="1048"/>
      <c r="AX46" s="139" t="str">
        <f>IFERROR(_xlfn.IFS(INDEX(#REF!,MATCH($AW46,#REF!,0))="C",$C46,INDEX(#REF!,MATCH($AW46,#REF!,0))="C*H",$C46*$H46,INDEX(#REF!,MATCH($AW46,#REF!,0))="C*J",$C46*$J46,INDEX(#REF!,MATCH($AW46,#REF!,0))="C*2*(H+I)",$C46*2*($H46+$I46),INDEX(#REF!,MATCH($AW46,#REF!,0))="C*L*3600",$C46*$L46*3600,INDEX(#REF!,MATCH($AW46,#REF!,0))="C*K*3600",$C46*$K46*3600),"")</f>
        <v/>
      </c>
      <c r="AY46" s="1062" t="str">
        <f t="shared" si="8"/>
        <v/>
      </c>
      <c r="AZ46" s="1063" t="str">
        <f>IFERROR(IF(VLOOKUP($AW46,#REF!,2,0)=0,"",VLOOKUP($AW46,#REF!,2,0)),"")</f>
        <v/>
      </c>
      <c r="BA46" s="1064" t="str">
        <f t="shared" si="9"/>
        <v/>
      </c>
      <c r="BB46" s="1049"/>
      <c r="BC46" s="139" t="str">
        <f>IFERROR(_xlfn.IFS(INDEX(#REF!,MATCH($BB46,#REF!,0))="C",$C46,INDEX(#REF!,MATCH($BB46,#REF!,0))="C*H",$C46*$H46,INDEX(#REF!,MATCH($BB46,#REF!,0))="C*J",$C46*$J46,INDEX(#REF!,MATCH($BB46,#REF!,0))="C*2*(H+I)",$C46*2*($H46+$I46),INDEX(#REF!,MATCH($BB46,#REF!,0))="C*L*3600",$C46*$L46*3600,INDEX(#REF!,MATCH($BB46,#REF!,0))="C*K*3600",$C46*$K46*3600),"")</f>
        <v/>
      </c>
      <c r="BD46" s="1062" t="str">
        <f t="shared" si="10"/>
        <v/>
      </c>
      <c r="BE46" s="1063" t="str">
        <f>IFERROR(IF(VLOOKUP($BB46,#REF!,2,0)=0,"",VLOOKUP($BB46,#REF!,2,0)),"")</f>
        <v/>
      </c>
      <c r="BF46" s="1064" t="str">
        <f t="shared" si="11"/>
        <v/>
      </c>
      <c r="BG46" s="1049"/>
      <c r="BH46" s="139" t="str">
        <f>IFERROR(_xlfn.IFS(INDEX(#REF!,MATCH($BG46,#REF!,0))="C",$C46,INDEX(#REF!,MATCH($BG46,#REF!,0))="C*H",$C46*$H46,INDEX(#REF!,MATCH($BG46,#REF!,0))="C*J",$C46*$J46,INDEX(#REF!,MATCH($BG46,#REF!,0))="C*2*(H+I)",$C46*2*($H46+$I46),INDEX(#REF!,MATCH($BG46,#REF!,0))="C*L*3600",$C46*$L46*3600,INDEX(#REF!,MATCH($BG46,#REF!,0))="C*K*3600",$C46*$K46*3600),"")</f>
        <v/>
      </c>
      <c r="BI46" s="1062" t="str">
        <f t="shared" si="12"/>
        <v/>
      </c>
      <c r="BJ46" s="1063" t="str">
        <f>IFERROR(IF(VLOOKUP($BG46,#REF!,2,0)=0,"",VLOOKUP($BG46,#REF!,2,0)),"")</f>
        <v/>
      </c>
      <c r="BK46" s="1064" t="str">
        <f t="shared" si="13"/>
        <v/>
      </c>
      <c r="BL46" s="1049"/>
      <c r="BM46" s="139" t="str">
        <f>IFERROR(_xlfn.IFS(INDEX(#REF!,MATCH($BL46,#REF!,0))="C",$C46,INDEX(#REF!,MATCH($BL46,#REF!,0))="C*H",$C46*$H46,INDEX(#REF!,MATCH($BL46,#REF!,0))="C*J",$C46*$J46,INDEX(#REF!,MATCH($BL46,#REF!,0))="C*2*(H+I)",$C46*2*($H46+$I46),INDEX(#REF!,MATCH($BL46,#REF!,0))="C*L*3600",$C46*$L46*3600,INDEX(#REF!,MATCH($BL46,#REF!,0))="C*K*3600",$C46*$K46*3600),"")</f>
        <v/>
      </c>
      <c r="BN46" s="1062" t="str">
        <f t="shared" si="14"/>
        <v/>
      </c>
      <c r="BO46" s="1063" t="str">
        <f>IFERROR(IF(VLOOKUP($BL46,#REF!,2,0)=0,"",VLOOKUP($BL46,#REF!,2,0)),"")</f>
        <v/>
      </c>
      <c r="BP46" s="1064" t="str">
        <f t="shared" si="15"/>
        <v/>
      </c>
      <c r="BQ46" s="1049"/>
      <c r="BR46" s="139" t="str">
        <f>IFERROR(_xlfn.IFS(INDEX(#REF!,MATCH($BQ46,#REF!,0))="C",$C46,INDEX(#REF!,MATCH($BQ46,#REF!,0))="C*H",$C46*$H46,INDEX(#REF!,MATCH($BQ46,#REF!,0))="C*J",$C46*$J46,INDEX(#REF!,MATCH($BQ46,#REF!,0))="C*2*(H+I)",$C46*2*($H46+$I46),INDEX(#REF!,MATCH($BQ46,#REF!,0))="C*L*3600",$C46*$L46*3600,INDEX(#REF!,MATCH($BQ46,#REF!,0))="C*K*3600",$C46*$K46*3600),"")</f>
        <v/>
      </c>
      <c r="BS46" s="1062" t="str">
        <f t="shared" si="16"/>
        <v/>
      </c>
      <c r="BT46" s="1063" t="str">
        <f>IFERROR(IF(VLOOKUP($BQ46,#REF!,2,0)=0,"",VLOOKUP($BQ46,#REF!,2,0)),"")</f>
        <v/>
      </c>
      <c r="BU46" s="1064" t="str">
        <f t="shared" si="17"/>
        <v/>
      </c>
      <c r="BV46" s="1049"/>
      <c r="BW46" s="139" t="str">
        <f>IFERROR(_xlfn.IFS(INDEX(#REF!,MATCH($BV46,#REF!,0))="C",$C46,INDEX(#REF!,MATCH($BV46,#REF!,0))="C*H",$C46*$H46,INDEX(#REF!,MATCH($BV46,#REF!,0))="C*J",$C46*$J46,INDEX(#REF!,MATCH($BV46,#REF!,0))="C*2*(H+I)",$C46*2*($H46+$I46),INDEX(#REF!,MATCH($BV46,#REF!,0))="C*L*3600",$C46*$L46*3600,INDEX(#REF!,MATCH($BV46,#REF!,0))="C*K*3600",$C46*$K46*3600),"")</f>
        <v/>
      </c>
      <c r="BX46" s="1062" t="str">
        <f t="shared" si="18"/>
        <v/>
      </c>
      <c r="BY46" s="1063" t="str">
        <f>IFERROR(IF(VLOOKUP($BV46,#REF!,2,0)=0,"",VLOOKUP($BV46,#REF!,2,0)),"")</f>
        <v/>
      </c>
      <c r="BZ46" s="1064" t="str">
        <f t="shared" si="19"/>
        <v/>
      </c>
      <c r="CA46" s="1048"/>
      <c r="CB46" s="139" t="str">
        <f>IFERROR(_xlfn.IFS(INDEX(#REF!,MATCH($CA46,#REF!,0))="C",$C46,INDEX(#REF!,MATCH($CA46,#REF!,0))="C*H",$C46*$H46,INDEX(#REF!,MATCH($CA46,#REF!,0))="C*J",$C46*$J46,INDEX(#REF!,MATCH($CA46,#REF!,0))="C*2*(H+I)",$C46*2*($H46+$I46),INDEX(#REF!,MATCH($CA46,#REF!,0))="C*L*3600",$C46*$L46*3600,INDEX(#REF!,MATCH($CA46,#REF!,0))="C*K*3600",$C46*$K46*3600),"")</f>
        <v/>
      </c>
      <c r="CC46" s="1062" t="str">
        <f t="shared" si="20"/>
        <v/>
      </c>
      <c r="CD46" s="1063" t="str">
        <f>IFERROR(IF(VLOOKUP($CA46,#REF!,2,0)=0,"",VLOOKUP($CA46,#REF!,2,0)),"")</f>
        <v/>
      </c>
      <c r="CE46" s="1064" t="str">
        <f t="shared" si="21"/>
        <v/>
      </c>
      <c r="CF46" s="1049"/>
      <c r="CG46" s="139" t="str">
        <f>IFERROR(_xlfn.IFS(INDEX(#REF!,MATCH($CF46,#REF!,0))="C",$C46,INDEX(#REF!,MATCH($CF46,#REF!,0))="C*H",$C46*$H46,INDEX(#REF!,MATCH($CF46,#REF!,0))="C*J",$C46*$J46,INDEX(#REF!,MATCH($CF46,#REF!,0))="C*2*(H+I)",$C46*2*($H46+$I46),INDEX(#REF!,MATCH($CF46,#REF!,0))="C*L*3600",$C46*$L46*3600,INDEX(#REF!,MATCH($CF46,#REF!,0))="C*K*3600",$C46*$K46*3600),"")</f>
        <v/>
      </c>
      <c r="CH46" s="1062" t="str">
        <f t="shared" si="22"/>
        <v/>
      </c>
      <c r="CI46" s="1063" t="str">
        <f>IFERROR(IF(VLOOKUP($CF46,#REF!,2,0)=0,"",VLOOKUP($CF46,#REF!,2,0)),"")</f>
        <v/>
      </c>
      <c r="CJ46" s="1064" t="str">
        <f t="shared" si="23"/>
        <v/>
      </c>
      <c r="CK46" s="1049"/>
      <c r="CL46" s="139" t="str">
        <f>IFERROR(_xlfn.IFS(INDEX(#REF!,MATCH($CK46,#REF!,0))="C",$C46,INDEX(#REF!,MATCH($CK46,#REF!,0))="C*H",$C46*$H46,INDEX(#REF!,MATCH($CK46,#REF!,0))="C*J",$C46*$J46,INDEX(#REF!,MATCH($CK46,#REF!,0))="C*2*(H+I)",$C46*2*($H46+$I46),INDEX(#REF!,MATCH($CK46,#REF!,0))="C*L*3600",$C46*$L46*3600,INDEX(#REF!,MATCH($CK46,#REF!,0))="C*K*3600",$C46*$K46*3600),"")</f>
        <v/>
      </c>
      <c r="CM46" s="1062" t="str">
        <f t="shared" si="24"/>
        <v/>
      </c>
      <c r="CN46" s="1063" t="str">
        <f>IFERROR(IF(VLOOKUP($CK46,#REF!,2,0)=0,"",VLOOKUP($CK46,#REF!,2,0)),"")</f>
        <v/>
      </c>
      <c r="CO46" s="1064" t="str">
        <f t="shared" si="25"/>
        <v/>
      </c>
      <c r="CP46" s="1048"/>
      <c r="CQ46" s="139" t="str">
        <f>IFERROR(_xlfn.IFS(INDEX(#REF!,MATCH($CP46,#REF!,0))="C",$C46,INDEX(#REF!,MATCH($CP46,#REF!,0))="C*H",$C46*$H46,INDEX(#REF!,MATCH($CP46,#REF!,0))="C*J",$C46*$J46,INDEX(#REF!,MATCH($CP46,#REF!,0))="C*2*(H+I)",$C46*2*($H46+$I46),INDEX(#REF!,MATCH($CP46,#REF!,0))="C*L*3600",$C46*$L46*3600,INDEX(#REF!,MATCH($CP46,#REF!,0))="C*K*3600",$C46*$K46*3600),"")</f>
        <v/>
      </c>
      <c r="CR46" s="1062" t="str">
        <f t="shared" si="26"/>
        <v/>
      </c>
      <c r="CS46" s="1063" t="str">
        <f>IFERROR(IF(VLOOKUP($CP46,#REF!,2,0)=0,"",VLOOKUP($CP46,#REF!,2,0)),"")</f>
        <v/>
      </c>
      <c r="CT46" s="1064" t="str">
        <f t="shared" si="27"/>
        <v/>
      </c>
      <c r="CU46" s="1049"/>
      <c r="CV46" s="139" t="str">
        <f>IFERROR(_xlfn.IFS(INDEX(#REF!,MATCH($CU46,#REF!,0))="C",$C46,INDEX(#REF!,MATCH($CU46,#REF!,0))="C*H",$C46*$H46,INDEX(#REF!,MATCH($CU46,#REF!,0))="C*J",$C46*$J46,INDEX(#REF!,MATCH($CU46,#REF!,0))="C*2*(H+I)",$C46*2*($H46+$I46),INDEX(#REF!,MATCH($CU46,#REF!,0))="C*L*3600",$C46*$L46*3600,INDEX(#REF!,MATCH($CU46,#REF!,0))="C*K*3600",$C46*$K46*3600),"")</f>
        <v/>
      </c>
      <c r="CW46" s="1062" t="str">
        <f t="shared" si="28"/>
        <v/>
      </c>
      <c r="CX46" s="1063" t="str">
        <f>IFERROR(IF(VLOOKUP($CU46,#REF!,2,0)=0,"",VLOOKUP($CU46,#REF!,2,0)),"")</f>
        <v/>
      </c>
      <c r="CY46" s="1064" t="str">
        <f t="shared" si="29"/>
        <v/>
      </c>
      <c r="CZ46" s="1049"/>
      <c r="DA46" s="139" t="str">
        <f>IFERROR(_xlfn.IFS(INDEX(#REF!,MATCH($CZ46,#REF!,0))="C",$C46,INDEX(#REF!,MATCH($CZ46,#REF!,0))="C*H",$C46*$H46,INDEX(#REF!,MATCH($CZ46,#REF!,0))="C*J",$C46*$J46,INDEX(#REF!,MATCH($CZ46,#REF!,0))="C*2*(H+I)",$C46*2*($H46+$I46),INDEX(#REF!,MATCH($CZ46,#REF!,0))="C*L*3600",$C46*$L46*3600,INDEX(#REF!,MATCH($CZ46,#REF!,0))="C*K*3600",$C46*$K46*3600),"")</f>
        <v/>
      </c>
      <c r="DB46" s="1062" t="str">
        <f t="shared" si="30"/>
        <v/>
      </c>
      <c r="DC46" s="1063" t="str">
        <f>IFERROR(IF(VLOOKUP($CZ46,#REF!,2,0)=0,"",VLOOKUP($CZ46,#REF!,2,0)),"")</f>
        <v/>
      </c>
      <c r="DD46" s="1064" t="str">
        <f t="shared" si="31"/>
        <v/>
      </c>
      <c r="DE46" s="1049"/>
      <c r="DF46" s="139" t="str">
        <f>IFERROR(_xlfn.IFS(INDEX(#REF!,MATCH($DE46,#REF!,0))="C",$C46,INDEX(#REF!,MATCH($DE46,#REF!,0))="C*H",$C46*$H46,INDEX(#REF!,MATCH($DE46,#REF!,0))="C*J",$C46*$J46,INDEX(#REF!,MATCH($DE46,#REF!,0))="C*2*(H+I)",$C46*2*($H46+$I46),INDEX(#REF!,MATCH($DE46,#REF!,0))="C*L*3600",$C46*$L46*3600,INDEX(#REF!,MATCH($DE46,#REF!,0))="C*K*3600",$C46*$K46*3600),"")</f>
        <v/>
      </c>
      <c r="DG46" s="1062" t="str">
        <f t="shared" si="32"/>
        <v/>
      </c>
      <c r="DH46" s="1063" t="str">
        <f>IFERROR(IF(VLOOKUP($DE46,#REF!,2,0)=0,"",VLOOKUP($DE46,#REF!,2,0)),"")</f>
        <v/>
      </c>
      <c r="DI46" s="1064" t="str">
        <f t="shared" si="33"/>
        <v/>
      </c>
      <c r="DJ46" s="1049"/>
      <c r="DK46" s="139" t="str">
        <f>IFERROR(_xlfn.IFS(INDEX(#REF!,MATCH($DJ46,#REF!,0))="C",$C46,INDEX(#REF!,MATCH($DJ46,#REF!,0))="C*H",$C46*$H46,INDEX(#REF!,MATCH($DJ46,#REF!,0))="C*J",$C46*$J46,INDEX(#REF!,MATCH($DJ46,#REF!,0))="C*2*(H+I)",$C46*2*($H46+$I46),INDEX(#REF!,MATCH($DJ46,#REF!,0))="C*L*3600",$C46*$L46*3600,INDEX(#REF!,MATCH($DJ46,#REF!,0))="C*K*3600",$C46*$K46*3600),"")</f>
        <v/>
      </c>
      <c r="DL46" s="1062" t="str">
        <f t="shared" si="34"/>
        <v/>
      </c>
      <c r="DM46" s="1063" t="str">
        <f>IFERROR(IF(VLOOKUP($DJ46,#REF!,2,0)=0,"",VLOOKUP($DJ46,#REF!,2,0)),"")</f>
        <v/>
      </c>
      <c r="DN46" s="1064" t="str">
        <f t="shared" si="35"/>
        <v/>
      </c>
      <c r="DO46" s="1049"/>
      <c r="DP46" s="139" t="str">
        <f>IFERROR(_xlfn.IFS(INDEX(#REF!,MATCH($DO46,#REF!,0))="C",$C46,INDEX(#REF!,MATCH($DO46,#REF!,0))="C*H",$C46*$H46,INDEX(#REF!,MATCH($DO46,#REF!,0))="C*J",$C46*$J46,INDEX(#REF!,MATCH($DO46,#REF!,0))="C*2*(H+I)",$C46*2*($H46+$I46),INDEX(#REF!,MATCH($DO46,#REF!,0))="C*L*3600",$C46*$L46*3600,INDEX(#REF!,MATCH($DO46,#REF!,0))="C*K*3600",$C46*$K46*3600),"")</f>
        <v/>
      </c>
      <c r="DQ46" s="1062" t="str">
        <f t="shared" si="36"/>
        <v/>
      </c>
      <c r="DR46" s="1063" t="str">
        <f>IFERROR(IF(VLOOKUP($DO46,#REF!,2,0)=0,"",VLOOKUP($DO46,#REF!,2,0)),"")</f>
        <v/>
      </c>
      <c r="DS46" s="1064" t="str">
        <f t="shared" si="37"/>
        <v/>
      </c>
      <c r="DT46" s="1049"/>
      <c r="DU46" s="139" t="str">
        <f>IFERROR(_xlfn.IFS(INDEX(#REF!,MATCH($DT46,#REF!,0))="C",$C46,INDEX(#REF!,MATCH($DT46,#REF!,0))="C*H",$C46*$H46,INDEX(#REF!,MATCH($DT46,#REF!,0))="C*J",$C46*$J46,INDEX(#REF!,MATCH($DT46,#REF!,0))="C*2*(H+I)",$C46*2*($H46+$I46),INDEX(#REF!,MATCH($DT46,#REF!,0))="C*L*3600",$C46*$L46*3600,INDEX(#REF!,MATCH($DT46,#REF!,0))="C*K*3600",$C46*$K46*3600),"")</f>
        <v/>
      </c>
      <c r="DV46" s="1062" t="str">
        <f t="shared" si="38"/>
        <v/>
      </c>
      <c r="DW46" s="1063" t="str">
        <f>IFERROR(IF(VLOOKUP($DT46,#REF!,2,0)=0,"",VLOOKUP($DT46,#REF!,2,0)),"")</f>
        <v/>
      </c>
      <c r="DX46" s="1064" t="str">
        <f t="shared" si="39"/>
        <v/>
      </c>
      <c r="DY46" s="1050"/>
      <c r="DZ46" s="139" t="str">
        <f>IFERROR(_xlfn.IFS(INDEX(#REF!,MATCH($DY46,#REF!,0))="C",$C46,INDEX(#REF!,MATCH($DY46,#REF!,0))="C*H",$C46*$H46,INDEX(#REF!,MATCH($DY46,#REF!,0))="C*J",$C46*$J46,INDEX(#REF!,MATCH($DY46,#REF!,0))="C*2*(H+I)",$C46*2*($H46+$I46),INDEX(#REF!,MATCH($DY46,#REF!,0))="C*L*3600",$C46*$L46*3600,INDEX(#REF!,MATCH($DY46,#REF!,0))="C*K*3600",$C46*$K46*3600),"")</f>
        <v/>
      </c>
      <c r="EA46" s="1062" t="str">
        <f t="shared" si="40"/>
        <v/>
      </c>
      <c r="EB46" s="1063" t="str">
        <f>IFERROR(IF(VLOOKUP($DY46,#REF!,2,0)=0,"",VLOOKUP($DY46,#REF!,2,0)),"")</f>
        <v/>
      </c>
      <c r="EC46" s="1064" t="str">
        <f t="shared" si="41"/>
        <v/>
      </c>
      <c r="ED46" s="1050"/>
      <c r="EE46" s="139" t="str">
        <f>IFERROR(_xlfn.IFS(INDEX(#REF!,MATCH($ED46,#REF!,0))="C",$C46,INDEX(#REF!,MATCH($ED46,#REF!,0))="C*H",$C46*$H46,INDEX(#REF!,MATCH($ED46,#REF!,0))="C*J",$C46*$J46,INDEX(#REF!,MATCH($ED46,#REF!,0))="C*2*(H+I)",$C46*2*($H46+$I46),INDEX(#REF!,MATCH($ED46,#REF!,0))="C*L*3600",$C46*$L46*3600,INDEX(#REF!,MATCH($ED46,#REF!,0))="C*K*3600",$C46*$K46*3600),"")</f>
        <v/>
      </c>
      <c r="EF46" s="1062" t="str">
        <f t="shared" si="105"/>
        <v/>
      </c>
      <c r="EG46" s="1063" t="str">
        <f>IFERROR(IF(VLOOKUP($ED46,#REF!,2,0)=0,"",VLOOKUP($ED46,#REF!,2,0)),"")</f>
        <v/>
      </c>
      <c r="EH46" s="1064" t="str">
        <f t="shared" si="106"/>
        <v/>
      </c>
      <c r="EI46" s="1050"/>
      <c r="EJ46" s="139" t="str">
        <f>IFERROR(_xlfn.IFS(INDEX(#REF!,MATCH($EI46,#REF!,0))="C",$C46,INDEX(#REF!,MATCH($EI46,#REF!,0))="C*H",$C46*$H46,INDEX(#REF!,MATCH($EI46,#REF!,0))="C*J",$C46*$J46,INDEX(#REF!,MATCH($EI46,#REF!,0))="C*2*(H+I)",$C46*2*($H46+$I46),INDEX(#REF!,MATCH($EI46,#REF!,0))="C*L*3600",$C46*$L46*3600,INDEX(#REF!,MATCH($EI46,#REF!,0))="C*K*3600",$C46*$K46*3600),"")</f>
        <v/>
      </c>
      <c r="EK46" s="1062" t="str">
        <f t="shared" si="107"/>
        <v/>
      </c>
      <c r="EL46" s="1063" t="str">
        <f>IFERROR(IF(VLOOKUP($EI46,#REF!,2,0)=0,"",VLOOKUP($EI46,#REF!,2,0)),"")</f>
        <v/>
      </c>
      <c r="EM46" s="1064" t="str">
        <f t="shared" si="108"/>
        <v/>
      </c>
      <c r="EN46" s="1051"/>
      <c r="EO46" s="139" t="str">
        <f>IFERROR(_xlfn.IFS(INDEX(#REF!,MATCH($EN46,#REF!,0))="C",$C46,INDEX(#REF!,MATCH($EN46,#REF!,0))="C*H",$C46*$H46,INDEX(#REF!,MATCH($EN46,#REF!,0))="C*J",$C46*$J46,INDEX(#REF!,MATCH($EN46,#REF!,0))="C*2*(H+I)",$C46*2*($H46+$I46),INDEX(#REF!,MATCH($EN46,#REF!,0))="C*L*3600",$C46*$L46*3600,INDEX(#REF!,MATCH($EN46,#REF!,0))="C*K*3600",$C46*$K46*3600),"")</f>
        <v/>
      </c>
      <c r="EP46" s="1062" t="str">
        <f t="shared" si="109"/>
        <v/>
      </c>
      <c r="EQ46" s="1063" t="str">
        <f>IFERROR(IF(VLOOKUP($EN46,#REF!,2,0)=0,"",VLOOKUP($EN46,#REF!,2,0)),"")</f>
        <v/>
      </c>
      <c r="ER46" s="1064" t="str">
        <f t="shared" si="110"/>
        <v/>
      </c>
      <c r="ES46" s="1052"/>
      <c r="ET46" s="139" t="str">
        <f>IFERROR(_xlfn.IFS(INDEX(#REF!,MATCH($ES46,#REF!,0))="C",$C46,INDEX(#REF!,MATCH($ES46,#REF!,0))="C*H",$C46*$H46,INDEX(#REF!,MATCH($ES46,#REF!,0))="C*J",$C46*$J46,INDEX(#REF!,MATCH($ES46,#REF!,0))="C*2*(H+I)",$C46*2*($H46+$I46),INDEX(#REF!,MATCH($ES46,#REF!,0))="C*L*3600",$C46*$L46*3600,INDEX(#REF!,MATCH($ES46,#REF!,0))="C*K*3600",$C46*$K46*3600),"")</f>
        <v/>
      </c>
      <c r="EU46" s="1062" t="str">
        <f t="shared" si="42"/>
        <v/>
      </c>
      <c r="EV46" s="1063" t="str">
        <f>IFERROR(IF(VLOOKUP($ES46,#REF!,2,0)=0,"",VLOOKUP($ES46,#REF!,2,0)),"")</f>
        <v/>
      </c>
      <c r="EW46" s="1064" t="str">
        <f t="shared" si="43"/>
        <v/>
      </c>
    </row>
    <row r="47" spans="1:153" s="5" customFormat="1" ht="15" hidden="1" customHeight="1" outlineLevel="1">
      <c r="A47" s="17">
        <v>23</v>
      </c>
      <c r="B47" s="64"/>
      <c r="C47" s="130"/>
      <c r="D47" s="43">
        <f t="shared" si="104"/>
        <v>4</v>
      </c>
      <c r="E47" s="43">
        <f t="shared" si="44"/>
        <v>4</v>
      </c>
      <c r="F47" s="65">
        <f t="shared" si="45"/>
        <v>20</v>
      </c>
      <c r="G47" s="131"/>
      <c r="H47" s="458"/>
      <c r="I47" s="458"/>
      <c r="J47" s="457"/>
      <c r="K47" s="100">
        <f t="shared" si="72"/>
        <v>0</v>
      </c>
      <c r="L47" s="92">
        <f t="shared" si="46"/>
        <v>0</v>
      </c>
      <c r="M47" s="127"/>
      <c r="N47" s="244"/>
      <c r="O47" s="245"/>
      <c r="P47" s="245"/>
      <c r="Q47" s="245"/>
      <c r="R47" s="245"/>
      <c r="S47" s="245"/>
      <c r="T47" s="129">
        <f t="shared" si="47"/>
        <v>0</v>
      </c>
      <c r="U47" s="128">
        <f t="shared" si="48"/>
        <v>0</v>
      </c>
      <c r="V47" s="96"/>
      <c r="W47" s="97">
        <f t="shared" si="73"/>
        <v>0</v>
      </c>
      <c r="AB47" s="1075"/>
      <c r="AC47" s="1047"/>
      <c r="AD47" s="139" t="str">
        <f>IFERROR(_xlfn.IFS(INDEX(#REF!,MATCH($AC47,#REF!,0))="C",$C47,INDEX(#REF!,MATCH($AC47,#REF!,0))="C*H",$C47*$H47,INDEX(#REF!,MATCH($AC47,#REF!,0))="C*J",$C47*$J47,INDEX(#REF!,MATCH($AC47,#REF!,0))="C*2*(H+I)",$C47*2*($H47+$I47),INDEX(#REF!,MATCH($AC47,#REF!,0))="C*L*3600",$C47*$L47*3600,INDEX(#REF!,MATCH($AC47,#REF!,0))="C*K*3600",$C47*$K47*3600),"")</f>
        <v/>
      </c>
      <c r="AE47" s="1062" t="str">
        <f t="shared" si="0"/>
        <v/>
      </c>
      <c r="AF47" s="1063" t="str">
        <f>IFERROR(IF(VLOOKUP($AC47,#REF!,2,0)=0,"",VLOOKUP($AC47,#REF!,2,0)),"")</f>
        <v/>
      </c>
      <c r="AG47" s="1064" t="str">
        <f t="shared" si="1"/>
        <v/>
      </c>
      <c r="AH47" s="1047"/>
      <c r="AI47" s="139" t="str">
        <f>IFERROR(_xlfn.IFS(INDEX(#REF!,MATCH($AH47,#REF!,0))="C",$C47,INDEX(#REF!,MATCH($AH47,#REF!,0))="C*H",$C47*$H47,INDEX(#REF!,MATCH($AH47,#REF!,0))="C*J",$C47*$J47,INDEX(#REF!,MATCH($AH47,#REF!,0))="C*2*(H+I)",$C47*2*($H47+$I47),INDEX(#REF!,MATCH($AH47,#REF!,0))="C*L*3600",$C47*$L47*3600,INDEX(#REF!,MATCH($AH47,#REF!,0))="C*K*3600",$C47*$K47*3600),"")</f>
        <v/>
      </c>
      <c r="AJ47" s="1062" t="str">
        <f t="shared" si="2"/>
        <v/>
      </c>
      <c r="AK47" s="1063" t="str">
        <f>IFERROR(IF(VLOOKUP($AH47,#REF!,2,0)=0,"",VLOOKUP($AH47,#REF!,2,0)),"")</f>
        <v/>
      </c>
      <c r="AL47" s="1064" t="str">
        <f t="shared" si="3"/>
        <v/>
      </c>
      <c r="AM47" s="1048"/>
      <c r="AN47" s="139" t="str">
        <f>IFERROR(_xlfn.IFS(INDEX(#REF!,MATCH($AM47,#REF!,0))="C",$C47,INDEX(#REF!,MATCH($AM47,#REF!,0))="C*H",$C47*$H47,INDEX(#REF!,MATCH($AM47,#REF!,0))="C*J",$C47*$J47,INDEX(#REF!,MATCH($AM47,#REF!,0))="C*2*(H+I)",$C47*2*($H47+$I47),INDEX(#REF!,MATCH($AM47,#REF!,0))="C*L*3600",$C47*$L47*3600,INDEX(#REF!,MATCH($AM47,#REF!,0))="C*K*3600",$C47*$K47*3600),"")</f>
        <v/>
      </c>
      <c r="AO47" s="1062" t="str">
        <f t="shared" si="4"/>
        <v/>
      </c>
      <c r="AP47" s="1063" t="str">
        <f>IFERROR(IF(VLOOKUP($AM47,#REF!,2,0)=0,"",VLOOKUP($AM47,#REF!,2,0)),"")</f>
        <v/>
      </c>
      <c r="AQ47" s="1064" t="str">
        <f t="shared" si="5"/>
        <v/>
      </c>
      <c r="AR47" s="1048"/>
      <c r="AS47" s="139" t="str">
        <f>IFERROR(_xlfn.IFS(INDEX(#REF!,MATCH($AR47,#REF!,0))="C",$C47,INDEX(#REF!,MATCH($AR47,#REF!,0))="C*H",$C47*$H47,INDEX(#REF!,MATCH($AR47,#REF!,0))="C*J",$C47*$J47,INDEX(#REF!,MATCH($AR47,#REF!,0))="C*2*(H+I)",$C47*2*($H47+$I47),INDEX(#REF!,MATCH($AR47,#REF!,0))="C*L*3600",$C47*$L47*3600,INDEX(#REF!,MATCH($AR47,#REF!,0))="C*K*3600",$C47*$K47*3600),"")</f>
        <v/>
      </c>
      <c r="AT47" s="1062" t="str">
        <f t="shared" si="6"/>
        <v/>
      </c>
      <c r="AU47" s="1063" t="str">
        <f>IFERROR(IF(VLOOKUP($AR47,#REF!,2,0)=0,"",VLOOKUP($AR47,#REF!,2,0)),"")</f>
        <v/>
      </c>
      <c r="AV47" s="1064" t="str">
        <f t="shared" si="7"/>
        <v/>
      </c>
      <c r="AW47" s="1048"/>
      <c r="AX47" s="139" t="str">
        <f>IFERROR(_xlfn.IFS(INDEX(#REF!,MATCH($AW47,#REF!,0))="C",$C47,INDEX(#REF!,MATCH($AW47,#REF!,0))="C*H",$C47*$H47,INDEX(#REF!,MATCH($AW47,#REF!,0))="C*J",$C47*$J47,INDEX(#REF!,MATCH($AW47,#REF!,0))="C*2*(H+I)",$C47*2*($H47+$I47),INDEX(#REF!,MATCH($AW47,#REF!,0))="C*L*3600",$C47*$L47*3600,INDEX(#REF!,MATCH($AW47,#REF!,0))="C*K*3600",$C47*$K47*3600),"")</f>
        <v/>
      </c>
      <c r="AY47" s="1062" t="str">
        <f t="shared" si="8"/>
        <v/>
      </c>
      <c r="AZ47" s="1063" t="str">
        <f>IFERROR(IF(VLOOKUP($AW47,#REF!,2,0)=0,"",VLOOKUP($AW47,#REF!,2,0)),"")</f>
        <v/>
      </c>
      <c r="BA47" s="1064" t="str">
        <f t="shared" si="9"/>
        <v/>
      </c>
      <c r="BB47" s="1049"/>
      <c r="BC47" s="139" t="str">
        <f>IFERROR(_xlfn.IFS(INDEX(#REF!,MATCH($BB47,#REF!,0))="C",$C47,INDEX(#REF!,MATCH($BB47,#REF!,0))="C*H",$C47*$H47,INDEX(#REF!,MATCH($BB47,#REF!,0))="C*J",$C47*$J47,INDEX(#REF!,MATCH($BB47,#REF!,0))="C*2*(H+I)",$C47*2*($H47+$I47),INDEX(#REF!,MATCH($BB47,#REF!,0))="C*L*3600",$C47*$L47*3600,INDEX(#REF!,MATCH($BB47,#REF!,0))="C*K*3600",$C47*$K47*3600),"")</f>
        <v/>
      </c>
      <c r="BD47" s="1062" t="str">
        <f t="shared" si="10"/>
        <v/>
      </c>
      <c r="BE47" s="1063" t="str">
        <f>IFERROR(IF(VLOOKUP($BB47,#REF!,2,0)=0,"",VLOOKUP($BB47,#REF!,2,0)),"")</f>
        <v/>
      </c>
      <c r="BF47" s="1064" t="str">
        <f t="shared" si="11"/>
        <v/>
      </c>
      <c r="BG47" s="1049"/>
      <c r="BH47" s="139" t="str">
        <f>IFERROR(_xlfn.IFS(INDEX(#REF!,MATCH($BG47,#REF!,0))="C",$C47,INDEX(#REF!,MATCH($BG47,#REF!,0))="C*H",$C47*$H47,INDEX(#REF!,MATCH($BG47,#REF!,0))="C*J",$C47*$J47,INDEX(#REF!,MATCH($BG47,#REF!,0))="C*2*(H+I)",$C47*2*($H47+$I47),INDEX(#REF!,MATCH($BG47,#REF!,0))="C*L*3600",$C47*$L47*3600,INDEX(#REF!,MATCH($BG47,#REF!,0))="C*K*3600",$C47*$K47*3600),"")</f>
        <v/>
      </c>
      <c r="BI47" s="1062" t="str">
        <f t="shared" si="12"/>
        <v/>
      </c>
      <c r="BJ47" s="1063" t="str">
        <f>IFERROR(IF(VLOOKUP($BG47,#REF!,2,0)=0,"",VLOOKUP($BG47,#REF!,2,0)),"")</f>
        <v/>
      </c>
      <c r="BK47" s="1064" t="str">
        <f t="shared" si="13"/>
        <v/>
      </c>
      <c r="BL47" s="1049"/>
      <c r="BM47" s="139" t="str">
        <f>IFERROR(_xlfn.IFS(INDEX(#REF!,MATCH($BL47,#REF!,0))="C",$C47,INDEX(#REF!,MATCH($BL47,#REF!,0))="C*H",$C47*$H47,INDEX(#REF!,MATCH($BL47,#REF!,0))="C*J",$C47*$J47,INDEX(#REF!,MATCH($BL47,#REF!,0))="C*2*(H+I)",$C47*2*($H47+$I47),INDEX(#REF!,MATCH($BL47,#REF!,0))="C*L*3600",$C47*$L47*3600,INDEX(#REF!,MATCH($BL47,#REF!,0))="C*K*3600",$C47*$K47*3600),"")</f>
        <v/>
      </c>
      <c r="BN47" s="1062" t="str">
        <f t="shared" si="14"/>
        <v/>
      </c>
      <c r="BO47" s="1063" t="str">
        <f>IFERROR(IF(VLOOKUP($BL47,#REF!,2,0)=0,"",VLOOKUP($BL47,#REF!,2,0)),"")</f>
        <v/>
      </c>
      <c r="BP47" s="1064" t="str">
        <f t="shared" si="15"/>
        <v/>
      </c>
      <c r="BQ47" s="1049"/>
      <c r="BR47" s="139" t="str">
        <f>IFERROR(_xlfn.IFS(INDEX(#REF!,MATCH($BQ47,#REF!,0))="C",$C47,INDEX(#REF!,MATCH($BQ47,#REF!,0))="C*H",$C47*$H47,INDEX(#REF!,MATCH($BQ47,#REF!,0))="C*J",$C47*$J47,INDEX(#REF!,MATCH($BQ47,#REF!,0))="C*2*(H+I)",$C47*2*($H47+$I47),INDEX(#REF!,MATCH($BQ47,#REF!,0))="C*L*3600",$C47*$L47*3600,INDEX(#REF!,MATCH($BQ47,#REF!,0))="C*K*3600",$C47*$K47*3600),"")</f>
        <v/>
      </c>
      <c r="BS47" s="1062" t="str">
        <f t="shared" si="16"/>
        <v/>
      </c>
      <c r="BT47" s="1063" t="str">
        <f>IFERROR(IF(VLOOKUP($BQ47,#REF!,2,0)=0,"",VLOOKUP($BQ47,#REF!,2,0)),"")</f>
        <v/>
      </c>
      <c r="BU47" s="1064" t="str">
        <f t="shared" si="17"/>
        <v/>
      </c>
      <c r="BV47" s="1049"/>
      <c r="BW47" s="139" t="str">
        <f>IFERROR(_xlfn.IFS(INDEX(#REF!,MATCH($BV47,#REF!,0))="C",$C47,INDEX(#REF!,MATCH($BV47,#REF!,0))="C*H",$C47*$H47,INDEX(#REF!,MATCH($BV47,#REF!,0))="C*J",$C47*$J47,INDEX(#REF!,MATCH($BV47,#REF!,0))="C*2*(H+I)",$C47*2*($H47+$I47),INDEX(#REF!,MATCH($BV47,#REF!,0))="C*L*3600",$C47*$L47*3600,INDEX(#REF!,MATCH($BV47,#REF!,0))="C*K*3600",$C47*$K47*3600),"")</f>
        <v/>
      </c>
      <c r="BX47" s="1062" t="str">
        <f t="shared" si="18"/>
        <v/>
      </c>
      <c r="BY47" s="1063" t="str">
        <f>IFERROR(IF(VLOOKUP($BV47,#REF!,2,0)=0,"",VLOOKUP($BV47,#REF!,2,0)),"")</f>
        <v/>
      </c>
      <c r="BZ47" s="1064" t="str">
        <f t="shared" si="19"/>
        <v/>
      </c>
      <c r="CA47" s="1048"/>
      <c r="CB47" s="139" t="str">
        <f>IFERROR(_xlfn.IFS(INDEX(#REF!,MATCH($CA47,#REF!,0))="C",$C47,INDEX(#REF!,MATCH($CA47,#REF!,0))="C*H",$C47*$H47,INDEX(#REF!,MATCH($CA47,#REF!,0))="C*J",$C47*$J47,INDEX(#REF!,MATCH($CA47,#REF!,0))="C*2*(H+I)",$C47*2*($H47+$I47),INDEX(#REF!,MATCH($CA47,#REF!,0))="C*L*3600",$C47*$L47*3600,INDEX(#REF!,MATCH($CA47,#REF!,0))="C*K*3600",$C47*$K47*3600),"")</f>
        <v/>
      </c>
      <c r="CC47" s="1062" t="str">
        <f t="shared" si="20"/>
        <v/>
      </c>
      <c r="CD47" s="1063" t="str">
        <f>IFERROR(IF(VLOOKUP($CA47,#REF!,2,0)=0,"",VLOOKUP($CA47,#REF!,2,0)),"")</f>
        <v/>
      </c>
      <c r="CE47" s="1064" t="str">
        <f t="shared" si="21"/>
        <v/>
      </c>
      <c r="CF47" s="1049"/>
      <c r="CG47" s="139" t="str">
        <f>IFERROR(_xlfn.IFS(INDEX(#REF!,MATCH($CF47,#REF!,0))="C",$C47,INDEX(#REF!,MATCH($CF47,#REF!,0))="C*H",$C47*$H47,INDEX(#REF!,MATCH($CF47,#REF!,0))="C*J",$C47*$J47,INDEX(#REF!,MATCH($CF47,#REF!,0))="C*2*(H+I)",$C47*2*($H47+$I47),INDEX(#REF!,MATCH($CF47,#REF!,0))="C*L*3600",$C47*$L47*3600,INDEX(#REF!,MATCH($CF47,#REF!,0))="C*K*3600",$C47*$K47*3600),"")</f>
        <v/>
      </c>
      <c r="CH47" s="1062" t="str">
        <f t="shared" si="22"/>
        <v/>
      </c>
      <c r="CI47" s="1063" t="str">
        <f>IFERROR(IF(VLOOKUP($CF47,#REF!,2,0)=0,"",VLOOKUP($CF47,#REF!,2,0)),"")</f>
        <v/>
      </c>
      <c r="CJ47" s="1064" t="str">
        <f t="shared" si="23"/>
        <v/>
      </c>
      <c r="CK47" s="1049"/>
      <c r="CL47" s="139" t="str">
        <f>IFERROR(_xlfn.IFS(INDEX(#REF!,MATCH($CK47,#REF!,0))="C",$C47,INDEX(#REF!,MATCH($CK47,#REF!,0))="C*H",$C47*$H47,INDEX(#REF!,MATCH($CK47,#REF!,0))="C*J",$C47*$J47,INDEX(#REF!,MATCH($CK47,#REF!,0))="C*2*(H+I)",$C47*2*($H47+$I47),INDEX(#REF!,MATCH($CK47,#REF!,0))="C*L*3600",$C47*$L47*3600,INDEX(#REF!,MATCH($CK47,#REF!,0))="C*K*3600",$C47*$K47*3600),"")</f>
        <v/>
      </c>
      <c r="CM47" s="1062" t="str">
        <f t="shared" si="24"/>
        <v/>
      </c>
      <c r="CN47" s="1063" t="str">
        <f>IFERROR(IF(VLOOKUP($CK47,#REF!,2,0)=0,"",VLOOKUP($CK47,#REF!,2,0)),"")</f>
        <v/>
      </c>
      <c r="CO47" s="1064" t="str">
        <f t="shared" si="25"/>
        <v/>
      </c>
      <c r="CP47" s="1048"/>
      <c r="CQ47" s="139" t="str">
        <f>IFERROR(_xlfn.IFS(INDEX(#REF!,MATCH($CP47,#REF!,0))="C",$C47,INDEX(#REF!,MATCH($CP47,#REF!,0))="C*H",$C47*$H47,INDEX(#REF!,MATCH($CP47,#REF!,0))="C*J",$C47*$J47,INDEX(#REF!,MATCH($CP47,#REF!,0))="C*2*(H+I)",$C47*2*($H47+$I47),INDEX(#REF!,MATCH($CP47,#REF!,0))="C*L*3600",$C47*$L47*3600,INDEX(#REF!,MATCH($CP47,#REF!,0))="C*K*3600",$C47*$K47*3600),"")</f>
        <v/>
      </c>
      <c r="CR47" s="1062" t="str">
        <f t="shared" si="26"/>
        <v/>
      </c>
      <c r="CS47" s="1063" t="str">
        <f>IFERROR(IF(VLOOKUP($CP47,#REF!,2,0)=0,"",VLOOKUP($CP47,#REF!,2,0)),"")</f>
        <v/>
      </c>
      <c r="CT47" s="1064" t="str">
        <f t="shared" si="27"/>
        <v/>
      </c>
      <c r="CU47" s="1049"/>
      <c r="CV47" s="139" t="str">
        <f>IFERROR(_xlfn.IFS(INDEX(#REF!,MATCH($CU47,#REF!,0))="C",$C47,INDEX(#REF!,MATCH($CU47,#REF!,0))="C*H",$C47*$H47,INDEX(#REF!,MATCH($CU47,#REF!,0))="C*J",$C47*$J47,INDEX(#REF!,MATCH($CU47,#REF!,0))="C*2*(H+I)",$C47*2*($H47+$I47),INDEX(#REF!,MATCH($CU47,#REF!,0))="C*L*3600",$C47*$L47*3600,INDEX(#REF!,MATCH($CU47,#REF!,0))="C*K*3600",$C47*$K47*3600),"")</f>
        <v/>
      </c>
      <c r="CW47" s="1062" t="str">
        <f t="shared" si="28"/>
        <v/>
      </c>
      <c r="CX47" s="1063" t="str">
        <f>IFERROR(IF(VLOOKUP($CU47,#REF!,2,0)=0,"",VLOOKUP($CU47,#REF!,2,0)),"")</f>
        <v/>
      </c>
      <c r="CY47" s="1064" t="str">
        <f t="shared" si="29"/>
        <v/>
      </c>
      <c r="CZ47" s="1049"/>
      <c r="DA47" s="139" t="str">
        <f>IFERROR(_xlfn.IFS(INDEX(#REF!,MATCH($CZ47,#REF!,0))="C",$C47,INDEX(#REF!,MATCH($CZ47,#REF!,0))="C*H",$C47*$H47,INDEX(#REF!,MATCH($CZ47,#REF!,0))="C*J",$C47*$J47,INDEX(#REF!,MATCH($CZ47,#REF!,0))="C*2*(H+I)",$C47*2*($H47+$I47),INDEX(#REF!,MATCH($CZ47,#REF!,0))="C*L*3600",$C47*$L47*3600,INDEX(#REF!,MATCH($CZ47,#REF!,0))="C*K*3600",$C47*$K47*3600),"")</f>
        <v/>
      </c>
      <c r="DB47" s="1062" t="str">
        <f t="shared" si="30"/>
        <v/>
      </c>
      <c r="DC47" s="1063" t="str">
        <f>IFERROR(IF(VLOOKUP($CZ47,#REF!,2,0)=0,"",VLOOKUP($CZ47,#REF!,2,0)),"")</f>
        <v/>
      </c>
      <c r="DD47" s="1064" t="str">
        <f t="shared" si="31"/>
        <v/>
      </c>
      <c r="DE47" s="1049"/>
      <c r="DF47" s="139" t="str">
        <f>IFERROR(_xlfn.IFS(INDEX(#REF!,MATCH($DE47,#REF!,0))="C",$C47,INDEX(#REF!,MATCH($DE47,#REF!,0))="C*H",$C47*$H47,INDEX(#REF!,MATCH($DE47,#REF!,0))="C*J",$C47*$J47,INDEX(#REF!,MATCH($DE47,#REF!,0))="C*2*(H+I)",$C47*2*($H47+$I47),INDEX(#REF!,MATCH($DE47,#REF!,0))="C*L*3600",$C47*$L47*3600,INDEX(#REF!,MATCH($DE47,#REF!,0))="C*K*3600",$C47*$K47*3600),"")</f>
        <v/>
      </c>
      <c r="DG47" s="1062" t="str">
        <f t="shared" si="32"/>
        <v/>
      </c>
      <c r="DH47" s="1063" t="str">
        <f>IFERROR(IF(VLOOKUP($DE47,#REF!,2,0)=0,"",VLOOKUP($DE47,#REF!,2,0)),"")</f>
        <v/>
      </c>
      <c r="DI47" s="1064" t="str">
        <f t="shared" si="33"/>
        <v/>
      </c>
      <c r="DJ47" s="1049"/>
      <c r="DK47" s="139" t="str">
        <f>IFERROR(_xlfn.IFS(INDEX(#REF!,MATCH($DJ47,#REF!,0))="C",$C47,INDEX(#REF!,MATCH($DJ47,#REF!,0))="C*H",$C47*$H47,INDEX(#REF!,MATCH($DJ47,#REF!,0))="C*J",$C47*$J47,INDEX(#REF!,MATCH($DJ47,#REF!,0))="C*2*(H+I)",$C47*2*($H47+$I47),INDEX(#REF!,MATCH($DJ47,#REF!,0))="C*L*3600",$C47*$L47*3600,INDEX(#REF!,MATCH($DJ47,#REF!,0))="C*K*3600",$C47*$K47*3600),"")</f>
        <v/>
      </c>
      <c r="DL47" s="1062" t="str">
        <f t="shared" si="34"/>
        <v/>
      </c>
      <c r="DM47" s="1063" t="str">
        <f>IFERROR(IF(VLOOKUP($DJ47,#REF!,2,0)=0,"",VLOOKUP($DJ47,#REF!,2,0)),"")</f>
        <v/>
      </c>
      <c r="DN47" s="1064" t="str">
        <f t="shared" si="35"/>
        <v/>
      </c>
      <c r="DO47" s="1049"/>
      <c r="DP47" s="139" t="str">
        <f>IFERROR(_xlfn.IFS(INDEX(#REF!,MATCH($DO47,#REF!,0))="C",$C47,INDEX(#REF!,MATCH($DO47,#REF!,0))="C*H",$C47*$H47,INDEX(#REF!,MATCH($DO47,#REF!,0))="C*J",$C47*$J47,INDEX(#REF!,MATCH($DO47,#REF!,0))="C*2*(H+I)",$C47*2*($H47+$I47),INDEX(#REF!,MATCH($DO47,#REF!,0))="C*L*3600",$C47*$L47*3600,INDEX(#REF!,MATCH($DO47,#REF!,0))="C*K*3600",$C47*$K47*3600),"")</f>
        <v/>
      </c>
      <c r="DQ47" s="1062" t="str">
        <f t="shared" si="36"/>
        <v/>
      </c>
      <c r="DR47" s="1063" t="str">
        <f>IFERROR(IF(VLOOKUP($DO47,#REF!,2,0)=0,"",VLOOKUP($DO47,#REF!,2,0)),"")</f>
        <v/>
      </c>
      <c r="DS47" s="1064" t="str">
        <f t="shared" si="37"/>
        <v/>
      </c>
      <c r="DT47" s="1049"/>
      <c r="DU47" s="139" t="str">
        <f>IFERROR(_xlfn.IFS(INDEX(#REF!,MATCH($DT47,#REF!,0))="C",$C47,INDEX(#REF!,MATCH($DT47,#REF!,0))="C*H",$C47*$H47,INDEX(#REF!,MATCH($DT47,#REF!,0))="C*J",$C47*$J47,INDEX(#REF!,MATCH($DT47,#REF!,0))="C*2*(H+I)",$C47*2*($H47+$I47),INDEX(#REF!,MATCH($DT47,#REF!,0))="C*L*3600",$C47*$L47*3600,INDEX(#REF!,MATCH($DT47,#REF!,0))="C*K*3600",$C47*$K47*3600),"")</f>
        <v/>
      </c>
      <c r="DV47" s="1062" t="str">
        <f t="shared" si="38"/>
        <v/>
      </c>
      <c r="DW47" s="1063" t="str">
        <f>IFERROR(IF(VLOOKUP($DT47,#REF!,2,0)=0,"",VLOOKUP($DT47,#REF!,2,0)),"")</f>
        <v/>
      </c>
      <c r="DX47" s="1064" t="str">
        <f t="shared" si="39"/>
        <v/>
      </c>
      <c r="DY47" s="1050"/>
      <c r="DZ47" s="139" t="str">
        <f>IFERROR(_xlfn.IFS(INDEX(#REF!,MATCH($DY47,#REF!,0))="C",$C47,INDEX(#REF!,MATCH($DY47,#REF!,0))="C*H",$C47*$H47,INDEX(#REF!,MATCH($DY47,#REF!,0))="C*J",$C47*$J47,INDEX(#REF!,MATCH($DY47,#REF!,0))="C*2*(H+I)",$C47*2*($H47+$I47),INDEX(#REF!,MATCH($DY47,#REF!,0))="C*L*3600",$C47*$L47*3600,INDEX(#REF!,MATCH($DY47,#REF!,0))="C*K*3600",$C47*$K47*3600),"")</f>
        <v/>
      </c>
      <c r="EA47" s="1062" t="str">
        <f t="shared" si="40"/>
        <v/>
      </c>
      <c r="EB47" s="1063" t="str">
        <f>IFERROR(IF(VLOOKUP($DY47,#REF!,2,0)=0,"",VLOOKUP($DY47,#REF!,2,0)),"")</f>
        <v/>
      </c>
      <c r="EC47" s="1064" t="str">
        <f t="shared" si="41"/>
        <v/>
      </c>
      <c r="ED47" s="1050"/>
      <c r="EE47" s="139" t="str">
        <f>IFERROR(_xlfn.IFS(INDEX(#REF!,MATCH($ED47,#REF!,0))="C",$C47,INDEX(#REF!,MATCH($ED47,#REF!,0))="C*H",$C47*$H47,INDEX(#REF!,MATCH($ED47,#REF!,0))="C*J",$C47*$J47,INDEX(#REF!,MATCH($ED47,#REF!,0))="C*2*(H+I)",$C47*2*($H47+$I47),INDEX(#REF!,MATCH($ED47,#REF!,0))="C*L*3600",$C47*$L47*3600,INDEX(#REF!,MATCH($ED47,#REF!,0))="C*K*3600",$C47*$K47*3600),"")</f>
        <v/>
      </c>
      <c r="EF47" s="1062" t="str">
        <f t="shared" si="105"/>
        <v/>
      </c>
      <c r="EG47" s="1063" t="str">
        <f>IFERROR(IF(VLOOKUP($ED47,#REF!,2,0)=0,"",VLOOKUP($ED47,#REF!,2,0)),"")</f>
        <v/>
      </c>
      <c r="EH47" s="1064" t="str">
        <f t="shared" si="106"/>
        <v/>
      </c>
      <c r="EI47" s="1050"/>
      <c r="EJ47" s="139" t="str">
        <f>IFERROR(_xlfn.IFS(INDEX(#REF!,MATCH($EI47,#REF!,0))="C",$C47,INDEX(#REF!,MATCH($EI47,#REF!,0))="C*H",$C47*$H47,INDEX(#REF!,MATCH($EI47,#REF!,0))="C*J",$C47*$J47,INDEX(#REF!,MATCH($EI47,#REF!,0))="C*2*(H+I)",$C47*2*($H47+$I47),INDEX(#REF!,MATCH($EI47,#REF!,0))="C*L*3600",$C47*$L47*3600,INDEX(#REF!,MATCH($EI47,#REF!,0))="C*K*3600",$C47*$K47*3600),"")</f>
        <v/>
      </c>
      <c r="EK47" s="1062" t="str">
        <f t="shared" si="107"/>
        <v/>
      </c>
      <c r="EL47" s="1063" t="str">
        <f>IFERROR(IF(VLOOKUP($EI47,#REF!,2,0)=0,"",VLOOKUP($EI47,#REF!,2,0)),"")</f>
        <v/>
      </c>
      <c r="EM47" s="1064" t="str">
        <f t="shared" si="108"/>
        <v/>
      </c>
      <c r="EN47" s="1051"/>
      <c r="EO47" s="139" t="str">
        <f>IFERROR(_xlfn.IFS(INDEX(#REF!,MATCH($EN47,#REF!,0))="C",$C47,INDEX(#REF!,MATCH($EN47,#REF!,0))="C*H",$C47*$H47,INDEX(#REF!,MATCH($EN47,#REF!,0))="C*J",$C47*$J47,INDEX(#REF!,MATCH($EN47,#REF!,0))="C*2*(H+I)",$C47*2*($H47+$I47),INDEX(#REF!,MATCH($EN47,#REF!,0))="C*L*3600",$C47*$L47*3600,INDEX(#REF!,MATCH($EN47,#REF!,0))="C*K*3600",$C47*$K47*3600),"")</f>
        <v/>
      </c>
      <c r="EP47" s="1062" t="str">
        <f t="shared" si="109"/>
        <v/>
      </c>
      <c r="EQ47" s="1063" t="str">
        <f>IFERROR(IF(VLOOKUP($EN47,#REF!,2,0)=0,"",VLOOKUP($EN47,#REF!,2,0)),"")</f>
        <v/>
      </c>
      <c r="ER47" s="1064" t="str">
        <f t="shared" si="110"/>
        <v/>
      </c>
      <c r="ES47" s="1052"/>
      <c r="ET47" s="139" t="str">
        <f>IFERROR(_xlfn.IFS(INDEX(#REF!,MATCH($ES47,#REF!,0))="C",$C47,INDEX(#REF!,MATCH($ES47,#REF!,0))="C*H",$C47*$H47,INDEX(#REF!,MATCH($ES47,#REF!,0))="C*J",$C47*$J47,INDEX(#REF!,MATCH($ES47,#REF!,0))="C*2*(H+I)",$C47*2*($H47+$I47),INDEX(#REF!,MATCH($ES47,#REF!,0))="C*L*3600",$C47*$L47*3600,INDEX(#REF!,MATCH($ES47,#REF!,0))="C*K*3600",$C47*$K47*3600),"")</f>
        <v/>
      </c>
      <c r="EU47" s="1062" t="str">
        <f t="shared" si="42"/>
        <v/>
      </c>
      <c r="EV47" s="1063" t="str">
        <f>IFERROR(IF(VLOOKUP($ES47,#REF!,2,0)=0,"",VLOOKUP($ES47,#REF!,2,0)),"")</f>
        <v/>
      </c>
      <c r="EW47" s="1064" t="str">
        <f t="shared" si="43"/>
        <v/>
      </c>
    </row>
    <row r="48" spans="1:153" s="5" customFormat="1" ht="15" hidden="1" customHeight="1" outlineLevel="1">
      <c r="A48" s="17">
        <v>24</v>
      </c>
      <c r="B48" s="64"/>
      <c r="C48" s="130"/>
      <c r="D48" s="43">
        <f t="shared" si="104"/>
        <v>4</v>
      </c>
      <c r="E48" s="43">
        <f t="shared" si="44"/>
        <v>4</v>
      </c>
      <c r="F48" s="65">
        <f t="shared" si="45"/>
        <v>20</v>
      </c>
      <c r="G48" s="131"/>
      <c r="H48" s="458"/>
      <c r="I48" s="458"/>
      <c r="J48" s="457"/>
      <c r="K48" s="100">
        <f t="shared" si="72"/>
        <v>0</v>
      </c>
      <c r="L48" s="92">
        <f t="shared" si="46"/>
        <v>0</v>
      </c>
      <c r="M48" s="127"/>
      <c r="N48" s="244"/>
      <c r="O48" s="245"/>
      <c r="P48" s="245"/>
      <c r="Q48" s="245"/>
      <c r="R48" s="245"/>
      <c r="S48" s="245"/>
      <c r="T48" s="129">
        <f t="shared" si="47"/>
        <v>0</v>
      </c>
      <c r="U48" s="128">
        <f t="shared" si="48"/>
        <v>0</v>
      </c>
      <c r="V48" s="96"/>
      <c r="W48" s="97">
        <f t="shared" si="73"/>
        <v>0</v>
      </c>
      <c r="AB48" s="1075"/>
      <c r="AC48" s="1047"/>
      <c r="AD48" s="139" t="str">
        <f>IFERROR(_xlfn.IFS(INDEX(#REF!,MATCH($AC48,#REF!,0))="C",$C48,INDEX(#REF!,MATCH($AC48,#REF!,0))="C*H",$C48*$H48,INDEX(#REF!,MATCH($AC48,#REF!,0))="C*J",$C48*$J48,INDEX(#REF!,MATCH($AC48,#REF!,0))="C*2*(H+I)",$C48*2*($H48+$I48),INDEX(#REF!,MATCH($AC48,#REF!,0))="C*L*3600",$C48*$L48*3600,INDEX(#REF!,MATCH($AC48,#REF!,0))="C*K*3600",$C48*$K48*3600),"")</f>
        <v/>
      </c>
      <c r="AE48" s="1062" t="str">
        <f t="shared" si="0"/>
        <v/>
      </c>
      <c r="AF48" s="1063" t="str">
        <f>IFERROR(IF(VLOOKUP($AC48,#REF!,2,0)=0,"",VLOOKUP($AC48,#REF!,2,0)),"")</f>
        <v/>
      </c>
      <c r="AG48" s="1064" t="str">
        <f t="shared" si="1"/>
        <v/>
      </c>
      <c r="AH48" s="1047"/>
      <c r="AI48" s="139" t="str">
        <f>IFERROR(_xlfn.IFS(INDEX(#REF!,MATCH($AH48,#REF!,0))="C",$C48,INDEX(#REF!,MATCH($AH48,#REF!,0))="C*H",$C48*$H48,INDEX(#REF!,MATCH($AH48,#REF!,0))="C*J",$C48*$J48,INDEX(#REF!,MATCH($AH48,#REF!,0))="C*2*(H+I)",$C48*2*($H48+$I48),INDEX(#REF!,MATCH($AH48,#REF!,0))="C*L*3600",$C48*$L48*3600,INDEX(#REF!,MATCH($AH48,#REF!,0))="C*K*3600",$C48*$K48*3600),"")</f>
        <v/>
      </c>
      <c r="AJ48" s="1062" t="str">
        <f t="shared" si="2"/>
        <v/>
      </c>
      <c r="AK48" s="1063" t="str">
        <f>IFERROR(IF(VLOOKUP($AH48,#REF!,2,0)=0,"",VLOOKUP($AH48,#REF!,2,0)),"")</f>
        <v/>
      </c>
      <c r="AL48" s="1064" t="str">
        <f t="shared" si="3"/>
        <v/>
      </c>
      <c r="AM48" s="1048"/>
      <c r="AN48" s="139" t="str">
        <f>IFERROR(_xlfn.IFS(INDEX(#REF!,MATCH($AM48,#REF!,0))="C",$C48,INDEX(#REF!,MATCH($AM48,#REF!,0))="C*H",$C48*$H48,INDEX(#REF!,MATCH($AM48,#REF!,0))="C*J",$C48*$J48,INDEX(#REF!,MATCH($AM48,#REF!,0))="C*2*(H+I)",$C48*2*($H48+$I48),INDEX(#REF!,MATCH($AM48,#REF!,0))="C*L*3600",$C48*$L48*3600,INDEX(#REF!,MATCH($AM48,#REF!,0))="C*K*3600",$C48*$K48*3600),"")</f>
        <v/>
      </c>
      <c r="AO48" s="1062" t="str">
        <f t="shared" si="4"/>
        <v/>
      </c>
      <c r="AP48" s="1063" t="str">
        <f>IFERROR(IF(VLOOKUP($AM48,#REF!,2,0)=0,"",VLOOKUP($AM48,#REF!,2,0)),"")</f>
        <v/>
      </c>
      <c r="AQ48" s="1064" t="str">
        <f t="shared" si="5"/>
        <v/>
      </c>
      <c r="AR48" s="1048"/>
      <c r="AS48" s="139" t="str">
        <f>IFERROR(_xlfn.IFS(INDEX(#REF!,MATCH($AR48,#REF!,0))="C",$C48,INDEX(#REF!,MATCH($AR48,#REF!,0))="C*H",$C48*$H48,INDEX(#REF!,MATCH($AR48,#REF!,0))="C*J",$C48*$J48,INDEX(#REF!,MATCH($AR48,#REF!,0))="C*2*(H+I)",$C48*2*($H48+$I48),INDEX(#REF!,MATCH($AR48,#REF!,0))="C*L*3600",$C48*$L48*3600,INDEX(#REF!,MATCH($AR48,#REF!,0))="C*K*3600",$C48*$K48*3600),"")</f>
        <v/>
      </c>
      <c r="AT48" s="1062" t="str">
        <f t="shared" si="6"/>
        <v/>
      </c>
      <c r="AU48" s="1063" t="str">
        <f>IFERROR(IF(VLOOKUP($AR48,#REF!,2,0)=0,"",VLOOKUP($AR48,#REF!,2,0)),"")</f>
        <v/>
      </c>
      <c r="AV48" s="1064" t="str">
        <f t="shared" si="7"/>
        <v/>
      </c>
      <c r="AW48" s="1048"/>
      <c r="AX48" s="139" t="str">
        <f>IFERROR(_xlfn.IFS(INDEX(#REF!,MATCH($AW48,#REF!,0))="C",$C48,INDEX(#REF!,MATCH($AW48,#REF!,0))="C*H",$C48*$H48,INDEX(#REF!,MATCH($AW48,#REF!,0))="C*J",$C48*$J48,INDEX(#REF!,MATCH($AW48,#REF!,0))="C*2*(H+I)",$C48*2*($H48+$I48),INDEX(#REF!,MATCH($AW48,#REF!,0))="C*L*3600",$C48*$L48*3600,INDEX(#REF!,MATCH($AW48,#REF!,0))="C*K*3600",$C48*$K48*3600),"")</f>
        <v/>
      </c>
      <c r="AY48" s="1062" t="str">
        <f t="shared" si="8"/>
        <v/>
      </c>
      <c r="AZ48" s="1063" t="str">
        <f>IFERROR(IF(VLOOKUP($AW48,#REF!,2,0)=0,"",VLOOKUP($AW48,#REF!,2,0)),"")</f>
        <v/>
      </c>
      <c r="BA48" s="1064" t="str">
        <f t="shared" si="9"/>
        <v/>
      </c>
      <c r="BB48" s="1049"/>
      <c r="BC48" s="139" t="str">
        <f>IFERROR(_xlfn.IFS(INDEX(#REF!,MATCH($BB48,#REF!,0))="C",$C48,INDEX(#REF!,MATCH($BB48,#REF!,0))="C*H",$C48*$H48,INDEX(#REF!,MATCH($BB48,#REF!,0))="C*J",$C48*$J48,INDEX(#REF!,MATCH($BB48,#REF!,0))="C*2*(H+I)",$C48*2*($H48+$I48),INDEX(#REF!,MATCH($BB48,#REF!,0))="C*L*3600",$C48*$L48*3600,INDEX(#REF!,MATCH($BB48,#REF!,0))="C*K*3600",$C48*$K48*3600),"")</f>
        <v/>
      </c>
      <c r="BD48" s="1062" t="str">
        <f t="shared" si="10"/>
        <v/>
      </c>
      <c r="BE48" s="1063" t="str">
        <f>IFERROR(IF(VLOOKUP($BB48,#REF!,2,0)=0,"",VLOOKUP($BB48,#REF!,2,0)),"")</f>
        <v/>
      </c>
      <c r="BF48" s="1064" t="str">
        <f t="shared" si="11"/>
        <v/>
      </c>
      <c r="BG48" s="1049"/>
      <c r="BH48" s="139" t="str">
        <f>IFERROR(_xlfn.IFS(INDEX(#REF!,MATCH($BG48,#REF!,0))="C",$C48,INDEX(#REF!,MATCH($BG48,#REF!,0))="C*H",$C48*$H48,INDEX(#REF!,MATCH($BG48,#REF!,0))="C*J",$C48*$J48,INDEX(#REF!,MATCH($BG48,#REF!,0))="C*2*(H+I)",$C48*2*($H48+$I48),INDEX(#REF!,MATCH($BG48,#REF!,0))="C*L*3600",$C48*$L48*3600,INDEX(#REF!,MATCH($BG48,#REF!,0))="C*K*3600",$C48*$K48*3600),"")</f>
        <v/>
      </c>
      <c r="BI48" s="1062" t="str">
        <f t="shared" si="12"/>
        <v/>
      </c>
      <c r="BJ48" s="1063" t="str">
        <f>IFERROR(IF(VLOOKUP($BG48,#REF!,2,0)=0,"",VLOOKUP($BG48,#REF!,2,0)),"")</f>
        <v/>
      </c>
      <c r="BK48" s="1064" t="str">
        <f t="shared" si="13"/>
        <v/>
      </c>
      <c r="BL48" s="1049"/>
      <c r="BM48" s="139" t="str">
        <f>IFERROR(_xlfn.IFS(INDEX(#REF!,MATCH($BL48,#REF!,0))="C",$C48,INDEX(#REF!,MATCH($BL48,#REF!,0))="C*H",$C48*$H48,INDEX(#REF!,MATCH($BL48,#REF!,0))="C*J",$C48*$J48,INDEX(#REF!,MATCH($BL48,#REF!,0))="C*2*(H+I)",$C48*2*($H48+$I48),INDEX(#REF!,MATCH($BL48,#REF!,0))="C*L*3600",$C48*$L48*3600,INDEX(#REF!,MATCH($BL48,#REF!,0))="C*K*3600",$C48*$K48*3600),"")</f>
        <v/>
      </c>
      <c r="BN48" s="1062" t="str">
        <f t="shared" si="14"/>
        <v/>
      </c>
      <c r="BO48" s="1063" t="str">
        <f>IFERROR(IF(VLOOKUP($BL48,#REF!,2,0)=0,"",VLOOKUP($BL48,#REF!,2,0)),"")</f>
        <v/>
      </c>
      <c r="BP48" s="1064" t="str">
        <f t="shared" si="15"/>
        <v/>
      </c>
      <c r="BQ48" s="1049"/>
      <c r="BR48" s="139" t="str">
        <f>IFERROR(_xlfn.IFS(INDEX(#REF!,MATCH($BQ48,#REF!,0))="C",$C48,INDEX(#REF!,MATCH($BQ48,#REF!,0))="C*H",$C48*$H48,INDEX(#REF!,MATCH($BQ48,#REF!,0))="C*J",$C48*$J48,INDEX(#REF!,MATCH($BQ48,#REF!,0))="C*2*(H+I)",$C48*2*($H48+$I48),INDEX(#REF!,MATCH($BQ48,#REF!,0))="C*L*3600",$C48*$L48*3600,INDEX(#REF!,MATCH($BQ48,#REF!,0))="C*K*3600",$C48*$K48*3600),"")</f>
        <v/>
      </c>
      <c r="BS48" s="1062" t="str">
        <f t="shared" si="16"/>
        <v/>
      </c>
      <c r="BT48" s="1063" t="str">
        <f>IFERROR(IF(VLOOKUP($BQ48,#REF!,2,0)=0,"",VLOOKUP($BQ48,#REF!,2,0)),"")</f>
        <v/>
      </c>
      <c r="BU48" s="1064" t="str">
        <f t="shared" si="17"/>
        <v/>
      </c>
      <c r="BV48" s="1049"/>
      <c r="BW48" s="139" t="str">
        <f>IFERROR(_xlfn.IFS(INDEX(#REF!,MATCH($BV48,#REF!,0))="C",$C48,INDEX(#REF!,MATCH($BV48,#REF!,0))="C*H",$C48*$H48,INDEX(#REF!,MATCH($BV48,#REF!,0))="C*J",$C48*$J48,INDEX(#REF!,MATCH($BV48,#REF!,0))="C*2*(H+I)",$C48*2*($H48+$I48),INDEX(#REF!,MATCH($BV48,#REF!,0))="C*L*3600",$C48*$L48*3600,INDEX(#REF!,MATCH($BV48,#REF!,0))="C*K*3600",$C48*$K48*3600),"")</f>
        <v/>
      </c>
      <c r="BX48" s="1062" t="str">
        <f t="shared" si="18"/>
        <v/>
      </c>
      <c r="BY48" s="1063" t="str">
        <f>IFERROR(IF(VLOOKUP($BV48,#REF!,2,0)=0,"",VLOOKUP($BV48,#REF!,2,0)),"")</f>
        <v/>
      </c>
      <c r="BZ48" s="1064" t="str">
        <f t="shared" si="19"/>
        <v/>
      </c>
      <c r="CA48" s="1048"/>
      <c r="CB48" s="139" t="str">
        <f>IFERROR(_xlfn.IFS(INDEX(#REF!,MATCH($CA48,#REF!,0))="C",$C48,INDEX(#REF!,MATCH($CA48,#REF!,0))="C*H",$C48*$H48,INDEX(#REF!,MATCH($CA48,#REF!,0))="C*J",$C48*$J48,INDEX(#REF!,MATCH($CA48,#REF!,0))="C*2*(H+I)",$C48*2*($H48+$I48),INDEX(#REF!,MATCH($CA48,#REF!,0))="C*L*3600",$C48*$L48*3600,INDEX(#REF!,MATCH($CA48,#REF!,0))="C*K*3600",$C48*$K48*3600),"")</f>
        <v/>
      </c>
      <c r="CC48" s="1062" t="str">
        <f t="shared" si="20"/>
        <v/>
      </c>
      <c r="CD48" s="1063" t="str">
        <f>IFERROR(IF(VLOOKUP($CA48,#REF!,2,0)=0,"",VLOOKUP($CA48,#REF!,2,0)),"")</f>
        <v/>
      </c>
      <c r="CE48" s="1064" t="str">
        <f t="shared" si="21"/>
        <v/>
      </c>
      <c r="CF48" s="1049"/>
      <c r="CG48" s="139" t="str">
        <f>IFERROR(_xlfn.IFS(INDEX(#REF!,MATCH($CF48,#REF!,0))="C",$C48,INDEX(#REF!,MATCH($CF48,#REF!,0))="C*H",$C48*$H48,INDEX(#REF!,MATCH($CF48,#REF!,0))="C*J",$C48*$J48,INDEX(#REF!,MATCH($CF48,#REF!,0))="C*2*(H+I)",$C48*2*($H48+$I48),INDEX(#REF!,MATCH($CF48,#REF!,0))="C*L*3600",$C48*$L48*3600,INDEX(#REF!,MATCH($CF48,#REF!,0))="C*K*3600",$C48*$K48*3600),"")</f>
        <v/>
      </c>
      <c r="CH48" s="1062" t="str">
        <f t="shared" si="22"/>
        <v/>
      </c>
      <c r="CI48" s="1063" t="str">
        <f>IFERROR(IF(VLOOKUP($CF48,#REF!,2,0)=0,"",VLOOKUP($CF48,#REF!,2,0)),"")</f>
        <v/>
      </c>
      <c r="CJ48" s="1064" t="str">
        <f t="shared" si="23"/>
        <v/>
      </c>
      <c r="CK48" s="1049"/>
      <c r="CL48" s="139" t="str">
        <f>IFERROR(_xlfn.IFS(INDEX(#REF!,MATCH($CK48,#REF!,0))="C",$C48,INDEX(#REF!,MATCH($CK48,#REF!,0))="C*H",$C48*$H48,INDEX(#REF!,MATCH($CK48,#REF!,0))="C*J",$C48*$J48,INDEX(#REF!,MATCH($CK48,#REF!,0))="C*2*(H+I)",$C48*2*($H48+$I48),INDEX(#REF!,MATCH($CK48,#REF!,0))="C*L*3600",$C48*$L48*3600,INDEX(#REF!,MATCH($CK48,#REF!,0))="C*K*3600",$C48*$K48*3600),"")</f>
        <v/>
      </c>
      <c r="CM48" s="1062" t="str">
        <f t="shared" si="24"/>
        <v/>
      </c>
      <c r="CN48" s="1063" t="str">
        <f>IFERROR(IF(VLOOKUP($CK48,#REF!,2,0)=0,"",VLOOKUP($CK48,#REF!,2,0)),"")</f>
        <v/>
      </c>
      <c r="CO48" s="1064" t="str">
        <f t="shared" si="25"/>
        <v/>
      </c>
      <c r="CP48" s="1048"/>
      <c r="CQ48" s="139" t="str">
        <f>IFERROR(_xlfn.IFS(INDEX(#REF!,MATCH($CP48,#REF!,0))="C",$C48,INDEX(#REF!,MATCH($CP48,#REF!,0))="C*H",$C48*$H48,INDEX(#REF!,MATCH($CP48,#REF!,0))="C*J",$C48*$J48,INDEX(#REF!,MATCH($CP48,#REF!,0))="C*2*(H+I)",$C48*2*($H48+$I48),INDEX(#REF!,MATCH($CP48,#REF!,0))="C*L*3600",$C48*$L48*3600,INDEX(#REF!,MATCH($CP48,#REF!,0))="C*K*3600",$C48*$K48*3600),"")</f>
        <v/>
      </c>
      <c r="CR48" s="1062" t="str">
        <f t="shared" si="26"/>
        <v/>
      </c>
      <c r="CS48" s="1063" t="str">
        <f>IFERROR(IF(VLOOKUP($CP48,#REF!,2,0)=0,"",VLOOKUP($CP48,#REF!,2,0)),"")</f>
        <v/>
      </c>
      <c r="CT48" s="1064" t="str">
        <f t="shared" si="27"/>
        <v/>
      </c>
      <c r="CU48" s="1049"/>
      <c r="CV48" s="139" t="str">
        <f>IFERROR(_xlfn.IFS(INDEX(#REF!,MATCH($CU48,#REF!,0))="C",$C48,INDEX(#REF!,MATCH($CU48,#REF!,0))="C*H",$C48*$H48,INDEX(#REF!,MATCH($CU48,#REF!,0))="C*J",$C48*$J48,INDEX(#REF!,MATCH($CU48,#REF!,0))="C*2*(H+I)",$C48*2*($H48+$I48),INDEX(#REF!,MATCH($CU48,#REF!,0))="C*L*3600",$C48*$L48*3600,INDEX(#REF!,MATCH($CU48,#REF!,0))="C*K*3600",$C48*$K48*3600),"")</f>
        <v/>
      </c>
      <c r="CW48" s="1062" t="str">
        <f t="shared" si="28"/>
        <v/>
      </c>
      <c r="CX48" s="1063" t="str">
        <f>IFERROR(IF(VLOOKUP($CU48,#REF!,2,0)=0,"",VLOOKUP($CU48,#REF!,2,0)),"")</f>
        <v/>
      </c>
      <c r="CY48" s="1064" t="str">
        <f t="shared" si="29"/>
        <v/>
      </c>
      <c r="CZ48" s="1049"/>
      <c r="DA48" s="139" t="str">
        <f>IFERROR(_xlfn.IFS(INDEX(#REF!,MATCH($CZ48,#REF!,0))="C",$C48,INDEX(#REF!,MATCH($CZ48,#REF!,0))="C*H",$C48*$H48,INDEX(#REF!,MATCH($CZ48,#REF!,0))="C*J",$C48*$J48,INDEX(#REF!,MATCH($CZ48,#REF!,0))="C*2*(H+I)",$C48*2*($H48+$I48),INDEX(#REF!,MATCH($CZ48,#REF!,0))="C*L*3600",$C48*$L48*3600,INDEX(#REF!,MATCH($CZ48,#REF!,0))="C*K*3600",$C48*$K48*3600),"")</f>
        <v/>
      </c>
      <c r="DB48" s="1062" t="str">
        <f t="shared" si="30"/>
        <v/>
      </c>
      <c r="DC48" s="1063" t="str">
        <f>IFERROR(IF(VLOOKUP($CZ48,#REF!,2,0)=0,"",VLOOKUP($CZ48,#REF!,2,0)),"")</f>
        <v/>
      </c>
      <c r="DD48" s="1064" t="str">
        <f t="shared" si="31"/>
        <v/>
      </c>
      <c r="DE48" s="1049"/>
      <c r="DF48" s="139" t="str">
        <f>IFERROR(_xlfn.IFS(INDEX(#REF!,MATCH($DE48,#REF!,0))="C",$C48,INDEX(#REF!,MATCH($DE48,#REF!,0))="C*H",$C48*$H48,INDEX(#REF!,MATCH($DE48,#REF!,0))="C*J",$C48*$J48,INDEX(#REF!,MATCH($DE48,#REF!,0))="C*2*(H+I)",$C48*2*($H48+$I48),INDEX(#REF!,MATCH($DE48,#REF!,0))="C*L*3600",$C48*$L48*3600,INDEX(#REF!,MATCH($DE48,#REF!,0))="C*K*3600",$C48*$K48*3600),"")</f>
        <v/>
      </c>
      <c r="DG48" s="1062" t="str">
        <f t="shared" si="32"/>
        <v/>
      </c>
      <c r="DH48" s="1063" t="str">
        <f>IFERROR(IF(VLOOKUP($DE48,#REF!,2,0)=0,"",VLOOKUP($DE48,#REF!,2,0)),"")</f>
        <v/>
      </c>
      <c r="DI48" s="1064" t="str">
        <f t="shared" si="33"/>
        <v/>
      </c>
      <c r="DJ48" s="1049"/>
      <c r="DK48" s="139" t="str">
        <f>IFERROR(_xlfn.IFS(INDEX(#REF!,MATCH($DJ48,#REF!,0))="C",$C48,INDEX(#REF!,MATCH($DJ48,#REF!,0))="C*H",$C48*$H48,INDEX(#REF!,MATCH($DJ48,#REF!,0))="C*J",$C48*$J48,INDEX(#REF!,MATCH($DJ48,#REF!,0))="C*2*(H+I)",$C48*2*($H48+$I48),INDEX(#REF!,MATCH($DJ48,#REF!,0))="C*L*3600",$C48*$L48*3600,INDEX(#REF!,MATCH($DJ48,#REF!,0))="C*K*3600",$C48*$K48*3600),"")</f>
        <v/>
      </c>
      <c r="DL48" s="1062" t="str">
        <f t="shared" si="34"/>
        <v/>
      </c>
      <c r="DM48" s="1063" t="str">
        <f>IFERROR(IF(VLOOKUP($DJ48,#REF!,2,0)=0,"",VLOOKUP($DJ48,#REF!,2,0)),"")</f>
        <v/>
      </c>
      <c r="DN48" s="1064" t="str">
        <f t="shared" si="35"/>
        <v/>
      </c>
      <c r="DO48" s="1049"/>
      <c r="DP48" s="139" t="str">
        <f>IFERROR(_xlfn.IFS(INDEX(#REF!,MATCH($DO48,#REF!,0))="C",$C48,INDEX(#REF!,MATCH($DO48,#REF!,0))="C*H",$C48*$H48,INDEX(#REF!,MATCH($DO48,#REF!,0))="C*J",$C48*$J48,INDEX(#REF!,MATCH($DO48,#REF!,0))="C*2*(H+I)",$C48*2*($H48+$I48),INDEX(#REF!,MATCH($DO48,#REF!,0))="C*L*3600",$C48*$L48*3600,INDEX(#REF!,MATCH($DO48,#REF!,0))="C*K*3600",$C48*$K48*3600),"")</f>
        <v/>
      </c>
      <c r="DQ48" s="1062" t="str">
        <f t="shared" si="36"/>
        <v/>
      </c>
      <c r="DR48" s="1063" t="str">
        <f>IFERROR(IF(VLOOKUP($DO48,#REF!,2,0)=0,"",VLOOKUP($DO48,#REF!,2,0)),"")</f>
        <v/>
      </c>
      <c r="DS48" s="1064" t="str">
        <f t="shared" si="37"/>
        <v/>
      </c>
      <c r="DT48" s="1049"/>
      <c r="DU48" s="139" t="str">
        <f>IFERROR(_xlfn.IFS(INDEX(#REF!,MATCH($DT48,#REF!,0))="C",$C48,INDEX(#REF!,MATCH($DT48,#REF!,0))="C*H",$C48*$H48,INDEX(#REF!,MATCH($DT48,#REF!,0))="C*J",$C48*$J48,INDEX(#REF!,MATCH($DT48,#REF!,0))="C*2*(H+I)",$C48*2*($H48+$I48),INDEX(#REF!,MATCH($DT48,#REF!,0))="C*L*3600",$C48*$L48*3600,INDEX(#REF!,MATCH($DT48,#REF!,0))="C*K*3600",$C48*$K48*3600),"")</f>
        <v/>
      </c>
      <c r="DV48" s="1062" t="str">
        <f t="shared" si="38"/>
        <v/>
      </c>
      <c r="DW48" s="1063" t="str">
        <f>IFERROR(IF(VLOOKUP($DT48,#REF!,2,0)=0,"",VLOOKUP($DT48,#REF!,2,0)),"")</f>
        <v/>
      </c>
      <c r="DX48" s="1064" t="str">
        <f t="shared" si="39"/>
        <v/>
      </c>
      <c r="DY48" s="1050"/>
      <c r="DZ48" s="139" t="str">
        <f>IFERROR(_xlfn.IFS(INDEX(#REF!,MATCH($DY48,#REF!,0))="C",$C48,INDEX(#REF!,MATCH($DY48,#REF!,0))="C*H",$C48*$H48,INDEX(#REF!,MATCH($DY48,#REF!,0))="C*J",$C48*$J48,INDEX(#REF!,MATCH($DY48,#REF!,0))="C*2*(H+I)",$C48*2*($H48+$I48),INDEX(#REF!,MATCH($DY48,#REF!,0))="C*L*3600",$C48*$L48*3600,INDEX(#REF!,MATCH($DY48,#REF!,0))="C*K*3600",$C48*$K48*3600),"")</f>
        <v/>
      </c>
      <c r="EA48" s="1062" t="str">
        <f t="shared" si="40"/>
        <v/>
      </c>
      <c r="EB48" s="1063" t="str">
        <f>IFERROR(IF(VLOOKUP($DY48,#REF!,2,0)=0,"",VLOOKUP($DY48,#REF!,2,0)),"")</f>
        <v/>
      </c>
      <c r="EC48" s="1064" t="str">
        <f t="shared" si="41"/>
        <v/>
      </c>
      <c r="ED48" s="1050"/>
      <c r="EE48" s="139" t="str">
        <f>IFERROR(_xlfn.IFS(INDEX(#REF!,MATCH($ED48,#REF!,0))="C",$C48,INDEX(#REF!,MATCH($ED48,#REF!,0))="C*H",$C48*$H48,INDEX(#REF!,MATCH($ED48,#REF!,0))="C*J",$C48*$J48,INDEX(#REF!,MATCH($ED48,#REF!,0))="C*2*(H+I)",$C48*2*($H48+$I48),INDEX(#REF!,MATCH($ED48,#REF!,0))="C*L*3600",$C48*$L48*3600,INDEX(#REF!,MATCH($ED48,#REF!,0))="C*K*3600",$C48*$K48*3600),"")</f>
        <v/>
      </c>
      <c r="EF48" s="1062" t="str">
        <f t="shared" si="105"/>
        <v/>
      </c>
      <c r="EG48" s="1063" t="str">
        <f>IFERROR(IF(VLOOKUP($ED48,#REF!,2,0)=0,"",VLOOKUP($ED48,#REF!,2,0)),"")</f>
        <v/>
      </c>
      <c r="EH48" s="1064" t="str">
        <f t="shared" si="106"/>
        <v/>
      </c>
      <c r="EI48" s="1050"/>
      <c r="EJ48" s="139" t="str">
        <f>IFERROR(_xlfn.IFS(INDEX(#REF!,MATCH($EI48,#REF!,0))="C",$C48,INDEX(#REF!,MATCH($EI48,#REF!,0))="C*H",$C48*$H48,INDEX(#REF!,MATCH($EI48,#REF!,0))="C*J",$C48*$J48,INDEX(#REF!,MATCH($EI48,#REF!,0))="C*2*(H+I)",$C48*2*($H48+$I48),INDEX(#REF!,MATCH($EI48,#REF!,0))="C*L*3600",$C48*$L48*3600,INDEX(#REF!,MATCH($EI48,#REF!,0))="C*K*3600",$C48*$K48*3600),"")</f>
        <v/>
      </c>
      <c r="EK48" s="1062" t="str">
        <f t="shared" si="107"/>
        <v/>
      </c>
      <c r="EL48" s="1063" t="str">
        <f>IFERROR(IF(VLOOKUP($EI48,#REF!,2,0)=0,"",VLOOKUP($EI48,#REF!,2,0)),"")</f>
        <v/>
      </c>
      <c r="EM48" s="1064" t="str">
        <f t="shared" si="108"/>
        <v/>
      </c>
      <c r="EN48" s="1051"/>
      <c r="EO48" s="139" t="str">
        <f>IFERROR(_xlfn.IFS(INDEX(#REF!,MATCH($EN48,#REF!,0))="C",$C48,INDEX(#REF!,MATCH($EN48,#REF!,0))="C*H",$C48*$H48,INDEX(#REF!,MATCH($EN48,#REF!,0))="C*J",$C48*$J48,INDEX(#REF!,MATCH($EN48,#REF!,0))="C*2*(H+I)",$C48*2*($H48+$I48),INDEX(#REF!,MATCH($EN48,#REF!,0))="C*L*3600",$C48*$L48*3600,INDEX(#REF!,MATCH($EN48,#REF!,0))="C*K*3600",$C48*$K48*3600),"")</f>
        <v/>
      </c>
      <c r="EP48" s="1062" t="str">
        <f t="shared" si="109"/>
        <v/>
      </c>
      <c r="EQ48" s="1063" t="str">
        <f>IFERROR(IF(VLOOKUP($EN48,#REF!,2,0)=0,"",VLOOKUP($EN48,#REF!,2,0)),"")</f>
        <v/>
      </c>
      <c r="ER48" s="1064" t="str">
        <f t="shared" si="110"/>
        <v/>
      </c>
      <c r="ES48" s="1052"/>
      <c r="ET48" s="139" t="str">
        <f>IFERROR(_xlfn.IFS(INDEX(#REF!,MATCH($ES48,#REF!,0))="C",$C48,INDEX(#REF!,MATCH($ES48,#REF!,0))="C*H",$C48*$H48,INDEX(#REF!,MATCH($ES48,#REF!,0))="C*J",$C48*$J48,INDEX(#REF!,MATCH($ES48,#REF!,0))="C*2*(H+I)",$C48*2*($H48+$I48),INDEX(#REF!,MATCH($ES48,#REF!,0))="C*L*3600",$C48*$L48*3600,INDEX(#REF!,MATCH($ES48,#REF!,0))="C*K*3600",$C48*$K48*3600),"")</f>
        <v/>
      </c>
      <c r="EU48" s="1062" t="str">
        <f t="shared" si="42"/>
        <v/>
      </c>
      <c r="EV48" s="1063" t="str">
        <f>IFERROR(IF(VLOOKUP($ES48,#REF!,2,0)=0,"",VLOOKUP($ES48,#REF!,2,0)),"")</f>
        <v/>
      </c>
      <c r="EW48" s="1064" t="str">
        <f t="shared" si="43"/>
        <v/>
      </c>
    </row>
    <row r="49" spans="1:153" s="5" customFormat="1" ht="15" hidden="1" customHeight="1" outlineLevel="1">
      <c r="A49" s="17">
        <v>25</v>
      </c>
      <c r="B49" s="64"/>
      <c r="C49" s="130"/>
      <c r="D49" s="43">
        <f t="shared" si="104"/>
        <v>4</v>
      </c>
      <c r="E49" s="43">
        <f t="shared" si="44"/>
        <v>4</v>
      </c>
      <c r="F49" s="65">
        <f t="shared" si="45"/>
        <v>20</v>
      </c>
      <c r="G49" s="131"/>
      <c r="H49" s="458"/>
      <c r="I49" s="458"/>
      <c r="J49" s="457"/>
      <c r="K49" s="100">
        <f t="shared" si="72"/>
        <v>0</v>
      </c>
      <c r="L49" s="92">
        <f t="shared" si="46"/>
        <v>0</v>
      </c>
      <c r="M49" s="127"/>
      <c r="N49" s="244"/>
      <c r="O49" s="245"/>
      <c r="P49" s="245"/>
      <c r="Q49" s="245"/>
      <c r="R49" s="245"/>
      <c r="S49" s="245"/>
      <c r="T49" s="129">
        <f t="shared" si="47"/>
        <v>0</v>
      </c>
      <c r="U49" s="128">
        <f t="shared" si="48"/>
        <v>0</v>
      </c>
      <c r="V49" s="96"/>
      <c r="W49" s="97">
        <f t="shared" si="73"/>
        <v>0</v>
      </c>
      <c r="AB49" s="1075"/>
      <c r="AC49" s="1047"/>
      <c r="AD49" s="139" t="str">
        <f>IFERROR(_xlfn.IFS(INDEX(#REF!,MATCH($AC49,#REF!,0))="C",$C49,INDEX(#REF!,MATCH($AC49,#REF!,0))="C*H",$C49*$H49,INDEX(#REF!,MATCH($AC49,#REF!,0))="C*J",$C49*$J49,INDEX(#REF!,MATCH($AC49,#REF!,0))="C*2*(H+I)",$C49*2*($H49+$I49),INDEX(#REF!,MATCH($AC49,#REF!,0))="C*L*3600",$C49*$L49*3600,INDEX(#REF!,MATCH($AC49,#REF!,0))="C*K*3600",$C49*$K49*3600),"")</f>
        <v/>
      </c>
      <c r="AE49" s="1062" t="str">
        <f t="shared" si="0"/>
        <v/>
      </c>
      <c r="AF49" s="1063" t="str">
        <f>IFERROR(IF(VLOOKUP($AC49,#REF!,2,0)=0,"",VLOOKUP($AC49,#REF!,2,0)),"")</f>
        <v/>
      </c>
      <c r="AG49" s="1064" t="str">
        <f t="shared" si="1"/>
        <v/>
      </c>
      <c r="AH49" s="1047"/>
      <c r="AI49" s="139" t="str">
        <f>IFERROR(_xlfn.IFS(INDEX(#REF!,MATCH($AH49,#REF!,0))="C",$C49,INDEX(#REF!,MATCH($AH49,#REF!,0))="C*H",$C49*$H49,INDEX(#REF!,MATCH($AH49,#REF!,0))="C*J",$C49*$J49,INDEX(#REF!,MATCH($AH49,#REF!,0))="C*2*(H+I)",$C49*2*($H49+$I49),INDEX(#REF!,MATCH($AH49,#REF!,0))="C*L*3600",$C49*$L49*3600,INDEX(#REF!,MATCH($AH49,#REF!,0))="C*K*3600",$C49*$K49*3600),"")</f>
        <v/>
      </c>
      <c r="AJ49" s="1062" t="str">
        <f t="shared" si="2"/>
        <v/>
      </c>
      <c r="AK49" s="1063" t="str">
        <f>IFERROR(IF(VLOOKUP($AH49,#REF!,2,0)=0,"",VLOOKUP($AH49,#REF!,2,0)),"")</f>
        <v/>
      </c>
      <c r="AL49" s="1064" t="str">
        <f t="shared" si="3"/>
        <v/>
      </c>
      <c r="AM49" s="1048"/>
      <c r="AN49" s="139" t="str">
        <f>IFERROR(_xlfn.IFS(INDEX(#REF!,MATCH($AM49,#REF!,0))="C",$C49,INDEX(#REF!,MATCH($AM49,#REF!,0))="C*H",$C49*$H49,INDEX(#REF!,MATCH($AM49,#REF!,0))="C*J",$C49*$J49,INDEX(#REF!,MATCH($AM49,#REF!,0))="C*2*(H+I)",$C49*2*($H49+$I49),INDEX(#REF!,MATCH($AM49,#REF!,0))="C*L*3600",$C49*$L49*3600,INDEX(#REF!,MATCH($AM49,#REF!,0))="C*K*3600",$C49*$K49*3600),"")</f>
        <v/>
      </c>
      <c r="AO49" s="1062" t="str">
        <f t="shared" si="4"/>
        <v/>
      </c>
      <c r="AP49" s="1063" t="str">
        <f>IFERROR(IF(VLOOKUP($AM49,#REF!,2,0)=0,"",VLOOKUP($AM49,#REF!,2,0)),"")</f>
        <v/>
      </c>
      <c r="AQ49" s="1064" t="str">
        <f t="shared" si="5"/>
        <v/>
      </c>
      <c r="AR49" s="1048"/>
      <c r="AS49" s="139" t="str">
        <f>IFERROR(_xlfn.IFS(INDEX(#REF!,MATCH($AR49,#REF!,0))="C",$C49,INDEX(#REF!,MATCH($AR49,#REF!,0))="C*H",$C49*$H49,INDEX(#REF!,MATCH($AR49,#REF!,0))="C*J",$C49*$J49,INDEX(#REF!,MATCH($AR49,#REF!,0))="C*2*(H+I)",$C49*2*($H49+$I49),INDEX(#REF!,MATCH($AR49,#REF!,0))="C*L*3600",$C49*$L49*3600,INDEX(#REF!,MATCH($AR49,#REF!,0))="C*K*3600",$C49*$K49*3600),"")</f>
        <v/>
      </c>
      <c r="AT49" s="1062" t="str">
        <f t="shared" si="6"/>
        <v/>
      </c>
      <c r="AU49" s="1063" t="str">
        <f>IFERROR(IF(VLOOKUP($AR49,#REF!,2,0)=0,"",VLOOKUP($AR49,#REF!,2,0)),"")</f>
        <v/>
      </c>
      <c r="AV49" s="1064" t="str">
        <f t="shared" si="7"/>
        <v/>
      </c>
      <c r="AW49" s="1048"/>
      <c r="AX49" s="139" t="str">
        <f>IFERROR(_xlfn.IFS(INDEX(#REF!,MATCH($AW49,#REF!,0))="C",$C49,INDEX(#REF!,MATCH($AW49,#REF!,0))="C*H",$C49*$H49,INDEX(#REF!,MATCH($AW49,#REF!,0))="C*J",$C49*$J49,INDEX(#REF!,MATCH($AW49,#REF!,0))="C*2*(H+I)",$C49*2*($H49+$I49),INDEX(#REF!,MATCH($AW49,#REF!,0))="C*L*3600",$C49*$L49*3600,INDEX(#REF!,MATCH($AW49,#REF!,0))="C*K*3600",$C49*$K49*3600),"")</f>
        <v/>
      </c>
      <c r="AY49" s="1062" t="str">
        <f t="shared" si="8"/>
        <v/>
      </c>
      <c r="AZ49" s="1063" t="str">
        <f>IFERROR(IF(VLOOKUP($AW49,#REF!,2,0)=0,"",VLOOKUP($AW49,#REF!,2,0)),"")</f>
        <v/>
      </c>
      <c r="BA49" s="1064" t="str">
        <f t="shared" si="9"/>
        <v/>
      </c>
      <c r="BB49" s="1049"/>
      <c r="BC49" s="139" t="str">
        <f>IFERROR(_xlfn.IFS(INDEX(#REF!,MATCH($BB49,#REF!,0))="C",$C49,INDEX(#REF!,MATCH($BB49,#REF!,0))="C*H",$C49*$H49,INDEX(#REF!,MATCH($BB49,#REF!,0))="C*J",$C49*$J49,INDEX(#REF!,MATCH($BB49,#REF!,0))="C*2*(H+I)",$C49*2*($H49+$I49),INDEX(#REF!,MATCH($BB49,#REF!,0))="C*L*3600",$C49*$L49*3600,INDEX(#REF!,MATCH($BB49,#REF!,0))="C*K*3600",$C49*$K49*3600),"")</f>
        <v/>
      </c>
      <c r="BD49" s="1062" t="str">
        <f t="shared" si="10"/>
        <v/>
      </c>
      <c r="BE49" s="1063" t="str">
        <f>IFERROR(IF(VLOOKUP($BB49,#REF!,2,0)=0,"",VLOOKUP($BB49,#REF!,2,0)),"")</f>
        <v/>
      </c>
      <c r="BF49" s="1064" t="str">
        <f t="shared" si="11"/>
        <v/>
      </c>
      <c r="BG49" s="1049"/>
      <c r="BH49" s="139" t="str">
        <f>IFERROR(_xlfn.IFS(INDEX(#REF!,MATCH($BG49,#REF!,0))="C",$C49,INDEX(#REF!,MATCH($BG49,#REF!,0))="C*H",$C49*$H49,INDEX(#REF!,MATCH($BG49,#REF!,0))="C*J",$C49*$J49,INDEX(#REF!,MATCH($BG49,#REF!,0))="C*2*(H+I)",$C49*2*($H49+$I49),INDEX(#REF!,MATCH($BG49,#REF!,0))="C*L*3600",$C49*$L49*3600,INDEX(#REF!,MATCH($BG49,#REF!,0))="C*K*3600",$C49*$K49*3600),"")</f>
        <v/>
      </c>
      <c r="BI49" s="1062" t="str">
        <f t="shared" si="12"/>
        <v/>
      </c>
      <c r="BJ49" s="1063" t="str">
        <f>IFERROR(IF(VLOOKUP($BG49,#REF!,2,0)=0,"",VLOOKUP($BG49,#REF!,2,0)),"")</f>
        <v/>
      </c>
      <c r="BK49" s="1064" t="str">
        <f t="shared" si="13"/>
        <v/>
      </c>
      <c r="BL49" s="1049"/>
      <c r="BM49" s="139" t="str">
        <f>IFERROR(_xlfn.IFS(INDEX(#REF!,MATCH($BL49,#REF!,0))="C",$C49,INDEX(#REF!,MATCH($BL49,#REF!,0))="C*H",$C49*$H49,INDEX(#REF!,MATCH($BL49,#REF!,0))="C*J",$C49*$J49,INDEX(#REF!,MATCH($BL49,#REF!,0))="C*2*(H+I)",$C49*2*($H49+$I49),INDEX(#REF!,MATCH($BL49,#REF!,0))="C*L*3600",$C49*$L49*3600,INDEX(#REF!,MATCH($BL49,#REF!,0))="C*K*3600",$C49*$K49*3600),"")</f>
        <v/>
      </c>
      <c r="BN49" s="1062" t="str">
        <f t="shared" si="14"/>
        <v/>
      </c>
      <c r="BO49" s="1063" t="str">
        <f>IFERROR(IF(VLOOKUP($BL49,#REF!,2,0)=0,"",VLOOKUP($BL49,#REF!,2,0)),"")</f>
        <v/>
      </c>
      <c r="BP49" s="1064" t="str">
        <f t="shared" si="15"/>
        <v/>
      </c>
      <c r="BQ49" s="1049"/>
      <c r="BR49" s="139" t="str">
        <f>IFERROR(_xlfn.IFS(INDEX(#REF!,MATCH($BQ49,#REF!,0))="C",$C49,INDEX(#REF!,MATCH($BQ49,#REF!,0))="C*H",$C49*$H49,INDEX(#REF!,MATCH($BQ49,#REF!,0))="C*J",$C49*$J49,INDEX(#REF!,MATCH($BQ49,#REF!,0))="C*2*(H+I)",$C49*2*($H49+$I49),INDEX(#REF!,MATCH($BQ49,#REF!,0))="C*L*3600",$C49*$L49*3600,INDEX(#REF!,MATCH($BQ49,#REF!,0))="C*K*3600",$C49*$K49*3600),"")</f>
        <v/>
      </c>
      <c r="BS49" s="1062" t="str">
        <f t="shared" si="16"/>
        <v/>
      </c>
      <c r="BT49" s="1063" t="str">
        <f>IFERROR(IF(VLOOKUP($BQ49,#REF!,2,0)=0,"",VLOOKUP($BQ49,#REF!,2,0)),"")</f>
        <v/>
      </c>
      <c r="BU49" s="1064" t="str">
        <f t="shared" si="17"/>
        <v/>
      </c>
      <c r="BV49" s="1049"/>
      <c r="BW49" s="139" t="str">
        <f>IFERROR(_xlfn.IFS(INDEX(#REF!,MATCH($BV49,#REF!,0))="C",$C49,INDEX(#REF!,MATCH($BV49,#REF!,0))="C*H",$C49*$H49,INDEX(#REF!,MATCH($BV49,#REF!,0))="C*J",$C49*$J49,INDEX(#REF!,MATCH($BV49,#REF!,0))="C*2*(H+I)",$C49*2*($H49+$I49),INDEX(#REF!,MATCH($BV49,#REF!,0))="C*L*3600",$C49*$L49*3600,INDEX(#REF!,MATCH($BV49,#REF!,0))="C*K*3600",$C49*$K49*3600),"")</f>
        <v/>
      </c>
      <c r="BX49" s="1062" t="str">
        <f t="shared" si="18"/>
        <v/>
      </c>
      <c r="BY49" s="1063" t="str">
        <f>IFERROR(IF(VLOOKUP($BV49,#REF!,2,0)=0,"",VLOOKUP($BV49,#REF!,2,0)),"")</f>
        <v/>
      </c>
      <c r="BZ49" s="1064" t="str">
        <f t="shared" si="19"/>
        <v/>
      </c>
      <c r="CA49" s="1048"/>
      <c r="CB49" s="139" t="str">
        <f>IFERROR(_xlfn.IFS(INDEX(#REF!,MATCH($CA49,#REF!,0))="C",$C49,INDEX(#REF!,MATCH($CA49,#REF!,0))="C*H",$C49*$H49,INDEX(#REF!,MATCH($CA49,#REF!,0))="C*J",$C49*$J49,INDEX(#REF!,MATCH($CA49,#REF!,0))="C*2*(H+I)",$C49*2*($H49+$I49),INDEX(#REF!,MATCH($CA49,#REF!,0))="C*L*3600",$C49*$L49*3600,INDEX(#REF!,MATCH($CA49,#REF!,0))="C*K*3600",$C49*$K49*3600),"")</f>
        <v/>
      </c>
      <c r="CC49" s="1062" t="str">
        <f t="shared" si="20"/>
        <v/>
      </c>
      <c r="CD49" s="1063" t="str">
        <f>IFERROR(IF(VLOOKUP($CA49,#REF!,2,0)=0,"",VLOOKUP($CA49,#REF!,2,0)),"")</f>
        <v/>
      </c>
      <c r="CE49" s="1064" t="str">
        <f t="shared" si="21"/>
        <v/>
      </c>
      <c r="CF49" s="1049"/>
      <c r="CG49" s="139" t="str">
        <f>IFERROR(_xlfn.IFS(INDEX(#REF!,MATCH($CF49,#REF!,0))="C",$C49,INDEX(#REF!,MATCH($CF49,#REF!,0))="C*H",$C49*$H49,INDEX(#REF!,MATCH($CF49,#REF!,0))="C*J",$C49*$J49,INDEX(#REF!,MATCH($CF49,#REF!,0))="C*2*(H+I)",$C49*2*($H49+$I49),INDEX(#REF!,MATCH($CF49,#REF!,0))="C*L*3600",$C49*$L49*3600,INDEX(#REF!,MATCH($CF49,#REF!,0))="C*K*3600",$C49*$K49*3600),"")</f>
        <v/>
      </c>
      <c r="CH49" s="1062" t="str">
        <f t="shared" si="22"/>
        <v/>
      </c>
      <c r="CI49" s="1063" t="str">
        <f>IFERROR(IF(VLOOKUP($CF49,#REF!,2,0)=0,"",VLOOKUP($CF49,#REF!,2,0)),"")</f>
        <v/>
      </c>
      <c r="CJ49" s="1064" t="str">
        <f t="shared" si="23"/>
        <v/>
      </c>
      <c r="CK49" s="1049"/>
      <c r="CL49" s="139" t="str">
        <f>IFERROR(_xlfn.IFS(INDEX(#REF!,MATCH($CK49,#REF!,0))="C",$C49,INDEX(#REF!,MATCH($CK49,#REF!,0))="C*H",$C49*$H49,INDEX(#REF!,MATCH($CK49,#REF!,0))="C*J",$C49*$J49,INDEX(#REF!,MATCH($CK49,#REF!,0))="C*2*(H+I)",$C49*2*($H49+$I49),INDEX(#REF!,MATCH($CK49,#REF!,0))="C*L*3600",$C49*$L49*3600,INDEX(#REF!,MATCH($CK49,#REF!,0))="C*K*3600",$C49*$K49*3600),"")</f>
        <v/>
      </c>
      <c r="CM49" s="1062" t="str">
        <f t="shared" si="24"/>
        <v/>
      </c>
      <c r="CN49" s="1063" t="str">
        <f>IFERROR(IF(VLOOKUP($CK49,#REF!,2,0)=0,"",VLOOKUP($CK49,#REF!,2,0)),"")</f>
        <v/>
      </c>
      <c r="CO49" s="1064" t="str">
        <f t="shared" si="25"/>
        <v/>
      </c>
      <c r="CP49" s="1048"/>
      <c r="CQ49" s="139" t="str">
        <f>IFERROR(_xlfn.IFS(INDEX(#REF!,MATCH($CP49,#REF!,0))="C",$C49,INDEX(#REF!,MATCH($CP49,#REF!,0))="C*H",$C49*$H49,INDEX(#REF!,MATCH($CP49,#REF!,0))="C*J",$C49*$J49,INDEX(#REF!,MATCH($CP49,#REF!,0))="C*2*(H+I)",$C49*2*($H49+$I49),INDEX(#REF!,MATCH($CP49,#REF!,0))="C*L*3600",$C49*$L49*3600,INDEX(#REF!,MATCH($CP49,#REF!,0))="C*K*3600",$C49*$K49*3600),"")</f>
        <v/>
      </c>
      <c r="CR49" s="1062" t="str">
        <f t="shared" si="26"/>
        <v/>
      </c>
      <c r="CS49" s="1063" t="str">
        <f>IFERROR(IF(VLOOKUP($CP49,#REF!,2,0)=0,"",VLOOKUP($CP49,#REF!,2,0)),"")</f>
        <v/>
      </c>
      <c r="CT49" s="1064" t="str">
        <f t="shared" si="27"/>
        <v/>
      </c>
      <c r="CU49" s="1049"/>
      <c r="CV49" s="139" t="str">
        <f>IFERROR(_xlfn.IFS(INDEX(#REF!,MATCH($CU49,#REF!,0))="C",$C49,INDEX(#REF!,MATCH($CU49,#REF!,0))="C*H",$C49*$H49,INDEX(#REF!,MATCH($CU49,#REF!,0))="C*J",$C49*$J49,INDEX(#REF!,MATCH($CU49,#REF!,0))="C*2*(H+I)",$C49*2*($H49+$I49),INDEX(#REF!,MATCH($CU49,#REF!,0))="C*L*3600",$C49*$L49*3600,INDEX(#REF!,MATCH($CU49,#REF!,0))="C*K*3600",$C49*$K49*3600),"")</f>
        <v/>
      </c>
      <c r="CW49" s="1062" t="str">
        <f t="shared" si="28"/>
        <v/>
      </c>
      <c r="CX49" s="1063" t="str">
        <f>IFERROR(IF(VLOOKUP($CU49,#REF!,2,0)=0,"",VLOOKUP($CU49,#REF!,2,0)),"")</f>
        <v/>
      </c>
      <c r="CY49" s="1064" t="str">
        <f t="shared" si="29"/>
        <v/>
      </c>
      <c r="CZ49" s="1049"/>
      <c r="DA49" s="139" t="str">
        <f>IFERROR(_xlfn.IFS(INDEX(#REF!,MATCH($CZ49,#REF!,0))="C",$C49,INDEX(#REF!,MATCH($CZ49,#REF!,0))="C*H",$C49*$H49,INDEX(#REF!,MATCH($CZ49,#REF!,0))="C*J",$C49*$J49,INDEX(#REF!,MATCH($CZ49,#REF!,0))="C*2*(H+I)",$C49*2*($H49+$I49),INDEX(#REF!,MATCH($CZ49,#REF!,0))="C*L*3600",$C49*$L49*3600,INDEX(#REF!,MATCH($CZ49,#REF!,0))="C*K*3600",$C49*$K49*3600),"")</f>
        <v/>
      </c>
      <c r="DB49" s="1062" t="str">
        <f t="shared" si="30"/>
        <v/>
      </c>
      <c r="DC49" s="1063" t="str">
        <f>IFERROR(IF(VLOOKUP($CZ49,#REF!,2,0)=0,"",VLOOKUP($CZ49,#REF!,2,0)),"")</f>
        <v/>
      </c>
      <c r="DD49" s="1064" t="str">
        <f t="shared" si="31"/>
        <v/>
      </c>
      <c r="DE49" s="1049"/>
      <c r="DF49" s="139" t="str">
        <f>IFERROR(_xlfn.IFS(INDEX(#REF!,MATCH($DE49,#REF!,0))="C",$C49,INDEX(#REF!,MATCH($DE49,#REF!,0))="C*H",$C49*$H49,INDEX(#REF!,MATCH($DE49,#REF!,0))="C*J",$C49*$J49,INDEX(#REF!,MATCH($DE49,#REF!,0))="C*2*(H+I)",$C49*2*($H49+$I49),INDEX(#REF!,MATCH($DE49,#REF!,0))="C*L*3600",$C49*$L49*3600,INDEX(#REF!,MATCH($DE49,#REF!,0))="C*K*3600",$C49*$K49*3600),"")</f>
        <v/>
      </c>
      <c r="DG49" s="1062" t="str">
        <f t="shared" si="32"/>
        <v/>
      </c>
      <c r="DH49" s="1063" t="str">
        <f>IFERROR(IF(VLOOKUP($DE49,#REF!,2,0)=0,"",VLOOKUP($DE49,#REF!,2,0)),"")</f>
        <v/>
      </c>
      <c r="DI49" s="1064" t="str">
        <f t="shared" si="33"/>
        <v/>
      </c>
      <c r="DJ49" s="1049"/>
      <c r="DK49" s="139" t="str">
        <f>IFERROR(_xlfn.IFS(INDEX(#REF!,MATCH($DJ49,#REF!,0))="C",$C49,INDEX(#REF!,MATCH($DJ49,#REF!,0))="C*H",$C49*$H49,INDEX(#REF!,MATCH($DJ49,#REF!,0))="C*J",$C49*$J49,INDEX(#REF!,MATCH($DJ49,#REF!,0))="C*2*(H+I)",$C49*2*($H49+$I49),INDEX(#REF!,MATCH($DJ49,#REF!,0))="C*L*3600",$C49*$L49*3600,INDEX(#REF!,MATCH($DJ49,#REF!,0))="C*K*3600",$C49*$K49*3600),"")</f>
        <v/>
      </c>
      <c r="DL49" s="1062" t="str">
        <f t="shared" si="34"/>
        <v/>
      </c>
      <c r="DM49" s="1063" t="str">
        <f>IFERROR(IF(VLOOKUP($DJ49,#REF!,2,0)=0,"",VLOOKUP($DJ49,#REF!,2,0)),"")</f>
        <v/>
      </c>
      <c r="DN49" s="1064" t="str">
        <f t="shared" si="35"/>
        <v/>
      </c>
      <c r="DO49" s="1049"/>
      <c r="DP49" s="139" t="str">
        <f>IFERROR(_xlfn.IFS(INDEX(#REF!,MATCH($DO49,#REF!,0))="C",$C49,INDEX(#REF!,MATCH($DO49,#REF!,0))="C*H",$C49*$H49,INDEX(#REF!,MATCH($DO49,#REF!,0))="C*J",$C49*$J49,INDEX(#REF!,MATCH($DO49,#REF!,0))="C*2*(H+I)",$C49*2*($H49+$I49),INDEX(#REF!,MATCH($DO49,#REF!,0))="C*L*3600",$C49*$L49*3600,INDEX(#REF!,MATCH($DO49,#REF!,0))="C*K*3600",$C49*$K49*3600),"")</f>
        <v/>
      </c>
      <c r="DQ49" s="1062" t="str">
        <f t="shared" si="36"/>
        <v/>
      </c>
      <c r="DR49" s="1063" t="str">
        <f>IFERROR(IF(VLOOKUP($DO49,#REF!,2,0)=0,"",VLOOKUP($DO49,#REF!,2,0)),"")</f>
        <v/>
      </c>
      <c r="DS49" s="1064" t="str">
        <f t="shared" si="37"/>
        <v/>
      </c>
      <c r="DT49" s="1049"/>
      <c r="DU49" s="139" t="str">
        <f>IFERROR(_xlfn.IFS(INDEX(#REF!,MATCH($DT49,#REF!,0))="C",$C49,INDEX(#REF!,MATCH($DT49,#REF!,0))="C*H",$C49*$H49,INDEX(#REF!,MATCH($DT49,#REF!,0))="C*J",$C49*$J49,INDEX(#REF!,MATCH($DT49,#REF!,0))="C*2*(H+I)",$C49*2*($H49+$I49),INDEX(#REF!,MATCH($DT49,#REF!,0))="C*L*3600",$C49*$L49*3600,INDEX(#REF!,MATCH($DT49,#REF!,0))="C*K*3600",$C49*$K49*3600),"")</f>
        <v/>
      </c>
      <c r="DV49" s="1062" t="str">
        <f t="shared" si="38"/>
        <v/>
      </c>
      <c r="DW49" s="1063" t="str">
        <f>IFERROR(IF(VLOOKUP($DT49,#REF!,2,0)=0,"",VLOOKUP($DT49,#REF!,2,0)),"")</f>
        <v/>
      </c>
      <c r="DX49" s="1064" t="str">
        <f t="shared" si="39"/>
        <v/>
      </c>
      <c r="DY49" s="1050"/>
      <c r="DZ49" s="139" t="str">
        <f>IFERROR(_xlfn.IFS(INDEX(#REF!,MATCH($DY49,#REF!,0))="C",$C49,INDEX(#REF!,MATCH($DY49,#REF!,0))="C*H",$C49*$H49,INDEX(#REF!,MATCH($DY49,#REF!,0))="C*J",$C49*$J49,INDEX(#REF!,MATCH($DY49,#REF!,0))="C*2*(H+I)",$C49*2*($H49+$I49),INDEX(#REF!,MATCH($DY49,#REF!,0))="C*L*3600",$C49*$L49*3600,INDEX(#REF!,MATCH($DY49,#REF!,0))="C*K*3600",$C49*$K49*3600),"")</f>
        <v/>
      </c>
      <c r="EA49" s="1062" t="str">
        <f t="shared" si="40"/>
        <v/>
      </c>
      <c r="EB49" s="1063" t="str">
        <f>IFERROR(IF(VLOOKUP($DY49,#REF!,2,0)=0,"",VLOOKUP($DY49,#REF!,2,0)),"")</f>
        <v/>
      </c>
      <c r="EC49" s="1064" t="str">
        <f t="shared" si="41"/>
        <v/>
      </c>
      <c r="ED49" s="1050"/>
      <c r="EE49" s="139" t="str">
        <f>IFERROR(_xlfn.IFS(INDEX(#REF!,MATCH($ED49,#REF!,0))="C",$C49,INDEX(#REF!,MATCH($ED49,#REF!,0))="C*H",$C49*$H49,INDEX(#REF!,MATCH($ED49,#REF!,0))="C*J",$C49*$J49,INDEX(#REF!,MATCH($ED49,#REF!,0))="C*2*(H+I)",$C49*2*($H49+$I49),INDEX(#REF!,MATCH($ED49,#REF!,0))="C*L*3600",$C49*$L49*3600,INDEX(#REF!,MATCH($ED49,#REF!,0))="C*K*3600",$C49*$K49*3600),"")</f>
        <v/>
      </c>
      <c r="EF49" s="1062" t="str">
        <f t="shared" si="105"/>
        <v/>
      </c>
      <c r="EG49" s="1063" t="str">
        <f>IFERROR(IF(VLOOKUP($ED49,#REF!,2,0)=0,"",VLOOKUP($ED49,#REF!,2,0)),"")</f>
        <v/>
      </c>
      <c r="EH49" s="1064" t="str">
        <f t="shared" si="106"/>
        <v/>
      </c>
      <c r="EI49" s="1050"/>
      <c r="EJ49" s="139" t="str">
        <f>IFERROR(_xlfn.IFS(INDEX(#REF!,MATCH($EI49,#REF!,0))="C",$C49,INDEX(#REF!,MATCH($EI49,#REF!,0))="C*H",$C49*$H49,INDEX(#REF!,MATCH($EI49,#REF!,0))="C*J",$C49*$J49,INDEX(#REF!,MATCH($EI49,#REF!,0))="C*2*(H+I)",$C49*2*($H49+$I49),INDEX(#REF!,MATCH($EI49,#REF!,0))="C*L*3600",$C49*$L49*3600,INDEX(#REF!,MATCH($EI49,#REF!,0))="C*K*3600",$C49*$K49*3600),"")</f>
        <v/>
      </c>
      <c r="EK49" s="1062" t="str">
        <f t="shared" si="107"/>
        <v/>
      </c>
      <c r="EL49" s="1063" t="str">
        <f>IFERROR(IF(VLOOKUP($EI49,#REF!,2,0)=0,"",VLOOKUP($EI49,#REF!,2,0)),"")</f>
        <v/>
      </c>
      <c r="EM49" s="1064" t="str">
        <f t="shared" si="108"/>
        <v/>
      </c>
      <c r="EN49" s="1051"/>
      <c r="EO49" s="139" t="str">
        <f>IFERROR(_xlfn.IFS(INDEX(#REF!,MATCH($EN49,#REF!,0))="C",$C49,INDEX(#REF!,MATCH($EN49,#REF!,0))="C*H",$C49*$H49,INDEX(#REF!,MATCH($EN49,#REF!,0))="C*J",$C49*$J49,INDEX(#REF!,MATCH($EN49,#REF!,0))="C*2*(H+I)",$C49*2*($H49+$I49),INDEX(#REF!,MATCH($EN49,#REF!,0))="C*L*3600",$C49*$L49*3600,INDEX(#REF!,MATCH($EN49,#REF!,0))="C*K*3600",$C49*$K49*3600),"")</f>
        <v/>
      </c>
      <c r="EP49" s="1062" t="str">
        <f t="shared" si="109"/>
        <v/>
      </c>
      <c r="EQ49" s="1063" t="str">
        <f>IFERROR(IF(VLOOKUP($EN49,#REF!,2,0)=0,"",VLOOKUP($EN49,#REF!,2,0)),"")</f>
        <v/>
      </c>
      <c r="ER49" s="1064" t="str">
        <f t="shared" si="110"/>
        <v/>
      </c>
      <c r="ES49" s="1052"/>
      <c r="ET49" s="139" t="str">
        <f>IFERROR(_xlfn.IFS(INDEX(#REF!,MATCH($ES49,#REF!,0))="C",$C49,INDEX(#REF!,MATCH($ES49,#REF!,0))="C*H",$C49*$H49,INDEX(#REF!,MATCH($ES49,#REF!,0))="C*J",$C49*$J49,INDEX(#REF!,MATCH($ES49,#REF!,0))="C*2*(H+I)",$C49*2*($H49+$I49),INDEX(#REF!,MATCH($ES49,#REF!,0))="C*L*3600",$C49*$L49*3600,INDEX(#REF!,MATCH($ES49,#REF!,0))="C*K*3600",$C49*$K49*3600),"")</f>
        <v/>
      </c>
      <c r="EU49" s="1062" t="str">
        <f t="shared" si="42"/>
        <v/>
      </c>
      <c r="EV49" s="1063" t="str">
        <f>IFERROR(IF(VLOOKUP($ES49,#REF!,2,0)=0,"",VLOOKUP($ES49,#REF!,2,0)),"")</f>
        <v/>
      </c>
      <c r="EW49" s="1064" t="str">
        <f t="shared" si="43"/>
        <v/>
      </c>
    </row>
    <row r="50" spans="1:153" s="5" customFormat="1" ht="15" hidden="1" customHeight="1" outlineLevel="1">
      <c r="A50" s="17">
        <v>26</v>
      </c>
      <c r="B50" s="64"/>
      <c r="C50" s="130"/>
      <c r="D50" s="43">
        <f t="shared" si="104"/>
        <v>4</v>
      </c>
      <c r="E50" s="43">
        <f t="shared" si="44"/>
        <v>4</v>
      </c>
      <c r="F50" s="65">
        <f t="shared" si="45"/>
        <v>20</v>
      </c>
      <c r="G50" s="131"/>
      <c r="H50" s="458"/>
      <c r="I50" s="458"/>
      <c r="J50" s="457"/>
      <c r="K50" s="100">
        <f t="shared" si="72"/>
        <v>0</v>
      </c>
      <c r="L50" s="92">
        <f t="shared" si="46"/>
        <v>0</v>
      </c>
      <c r="M50" s="127"/>
      <c r="N50" s="244"/>
      <c r="O50" s="245"/>
      <c r="P50" s="245"/>
      <c r="Q50" s="245"/>
      <c r="R50" s="245"/>
      <c r="S50" s="245"/>
      <c r="T50" s="129">
        <f t="shared" si="47"/>
        <v>0</v>
      </c>
      <c r="U50" s="128">
        <f t="shared" si="48"/>
        <v>0</v>
      </c>
      <c r="V50" s="96"/>
      <c r="W50" s="97">
        <f t="shared" si="73"/>
        <v>0</v>
      </c>
      <c r="AB50" s="1075"/>
      <c r="AC50" s="1047"/>
      <c r="AD50" s="139" t="str">
        <f>IFERROR(_xlfn.IFS(INDEX(#REF!,MATCH($AC50,#REF!,0))="C",$C50,INDEX(#REF!,MATCH($AC50,#REF!,0))="C*H",$C50*$H50,INDEX(#REF!,MATCH($AC50,#REF!,0))="C*J",$C50*$J50,INDEX(#REF!,MATCH($AC50,#REF!,0))="C*2*(H+I)",$C50*2*($H50+$I50),INDEX(#REF!,MATCH($AC50,#REF!,0))="C*L*3600",$C50*$L50*3600,INDEX(#REF!,MATCH($AC50,#REF!,0))="C*K*3600",$C50*$K50*3600),"")</f>
        <v/>
      </c>
      <c r="AE50" s="1062" t="str">
        <f t="shared" si="0"/>
        <v/>
      </c>
      <c r="AF50" s="1063" t="str">
        <f>IFERROR(IF(VLOOKUP($AC50,#REF!,2,0)=0,"",VLOOKUP($AC50,#REF!,2,0)),"")</f>
        <v/>
      </c>
      <c r="AG50" s="1064" t="str">
        <f t="shared" si="1"/>
        <v/>
      </c>
      <c r="AH50" s="1047"/>
      <c r="AI50" s="139" t="str">
        <f>IFERROR(_xlfn.IFS(INDEX(#REF!,MATCH($AH50,#REF!,0))="C",$C50,INDEX(#REF!,MATCH($AH50,#REF!,0))="C*H",$C50*$H50,INDEX(#REF!,MATCH($AH50,#REF!,0))="C*J",$C50*$J50,INDEX(#REF!,MATCH($AH50,#REF!,0))="C*2*(H+I)",$C50*2*($H50+$I50),INDEX(#REF!,MATCH($AH50,#REF!,0))="C*L*3600",$C50*$L50*3600,INDEX(#REF!,MATCH($AH50,#REF!,0))="C*K*3600",$C50*$K50*3600),"")</f>
        <v/>
      </c>
      <c r="AJ50" s="1062" t="str">
        <f t="shared" si="2"/>
        <v/>
      </c>
      <c r="AK50" s="1063" t="str">
        <f>IFERROR(IF(VLOOKUP($AH50,#REF!,2,0)=0,"",VLOOKUP($AH50,#REF!,2,0)),"")</f>
        <v/>
      </c>
      <c r="AL50" s="1064" t="str">
        <f t="shared" si="3"/>
        <v/>
      </c>
      <c r="AM50" s="1047"/>
      <c r="AN50" s="139" t="str">
        <f>IFERROR(_xlfn.IFS(INDEX(#REF!,MATCH($AM50,#REF!,0))="C",$C50,INDEX(#REF!,MATCH($AM50,#REF!,0))="C*H",$C50*$H50,INDEX(#REF!,MATCH($AM50,#REF!,0))="C*J",$C50*$J50,INDEX(#REF!,MATCH($AM50,#REF!,0))="C*2*(H+I)",$C50*2*($H50+$I50),INDEX(#REF!,MATCH($AM50,#REF!,0))="C*L*3600",$C50*$L50*3600,INDEX(#REF!,MATCH($AM50,#REF!,0))="C*K*3600",$C50*$K50*3600),"")</f>
        <v/>
      </c>
      <c r="AO50" s="1062" t="str">
        <f t="shared" si="4"/>
        <v/>
      </c>
      <c r="AP50" s="1063" t="str">
        <f>IFERROR(IF(VLOOKUP($AM50,#REF!,2,0)=0,"",VLOOKUP($AM50,#REF!,2,0)),"")</f>
        <v/>
      </c>
      <c r="AQ50" s="1064" t="str">
        <f t="shared" si="5"/>
        <v/>
      </c>
      <c r="AR50" s="1048"/>
      <c r="AS50" s="139" t="str">
        <f>IFERROR(_xlfn.IFS(INDEX(#REF!,MATCH($AR50,#REF!,0))="C",$C50,INDEX(#REF!,MATCH($AR50,#REF!,0))="C*H",$C50*$H50,INDEX(#REF!,MATCH($AR50,#REF!,0))="C*J",$C50*$J50,INDEX(#REF!,MATCH($AR50,#REF!,0))="C*2*(H+I)",$C50*2*($H50+$I50),INDEX(#REF!,MATCH($AR50,#REF!,0))="C*L*3600",$C50*$L50*3600,INDEX(#REF!,MATCH($AR50,#REF!,0))="C*K*3600",$C50*$K50*3600),"")</f>
        <v/>
      </c>
      <c r="AT50" s="1062" t="str">
        <f t="shared" si="6"/>
        <v/>
      </c>
      <c r="AU50" s="1063" t="str">
        <f>IFERROR(IF(VLOOKUP($AR50,#REF!,2,0)=0,"",VLOOKUP($AR50,#REF!,2,0)),"")</f>
        <v/>
      </c>
      <c r="AV50" s="1064" t="str">
        <f t="shared" si="7"/>
        <v/>
      </c>
      <c r="AW50" s="1048"/>
      <c r="AX50" s="139" t="str">
        <f>IFERROR(_xlfn.IFS(INDEX(#REF!,MATCH($AW50,#REF!,0))="C",$C50,INDEX(#REF!,MATCH($AW50,#REF!,0))="C*H",$C50*$H50,INDEX(#REF!,MATCH($AW50,#REF!,0))="C*J",$C50*$J50,INDEX(#REF!,MATCH($AW50,#REF!,0))="C*2*(H+I)",$C50*2*($H50+$I50),INDEX(#REF!,MATCH($AW50,#REF!,0))="C*L*3600",$C50*$L50*3600,INDEX(#REF!,MATCH($AW50,#REF!,0))="C*K*3600",$C50*$K50*3600),"")</f>
        <v/>
      </c>
      <c r="AY50" s="1062" t="str">
        <f t="shared" si="8"/>
        <v/>
      </c>
      <c r="AZ50" s="1063" t="str">
        <f>IFERROR(IF(VLOOKUP($AW50,#REF!,2,0)=0,"",VLOOKUP($AW50,#REF!,2,0)),"")</f>
        <v/>
      </c>
      <c r="BA50" s="1064" t="str">
        <f t="shared" si="9"/>
        <v/>
      </c>
      <c r="BB50" s="1049"/>
      <c r="BC50" s="139" t="str">
        <f>IFERROR(_xlfn.IFS(INDEX(#REF!,MATCH($BB50,#REF!,0))="C",$C50,INDEX(#REF!,MATCH($BB50,#REF!,0))="C*H",$C50*$H50,INDEX(#REF!,MATCH($BB50,#REF!,0))="C*J",$C50*$J50,INDEX(#REF!,MATCH($BB50,#REF!,0))="C*2*(H+I)",$C50*2*($H50+$I50),INDEX(#REF!,MATCH($BB50,#REF!,0))="C*L*3600",$C50*$L50*3600,INDEX(#REF!,MATCH($BB50,#REF!,0))="C*K*3600",$C50*$K50*3600),"")</f>
        <v/>
      </c>
      <c r="BD50" s="1062" t="str">
        <f t="shared" si="10"/>
        <v/>
      </c>
      <c r="BE50" s="1063" t="str">
        <f>IFERROR(IF(VLOOKUP($BB50,#REF!,2,0)=0,"",VLOOKUP($BB50,#REF!,2,0)),"")</f>
        <v/>
      </c>
      <c r="BF50" s="1064" t="str">
        <f t="shared" si="11"/>
        <v/>
      </c>
      <c r="BG50" s="1049"/>
      <c r="BH50" s="139" t="str">
        <f>IFERROR(_xlfn.IFS(INDEX(#REF!,MATCH($BG50,#REF!,0))="C",$C50,INDEX(#REF!,MATCH($BG50,#REF!,0))="C*H",$C50*$H50,INDEX(#REF!,MATCH($BG50,#REF!,0))="C*J",$C50*$J50,INDEX(#REF!,MATCH($BG50,#REF!,0))="C*2*(H+I)",$C50*2*($H50+$I50),INDEX(#REF!,MATCH($BG50,#REF!,0))="C*L*3600",$C50*$L50*3600,INDEX(#REF!,MATCH($BG50,#REF!,0))="C*K*3600",$C50*$K50*3600),"")</f>
        <v/>
      </c>
      <c r="BI50" s="1062" t="str">
        <f t="shared" si="12"/>
        <v/>
      </c>
      <c r="BJ50" s="1063" t="str">
        <f>IFERROR(IF(VLOOKUP($BG50,#REF!,2,0)=0,"",VLOOKUP($BG50,#REF!,2,0)),"")</f>
        <v/>
      </c>
      <c r="BK50" s="1064" t="str">
        <f t="shared" si="13"/>
        <v/>
      </c>
      <c r="BL50" s="1049"/>
      <c r="BM50" s="139" t="str">
        <f>IFERROR(_xlfn.IFS(INDEX(#REF!,MATCH($BL50,#REF!,0))="C",$C50,INDEX(#REF!,MATCH($BL50,#REF!,0))="C*H",$C50*$H50,INDEX(#REF!,MATCH($BL50,#REF!,0))="C*J",$C50*$J50,INDEX(#REF!,MATCH($BL50,#REF!,0))="C*2*(H+I)",$C50*2*($H50+$I50),INDEX(#REF!,MATCH($BL50,#REF!,0))="C*L*3600",$C50*$L50*3600,INDEX(#REF!,MATCH($BL50,#REF!,0))="C*K*3600",$C50*$K50*3600),"")</f>
        <v/>
      </c>
      <c r="BN50" s="1062" t="str">
        <f t="shared" si="14"/>
        <v/>
      </c>
      <c r="BO50" s="1063" t="str">
        <f>IFERROR(IF(VLOOKUP($BL50,#REF!,2,0)=0,"",VLOOKUP($BL50,#REF!,2,0)),"")</f>
        <v/>
      </c>
      <c r="BP50" s="1064" t="str">
        <f t="shared" si="15"/>
        <v/>
      </c>
      <c r="BQ50" s="1049"/>
      <c r="BR50" s="139" t="str">
        <f>IFERROR(_xlfn.IFS(INDEX(#REF!,MATCH($BQ50,#REF!,0))="C",$C50,INDEX(#REF!,MATCH($BQ50,#REF!,0))="C*H",$C50*$H50,INDEX(#REF!,MATCH($BQ50,#REF!,0))="C*J",$C50*$J50,INDEX(#REF!,MATCH($BQ50,#REF!,0))="C*2*(H+I)",$C50*2*($H50+$I50),INDEX(#REF!,MATCH($BQ50,#REF!,0))="C*L*3600",$C50*$L50*3600,INDEX(#REF!,MATCH($BQ50,#REF!,0))="C*K*3600",$C50*$K50*3600),"")</f>
        <v/>
      </c>
      <c r="BS50" s="1062" t="str">
        <f t="shared" si="16"/>
        <v/>
      </c>
      <c r="BT50" s="1063" t="str">
        <f>IFERROR(IF(VLOOKUP($BQ50,#REF!,2,0)=0,"",VLOOKUP($BQ50,#REF!,2,0)),"")</f>
        <v/>
      </c>
      <c r="BU50" s="1064" t="str">
        <f t="shared" si="17"/>
        <v/>
      </c>
      <c r="BV50" s="1049"/>
      <c r="BW50" s="139" t="str">
        <f>IFERROR(_xlfn.IFS(INDEX(#REF!,MATCH($BV50,#REF!,0))="C",$C50,INDEX(#REF!,MATCH($BV50,#REF!,0))="C*H",$C50*$H50,INDEX(#REF!,MATCH($BV50,#REF!,0))="C*J",$C50*$J50,INDEX(#REF!,MATCH($BV50,#REF!,0))="C*2*(H+I)",$C50*2*($H50+$I50),INDEX(#REF!,MATCH($BV50,#REF!,0))="C*L*3600",$C50*$L50*3600,INDEX(#REF!,MATCH($BV50,#REF!,0))="C*K*3600",$C50*$K50*3600),"")</f>
        <v/>
      </c>
      <c r="BX50" s="1062" t="str">
        <f t="shared" si="18"/>
        <v/>
      </c>
      <c r="BY50" s="1063" t="str">
        <f>IFERROR(IF(VLOOKUP($BV50,#REF!,2,0)=0,"",VLOOKUP($BV50,#REF!,2,0)),"")</f>
        <v/>
      </c>
      <c r="BZ50" s="1064" t="str">
        <f t="shared" si="19"/>
        <v/>
      </c>
      <c r="CA50" s="1048"/>
      <c r="CB50" s="139" t="str">
        <f>IFERROR(_xlfn.IFS(INDEX(#REF!,MATCH($CA50,#REF!,0))="C",$C50,INDEX(#REF!,MATCH($CA50,#REF!,0))="C*H",$C50*$H50,INDEX(#REF!,MATCH($CA50,#REF!,0))="C*J",$C50*$J50,INDEX(#REF!,MATCH($CA50,#REF!,0))="C*2*(H+I)",$C50*2*($H50+$I50),INDEX(#REF!,MATCH($CA50,#REF!,0))="C*L*3600",$C50*$L50*3600,INDEX(#REF!,MATCH($CA50,#REF!,0))="C*K*3600",$C50*$K50*3600),"")</f>
        <v/>
      </c>
      <c r="CC50" s="1062" t="str">
        <f t="shared" si="20"/>
        <v/>
      </c>
      <c r="CD50" s="1063" t="str">
        <f>IFERROR(IF(VLOOKUP($CA50,#REF!,2,0)=0,"",VLOOKUP($CA50,#REF!,2,0)),"")</f>
        <v/>
      </c>
      <c r="CE50" s="1064" t="str">
        <f t="shared" si="21"/>
        <v/>
      </c>
      <c r="CF50" s="1049"/>
      <c r="CG50" s="139" t="str">
        <f>IFERROR(_xlfn.IFS(INDEX(#REF!,MATCH($CF50,#REF!,0))="C",$C50,INDEX(#REF!,MATCH($CF50,#REF!,0))="C*H",$C50*$H50,INDEX(#REF!,MATCH($CF50,#REF!,0))="C*J",$C50*$J50,INDEX(#REF!,MATCH($CF50,#REF!,0))="C*2*(H+I)",$C50*2*($H50+$I50),INDEX(#REF!,MATCH($CF50,#REF!,0))="C*L*3600",$C50*$L50*3600,INDEX(#REF!,MATCH($CF50,#REF!,0))="C*K*3600",$C50*$K50*3600),"")</f>
        <v/>
      </c>
      <c r="CH50" s="1062" t="str">
        <f t="shared" si="22"/>
        <v/>
      </c>
      <c r="CI50" s="1063" t="str">
        <f>IFERROR(IF(VLOOKUP($CF50,#REF!,2,0)=0,"",VLOOKUP($CF50,#REF!,2,0)),"")</f>
        <v/>
      </c>
      <c r="CJ50" s="1064" t="str">
        <f t="shared" si="23"/>
        <v/>
      </c>
      <c r="CK50" s="1049"/>
      <c r="CL50" s="139" t="str">
        <f>IFERROR(_xlfn.IFS(INDEX(#REF!,MATCH($CK50,#REF!,0))="C",$C50,INDEX(#REF!,MATCH($CK50,#REF!,0))="C*H",$C50*$H50,INDEX(#REF!,MATCH($CK50,#REF!,0))="C*J",$C50*$J50,INDEX(#REF!,MATCH($CK50,#REF!,0))="C*2*(H+I)",$C50*2*($H50+$I50),INDEX(#REF!,MATCH($CK50,#REF!,0))="C*L*3600",$C50*$L50*3600,INDEX(#REF!,MATCH($CK50,#REF!,0))="C*K*3600",$C50*$K50*3600),"")</f>
        <v/>
      </c>
      <c r="CM50" s="1062" t="str">
        <f t="shared" si="24"/>
        <v/>
      </c>
      <c r="CN50" s="1063" t="str">
        <f>IFERROR(IF(VLOOKUP($CK50,#REF!,2,0)=0,"",VLOOKUP($CK50,#REF!,2,0)),"")</f>
        <v/>
      </c>
      <c r="CO50" s="1064" t="str">
        <f t="shared" si="25"/>
        <v/>
      </c>
      <c r="CP50" s="1048"/>
      <c r="CQ50" s="139" t="str">
        <f>IFERROR(_xlfn.IFS(INDEX(#REF!,MATCH($CP50,#REF!,0))="C",$C50,INDEX(#REF!,MATCH($CP50,#REF!,0))="C*H",$C50*$H50,INDEX(#REF!,MATCH($CP50,#REF!,0))="C*J",$C50*$J50,INDEX(#REF!,MATCH($CP50,#REF!,0))="C*2*(H+I)",$C50*2*($H50+$I50),INDEX(#REF!,MATCH($CP50,#REF!,0))="C*L*3600",$C50*$L50*3600,INDEX(#REF!,MATCH($CP50,#REF!,0))="C*K*3600",$C50*$K50*3600),"")</f>
        <v/>
      </c>
      <c r="CR50" s="1062" t="str">
        <f t="shared" si="26"/>
        <v/>
      </c>
      <c r="CS50" s="1063" t="str">
        <f>IFERROR(IF(VLOOKUP($CP50,#REF!,2,0)=0,"",VLOOKUP($CP50,#REF!,2,0)),"")</f>
        <v/>
      </c>
      <c r="CT50" s="1064" t="str">
        <f t="shared" si="27"/>
        <v/>
      </c>
      <c r="CU50" s="1077"/>
      <c r="CV50" s="139" t="str">
        <f>IFERROR(_xlfn.IFS(INDEX(#REF!,MATCH($CU50,#REF!,0))="C",$C50,INDEX(#REF!,MATCH($CU50,#REF!,0))="C*H",$C50*$H50,INDEX(#REF!,MATCH($CU50,#REF!,0))="C*J",$C50*$J50,INDEX(#REF!,MATCH($CU50,#REF!,0))="C*2*(H+I)",$C50*2*($H50+$I50),INDEX(#REF!,MATCH($CU50,#REF!,0))="C*L*3600",$C50*$L50*3600,INDEX(#REF!,MATCH($CU50,#REF!,0))="C*K*3600",$C50*$K50*3600),"")</f>
        <v/>
      </c>
      <c r="CW50" s="1062" t="str">
        <f t="shared" si="28"/>
        <v/>
      </c>
      <c r="CX50" s="1063" t="str">
        <f>IFERROR(IF(VLOOKUP($CU50,#REF!,2,0)=0,"",VLOOKUP($CU50,#REF!,2,0)),"")</f>
        <v/>
      </c>
      <c r="CY50" s="1064" t="str">
        <f t="shared" si="29"/>
        <v/>
      </c>
      <c r="CZ50" s="1049"/>
      <c r="DA50" s="139" t="str">
        <f>IFERROR(_xlfn.IFS(INDEX(#REF!,MATCH($CZ50,#REF!,0))="C",$C50,INDEX(#REF!,MATCH($CZ50,#REF!,0))="C*H",$C50*$H50,INDEX(#REF!,MATCH($CZ50,#REF!,0))="C*J",$C50*$J50,INDEX(#REF!,MATCH($CZ50,#REF!,0))="C*2*(H+I)",$C50*2*($H50+$I50),INDEX(#REF!,MATCH($CZ50,#REF!,0))="C*L*3600",$C50*$L50*3600,INDEX(#REF!,MATCH($CZ50,#REF!,0))="C*K*3600",$C50*$K50*3600),"")</f>
        <v/>
      </c>
      <c r="DB50" s="1062" t="str">
        <f t="shared" si="30"/>
        <v/>
      </c>
      <c r="DC50" s="1063" t="str">
        <f>IFERROR(IF(VLOOKUP($CZ50,#REF!,2,0)=0,"",VLOOKUP($CZ50,#REF!,2,0)),"")</f>
        <v/>
      </c>
      <c r="DD50" s="1064" t="str">
        <f t="shared" si="31"/>
        <v/>
      </c>
      <c r="DE50" s="1049"/>
      <c r="DF50" s="139" t="str">
        <f>IFERROR(_xlfn.IFS(INDEX(#REF!,MATCH($DE50,#REF!,0))="C",$C50,INDEX(#REF!,MATCH($DE50,#REF!,0))="C*H",$C50*$H50,INDEX(#REF!,MATCH($DE50,#REF!,0))="C*J",$C50*$J50,INDEX(#REF!,MATCH($DE50,#REF!,0))="C*2*(H+I)",$C50*2*($H50+$I50),INDEX(#REF!,MATCH($DE50,#REF!,0))="C*L*3600",$C50*$L50*3600,INDEX(#REF!,MATCH($DE50,#REF!,0))="C*K*3600",$C50*$K50*3600),"")</f>
        <v/>
      </c>
      <c r="DG50" s="1062" t="str">
        <f t="shared" si="32"/>
        <v/>
      </c>
      <c r="DH50" s="1063" t="str">
        <f>IFERROR(IF(VLOOKUP($DE50,#REF!,2,0)=0,"",VLOOKUP($DE50,#REF!,2,0)),"")</f>
        <v/>
      </c>
      <c r="DI50" s="1064" t="str">
        <f t="shared" si="33"/>
        <v/>
      </c>
      <c r="DJ50" s="1049"/>
      <c r="DK50" s="139" t="str">
        <f>IFERROR(_xlfn.IFS(INDEX(#REF!,MATCH($DJ50,#REF!,0))="C",$C50,INDEX(#REF!,MATCH($DJ50,#REF!,0))="C*H",$C50*$H50,INDEX(#REF!,MATCH($DJ50,#REF!,0))="C*J",$C50*$J50,INDEX(#REF!,MATCH($DJ50,#REF!,0))="C*2*(H+I)",$C50*2*($H50+$I50),INDEX(#REF!,MATCH($DJ50,#REF!,0))="C*L*3600",$C50*$L50*3600,INDEX(#REF!,MATCH($DJ50,#REF!,0))="C*K*3600",$C50*$K50*3600),"")</f>
        <v/>
      </c>
      <c r="DL50" s="1062" t="str">
        <f t="shared" si="34"/>
        <v/>
      </c>
      <c r="DM50" s="1063" t="str">
        <f>IFERROR(IF(VLOOKUP($DJ50,#REF!,2,0)=0,"",VLOOKUP($DJ50,#REF!,2,0)),"")</f>
        <v/>
      </c>
      <c r="DN50" s="1064" t="str">
        <f t="shared" si="35"/>
        <v/>
      </c>
      <c r="DO50" s="1049"/>
      <c r="DP50" s="139" t="str">
        <f>IFERROR(_xlfn.IFS(INDEX(#REF!,MATCH($DO50,#REF!,0))="C",$C50,INDEX(#REF!,MATCH($DO50,#REF!,0))="C*H",$C50*$H50,INDEX(#REF!,MATCH($DO50,#REF!,0))="C*J",$C50*$J50,INDEX(#REF!,MATCH($DO50,#REF!,0))="C*2*(H+I)",$C50*2*($H50+$I50),INDEX(#REF!,MATCH($DO50,#REF!,0))="C*L*3600",$C50*$L50*3600,INDEX(#REF!,MATCH($DO50,#REF!,0))="C*K*3600",$C50*$K50*3600),"")</f>
        <v/>
      </c>
      <c r="DQ50" s="1062" t="str">
        <f t="shared" si="36"/>
        <v/>
      </c>
      <c r="DR50" s="1063" t="str">
        <f>IFERROR(IF(VLOOKUP($DO50,#REF!,2,0)=0,"",VLOOKUP($DO50,#REF!,2,0)),"")</f>
        <v/>
      </c>
      <c r="DS50" s="1064" t="str">
        <f t="shared" si="37"/>
        <v/>
      </c>
      <c r="DT50" s="1049"/>
      <c r="DU50" s="139" t="str">
        <f>IFERROR(_xlfn.IFS(INDEX(#REF!,MATCH($DT50,#REF!,0))="C",$C50,INDEX(#REF!,MATCH($DT50,#REF!,0))="C*H",$C50*$H50,INDEX(#REF!,MATCH($DT50,#REF!,0))="C*J",$C50*$J50,INDEX(#REF!,MATCH($DT50,#REF!,0))="C*2*(H+I)",$C50*2*($H50+$I50),INDEX(#REF!,MATCH($DT50,#REF!,0))="C*L*3600",$C50*$L50*3600,INDEX(#REF!,MATCH($DT50,#REF!,0))="C*K*3600",$C50*$K50*3600),"")</f>
        <v/>
      </c>
      <c r="DV50" s="1062" t="str">
        <f t="shared" si="38"/>
        <v/>
      </c>
      <c r="DW50" s="1063" t="str">
        <f>IFERROR(IF(VLOOKUP($DT50,#REF!,2,0)=0,"",VLOOKUP($DT50,#REF!,2,0)),"")</f>
        <v/>
      </c>
      <c r="DX50" s="1064" t="str">
        <f t="shared" si="39"/>
        <v/>
      </c>
      <c r="DY50" s="1050"/>
      <c r="DZ50" s="139" t="str">
        <f>IFERROR(_xlfn.IFS(INDEX(#REF!,MATCH($DY50,#REF!,0))="C",$C50,INDEX(#REF!,MATCH($DY50,#REF!,0))="C*H",$C50*$H50,INDEX(#REF!,MATCH($DY50,#REF!,0))="C*J",$C50*$J50,INDEX(#REF!,MATCH($DY50,#REF!,0))="C*2*(H+I)",$C50*2*($H50+$I50),INDEX(#REF!,MATCH($DY50,#REF!,0))="C*L*3600",$C50*$L50*3600,INDEX(#REF!,MATCH($DY50,#REF!,0))="C*K*3600",$C50*$K50*3600),"")</f>
        <v/>
      </c>
      <c r="EA50" s="1062" t="str">
        <f t="shared" si="40"/>
        <v/>
      </c>
      <c r="EB50" s="1063" t="str">
        <f>IFERROR(IF(VLOOKUP($DY50,#REF!,2,0)=0,"",VLOOKUP($DY50,#REF!,2,0)),"")</f>
        <v/>
      </c>
      <c r="EC50" s="1064" t="str">
        <f t="shared" si="41"/>
        <v/>
      </c>
      <c r="ED50" s="1050"/>
      <c r="EE50" s="139" t="str">
        <f>IFERROR(_xlfn.IFS(INDEX(#REF!,MATCH($ED50,#REF!,0))="C",$C50,INDEX(#REF!,MATCH($ED50,#REF!,0))="C*H",$C50*$H50,INDEX(#REF!,MATCH($ED50,#REF!,0))="C*J",$C50*$J50,INDEX(#REF!,MATCH($ED50,#REF!,0))="C*2*(H+I)",$C50*2*($H50+$I50),INDEX(#REF!,MATCH($ED50,#REF!,0))="C*L*3600",$C50*$L50*3600,INDEX(#REF!,MATCH($ED50,#REF!,0))="C*K*3600",$C50*$K50*3600),"")</f>
        <v/>
      </c>
      <c r="EF50" s="1062" t="str">
        <f t="shared" si="105"/>
        <v/>
      </c>
      <c r="EG50" s="1063" t="str">
        <f>IFERROR(IF(VLOOKUP($ED50,#REF!,2,0)=0,"",VLOOKUP($ED50,#REF!,2,0)),"")</f>
        <v/>
      </c>
      <c r="EH50" s="1064" t="str">
        <f t="shared" si="106"/>
        <v/>
      </c>
      <c r="EI50" s="1050"/>
      <c r="EJ50" s="139" t="str">
        <f>IFERROR(_xlfn.IFS(INDEX(#REF!,MATCH($EI50,#REF!,0))="C",$C50,INDEX(#REF!,MATCH($EI50,#REF!,0))="C*H",$C50*$H50,INDEX(#REF!,MATCH($EI50,#REF!,0))="C*J",$C50*$J50,INDEX(#REF!,MATCH($EI50,#REF!,0))="C*2*(H+I)",$C50*2*($H50+$I50),INDEX(#REF!,MATCH($EI50,#REF!,0))="C*L*3600",$C50*$L50*3600,INDEX(#REF!,MATCH($EI50,#REF!,0))="C*K*3600",$C50*$K50*3600),"")</f>
        <v/>
      </c>
      <c r="EK50" s="1062" t="str">
        <f t="shared" si="107"/>
        <v/>
      </c>
      <c r="EL50" s="1063" t="str">
        <f>IFERROR(IF(VLOOKUP($EI50,#REF!,2,0)=0,"",VLOOKUP($EI50,#REF!,2,0)),"")</f>
        <v/>
      </c>
      <c r="EM50" s="1064" t="str">
        <f t="shared" si="108"/>
        <v/>
      </c>
      <c r="EN50" s="1051"/>
      <c r="EO50" s="139" t="str">
        <f>IFERROR(_xlfn.IFS(INDEX(#REF!,MATCH($EN50,#REF!,0))="C",$C50,INDEX(#REF!,MATCH($EN50,#REF!,0))="C*H",$C50*$H50,INDEX(#REF!,MATCH($EN50,#REF!,0))="C*J",$C50*$J50,INDEX(#REF!,MATCH($EN50,#REF!,0))="C*2*(H+I)",$C50*2*($H50+$I50),INDEX(#REF!,MATCH($EN50,#REF!,0))="C*L*3600",$C50*$L50*3600,INDEX(#REF!,MATCH($EN50,#REF!,0))="C*K*3600",$C50*$K50*3600),"")</f>
        <v/>
      </c>
      <c r="EP50" s="1062" t="str">
        <f t="shared" si="109"/>
        <v/>
      </c>
      <c r="EQ50" s="1063" t="str">
        <f>IFERROR(IF(VLOOKUP($EN50,#REF!,2,0)=0,"",VLOOKUP($EN50,#REF!,2,0)),"")</f>
        <v/>
      </c>
      <c r="ER50" s="1064" t="str">
        <f t="shared" si="110"/>
        <v/>
      </c>
      <c r="ES50" s="1052"/>
      <c r="ET50" s="139" t="str">
        <f>IFERROR(_xlfn.IFS(INDEX(#REF!,MATCH($ES50,#REF!,0))="C",$C50,INDEX(#REF!,MATCH($ES50,#REF!,0))="C*H",$C50*$H50,INDEX(#REF!,MATCH($ES50,#REF!,0))="C*J",$C50*$J50,INDEX(#REF!,MATCH($ES50,#REF!,0))="C*2*(H+I)",$C50*2*($H50+$I50),INDEX(#REF!,MATCH($ES50,#REF!,0))="C*L*3600",$C50*$L50*3600,INDEX(#REF!,MATCH($ES50,#REF!,0))="C*K*3600",$C50*$K50*3600),"")</f>
        <v/>
      </c>
      <c r="EU50" s="1062" t="str">
        <f t="shared" si="42"/>
        <v/>
      </c>
      <c r="EV50" s="1063" t="str">
        <f>IFERROR(IF(VLOOKUP($ES50,#REF!,2,0)=0,"",VLOOKUP($ES50,#REF!,2,0)),"")</f>
        <v/>
      </c>
      <c r="EW50" s="1064" t="str">
        <f t="shared" si="43"/>
        <v/>
      </c>
    </row>
    <row r="51" spans="1:153" s="5" customFormat="1" ht="15" hidden="1" customHeight="1" outlineLevel="1">
      <c r="A51" s="17">
        <v>27</v>
      </c>
      <c r="B51" s="64"/>
      <c r="C51" s="130"/>
      <c r="D51" s="43">
        <f t="shared" si="104"/>
        <v>4</v>
      </c>
      <c r="E51" s="43">
        <f t="shared" si="44"/>
        <v>4</v>
      </c>
      <c r="F51" s="65">
        <f t="shared" si="45"/>
        <v>20</v>
      </c>
      <c r="G51" s="131"/>
      <c r="H51" s="458"/>
      <c r="I51" s="458"/>
      <c r="J51" s="457"/>
      <c r="K51" s="100">
        <f t="shared" si="72"/>
        <v>0</v>
      </c>
      <c r="L51" s="92">
        <f t="shared" si="46"/>
        <v>0</v>
      </c>
      <c r="M51" s="127"/>
      <c r="N51" s="244"/>
      <c r="O51" s="245"/>
      <c r="P51" s="245"/>
      <c r="Q51" s="245"/>
      <c r="R51" s="245"/>
      <c r="S51" s="245"/>
      <c r="T51" s="129">
        <f t="shared" si="47"/>
        <v>0</v>
      </c>
      <c r="U51" s="128">
        <f t="shared" si="48"/>
        <v>0</v>
      </c>
      <c r="V51" s="96"/>
      <c r="W51" s="97">
        <f t="shared" si="73"/>
        <v>0</v>
      </c>
      <c r="AB51" s="1075"/>
      <c r="AC51" s="1047"/>
      <c r="AD51" s="139" t="str">
        <f>IFERROR(_xlfn.IFS(INDEX(#REF!,MATCH($AC51,#REF!,0))="C",$C51,INDEX(#REF!,MATCH($AC51,#REF!,0))="C*H",$C51*$H51,INDEX(#REF!,MATCH($AC51,#REF!,0))="C*J",$C51*$J51,INDEX(#REF!,MATCH($AC51,#REF!,0))="C*2*(H+I)",$C51*2*($H51+$I51),INDEX(#REF!,MATCH($AC51,#REF!,0))="C*L*3600",$C51*$L51*3600,INDEX(#REF!,MATCH($AC51,#REF!,0))="C*K*3600",$C51*$K51*3600),"")</f>
        <v/>
      </c>
      <c r="AE51" s="1062" t="str">
        <f t="shared" si="0"/>
        <v/>
      </c>
      <c r="AF51" s="1063" t="str">
        <f>IFERROR(IF(VLOOKUP($AC51,#REF!,2,0)=0,"",VLOOKUP($AC51,#REF!,2,0)),"")</f>
        <v/>
      </c>
      <c r="AG51" s="1064" t="str">
        <f t="shared" si="1"/>
        <v/>
      </c>
      <c r="AH51" s="1047"/>
      <c r="AI51" s="139" t="str">
        <f>IFERROR(_xlfn.IFS(INDEX(#REF!,MATCH($AH51,#REF!,0))="C",$C51,INDEX(#REF!,MATCH($AH51,#REF!,0))="C*H",$C51*$H51,INDEX(#REF!,MATCH($AH51,#REF!,0))="C*J",$C51*$J51,INDEX(#REF!,MATCH($AH51,#REF!,0))="C*2*(H+I)",$C51*2*($H51+$I51),INDEX(#REF!,MATCH($AH51,#REF!,0))="C*L*3600",$C51*$L51*3600,INDEX(#REF!,MATCH($AH51,#REF!,0))="C*K*3600",$C51*$K51*3600),"")</f>
        <v/>
      </c>
      <c r="AJ51" s="1062" t="str">
        <f t="shared" si="2"/>
        <v/>
      </c>
      <c r="AK51" s="1063" t="str">
        <f>IFERROR(IF(VLOOKUP($AH51,#REF!,2,0)=0,"",VLOOKUP($AH51,#REF!,2,0)),"")</f>
        <v/>
      </c>
      <c r="AL51" s="1064" t="str">
        <f t="shared" si="3"/>
        <v/>
      </c>
      <c r="AM51" s="1047"/>
      <c r="AN51" s="139" t="str">
        <f>IFERROR(_xlfn.IFS(INDEX(#REF!,MATCH($AM51,#REF!,0))="C",$C51,INDEX(#REF!,MATCH($AM51,#REF!,0))="C*H",$C51*$H51,INDEX(#REF!,MATCH($AM51,#REF!,0))="C*J",$C51*$J51,INDEX(#REF!,MATCH($AM51,#REF!,0))="C*2*(H+I)",$C51*2*($H51+$I51),INDEX(#REF!,MATCH($AM51,#REF!,0))="C*L*3600",$C51*$L51*3600,INDEX(#REF!,MATCH($AM51,#REF!,0))="C*K*3600",$C51*$K51*3600),"")</f>
        <v/>
      </c>
      <c r="AO51" s="1062" t="str">
        <f t="shared" si="4"/>
        <v/>
      </c>
      <c r="AP51" s="1063" t="str">
        <f>IFERROR(IF(VLOOKUP($AM51,#REF!,2,0)=0,"",VLOOKUP($AM51,#REF!,2,0)),"")</f>
        <v/>
      </c>
      <c r="AQ51" s="1064" t="str">
        <f t="shared" si="5"/>
        <v/>
      </c>
      <c r="AR51" s="1048"/>
      <c r="AS51" s="139" t="str">
        <f>IFERROR(_xlfn.IFS(INDEX(#REF!,MATCH($AR51,#REF!,0))="C",$C51,INDEX(#REF!,MATCH($AR51,#REF!,0))="C*H",$C51*$H51,INDEX(#REF!,MATCH($AR51,#REF!,0))="C*J",$C51*$J51,INDEX(#REF!,MATCH($AR51,#REF!,0))="C*2*(H+I)",$C51*2*($H51+$I51),INDEX(#REF!,MATCH($AR51,#REF!,0))="C*L*3600",$C51*$L51*3600,INDEX(#REF!,MATCH($AR51,#REF!,0))="C*K*3600",$C51*$K51*3600),"")</f>
        <v/>
      </c>
      <c r="AT51" s="1062" t="str">
        <f t="shared" si="6"/>
        <v/>
      </c>
      <c r="AU51" s="1063" t="str">
        <f>IFERROR(IF(VLOOKUP($AR51,#REF!,2,0)=0,"",VLOOKUP($AR51,#REF!,2,0)),"")</f>
        <v/>
      </c>
      <c r="AV51" s="1064" t="str">
        <f t="shared" si="7"/>
        <v/>
      </c>
      <c r="AW51" s="1048"/>
      <c r="AX51" s="139" t="str">
        <f>IFERROR(_xlfn.IFS(INDEX(#REF!,MATCH($AW51,#REF!,0))="C",$C51,INDEX(#REF!,MATCH($AW51,#REF!,0))="C*H",$C51*$H51,INDEX(#REF!,MATCH($AW51,#REF!,0))="C*J",$C51*$J51,INDEX(#REF!,MATCH($AW51,#REF!,0))="C*2*(H+I)",$C51*2*($H51+$I51),INDEX(#REF!,MATCH($AW51,#REF!,0))="C*L*3600",$C51*$L51*3600,INDEX(#REF!,MATCH($AW51,#REF!,0))="C*K*3600",$C51*$K51*3600),"")</f>
        <v/>
      </c>
      <c r="AY51" s="1062" t="str">
        <f t="shared" si="8"/>
        <v/>
      </c>
      <c r="AZ51" s="1063" t="str">
        <f>IFERROR(IF(VLOOKUP($AW51,#REF!,2,0)=0,"",VLOOKUP($AW51,#REF!,2,0)),"")</f>
        <v/>
      </c>
      <c r="BA51" s="1064" t="str">
        <f t="shared" si="9"/>
        <v/>
      </c>
      <c r="BB51" s="1049"/>
      <c r="BC51" s="139" t="str">
        <f>IFERROR(_xlfn.IFS(INDEX(#REF!,MATCH($BB51,#REF!,0))="C",$C51,INDEX(#REF!,MATCH($BB51,#REF!,0))="C*H",$C51*$H51,INDEX(#REF!,MATCH($BB51,#REF!,0))="C*J",$C51*$J51,INDEX(#REF!,MATCH($BB51,#REF!,0))="C*2*(H+I)",$C51*2*($H51+$I51),INDEX(#REF!,MATCH($BB51,#REF!,0))="C*L*3600",$C51*$L51*3600,INDEX(#REF!,MATCH($BB51,#REF!,0))="C*K*3600",$C51*$K51*3600),"")</f>
        <v/>
      </c>
      <c r="BD51" s="1062" t="str">
        <f t="shared" si="10"/>
        <v/>
      </c>
      <c r="BE51" s="1063" t="str">
        <f>IFERROR(IF(VLOOKUP($BB51,#REF!,2,0)=0,"",VLOOKUP($BB51,#REF!,2,0)),"")</f>
        <v/>
      </c>
      <c r="BF51" s="1064" t="str">
        <f t="shared" si="11"/>
        <v/>
      </c>
      <c r="BG51" s="1049"/>
      <c r="BH51" s="139" t="str">
        <f>IFERROR(_xlfn.IFS(INDEX(#REF!,MATCH($BG51,#REF!,0))="C",$C51,INDEX(#REF!,MATCH($BG51,#REF!,0))="C*H",$C51*$H51,INDEX(#REF!,MATCH($BG51,#REF!,0))="C*J",$C51*$J51,INDEX(#REF!,MATCH($BG51,#REF!,0))="C*2*(H+I)",$C51*2*($H51+$I51),INDEX(#REF!,MATCH($BG51,#REF!,0))="C*L*3600",$C51*$L51*3600,INDEX(#REF!,MATCH($BG51,#REF!,0))="C*K*3600",$C51*$K51*3600),"")</f>
        <v/>
      </c>
      <c r="BI51" s="1062" t="str">
        <f t="shared" si="12"/>
        <v/>
      </c>
      <c r="BJ51" s="1063" t="str">
        <f>IFERROR(IF(VLOOKUP($BG51,#REF!,2,0)=0,"",VLOOKUP($BG51,#REF!,2,0)),"")</f>
        <v/>
      </c>
      <c r="BK51" s="1064" t="str">
        <f t="shared" si="13"/>
        <v/>
      </c>
      <c r="BL51" s="1049"/>
      <c r="BM51" s="139" t="str">
        <f>IFERROR(_xlfn.IFS(INDEX(#REF!,MATCH($BL51,#REF!,0))="C",$C51,INDEX(#REF!,MATCH($BL51,#REF!,0))="C*H",$C51*$H51,INDEX(#REF!,MATCH($BL51,#REF!,0))="C*J",$C51*$J51,INDEX(#REF!,MATCH($BL51,#REF!,0))="C*2*(H+I)",$C51*2*($H51+$I51),INDEX(#REF!,MATCH($BL51,#REF!,0))="C*L*3600",$C51*$L51*3600,INDEX(#REF!,MATCH($BL51,#REF!,0))="C*K*3600",$C51*$K51*3600),"")</f>
        <v/>
      </c>
      <c r="BN51" s="1062" t="str">
        <f t="shared" si="14"/>
        <v/>
      </c>
      <c r="BO51" s="1063" t="str">
        <f>IFERROR(IF(VLOOKUP($BL51,#REF!,2,0)=0,"",VLOOKUP($BL51,#REF!,2,0)),"")</f>
        <v/>
      </c>
      <c r="BP51" s="1064" t="str">
        <f t="shared" si="15"/>
        <v/>
      </c>
      <c r="BQ51" s="1049"/>
      <c r="BR51" s="139" t="str">
        <f>IFERROR(_xlfn.IFS(INDEX(#REF!,MATCH($BQ51,#REF!,0))="C",$C51,INDEX(#REF!,MATCH($BQ51,#REF!,0))="C*H",$C51*$H51,INDEX(#REF!,MATCH($BQ51,#REF!,0))="C*J",$C51*$J51,INDEX(#REF!,MATCH($BQ51,#REF!,0))="C*2*(H+I)",$C51*2*($H51+$I51),INDEX(#REF!,MATCH($BQ51,#REF!,0))="C*L*3600",$C51*$L51*3600,INDEX(#REF!,MATCH($BQ51,#REF!,0))="C*K*3600",$C51*$K51*3600),"")</f>
        <v/>
      </c>
      <c r="BS51" s="1062" t="str">
        <f t="shared" si="16"/>
        <v/>
      </c>
      <c r="BT51" s="1063" t="str">
        <f>IFERROR(IF(VLOOKUP($BQ51,#REF!,2,0)=0,"",VLOOKUP($BQ51,#REF!,2,0)),"")</f>
        <v/>
      </c>
      <c r="BU51" s="1064" t="str">
        <f t="shared" si="17"/>
        <v/>
      </c>
      <c r="BV51" s="1049"/>
      <c r="BW51" s="139" t="str">
        <f>IFERROR(_xlfn.IFS(INDEX(#REF!,MATCH($BV51,#REF!,0))="C",$C51,INDEX(#REF!,MATCH($BV51,#REF!,0))="C*H",$C51*$H51,INDEX(#REF!,MATCH($BV51,#REF!,0))="C*J",$C51*$J51,INDEX(#REF!,MATCH($BV51,#REF!,0))="C*2*(H+I)",$C51*2*($H51+$I51),INDEX(#REF!,MATCH($BV51,#REF!,0))="C*L*3600",$C51*$L51*3600,INDEX(#REF!,MATCH($BV51,#REF!,0))="C*K*3600",$C51*$K51*3600),"")</f>
        <v/>
      </c>
      <c r="BX51" s="1062" t="str">
        <f t="shared" si="18"/>
        <v/>
      </c>
      <c r="BY51" s="1063" t="str">
        <f>IFERROR(IF(VLOOKUP($BV51,#REF!,2,0)=0,"",VLOOKUP($BV51,#REF!,2,0)),"")</f>
        <v/>
      </c>
      <c r="BZ51" s="1064" t="str">
        <f t="shared" si="19"/>
        <v/>
      </c>
      <c r="CA51" s="1048"/>
      <c r="CB51" s="139" t="str">
        <f>IFERROR(_xlfn.IFS(INDEX(#REF!,MATCH($CA51,#REF!,0))="C",$C51,INDEX(#REF!,MATCH($CA51,#REF!,0))="C*H",$C51*$H51,INDEX(#REF!,MATCH($CA51,#REF!,0))="C*J",$C51*$J51,INDEX(#REF!,MATCH($CA51,#REF!,0))="C*2*(H+I)",$C51*2*($H51+$I51),INDEX(#REF!,MATCH($CA51,#REF!,0))="C*L*3600",$C51*$L51*3600,INDEX(#REF!,MATCH($CA51,#REF!,0))="C*K*3600",$C51*$K51*3600),"")</f>
        <v/>
      </c>
      <c r="CC51" s="1062" t="str">
        <f t="shared" si="20"/>
        <v/>
      </c>
      <c r="CD51" s="1063" t="str">
        <f>IFERROR(IF(VLOOKUP($CA51,#REF!,2,0)=0,"",VLOOKUP($CA51,#REF!,2,0)),"")</f>
        <v/>
      </c>
      <c r="CE51" s="1064" t="str">
        <f t="shared" si="21"/>
        <v/>
      </c>
      <c r="CF51" s="1049"/>
      <c r="CG51" s="139" t="str">
        <f>IFERROR(_xlfn.IFS(INDEX(#REF!,MATCH($CF51,#REF!,0))="C",$C51,INDEX(#REF!,MATCH($CF51,#REF!,0))="C*H",$C51*$H51,INDEX(#REF!,MATCH($CF51,#REF!,0))="C*J",$C51*$J51,INDEX(#REF!,MATCH($CF51,#REF!,0))="C*2*(H+I)",$C51*2*($H51+$I51),INDEX(#REF!,MATCH($CF51,#REF!,0))="C*L*3600",$C51*$L51*3600,INDEX(#REF!,MATCH($CF51,#REF!,0))="C*K*3600",$C51*$K51*3600),"")</f>
        <v/>
      </c>
      <c r="CH51" s="1062" t="str">
        <f t="shared" si="22"/>
        <v/>
      </c>
      <c r="CI51" s="1063" t="str">
        <f>IFERROR(IF(VLOOKUP($CF51,#REF!,2,0)=0,"",VLOOKUP($CF51,#REF!,2,0)),"")</f>
        <v/>
      </c>
      <c r="CJ51" s="1064" t="str">
        <f t="shared" si="23"/>
        <v/>
      </c>
      <c r="CK51" s="1049"/>
      <c r="CL51" s="139" t="str">
        <f>IFERROR(_xlfn.IFS(INDEX(#REF!,MATCH($CK51,#REF!,0))="C",$C51,INDEX(#REF!,MATCH($CK51,#REF!,0))="C*H",$C51*$H51,INDEX(#REF!,MATCH($CK51,#REF!,0))="C*J",$C51*$J51,INDEX(#REF!,MATCH($CK51,#REF!,0))="C*2*(H+I)",$C51*2*($H51+$I51),INDEX(#REF!,MATCH($CK51,#REF!,0))="C*L*3600",$C51*$L51*3600,INDEX(#REF!,MATCH($CK51,#REF!,0))="C*K*3600",$C51*$K51*3600),"")</f>
        <v/>
      </c>
      <c r="CM51" s="1062" t="str">
        <f t="shared" si="24"/>
        <v/>
      </c>
      <c r="CN51" s="1063" t="str">
        <f>IFERROR(IF(VLOOKUP($CK51,#REF!,2,0)=0,"",VLOOKUP($CK51,#REF!,2,0)),"")</f>
        <v/>
      </c>
      <c r="CO51" s="1064" t="str">
        <f t="shared" si="25"/>
        <v/>
      </c>
      <c r="CP51" s="1048"/>
      <c r="CQ51" s="139" t="str">
        <f>IFERROR(_xlfn.IFS(INDEX(#REF!,MATCH($CP51,#REF!,0))="C",$C51,INDEX(#REF!,MATCH($CP51,#REF!,0))="C*H",$C51*$H51,INDEX(#REF!,MATCH($CP51,#REF!,0))="C*J",$C51*$J51,INDEX(#REF!,MATCH($CP51,#REF!,0))="C*2*(H+I)",$C51*2*($H51+$I51),INDEX(#REF!,MATCH($CP51,#REF!,0))="C*L*3600",$C51*$L51*3600,INDEX(#REF!,MATCH($CP51,#REF!,0))="C*K*3600",$C51*$K51*3600),"")</f>
        <v/>
      </c>
      <c r="CR51" s="1062" t="str">
        <f t="shared" si="26"/>
        <v/>
      </c>
      <c r="CS51" s="1063" t="str">
        <f>IFERROR(IF(VLOOKUP($CP51,#REF!,2,0)=0,"",VLOOKUP($CP51,#REF!,2,0)),"")</f>
        <v/>
      </c>
      <c r="CT51" s="1064" t="str">
        <f t="shared" si="27"/>
        <v/>
      </c>
      <c r="CU51" s="1049"/>
      <c r="CV51" s="139" t="str">
        <f>IFERROR(_xlfn.IFS(INDEX(#REF!,MATCH($CU51,#REF!,0))="C",$C51,INDEX(#REF!,MATCH($CU51,#REF!,0))="C*H",$C51*$H51,INDEX(#REF!,MATCH($CU51,#REF!,0))="C*J",$C51*$J51,INDEX(#REF!,MATCH($CU51,#REF!,0))="C*2*(H+I)",$C51*2*($H51+$I51),INDEX(#REF!,MATCH($CU51,#REF!,0))="C*L*3600",$C51*$L51*3600,INDEX(#REF!,MATCH($CU51,#REF!,0))="C*K*3600",$C51*$K51*3600),"")</f>
        <v/>
      </c>
      <c r="CW51" s="1062" t="str">
        <f t="shared" si="28"/>
        <v/>
      </c>
      <c r="CX51" s="1063" t="str">
        <f>IFERROR(IF(VLOOKUP($CU51,#REF!,2,0)=0,"",VLOOKUP($CU51,#REF!,2,0)),"")</f>
        <v/>
      </c>
      <c r="CY51" s="1064" t="str">
        <f t="shared" si="29"/>
        <v/>
      </c>
      <c r="CZ51" s="1049"/>
      <c r="DA51" s="139" t="str">
        <f>IFERROR(_xlfn.IFS(INDEX(#REF!,MATCH($CZ51,#REF!,0))="C",$C51,INDEX(#REF!,MATCH($CZ51,#REF!,0))="C*H",$C51*$H51,INDEX(#REF!,MATCH($CZ51,#REF!,0))="C*J",$C51*$J51,INDEX(#REF!,MATCH($CZ51,#REF!,0))="C*2*(H+I)",$C51*2*($H51+$I51),INDEX(#REF!,MATCH($CZ51,#REF!,0))="C*L*3600",$C51*$L51*3600,INDEX(#REF!,MATCH($CZ51,#REF!,0))="C*K*3600",$C51*$K51*3600),"")</f>
        <v/>
      </c>
      <c r="DB51" s="1062" t="str">
        <f t="shared" si="30"/>
        <v/>
      </c>
      <c r="DC51" s="1063" t="str">
        <f>IFERROR(IF(VLOOKUP($CZ51,#REF!,2,0)=0,"",VLOOKUP($CZ51,#REF!,2,0)),"")</f>
        <v/>
      </c>
      <c r="DD51" s="1064" t="str">
        <f t="shared" si="31"/>
        <v/>
      </c>
      <c r="DE51" s="1049"/>
      <c r="DF51" s="139" t="str">
        <f>IFERROR(_xlfn.IFS(INDEX(#REF!,MATCH($DE51,#REF!,0))="C",$C51,INDEX(#REF!,MATCH($DE51,#REF!,0))="C*H",$C51*$H51,INDEX(#REF!,MATCH($DE51,#REF!,0))="C*J",$C51*$J51,INDEX(#REF!,MATCH($DE51,#REF!,0))="C*2*(H+I)",$C51*2*($H51+$I51),INDEX(#REF!,MATCH($DE51,#REF!,0))="C*L*3600",$C51*$L51*3600,INDEX(#REF!,MATCH($DE51,#REF!,0))="C*K*3600",$C51*$K51*3600),"")</f>
        <v/>
      </c>
      <c r="DG51" s="1062" t="str">
        <f t="shared" si="32"/>
        <v/>
      </c>
      <c r="DH51" s="1063" t="str">
        <f>IFERROR(IF(VLOOKUP($DE51,#REF!,2,0)=0,"",VLOOKUP($DE51,#REF!,2,0)),"")</f>
        <v/>
      </c>
      <c r="DI51" s="1064" t="str">
        <f t="shared" si="33"/>
        <v/>
      </c>
      <c r="DJ51" s="1049"/>
      <c r="DK51" s="139" t="str">
        <f>IFERROR(_xlfn.IFS(INDEX(#REF!,MATCH($DJ51,#REF!,0))="C",$C51,INDEX(#REF!,MATCH($DJ51,#REF!,0))="C*H",$C51*$H51,INDEX(#REF!,MATCH($DJ51,#REF!,0))="C*J",$C51*$J51,INDEX(#REF!,MATCH($DJ51,#REF!,0))="C*2*(H+I)",$C51*2*($H51+$I51),INDEX(#REF!,MATCH($DJ51,#REF!,0))="C*L*3600",$C51*$L51*3600,INDEX(#REF!,MATCH($DJ51,#REF!,0))="C*K*3600",$C51*$K51*3600),"")</f>
        <v/>
      </c>
      <c r="DL51" s="1062" t="str">
        <f t="shared" si="34"/>
        <v/>
      </c>
      <c r="DM51" s="1063" t="str">
        <f>IFERROR(IF(VLOOKUP($DJ51,#REF!,2,0)=0,"",VLOOKUP($DJ51,#REF!,2,0)),"")</f>
        <v/>
      </c>
      <c r="DN51" s="1064" t="str">
        <f t="shared" si="35"/>
        <v/>
      </c>
      <c r="DO51" s="1049"/>
      <c r="DP51" s="139" t="str">
        <f>IFERROR(_xlfn.IFS(INDEX(#REF!,MATCH($DO51,#REF!,0))="C",$C51,INDEX(#REF!,MATCH($DO51,#REF!,0))="C*H",$C51*$H51,INDEX(#REF!,MATCH($DO51,#REF!,0))="C*J",$C51*$J51,INDEX(#REF!,MATCH($DO51,#REF!,0))="C*2*(H+I)",$C51*2*($H51+$I51),INDEX(#REF!,MATCH($DO51,#REF!,0))="C*L*3600",$C51*$L51*3600,INDEX(#REF!,MATCH($DO51,#REF!,0))="C*K*3600",$C51*$K51*3600),"")</f>
        <v/>
      </c>
      <c r="DQ51" s="1062" t="str">
        <f t="shared" si="36"/>
        <v/>
      </c>
      <c r="DR51" s="1063" t="str">
        <f>IFERROR(IF(VLOOKUP($DO51,#REF!,2,0)=0,"",VLOOKUP($DO51,#REF!,2,0)),"")</f>
        <v/>
      </c>
      <c r="DS51" s="1064" t="str">
        <f t="shared" si="37"/>
        <v/>
      </c>
      <c r="DT51" s="1049"/>
      <c r="DU51" s="139" t="str">
        <f>IFERROR(_xlfn.IFS(INDEX(#REF!,MATCH($DT51,#REF!,0))="C",$C51,INDEX(#REF!,MATCH($DT51,#REF!,0))="C*H",$C51*$H51,INDEX(#REF!,MATCH($DT51,#REF!,0))="C*J",$C51*$J51,INDEX(#REF!,MATCH($DT51,#REF!,0))="C*2*(H+I)",$C51*2*($H51+$I51),INDEX(#REF!,MATCH($DT51,#REF!,0))="C*L*3600",$C51*$L51*3600,INDEX(#REF!,MATCH($DT51,#REF!,0))="C*K*3600",$C51*$K51*3600),"")</f>
        <v/>
      </c>
      <c r="DV51" s="1062" t="str">
        <f t="shared" si="38"/>
        <v/>
      </c>
      <c r="DW51" s="1063" t="str">
        <f>IFERROR(IF(VLOOKUP($DT51,#REF!,2,0)=0,"",VLOOKUP($DT51,#REF!,2,0)),"")</f>
        <v/>
      </c>
      <c r="DX51" s="1064" t="str">
        <f t="shared" si="39"/>
        <v/>
      </c>
      <c r="DY51" s="1050"/>
      <c r="DZ51" s="139" t="str">
        <f>IFERROR(_xlfn.IFS(INDEX(#REF!,MATCH($DY51,#REF!,0))="C",$C51,INDEX(#REF!,MATCH($DY51,#REF!,0))="C*H",$C51*$H51,INDEX(#REF!,MATCH($DY51,#REF!,0))="C*J",$C51*$J51,INDEX(#REF!,MATCH($DY51,#REF!,0))="C*2*(H+I)",$C51*2*($H51+$I51),INDEX(#REF!,MATCH($DY51,#REF!,0))="C*L*3600",$C51*$L51*3600,INDEX(#REF!,MATCH($DY51,#REF!,0))="C*K*3600",$C51*$K51*3600),"")</f>
        <v/>
      </c>
      <c r="EA51" s="1062" t="str">
        <f t="shared" si="40"/>
        <v/>
      </c>
      <c r="EB51" s="1063" t="str">
        <f>IFERROR(IF(VLOOKUP($DY51,#REF!,2,0)=0,"",VLOOKUP($DY51,#REF!,2,0)),"")</f>
        <v/>
      </c>
      <c r="EC51" s="1064" t="str">
        <f t="shared" si="41"/>
        <v/>
      </c>
      <c r="ED51" s="1050"/>
      <c r="EE51" s="139" t="str">
        <f>IFERROR(_xlfn.IFS(INDEX(#REF!,MATCH($ED51,#REF!,0))="C",$C51,INDEX(#REF!,MATCH($ED51,#REF!,0))="C*H",$C51*$H51,INDEX(#REF!,MATCH($ED51,#REF!,0))="C*J",$C51*$J51,INDEX(#REF!,MATCH($ED51,#REF!,0))="C*2*(H+I)",$C51*2*($H51+$I51),INDEX(#REF!,MATCH($ED51,#REF!,0))="C*L*3600",$C51*$L51*3600,INDEX(#REF!,MATCH($ED51,#REF!,0))="C*K*3600",$C51*$K51*3600),"")</f>
        <v/>
      </c>
      <c r="EF51" s="1062" t="str">
        <f t="shared" si="105"/>
        <v/>
      </c>
      <c r="EG51" s="1063" t="str">
        <f>IFERROR(IF(VLOOKUP($ED51,#REF!,2,0)=0,"",VLOOKUP($ED51,#REF!,2,0)),"")</f>
        <v/>
      </c>
      <c r="EH51" s="1064" t="str">
        <f t="shared" si="106"/>
        <v/>
      </c>
      <c r="EI51" s="1050"/>
      <c r="EJ51" s="139" t="str">
        <f>IFERROR(_xlfn.IFS(INDEX(#REF!,MATCH($EI51,#REF!,0))="C",$C51,INDEX(#REF!,MATCH($EI51,#REF!,0))="C*H",$C51*$H51,INDEX(#REF!,MATCH($EI51,#REF!,0))="C*J",$C51*$J51,INDEX(#REF!,MATCH($EI51,#REF!,0))="C*2*(H+I)",$C51*2*($H51+$I51),INDEX(#REF!,MATCH($EI51,#REF!,0))="C*L*3600",$C51*$L51*3600,INDEX(#REF!,MATCH($EI51,#REF!,0))="C*K*3600",$C51*$K51*3600),"")</f>
        <v/>
      </c>
      <c r="EK51" s="1062" t="str">
        <f t="shared" si="107"/>
        <v/>
      </c>
      <c r="EL51" s="1063" t="str">
        <f>IFERROR(IF(VLOOKUP($EI51,#REF!,2,0)=0,"",VLOOKUP($EI51,#REF!,2,0)),"")</f>
        <v/>
      </c>
      <c r="EM51" s="1064" t="str">
        <f t="shared" si="108"/>
        <v/>
      </c>
      <c r="EN51" s="1051"/>
      <c r="EO51" s="139" t="str">
        <f>IFERROR(_xlfn.IFS(INDEX(#REF!,MATCH($EN51,#REF!,0))="C",$C51,INDEX(#REF!,MATCH($EN51,#REF!,0))="C*H",$C51*$H51,INDEX(#REF!,MATCH($EN51,#REF!,0))="C*J",$C51*$J51,INDEX(#REF!,MATCH($EN51,#REF!,0))="C*2*(H+I)",$C51*2*($H51+$I51),INDEX(#REF!,MATCH($EN51,#REF!,0))="C*L*3600",$C51*$L51*3600,INDEX(#REF!,MATCH($EN51,#REF!,0))="C*K*3600",$C51*$K51*3600),"")</f>
        <v/>
      </c>
      <c r="EP51" s="1062" t="str">
        <f t="shared" si="109"/>
        <v/>
      </c>
      <c r="EQ51" s="1063" t="str">
        <f>IFERROR(IF(VLOOKUP($EN51,#REF!,2,0)=0,"",VLOOKUP($EN51,#REF!,2,0)),"")</f>
        <v/>
      </c>
      <c r="ER51" s="1064" t="str">
        <f t="shared" si="110"/>
        <v/>
      </c>
      <c r="ES51" s="1052"/>
      <c r="ET51" s="139" t="str">
        <f>IFERROR(_xlfn.IFS(INDEX(#REF!,MATCH($ES51,#REF!,0))="C",$C51,INDEX(#REF!,MATCH($ES51,#REF!,0))="C*H",$C51*$H51,INDEX(#REF!,MATCH($ES51,#REF!,0))="C*J",$C51*$J51,INDEX(#REF!,MATCH($ES51,#REF!,0))="C*2*(H+I)",$C51*2*($H51+$I51),INDEX(#REF!,MATCH($ES51,#REF!,0))="C*L*3600",$C51*$L51*3600,INDEX(#REF!,MATCH($ES51,#REF!,0))="C*K*3600",$C51*$K51*3600),"")</f>
        <v/>
      </c>
      <c r="EU51" s="1062" t="str">
        <f t="shared" si="42"/>
        <v/>
      </c>
      <c r="EV51" s="1063" t="str">
        <f>IFERROR(IF(VLOOKUP($ES51,#REF!,2,0)=0,"",VLOOKUP($ES51,#REF!,2,0)),"")</f>
        <v/>
      </c>
      <c r="EW51" s="1064" t="str">
        <f t="shared" si="43"/>
        <v/>
      </c>
    </row>
    <row r="52" spans="1:153" s="5" customFormat="1" ht="15" hidden="1" customHeight="1" outlineLevel="1">
      <c r="A52" s="17">
        <v>28</v>
      </c>
      <c r="B52" s="64"/>
      <c r="C52" s="130"/>
      <c r="D52" s="43">
        <f t="shared" si="104"/>
        <v>4</v>
      </c>
      <c r="E52" s="43">
        <f t="shared" si="44"/>
        <v>4</v>
      </c>
      <c r="F52" s="65">
        <f t="shared" si="45"/>
        <v>20</v>
      </c>
      <c r="G52" s="131"/>
      <c r="H52" s="458"/>
      <c r="I52" s="458"/>
      <c r="J52" s="457"/>
      <c r="K52" s="100">
        <f t="shared" si="72"/>
        <v>0</v>
      </c>
      <c r="L52" s="92">
        <f t="shared" si="46"/>
        <v>0</v>
      </c>
      <c r="M52" s="127"/>
      <c r="N52" s="244"/>
      <c r="O52" s="245"/>
      <c r="P52" s="245"/>
      <c r="Q52" s="245"/>
      <c r="R52" s="245"/>
      <c r="S52" s="245"/>
      <c r="T52" s="129">
        <f t="shared" si="47"/>
        <v>0</v>
      </c>
      <c r="U52" s="128">
        <f t="shared" si="48"/>
        <v>0</v>
      </c>
      <c r="V52" s="96"/>
      <c r="W52" s="97">
        <f t="shared" si="73"/>
        <v>0</v>
      </c>
      <c r="AB52" s="1075"/>
      <c r="AC52" s="1047"/>
      <c r="AD52" s="139" t="str">
        <f>IFERROR(_xlfn.IFS(INDEX(#REF!,MATCH($AC52,#REF!,0))="C",$C52,INDEX(#REF!,MATCH($AC52,#REF!,0))="C*H",$C52*$H52,INDEX(#REF!,MATCH($AC52,#REF!,0))="C*J",$C52*$J52,INDEX(#REF!,MATCH($AC52,#REF!,0))="C*2*(H+I)",$C52*2*($H52+$I52),INDEX(#REF!,MATCH($AC52,#REF!,0))="C*L*3600",$C52*$L52*3600,INDEX(#REF!,MATCH($AC52,#REF!,0))="C*K*3600",$C52*$K52*3600),"")</f>
        <v/>
      </c>
      <c r="AE52" s="1062" t="str">
        <f t="shared" si="0"/>
        <v/>
      </c>
      <c r="AF52" s="1063" t="str">
        <f>IFERROR(IF(VLOOKUP($AC52,#REF!,2,0)=0,"",VLOOKUP($AC52,#REF!,2,0)),"")</f>
        <v/>
      </c>
      <c r="AG52" s="1064" t="str">
        <f t="shared" si="1"/>
        <v/>
      </c>
      <c r="AH52" s="1047"/>
      <c r="AI52" s="139" t="str">
        <f>IFERROR(_xlfn.IFS(INDEX(#REF!,MATCH($AH52,#REF!,0))="C",$C52,INDEX(#REF!,MATCH($AH52,#REF!,0))="C*H",$C52*$H52,INDEX(#REF!,MATCH($AH52,#REF!,0))="C*J",$C52*$J52,INDEX(#REF!,MATCH($AH52,#REF!,0))="C*2*(H+I)",$C52*2*($H52+$I52),INDEX(#REF!,MATCH($AH52,#REF!,0))="C*L*3600",$C52*$L52*3600,INDEX(#REF!,MATCH($AH52,#REF!,0))="C*K*3600",$C52*$K52*3600),"")</f>
        <v/>
      </c>
      <c r="AJ52" s="1062" t="str">
        <f t="shared" si="2"/>
        <v/>
      </c>
      <c r="AK52" s="1063" t="str">
        <f>IFERROR(IF(VLOOKUP($AH52,#REF!,2,0)=0,"",VLOOKUP($AH52,#REF!,2,0)),"")</f>
        <v/>
      </c>
      <c r="AL52" s="1064" t="str">
        <f t="shared" si="3"/>
        <v/>
      </c>
      <c r="AM52" s="1048"/>
      <c r="AN52" s="139" t="str">
        <f>IFERROR(_xlfn.IFS(INDEX(#REF!,MATCH($AM52,#REF!,0))="C",$C52,INDEX(#REF!,MATCH($AM52,#REF!,0))="C*H",$C52*$H52,INDEX(#REF!,MATCH($AM52,#REF!,0))="C*J",$C52*$J52,INDEX(#REF!,MATCH($AM52,#REF!,0))="C*2*(H+I)",$C52*2*($H52+$I52),INDEX(#REF!,MATCH($AM52,#REF!,0))="C*L*3600",$C52*$L52*3600,INDEX(#REF!,MATCH($AM52,#REF!,0))="C*K*3600",$C52*$K52*3600),"")</f>
        <v/>
      </c>
      <c r="AO52" s="1062" t="str">
        <f t="shared" si="4"/>
        <v/>
      </c>
      <c r="AP52" s="1063" t="str">
        <f>IFERROR(IF(VLOOKUP($AM52,#REF!,2,0)=0,"",VLOOKUP($AM52,#REF!,2,0)),"")</f>
        <v/>
      </c>
      <c r="AQ52" s="1064" t="str">
        <f t="shared" si="5"/>
        <v/>
      </c>
      <c r="AR52" s="1048"/>
      <c r="AS52" s="139" t="str">
        <f>IFERROR(_xlfn.IFS(INDEX(#REF!,MATCH($AR52,#REF!,0))="C",$C52,INDEX(#REF!,MATCH($AR52,#REF!,0))="C*H",$C52*$H52,INDEX(#REF!,MATCH($AR52,#REF!,0))="C*J",$C52*$J52,INDEX(#REF!,MATCH($AR52,#REF!,0))="C*2*(H+I)",$C52*2*($H52+$I52),INDEX(#REF!,MATCH($AR52,#REF!,0))="C*L*3600",$C52*$L52*3600,INDEX(#REF!,MATCH($AR52,#REF!,0))="C*K*3600",$C52*$K52*3600),"")</f>
        <v/>
      </c>
      <c r="AT52" s="1062" t="str">
        <f t="shared" si="6"/>
        <v/>
      </c>
      <c r="AU52" s="1063" t="str">
        <f>IFERROR(IF(VLOOKUP($AR52,#REF!,2,0)=0,"",VLOOKUP($AR52,#REF!,2,0)),"")</f>
        <v/>
      </c>
      <c r="AV52" s="1064" t="str">
        <f t="shared" si="7"/>
        <v/>
      </c>
      <c r="AW52" s="1048"/>
      <c r="AX52" s="139" t="str">
        <f>IFERROR(_xlfn.IFS(INDEX(#REF!,MATCH($AW52,#REF!,0))="C",$C52,INDEX(#REF!,MATCH($AW52,#REF!,0))="C*H",$C52*$H52,INDEX(#REF!,MATCH($AW52,#REF!,0))="C*J",$C52*$J52,INDEX(#REF!,MATCH($AW52,#REF!,0))="C*2*(H+I)",$C52*2*($H52+$I52),INDEX(#REF!,MATCH($AW52,#REF!,0))="C*L*3600",$C52*$L52*3600,INDEX(#REF!,MATCH($AW52,#REF!,0))="C*K*3600",$C52*$K52*3600),"")</f>
        <v/>
      </c>
      <c r="AY52" s="1062" t="str">
        <f t="shared" si="8"/>
        <v/>
      </c>
      <c r="AZ52" s="1063" t="str">
        <f>IFERROR(IF(VLOOKUP($AW52,#REF!,2,0)=0,"",VLOOKUP($AW52,#REF!,2,0)),"")</f>
        <v/>
      </c>
      <c r="BA52" s="1064" t="str">
        <f t="shared" si="9"/>
        <v/>
      </c>
      <c r="BB52" s="1049"/>
      <c r="BC52" s="139" t="str">
        <f>IFERROR(_xlfn.IFS(INDEX(#REF!,MATCH($BB52,#REF!,0))="C",$C52,INDEX(#REF!,MATCH($BB52,#REF!,0))="C*H",$C52*$H52,INDEX(#REF!,MATCH($BB52,#REF!,0))="C*J",$C52*$J52,INDEX(#REF!,MATCH($BB52,#REF!,0))="C*2*(H+I)",$C52*2*($H52+$I52),INDEX(#REF!,MATCH($BB52,#REF!,0))="C*L*3600",$C52*$L52*3600,INDEX(#REF!,MATCH($BB52,#REF!,0))="C*K*3600",$C52*$K52*3600),"")</f>
        <v/>
      </c>
      <c r="BD52" s="1062" t="str">
        <f t="shared" si="10"/>
        <v/>
      </c>
      <c r="BE52" s="1063" t="str">
        <f>IFERROR(IF(VLOOKUP($BB52,#REF!,2,0)=0,"",VLOOKUP($BB52,#REF!,2,0)),"")</f>
        <v/>
      </c>
      <c r="BF52" s="1064" t="str">
        <f t="shared" si="11"/>
        <v/>
      </c>
      <c r="BG52" s="1049"/>
      <c r="BH52" s="139" t="str">
        <f>IFERROR(_xlfn.IFS(INDEX(#REF!,MATCH($BG52,#REF!,0))="C",$C52,INDEX(#REF!,MATCH($BG52,#REF!,0))="C*H",$C52*$H52,INDEX(#REF!,MATCH($BG52,#REF!,0))="C*J",$C52*$J52,INDEX(#REF!,MATCH($BG52,#REF!,0))="C*2*(H+I)",$C52*2*($H52+$I52),INDEX(#REF!,MATCH($BG52,#REF!,0))="C*L*3600",$C52*$L52*3600,INDEX(#REF!,MATCH($BG52,#REF!,0))="C*K*3600",$C52*$K52*3600),"")</f>
        <v/>
      </c>
      <c r="BI52" s="1062" t="str">
        <f t="shared" si="12"/>
        <v/>
      </c>
      <c r="BJ52" s="1063" t="str">
        <f>IFERROR(IF(VLOOKUP($BG52,#REF!,2,0)=0,"",VLOOKUP($BG52,#REF!,2,0)),"")</f>
        <v/>
      </c>
      <c r="BK52" s="1064" t="str">
        <f t="shared" si="13"/>
        <v/>
      </c>
      <c r="BL52" s="1049"/>
      <c r="BM52" s="139" t="str">
        <f>IFERROR(_xlfn.IFS(INDEX(#REF!,MATCH($BL52,#REF!,0))="C",$C52,INDEX(#REF!,MATCH($BL52,#REF!,0))="C*H",$C52*$H52,INDEX(#REF!,MATCH($BL52,#REF!,0))="C*J",$C52*$J52,INDEX(#REF!,MATCH($BL52,#REF!,0))="C*2*(H+I)",$C52*2*($H52+$I52),INDEX(#REF!,MATCH($BL52,#REF!,0))="C*L*3600",$C52*$L52*3600,INDEX(#REF!,MATCH($BL52,#REF!,0))="C*K*3600",$C52*$K52*3600),"")</f>
        <v/>
      </c>
      <c r="BN52" s="1062" t="str">
        <f t="shared" si="14"/>
        <v/>
      </c>
      <c r="BO52" s="1063" t="str">
        <f>IFERROR(IF(VLOOKUP($BL52,#REF!,2,0)=0,"",VLOOKUP($BL52,#REF!,2,0)),"")</f>
        <v/>
      </c>
      <c r="BP52" s="1064" t="str">
        <f t="shared" si="15"/>
        <v/>
      </c>
      <c r="BQ52" s="1049"/>
      <c r="BR52" s="139" t="str">
        <f>IFERROR(_xlfn.IFS(INDEX(#REF!,MATCH($BQ52,#REF!,0))="C",$C52,INDEX(#REF!,MATCH($BQ52,#REF!,0))="C*H",$C52*$H52,INDEX(#REF!,MATCH($BQ52,#REF!,0))="C*J",$C52*$J52,INDEX(#REF!,MATCH($BQ52,#REF!,0))="C*2*(H+I)",$C52*2*($H52+$I52),INDEX(#REF!,MATCH($BQ52,#REF!,0))="C*L*3600",$C52*$L52*3600,INDEX(#REF!,MATCH($BQ52,#REF!,0))="C*K*3600",$C52*$K52*3600),"")</f>
        <v/>
      </c>
      <c r="BS52" s="1062" t="str">
        <f t="shared" si="16"/>
        <v/>
      </c>
      <c r="BT52" s="1063" t="str">
        <f>IFERROR(IF(VLOOKUP($BQ52,#REF!,2,0)=0,"",VLOOKUP($BQ52,#REF!,2,0)),"")</f>
        <v/>
      </c>
      <c r="BU52" s="1064" t="str">
        <f t="shared" si="17"/>
        <v/>
      </c>
      <c r="BV52" s="1049"/>
      <c r="BW52" s="139" t="str">
        <f>IFERROR(_xlfn.IFS(INDEX(#REF!,MATCH($BV52,#REF!,0))="C",$C52,INDEX(#REF!,MATCH($BV52,#REF!,0))="C*H",$C52*$H52,INDEX(#REF!,MATCH($BV52,#REF!,0))="C*J",$C52*$J52,INDEX(#REF!,MATCH($BV52,#REF!,0))="C*2*(H+I)",$C52*2*($H52+$I52),INDEX(#REF!,MATCH($BV52,#REF!,0))="C*L*3600",$C52*$L52*3600,INDEX(#REF!,MATCH($BV52,#REF!,0))="C*K*3600",$C52*$K52*3600),"")</f>
        <v/>
      </c>
      <c r="BX52" s="1062" t="str">
        <f t="shared" si="18"/>
        <v/>
      </c>
      <c r="BY52" s="1063" t="str">
        <f>IFERROR(IF(VLOOKUP($BV52,#REF!,2,0)=0,"",VLOOKUP($BV52,#REF!,2,0)),"")</f>
        <v/>
      </c>
      <c r="BZ52" s="1064" t="str">
        <f t="shared" si="19"/>
        <v/>
      </c>
      <c r="CA52" s="1048"/>
      <c r="CB52" s="139" t="str">
        <f>IFERROR(_xlfn.IFS(INDEX(#REF!,MATCH($CA52,#REF!,0))="C",$C52,INDEX(#REF!,MATCH($CA52,#REF!,0))="C*H",$C52*$H52,INDEX(#REF!,MATCH($CA52,#REF!,0))="C*J",$C52*$J52,INDEX(#REF!,MATCH($CA52,#REF!,0))="C*2*(H+I)",$C52*2*($H52+$I52),INDEX(#REF!,MATCH($CA52,#REF!,0))="C*L*3600",$C52*$L52*3600,INDEX(#REF!,MATCH($CA52,#REF!,0))="C*K*3600",$C52*$K52*3600),"")</f>
        <v/>
      </c>
      <c r="CC52" s="1062" t="str">
        <f t="shared" si="20"/>
        <v/>
      </c>
      <c r="CD52" s="1063" t="str">
        <f>IFERROR(IF(VLOOKUP($CA52,#REF!,2,0)=0,"",VLOOKUP($CA52,#REF!,2,0)),"")</f>
        <v/>
      </c>
      <c r="CE52" s="1064" t="str">
        <f t="shared" si="21"/>
        <v/>
      </c>
      <c r="CF52" s="1049"/>
      <c r="CG52" s="139" t="str">
        <f>IFERROR(_xlfn.IFS(INDEX(#REF!,MATCH($CF52,#REF!,0))="C",$C52,INDEX(#REF!,MATCH($CF52,#REF!,0))="C*H",$C52*$H52,INDEX(#REF!,MATCH($CF52,#REF!,0))="C*J",$C52*$J52,INDEX(#REF!,MATCH($CF52,#REF!,0))="C*2*(H+I)",$C52*2*($H52+$I52),INDEX(#REF!,MATCH($CF52,#REF!,0))="C*L*3600",$C52*$L52*3600,INDEX(#REF!,MATCH($CF52,#REF!,0))="C*K*3600",$C52*$K52*3600),"")</f>
        <v/>
      </c>
      <c r="CH52" s="1062" t="str">
        <f t="shared" si="22"/>
        <v/>
      </c>
      <c r="CI52" s="1063" t="str">
        <f>IFERROR(IF(VLOOKUP($CF52,#REF!,2,0)=0,"",VLOOKUP($CF52,#REF!,2,0)),"")</f>
        <v/>
      </c>
      <c r="CJ52" s="1064" t="str">
        <f t="shared" si="23"/>
        <v/>
      </c>
      <c r="CK52" s="1049"/>
      <c r="CL52" s="139" t="str">
        <f>IFERROR(_xlfn.IFS(INDEX(#REF!,MATCH($CK52,#REF!,0))="C",$C52,INDEX(#REF!,MATCH($CK52,#REF!,0))="C*H",$C52*$H52,INDEX(#REF!,MATCH($CK52,#REF!,0))="C*J",$C52*$J52,INDEX(#REF!,MATCH($CK52,#REF!,0))="C*2*(H+I)",$C52*2*($H52+$I52),INDEX(#REF!,MATCH($CK52,#REF!,0))="C*L*3600",$C52*$L52*3600,INDEX(#REF!,MATCH($CK52,#REF!,0))="C*K*3600",$C52*$K52*3600),"")</f>
        <v/>
      </c>
      <c r="CM52" s="1062" t="str">
        <f t="shared" si="24"/>
        <v/>
      </c>
      <c r="CN52" s="1063" t="str">
        <f>IFERROR(IF(VLOOKUP($CK52,#REF!,2,0)=0,"",VLOOKUP($CK52,#REF!,2,0)),"")</f>
        <v/>
      </c>
      <c r="CO52" s="1064" t="str">
        <f t="shared" si="25"/>
        <v/>
      </c>
      <c r="CP52" s="1048"/>
      <c r="CQ52" s="139" t="str">
        <f>IFERROR(_xlfn.IFS(INDEX(#REF!,MATCH($CP52,#REF!,0))="C",$C52,INDEX(#REF!,MATCH($CP52,#REF!,0))="C*H",$C52*$H52,INDEX(#REF!,MATCH($CP52,#REF!,0))="C*J",$C52*$J52,INDEX(#REF!,MATCH($CP52,#REF!,0))="C*2*(H+I)",$C52*2*($H52+$I52),INDEX(#REF!,MATCH($CP52,#REF!,0))="C*L*3600",$C52*$L52*3600,INDEX(#REF!,MATCH($CP52,#REF!,0))="C*K*3600",$C52*$K52*3600),"")</f>
        <v/>
      </c>
      <c r="CR52" s="1062" t="str">
        <f t="shared" si="26"/>
        <v/>
      </c>
      <c r="CS52" s="1063" t="str">
        <f>IFERROR(IF(VLOOKUP($CP52,#REF!,2,0)=0,"",VLOOKUP($CP52,#REF!,2,0)),"")</f>
        <v/>
      </c>
      <c r="CT52" s="1064" t="str">
        <f t="shared" si="27"/>
        <v/>
      </c>
      <c r="CU52" s="1049"/>
      <c r="CV52" s="139" t="str">
        <f>IFERROR(_xlfn.IFS(INDEX(#REF!,MATCH($CU52,#REF!,0))="C",$C52,INDEX(#REF!,MATCH($CU52,#REF!,0))="C*H",$C52*$H52,INDEX(#REF!,MATCH($CU52,#REF!,0))="C*J",$C52*$J52,INDEX(#REF!,MATCH($CU52,#REF!,0))="C*2*(H+I)",$C52*2*($H52+$I52),INDEX(#REF!,MATCH($CU52,#REF!,0))="C*L*3600",$C52*$L52*3600,INDEX(#REF!,MATCH($CU52,#REF!,0))="C*K*3600",$C52*$K52*3600),"")</f>
        <v/>
      </c>
      <c r="CW52" s="1062" t="str">
        <f t="shared" si="28"/>
        <v/>
      </c>
      <c r="CX52" s="1063" t="str">
        <f>IFERROR(IF(VLOOKUP($CU52,#REF!,2,0)=0,"",VLOOKUP($CU52,#REF!,2,0)),"")</f>
        <v/>
      </c>
      <c r="CY52" s="1064" t="str">
        <f t="shared" si="29"/>
        <v/>
      </c>
      <c r="CZ52" s="1049"/>
      <c r="DA52" s="139" t="str">
        <f>IFERROR(_xlfn.IFS(INDEX(#REF!,MATCH($CZ52,#REF!,0))="C",$C52,INDEX(#REF!,MATCH($CZ52,#REF!,0))="C*H",$C52*$H52,INDEX(#REF!,MATCH($CZ52,#REF!,0))="C*J",$C52*$J52,INDEX(#REF!,MATCH($CZ52,#REF!,0))="C*2*(H+I)",$C52*2*($H52+$I52),INDEX(#REF!,MATCH($CZ52,#REF!,0))="C*L*3600",$C52*$L52*3600,INDEX(#REF!,MATCH($CZ52,#REF!,0))="C*K*3600",$C52*$K52*3600),"")</f>
        <v/>
      </c>
      <c r="DB52" s="1062" t="str">
        <f t="shared" si="30"/>
        <v/>
      </c>
      <c r="DC52" s="1063" t="str">
        <f>IFERROR(IF(VLOOKUP($CZ52,#REF!,2,0)=0,"",VLOOKUP($CZ52,#REF!,2,0)),"")</f>
        <v/>
      </c>
      <c r="DD52" s="1064" t="str">
        <f t="shared" si="31"/>
        <v/>
      </c>
      <c r="DE52" s="1049"/>
      <c r="DF52" s="139" t="str">
        <f>IFERROR(_xlfn.IFS(INDEX(#REF!,MATCH($DE52,#REF!,0))="C",$C52,INDEX(#REF!,MATCH($DE52,#REF!,0))="C*H",$C52*$H52,INDEX(#REF!,MATCH($DE52,#REF!,0))="C*J",$C52*$J52,INDEX(#REF!,MATCH($DE52,#REF!,0))="C*2*(H+I)",$C52*2*($H52+$I52),INDEX(#REF!,MATCH($DE52,#REF!,0))="C*L*3600",$C52*$L52*3600,INDEX(#REF!,MATCH($DE52,#REF!,0))="C*K*3600",$C52*$K52*3600),"")</f>
        <v/>
      </c>
      <c r="DG52" s="1062" t="str">
        <f t="shared" si="32"/>
        <v/>
      </c>
      <c r="DH52" s="1063" t="str">
        <f>IFERROR(IF(VLOOKUP($DE52,#REF!,2,0)=0,"",VLOOKUP($DE52,#REF!,2,0)),"")</f>
        <v/>
      </c>
      <c r="DI52" s="1064" t="str">
        <f t="shared" si="33"/>
        <v/>
      </c>
      <c r="DJ52" s="1049"/>
      <c r="DK52" s="139" t="str">
        <f>IFERROR(_xlfn.IFS(INDEX(#REF!,MATCH($DJ52,#REF!,0))="C",$C52,INDEX(#REF!,MATCH($DJ52,#REF!,0))="C*H",$C52*$H52,INDEX(#REF!,MATCH($DJ52,#REF!,0))="C*J",$C52*$J52,INDEX(#REF!,MATCH($DJ52,#REF!,0))="C*2*(H+I)",$C52*2*($H52+$I52),INDEX(#REF!,MATCH($DJ52,#REF!,0))="C*L*3600",$C52*$L52*3600,INDEX(#REF!,MATCH($DJ52,#REF!,0))="C*K*3600",$C52*$K52*3600),"")</f>
        <v/>
      </c>
      <c r="DL52" s="1062" t="str">
        <f t="shared" si="34"/>
        <v/>
      </c>
      <c r="DM52" s="1063" t="str">
        <f>IFERROR(IF(VLOOKUP($DJ52,#REF!,2,0)=0,"",VLOOKUP($DJ52,#REF!,2,0)),"")</f>
        <v/>
      </c>
      <c r="DN52" s="1064" t="str">
        <f t="shared" si="35"/>
        <v/>
      </c>
      <c r="DO52" s="1049"/>
      <c r="DP52" s="139" t="str">
        <f>IFERROR(_xlfn.IFS(INDEX(#REF!,MATCH($DO52,#REF!,0))="C",$C52,INDEX(#REF!,MATCH($DO52,#REF!,0))="C*H",$C52*$H52,INDEX(#REF!,MATCH($DO52,#REF!,0))="C*J",$C52*$J52,INDEX(#REF!,MATCH($DO52,#REF!,0))="C*2*(H+I)",$C52*2*($H52+$I52),INDEX(#REF!,MATCH($DO52,#REF!,0))="C*L*3600",$C52*$L52*3600,INDEX(#REF!,MATCH($DO52,#REF!,0))="C*K*3600",$C52*$K52*3600),"")</f>
        <v/>
      </c>
      <c r="DQ52" s="1062" t="str">
        <f t="shared" si="36"/>
        <v/>
      </c>
      <c r="DR52" s="1063" t="str">
        <f>IFERROR(IF(VLOOKUP($DO52,#REF!,2,0)=0,"",VLOOKUP($DO52,#REF!,2,0)),"")</f>
        <v/>
      </c>
      <c r="DS52" s="1064" t="str">
        <f t="shared" si="37"/>
        <v/>
      </c>
      <c r="DT52" s="1049"/>
      <c r="DU52" s="139" t="str">
        <f>IFERROR(_xlfn.IFS(INDEX(#REF!,MATCH($DT52,#REF!,0))="C",$C52,INDEX(#REF!,MATCH($DT52,#REF!,0))="C*H",$C52*$H52,INDEX(#REF!,MATCH($DT52,#REF!,0))="C*J",$C52*$J52,INDEX(#REF!,MATCH($DT52,#REF!,0))="C*2*(H+I)",$C52*2*($H52+$I52),INDEX(#REF!,MATCH($DT52,#REF!,0))="C*L*3600",$C52*$L52*3600,INDEX(#REF!,MATCH($DT52,#REF!,0))="C*K*3600",$C52*$K52*3600),"")</f>
        <v/>
      </c>
      <c r="DV52" s="1062" t="str">
        <f t="shared" si="38"/>
        <v/>
      </c>
      <c r="DW52" s="1063" t="str">
        <f>IFERROR(IF(VLOOKUP($DT52,#REF!,2,0)=0,"",VLOOKUP($DT52,#REF!,2,0)),"")</f>
        <v/>
      </c>
      <c r="DX52" s="1064" t="str">
        <f t="shared" si="39"/>
        <v/>
      </c>
      <c r="DY52" s="1050"/>
      <c r="DZ52" s="139" t="str">
        <f>IFERROR(_xlfn.IFS(INDEX(#REF!,MATCH($DY52,#REF!,0))="C",$C52,INDEX(#REF!,MATCH($DY52,#REF!,0))="C*H",$C52*$H52,INDEX(#REF!,MATCH($DY52,#REF!,0))="C*J",$C52*$J52,INDEX(#REF!,MATCH($DY52,#REF!,0))="C*2*(H+I)",$C52*2*($H52+$I52),INDEX(#REF!,MATCH($DY52,#REF!,0))="C*L*3600",$C52*$L52*3600,INDEX(#REF!,MATCH($DY52,#REF!,0))="C*K*3600",$C52*$K52*3600),"")</f>
        <v/>
      </c>
      <c r="EA52" s="1062" t="str">
        <f t="shared" si="40"/>
        <v/>
      </c>
      <c r="EB52" s="1063" t="str">
        <f>IFERROR(IF(VLOOKUP($DY52,#REF!,2,0)=0,"",VLOOKUP($DY52,#REF!,2,0)),"")</f>
        <v/>
      </c>
      <c r="EC52" s="1064" t="str">
        <f t="shared" si="41"/>
        <v/>
      </c>
      <c r="ED52" s="1050"/>
      <c r="EE52" s="139" t="str">
        <f>IFERROR(_xlfn.IFS(INDEX(#REF!,MATCH($ED52,#REF!,0))="C",$C52,INDEX(#REF!,MATCH($ED52,#REF!,0))="C*H",$C52*$H52,INDEX(#REF!,MATCH($ED52,#REF!,0))="C*J",$C52*$J52,INDEX(#REF!,MATCH($ED52,#REF!,0))="C*2*(H+I)",$C52*2*($H52+$I52),INDEX(#REF!,MATCH($ED52,#REF!,0))="C*L*3600",$C52*$L52*3600,INDEX(#REF!,MATCH($ED52,#REF!,0))="C*K*3600",$C52*$K52*3600),"")</f>
        <v/>
      </c>
      <c r="EF52" s="1062" t="str">
        <f t="shared" si="105"/>
        <v/>
      </c>
      <c r="EG52" s="1063" t="str">
        <f>IFERROR(IF(VLOOKUP($ED52,#REF!,2,0)=0,"",VLOOKUP($ED52,#REF!,2,0)),"")</f>
        <v/>
      </c>
      <c r="EH52" s="1064" t="str">
        <f t="shared" si="106"/>
        <v/>
      </c>
      <c r="EI52" s="1050"/>
      <c r="EJ52" s="139" t="str">
        <f>IFERROR(_xlfn.IFS(INDEX(#REF!,MATCH($EI52,#REF!,0))="C",$C52,INDEX(#REF!,MATCH($EI52,#REF!,0))="C*H",$C52*$H52,INDEX(#REF!,MATCH($EI52,#REF!,0))="C*J",$C52*$J52,INDEX(#REF!,MATCH($EI52,#REF!,0))="C*2*(H+I)",$C52*2*($H52+$I52),INDEX(#REF!,MATCH($EI52,#REF!,0))="C*L*3600",$C52*$L52*3600,INDEX(#REF!,MATCH($EI52,#REF!,0))="C*K*3600",$C52*$K52*3600),"")</f>
        <v/>
      </c>
      <c r="EK52" s="1062" t="str">
        <f t="shared" si="107"/>
        <v/>
      </c>
      <c r="EL52" s="1063" t="str">
        <f>IFERROR(IF(VLOOKUP($EI52,#REF!,2,0)=0,"",VLOOKUP($EI52,#REF!,2,0)),"")</f>
        <v/>
      </c>
      <c r="EM52" s="1064" t="str">
        <f t="shared" si="108"/>
        <v/>
      </c>
      <c r="EN52" s="1051"/>
      <c r="EO52" s="139" t="str">
        <f>IFERROR(_xlfn.IFS(INDEX(#REF!,MATCH($EN52,#REF!,0))="C",$C52,INDEX(#REF!,MATCH($EN52,#REF!,0))="C*H",$C52*$H52,INDEX(#REF!,MATCH($EN52,#REF!,0))="C*J",$C52*$J52,INDEX(#REF!,MATCH($EN52,#REF!,0))="C*2*(H+I)",$C52*2*($H52+$I52),INDEX(#REF!,MATCH($EN52,#REF!,0))="C*L*3600",$C52*$L52*3600,INDEX(#REF!,MATCH($EN52,#REF!,0))="C*K*3600",$C52*$K52*3600),"")</f>
        <v/>
      </c>
      <c r="EP52" s="1062" t="str">
        <f t="shared" si="109"/>
        <v/>
      </c>
      <c r="EQ52" s="1063" t="str">
        <f>IFERROR(IF(VLOOKUP($EN52,#REF!,2,0)=0,"",VLOOKUP($EN52,#REF!,2,0)),"")</f>
        <v/>
      </c>
      <c r="ER52" s="1064" t="str">
        <f t="shared" si="110"/>
        <v/>
      </c>
      <c r="ES52" s="1052"/>
      <c r="ET52" s="139" t="str">
        <f>IFERROR(_xlfn.IFS(INDEX(#REF!,MATCH($ES52,#REF!,0))="C",$C52,INDEX(#REF!,MATCH($ES52,#REF!,0))="C*H",$C52*$H52,INDEX(#REF!,MATCH($ES52,#REF!,0))="C*J",$C52*$J52,INDEX(#REF!,MATCH($ES52,#REF!,0))="C*2*(H+I)",$C52*2*($H52+$I52),INDEX(#REF!,MATCH($ES52,#REF!,0))="C*L*3600",$C52*$L52*3600,INDEX(#REF!,MATCH($ES52,#REF!,0))="C*K*3600",$C52*$K52*3600),"")</f>
        <v/>
      </c>
      <c r="EU52" s="1062" t="str">
        <f t="shared" si="42"/>
        <v/>
      </c>
      <c r="EV52" s="1063" t="str">
        <f>IFERROR(IF(VLOOKUP($ES52,#REF!,2,0)=0,"",VLOOKUP($ES52,#REF!,2,0)),"")</f>
        <v/>
      </c>
      <c r="EW52" s="1064" t="str">
        <f t="shared" si="43"/>
        <v/>
      </c>
    </row>
    <row r="53" spans="1:153" s="5" customFormat="1" ht="15" hidden="1" customHeight="1" outlineLevel="1">
      <c r="A53" s="17">
        <v>29</v>
      </c>
      <c r="B53" s="64"/>
      <c r="C53" s="130"/>
      <c r="D53" s="43">
        <f t="shared" si="104"/>
        <v>4</v>
      </c>
      <c r="E53" s="43">
        <f t="shared" si="44"/>
        <v>4</v>
      </c>
      <c r="F53" s="65">
        <f t="shared" si="45"/>
        <v>20</v>
      </c>
      <c r="G53" s="131"/>
      <c r="H53" s="458"/>
      <c r="I53" s="458"/>
      <c r="J53" s="457"/>
      <c r="K53" s="100">
        <f t="shared" si="72"/>
        <v>0</v>
      </c>
      <c r="L53" s="92">
        <f t="shared" si="46"/>
        <v>0</v>
      </c>
      <c r="M53" s="127"/>
      <c r="N53" s="244"/>
      <c r="O53" s="245"/>
      <c r="P53" s="245"/>
      <c r="Q53" s="245"/>
      <c r="R53" s="245"/>
      <c r="S53" s="245"/>
      <c r="T53" s="129">
        <f t="shared" si="47"/>
        <v>0</v>
      </c>
      <c r="U53" s="128">
        <f t="shared" si="48"/>
        <v>0</v>
      </c>
      <c r="V53" s="96"/>
      <c r="W53" s="97">
        <f t="shared" si="73"/>
        <v>0</v>
      </c>
      <c r="AB53" s="1075"/>
      <c r="AC53" s="1047"/>
      <c r="AD53" s="139" t="str">
        <f>IFERROR(_xlfn.IFS(INDEX(#REF!,MATCH($AC53,#REF!,0))="C",$C53,INDEX(#REF!,MATCH($AC53,#REF!,0))="C*H",$C53*$H53,INDEX(#REF!,MATCH($AC53,#REF!,0))="C*J",$C53*$J53,INDEX(#REF!,MATCH($AC53,#REF!,0))="C*2*(H+I)",$C53*2*($H53+$I53),INDEX(#REF!,MATCH($AC53,#REF!,0))="C*L*3600",$C53*$L53*3600,INDEX(#REF!,MATCH($AC53,#REF!,0))="C*K*3600",$C53*$K53*3600),"")</f>
        <v/>
      </c>
      <c r="AE53" s="1062" t="str">
        <f t="shared" si="0"/>
        <v/>
      </c>
      <c r="AF53" s="1063" t="str">
        <f>IFERROR(IF(VLOOKUP($AC53,#REF!,2,0)=0,"",VLOOKUP($AC53,#REF!,2,0)),"")</f>
        <v/>
      </c>
      <c r="AG53" s="1064" t="str">
        <f t="shared" si="1"/>
        <v/>
      </c>
      <c r="AH53" s="1047"/>
      <c r="AI53" s="139" t="str">
        <f>IFERROR(_xlfn.IFS(INDEX(#REF!,MATCH($AH53,#REF!,0))="C",$C53,INDEX(#REF!,MATCH($AH53,#REF!,0))="C*H",$C53*$H53,INDEX(#REF!,MATCH($AH53,#REF!,0))="C*J",$C53*$J53,INDEX(#REF!,MATCH($AH53,#REF!,0))="C*2*(H+I)",$C53*2*($H53+$I53),INDEX(#REF!,MATCH($AH53,#REF!,0))="C*L*3600",$C53*$L53*3600,INDEX(#REF!,MATCH($AH53,#REF!,0))="C*K*3600",$C53*$K53*3600),"")</f>
        <v/>
      </c>
      <c r="AJ53" s="1062" t="str">
        <f t="shared" si="2"/>
        <v/>
      </c>
      <c r="AK53" s="1063" t="str">
        <f>IFERROR(IF(VLOOKUP($AH53,#REF!,2,0)=0,"",VLOOKUP($AH53,#REF!,2,0)),"")</f>
        <v/>
      </c>
      <c r="AL53" s="1064" t="str">
        <f t="shared" si="3"/>
        <v/>
      </c>
      <c r="AM53" s="1048"/>
      <c r="AN53" s="139" t="str">
        <f>IFERROR(_xlfn.IFS(INDEX(#REF!,MATCH($AM53,#REF!,0))="C",$C53,INDEX(#REF!,MATCH($AM53,#REF!,0))="C*H",$C53*$H53,INDEX(#REF!,MATCH($AM53,#REF!,0))="C*J",$C53*$J53,INDEX(#REF!,MATCH($AM53,#REF!,0))="C*2*(H+I)",$C53*2*($H53+$I53),INDEX(#REF!,MATCH($AM53,#REF!,0))="C*L*3600",$C53*$L53*3600,INDEX(#REF!,MATCH($AM53,#REF!,0))="C*K*3600",$C53*$K53*3600),"")</f>
        <v/>
      </c>
      <c r="AO53" s="1062" t="str">
        <f t="shared" si="4"/>
        <v/>
      </c>
      <c r="AP53" s="1063" t="str">
        <f>IFERROR(IF(VLOOKUP($AM53,#REF!,2,0)=0,"",VLOOKUP($AM53,#REF!,2,0)),"")</f>
        <v/>
      </c>
      <c r="AQ53" s="1064" t="str">
        <f t="shared" si="5"/>
        <v/>
      </c>
      <c r="AR53" s="1048"/>
      <c r="AS53" s="139" t="str">
        <f>IFERROR(_xlfn.IFS(INDEX(#REF!,MATCH($AR53,#REF!,0))="C",$C53,INDEX(#REF!,MATCH($AR53,#REF!,0))="C*H",$C53*$H53,INDEX(#REF!,MATCH($AR53,#REF!,0))="C*J",$C53*$J53,INDEX(#REF!,MATCH($AR53,#REF!,0))="C*2*(H+I)",$C53*2*($H53+$I53),INDEX(#REF!,MATCH($AR53,#REF!,0))="C*L*3600",$C53*$L53*3600,INDEX(#REF!,MATCH($AR53,#REF!,0))="C*K*3600",$C53*$K53*3600),"")</f>
        <v/>
      </c>
      <c r="AT53" s="1062" t="str">
        <f t="shared" si="6"/>
        <v/>
      </c>
      <c r="AU53" s="1063" t="str">
        <f>IFERROR(IF(VLOOKUP($AR53,#REF!,2,0)=0,"",VLOOKUP($AR53,#REF!,2,0)),"")</f>
        <v/>
      </c>
      <c r="AV53" s="1064" t="str">
        <f t="shared" si="7"/>
        <v/>
      </c>
      <c r="AW53" s="1048"/>
      <c r="AX53" s="139" t="str">
        <f>IFERROR(_xlfn.IFS(INDEX(#REF!,MATCH($AW53,#REF!,0))="C",$C53,INDEX(#REF!,MATCH($AW53,#REF!,0))="C*H",$C53*$H53,INDEX(#REF!,MATCH($AW53,#REF!,0))="C*J",$C53*$J53,INDEX(#REF!,MATCH($AW53,#REF!,0))="C*2*(H+I)",$C53*2*($H53+$I53),INDEX(#REF!,MATCH($AW53,#REF!,0))="C*L*3600",$C53*$L53*3600,INDEX(#REF!,MATCH($AW53,#REF!,0))="C*K*3600",$C53*$K53*3600),"")</f>
        <v/>
      </c>
      <c r="AY53" s="1062" t="str">
        <f t="shared" si="8"/>
        <v/>
      </c>
      <c r="AZ53" s="1063" t="str">
        <f>IFERROR(IF(VLOOKUP($AW53,#REF!,2,0)=0,"",VLOOKUP($AW53,#REF!,2,0)),"")</f>
        <v/>
      </c>
      <c r="BA53" s="1064" t="str">
        <f t="shared" si="9"/>
        <v/>
      </c>
      <c r="BB53" s="1049"/>
      <c r="BC53" s="139" t="str">
        <f>IFERROR(_xlfn.IFS(INDEX(#REF!,MATCH($BB53,#REF!,0))="C",$C53,INDEX(#REF!,MATCH($BB53,#REF!,0))="C*H",$C53*$H53,INDEX(#REF!,MATCH($BB53,#REF!,0))="C*J",$C53*$J53,INDEX(#REF!,MATCH($BB53,#REF!,0))="C*2*(H+I)",$C53*2*($H53+$I53),INDEX(#REF!,MATCH($BB53,#REF!,0))="C*L*3600",$C53*$L53*3600,INDEX(#REF!,MATCH($BB53,#REF!,0))="C*K*3600",$C53*$K53*3600),"")</f>
        <v/>
      </c>
      <c r="BD53" s="1062" t="str">
        <f t="shared" si="10"/>
        <v/>
      </c>
      <c r="BE53" s="1063" t="str">
        <f>IFERROR(IF(VLOOKUP($BB53,#REF!,2,0)=0,"",VLOOKUP($BB53,#REF!,2,0)),"")</f>
        <v/>
      </c>
      <c r="BF53" s="1064" t="str">
        <f t="shared" si="11"/>
        <v/>
      </c>
      <c r="BG53" s="1049"/>
      <c r="BH53" s="139" t="str">
        <f>IFERROR(_xlfn.IFS(INDEX(#REF!,MATCH($BG53,#REF!,0))="C",$C53,INDEX(#REF!,MATCH($BG53,#REF!,0))="C*H",$C53*$H53,INDEX(#REF!,MATCH($BG53,#REF!,0))="C*J",$C53*$J53,INDEX(#REF!,MATCH($BG53,#REF!,0))="C*2*(H+I)",$C53*2*($H53+$I53),INDEX(#REF!,MATCH($BG53,#REF!,0))="C*L*3600",$C53*$L53*3600,INDEX(#REF!,MATCH($BG53,#REF!,0))="C*K*3600",$C53*$K53*3600),"")</f>
        <v/>
      </c>
      <c r="BI53" s="1062" t="str">
        <f t="shared" si="12"/>
        <v/>
      </c>
      <c r="BJ53" s="1063" t="str">
        <f>IFERROR(IF(VLOOKUP($BG53,#REF!,2,0)=0,"",VLOOKUP($BG53,#REF!,2,0)),"")</f>
        <v/>
      </c>
      <c r="BK53" s="1064" t="str">
        <f t="shared" si="13"/>
        <v/>
      </c>
      <c r="BL53" s="1049"/>
      <c r="BM53" s="139" t="str">
        <f>IFERROR(_xlfn.IFS(INDEX(#REF!,MATCH($BL53,#REF!,0))="C",$C53,INDEX(#REF!,MATCH($BL53,#REF!,0))="C*H",$C53*$H53,INDEX(#REF!,MATCH($BL53,#REF!,0))="C*J",$C53*$J53,INDEX(#REF!,MATCH($BL53,#REF!,0))="C*2*(H+I)",$C53*2*($H53+$I53),INDEX(#REF!,MATCH($BL53,#REF!,0))="C*L*3600",$C53*$L53*3600,INDEX(#REF!,MATCH($BL53,#REF!,0))="C*K*3600",$C53*$K53*3600),"")</f>
        <v/>
      </c>
      <c r="BN53" s="1062" t="str">
        <f t="shared" si="14"/>
        <v/>
      </c>
      <c r="BO53" s="1063" t="str">
        <f>IFERROR(IF(VLOOKUP($BL53,#REF!,2,0)=0,"",VLOOKUP($BL53,#REF!,2,0)),"")</f>
        <v/>
      </c>
      <c r="BP53" s="1064" t="str">
        <f t="shared" si="15"/>
        <v/>
      </c>
      <c r="BQ53" s="1049"/>
      <c r="BR53" s="139" t="str">
        <f>IFERROR(_xlfn.IFS(INDEX(#REF!,MATCH($BQ53,#REF!,0))="C",$C53,INDEX(#REF!,MATCH($BQ53,#REF!,0))="C*H",$C53*$H53,INDEX(#REF!,MATCH($BQ53,#REF!,0))="C*J",$C53*$J53,INDEX(#REF!,MATCH($BQ53,#REF!,0))="C*2*(H+I)",$C53*2*($H53+$I53),INDEX(#REF!,MATCH($BQ53,#REF!,0))="C*L*3600",$C53*$L53*3600,INDEX(#REF!,MATCH($BQ53,#REF!,0))="C*K*3600",$C53*$K53*3600),"")</f>
        <v/>
      </c>
      <c r="BS53" s="1062" t="str">
        <f t="shared" si="16"/>
        <v/>
      </c>
      <c r="BT53" s="1063" t="str">
        <f>IFERROR(IF(VLOOKUP($BQ53,#REF!,2,0)=0,"",VLOOKUP($BQ53,#REF!,2,0)),"")</f>
        <v/>
      </c>
      <c r="BU53" s="1064" t="str">
        <f t="shared" si="17"/>
        <v/>
      </c>
      <c r="BV53" s="1049"/>
      <c r="BW53" s="139" t="str">
        <f>IFERROR(_xlfn.IFS(INDEX(#REF!,MATCH($BV53,#REF!,0))="C",$C53,INDEX(#REF!,MATCH($BV53,#REF!,0))="C*H",$C53*$H53,INDEX(#REF!,MATCH($BV53,#REF!,0))="C*J",$C53*$J53,INDEX(#REF!,MATCH($BV53,#REF!,0))="C*2*(H+I)",$C53*2*($H53+$I53),INDEX(#REF!,MATCH($BV53,#REF!,0))="C*L*3600",$C53*$L53*3600,INDEX(#REF!,MATCH($BV53,#REF!,0))="C*K*3600",$C53*$K53*3600),"")</f>
        <v/>
      </c>
      <c r="BX53" s="1062" t="str">
        <f t="shared" si="18"/>
        <v/>
      </c>
      <c r="BY53" s="1063" t="str">
        <f>IFERROR(IF(VLOOKUP($BV53,#REF!,2,0)=0,"",VLOOKUP($BV53,#REF!,2,0)),"")</f>
        <v/>
      </c>
      <c r="BZ53" s="1064" t="str">
        <f t="shared" si="19"/>
        <v/>
      </c>
      <c r="CA53" s="1048"/>
      <c r="CB53" s="139" t="str">
        <f>IFERROR(_xlfn.IFS(INDEX(#REF!,MATCH($CA53,#REF!,0))="C",$C53,INDEX(#REF!,MATCH($CA53,#REF!,0))="C*H",$C53*$H53,INDEX(#REF!,MATCH($CA53,#REF!,0))="C*J",$C53*$J53,INDEX(#REF!,MATCH($CA53,#REF!,0))="C*2*(H+I)",$C53*2*($H53+$I53),INDEX(#REF!,MATCH($CA53,#REF!,0))="C*L*3600",$C53*$L53*3600,INDEX(#REF!,MATCH($CA53,#REF!,0))="C*K*3600",$C53*$K53*3600),"")</f>
        <v/>
      </c>
      <c r="CC53" s="1062" t="str">
        <f t="shared" si="20"/>
        <v/>
      </c>
      <c r="CD53" s="1063" t="str">
        <f>IFERROR(IF(VLOOKUP($CA53,#REF!,2,0)=0,"",VLOOKUP($CA53,#REF!,2,0)),"")</f>
        <v/>
      </c>
      <c r="CE53" s="1064" t="str">
        <f t="shared" si="21"/>
        <v/>
      </c>
      <c r="CF53" s="1049"/>
      <c r="CG53" s="139" t="str">
        <f>IFERROR(_xlfn.IFS(INDEX(#REF!,MATCH($CF53,#REF!,0))="C",$C53,INDEX(#REF!,MATCH($CF53,#REF!,0))="C*H",$C53*$H53,INDEX(#REF!,MATCH($CF53,#REF!,0))="C*J",$C53*$J53,INDEX(#REF!,MATCH($CF53,#REF!,0))="C*2*(H+I)",$C53*2*($H53+$I53),INDEX(#REF!,MATCH($CF53,#REF!,0))="C*L*3600",$C53*$L53*3600,INDEX(#REF!,MATCH($CF53,#REF!,0))="C*K*3600",$C53*$K53*3600),"")</f>
        <v/>
      </c>
      <c r="CH53" s="1062" t="str">
        <f t="shared" si="22"/>
        <v/>
      </c>
      <c r="CI53" s="1063" t="str">
        <f>IFERROR(IF(VLOOKUP($CF53,#REF!,2,0)=0,"",VLOOKUP($CF53,#REF!,2,0)),"")</f>
        <v/>
      </c>
      <c r="CJ53" s="1064" t="str">
        <f t="shared" si="23"/>
        <v/>
      </c>
      <c r="CK53" s="1049"/>
      <c r="CL53" s="139" t="str">
        <f>IFERROR(_xlfn.IFS(INDEX(#REF!,MATCH($CK53,#REF!,0))="C",$C53,INDEX(#REF!,MATCH($CK53,#REF!,0))="C*H",$C53*$H53,INDEX(#REF!,MATCH($CK53,#REF!,0))="C*J",$C53*$J53,INDEX(#REF!,MATCH($CK53,#REF!,0))="C*2*(H+I)",$C53*2*($H53+$I53),INDEX(#REF!,MATCH($CK53,#REF!,0))="C*L*3600",$C53*$L53*3600,INDEX(#REF!,MATCH($CK53,#REF!,0))="C*K*3600",$C53*$K53*3600),"")</f>
        <v/>
      </c>
      <c r="CM53" s="1062" t="str">
        <f t="shared" si="24"/>
        <v/>
      </c>
      <c r="CN53" s="1063" t="str">
        <f>IFERROR(IF(VLOOKUP($CK53,#REF!,2,0)=0,"",VLOOKUP($CK53,#REF!,2,0)),"")</f>
        <v/>
      </c>
      <c r="CO53" s="1064" t="str">
        <f t="shared" si="25"/>
        <v/>
      </c>
      <c r="CP53" s="1048"/>
      <c r="CQ53" s="139" t="str">
        <f>IFERROR(_xlfn.IFS(INDEX(#REF!,MATCH($CP53,#REF!,0))="C",$C53,INDEX(#REF!,MATCH($CP53,#REF!,0))="C*H",$C53*$H53,INDEX(#REF!,MATCH($CP53,#REF!,0))="C*J",$C53*$J53,INDEX(#REF!,MATCH($CP53,#REF!,0))="C*2*(H+I)",$C53*2*($H53+$I53),INDEX(#REF!,MATCH($CP53,#REF!,0))="C*L*3600",$C53*$L53*3600,INDEX(#REF!,MATCH($CP53,#REF!,0))="C*K*3600",$C53*$K53*3600),"")</f>
        <v/>
      </c>
      <c r="CR53" s="1062" t="str">
        <f t="shared" si="26"/>
        <v/>
      </c>
      <c r="CS53" s="1063" t="str">
        <f>IFERROR(IF(VLOOKUP($CP53,#REF!,2,0)=0,"",VLOOKUP($CP53,#REF!,2,0)),"")</f>
        <v/>
      </c>
      <c r="CT53" s="1064" t="str">
        <f t="shared" si="27"/>
        <v/>
      </c>
      <c r="CU53" s="1049"/>
      <c r="CV53" s="139" t="str">
        <f>IFERROR(_xlfn.IFS(INDEX(#REF!,MATCH($CU53,#REF!,0))="C",$C53,INDEX(#REF!,MATCH($CU53,#REF!,0))="C*H",$C53*$H53,INDEX(#REF!,MATCH($CU53,#REF!,0))="C*J",$C53*$J53,INDEX(#REF!,MATCH($CU53,#REF!,0))="C*2*(H+I)",$C53*2*($H53+$I53),INDEX(#REF!,MATCH($CU53,#REF!,0))="C*L*3600",$C53*$L53*3600,INDEX(#REF!,MATCH($CU53,#REF!,0))="C*K*3600",$C53*$K53*3600),"")</f>
        <v/>
      </c>
      <c r="CW53" s="1062" t="str">
        <f t="shared" si="28"/>
        <v/>
      </c>
      <c r="CX53" s="1063" t="str">
        <f>IFERROR(IF(VLOOKUP($CU53,#REF!,2,0)=0,"",VLOOKUP($CU53,#REF!,2,0)),"")</f>
        <v/>
      </c>
      <c r="CY53" s="1064" t="str">
        <f t="shared" si="29"/>
        <v/>
      </c>
      <c r="CZ53" s="1049"/>
      <c r="DA53" s="139" t="str">
        <f>IFERROR(_xlfn.IFS(INDEX(#REF!,MATCH($CZ53,#REF!,0))="C",$C53,INDEX(#REF!,MATCH($CZ53,#REF!,0))="C*H",$C53*$H53,INDEX(#REF!,MATCH($CZ53,#REF!,0))="C*J",$C53*$J53,INDEX(#REF!,MATCH($CZ53,#REF!,0))="C*2*(H+I)",$C53*2*($H53+$I53),INDEX(#REF!,MATCH($CZ53,#REF!,0))="C*L*3600",$C53*$L53*3600,INDEX(#REF!,MATCH($CZ53,#REF!,0))="C*K*3600",$C53*$K53*3600),"")</f>
        <v/>
      </c>
      <c r="DB53" s="1062" t="str">
        <f t="shared" si="30"/>
        <v/>
      </c>
      <c r="DC53" s="1063" t="str">
        <f>IFERROR(IF(VLOOKUP($CZ53,#REF!,2,0)=0,"",VLOOKUP($CZ53,#REF!,2,0)),"")</f>
        <v/>
      </c>
      <c r="DD53" s="1064" t="str">
        <f t="shared" si="31"/>
        <v/>
      </c>
      <c r="DE53" s="1049"/>
      <c r="DF53" s="139" t="str">
        <f>IFERROR(_xlfn.IFS(INDEX(#REF!,MATCH($DE53,#REF!,0))="C",$C53,INDEX(#REF!,MATCH($DE53,#REF!,0))="C*H",$C53*$H53,INDEX(#REF!,MATCH($DE53,#REF!,0))="C*J",$C53*$J53,INDEX(#REF!,MATCH($DE53,#REF!,0))="C*2*(H+I)",$C53*2*($H53+$I53),INDEX(#REF!,MATCH($DE53,#REF!,0))="C*L*3600",$C53*$L53*3600,INDEX(#REF!,MATCH($DE53,#REF!,0))="C*K*3600",$C53*$K53*3600),"")</f>
        <v/>
      </c>
      <c r="DG53" s="1062" t="str">
        <f t="shared" si="32"/>
        <v/>
      </c>
      <c r="DH53" s="1063" t="str">
        <f>IFERROR(IF(VLOOKUP($DE53,#REF!,2,0)=0,"",VLOOKUP($DE53,#REF!,2,0)),"")</f>
        <v/>
      </c>
      <c r="DI53" s="1064" t="str">
        <f t="shared" si="33"/>
        <v/>
      </c>
      <c r="DJ53" s="1049"/>
      <c r="DK53" s="139" t="str">
        <f>IFERROR(_xlfn.IFS(INDEX(#REF!,MATCH($DJ53,#REF!,0))="C",$C53,INDEX(#REF!,MATCH($DJ53,#REF!,0))="C*H",$C53*$H53,INDEX(#REF!,MATCH($DJ53,#REF!,0))="C*J",$C53*$J53,INDEX(#REF!,MATCH($DJ53,#REF!,0))="C*2*(H+I)",$C53*2*($H53+$I53),INDEX(#REF!,MATCH($DJ53,#REF!,0))="C*L*3600",$C53*$L53*3600,INDEX(#REF!,MATCH($DJ53,#REF!,0))="C*K*3600",$C53*$K53*3600),"")</f>
        <v/>
      </c>
      <c r="DL53" s="1062" t="str">
        <f t="shared" si="34"/>
        <v/>
      </c>
      <c r="DM53" s="1063" t="str">
        <f>IFERROR(IF(VLOOKUP($DJ53,#REF!,2,0)=0,"",VLOOKUP($DJ53,#REF!,2,0)),"")</f>
        <v/>
      </c>
      <c r="DN53" s="1064" t="str">
        <f t="shared" si="35"/>
        <v/>
      </c>
      <c r="DO53" s="1049"/>
      <c r="DP53" s="139" t="str">
        <f>IFERROR(_xlfn.IFS(INDEX(#REF!,MATCH($DO53,#REF!,0))="C",$C53,INDEX(#REF!,MATCH($DO53,#REF!,0))="C*H",$C53*$H53,INDEX(#REF!,MATCH($DO53,#REF!,0))="C*J",$C53*$J53,INDEX(#REF!,MATCH($DO53,#REF!,0))="C*2*(H+I)",$C53*2*($H53+$I53),INDEX(#REF!,MATCH($DO53,#REF!,0))="C*L*3600",$C53*$L53*3600,INDEX(#REF!,MATCH($DO53,#REF!,0))="C*K*3600",$C53*$K53*3600),"")</f>
        <v/>
      </c>
      <c r="DQ53" s="1062" t="str">
        <f t="shared" si="36"/>
        <v/>
      </c>
      <c r="DR53" s="1063" t="str">
        <f>IFERROR(IF(VLOOKUP($DO53,#REF!,2,0)=0,"",VLOOKUP($DO53,#REF!,2,0)),"")</f>
        <v/>
      </c>
      <c r="DS53" s="1064" t="str">
        <f t="shared" si="37"/>
        <v/>
      </c>
      <c r="DT53" s="1049"/>
      <c r="DU53" s="139" t="str">
        <f>IFERROR(_xlfn.IFS(INDEX(#REF!,MATCH($DT53,#REF!,0))="C",$C53,INDEX(#REF!,MATCH($DT53,#REF!,0))="C*H",$C53*$H53,INDEX(#REF!,MATCH($DT53,#REF!,0))="C*J",$C53*$J53,INDEX(#REF!,MATCH($DT53,#REF!,0))="C*2*(H+I)",$C53*2*($H53+$I53),INDEX(#REF!,MATCH($DT53,#REF!,0))="C*L*3600",$C53*$L53*3600,INDEX(#REF!,MATCH($DT53,#REF!,0))="C*K*3600",$C53*$K53*3600),"")</f>
        <v/>
      </c>
      <c r="DV53" s="1062" t="str">
        <f t="shared" si="38"/>
        <v/>
      </c>
      <c r="DW53" s="1063" t="str">
        <f>IFERROR(IF(VLOOKUP($DT53,#REF!,2,0)=0,"",VLOOKUP($DT53,#REF!,2,0)),"")</f>
        <v/>
      </c>
      <c r="DX53" s="1064" t="str">
        <f t="shared" si="39"/>
        <v/>
      </c>
      <c r="DY53" s="1050"/>
      <c r="DZ53" s="139" t="str">
        <f>IFERROR(_xlfn.IFS(INDEX(#REF!,MATCH($DY53,#REF!,0))="C",$C53,INDEX(#REF!,MATCH($DY53,#REF!,0))="C*H",$C53*$H53,INDEX(#REF!,MATCH($DY53,#REF!,0))="C*J",$C53*$J53,INDEX(#REF!,MATCH($DY53,#REF!,0))="C*2*(H+I)",$C53*2*($H53+$I53),INDEX(#REF!,MATCH($DY53,#REF!,0))="C*L*3600",$C53*$L53*3600,INDEX(#REF!,MATCH($DY53,#REF!,0))="C*K*3600",$C53*$K53*3600),"")</f>
        <v/>
      </c>
      <c r="EA53" s="1062" t="str">
        <f t="shared" si="40"/>
        <v/>
      </c>
      <c r="EB53" s="1063" t="str">
        <f>IFERROR(IF(VLOOKUP($DY53,#REF!,2,0)=0,"",VLOOKUP($DY53,#REF!,2,0)),"")</f>
        <v/>
      </c>
      <c r="EC53" s="1064" t="str">
        <f t="shared" si="41"/>
        <v/>
      </c>
      <c r="ED53" s="1050"/>
      <c r="EE53" s="139" t="str">
        <f>IFERROR(_xlfn.IFS(INDEX(#REF!,MATCH($ED53,#REF!,0))="C",$C53,INDEX(#REF!,MATCH($ED53,#REF!,0))="C*H",$C53*$H53,INDEX(#REF!,MATCH($ED53,#REF!,0))="C*J",$C53*$J53,INDEX(#REF!,MATCH($ED53,#REF!,0))="C*2*(H+I)",$C53*2*($H53+$I53),INDEX(#REF!,MATCH($ED53,#REF!,0))="C*L*3600",$C53*$L53*3600,INDEX(#REF!,MATCH($ED53,#REF!,0))="C*K*3600",$C53*$K53*3600),"")</f>
        <v/>
      </c>
      <c r="EF53" s="1062" t="str">
        <f t="shared" si="105"/>
        <v/>
      </c>
      <c r="EG53" s="1063" t="str">
        <f>IFERROR(IF(VLOOKUP($ED53,#REF!,2,0)=0,"",VLOOKUP($ED53,#REF!,2,0)),"")</f>
        <v/>
      </c>
      <c r="EH53" s="1064" t="str">
        <f t="shared" si="106"/>
        <v/>
      </c>
      <c r="EI53" s="1050"/>
      <c r="EJ53" s="139" t="str">
        <f>IFERROR(_xlfn.IFS(INDEX(#REF!,MATCH($EI53,#REF!,0))="C",$C53,INDEX(#REF!,MATCH($EI53,#REF!,0))="C*H",$C53*$H53,INDEX(#REF!,MATCH($EI53,#REF!,0))="C*J",$C53*$J53,INDEX(#REF!,MATCH($EI53,#REF!,0))="C*2*(H+I)",$C53*2*($H53+$I53),INDEX(#REF!,MATCH($EI53,#REF!,0))="C*L*3600",$C53*$L53*3600,INDEX(#REF!,MATCH($EI53,#REF!,0))="C*K*3600",$C53*$K53*3600),"")</f>
        <v/>
      </c>
      <c r="EK53" s="1062" t="str">
        <f t="shared" si="107"/>
        <v/>
      </c>
      <c r="EL53" s="1063" t="str">
        <f>IFERROR(IF(VLOOKUP($EI53,#REF!,2,0)=0,"",VLOOKUP($EI53,#REF!,2,0)),"")</f>
        <v/>
      </c>
      <c r="EM53" s="1064" t="str">
        <f t="shared" si="108"/>
        <v/>
      </c>
      <c r="EN53" s="1051"/>
      <c r="EO53" s="139" t="str">
        <f>IFERROR(_xlfn.IFS(INDEX(#REF!,MATCH($EN53,#REF!,0))="C",$C53,INDEX(#REF!,MATCH($EN53,#REF!,0))="C*H",$C53*$H53,INDEX(#REF!,MATCH($EN53,#REF!,0))="C*J",$C53*$J53,INDEX(#REF!,MATCH($EN53,#REF!,0))="C*2*(H+I)",$C53*2*($H53+$I53),INDEX(#REF!,MATCH($EN53,#REF!,0))="C*L*3600",$C53*$L53*3600,INDEX(#REF!,MATCH($EN53,#REF!,0))="C*K*3600",$C53*$K53*3600),"")</f>
        <v/>
      </c>
      <c r="EP53" s="1062" t="str">
        <f t="shared" si="109"/>
        <v/>
      </c>
      <c r="EQ53" s="1063" t="str">
        <f>IFERROR(IF(VLOOKUP($EN53,#REF!,2,0)=0,"",VLOOKUP($EN53,#REF!,2,0)),"")</f>
        <v/>
      </c>
      <c r="ER53" s="1064" t="str">
        <f t="shared" si="110"/>
        <v/>
      </c>
      <c r="ES53" s="1052"/>
      <c r="ET53" s="139" t="str">
        <f>IFERROR(_xlfn.IFS(INDEX(#REF!,MATCH($ES53,#REF!,0))="C",$C53,INDEX(#REF!,MATCH($ES53,#REF!,0))="C*H",$C53*$H53,INDEX(#REF!,MATCH($ES53,#REF!,0))="C*J",$C53*$J53,INDEX(#REF!,MATCH($ES53,#REF!,0))="C*2*(H+I)",$C53*2*($H53+$I53),INDEX(#REF!,MATCH($ES53,#REF!,0))="C*L*3600",$C53*$L53*3600,INDEX(#REF!,MATCH($ES53,#REF!,0))="C*K*3600",$C53*$K53*3600),"")</f>
        <v/>
      </c>
      <c r="EU53" s="1062" t="str">
        <f t="shared" si="42"/>
        <v/>
      </c>
      <c r="EV53" s="1063" t="str">
        <f>IFERROR(IF(VLOOKUP($ES53,#REF!,2,0)=0,"",VLOOKUP($ES53,#REF!,2,0)),"")</f>
        <v/>
      </c>
      <c r="EW53" s="1064" t="str">
        <f t="shared" si="43"/>
        <v/>
      </c>
    </row>
    <row r="54" spans="1:153" s="5" customFormat="1" ht="15" hidden="1" customHeight="1" outlineLevel="1">
      <c r="A54" s="17">
        <v>30</v>
      </c>
      <c r="B54" s="64"/>
      <c r="C54" s="130"/>
      <c r="D54" s="43">
        <f t="shared" si="104"/>
        <v>4</v>
      </c>
      <c r="E54" s="43">
        <f t="shared" si="44"/>
        <v>4</v>
      </c>
      <c r="F54" s="65">
        <f t="shared" si="45"/>
        <v>20</v>
      </c>
      <c r="G54" s="131"/>
      <c r="H54" s="458"/>
      <c r="I54" s="458"/>
      <c r="J54" s="457"/>
      <c r="K54" s="100">
        <f t="shared" si="72"/>
        <v>0</v>
      </c>
      <c r="L54" s="92">
        <f t="shared" si="46"/>
        <v>0</v>
      </c>
      <c r="M54" s="127"/>
      <c r="N54" s="244"/>
      <c r="O54" s="245"/>
      <c r="P54" s="245"/>
      <c r="Q54" s="245"/>
      <c r="R54" s="245"/>
      <c r="S54" s="245"/>
      <c r="T54" s="129">
        <f t="shared" si="47"/>
        <v>0</v>
      </c>
      <c r="U54" s="128">
        <f t="shared" si="48"/>
        <v>0</v>
      </c>
      <c r="V54" s="96"/>
      <c r="W54" s="97">
        <f t="shared" si="73"/>
        <v>0</v>
      </c>
      <c r="AB54" s="1075"/>
      <c r="AC54" s="1047"/>
      <c r="AD54" s="139" t="str">
        <f>IFERROR(_xlfn.IFS(INDEX(#REF!,MATCH($AC54,#REF!,0))="C",$C54,INDEX(#REF!,MATCH($AC54,#REF!,0))="C*H",$C54*$H54,INDEX(#REF!,MATCH($AC54,#REF!,0))="C*J",$C54*$J54,INDEX(#REF!,MATCH($AC54,#REF!,0))="C*2*(H+I)",$C54*2*($H54+$I54),INDEX(#REF!,MATCH($AC54,#REF!,0))="C*L*3600",$C54*$L54*3600,INDEX(#REF!,MATCH($AC54,#REF!,0))="C*K*3600",$C54*$K54*3600),"")</f>
        <v/>
      </c>
      <c r="AE54" s="1062" t="str">
        <f t="shared" si="0"/>
        <v/>
      </c>
      <c r="AF54" s="1063" t="str">
        <f>IFERROR(IF(VLOOKUP($AC54,#REF!,2,0)=0,"",VLOOKUP($AC54,#REF!,2,0)),"")</f>
        <v/>
      </c>
      <c r="AG54" s="1064" t="str">
        <f t="shared" si="1"/>
        <v/>
      </c>
      <c r="AH54" s="1047"/>
      <c r="AI54" s="139" t="str">
        <f>IFERROR(_xlfn.IFS(INDEX(#REF!,MATCH($AH54,#REF!,0))="C",$C54,INDEX(#REF!,MATCH($AH54,#REF!,0))="C*H",$C54*$H54,INDEX(#REF!,MATCH($AH54,#REF!,0))="C*J",$C54*$J54,INDEX(#REF!,MATCH($AH54,#REF!,0))="C*2*(H+I)",$C54*2*($H54+$I54),INDEX(#REF!,MATCH($AH54,#REF!,0))="C*L*3600",$C54*$L54*3600,INDEX(#REF!,MATCH($AH54,#REF!,0))="C*K*3600",$C54*$K54*3600),"")</f>
        <v/>
      </c>
      <c r="AJ54" s="1062" t="str">
        <f t="shared" si="2"/>
        <v/>
      </c>
      <c r="AK54" s="1063" t="str">
        <f>IFERROR(IF(VLOOKUP($AH54,#REF!,2,0)=0,"",VLOOKUP($AH54,#REF!,2,0)),"")</f>
        <v/>
      </c>
      <c r="AL54" s="1064" t="str">
        <f t="shared" si="3"/>
        <v/>
      </c>
      <c r="AM54" s="1048"/>
      <c r="AN54" s="139" t="str">
        <f>IFERROR(_xlfn.IFS(INDEX(#REF!,MATCH($AM54,#REF!,0))="C",$C54,INDEX(#REF!,MATCH($AM54,#REF!,0))="C*H",$C54*$H54,INDEX(#REF!,MATCH($AM54,#REF!,0))="C*J",$C54*$J54,INDEX(#REF!,MATCH($AM54,#REF!,0))="C*2*(H+I)",$C54*2*($H54+$I54),INDEX(#REF!,MATCH($AM54,#REF!,0))="C*L*3600",$C54*$L54*3600,INDEX(#REF!,MATCH($AM54,#REF!,0))="C*K*3600",$C54*$K54*3600),"")</f>
        <v/>
      </c>
      <c r="AO54" s="1062" t="str">
        <f t="shared" si="4"/>
        <v/>
      </c>
      <c r="AP54" s="1063" t="str">
        <f>IFERROR(IF(VLOOKUP($AM54,#REF!,2,0)=0,"",VLOOKUP($AM54,#REF!,2,0)),"")</f>
        <v/>
      </c>
      <c r="AQ54" s="1064" t="str">
        <f t="shared" si="5"/>
        <v/>
      </c>
      <c r="AR54" s="1048"/>
      <c r="AS54" s="139" t="str">
        <f>IFERROR(_xlfn.IFS(INDEX(#REF!,MATCH($AR54,#REF!,0))="C",$C54,INDEX(#REF!,MATCH($AR54,#REF!,0))="C*H",$C54*$H54,INDEX(#REF!,MATCH($AR54,#REF!,0))="C*J",$C54*$J54,INDEX(#REF!,MATCH($AR54,#REF!,0))="C*2*(H+I)",$C54*2*($H54+$I54),INDEX(#REF!,MATCH($AR54,#REF!,0))="C*L*3600",$C54*$L54*3600,INDEX(#REF!,MATCH($AR54,#REF!,0))="C*K*3600",$C54*$K54*3600),"")</f>
        <v/>
      </c>
      <c r="AT54" s="1062" t="str">
        <f t="shared" si="6"/>
        <v/>
      </c>
      <c r="AU54" s="1063" t="str">
        <f>IFERROR(IF(VLOOKUP($AR54,#REF!,2,0)=0,"",VLOOKUP($AR54,#REF!,2,0)),"")</f>
        <v/>
      </c>
      <c r="AV54" s="1064" t="str">
        <f t="shared" si="7"/>
        <v/>
      </c>
      <c r="AW54" s="1048"/>
      <c r="AX54" s="139" t="str">
        <f>IFERROR(_xlfn.IFS(INDEX(#REF!,MATCH($AW54,#REF!,0))="C",$C54,INDEX(#REF!,MATCH($AW54,#REF!,0))="C*H",$C54*$H54,INDEX(#REF!,MATCH($AW54,#REF!,0))="C*J",$C54*$J54,INDEX(#REF!,MATCH($AW54,#REF!,0))="C*2*(H+I)",$C54*2*($H54+$I54),INDEX(#REF!,MATCH($AW54,#REF!,0))="C*L*3600",$C54*$L54*3600,INDEX(#REF!,MATCH($AW54,#REF!,0))="C*K*3600",$C54*$K54*3600),"")</f>
        <v/>
      </c>
      <c r="AY54" s="1062" t="str">
        <f t="shared" si="8"/>
        <v/>
      </c>
      <c r="AZ54" s="1063" t="str">
        <f>IFERROR(IF(VLOOKUP($AW54,#REF!,2,0)=0,"",VLOOKUP($AW54,#REF!,2,0)),"")</f>
        <v/>
      </c>
      <c r="BA54" s="1064" t="str">
        <f t="shared" si="9"/>
        <v/>
      </c>
      <c r="BB54" s="1049"/>
      <c r="BC54" s="139" t="str">
        <f>IFERROR(_xlfn.IFS(INDEX(#REF!,MATCH($BB54,#REF!,0))="C",$C54,INDEX(#REF!,MATCH($BB54,#REF!,0))="C*H",$C54*$H54,INDEX(#REF!,MATCH($BB54,#REF!,0))="C*J",$C54*$J54,INDEX(#REF!,MATCH($BB54,#REF!,0))="C*2*(H+I)",$C54*2*($H54+$I54),INDEX(#REF!,MATCH($BB54,#REF!,0))="C*L*3600",$C54*$L54*3600,INDEX(#REF!,MATCH($BB54,#REF!,0))="C*K*3600",$C54*$K54*3600),"")</f>
        <v/>
      </c>
      <c r="BD54" s="1062" t="str">
        <f t="shared" si="10"/>
        <v/>
      </c>
      <c r="BE54" s="1063" t="str">
        <f>IFERROR(IF(VLOOKUP($BB54,#REF!,2,0)=0,"",VLOOKUP($BB54,#REF!,2,0)),"")</f>
        <v/>
      </c>
      <c r="BF54" s="1064" t="str">
        <f t="shared" si="11"/>
        <v/>
      </c>
      <c r="BG54" s="1049"/>
      <c r="BH54" s="139" t="str">
        <f>IFERROR(_xlfn.IFS(INDEX(#REF!,MATCH($BG54,#REF!,0))="C",$C54,INDEX(#REF!,MATCH($BG54,#REF!,0))="C*H",$C54*$H54,INDEX(#REF!,MATCH($BG54,#REF!,0))="C*J",$C54*$J54,INDEX(#REF!,MATCH($BG54,#REF!,0))="C*2*(H+I)",$C54*2*($H54+$I54),INDEX(#REF!,MATCH($BG54,#REF!,0))="C*L*3600",$C54*$L54*3600,INDEX(#REF!,MATCH($BG54,#REF!,0))="C*K*3600",$C54*$K54*3600),"")</f>
        <v/>
      </c>
      <c r="BI54" s="1062" t="str">
        <f t="shared" si="12"/>
        <v/>
      </c>
      <c r="BJ54" s="1063" t="str">
        <f>IFERROR(IF(VLOOKUP($BG54,#REF!,2,0)=0,"",VLOOKUP($BG54,#REF!,2,0)),"")</f>
        <v/>
      </c>
      <c r="BK54" s="1064" t="str">
        <f t="shared" si="13"/>
        <v/>
      </c>
      <c r="BL54" s="1049"/>
      <c r="BM54" s="139" t="str">
        <f>IFERROR(_xlfn.IFS(INDEX(#REF!,MATCH($BL54,#REF!,0))="C",$C54,INDEX(#REF!,MATCH($BL54,#REF!,0))="C*H",$C54*$H54,INDEX(#REF!,MATCH($BL54,#REF!,0))="C*J",$C54*$J54,INDEX(#REF!,MATCH($BL54,#REF!,0))="C*2*(H+I)",$C54*2*($H54+$I54),INDEX(#REF!,MATCH($BL54,#REF!,0))="C*L*3600",$C54*$L54*3600,INDEX(#REF!,MATCH($BL54,#REF!,0))="C*K*3600",$C54*$K54*3600),"")</f>
        <v/>
      </c>
      <c r="BN54" s="1062" t="str">
        <f t="shared" si="14"/>
        <v/>
      </c>
      <c r="BO54" s="1063" t="str">
        <f>IFERROR(IF(VLOOKUP($BL54,#REF!,2,0)=0,"",VLOOKUP($BL54,#REF!,2,0)),"")</f>
        <v/>
      </c>
      <c r="BP54" s="1064" t="str">
        <f t="shared" si="15"/>
        <v/>
      </c>
      <c r="BQ54" s="1049"/>
      <c r="BR54" s="139" t="str">
        <f>IFERROR(_xlfn.IFS(INDEX(#REF!,MATCH($BQ54,#REF!,0))="C",$C54,INDEX(#REF!,MATCH($BQ54,#REF!,0))="C*H",$C54*$H54,INDEX(#REF!,MATCH($BQ54,#REF!,0))="C*J",$C54*$J54,INDEX(#REF!,MATCH($BQ54,#REF!,0))="C*2*(H+I)",$C54*2*($H54+$I54),INDEX(#REF!,MATCH($BQ54,#REF!,0))="C*L*3600",$C54*$L54*3600,INDEX(#REF!,MATCH($BQ54,#REF!,0))="C*K*3600",$C54*$K54*3600),"")</f>
        <v/>
      </c>
      <c r="BS54" s="1062" t="str">
        <f t="shared" si="16"/>
        <v/>
      </c>
      <c r="BT54" s="1063" t="str">
        <f>IFERROR(IF(VLOOKUP($BQ54,#REF!,2,0)=0,"",VLOOKUP($BQ54,#REF!,2,0)),"")</f>
        <v/>
      </c>
      <c r="BU54" s="1064" t="str">
        <f t="shared" si="17"/>
        <v/>
      </c>
      <c r="BV54" s="1049"/>
      <c r="BW54" s="139" t="str">
        <f>IFERROR(_xlfn.IFS(INDEX(#REF!,MATCH($BV54,#REF!,0))="C",$C54,INDEX(#REF!,MATCH($BV54,#REF!,0))="C*H",$C54*$H54,INDEX(#REF!,MATCH($BV54,#REF!,0))="C*J",$C54*$J54,INDEX(#REF!,MATCH($BV54,#REF!,0))="C*2*(H+I)",$C54*2*($H54+$I54),INDEX(#REF!,MATCH($BV54,#REF!,0))="C*L*3600",$C54*$L54*3600,INDEX(#REF!,MATCH($BV54,#REF!,0))="C*K*3600",$C54*$K54*3600),"")</f>
        <v/>
      </c>
      <c r="BX54" s="1062" t="str">
        <f t="shared" si="18"/>
        <v/>
      </c>
      <c r="BY54" s="1063" t="str">
        <f>IFERROR(IF(VLOOKUP($BV54,#REF!,2,0)=0,"",VLOOKUP($BV54,#REF!,2,0)),"")</f>
        <v/>
      </c>
      <c r="BZ54" s="1064" t="str">
        <f t="shared" si="19"/>
        <v/>
      </c>
      <c r="CA54" s="1048"/>
      <c r="CB54" s="139" t="str">
        <f>IFERROR(_xlfn.IFS(INDEX(#REF!,MATCH($CA54,#REF!,0))="C",$C54,INDEX(#REF!,MATCH($CA54,#REF!,0))="C*H",$C54*$H54,INDEX(#REF!,MATCH($CA54,#REF!,0))="C*J",$C54*$J54,INDEX(#REF!,MATCH($CA54,#REF!,0))="C*2*(H+I)",$C54*2*($H54+$I54),INDEX(#REF!,MATCH($CA54,#REF!,0))="C*L*3600",$C54*$L54*3600,INDEX(#REF!,MATCH($CA54,#REF!,0))="C*K*3600",$C54*$K54*3600),"")</f>
        <v/>
      </c>
      <c r="CC54" s="1062" t="str">
        <f t="shared" si="20"/>
        <v/>
      </c>
      <c r="CD54" s="1063" t="str">
        <f>IFERROR(IF(VLOOKUP($CA54,#REF!,2,0)=0,"",VLOOKUP($CA54,#REF!,2,0)),"")</f>
        <v/>
      </c>
      <c r="CE54" s="1064" t="str">
        <f t="shared" si="21"/>
        <v/>
      </c>
      <c r="CF54" s="1049"/>
      <c r="CG54" s="139" t="str">
        <f>IFERROR(_xlfn.IFS(INDEX(#REF!,MATCH($CF54,#REF!,0))="C",$C54,INDEX(#REF!,MATCH($CF54,#REF!,0))="C*H",$C54*$H54,INDEX(#REF!,MATCH($CF54,#REF!,0))="C*J",$C54*$J54,INDEX(#REF!,MATCH($CF54,#REF!,0))="C*2*(H+I)",$C54*2*($H54+$I54),INDEX(#REF!,MATCH($CF54,#REF!,0))="C*L*3600",$C54*$L54*3600,INDEX(#REF!,MATCH($CF54,#REF!,0))="C*K*3600",$C54*$K54*3600),"")</f>
        <v/>
      </c>
      <c r="CH54" s="1062" t="str">
        <f t="shared" si="22"/>
        <v/>
      </c>
      <c r="CI54" s="1063" t="str">
        <f>IFERROR(IF(VLOOKUP($CF54,#REF!,2,0)=0,"",VLOOKUP($CF54,#REF!,2,0)),"")</f>
        <v/>
      </c>
      <c r="CJ54" s="1064" t="str">
        <f t="shared" si="23"/>
        <v/>
      </c>
      <c r="CK54" s="1049"/>
      <c r="CL54" s="139" t="str">
        <f>IFERROR(_xlfn.IFS(INDEX(#REF!,MATCH($CK54,#REF!,0))="C",$C54,INDEX(#REF!,MATCH($CK54,#REF!,0))="C*H",$C54*$H54,INDEX(#REF!,MATCH($CK54,#REF!,0))="C*J",$C54*$J54,INDEX(#REF!,MATCH($CK54,#REF!,0))="C*2*(H+I)",$C54*2*($H54+$I54),INDEX(#REF!,MATCH($CK54,#REF!,0))="C*L*3600",$C54*$L54*3600,INDEX(#REF!,MATCH($CK54,#REF!,0))="C*K*3600",$C54*$K54*3600),"")</f>
        <v/>
      </c>
      <c r="CM54" s="1062" t="str">
        <f t="shared" si="24"/>
        <v/>
      </c>
      <c r="CN54" s="1063" t="str">
        <f>IFERROR(IF(VLOOKUP($CK54,#REF!,2,0)=0,"",VLOOKUP($CK54,#REF!,2,0)),"")</f>
        <v/>
      </c>
      <c r="CO54" s="1064" t="str">
        <f t="shared" si="25"/>
        <v/>
      </c>
      <c r="CP54" s="1048"/>
      <c r="CQ54" s="139" t="str">
        <f>IFERROR(_xlfn.IFS(INDEX(#REF!,MATCH($CP54,#REF!,0))="C",$C54,INDEX(#REF!,MATCH($CP54,#REF!,0))="C*H",$C54*$H54,INDEX(#REF!,MATCH($CP54,#REF!,0))="C*J",$C54*$J54,INDEX(#REF!,MATCH($CP54,#REF!,0))="C*2*(H+I)",$C54*2*($H54+$I54),INDEX(#REF!,MATCH($CP54,#REF!,0))="C*L*3600",$C54*$L54*3600,INDEX(#REF!,MATCH($CP54,#REF!,0))="C*K*3600",$C54*$K54*3600),"")</f>
        <v/>
      </c>
      <c r="CR54" s="1062" t="str">
        <f t="shared" si="26"/>
        <v/>
      </c>
      <c r="CS54" s="1063" t="str">
        <f>IFERROR(IF(VLOOKUP($CP54,#REF!,2,0)=0,"",VLOOKUP($CP54,#REF!,2,0)),"")</f>
        <v/>
      </c>
      <c r="CT54" s="1064" t="str">
        <f t="shared" si="27"/>
        <v/>
      </c>
      <c r="CU54" s="1049"/>
      <c r="CV54" s="139" t="str">
        <f>IFERROR(_xlfn.IFS(INDEX(#REF!,MATCH($CU54,#REF!,0))="C",$C54,INDEX(#REF!,MATCH($CU54,#REF!,0))="C*H",$C54*$H54,INDEX(#REF!,MATCH($CU54,#REF!,0))="C*J",$C54*$J54,INDEX(#REF!,MATCH($CU54,#REF!,0))="C*2*(H+I)",$C54*2*($H54+$I54),INDEX(#REF!,MATCH($CU54,#REF!,0))="C*L*3600",$C54*$L54*3600,INDEX(#REF!,MATCH($CU54,#REF!,0))="C*K*3600",$C54*$K54*3600),"")</f>
        <v/>
      </c>
      <c r="CW54" s="1062" t="str">
        <f t="shared" si="28"/>
        <v/>
      </c>
      <c r="CX54" s="1063" t="str">
        <f>IFERROR(IF(VLOOKUP($CU54,#REF!,2,0)=0,"",VLOOKUP($CU54,#REF!,2,0)),"")</f>
        <v/>
      </c>
      <c r="CY54" s="1064" t="str">
        <f t="shared" si="29"/>
        <v/>
      </c>
      <c r="CZ54" s="1049"/>
      <c r="DA54" s="139" t="str">
        <f>IFERROR(_xlfn.IFS(INDEX(#REF!,MATCH($CZ54,#REF!,0))="C",$C54,INDEX(#REF!,MATCH($CZ54,#REF!,0))="C*H",$C54*$H54,INDEX(#REF!,MATCH($CZ54,#REF!,0))="C*J",$C54*$J54,INDEX(#REF!,MATCH($CZ54,#REF!,0))="C*2*(H+I)",$C54*2*($H54+$I54),INDEX(#REF!,MATCH($CZ54,#REF!,0))="C*L*3600",$C54*$L54*3600,INDEX(#REF!,MATCH($CZ54,#REF!,0))="C*K*3600",$C54*$K54*3600),"")</f>
        <v/>
      </c>
      <c r="DB54" s="1062" t="str">
        <f t="shared" si="30"/>
        <v/>
      </c>
      <c r="DC54" s="1063" t="str">
        <f>IFERROR(IF(VLOOKUP($CZ54,#REF!,2,0)=0,"",VLOOKUP($CZ54,#REF!,2,0)),"")</f>
        <v/>
      </c>
      <c r="DD54" s="1064" t="str">
        <f t="shared" si="31"/>
        <v/>
      </c>
      <c r="DE54" s="1049"/>
      <c r="DF54" s="139" t="str">
        <f>IFERROR(_xlfn.IFS(INDEX(#REF!,MATCH($DE54,#REF!,0))="C",$C54,INDEX(#REF!,MATCH($DE54,#REF!,0))="C*H",$C54*$H54,INDEX(#REF!,MATCH($DE54,#REF!,0))="C*J",$C54*$J54,INDEX(#REF!,MATCH($DE54,#REF!,0))="C*2*(H+I)",$C54*2*($H54+$I54),INDEX(#REF!,MATCH($DE54,#REF!,0))="C*L*3600",$C54*$L54*3600,INDEX(#REF!,MATCH($DE54,#REF!,0))="C*K*3600",$C54*$K54*3600),"")</f>
        <v/>
      </c>
      <c r="DG54" s="1062" t="str">
        <f t="shared" si="32"/>
        <v/>
      </c>
      <c r="DH54" s="1063" t="str">
        <f>IFERROR(IF(VLOOKUP($DE54,#REF!,2,0)=0,"",VLOOKUP($DE54,#REF!,2,0)),"")</f>
        <v/>
      </c>
      <c r="DI54" s="1064" t="str">
        <f t="shared" si="33"/>
        <v/>
      </c>
      <c r="DJ54" s="1049"/>
      <c r="DK54" s="139" t="str">
        <f>IFERROR(_xlfn.IFS(INDEX(#REF!,MATCH($DJ54,#REF!,0))="C",$C54,INDEX(#REF!,MATCH($DJ54,#REF!,0))="C*H",$C54*$H54,INDEX(#REF!,MATCH($DJ54,#REF!,0))="C*J",$C54*$J54,INDEX(#REF!,MATCH($DJ54,#REF!,0))="C*2*(H+I)",$C54*2*($H54+$I54),INDEX(#REF!,MATCH($DJ54,#REF!,0))="C*L*3600",$C54*$L54*3600,INDEX(#REF!,MATCH($DJ54,#REF!,0))="C*K*3600",$C54*$K54*3600),"")</f>
        <v/>
      </c>
      <c r="DL54" s="1062" t="str">
        <f t="shared" si="34"/>
        <v/>
      </c>
      <c r="DM54" s="1063" t="str">
        <f>IFERROR(IF(VLOOKUP($DJ54,#REF!,2,0)=0,"",VLOOKUP($DJ54,#REF!,2,0)),"")</f>
        <v/>
      </c>
      <c r="DN54" s="1064" t="str">
        <f t="shared" si="35"/>
        <v/>
      </c>
      <c r="DO54" s="1049"/>
      <c r="DP54" s="139" t="str">
        <f>IFERROR(_xlfn.IFS(INDEX(#REF!,MATCH($DO54,#REF!,0))="C",$C54,INDEX(#REF!,MATCH($DO54,#REF!,0))="C*H",$C54*$H54,INDEX(#REF!,MATCH($DO54,#REF!,0))="C*J",$C54*$J54,INDEX(#REF!,MATCH($DO54,#REF!,0))="C*2*(H+I)",$C54*2*($H54+$I54),INDEX(#REF!,MATCH($DO54,#REF!,0))="C*L*3600",$C54*$L54*3600,INDEX(#REF!,MATCH($DO54,#REF!,0))="C*K*3600",$C54*$K54*3600),"")</f>
        <v/>
      </c>
      <c r="DQ54" s="1062" t="str">
        <f t="shared" si="36"/>
        <v/>
      </c>
      <c r="DR54" s="1063" t="str">
        <f>IFERROR(IF(VLOOKUP($DO54,#REF!,2,0)=0,"",VLOOKUP($DO54,#REF!,2,0)),"")</f>
        <v/>
      </c>
      <c r="DS54" s="1064" t="str">
        <f t="shared" si="37"/>
        <v/>
      </c>
      <c r="DT54" s="1049"/>
      <c r="DU54" s="139" t="str">
        <f>IFERROR(_xlfn.IFS(INDEX(#REF!,MATCH($DT54,#REF!,0))="C",$C54,INDEX(#REF!,MATCH($DT54,#REF!,0))="C*H",$C54*$H54,INDEX(#REF!,MATCH($DT54,#REF!,0))="C*J",$C54*$J54,INDEX(#REF!,MATCH($DT54,#REF!,0))="C*2*(H+I)",$C54*2*($H54+$I54),INDEX(#REF!,MATCH($DT54,#REF!,0))="C*L*3600",$C54*$L54*3600,INDEX(#REF!,MATCH($DT54,#REF!,0))="C*K*3600",$C54*$K54*3600),"")</f>
        <v/>
      </c>
      <c r="DV54" s="1062" t="str">
        <f t="shared" si="38"/>
        <v/>
      </c>
      <c r="DW54" s="1063" t="str">
        <f>IFERROR(IF(VLOOKUP($DT54,#REF!,2,0)=0,"",VLOOKUP($DT54,#REF!,2,0)),"")</f>
        <v/>
      </c>
      <c r="DX54" s="1064" t="str">
        <f t="shared" si="39"/>
        <v/>
      </c>
      <c r="DY54" s="1050"/>
      <c r="DZ54" s="139" t="str">
        <f>IFERROR(_xlfn.IFS(INDEX(#REF!,MATCH($DY54,#REF!,0))="C",$C54,INDEX(#REF!,MATCH($DY54,#REF!,0))="C*H",$C54*$H54,INDEX(#REF!,MATCH($DY54,#REF!,0))="C*J",$C54*$J54,INDEX(#REF!,MATCH($DY54,#REF!,0))="C*2*(H+I)",$C54*2*($H54+$I54),INDEX(#REF!,MATCH($DY54,#REF!,0))="C*L*3600",$C54*$L54*3600,INDEX(#REF!,MATCH($DY54,#REF!,0))="C*K*3600",$C54*$K54*3600),"")</f>
        <v/>
      </c>
      <c r="EA54" s="1062" t="str">
        <f t="shared" si="40"/>
        <v/>
      </c>
      <c r="EB54" s="1063" t="str">
        <f>IFERROR(IF(VLOOKUP($DY54,#REF!,2,0)=0,"",VLOOKUP($DY54,#REF!,2,0)),"")</f>
        <v/>
      </c>
      <c r="EC54" s="1064" t="str">
        <f t="shared" si="41"/>
        <v/>
      </c>
      <c r="ED54" s="1050"/>
      <c r="EE54" s="139" t="str">
        <f>IFERROR(_xlfn.IFS(INDEX(#REF!,MATCH($ED54,#REF!,0))="C",$C54,INDEX(#REF!,MATCH($ED54,#REF!,0))="C*H",$C54*$H54,INDEX(#REF!,MATCH($ED54,#REF!,0))="C*J",$C54*$J54,INDEX(#REF!,MATCH($ED54,#REF!,0))="C*2*(H+I)",$C54*2*($H54+$I54),INDEX(#REF!,MATCH($ED54,#REF!,0))="C*L*3600",$C54*$L54*3600,INDEX(#REF!,MATCH($ED54,#REF!,0))="C*K*3600",$C54*$K54*3600),"")</f>
        <v/>
      </c>
      <c r="EF54" s="1062" t="str">
        <f t="shared" si="105"/>
        <v/>
      </c>
      <c r="EG54" s="1063" t="str">
        <f>IFERROR(IF(VLOOKUP($ED54,#REF!,2,0)=0,"",VLOOKUP($ED54,#REF!,2,0)),"")</f>
        <v/>
      </c>
      <c r="EH54" s="1064" t="str">
        <f t="shared" si="106"/>
        <v/>
      </c>
      <c r="EI54" s="1050"/>
      <c r="EJ54" s="139" t="str">
        <f>IFERROR(_xlfn.IFS(INDEX(#REF!,MATCH($EI54,#REF!,0))="C",$C54,INDEX(#REF!,MATCH($EI54,#REF!,0))="C*H",$C54*$H54,INDEX(#REF!,MATCH($EI54,#REF!,0))="C*J",$C54*$J54,INDEX(#REF!,MATCH($EI54,#REF!,0))="C*2*(H+I)",$C54*2*($H54+$I54),INDEX(#REF!,MATCH($EI54,#REF!,0))="C*L*3600",$C54*$L54*3600,INDEX(#REF!,MATCH($EI54,#REF!,0))="C*K*3600",$C54*$K54*3600),"")</f>
        <v/>
      </c>
      <c r="EK54" s="1062" t="str">
        <f t="shared" si="107"/>
        <v/>
      </c>
      <c r="EL54" s="1063" t="str">
        <f>IFERROR(IF(VLOOKUP($EI54,#REF!,2,0)=0,"",VLOOKUP($EI54,#REF!,2,0)),"")</f>
        <v/>
      </c>
      <c r="EM54" s="1064" t="str">
        <f t="shared" si="108"/>
        <v/>
      </c>
      <c r="EN54" s="1051"/>
      <c r="EO54" s="139" t="str">
        <f>IFERROR(_xlfn.IFS(INDEX(#REF!,MATCH($EN54,#REF!,0))="C",$C54,INDEX(#REF!,MATCH($EN54,#REF!,0))="C*H",$C54*$H54,INDEX(#REF!,MATCH($EN54,#REF!,0))="C*J",$C54*$J54,INDEX(#REF!,MATCH($EN54,#REF!,0))="C*2*(H+I)",$C54*2*($H54+$I54),INDEX(#REF!,MATCH($EN54,#REF!,0))="C*L*3600",$C54*$L54*3600,INDEX(#REF!,MATCH($EN54,#REF!,0))="C*K*3600",$C54*$K54*3600),"")</f>
        <v/>
      </c>
      <c r="EP54" s="1062" t="str">
        <f t="shared" si="109"/>
        <v/>
      </c>
      <c r="EQ54" s="1063" t="str">
        <f>IFERROR(IF(VLOOKUP($EN54,#REF!,2,0)=0,"",VLOOKUP($EN54,#REF!,2,0)),"")</f>
        <v/>
      </c>
      <c r="ER54" s="1064" t="str">
        <f t="shared" si="110"/>
        <v/>
      </c>
      <c r="ES54" s="1052"/>
      <c r="ET54" s="139" t="str">
        <f>IFERROR(_xlfn.IFS(INDEX(#REF!,MATCH($ES54,#REF!,0))="C",$C54,INDEX(#REF!,MATCH($ES54,#REF!,0))="C*H",$C54*$H54,INDEX(#REF!,MATCH($ES54,#REF!,0))="C*J",$C54*$J54,INDEX(#REF!,MATCH($ES54,#REF!,0))="C*2*(H+I)",$C54*2*($H54+$I54),INDEX(#REF!,MATCH($ES54,#REF!,0))="C*L*3600",$C54*$L54*3600,INDEX(#REF!,MATCH($ES54,#REF!,0))="C*K*3600",$C54*$K54*3600),"")</f>
        <v/>
      </c>
      <c r="EU54" s="1062" t="str">
        <f t="shared" si="42"/>
        <v/>
      </c>
      <c r="EV54" s="1063" t="str">
        <f>IFERROR(IF(VLOOKUP($ES54,#REF!,2,0)=0,"",VLOOKUP($ES54,#REF!,2,0)),"")</f>
        <v/>
      </c>
      <c r="EW54" s="1064" t="str">
        <f t="shared" si="43"/>
        <v/>
      </c>
    </row>
    <row r="55" spans="1:153" s="5" customFormat="1" ht="15" hidden="1" customHeight="1" outlineLevel="2">
      <c r="A55" s="17">
        <v>31</v>
      </c>
      <c r="B55" s="64"/>
      <c r="C55" s="130"/>
      <c r="D55" s="43">
        <f t="shared" si="104"/>
        <v>4</v>
      </c>
      <c r="E55" s="43">
        <f t="shared" si="44"/>
        <v>4</v>
      </c>
      <c r="F55" s="65">
        <f t="shared" si="45"/>
        <v>20</v>
      </c>
      <c r="G55" s="131"/>
      <c r="H55" s="458"/>
      <c r="I55" s="458"/>
      <c r="J55" s="457"/>
      <c r="K55" s="100">
        <f t="shared" si="72"/>
        <v>0</v>
      </c>
      <c r="L55" s="92">
        <f t="shared" si="46"/>
        <v>0</v>
      </c>
      <c r="M55" s="127"/>
      <c r="N55" s="244"/>
      <c r="O55" s="245"/>
      <c r="P55" s="245"/>
      <c r="Q55" s="245"/>
      <c r="R55" s="245"/>
      <c r="S55" s="245"/>
      <c r="T55" s="129">
        <f t="shared" si="47"/>
        <v>0</v>
      </c>
      <c r="U55" s="128">
        <f t="shared" si="48"/>
        <v>0</v>
      </c>
      <c r="V55" s="96"/>
      <c r="W55" s="97">
        <f t="shared" si="73"/>
        <v>0</v>
      </c>
      <c r="AB55" s="1075"/>
      <c r="AC55" s="1047"/>
      <c r="AD55" s="139" t="str">
        <f>IFERROR(_xlfn.IFS(INDEX(#REF!,MATCH($AC55,#REF!,0))="C",$C55,INDEX(#REF!,MATCH($AC55,#REF!,0))="C*H",$C55*$H55,INDEX(#REF!,MATCH($AC55,#REF!,0))="C*J",$C55*$J55,INDEX(#REF!,MATCH($AC55,#REF!,0))="C*2*(H+I)",$C55*2*($H55+$I55),INDEX(#REF!,MATCH($AC55,#REF!,0))="C*L*3600",$C55*$L55*3600,INDEX(#REF!,MATCH($AC55,#REF!,0))="C*K*3600",$C55*$K55*3600),"")</f>
        <v/>
      </c>
      <c r="AE55" s="1062" t="str">
        <f t="shared" si="0"/>
        <v/>
      </c>
      <c r="AF55" s="1063" t="str">
        <f>IFERROR(IF(VLOOKUP($AC55,#REF!,2,0)=0,"",VLOOKUP($AC55,#REF!,2,0)),"")</f>
        <v/>
      </c>
      <c r="AG55" s="1064" t="str">
        <f t="shared" si="1"/>
        <v/>
      </c>
      <c r="AH55" s="1047"/>
      <c r="AI55" s="139" t="str">
        <f>IFERROR(_xlfn.IFS(INDEX(#REF!,MATCH($AH55,#REF!,0))="C",$C55,INDEX(#REF!,MATCH($AH55,#REF!,0))="C*H",$C55*$H55,INDEX(#REF!,MATCH($AH55,#REF!,0))="C*J",$C55*$J55,INDEX(#REF!,MATCH($AH55,#REF!,0))="C*2*(H+I)",$C55*2*($H55+$I55),INDEX(#REF!,MATCH($AH55,#REF!,0))="C*L*3600",$C55*$L55*3600,INDEX(#REF!,MATCH($AH55,#REF!,0))="C*K*3600",$C55*$K55*3600),"")</f>
        <v/>
      </c>
      <c r="AJ55" s="1062" t="str">
        <f t="shared" si="2"/>
        <v/>
      </c>
      <c r="AK55" s="1063" t="str">
        <f>IFERROR(IF(VLOOKUP($AH55,#REF!,2,0)=0,"",VLOOKUP($AH55,#REF!,2,0)),"")</f>
        <v/>
      </c>
      <c r="AL55" s="1064" t="str">
        <f t="shared" si="3"/>
        <v/>
      </c>
      <c r="AM55" s="1048"/>
      <c r="AN55" s="139" t="str">
        <f>IFERROR(_xlfn.IFS(INDEX(#REF!,MATCH($AM55,#REF!,0))="C",$C55,INDEX(#REF!,MATCH($AM55,#REF!,0))="C*H",$C55*$H55,INDEX(#REF!,MATCH($AM55,#REF!,0))="C*J",$C55*$J55,INDEX(#REF!,MATCH($AM55,#REF!,0))="C*2*(H+I)",$C55*2*($H55+$I55),INDEX(#REF!,MATCH($AM55,#REF!,0))="C*L*3600",$C55*$L55*3600,INDEX(#REF!,MATCH($AM55,#REF!,0))="C*K*3600",$C55*$K55*3600),"")</f>
        <v/>
      </c>
      <c r="AO55" s="1062" t="str">
        <f t="shared" si="4"/>
        <v/>
      </c>
      <c r="AP55" s="1063" t="str">
        <f>IFERROR(IF(VLOOKUP($AM55,#REF!,2,0)=0,"",VLOOKUP($AM55,#REF!,2,0)),"")</f>
        <v/>
      </c>
      <c r="AQ55" s="1064" t="str">
        <f t="shared" si="5"/>
        <v/>
      </c>
      <c r="AR55" s="1048"/>
      <c r="AS55" s="139" t="str">
        <f>IFERROR(_xlfn.IFS(INDEX(#REF!,MATCH($AR55,#REF!,0))="C",$C55,INDEX(#REF!,MATCH($AR55,#REF!,0))="C*H",$C55*$H55,INDEX(#REF!,MATCH($AR55,#REF!,0))="C*J",$C55*$J55,INDEX(#REF!,MATCH($AR55,#REF!,0))="C*2*(H+I)",$C55*2*($H55+$I55),INDEX(#REF!,MATCH($AR55,#REF!,0))="C*L*3600",$C55*$L55*3600,INDEX(#REF!,MATCH($AR55,#REF!,0))="C*K*3600",$C55*$K55*3600),"")</f>
        <v/>
      </c>
      <c r="AT55" s="1062" t="str">
        <f t="shared" si="6"/>
        <v/>
      </c>
      <c r="AU55" s="1063" t="str">
        <f>IFERROR(IF(VLOOKUP($AR55,#REF!,2,0)=0,"",VLOOKUP($AR55,#REF!,2,0)),"")</f>
        <v/>
      </c>
      <c r="AV55" s="1064" t="str">
        <f t="shared" si="7"/>
        <v/>
      </c>
      <c r="AW55" s="1048"/>
      <c r="AX55" s="139" t="str">
        <f>IFERROR(_xlfn.IFS(INDEX(#REF!,MATCH($AW55,#REF!,0))="C",$C55,INDEX(#REF!,MATCH($AW55,#REF!,0))="C*H",$C55*$H55,INDEX(#REF!,MATCH($AW55,#REF!,0))="C*J",$C55*$J55,INDEX(#REF!,MATCH($AW55,#REF!,0))="C*2*(H+I)",$C55*2*($H55+$I55),INDEX(#REF!,MATCH($AW55,#REF!,0))="C*L*3600",$C55*$L55*3600,INDEX(#REF!,MATCH($AW55,#REF!,0))="C*K*3600",$C55*$K55*3600),"")</f>
        <v/>
      </c>
      <c r="AY55" s="1062" t="str">
        <f t="shared" si="8"/>
        <v/>
      </c>
      <c r="AZ55" s="1063" t="str">
        <f>IFERROR(IF(VLOOKUP($AW55,#REF!,2,0)=0,"",VLOOKUP($AW55,#REF!,2,0)),"")</f>
        <v/>
      </c>
      <c r="BA55" s="1064" t="str">
        <f t="shared" si="9"/>
        <v/>
      </c>
      <c r="BB55" s="1049"/>
      <c r="BC55" s="139" t="str">
        <f>IFERROR(_xlfn.IFS(INDEX(#REF!,MATCH($BB55,#REF!,0))="C",$C55,INDEX(#REF!,MATCH($BB55,#REF!,0))="C*H",$C55*$H55,INDEX(#REF!,MATCH($BB55,#REF!,0))="C*J",$C55*$J55,INDEX(#REF!,MATCH($BB55,#REF!,0))="C*2*(H+I)",$C55*2*($H55+$I55),INDEX(#REF!,MATCH($BB55,#REF!,0))="C*L*3600",$C55*$L55*3600,INDEX(#REF!,MATCH($BB55,#REF!,0))="C*K*3600",$C55*$K55*3600),"")</f>
        <v/>
      </c>
      <c r="BD55" s="1062" t="str">
        <f t="shared" si="10"/>
        <v/>
      </c>
      <c r="BE55" s="1063" t="str">
        <f>IFERROR(IF(VLOOKUP($BB55,#REF!,2,0)=0,"",VLOOKUP($BB55,#REF!,2,0)),"")</f>
        <v/>
      </c>
      <c r="BF55" s="1064" t="str">
        <f t="shared" si="11"/>
        <v/>
      </c>
      <c r="BG55" s="1049"/>
      <c r="BH55" s="139" t="str">
        <f>IFERROR(_xlfn.IFS(INDEX(#REF!,MATCH($BG55,#REF!,0))="C",$C55,INDEX(#REF!,MATCH($BG55,#REF!,0))="C*H",$C55*$H55,INDEX(#REF!,MATCH($BG55,#REF!,0))="C*J",$C55*$J55,INDEX(#REF!,MATCH($BG55,#REF!,0))="C*2*(H+I)",$C55*2*($H55+$I55),INDEX(#REF!,MATCH($BG55,#REF!,0))="C*L*3600",$C55*$L55*3600,INDEX(#REF!,MATCH($BG55,#REF!,0))="C*K*3600",$C55*$K55*3600),"")</f>
        <v/>
      </c>
      <c r="BI55" s="1062" t="str">
        <f t="shared" si="12"/>
        <v/>
      </c>
      <c r="BJ55" s="1063" t="str">
        <f>IFERROR(IF(VLOOKUP($BG55,#REF!,2,0)=0,"",VLOOKUP($BG55,#REF!,2,0)),"")</f>
        <v/>
      </c>
      <c r="BK55" s="1064" t="str">
        <f t="shared" si="13"/>
        <v/>
      </c>
      <c r="BL55" s="1049"/>
      <c r="BM55" s="139" t="str">
        <f>IFERROR(_xlfn.IFS(INDEX(#REF!,MATCH($BL55,#REF!,0))="C",$C55,INDEX(#REF!,MATCH($BL55,#REF!,0))="C*H",$C55*$H55,INDEX(#REF!,MATCH($BL55,#REF!,0))="C*J",$C55*$J55,INDEX(#REF!,MATCH($BL55,#REF!,0))="C*2*(H+I)",$C55*2*($H55+$I55),INDEX(#REF!,MATCH($BL55,#REF!,0))="C*L*3600",$C55*$L55*3600,INDEX(#REF!,MATCH($BL55,#REF!,0))="C*K*3600",$C55*$K55*3600),"")</f>
        <v/>
      </c>
      <c r="BN55" s="1062" t="str">
        <f t="shared" si="14"/>
        <v/>
      </c>
      <c r="BO55" s="1063" t="str">
        <f>IFERROR(IF(VLOOKUP($BL55,#REF!,2,0)=0,"",VLOOKUP($BL55,#REF!,2,0)),"")</f>
        <v/>
      </c>
      <c r="BP55" s="1064" t="str">
        <f t="shared" si="15"/>
        <v/>
      </c>
      <c r="BQ55" s="1049"/>
      <c r="BR55" s="139" t="str">
        <f>IFERROR(_xlfn.IFS(INDEX(#REF!,MATCH($BQ55,#REF!,0))="C",$C55,INDEX(#REF!,MATCH($BQ55,#REF!,0))="C*H",$C55*$H55,INDEX(#REF!,MATCH($BQ55,#REF!,0))="C*J",$C55*$J55,INDEX(#REF!,MATCH($BQ55,#REF!,0))="C*2*(H+I)",$C55*2*($H55+$I55),INDEX(#REF!,MATCH($BQ55,#REF!,0))="C*L*3600",$C55*$L55*3600,INDEX(#REF!,MATCH($BQ55,#REF!,0))="C*K*3600",$C55*$K55*3600),"")</f>
        <v/>
      </c>
      <c r="BS55" s="1062" t="str">
        <f t="shared" si="16"/>
        <v/>
      </c>
      <c r="BT55" s="1063" t="str">
        <f>IFERROR(IF(VLOOKUP($BQ55,#REF!,2,0)=0,"",VLOOKUP($BQ55,#REF!,2,0)),"")</f>
        <v/>
      </c>
      <c r="BU55" s="1064" t="str">
        <f t="shared" si="17"/>
        <v/>
      </c>
      <c r="BV55" s="1049"/>
      <c r="BW55" s="139" t="str">
        <f>IFERROR(_xlfn.IFS(INDEX(#REF!,MATCH($BV55,#REF!,0))="C",$C55,INDEX(#REF!,MATCH($BV55,#REF!,0))="C*H",$C55*$H55,INDEX(#REF!,MATCH($BV55,#REF!,0))="C*J",$C55*$J55,INDEX(#REF!,MATCH($BV55,#REF!,0))="C*2*(H+I)",$C55*2*($H55+$I55),INDEX(#REF!,MATCH($BV55,#REF!,0))="C*L*3600",$C55*$L55*3600,INDEX(#REF!,MATCH($BV55,#REF!,0))="C*K*3600",$C55*$K55*3600),"")</f>
        <v/>
      </c>
      <c r="BX55" s="1062" t="str">
        <f t="shared" si="18"/>
        <v/>
      </c>
      <c r="BY55" s="1063" t="str">
        <f>IFERROR(IF(VLOOKUP($BV55,#REF!,2,0)=0,"",VLOOKUP($BV55,#REF!,2,0)),"")</f>
        <v/>
      </c>
      <c r="BZ55" s="1064" t="str">
        <f t="shared" si="19"/>
        <v/>
      </c>
      <c r="CA55" s="1048"/>
      <c r="CB55" s="139" t="str">
        <f>IFERROR(_xlfn.IFS(INDEX(#REF!,MATCH($CA55,#REF!,0))="C",$C55,INDEX(#REF!,MATCH($CA55,#REF!,0))="C*H",$C55*$H55,INDEX(#REF!,MATCH($CA55,#REF!,0))="C*J",$C55*$J55,INDEX(#REF!,MATCH($CA55,#REF!,0))="C*2*(H+I)",$C55*2*($H55+$I55),INDEX(#REF!,MATCH($CA55,#REF!,0))="C*L*3600",$C55*$L55*3600,INDEX(#REF!,MATCH($CA55,#REF!,0))="C*K*3600",$C55*$K55*3600),"")</f>
        <v/>
      </c>
      <c r="CC55" s="1062" t="str">
        <f t="shared" si="20"/>
        <v/>
      </c>
      <c r="CD55" s="1063" t="str">
        <f>IFERROR(IF(VLOOKUP($CA55,#REF!,2,0)=0,"",VLOOKUP($CA55,#REF!,2,0)),"")</f>
        <v/>
      </c>
      <c r="CE55" s="1064" t="str">
        <f t="shared" si="21"/>
        <v/>
      </c>
      <c r="CF55" s="1049"/>
      <c r="CG55" s="139" t="str">
        <f>IFERROR(_xlfn.IFS(INDEX(#REF!,MATCH($CF55,#REF!,0))="C",$C55,INDEX(#REF!,MATCH($CF55,#REF!,0))="C*H",$C55*$H55,INDEX(#REF!,MATCH($CF55,#REF!,0))="C*J",$C55*$J55,INDEX(#REF!,MATCH($CF55,#REF!,0))="C*2*(H+I)",$C55*2*($H55+$I55),INDEX(#REF!,MATCH($CF55,#REF!,0))="C*L*3600",$C55*$L55*3600,INDEX(#REF!,MATCH($CF55,#REF!,0))="C*K*3600",$C55*$K55*3600),"")</f>
        <v/>
      </c>
      <c r="CH55" s="1062" t="str">
        <f t="shared" si="22"/>
        <v/>
      </c>
      <c r="CI55" s="1063" t="str">
        <f>IFERROR(IF(VLOOKUP($CF55,#REF!,2,0)=0,"",VLOOKUP($CF55,#REF!,2,0)),"")</f>
        <v/>
      </c>
      <c r="CJ55" s="1064" t="str">
        <f t="shared" si="23"/>
        <v/>
      </c>
      <c r="CK55" s="1049"/>
      <c r="CL55" s="139" t="str">
        <f>IFERROR(_xlfn.IFS(INDEX(#REF!,MATCH($CK55,#REF!,0))="C",$C55,INDEX(#REF!,MATCH($CK55,#REF!,0))="C*H",$C55*$H55,INDEX(#REF!,MATCH($CK55,#REF!,0))="C*J",$C55*$J55,INDEX(#REF!,MATCH($CK55,#REF!,0))="C*2*(H+I)",$C55*2*($H55+$I55),INDEX(#REF!,MATCH($CK55,#REF!,0))="C*L*3600",$C55*$L55*3600,INDEX(#REF!,MATCH($CK55,#REF!,0))="C*K*3600",$C55*$K55*3600),"")</f>
        <v/>
      </c>
      <c r="CM55" s="1062" t="str">
        <f t="shared" si="24"/>
        <v/>
      </c>
      <c r="CN55" s="1063" t="str">
        <f>IFERROR(IF(VLOOKUP($CK55,#REF!,2,0)=0,"",VLOOKUP($CK55,#REF!,2,0)),"")</f>
        <v/>
      </c>
      <c r="CO55" s="1064" t="str">
        <f t="shared" si="25"/>
        <v/>
      </c>
      <c r="CP55" s="1048"/>
      <c r="CQ55" s="139" t="str">
        <f>IFERROR(_xlfn.IFS(INDEX(#REF!,MATCH($CP55,#REF!,0))="C",$C55,INDEX(#REF!,MATCH($CP55,#REF!,0))="C*H",$C55*$H55,INDEX(#REF!,MATCH($CP55,#REF!,0))="C*J",$C55*$J55,INDEX(#REF!,MATCH($CP55,#REF!,0))="C*2*(H+I)",$C55*2*($H55+$I55),INDEX(#REF!,MATCH($CP55,#REF!,0))="C*L*3600",$C55*$L55*3600,INDEX(#REF!,MATCH($CP55,#REF!,0))="C*K*3600",$C55*$K55*3600),"")</f>
        <v/>
      </c>
      <c r="CR55" s="1062" t="str">
        <f t="shared" si="26"/>
        <v/>
      </c>
      <c r="CS55" s="1063" t="str">
        <f>IFERROR(IF(VLOOKUP($CP55,#REF!,2,0)=0,"",VLOOKUP($CP55,#REF!,2,0)),"")</f>
        <v/>
      </c>
      <c r="CT55" s="1064" t="str">
        <f t="shared" si="27"/>
        <v/>
      </c>
      <c r="CU55" s="1049"/>
      <c r="CV55" s="139" t="str">
        <f>IFERROR(_xlfn.IFS(INDEX(#REF!,MATCH($CU55,#REF!,0))="C",$C55,INDEX(#REF!,MATCH($CU55,#REF!,0))="C*H",$C55*$H55,INDEX(#REF!,MATCH($CU55,#REF!,0))="C*J",$C55*$J55,INDEX(#REF!,MATCH($CU55,#REF!,0))="C*2*(H+I)",$C55*2*($H55+$I55),INDEX(#REF!,MATCH($CU55,#REF!,0))="C*L*3600",$C55*$L55*3600,INDEX(#REF!,MATCH($CU55,#REF!,0))="C*K*3600",$C55*$K55*3600),"")</f>
        <v/>
      </c>
      <c r="CW55" s="1062" t="str">
        <f t="shared" si="28"/>
        <v/>
      </c>
      <c r="CX55" s="1063" t="str">
        <f>IFERROR(IF(VLOOKUP($CU55,#REF!,2,0)=0,"",VLOOKUP($CU55,#REF!,2,0)),"")</f>
        <v/>
      </c>
      <c r="CY55" s="1064" t="str">
        <f t="shared" si="29"/>
        <v/>
      </c>
      <c r="CZ55" s="1049"/>
      <c r="DA55" s="139" t="str">
        <f>IFERROR(_xlfn.IFS(INDEX(#REF!,MATCH($CZ55,#REF!,0))="C",$C55,INDEX(#REF!,MATCH($CZ55,#REF!,0))="C*H",$C55*$H55,INDEX(#REF!,MATCH($CZ55,#REF!,0))="C*J",$C55*$J55,INDEX(#REF!,MATCH($CZ55,#REF!,0))="C*2*(H+I)",$C55*2*($H55+$I55),INDEX(#REF!,MATCH($CZ55,#REF!,0))="C*L*3600",$C55*$L55*3600,INDEX(#REF!,MATCH($CZ55,#REF!,0))="C*K*3600",$C55*$K55*3600),"")</f>
        <v/>
      </c>
      <c r="DB55" s="1062" t="str">
        <f t="shared" si="30"/>
        <v/>
      </c>
      <c r="DC55" s="1063" t="str">
        <f>IFERROR(IF(VLOOKUP($CZ55,#REF!,2,0)=0,"",VLOOKUP($CZ55,#REF!,2,0)),"")</f>
        <v/>
      </c>
      <c r="DD55" s="1064" t="str">
        <f t="shared" si="31"/>
        <v/>
      </c>
      <c r="DE55" s="1049"/>
      <c r="DF55" s="139" t="str">
        <f>IFERROR(_xlfn.IFS(INDEX(#REF!,MATCH($DE55,#REF!,0))="C",$C55,INDEX(#REF!,MATCH($DE55,#REF!,0))="C*H",$C55*$H55,INDEX(#REF!,MATCH($DE55,#REF!,0))="C*J",$C55*$J55,INDEX(#REF!,MATCH($DE55,#REF!,0))="C*2*(H+I)",$C55*2*($H55+$I55),INDEX(#REF!,MATCH($DE55,#REF!,0))="C*L*3600",$C55*$L55*3600,INDEX(#REF!,MATCH($DE55,#REF!,0))="C*K*3600",$C55*$K55*3600),"")</f>
        <v/>
      </c>
      <c r="DG55" s="1062" t="str">
        <f t="shared" si="32"/>
        <v/>
      </c>
      <c r="DH55" s="1063" t="str">
        <f>IFERROR(IF(VLOOKUP($DE55,#REF!,2,0)=0,"",VLOOKUP($DE55,#REF!,2,0)),"")</f>
        <v/>
      </c>
      <c r="DI55" s="1064" t="str">
        <f t="shared" si="33"/>
        <v/>
      </c>
      <c r="DJ55" s="1049"/>
      <c r="DK55" s="139" t="str">
        <f>IFERROR(_xlfn.IFS(INDEX(#REF!,MATCH($DJ55,#REF!,0))="C",$C55,INDEX(#REF!,MATCH($DJ55,#REF!,0))="C*H",$C55*$H55,INDEX(#REF!,MATCH($DJ55,#REF!,0))="C*J",$C55*$J55,INDEX(#REF!,MATCH($DJ55,#REF!,0))="C*2*(H+I)",$C55*2*($H55+$I55),INDEX(#REF!,MATCH($DJ55,#REF!,0))="C*L*3600",$C55*$L55*3600,INDEX(#REF!,MATCH($DJ55,#REF!,0))="C*K*3600",$C55*$K55*3600),"")</f>
        <v/>
      </c>
      <c r="DL55" s="1062" t="str">
        <f t="shared" si="34"/>
        <v/>
      </c>
      <c r="DM55" s="1063" t="str">
        <f>IFERROR(IF(VLOOKUP($DJ55,#REF!,2,0)=0,"",VLOOKUP($DJ55,#REF!,2,0)),"")</f>
        <v/>
      </c>
      <c r="DN55" s="1064" t="str">
        <f t="shared" si="35"/>
        <v/>
      </c>
      <c r="DO55" s="1049"/>
      <c r="DP55" s="139" t="str">
        <f>IFERROR(_xlfn.IFS(INDEX(#REF!,MATCH($DO55,#REF!,0))="C",$C55,INDEX(#REF!,MATCH($DO55,#REF!,0))="C*H",$C55*$H55,INDEX(#REF!,MATCH($DO55,#REF!,0))="C*J",$C55*$J55,INDEX(#REF!,MATCH($DO55,#REF!,0))="C*2*(H+I)",$C55*2*($H55+$I55),INDEX(#REF!,MATCH($DO55,#REF!,0))="C*L*3600",$C55*$L55*3600,INDEX(#REF!,MATCH($DO55,#REF!,0))="C*K*3600",$C55*$K55*3600),"")</f>
        <v/>
      </c>
      <c r="DQ55" s="1062" t="str">
        <f t="shared" si="36"/>
        <v/>
      </c>
      <c r="DR55" s="1063" t="str">
        <f>IFERROR(IF(VLOOKUP($DO55,#REF!,2,0)=0,"",VLOOKUP($DO55,#REF!,2,0)),"")</f>
        <v/>
      </c>
      <c r="DS55" s="1064" t="str">
        <f t="shared" si="37"/>
        <v/>
      </c>
      <c r="DT55" s="1049"/>
      <c r="DU55" s="139" t="str">
        <f>IFERROR(_xlfn.IFS(INDEX(#REF!,MATCH($DT55,#REF!,0))="C",$C55,INDEX(#REF!,MATCH($DT55,#REF!,0))="C*H",$C55*$H55,INDEX(#REF!,MATCH($DT55,#REF!,0))="C*J",$C55*$J55,INDEX(#REF!,MATCH($DT55,#REF!,0))="C*2*(H+I)",$C55*2*($H55+$I55),INDEX(#REF!,MATCH($DT55,#REF!,0))="C*L*3600",$C55*$L55*3600,INDEX(#REF!,MATCH($DT55,#REF!,0))="C*K*3600",$C55*$K55*3600),"")</f>
        <v/>
      </c>
      <c r="DV55" s="1062" t="str">
        <f t="shared" si="38"/>
        <v/>
      </c>
      <c r="DW55" s="1063" t="str">
        <f>IFERROR(IF(VLOOKUP($DT55,#REF!,2,0)=0,"",VLOOKUP($DT55,#REF!,2,0)),"")</f>
        <v/>
      </c>
      <c r="DX55" s="1064" t="str">
        <f t="shared" si="39"/>
        <v/>
      </c>
      <c r="DY55" s="1050"/>
      <c r="DZ55" s="139" t="str">
        <f>IFERROR(_xlfn.IFS(INDEX(#REF!,MATCH($DY55,#REF!,0))="C",$C55,INDEX(#REF!,MATCH($DY55,#REF!,0))="C*H",$C55*$H55,INDEX(#REF!,MATCH($DY55,#REF!,0))="C*J",$C55*$J55,INDEX(#REF!,MATCH($DY55,#REF!,0))="C*2*(H+I)",$C55*2*($H55+$I55),INDEX(#REF!,MATCH($DY55,#REF!,0))="C*L*3600",$C55*$L55*3600,INDEX(#REF!,MATCH($DY55,#REF!,0))="C*K*3600",$C55*$K55*3600),"")</f>
        <v/>
      </c>
      <c r="EA55" s="1062" t="str">
        <f t="shared" si="40"/>
        <v/>
      </c>
      <c r="EB55" s="1063" t="str">
        <f>IFERROR(IF(VLOOKUP($DY55,#REF!,2,0)=0,"",VLOOKUP($DY55,#REF!,2,0)),"")</f>
        <v/>
      </c>
      <c r="EC55" s="1064" t="str">
        <f t="shared" si="41"/>
        <v/>
      </c>
      <c r="ED55" s="1050"/>
      <c r="EE55" s="139" t="str">
        <f>IFERROR(_xlfn.IFS(INDEX(#REF!,MATCH($ED55,#REF!,0))="C",$C55,INDEX(#REF!,MATCH($ED55,#REF!,0))="C*H",$C55*$H55,INDEX(#REF!,MATCH($ED55,#REF!,0))="C*J",$C55*$J55,INDEX(#REF!,MATCH($ED55,#REF!,0))="C*2*(H+I)",$C55*2*($H55+$I55),INDEX(#REF!,MATCH($ED55,#REF!,0))="C*L*3600",$C55*$L55*3600,INDEX(#REF!,MATCH($ED55,#REF!,0))="C*K*3600",$C55*$K55*3600),"")</f>
        <v/>
      </c>
      <c r="EF55" s="1062" t="str">
        <f t="shared" si="105"/>
        <v/>
      </c>
      <c r="EG55" s="1063" t="str">
        <f>IFERROR(IF(VLOOKUP($ED55,#REF!,2,0)=0,"",VLOOKUP($ED55,#REF!,2,0)),"")</f>
        <v/>
      </c>
      <c r="EH55" s="1064" t="str">
        <f t="shared" si="106"/>
        <v/>
      </c>
      <c r="EI55" s="1050"/>
      <c r="EJ55" s="139" t="str">
        <f>IFERROR(_xlfn.IFS(INDEX(#REF!,MATCH($EI55,#REF!,0))="C",$C55,INDEX(#REF!,MATCH($EI55,#REF!,0))="C*H",$C55*$H55,INDEX(#REF!,MATCH($EI55,#REF!,0))="C*J",$C55*$J55,INDEX(#REF!,MATCH($EI55,#REF!,0))="C*2*(H+I)",$C55*2*($H55+$I55),INDEX(#REF!,MATCH($EI55,#REF!,0))="C*L*3600",$C55*$L55*3600,INDEX(#REF!,MATCH($EI55,#REF!,0))="C*K*3600",$C55*$K55*3600),"")</f>
        <v/>
      </c>
      <c r="EK55" s="1062" t="str">
        <f t="shared" si="107"/>
        <v/>
      </c>
      <c r="EL55" s="1063" t="str">
        <f>IFERROR(IF(VLOOKUP($EI55,#REF!,2,0)=0,"",VLOOKUP($EI55,#REF!,2,0)),"")</f>
        <v/>
      </c>
      <c r="EM55" s="1064" t="str">
        <f t="shared" si="108"/>
        <v/>
      </c>
      <c r="EN55" s="1051"/>
      <c r="EO55" s="139" t="str">
        <f>IFERROR(_xlfn.IFS(INDEX(#REF!,MATCH($EN55,#REF!,0))="C",$C55,INDEX(#REF!,MATCH($EN55,#REF!,0))="C*H",$C55*$H55,INDEX(#REF!,MATCH($EN55,#REF!,0))="C*J",$C55*$J55,INDEX(#REF!,MATCH($EN55,#REF!,0))="C*2*(H+I)",$C55*2*($H55+$I55),INDEX(#REF!,MATCH($EN55,#REF!,0))="C*L*3600",$C55*$L55*3600,INDEX(#REF!,MATCH($EN55,#REF!,0))="C*K*3600",$C55*$K55*3600),"")</f>
        <v/>
      </c>
      <c r="EP55" s="1062" t="str">
        <f t="shared" si="109"/>
        <v/>
      </c>
      <c r="EQ55" s="1063" t="str">
        <f>IFERROR(IF(VLOOKUP($EN55,#REF!,2,0)=0,"",VLOOKUP($EN55,#REF!,2,0)),"")</f>
        <v/>
      </c>
      <c r="ER55" s="1064" t="str">
        <f t="shared" si="110"/>
        <v/>
      </c>
      <c r="ES55" s="1052"/>
      <c r="ET55" s="139" t="str">
        <f>IFERROR(_xlfn.IFS(INDEX(#REF!,MATCH($ES55,#REF!,0))="C",$C55,INDEX(#REF!,MATCH($ES55,#REF!,0))="C*H",$C55*$H55,INDEX(#REF!,MATCH($ES55,#REF!,0))="C*J",$C55*$J55,INDEX(#REF!,MATCH($ES55,#REF!,0))="C*2*(H+I)",$C55*2*($H55+$I55),INDEX(#REF!,MATCH($ES55,#REF!,0))="C*L*3600",$C55*$L55*3600,INDEX(#REF!,MATCH($ES55,#REF!,0))="C*K*3600",$C55*$K55*3600),"")</f>
        <v/>
      </c>
      <c r="EU55" s="1062" t="str">
        <f t="shared" si="42"/>
        <v/>
      </c>
      <c r="EV55" s="1063" t="str">
        <f>IFERROR(IF(VLOOKUP($ES55,#REF!,2,0)=0,"",VLOOKUP($ES55,#REF!,2,0)),"")</f>
        <v/>
      </c>
      <c r="EW55" s="1064" t="str">
        <f t="shared" si="43"/>
        <v/>
      </c>
    </row>
    <row r="56" spans="1:153" s="5" customFormat="1" ht="15" hidden="1" customHeight="1" outlineLevel="2">
      <c r="A56" s="17">
        <v>32</v>
      </c>
      <c r="B56" s="64"/>
      <c r="C56" s="130"/>
      <c r="D56" s="43">
        <f t="shared" si="104"/>
        <v>4</v>
      </c>
      <c r="E56" s="43">
        <f t="shared" si="44"/>
        <v>4</v>
      </c>
      <c r="F56" s="65">
        <f t="shared" si="45"/>
        <v>20</v>
      </c>
      <c r="G56" s="131"/>
      <c r="H56" s="458"/>
      <c r="I56" s="458"/>
      <c r="J56" s="457"/>
      <c r="K56" s="100">
        <f t="shared" si="72"/>
        <v>0</v>
      </c>
      <c r="L56" s="92">
        <f t="shared" si="46"/>
        <v>0</v>
      </c>
      <c r="M56" s="127"/>
      <c r="N56" s="244"/>
      <c r="O56" s="245"/>
      <c r="P56" s="245"/>
      <c r="Q56" s="245"/>
      <c r="R56" s="245"/>
      <c r="S56" s="245"/>
      <c r="T56" s="129">
        <f t="shared" si="47"/>
        <v>0</v>
      </c>
      <c r="U56" s="128">
        <f t="shared" si="48"/>
        <v>0</v>
      </c>
      <c r="V56" s="96"/>
      <c r="W56" s="97">
        <f t="shared" si="73"/>
        <v>0</v>
      </c>
      <c r="AB56" s="1075"/>
      <c r="AC56" s="1047"/>
      <c r="AD56" s="139" t="str">
        <f>IFERROR(_xlfn.IFS(INDEX(#REF!,MATCH($AC56,#REF!,0))="C",$C56,INDEX(#REF!,MATCH($AC56,#REF!,0))="C*H",$C56*$H56,INDEX(#REF!,MATCH($AC56,#REF!,0))="C*J",$C56*$J56,INDEX(#REF!,MATCH($AC56,#REF!,0))="C*2*(H+I)",$C56*2*($H56+$I56),INDEX(#REF!,MATCH($AC56,#REF!,0))="C*L*3600",$C56*$L56*3600,INDEX(#REF!,MATCH($AC56,#REF!,0))="C*K*3600",$C56*$K56*3600),"")</f>
        <v/>
      </c>
      <c r="AE56" s="1062" t="str">
        <f t="shared" si="0"/>
        <v/>
      </c>
      <c r="AF56" s="1063" t="str">
        <f>IFERROR(IF(VLOOKUP($AC56,#REF!,2,0)=0,"",VLOOKUP($AC56,#REF!,2,0)),"")</f>
        <v/>
      </c>
      <c r="AG56" s="1064" t="str">
        <f t="shared" si="1"/>
        <v/>
      </c>
      <c r="AH56" s="1047"/>
      <c r="AI56" s="139" t="str">
        <f>IFERROR(_xlfn.IFS(INDEX(#REF!,MATCH($AH56,#REF!,0))="C",$C56,INDEX(#REF!,MATCH($AH56,#REF!,0))="C*H",$C56*$H56,INDEX(#REF!,MATCH($AH56,#REF!,0))="C*J",$C56*$J56,INDEX(#REF!,MATCH($AH56,#REF!,0))="C*2*(H+I)",$C56*2*($H56+$I56),INDEX(#REF!,MATCH($AH56,#REF!,0))="C*L*3600",$C56*$L56*3600,INDEX(#REF!,MATCH($AH56,#REF!,0))="C*K*3600",$C56*$K56*3600),"")</f>
        <v/>
      </c>
      <c r="AJ56" s="1062" t="str">
        <f t="shared" si="2"/>
        <v/>
      </c>
      <c r="AK56" s="1063" t="str">
        <f>IFERROR(IF(VLOOKUP($AH56,#REF!,2,0)=0,"",VLOOKUP($AH56,#REF!,2,0)),"")</f>
        <v/>
      </c>
      <c r="AL56" s="1064" t="str">
        <f t="shared" si="3"/>
        <v/>
      </c>
      <c r="AM56" s="1048"/>
      <c r="AN56" s="139" t="str">
        <f>IFERROR(_xlfn.IFS(INDEX(#REF!,MATCH($AM56,#REF!,0))="C",$C56,INDEX(#REF!,MATCH($AM56,#REF!,0))="C*H",$C56*$H56,INDEX(#REF!,MATCH($AM56,#REF!,0))="C*J",$C56*$J56,INDEX(#REF!,MATCH($AM56,#REF!,0))="C*2*(H+I)",$C56*2*($H56+$I56),INDEX(#REF!,MATCH($AM56,#REF!,0))="C*L*3600",$C56*$L56*3600,INDEX(#REF!,MATCH($AM56,#REF!,0))="C*K*3600",$C56*$K56*3600),"")</f>
        <v/>
      </c>
      <c r="AO56" s="1062" t="str">
        <f t="shared" si="4"/>
        <v/>
      </c>
      <c r="AP56" s="1063" t="str">
        <f>IFERROR(IF(VLOOKUP($AM56,#REF!,2,0)=0,"",VLOOKUP($AM56,#REF!,2,0)),"")</f>
        <v/>
      </c>
      <c r="AQ56" s="1064" t="str">
        <f t="shared" si="5"/>
        <v/>
      </c>
      <c r="AR56" s="1048"/>
      <c r="AS56" s="139" t="str">
        <f>IFERROR(_xlfn.IFS(INDEX(#REF!,MATCH($AR56,#REF!,0))="C",$C56,INDEX(#REF!,MATCH($AR56,#REF!,0))="C*H",$C56*$H56,INDEX(#REF!,MATCH($AR56,#REF!,0))="C*J",$C56*$J56,INDEX(#REF!,MATCH($AR56,#REF!,0))="C*2*(H+I)",$C56*2*($H56+$I56),INDEX(#REF!,MATCH($AR56,#REF!,0))="C*L*3600",$C56*$L56*3600,INDEX(#REF!,MATCH($AR56,#REF!,0))="C*K*3600",$C56*$K56*3600),"")</f>
        <v/>
      </c>
      <c r="AT56" s="1062" t="str">
        <f t="shared" si="6"/>
        <v/>
      </c>
      <c r="AU56" s="1063" t="str">
        <f>IFERROR(IF(VLOOKUP($AR56,#REF!,2,0)=0,"",VLOOKUP($AR56,#REF!,2,0)),"")</f>
        <v/>
      </c>
      <c r="AV56" s="1064" t="str">
        <f t="shared" si="7"/>
        <v/>
      </c>
      <c r="AW56" s="1048"/>
      <c r="AX56" s="139" t="str">
        <f>IFERROR(_xlfn.IFS(INDEX(#REF!,MATCH($AW56,#REF!,0))="C",$C56,INDEX(#REF!,MATCH($AW56,#REF!,0))="C*H",$C56*$H56,INDEX(#REF!,MATCH($AW56,#REF!,0))="C*J",$C56*$J56,INDEX(#REF!,MATCH($AW56,#REF!,0))="C*2*(H+I)",$C56*2*($H56+$I56),INDEX(#REF!,MATCH($AW56,#REF!,0))="C*L*3600",$C56*$L56*3600,INDEX(#REF!,MATCH($AW56,#REF!,0))="C*K*3600",$C56*$K56*3600),"")</f>
        <v/>
      </c>
      <c r="AY56" s="1062" t="str">
        <f t="shared" si="8"/>
        <v/>
      </c>
      <c r="AZ56" s="1063" t="str">
        <f>IFERROR(IF(VLOOKUP($AW56,#REF!,2,0)=0,"",VLOOKUP($AW56,#REF!,2,0)),"")</f>
        <v/>
      </c>
      <c r="BA56" s="1064" t="str">
        <f t="shared" si="9"/>
        <v/>
      </c>
      <c r="BB56" s="1049"/>
      <c r="BC56" s="139" t="str">
        <f>IFERROR(_xlfn.IFS(INDEX(#REF!,MATCH($BB56,#REF!,0))="C",$C56,INDEX(#REF!,MATCH($BB56,#REF!,0))="C*H",$C56*$H56,INDEX(#REF!,MATCH($BB56,#REF!,0))="C*J",$C56*$J56,INDEX(#REF!,MATCH($BB56,#REF!,0))="C*2*(H+I)",$C56*2*($H56+$I56),INDEX(#REF!,MATCH($BB56,#REF!,0))="C*L*3600",$C56*$L56*3600,INDEX(#REF!,MATCH($BB56,#REF!,0))="C*K*3600",$C56*$K56*3600),"")</f>
        <v/>
      </c>
      <c r="BD56" s="1062" t="str">
        <f t="shared" si="10"/>
        <v/>
      </c>
      <c r="BE56" s="1063" t="str">
        <f>IFERROR(IF(VLOOKUP($BB56,#REF!,2,0)=0,"",VLOOKUP($BB56,#REF!,2,0)),"")</f>
        <v/>
      </c>
      <c r="BF56" s="1064" t="str">
        <f t="shared" si="11"/>
        <v/>
      </c>
      <c r="BG56" s="1049"/>
      <c r="BH56" s="139" t="str">
        <f>IFERROR(_xlfn.IFS(INDEX(#REF!,MATCH($BG56,#REF!,0))="C",$C56,INDEX(#REF!,MATCH($BG56,#REF!,0))="C*H",$C56*$H56,INDEX(#REF!,MATCH($BG56,#REF!,0))="C*J",$C56*$J56,INDEX(#REF!,MATCH($BG56,#REF!,0))="C*2*(H+I)",$C56*2*($H56+$I56),INDEX(#REF!,MATCH($BG56,#REF!,0))="C*L*3600",$C56*$L56*3600,INDEX(#REF!,MATCH($BG56,#REF!,0))="C*K*3600",$C56*$K56*3600),"")</f>
        <v/>
      </c>
      <c r="BI56" s="1062" t="str">
        <f t="shared" si="12"/>
        <v/>
      </c>
      <c r="BJ56" s="1063" t="str">
        <f>IFERROR(IF(VLOOKUP($BG56,#REF!,2,0)=0,"",VLOOKUP($BG56,#REF!,2,0)),"")</f>
        <v/>
      </c>
      <c r="BK56" s="1064" t="str">
        <f t="shared" si="13"/>
        <v/>
      </c>
      <c r="BL56" s="1049"/>
      <c r="BM56" s="139" t="str">
        <f>IFERROR(_xlfn.IFS(INDEX(#REF!,MATCH($BL56,#REF!,0))="C",$C56,INDEX(#REF!,MATCH($BL56,#REF!,0))="C*H",$C56*$H56,INDEX(#REF!,MATCH($BL56,#REF!,0))="C*J",$C56*$J56,INDEX(#REF!,MATCH($BL56,#REF!,0))="C*2*(H+I)",$C56*2*($H56+$I56),INDEX(#REF!,MATCH($BL56,#REF!,0))="C*L*3600",$C56*$L56*3600,INDEX(#REF!,MATCH($BL56,#REF!,0))="C*K*3600",$C56*$K56*3600),"")</f>
        <v/>
      </c>
      <c r="BN56" s="1062" t="str">
        <f t="shared" si="14"/>
        <v/>
      </c>
      <c r="BO56" s="1063" t="str">
        <f>IFERROR(IF(VLOOKUP($BL56,#REF!,2,0)=0,"",VLOOKUP($BL56,#REF!,2,0)),"")</f>
        <v/>
      </c>
      <c r="BP56" s="1064" t="str">
        <f t="shared" si="15"/>
        <v/>
      </c>
      <c r="BQ56" s="1049"/>
      <c r="BR56" s="139" t="str">
        <f>IFERROR(_xlfn.IFS(INDEX(#REF!,MATCH($BQ56,#REF!,0))="C",$C56,INDEX(#REF!,MATCH($BQ56,#REF!,0))="C*H",$C56*$H56,INDEX(#REF!,MATCH($BQ56,#REF!,0))="C*J",$C56*$J56,INDEX(#REF!,MATCH($BQ56,#REF!,0))="C*2*(H+I)",$C56*2*($H56+$I56),INDEX(#REF!,MATCH($BQ56,#REF!,0))="C*L*3600",$C56*$L56*3600,INDEX(#REF!,MATCH($BQ56,#REF!,0))="C*K*3600",$C56*$K56*3600),"")</f>
        <v/>
      </c>
      <c r="BS56" s="1062" t="str">
        <f t="shared" si="16"/>
        <v/>
      </c>
      <c r="BT56" s="1063" t="str">
        <f>IFERROR(IF(VLOOKUP($BQ56,#REF!,2,0)=0,"",VLOOKUP($BQ56,#REF!,2,0)),"")</f>
        <v/>
      </c>
      <c r="BU56" s="1064" t="str">
        <f t="shared" si="17"/>
        <v/>
      </c>
      <c r="BV56" s="1049"/>
      <c r="BW56" s="139" t="str">
        <f>IFERROR(_xlfn.IFS(INDEX(#REF!,MATCH($BV56,#REF!,0))="C",$C56,INDEX(#REF!,MATCH($BV56,#REF!,0))="C*H",$C56*$H56,INDEX(#REF!,MATCH($BV56,#REF!,0))="C*J",$C56*$J56,INDEX(#REF!,MATCH($BV56,#REF!,0))="C*2*(H+I)",$C56*2*($H56+$I56),INDEX(#REF!,MATCH($BV56,#REF!,0))="C*L*3600",$C56*$L56*3600,INDEX(#REF!,MATCH($BV56,#REF!,0))="C*K*3600",$C56*$K56*3600),"")</f>
        <v/>
      </c>
      <c r="BX56" s="1062" t="str">
        <f t="shared" si="18"/>
        <v/>
      </c>
      <c r="BY56" s="1063" t="str">
        <f>IFERROR(IF(VLOOKUP($BV56,#REF!,2,0)=0,"",VLOOKUP($BV56,#REF!,2,0)),"")</f>
        <v/>
      </c>
      <c r="BZ56" s="1064" t="str">
        <f t="shared" si="19"/>
        <v/>
      </c>
      <c r="CA56" s="1048"/>
      <c r="CB56" s="139" t="str">
        <f>IFERROR(_xlfn.IFS(INDEX(#REF!,MATCH($CA56,#REF!,0))="C",$C56,INDEX(#REF!,MATCH($CA56,#REF!,0))="C*H",$C56*$H56,INDEX(#REF!,MATCH($CA56,#REF!,0))="C*J",$C56*$J56,INDEX(#REF!,MATCH($CA56,#REF!,0))="C*2*(H+I)",$C56*2*($H56+$I56),INDEX(#REF!,MATCH($CA56,#REF!,0))="C*L*3600",$C56*$L56*3600,INDEX(#REF!,MATCH($CA56,#REF!,0))="C*K*3600",$C56*$K56*3600),"")</f>
        <v/>
      </c>
      <c r="CC56" s="1062" t="str">
        <f t="shared" si="20"/>
        <v/>
      </c>
      <c r="CD56" s="1063" t="str">
        <f>IFERROR(IF(VLOOKUP($CA56,#REF!,2,0)=0,"",VLOOKUP($CA56,#REF!,2,0)),"")</f>
        <v/>
      </c>
      <c r="CE56" s="1064" t="str">
        <f t="shared" si="21"/>
        <v/>
      </c>
      <c r="CF56" s="1049"/>
      <c r="CG56" s="139" t="str">
        <f>IFERROR(_xlfn.IFS(INDEX(#REF!,MATCH($CF56,#REF!,0))="C",$C56,INDEX(#REF!,MATCH($CF56,#REF!,0))="C*H",$C56*$H56,INDEX(#REF!,MATCH($CF56,#REF!,0))="C*J",$C56*$J56,INDEX(#REF!,MATCH($CF56,#REF!,0))="C*2*(H+I)",$C56*2*($H56+$I56),INDEX(#REF!,MATCH($CF56,#REF!,0))="C*L*3600",$C56*$L56*3600,INDEX(#REF!,MATCH($CF56,#REF!,0))="C*K*3600",$C56*$K56*3600),"")</f>
        <v/>
      </c>
      <c r="CH56" s="1062" t="str">
        <f t="shared" si="22"/>
        <v/>
      </c>
      <c r="CI56" s="1063" t="str">
        <f>IFERROR(IF(VLOOKUP($CF56,#REF!,2,0)=0,"",VLOOKUP($CF56,#REF!,2,0)),"")</f>
        <v/>
      </c>
      <c r="CJ56" s="1064" t="str">
        <f t="shared" si="23"/>
        <v/>
      </c>
      <c r="CK56" s="1049"/>
      <c r="CL56" s="139" t="str">
        <f>IFERROR(_xlfn.IFS(INDEX(#REF!,MATCH($CK56,#REF!,0))="C",$C56,INDEX(#REF!,MATCH($CK56,#REF!,0))="C*H",$C56*$H56,INDEX(#REF!,MATCH($CK56,#REF!,0))="C*J",$C56*$J56,INDEX(#REF!,MATCH($CK56,#REF!,0))="C*2*(H+I)",$C56*2*($H56+$I56),INDEX(#REF!,MATCH($CK56,#REF!,0))="C*L*3600",$C56*$L56*3600,INDEX(#REF!,MATCH($CK56,#REF!,0))="C*K*3600",$C56*$K56*3600),"")</f>
        <v/>
      </c>
      <c r="CM56" s="1062" t="str">
        <f t="shared" si="24"/>
        <v/>
      </c>
      <c r="CN56" s="1063" t="str">
        <f>IFERROR(IF(VLOOKUP($CK56,#REF!,2,0)=0,"",VLOOKUP($CK56,#REF!,2,0)),"")</f>
        <v/>
      </c>
      <c r="CO56" s="1064" t="str">
        <f t="shared" si="25"/>
        <v/>
      </c>
      <c r="CP56" s="1048"/>
      <c r="CQ56" s="139" t="str">
        <f>IFERROR(_xlfn.IFS(INDEX(#REF!,MATCH($CP56,#REF!,0))="C",$C56,INDEX(#REF!,MATCH($CP56,#REF!,0))="C*H",$C56*$H56,INDEX(#REF!,MATCH($CP56,#REF!,0))="C*J",$C56*$J56,INDEX(#REF!,MATCH($CP56,#REF!,0))="C*2*(H+I)",$C56*2*($H56+$I56),INDEX(#REF!,MATCH($CP56,#REF!,0))="C*L*3600",$C56*$L56*3600,INDEX(#REF!,MATCH($CP56,#REF!,0))="C*K*3600",$C56*$K56*3600),"")</f>
        <v/>
      </c>
      <c r="CR56" s="1062" t="str">
        <f t="shared" si="26"/>
        <v/>
      </c>
      <c r="CS56" s="1063" t="str">
        <f>IFERROR(IF(VLOOKUP($CP56,#REF!,2,0)=0,"",VLOOKUP($CP56,#REF!,2,0)),"")</f>
        <v/>
      </c>
      <c r="CT56" s="1064" t="str">
        <f t="shared" si="27"/>
        <v/>
      </c>
      <c r="CU56" s="1049"/>
      <c r="CV56" s="139" t="str">
        <f>IFERROR(_xlfn.IFS(INDEX(#REF!,MATCH($CU56,#REF!,0))="C",$C56,INDEX(#REF!,MATCH($CU56,#REF!,0))="C*H",$C56*$H56,INDEX(#REF!,MATCH($CU56,#REF!,0))="C*J",$C56*$J56,INDEX(#REF!,MATCH($CU56,#REF!,0))="C*2*(H+I)",$C56*2*($H56+$I56),INDEX(#REF!,MATCH($CU56,#REF!,0))="C*L*3600",$C56*$L56*3600,INDEX(#REF!,MATCH($CU56,#REF!,0))="C*K*3600",$C56*$K56*3600),"")</f>
        <v/>
      </c>
      <c r="CW56" s="1062" t="str">
        <f t="shared" si="28"/>
        <v/>
      </c>
      <c r="CX56" s="1063" t="str">
        <f>IFERROR(IF(VLOOKUP($CU56,#REF!,2,0)=0,"",VLOOKUP($CU56,#REF!,2,0)),"")</f>
        <v/>
      </c>
      <c r="CY56" s="1064" t="str">
        <f t="shared" si="29"/>
        <v/>
      </c>
      <c r="CZ56" s="1049"/>
      <c r="DA56" s="139" t="str">
        <f>IFERROR(_xlfn.IFS(INDEX(#REF!,MATCH($CZ56,#REF!,0))="C",$C56,INDEX(#REF!,MATCH($CZ56,#REF!,0))="C*H",$C56*$H56,INDEX(#REF!,MATCH($CZ56,#REF!,0))="C*J",$C56*$J56,INDEX(#REF!,MATCH($CZ56,#REF!,0))="C*2*(H+I)",$C56*2*($H56+$I56),INDEX(#REF!,MATCH($CZ56,#REF!,0))="C*L*3600",$C56*$L56*3600,INDEX(#REF!,MATCH($CZ56,#REF!,0))="C*K*3600",$C56*$K56*3600),"")</f>
        <v/>
      </c>
      <c r="DB56" s="1062" t="str">
        <f t="shared" si="30"/>
        <v/>
      </c>
      <c r="DC56" s="1063" t="str">
        <f>IFERROR(IF(VLOOKUP($CZ56,#REF!,2,0)=0,"",VLOOKUP($CZ56,#REF!,2,0)),"")</f>
        <v/>
      </c>
      <c r="DD56" s="1064" t="str">
        <f t="shared" si="31"/>
        <v/>
      </c>
      <c r="DE56" s="1049"/>
      <c r="DF56" s="139" t="str">
        <f>IFERROR(_xlfn.IFS(INDEX(#REF!,MATCH($DE56,#REF!,0))="C",$C56,INDEX(#REF!,MATCH($DE56,#REF!,0))="C*H",$C56*$H56,INDEX(#REF!,MATCH($DE56,#REF!,0))="C*J",$C56*$J56,INDEX(#REF!,MATCH($DE56,#REF!,0))="C*2*(H+I)",$C56*2*($H56+$I56),INDEX(#REF!,MATCH($DE56,#REF!,0))="C*L*3600",$C56*$L56*3600,INDEX(#REF!,MATCH($DE56,#REF!,0))="C*K*3600",$C56*$K56*3600),"")</f>
        <v/>
      </c>
      <c r="DG56" s="1062" t="str">
        <f t="shared" si="32"/>
        <v/>
      </c>
      <c r="DH56" s="1063" t="str">
        <f>IFERROR(IF(VLOOKUP($DE56,#REF!,2,0)=0,"",VLOOKUP($DE56,#REF!,2,0)),"")</f>
        <v/>
      </c>
      <c r="DI56" s="1064" t="str">
        <f t="shared" si="33"/>
        <v/>
      </c>
      <c r="DJ56" s="1049"/>
      <c r="DK56" s="139" t="str">
        <f>IFERROR(_xlfn.IFS(INDEX(#REF!,MATCH($DJ56,#REF!,0))="C",$C56,INDEX(#REF!,MATCH($DJ56,#REF!,0))="C*H",$C56*$H56,INDEX(#REF!,MATCH($DJ56,#REF!,0))="C*J",$C56*$J56,INDEX(#REF!,MATCH($DJ56,#REF!,0))="C*2*(H+I)",$C56*2*($H56+$I56),INDEX(#REF!,MATCH($DJ56,#REF!,0))="C*L*3600",$C56*$L56*3600,INDEX(#REF!,MATCH($DJ56,#REF!,0))="C*K*3600",$C56*$K56*3600),"")</f>
        <v/>
      </c>
      <c r="DL56" s="1062" t="str">
        <f t="shared" si="34"/>
        <v/>
      </c>
      <c r="DM56" s="1063" t="str">
        <f>IFERROR(IF(VLOOKUP($DJ56,#REF!,2,0)=0,"",VLOOKUP($DJ56,#REF!,2,0)),"")</f>
        <v/>
      </c>
      <c r="DN56" s="1064" t="str">
        <f t="shared" si="35"/>
        <v/>
      </c>
      <c r="DO56" s="1049"/>
      <c r="DP56" s="139" t="str">
        <f>IFERROR(_xlfn.IFS(INDEX(#REF!,MATCH($DO56,#REF!,0))="C",$C56,INDEX(#REF!,MATCH($DO56,#REF!,0))="C*H",$C56*$H56,INDEX(#REF!,MATCH($DO56,#REF!,0))="C*J",$C56*$J56,INDEX(#REF!,MATCH($DO56,#REF!,0))="C*2*(H+I)",$C56*2*($H56+$I56),INDEX(#REF!,MATCH($DO56,#REF!,0))="C*L*3600",$C56*$L56*3600,INDEX(#REF!,MATCH($DO56,#REF!,0))="C*K*3600",$C56*$K56*3600),"")</f>
        <v/>
      </c>
      <c r="DQ56" s="1062" t="str">
        <f t="shared" si="36"/>
        <v/>
      </c>
      <c r="DR56" s="1063" t="str">
        <f>IFERROR(IF(VLOOKUP($DO56,#REF!,2,0)=0,"",VLOOKUP($DO56,#REF!,2,0)),"")</f>
        <v/>
      </c>
      <c r="DS56" s="1064" t="str">
        <f t="shared" si="37"/>
        <v/>
      </c>
      <c r="DT56" s="1049"/>
      <c r="DU56" s="139" t="str">
        <f>IFERROR(_xlfn.IFS(INDEX(#REF!,MATCH($DT56,#REF!,0))="C",$C56,INDEX(#REF!,MATCH($DT56,#REF!,0))="C*H",$C56*$H56,INDEX(#REF!,MATCH($DT56,#REF!,0))="C*J",$C56*$J56,INDEX(#REF!,MATCH($DT56,#REF!,0))="C*2*(H+I)",$C56*2*($H56+$I56),INDEX(#REF!,MATCH($DT56,#REF!,0))="C*L*3600",$C56*$L56*3600,INDEX(#REF!,MATCH($DT56,#REF!,0))="C*K*3600",$C56*$K56*3600),"")</f>
        <v/>
      </c>
      <c r="DV56" s="1062" t="str">
        <f t="shared" si="38"/>
        <v/>
      </c>
      <c r="DW56" s="1063" t="str">
        <f>IFERROR(IF(VLOOKUP($DT56,#REF!,2,0)=0,"",VLOOKUP($DT56,#REF!,2,0)),"")</f>
        <v/>
      </c>
      <c r="DX56" s="1064" t="str">
        <f t="shared" si="39"/>
        <v/>
      </c>
      <c r="DY56" s="1050"/>
      <c r="DZ56" s="139" t="str">
        <f>IFERROR(_xlfn.IFS(INDEX(#REF!,MATCH($DY56,#REF!,0))="C",$C56,INDEX(#REF!,MATCH($DY56,#REF!,0))="C*H",$C56*$H56,INDEX(#REF!,MATCH($DY56,#REF!,0))="C*J",$C56*$J56,INDEX(#REF!,MATCH($DY56,#REF!,0))="C*2*(H+I)",$C56*2*($H56+$I56),INDEX(#REF!,MATCH($DY56,#REF!,0))="C*L*3600",$C56*$L56*3600,INDEX(#REF!,MATCH($DY56,#REF!,0))="C*K*3600",$C56*$K56*3600),"")</f>
        <v/>
      </c>
      <c r="EA56" s="1062" t="str">
        <f t="shared" si="40"/>
        <v/>
      </c>
      <c r="EB56" s="1063" t="str">
        <f>IFERROR(IF(VLOOKUP($DY56,#REF!,2,0)=0,"",VLOOKUP($DY56,#REF!,2,0)),"")</f>
        <v/>
      </c>
      <c r="EC56" s="1064" t="str">
        <f t="shared" si="41"/>
        <v/>
      </c>
      <c r="ED56" s="1050"/>
      <c r="EE56" s="139" t="str">
        <f>IFERROR(_xlfn.IFS(INDEX(#REF!,MATCH($ED56,#REF!,0))="C",$C56,INDEX(#REF!,MATCH($ED56,#REF!,0))="C*H",$C56*$H56,INDEX(#REF!,MATCH($ED56,#REF!,0))="C*J",$C56*$J56,INDEX(#REF!,MATCH($ED56,#REF!,0))="C*2*(H+I)",$C56*2*($H56+$I56),INDEX(#REF!,MATCH($ED56,#REF!,0))="C*L*3600",$C56*$L56*3600,INDEX(#REF!,MATCH($ED56,#REF!,0))="C*K*3600",$C56*$K56*3600),"")</f>
        <v/>
      </c>
      <c r="EF56" s="1062" t="str">
        <f t="shared" si="105"/>
        <v/>
      </c>
      <c r="EG56" s="1063" t="str">
        <f>IFERROR(IF(VLOOKUP($ED56,#REF!,2,0)=0,"",VLOOKUP($ED56,#REF!,2,0)),"")</f>
        <v/>
      </c>
      <c r="EH56" s="1064" t="str">
        <f t="shared" si="106"/>
        <v/>
      </c>
      <c r="EI56" s="1050"/>
      <c r="EJ56" s="139" t="str">
        <f>IFERROR(_xlfn.IFS(INDEX(#REF!,MATCH($EI56,#REF!,0))="C",$C56,INDEX(#REF!,MATCH($EI56,#REF!,0))="C*H",$C56*$H56,INDEX(#REF!,MATCH($EI56,#REF!,0))="C*J",$C56*$J56,INDEX(#REF!,MATCH($EI56,#REF!,0))="C*2*(H+I)",$C56*2*($H56+$I56),INDEX(#REF!,MATCH($EI56,#REF!,0))="C*L*3600",$C56*$L56*3600,INDEX(#REF!,MATCH($EI56,#REF!,0))="C*K*3600",$C56*$K56*3600),"")</f>
        <v/>
      </c>
      <c r="EK56" s="1062" t="str">
        <f t="shared" si="107"/>
        <v/>
      </c>
      <c r="EL56" s="1063" t="str">
        <f>IFERROR(IF(VLOOKUP($EI56,#REF!,2,0)=0,"",VLOOKUP($EI56,#REF!,2,0)),"")</f>
        <v/>
      </c>
      <c r="EM56" s="1064" t="str">
        <f t="shared" si="108"/>
        <v/>
      </c>
      <c r="EN56" s="1051"/>
      <c r="EO56" s="139" t="str">
        <f>IFERROR(_xlfn.IFS(INDEX(#REF!,MATCH($EN56,#REF!,0))="C",$C56,INDEX(#REF!,MATCH($EN56,#REF!,0))="C*H",$C56*$H56,INDEX(#REF!,MATCH($EN56,#REF!,0))="C*J",$C56*$J56,INDEX(#REF!,MATCH($EN56,#REF!,0))="C*2*(H+I)",$C56*2*($H56+$I56),INDEX(#REF!,MATCH($EN56,#REF!,0))="C*L*3600",$C56*$L56*3600,INDEX(#REF!,MATCH($EN56,#REF!,0))="C*K*3600",$C56*$K56*3600),"")</f>
        <v/>
      </c>
      <c r="EP56" s="1062" t="str">
        <f t="shared" si="109"/>
        <v/>
      </c>
      <c r="EQ56" s="1063" t="str">
        <f>IFERROR(IF(VLOOKUP($EN56,#REF!,2,0)=0,"",VLOOKUP($EN56,#REF!,2,0)),"")</f>
        <v/>
      </c>
      <c r="ER56" s="1064" t="str">
        <f t="shared" si="110"/>
        <v/>
      </c>
      <c r="ES56" s="1052"/>
      <c r="ET56" s="139" t="str">
        <f>IFERROR(_xlfn.IFS(INDEX(#REF!,MATCH($ES56,#REF!,0))="C",$C56,INDEX(#REF!,MATCH($ES56,#REF!,0))="C*H",$C56*$H56,INDEX(#REF!,MATCH($ES56,#REF!,0))="C*J",$C56*$J56,INDEX(#REF!,MATCH($ES56,#REF!,0))="C*2*(H+I)",$C56*2*($H56+$I56),INDEX(#REF!,MATCH($ES56,#REF!,0))="C*L*3600",$C56*$L56*3600,INDEX(#REF!,MATCH($ES56,#REF!,0))="C*K*3600",$C56*$K56*3600),"")</f>
        <v/>
      </c>
      <c r="EU56" s="1062" t="str">
        <f t="shared" si="42"/>
        <v/>
      </c>
      <c r="EV56" s="1063" t="str">
        <f>IFERROR(IF(VLOOKUP($ES56,#REF!,2,0)=0,"",VLOOKUP($ES56,#REF!,2,0)),"")</f>
        <v/>
      </c>
      <c r="EW56" s="1064" t="str">
        <f t="shared" si="43"/>
        <v/>
      </c>
    </row>
    <row r="57" spans="1:153" s="5" customFormat="1" ht="15" hidden="1" customHeight="1" outlineLevel="2">
      <c r="A57" s="17">
        <v>33</v>
      </c>
      <c r="B57" s="64"/>
      <c r="C57" s="130"/>
      <c r="D57" s="43">
        <f t="shared" si="104"/>
        <v>4</v>
      </c>
      <c r="E57" s="43">
        <f t="shared" si="44"/>
        <v>4</v>
      </c>
      <c r="F57" s="65">
        <f t="shared" si="45"/>
        <v>20</v>
      </c>
      <c r="G57" s="131"/>
      <c r="H57" s="458"/>
      <c r="I57" s="458"/>
      <c r="J57" s="457"/>
      <c r="K57" s="100">
        <f t="shared" si="72"/>
        <v>0</v>
      </c>
      <c r="L57" s="92">
        <f t="shared" si="46"/>
        <v>0</v>
      </c>
      <c r="M57" s="127"/>
      <c r="N57" s="244"/>
      <c r="O57" s="245"/>
      <c r="P57" s="245"/>
      <c r="Q57" s="245"/>
      <c r="R57" s="245"/>
      <c r="S57" s="245"/>
      <c r="T57" s="129">
        <f t="shared" si="47"/>
        <v>0</v>
      </c>
      <c r="U57" s="128">
        <f t="shared" si="48"/>
        <v>0</v>
      </c>
      <c r="V57" s="96"/>
      <c r="W57" s="97">
        <f t="shared" si="73"/>
        <v>0</v>
      </c>
      <c r="AB57" s="1075"/>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c r="CL57" s="1078"/>
      <c r="CM57" s="1078"/>
      <c r="CN57" s="1078"/>
      <c r="CO57" s="1078"/>
      <c r="CP57" s="1078"/>
      <c r="CQ57" s="1078"/>
      <c r="CR57" s="1078"/>
      <c r="CS57" s="1078"/>
      <c r="CT57" s="1078"/>
      <c r="CU57" s="1078"/>
      <c r="CV57" s="1078"/>
      <c r="CW57" s="1078"/>
      <c r="CX57" s="1078"/>
      <c r="CY57" s="1078"/>
      <c r="CZ57" s="1078"/>
      <c r="DA57" s="1078"/>
      <c r="DB57" s="1078"/>
      <c r="DC57" s="1078"/>
      <c r="DD57" s="1078"/>
      <c r="DE57" s="1078"/>
      <c r="DF57" s="1078"/>
      <c r="DG57" s="1078"/>
      <c r="DH57" s="1078"/>
      <c r="DI57" s="1078"/>
      <c r="DJ57" s="1078"/>
      <c r="DK57" s="1078"/>
      <c r="DL57" s="1078"/>
      <c r="DM57" s="1078"/>
      <c r="DN57" s="1078"/>
      <c r="DO57" s="1078"/>
      <c r="DP57" s="1078"/>
      <c r="DQ57" s="1078"/>
      <c r="DR57" s="1078"/>
      <c r="DS57" s="1078"/>
      <c r="DT57" s="1078"/>
      <c r="DU57" s="1078"/>
      <c r="DV57" s="1078"/>
      <c r="DW57" s="1078"/>
      <c r="DX57" s="1078"/>
      <c r="DY57" s="1078"/>
      <c r="DZ57" s="1078"/>
      <c r="EA57" s="1078"/>
      <c r="EB57" s="1078"/>
      <c r="EC57" s="1078"/>
      <c r="ED57" s="1078"/>
      <c r="EE57" s="1078"/>
      <c r="EF57" s="1078"/>
      <c r="EG57" s="1078"/>
      <c r="EH57" s="1078"/>
      <c r="EI57" s="1078"/>
      <c r="EJ57" s="1078"/>
      <c r="EK57" s="1078"/>
      <c r="EL57" s="1078"/>
      <c r="EM57" s="1078"/>
      <c r="EN57" s="1078"/>
      <c r="EO57" s="1078"/>
      <c r="EP57" s="1078"/>
      <c r="EQ57" s="1078"/>
      <c r="ER57" s="1078"/>
      <c r="ES57" s="1078"/>
      <c r="ET57" s="1078"/>
      <c r="EU57" s="1078"/>
      <c r="EV57" s="1078"/>
      <c r="EW57" s="1078"/>
    </row>
    <row r="58" spans="1:153" s="5" customFormat="1" ht="15" hidden="1" customHeight="1" outlineLevel="2">
      <c r="A58" s="17">
        <v>34</v>
      </c>
      <c r="B58" s="64"/>
      <c r="C58" s="130"/>
      <c r="D58" s="43">
        <f t="shared" si="104"/>
        <v>4</v>
      </c>
      <c r="E58" s="43">
        <f t="shared" si="44"/>
        <v>4</v>
      </c>
      <c r="F58" s="65">
        <f t="shared" si="45"/>
        <v>20</v>
      </c>
      <c r="G58" s="131"/>
      <c r="H58" s="458"/>
      <c r="I58" s="458"/>
      <c r="J58" s="457"/>
      <c r="K58" s="100">
        <f t="shared" si="72"/>
        <v>0</v>
      </c>
      <c r="L58" s="92">
        <f t="shared" si="46"/>
        <v>0</v>
      </c>
      <c r="M58" s="127"/>
      <c r="N58" s="244"/>
      <c r="O58" s="245"/>
      <c r="P58" s="245"/>
      <c r="Q58" s="245"/>
      <c r="R58" s="245"/>
      <c r="S58" s="245"/>
      <c r="T58" s="129">
        <f t="shared" si="47"/>
        <v>0</v>
      </c>
      <c r="U58" s="128">
        <f t="shared" si="48"/>
        <v>0</v>
      </c>
      <c r="V58" s="96"/>
      <c r="W58" s="97">
        <f t="shared" si="73"/>
        <v>0</v>
      </c>
      <c r="AB58" s="1075"/>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c r="CL58" s="1078"/>
      <c r="CM58" s="1078"/>
      <c r="CN58" s="1078"/>
      <c r="CO58" s="1078"/>
      <c r="CP58" s="1078"/>
      <c r="CQ58" s="1078"/>
      <c r="CR58" s="1078"/>
      <c r="CS58" s="1078"/>
      <c r="CT58" s="1078"/>
      <c r="CU58" s="1078"/>
      <c r="CV58" s="1078"/>
      <c r="CW58" s="1078"/>
      <c r="CX58" s="1078"/>
      <c r="CY58" s="1078"/>
      <c r="CZ58" s="1078"/>
      <c r="DA58" s="1078"/>
      <c r="DB58" s="1078"/>
      <c r="DC58" s="1078"/>
      <c r="DD58" s="1078"/>
      <c r="DE58" s="1078"/>
      <c r="DF58" s="1078"/>
      <c r="DG58" s="1078"/>
      <c r="DH58" s="1078"/>
      <c r="DI58" s="1078"/>
      <c r="DJ58" s="1078"/>
      <c r="DK58" s="1078"/>
      <c r="DL58" s="1078"/>
      <c r="DM58" s="1078"/>
      <c r="DN58" s="1078"/>
      <c r="DO58" s="1078"/>
      <c r="DP58" s="1078"/>
      <c r="DQ58" s="1078"/>
      <c r="DR58" s="1078"/>
      <c r="DS58" s="1078"/>
      <c r="DT58" s="1078"/>
      <c r="DU58" s="1078"/>
      <c r="DV58" s="1078"/>
      <c r="DW58" s="1078"/>
      <c r="DX58" s="1078"/>
      <c r="DY58" s="1078"/>
      <c r="DZ58" s="1078"/>
      <c r="EA58" s="1078"/>
      <c r="EB58" s="1078"/>
      <c r="EC58" s="1078"/>
      <c r="ED58" s="1078"/>
      <c r="EE58" s="1078"/>
      <c r="EF58" s="1078"/>
      <c r="EG58" s="1078"/>
      <c r="EH58" s="1078"/>
      <c r="EI58" s="1078"/>
      <c r="EJ58" s="1078"/>
      <c r="EK58" s="1078"/>
      <c r="EL58" s="1078"/>
      <c r="EM58" s="1078"/>
      <c r="EN58" s="1078"/>
      <c r="EO58" s="1078"/>
      <c r="EP58" s="1078"/>
      <c r="EQ58" s="1078"/>
      <c r="ER58" s="1078"/>
      <c r="ES58" s="1078"/>
      <c r="ET58" s="1078"/>
      <c r="EU58" s="1078"/>
      <c r="EV58" s="1078"/>
      <c r="EW58" s="1078"/>
    </row>
    <row r="59" spans="1:153" s="5" customFormat="1" ht="15" hidden="1" customHeight="1" outlineLevel="2">
      <c r="A59" s="17">
        <v>35</v>
      </c>
      <c r="B59" s="64"/>
      <c r="C59" s="130"/>
      <c r="D59" s="43">
        <f t="shared" si="104"/>
        <v>4</v>
      </c>
      <c r="E59" s="43">
        <f t="shared" si="44"/>
        <v>4</v>
      </c>
      <c r="F59" s="65">
        <f t="shared" si="45"/>
        <v>20</v>
      </c>
      <c r="G59" s="131"/>
      <c r="H59" s="458"/>
      <c r="I59" s="458"/>
      <c r="J59" s="457"/>
      <c r="K59" s="100">
        <f t="shared" si="72"/>
        <v>0</v>
      </c>
      <c r="L59" s="92">
        <f t="shared" si="46"/>
        <v>0</v>
      </c>
      <c r="M59" s="127"/>
      <c r="N59" s="244"/>
      <c r="O59" s="245"/>
      <c r="P59" s="245"/>
      <c r="Q59" s="245"/>
      <c r="R59" s="245"/>
      <c r="S59" s="245"/>
      <c r="T59" s="129">
        <f t="shared" si="47"/>
        <v>0</v>
      </c>
      <c r="U59" s="128">
        <f t="shared" si="48"/>
        <v>0</v>
      </c>
      <c r="V59" s="96"/>
      <c r="W59" s="97">
        <f t="shared" si="73"/>
        <v>0</v>
      </c>
      <c r="AB59" s="1075"/>
      <c r="AC59" s="1078"/>
      <c r="AD59" s="1078"/>
      <c r="AE59" s="1078"/>
      <c r="AF59" s="1078"/>
      <c r="AG59" s="1078"/>
      <c r="AH59" s="1078"/>
      <c r="AI59" s="1078"/>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c r="CL59" s="1078"/>
      <c r="CM59" s="1078"/>
      <c r="CN59" s="1078"/>
      <c r="CO59" s="1078"/>
      <c r="CP59" s="1078"/>
      <c r="CQ59" s="1078"/>
      <c r="CR59" s="1078"/>
      <c r="CS59" s="1078"/>
      <c r="CT59" s="1078"/>
      <c r="CU59" s="1078"/>
      <c r="CV59" s="1078"/>
      <c r="CW59" s="1078"/>
      <c r="CX59" s="1078"/>
      <c r="CY59" s="1078"/>
      <c r="CZ59" s="1078"/>
      <c r="DA59" s="1078"/>
      <c r="DB59" s="1078"/>
      <c r="DC59" s="1078"/>
      <c r="DD59" s="1078"/>
      <c r="DE59" s="1078"/>
      <c r="DF59" s="1078"/>
      <c r="DG59" s="1078"/>
      <c r="DH59" s="1078"/>
      <c r="DI59" s="1078"/>
      <c r="DJ59" s="1078"/>
      <c r="DK59" s="1078"/>
      <c r="DL59" s="1078"/>
      <c r="DM59" s="1078"/>
      <c r="DN59" s="1078"/>
      <c r="DO59" s="1078"/>
      <c r="DP59" s="1078"/>
      <c r="DQ59" s="1078"/>
      <c r="DR59" s="1078"/>
      <c r="DS59" s="1078"/>
      <c r="DT59" s="1078"/>
      <c r="DU59" s="1078"/>
      <c r="DV59" s="1078"/>
      <c r="DW59" s="1078"/>
      <c r="DX59" s="1078"/>
      <c r="DY59" s="1078"/>
      <c r="DZ59" s="1078"/>
      <c r="EA59" s="1078"/>
      <c r="EB59" s="1078"/>
      <c r="EC59" s="1078"/>
      <c r="ED59" s="1078"/>
      <c r="EE59" s="1078"/>
      <c r="EF59" s="1078"/>
      <c r="EG59" s="1078"/>
      <c r="EH59" s="1078"/>
      <c r="EI59" s="1078"/>
      <c r="EJ59" s="1078"/>
      <c r="EK59" s="1078"/>
      <c r="EL59" s="1078"/>
      <c r="EM59" s="1078"/>
      <c r="EN59" s="1078"/>
      <c r="EO59" s="1078"/>
      <c r="EP59" s="1078"/>
      <c r="EQ59" s="1078"/>
      <c r="ER59" s="1078"/>
      <c r="ES59" s="1078"/>
      <c r="ET59" s="1078"/>
      <c r="EU59" s="1078"/>
      <c r="EV59" s="1078"/>
      <c r="EW59" s="1078"/>
    </row>
    <row r="60" spans="1:153" s="5" customFormat="1" ht="15" hidden="1" customHeight="1" outlineLevel="2">
      <c r="A60" s="17">
        <v>36</v>
      </c>
      <c r="B60" s="64"/>
      <c r="C60" s="130"/>
      <c r="D60" s="43">
        <f t="shared" si="104"/>
        <v>4</v>
      </c>
      <c r="E60" s="43">
        <f t="shared" si="44"/>
        <v>4</v>
      </c>
      <c r="F60" s="65">
        <f t="shared" si="45"/>
        <v>20</v>
      </c>
      <c r="G60" s="131"/>
      <c r="H60" s="458"/>
      <c r="I60" s="458"/>
      <c r="J60" s="457"/>
      <c r="K60" s="100">
        <f t="shared" si="72"/>
        <v>0</v>
      </c>
      <c r="L60" s="92">
        <f t="shared" si="46"/>
        <v>0</v>
      </c>
      <c r="M60" s="127"/>
      <c r="N60" s="244"/>
      <c r="O60" s="245"/>
      <c r="P60" s="245"/>
      <c r="Q60" s="245"/>
      <c r="R60" s="245"/>
      <c r="S60" s="245"/>
      <c r="T60" s="129">
        <f t="shared" si="47"/>
        <v>0</v>
      </c>
      <c r="U60" s="128">
        <f t="shared" si="48"/>
        <v>0</v>
      </c>
      <c r="V60" s="96"/>
      <c r="W60" s="97">
        <f t="shared" si="73"/>
        <v>0</v>
      </c>
      <c r="AB60" s="1075"/>
      <c r="AC60" s="1078"/>
      <c r="AD60" s="1078"/>
      <c r="AE60" s="1078"/>
      <c r="AF60" s="1078"/>
      <c r="AG60" s="1078"/>
      <c r="AH60" s="1078"/>
      <c r="AI60" s="1078"/>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c r="CL60" s="1078"/>
      <c r="CM60" s="1078"/>
      <c r="CN60" s="1078"/>
      <c r="CO60" s="1078"/>
      <c r="CP60" s="1078"/>
      <c r="CQ60" s="1078"/>
      <c r="CR60" s="1078"/>
      <c r="CS60" s="1078"/>
      <c r="CT60" s="1078"/>
      <c r="CU60" s="1078"/>
      <c r="CV60" s="1078"/>
      <c r="CW60" s="1078"/>
      <c r="CX60" s="1078"/>
      <c r="CY60" s="1078"/>
      <c r="CZ60" s="1078"/>
      <c r="DA60" s="1078"/>
      <c r="DB60" s="1078"/>
      <c r="DC60" s="1078"/>
      <c r="DD60" s="1078"/>
      <c r="DE60" s="1078"/>
      <c r="DF60" s="1078"/>
      <c r="DG60" s="1078"/>
      <c r="DH60" s="1078"/>
      <c r="DI60" s="1078"/>
      <c r="DJ60" s="1078"/>
      <c r="DK60" s="1078"/>
      <c r="DL60" s="1078"/>
      <c r="DM60" s="1078"/>
      <c r="DN60" s="1078"/>
      <c r="DO60" s="1078"/>
      <c r="DP60" s="1078"/>
      <c r="DQ60" s="1078"/>
      <c r="DR60" s="1078"/>
      <c r="DS60" s="1078"/>
      <c r="DT60" s="1078"/>
      <c r="DU60" s="1078"/>
      <c r="DV60" s="1078"/>
      <c r="DW60" s="1078"/>
      <c r="DX60" s="1078"/>
      <c r="DY60" s="1078"/>
      <c r="DZ60" s="1078"/>
      <c r="EA60" s="1078"/>
      <c r="EB60" s="1078"/>
      <c r="EC60" s="1078"/>
      <c r="ED60" s="1078"/>
      <c r="EE60" s="1078"/>
      <c r="EF60" s="1078"/>
      <c r="EG60" s="1078"/>
      <c r="EH60" s="1078"/>
      <c r="EI60" s="1078"/>
      <c r="EJ60" s="1078"/>
      <c r="EK60" s="1078"/>
      <c r="EL60" s="1078"/>
      <c r="EM60" s="1078"/>
      <c r="EN60" s="1078"/>
      <c r="EO60" s="1078"/>
      <c r="EP60" s="1078"/>
      <c r="EQ60" s="1078"/>
      <c r="ER60" s="1078"/>
      <c r="ES60" s="1078"/>
      <c r="ET60" s="1078"/>
      <c r="EU60" s="1078"/>
      <c r="EV60" s="1078"/>
      <c r="EW60" s="1078"/>
    </row>
    <row r="61" spans="1:153" s="5" customFormat="1" ht="15" hidden="1" customHeight="1" outlineLevel="2">
      <c r="A61" s="17">
        <v>37</v>
      </c>
      <c r="B61" s="64"/>
      <c r="C61" s="130"/>
      <c r="D61" s="43">
        <f t="shared" si="104"/>
        <v>4</v>
      </c>
      <c r="E61" s="43">
        <f t="shared" si="44"/>
        <v>4</v>
      </c>
      <c r="F61" s="65">
        <f t="shared" si="45"/>
        <v>20</v>
      </c>
      <c r="G61" s="131"/>
      <c r="H61" s="458"/>
      <c r="I61" s="458"/>
      <c r="J61" s="457"/>
      <c r="K61" s="100">
        <f t="shared" si="72"/>
        <v>0</v>
      </c>
      <c r="L61" s="92">
        <f t="shared" si="46"/>
        <v>0</v>
      </c>
      <c r="M61" s="127"/>
      <c r="N61" s="244"/>
      <c r="O61" s="245"/>
      <c r="P61" s="245"/>
      <c r="Q61" s="245"/>
      <c r="R61" s="245"/>
      <c r="S61" s="245"/>
      <c r="T61" s="129">
        <f t="shared" si="47"/>
        <v>0</v>
      </c>
      <c r="U61" s="128">
        <f t="shared" si="48"/>
        <v>0</v>
      </c>
      <c r="V61" s="96"/>
      <c r="W61" s="97">
        <f t="shared" si="73"/>
        <v>0</v>
      </c>
      <c r="AB61" s="1075"/>
      <c r="AC61" s="1078"/>
      <c r="AD61" s="1078"/>
      <c r="AE61" s="1078"/>
      <c r="AF61" s="1078"/>
      <c r="AG61" s="1078"/>
      <c r="AH61" s="1078"/>
      <c r="AI61" s="1078"/>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c r="CL61" s="1078"/>
      <c r="CM61" s="1078"/>
      <c r="CN61" s="1078"/>
      <c r="CO61" s="1078"/>
      <c r="CP61" s="1078"/>
      <c r="CQ61" s="1078"/>
      <c r="CR61" s="1078"/>
      <c r="CS61" s="1078"/>
      <c r="CT61" s="1078"/>
      <c r="CU61" s="1078"/>
      <c r="CV61" s="1078"/>
      <c r="CW61" s="1078"/>
      <c r="CX61" s="1078"/>
      <c r="CY61" s="1078"/>
      <c r="CZ61" s="1078"/>
      <c r="DA61" s="1078"/>
      <c r="DB61" s="1078"/>
      <c r="DC61" s="1078"/>
      <c r="DD61" s="1078"/>
      <c r="DE61" s="1078"/>
      <c r="DF61" s="1078"/>
      <c r="DG61" s="1078"/>
      <c r="DH61" s="1078"/>
      <c r="DI61" s="1078"/>
      <c r="DJ61" s="1078"/>
      <c r="DK61" s="1078"/>
      <c r="DL61" s="1078"/>
      <c r="DM61" s="1078"/>
      <c r="DN61" s="1078"/>
      <c r="DO61" s="1078"/>
      <c r="DP61" s="1078"/>
      <c r="DQ61" s="1078"/>
      <c r="DR61" s="1078"/>
      <c r="DS61" s="1078"/>
      <c r="DT61" s="1078"/>
      <c r="DU61" s="1078"/>
      <c r="DV61" s="1078"/>
      <c r="DW61" s="1078"/>
      <c r="DX61" s="1078"/>
      <c r="DY61" s="1078"/>
      <c r="DZ61" s="1078"/>
      <c r="EA61" s="1078"/>
      <c r="EB61" s="1078"/>
      <c r="EC61" s="1078"/>
      <c r="ED61" s="1078"/>
      <c r="EE61" s="1078"/>
      <c r="EF61" s="1078"/>
      <c r="EG61" s="1078"/>
      <c r="EH61" s="1078"/>
      <c r="EI61" s="1078"/>
      <c r="EJ61" s="1078"/>
      <c r="EK61" s="1078"/>
      <c r="EL61" s="1078"/>
      <c r="EM61" s="1078"/>
      <c r="EN61" s="1078"/>
      <c r="EO61" s="1078"/>
      <c r="EP61" s="1078"/>
      <c r="EQ61" s="1078"/>
      <c r="ER61" s="1078"/>
      <c r="ES61" s="1078"/>
      <c r="ET61" s="1078"/>
      <c r="EU61" s="1078"/>
      <c r="EV61" s="1078"/>
      <c r="EW61" s="1078"/>
    </row>
    <row r="62" spans="1:153" s="5" customFormat="1" ht="15" hidden="1" customHeight="1" outlineLevel="2">
      <c r="A62" s="17">
        <v>38</v>
      </c>
      <c r="B62" s="64"/>
      <c r="C62" s="130"/>
      <c r="D62" s="43">
        <f t="shared" si="104"/>
        <v>4</v>
      </c>
      <c r="E62" s="43">
        <f t="shared" si="44"/>
        <v>4</v>
      </c>
      <c r="F62" s="65">
        <f t="shared" si="45"/>
        <v>20</v>
      </c>
      <c r="G62" s="131"/>
      <c r="H62" s="458"/>
      <c r="I62" s="458"/>
      <c r="J62" s="457"/>
      <c r="K62" s="100">
        <f t="shared" si="72"/>
        <v>0</v>
      </c>
      <c r="L62" s="92">
        <f t="shared" si="46"/>
        <v>0</v>
      </c>
      <c r="M62" s="127"/>
      <c r="N62" s="244"/>
      <c r="O62" s="245"/>
      <c r="P62" s="245"/>
      <c r="Q62" s="245"/>
      <c r="R62" s="245"/>
      <c r="S62" s="245"/>
      <c r="T62" s="129">
        <f t="shared" si="47"/>
        <v>0</v>
      </c>
      <c r="U62" s="128">
        <f t="shared" si="48"/>
        <v>0</v>
      </c>
      <c r="V62" s="96"/>
      <c r="W62" s="97">
        <f t="shared" si="73"/>
        <v>0</v>
      </c>
      <c r="AB62" s="1075"/>
      <c r="AC62" s="1078"/>
      <c r="AD62" s="1078"/>
      <c r="AE62" s="1078"/>
      <c r="AF62" s="1078"/>
      <c r="AG62" s="1078"/>
      <c r="AH62" s="1078"/>
      <c r="AI62" s="1078"/>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c r="CL62" s="1078"/>
      <c r="CM62" s="1078"/>
      <c r="CN62" s="1078"/>
      <c r="CO62" s="1078"/>
      <c r="CP62" s="1078"/>
      <c r="CQ62" s="1078"/>
      <c r="CR62" s="1078"/>
      <c r="CS62" s="1078"/>
      <c r="CT62" s="1078"/>
      <c r="CU62" s="1078"/>
      <c r="CV62" s="1078"/>
      <c r="CW62" s="1078"/>
      <c r="CX62" s="1078"/>
      <c r="CY62" s="1078"/>
      <c r="CZ62" s="1078"/>
      <c r="DA62" s="1078"/>
      <c r="DB62" s="1078"/>
      <c r="DC62" s="1078"/>
      <c r="DD62" s="1078"/>
      <c r="DE62" s="1078"/>
      <c r="DF62" s="1078"/>
      <c r="DG62" s="1078"/>
      <c r="DH62" s="1078"/>
      <c r="DI62" s="1078"/>
      <c r="DJ62" s="1078"/>
      <c r="DK62" s="1078"/>
      <c r="DL62" s="1078"/>
      <c r="DM62" s="1078"/>
      <c r="DN62" s="1078"/>
      <c r="DO62" s="1078"/>
      <c r="DP62" s="1078"/>
      <c r="DQ62" s="1078"/>
      <c r="DR62" s="1078"/>
      <c r="DS62" s="1078"/>
      <c r="DT62" s="1078"/>
      <c r="DU62" s="1078"/>
      <c r="DV62" s="1078"/>
      <c r="DW62" s="1078"/>
      <c r="DX62" s="1078"/>
      <c r="DY62" s="1078"/>
      <c r="DZ62" s="1078"/>
      <c r="EA62" s="1078"/>
      <c r="EB62" s="1078"/>
      <c r="EC62" s="1078"/>
      <c r="ED62" s="1078"/>
      <c r="EE62" s="1078"/>
      <c r="EF62" s="1078"/>
      <c r="EG62" s="1078"/>
      <c r="EH62" s="1078"/>
      <c r="EI62" s="1078"/>
      <c r="EJ62" s="1078"/>
      <c r="EK62" s="1078"/>
      <c r="EL62" s="1078"/>
      <c r="EM62" s="1078"/>
      <c r="EN62" s="1078"/>
      <c r="EO62" s="1078"/>
      <c r="EP62" s="1078"/>
      <c r="EQ62" s="1078"/>
      <c r="ER62" s="1078"/>
      <c r="ES62" s="1078"/>
      <c r="ET62" s="1078"/>
      <c r="EU62" s="1078"/>
      <c r="EV62" s="1078"/>
      <c r="EW62" s="1078"/>
    </row>
    <row r="63" spans="1:153" s="5" customFormat="1" ht="15" hidden="1" customHeight="1" outlineLevel="2">
      <c r="A63" s="17">
        <v>39</v>
      </c>
      <c r="B63" s="64"/>
      <c r="C63" s="130"/>
      <c r="D63" s="43">
        <f t="shared" si="104"/>
        <v>4</v>
      </c>
      <c r="E63" s="43">
        <f t="shared" si="44"/>
        <v>4</v>
      </c>
      <c r="F63" s="65">
        <f t="shared" si="45"/>
        <v>20</v>
      </c>
      <c r="G63" s="131"/>
      <c r="H63" s="458"/>
      <c r="I63" s="458"/>
      <c r="J63" s="457"/>
      <c r="K63" s="100">
        <f t="shared" si="72"/>
        <v>0</v>
      </c>
      <c r="L63" s="92">
        <f t="shared" si="46"/>
        <v>0</v>
      </c>
      <c r="M63" s="127"/>
      <c r="N63" s="244"/>
      <c r="O63" s="245"/>
      <c r="P63" s="245"/>
      <c r="Q63" s="245"/>
      <c r="R63" s="245"/>
      <c r="S63" s="245"/>
      <c r="T63" s="129">
        <f t="shared" si="47"/>
        <v>0</v>
      </c>
      <c r="U63" s="128">
        <f t="shared" si="48"/>
        <v>0</v>
      </c>
      <c r="V63" s="96"/>
      <c r="W63" s="97">
        <f t="shared" si="73"/>
        <v>0</v>
      </c>
      <c r="AB63" s="1075"/>
      <c r="AC63" s="1078"/>
      <c r="AD63" s="1078"/>
      <c r="AE63" s="1078"/>
      <c r="AF63" s="1078"/>
      <c r="AG63" s="1078"/>
      <c r="AH63" s="1078"/>
      <c r="AI63" s="107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c r="CL63" s="1078"/>
      <c r="CM63" s="1078"/>
      <c r="CN63" s="1078"/>
      <c r="CO63" s="1078"/>
      <c r="CP63" s="1078"/>
      <c r="CQ63" s="1078"/>
      <c r="CR63" s="1078"/>
      <c r="CS63" s="1078"/>
      <c r="CT63" s="1078"/>
      <c r="CU63" s="1078"/>
      <c r="CV63" s="1078"/>
      <c r="CW63" s="1078"/>
      <c r="CX63" s="1078"/>
      <c r="CY63" s="1078"/>
      <c r="CZ63" s="1078"/>
      <c r="DA63" s="1078"/>
      <c r="DB63" s="1078"/>
      <c r="DC63" s="1078"/>
      <c r="DD63" s="1078"/>
      <c r="DE63" s="1078"/>
      <c r="DF63" s="1078"/>
      <c r="DG63" s="1078"/>
      <c r="DH63" s="1078"/>
      <c r="DI63" s="1078"/>
      <c r="DJ63" s="1078"/>
      <c r="DK63" s="1078"/>
      <c r="DL63" s="1078"/>
      <c r="DM63" s="1078"/>
      <c r="DN63" s="1078"/>
      <c r="DO63" s="1078"/>
      <c r="DP63" s="1078"/>
      <c r="DQ63" s="1078"/>
      <c r="DR63" s="1078"/>
      <c r="DS63" s="1078"/>
      <c r="DT63" s="1078"/>
      <c r="DU63" s="1078"/>
      <c r="DV63" s="1078"/>
      <c r="DW63" s="1078"/>
      <c r="DX63" s="1078"/>
      <c r="DY63" s="1078"/>
      <c r="DZ63" s="1078"/>
      <c r="EA63" s="1078"/>
      <c r="EB63" s="1078"/>
      <c r="EC63" s="1078"/>
      <c r="ED63" s="1078"/>
      <c r="EE63" s="1078"/>
      <c r="EF63" s="1078"/>
      <c r="EG63" s="1078"/>
      <c r="EH63" s="1078"/>
      <c r="EI63" s="1078"/>
      <c r="EJ63" s="1078"/>
      <c r="EK63" s="1078"/>
      <c r="EL63" s="1078"/>
      <c r="EM63" s="1078"/>
      <c r="EN63" s="1078"/>
      <c r="EO63" s="1078"/>
      <c r="EP63" s="1078"/>
      <c r="EQ63" s="1078"/>
      <c r="ER63" s="1078"/>
      <c r="ES63" s="1078"/>
      <c r="ET63" s="1078"/>
      <c r="EU63" s="1078"/>
      <c r="EV63" s="1078"/>
      <c r="EW63" s="1078"/>
    </row>
    <row r="64" spans="1:153" s="5" customFormat="1" ht="15" hidden="1" customHeight="1" outlineLevel="2">
      <c r="A64" s="17">
        <v>40</v>
      </c>
      <c r="B64" s="64"/>
      <c r="C64" s="130"/>
      <c r="D64" s="43">
        <f t="shared" si="104"/>
        <v>4</v>
      </c>
      <c r="E64" s="43">
        <f t="shared" si="44"/>
        <v>4</v>
      </c>
      <c r="F64" s="65">
        <f t="shared" si="45"/>
        <v>20</v>
      </c>
      <c r="G64" s="131"/>
      <c r="H64" s="458"/>
      <c r="I64" s="458"/>
      <c r="J64" s="457"/>
      <c r="K64" s="100">
        <f t="shared" si="72"/>
        <v>0</v>
      </c>
      <c r="L64" s="92">
        <f t="shared" si="46"/>
        <v>0</v>
      </c>
      <c r="M64" s="127"/>
      <c r="N64" s="244"/>
      <c r="O64" s="245"/>
      <c r="P64" s="245"/>
      <c r="Q64" s="245"/>
      <c r="R64" s="245"/>
      <c r="S64" s="245"/>
      <c r="T64" s="129">
        <f t="shared" si="47"/>
        <v>0</v>
      </c>
      <c r="U64" s="128">
        <f t="shared" si="48"/>
        <v>0</v>
      </c>
      <c r="V64" s="96"/>
      <c r="W64" s="97">
        <f t="shared" si="73"/>
        <v>0</v>
      </c>
      <c r="AB64" s="1075"/>
      <c r="AC64" s="1078"/>
      <c r="AD64" s="1078"/>
      <c r="AE64" s="1078"/>
      <c r="AF64" s="1078"/>
      <c r="AG64" s="1078"/>
      <c r="AH64" s="1078"/>
      <c r="AI64" s="107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c r="CL64" s="1078"/>
      <c r="CM64" s="1078"/>
      <c r="CN64" s="1078"/>
      <c r="CO64" s="1078"/>
      <c r="CP64" s="1078"/>
      <c r="CQ64" s="1078"/>
      <c r="CR64" s="1078"/>
      <c r="CS64" s="1078"/>
      <c r="CT64" s="1078"/>
      <c r="CU64" s="1078"/>
      <c r="CV64" s="1078"/>
      <c r="CW64" s="1078"/>
      <c r="CX64" s="1078"/>
      <c r="CY64" s="1078"/>
      <c r="CZ64" s="1078"/>
      <c r="DA64" s="1078"/>
      <c r="DB64" s="1078"/>
      <c r="DC64" s="1078"/>
      <c r="DD64" s="1078"/>
      <c r="DE64" s="1078"/>
      <c r="DF64" s="1078"/>
      <c r="DG64" s="1078"/>
      <c r="DH64" s="1078"/>
      <c r="DI64" s="1078"/>
      <c r="DJ64" s="1078"/>
      <c r="DK64" s="1078"/>
      <c r="DL64" s="1078"/>
      <c r="DM64" s="1078"/>
      <c r="DN64" s="1078"/>
      <c r="DO64" s="1078"/>
      <c r="DP64" s="1078"/>
      <c r="DQ64" s="1078"/>
      <c r="DR64" s="1078"/>
      <c r="DS64" s="1078"/>
      <c r="DT64" s="1078"/>
      <c r="DU64" s="1078"/>
      <c r="DV64" s="1078"/>
      <c r="DW64" s="1078"/>
      <c r="DX64" s="1078"/>
      <c r="DY64" s="1078"/>
      <c r="DZ64" s="1078"/>
      <c r="EA64" s="1078"/>
      <c r="EB64" s="1078"/>
      <c r="EC64" s="1078"/>
      <c r="ED64" s="1078"/>
      <c r="EE64" s="1078"/>
      <c r="EF64" s="1078"/>
      <c r="EG64" s="1078"/>
      <c r="EH64" s="1078"/>
      <c r="EI64" s="1078"/>
      <c r="EJ64" s="1078"/>
      <c r="EK64" s="1078"/>
      <c r="EL64" s="1078"/>
      <c r="EM64" s="1078"/>
      <c r="EN64" s="1078"/>
      <c r="EO64" s="1078"/>
      <c r="EP64" s="1078"/>
      <c r="EQ64" s="1078"/>
      <c r="ER64" s="1078"/>
      <c r="ES64" s="1078"/>
      <c r="ET64" s="1078"/>
      <c r="EU64" s="1078"/>
      <c r="EV64" s="1078"/>
      <c r="EW64" s="1078"/>
    </row>
    <row r="65" spans="1:153" s="5" customFormat="1" ht="15" hidden="1" customHeight="1" outlineLevel="2">
      <c r="A65" s="17">
        <v>41</v>
      </c>
      <c r="B65" s="64"/>
      <c r="C65" s="130"/>
      <c r="D65" s="43">
        <f t="shared" si="104"/>
        <v>4</v>
      </c>
      <c r="E65" s="43">
        <f t="shared" si="44"/>
        <v>4</v>
      </c>
      <c r="F65" s="65">
        <f t="shared" si="45"/>
        <v>20</v>
      </c>
      <c r="G65" s="131"/>
      <c r="H65" s="458"/>
      <c r="I65" s="458"/>
      <c r="J65" s="457"/>
      <c r="K65" s="100">
        <f t="shared" si="72"/>
        <v>0</v>
      </c>
      <c r="L65" s="92">
        <f t="shared" si="46"/>
        <v>0</v>
      </c>
      <c r="M65" s="127"/>
      <c r="N65" s="244"/>
      <c r="O65" s="245"/>
      <c r="P65" s="245"/>
      <c r="Q65" s="245"/>
      <c r="R65" s="245"/>
      <c r="S65" s="245"/>
      <c r="T65" s="129">
        <f t="shared" si="47"/>
        <v>0</v>
      </c>
      <c r="U65" s="128">
        <f t="shared" si="48"/>
        <v>0</v>
      </c>
      <c r="V65" s="96"/>
      <c r="W65" s="97">
        <f t="shared" si="73"/>
        <v>0</v>
      </c>
      <c r="AB65" s="1075"/>
      <c r="AC65" s="1078"/>
      <c r="AD65" s="1078"/>
      <c r="AE65" s="1078"/>
      <c r="AF65" s="1078"/>
      <c r="AG65" s="1078"/>
      <c r="AH65" s="1078"/>
      <c r="AI65" s="107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c r="CL65" s="1078"/>
      <c r="CM65" s="1078"/>
      <c r="CN65" s="1078"/>
      <c r="CO65" s="1078"/>
      <c r="CP65" s="1078"/>
      <c r="CQ65" s="1078"/>
      <c r="CR65" s="1078"/>
      <c r="CS65" s="1078"/>
      <c r="CT65" s="1078"/>
      <c r="CU65" s="1078"/>
      <c r="CV65" s="1078"/>
      <c r="CW65" s="1078"/>
      <c r="CX65" s="1078"/>
      <c r="CY65" s="1078"/>
      <c r="CZ65" s="1078"/>
      <c r="DA65" s="1078"/>
      <c r="DB65" s="1078"/>
      <c r="DC65" s="1078"/>
      <c r="DD65" s="1078"/>
      <c r="DE65" s="1078"/>
      <c r="DF65" s="1078"/>
      <c r="DG65" s="1078"/>
      <c r="DH65" s="1078"/>
      <c r="DI65" s="1078"/>
      <c r="DJ65" s="1078"/>
      <c r="DK65" s="1078"/>
      <c r="DL65" s="1078"/>
      <c r="DM65" s="1078"/>
      <c r="DN65" s="1078"/>
      <c r="DO65" s="1078"/>
      <c r="DP65" s="1078"/>
      <c r="DQ65" s="1078"/>
      <c r="DR65" s="1078"/>
      <c r="DS65" s="1078"/>
      <c r="DT65" s="1078"/>
      <c r="DU65" s="1078"/>
      <c r="DV65" s="1078"/>
      <c r="DW65" s="1078"/>
      <c r="DX65" s="1078"/>
      <c r="DY65" s="1078"/>
      <c r="DZ65" s="1078"/>
      <c r="EA65" s="1078"/>
      <c r="EB65" s="1078"/>
      <c r="EC65" s="1078"/>
      <c r="ED65" s="1078"/>
      <c r="EE65" s="1078"/>
      <c r="EF65" s="1078"/>
      <c r="EG65" s="1078"/>
      <c r="EH65" s="1078"/>
      <c r="EI65" s="1078"/>
      <c r="EJ65" s="1078"/>
      <c r="EK65" s="1078"/>
      <c r="EL65" s="1078"/>
      <c r="EM65" s="1078"/>
      <c r="EN65" s="1078"/>
      <c r="EO65" s="1078"/>
      <c r="EP65" s="1078"/>
      <c r="EQ65" s="1078"/>
      <c r="ER65" s="1078"/>
      <c r="ES65" s="1078"/>
      <c r="ET65" s="1078"/>
      <c r="EU65" s="1078"/>
      <c r="EV65" s="1078"/>
      <c r="EW65" s="1078"/>
    </row>
    <row r="66" spans="1:153" s="5" customFormat="1" ht="15" hidden="1" customHeight="1" outlineLevel="2">
      <c r="A66" s="17">
        <v>42</v>
      </c>
      <c r="B66" s="64"/>
      <c r="C66" s="130"/>
      <c r="D66" s="43">
        <f t="shared" si="104"/>
        <v>4</v>
      </c>
      <c r="E66" s="43">
        <f t="shared" si="44"/>
        <v>4</v>
      </c>
      <c r="F66" s="65">
        <f t="shared" si="45"/>
        <v>20</v>
      </c>
      <c r="G66" s="131"/>
      <c r="H66" s="458"/>
      <c r="I66" s="458"/>
      <c r="J66" s="457"/>
      <c r="K66" s="100">
        <f t="shared" si="72"/>
        <v>0</v>
      </c>
      <c r="L66" s="92">
        <f t="shared" si="46"/>
        <v>0</v>
      </c>
      <c r="M66" s="127"/>
      <c r="N66" s="244"/>
      <c r="O66" s="245"/>
      <c r="P66" s="245"/>
      <c r="Q66" s="245"/>
      <c r="R66" s="245"/>
      <c r="S66" s="245"/>
      <c r="T66" s="129">
        <f t="shared" si="47"/>
        <v>0</v>
      </c>
      <c r="U66" s="128">
        <f t="shared" si="48"/>
        <v>0</v>
      </c>
      <c r="V66" s="96"/>
      <c r="W66" s="97">
        <f t="shared" si="73"/>
        <v>0</v>
      </c>
      <c r="AB66" s="1075"/>
      <c r="AC66" s="1078"/>
      <c r="AD66" s="1078"/>
      <c r="AE66" s="1078"/>
      <c r="AF66" s="1078"/>
      <c r="AG66" s="1078"/>
      <c r="AH66" s="1078"/>
      <c r="AI66" s="107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c r="CL66" s="1078"/>
      <c r="CM66" s="1078"/>
      <c r="CN66" s="1078"/>
      <c r="CO66" s="1078"/>
      <c r="CP66" s="1078"/>
      <c r="CQ66" s="1078"/>
      <c r="CR66" s="1078"/>
      <c r="CS66" s="1078"/>
      <c r="CT66" s="1078"/>
      <c r="CU66" s="1078"/>
      <c r="CV66" s="1078"/>
      <c r="CW66" s="1078"/>
      <c r="CX66" s="1078"/>
      <c r="CY66" s="1078"/>
      <c r="CZ66" s="1078"/>
      <c r="DA66" s="1078"/>
      <c r="DB66" s="1078"/>
      <c r="DC66" s="1078"/>
      <c r="DD66" s="1078"/>
      <c r="DE66" s="1078"/>
      <c r="DF66" s="1078"/>
      <c r="DG66" s="1078"/>
      <c r="DH66" s="1078"/>
      <c r="DI66" s="1078"/>
      <c r="DJ66" s="1078"/>
      <c r="DK66" s="1078"/>
      <c r="DL66" s="1078"/>
      <c r="DM66" s="1078"/>
      <c r="DN66" s="1078"/>
      <c r="DO66" s="1078"/>
      <c r="DP66" s="1078"/>
      <c r="DQ66" s="1078"/>
      <c r="DR66" s="1078"/>
      <c r="DS66" s="1078"/>
      <c r="DT66" s="1078"/>
      <c r="DU66" s="1078"/>
      <c r="DV66" s="1078"/>
      <c r="DW66" s="1078"/>
      <c r="DX66" s="1078"/>
      <c r="DY66" s="1078"/>
      <c r="DZ66" s="1078"/>
      <c r="EA66" s="1078"/>
      <c r="EB66" s="1078"/>
      <c r="EC66" s="1078"/>
      <c r="ED66" s="1078"/>
      <c r="EE66" s="1078"/>
      <c r="EF66" s="1078"/>
      <c r="EG66" s="1078"/>
      <c r="EH66" s="1078"/>
      <c r="EI66" s="1078"/>
      <c r="EJ66" s="1078"/>
      <c r="EK66" s="1078"/>
      <c r="EL66" s="1078"/>
      <c r="EM66" s="1078"/>
      <c r="EN66" s="1078"/>
      <c r="EO66" s="1078"/>
      <c r="EP66" s="1078"/>
      <c r="EQ66" s="1078"/>
      <c r="ER66" s="1078"/>
      <c r="ES66" s="1078"/>
      <c r="ET66" s="1078"/>
      <c r="EU66" s="1078"/>
      <c r="EV66" s="1078"/>
      <c r="EW66" s="1078"/>
    </row>
    <row r="67" spans="1:153" s="5" customFormat="1" ht="15" hidden="1" customHeight="1" outlineLevel="2">
      <c r="A67" s="17">
        <v>43</v>
      </c>
      <c r="B67" s="64"/>
      <c r="C67" s="130"/>
      <c r="D67" s="43">
        <f t="shared" si="104"/>
        <v>4</v>
      </c>
      <c r="E67" s="43">
        <f t="shared" si="44"/>
        <v>4</v>
      </c>
      <c r="F67" s="65">
        <f t="shared" si="45"/>
        <v>20</v>
      </c>
      <c r="G67" s="131"/>
      <c r="H67" s="458"/>
      <c r="I67" s="458"/>
      <c r="J67" s="457"/>
      <c r="K67" s="100">
        <f t="shared" si="72"/>
        <v>0</v>
      </c>
      <c r="L67" s="92">
        <f t="shared" si="46"/>
        <v>0</v>
      </c>
      <c r="M67" s="127"/>
      <c r="N67" s="244"/>
      <c r="O67" s="245"/>
      <c r="P67" s="245"/>
      <c r="Q67" s="245"/>
      <c r="R67" s="245"/>
      <c r="S67" s="245"/>
      <c r="T67" s="129">
        <f t="shared" si="47"/>
        <v>0</v>
      </c>
      <c r="U67" s="128">
        <f t="shared" si="48"/>
        <v>0</v>
      </c>
      <c r="V67" s="96"/>
      <c r="W67" s="97">
        <f t="shared" si="73"/>
        <v>0</v>
      </c>
      <c r="AB67" s="1075"/>
      <c r="AC67" s="1078"/>
      <c r="AD67" s="1078"/>
      <c r="AE67" s="1078"/>
      <c r="AF67" s="1078"/>
      <c r="AG67" s="1078"/>
      <c r="AH67" s="1078"/>
      <c r="AI67" s="107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c r="CL67" s="1078"/>
      <c r="CM67" s="1078"/>
      <c r="CN67" s="1078"/>
      <c r="CO67" s="1078"/>
      <c r="CP67" s="1078"/>
      <c r="CQ67" s="1078"/>
      <c r="CR67" s="1078"/>
      <c r="CS67" s="1078"/>
      <c r="CT67" s="1078"/>
      <c r="CU67" s="1078"/>
      <c r="CV67" s="1078"/>
      <c r="CW67" s="1078"/>
      <c r="CX67" s="1078"/>
      <c r="CY67" s="1078"/>
      <c r="CZ67" s="1078"/>
      <c r="DA67" s="1078"/>
      <c r="DB67" s="1078"/>
      <c r="DC67" s="1078"/>
      <c r="DD67" s="1078"/>
      <c r="DE67" s="1078"/>
      <c r="DF67" s="1078"/>
      <c r="DG67" s="1078"/>
      <c r="DH67" s="1078"/>
      <c r="DI67" s="1078"/>
      <c r="DJ67" s="1078"/>
      <c r="DK67" s="1078"/>
      <c r="DL67" s="1078"/>
      <c r="DM67" s="1078"/>
      <c r="DN67" s="1078"/>
      <c r="DO67" s="1078"/>
      <c r="DP67" s="1078"/>
      <c r="DQ67" s="1078"/>
      <c r="DR67" s="1078"/>
      <c r="DS67" s="1078"/>
      <c r="DT67" s="1078"/>
      <c r="DU67" s="1078"/>
      <c r="DV67" s="1078"/>
      <c r="DW67" s="1078"/>
      <c r="DX67" s="1078"/>
      <c r="DY67" s="1078"/>
      <c r="DZ67" s="1078"/>
      <c r="EA67" s="1078"/>
      <c r="EB67" s="1078"/>
      <c r="EC67" s="1078"/>
      <c r="ED67" s="1078"/>
      <c r="EE67" s="1078"/>
      <c r="EF67" s="1078"/>
      <c r="EG67" s="1078"/>
      <c r="EH67" s="1078"/>
      <c r="EI67" s="1078"/>
      <c r="EJ67" s="1078"/>
      <c r="EK67" s="1078"/>
      <c r="EL67" s="1078"/>
      <c r="EM67" s="1078"/>
      <c r="EN67" s="1078"/>
      <c r="EO67" s="1078"/>
      <c r="EP67" s="1078"/>
      <c r="EQ67" s="1078"/>
      <c r="ER67" s="1078"/>
      <c r="ES67" s="1078"/>
      <c r="ET67" s="1078"/>
      <c r="EU67" s="1078"/>
      <c r="EV67" s="1078"/>
      <c r="EW67" s="1078"/>
    </row>
    <row r="68" spans="1:153" s="5" customFormat="1" ht="15" hidden="1" customHeight="1" outlineLevel="2">
      <c r="A68" s="17">
        <v>44</v>
      </c>
      <c r="B68" s="64"/>
      <c r="C68" s="130"/>
      <c r="D68" s="43">
        <f t="shared" si="104"/>
        <v>4</v>
      </c>
      <c r="E68" s="43">
        <f t="shared" si="44"/>
        <v>4</v>
      </c>
      <c r="F68" s="65">
        <f t="shared" si="45"/>
        <v>20</v>
      </c>
      <c r="G68" s="131"/>
      <c r="H68" s="458"/>
      <c r="I68" s="458"/>
      <c r="J68" s="457"/>
      <c r="K68" s="100">
        <f t="shared" si="72"/>
        <v>0</v>
      </c>
      <c r="L68" s="92">
        <f t="shared" si="46"/>
        <v>0</v>
      </c>
      <c r="M68" s="127"/>
      <c r="N68" s="244"/>
      <c r="O68" s="245"/>
      <c r="P68" s="245"/>
      <c r="Q68" s="245"/>
      <c r="R68" s="245"/>
      <c r="S68" s="245"/>
      <c r="T68" s="129">
        <f t="shared" si="47"/>
        <v>0</v>
      </c>
      <c r="U68" s="128">
        <f t="shared" si="48"/>
        <v>0</v>
      </c>
      <c r="V68" s="96"/>
      <c r="W68" s="97">
        <f t="shared" si="73"/>
        <v>0</v>
      </c>
      <c r="AB68" s="1075"/>
      <c r="AC68" s="1078"/>
      <c r="AD68" s="1078"/>
      <c r="AE68" s="1078"/>
      <c r="AF68" s="1078"/>
      <c r="AG68" s="1078"/>
      <c r="AH68" s="1078"/>
      <c r="AI68" s="107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c r="CL68" s="1078"/>
      <c r="CM68" s="1078"/>
      <c r="CN68" s="1078"/>
      <c r="CO68" s="1078"/>
      <c r="CP68" s="1078"/>
      <c r="CQ68" s="1078"/>
      <c r="CR68" s="1078"/>
      <c r="CS68" s="1078"/>
      <c r="CT68" s="1078"/>
      <c r="CU68" s="1078"/>
      <c r="CV68" s="1078"/>
      <c r="CW68" s="1078"/>
      <c r="CX68" s="1078"/>
      <c r="CY68" s="1078"/>
      <c r="CZ68" s="1078"/>
      <c r="DA68" s="1078"/>
      <c r="DB68" s="1078"/>
      <c r="DC68" s="1078"/>
      <c r="DD68" s="1078"/>
      <c r="DE68" s="1078"/>
      <c r="DF68" s="1078"/>
      <c r="DG68" s="1078"/>
      <c r="DH68" s="1078"/>
      <c r="DI68" s="1078"/>
      <c r="DJ68" s="1078"/>
      <c r="DK68" s="1078"/>
      <c r="DL68" s="1078"/>
      <c r="DM68" s="1078"/>
      <c r="DN68" s="1078"/>
      <c r="DO68" s="1078"/>
      <c r="DP68" s="1078"/>
      <c r="DQ68" s="1078"/>
      <c r="DR68" s="1078"/>
      <c r="DS68" s="1078"/>
      <c r="DT68" s="1078"/>
      <c r="DU68" s="1078"/>
      <c r="DV68" s="1078"/>
      <c r="DW68" s="1078"/>
      <c r="DX68" s="1078"/>
      <c r="DY68" s="1078"/>
      <c r="DZ68" s="1078"/>
      <c r="EA68" s="1078"/>
      <c r="EB68" s="1078"/>
      <c r="EC68" s="1078"/>
      <c r="ED68" s="1078"/>
      <c r="EE68" s="1078"/>
      <c r="EF68" s="1078"/>
      <c r="EG68" s="1078"/>
      <c r="EH68" s="1078"/>
      <c r="EI68" s="1078"/>
      <c r="EJ68" s="1078"/>
      <c r="EK68" s="1078"/>
      <c r="EL68" s="1078"/>
      <c r="EM68" s="1078"/>
      <c r="EN68" s="1078"/>
      <c r="EO68" s="1078"/>
      <c r="EP68" s="1078"/>
      <c r="EQ68" s="1078"/>
      <c r="ER68" s="1078"/>
      <c r="ES68" s="1078"/>
      <c r="ET68" s="1078"/>
      <c r="EU68" s="1078"/>
      <c r="EV68" s="1078"/>
      <c r="EW68" s="1078"/>
    </row>
    <row r="69" spans="1:153" s="5" customFormat="1" ht="15" hidden="1" customHeight="1" outlineLevel="2">
      <c r="A69" s="17">
        <v>45</v>
      </c>
      <c r="B69" s="64"/>
      <c r="C69" s="130"/>
      <c r="D69" s="43">
        <f t="shared" si="104"/>
        <v>4</v>
      </c>
      <c r="E69" s="43">
        <f t="shared" si="44"/>
        <v>4</v>
      </c>
      <c r="F69" s="65">
        <f t="shared" si="45"/>
        <v>20</v>
      </c>
      <c r="G69" s="131"/>
      <c r="H69" s="458"/>
      <c r="I69" s="458"/>
      <c r="J69" s="457"/>
      <c r="K69" s="100">
        <f t="shared" si="72"/>
        <v>0</v>
      </c>
      <c r="L69" s="92">
        <f t="shared" si="46"/>
        <v>0</v>
      </c>
      <c r="M69" s="127"/>
      <c r="N69" s="244"/>
      <c r="O69" s="245"/>
      <c r="P69" s="245"/>
      <c r="Q69" s="245"/>
      <c r="R69" s="245"/>
      <c r="S69" s="245"/>
      <c r="T69" s="129">
        <f t="shared" si="47"/>
        <v>0</v>
      </c>
      <c r="U69" s="128">
        <f t="shared" si="48"/>
        <v>0</v>
      </c>
      <c r="V69" s="96"/>
      <c r="W69" s="97">
        <f t="shared" si="73"/>
        <v>0</v>
      </c>
      <c r="AB69" s="1075"/>
      <c r="AC69" s="1078"/>
      <c r="AD69" s="1078"/>
      <c r="AE69" s="1078"/>
      <c r="AF69" s="1078"/>
      <c r="AG69" s="1078"/>
      <c r="AH69" s="1078"/>
      <c r="AI69" s="107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c r="CL69" s="1078"/>
      <c r="CM69" s="1078"/>
      <c r="CN69" s="1078"/>
      <c r="CO69" s="1078"/>
      <c r="CP69" s="1078"/>
      <c r="CQ69" s="1078"/>
      <c r="CR69" s="1078"/>
      <c r="CS69" s="1078"/>
      <c r="CT69" s="1078"/>
      <c r="CU69" s="1078"/>
      <c r="CV69" s="1078"/>
      <c r="CW69" s="1078"/>
      <c r="CX69" s="1078"/>
      <c r="CY69" s="1078"/>
      <c r="CZ69" s="1078"/>
      <c r="DA69" s="1078"/>
      <c r="DB69" s="1078"/>
      <c r="DC69" s="1078"/>
      <c r="DD69" s="1078"/>
      <c r="DE69" s="1078"/>
      <c r="DF69" s="1078"/>
      <c r="DG69" s="1078"/>
      <c r="DH69" s="1078"/>
      <c r="DI69" s="1078"/>
      <c r="DJ69" s="1078"/>
      <c r="DK69" s="1078"/>
      <c r="DL69" s="1078"/>
      <c r="DM69" s="1078"/>
      <c r="DN69" s="1078"/>
      <c r="DO69" s="1078"/>
      <c r="DP69" s="1078"/>
      <c r="DQ69" s="1078"/>
      <c r="DR69" s="1078"/>
      <c r="DS69" s="1078"/>
      <c r="DT69" s="1078"/>
      <c r="DU69" s="1078"/>
      <c r="DV69" s="1078"/>
      <c r="DW69" s="1078"/>
      <c r="DX69" s="1078"/>
      <c r="DY69" s="1078"/>
      <c r="DZ69" s="1078"/>
      <c r="EA69" s="1078"/>
      <c r="EB69" s="1078"/>
      <c r="EC69" s="1078"/>
      <c r="ED69" s="1078"/>
      <c r="EE69" s="1078"/>
      <c r="EF69" s="1078"/>
      <c r="EG69" s="1078"/>
      <c r="EH69" s="1078"/>
      <c r="EI69" s="1078"/>
      <c r="EJ69" s="1078"/>
      <c r="EK69" s="1078"/>
      <c r="EL69" s="1078"/>
      <c r="EM69" s="1078"/>
      <c r="EN69" s="1078"/>
      <c r="EO69" s="1078"/>
      <c r="EP69" s="1078"/>
      <c r="EQ69" s="1078"/>
      <c r="ER69" s="1078"/>
      <c r="ES69" s="1078"/>
      <c r="ET69" s="1078"/>
      <c r="EU69" s="1078"/>
      <c r="EV69" s="1078"/>
      <c r="EW69" s="1078"/>
    </row>
    <row r="70" spans="1:153" s="5" customFormat="1" ht="15" hidden="1" customHeight="1" outlineLevel="2">
      <c r="A70" s="17">
        <v>46</v>
      </c>
      <c r="B70" s="64"/>
      <c r="C70" s="130"/>
      <c r="D70" s="43">
        <f t="shared" si="104"/>
        <v>4</v>
      </c>
      <c r="E70" s="43">
        <f t="shared" si="44"/>
        <v>4</v>
      </c>
      <c r="F70" s="65">
        <f t="shared" si="45"/>
        <v>20</v>
      </c>
      <c r="G70" s="131"/>
      <c r="H70" s="458"/>
      <c r="I70" s="458"/>
      <c r="J70" s="457"/>
      <c r="K70" s="100">
        <f t="shared" si="72"/>
        <v>0</v>
      </c>
      <c r="L70" s="92">
        <f t="shared" si="46"/>
        <v>0</v>
      </c>
      <c r="M70" s="127"/>
      <c r="N70" s="244"/>
      <c r="O70" s="245"/>
      <c r="P70" s="245"/>
      <c r="Q70" s="245"/>
      <c r="R70" s="245"/>
      <c r="S70" s="245"/>
      <c r="T70" s="129">
        <f t="shared" si="47"/>
        <v>0</v>
      </c>
      <c r="U70" s="128">
        <f t="shared" si="48"/>
        <v>0</v>
      </c>
      <c r="V70" s="96"/>
      <c r="W70" s="97">
        <f t="shared" si="73"/>
        <v>0</v>
      </c>
      <c r="AB70" s="1075"/>
      <c r="AC70" s="1078"/>
      <c r="AD70" s="1078"/>
      <c r="AE70" s="1078"/>
      <c r="AF70" s="1078"/>
      <c r="AG70" s="1078"/>
      <c r="AH70" s="1078"/>
      <c r="AI70" s="1078"/>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c r="CL70" s="1078"/>
      <c r="CM70" s="1078"/>
      <c r="CN70" s="1078"/>
      <c r="CO70" s="1078"/>
      <c r="CP70" s="1078"/>
      <c r="CQ70" s="1078"/>
      <c r="CR70" s="1078"/>
      <c r="CS70" s="1078"/>
      <c r="CT70" s="1078"/>
      <c r="CU70" s="1078"/>
      <c r="CV70" s="1078"/>
      <c r="CW70" s="1078"/>
      <c r="CX70" s="1078"/>
      <c r="CY70" s="1078"/>
      <c r="CZ70" s="1078"/>
      <c r="DA70" s="1078"/>
      <c r="DB70" s="1078"/>
      <c r="DC70" s="1078"/>
      <c r="DD70" s="1078"/>
      <c r="DE70" s="1078"/>
      <c r="DF70" s="1078"/>
      <c r="DG70" s="1078"/>
      <c r="DH70" s="1078"/>
      <c r="DI70" s="1078"/>
      <c r="DJ70" s="1078"/>
      <c r="DK70" s="1078"/>
      <c r="DL70" s="1078"/>
      <c r="DM70" s="1078"/>
      <c r="DN70" s="1078"/>
      <c r="DO70" s="1078"/>
      <c r="DP70" s="1078"/>
      <c r="DQ70" s="1078"/>
      <c r="DR70" s="1078"/>
      <c r="DS70" s="1078"/>
      <c r="DT70" s="1078"/>
      <c r="DU70" s="1078"/>
      <c r="DV70" s="1078"/>
      <c r="DW70" s="1078"/>
      <c r="DX70" s="1078"/>
      <c r="DY70" s="1078"/>
      <c r="DZ70" s="1078"/>
      <c r="EA70" s="1078"/>
      <c r="EB70" s="1078"/>
      <c r="EC70" s="1078"/>
      <c r="ED70" s="1078"/>
      <c r="EE70" s="1078"/>
      <c r="EF70" s="1078"/>
      <c r="EG70" s="1078"/>
      <c r="EH70" s="1078"/>
      <c r="EI70" s="1078"/>
      <c r="EJ70" s="1078"/>
      <c r="EK70" s="1078"/>
      <c r="EL70" s="1078"/>
      <c r="EM70" s="1078"/>
      <c r="EN70" s="1078"/>
      <c r="EO70" s="1078"/>
      <c r="EP70" s="1078"/>
      <c r="EQ70" s="1078"/>
      <c r="ER70" s="1078"/>
      <c r="ES70" s="1078"/>
      <c r="ET70" s="1078"/>
      <c r="EU70" s="1078"/>
      <c r="EV70" s="1078"/>
      <c r="EW70" s="1078"/>
    </row>
    <row r="71" spans="1:153" s="5" customFormat="1" ht="15" hidden="1" customHeight="1" outlineLevel="2">
      <c r="A71" s="17">
        <v>47</v>
      </c>
      <c r="B71" s="64"/>
      <c r="C71" s="130"/>
      <c r="D71" s="43">
        <f t="shared" si="104"/>
        <v>4</v>
      </c>
      <c r="E71" s="43">
        <f t="shared" si="44"/>
        <v>4</v>
      </c>
      <c r="F71" s="65">
        <f t="shared" si="45"/>
        <v>20</v>
      </c>
      <c r="G71" s="131"/>
      <c r="H71" s="458"/>
      <c r="I71" s="458"/>
      <c r="J71" s="457"/>
      <c r="K71" s="100">
        <f t="shared" si="72"/>
        <v>0</v>
      </c>
      <c r="L71" s="92">
        <f t="shared" si="46"/>
        <v>0</v>
      </c>
      <c r="M71" s="127"/>
      <c r="N71" s="244"/>
      <c r="O71" s="245"/>
      <c r="P71" s="245"/>
      <c r="Q71" s="245"/>
      <c r="R71" s="245"/>
      <c r="S71" s="245"/>
      <c r="T71" s="129">
        <f t="shared" si="47"/>
        <v>0</v>
      </c>
      <c r="U71" s="128">
        <f t="shared" si="48"/>
        <v>0</v>
      </c>
      <c r="V71" s="96"/>
      <c r="W71" s="97">
        <f t="shared" si="73"/>
        <v>0</v>
      </c>
      <c r="AB71" s="1075"/>
      <c r="AC71" s="1078"/>
      <c r="AD71" s="1078"/>
      <c r="AE71" s="1078"/>
      <c r="AF71" s="1078"/>
      <c r="AG71" s="1078"/>
      <c r="AH71" s="1078"/>
      <c r="AI71" s="1078"/>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c r="CL71" s="1078"/>
      <c r="CM71" s="1078"/>
      <c r="CN71" s="1078"/>
      <c r="CO71" s="1078"/>
      <c r="CP71" s="1078"/>
      <c r="CQ71" s="1078"/>
      <c r="CR71" s="1078"/>
      <c r="CS71" s="1078"/>
      <c r="CT71" s="1078"/>
      <c r="CU71" s="1078"/>
      <c r="CV71" s="1078"/>
      <c r="CW71" s="1078"/>
      <c r="CX71" s="1078"/>
      <c r="CY71" s="1078"/>
      <c r="CZ71" s="1078"/>
      <c r="DA71" s="1078"/>
      <c r="DB71" s="1078"/>
      <c r="DC71" s="1078"/>
      <c r="DD71" s="1078"/>
      <c r="DE71" s="1078"/>
      <c r="DF71" s="1078"/>
      <c r="DG71" s="1078"/>
      <c r="DH71" s="1078"/>
      <c r="DI71" s="1078"/>
      <c r="DJ71" s="1078"/>
      <c r="DK71" s="1078"/>
      <c r="DL71" s="1078"/>
      <c r="DM71" s="1078"/>
      <c r="DN71" s="1078"/>
      <c r="DO71" s="1078"/>
      <c r="DP71" s="1078"/>
      <c r="DQ71" s="1078"/>
      <c r="DR71" s="1078"/>
      <c r="DS71" s="1078"/>
      <c r="DT71" s="1078"/>
      <c r="DU71" s="1078"/>
      <c r="DV71" s="1078"/>
      <c r="DW71" s="1078"/>
      <c r="DX71" s="1078"/>
      <c r="DY71" s="1078"/>
      <c r="DZ71" s="1078"/>
      <c r="EA71" s="1078"/>
      <c r="EB71" s="1078"/>
      <c r="EC71" s="1078"/>
      <c r="ED71" s="1078"/>
      <c r="EE71" s="1078"/>
      <c r="EF71" s="1078"/>
      <c r="EG71" s="1078"/>
      <c r="EH71" s="1078"/>
      <c r="EI71" s="1078"/>
      <c r="EJ71" s="1078"/>
      <c r="EK71" s="1078"/>
      <c r="EL71" s="1078"/>
      <c r="EM71" s="1078"/>
      <c r="EN71" s="1078"/>
      <c r="EO71" s="1078"/>
      <c r="EP71" s="1078"/>
      <c r="EQ71" s="1078"/>
      <c r="ER71" s="1078"/>
      <c r="ES71" s="1078"/>
      <c r="ET71" s="1078"/>
      <c r="EU71" s="1078"/>
      <c r="EV71" s="1078"/>
      <c r="EW71" s="1078"/>
    </row>
    <row r="72" spans="1:153" s="5" customFormat="1" ht="15" hidden="1" customHeight="1" outlineLevel="2">
      <c r="A72" s="17">
        <v>48</v>
      </c>
      <c r="B72" s="64"/>
      <c r="C72" s="130"/>
      <c r="D72" s="43">
        <f t="shared" si="104"/>
        <v>4</v>
      </c>
      <c r="E72" s="43">
        <f t="shared" si="44"/>
        <v>4</v>
      </c>
      <c r="F72" s="65">
        <f t="shared" si="45"/>
        <v>20</v>
      </c>
      <c r="G72" s="131"/>
      <c r="H72" s="458"/>
      <c r="I72" s="458"/>
      <c r="J72" s="457"/>
      <c r="K72" s="100">
        <f t="shared" si="72"/>
        <v>0</v>
      </c>
      <c r="L72" s="92">
        <f t="shared" si="46"/>
        <v>0</v>
      </c>
      <c r="M72" s="127"/>
      <c r="N72" s="244"/>
      <c r="O72" s="245"/>
      <c r="P72" s="245"/>
      <c r="Q72" s="245"/>
      <c r="R72" s="245"/>
      <c r="S72" s="245"/>
      <c r="T72" s="129">
        <f t="shared" si="47"/>
        <v>0</v>
      </c>
      <c r="U72" s="128">
        <f t="shared" si="48"/>
        <v>0</v>
      </c>
      <c r="V72" s="96"/>
      <c r="W72" s="97">
        <f t="shared" si="73"/>
        <v>0</v>
      </c>
      <c r="AB72" s="1075"/>
      <c r="AC72" s="1078"/>
      <c r="AD72" s="1078"/>
      <c r="AE72" s="1078"/>
      <c r="AF72" s="1078"/>
      <c r="AG72" s="1078"/>
      <c r="AH72" s="1078"/>
      <c r="AI72" s="1078"/>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c r="CL72" s="1078"/>
      <c r="CM72" s="1078"/>
      <c r="CN72" s="1078"/>
      <c r="CO72" s="1078"/>
      <c r="CP72" s="1078"/>
      <c r="CQ72" s="1078"/>
      <c r="CR72" s="1078"/>
      <c r="CS72" s="1078"/>
      <c r="CT72" s="1078"/>
      <c r="CU72" s="1078"/>
      <c r="CV72" s="1078"/>
      <c r="CW72" s="1078"/>
      <c r="CX72" s="1078"/>
      <c r="CY72" s="1078"/>
      <c r="CZ72" s="1078"/>
      <c r="DA72" s="1078"/>
      <c r="DB72" s="1078"/>
      <c r="DC72" s="1078"/>
      <c r="DD72" s="1078"/>
      <c r="DE72" s="1078"/>
      <c r="DF72" s="1078"/>
      <c r="DG72" s="1078"/>
      <c r="DH72" s="1078"/>
      <c r="DI72" s="1078"/>
      <c r="DJ72" s="1078"/>
      <c r="DK72" s="1078"/>
      <c r="DL72" s="1078"/>
      <c r="DM72" s="1078"/>
      <c r="DN72" s="1078"/>
      <c r="DO72" s="1078"/>
      <c r="DP72" s="1078"/>
      <c r="DQ72" s="1078"/>
      <c r="DR72" s="1078"/>
      <c r="DS72" s="1078"/>
      <c r="DT72" s="1078"/>
      <c r="DU72" s="1078"/>
      <c r="DV72" s="1078"/>
      <c r="DW72" s="1078"/>
      <c r="DX72" s="1078"/>
      <c r="DY72" s="1078"/>
      <c r="DZ72" s="1078"/>
      <c r="EA72" s="1078"/>
      <c r="EB72" s="1078"/>
      <c r="EC72" s="1078"/>
      <c r="ED72" s="1078"/>
      <c r="EE72" s="1078"/>
      <c r="EF72" s="1078"/>
      <c r="EG72" s="1078"/>
      <c r="EH72" s="1078"/>
      <c r="EI72" s="1078"/>
      <c r="EJ72" s="1078"/>
      <c r="EK72" s="1078"/>
      <c r="EL72" s="1078"/>
      <c r="EM72" s="1078"/>
      <c r="EN72" s="1078"/>
      <c r="EO72" s="1078"/>
      <c r="EP72" s="1078"/>
      <c r="EQ72" s="1078"/>
      <c r="ER72" s="1078"/>
      <c r="ES72" s="1078"/>
      <c r="ET72" s="1078"/>
      <c r="EU72" s="1078"/>
      <c r="EV72" s="1078"/>
      <c r="EW72" s="1078"/>
    </row>
    <row r="73" spans="1:153" s="5" customFormat="1" ht="15" hidden="1" customHeight="1" outlineLevel="2">
      <c r="A73" s="17">
        <v>49</v>
      </c>
      <c r="B73" s="64"/>
      <c r="C73" s="130"/>
      <c r="D73" s="43">
        <f t="shared" si="104"/>
        <v>4</v>
      </c>
      <c r="E73" s="43">
        <f t="shared" si="44"/>
        <v>4</v>
      </c>
      <c r="F73" s="65">
        <f t="shared" si="45"/>
        <v>20</v>
      </c>
      <c r="G73" s="131"/>
      <c r="H73" s="458"/>
      <c r="I73" s="458"/>
      <c r="J73" s="457"/>
      <c r="K73" s="100">
        <f t="shared" si="72"/>
        <v>0</v>
      </c>
      <c r="L73" s="92">
        <f t="shared" si="46"/>
        <v>0</v>
      </c>
      <c r="M73" s="127"/>
      <c r="N73" s="244"/>
      <c r="O73" s="245"/>
      <c r="P73" s="245"/>
      <c r="Q73" s="245"/>
      <c r="R73" s="245"/>
      <c r="S73" s="245"/>
      <c r="T73" s="129">
        <f t="shared" si="47"/>
        <v>0</v>
      </c>
      <c r="U73" s="128">
        <f t="shared" si="48"/>
        <v>0</v>
      </c>
      <c r="V73" s="96"/>
      <c r="W73" s="97">
        <f t="shared" si="73"/>
        <v>0</v>
      </c>
      <c r="AB73" s="1075"/>
      <c r="AC73" s="1078"/>
      <c r="AD73" s="1078"/>
      <c r="AE73" s="1078"/>
      <c r="AF73" s="1078"/>
      <c r="AG73" s="1078"/>
      <c r="AH73" s="1078"/>
      <c r="AI73" s="1078"/>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c r="CL73" s="1078"/>
      <c r="CM73" s="1078"/>
      <c r="CN73" s="1078"/>
      <c r="CO73" s="1078"/>
      <c r="CP73" s="1078"/>
      <c r="CQ73" s="1078"/>
      <c r="CR73" s="1078"/>
      <c r="CS73" s="1078"/>
      <c r="CT73" s="1078"/>
      <c r="CU73" s="1078"/>
      <c r="CV73" s="1078"/>
      <c r="CW73" s="1078"/>
      <c r="CX73" s="1078"/>
      <c r="CY73" s="1078"/>
      <c r="CZ73" s="1078"/>
      <c r="DA73" s="1078"/>
      <c r="DB73" s="1078"/>
      <c r="DC73" s="1078"/>
      <c r="DD73" s="1078"/>
      <c r="DE73" s="1078"/>
      <c r="DF73" s="1078"/>
      <c r="DG73" s="1078"/>
      <c r="DH73" s="1078"/>
      <c r="DI73" s="1078"/>
      <c r="DJ73" s="1078"/>
      <c r="DK73" s="1078"/>
      <c r="DL73" s="1078"/>
      <c r="DM73" s="1078"/>
      <c r="DN73" s="1078"/>
      <c r="DO73" s="1078"/>
      <c r="DP73" s="1078"/>
      <c r="DQ73" s="1078"/>
      <c r="DR73" s="1078"/>
      <c r="DS73" s="1078"/>
      <c r="DT73" s="1078"/>
      <c r="DU73" s="1078"/>
      <c r="DV73" s="1078"/>
      <c r="DW73" s="1078"/>
      <c r="DX73" s="1078"/>
      <c r="DY73" s="1078"/>
      <c r="DZ73" s="1078"/>
      <c r="EA73" s="1078"/>
      <c r="EB73" s="1078"/>
      <c r="EC73" s="1078"/>
      <c r="ED73" s="1078"/>
      <c r="EE73" s="1078"/>
      <c r="EF73" s="1078"/>
      <c r="EG73" s="1078"/>
      <c r="EH73" s="1078"/>
      <c r="EI73" s="1078"/>
      <c r="EJ73" s="1078"/>
      <c r="EK73" s="1078"/>
      <c r="EL73" s="1078"/>
      <c r="EM73" s="1078"/>
      <c r="EN73" s="1078"/>
      <c r="EO73" s="1078"/>
      <c r="EP73" s="1078"/>
      <c r="EQ73" s="1078"/>
      <c r="ER73" s="1078"/>
      <c r="ES73" s="1078"/>
      <c r="ET73" s="1078"/>
      <c r="EU73" s="1078"/>
      <c r="EV73" s="1078"/>
      <c r="EW73" s="1078"/>
    </row>
    <row r="74" spans="1:153" s="5" customFormat="1" ht="15" hidden="1" customHeight="1" outlineLevel="2">
      <c r="A74" s="17">
        <v>50</v>
      </c>
      <c r="B74" s="64"/>
      <c r="C74" s="130"/>
      <c r="D74" s="43">
        <f t="shared" si="104"/>
        <v>4</v>
      </c>
      <c r="E74" s="43">
        <f t="shared" si="44"/>
        <v>4</v>
      </c>
      <c r="F74" s="65">
        <f t="shared" si="45"/>
        <v>20</v>
      </c>
      <c r="G74" s="131"/>
      <c r="H74" s="458"/>
      <c r="I74" s="458"/>
      <c r="J74" s="457"/>
      <c r="K74" s="100">
        <f t="shared" si="72"/>
        <v>0</v>
      </c>
      <c r="L74" s="92">
        <f t="shared" si="46"/>
        <v>0</v>
      </c>
      <c r="M74" s="127"/>
      <c r="N74" s="244"/>
      <c r="O74" s="245"/>
      <c r="P74" s="245"/>
      <c r="Q74" s="245"/>
      <c r="R74" s="245"/>
      <c r="S74" s="245"/>
      <c r="T74" s="129">
        <f t="shared" si="47"/>
        <v>0</v>
      </c>
      <c r="U74" s="128">
        <f t="shared" si="48"/>
        <v>0</v>
      </c>
      <c r="V74" s="96"/>
      <c r="W74" s="97">
        <f t="shared" si="73"/>
        <v>0</v>
      </c>
      <c r="AB74" s="1075"/>
      <c r="AC74" s="1078"/>
      <c r="AD74" s="1078"/>
      <c r="AE74" s="1078"/>
      <c r="AF74" s="1078"/>
      <c r="AG74" s="1078"/>
      <c r="AH74" s="1078"/>
      <c r="AI74" s="1078"/>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c r="CL74" s="1078"/>
      <c r="CM74" s="1078"/>
      <c r="CN74" s="1078"/>
      <c r="CO74" s="1078"/>
      <c r="CP74" s="1078"/>
      <c r="CQ74" s="1078"/>
      <c r="CR74" s="1078"/>
      <c r="CS74" s="1078"/>
      <c r="CT74" s="1078"/>
      <c r="CU74" s="1078"/>
      <c r="CV74" s="1078"/>
      <c r="CW74" s="1078"/>
      <c r="CX74" s="1078"/>
      <c r="CY74" s="1078"/>
      <c r="CZ74" s="1078"/>
      <c r="DA74" s="1078"/>
      <c r="DB74" s="1078"/>
      <c r="DC74" s="1078"/>
      <c r="DD74" s="1078"/>
      <c r="DE74" s="1078"/>
      <c r="DF74" s="1078"/>
      <c r="DG74" s="1078"/>
      <c r="DH74" s="1078"/>
      <c r="DI74" s="1078"/>
      <c r="DJ74" s="1078"/>
      <c r="DK74" s="1078"/>
      <c r="DL74" s="1078"/>
      <c r="DM74" s="1078"/>
      <c r="DN74" s="1078"/>
      <c r="DO74" s="1078"/>
      <c r="DP74" s="1078"/>
      <c r="DQ74" s="1078"/>
      <c r="DR74" s="1078"/>
      <c r="DS74" s="1078"/>
      <c r="DT74" s="1078"/>
      <c r="DU74" s="1078"/>
      <c r="DV74" s="1078"/>
      <c r="DW74" s="1078"/>
      <c r="DX74" s="1078"/>
      <c r="DY74" s="1078"/>
      <c r="DZ74" s="1078"/>
      <c r="EA74" s="1078"/>
      <c r="EB74" s="1078"/>
      <c r="EC74" s="1078"/>
      <c r="ED74" s="1078"/>
      <c r="EE74" s="1078"/>
      <c r="EF74" s="1078"/>
      <c r="EG74" s="1078"/>
      <c r="EH74" s="1078"/>
      <c r="EI74" s="1078"/>
      <c r="EJ74" s="1078"/>
      <c r="EK74" s="1078"/>
      <c r="EL74" s="1078"/>
      <c r="EM74" s="1078"/>
      <c r="EN74" s="1078"/>
      <c r="EO74" s="1078"/>
      <c r="EP74" s="1078"/>
      <c r="EQ74" s="1078"/>
      <c r="ER74" s="1078"/>
      <c r="ES74" s="1078"/>
      <c r="ET74" s="1078"/>
      <c r="EU74" s="1078"/>
      <c r="EV74" s="1078"/>
      <c r="EW74" s="1078"/>
    </row>
    <row r="75" spans="1:153" s="5" customFormat="1" ht="15" hidden="1" customHeight="1" outlineLevel="2">
      <c r="A75" s="17">
        <v>51</v>
      </c>
      <c r="B75" s="64"/>
      <c r="C75" s="130"/>
      <c r="D75" s="43">
        <f t="shared" si="104"/>
        <v>4</v>
      </c>
      <c r="E75" s="43">
        <f t="shared" si="44"/>
        <v>4</v>
      </c>
      <c r="F75" s="65">
        <f t="shared" si="45"/>
        <v>20</v>
      </c>
      <c r="G75" s="131"/>
      <c r="H75" s="458"/>
      <c r="I75" s="458"/>
      <c r="J75" s="457"/>
      <c r="K75" s="100">
        <f t="shared" si="72"/>
        <v>0</v>
      </c>
      <c r="L75" s="92">
        <f t="shared" si="46"/>
        <v>0</v>
      </c>
      <c r="M75" s="127"/>
      <c r="N75" s="244"/>
      <c r="O75" s="245"/>
      <c r="P75" s="245"/>
      <c r="Q75" s="245"/>
      <c r="R75" s="245"/>
      <c r="S75" s="245"/>
      <c r="T75" s="129">
        <f t="shared" si="47"/>
        <v>0</v>
      </c>
      <c r="U75" s="128">
        <f t="shared" si="48"/>
        <v>0</v>
      </c>
      <c r="V75" s="96"/>
      <c r="W75" s="97">
        <f t="shared" si="73"/>
        <v>0</v>
      </c>
      <c r="AB75" s="1075"/>
      <c r="AC75" s="1078"/>
      <c r="AD75" s="1078"/>
      <c r="AE75" s="1078"/>
      <c r="AF75" s="1078"/>
      <c r="AG75" s="1078"/>
      <c r="AH75" s="1078"/>
      <c r="AI75" s="1078"/>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c r="CL75" s="1078"/>
      <c r="CM75" s="1078"/>
      <c r="CN75" s="1078"/>
      <c r="CO75" s="1078"/>
      <c r="CP75" s="1078"/>
      <c r="CQ75" s="1078"/>
      <c r="CR75" s="1078"/>
      <c r="CS75" s="1078"/>
      <c r="CT75" s="1078"/>
      <c r="CU75" s="1078"/>
      <c r="CV75" s="1078"/>
      <c r="CW75" s="1078"/>
      <c r="CX75" s="1078"/>
      <c r="CY75" s="1078"/>
      <c r="CZ75" s="1078"/>
      <c r="DA75" s="1078"/>
      <c r="DB75" s="1078"/>
      <c r="DC75" s="1078"/>
      <c r="DD75" s="1078"/>
      <c r="DE75" s="1078"/>
      <c r="DF75" s="1078"/>
      <c r="DG75" s="1078"/>
      <c r="DH75" s="1078"/>
      <c r="DI75" s="1078"/>
      <c r="DJ75" s="1078"/>
      <c r="DK75" s="1078"/>
      <c r="DL75" s="1078"/>
      <c r="DM75" s="1078"/>
      <c r="DN75" s="1078"/>
      <c r="DO75" s="1078"/>
      <c r="DP75" s="1078"/>
      <c r="DQ75" s="1078"/>
      <c r="DR75" s="1078"/>
      <c r="DS75" s="1078"/>
      <c r="DT75" s="1078"/>
      <c r="DU75" s="1078"/>
      <c r="DV75" s="1078"/>
      <c r="DW75" s="1078"/>
      <c r="DX75" s="1078"/>
      <c r="DY75" s="1078"/>
      <c r="DZ75" s="1078"/>
      <c r="EA75" s="1078"/>
      <c r="EB75" s="1078"/>
      <c r="EC75" s="1078"/>
      <c r="ED75" s="1078"/>
      <c r="EE75" s="1078"/>
      <c r="EF75" s="1078"/>
      <c r="EG75" s="1078"/>
      <c r="EH75" s="1078"/>
      <c r="EI75" s="1078"/>
      <c r="EJ75" s="1078"/>
      <c r="EK75" s="1078"/>
      <c r="EL75" s="1078"/>
      <c r="EM75" s="1078"/>
      <c r="EN75" s="1078"/>
      <c r="EO75" s="1078"/>
      <c r="EP75" s="1078"/>
      <c r="EQ75" s="1078"/>
      <c r="ER75" s="1078"/>
      <c r="ES75" s="1078"/>
      <c r="ET75" s="1078"/>
      <c r="EU75" s="1078"/>
      <c r="EV75" s="1078"/>
      <c r="EW75" s="1078"/>
    </row>
    <row r="76" spans="1:153" s="5" customFormat="1" ht="15" hidden="1" customHeight="1" outlineLevel="2">
      <c r="A76" s="17">
        <v>52</v>
      </c>
      <c r="B76" s="64"/>
      <c r="C76" s="130"/>
      <c r="D76" s="43">
        <f t="shared" si="104"/>
        <v>4</v>
      </c>
      <c r="E76" s="43">
        <f t="shared" si="44"/>
        <v>4</v>
      </c>
      <c r="F76" s="65">
        <f t="shared" si="45"/>
        <v>20</v>
      </c>
      <c r="G76" s="131"/>
      <c r="H76" s="458"/>
      <c r="I76" s="458"/>
      <c r="J76" s="457"/>
      <c r="K76" s="100">
        <f t="shared" si="72"/>
        <v>0</v>
      </c>
      <c r="L76" s="92">
        <f t="shared" si="46"/>
        <v>0</v>
      </c>
      <c r="M76" s="127"/>
      <c r="N76" s="244"/>
      <c r="O76" s="245"/>
      <c r="P76" s="245"/>
      <c r="Q76" s="245"/>
      <c r="R76" s="245"/>
      <c r="S76" s="245"/>
      <c r="T76" s="129">
        <f t="shared" si="47"/>
        <v>0</v>
      </c>
      <c r="U76" s="128">
        <f t="shared" si="48"/>
        <v>0</v>
      </c>
      <c r="V76" s="96"/>
      <c r="W76" s="97">
        <f t="shared" si="73"/>
        <v>0</v>
      </c>
      <c r="AB76" s="1075"/>
      <c r="AC76" s="1078"/>
      <c r="AD76" s="1078"/>
      <c r="AE76" s="1078"/>
      <c r="AF76" s="1078"/>
      <c r="AG76" s="1078"/>
      <c r="AH76" s="1078"/>
      <c r="AI76" s="1078"/>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c r="CL76" s="1078"/>
      <c r="CM76" s="1078"/>
      <c r="CN76" s="1078"/>
      <c r="CO76" s="1078"/>
      <c r="CP76" s="1078"/>
      <c r="CQ76" s="1078"/>
      <c r="CR76" s="1078"/>
      <c r="CS76" s="1078"/>
      <c r="CT76" s="1078"/>
      <c r="CU76" s="1078"/>
      <c r="CV76" s="1078"/>
      <c r="CW76" s="1078"/>
      <c r="CX76" s="1078"/>
      <c r="CY76" s="1078"/>
      <c r="CZ76" s="1078"/>
      <c r="DA76" s="1078"/>
      <c r="DB76" s="1078"/>
      <c r="DC76" s="1078"/>
      <c r="DD76" s="1078"/>
      <c r="DE76" s="1078"/>
      <c r="DF76" s="1078"/>
      <c r="DG76" s="1078"/>
      <c r="DH76" s="1078"/>
      <c r="DI76" s="1078"/>
      <c r="DJ76" s="1078"/>
      <c r="DK76" s="1078"/>
      <c r="DL76" s="1078"/>
      <c r="DM76" s="1078"/>
      <c r="DN76" s="1078"/>
      <c r="DO76" s="1078"/>
      <c r="DP76" s="1078"/>
      <c r="DQ76" s="1078"/>
      <c r="DR76" s="1078"/>
      <c r="DS76" s="1078"/>
      <c r="DT76" s="1078"/>
      <c r="DU76" s="1078"/>
      <c r="DV76" s="1078"/>
      <c r="DW76" s="1078"/>
      <c r="DX76" s="1078"/>
      <c r="DY76" s="1078"/>
      <c r="DZ76" s="1078"/>
      <c r="EA76" s="1078"/>
      <c r="EB76" s="1078"/>
      <c r="EC76" s="1078"/>
      <c r="ED76" s="1078"/>
      <c r="EE76" s="1078"/>
      <c r="EF76" s="1078"/>
      <c r="EG76" s="1078"/>
      <c r="EH76" s="1078"/>
      <c r="EI76" s="1078"/>
      <c r="EJ76" s="1078"/>
      <c r="EK76" s="1078"/>
      <c r="EL76" s="1078"/>
      <c r="EM76" s="1078"/>
      <c r="EN76" s="1078"/>
      <c r="EO76" s="1078"/>
      <c r="EP76" s="1078"/>
      <c r="EQ76" s="1078"/>
      <c r="ER76" s="1078"/>
      <c r="ES76" s="1078"/>
      <c r="ET76" s="1078"/>
      <c r="EU76" s="1078"/>
      <c r="EV76" s="1078"/>
      <c r="EW76" s="1078"/>
    </row>
    <row r="77" spans="1:153" s="5" customFormat="1" ht="15" hidden="1" customHeight="1" outlineLevel="2">
      <c r="A77" s="17">
        <v>53</v>
      </c>
      <c r="B77" s="64"/>
      <c r="C77" s="130"/>
      <c r="D77" s="43">
        <f t="shared" si="104"/>
        <v>4</v>
      </c>
      <c r="E77" s="43">
        <f t="shared" si="44"/>
        <v>4</v>
      </c>
      <c r="F77" s="65">
        <f t="shared" si="45"/>
        <v>20</v>
      </c>
      <c r="G77" s="131"/>
      <c r="H77" s="458"/>
      <c r="I77" s="458"/>
      <c r="J77" s="457"/>
      <c r="K77" s="100">
        <f t="shared" si="72"/>
        <v>0</v>
      </c>
      <c r="L77" s="92">
        <f t="shared" si="46"/>
        <v>0</v>
      </c>
      <c r="M77" s="127"/>
      <c r="N77" s="244"/>
      <c r="O77" s="245"/>
      <c r="P77" s="245"/>
      <c r="Q77" s="245"/>
      <c r="R77" s="245"/>
      <c r="S77" s="245"/>
      <c r="T77" s="129">
        <f t="shared" si="47"/>
        <v>0</v>
      </c>
      <c r="U77" s="128">
        <f t="shared" si="48"/>
        <v>0</v>
      </c>
      <c r="V77" s="96"/>
      <c r="W77" s="97">
        <f t="shared" si="73"/>
        <v>0</v>
      </c>
      <c r="AB77" s="1075"/>
      <c r="AC77" s="1078"/>
      <c r="AD77" s="1078"/>
      <c r="AE77" s="1078"/>
      <c r="AF77" s="1078"/>
      <c r="AG77" s="1078"/>
      <c r="AH77" s="1078"/>
      <c r="AI77" s="1078"/>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c r="CL77" s="1078"/>
      <c r="CM77" s="1078"/>
      <c r="CN77" s="1078"/>
      <c r="CO77" s="1078"/>
      <c r="CP77" s="1078"/>
      <c r="CQ77" s="1078"/>
      <c r="CR77" s="1078"/>
      <c r="CS77" s="1078"/>
      <c r="CT77" s="1078"/>
      <c r="CU77" s="1078"/>
      <c r="CV77" s="1078"/>
      <c r="CW77" s="1078"/>
      <c r="CX77" s="1078"/>
      <c r="CY77" s="1078"/>
      <c r="CZ77" s="1078"/>
      <c r="DA77" s="1078"/>
      <c r="DB77" s="1078"/>
      <c r="DC77" s="1078"/>
      <c r="DD77" s="1078"/>
      <c r="DE77" s="1078"/>
      <c r="DF77" s="1078"/>
      <c r="DG77" s="1078"/>
      <c r="DH77" s="1078"/>
      <c r="DI77" s="1078"/>
      <c r="DJ77" s="1078"/>
      <c r="DK77" s="1078"/>
      <c r="DL77" s="1078"/>
      <c r="DM77" s="1078"/>
      <c r="DN77" s="1078"/>
      <c r="DO77" s="1078"/>
      <c r="DP77" s="1078"/>
      <c r="DQ77" s="1078"/>
      <c r="DR77" s="1078"/>
      <c r="DS77" s="1078"/>
      <c r="DT77" s="1078"/>
      <c r="DU77" s="1078"/>
      <c r="DV77" s="1078"/>
      <c r="DW77" s="1078"/>
      <c r="DX77" s="1078"/>
      <c r="DY77" s="1078"/>
      <c r="DZ77" s="1078"/>
      <c r="EA77" s="1078"/>
      <c r="EB77" s="1078"/>
      <c r="EC77" s="1078"/>
      <c r="ED77" s="1078"/>
      <c r="EE77" s="1078"/>
      <c r="EF77" s="1078"/>
      <c r="EG77" s="1078"/>
      <c r="EH77" s="1078"/>
      <c r="EI77" s="1078"/>
      <c r="EJ77" s="1078"/>
      <c r="EK77" s="1078"/>
      <c r="EL77" s="1078"/>
      <c r="EM77" s="1078"/>
      <c r="EN77" s="1078"/>
      <c r="EO77" s="1078"/>
      <c r="EP77" s="1078"/>
      <c r="EQ77" s="1078"/>
      <c r="ER77" s="1078"/>
      <c r="ES77" s="1078"/>
      <c r="ET77" s="1078"/>
      <c r="EU77" s="1078"/>
      <c r="EV77" s="1078"/>
      <c r="EW77" s="1078"/>
    </row>
    <row r="78" spans="1:153" s="5" customFormat="1" ht="15" hidden="1" customHeight="1" outlineLevel="2">
      <c r="A78" s="17">
        <v>54</v>
      </c>
      <c r="B78" s="64"/>
      <c r="C78" s="130"/>
      <c r="D78" s="43">
        <f t="shared" si="104"/>
        <v>4</v>
      </c>
      <c r="E78" s="43">
        <f t="shared" si="44"/>
        <v>4</v>
      </c>
      <c r="F78" s="65">
        <f t="shared" si="45"/>
        <v>20</v>
      </c>
      <c r="G78" s="131"/>
      <c r="H78" s="458"/>
      <c r="I78" s="458"/>
      <c r="J78" s="457"/>
      <c r="K78" s="100">
        <f t="shared" si="72"/>
        <v>0</v>
      </c>
      <c r="L78" s="92">
        <f t="shared" si="46"/>
        <v>0</v>
      </c>
      <c r="M78" s="127"/>
      <c r="N78" s="244"/>
      <c r="O78" s="245"/>
      <c r="P78" s="245"/>
      <c r="Q78" s="245"/>
      <c r="R78" s="245"/>
      <c r="S78" s="245"/>
      <c r="T78" s="129">
        <f t="shared" si="47"/>
        <v>0</v>
      </c>
      <c r="U78" s="128">
        <f t="shared" si="48"/>
        <v>0</v>
      </c>
      <c r="V78" s="96"/>
      <c r="W78" s="97">
        <f t="shared" si="73"/>
        <v>0</v>
      </c>
      <c r="AB78" s="1075"/>
      <c r="AC78" s="1078"/>
      <c r="AD78" s="1078"/>
      <c r="AE78" s="1078"/>
      <c r="AF78" s="1078"/>
      <c r="AG78" s="1078"/>
      <c r="AH78" s="1078"/>
      <c r="AI78" s="1078"/>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c r="CL78" s="1078"/>
      <c r="CM78" s="1078"/>
      <c r="CN78" s="1078"/>
      <c r="CO78" s="1078"/>
      <c r="CP78" s="1078"/>
      <c r="CQ78" s="1078"/>
      <c r="CR78" s="1078"/>
      <c r="CS78" s="1078"/>
      <c r="CT78" s="1078"/>
      <c r="CU78" s="1078"/>
      <c r="CV78" s="1078"/>
      <c r="CW78" s="1078"/>
      <c r="CX78" s="1078"/>
      <c r="CY78" s="1078"/>
      <c r="CZ78" s="1078"/>
      <c r="DA78" s="1078"/>
      <c r="DB78" s="1078"/>
      <c r="DC78" s="1078"/>
      <c r="DD78" s="1078"/>
      <c r="DE78" s="1078"/>
      <c r="DF78" s="1078"/>
      <c r="DG78" s="1078"/>
      <c r="DH78" s="1078"/>
      <c r="DI78" s="1078"/>
      <c r="DJ78" s="1078"/>
      <c r="DK78" s="1078"/>
      <c r="DL78" s="1078"/>
      <c r="DM78" s="1078"/>
      <c r="DN78" s="1078"/>
      <c r="DO78" s="1078"/>
      <c r="DP78" s="1078"/>
      <c r="DQ78" s="1078"/>
      <c r="DR78" s="1078"/>
      <c r="DS78" s="1078"/>
      <c r="DT78" s="1078"/>
      <c r="DU78" s="1078"/>
      <c r="DV78" s="1078"/>
      <c r="DW78" s="1078"/>
      <c r="DX78" s="1078"/>
      <c r="DY78" s="1078"/>
      <c r="DZ78" s="1078"/>
      <c r="EA78" s="1078"/>
      <c r="EB78" s="1078"/>
      <c r="EC78" s="1078"/>
      <c r="ED78" s="1078"/>
      <c r="EE78" s="1078"/>
      <c r="EF78" s="1078"/>
      <c r="EG78" s="1078"/>
      <c r="EH78" s="1078"/>
      <c r="EI78" s="1078"/>
      <c r="EJ78" s="1078"/>
      <c r="EK78" s="1078"/>
      <c r="EL78" s="1078"/>
      <c r="EM78" s="1078"/>
      <c r="EN78" s="1078"/>
      <c r="EO78" s="1078"/>
      <c r="EP78" s="1078"/>
      <c r="EQ78" s="1078"/>
      <c r="ER78" s="1078"/>
      <c r="ES78" s="1078"/>
      <c r="ET78" s="1078"/>
      <c r="EU78" s="1078"/>
      <c r="EV78" s="1078"/>
      <c r="EW78" s="1078"/>
    </row>
    <row r="79" spans="1:153" s="5" customFormat="1" ht="15" hidden="1" customHeight="1" outlineLevel="2">
      <c r="A79" s="17">
        <v>55</v>
      </c>
      <c r="B79" s="64"/>
      <c r="C79" s="130"/>
      <c r="D79" s="43">
        <f t="shared" si="104"/>
        <v>4</v>
      </c>
      <c r="E79" s="43">
        <f t="shared" si="44"/>
        <v>4</v>
      </c>
      <c r="F79" s="65">
        <f t="shared" si="45"/>
        <v>20</v>
      </c>
      <c r="G79" s="131"/>
      <c r="H79" s="458"/>
      <c r="I79" s="458"/>
      <c r="J79" s="457"/>
      <c r="K79" s="100">
        <f t="shared" si="72"/>
        <v>0</v>
      </c>
      <c r="L79" s="92">
        <f t="shared" si="46"/>
        <v>0</v>
      </c>
      <c r="M79" s="127"/>
      <c r="N79" s="244"/>
      <c r="O79" s="245"/>
      <c r="P79" s="245"/>
      <c r="Q79" s="245"/>
      <c r="R79" s="245"/>
      <c r="S79" s="245"/>
      <c r="T79" s="129">
        <f t="shared" si="47"/>
        <v>0</v>
      </c>
      <c r="U79" s="128">
        <f t="shared" si="48"/>
        <v>0</v>
      </c>
      <c r="V79" s="96"/>
      <c r="W79" s="97">
        <f t="shared" si="73"/>
        <v>0</v>
      </c>
      <c r="AB79" s="1075"/>
      <c r="AC79" s="1078"/>
      <c r="AD79" s="1078"/>
      <c r="AE79" s="1078"/>
      <c r="AF79" s="1078"/>
      <c r="AG79" s="1078"/>
      <c r="AH79" s="1078"/>
      <c r="AI79" s="1078"/>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c r="CL79" s="1078"/>
      <c r="CM79" s="1078"/>
      <c r="CN79" s="1078"/>
      <c r="CO79" s="1078"/>
      <c r="CP79" s="1078"/>
      <c r="CQ79" s="1078"/>
      <c r="CR79" s="1078"/>
      <c r="CS79" s="1078"/>
      <c r="CT79" s="1078"/>
      <c r="CU79" s="1078"/>
      <c r="CV79" s="1078"/>
      <c r="CW79" s="1078"/>
      <c r="CX79" s="1078"/>
      <c r="CY79" s="1078"/>
      <c r="CZ79" s="1078"/>
      <c r="DA79" s="1078"/>
      <c r="DB79" s="1078"/>
      <c r="DC79" s="1078"/>
      <c r="DD79" s="1078"/>
      <c r="DE79" s="1078"/>
      <c r="DF79" s="1078"/>
      <c r="DG79" s="1078"/>
      <c r="DH79" s="1078"/>
      <c r="DI79" s="1078"/>
      <c r="DJ79" s="1078"/>
      <c r="DK79" s="1078"/>
      <c r="DL79" s="1078"/>
      <c r="DM79" s="1078"/>
      <c r="DN79" s="1078"/>
      <c r="DO79" s="1078"/>
      <c r="DP79" s="1078"/>
      <c r="DQ79" s="1078"/>
      <c r="DR79" s="1078"/>
      <c r="DS79" s="1078"/>
      <c r="DT79" s="1078"/>
      <c r="DU79" s="1078"/>
      <c r="DV79" s="1078"/>
      <c r="DW79" s="1078"/>
      <c r="DX79" s="1078"/>
      <c r="DY79" s="1078"/>
      <c r="DZ79" s="1078"/>
      <c r="EA79" s="1078"/>
      <c r="EB79" s="1078"/>
      <c r="EC79" s="1078"/>
      <c r="ED79" s="1078"/>
      <c r="EE79" s="1078"/>
      <c r="EF79" s="1078"/>
      <c r="EG79" s="1078"/>
      <c r="EH79" s="1078"/>
      <c r="EI79" s="1078"/>
      <c r="EJ79" s="1078"/>
      <c r="EK79" s="1078"/>
      <c r="EL79" s="1078"/>
      <c r="EM79" s="1078"/>
      <c r="EN79" s="1078"/>
      <c r="EO79" s="1078"/>
      <c r="EP79" s="1078"/>
      <c r="EQ79" s="1078"/>
      <c r="ER79" s="1078"/>
      <c r="ES79" s="1078"/>
      <c r="ET79" s="1078"/>
      <c r="EU79" s="1078"/>
      <c r="EV79" s="1078"/>
      <c r="EW79" s="1078"/>
    </row>
    <row r="80" spans="1:153" s="5" customFormat="1" ht="15" hidden="1" customHeight="1" outlineLevel="2">
      <c r="A80" s="17">
        <v>56</v>
      </c>
      <c r="B80" s="64"/>
      <c r="C80" s="130"/>
      <c r="D80" s="43">
        <f t="shared" si="104"/>
        <v>4</v>
      </c>
      <c r="E80" s="43">
        <f t="shared" si="44"/>
        <v>4</v>
      </c>
      <c r="F80" s="65">
        <f t="shared" si="45"/>
        <v>20</v>
      </c>
      <c r="G80" s="131"/>
      <c r="H80" s="458"/>
      <c r="I80" s="458"/>
      <c r="J80" s="457"/>
      <c r="K80" s="100">
        <f t="shared" si="72"/>
        <v>0</v>
      </c>
      <c r="L80" s="92">
        <f t="shared" si="46"/>
        <v>0</v>
      </c>
      <c r="M80" s="127"/>
      <c r="N80" s="244"/>
      <c r="O80" s="245"/>
      <c r="P80" s="245"/>
      <c r="Q80" s="245"/>
      <c r="R80" s="245"/>
      <c r="S80" s="245"/>
      <c r="T80" s="129">
        <f t="shared" si="47"/>
        <v>0</v>
      </c>
      <c r="U80" s="128">
        <f t="shared" si="48"/>
        <v>0</v>
      </c>
      <c r="V80" s="96"/>
      <c r="W80" s="97">
        <f t="shared" si="73"/>
        <v>0</v>
      </c>
      <c r="AB80" s="1075"/>
      <c r="AC80" s="1078"/>
      <c r="AD80" s="1078"/>
      <c r="AE80" s="1078"/>
      <c r="AF80" s="1078"/>
      <c r="AG80" s="1078"/>
      <c r="AH80" s="1078"/>
      <c r="AI80" s="1078"/>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c r="CL80" s="1078"/>
      <c r="CM80" s="1078"/>
      <c r="CN80" s="1078"/>
      <c r="CO80" s="1078"/>
      <c r="CP80" s="1078"/>
      <c r="CQ80" s="1078"/>
      <c r="CR80" s="1078"/>
      <c r="CS80" s="1078"/>
      <c r="CT80" s="1078"/>
      <c r="CU80" s="1078"/>
      <c r="CV80" s="1078"/>
      <c r="CW80" s="1078"/>
      <c r="CX80" s="1078"/>
      <c r="CY80" s="1078"/>
      <c r="CZ80" s="1078"/>
      <c r="DA80" s="1078"/>
      <c r="DB80" s="1078"/>
      <c r="DC80" s="1078"/>
      <c r="DD80" s="1078"/>
      <c r="DE80" s="1078"/>
      <c r="DF80" s="1078"/>
      <c r="DG80" s="1078"/>
      <c r="DH80" s="1078"/>
      <c r="DI80" s="1078"/>
      <c r="DJ80" s="1078"/>
      <c r="DK80" s="1078"/>
      <c r="DL80" s="1078"/>
      <c r="DM80" s="1078"/>
      <c r="DN80" s="1078"/>
      <c r="DO80" s="1078"/>
      <c r="DP80" s="1078"/>
      <c r="DQ80" s="1078"/>
      <c r="DR80" s="1078"/>
      <c r="DS80" s="1078"/>
      <c r="DT80" s="1078"/>
      <c r="DU80" s="1078"/>
      <c r="DV80" s="1078"/>
      <c r="DW80" s="1078"/>
      <c r="DX80" s="1078"/>
      <c r="DY80" s="1078"/>
      <c r="DZ80" s="1078"/>
      <c r="EA80" s="1078"/>
      <c r="EB80" s="1078"/>
      <c r="EC80" s="1078"/>
      <c r="ED80" s="1078"/>
      <c r="EE80" s="1078"/>
      <c r="EF80" s="1078"/>
      <c r="EG80" s="1078"/>
      <c r="EH80" s="1078"/>
      <c r="EI80" s="1078"/>
      <c r="EJ80" s="1078"/>
      <c r="EK80" s="1078"/>
      <c r="EL80" s="1078"/>
      <c r="EM80" s="1078"/>
      <c r="EN80" s="1078"/>
      <c r="EO80" s="1078"/>
      <c r="EP80" s="1078"/>
      <c r="EQ80" s="1078"/>
      <c r="ER80" s="1078"/>
      <c r="ES80" s="1078"/>
      <c r="ET80" s="1078"/>
      <c r="EU80" s="1078"/>
      <c r="EV80" s="1078"/>
      <c r="EW80" s="1078"/>
    </row>
    <row r="81" spans="1:153" s="5" customFormat="1" ht="15" hidden="1" customHeight="1" outlineLevel="2">
      <c r="A81" s="17">
        <v>57</v>
      </c>
      <c r="B81" s="64"/>
      <c r="C81" s="130"/>
      <c r="D81" s="43">
        <f t="shared" si="104"/>
        <v>4</v>
      </c>
      <c r="E81" s="43">
        <f t="shared" si="44"/>
        <v>4</v>
      </c>
      <c r="F81" s="65">
        <f t="shared" si="45"/>
        <v>20</v>
      </c>
      <c r="G81" s="131"/>
      <c r="H81" s="458"/>
      <c r="I81" s="458"/>
      <c r="J81" s="457"/>
      <c r="K81" s="100">
        <f t="shared" si="72"/>
        <v>0</v>
      </c>
      <c r="L81" s="92">
        <f t="shared" si="46"/>
        <v>0</v>
      </c>
      <c r="M81" s="127"/>
      <c r="N81" s="244"/>
      <c r="O81" s="245"/>
      <c r="P81" s="245"/>
      <c r="Q81" s="245"/>
      <c r="R81" s="245"/>
      <c r="S81" s="245"/>
      <c r="T81" s="129">
        <f t="shared" si="47"/>
        <v>0</v>
      </c>
      <c r="U81" s="128">
        <f t="shared" si="48"/>
        <v>0</v>
      </c>
      <c r="V81" s="96"/>
      <c r="W81" s="97">
        <f t="shared" si="73"/>
        <v>0</v>
      </c>
      <c r="AB81" s="1075"/>
      <c r="AC81" s="1078"/>
      <c r="AD81" s="1078"/>
      <c r="AE81" s="1078"/>
      <c r="AF81" s="1078"/>
      <c r="AG81" s="1078"/>
      <c r="AH81" s="1078"/>
      <c r="AI81" s="1078"/>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c r="CL81" s="1078"/>
      <c r="CM81" s="1078"/>
      <c r="CN81" s="1078"/>
      <c r="CO81" s="1078"/>
      <c r="CP81" s="1078"/>
      <c r="CQ81" s="1078"/>
      <c r="CR81" s="1078"/>
      <c r="CS81" s="1078"/>
      <c r="CT81" s="1078"/>
      <c r="CU81" s="1078"/>
      <c r="CV81" s="1078"/>
      <c r="CW81" s="1078"/>
      <c r="CX81" s="1078"/>
      <c r="CY81" s="1078"/>
      <c r="CZ81" s="1078"/>
      <c r="DA81" s="1078"/>
      <c r="DB81" s="1078"/>
      <c r="DC81" s="1078"/>
      <c r="DD81" s="1078"/>
      <c r="DE81" s="1078"/>
      <c r="DF81" s="1078"/>
      <c r="DG81" s="1078"/>
      <c r="DH81" s="1078"/>
      <c r="DI81" s="1078"/>
      <c r="DJ81" s="1078"/>
      <c r="DK81" s="1078"/>
      <c r="DL81" s="1078"/>
      <c r="DM81" s="1078"/>
      <c r="DN81" s="1078"/>
      <c r="DO81" s="1078"/>
      <c r="DP81" s="1078"/>
      <c r="DQ81" s="1078"/>
      <c r="DR81" s="1078"/>
      <c r="DS81" s="1078"/>
      <c r="DT81" s="1078"/>
      <c r="DU81" s="1078"/>
      <c r="DV81" s="1078"/>
      <c r="DW81" s="1078"/>
      <c r="DX81" s="1078"/>
      <c r="DY81" s="1078"/>
      <c r="DZ81" s="1078"/>
      <c r="EA81" s="1078"/>
      <c r="EB81" s="1078"/>
      <c r="EC81" s="1078"/>
      <c r="ED81" s="1078"/>
      <c r="EE81" s="1078"/>
      <c r="EF81" s="1078"/>
      <c r="EG81" s="1078"/>
      <c r="EH81" s="1078"/>
      <c r="EI81" s="1078"/>
      <c r="EJ81" s="1078"/>
      <c r="EK81" s="1078"/>
      <c r="EL81" s="1078"/>
      <c r="EM81" s="1078"/>
      <c r="EN81" s="1078"/>
      <c r="EO81" s="1078"/>
      <c r="EP81" s="1078"/>
      <c r="EQ81" s="1078"/>
      <c r="ER81" s="1078"/>
      <c r="ES81" s="1078"/>
      <c r="ET81" s="1078"/>
      <c r="EU81" s="1078"/>
      <c r="EV81" s="1078"/>
      <c r="EW81" s="1078"/>
    </row>
    <row r="82" spans="1:153" s="5" customFormat="1" ht="15" hidden="1" customHeight="1" outlineLevel="2">
      <c r="A82" s="17">
        <v>58</v>
      </c>
      <c r="B82" s="64"/>
      <c r="C82" s="130"/>
      <c r="D82" s="43">
        <f t="shared" si="104"/>
        <v>4</v>
      </c>
      <c r="E82" s="43">
        <f t="shared" si="44"/>
        <v>4</v>
      </c>
      <c r="F82" s="65">
        <f t="shared" si="45"/>
        <v>20</v>
      </c>
      <c r="G82" s="131"/>
      <c r="H82" s="458"/>
      <c r="I82" s="458"/>
      <c r="J82" s="457"/>
      <c r="K82" s="100">
        <f t="shared" si="72"/>
        <v>0</v>
      </c>
      <c r="L82" s="92">
        <f t="shared" si="46"/>
        <v>0</v>
      </c>
      <c r="M82" s="127"/>
      <c r="N82" s="244"/>
      <c r="O82" s="245"/>
      <c r="P82" s="245"/>
      <c r="Q82" s="245"/>
      <c r="R82" s="245"/>
      <c r="S82" s="245"/>
      <c r="T82" s="129">
        <f t="shared" si="47"/>
        <v>0</v>
      </c>
      <c r="U82" s="128">
        <f t="shared" si="48"/>
        <v>0</v>
      </c>
      <c r="V82" s="96"/>
      <c r="W82" s="97">
        <f t="shared" si="73"/>
        <v>0</v>
      </c>
      <c r="AB82" s="1075"/>
      <c r="AC82" s="1078"/>
      <c r="AD82" s="1078"/>
      <c r="AE82" s="1078"/>
      <c r="AF82" s="1078"/>
      <c r="AG82" s="1078"/>
      <c r="AH82" s="1078"/>
      <c r="AI82" s="1078"/>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c r="CL82" s="1078"/>
      <c r="CM82" s="1078"/>
      <c r="CN82" s="1078"/>
      <c r="CO82" s="1078"/>
      <c r="CP82" s="1078"/>
      <c r="CQ82" s="1078"/>
      <c r="CR82" s="1078"/>
      <c r="CS82" s="1078"/>
      <c r="CT82" s="1078"/>
      <c r="CU82" s="1078"/>
      <c r="CV82" s="1078"/>
      <c r="CW82" s="1078"/>
      <c r="CX82" s="1078"/>
      <c r="CY82" s="1078"/>
      <c r="CZ82" s="1078"/>
      <c r="DA82" s="1078"/>
      <c r="DB82" s="1078"/>
      <c r="DC82" s="1078"/>
      <c r="DD82" s="1078"/>
      <c r="DE82" s="1078"/>
      <c r="DF82" s="1078"/>
      <c r="DG82" s="1078"/>
      <c r="DH82" s="1078"/>
      <c r="DI82" s="1078"/>
      <c r="DJ82" s="1078"/>
      <c r="DK82" s="1078"/>
      <c r="DL82" s="1078"/>
      <c r="DM82" s="1078"/>
      <c r="DN82" s="1078"/>
      <c r="DO82" s="1078"/>
      <c r="DP82" s="1078"/>
      <c r="DQ82" s="1078"/>
      <c r="DR82" s="1078"/>
      <c r="DS82" s="1078"/>
      <c r="DT82" s="1078"/>
      <c r="DU82" s="1078"/>
      <c r="DV82" s="1078"/>
      <c r="DW82" s="1078"/>
      <c r="DX82" s="1078"/>
      <c r="DY82" s="1078"/>
      <c r="DZ82" s="1078"/>
      <c r="EA82" s="1078"/>
      <c r="EB82" s="1078"/>
      <c r="EC82" s="1078"/>
      <c r="ED82" s="1078"/>
      <c r="EE82" s="1078"/>
      <c r="EF82" s="1078"/>
      <c r="EG82" s="1078"/>
      <c r="EH82" s="1078"/>
      <c r="EI82" s="1078"/>
      <c r="EJ82" s="1078"/>
      <c r="EK82" s="1078"/>
      <c r="EL82" s="1078"/>
      <c r="EM82" s="1078"/>
      <c r="EN82" s="1078"/>
      <c r="EO82" s="1078"/>
      <c r="EP82" s="1078"/>
      <c r="EQ82" s="1078"/>
      <c r="ER82" s="1078"/>
      <c r="ES82" s="1078"/>
      <c r="ET82" s="1078"/>
      <c r="EU82" s="1078"/>
      <c r="EV82" s="1078"/>
      <c r="EW82" s="1078"/>
    </row>
    <row r="83" spans="1:153" s="5" customFormat="1" ht="15" hidden="1" customHeight="1" outlineLevel="2">
      <c r="A83" s="17">
        <v>59</v>
      </c>
      <c r="B83" s="64"/>
      <c r="C83" s="130"/>
      <c r="D83" s="43">
        <f t="shared" si="104"/>
        <v>4</v>
      </c>
      <c r="E83" s="43">
        <f t="shared" si="44"/>
        <v>4</v>
      </c>
      <c r="F83" s="65">
        <f t="shared" si="45"/>
        <v>20</v>
      </c>
      <c r="G83" s="131"/>
      <c r="H83" s="458"/>
      <c r="I83" s="458"/>
      <c r="J83" s="457"/>
      <c r="K83" s="100">
        <f t="shared" si="72"/>
        <v>0</v>
      </c>
      <c r="L83" s="92">
        <f t="shared" si="46"/>
        <v>0</v>
      </c>
      <c r="M83" s="127"/>
      <c r="N83" s="244"/>
      <c r="O83" s="245"/>
      <c r="P83" s="245"/>
      <c r="Q83" s="245"/>
      <c r="R83" s="245"/>
      <c r="S83" s="245"/>
      <c r="T83" s="129">
        <f t="shared" si="47"/>
        <v>0</v>
      </c>
      <c r="U83" s="128">
        <f t="shared" si="48"/>
        <v>0</v>
      </c>
      <c r="V83" s="96"/>
      <c r="W83" s="97">
        <f t="shared" si="73"/>
        <v>0</v>
      </c>
      <c r="AB83" s="1075"/>
      <c r="AC83" s="1078"/>
      <c r="AD83" s="1078"/>
      <c r="AE83" s="1078"/>
      <c r="AF83" s="1078"/>
      <c r="AG83" s="1078"/>
      <c r="AH83" s="1078"/>
      <c r="AI83" s="1078"/>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c r="CL83" s="1078"/>
      <c r="CM83" s="1078"/>
      <c r="CN83" s="1078"/>
      <c r="CO83" s="1078"/>
      <c r="CP83" s="1078"/>
      <c r="CQ83" s="1078"/>
      <c r="CR83" s="1078"/>
      <c r="CS83" s="1078"/>
      <c r="CT83" s="1078"/>
      <c r="CU83" s="1078"/>
      <c r="CV83" s="1078"/>
      <c r="CW83" s="1078"/>
      <c r="CX83" s="1078"/>
      <c r="CY83" s="1078"/>
      <c r="CZ83" s="1078"/>
      <c r="DA83" s="1078"/>
      <c r="DB83" s="1078"/>
      <c r="DC83" s="1078"/>
      <c r="DD83" s="1078"/>
      <c r="DE83" s="1078"/>
      <c r="DF83" s="1078"/>
      <c r="DG83" s="1078"/>
      <c r="DH83" s="1078"/>
      <c r="DI83" s="1078"/>
      <c r="DJ83" s="1078"/>
      <c r="DK83" s="1078"/>
      <c r="DL83" s="1078"/>
      <c r="DM83" s="1078"/>
      <c r="DN83" s="1078"/>
      <c r="DO83" s="1078"/>
      <c r="DP83" s="1078"/>
      <c r="DQ83" s="1078"/>
      <c r="DR83" s="1078"/>
      <c r="DS83" s="1078"/>
      <c r="DT83" s="1078"/>
      <c r="DU83" s="1078"/>
      <c r="DV83" s="1078"/>
      <c r="DW83" s="1078"/>
      <c r="DX83" s="1078"/>
      <c r="DY83" s="1078"/>
      <c r="DZ83" s="1078"/>
      <c r="EA83" s="1078"/>
      <c r="EB83" s="1078"/>
      <c r="EC83" s="1078"/>
      <c r="ED83" s="1078"/>
      <c r="EE83" s="1078"/>
      <c r="EF83" s="1078"/>
      <c r="EG83" s="1078"/>
      <c r="EH83" s="1078"/>
      <c r="EI83" s="1078"/>
      <c r="EJ83" s="1078"/>
      <c r="EK83" s="1078"/>
      <c r="EL83" s="1078"/>
      <c r="EM83" s="1078"/>
      <c r="EN83" s="1078"/>
      <c r="EO83" s="1078"/>
      <c r="EP83" s="1078"/>
      <c r="EQ83" s="1078"/>
      <c r="ER83" s="1078"/>
      <c r="ES83" s="1078"/>
      <c r="ET83" s="1078"/>
      <c r="EU83" s="1078"/>
      <c r="EV83" s="1078"/>
      <c r="EW83" s="1078"/>
    </row>
    <row r="84" spans="1:153" s="5" customFormat="1" ht="15" hidden="1" customHeight="1" outlineLevel="2">
      <c r="A84" s="17">
        <v>60</v>
      </c>
      <c r="B84" s="64"/>
      <c r="C84" s="130"/>
      <c r="D84" s="43">
        <f t="shared" si="104"/>
        <v>4</v>
      </c>
      <c r="E84" s="43">
        <f t="shared" si="44"/>
        <v>4</v>
      </c>
      <c r="F84" s="65">
        <f t="shared" si="45"/>
        <v>20</v>
      </c>
      <c r="G84" s="131"/>
      <c r="H84" s="458"/>
      <c r="I84" s="458"/>
      <c r="J84" s="457"/>
      <c r="K84" s="100">
        <f t="shared" si="72"/>
        <v>0</v>
      </c>
      <c r="L84" s="92">
        <f t="shared" si="46"/>
        <v>0</v>
      </c>
      <c r="M84" s="127"/>
      <c r="N84" s="244"/>
      <c r="O84" s="245"/>
      <c r="P84" s="245"/>
      <c r="Q84" s="245"/>
      <c r="R84" s="245"/>
      <c r="S84" s="245"/>
      <c r="T84" s="129">
        <f t="shared" si="47"/>
        <v>0</v>
      </c>
      <c r="U84" s="128">
        <f t="shared" si="48"/>
        <v>0</v>
      </c>
      <c r="V84" s="96"/>
      <c r="W84" s="97">
        <f t="shared" si="73"/>
        <v>0</v>
      </c>
      <c r="AB84" s="1075"/>
      <c r="AC84" s="1078"/>
      <c r="AD84" s="1078"/>
      <c r="AE84" s="1078"/>
      <c r="AF84" s="1078"/>
      <c r="AG84" s="1078"/>
      <c r="AH84" s="1078"/>
      <c r="AI84" s="1078"/>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c r="CL84" s="1078"/>
      <c r="CM84" s="1078"/>
      <c r="CN84" s="1078"/>
      <c r="CO84" s="1078"/>
      <c r="CP84" s="1078"/>
      <c r="CQ84" s="1078"/>
      <c r="CR84" s="1078"/>
      <c r="CS84" s="1078"/>
      <c r="CT84" s="1078"/>
      <c r="CU84" s="1078"/>
      <c r="CV84" s="1078"/>
      <c r="CW84" s="1078"/>
      <c r="CX84" s="1078"/>
      <c r="CY84" s="1078"/>
      <c r="CZ84" s="1078"/>
      <c r="DA84" s="1078"/>
      <c r="DB84" s="1078"/>
      <c r="DC84" s="1078"/>
      <c r="DD84" s="1078"/>
      <c r="DE84" s="1078"/>
      <c r="DF84" s="1078"/>
      <c r="DG84" s="1078"/>
      <c r="DH84" s="1078"/>
      <c r="DI84" s="1078"/>
      <c r="DJ84" s="1078"/>
      <c r="DK84" s="1078"/>
      <c r="DL84" s="1078"/>
      <c r="DM84" s="1078"/>
      <c r="DN84" s="1078"/>
      <c r="DO84" s="1078"/>
      <c r="DP84" s="1078"/>
      <c r="DQ84" s="1078"/>
      <c r="DR84" s="1078"/>
      <c r="DS84" s="1078"/>
      <c r="DT84" s="1078"/>
      <c r="DU84" s="1078"/>
      <c r="DV84" s="1078"/>
      <c r="DW84" s="1078"/>
      <c r="DX84" s="1078"/>
      <c r="DY84" s="1078"/>
      <c r="DZ84" s="1078"/>
      <c r="EA84" s="1078"/>
      <c r="EB84" s="1078"/>
      <c r="EC84" s="1078"/>
      <c r="ED84" s="1078"/>
      <c r="EE84" s="1078"/>
      <c r="EF84" s="1078"/>
      <c r="EG84" s="1078"/>
      <c r="EH84" s="1078"/>
      <c r="EI84" s="1078"/>
      <c r="EJ84" s="1078"/>
      <c r="EK84" s="1078"/>
      <c r="EL84" s="1078"/>
      <c r="EM84" s="1078"/>
      <c r="EN84" s="1078"/>
      <c r="EO84" s="1078"/>
      <c r="EP84" s="1078"/>
      <c r="EQ84" s="1078"/>
      <c r="ER84" s="1078"/>
      <c r="ES84" s="1078"/>
      <c r="ET84" s="1078"/>
      <c r="EU84" s="1078"/>
      <c r="EV84" s="1078"/>
      <c r="EW84" s="1078"/>
    </row>
    <row r="85" spans="1:153" s="5" customFormat="1" ht="15" hidden="1" customHeight="1" outlineLevel="2">
      <c r="A85" s="17">
        <v>61</v>
      </c>
      <c r="B85" s="64"/>
      <c r="C85" s="130"/>
      <c r="D85" s="43">
        <f t="shared" si="104"/>
        <v>4</v>
      </c>
      <c r="E85" s="43">
        <f t="shared" si="44"/>
        <v>4</v>
      </c>
      <c r="F85" s="65">
        <f t="shared" si="45"/>
        <v>20</v>
      </c>
      <c r="G85" s="131"/>
      <c r="H85" s="458"/>
      <c r="I85" s="458"/>
      <c r="J85" s="457"/>
      <c r="K85" s="100">
        <f t="shared" si="72"/>
        <v>0</v>
      </c>
      <c r="L85" s="92">
        <f t="shared" si="46"/>
        <v>0</v>
      </c>
      <c r="M85" s="127"/>
      <c r="N85" s="244"/>
      <c r="O85" s="245"/>
      <c r="P85" s="245"/>
      <c r="Q85" s="245"/>
      <c r="R85" s="245"/>
      <c r="S85" s="245"/>
      <c r="T85" s="129">
        <f t="shared" si="47"/>
        <v>0</v>
      </c>
      <c r="U85" s="128">
        <f t="shared" si="48"/>
        <v>0</v>
      </c>
      <c r="V85" s="96"/>
      <c r="W85" s="97">
        <f t="shared" si="73"/>
        <v>0</v>
      </c>
      <c r="AB85" s="1075"/>
      <c r="AC85" s="1078"/>
      <c r="AD85" s="1078"/>
      <c r="AE85" s="1078"/>
      <c r="AF85" s="1078"/>
      <c r="AG85" s="1078"/>
      <c r="AH85" s="1078"/>
      <c r="AI85" s="1078"/>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c r="CL85" s="1078"/>
      <c r="CM85" s="1078"/>
      <c r="CN85" s="1078"/>
      <c r="CO85" s="1078"/>
      <c r="CP85" s="1078"/>
      <c r="CQ85" s="1078"/>
      <c r="CR85" s="1078"/>
      <c r="CS85" s="1078"/>
      <c r="CT85" s="1078"/>
      <c r="CU85" s="1078"/>
      <c r="CV85" s="1078"/>
      <c r="CW85" s="1078"/>
      <c r="CX85" s="1078"/>
      <c r="CY85" s="1078"/>
      <c r="CZ85" s="1078"/>
      <c r="DA85" s="1078"/>
      <c r="DB85" s="1078"/>
      <c r="DC85" s="1078"/>
      <c r="DD85" s="1078"/>
      <c r="DE85" s="1078"/>
      <c r="DF85" s="1078"/>
      <c r="DG85" s="1078"/>
      <c r="DH85" s="1078"/>
      <c r="DI85" s="1078"/>
      <c r="DJ85" s="1078"/>
      <c r="DK85" s="1078"/>
      <c r="DL85" s="1078"/>
      <c r="DM85" s="1078"/>
      <c r="DN85" s="1078"/>
      <c r="DO85" s="1078"/>
      <c r="DP85" s="1078"/>
      <c r="DQ85" s="1078"/>
      <c r="DR85" s="1078"/>
      <c r="DS85" s="1078"/>
      <c r="DT85" s="1078"/>
      <c r="DU85" s="1078"/>
      <c r="DV85" s="1078"/>
      <c r="DW85" s="1078"/>
      <c r="DX85" s="1078"/>
      <c r="DY85" s="1078"/>
      <c r="DZ85" s="1078"/>
      <c r="EA85" s="1078"/>
      <c r="EB85" s="1078"/>
      <c r="EC85" s="1078"/>
      <c r="ED85" s="1078"/>
      <c r="EE85" s="1078"/>
      <c r="EF85" s="1078"/>
      <c r="EG85" s="1078"/>
      <c r="EH85" s="1078"/>
      <c r="EI85" s="1078"/>
      <c r="EJ85" s="1078"/>
      <c r="EK85" s="1078"/>
      <c r="EL85" s="1078"/>
      <c r="EM85" s="1078"/>
      <c r="EN85" s="1078"/>
      <c r="EO85" s="1078"/>
      <c r="EP85" s="1078"/>
      <c r="EQ85" s="1078"/>
      <c r="ER85" s="1078"/>
      <c r="ES85" s="1078"/>
      <c r="ET85" s="1078"/>
      <c r="EU85" s="1078"/>
      <c r="EV85" s="1078"/>
      <c r="EW85" s="1078"/>
    </row>
    <row r="86" spans="1:153" s="5" customFormat="1" ht="15" hidden="1" customHeight="1" outlineLevel="2">
      <c r="A86" s="17">
        <v>62</v>
      </c>
      <c r="B86" s="64"/>
      <c r="C86" s="130"/>
      <c r="D86" s="43">
        <f t="shared" si="104"/>
        <v>4</v>
      </c>
      <c r="E86" s="43">
        <f t="shared" si="44"/>
        <v>4</v>
      </c>
      <c r="F86" s="65">
        <f t="shared" si="45"/>
        <v>20</v>
      </c>
      <c r="G86" s="131"/>
      <c r="H86" s="458"/>
      <c r="I86" s="458"/>
      <c r="J86" s="457"/>
      <c r="K86" s="100">
        <f t="shared" si="72"/>
        <v>0</v>
      </c>
      <c r="L86" s="92">
        <f t="shared" si="46"/>
        <v>0</v>
      </c>
      <c r="M86" s="127"/>
      <c r="N86" s="244"/>
      <c r="O86" s="245"/>
      <c r="P86" s="245"/>
      <c r="Q86" s="245"/>
      <c r="R86" s="245"/>
      <c r="S86" s="245"/>
      <c r="T86" s="129">
        <f t="shared" si="47"/>
        <v>0</v>
      </c>
      <c r="U86" s="128">
        <f t="shared" si="48"/>
        <v>0</v>
      </c>
      <c r="V86" s="96"/>
      <c r="W86" s="97">
        <f t="shared" si="73"/>
        <v>0</v>
      </c>
      <c r="AB86" s="1075"/>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c r="CL86" s="1078"/>
      <c r="CM86" s="1078"/>
      <c r="CN86" s="1078"/>
      <c r="CO86" s="1078"/>
      <c r="CP86" s="1078"/>
      <c r="CQ86" s="1078"/>
      <c r="CR86" s="1078"/>
      <c r="CS86" s="1078"/>
      <c r="CT86" s="1078"/>
      <c r="CU86" s="1078"/>
      <c r="CV86" s="1078"/>
      <c r="CW86" s="1078"/>
      <c r="CX86" s="1078"/>
      <c r="CY86" s="1078"/>
      <c r="CZ86" s="1078"/>
      <c r="DA86" s="1078"/>
      <c r="DB86" s="1078"/>
      <c r="DC86" s="1078"/>
      <c r="DD86" s="1078"/>
      <c r="DE86" s="1078"/>
      <c r="DF86" s="1078"/>
      <c r="DG86" s="1078"/>
      <c r="DH86" s="1078"/>
      <c r="DI86" s="1078"/>
      <c r="DJ86" s="1078"/>
      <c r="DK86" s="1078"/>
      <c r="DL86" s="1078"/>
      <c r="DM86" s="1078"/>
      <c r="DN86" s="1078"/>
      <c r="DO86" s="1078"/>
      <c r="DP86" s="1078"/>
      <c r="DQ86" s="1078"/>
      <c r="DR86" s="1078"/>
      <c r="DS86" s="1078"/>
      <c r="DT86" s="1078"/>
      <c r="DU86" s="1078"/>
      <c r="DV86" s="1078"/>
      <c r="DW86" s="1078"/>
      <c r="DX86" s="1078"/>
      <c r="DY86" s="1078"/>
      <c r="DZ86" s="1078"/>
      <c r="EA86" s="1078"/>
      <c r="EB86" s="1078"/>
      <c r="EC86" s="1078"/>
      <c r="ED86" s="1078"/>
      <c r="EE86" s="1078"/>
      <c r="EF86" s="1078"/>
      <c r="EG86" s="1078"/>
      <c r="EH86" s="1078"/>
      <c r="EI86" s="1078"/>
      <c r="EJ86" s="1078"/>
      <c r="EK86" s="1078"/>
      <c r="EL86" s="1078"/>
      <c r="EM86" s="1078"/>
      <c r="EN86" s="1078"/>
      <c r="EO86" s="1078"/>
      <c r="EP86" s="1078"/>
      <c r="EQ86" s="1078"/>
      <c r="ER86" s="1078"/>
      <c r="ES86" s="1078"/>
      <c r="ET86" s="1078"/>
      <c r="EU86" s="1078"/>
      <c r="EV86" s="1078"/>
      <c r="EW86" s="1078"/>
    </row>
    <row r="87" spans="1:153" s="5" customFormat="1" ht="15" hidden="1" customHeight="1" outlineLevel="2">
      <c r="A87" s="17">
        <v>63</v>
      </c>
      <c r="B87" s="64"/>
      <c r="C87" s="130"/>
      <c r="D87" s="43">
        <f t="shared" si="104"/>
        <v>4</v>
      </c>
      <c r="E87" s="43">
        <f t="shared" si="44"/>
        <v>4</v>
      </c>
      <c r="F87" s="65">
        <f t="shared" si="45"/>
        <v>20</v>
      </c>
      <c r="G87" s="131"/>
      <c r="H87" s="458"/>
      <c r="I87" s="458"/>
      <c r="J87" s="457"/>
      <c r="K87" s="100">
        <f t="shared" si="72"/>
        <v>0</v>
      </c>
      <c r="L87" s="92">
        <f t="shared" si="46"/>
        <v>0</v>
      </c>
      <c r="M87" s="127"/>
      <c r="N87" s="244"/>
      <c r="O87" s="245"/>
      <c r="P87" s="245"/>
      <c r="Q87" s="245"/>
      <c r="R87" s="245"/>
      <c r="S87" s="245"/>
      <c r="T87" s="129">
        <f t="shared" si="47"/>
        <v>0</v>
      </c>
      <c r="U87" s="128">
        <f t="shared" si="48"/>
        <v>0</v>
      </c>
      <c r="V87" s="96"/>
      <c r="W87" s="97">
        <f t="shared" si="73"/>
        <v>0</v>
      </c>
      <c r="AB87" s="1075"/>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c r="CL87" s="1078"/>
      <c r="CM87" s="1078"/>
      <c r="CN87" s="1078"/>
      <c r="CO87" s="1078"/>
      <c r="CP87" s="1078"/>
      <c r="CQ87" s="1078"/>
      <c r="CR87" s="1078"/>
      <c r="CS87" s="1078"/>
      <c r="CT87" s="1078"/>
      <c r="CU87" s="1078"/>
      <c r="CV87" s="1078"/>
      <c r="CW87" s="1078"/>
      <c r="CX87" s="1078"/>
      <c r="CY87" s="1078"/>
      <c r="CZ87" s="1078"/>
      <c r="DA87" s="1078"/>
      <c r="DB87" s="1078"/>
      <c r="DC87" s="1078"/>
      <c r="DD87" s="1078"/>
      <c r="DE87" s="1078"/>
      <c r="DF87" s="1078"/>
      <c r="DG87" s="1078"/>
      <c r="DH87" s="1078"/>
      <c r="DI87" s="1078"/>
      <c r="DJ87" s="1078"/>
      <c r="DK87" s="1078"/>
      <c r="DL87" s="1078"/>
      <c r="DM87" s="1078"/>
      <c r="DN87" s="1078"/>
      <c r="DO87" s="1078"/>
      <c r="DP87" s="1078"/>
      <c r="DQ87" s="1078"/>
      <c r="DR87" s="1078"/>
      <c r="DS87" s="1078"/>
      <c r="DT87" s="1078"/>
      <c r="DU87" s="1078"/>
      <c r="DV87" s="1078"/>
      <c r="DW87" s="1078"/>
      <c r="DX87" s="1078"/>
      <c r="DY87" s="1078"/>
      <c r="DZ87" s="1078"/>
      <c r="EA87" s="1078"/>
      <c r="EB87" s="1078"/>
      <c r="EC87" s="1078"/>
      <c r="ED87" s="1078"/>
      <c r="EE87" s="1078"/>
      <c r="EF87" s="1078"/>
      <c r="EG87" s="1078"/>
      <c r="EH87" s="1078"/>
      <c r="EI87" s="1078"/>
      <c r="EJ87" s="1078"/>
      <c r="EK87" s="1078"/>
      <c r="EL87" s="1078"/>
      <c r="EM87" s="1078"/>
      <c r="EN87" s="1078"/>
      <c r="EO87" s="1078"/>
      <c r="EP87" s="1078"/>
      <c r="EQ87" s="1078"/>
      <c r="ER87" s="1078"/>
      <c r="ES87" s="1078"/>
      <c r="ET87" s="1078"/>
      <c r="EU87" s="1078"/>
      <c r="EV87" s="1078"/>
      <c r="EW87" s="1078"/>
    </row>
    <row r="88" spans="1:153" s="5" customFormat="1" ht="15" hidden="1" customHeight="1" outlineLevel="2">
      <c r="A88" s="17">
        <v>64</v>
      </c>
      <c r="B88" s="64"/>
      <c r="C88" s="130"/>
      <c r="D88" s="43">
        <f t="shared" si="104"/>
        <v>4</v>
      </c>
      <c r="E88" s="43">
        <f t="shared" si="44"/>
        <v>4</v>
      </c>
      <c r="F88" s="65">
        <f t="shared" si="45"/>
        <v>20</v>
      </c>
      <c r="G88" s="131"/>
      <c r="H88" s="458"/>
      <c r="I88" s="458"/>
      <c r="J88" s="457"/>
      <c r="K88" s="100">
        <f t="shared" si="72"/>
        <v>0</v>
      </c>
      <c r="L88" s="92">
        <f t="shared" si="46"/>
        <v>0</v>
      </c>
      <c r="M88" s="127"/>
      <c r="N88" s="244"/>
      <c r="O88" s="245"/>
      <c r="P88" s="245"/>
      <c r="Q88" s="245"/>
      <c r="R88" s="245"/>
      <c r="S88" s="245"/>
      <c r="T88" s="129">
        <f t="shared" si="47"/>
        <v>0</v>
      </c>
      <c r="U88" s="128">
        <f t="shared" si="48"/>
        <v>0</v>
      </c>
      <c r="V88" s="96"/>
      <c r="W88" s="97">
        <f t="shared" si="73"/>
        <v>0</v>
      </c>
      <c r="AB88" s="1075"/>
      <c r="AC88" s="1078"/>
      <c r="AD88" s="1078"/>
      <c r="AE88" s="1078"/>
      <c r="AF88" s="1078"/>
      <c r="AG88" s="1078"/>
      <c r="AH88" s="1078"/>
      <c r="AI88" s="1078"/>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c r="CL88" s="1078"/>
      <c r="CM88" s="1078"/>
      <c r="CN88" s="1078"/>
      <c r="CO88" s="1078"/>
      <c r="CP88" s="1078"/>
      <c r="CQ88" s="1078"/>
      <c r="CR88" s="1078"/>
      <c r="CS88" s="1078"/>
      <c r="CT88" s="1078"/>
      <c r="CU88" s="1078"/>
      <c r="CV88" s="1078"/>
      <c r="CW88" s="1078"/>
      <c r="CX88" s="1078"/>
      <c r="CY88" s="1078"/>
      <c r="CZ88" s="1078"/>
      <c r="DA88" s="1078"/>
      <c r="DB88" s="1078"/>
      <c r="DC88" s="1078"/>
      <c r="DD88" s="1078"/>
      <c r="DE88" s="1078"/>
      <c r="DF88" s="1078"/>
      <c r="DG88" s="1078"/>
      <c r="DH88" s="1078"/>
      <c r="DI88" s="1078"/>
      <c r="DJ88" s="1078"/>
      <c r="DK88" s="1078"/>
      <c r="DL88" s="1078"/>
      <c r="DM88" s="1078"/>
      <c r="DN88" s="1078"/>
      <c r="DO88" s="1078"/>
      <c r="DP88" s="1078"/>
      <c r="DQ88" s="1078"/>
      <c r="DR88" s="1078"/>
      <c r="DS88" s="1078"/>
      <c r="DT88" s="1078"/>
      <c r="DU88" s="1078"/>
      <c r="DV88" s="1078"/>
      <c r="DW88" s="1078"/>
      <c r="DX88" s="1078"/>
      <c r="DY88" s="1078"/>
      <c r="DZ88" s="1078"/>
      <c r="EA88" s="1078"/>
      <c r="EB88" s="1078"/>
      <c r="EC88" s="1078"/>
      <c r="ED88" s="1078"/>
      <c r="EE88" s="1078"/>
      <c r="EF88" s="1078"/>
      <c r="EG88" s="1078"/>
      <c r="EH88" s="1078"/>
      <c r="EI88" s="1078"/>
      <c r="EJ88" s="1078"/>
      <c r="EK88" s="1078"/>
      <c r="EL88" s="1078"/>
      <c r="EM88" s="1078"/>
      <c r="EN88" s="1078"/>
      <c r="EO88" s="1078"/>
      <c r="EP88" s="1078"/>
      <c r="EQ88" s="1078"/>
      <c r="ER88" s="1078"/>
      <c r="ES88" s="1078"/>
      <c r="ET88" s="1078"/>
      <c r="EU88" s="1078"/>
      <c r="EV88" s="1078"/>
      <c r="EW88" s="1078"/>
    </row>
    <row r="89" spans="1:153" s="5" customFormat="1" ht="15" hidden="1" customHeight="1" outlineLevel="2">
      <c r="A89" s="17">
        <v>65</v>
      </c>
      <c r="B89" s="64"/>
      <c r="C89" s="130"/>
      <c r="D89" s="43">
        <f t="shared" si="104"/>
        <v>4</v>
      </c>
      <c r="E89" s="43">
        <f t="shared" si="44"/>
        <v>4</v>
      </c>
      <c r="F89" s="65">
        <f t="shared" si="45"/>
        <v>20</v>
      </c>
      <c r="G89" s="131"/>
      <c r="H89" s="458"/>
      <c r="I89" s="458"/>
      <c r="J89" s="457"/>
      <c r="K89" s="100">
        <f t="shared" si="72"/>
        <v>0</v>
      </c>
      <c r="L89" s="92">
        <f t="shared" si="46"/>
        <v>0</v>
      </c>
      <c r="M89" s="127"/>
      <c r="N89" s="256"/>
      <c r="O89" s="257"/>
      <c r="P89" s="245"/>
      <c r="Q89" s="257"/>
      <c r="R89" s="257"/>
      <c r="S89" s="257"/>
      <c r="T89" s="129">
        <f t="shared" si="47"/>
        <v>0</v>
      </c>
      <c r="U89" s="128">
        <f t="shared" si="48"/>
        <v>0</v>
      </c>
      <c r="V89" s="96"/>
      <c r="W89" s="97">
        <f t="shared" si="73"/>
        <v>0</v>
      </c>
      <c r="AB89" s="1075"/>
      <c r="AC89" s="1078"/>
      <c r="AD89" s="1078"/>
      <c r="AE89" s="1078"/>
      <c r="AF89" s="1078"/>
      <c r="AG89" s="1078"/>
      <c r="AH89" s="1078"/>
      <c r="AI89" s="1078"/>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c r="CL89" s="1078"/>
      <c r="CM89" s="1078"/>
      <c r="CN89" s="1078"/>
      <c r="CO89" s="1078"/>
      <c r="CP89" s="1078"/>
      <c r="CQ89" s="1078"/>
      <c r="CR89" s="1078"/>
      <c r="CS89" s="1078"/>
      <c r="CT89" s="1078"/>
      <c r="CU89" s="1078"/>
      <c r="CV89" s="1078"/>
      <c r="CW89" s="1078"/>
      <c r="CX89" s="1078"/>
      <c r="CY89" s="1078"/>
      <c r="CZ89" s="1078"/>
      <c r="DA89" s="1078"/>
      <c r="DB89" s="1078"/>
      <c r="DC89" s="1078"/>
      <c r="DD89" s="1078"/>
      <c r="DE89" s="1078"/>
      <c r="DF89" s="1078"/>
      <c r="DG89" s="1078"/>
      <c r="DH89" s="1078"/>
      <c r="DI89" s="1078"/>
      <c r="DJ89" s="1078"/>
      <c r="DK89" s="1078"/>
      <c r="DL89" s="1078"/>
      <c r="DM89" s="1078"/>
      <c r="DN89" s="1078"/>
      <c r="DO89" s="1078"/>
      <c r="DP89" s="1078"/>
      <c r="DQ89" s="1078"/>
      <c r="DR89" s="1078"/>
      <c r="DS89" s="1078"/>
      <c r="DT89" s="1078"/>
      <c r="DU89" s="1078"/>
      <c r="DV89" s="1078"/>
      <c r="DW89" s="1078"/>
      <c r="DX89" s="1078"/>
      <c r="DY89" s="1078"/>
      <c r="DZ89" s="1078"/>
      <c r="EA89" s="1078"/>
      <c r="EB89" s="1078"/>
      <c r="EC89" s="1078"/>
      <c r="ED89" s="1078"/>
      <c r="EE89" s="1078"/>
      <c r="EF89" s="1078"/>
      <c r="EG89" s="1078"/>
      <c r="EH89" s="1078"/>
      <c r="EI89" s="1078"/>
      <c r="EJ89" s="1078"/>
      <c r="EK89" s="1078"/>
      <c r="EL89" s="1078"/>
      <c r="EM89" s="1078"/>
      <c r="EN89" s="1078"/>
      <c r="EO89" s="1078"/>
      <c r="EP89" s="1078"/>
      <c r="EQ89" s="1078"/>
      <c r="ER89" s="1078"/>
      <c r="ES89" s="1078"/>
      <c r="ET89" s="1078"/>
      <c r="EU89" s="1078"/>
      <c r="EV89" s="1078"/>
      <c r="EW89" s="1078"/>
    </row>
    <row r="90" spans="1:153" s="5" customFormat="1" ht="15" hidden="1" customHeight="1" outlineLevel="2">
      <c r="A90" s="17">
        <v>66</v>
      </c>
      <c r="B90" s="64"/>
      <c r="C90" s="130"/>
      <c r="D90" s="43">
        <f t="shared" si="104"/>
        <v>4</v>
      </c>
      <c r="E90" s="43">
        <f t="shared" ref="E90:E115" si="111">H90+4</f>
        <v>4</v>
      </c>
      <c r="F90" s="65">
        <f t="shared" ref="F90:F115" si="112">I90+20+J90</f>
        <v>20</v>
      </c>
      <c r="G90" s="131"/>
      <c r="H90" s="458"/>
      <c r="I90" s="458"/>
      <c r="J90" s="457"/>
      <c r="K90" s="100">
        <f t="shared" si="72"/>
        <v>0</v>
      </c>
      <c r="L90" s="92">
        <f t="shared" si="46"/>
        <v>0</v>
      </c>
      <c r="M90" s="127"/>
      <c r="N90" s="256"/>
      <c r="O90" s="257"/>
      <c r="P90" s="245"/>
      <c r="Q90" s="257"/>
      <c r="R90" s="257"/>
      <c r="S90" s="257"/>
      <c r="T90" s="129">
        <f t="shared" ref="T90:T115" si="113">C90*$R$15</f>
        <v>0</v>
      </c>
      <c r="U90" s="128">
        <f t="shared" ref="U90:U115" si="114">ROUND(G90*H90*(I90+J90)*T90/10^9,5)</f>
        <v>0</v>
      </c>
      <c r="V90" s="96"/>
      <c r="W90" s="97">
        <f t="shared" si="73"/>
        <v>0</v>
      </c>
      <c r="AB90" s="1075"/>
      <c r="AC90" s="1078"/>
      <c r="AD90" s="1078"/>
      <c r="AE90" s="1078"/>
      <c r="AF90" s="1078"/>
      <c r="AG90" s="1078"/>
      <c r="AH90" s="1078"/>
      <c r="AI90" s="1078"/>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c r="CL90" s="1078"/>
      <c r="CM90" s="1078"/>
      <c r="CN90" s="1078"/>
      <c r="CO90" s="1078"/>
      <c r="CP90" s="1078"/>
      <c r="CQ90" s="1078"/>
      <c r="CR90" s="1078"/>
      <c r="CS90" s="1078"/>
      <c r="CT90" s="1078"/>
      <c r="CU90" s="1078"/>
      <c r="CV90" s="1078"/>
      <c r="CW90" s="1078"/>
      <c r="CX90" s="1078"/>
      <c r="CY90" s="1078"/>
      <c r="CZ90" s="1078"/>
      <c r="DA90" s="1078"/>
      <c r="DB90" s="1078"/>
      <c r="DC90" s="1078"/>
      <c r="DD90" s="1078"/>
      <c r="DE90" s="1078"/>
      <c r="DF90" s="1078"/>
      <c r="DG90" s="1078"/>
      <c r="DH90" s="1078"/>
      <c r="DI90" s="1078"/>
      <c r="DJ90" s="1078"/>
      <c r="DK90" s="1078"/>
      <c r="DL90" s="1078"/>
      <c r="DM90" s="1078"/>
      <c r="DN90" s="1078"/>
      <c r="DO90" s="1078"/>
      <c r="DP90" s="1078"/>
      <c r="DQ90" s="1078"/>
      <c r="DR90" s="1078"/>
      <c r="DS90" s="1078"/>
      <c r="DT90" s="1078"/>
      <c r="DU90" s="1078"/>
      <c r="DV90" s="1078"/>
      <c r="DW90" s="1078"/>
      <c r="DX90" s="1078"/>
      <c r="DY90" s="1078"/>
      <c r="DZ90" s="1078"/>
      <c r="EA90" s="1078"/>
      <c r="EB90" s="1078"/>
      <c r="EC90" s="1078"/>
      <c r="ED90" s="1078"/>
      <c r="EE90" s="1078"/>
      <c r="EF90" s="1078"/>
      <c r="EG90" s="1078"/>
      <c r="EH90" s="1078"/>
      <c r="EI90" s="1078"/>
      <c r="EJ90" s="1078"/>
      <c r="EK90" s="1078"/>
      <c r="EL90" s="1078"/>
      <c r="EM90" s="1078"/>
      <c r="EN90" s="1078"/>
      <c r="EO90" s="1078"/>
      <c r="EP90" s="1078"/>
      <c r="EQ90" s="1078"/>
      <c r="ER90" s="1078"/>
      <c r="ES90" s="1078"/>
      <c r="ET90" s="1078"/>
      <c r="EU90" s="1078"/>
      <c r="EV90" s="1078"/>
      <c r="EW90" s="1078"/>
    </row>
    <row r="91" spans="1:153" s="5" customFormat="1" ht="15" hidden="1" customHeight="1" outlineLevel="2">
      <c r="A91" s="17">
        <v>67</v>
      </c>
      <c r="B91" s="64"/>
      <c r="C91" s="130"/>
      <c r="D91" s="43">
        <f t="shared" si="104"/>
        <v>4</v>
      </c>
      <c r="E91" s="43">
        <f t="shared" si="111"/>
        <v>4</v>
      </c>
      <c r="F91" s="65">
        <f t="shared" si="112"/>
        <v>20</v>
      </c>
      <c r="G91" s="131"/>
      <c r="H91" s="458"/>
      <c r="I91" s="458"/>
      <c r="J91" s="457"/>
      <c r="K91" s="100">
        <f t="shared" si="72"/>
        <v>0</v>
      </c>
      <c r="L91" s="92">
        <f t="shared" si="46"/>
        <v>0</v>
      </c>
      <c r="M91" s="127"/>
      <c r="N91" s="256"/>
      <c r="O91" s="257"/>
      <c r="P91" s="245"/>
      <c r="Q91" s="257"/>
      <c r="R91" s="257"/>
      <c r="S91" s="257"/>
      <c r="T91" s="129">
        <f t="shared" si="113"/>
        <v>0</v>
      </c>
      <c r="U91" s="128">
        <f t="shared" si="114"/>
        <v>0</v>
      </c>
      <c r="V91" s="96"/>
      <c r="W91" s="97">
        <f t="shared" si="73"/>
        <v>0</v>
      </c>
      <c r="AB91" s="1075"/>
      <c r="AC91" s="1078"/>
      <c r="AD91" s="1078"/>
      <c r="AE91" s="1078"/>
      <c r="AF91" s="1078"/>
      <c r="AG91" s="1078"/>
      <c r="AH91" s="1078"/>
      <c r="AI91" s="1078"/>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c r="CL91" s="1078"/>
      <c r="CM91" s="1078"/>
      <c r="CN91" s="1078"/>
      <c r="CO91" s="1078"/>
      <c r="CP91" s="1078"/>
      <c r="CQ91" s="1078"/>
      <c r="CR91" s="1078"/>
      <c r="CS91" s="1078"/>
      <c r="CT91" s="1078"/>
      <c r="CU91" s="1078"/>
      <c r="CV91" s="1078"/>
      <c r="CW91" s="1078"/>
      <c r="CX91" s="1078"/>
      <c r="CY91" s="1078"/>
      <c r="CZ91" s="1078"/>
      <c r="DA91" s="1078"/>
      <c r="DB91" s="1078"/>
      <c r="DC91" s="1078"/>
      <c r="DD91" s="1078"/>
      <c r="DE91" s="1078"/>
      <c r="DF91" s="1078"/>
      <c r="DG91" s="1078"/>
      <c r="DH91" s="1078"/>
      <c r="DI91" s="1078"/>
      <c r="DJ91" s="1078"/>
      <c r="DK91" s="1078"/>
      <c r="DL91" s="1078"/>
      <c r="DM91" s="1078"/>
      <c r="DN91" s="1078"/>
      <c r="DO91" s="1078"/>
      <c r="DP91" s="1078"/>
      <c r="DQ91" s="1078"/>
      <c r="DR91" s="1078"/>
      <c r="DS91" s="1078"/>
      <c r="DT91" s="1078"/>
      <c r="DU91" s="1078"/>
      <c r="DV91" s="1078"/>
      <c r="DW91" s="1078"/>
      <c r="DX91" s="1078"/>
      <c r="DY91" s="1078"/>
      <c r="DZ91" s="1078"/>
      <c r="EA91" s="1078"/>
      <c r="EB91" s="1078"/>
      <c r="EC91" s="1078"/>
      <c r="ED91" s="1078"/>
      <c r="EE91" s="1078"/>
      <c r="EF91" s="1078"/>
      <c r="EG91" s="1078"/>
      <c r="EH91" s="1078"/>
      <c r="EI91" s="1078"/>
      <c r="EJ91" s="1078"/>
      <c r="EK91" s="1078"/>
      <c r="EL91" s="1078"/>
      <c r="EM91" s="1078"/>
      <c r="EN91" s="1078"/>
      <c r="EO91" s="1078"/>
      <c r="EP91" s="1078"/>
      <c r="EQ91" s="1078"/>
      <c r="ER91" s="1078"/>
      <c r="ES91" s="1078"/>
      <c r="ET91" s="1078"/>
      <c r="EU91" s="1078"/>
      <c r="EV91" s="1078"/>
      <c r="EW91" s="1078"/>
    </row>
    <row r="92" spans="1:153" s="5" customFormat="1" ht="15" hidden="1" customHeight="1" outlineLevel="2">
      <c r="A92" s="17">
        <v>68</v>
      </c>
      <c r="B92" s="64"/>
      <c r="C92" s="130"/>
      <c r="D92" s="43">
        <f t="shared" si="104"/>
        <v>4</v>
      </c>
      <c r="E92" s="43">
        <f t="shared" si="111"/>
        <v>4</v>
      </c>
      <c r="F92" s="65">
        <f t="shared" si="112"/>
        <v>20</v>
      </c>
      <c r="G92" s="131"/>
      <c r="H92" s="458"/>
      <c r="I92" s="458"/>
      <c r="J92" s="457"/>
      <c r="K92" s="100">
        <f t="shared" si="72"/>
        <v>0</v>
      </c>
      <c r="L92" s="92">
        <f t="shared" si="46"/>
        <v>0</v>
      </c>
      <c r="M92" s="127"/>
      <c r="N92" s="256"/>
      <c r="O92" s="257"/>
      <c r="P92" s="245"/>
      <c r="Q92" s="257"/>
      <c r="R92" s="257"/>
      <c r="S92" s="257"/>
      <c r="T92" s="129">
        <f t="shared" si="113"/>
        <v>0</v>
      </c>
      <c r="U92" s="128">
        <f t="shared" si="114"/>
        <v>0</v>
      </c>
      <c r="V92" s="96"/>
      <c r="W92" s="97">
        <f t="shared" si="73"/>
        <v>0</v>
      </c>
      <c r="AB92" s="1075"/>
      <c r="AC92" s="1078"/>
      <c r="AD92" s="1078"/>
      <c r="AE92" s="1078"/>
      <c r="AF92" s="1078"/>
      <c r="AG92" s="1078"/>
      <c r="AH92" s="1078"/>
      <c r="AI92" s="107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c r="CL92" s="1078"/>
      <c r="CM92" s="1078"/>
      <c r="CN92" s="1078"/>
      <c r="CO92" s="1078"/>
      <c r="CP92" s="1078"/>
      <c r="CQ92" s="1078"/>
      <c r="CR92" s="1078"/>
      <c r="CS92" s="1078"/>
      <c r="CT92" s="1078"/>
      <c r="CU92" s="1078"/>
      <c r="CV92" s="1078"/>
      <c r="CW92" s="1078"/>
      <c r="CX92" s="1078"/>
      <c r="CY92" s="1078"/>
      <c r="CZ92" s="1078"/>
      <c r="DA92" s="1078"/>
      <c r="DB92" s="1078"/>
      <c r="DC92" s="1078"/>
      <c r="DD92" s="1078"/>
      <c r="DE92" s="1078"/>
      <c r="DF92" s="1078"/>
      <c r="DG92" s="1078"/>
      <c r="DH92" s="1078"/>
      <c r="DI92" s="1078"/>
      <c r="DJ92" s="1078"/>
      <c r="DK92" s="1078"/>
      <c r="DL92" s="1078"/>
      <c r="DM92" s="1078"/>
      <c r="DN92" s="1078"/>
      <c r="DO92" s="1078"/>
      <c r="DP92" s="1078"/>
      <c r="DQ92" s="1078"/>
      <c r="DR92" s="1078"/>
      <c r="DS92" s="1078"/>
      <c r="DT92" s="1078"/>
      <c r="DU92" s="1078"/>
      <c r="DV92" s="1078"/>
      <c r="DW92" s="1078"/>
      <c r="DX92" s="1078"/>
      <c r="DY92" s="1078"/>
      <c r="DZ92" s="1078"/>
      <c r="EA92" s="1078"/>
      <c r="EB92" s="1078"/>
      <c r="EC92" s="1078"/>
      <c r="ED92" s="1078"/>
      <c r="EE92" s="1078"/>
      <c r="EF92" s="1078"/>
      <c r="EG92" s="1078"/>
      <c r="EH92" s="1078"/>
      <c r="EI92" s="1078"/>
      <c r="EJ92" s="1078"/>
      <c r="EK92" s="1078"/>
      <c r="EL92" s="1078"/>
      <c r="EM92" s="1078"/>
      <c r="EN92" s="1078"/>
      <c r="EO92" s="1078"/>
      <c r="EP92" s="1078"/>
      <c r="EQ92" s="1078"/>
      <c r="ER92" s="1078"/>
      <c r="ES92" s="1078"/>
      <c r="ET92" s="1078"/>
      <c r="EU92" s="1078"/>
      <c r="EV92" s="1078"/>
      <c r="EW92" s="1078"/>
    </row>
    <row r="93" spans="1:153" s="5" customFormat="1" ht="15" hidden="1" customHeight="1" outlineLevel="2">
      <c r="A93" s="17">
        <v>69</v>
      </c>
      <c r="B93" s="64"/>
      <c r="C93" s="130"/>
      <c r="D93" s="43">
        <f t="shared" si="104"/>
        <v>4</v>
      </c>
      <c r="E93" s="43">
        <f t="shared" si="111"/>
        <v>4</v>
      </c>
      <c r="F93" s="65">
        <f t="shared" si="112"/>
        <v>20</v>
      </c>
      <c r="G93" s="131"/>
      <c r="H93" s="458"/>
      <c r="I93" s="458"/>
      <c r="J93" s="457"/>
      <c r="K93" s="100">
        <f t="shared" si="72"/>
        <v>0</v>
      </c>
      <c r="L93" s="92">
        <f t="shared" si="46"/>
        <v>0</v>
      </c>
      <c r="M93" s="127"/>
      <c r="N93" s="256"/>
      <c r="O93" s="257"/>
      <c r="P93" s="245"/>
      <c r="Q93" s="257"/>
      <c r="R93" s="257"/>
      <c r="S93" s="257"/>
      <c r="T93" s="129">
        <f t="shared" si="113"/>
        <v>0</v>
      </c>
      <c r="U93" s="128">
        <f t="shared" si="114"/>
        <v>0</v>
      </c>
      <c r="V93" s="96"/>
      <c r="W93" s="97">
        <f t="shared" si="73"/>
        <v>0</v>
      </c>
      <c r="AB93" s="1075"/>
      <c r="AC93" s="1078"/>
      <c r="AD93" s="1078"/>
      <c r="AE93" s="1078"/>
      <c r="AF93" s="1078"/>
      <c r="AG93" s="1078"/>
      <c r="AH93" s="1078"/>
      <c r="AI93" s="107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c r="CL93" s="1078"/>
      <c r="CM93" s="1078"/>
      <c r="CN93" s="1078"/>
      <c r="CO93" s="1078"/>
      <c r="CP93" s="1078"/>
      <c r="CQ93" s="1078"/>
      <c r="CR93" s="1078"/>
      <c r="CS93" s="1078"/>
      <c r="CT93" s="1078"/>
      <c r="CU93" s="1078"/>
      <c r="CV93" s="1078"/>
      <c r="CW93" s="1078"/>
      <c r="CX93" s="1078"/>
      <c r="CY93" s="1078"/>
      <c r="CZ93" s="1078"/>
      <c r="DA93" s="1078"/>
      <c r="DB93" s="1078"/>
      <c r="DC93" s="1078"/>
      <c r="DD93" s="1078"/>
      <c r="DE93" s="1078"/>
      <c r="DF93" s="1078"/>
      <c r="DG93" s="1078"/>
      <c r="DH93" s="1078"/>
      <c r="DI93" s="1078"/>
      <c r="DJ93" s="1078"/>
      <c r="DK93" s="1078"/>
      <c r="DL93" s="1078"/>
      <c r="DM93" s="1078"/>
      <c r="DN93" s="1078"/>
      <c r="DO93" s="1078"/>
      <c r="DP93" s="1078"/>
      <c r="DQ93" s="1078"/>
      <c r="DR93" s="1078"/>
      <c r="DS93" s="1078"/>
      <c r="DT93" s="1078"/>
      <c r="DU93" s="1078"/>
      <c r="DV93" s="1078"/>
      <c r="DW93" s="1078"/>
      <c r="DX93" s="1078"/>
      <c r="DY93" s="1078"/>
      <c r="DZ93" s="1078"/>
      <c r="EA93" s="1078"/>
      <c r="EB93" s="1078"/>
      <c r="EC93" s="1078"/>
      <c r="ED93" s="1078"/>
      <c r="EE93" s="1078"/>
      <c r="EF93" s="1078"/>
      <c r="EG93" s="1078"/>
      <c r="EH93" s="1078"/>
      <c r="EI93" s="1078"/>
      <c r="EJ93" s="1078"/>
      <c r="EK93" s="1078"/>
      <c r="EL93" s="1078"/>
      <c r="EM93" s="1078"/>
      <c r="EN93" s="1078"/>
      <c r="EO93" s="1078"/>
      <c r="EP93" s="1078"/>
      <c r="EQ93" s="1078"/>
      <c r="ER93" s="1078"/>
      <c r="ES93" s="1078"/>
      <c r="ET93" s="1078"/>
      <c r="EU93" s="1078"/>
      <c r="EV93" s="1078"/>
      <c r="EW93" s="1078"/>
    </row>
    <row r="94" spans="1:153" s="5" customFormat="1" ht="15" hidden="1" customHeight="1" outlineLevel="2">
      <c r="A94" s="17">
        <v>70</v>
      </c>
      <c r="B94" s="64"/>
      <c r="C94" s="130"/>
      <c r="D94" s="43">
        <f t="shared" si="104"/>
        <v>4</v>
      </c>
      <c r="E94" s="43">
        <f t="shared" si="111"/>
        <v>4</v>
      </c>
      <c r="F94" s="65">
        <f t="shared" si="112"/>
        <v>20</v>
      </c>
      <c r="G94" s="131"/>
      <c r="H94" s="458"/>
      <c r="I94" s="458"/>
      <c r="J94" s="457"/>
      <c r="K94" s="100">
        <f t="shared" si="72"/>
        <v>0</v>
      </c>
      <c r="L94" s="92">
        <f t="shared" si="46"/>
        <v>0</v>
      </c>
      <c r="M94" s="127"/>
      <c r="N94" s="256"/>
      <c r="O94" s="257"/>
      <c r="P94" s="245"/>
      <c r="Q94" s="257"/>
      <c r="R94" s="257"/>
      <c r="S94" s="257"/>
      <c r="T94" s="129">
        <f t="shared" si="113"/>
        <v>0</v>
      </c>
      <c r="U94" s="128">
        <f t="shared" si="114"/>
        <v>0</v>
      </c>
      <c r="V94" s="96"/>
      <c r="W94" s="97">
        <f t="shared" si="73"/>
        <v>0</v>
      </c>
      <c r="AB94" s="1075"/>
      <c r="AC94" s="1078"/>
      <c r="AD94" s="1078"/>
      <c r="AE94" s="1078"/>
      <c r="AF94" s="1078"/>
      <c r="AG94" s="1078"/>
      <c r="AH94" s="1078"/>
      <c r="AI94" s="107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c r="CL94" s="1078"/>
      <c r="CM94" s="1078"/>
      <c r="CN94" s="1078"/>
      <c r="CO94" s="1078"/>
      <c r="CP94" s="1078"/>
      <c r="CQ94" s="1078"/>
      <c r="CR94" s="1078"/>
      <c r="CS94" s="1078"/>
      <c r="CT94" s="1078"/>
      <c r="CU94" s="1078"/>
      <c r="CV94" s="1078"/>
      <c r="CW94" s="1078"/>
      <c r="CX94" s="1078"/>
      <c r="CY94" s="1078"/>
      <c r="CZ94" s="1078"/>
      <c r="DA94" s="1078"/>
      <c r="DB94" s="1078"/>
      <c r="DC94" s="1078"/>
      <c r="DD94" s="1078"/>
      <c r="DE94" s="1078"/>
      <c r="DF94" s="1078"/>
      <c r="DG94" s="1078"/>
      <c r="DH94" s="1078"/>
      <c r="DI94" s="1078"/>
      <c r="DJ94" s="1078"/>
      <c r="DK94" s="1078"/>
      <c r="DL94" s="1078"/>
      <c r="DM94" s="1078"/>
      <c r="DN94" s="1078"/>
      <c r="DO94" s="1078"/>
      <c r="DP94" s="1078"/>
      <c r="DQ94" s="1078"/>
      <c r="DR94" s="1078"/>
      <c r="DS94" s="1078"/>
      <c r="DT94" s="1078"/>
      <c r="DU94" s="1078"/>
      <c r="DV94" s="1078"/>
      <c r="DW94" s="1078"/>
      <c r="DX94" s="1078"/>
      <c r="DY94" s="1078"/>
      <c r="DZ94" s="1078"/>
      <c r="EA94" s="1078"/>
      <c r="EB94" s="1078"/>
      <c r="EC94" s="1078"/>
      <c r="ED94" s="1078"/>
      <c r="EE94" s="1078"/>
      <c r="EF94" s="1078"/>
      <c r="EG94" s="1078"/>
      <c r="EH94" s="1078"/>
      <c r="EI94" s="1078"/>
      <c r="EJ94" s="1078"/>
      <c r="EK94" s="1078"/>
      <c r="EL94" s="1078"/>
      <c r="EM94" s="1078"/>
      <c r="EN94" s="1078"/>
      <c r="EO94" s="1078"/>
      <c r="EP94" s="1078"/>
      <c r="EQ94" s="1078"/>
      <c r="ER94" s="1078"/>
      <c r="ES94" s="1078"/>
      <c r="ET94" s="1078"/>
      <c r="EU94" s="1078"/>
      <c r="EV94" s="1078"/>
      <c r="EW94" s="1078"/>
    </row>
    <row r="95" spans="1:153" s="5" customFormat="1" ht="15" hidden="1" customHeight="1" outlineLevel="2">
      <c r="A95" s="17">
        <v>71</v>
      </c>
      <c r="B95" s="64"/>
      <c r="C95" s="130"/>
      <c r="D95" s="43">
        <f t="shared" si="104"/>
        <v>4</v>
      </c>
      <c r="E95" s="43">
        <f t="shared" si="111"/>
        <v>4</v>
      </c>
      <c r="F95" s="65">
        <f t="shared" si="112"/>
        <v>20</v>
      </c>
      <c r="G95" s="131"/>
      <c r="H95" s="458"/>
      <c r="I95" s="458"/>
      <c r="J95" s="457"/>
      <c r="K95" s="100">
        <f t="shared" si="72"/>
        <v>0</v>
      </c>
      <c r="L95" s="92">
        <f t="shared" si="46"/>
        <v>0</v>
      </c>
      <c r="M95" s="127"/>
      <c r="N95" s="256"/>
      <c r="O95" s="257"/>
      <c r="P95" s="245"/>
      <c r="Q95" s="257"/>
      <c r="R95" s="257"/>
      <c r="S95" s="257"/>
      <c r="T95" s="129">
        <f t="shared" si="113"/>
        <v>0</v>
      </c>
      <c r="U95" s="128">
        <f t="shared" si="114"/>
        <v>0</v>
      </c>
      <c r="V95" s="96"/>
      <c r="W95" s="97">
        <f t="shared" si="73"/>
        <v>0</v>
      </c>
      <c r="AB95" s="1075"/>
      <c r="AC95" s="1078"/>
      <c r="AD95" s="1078"/>
      <c r="AE95" s="1078"/>
      <c r="AF95" s="1078"/>
      <c r="AG95" s="1078"/>
      <c r="AH95" s="1078"/>
      <c r="AI95" s="1078"/>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c r="CL95" s="1078"/>
      <c r="CM95" s="1078"/>
      <c r="CN95" s="1078"/>
      <c r="CO95" s="1078"/>
      <c r="CP95" s="1078"/>
      <c r="CQ95" s="1078"/>
      <c r="CR95" s="1078"/>
      <c r="CS95" s="1078"/>
      <c r="CT95" s="1078"/>
      <c r="CU95" s="1078"/>
      <c r="CV95" s="1078"/>
      <c r="CW95" s="1078"/>
      <c r="CX95" s="1078"/>
      <c r="CY95" s="1078"/>
      <c r="CZ95" s="1078"/>
      <c r="DA95" s="1078"/>
      <c r="DB95" s="1078"/>
      <c r="DC95" s="1078"/>
      <c r="DD95" s="1078"/>
      <c r="DE95" s="1078"/>
      <c r="DF95" s="1078"/>
      <c r="DG95" s="1078"/>
      <c r="DH95" s="1078"/>
      <c r="DI95" s="1078"/>
      <c r="DJ95" s="1078"/>
      <c r="DK95" s="1078"/>
      <c r="DL95" s="1078"/>
      <c r="DM95" s="1078"/>
      <c r="DN95" s="1078"/>
      <c r="DO95" s="1078"/>
      <c r="DP95" s="1078"/>
      <c r="DQ95" s="1078"/>
      <c r="DR95" s="1078"/>
      <c r="DS95" s="1078"/>
      <c r="DT95" s="1078"/>
      <c r="DU95" s="1078"/>
      <c r="DV95" s="1078"/>
      <c r="DW95" s="1078"/>
      <c r="DX95" s="1078"/>
      <c r="DY95" s="1078"/>
      <c r="DZ95" s="1078"/>
      <c r="EA95" s="1078"/>
      <c r="EB95" s="1078"/>
      <c r="EC95" s="1078"/>
      <c r="ED95" s="1078"/>
      <c r="EE95" s="1078"/>
      <c r="EF95" s="1078"/>
      <c r="EG95" s="1078"/>
      <c r="EH95" s="1078"/>
      <c r="EI95" s="1078"/>
      <c r="EJ95" s="1078"/>
      <c r="EK95" s="1078"/>
      <c r="EL95" s="1078"/>
      <c r="EM95" s="1078"/>
      <c r="EN95" s="1078"/>
      <c r="EO95" s="1078"/>
      <c r="EP95" s="1078"/>
      <c r="EQ95" s="1078"/>
      <c r="ER95" s="1078"/>
      <c r="ES95" s="1078"/>
      <c r="ET95" s="1078"/>
      <c r="EU95" s="1078"/>
      <c r="EV95" s="1078"/>
      <c r="EW95" s="1078"/>
    </row>
    <row r="96" spans="1:153" s="5" customFormat="1" ht="15" hidden="1" customHeight="1" outlineLevel="2">
      <c r="A96" s="17">
        <v>72</v>
      </c>
      <c r="B96" s="64"/>
      <c r="C96" s="130"/>
      <c r="D96" s="43">
        <f t="shared" si="104"/>
        <v>4</v>
      </c>
      <c r="E96" s="43">
        <f t="shared" si="111"/>
        <v>4</v>
      </c>
      <c r="F96" s="65">
        <f t="shared" si="112"/>
        <v>20</v>
      </c>
      <c r="G96" s="131"/>
      <c r="H96" s="458"/>
      <c r="I96" s="458"/>
      <c r="J96" s="457"/>
      <c r="K96" s="100">
        <f t="shared" si="72"/>
        <v>0</v>
      </c>
      <c r="L96" s="92">
        <f t="shared" si="46"/>
        <v>0</v>
      </c>
      <c r="M96" s="127"/>
      <c r="N96" s="256"/>
      <c r="O96" s="257"/>
      <c r="P96" s="245"/>
      <c r="Q96" s="257"/>
      <c r="R96" s="257"/>
      <c r="S96" s="257"/>
      <c r="T96" s="129">
        <f t="shared" si="113"/>
        <v>0</v>
      </c>
      <c r="U96" s="128">
        <f t="shared" si="114"/>
        <v>0</v>
      </c>
      <c r="V96" s="96"/>
      <c r="W96" s="97">
        <f t="shared" si="73"/>
        <v>0</v>
      </c>
      <c r="AB96" s="1075"/>
      <c r="AC96" s="1078"/>
      <c r="AD96" s="1078"/>
      <c r="AE96" s="1078"/>
      <c r="AF96" s="1078"/>
      <c r="AG96" s="1078"/>
      <c r="AH96" s="1078"/>
      <c r="AI96" s="1078"/>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c r="CL96" s="1078"/>
      <c r="CM96" s="1078"/>
      <c r="CN96" s="1078"/>
      <c r="CO96" s="1078"/>
      <c r="CP96" s="1078"/>
      <c r="CQ96" s="1078"/>
      <c r="CR96" s="1078"/>
      <c r="CS96" s="1078"/>
      <c r="CT96" s="1078"/>
      <c r="CU96" s="1078"/>
      <c r="CV96" s="1078"/>
      <c r="CW96" s="1078"/>
      <c r="CX96" s="1078"/>
      <c r="CY96" s="1078"/>
      <c r="CZ96" s="1078"/>
      <c r="DA96" s="1078"/>
      <c r="DB96" s="1078"/>
      <c r="DC96" s="1078"/>
      <c r="DD96" s="1078"/>
      <c r="DE96" s="1078"/>
      <c r="DF96" s="1078"/>
      <c r="DG96" s="1078"/>
      <c r="DH96" s="1078"/>
      <c r="DI96" s="1078"/>
      <c r="DJ96" s="1078"/>
      <c r="DK96" s="1078"/>
      <c r="DL96" s="1078"/>
      <c r="DM96" s="1078"/>
      <c r="DN96" s="1078"/>
      <c r="DO96" s="1078"/>
      <c r="DP96" s="1078"/>
      <c r="DQ96" s="1078"/>
      <c r="DR96" s="1078"/>
      <c r="DS96" s="1078"/>
      <c r="DT96" s="1078"/>
      <c r="DU96" s="1078"/>
      <c r="DV96" s="1078"/>
      <c r="DW96" s="1078"/>
      <c r="DX96" s="1078"/>
      <c r="DY96" s="1078"/>
      <c r="DZ96" s="1078"/>
      <c r="EA96" s="1078"/>
      <c r="EB96" s="1078"/>
      <c r="EC96" s="1078"/>
      <c r="ED96" s="1078"/>
      <c r="EE96" s="1078"/>
      <c r="EF96" s="1078"/>
      <c r="EG96" s="1078"/>
      <c r="EH96" s="1078"/>
      <c r="EI96" s="1078"/>
      <c r="EJ96" s="1078"/>
      <c r="EK96" s="1078"/>
      <c r="EL96" s="1078"/>
      <c r="EM96" s="1078"/>
      <c r="EN96" s="1078"/>
      <c r="EO96" s="1078"/>
      <c r="EP96" s="1078"/>
      <c r="EQ96" s="1078"/>
      <c r="ER96" s="1078"/>
      <c r="ES96" s="1078"/>
      <c r="ET96" s="1078"/>
      <c r="EU96" s="1078"/>
      <c r="EV96" s="1078"/>
      <c r="EW96" s="1078"/>
    </row>
    <row r="97" spans="1:153" s="5" customFormat="1" ht="15" hidden="1" customHeight="1" outlineLevel="2">
      <c r="A97" s="17">
        <v>73</v>
      </c>
      <c r="B97" s="64"/>
      <c r="C97" s="130"/>
      <c r="D97" s="43">
        <f t="shared" si="104"/>
        <v>4</v>
      </c>
      <c r="E97" s="43">
        <f t="shared" si="111"/>
        <v>4</v>
      </c>
      <c r="F97" s="65">
        <f t="shared" si="112"/>
        <v>20</v>
      </c>
      <c r="G97" s="131"/>
      <c r="H97" s="458"/>
      <c r="I97" s="458"/>
      <c r="J97" s="457"/>
      <c r="K97" s="100">
        <f t="shared" si="72"/>
        <v>0</v>
      </c>
      <c r="L97" s="92">
        <f t="shared" si="46"/>
        <v>0</v>
      </c>
      <c r="M97" s="127"/>
      <c r="N97" s="256"/>
      <c r="O97" s="257"/>
      <c r="P97" s="245"/>
      <c r="Q97" s="257"/>
      <c r="R97" s="257"/>
      <c r="S97" s="257"/>
      <c r="T97" s="129">
        <f t="shared" si="113"/>
        <v>0</v>
      </c>
      <c r="U97" s="128">
        <f t="shared" si="114"/>
        <v>0</v>
      </c>
      <c r="V97" s="96"/>
      <c r="W97" s="97">
        <f t="shared" si="73"/>
        <v>0</v>
      </c>
      <c r="AB97" s="1075"/>
      <c r="AC97" s="1078"/>
      <c r="AD97" s="1078"/>
      <c r="AE97" s="1078"/>
      <c r="AF97" s="1078"/>
      <c r="AG97" s="1078"/>
      <c r="AH97" s="1078"/>
      <c r="AI97" s="1078"/>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c r="CL97" s="1078"/>
      <c r="CM97" s="1078"/>
      <c r="CN97" s="1078"/>
      <c r="CO97" s="1078"/>
      <c r="CP97" s="1078"/>
      <c r="CQ97" s="1078"/>
      <c r="CR97" s="1078"/>
      <c r="CS97" s="1078"/>
      <c r="CT97" s="1078"/>
      <c r="CU97" s="1078"/>
      <c r="CV97" s="1078"/>
      <c r="CW97" s="1078"/>
      <c r="CX97" s="1078"/>
      <c r="CY97" s="1078"/>
      <c r="CZ97" s="1078"/>
      <c r="DA97" s="1078"/>
      <c r="DB97" s="1078"/>
      <c r="DC97" s="1078"/>
      <c r="DD97" s="1078"/>
      <c r="DE97" s="1078"/>
      <c r="DF97" s="1078"/>
      <c r="DG97" s="1078"/>
      <c r="DH97" s="1078"/>
      <c r="DI97" s="1078"/>
      <c r="DJ97" s="1078"/>
      <c r="DK97" s="1078"/>
      <c r="DL97" s="1078"/>
      <c r="DM97" s="1078"/>
      <c r="DN97" s="1078"/>
      <c r="DO97" s="1078"/>
      <c r="DP97" s="1078"/>
      <c r="DQ97" s="1078"/>
      <c r="DR97" s="1078"/>
      <c r="DS97" s="1078"/>
      <c r="DT97" s="1078"/>
      <c r="DU97" s="1078"/>
      <c r="DV97" s="1078"/>
      <c r="DW97" s="1078"/>
      <c r="DX97" s="1078"/>
      <c r="DY97" s="1078"/>
      <c r="DZ97" s="1078"/>
      <c r="EA97" s="1078"/>
      <c r="EB97" s="1078"/>
      <c r="EC97" s="1078"/>
      <c r="ED97" s="1078"/>
      <c r="EE97" s="1078"/>
      <c r="EF97" s="1078"/>
      <c r="EG97" s="1078"/>
      <c r="EH97" s="1078"/>
      <c r="EI97" s="1078"/>
      <c r="EJ97" s="1078"/>
      <c r="EK97" s="1078"/>
      <c r="EL97" s="1078"/>
      <c r="EM97" s="1078"/>
      <c r="EN97" s="1078"/>
      <c r="EO97" s="1078"/>
      <c r="EP97" s="1078"/>
      <c r="EQ97" s="1078"/>
      <c r="ER97" s="1078"/>
      <c r="ES97" s="1078"/>
      <c r="ET97" s="1078"/>
      <c r="EU97" s="1078"/>
      <c r="EV97" s="1078"/>
      <c r="EW97" s="1078"/>
    </row>
    <row r="98" spans="1:153" s="5" customFormat="1" ht="15" hidden="1" customHeight="1" outlineLevel="2">
      <c r="A98" s="17">
        <v>74</v>
      </c>
      <c r="B98" s="64"/>
      <c r="C98" s="130"/>
      <c r="D98" s="43">
        <f t="shared" si="104"/>
        <v>4</v>
      </c>
      <c r="E98" s="43">
        <f t="shared" si="111"/>
        <v>4</v>
      </c>
      <c r="F98" s="65">
        <f t="shared" si="112"/>
        <v>20</v>
      </c>
      <c r="G98" s="131"/>
      <c r="H98" s="458"/>
      <c r="I98" s="458"/>
      <c r="J98" s="457"/>
      <c r="K98" s="100">
        <f t="shared" si="72"/>
        <v>0</v>
      </c>
      <c r="L98" s="92">
        <f t="shared" si="46"/>
        <v>0</v>
      </c>
      <c r="M98" s="127"/>
      <c r="N98" s="256"/>
      <c r="O98" s="257"/>
      <c r="P98" s="245"/>
      <c r="Q98" s="257"/>
      <c r="R98" s="257"/>
      <c r="S98" s="257"/>
      <c r="T98" s="129">
        <f t="shared" si="113"/>
        <v>0</v>
      </c>
      <c r="U98" s="128">
        <f t="shared" si="114"/>
        <v>0</v>
      </c>
      <c r="V98" s="96"/>
      <c r="W98" s="97">
        <f t="shared" si="73"/>
        <v>0</v>
      </c>
      <c r="AB98" s="1075"/>
      <c r="AC98" s="1078"/>
      <c r="AD98" s="1078"/>
      <c r="AE98" s="1078"/>
      <c r="AF98" s="1078"/>
      <c r="AG98" s="1078"/>
      <c r="AH98" s="1078"/>
      <c r="AI98" s="1078"/>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c r="CL98" s="1078"/>
      <c r="CM98" s="1078"/>
      <c r="CN98" s="1078"/>
      <c r="CO98" s="1078"/>
      <c r="CP98" s="1078"/>
      <c r="CQ98" s="1078"/>
      <c r="CR98" s="1078"/>
      <c r="CS98" s="1078"/>
      <c r="CT98" s="1078"/>
      <c r="CU98" s="1078"/>
      <c r="CV98" s="1078"/>
      <c r="CW98" s="1078"/>
      <c r="CX98" s="1078"/>
      <c r="CY98" s="1078"/>
      <c r="CZ98" s="1078"/>
      <c r="DA98" s="1078"/>
      <c r="DB98" s="1078"/>
      <c r="DC98" s="1078"/>
      <c r="DD98" s="1078"/>
      <c r="DE98" s="1078"/>
      <c r="DF98" s="1078"/>
      <c r="DG98" s="1078"/>
      <c r="DH98" s="1078"/>
      <c r="DI98" s="1078"/>
      <c r="DJ98" s="1078"/>
      <c r="DK98" s="1078"/>
      <c r="DL98" s="1078"/>
      <c r="DM98" s="1078"/>
      <c r="DN98" s="1078"/>
      <c r="DO98" s="1078"/>
      <c r="DP98" s="1078"/>
      <c r="DQ98" s="1078"/>
      <c r="DR98" s="1078"/>
      <c r="DS98" s="1078"/>
      <c r="DT98" s="1078"/>
      <c r="DU98" s="1078"/>
      <c r="DV98" s="1078"/>
      <c r="DW98" s="1078"/>
      <c r="DX98" s="1078"/>
      <c r="DY98" s="1078"/>
      <c r="DZ98" s="1078"/>
      <c r="EA98" s="1078"/>
      <c r="EB98" s="1078"/>
      <c r="EC98" s="1078"/>
      <c r="ED98" s="1078"/>
      <c r="EE98" s="1078"/>
      <c r="EF98" s="1078"/>
      <c r="EG98" s="1078"/>
      <c r="EH98" s="1078"/>
      <c r="EI98" s="1078"/>
      <c r="EJ98" s="1078"/>
      <c r="EK98" s="1078"/>
      <c r="EL98" s="1078"/>
      <c r="EM98" s="1078"/>
      <c r="EN98" s="1078"/>
      <c r="EO98" s="1078"/>
      <c r="EP98" s="1078"/>
      <c r="EQ98" s="1078"/>
      <c r="ER98" s="1078"/>
      <c r="ES98" s="1078"/>
      <c r="ET98" s="1078"/>
      <c r="EU98" s="1078"/>
      <c r="EV98" s="1078"/>
      <c r="EW98" s="1078"/>
    </row>
    <row r="99" spans="1:153" s="5" customFormat="1" ht="15" hidden="1" customHeight="1" outlineLevel="2">
      <c r="A99" s="17">
        <v>75</v>
      </c>
      <c r="B99" s="64"/>
      <c r="C99" s="130"/>
      <c r="D99" s="43">
        <f t="shared" si="104"/>
        <v>4</v>
      </c>
      <c r="E99" s="43">
        <f t="shared" si="111"/>
        <v>4</v>
      </c>
      <c r="F99" s="65">
        <f t="shared" si="112"/>
        <v>20</v>
      </c>
      <c r="G99" s="131"/>
      <c r="H99" s="458"/>
      <c r="I99" s="458"/>
      <c r="J99" s="457"/>
      <c r="K99" s="100">
        <f t="shared" si="72"/>
        <v>0</v>
      </c>
      <c r="L99" s="92">
        <f t="shared" si="46"/>
        <v>0</v>
      </c>
      <c r="M99" s="127"/>
      <c r="N99" s="256"/>
      <c r="O99" s="257"/>
      <c r="P99" s="245"/>
      <c r="Q99" s="257"/>
      <c r="R99" s="257"/>
      <c r="S99" s="257"/>
      <c r="T99" s="129">
        <f t="shared" si="113"/>
        <v>0</v>
      </c>
      <c r="U99" s="128">
        <f t="shared" si="114"/>
        <v>0</v>
      </c>
      <c r="V99" s="96"/>
      <c r="W99" s="97">
        <f t="shared" si="73"/>
        <v>0</v>
      </c>
      <c r="AB99" s="1075"/>
      <c r="AC99" s="1078"/>
      <c r="AD99" s="1078"/>
      <c r="AE99" s="1078"/>
      <c r="AF99" s="1078"/>
      <c r="AG99" s="1078"/>
      <c r="AH99" s="1078"/>
      <c r="AI99" s="1078"/>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c r="CL99" s="1078"/>
      <c r="CM99" s="1078"/>
      <c r="CN99" s="1078"/>
      <c r="CO99" s="1078"/>
      <c r="CP99" s="1078"/>
      <c r="CQ99" s="1078"/>
      <c r="CR99" s="1078"/>
      <c r="CS99" s="1078"/>
      <c r="CT99" s="1078"/>
      <c r="CU99" s="1078"/>
      <c r="CV99" s="1078"/>
      <c r="CW99" s="1078"/>
      <c r="CX99" s="1078"/>
      <c r="CY99" s="1078"/>
      <c r="CZ99" s="1078"/>
      <c r="DA99" s="1078"/>
      <c r="DB99" s="1078"/>
      <c r="DC99" s="1078"/>
      <c r="DD99" s="1078"/>
      <c r="DE99" s="1078"/>
      <c r="DF99" s="1078"/>
      <c r="DG99" s="1078"/>
      <c r="DH99" s="1078"/>
      <c r="DI99" s="1078"/>
      <c r="DJ99" s="1078"/>
      <c r="DK99" s="1078"/>
      <c r="DL99" s="1078"/>
      <c r="DM99" s="1078"/>
      <c r="DN99" s="1078"/>
      <c r="DO99" s="1078"/>
      <c r="DP99" s="1078"/>
      <c r="DQ99" s="1078"/>
      <c r="DR99" s="1078"/>
      <c r="DS99" s="1078"/>
      <c r="DT99" s="1078"/>
      <c r="DU99" s="1078"/>
      <c r="DV99" s="1078"/>
      <c r="DW99" s="1078"/>
      <c r="DX99" s="1078"/>
      <c r="DY99" s="1078"/>
      <c r="DZ99" s="1078"/>
      <c r="EA99" s="1078"/>
      <c r="EB99" s="1078"/>
      <c r="EC99" s="1078"/>
      <c r="ED99" s="1078"/>
      <c r="EE99" s="1078"/>
      <c r="EF99" s="1078"/>
      <c r="EG99" s="1078"/>
      <c r="EH99" s="1078"/>
      <c r="EI99" s="1078"/>
      <c r="EJ99" s="1078"/>
      <c r="EK99" s="1078"/>
      <c r="EL99" s="1078"/>
      <c r="EM99" s="1078"/>
      <c r="EN99" s="1078"/>
      <c r="EO99" s="1078"/>
      <c r="EP99" s="1078"/>
      <c r="EQ99" s="1078"/>
      <c r="ER99" s="1078"/>
      <c r="ES99" s="1078"/>
      <c r="ET99" s="1078"/>
      <c r="EU99" s="1078"/>
      <c r="EV99" s="1078"/>
      <c r="EW99" s="1078"/>
    </row>
    <row r="100" spans="1:153" s="5" customFormat="1" ht="15" hidden="1" customHeight="1" outlineLevel="2">
      <c r="A100" s="17">
        <v>76</v>
      </c>
      <c r="B100" s="64"/>
      <c r="C100" s="130"/>
      <c r="D100" s="43">
        <f t="shared" si="104"/>
        <v>4</v>
      </c>
      <c r="E100" s="43">
        <f t="shared" si="111"/>
        <v>4</v>
      </c>
      <c r="F100" s="65">
        <f t="shared" si="112"/>
        <v>20</v>
      </c>
      <c r="G100" s="131"/>
      <c r="H100" s="458"/>
      <c r="I100" s="458"/>
      <c r="J100" s="457"/>
      <c r="K100" s="100">
        <f t="shared" si="72"/>
        <v>0</v>
      </c>
      <c r="L100" s="92">
        <f t="shared" si="46"/>
        <v>0</v>
      </c>
      <c r="M100" s="127"/>
      <c r="N100" s="256"/>
      <c r="O100" s="257"/>
      <c r="P100" s="245"/>
      <c r="Q100" s="257"/>
      <c r="R100" s="257"/>
      <c r="S100" s="257"/>
      <c r="T100" s="129">
        <f t="shared" si="113"/>
        <v>0</v>
      </c>
      <c r="U100" s="128">
        <f t="shared" si="114"/>
        <v>0</v>
      </c>
      <c r="V100" s="96"/>
      <c r="W100" s="97">
        <f t="shared" si="73"/>
        <v>0</v>
      </c>
      <c r="AB100" s="1075"/>
      <c r="AC100" s="1078"/>
      <c r="AD100" s="1078"/>
      <c r="AE100" s="1078"/>
      <c r="AF100" s="1078"/>
      <c r="AG100" s="1078"/>
      <c r="AH100" s="1078"/>
      <c r="AI100" s="1078"/>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c r="CL100" s="1078"/>
      <c r="CM100" s="1078"/>
      <c r="CN100" s="1078"/>
      <c r="CO100" s="1078"/>
      <c r="CP100" s="1078"/>
      <c r="CQ100" s="1078"/>
      <c r="CR100" s="1078"/>
      <c r="CS100" s="1078"/>
      <c r="CT100" s="1078"/>
      <c r="CU100" s="1078"/>
      <c r="CV100" s="1078"/>
      <c r="CW100" s="1078"/>
      <c r="CX100" s="1078"/>
      <c r="CY100" s="1078"/>
      <c r="CZ100" s="1078"/>
      <c r="DA100" s="1078"/>
      <c r="DB100" s="1078"/>
      <c r="DC100" s="1078"/>
      <c r="DD100" s="1078"/>
      <c r="DE100" s="1078"/>
      <c r="DF100" s="1078"/>
      <c r="DG100" s="1078"/>
      <c r="DH100" s="1078"/>
      <c r="DI100" s="1078"/>
      <c r="DJ100" s="1078"/>
      <c r="DK100" s="1078"/>
      <c r="DL100" s="1078"/>
      <c r="DM100" s="1078"/>
      <c r="DN100" s="1078"/>
      <c r="DO100" s="1078"/>
      <c r="DP100" s="1078"/>
      <c r="DQ100" s="1078"/>
      <c r="DR100" s="1078"/>
      <c r="DS100" s="1078"/>
      <c r="DT100" s="1078"/>
      <c r="DU100" s="1078"/>
      <c r="DV100" s="1078"/>
      <c r="DW100" s="1078"/>
      <c r="DX100" s="1078"/>
      <c r="DY100" s="1078"/>
      <c r="DZ100" s="1078"/>
      <c r="EA100" s="1078"/>
      <c r="EB100" s="1078"/>
      <c r="EC100" s="1078"/>
      <c r="ED100" s="1078"/>
      <c r="EE100" s="1078"/>
      <c r="EF100" s="1078"/>
      <c r="EG100" s="1078"/>
      <c r="EH100" s="1078"/>
      <c r="EI100" s="1078"/>
      <c r="EJ100" s="1078"/>
      <c r="EK100" s="1078"/>
      <c r="EL100" s="1078"/>
      <c r="EM100" s="1078"/>
      <c r="EN100" s="1078"/>
      <c r="EO100" s="1078"/>
      <c r="EP100" s="1078"/>
      <c r="EQ100" s="1078"/>
      <c r="ER100" s="1078"/>
      <c r="ES100" s="1078"/>
      <c r="ET100" s="1078"/>
      <c r="EU100" s="1078"/>
      <c r="EV100" s="1078"/>
      <c r="EW100" s="1078"/>
    </row>
    <row r="101" spans="1:153" s="5" customFormat="1" ht="15" hidden="1" customHeight="1" outlineLevel="2">
      <c r="A101" s="17">
        <v>77</v>
      </c>
      <c r="B101" s="64"/>
      <c r="C101" s="130"/>
      <c r="D101" s="43">
        <f t="shared" si="104"/>
        <v>4</v>
      </c>
      <c r="E101" s="43">
        <f t="shared" si="111"/>
        <v>4</v>
      </c>
      <c r="F101" s="65">
        <f t="shared" si="112"/>
        <v>20</v>
      </c>
      <c r="G101" s="131"/>
      <c r="H101" s="458"/>
      <c r="I101" s="458"/>
      <c r="J101" s="457"/>
      <c r="K101" s="100">
        <f t="shared" si="72"/>
        <v>0</v>
      </c>
      <c r="L101" s="92">
        <f t="shared" si="46"/>
        <v>0</v>
      </c>
      <c r="M101" s="127"/>
      <c r="N101" s="256"/>
      <c r="O101" s="257"/>
      <c r="P101" s="245"/>
      <c r="Q101" s="257"/>
      <c r="R101" s="257"/>
      <c r="S101" s="257"/>
      <c r="T101" s="129">
        <f t="shared" si="113"/>
        <v>0</v>
      </c>
      <c r="U101" s="128">
        <f t="shared" si="114"/>
        <v>0</v>
      </c>
      <c r="V101" s="96"/>
      <c r="W101" s="97">
        <f t="shared" si="73"/>
        <v>0</v>
      </c>
      <c r="AB101" s="1075"/>
      <c r="AC101" s="1078"/>
      <c r="AD101" s="1078"/>
      <c r="AE101" s="1078"/>
      <c r="AF101" s="1078"/>
      <c r="AG101" s="1078"/>
      <c r="AH101" s="1078"/>
      <c r="AI101" s="1078"/>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c r="CL101" s="1078"/>
      <c r="CM101" s="1078"/>
      <c r="CN101" s="1078"/>
      <c r="CO101" s="1078"/>
      <c r="CP101" s="1078"/>
      <c r="CQ101" s="1078"/>
      <c r="CR101" s="1078"/>
      <c r="CS101" s="1078"/>
      <c r="CT101" s="1078"/>
      <c r="CU101" s="1078"/>
      <c r="CV101" s="1078"/>
      <c r="CW101" s="1078"/>
      <c r="CX101" s="1078"/>
      <c r="CY101" s="1078"/>
      <c r="CZ101" s="1078"/>
      <c r="DA101" s="1078"/>
      <c r="DB101" s="1078"/>
      <c r="DC101" s="1078"/>
      <c r="DD101" s="1078"/>
      <c r="DE101" s="1078"/>
      <c r="DF101" s="1078"/>
      <c r="DG101" s="1078"/>
      <c r="DH101" s="1078"/>
      <c r="DI101" s="1078"/>
      <c r="DJ101" s="1078"/>
      <c r="DK101" s="1078"/>
      <c r="DL101" s="1078"/>
      <c r="DM101" s="1078"/>
      <c r="DN101" s="1078"/>
      <c r="DO101" s="1078"/>
      <c r="DP101" s="1078"/>
      <c r="DQ101" s="1078"/>
      <c r="DR101" s="1078"/>
      <c r="DS101" s="1078"/>
      <c r="DT101" s="1078"/>
      <c r="DU101" s="1078"/>
      <c r="DV101" s="1078"/>
      <c r="DW101" s="1078"/>
      <c r="DX101" s="1078"/>
      <c r="DY101" s="1078"/>
      <c r="DZ101" s="1078"/>
      <c r="EA101" s="1078"/>
      <c r="EB101" s="1078"/>
      <c r="EC101" s="1078"/>
      <c r="ED101" s="1078"/>
      <c r="EE101" s="1078"/>
      <c r="EF101" s="1078"/>
      <c r="EG101" s="1078"/>
      <c r="EH101" s="1078"/>
      <c r="EI101" s="1078"/>
      <c r="EJ101" s="1078"/>
      <c r="EK101" s="1078"/>
      <c r="EL101" s="1078"/>
      <c r="EM101" s="1078"/>
      <c r="EN101" s="1078"/>
      <c r="EO101" s="1078"/>
      <c r="EP101" s="1078"/>
      <c r="EQ101" s="1078"/>
      <c r="ER101" s="1078"/>
      <c r="ES101" s="1078"/>
      <c r="ET101" s="1078"/>
      <c r="EU101" s="1078"/>
      <c r="EV101" s="1078"/>
      <c r="EW101" s="1078"/>
    </row>
    <row r="102" spans="1:153" s="5" customFormat="1" ht="15" hidden="1" customHeight="1" outlineLevel="2">
      <c r="A102" s="17">
        <v>78</v>
      </c>
      <c r="B102" s="66"/>
      <c r="C102" s="130"/>
      <c r="D102" s="43">
        <f t="shared" si="104"/>
        <v>4</v>
      </c>
      <c r="E102" s="43">
        <f t="shared" si="111"/>
        <v>4</v>
      </c>
      <c r="F102" s="65">
        <f t="shared" si="112"/>
        <v>20</v>
      </c>
      <c r="G102" s="131"/>
      <c r="H102" s="458"/>
      <c r="I102" s="458"/>
      <c r="J102" s="457"/>
      <c r="K102" s="100">
        <f t="shared" si="72"/>
        <v>0</v>
      </c>
      <c r="L102" s="92">
        <f t="shared" si="46"/>
        <v>0</v>
      </c>
      <c r="M102" s="127"/>
      <c r="N102" s="256"/>
      <c r="O102" s="257"/>
      <c r="P102" s="245"/>
      <c r="Q102" s="257"/>
      <c r="R102" s="257"/>
      <c r="S102" s="257"/>
      <c r="T102" s="129">
        <f t="shared" si="113"/>
        <v>0</v>
      </c>
      <c r="U102" s="128">
        <f t="shared" si="114"/>
        <v>0</v>
      </c>
      <c r="V102" s="96"/>
      <c r="W102" s="97">
        <f t="shared" si="73"/>
        <v>0</v>
      </c>
      <c r="AB102" s="1075"/>
      <c r="AC102" s="1078"/>
      <c r="AD102" s="1078"/>
      <c r="AE102" s="1078"/>
      <c r="AF102" s="1078"/>
      <c r="AG102" s="1078"/>
      <c r="AH102" s="1078"/>
      <c r="AI102" s="1078"/>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c r="CL102" s="1078"/>
      <c r="CM102" s="1078"/>
      <c r="CN102" s="1078"/>
      <c r="CO102" s="1078"/>
      <c r="CP102" s="1078"/>
      <c r="CQ102" s="1078"/>
      <c r="CR102" s="1078"/>
      <c r="CS102" s="1078"/>
      <c r="CT102" s="1078"/>
      <c r="CU102" s="1078"/>
      <c r="CV102" s="1078"/>
      <c r="CW102" s="1078"/>
      <c r="CX102" s="1078"/>
      <c r="CY102" s="1078"/>
      <c r="CZ102" s="1078"/>
      <c r="DA102" s="1078"/>
      <c r="DB102" s="1078"/>
      <c r="DC102" s="1078"/>
      <c r="DD102" s="1078"/>
      <c r="DE102" s="1078"/>
      <c r="DF102" s="1078"/>
      <c r="DG102" s="1078"/>
      <c r="DH102" s="1078"/>
      <c r="DI102" s="1078"/>
      <c r="DJ102" s="1078"/>
      <c r="DK102" s="1078"/>
      <c r="DL102" s="1078"/>
      <c r="DM102" s="1078"/>
      <c r="DN102" s="1078"/>
      <c r="DO102" s="1078"/>
      <c r="DP102" s="1078"/>
      <c r="DQ102" s="1078"/>
      <c r="DR102" s="1078"/>
      <c r="DS102" s="1078"/>
      <c r="DT102" s="1078"/>
      <c r="DU102" s="1078"/>
      <c r="DV102" s="1078"/>
      <c r="DW102" s="1078"/>
      <c r="DX102" s="1078"/>
      <c r="DY102" s="1078"/>
      <c r="DZ102" s="1078"/>
      <c r="EA102" s="1078"/>
      <c r="EB102" s="1078"/>
      <c r="EC102" s="1078"/>
      <c r="ED102" s="1078"/>
      <c r="EE102" s="1078"/>
      <c r="EF102" s="1078"/>
      <c r="EG102" s="1078"/>
      <c r="EH102" s="1078"/>
      <c r="EI102" s="1078"/>
      <c r="EJ102" s="1078"/>
      <c r="EK102" s="1078"/>
      <c r="EL102" s="1078"/>
      <c r="EM102" s="1078"/>
      <c r="EN102" s="1078"/>
      <c r="EO102" s="1078"/>
      <c r="EP102" s="1078"/>
      <c r="EQ102" s="1078"/>
      <c r="ER102" s="1078"/>
      <c r="ES102" s="1078"/>
      <c r="ET102" s="1078"/>
      <c r="EU102" s="1078"/>
      <c r="EV102" s="1078"/>
      <c r="EW102" s="1078"/>
    </row>
    <row r="103" spans="1:153" s="5" customFormat="1" ht="15" hidden="1" customHeight="1" outlineLevel="2">
      <c r="A103" s="17">
        <v>79</v>
      </c>
      <c r="B103" s="66"/>
      <c r="C103" s="130"/>
      <c r="D103" s="43">
        <f t="shared" si="104"/>
        <v>4</v>
      </c>
      <c r="E103" s="43">
        <f t="shared" si="111"/>
        <v>4</v>
      </c>
      <c r="F103" s="65">
        <f t="shared" si="112"/>
        <v>20</v>
      </c>
      <c r="G103" s="131"/>
      <c r="H103" s="458"/>
      <c r="I103" s="458"/>
      <c r="J103" s="457"/>
      <c r="K103" s="100">
        <f t="shared" si="72"/>
        <v>0</v>
      </c>
      <c r="L103" s="92">
        <f t="shared" si="46"/>
        <v>0</v>
      </c>
      <c r="M103" s="127"/>
      <c r="N103" s="256"/>
      <c r="O103" s="257"/>
      <c r="P103" s="245"/>
      <c r="Q103" s="257"/>
      <c r="R103" s="257"/>
      <c r="S103" s="257"/>
      <c r="T103" s="129">
        <f t="shared" si="113"/>
        <v>0</v>
      </c>
      <c r="U103" s="128">
        <f t="shared" si="114"/>
        <v>0</v>
      </c>
      <c r="V103" s="96"/>
      <c r="W103" s="97">
        <f t="shared" si="73"/>
        <v>0</v>
      </c>
      <c r="AB103" s="1075"/>
      <c r="AC103" s="1078"/>
      <c r="AD103" s="1078"/>
      <c r="AE103" s="1078"/>
      <c r="AF103" s="1078"/>
      <c r="AG103" s="1078"/>
      <c r="AH103" s="1078"/>
      <c r="AI103" s="1078"/>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c r="CL103" s="1078"/>
      <c r="CM103" s="1078"/>
      <c r="CN103" s="1078"/>
      <c r="CO103" s="1078"/>
      <c r="CP103" s="1078"/>
      <c r="CQ103" s="1078"/>
      <c r="CR103" s="1078"/>
      <c r="CS103" s="1078"/>
      <c r="CT103" s="1078"/>
      <c r="CU103" s="1078"/>
      <c r="CV103" s="1078"/>
      <c r="CW103" s="1078"/>
      <c r="CX103" s="1078"/>
      <c r="CY103" s="1078"/>
      <c r="CZ103" s="1078"/>
      <c r="DA103" s="1078"/>
      <c r="DB103" s="1078"/>
      <c r="DC103" s="1078"/>
      <c r="DD103" s="1078"/>
      <c r="DE103" s="1078"/>
      <c r="DF103" s="1078"/>
      <c r="DG103" s="1078"/>
      <c r="DH103" s="1078"/>
      <c r="DI103" s="1078"/>
      <c r="DJ103" s="1078"/>
      <c r="DK103" s="1078"/>
      <c r="DL103" s="1078"/>
      <c r="DM103" s="1078"/>
      <c r="DN103" s="1078"/>
      <c r="DO103" s="1078"/>
      <c r="DP103" s="1078"/>
      <c r="DQ103" s="1078"/>
      <c r="DR103" s="1078"/>
      <c r="DS103" s="1078"/>
      <c r="DT103" s="1078"/>
      <c r="DU103" s="1078"/>
      <c r="DV103" s="1078"/>
      <c r="DW103" s="1078"/>
      <c r="DX103" s="1078"/>
      <c r="DY103" s="1078"/>
      <c r="DZ103" s="1078"/>
      <c r="EA103" s="1078"/>
      <c r="EB103" s="1078"/>
      <c r="EC103" s="1078"/>
      <c r="ED103" s="1078"/>
      <c r="EE103" s="1078"/>
      <c r="EF103" s="1078"/>
      <c r="EG103" s="1078"/>
      <c r="EH103" s="1078"/>
      <c r="EI103" s="1078"/>
      <c r="EJ103" s="1078"/>
      <c r="EK103" s="1078"/>
      <c r="EL103" s="1078"/>
      <c r="EM103" s="1078"/>
      <c r="EN103" s="1078"/>
      <c r="EO103" s="1078"/>
      <c r="EP103" s="1078"/>
      <c r="EQ103" s="1078"/>
      <c r="ER103" s="1078"/>
      <c r="ES103" s="1078"/>
      <c r="ET103" s="1078"/>
      <c r="EU103" s="1078"/>
      <c r="EV103" s="1078"/>
      <c r="EW103" s="1078"/>
    </row>
    <row r="104" spans="1:153" s="5" customFormat="1" ht="15" hidden="1" customHeight="1" outlineLevel="2">
      <c r="A104" s="17">
        <v>80</v>
      </c>
      <c r="B104" s="66"/>
      <c r="C104" s="130"/>
      <c r="D104" s="43">
        <f t="shared" si="104"/>
        <v>4</v>
      </c>
      <c r="E104" s="43">
        <f t="shared" si="111"/>
        <v>4</v>
      </c>
      <c r="F104" s="65">
        <f t="shared" si="112"/>
        <v>20</v>
      </c>
      <c r="G104" s="131"/>
      <c r="H104" s="458"/>
      <c r="I104" s="458"/>
      <c r="J104" s="457"/>
      <c r="K104" s="100">
        <f t="shared" si="72"/>
        <v>0</v>
      </c>
      <c r="L104" s="92">
        <f t="shared" si="46"/>
        <v>0</v>
      </c>
      <c r="M104" s="127"/>
      <c r="N104" s="256"/>
      <c r="O104" s="257"/>
      <c r="P104" s="245"/>
      <c r="Q104" s="257"/>
      <c r="R104" s="257"/>
      <c r="S104" s="257"/>
      <c r="T104" s="129">
        <f t="shared" si="113"/>
        <v>0</v>
      </c>
      <c r="U104" s="128">
        <f t="shared" si="114"/>
        <v>0</v>
      </c>
      <c r="V104" s="96"/>
      <c r="W104" s="97">
        <f t="shared" si="73"/>
        <v>0</v>
      </c>
      <c r="AB104" s="1075"/>
      <c r="AC104" s="1078"/>
      <c r="AD104" s="1078"/>
      <c r="AE104" s="1078"/>
      <c r="AF104" s="1078"/>
      <c r="AG104" s="1078"/>
      <c r="AH104" s="1078"/>
      <c r="AI104" s="1078"/>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c r="CL104" s="1078"/>
      <c r="CM104" s="1078"/>
      <c r="CN104" s="1078"/>
      <c r="CO104" s="1078"/>
      <c r="CP104" s="1078"/>
      <c r="CQ104" s="1078"/>
      <c r="CR104" s="1078"/>
      <c r="CS104" s="1078"/>
      <c r="CT104" s="1078"/>
      <c r="CU104" s="1078"/>
      <c r="CV104" s="1078"/>
      <c r="CW104" s="1078"/>
      <c r="CX104" s="1078"/>
      <c r="CY104" s="1078"/>
      <c r="CZ104" s="1078"/>
      <c r="DA104" s="1078"/>
      <c r="DB104" s="1078"/>
      <c r="DC104" s="1078"/>
      <c r="DD104" s="1078"/>
      <c r="DE104" s="1078"/>
      <c r="DF104" s="1078"/>
      <c r="DG104" s="1078"/>
      <c r="DH104" s="1078"/>
      <c r="DI104" s="1078"/>
      <c r="DJ104" s="1078"/>
      <c r="DK104" s="1078"/>
      <c r="DL104" s="1078"/>
      <c r="DM104" s="1078"/>
      <c r="DN104" s="1078"/>
      <c r="DO104" s="1078"/>
      <c r="DP104" s="1078"/>
      <c r="DQ104" s="1078"/>
      <c r="DR104" s="1078"/>
      <c r="DS104" s="1078"/>
      <c r="DT104" s="1078"/>
      <c r="DU104" s="1078"/>
      <c r="DV104" s="1078"/>
      <c r="DW104" s="1078"/>
      <c r="DX104" s="1078"/>
      <c r="DY104" s="1078"/>
      <c r="DZ104" s="1078"/>
      <c r="EA104" s="1078"/>
      <c r="EB104" s="1078"/>
      <c r="EC104" s="1078"/>
      <c r="ED104" s="1078"/>
      <c r="EE104" s="1078"/>
      <c r="EF104" s="1078"/>
      <c r="EG104" s="1078"/>
      <c r="EH104" s="1078"/>
      <c r="EI104" s="1078"/>
      <c r="EJ104" s="1078"/>
      <c r="EK104" s="1078"/>
      <c r="EL104" s="1078"/>
      <c r="EM104" s="1078"/>
      <c r="EN104" s="1078"/>
      <c r="EO104" s="1078"/>
      <c r="EP104" s="1078"/>
      <c r="EQ104" s="1078"/>
      <c r="ER104" s="1078"/>
      <c r="ES104" s="1078"/>
      <c r="ET104" s="1078"/>
      <c r="EU104" s="1078"/>
      <c r="EV104" s="1078"/>
      <c r="EW104" s="1078"/>
    </row>
    <row r="105" spans="1:153" s="5" customFormat="1" ht="15" hidden="1" customHeight="1" outlineLevel="2">
      <c r="A105" s="17">
        <v>81</v>
      </c>
      <c r="B105" s="64"/>
      <c r="C105" s="130"/>
      <c r="D105" s="43">
        <f t="shared" si="104"/>
        <v>4</v>
      </c>
      <c r="E105" s="43">
        <f t="shared" si="111"/>
        <v>4</v>
      </c>
      <c r="F105" s="65">
        <f t="shared" si="112"/>
        <v>20</v>
      </c>
      <c r="G105" s="131"/>
      <c r="H105" s="458"/>
      <c r="I105" s="458"/>
      <c r="J105" s="457"/>
      <c r="K105" s="100">
        <f t="shared" si="72"/>
        <v>0</v>
      </c>
      <c r="L105" s="92">
        <f t="shared" si="46"/>
        <v>0</v>
      </c>
      <c r="M105" s="127"/>
      <c r="N105" s="256"/>
      <c r="O105" s="257"/>
      <c r="P105" s="245"/>
      <c r="Q105" s="257"/>
      <c r="R105" s="257"/>
      <c r="S105" s="257"/>
      <c r="T105" s="129">
        <f t="shared" si="113"/>
        <v>0</v>
      </c>
      <c r="U105" s="128">
        <f t="shared" si="114"/>
        <v>0</v>
      </c>
      <c r="V105" s="96"/>
      <c r="W105" s="97">
        <f t="shared" si="73"/>
        <v>0</v>
      </c>
      <c r="AB105" s="1075"/>
      <c r="AC105" s="1078"/>
      <c r="AD105" s="1078"/>
      <c r="AE105" s="1078"/>
      <c r="AF105" s="1078"/>
      <c r="AG105" s="1078"/>
      <c r="AH105" s="1078"/>
      <c r="AI105" s="1078"/>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c r="CL105" s="1078"/>
      <c r="CM105" s="1078"/>
      <c r="CN105" s="1078"/>
      <c r="CO105" s="1078"/>
      <c r="CP105" s="1078"/>
      <c r="CQ105" s="1078"/>
      <c r="CR105" s="1078"/>
      <c r="CS105" s="1078"/>
      <c r="CT105" s="1078"/>
      <c r="CU105" s="1078"/>
      <c r="CV105" s="1078"/>
      <c r="CW105" s="1078"/>
      <c r="CX105" s="1078"/>
      <c r="CY105" s="1078"/>
      <c r="CZ105" s="1078"/>
      <c r="DA105" s="1078"/>
      <c r="DB105" s="1078"/>
      <c r="DC105" s="1078"/>
      <c r="DD105" s="1078"/>
      <c r="DE105" s="1078"/>
      <c r="DF105" s="1078"/>
      <c r="DG105" s="1078"/>
      <c r="DH105" s="1078"/>
      <c r="DI105" s="1078"/>
      <c r="DJ105" s="1078"/>
      <c r="DK105" s="1078"/>
      <c r="DL105" s="1078"/>
      <c r="DM105" s="1078"/>
      <c r="DN105" s="1078"/>
      <c r="DO105" s="1078"/>
      <c r="DP105" s="1078"/>
      <c r="DQ105" s="1078"/>
      <c r="DR105" s="1078"/>
      <c r="DS105" s="1078"/>
      <c r="DT105" s="1078"/>
      <c r="DU105" s="1078"/>
      <c r="DV105" s="1078"/>
      <c r="DW105" s="1078"/>
      <c r="DX105" s="1078"/>
      <c r="DY105" s="1078"/>
      <c r="DZ105" s="1078"/>
      <c r="EA105" s="1078"/>
      <c r="EB105" s="1078"/>
      <c r="EC105" s="1078"/>
      <c r="ED105" s="1078"/>
      <c r="EE105" s="1078"/>
      <c r="EF105" s="1078"/>
      <c r="EG105" s="1078"/>
      <c r="EH105" s="1078"/>
      <c r="EI105" s="1078"/>
      <c r="EJ105" s="1078"/>
      <c r="EK105" s="1078"/>
      <c r="EL105" s="1078"/>
      <c r="EM105" s="1078"/>
      <c r="EN105" s="1078"/>
      <c r="EO105" s="1078"/>
      <c r="EP105" s="1078"/>
      <c r="EQ105" s="1078"/>
      <c r="ER105" s="1078"/>
      <c r="ES105" s="1078"/>
      <c r="ET105" s="1078"/>
      <c r="EU105" s="1078"/>
      <c r="EV105" s="1078"/>
      <c r="EW105" s="1078"/>
    </row>
    <row r="106" spans="1:153" s="5" customFormat="1" ht="15" hidden="1" customHeight="1" outlineLevel="2">
      <c r="A106" s="17">
        <v>82</v>
      </c>
      <c r="B106" s="64"/>
      <c r="C106" s="130"/>
      <c r="D106" s="43">
        <f t="shared" si="104"/>
        <v>4</v>
      </c>
      <c r="E106" s="43">
        <f t="shared" si="111"/>
        <v>4</v>
      </c>
      <c r="F106" s="65">
        <f t="shared" si="112"/>
        <v>20</v>
      </c>
      <c r="G106" s="131"/>
      <c r="H106" s="458"/>
      <c r="I106" s="458"/>
      <c r="J106" s="457"/>
      <c r="K106" s="100">
        <f t="shared" si="72"/>
        <v>0</v>
      </c>
      <c r="L106" s="92">
        <f t="shared" si="46"/>
        <v>0</v>
      </c>
      <c r="M106" s="127"/>
      <c r="N106" s="256"/>
      <c r="O106" s="257"/>
      <c r="P106" s="245"/>
      <c r="Q106" s="257"/>
      <c r="R106" s="257"/>
      <c r="S106" s="257"/>
      <c r="T106" s="129">
        <f t="shared" si="113"/>
        <v>0</v>
      </c>
      <c r="U106" s="128">
        <f t="shared" si="114"/>
        <v>0</v>
      </c>
      <c r="V106" s="96"/>
      <c r="W106" s="97">
        <f t="shared" si="73"/>
        <v>0</v>
      </c>
      <c r="AB106" s="1075"/>
      <c r="AC106" s="1078"/>
      <c r="AD106" s="1078"/>
      <c r="AE106" s="1078"/>
      <c r="AF106" s="1078"/>
      <c r="AG106" s="1078"/>
      <c r="AH106" s="1078"/>
      <c r="AI106" s="1078"/>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c r="CL106" s="1078"/>
      <c r="CM106" s="1078"/>
      <c r="CN106" s="1078"/>
      <c r="CO106" s="1078"/>
      <c r="CP106" s="1078"/>
      <c r="CQ106" s="1078"/>
      <c r="CR106" s="1078"/>
      <c r="CS106" s="1078"/>
      <c r="CT106" s="1078"/>
      <c r="CU106" s="1078"/>
      <c r="CV106" s="1078"/>
      <c r="CW106" s="1078"/>
      <c r="CX106" s="1078"/>
      <c r="CY106" s="1078"/>
      <c r="CZ106" s="1078"/>
      <c r="DA106" s="1078"/>
      <c r="DB106" s="1078"/>
      <c r="DC106" s="1078"/>
      <c r="DD106" s="1078"/>
      <c r="DE106" s="1078"/>
      <c r="DF106" s="1078"/>
      <c r="DG106" s="1078"/>
      <c r="DH106" s="1078"/>
      <c r="DI106" s="1078"/>
      <c r="DJ106" s="1078"/>
      <c r="DK106" s="1078"/>
      <c r="DL106" s="1078"/>
      <c r="DM106" s="1078"/>
      <c r="DN106" s="1078"/>
      <c r="DO106" s="1078"/>
      <c r="DP106" s="1078"/>
      <c r="DQ106" s="1078"/>
      <c r="DR106" s="1078"/>
      <c r="DS106" s="1078"/>
      <c r="DT106" s="1078"/>
      <c r="DU106" s="1078"/>
      <c r="DV106" s="1078"/>
      <c r="DW106" s="1078"/>
      <c r="DX106" s="1078"/>
      <c r="DY106" s="1078"/>
      <c r="DZ106" s="1078"/>
      <c r="EA106" s="1078"/>
      <c r="EB106" s="1078"/>
      <c r="EC106" s="1078"/>
      <c r="ED106" s="1078"/>
      <c r="EE106" s="1078"/>
      <c r="EF106" s="1078"/>
      <c r="EG106" s="1078"/>
      <c r="EH106" s="1078"/>
      <c r="EI106" s="1078"/>
      <c r="EJ106" s="1078"/>
      <c r="EK106" s="1078"/>
      <c r="EL106" s="1078"/>
      <c r="EM106" s="1078"/>
      <c r="EN106" s="1078"/>
      <c r="EO106" s="1078"/>
      <c r="EP106" s="1078"/>
      <c r="EQ106" s="1078"/>
      <c r="ER106" s="1078"/>
      <c r="ES106" s="1078"/>
      <c r="ET106" s="1078"/>
      <c r="EU106" s="1078"/>
      <c r="EV106" s="1078"/>
      <c r="EW106" s="1078"/>
    </row>
    <row r="107" spans="1:153" s="5" customFormat="1" ht="15" hidden="1" customHeight="1" outlineLevel="2">
      <c r="A107" s="17">
        <v>83</v>
      </c>
      <c r="B107" s="64"/>
      <c r="C107" s="130"/>
      <c r="D107" s="43">
        <f t="shared" si="104"/>
        <v>4</v>
      </c>
      <c r="E107" s="43">
        <f t="shared" si="111"/>
        <v>4</v>
      </c>
      <c r="F107" s="65">
        <f t="shared" si="112"/>
        <v>20</v>
      </c>
      <c r="G107" s="131"/>
      <c r="H107" s="458"/>
      <c r="I107" s="458"/>
      <c r="J107" s="457"/>
      <c r="K107" s="100">
        <f t="shared" si="72"/>
        <v>0</v>
      </c>
      <c r="L107" s="92">
        <f t="shared" si="46"/>
        <v>0</v>
      </c>
      <c r="M107" s="127"/>
      <c r="N107" s="256"/>
      <c r="O107" s="257"/>
      <c r="P107" s="245"/>
      <c r="Q107" s="257"/>
      <c r="R107" s="257"/>
      <c r="S107" s="257"/>
      <c r="T107" s="129">
        <f t="shared" si="113"/>
        <v>0</v>
      </c>
      <c r="U107" s="128">
        <f t="shared" si="114"/>
        <v>0</v>
      </c>
      <c r="V107" s="96"/>
      <c r="W107" s="97">
        <f t="shared" si="73"/>
        <v>0</v>
      </c>
      <c r="AB107" s="1075"/>
      <c r="AC107" s="1078"/>
      <c r="AD107" s="1078"/>
      <c r="AE107" s="1078"/>
      <c r="AF107" s="1078"/>
      <c r="AG107" s="1078"/>
      <c r="AH107" s="1078"/>
      <c r="AI107" s="1078"/>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c r="CL107" s="1078"/>
      <c r="CM107" s="1078"/>
      <c r="CN107" s="1078"/>
      <c r="CO107" s="1078"/>
      <c r="CP107" s="1078"/>
      <c r="CQ107" s="1078"/>
      <c r="CR107" s="1078"/>
      <c r="CS107" s="1078"/>
      <c r="CT107" s="1078"/>
      <c r="CU107" s="1078"/>
      <c r="CV107" s="1078"/>
      <c r="CW107" s="1078"/>
      <c r="CX107" s="1078"/>
      <c r="CY107" s="1078"/>
      <c r="CZ107" s="1078"/>
      <c r="DA107" s="1078"/>
      <c r="DB107" s="1078"/>
      <c r="DC107" s="1078"/>
      <c r="DD107" s="1078"/>
      <c r="DE107" s="1078"/>
      <c r="DF107" s="1078"/>
      <c r="DG107" s="1078"/>
      <c r="DH107" s="1078"/>
      <c r="DI107" s="1078"/>
      <c r="DJ107" s="1078"/>
      <c r="DK107" s="1078"/>
      <c r="DL107" s="1078"/>
      <c r="DM107" s="1078"/>
      <c r="DN107" s="1078"/>
      <c r="DO107" s="1078"/>
      <c r="DP107" s="1078"/>
      <c r="DQ107" s="1078"/>
      <c r="DR107" s="1078"/>
      <c r="DS107" s="1078"/>
      <c r="DT107" s="1078"/>
      <c r="DU107" s="1078"/>
      <c r="DV107" s="1078"/>
      <c r="DW107" s="1078"/>
      <c r="DX107" s="1078"/>
      <c r="DY107" s="1078"/>
      <c r="DZ107" s="1078"/>
      <c r="EA107" s="1078"/>
      <c r="EB107" s="1078"/>
      <c r="EC107" s="1078"/>
      <c r="ED107" s="1078"/>
      <c r="EE107" s="1078"/>
      <c r="EF107" s="1078"/>
      <c r="EG107" s="1078"/>
      <c r="EH107" s="1078"/>
      <c r="EI107" s="1078"/>
      <c r="EJ107" s="1078"/>
      <c r="EK107" s="1078"/>
      <c r="EL107" s="1078"/>
      <c r="EM107" s="1078"/>
      <c r="EN107" s="1078"/>
      <c r="EO107" s="1078"/>
      <c r="EP107" s="1078"/>
      <c r="EQ107" s="1078"/>
      <c r="ER107" s="1078"/>
      <c r="ES107" s="1078"/>
      <c r="ET107" s="1078"/>
      <c r="EU107" s="1078"/>
      <c r="EV107" s="1078"/>
      <c r="EW107" s="1078"/>
    </row>
    <row r="108" spans="1:153" s="5" customFormat="1" ht="15" hidden="1" customHeight="1" outlineLevel="2">
      <c r="A108" s="17">
        <v>84</v>
      </c>
      <c r="B108" s="64"/>
      <c r="C108" s="130"/>
      <c r="D108" s="43">
        <f t="shared" ref="D108:D115" si="115">IF(G108&lt;=19,G108+4,IF(G108&lt;=30,G108+4,IF(G108&lt;=50,G108+5,IF(G108&lt;=70,G108+6,IF(G108&lt;=80,G108+8)))))</f>
        <v>4</v>
      </c>
      <c r="E108" s="43">
        <f t="shared" si="111"/>
        <v>4</v>
      </c>
      <c r="F108" s="65">
        <f t="shared" si="112"/>
        <v>20</v>
      </c>
      <c r="G108" s="131"/>
      <c r="H108" s="458"/>
      <c r="I108" s="458"/>
      <c r="J108" s="457"/>
      <c r="K108" s="100">
        <f t="shared" si="72"/>
        <v>0</v>
      </c>
      <c r="L108" s="92">
        <f t="shared" si="46"/>
        <v>0</v>
      </c>
      <c r="M108" s="127"/>
      <c r="N108" s="256"/>
      <c r="O108" s="257"/>
      <c r="P108" s="245"/>
      <c r="Q108" s="257"/>
      <c r="R108" s="257"/>
      <c r="S108" s="257"/>
      <c r="T108" s="129">
        <f t="shared" si="113"/>
        <v>0</v>
      </c>
      <c r="U108" s="128">
        <f t="shared" si="114"/>
        <v>0</v>
      </c>
      <c r="V108" s="96"/>
      <c r="W108" s="97">
        <f t="shared" si="73"/>
        <v>0</v>
      </c>
      <c r="AB108" s="1075"/>
      <c r="AC108" s="1078"/>
      <c r="AD108" s="1078"/>
      <c r="AE108" s="1078"/>
      <c r="AF108" s="1078"/>
      <c r="AG108" s="1078"/>
      <c r="AH108" s="1078"/>
      <c r="AI108" s="1078"/>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c r="CL108" s="1078"/>
      <c r="CM108" s="1078"/>
      <c r="CN108" s="1078"/>
      <c r="CO108" s="1078"/>
      <c r="CP108" s="1078"/>
      <c r="CQ108" s="1078"/>
      <c r="CR108" s="1078"/>
      <c r="CS108" s="1078"/>
      <c r="CT108" s="1078"/>
      <c r="CU108" s="1078"/>
      <c r="CV108" s="1078"/>
      <c r="CW108" s="1078"/>
      <c r="CX108" s="1078"/>
      <c r="CY108" s="1078"/>
      <c r="CZ108" s="1078"/>
      <c r="DA108" s="1078"/>
      <c r="DB108" s="1078"/>
      <c r="DC108" s="1078"/>
      <c r="DD108" s="1078"/>
      <c r="DE108" s="1078"/>
      <c r="DF108" s="1078"/>
      <c r="DG108" s="1078"/>
      <c r="DH108" s="1078"/>
      <c r="DI108" s="1078"/>
      <c r="DJ108" s="1078"/>
      <c r="DK108" s="1078"/>
      <c r="DL108" s="1078"/>
      <c r="DM108" s="1078"/>
      <c r="DN108" s="1078"/>
      <c r="DO108" s="1078"/>
      <c r="DP108" s="1078"/>
      <c r="DQ108" s="1078"/>
      <c r="DR108" s="1078"/>
      <c r="DS108" s="1078"/>
      <c r="DT108" s="1078"/>
      <c r="DU108" s="1078"/>
      <c r="DV108" s="1078"/>
      <c r="DW108" s="1078"/>
      <c r="DX108" s="1078"/>
      <c r="DY108" s="1078"/>
      <c r="DZ108" s="1078"/>
      <c r="EA108" s="1078"/>
      <c r="EB108" s="1078"/>
      <c r="EC108" s="1078"/>
      <c r="ED108" s="1078"/>
      <c r="EE108" s="1078"/>
      <c r="EF108" s="1078"/>
      <c r="EG108" s="1078"/>
      <c r="EH108" s="1078"/>
      <c r="EI108" s="1078"/>
      <c r="EJ108" s="1078"/>
      <c r="EK108" s="1078"/>
      <c r="EL108" s="1078"/>
      <c r="EM108" s="1078"/>
      <c r="EN108" s="1078"/>
      <c r="EO108" s="1078"/>
      <c r="EP108" s="1078"/>
      <c r="EQ108" s="1078"/>
      <c r="ER108" s="1078"/>
      <c r="ES108" s="1078"/>
      <c r="ET108" s="1078"/>
      <c r="EU108" s="1078"/>
      <c r="EV108" s="1078"/>
      <c r="EW108" s="1078"/>
    </row>
    <row r="109" spans="1:153" s="5" customFormat="1" ht="15" hidden="1" customHeight="1" outlineLevel="2">
      <c r="A109" s="17">
        <v>85</v>
      </c>
      <c r="B109" s="64"/>
      <c r="C109" s="130"/>
      <c r="D109" s="43">
        <f t="shared" si="115"/>
        <v>4</v>
      </c>
      <c r="E109" s="43">
        <f t="shared" si="111"/>
        <v>4</v>
      </c>
      <c r="F109" s="65">
        <f t="shared" si="112"/>
        <v>20</v>
      </c>
      <c r="G109" s="131"/>
      <c r="H109" s="458"/>
      <c r="I109" s="458"/>
      <c r="J109" s="457"/>
      <c r="K109" s="100">
        <f t="shared" si="72"/>
        <v>0</v>
      </c>
      <c r="L109" s="92">
        <f t="shared" si="46"/>
        <v>0</v>
      </c>
      <c r="M109" s="127"/>
      <c r="N109" s="256"/>
      <c r="O109" s="257"/>
      <c r="P109" s="245"/>
      <c r="Q109" s="257"/>
      <c r="R109" s="257"/>
      <c r="S109" s="257"/>
      <c r="T109" s="129">
        <f t="shared" si="113"/>
        <v>0</v>
      </c>
      <c r="U109" s="128">
        <f t="shared" si="114"/>
        <v>0</v>
      </c>
      <c r="V109" s="96"/>
      <c r="W109" s="97">
        <f t="shared" si="73"/>
        <v>0</v>
      </c>
      <c r="AB109" s="1075"/>
      <c r="AC109" s="1078"/>
      <c r="AD109" s="1078"/>
      <c r="AE109" s="1078"/>
      <c r="AF109" s="1078"/>
      <c r="AG109" s="1078"/>
      <c r="AH109" s="1078"/>
      <c r="AI109" s="1078"/>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c r="CL109" s="1078"/>
      <c r="CM109" s="1078"/>
      <c r="CN109" s="1078"/>
      <c r="CO109" s="1078"/>
      <c r="CP109" s="1078"/>
      <c r="CQ109" s="1078"/>
      <c r="CR109" s="1078"/>
      <c r="CS109" s="1078"/>
      <c r="CT109" s="1078"/>
      <c r="CU109" s="1078"/>
      <c r="CV109" s="1078"/>
      <c r="CW109" s="1078"/>
      <c r="CX109" s="1078"/>
      <c r="CY109" s="1078"/>
      <c r="CZ109" s="1078"/>
      <c r="DA109" s="1078"/>
      <c r="DB109" s="1078"/>
      <c r="DC109" s="1078"/>
      <c r="DD109" s="1078"/>
      <c r="DE109" s="1078"/>
      <c r="DF109" s="1078"/>
      <c r="DG109" s="1078"/>
      <c r="DH109" s="1078"/>
      <c r="DI109" s="1078"/>
      <c r="DJ109" s="1078"/>
      <c r="DK109" s="1078"/>
      <c r="DL109" s="1078"/>
      <c r="DM109" s="1078"/>
      <c r="DN109" s="1078"/>
      <c r="DO109" s="1078"/>
      <c r="DP109" s="1078"/>
      <c r="DQ109" s="1078"/>
      <c r="DR109" s="1078"/>
      <c r="DS109" s="1078"/>
      <c r="DT109" s="1078"/>
      <c r="DU109" s="1078"/>
      <c r="DV109" s="1078"/>
      <c r="DW109" s="1078"/>
      <c r="DX109" s="1078"/>
      <c r="DY109" s="1078"/>
      <c r="DZ109" s="1078"/>
      <c r="EA109" s="1078"/>
      <c r="EB109" s="1078"/>
      <c r="EC109" s="1078"/>
      <c r="ED109" s="1078"/>
      <c r="EE109" s="1078"/>
      <c r="EF109" s="1078"/>
      <c r="EG109" s="1078"/>
      <c r="EH109" s="1078"/>
      <c r="EI109" s="1078"/>
      <c r="EJ109" s="1078"/>
      <c r="EK109" s="1078"/>
      <c r="EL109" s="1078"/>
      <c r="EM109" s="1078"/>
      <c r="EN109" s="1078"/>
      <c r="EO109" s="1078"/>
      <c r="EP109" s="1078"/>
      <c r="EQ109" s="1078"/>
      <c r="ER109" s="1078"/>
      <c r="ES109" s="1078"/>
      <c r="ET109" s="1078"/>
      <c r="EU109" s="1078"/>
      <c r="EV109" s="1078"/>
      <c r="EW109" s="1078"/>
    </row>
    <row r="110" spans="1:153" s="5" customFormat="1" ht="15" hidden="1" customHeight="1" outlineLevel="2">
      <c r="A110" s="17">
        <v>86</v>
      </c>
      <c r="B110" s="64"/>
      <c r="C110" s="130"/>
      <c r="D110" s="43">
        <f t="shared" si="115"/>
        <v>4</v>
      </c>
      <c r="E110" s="43">
        <f t="shared" si="111"/>
        <v>4</v>
      </c>
      <c r="F110" s="65">
        <f t="shared" si="112"/>
        <v>20</v>
      </c>
      <c r="G110" s="131"/>
      <c r="H110" s="458"/>
      <c r="I110" s="458"/>
      <c r="J110" s="457"/>
      <c r="K110" s="100">
        <f t="shared" si="72"/>
        <v>0</v>
      </c>
      <c r="L110" s="92">
        <f t="shared" si="46"/>
        <v>0</v>
      </c>
      <c r="M110" s="127"/>
      <c r="N110" s="256"/>
      <c r="O110" s="257"/>
      <c r="P110" s="245"/>
      <c r="Q110" s="257"/>
      <c r="R110" s="257"/>
      <c r="S110" s="257"/>
      <c r="T110" s="129">
        <f t="shared" si="113"/>
        <v>0</v>
      </c>
      <c r="U110" s="128">
        <f t="shared" si="114"/>
        <v>0</v>
      </c>
      <c r="V110" s="96"/>
      <c r="W110" s="97">
        <f t="shared" si="73"/>
        <v>0</v>
      </c>
      <c r="AB110" s="1075"/>
      <c r="AC110" s="1078"/>
      <c r="AD110" s="1078"/>
      <c r="AE110" s="1078"/>
      <c r="AF110" s="1078"/>
      <c r="AG110" s="1078"/>
      <c r="AH110" s="1078"/>
      <c r="AI110" s="1078"/>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c r="CL110" s="1078"/>
      <c r="CM110" s="1078"/>
      <c r="CN110" s="1078"/>
      <c r="CO110" s="1078"/>
      <c r="CP110" s="1078"/>
      <c r="CQ110" s="1078"/>
      <c r="CR110" s="1078"/>
      <c r="CS110" s="1078"/>
      <c r="CT110" s="1078"/>
      <c r="CU110" s="1078"/>
      <c r="CV110" s="1078"/>
      <c r="CW110" s="1078"/>
      <c r="CX110" s="1078"/>
      <c r="CY110" s="1078"/>
      <c r="CZ110" s="1078"/>
      <c r="DA110" s="1078"/>
      <c r="DB110" s="1078"/>
      <c r="DC110" s="1078"/>
      <c r="DD110" s="1078"/>
      <c r="DE110" s="1078"/>
      <c r="DF110" s="1078"/>
      <c r="DG110" s="1078"/>
      <c r="DH110" s="1078"/>
      <c r="DI110" s="1078"/>
      <c r="DJ110" s="1078"/>
      <c r="DK110" s="1078"/>
      <c r="DL110" s="1078"/>
      <c r="DM110" s="1078"/>
      <c r="DN110" s="1078"/>
      <c r="DO110" s="1078"/>
      <c r="DP110" s="1078"/>
      <c r="DQ110" s="1078"/>
      <c r="DR110" s="1078"/>
      <c r="DS110" s="1078"/>
      <c r="DT110" s="1078"/>
      <c r="DU110" s="1078"/>
      <c r="DV110" s="1078"/>
      <c r="DW110" s="1078"/>
      <c r="DX110" s="1078"/>
      <c r="DY110" s="1078"/>
      <c r="DZ110" s="1078"/>
      <c r="EA110" s="1078"/>
      <c r="EB110" s="1078"/>
      <c r="EC110" s="1078"/>
      <c r="ED110" s="1078"/>
      <c r="EE110" s="1078"/>
      <c r="EF110" s="1078"/>
      <c r="EG110" s="1078"/>
      <c r="EH110" s="1078"/>
      <c r="EI110" s="1078"/>
      <c r="EJ110" s="1078"/>
      <c r="EK110" s="1078"/>
      <c r="EL110" s="1078"/>
      <c r="EM110" s="1078"/>
      <c r="EN110" s="1078"/>
      <c r="EO110" s="1078"/>
      <c r="EP110" s="1078"/>
      <c r="EQ110" s="1078"/>
      <c r="ER110" s="1078"/>
      <c r="ES110" s="1078"/>
      <c r="ET110" s="1078"/>
      <c r="EU110" s="1078"/>
      <c r="EV110" s="1078"/>
      <c r="EW110" s="1078"/>
    </row>
    <row r="111" spans="1:153" s="5" customFormat="1" ht="15" hidden="1" customHeight="1" outlineLevel="2">
      <c r="A111" s="17">
        <v>87</v>
      </c>
      <c r="B111" s="64"/>
      <c r="C111" s="130"/>
      <c r="D111" s="43">
        <f t="shared" si="115"/>
        <v>4</v>
      </c>
      <c r="E111" s="43">
        <f t="shared" si="111"/>
        <v>4</v>
      </c>
      <c r="F111" s="65">
        <f t="shared" si="112"/>
        <v>20</v>
      </c>
      <c r="G111" s="131"/>
      <c r="H111" s="458"/>
      <c r="I111" s="458"/>
      <c r="J111" s="457"/>
      <c r="K111" s="100">
        <f t="shared" si="72"/>
        <v>0</v>
      </c>
      <c r="L111" s="92">
        <f t="shared" si="46"/>
        <v>0</v>
      </c>
      <c r="M111" s="127"/>
      <c r="N111" s="256"/>
      <c r="O111" s="257"/>
      <c r="P111" s="245"/>
      <c r="Q111" s="257"/>
      <c r="R111" s="257"/>
      <c r="S111" s="257"/>
      <c r="T111" s="129">
        <f t="shared" si="113"/>
        <v>0</v>
      </c>
      <c r="U111" s="128">
        <f t="shared" si="114"/>
        <v>0</v>
      </c>
      <c r="V111" s="96"/>
      <c r="W111" s="97">
        <f t="shared" si="73"/>
        <v>0</v>
      </c>
      <c r="AB111" s="1075"/>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c r="CL111" s="1078"/>
      <c r="CM111" s="1078"/>
      <c r="CN111" s="1078"/>
      <c r="CO111" s="1078"/>
      <c r="CP111" s="1078"/>
      <c r="CQ111" s="1078"/>
      <c r="CR111" s="1078"/>
      <c r="CS111" s="1078"/>
      <c r="CT111" s="1078"/>
      <c r="CU111" s="1078"/>
      <c r="CV111" s="1078"/>
      <c r="CW111" s="1078"/>
      <c r="CX111" s="1078"/>
      <c r="CY111" s="1078"/>
      <c r="CZ111" s="1078"/>
      <c r="DA111" s="1078"/>
      <c r="DB111" s="1078"/>
      <c r="DC111" s="1078"/>
      <c r="DD111" s="1078"/>
      <c r="DE111" s="1078"/>
      <c r="DF111" s="1078"/>
      <c r="DG111" s="1078"/>
      <c r="DH111" s="1078"/>
      <c r="DI111" s="1078"/>
      <c r="DJ111" s="1078"/>
      <c r="DK111" s="1078"/>
      <c r="DL111" s="1078"/>
      <c r="DM111" s="1078"/>
      <c r="DN111" s="1078"/>
      <c r="DO111" s="1078"/>
      <c r="DP111" s="1078"/>
      <c r="DQ111" s="1078"/>
      <c r="DR111" s="1078"/>
      <c r="DS111" s="1078"/>
      <c r="DT111" s="1078"/>
      <c r="DU111" s="1078"/>
      <c r="DV111" s="1078"/>
      <c r="DW111" s="1078"/>
      <c r="DX111" s="1078"/>
      <c r="DY111" s="1078"/>
      <c r="DZ111" s="1078"/>
      <c r="EA111" s="1078"/>
      <c r="EB111" s="1078"/>
      <c r="EC111" s="1078"/>
      <c r="ED111" s="1078"/>
      <c r="EE111" s="1078"/>
      <c r="EF111" s="1078"/>
      <c r="EG111" s="1078"/>
      <c r="EH111" s="1078"/>
      <c r="EI111" s="1078"/>
      <c r="EJ111" s="1078"/>
      <c r="EK111" s="1078"/>
      <c r="EL111" s="1078"/>
      <c r="EM111" s="1078"/>
      <c r="EN111" s="1078"/>
      <c r="EO111" s="1078"/>
      <c r="EP111" s="1078"/>
      <c r="EQ111" s="1078"/>
      <c r="ER111" s="1078"/>
      <c r="ES111" s="1078"/>
      <c r="ET111" s="1078"/>
      <c r="EU111" s="1078"/>
      <c r="EV111" s="1078"/>
      <c r="EW111" s="1078"/>
    </row>
    <row r="112" spans="1:153" s="5" customFormat="1" ht="15" hidden="1" customHeight="1" outlineLevel="2">
      <c r="A112" s="17">
        <v>88</v>
      </c>
      <c r="B112" s="64"/>
      <c r="C112" s="130"/>
      <c r="D112" s="43">
        <f t="shared" si="115"/>
        <v>4</v>
      </c>
      <c r="E112" s="43">
        <f t="shared" si="111"/>
        <v>4</v>
      </c>
      <c r="F112" s="65">
        <f t="shared" si="112"/>
        <v>20</v>
      </c>
      <c r="G112" s="131"/>
      <c r="H112" s="458"/>
      <c r="I112" s="458"/>
      <c r="J112" s="457"/>
      <c r="K112" s="100">
        <f t="shared" si="72"/>
        <v>0</v>
      </c>
      <c r="L112" s="92">
        <f t="shared" si="46"/>
        <v>0</v>
      </c>
      <c r="M112" s="127"/>
      <c r="N112" s="256"/>
      <c r="O112" s="257"/>
      <c r="P112" s="245"/>
      <c r="Q112" s="257"/>
      <c r="R112" s="257"/>
      <c r="S112" s="257"/>
      <c r="T112" s="129">
        <f t="shared" si="113"/>
        <v>0</v>
      </c>
      <c r="U112" s="128">
        <f t="shared" si="114"/>
        <v>0</v>
      </c>
      <c r="V112" s="96"/>
      <c r="W112" s="97">
        <f t="shared" si="73"/>
        <v>0</v>
      </c>
      <c r="AB112" s="1075"/>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c r="CL112" s="1078"/>
      <c r="CM112" s="1078"/>
      <c r="CN112" s="1078"/>
      <c r="CO112" s="1078"/>
      <c r="CP112" s="1078"/>
      <c r="CQ112" s="1078"/>
      <c r="CR112" s="1078"/>
      <c r="CS112" s="1078"/>
      <c r="CT112" s="1078"/>
      <c r="CU112" s="1078"/>
      <c r="CV112" s="1078"/>
      <c r="CW112" s="1078"/>
      <c r="CX112" s="1078"/>
      <c r="CY112" s="1078"/>
      <c r="CZ112" s="1078"/>
      <c r="DA112" s="1078"/>
      <c r="DB112" s="1078"/>
      <c r="DC112" s="1078"/>
      <c r="DD112" s="1078"/>
      <c r="DE112" s="1078"/>
      <c r="DF112" s="1078"/>
      <c r="DG112" s="1078"/>
      <c r="DH112" s="1078"/>
      <c r="DI112" s="1078"/>
      <c r="DJ112" s="1078"/>
      <c r="DK112" s="1078"/>
      <c r="DL112" s="1078"/>
      <c r="DM112" s="1078"/>
      <c r="DN112" s="1078"/>
      <c r="DO112" s="1078"/>
      <c r="DP112" s="1078"/>
      <c r="DQ112" s="1078"/>
      <c r="DR112" s="1078"/>
      <c r="DS112" s="1078"/>
      <c r="DT112" s="1078"/>
      <c r="DU112" s="1078"/>
      <c r="DV112" s="1078"/>
      <c r="DW112" s="1078"/>
      <c r="DX112" s="1078"/>
      <c r="DY112" s="1078"/>
      <c r="DZ112" s="1078"/>
      <c r="EA112" s="1078"/>
      <c r="EB112" s="1078"/>
      <c r="EC112" s="1078"/>
      <c r="ED112" s="1078"/>
      <c r="EE112" s="1078"/>
      <c r="EF112" s="1078"/>
      <c r="EG112" s="1078"/>
      <c r="EH112" s="1078"/>
      <c r="EI112" s="1078"/>
      <c r="EJ112" s="1078"/>
      <c r="EK112" s="1078"/>
      <c r="EL112" s="1078"/>
      <c r="EM112" s="1078"/>
      <c r="EN112" s="1078"/>
      <c r="EO112" s="1078"/>
      <c r="EP112" s="1078"/>
      <c r="EQ112" s="1078"/>
      <c r="ER112" s="1078"/>
      <c r="ES112" s="1078"/>
      <c r="ET112" s="1078"/>
      <c r="EU112" s="1078"/>
      <c r="EV112" s="1078"/>
      <c r="EW112" s="1078"/>
    </row>
    <row r="113" spans="1:153" s="5" customFormat="1" ht="15" hidden="1" customHeight="1" outlineLevel="2">
      <c r="A113" s="17">
        <v>89</v>
      </c>
      <c r="B113" s="64"/>
      <c r="C113" s="130"/>
      <c r="D113" s="43">
        <f t="shared" si="115"/>
        <v>4</v>
      </c>
      <c r="E113" s="43">
        <f t="shared" si="111"/>
        <v>4</v>
      </c>
      <c r="F113" s="65">
        <f t="shared" si="112"/>
        <v>20</v>
      </c>
      <c r="G113" s="131"/>
      <c r="H113" s="458"/>
      <c r="I113" s="458"/>
      <c r="J113" s="457"/>
      <c r="K113" s="100">
        <f t="shared" si="72"/>
        <v>0</v>
      </c>
      <c r="L113" s="92">
        <f t="shared" si="46"/>
        <v>0</v>
      </c>
      <c r="M113" s="127"/>
      <c r="N113" s="256"/>
      <c r="O113" s="257"/>
      <c r="P113" s="245"/>
      <c r="Q113" s="257"/>
      <c r="R113" s="257"/>
      <c r="S113" s="257"/>
      <c r="T113" s="129">
        <f t="shared" si="113"/>
        <v>0</v>
      </c>
      <c r="U113" s="128">
        <f t="shared" si="114"/>
        <v>0</v>
      </c>
      <c r="V113" s="96"/>
      <c r="W113" s="97">
        <f t="shared" si="73"/>
        <v>0</v>
      </c>
      <c r="AB113" s="1075"/>
      <c r="AC113" s="1078"/>
      <c r="AD113" s="1078"/>
      <c r="AE113" s="1078"/>
      <c r="AF113" s="1078"/>
      <c r="AG113" s="1078"/>
      <c r="AH113" s="1078"/>
      <c r="AI113" s="1078"/>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c r="CL113" s="1078"/>
      <c r="CM113" s="1078"/>
      <c r="CN113" s="1078"/>
      <c r="CO113" s="1078"/>
      <c r="CP113" s="1078"/>
      <c r="CQ113" s="1078"/>
      <c r="CR113" s="1078"/>
      <c r="CS113" s="1078"/>
      <c r="CT113" s="1078"/>
      <c r="CU113" s="1078"/>
      <c r="CV113" s="1078"/>
      <c r="CW113" s="1078"/>
      <c r="CX113" s="1078"/>
      <c r="CY113" s="1078"/>
      <c r="CZ113" s="1078"/>
      <c r="DA113" s="1078"/>
      <c r="DB113" s="1078"/>
      <c r="DC113" s="1078"/>
      <c r="DD113" s="1078"/>
      <c r="DE113" s="1078"/>
      <c r="DF113" s="1078"/>
      <c r="DG113" s="1078"/>
      <c r="DH113" s="1078"/>
      <c r="DI113" s="1078"/>
      <c r="DJ113" s="1078"/>
      <c r="DK113" s="1078"/>
      <c r="DL113" s="1078"/>
      <c r="DM113" s="1078"/>
      <c r="DN113" s="1078"/>
      <c r="DO113" s="1078"/>
      <c r="DP113" s="1078"/>
      <c r="DQ113" s="1078"/>
      <c r="DR113" s="1078"/>
      <c r="DS113" s="1078"/>
      <c r="DT113" s="1078"/>
      <c r="DU113" s="1078"/>
      <c r="DV113" s="1078"/>
      <c r="DW113" s="1078"/>
      <c r="DX113" s="1078"/>
      <c r="DY113" s="1078"/>
      <c r="DZ113" s="1078"/>
      <c r="EA113" s="1078"/>
      <c r="EB113" s="1078"/>
      <c r="EC113" s="1078"/>
      <c r="ED113" s="1078"/>
      <c r="EE113" s="1078"/>
      <c r="EF113" s="1078"/>
      <c r="EG113" s="1078"/>
      <c r="EH113" s="1078"/>
      <c r="EI113" s="1078"/>
      <c r="EJ113" s="1078"/>
      <c r="EK113" s="1078"/>
      <c r="EL113" s="1078"/>
      <c r="EM113" s="1078"/>
      <c r="EN113" s="1078"/>
      <c r="EO113" s="1078"/>
      <c r="EP113" s="1078"/>
      <c r="EQ113" s="1078"/>
      <c r="ER113" s="1078"/>
      <c r="ES113" s="1078"/>
      <c r="ET113" s="1078"/>
      <c r="EU113" s="1078"/>
      <c r="EV113" s="1078"/>
      <c r="EW113" s="1078"/>
    </row>
    <row r="114" spans="1:153" s="5" customFormat="1" ht="15" hidden="1" customHeight="1" outlineLevel="2">
      <c r="A114" s="17">
        <v>90</v>
      </c>
      <c r="B114" s="64"/>
      <c r="C114" s="130"/>
      <c r="D114" s="43">
        <f t="shared" si="115"/>
        <v>4</v>
      </c>
      <c r="E114" s="43">
        <f t="shared" si="111"/>
        <v>4</v>
      </c>
      <c r="F114" s="65">
        <f t="shared" si="112"/>
        <v>20</v>
      </c>
      <c r="G114" s="131"/>
      <c r="H114" s="458"/>
      <c r="I114" s="458"/>
      <c r="J114" s="457"/>
      <c r="K114" s="100">
        <f t="shared" si="72"/>
        <v>0</v>
      </c>
      <c r="L114" s="92">
        <f t="shared" si="46"/>
        <v>0</v>
      </c>
      <c r="M114" s="127"/>
      <c r="N114" s="256"/>
      <c r="O114" s="257"/>
      <c r="P114" s="245"/>
      <c r="Q114" s="257"/>
      <c r="R114" s="257"/>
      <c r="S114" s="257"/>
      <c r="T114" s="129">
        <f t="shared" si="113"/>
        <v>0</v>
      </c>
      <c r="U114" s="128">
        <f t="shared" si="114"/>
        <v>0</v>
      </c>
      <c r="V114" s="96"/>
      <c r="W114" s="97">
        <f t="shared" si="73"/>
        <v>0</v>
      </c>
      <c r="AB114" s="1075"/>
      <c r="AC114" s="1078"/>
      <c r="AD114" s="1078"/>
      <c r="AE114" s="1078"/>
      <c r="AF114" s="1078"/>
      <c r="AG114" s="1078"/>
      <c r="AH114" s="1078"/>
      <c r="AI114" s="1078"/>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c r="CL114" s="1078"/>
      <c r="CM114" s="1078"/>
      <c r="CN114" s="1078"/>
      <c r="CO114" s="1078"/>
      <c r="CP114" s="1078"/>
      <c r="CQ114" s="1078"/>
      <c r="CR114" s="1078"/>
      <c r="CS114" s="1078"/>
      <c r="CT114" s="1078"/>
      <c r="CU114" s="1078"/>
      <c r="CV114" s="1078"/>
      <c r="CW114" s="1078"/>
      <c r="CX114" s="1078"/>
      <c r="CY114" s="1078"/>
      <c r="CZ114" s="1078"/>
      <c r="DA114" s="1078"/>
      <c r="DB114" s="1078"/>
      <c r="DC114" s="1078"/>
      <c r="DD114" s="1078"/>
      <c r="DE114" s="1078"/>
      <c r="DF114" s="1078"/>
      <c r="DG114" s="1078"/>
      <c r="DH114" s="1078"/>
      <c r="DI114" s="1078"/>
      <c r="DJ114" s="1078"/>
      <c r="DK114" s="1078"/>
      <c r="DL114" s="1078"/>
      <c r="DM114" s="1078"/>
      <c r="DN114" s="1078"/>
      <c r="DO114" s="1078"/>
      <c r="DP114" s="1078"/>
      <c r="DQ114" s="1078"/>
      <c r="DR114" s="1078"/>
      <c r="DS114" s="1078"/>
      <c r="DT114" s="1078"/>
      <c r="DU114" s="1078"/>
      <c r="DV114" s="1078"/>
      <c r="DW114" s="1078"/>
      <c r="DX114" s="1078"/>
      <c r="DY114" s="1078"/>
      <c r="DZ114" s="1078"/>
      <c r="EA114" s="1078"/>
      <c r="EB114" s="1078"/>
      <c r="EC114" s="1078"/>
      <c r="ED114" s="1078"/>
      <c r="EE114" s="1078"/>
      <c r="EF114" s="1078"/>
      <c r="EG114" s="1078"/>
      <c r="EH114" s="1078"/>
      <c r="EI114" s="1078"/>
      <c r="EJ114" s="1078"/>
      <c r="EK114" s="1078"/>
      <c r="EL114" s="1078"/>
      <c r="EM114" s="1078"/>
      <c r="EN114" s="1078"/>
      <c r="EO114" s="1078"/>
      <c r="EP114" s="1078"/>
      <c r="EQ114" s="1078"/>
      <c r="ER114" s="1078"/>
      <c r="ES114" s="1078"/>
      <c r="ET114" s="1078"/>
      <c r="EU114" s="1078"/>
      <c r="EV114" s="1078"/>
      <c r="EW114" s="1078"/>
    </row>
    <row r="115" spans="1:153" s="5" customFormat="1" ht="15" hidden="1" customHeight="1" outlineLevel="2">
      <c r="A115" s="17">
        <v>91</v>
      </c>
      <c r="B115" s="64"/>
      <c r="C115" s="130"/>
      <c r="D115" s="43">
        <f t="shared" si="115"/>
        <v>4</v>
      </c>
      <c r="E115" s="43">
        <f t="shared" si="111"/>
        <v>4</v>
      </c>
      <c r="F115" s="65">
        <f t="shared" si="112"/>
        <v>20</v>
      </c>
      <c r="G115" s="131"/>
      <c r="H115" s="458"/>
      <c r="I115" s="458"/>
      <c r="J115" s="457"/>
      <c r="K115" s="100">
        <f t="shared" si="72"/>
        <v>0</v>
      </c>
      <c r="L115" s="92">
        <f t="shared" si="46"/>
        <v>0</v>
      </c>
      <c r="M115" s="127"/>
      <c r="N115" s="256"/>
      <c r="O115" s="257"/>
      <c r="P115" s="245"/>
      <c r="Q115" s="257"/>
      <c r="R115" s="257"/>
      <c r="S115" s="258"/>
      <c r="T115" s="129">
        <f t="shared" si="113"/>
        <v>0</v>
      </c>
      <c r="U115" s="128">
        <f t="shared" si="114"/>
        <v>0</v>
      </c>
      <c r="V115" s="96"/>
      <c r="W115" s="97">
        <f t="shared" si="73"/>
        <v>0</v>
      </c>
      <c r="AB115" s="1075"/>
      <c r="AC115" s="1078"/>
      <c r="AD115" s="1078"/>
      <c r="AE115" s="1078"/>
      <c r="AF115" s="1078"/>
      <c r="AG115" s="1078"/>
      <c r="AH115" s="1078"/>
      <c r="AI115" s="1078"/>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c r="CL115" s="1078"/>
      <c r="CM115" s="1078"/>
      <c r="CN115" s="1078"/>
      <c r="CO115" s="1078"/>
      <c r="CP115" s="1078"/>
      <c r="CQ115" s="1078"/>
      <c r="CR115" s="1078"/>
      <c r="CS115" s="1078"/>
      <c r="CT115" s="1078"/>
      <c r="CU115" s="1078"/>
      <c r="CV115" s="1078"/>
      <c r="CW115" s="1078"/>
      <c r="CX115" s="1078"/>
      <c r="CY115" s="1078"/>
      <c r="CZ115" s="1078"/>
      <c r="DA115" s="1078"/>
      <c r="DB115" s="1078"/>
      <c r="DC115" s="1078"/>
      <c r="DD115" s="1078"/>
      <c r="DE115" s="1078"/>
      <c r="DF115" s="1078"/>
      <c r="DG115" s="1078"/>
      <c r="DH115" s="1078"/>
      <c r="DI115" s="1078"/>
      <c r="DJ115" s="1078"/>
      <c r="DK115" s="1078"/>
      <c r="DL115" s="1078"/>
      <c r="DM115" s="1078"/>
      <c r="DN115" s="1078"/>
      <c r="DO115" s="1078"/>
      <c r="DP115" s="1078"/>
      <c r="DQ115" s="1078"/>
      <c r="DR115" s="1078"/>
      <c r="DS115" s="1078"/>
      <c r="DT115" s="1078"/>
      <c r="DU115" s="1078"/>
      <c r="DV115" s="1078"/>
      <c r="DW115" s="1078"/>
      <c r="DX115" s="1078"/>
      <c r="DY115" s="1078"/>
      <c r="DZ115" s="1078"/>
      <c r="EA115" s="1078"/>
      <c r="EB115" s="1078"/>
      <c r="EC115" s="1078"/>
      <c r="ED115" s="1078"/>
      <c r="EE115" s="1078"/>
      <c r="EF115" s="1078"/>
      <c r="EG115" s="1078"/>
      <c r="EH115" s="1078"/>
      <c r="EI115" s="1078"/>
      <c r="EJ115" s="1078"/>
      <c r="EK115" s="1078"/>
      <c r="EL115" s="1078"/>
      <c r="EM115" s="1078"/>
      <c r="EN115" s="1078"/>
      <c r="EO115" s="1078"/>
      <c r="EP115" s="1078"/>
      <c r="EQ115" s="1078"/>
      <c r="ER115" s="1078"/>
      <c r="ES115" s="1078"/>
      <c r="ET115" s="1078"/>
      <c r="EU115" s="1078"/>
      <c r="EV115" s="1078"/>
      <c r="EW115" s="1078"/>
    </row>
    <row r="116" spans="1:153" s="5" customFormat="1" ht="33" customHeight="1" outlineLevel="1" collapsed="1">
      <c r="A116" s="1237" t="s">
        <v>866</v>
      </c>
      <c r="B116" s="77" t="s">
        <v>867</v>
      </c>
      <c r="C116" s="45">
        <v>14</v>
      </c>
      <c r="D116" s="45">
        <v>16</v>
      </c>
      <c r="E116" s="45">
        <v>19</v>
      </c>
      <c r="F116" s="44">
        <v>22</v>
      </c>
      <c r="G116" s="44">
        <v>24</v>
      </c>
      <c r="H116" s="44">
        <v>26</v>
      </c>
      <c r="I116" s="44">
        <v>28</v>
      </c>
      <c r="J116" s="45">
        <v>34</v>
      </c>
      <c r="K116" s="45">
        <v>40</v>
      </c>
      <c r="L116" s="44">
        <v>45</v>
      </c>
      <c r="M116" s="44">
        <v>50</v>
      </c>
      <c r="N116" s="44">
        <v>55</v>
      </c>
      <c r="O116" s="44">
        <v>60</v>
      </c>
      <c r="P116" s="564">
        <v>65</v>
      </c>
      <c r="Q116" s="44">
        <v>70</v>
      </c>
      <c r="R116" s="563">
        <v>75</v>
      </c>
      <c r="S116" s="563" t="s">
        <v>868</v>
      </c>
      <c r="T116" s="443" t="s">
        <v>869</v>
      </c>
      <c r="U116" s="132">
        <f>SUM(U20:U115)</f>
        <v>25.723680000000005</v>
      </c>
      <c r="V116" s="98">
        <f>AVERAGEA(V20:V115)</f>
        <v>3</v>
      </c>
      <c r="W116" s="98">
        <f>SUM(W20:W115)</f>
        <v>77.171040000000005</v>
      </c>
      <c r="AB116" s="1075"/>
      <c r="AC116" s="1078"/>
      <c r="AD116" s="1078"/>
      <c r="AE116" s="1078"/>
      <c r="AF116" s="1078"/>
      <c r="AG116" s="1078"/>
      <c r="AH116" s="1078"/>
      <c r="AI116" s="1078"/>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c r="CL116" s="1078"/>
      <c r="CM116" s="1078"/>
      <c r="CN116" s="1078"/>
      <c r="CO116" s="1078"/>
      <c r="CP116" s="1078"/>
      <c r="CQ116" s="1078"/>
      <c r="CR116" s="1078"/>
      <c r="CS116" s="1078"/>
      <c r="CT116" s="1078"/>
      <c r="CU116" s="1078"/>
      <c r="CV116" s="1078"/>
      <c r="CW116" s="1078"/>
      <c r="CX116" s="1078"/>
      <c r="CY116" s="1078"/>
      <c r="CZ116" s="1078"/>
      <c r="DA116" s="1078"/>
      <c r="DB116" s="1078"/>
      <c r="DC116" s="1078"/>
      <c r="DD116" s="1078"/>
      <c r="DE116" s="1078"/>
      <c r="DF116" s="1078"/>
      <c r="DG116" s="1078"/>
      <c r="DH116" s="1078"/>
      <c r="DI116" s="1078"/>
      <c r="DJ116" s="1078"/>
      <c r="DK116" s="1078"/>
      <c r="DL116" s="1078"/>
      <c r="DM116" s="1078"/>
      <c r="DN116" s="1078"/>
      <c r="DO116" s="1078"/>
      <c r="DP116" s="1078"/>
      <c r="DQ116" s="1078"/>
      <c r="DR116" s="1078"/>
      <c r="DS116" s="1078"/>
      <c r="DT116" s="1078"/>
      <c r="DU116" s="1078"/>
      <c r="DV116" s="1078"/>
      <c r="DW116" s="1078"/>
      <c r="DX116" s="1078"/>
      <c r="DY116" s="1078"/>
      <c r="DZ116" s="1078"/>
      <c r="EA116" s="1078"/>
      <c r="EB116" s="1078"/>
      <c r="EC116" s="1078"/>
      <c r="ED116" s="1078"/>
      <c r="EE116" s="1078"/>
      <c r="EF116" s="1078"/>
      <c r="EG116" s="1078"/>
      <c r="EH116" s="1078"/>
      <c r="EI116" s="1078"/>
      <c r="EJ116" s="1078"/>
      <c r="EK116" s="1078"/>
      <c r="EL116" s="1078"/>
      <c r="EM116" s="1078"/>
      <c r="EN116" s="1078"/>
      <c r="EO116" s="1078"/>
      <c r="EP116" s="1078"/>
      <c r="EQ116" s="1078"/>
      <c r="ER116" s="1078"/>
      <c r="ES116" s="1078"/>
      <c r="ET116" s="1078"/>
      <c r="EU116" s="1078"/>
      <c r="EV116" s="1078"/>
      <c r="EW116" s="1078"/>
    </row>
    <row r="117" spans="1:153" s="5" customFormat="1" ht="20.25" customHeight="1" outlineLevel="1">
      <c r="A117" s="1238"/>
      <c r="B117" s="259" t="s">
        <v>870</v>
      </c>
      <c r="C117" s="459">
        <f>SUMIF($D$20:$D$115,$C$116:$R$116,$U$20:$U$115)</f>
        <v>0</v>
      </c>
      <c r="D117" s="459">
        <f>SUMIF($D$20:$D$115,$C$116:$R$116,$U$20:$U$115)</f>
        <v>3.6725399999999997</v>
      </c>
      <c r="E117" s="459">
        <f>SUMIF($D$20:$D$115,$C$116:$R$116,$U$20:$U$115)</f>
        <v>3.6580900000000001</v>
      </c>
      <c r="F117" s="459">
        <f>SUMIF($D$20:$D$115,$C$116:$R$116,$U$20:$U$115)</f>
        <v>0</v>
      </c>
      <c r="G117" s="459">
        <f>SUMIF($D$20:$D$115,$C$116:$R$116,$U$20:$U$115)</f>
        <v>6.6944499999999998</v>
      </c>
      <c r="H117" s="459">
        <f>SUMIF($D$20:$D$115,$C$116:$R$116,$U$20:$U$115)</f>
        <v>0</v>
      </c>
      <c r="I117" s="459">
        <f>SUMIF($D$20:$D$115,$C$116:$R$116,$U$20:$U$115)</f>
        <v>0</v>
      </c>
      <c r="J117" s="459">
        <f>SUMIF($D$20:$D$115,$C$116:$R$116,$U$20:$U$115)</f>
        <v>4.2682199999999995</v>
      </c>
      <c r="K117" s="459">
        <f>SUMIF($D$20:$D$115,$C$116:$R$116,$U$20:$U$115)</f>
        <v>7.4303799999999995</v>
      </c>
      <c r="L117" s="459">
        <f>SUMIF($D$20:$D$115,$C$116:$R$116,$U$20:$U$115)</f>
        <v>0</v>
      </c>
      <c r="M117" s="459">
        <f>SUMIF($D$20:$D$115,$C$116:$R$116,$U$20:$U$115)</f>
        <v>0</v>
      </c>
      <c r="N117" s="459">
        <f>SUMIF($D$20:$D$115,$C$116:$R$116,$U$20:$U$115)</f>
        <v>0</v>
      </c>
      <c r="O117" s="459">
        <f>SUMIF($D$20:$D$115,$C$116:$R$116,$U$20:$U$115)</f>
        <v>0</v>
      </c>
      <c r="P117" s="459">
        <f>SUMIF($D$20:$D$115,$C$116:$R$116,$U$20:$U$115)</f>
        <v>0</v>
      </c>
      <c r="Q117" s="459">
        <f>SUMIF($D$20:$D$115,$C$116:$R$116,$U$20:$U$115)</f>
        <v>0</v>
      </c>
      <c r="R117" s="459">
        <f>SUMIF($D$20:$D$115,$C$116:$R$116,$U$20:$U$115)</f>
        <v>0</v>
      </c>
      <c r="S117" s="460">
        <f>SUM(C117:R117)</f>
        <v>25.723679999999998</v>
      </c>
      <c r="T117" s="260"/>
      <c r="AB117" s="1075"/>
      <c r="AC117" s="1078"/>
      <c r="AD117" s="1078"/>
      <c r="AE117" s="1078"/>
      <c r="AF117" s="1078"/>
      <c r="AG117" s="1078"/>
      <c r="AH117" s="1078"/>
      <c r="AI117" s="107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c r="CL117" s="1078"/>
      <c r="CM117" s="1078"/>
      <c r="CN117" s="1078"/>
      <c r="CO117" s="1078"/>
      <c r="CP117" s="1078"/>
      <c r="CQ117" s="1078"/>
      <c r="CR117" s="1078"/>
      <c r="CS117" s="1078"/>
      <c r="CT117" s="1078"/>
      <c r="CU117" s="1078"/>
      <c r="CV117" s="1078"/>
      <c r="CW117" s="1078"/>
      <c r="CX117" s="1078"/>
      <c r="CY117" s="1078"/>
      <c r="CZ117" s="1078"/>
      <c r="DA117" s="1078"/>
      <c r="DB117" s="1078"/>
      <c r="DC117" s="1078"/>
      <c r="DD117" s="1078"/>
      <c r="DE117" s="1078"/>
      <c r="DF117" s="1078"/>
      <c r="DG117" s="1078"/>
      <c r="DH117" s="1078"/>
      <c r="DI117" s="1078"/>
      <c r="DJ117" s="1078"/>
      <c r="DK117" s="1078"/>
      <c r="DL117" s="1078"/>
      <c r="DM117" s="1078"/>
      <c r="DN117" s="1078"/>
      <c r="DO117" s="1078"/>
      <c r="DP117" s="1078"/>
      <c r="DQ117" s="1078"/>
      <c r="DR117" s="1078"/>
      <c r="DS117" s="1078"/>
      <c r="DT117" s="1078"/>
      <c r="DU117" s="1078"/>
      <c r="DV117" s="1078"/>
      <c r="DW117" s="1078"/>
      <c r="DX117" s="1078"/>
      <c r="DY117" s="1078"/>
      <c r="DZ117" s="1078"/>
      <c r="EA117" s="1078"/>
      <c r="EB117" s="1078"/>
      <c r="EC117" s="1078"/>
      <c r="ED117" s="1078"/>
      <c r="EE117" s="1078"/>
      <c r="EF117" s="1078"/>
      <c r="EG117" s="1078"/>
      <c r="EH117" s="1078"/>
      <c r="EI117" s="1078"/>
      <c r="EJ117" s="1078"/>
      <c r="EK117" s="1078"/>
      <c r="EL117" s="1078"/>
      <c r="EM117" s="1078"/>
      <c r="EN117" s="1078"/>
      <c r="EO117" s="1078"/>
      <c r="EP117" s="1078"/>
      <c r="EQ117" s="1078"/>
      <c r="ER117" s="1078"/>
      <c r="ES117" s="1078"/>
      <c r="ET117" s="1078"/>
      <c r="EU117" s="1078"/>
      <c r="EV117" s="1078"/>
      <c r="EW117" s="1078"/>
    </row>
    <row r="118" spans="1:153" s="5" customFormat="1" ht="20.25" customHeight="1" outlineLevel="1" thickBot="1">
      <c r="A118" s="1239"/>
      <c r="B118" s="78" t="s">
        <v>871</v>
      </c>
      <c r="C118" s="461">
        <f>SUMIF($D$20:$D$115,$C$116:$R$116,$W$20:$W$115)</f>
        <v>0</v>
      </c>
      <c r="D118" s="461">
        <f>SUMIF($D$20:$D$115,$C$116:$R$116,$W$20:$W$115)</f>
        <v>11.017619999999999</v>
      </c>
      <c r="E118" s="461">
        <f>SUMIF($D$20:$D$115,$C$116:$R$116,$W$20:$W$115)</f>
        <v>10.974270000000001</v>
      </c>
      <c r="F118" s="461">
        <f>SUMIF($D$20:$D$115,$C$116:$R$116,$W$20:$W$115)</f>
        <v>0</v>
      </c>
      <c r="G118" s="461">
        <f>SUMIF($D$20:$D$115,$C$116:$R$116,$W$20:$W$115)</f>
        <v>20.083350000000003</v>
      </c>
      <c r="H118" s="461">
        <f>SUMIF($D$20:$D$115,$C$116:$R$116,$W$20:$W$115)</f>
        <v>0</v>
      </c>
      <c r="I118" s="461">
        <f>SUMIF($D$20:$D$115,$C$116:$R$116,$W$20:$W$115)</f>
        <v>0</v>
      </c>
      <c r="J118" s="461">
        <f>SUMIF($D$20:$D$115,$C$116:$R$116,$W$20:$W$115)</f>
        <v>12.80466</v>
      </c>
      <c r="K118" s="461">
        <f>SUMIF($D$20:$D$115,$C$116:$R$116,$W$20:$W$115)</f>
        <v>22.291139999999999</v>
      </c>
      <c r="L118" s="461">
        <f>SUMIF($D$20:$D$115,$C$116:$R$116,$W$20:$W$115)</f>
        <v>0</v>
      </c>
      <c r="M118" s="461">
        <f>SUMIF($D$20:$D$115,$C$116:$R$116,$W$20:$W$115)</f>
        <v>0</v>
      </c>
      <c r="N118" s="461">
        <f>SUMIF($D$20:$D$115,$C$116:$R$116,$W$20:$W$115)</f>
        <v>0</v>
      </c>
      <c r="O118" s="461">
        <f>SUMIF($D$20:$D$115,$C$116:$R$116,$W$20:$W$115)</f>
        <v>0</v>
      </c>
      <c r="P118" s="461">
        <f>SUMIF($D$20:$D$115,$C$116:$R$116,$W$20:$W$115)</f>
        <v>0</v>
      </c>
      <c r="Q118" s="461">
        <f>SUMIF($D$20:$D$115,$C$116:$R$116,$W$20:$W$115)</f>
        <v>0</v>
      </c>
      <c r="R118" s="461">
        <f>SUMIF($D$20:$D$115,$C$116:$R$116,$W$20:$W$115)</f>
        <v>0</v>
      </c>
      <c r="S118" s="462">
        <f>SUM(C118:R118)</f>
        <v>77.171040000000005</v>
      </c>
      <c r="T118" s="99">
        <f>U116/S118</f>
        <v>0.33333333333333337</v>
      </c>
      <c r="AB118" s="1075"/>
      <c r="AC118" s="1078"/>
      <c r="AD118" s="1078"/>
      <c r="AE118" s="1078"/>
      <c r="AF118" s="1078"/>
      <c r="AG118" s="1078"/>
      <c r="AH118" s="1078"/>
      <c r="AI118" s="107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c r="CL118" s="1078"/>
      <c r="CM118" s="1078"/>
      <c r="CN118" s="1078"/>
      <c r="CO118" s="1078"/>
      <c r="CP118" s="1078"/>
      <c r="CQ118" s="1078"/>
      <c r="CR118" s="1078"/>
      <c r="CS118" s="1078"/>
      <c r="CT118" s="1078"/>
      <c r="CU118" s="1078"/>
      <c r="CV118" s="1078"/>
      <c r="CW118" s="1078"/>
      <c r="CX118" s="1078"/>
      <c r="CY118" s="1078"/>
      <c r="CZ118" s="1078"/>
      <c r="DA118" s="1078"/>
      <c r="DB118" s="1078"/>
      <c r="DC118" s="1078"/>
      <c r="DD118" s="1078"/>
      <c r="DE118" s="1078"/>
      <c r="DF118" s="1078"/>
      <c r="DG118" s="1078"/>
      <c r="DH118" s="1078"/>
      <c r="DI118" s="1078"/>
      <c r="DJ118" s="1078"/>
      <c r="DK118" s="1078"/>
      <c r="DL118" s="1078"/>
      <c r="DM118" s="1078"/>
      <c r="DN118" s="1078"/>
      <c r="DO118" s="1078"/>
      <c r="DP118" s="1078"/>
      <c r="DQ118" s="1078"/>
      <c r="DR118" s="1078"/>
      <c r="DS118" s="1078"/>
      <c r="DT118" s="1078"/>
      <c r="DU118" s="1078"/>
      <c r="DV118" s="1078"/>
      <c r="DW118" s="1078"/>
      <c r="DX118" s="1078"/>
      <c r="DY118" s="1078"/>
      <c r="DZ118" s="1078"/>
      <c r="EA118" s="1078"/>
      <c r="EB118" s="1078"/>
      <c r="EC118" s="1078"/>
      <c r="ED118" s="1078"/>
      <c r="EE118" s="1078"/>
      <c r="EF118" s="1078"/>
      <c r="EG118" s="1078"/>
      <c r="EH118" s="1078"/>
      <c r="EI118" s="1078"/>
      <c r="EJ118" s="1078"/>
      <c r="EK118" s="1078"/>
      <c r="EL118" s="1078"/>
      <c r="EM118" s="1078"/>
      <c r="EN118" s="1078"/>
      <c r="EO118" s="1078"/>
      <c r="EP118" s="1078"/>
      <c r="EQ118" s="1078"/>
      <c r="ER118" s="1078"/>
      <c r="ES118" s="1078"/>
      <c r="ET118" s="1078"/>
      <c r="EU118" s="1078"/>
      <c r="EV118" s="1078"/>
      <c r="EW118" s="1078"/>
    </row>
    <row r="119" spans="1:153" s="5" customFormat="1" ht="17.25" hidden="1" customHeight="1">
      <c r="A119" s="53"/>
      <c r="B119" s="54"/>
      <c r="C119" s="463"/>
      <c r="D119" s="463"/>
      <c r="E119" s="463"/>
      <c r="F119" s="463"/>
      <c r="G119" s="463"/>
      <c r="H119" s="463"/>
      <c r="I119" s="463"/>
      <c r="J119" s="463"/>
      <c r="K119" s="463"/>
      <c r="L119" s="463"/>
      <c r="M119" s="463"/>
      <c r="N119" s="463"/>
      <c r="O119" s="463"/>
      <c r="P119" s="463"/>
      <c r="Q119" s="463"/>
      <c r="R119" s="463"/>
      <c r="S119" s="463"/>
      <c r="T119" s="55"/>
      <c r="AB119" s="1075"/>
      <c r="AC119" s="1078"/>
      <c r="AD119" s="1078"/>
      <c r="AE119" s="1078"/>
      <c r="AF119" s="1078"/>
      <c r="AG119" s="1078"/>
      <c r="AH119" s="1078"/>
      <c r="AI119" s="107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c r="CL119" s="1078"/>
      <c r="CM119" s="1078"/>
      <c r="CN119" s="1078"/>
      <c r="CO119" s="1078"/>
      <c r="CP119" s="1078"/>
      <c r="CQ119" s="1078"/>
      <c r="CR119" s="1078"/>
      <c r="CS119" s="1078"/>
      <c r="CT119" s="1078"/>
      <c r="CU119" s="1078"/>
      <c r="CV119" s="1078"/>
      <c r="CW119" s="1078"/>
      <c r="CX119" s="1078"/>
      <c r="CY119" s="1078"/>
      <c r="CZ119" s="1078"/>
      <c r="DA119" s="1078"/>
      <c r="DB119" s="1078"/>
      <c r="DC119" s="1078"/>
      <c r="DD119" s="1078"/>
      <c r="DE119" s="1078"/>
      <c r="DF119" s="1078"/>
      <c r="DG119" s="1078"/>
      <c r="DH119" s="1078"/>
      <c r="DI119" s="1078"/>
      <c r="DJ119" s="1078"/>
      <c r="DK119" s="1078"/>
      <c r="DL119" s="1078"/>
      <c r="DM119" s="1078"/>
      <c r="DN119" s="1078"/>
      <c r="DO119" s="1078"/>
      <c r="DP119" s="1078"/>
      <c r="DQ119" s="1078"/>
      <c r="DR119" s="1078"/>
      <c r="DS119" s="1078"/>
      <c r="DT119" s="1078"/>
      <c r="DU119" s="1078"/>
      <c r="DV119" s="1078"/>
      <c r="DW119" s="1078"/>
      <c r="DX119" s="1078"/>
      <c r="DY119" s="1078"/>
      <c r="DZ119" s="1078"/>
      <c r="EA119" s="1078"/>
      <c r="EB119" s="1078"/>
      <c r="EC119" s="1078"/>
      <c r="ED119" s="1078"/>
      <c r="EE119" s="1078"/>
      <c r="EF119" s="1078"/>
      <c r="EG119" s="1078"/>
      <c r="EH119" s="1078"/>
      <c r="EI119" s="1078"/>
      <c r="EJ119" s="1078"/>
      <c r="EK119" s="1078"/>
      <c r="EL119" s="1078"/>
      <c r="EM119" s="1078"/>
      <c r="EN119" s="1078"/>
      <c r="EO119" s="1078"/>
      <c r="EP119" s="1078"/>
      <c r="EQ119" s="1078"/>
      <c r="ER119" s="1078"/>
      <c r="ES119" s="1078"/>
      <c r="ET119" s="1078"/>
      <c r="EU119" s="1078"/>
      <c r="EV119" s="1078"/>
      <c r="EW119" s="1078"/>
    </row>
    <row r="120" spans="1:153" s="5" customFormat="1" ht="15" hidden="1" customHeight="1" outlineLevel="1">
      <c r="A120" s="72"/>
      <c r="B120" s="73"/>
      <c r="C120" s="464"/>
      <c r="D120" s="464"/>
      <c r="E120" s="464"/>
      <c r="F120" s="464"/>
      <c r="G120" s="464"/>
      <c r="H120" s="464"/>
      <c r="I120" s="464"/>
      <c r="J120" s="464"/>
      <c r="K120" s="464"/>
      <c r="L120" s="464"/>
      <c r="M120" s="464"/>
      <c r="N120" s="464"/>
      <c r="O120" s="464"/>
      <c r="P120" s="464"/>
      <c r="Q120" s="464"/>
      <c r="R120" s="464"/>
      <c r="S120" s="464"/>
      <c r="T120" s="74"/>
      <c r="AB120" s="1075"/>
      <c r="AC120" s="1078"/>
      <c r="AD120" s="1078"/>
      <c r="AE120" s="1078"/>
      <c r="AF120" s="1078"/>
      <c r="AG120" s="1078"/>
      <c r="AH120" s="1078"/>
      <c r="AI120" s="107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c r="CL120" s="1078"/>
      <c r="CM120" s="1078"/>
      <c r="CN120" s="1078"/>
      <c r="CO120" s="1078"/>
      <c r="CP120" s="1078"/>
      <c r="CQ120" s="1078"/>
      <c r="CR120" s="1078"/>
      <c r="CS120" s="1078"/>
      <c r="CT120" s="1078"/>
      <c r="CU120" s="1078"/>
      <c r="CV120" s="1078"/>
      <c r="CW120" s="1078"/>
      <c r="CX120" s="1078"/>
      <c r="CY120" s="1078"/>
      <c r="CZ120" s="1078"/>
      <c r="DA120" s="1078"/>
      <c r="DB120" s="1078"/>
      <c r="DC120" s="1078"/>
      <c r="DD120" s="1078"/>
      <c r="DE120" s="1078"/>
      <c r="DF120" s="1078"/>
      <c r="DG120" s="1078"/>
      <c r="DH120" s="1078"/>
      <c r="DI120" s="1078"/>
      <c r="DJ120" s="1078"/>
      <c r="DK120" s="1078"/>
      <c r="DL120" s="1078"/>
      <c r="DM120" s="1078"/>
      <c r="DN120" s="1078"/>
      <c r="DO120" s="1078"/>
      <c r="DP120" s="1078"/>
      <c r="DQ120" s="1078"/>
      <c r="DR120" s="1078"/>
      <c r="DS120" s="1078"/>
      <c r="DT120" s="1078"/>
      <c r="DU120" s="1078"/>
      <c r="DV120" s="1078"/>
      <c r="DW120" s="1078"/>
      <c r="DX120" s="1078"/>
      <c r="DY120" s="1078"/>
      <c r="DZ120" s="1078"/>
      <c r="EA120" s="1078"/>
      <c r="EB120" s="1078"/>
      <c r="EC120" s="1078"/>
      <c r="ED120" s="1078"/>
      <c r="EE120" s="1078"/>
      <c r="EF120" s="1078"/>
      <c r="EG120" s="1078"/>
      <c r="EH120" s="1078"/>
      <c r="EI120" s="1078"/>
      <c r="EJ120" s="1078"/>
      <c r="EK120" s="1078"/>
      <c r="EL120" s="1078"/>
      <c r="EM120" s="1078"/>
      <c r="EN120" s="1078"/>
      <c r="EO120" s="1078"/>
      <c r="EP120" s="1078"/>
      <c r="EQ120" s="1078"/>
      <c r="ER120" s="1078"/>
      <c r="ES120" s="1078"/>
      <c r="ET120" s="1078"/>
      <c r="EU120" s="1078"/>
      <c r="EV120" s="1078"/>
      <c r="EW120" s="1078"/>
    </row>
    <row r="121" spans="1:153" s="5" customFormat="1" ht="42" hidden="1" customHeight="1" outlineLevel="1">
      <c r="A121" s="520" t="s">
        <v>872</v>
      </c>
      <c r="B121" s="521" t="s">
        <v>873</v>
      </c>
      <c r="C121" s="522" t="s">
        <v>0</v>
      </c>
      <c r="D121" s="523" t="s">
        <v>1</v>
      </c>
      <c r="E121" s="523" t="s">
        <v>2</v>
      </c>
      <c r="F121" s="523" t="s">
        <v>3</v>
      </c>
      <c r="G121" s="523" t="s">
        <v>50</v>
      </c>
      <c r="H121" s="524" t="s">
        <v>42</v>
      </c>
      <c r="I121" s="524" t="s">
        <v>51</v>
      </c>
      <c r="J121" s="524" t="s">
        <v>52</v>
      </c>
      <c r="K121" s="524" t="s">
        <v>53</v>
      </c>
      <c r="L121" s="524" t="s">
        <v>874</v>
      </c>
      <c r="M121" s="1240" t="s">
        <v>875</v>
      </c>
      <c r="N121" s="1241"/>
      <c r="O121" s="524" t="s">
        <v>876</v>
      </c>
      <c r="P121" s="524" t="s">
        <v>877</v>
      </c>
      <c r="Q121" s="524" t="s">
        <v>878</v>
      </c>
      <c r="R121" s="524" t="s">
        <v>879</v>
      </c>
      <c r="S121" s="524" t="s">
        <v>880</v>
      </c>
      <c r="T121" s="525" t="s">
        <v>881</v>
      </c>
      <c r="X121" s="465" t="s">
        <v>882</v>
      </c>
      <c r="Y121" s="466"/>
      <c r="Z121" s="467">
        <f>AK130+AG140+AG150+AI156+AI158</f>
        <v>0</v>
      </c>
      <c r="AA121" s="467"/>
      <c r="AB121" s="1075"/>
      <c r="AC121" s="1078"/>
      <c r="AD121" s="1078"/>
      <c r="AE121" s="1078"/>
      <c r="AF121" s="1078"/>
      <c r="AG121" s="1078"/>
      <c r="AH121" s="1078"/>
      <c r="AI121" s="107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c r="CL121" s="1078"/>
      <c r="CM121" s="1078"/>
      <c r="CN121" s="1078"/>
      <c r="CO121" s="1078"/>
      <c r="CP121" s="1078"/>
      <c r="CQ121" s="1078"/>
      <c r="CR121" s="1078"/>
      <c r="CS121" s="1078"/>
      <c r="CT121" s="1078"/>
      <c r="CU121" s="1078"/>
      <c r="CV121" s="1078"/>
      <c r="CW121" s="1078"/>
      <c r="CX121" s="1078"/>
      <c r="CY121" s="1078"/>
      <c r="CZ121" s="1078"/>
      <c r="DA121" s="1078"/>
      <c r="DB121" s="1078"/>
      <c r="DC121" s="1078"/>
      <c r="DD121" s="1078"/>
      <c r="DE121" s="1078"/>
      <c r="DF121" s="1078"/>
      <c r="DG121" s="1078"/>
      <c r="DH121" s="1078"/>
      <c r="DI121" s="1078"/>
      <c r="DJ121" s="1078"/>
      <c r="DK121" s="1078"/>
      <c r="DL121" s="1078"/>
      <c r="DM121" s="1078"/>
      <c r="DN121" s="1078"/>
      <c r="DO121" s="1078"/>
      <c r="DP121" s="1078"/>
      <c r="DQ121" s="1078"/>
      <c r="DR121" s="1078"/>
      <c r="DS121" s="1078"/>
      <c r="DT121" s="1078"/>
      <c r="DU121" s="1078"/>
      <c r="DV121" s="1078"/>
      <c r="DW121" s="1078"/>
      <c r="DX121" s="1078"/>
      <c r="DY121" s="1078"/>
      <c r="DZ121" s="1078"/>
      <c r="EA121" s="1078"/>
      <c r="EB121" s="1078"/>
      <c r="EC121" s="1078"/>
      <c r="ED121" s="1078"/>
      <c r="EE121" s="1078"/>
      <c r="EF121" s="1078"/>
      <c r="EG121" s="1078"/>
      <c r="EH121" s="1078"/>
      <c r="EI121" s="1078"/>
      <c r="EJ121" s="1078"/>
      <c r="EK121" s="1078"/>
      <c r="EL121" s="1078"/>
      <c r="EM121" s="1078"/>
      <c r="EN121" s="1078"/>
      <c r="EO121" s="1078"/>
      <c r="EP121" s="1078"/>
      <c r="EQ121" s="1078"/>
      <c r="ER121" s="1078"/>
      <c r="ES121" s="1078"/>
      <c r="ET121" s="1078"/>
      <c r="EU121" s="1078"/>
      <c r="EV121" s="1078"/>
      <c r="EW121" s="1078"/>
    </row>
    <row r="122" spans="1:153" s="5" customFormat="1" ht="15" hidden="1" customHeight="1" outlineLevel="1">
      <c r="A122" s="470"/>
      <c r="B122" s="227" t="s">
        <v>885</v>
      </c>
      <c r="C122" s="133"/>
      <c r="D122" s="133"/>
      <c r="E122" s="133"/>
      <c r="F122" s="133"/>
      <c r="G122" s="133"/>
      <c r="H122" s="133"/>
      <c r="I122" s="133"/>
      <c r="J122" s="133"/>
      <c r="K122" s="133"/>
      <c r="L122" s="133"/>
      <c r="M122" s="1242"/>
      <c r="N122" s="1243"/>
      <c r="O122" s="134"/>
      <c r="P122" s="134"/>
      <c r="Q122" s="134"/>
      <c r="R122" s="135"/>
      <c r="S122" s="134"/>
      <c r="T122" s="136"/>
      <c r="X122" s="471" t="s">
        <v>886</v>
      </c>
      <c r="Y122" s="472">
        <v>13.8</v>
      </c>
      <c r="Z122" s="472">
        <v>16</v>
      </c>
      <c r="AA122" s="472">
        <v>19</v>
      </c>
      <c r="AB122" s="1075"/>
      <c r="AC122" s="1078"/>
      <c r="AD122" s="1078"/>
      <c r="AE122" s="1078"/>
      <c r="AF122" s="1078"/>
      <c r="AG122" s="1078"/>
      <c r="AH122" s="1078"/>
      <c r="AI122" s="107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c r="CL122" s="1078"/>
      <c r="CM122" s="1078"/>
      <c r="CN122" s="1078"/>
      <c r="CO122" s="1078"/>
      <c r="CP122" s="1078"/>
      <c r="CQ122" s="1078"/>
      <c r="CR122" s="1078"/>
      <c r="CS122" s="1078"/>
      <c r="CT122" s="1078"/>
      <c r="CU122" s="1078"/>
      <c r="CV122" s="1078"/>
      <c r="CW122" s="1078"/>
      <c r="CX122" s="1078"/>
      <c r="CY122" s="1078"/>
      <c r="CZ122" s="1078"/>
      <c r="DA122" s="1078"/>
      <c r="DB122" s="1078"/>
      <c r="DC122" s="1078"/>
      <c r="DD122" s="1078"/>
      <c r="DE122" s="1078"/>
      <c r="DF122" s="1078"/>
      <c r="DG122" s="1078"/>
      <c r="DH122" s="1078"/>
      <c r="DI122" s="1078"/>
      <c r="DJ122" s="1078"/>
      <c r="DK122" s="1078"/>
      <c r="DL122" s="1078"/>
      <c r="DM122" s="1078"/>
      <c r="DN122" s="1078"/>
      <c r="DO122" s="1078"/>
      <c r="DP122" s="1078"/>
      <c r="DQ122" s="1078"/>
      <c r="DR122" s="1078"/>
      <c r="DS122" s="1078"/>
      <c r="DT122" s="1078"/>
      <c r="DU122" s="1078"/>
      <c r="DV122" s="1078"/>
      <c r="DW122" s="1078"/>
      <c r="DX122" s="1078"/>
      <c r="DY122" s="1078"/>
      <c r="DZ122" s="1078"/>
      <c r="EA122" s="1078"/>
      <c r="EB122" s="1078"/>
      <c r="EC122" s="1078"/>
      <c r="ED122" s="1078"/>
      <c r="EE122" s="1078"/>
      <c r="EF122" s="1078"/>
      <c r="EG122" s="1078"/>
      <c r="EH122" s="1078"/>
      <c r="EI122" s="1078"/>
      <c r="EJ122" s="1078"/>
      <c r="EK122" s="1078"/>
      <c r="EL122" s="1078"/>
      <c r="EM122" s="1078"/>
      <c r="EN122" s="1078"/>
      <c r="EO122" s="1078"/>
      <c r="EP122" s="1078"/>
      <c r="EQ122" s="1078"/>
      <c r="ER122" s="1078"/>
      <c r="ES122" s="1078"/>
      <c r="ET122" s="1078"/>
      <c r="EU122" s="1078"/>
      <c r="EV122" s="1078"/>
      <c r="EW122" s="1078"/>
    </row>
    <row r="123" spans="1:153" s="5" customFormat="1" ht="15" hidden="1" customHeight="1" outlineLevel="1">
      <c r="A123" s="473">
        <v>1</v>
      </c>
      <c r="B123" s="1020" t="s">
        <v>887</v>
      </c>
      <c r="C123" s="474"/>
      <c r="D123" s="474">
        <v>25</v>
      </c>
      <c r="E123" s="474">
        <v>25</v>
      </c>
      <c r="F123" s="475">
        <v>583</v>
      </c>
      <c r="G123" s="474">
        <v>0.6</v>
      </c>
      <c r="H123" s="103" t="s">
        <v>43</v>
      </c>
      <c r="I123" s="111">
        <f>IF(H123="sắt đen",7850,IF(H123="sắt trắng",7850,IF(H123="sắt kẽm",7900,IF(H123="nhôm",2500,""))))</f>
        <v>7850</v>
      </c>
      <c r="J123" s="103" t="s">
        <v>54</v>
      </c>
      <c r="K123" s="103">
        <f>IF(OR($J123="hộp",J123="vuông"),($D123+($E123-$G123))*2*$F123*$G123*$I123*$C123/10^9,IF(J123="la dẹt",($D123+($E123-$G123))*$F123*$G123*$I123*$C123/10^9,IF($J123="ống",3.14*$D123*$F123*$G123*$I123*$C123/10^9,IF($J123="tròn đặc",3.14*$D123/2*$F123/2*$G123*$I123*$C123/10^9,IF($J123="V",($D123+$E123)*$F123*$I123*$C123/10^9)))))</f>
        <v>0</v>
      </c>
      <c r="L123" s="103">
        <f>IF(OR(J123="vuông",J123="hộp",J123="la dẹt"),($D123+$E123)*2*$F123*$C123/10^6,3.14*$D123*$F123*$C123/10^6)</f>
        <v>0</v>
      </c>
      <c r="M123" s="1244" t="str">
        <f t="shared" ref="M123:M138" si="116">IF(J123="hộp",CONCATENATE($J123," ",$D123,"x",$E123,"x",$G123),CONCATENATE($J123," ",$E123,"x",$G123))</f>
        <v>Vuông 25x0,6</v>
      </c>
      <c r="N123" s="1245"/>
      <c r="O123" s="102" t="s">
        <v>888</v>
      </c>
      <c r="P123" s="111">
        <v>6000</v>
      </c>
      <c r="Q123" s="113" t="e">
        <f>ROUND(K123/C123/F123*P123,4)</f>
        <v>#DIV/0!</v>
      </c>
      <c r="R123" s="137">
        <v>0.02</v>
      </c>
      <c r="S123" s="102">
        <f>ROUNDUP($R$8*$F123*C123/$P123*(1+R123),0)</f>
        <v>0</v>
      </c>
      <c r="T123" s="444" t="e">
        <f>IF($O123="cây",$S123*$Q123,$R$8*$K123)</f>
        <v>#DIV/0!</v>
      </c>
      <c r="U123" s="138" t="str">
        <f>IF($J123="hộp","H",IF($J123="ống","TR",IF($J123="tròn đặc","TRĐ",IF($J123="la dẹt","L",IF($J123="vuông","V")))))</f>
        <v>V</v>
      </c>
      <c r="V123" s="108" t="str">
        <f>CONCATENATE($U123," ",$G123)</f>
        <v>V 0,6</v>
      </c>
      <c r="X123" s="101" t="s">
        <v>889</v>
      </c>
      <c r="Y123" s="139">
        <f>SUMIFS($K$122:$K$173,$D$122:$D$173,$Y$122:$AJ$122,$V$122:$V$173,$X$123:$X$130)*$R$15</f>
        <v>0</v>
      </c>
      <c r="Z123" s="139">
        <f>SUMIFS($K$122:$K$173,$D$122:$D$173,$Y$122:$AJ$122,$V$122:$V$173,$X$123:$X$130)*$R$15</f>
        <v>0</v>
      </c>
      <c r="AA123" s="139">
        <f>SUMIFS($K$122:$K$173,$D$122:$D$173,$Y$122:$AJ$122,$V$122:$V$173,$X$123:$X$130)*$R$15</f>
        <v>0</v>
      </c>
      <c r="AB123" s="1075"/>
      <c r="AC123" s="1078"/>
      <c r="AD123" s="1078"/>
      <c r="AE123" s="1078"/>
      <c r="AF123" s="1078"/>
      <c r="AG123" s="1078"/>
      <c r="AH123" s="1078"/>
      <c r="AI123" s="107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c r="CL123" s="1078"/>
      <c r="CM123" s="1078"/>
      <c r="CN123" s="1078"/>
      <c r="CO123" s="1078"/>
      <c r="CP123" s="1078"/>
      <c r="CQ123" s="1078"/>
      <c r="CR123" s="1078"/>
      <c r="CS123" s="1078"/>
      <c r="CT123" s="1078"/>
      <c r="CU123" s="1078"/>
      <c r="CV123" s="1078"/>
      <c r="CW123" s="1078"/>
      <c r="CX123" s="1078"/>
      <c r="CY123" s="1078"/>
      <c r="CZ123" s="1078"/>
      <c r="DA123" s="1078"/>
      <c r="DB123" s="1078"/>
      <c r="DC123" s="1078"/>
      <c r="DD123" s="1078"/>
      <c r="DE123" s="1078"/>
      <c r="DF123" s="1078"/>
      <c r="DG123" s="1078"/>
      <c r="DH123" s="1078"/>
      <c r="DI123" s="1078"/>
      <c r="DJ123" s="1078"/>
      <c r="DK123" s="1078"/>
      <c r="DL123" s="1078"/>
      <c r="DM123" s="1078"/>
      <c r="DN123" s="1078"/>
      <c r="DO123" s="1078"/>
      <c r="DP123" s="1078"/>
      <c r="DQ123" s="1078"/>
      <c r="DR123" s="1078"/>
      <c r="DS123" s="1078"/>
      <c r="DT123" s="1078"/>
      <c r="DU123" s="1078"/>
      <c r="DV123" s="1078"/>
      <c r="DW123" s="1078"/>
      <c r="DX123" s="1078"/>
      <c r="DY123" s="1078"/>
      <c r="DZ123" s="1078"/>
      <c r="EA123" s="1078"/>
      <c r="EB123" s="1078"/>
      <c r="EC123" s="1078"/>
      <c r="ED123" s="1078"/>
      <c r="EE123" s="1078"/>
      <c r="EF123" s="1078"/>
      <c r="EG123" s="1078"/>
      <c r="EH123" s="1078"/>
      <c r="EI123" s="1078"/>
      <c r="EJ123" s="1078"/>
      <c r="EK123" s="1078"/>
      <c r="EL123" s="1078"/>
      <c r="EM123" s="1078"/>
      <c r="EN123" s="1078"/>
      <c r="EO123" s="1078"/>
      <c r="EP123" s="1078"/>
      <c r="EQ123" s="1078"/>
      <c r="ER123" s="1078"/>
      <c r="ES123" s="1078"/>
      <c r="ET123" s="1078"/>
      <c r="EU123" s="1078"/>
      <c r="EV123" s="1078"/>
      <c r="EW123" s="1078"/>
    </row>
    <row r="124" spans="1:153" s="5" customFormat="1" ht="15" hidden="1" customHeight="1" outlineLevel="1">
      <c r="A124" s="473">
        <v>2</v>
      </c>
      <c r="B124" s="1020" t="s">
        <v>890</v>
      </c>
      <c r="C124" s="474"/>
      <c r="D124" s="474">
        <v>25</v>
      </c>
      <c r="E124" s="474">
        <v>25</v>
      </c>
      <c r="F124" s="474">
        <v>470</v>
      </c>
      <c r="G124" s="474">
        <v>0.6</v>
      </c>
      <c r="H124" s="103" t="s">
        <v>43</v>
      </c>
      <c r="I124" s="111">
        <f t="shared" ref="I124:I138" si="117">IF(H124="sắt đen",7850,IF(H124="sắt trắng",7850,IF(H124="sắt kẽm",7900,IF(H124="nhôm",2500,""))))</f>
        <v>7850</v>
      </c>
      <c r="J124" s="103" t="s">
        <v>54</v>
      </c>
      <c r="K124" s="103">
        <f t="shared" ref="K124:K138" si="118">IF(OR($J124="hộp",J124="vuông"),($D124+($E124-$G124))*2*$F124*$G124*$I124*$C124/10^9,IF(J124="la dẹt",($D124+($E124-$G124))*$F124*$G124*$I124*$C124/10^9,IF($J124="ống",3.14*$D124*$F124*$G124*$I124*$C124/10^9,IF($J124="tròn đặc",3.14*$D124/2*$F124/2*$G124*$I124*$C124/10^9,IF($J124="V",($D124+$E124)*$F124*$I124*$C124/10^9)))))</f>
        <v>0</v>
      </c>
      <c r="L124" s="103">
        <f t="shared" ref="L124:L138" si="119">IF(OR(J124="vuông",J124="hộp",J124="la dẹt"),($D124+$E124)*2*$F124*$C124/10^6,3.14*$D124*$F124*$C124/10^6)</f>
        <v>0</v>
      </c>
      <c r="M124" s="1244" t="str">
        <f t="shared" si="116"/>
        <v>Vuông 25x0,6</v>
      </c>
      <c r="N124" s="1245"/>
      <c r="O124" s="102" t="s">
        <v>888</v>
      </c>
      <c r="P124" s="111">
        <v>6000</v>
      </c>
      <c r="Q124" s="113" t="e">
        <f t="shared" ref="Q124:Q138" si="120">ROUND(K124/C124/F124*P124,4)</f>
        <v>#DIV/0!</v>
      </c>
      <c r="R124" s="137">
        <v>0.02</v>
      </c>
      <c r="S124" s="102">
        <f t="shared" ref="S124:S138" si="121">ROUNDUP($R$8*$F124*C124/$P124*(1+R124),0)</f>
        <v>0</v>
      </c>
      <c r="T124" s="444" t="e">
        <f t="shared" ref="T124:T138" si="122">IF($O124="cây",$S124*$Q124,$R$8*$K124)</f>
        <v>#DIV/0!</v>
      </c>
      <c r="U124" s="138" t="str">
        <f t="shared" ref="U124:U173" si="123">IF($J124="hộp","H",IF($J124="ống","TR",IF($J124="tròn đặc","TRĐ",IF($J124="la dẹt","L",IF($J124="vuông","V")))))</f>
        <v>V</v>
      </c>
      <c r="V124" s="108" t="str">
        <f>CONCATENATE($U124," ",$G124)</f>
        <v>V 0,6</v>
      </c>
      <c r="X124" s="101" t="s">
        <v>891</v>
      </c>
      <c r="Y124" s="139">
        <f>SUMIFS($K$122:$K$173,$D$122:$D$173,$Y$122:$AJ$122,$V$122:$V$173,$X$123:$X$130)*$R$15</f>
        <v>0</v>
      </c>
      <c r="Z124" s="139">
        <f>SUMIFS($K$122:$K$173,$D$122:$D$173,$Y$122:$AJ$122,$V$122:$V$173,$X$123:$X$130)*$R$15</f>
        <v>0</v>
      </c>
      <c r="AA124" s="139">
        <f>SUMIFS($K$122:$K$173,$D$122:$D$173,$Y$122:$AJ$122,$V$122:$V$173,$X$123:$X$130)*$R$15</f>
        <v>0</v>
      </c>
      <c r="AB124" s="1075"/>
      <c r="AC124" s="1078"/>
      <c r="AD124" s="1078"/>
      <c r="AE124" s="1078"/>
      <c r="AF124" s="1078"/>
      <c r="AG124" s="1078"/>
      <c r="AH124" s="1078"/>
      <c r="AI124" s="1078"/>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c r="CL124" s="1078"/>
      <c r="CM124" s="1078"/>
      <c r="CN124" s="1078"/>
      <c r="CO124" s="1078"/>
      <c r="CP124" s="1078"/>
      <c r="CQ124" s="1078"/>
      <c r="CR124" s="1078"/>
      <c r="CS124" s="1078"/>
      <c r="CT124" s="1078"/>
      <c r="CU124" s="1078"/>
      <c r="CV124" s="1078"/>
      <c r="CW124" s="1078"/>
      <c r="CX124" s="1078"/>
      <c r="CY124" s="1078"/>
      <c r="CZ124" s="1078"/>
      <c r="DA124" s="1078"/>
      <c r="DB124" s="1078"/>
      <c r="DC124" s="1078"/>
      <c r="DD124" s="1078"/>
      <c r="DE124" s="1078"/>
      <c r="DF124" s="1078"/>
      <c r="DG124" s="1078"/>
      <c r="DH124" s="1078"/>
      <c r="DI124" s="1078"/>
      <c r="DJ124" s="1078"/>
      <c r="DK124" s="1078"/>
      <c r="DL124" s="1078"/>
      <c r="DM124" s="1078"/>
      <c r="DN124" s="1078"/>
      <c r="DO124" s="1078"/>
      <c r="DP124" s="1078"/>
      <c r="DQ124" s="1078"/>
      <c r="DR124" s="1078"/>
      <c r="DS124" s="1078"/>
      <c r="DT124" s="1078"/>
      <c r="DU124" s="1078"/>
      <c r="DV124" s="1078"/>
      <c r="DW124" s="1078"/>
      <c r="DX124" s="1078"/>
      <c r="DY124" s="1078"/>
      <c r="DZ124" s="1078"/>
      <c r="EA124" s="1078"/>
      <c r="EB124" s="1078"/>
      <c r="EC124" s="1078"/>
      <c r="ED124" s="1078"/>
      <c r="EE124" s="1078"/>
      <c r="EF124" s="1078"/>
      <c r="EG124" s="1078"/>
      <c r="EH124" s="1078"/>
      <c r="EI124" s="1078"/>
      <c r="EJ124" s="1078"/>
      <c r="EK124" s="1078"/>
      <c r="EL124" s="1078"/>
      <c r="EM124" s="1078"/>
      <c r="EN124" s="1078"/>
      <c r="EO124" s="1078"/>
      <c r="EP124" s="1078"/>
      <c r="EQ124" s="1078"/>
      <c r="ER124" s="1078"/>
      <c r="ES124" s="1078"/>
      <c r="ET124" s="1078"/>
      <c r="EU124" s="1078"/>
      <c r="EV124" s="1078"/>
      <c r="EW124" s="1078"/>
    </row>
    <row r="125" spans="1:153" s="5" customFormat="1" ht="15" hidden="1" customHeight="1" outlineLevel="1">
      <c r="A125" s="473">
        <v>3</v>
      </c>
      <c r="B125" s="1020" t="s">
        <v>892</v>
      </c>
      <c r="C125" s="474"/>
      <c r="D125" s="474">
        <v>25</v>
      </c>
      <c r="E125" s="474">
        <v>25</v>
      </c>
      <c r="F125" s="474">
        <v>420</v>
      </c>
      <c r="G125" s="474">
        <v>0.6</v>
      </c>
      <c r="H125" s="103" t="s">
        <v>43</v>
      </c>
      <c r="I125" s="111">
        <f t="shared" si="117"/>
        <v>7850</v>
      </c>
      <c r="J125" s="103" t="s">
        <v>54</v>
      </c>
      <c r="K125" s="103">
        <f t="shared" si="118"/>
        <v>0</v>
      </c>
      <c r="L125" s="103">
        <f t="shared" si="119"/>
        <v>0</v>
      </c>
      <c r="M125" s="1244" t="str">
        <f t="shared" si="116"/>
        <v>Vuông 25x0,6</v>
      </c>
      <c r="N125" s="1245"/>
      <c r="O125" s="102" t="s">
        <v>888</v>
      </c>
      <c r="P125" s="111">
        <v>6000</v>
      </c>
      <c r="Q125" s="113" t="e">
        <f t="shared" si="120"/>
        <v>#DIV/0!</v>
      </c>
      <c r="R125" s="137">
        <v>0.02</v>
      </c>
      <c r="S125" s="102">
        <f t="shared" si="121"/>
        <v>0</v>
      </c>
      <c r="T125" s="444" t="e">
        <f t="shared" si="122"/>
        <v>#DIV/0!</v>
      </c>
      <c r="U125" s="138" t="str">
        <f t="shared" si="123"/>
        <v>V</v>
      </c>
      <c r="V125" s="108" t="str">
        <f>CONCATENATE($U125," ",$G125)</f>
        <v>V 0,6</v>
      </c>
      <c r="X125" s="101" t="s">
        <v>893</v>
      </c>
      <c r="Y125" s="139">
        <f>SUMIFS($K$122:$K$173,$D$122:$D$173,$Y$122:$AJ$122,$V$122:$V$173,$X$123:$X$130)*$R$15</f>
        <v>0</v>
      </c>
      <c r="Z125" s="139">
        <f>SUMIFS($K$122:$K$173,$D$122:$D$173,$Y$122:$AJ$122,$V$122:$V$173,$X$123:$X$130)*$R$15</f>
        <v>0</v>
      </c>
      <c r="AA125" s="139">
        <f>SUMIFS($K$122:$K$173,$D$122:$D$173,$Y$122:$AJ$122,$V$122:$V$173,$X$123:$X$130)*$R$15</f>
        <v>0</v>
      </c>
      <c r="AB125" s="1075"/>
      <c r="AC125" s="1078"/>
      <c r="AD125" s="1078"/>
      <c r="AE125" s="1078"/>
      <c r="AF125" s="1078"/>
      <c r="AG125" s="1078"/>
      <c r="AH125" s="1078"/>
      <c r="AI125" s="1078"/>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c r="CL125" s="1078"/>
      <c r="CM125" s="1078"/>
      <c r="CN125" s="1078"/>
      <c r="CO125" s="1078"/>
      <c r="CP125" s="1078"/>
      <c r="CQ125" s="1078"/>
      <c r="CR125" s="1078"/>
      <c r="CS125" s="1078"/>
      <c r="CT125" s="1078"/>
      <c r="CU125" s="1078"/>
      <c r="CV125" s="1078"/>
      <c r="CW125" s="1078"/>
      <c r="CX125" s="1078"/>
      <c r="CY125" s="1078"/>
      <c r="CZ125" s="1078"/>
      <c r="DA125" s="1078"/>
      <c r="DB125" s="1078"/>
      <c r="DC125" s="1078"/>
      <c r="DD125" s="1078"/>
      <c r="DE125" s="1078"/>
      <c r="DF125" s="1078"/>
      <c r="DG125" s="1078"/>
      <c r="DH125" s="1078"/>
      <c r="DI125" s="1078"/>
      <c r="DJ125" s="1078"/>
      <c r="DK125" s="1078"/>
      <c r="DL125" s="1078"/>
      <c r="DM125" s="1078"/>
      <c r="DN125" s="1078"/>
      <c r="DO125" s="1078"/>
      <c r="DP125" s="1078"/>
      <c r="DQ125" s="1078"/>
      <c r="DR125" s="1078"/>
      <c r="DS125" s="1078"/>
      <c r="DT125" s="1078"/>
      <c r="DU125" s="1078"/>
      <c r="DV125" s="1078"/>
      <c r="DW125" s="1078"/>
      <c r="DX125" s="1078"/>
      <c r="DY125" s="1078"/>
      <c r="DZ125" s="1078"/>
      <c r="EA125" s="1078"/>
      <c r="EB125" s="1078"/>
      <c r="EC125" s="1078"/>
      <c r="ED125" s="1078"/>
      <c r="EE125" s="1078"/>
      <c r="EF125" s="1078"/>
      <c r="EG125" s="1078"/>
      <c r="EH125" s="1078"/>
      <c r="EI125" s="1078"/>
      <c r="EJ125" s="1078"/>
      <c r="EK125" s="1078"/>
      <c r="EL125" s="1078"/>
      <c r="EM125" s="1078"/>
      <c r="EN125" s="1078"/>
      <c r="EO125" s="1078"/>
      <c r="EP125" s="1078"/>
      <c r="EQ125" s="1078"/>
      <c r="ER125" s="1078"/>
      <c r="ES125" s="1078"/>
      <c r="ET125" s="1078"/>
      <c r="EU125" s="1078"/>
      <c r="EV125" s="1078"/>
      <c r="EW125" s="1078"/>
    </row>
    <row r="126" spans="1:153" s="5" customFormat="1" ht="15" hidden="1" customHeight="1" outlineLevel="1">
      <c r="A126" s="473">
        <v>4</v>
      </c>
      <c r="B126" s="1020" t="s">
        <v>894</v>
      </c>
      <c r="C126" s="474"/>
      <c r="D126" s="474">
        <v>25</v>
      </c>
      <c r="E126" s="474">
        <v>50</v>
      </c>
      <c r="F126" s="474">
        <v>1795</v>
      </c>
      <c r="G126" s="475">
        <v>0.6</v>
      </c>
      <c r="H126" s="103" t="s">
        <v>43</v>
      </c>
      <c r="I126" s="111">
        <f t="shared" si="117"/>
        <v>7850</v>
      </c>
      <c r="J126" s="103" t="s">
        <v>311</v>
      </c>
      <c r="K126" s="103">
        <f t="shared" si="118"/>
        <v>0</v>
      </c>
      <c r="L126" s="103">
        <f t="shared" si="119"/>
        <v>0</v>
      </c>
      <c r="M126" s="1244" t="str">
        <f t="shared" si="116"/>
        <v>Hộp 25x50x0,6</v>
      </c>
      <c r="N126" s="1245"/>
      <c r="O126" s="102" t="s">
        <v>888</v>
      </c>
      <c r="P126" s="111">
        <v>6000</v>
      </c>
      <c r="Q126" s="113" t="e">
        <f t="shared" si="120"/>
        <v>#DIV/0!</v>
      </c>
      <c r="R126" s="137">
        <v>0.02</v>
      </c>
      <c r="S126" s="102">
        <f t="shared" si="121"/>
        <v>0</v>
      </c>
      <c r="T126" s="444" t="e">
        <f t="shared" si="122"/>
        <v>#DIV/0!</v>
      </c>
      <c r="U126" s="138" t="str">
        <f t="shared" si="123"/>
        <v>H</v>
      </c>
      <c r="V126" s="108" t="str">
        <f>CONCATENATE($U126," ",$G126)</f>
        <v>H 0,6</v>
      </c>
      <c r="X126" s="101" t="s">
        <v>895</v>
      </c>
      <c r="Y126" s="139">
        <f>SUMIFS($K$122:$K$173,$D$122:$D$173,$Y$122:$AJ$122,$V$122:$V$173,$X$123:$X$130)*$R$15</f>
        <v>0</v>
      </c>
      <c r="Z126" s="139">
        <f>SUMIFS($K$122:$K$173,$D$122:$D$173,$Y$122:$AJ$122,$V$122:$V$173,$X$123:$X$130)*$R$15</f>
        <v>0</v>
      </c>
      <c r="AA126" s="139">
        <f>SUMIFS($K$122:$K$173,$D$122:$D$173,$Y$122:$AJ$122,$V$122:$V$173,$X$123:$X$130)*$R$15</f>
        <v>0</v>
      </c>
      <c r="AB126" s="1075"/>
      <c r="AC126" s="1078"/>
      <c r="AD126" s="1078"/>
      <c r="AE126" s="1078"/>
      <c r="AF126" s="1078"/>
      <c r="AG126" s="1078"/>
      <c r="AH126" s="1078"/>
      <c r="AI126" s="1078"/>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c r="CL126" s="1078"/>
      <c r="CM126" s="1078"/>
      <c r="CN126" s="1078"/>
      <c r="CO126" s="1078"/>
      <c r="CP126" s="1078"/>
      <c r="CQ126" s="1078"/>
      <c r="CR126" s="1078"/>
      <c r="CS126" s="1078"/>
      <c r="CT126" s="1078"/>
      <c r="CU126" s="1078"/>
      <c r="CV126" s="1078"/>
      <c r="CW126" s="1078"/>
      <c r="CX126" s="1078"/>
      <c r="CY126" s="1078"/>
      <c r="CZ126" s="1078"/>
      <c r="DA126" s="1078"/>
      <c r="DB126" s="1078"/>
      <c r="DC126" s="1078"/>
      <c r="DD126" s="1078"/>
      <c r="DE126" s="1078"/>
      <c r="DF126" s="1078"/>
      <c r="DG126" s="1078"/>
      <c r="DH126" s="1078"/>
      <c r="DI126" s="1078"/>
      <c r="DJ126" s="1078"/>
      <c r="DK126" s="1078"/>
      <c r="DL126" s="1078"/>
      <c r="DM126" s="1078"/>
      <c r="DN126" s="1078"/>
      <c r="DO126" s="1078"/>
      <c r="DP126" s="1078"/>
      <c r="DQ126" s="1078"/>
      <c r="DR126" s="1078"/>
      <c r="DS126" s="1078"/>
      <c r="DT126" s="1078"/>
      <c r="DU126" s="1078"/>
      <c r="DV126" s="1078"/>
      <c r="DW126" s="1078"/>
      <c r="DX126" s="1078"/>
      <c r="DY126" s="1078"/>
      <c r="DZ126" s="1078"/>
      <c r="EA126" s="1078"/>
      <c r="EB126" s="1078"/>
      <c r="EC126" s="1078"/>
      <c r="ED126" s="1078"/>
      <c r="EE126" s="1078"/>
      <c r="EF126" s="1078"/>
      <c r="EG126" s="1078"/>
      <c r="EH126" s="1078"/>
      <c r="EI126" s="1078"/>
      <c r="EJ126" s="1078"/>
      <c r="EK126" s="1078"/>
      <c r="EL126" s="1078"/>
      <c r="EM126" s="1078"/>
      <c r="EN126" s="1078"/>
      <c r="EO126" s="1078"/>
      <c r="EP126" s="1078"/>
      <c r="EQ126" s="1078"/>
      <c r="ER126" s="1078"/>
      <c r="ES126" s="1078"/>
      <c r="ET126" s="1078"/>
      <c r="EU126" s="1078"/>
      <c r="EV126" s="1078"/>
      <c r="EW126" s="1078"/>
    </row>
    <row r="127" spans="1:153" s="5" customFormat="1" ht="15" hidden="1" customHeight="1" outlineLevel="1">
      <c r="A127" s="473">
        <v>5</v>
      </c>
      <c r="B127" s="1020" t="s">
        <v>896</v>
      </c>
      <c r="C127" s="474"/>
      <c r="D127" s="474">
        <v>10</v>
      </c>
      <c r="E127" s="474">
        <v>20</v>
      </c>
      <c r="F127" s="1021">
        <v>555</v>
      </c>
      <c r="G127" s="474">
        <v>0.6</v>
      </c>
      <c r="H127" s="103" t="s">
        <v>43</v>
      </c>
      <c r="I127" s="111">
        <f t="shared" si="117"/>
        <v>7850</v>
      </c>
      <c r="J127" s="103" t="s">
        <v>311</v>
      </c>
      <c r="K127" s="103">
        <f t="shared" si="118"/>
        <v>0</v>
      </c>
      <c r="L127" s="103">
        <f t="shared" si="119"/>
        <v>0</v>
      </c>
      <c r="M127" s="1244" t="str">
        <f t="shared" si="116"/>
        <v>Hộp 10x20x0,6</v>
      </c>
      <c r="N127" s="1245"/>
      <c r="O127" s="102" t="s">
        <v>888</v>
      </c>
      <c r="P127" s="111">
        <v>6000</v>
      </c>
      <c r="Q127" s="113" t="e">
        <f t="shared" si="120"/>
        <v>#DIV/0!</v>
      </c>
      <c r="R127" s="137">
        <v>0.02</v>
      </c>
      <c r="S127" s="102">
        <f t="shared" si="121"/>
        <v>0</v>
      </c>
      <c r="T127" s="444" t="e">
        <f t="shared" si="122"/>
        <v>#DIV/0!</v>
      </c>
      <c r="U127" s="138" t="str">
        <f t="shared" si="123"/>
        <v>H</v>
      </c>
      <c r="V127" s="108" t="str">
        <f t="shared" ref="V127:V173" si="124">CONCATENATE($U127," ",$G127)</f>
        <v>H 0,6</v>
      </c>
      <c r="X127" s="101" t="s">
        <v>897</v>
      </c>
      <c r="Y127" s="139">
        <f>SUMIFS($K$122:$K$173,$D$122:$D$173,$Y$122:$AJ$122,$V$122:$V$173,$X$123:$X$130)*$R$15</f>
        <v>0</v>
      </c>
      <c r="Z127" s="139">
        <f>SUMIFS($K$122:$K$173,$D$122:$D$173,$Y$122:$AJ$122,$V$122:$V$173,$X$123:$X$130)*$R$15</f>
        <v>0</v>
      </c>
      <c r="AA127" s="139">
        <f>SUMIFS($K$122:$K$173,$D$122:$D$173,$Y$122:$AJ$122,$V$122:$V$173,$X$123:$X$130)*$R$15</f>
        <v>0</v>
      </c>
      <c r="AB127" s="1075"/>
      <c r="AC127" s="1078"/>
      <c r="AD127" s="1078"/>
      <c r="AE127" s="1078"/>
      <c r="AF127" s="1078"/>
      <c r="AG127" s="1078"/>
      <c r="AH127" s="1078"/>
      <c r="AI127" s="1078"/>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c r="CL127" s="1078"/>
      <c r="CM127" s="1078"/>
      <c r="CN127" s="1078"/>
      <c r="CO127" s="1078"/>
      <c r="CP127" s="1078"/>
      <c r="CQ127" s="1078"/>
      <c r="CR127" s="1078"/>
      <c r="CS127" s="1078"/>
      <c r="CT127" s="1078"/>
      <c r="CU127" s="1078"/>
      <c r="CV127" s="1078"/>
      <c r="CW127" s="1078"/>
      <c r="CX127" s="1078"/>
      <c r="CY127" s="1078"/>
      <c r="CZ127" s="1078"/>
      <c r="DA127" s="1078"/>
      <c r="DB127" s="1078"/>
      <c r="DC127" s="1078"/>
      <c r="DD127" s="1078"/>
      <c r="DE127" s="1078"/>
      <c r="DF127" s="1078"/>
      <c r="DG127" s="1078"/>
      <c r="DH127" s="1078"/>
      <c r="DI127" s="1078"/>
      <c r="DJ127" s="1078"/>
      <c r="DK127" s="1078"/>
      <c r="DL127" s="1078"/>
      <c r="DM127" s="1078"/>
      <c r="DN127" s="1078"/>
      <c r="DO127" s="1078"/>
      <c r="DP127" s="1078"/>
      <c r="DQ127" s="1078"/>
      <c r="DR127" s="1078"/>
      <c r="DS127" s="1078"/>
      <c r="DT127" s="1078"/>
      <c r="DU127" s="1078"/>
      <c r="DV127" s="1078"/>
      <c r="DW127" s="1078"/>
      <c r="DX127" s="1078"/>
      <c r="DY127" s="1078"/>
      <c r="DZ127" s="1078"/>
      <c r="EA127" s="1078"/>
      <c r="EB127" s="1078"/>
      <c r="EC127" s="1078"/>
      <c r="ED127" s="1078"/>
      <c r="EE127" s="1078"/>
      <c r="EF127" s="1078"/>
      <c r="EG127" s="1078"/>
      <c r="EH127" s="1078"/>
      <c r="EI127" s="1078"/>
      <c r="EJ127" s="1078"/>
      <c r="EK127" s="1078"/>
      <c r="EL127" s="1078"/>
      <c r="EM127" s="1078"/>
      <c r="EN127" s="1078"/>
      <c r="EO127" s="1078"/>
      <c r="EP127" s="1078"/>
      <c r="EQ127" s="1078"/>
      <c r="ER127" s="1078"/>
      <c r="ES127" s="1078"/>
      <c r="ET127" s="1078"/>
      <c r="EU127" s="1078"/>
      <c r="EV127" s="1078"/>
      <c r="EW127" s="1078"/>
    </row>
    <row r="128" spans="1:153" s="5" customFormat="1" ht="15" hidden="1" customHeight="1" outlineLevel="1">
      <c r="A128" s="473">
        <v>6</v>
      </c>
      <c r="B128" s="1020" t="s">
        <v>898</v>
      </c>
      <c r="C128" s="474"/>
      <c r="D128" s="474">
        <v>10</v>
      </c>
      <c r="E128" s="474">
        <v>20</v>
      </c>
      <c r="F128" s="1021">
        <v>535</v>
      </c>
      <c r="G128" s="474">
        <v>0.6</v>
      </c>
      <c r="H128" s="103" t="s">
        <v>43</v>
      </c>
      <c r="I128" s="111">
        <f t="shared" si="117"/>
        <v>7850</v>
      </c>
      <c r="J128" s="103" t="s">
        <v>311</v>
      </c>
      <c r="K128" s="103">
        <f t="shared" si="118"/>
        <v>0</v>
      </c>
      <c r="L128" s="103">
        <f t="shared" si="119"/>
        <v>0</v>
      </c>
      <c r="M128" s="1244" t="str">
        <f t="shared" si="116"/>
        <v>Hộp 10x20x0,6</v>
      </c>
      <c r="N128" s="1245"/>
      <c r="O128" s="102" t="s">
        <v>888</v>
      </c>
      <c r="P128" s="111">
        <v>6000</v>
      </c>
      <c r="Q128" s="113" t="e">
        <f t="shared" si="120"/>
        <v>#DIV/0!</v>
      </c>
      <c r="R128" s="137">
        <v>0.02</v>
      </c>
      <c r="S128" s="102">
        <f t="shared" si="121"/>
        <v>0</v>
      </c>
      <c r="T128" s="444" t="e">
        <f t="shared" si="122"/>
        <v>#DIV/0!</v>
      </c>
      <c r="U128" s="138" t="str">
        <f t="shared" si="123"/>
        <v>H</v>
      </c>
      <c r="V128" s="108" t="str">
        <f t="shared" si="124"/>
        <v>H 0,6</v>
      </c>
      <c r="X128" s="101" t="s">
        <v>899</v>
      </c>
      <c r="Y128" s="139">
        <f>SUMIFS($K$122:$K$173,$D$122:$D$173,$Y$122:$AJ$122,$V$122:$V$173,$X$123:$X$130)*$R$15</f>
        <v>0</v>
      </c>
      <c r="Z128" s="139">
        <f>SUMIFS($K$122:$K$173,$D$122:$D$173,$Y$122:$AJ$122,$V$122:$V$173,$X$123:$X$130)*$R$15</f>
        <v>0</v>
      </c>
      <c r="AA128" s="139">
        <f>SUMIFS($K$122:$K$173,$D$122:$D$173,$Y$122:$AJ$122,$V$122:$V$173,$X$123:$X$130)*$R$15</f>
        <v>0</v>
      </c>
      <c r="AB128" s="1075"/>
      <c r="AC128" s="1078"/>
      <c r="AD128" s="1078"/>
      <c r="AE128" s="1078"/>
      <c r="AF128" s="1078"/>
      <c r="AG128" s="1078"/>
      <c r="AH128" s="1078"/>
      <c r="AI128" s="1078"/>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c r="CL128" s="1078"/>
      <c r="CM128" s="1078"/>
      <c r="CN128" s="1078"/>
      <c r="CO128" s="1078"/>
      <c r="CP128" s="1078"/>
      <c r="CQ128" s="1078"/>
      <c r="CR128" s="1078"/>
      <c r="CS128" s="1078"/>
      <c r="CT128" s="1078"/>
      <c r="CU128" s="1078"/>
      <c r="CV128" s="1078"/>
      <c r="CW128" s="1078"/>
      <c r="CX128" s="1078"/>
      <c r="CY128" s="1078"/>
      <c r="CZ128" s="1078"/>
      <c r="DA128" s="1078"/>
      <c r="DB128" s="1078"/>
      <c r="DC128" s="1078"/>
      <c r="DD128" s="1078"/>
      <c r="DE128" s="1078"/>
      <c r="DF128" s="1078"/>
      <c r="DG128" s="1078"/>
      <c r="DH128" s="1078"/>
      <c r="DI128" s="1078"/>
      <c r="DJ128" s="1078"/>
      <c r="DK128" s="1078"/>
      <c r="DL128" s="1078"/>
      <c r="DM128" s="1078"/>
      <c r="DN128" s="1078"/>
      <c r="DO128" s="1078"/>
      <c r="DP128" s="1078"/>
      <c r="DQ128" s="1078"/>
      <c r="DR128" s="1078"/>
      <c r="DS128" s="1078"/>
      <c r="DT128" s="1078"/>
      <c r="DU128" s="1078"/>
      <c r="DV128" s="1078"/>
      <c r="DW128" s="1078"/>
      <c r="DX128" s="1078"/>
      <c r="DY128" s="1078"/>
      <c r="DZ128" s="1078"/>
      <c r="EA128" s="1078"/>
      <c r="EB128" s="1078"/>
      <c r="EC128" s="1078"/>
      <c r="ED128" s="1078"/>
      <c r="EE128" s="1078"/>
      <c r="EF128" s="1078"/>
      <c r="EG128" s="1078"/>
      <c r="EH128" s="1078"/>
      <c r="EI128" s="1078"/>
      <c r="EJ128" s="1078"/>
      <c r="EK128" s="1078"/>
      <c r="EL128" s="1078"/>
      <c r="EM128" s="1078"/>
      <c r="EN128" s="1078"/>
      <c r="EO128" s="1078"/>
      <c r="EP128" s="1078"/>
      <c r="EQ128" s="1078"/>
      <c r="ER128" s="1078"/>
      <c r="ES128" s="1078"/>
      <c r="ET128" s="1078"/>
      <c r="EU128" s="1078"/>
      <c r="EV128" s="1078"/>
      <c r="EW128" s="1078"/>
    </row>
    <row r="129" spans="1:153" s="5" customFormat="1" ht="15" hidden="1" customHeight="1" outlineLevel="1">
      <c r="A129" s="473">
        <v>7</v>
      </c>
      <c r="B129" s="1020" t="s">
        <v>900</v>
      </c>
      <c r="C129" s="474"/>
      <c r="D129" s="474">
        <v>25</v>
      </c>
      <c r="E129" s="474">
        <v>50</v>
      </c>
      <c r="F129" s="474">
        <v>1795</v>
      </c>
      <c r="G129" s="474">
        <v>1.1000000000000001</v>
      </c>
      <c r="H129" s="103" t="s">
        <v>43</v>
      </c>
      <c r="I129" s="111">
        <f t="shared" si="117"/>
        <v>7850</v>
      </c>
      <c r="J129" s="103" t="s">
        <v>311</v>
      </c>
      <c r="K129" s="103">
        <f t="shared" si="118"/>
        <v>0</v>
      </c>
      <c r="L129" s="103">
        <f t="shared" si="119"/>
        <v>0</v>
      </c>
      <c r="M129" s="1244" t="str">
        <f t="shared" si="116"/>
        <v>Hộp 25x50x1,1</v>
      </c>
      <c r="N129" s="1245"/>
      <c r="O129" s="102" t="s">
        <v>888</v>
      </c>
      <c r="P129" s="111">
        <v>6000</v>
      </c>
      <c r="Q129" s="113" t="e">
        <f t="shared" si="120"/>
        <v>#DIV/0!</v>
      </c>
      <c r="R129" s="137">
        <v>0.02</v>
      </c>
      <c r="S129" s="102">
        <f t="shared" si="121"/>
        <v>0</v>
      </c>
      <c r="T129" s="444" t="e">
        <f t="shared" si="122"/>
        <v>#DIV/0!</v>
      </c>
      <c r="U129" s="138" t="str">
        <f t="shared" si="123"/>
        <v>H</v>
      </c>
      <c r="V129" s="108" t="str">
        <f t="shared" si="124"/>
        <v>H 1,1</v>
      </c>
      <c r="X129" s="101" t="s">
        <v>901</v>
      </c>
      <c r="Y129" s="139">
        <f>SUMIFS($K$122:$K$173,$D$122:$D$173,$Y$122:$AJ$122,$V$122:$V$173,$X$123:$X$130)*$R$15</f>
        <v>0</v>
      </c>
      <c r="Z129" s="139">
        <f>SUMIFS($K$122:$K$173,$D$122:$D$173,$Y$122:$AJ$122,$V$122:$V$173,$X$123:$X$130)*$R$15</f>
        <v>0</v>
      </c>
      <c r="AA129" s="139">
        <f>SUMIFS($K$122:$K$173,$D$122:$D$173,$Y$122:$AJ$122,$V$122:$V$173,$X$123:$X$130)*$R$15</f>
        <v>0</v>
      </c>
      <c r="AB129" s="1075"/>
      <c r="AC129" s="1078"/>
      <c r="AD129" s="1078"/>
      <c r="AE129" s="1078"/>
      <c r="AF129" s="1078"/>
      <c r="AG129" s="1078"/>
      <c r="AH129" s="1078"/>
      <c r="AI129" s="1078"/>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c r="CL129" s="1078"/>
      <c r="CM129" s="1078"/>
      <c r="CN129" s="1078"/>
      <c r="CO129" s="1078"/>
      <c r="CP129" s="1078"/>
      <c r="CQ129" s="1078"/>
      <c r="CR129" s="1078"/>
      <c r="CS129" s="1078"/>
      <c r="CT129" s="1078"/>
      <c r="CU129" s="1078"/>
      <c r="CV129" s="1078"/>
      <c r="CW129" s="1078"/>
      <c r="CX129" s="1078"/>
      <c r="CY129" s="1078"/>
      <c r="CZ129" s="1078"/>
      <c r="DA129" s="1078"/>
      <c r="DB129" s="1078"/>
      <c r="DC129" s="1078"/>
      <c r="DD129" s="1078"/>
      <c r="DE129" s="1078"/>
      <c r="DF129" s="1078"/>
      <c r="DG129" s="1078"/>
      <c r="DH129" s="1078"/>
      <c r="DI129" s="1078"/>
      <c r="DJ129" s="1078"/>
      <c r="DK129" s="1078"/>
      <c r="DL129" s="1078"/>
      <c r="DM129" s="1078"/>
      <c r="DN129" s="1078"/>
      <c r="DO129" s="1078"/>
      <c r="DP129" s="1078"/>
      <c r="DQ129" s="1078"/>
      <c r="DR129" s="1078"/>
      <c r="DS129" s="1078"/>
      <c r="DT129" s="1078"/>
      <c r="DU129" s="1078"/>
      <c r="DV129" s="1078"/>
      <c r="DW129" s="1078"/>
      <c r="DX129" s="1078"/>
      <c r="DY129" s="1078"/>
      <c r="DZ129" s="1078"/>
      <c r="EA129" s="1078"/>
      <c r="EB129" s="1078"/>
      <c r="EC129" s="1078"/>
      <c r="ED129" s="1078"/>
      <c r="EE129" s="1078"/>
      <c r="EF129" s="1078"/>
      <c r="EG129" s="1078"/>
      <c r="EH129" s="1078"/>
      <c r="EI129" s="1078"/>
      <c r="EJ129" s="1078"/>
      <c r="EK129" s="1078"/>
      <c r="EL129" s="1078"/>
      <c r="EM129" s="1078"/>
      <c r="EN129" s="1078"/>
      <c r="EO129" s="1078"/>
      <c r="EP129" s="1078"/>
      <c r="EQ129" s="1078"/>
      <c r="ER129" s="1078"/>
      <c r="ES129" s="1078"/>
      <c r="ET129" s="1078"/>
      <c r="EU129" s="1078"/>
      <c r="EV129" s="1078"/>
      <c r="EW129" s="1078"/>
    </row>
    <row r="130" spans="1:153" s="5" customFormat="1" ht="15" hidden="1" customHeight="1" outlineLevel="1">
      <c r="A130" s="473">
        <v>8</v>
      </c>
      <c r="B130" s="1020" t="s">
        <v>902</v>
      </c>
      <c r="C130" s="474"/>
      <c r="D130" s="474">
        <v>25</v>
      </c>
      <c r="E130" s="474">
        <v>50</v>
      </c>
      <c r="F130" s="474">
        <v>568</v>
      </c>
      <c r="G130" s="474">
        <v>1.1000000000000001</v>
      </c>
      <c r="H130" s="103" t="s">
        <v>43</v>
      </c>
      <c r="I130" s="111">
        <f t="shared" si="117"/>
        <v>7850</v>
      </c>
      <c r="J130" s="103" t="s">
        <v>311</v>
      </c>
      <c r="K130" s="103">
        <f t="shared" si="118"/>
        <v>0</v>
      </c>
      <c r="L130" s="103">
        <f t="shared" si="119"/>
        <v>0</v>
      </c>
      <c r="M130" s="1244" t="str">
        <f t="shared" si="116"/>
        <v>Hộp 25x50x1,1</v>
      </c>
      <c r="N130" s="1245"/>
      <c r="O130" s="102" t="s">
        <v>888</v>
      </c>
      <c r="P130" s="111">
        <v>6000</v>
      </c>
      <c r="Q130" s="113" t="e">
        <f t="shared" si="120"/>
        <v>#DIV/0!</v>
      </c>
      <c r="R130" s="137">
        <v>0.02</v>
      </c>
      <c r="S130" s="102">
        <f t="shared" si="121"/>
        <v>0</v>
      </c>
      <c r="T130" s="444" t="e">
        <f t="shared" si="122"/>
        <v>#DIV/0!</v>
      </c>
      <c r="U130" s="138" t="str">
        <f t="shared" si="123"/>
        <v>H</v>
      </c>
      <c r="V130" s="108" t="str">
        <f t="shared" si="124"/>
        <v>H 1,1</v>
      </c>
      <c r="X130" s="101" t="s">
        <v>903</v>
      </c>
      <c r="Y130" s="139">
        <f>SUMIFS($K$122:$K$173,$D$122:$D$173,$Y$122:$AJ$122,$V$122:$V$173,$X$123:$X$130)*$R$15</f>
        <v>0</v>
      </c>
      <c r="Z130" s="139">
        <f>SUMIFS($K$122:$K$173,$D$122:$D$173,$Y$122:$AJ$122,$V$122:$V$173,$X$123:$X$130)*$R$15</f>
        <v>0</v>
      </c>
      <c r="AA130" s="139">
        <f>SUMIFS($K$122:$K$173,$D$122:$D$173,$Y$122:$AJ$122,$V$122:$V$173,$X$123:$X$130)*$R$15</f>
        <v>0</v>
      </c>
      <c r="AB130" s="1075"/>
      <c r="AC130" s="1078"/>
      <c r="AD130" s="1078"/>
      <c r="AE130" s="1078"/>
      <c r="AF130" s="1078"/>
      <c r="AG130" s="1078"/>
      <c r="AH130" s="1078"/>
      <c r="AI130" s="1078"/>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c r="CL130" s="1078"/>
      <c r="CM130" s="1078"/>
      <c r="CN130" s="1078"/>
      <c r="CO130" s="1078"/>
      <c r="CP130" s="1078"/>
      <c r="CQ130" s="1078"/>
      <c r="CR130" s="1078"/>
      <c r="CS130" s="1078"/>
      <c r="CT130" s="1078"/>
      <c r="CU130" s="1078"/>
      <c r="CV130" s="1078"/>
      <c r="CW130" s="1078"/>
      <c r="CX130" s="1078"/>
      <c r="CY130" s="1078"/>
      <c r="CZ130" s="1078"/>
      <c r="DA130" s="1078"/>
      <c r="DB130" s="1078"/>
      <c r="DC130" s="1078"/>
      <c r="DD130" s="1078"/>
      <c r="DE130" s="1078"/>
      <c r="DF130" s="1078"/>
      <c r="DG130" s="1078"/>
      <c r="DH130" s="1078"/>
      <c r="DI130" s="1078"/>
      <c r="DJ130" s="1078"/>
      <c r="DK130" s="1078"/>
      <c r="DL130" s="1078"/>
      <c r="DM130" s="1078"/>
      <c r="DN130" s="1078"/>
      <c r="DO130" s="1078"/>
      <c r="DP130" s="1078"/>
      <c r="DQ130" s="1078"/>
      <c r="DR130" s="1078"/>
      <c r="DS130" s="1078"/>
      <c r="DT130" s="1078"/>
      <c r="DU130" s="1078"/>
      <c r="DV130" s="1078"/>
      <c r="DW130" s="1078"/>
      <c r="DX130" s="1078"/>
      <c r="DY130" s="1078"/>
      <c r="DZ130" s="1078"/>
      <c r="EA130" s="1078"/>
      <c r="EB130" s="1078"/>
      <c r="EC130" s="1078"/>
      <c r="ED130" s="1078"/>
      <c r="EE130" s="1078"/>
      <c r="EF130" s="1078"/>
      <c r="EG130" s="1078"/>
      <c r="EH130" s="1078"/>
      <c r="EI130" s="1078"/>
      <c r="EJ130" s="1078"/>
      <c r="EK130" s="1078"/>
      <c r="EL130" s="1078"/>
      <c r="EM130" s="1078"/>
      <c r="EN130" s="1078"/>
      <c r="EO130" s="1078"/>
      <c r="EP130" s="1078"/>
      <c r="EQ130" s="1078"/>
      <c r="ER130" s="1078"/>
      <c r="ES130" s="1078"/>
      <c r="ET130" s="1078"/>
      <c r="EU130" s="1078"/>
      <c r="EV130" s="1078"/>
      <c r="EW130" s="1078"/>
    </row>
    <row r="131" spans="1:153" s="5" customFormat="1" ht="15" hidden="1" customHeight="1" outlineLevel="1">
      <c r="A131" s="473">
        <v>9</v>
      </c>
      <c r="B131" s="1020" t="s">
        <v>904</v>
      </c>
      <c r="C131" s="474"/>
      <c r="D131" s="474">
        <v>25</v>
      </c>
      <c r="E131" s="474">
        <v>25</v>
      </c>
      <c r="F131" s="474">
        <v>540</v>
      </c>
      <c r="G131" s="474">
        <v>1.1000000000000001</v>
      </c>
      <c r="H131" s="103" t="s">
        <v>43</v>
      </c>
      <c r="I131" s="111">
        <f t="shared" si="117"/>
        <v>7850</v>
      </c>
      <c r="J131" s="103" t="s">
        <v>54</v>
      </c>
      <c r="K131" s="103">
        <f t="shared" si="118"/>
        <v>0</v>
      </c>
      <c r="L131" s="103">
        <f t="shared" si="119"/>
        <v>0</v>
      </c>
      <c r="M131" s="1244" t="str">
        <f t="shared" si="116"/>
        <v>Vuông 25x1,1</v>
      </c>
      <c r="N131" s="1245"/>
      <c r="O131" s="102" t="s">
        <v>888</v>
      </c>
      <c r="P131" s="111">
        <v>6000</v>
      </c>
      <c r="Q131" s="113" t="e">
        <f t="shared" si="120"/>
        <v>#DIV/0!</v>
      </c>
      <c r="R131" s="137">
        <v>0.02</v>
      </c>
      <c r="S131" s="102">
        <f t="shared" si="121"/>
        <v>0</v>
      </c>
      <c r="T131" s="444" t="e">
        <f t="shared" si="122"/>
        <v>#DIV/0!</v>
      </c>
      <c r="U131" s="138" t="str">
        <f t="shared" si="123"/>
        <v>V</v>
      </c>
      <c r="V131" s="108" t="str">
        <f t="shared" si="124"/>
        <v>V 1,1</v>
      </c>
      <c r="X131" s="471" t="s">
        <v>905</v>
      </c>
      <c r="Y131" s="472" t="s">
        <v>906</v>
      </c>
      <c r="Z131" s="472" t="s">
        <v>907</v>
      </c>
      <c r="AA131" s="472" t="s">
        <v>908</v>
      </c>
      <c r="AB131" s="1075"/>
      <c r="AC131" s="1078"/>
      <c r="AD131" s="1078"/>
      <c r="AE131" s="1078"/>
      <c r="AF131" s="1078"/>
      <c r="AG131" s="1078"/>
      <c r="AH131" s="1078"/>
      <c r="AI131" s="1078"/>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c r="CL131" s="1078"/>
      <c r="CM131" s="1078"/>
      <c r="CN131" s="1078"/>
      <c r="CO131" s="1078"/>
      <c r="CP131" s="1078"/>
      <c r="CQ131" s="1078"/>
      <c r="CR131" s="1078"/>
      <c r="CS131" s="1078"/>
      <c r="CT131" s="1078"/>
      <c r="CU131" s="1078"/>
      <c r="CV131" s="1078"/>
      <c r="CW131" s="1078"/>
      <c r="CX131" s="1078"/>
      <c r="CY131" s="1078"/>
      <c r="CZ131" s="1078"/>
      <c r="DA131" s="1078"/>
      <c r="DB131" s="1078"/>
      <c r="DC131" s="1078"/>
      <c r="DD131" s="1078"/>
      <c r="DE131" s="1078"/>
      <c r="DF131" s="1078"/>
      <c r="DG131" s="1078"/>
      <c r="DH131" s="1078"/>
      <c r="DI131" s="1078"/>
      <c r="DJ131" s="1078"/>
      <c r="DK131" s="1078"/>
      <c r="DL131" s="1078"/>
      <c r="DM131" s="1078"/>
      <c r="DN131" s="1078"/>
      <c r="DO131" s="1078"/>
      <c r="DP131" s="1078"/>
      <c r="DQ131" s="1078"/>
      <c r="DR131" s="1078"/>
      <c r="DS131" s="1078"/>
      <c r="DT131" s="1078"/>
      <c r="DU131" s="1078"/>
      <c r="DV131" s="1078"/>
      <c r="DW131" s="1078"/>
      <c r="DX131" s="1078"/>
      <c r="DY131" s="1078"/>
      <c r="DZ131" s="1078"/>
      <c r="EA131" s="1078"/>
      <c r="EB131" s="1078"/>
      <c r="EC131" s="1078"/>
      <c r="ED131" s="1078"/>
      <c r="EE131" s="1078"/>
      <c r="EF131" s="1078"/>
      <c r="EG131" s="1078"/>
      <c r="EH131" s="1078"/>
      <c r="EI131" s="1078"/>
      <c r="EJ131" s="1078"/>
      <c r="EK131" s="1078"/>
      <c r="EL131" s="1078"/>
      <c r="EM131" s="1078"/>
      <c r="EN131" s="1078"/>
      <c r="EO131" s="1078"/>
      <c r="EP131" s="1078"/>
      <c r="EQ131" s="1078"/>
      <c r="ER131" s="1078"/>
      <c r="ES131" s="1078"/>
      <c r="ET131" s="1078"/>
      <c r="EU131" s="1078"/>
      <c r="EV131" s="1078"/>
      <c r="EW131" s="1078"/>
    </row>
    <row r="132" spans="1:153" s="5" customFormat="1" ht="15" hidden="1" customHeight="1" outlineLevel="1">
      <c r="A132" s="473">
        <v>10</v>
      </c>
      <c r="B132" s="1020" t="s">
        <v>914</v>
      </c>
      <c r="C132" s="474"/>
      <c r="D132" s="474">
        <v>25</v>
      </c>
      <c r="E132" s="474">
        <v>25</v>
      </c>
      <c r="F132" s="474">
        <v>1745</v>
      </c>
      <c r="G132" s="474">
        <v>0.6</v>
      </c>
      <c r="H132" s="103" t="s">
        <v>43</v>
      </c>
      <c r="I132" s="111">
        <f t="shared" si="117"/>
        <v>7850</v>
      </c>
      <c r="J132" s="103" t="s">
        <v>54</v>
      </c>
      <c r="K132" s="103">
        <f t="shared" si="118"/>
        <v>0</v>
      </c>
      <c r="L132" s="103">
        <f t="shared" si="119"/>
        <v>0</v>
      </c>
      <c r="M132" s="1244" t="str">
        <f t="shared" si="116"/>
        <v>Vuông 25x0,6</v>
      </c>
      <c r="N132" s="1245"/>
      <c r="O132" s="102" t="s">
        <v>888</v>
      </c>
      <c r="P132" s="111">
        <v>6000</v>
      </c>
      <c r="Q132" s="113" t="e">
        <f t="shared" si="120"/>
        <v>#DIV/0!</v>
      </c>
      <c r="R132" s="137">
        <v>0.02</v>
      </c>
      <c r="S132" s="102">
        <f t="shared" si="121"/>
        <v>0</v>
      </c>
      <c r="T132" s="444" t="e">
        <f t="shared" si="122"/>
        <v>#DIV/0!</v>
      </c>
      <c r="U132" s="138" t="str">
        <f t="shared" si="123"/>
        <v>V</v>
      </c>
      <c r="V132" s="108" t="str">
        <f t="shared" si="124"/>
        <v>V 0,6</v>
      </c>
      <c r="X132" s="471"/>
      <c r="Y132" s="472">
        <v>12</v>
      </c>
      <c r="Z132" s="472">
        <v>14</v>
      </c>
      <c r="AA132" s="472">
        <v>16</v>
      </c>
      <c r="AB132" s="1075"/>
      <c r="AC132" s="1078"/>
      <c r="AD132" s="1078"/>
      <c r="AE132" s="1078"/>
      <c r="AF132" s="1078"/>
      <c r="AG132" s="1078"/>
      <c r="AH132" s="1078"/>
      <c r="AI132" s="1078"/>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c r="CL132" s="1078"/>
      <c r="CM132" s="1078"/>
      <c r="CN132" s="1078"/>
      <c r="CO132" s="1078"/>
      <c r="CP132" s="1078"/>
      <c r="CQ132" s="1078"/>
      <c r="CR132" s="1078"/>
      <c r="CS132" s="1078"/>
      <c r="CT132" s="1078"/>
      <c r="CU132" s="1078"/>
      <c r="CV132" s="1078"/>
      <c r="CW132" s="1078"/>
      <c r="CX132" s="1078"/>
      <c r="CY132" s="1078"/>
      <c r="CZ132" s="1078"/>
      <c r="DA132" s="1078"/>
      <c r="DB132" s="1078"/>
      <c r="DC132" s="1078"/>
      <c r="DD132" s="1078"/>
      <c r="DE132" s="1078"/>
      <c r="DF132" s="1078"/>
      <c r="DG132" s="1078"/>
      <c r="DH132" s="1078"/>
      <c r="DI132" s="1078"/>
      <c r="DJ132" s="1078"/>
      <c r="DK132" s="1078"/>
      <c r="DL132" s="1078"/>
      <c r="DM132" s="1078"/>
      <c r="DN132" s="1078"/>
      <c r="DO132" s="1078"/>
      <c r="DP132" s="1078"/>
      <c r="DQ132" s="1078"/>
      <c r="DR132" s="1078"/>
      <c r="DS132" s="1078"/>
      <c r="DT132" s="1078"/>
      <c r="DU132" s="1078"/>
      <c r="DV132" s="1078"/>
      <c r="DW132" s="1078"/>
      <c r="DX132" s="1078"/>
      <c r="DY132" s="1078"/>
      <c r="DZ132" s="1078"/>
      <c r="EA132" s="1078"/>
      <c r="EB132" s="1078"/>
      <c r="EC132" s="1078"/>
      <c r="ED132" s="1078"/>
      <c r="EE132" s="1078"/>
      <c r="EF132" s="1078"/>
      <c r="EG132" s="1078"/>
      <c r="EH132" s="1078"/>
      <c r="EI132" s="1078"/>
      <c r="EJ132" s="1078"/>
      <c r="EK132" s="1078"/>
      <c r="EL132" s="1078"/>
      <c r="EM132" s="1078"/>
      <c r="EN132" s="1078"/>
      <c r="EO132" s="1078"/>
      <c r="EP132" s="1078"/>
      <c r="EQ132" s="1078"/>
      <c r="ER132" s="1078"/>
      <c r="ES132" s="1078"/>
      <c r="ET132" s="1078"/>
      <c r="EU132" s="1078"/>
      <c r="EV132" s="1078"/>
      <c r="EW132" s="1078"/>
    </row>
    <row r="133" spans="1:153" s="5" customFormat="1" ht="15" hidden="1" customHeight="1" outlineLevel="1">
      <c r="A133" s="473">
        <v>11</v>
      </c>
      <c r="B133" s="1020" t="s">
        <v>915</v>
      </c>
      <c r="C133" s="474"/>
      <c r="D133" s="474">
        <v>20</v>
      </c>
      <c r="E133" s="474">
        <v>20</v>
      </c>
      <c r="F133" s="474">
        <v>150</v>
      </c>
      <c r="G133" s="474">
        <v>0.6</v>
      </c>
      <c r="H133" s="103" t="s">
        <v>43</v>
      </c>
      <c r="I133" s="111">
        <f t="shared" si="117"/>
        <v>7850</v>
      </c>
      <c r="J133" s="103" t="s">
        <v>54</v>
      </c>
      <c r="K133" s="103">
        <f t="shared" si="118"/>
        <v>0</v>
      </c>
      <c r="L133" s="103">
        <f t="shared" si="119"/>
        <v>0</v>
      </c>
      <c r="M133" s="1244" t="str">
        <f t="shared" si="116"/>
        <v>Vuông 20x0,6</v>
      </c>
      <c r="N133" s="1245"/>
      <c r="O133" s="102" t="s">
        <v>888</v>
      </c>
      <c r="P133" s="111">
        <v>6000</v>
      </c>
      <c r="Q133" s="113" t="e">
        <f t="shared" si="120"/>
        <v>#DIV/0!</v>
      </c>
      <c r="R133" s="137">
        <v>0.02</v>
      </c>
      <c r="S133" s="102">
        <f t="shared" si="121"/>
        <v>0</v>
      </c>
      <c r="T133" s="444" t="e">
        <f t="shared" si="122"/>
        <v>#DIV/0!</v>
      </c>
      <c r="U133" s="138" t="str">
        <f t="shared" si="123"/>
        <v>V</v>
      </c>
      <c r="V133" s="108" t="str">
        <f t="shared" si="124"/>
        <v>V 0,6</v>
      </c>
      <c r="X133" s="101" t="s">
        <v>916</v>
      </c>
      <c r="Y133" s="139">
        <f>SUMIFS($K$122:$K$173,$D$122:$D$173,$Y$132:$AF$132,$V$122:$V$173,$X$133:$X$140)*$R$15</f>
        <v>0</v>
      </c>
      <c r="Z133" s="139">
        <f>SUMIFS($K$122:$K$173,$D$122:$D$173,$Y$132:$AF$132,$V$122:$V$173,$X$133:$X$140)*$R$15</f>
        <v>0</v>
      </c>
      <c r="AA133" s="139">
        <f>SUMIFS($K$122:$K$173,$D$122:$D$173,$Y$132:$AF$132,$V$122:$V$173,$X$133:$X$140)*$R$15</f>
        <v>0</v>
      </c>
      <c r="AB133" s="1075"/>
      <c r="AC133" s="1078"/>
      <c r="AD133" s="1078"/>
      <c r="AE133" s="1078"/>
      <c r="AF133" s="1078"/>
      <c r="AG133" s="1078"/>
      <c r="AH133" s="1078"/>
      <c r="AI133" s="1078"/>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c r="CL133" s="1078"/>
      <c r="CM133" s="1078"/>
      <c r="CN133" s="1078"/>
      <c r="CO133" s="1078"/>
      <c r="CP133" s="1078"/>
      <c r="CQ133" s="1078"/>
      <c r="CR133" s="1078"/>
      <c r="CS133" s="1078"/>
      <c r="CT133" s="1078"/>
      <c r="CU133" s="1078"/>
      <c r="CV133" s="1078"/>
      <c r="CW133" s="1078"/>
      <c r="CX133" s="1078"/>
      <c r="CY133" s="1078"/>
      <c r="CZ133" s="1078"/>
      <c r="DA133" s="1078"/>
      <c r="DB133" s="1078"/>
      <c r="DC133" s="1078"/>
      <c r="DD133" s="1078"/>
      <c r="DE133" s="1078"/>
      <c r="DF133" s="1078"/>
      <c r="DG133" s="1078"/>
      <c r="DH133" s="1078"/>
      <c r="DI133" s="1078"/>
      <c r="DJ133" s="1078"/>
      <c r="DK133" s="1078"/>
      <c r="DL133" s="1078"/>
      <c r="DM133" s="1078"/>
      <c r="DN133" s="1078"/>
      <c r="DO133" s="1078"/>
      <c r="DP133" s="1078"/>
      <c r="DQ133" s="1078"/>
      <c r="DR133" s="1078"/>
      <c r="DS133" s="1078"/>
      <c r="DT133" s="1078"/>
      <c r="DU133" s="1078"/>
      <c r="DV133" s="1078"/>
      <c r="DW133" s="1078"/>
      <c r="DX133" s="1078"/>
      <c r="DY133" s="1078"/>
      <c r="DZ133" s="1078"/>
      <c r="EA133" s="1078"/>
      <c r="EB133" s="1078"/>
      <c r="EC133" s="1078"/>
      <c r="ED133" s="1078"/>
      <c r="EE133" s="1078"/>
      <c r="EF133" s="1078"/>
      <c r="EG133" s="1078"/>
      <c r="EH133" s="1078"/>
      <c r="EI133" s="1078"/>
      <c r="EJ133" s="1078"/>
      <c r="EK133" s="1078"/>
      <c r="EL133" s="1078"/>
      <c r="EM133" s="1078"/>
      <c r="EN133" s="1078"/>
      <c r="EO133" s="1078"/>
      <c r="EP133" s="1078"/>
      <c r="EQ133" s="1078"/>
      <c r="ER133" s="1078"/>
      <c r="ES133" s="1078"/>
      <c r="ET133" s="1078"/>
      <c r="EU133" s="1078"/>
      <c r="EV133" s="1078"/>
      <c r="EW133" s="1078"/>
    </row>
    <row r="134" spans="1:153" s="5" customFormat="1" ht="15" hidden="1" customHeight="1" outlineLevel="1">
      <c r="A134" s="473">
        <v>12</v>
      </c>
      <c r="B134" s="1020" t="s">
        <v>917</v>
      </c>
      <c r="C134" s="474"/>
      <c r="D134" s="474">
        <v>4</v>
      </c>
      <c r="E134" s="474">
        <v>4</v>
      </c>
      <c r="F134" s="474">
        <v>1820</v>
      </c>
      <c r="G134" s="474">
        <v>4</v>
      </c>
      <c r="H134" s="103" t="s">
        <v>43</v>
      </c>
      <c r="I134" s="111">
        <f t="shared" si="117"/>
        <v>7850</v>
      </c>
      <c r="J134" s="103" t="s">
        <v>918</v>
      </c>
      <c r="K134" s="103">
        <f t="shared" si="118"/>
        <v>0</v>
      </c>
      <c r="L134" s="103">
        <f t="shared" si="119"/>
        <v>0</v>
      </c>
      <c r="M134" s="1244" t="str">
        <f t="shared" si="116"/>
        <v>Tròn Đặc 4x4</v>
      </c>
      <c r="N134" s="1245"/>
      <c r="O134" s="102" t="s">
        <v>888</v>
      </c>
      <c r="P134" s="111">
        <v>6000</v>
      </c>
      <c r="Q134" s="113" t="e">
        <f t="shared" si="120"/>
        <v>#DIV/0!</v>
      </c>
      <c r="R134" s="137">
        <v>0.02</v>
      </c>
      <c r="S134" s="102">
        <f t="shared" si="121"/>
        <v>0</v>
      </c>
      <c r="T134" s="444" t="e">
        <f t="shared" si="122"/>
        <v>#DIV/0!</v>
      </c>
      <c r="U134" s="138" t="str">
        <f t="shared" si="123"/>
        <v>TRĐ</v>
      </c>
      <c r="V134" s="108" t="str">
        <f t="shared" si="124"/>
        <v>TRĐ 4</v>
      </c>
      <c r="X134" s="101" t="s">
        <v>919</v>
      </c>
      <c r="Y134" s="139">
        <f>SUMIFS($K$122:$K$173,$D$122:$D$173,$Y$132:$AF$132,$V$122:$V$173,$X$133:$X$140)*$R$15</f>
        <v>0</v>
      </c>
      <c r="Z134" s="139">
        <f>SUMIFS($K$122:$K$173,$D$122:$D$173,$Y$132:$AF$132,$V$122:$V$173,$X$133:$X$140)*$R$15</f>
        <v>0</v>
      </c>
      <c r="AA134" s="139">
        <f>SUMIFS($K$122:$K$173,$D$122:$D$173,$Y$132:$AF$132,$V$122:$V$173,$X$133:$X$140)*$R$15</f>
        <v>0</v>
      </c>
      <c r="AB134" s="1075"/>
      <c r="AC134" s="1078"/>
      <c r="AD134" s="1078"/>
      <c r="AE134" s="1078"/>
      <c r="AF134" s="1078"/>
      <c r="AG134" s="1078"/>
      <c r="AH134" s="1078"/>
      <c r="AI134" s="1078"/>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c r="CL134" s="1078"/>
      <c r="CM134" s="1078"/>
      <c r="CN134" s="1078"/>
      <c r="CO134" s="1078"/>
      <c r="CP134" s="1078"/>
      <c r="CQ134" s="1078"/>
      <c r="CR134" s="1078"/>
      <c r="CS134" s="1078"/>
      <c r="CT134" s="1078"/>
      <c r="CU134" s="1078"/>
      <c r="CV134" s="1078"/>
      <c r="CW134" s="1078"/>
      <c r="CX134" s="1078"/>
      <c r="CY134" s="1078"/>
      <c r="CZ134" s="1078"/>
      <c r="DA134" s="1078"/>
      <c r="DB134" s="1078"/>
      <c r="DC134" s="1078"/>
      <c r="DD134" s="1078"/>
      <c r="DE134" s="1078"/>
      <c r="DF134" s="1078"/>
      <c r="DG134" s="1078"/>
      <c r="DH134" s="1078"/>
      <c r="DI134" s="1078"/>
      <c r="DJ134" s="1078"/>
      <c r="DK134" s="1078"/>
      <c r="DL134" s="1078"/>
      <c r="DM134" s="1078"/>
      <c r="DN134" s="1078"/>
      <c r="DO134" s="1078"/>
      <c r="DP134" s="1078"/>
      <c r="DQ134" s="1078"/>
      <c r="DR134" s="1078"/>
      <c r="DS134" s="1078"/>
      <c r="DT134" s="1078"/>
      <c r="DU134" s="1078"/>
      <c r="DV134" s="1078"/>
      <c r="DW134" s="1078"/>
      <c r="DX134" s="1078"/>
      <c r="DY134" s="1078"/>
      <c r="DZ134" s="1078"/>
      <c r="EA134" s="1078"/>
      <c r="EB134" s="1078"/>
      <c r="EC134" s="1078"/>
      <c r="ED134" s="1078"/>
      <c r="EE134" s="1078"/>
      <c r="EF134" s="1078"/>
      <c r="EG134" s="1078"/>
      <c r="EH134" s="1078"/>
      <c r="EI134" s="1078"/>
      <c r="EJ134" s="1078"/>
      <c r="EK134" s="1078"/>
      <c r="EL134" s="1078"/>
      <c r="EM134" s="1078"/>
      <c r="EN134" s="1078"/>
      <c r="EO134" s="1078"/>
      <c r="EP134" s="1078"/>
      <c r="EQ134" s="1078"/>
      <c r="ER134" s="1078"/>
      <c r="ES134" s="1078"/>
      <c r="ET134" s="1078"/>
      <c r="EU134" s="1078"/>
      <c r="EV134" s="1078"/>
      <c r="EW134" s="1078"/>
    </row>
    <row r="135" spans="1:153" s="5" customFormat="1" ht="15" hidden="1" customHeight="1" outlineLevel="1">
      <c r="A135" s="473">
        <v>13</v>
      </c>
      <c r="B135" s="1020" t="s">
        <v>917</v>
      </c>
      <c r="C135" s="474"/>
      <c r="D135" s="474">
        <v>4</v>
      </c>
      <c r="E135" s="474">
        <v>4</v>
      </c>
      <c r="F135" s="474">
        <v>620</v>
      </c>
      <c r="G135" s="474">
        <v>4</v>
      </c>
      <c r="H135" s="103" t="s">
        <v>43</v>
      </c>
      <c r="I135" s="111">
        <f t="shared" si="117"/>
        <v>7850</v>
      </c>
      <c r="J135" s="103" t="s">
        <v>918</v>
      </c>
      <c r="K135" s="103">
        <f t="shared" si="118"/>
        <v>0</v>
      </c>
      <c r="L135" s="103">
        <f t="shared" si="119"/>
        <v>0</v>
      </c>
      <c r="M135" s="1244" t="str">
        <f t="shared" si="116"/>
        <v>Tròn Đặc 4x4</v>
      </c>
      <c r="N135" s="1245"/>
      <c r="O135" s="102" t="s">
        <v>888</v>
      </c>
      <c r="P135" s="111">
        <v>6000</v>
      </c>
      <c r="Q135" s="113" t="e">
        <f t="shared" si="120"/>
        <v>#DIV/0!</v>
      </c>
      <c r="R135" s="137">
        <v>0.02</v>
      </c>
      <c r="S135" s="102">
        <f t="shared" si="121"/>
        <v>0</v>
      </c>
      <c r="T135" s="444" t="e">
        <f t="shared" si="122"/>
        <v>#DIV/0!</v>
      </c>
      <c r="U135" s="138" t="str">
        <f t="shared" si="123"/>
        <v>TRĐ</v>
      </c>
      <c r="V135" s="108" t="str">
        <f t="shared" si="124"/>
        <v>TRĐ 4</v>
      </c>
      <c r="X135" s="101" t="s">
        <v>920</v>
      </c>
      <c r="Y135" s="139">
        <f>SUMIFS($K$122:$K$173,$D$122:$D$173,$Y$132:$AF$132,$V$122:$V$173,$X$133:$X$140)*$R$15</f>
        <v>0</v>
      </c>
      <c r="Z135" s="139">
        <f>SUMIFS($K$122:$K$173,$D$122:$D$173,$Y$132:$AF$132,$V$122:$V$173,$X$133:$X$140)*$R$15</f>
        <v>0</v>
      </c>
      <c r="AA135" s="139">
        <f>SUMIFS($K$122:$K$173,$D$122:$D$173,$Y$132:$AF$132,$V$122:$V$173,$X$133:$X$140)*$R$15</f>
        <v>0</v>
      </c>
      <c r="AB135" s="1075"/>
      <c r="AC135" s="1078"/>
      <c r="AD135" s="1078"/>
      <c r="AE135" s="1078"/>
      <c r="AF135" s="1078"/>
      <c r="AG135" s="1078"/>
      <c r="AH135" s="1078"/>
      <c r="AI135" s="1078"/>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c r="CL135" s="1078"/>
      <c r="CM135" s="1078"/>
      <c r="CN135" s="1078"/>
      <c r="CO135" s="1078"/>
      <c r="CP135" s="1078"/>
      <c r="CQ135" s="1078"/>
      <c r="CR135" s="1078"/>
      <c r="CS135" s="1078"/>
      <c r="CT135" s="1078"/>
      <c r="CU135" s="1078"/>
      <c r="CV135" s="1078"/>
      <c r="CW135" s="1078"/>
      <c r="CX135" s="1078"/>
      <c r="CY135" s="1078"/>
      <c r="CZ135" s="1078"/>
      <c r="DA135" s="1078"/>
      <c r="DB135" s="1078"/>
      <c r="DC135" s="1078"/>
      <c r="DD135" s="1078"/>
      <c r="DE135" s="1078"/>
      <c r="DF135" s="1078"/>
      <c r="DG135" s="1078"/>
      <c r="DH135" s="1078"/>
      <c r="DI135" s="1078"/>
      <c r="DJ135" s="1078"/>
      <c r="DK135" s="1078"/>
      <c r="DL135" s="1078"/>
      <c r="DM135" s="1078"/>
      <c r="DN135" s="1078"/>
      <c r="DO135" s="1078"/>
      <c r="DP135" s="1078"/>
      <c r="DQ135" s="1078"/>
      <c r="DR135" s="1078"/>
      <c r="DS135" s="1078"/>
      <c r="DT135" s="1078"/>
      <c r="DU135" s="1078"/>
      <c r="DV135" s="1078"/>
      <c r="DW135" s="1078"/>
      <c r="DX135" s="1078"/>
      <c r="DY135" s="1078"/>
      <c r="DZ135" s="1078"/>
      <c r="EA135" s="1078"/>
      <c r="EB135" s="1078"/>
      <c r="EC135" s="1078"/>
      <c r="ED135" s="1078"/>
      <c r="EE135" s="1078"/>
      <c r="EF135" s="1078"/>
      <c r="EG135" s="1078"/>
      <c r="EH135" s="1078"/>
      <c r="EI135" s="1078"/>
      <c r="EJ135" s="1078"/>
      <c r="EK135" s="1078"/>
      <c r="EL135" s="1078"/>
      <c r="EM135" s="1078"/>
      <c r="EN135" s="1078"/>
      <c r="EO135" s="1078"/>
      <c r="EP135" s="1078"/>
      <c r="EQ135" s="1078"/>
      <c r="ER135" s="1078"/>
      <c r="ES135" s="1078"/>
      <c r="ET135" s="1078"/>
      <c r="EU135" s="1078"/>
      <c r="EV135" s="1078"/>
      <c r="EW135" s="1078"/>
    </row>
    <row r="136" spans="1:153" s="5" customFormat="1" ht="15" hidden="1" customHeight="1" outlineLevel="1">
      <c r="A136" s="473">
        <v>14</v>
      </c>
      <c r="B136" s="1022" t="s">
        <v>921</v>
      </c>
      <c r="C136" s="478"/>
      <c r="D136" s="478">
        <v>3</v>
      </c>
      <c r="E136" s="478">
        <v>25</v>
      </c>
      <c r="F136" s="478">
        <v>50</v>
      </c>
      <c r="G136" s="478">
        <v>3</v>
      </c>
      <c r="H136" s="103" t="s">
        <v>43</v>
      </c>
      <c r="I136" s="111">
        <f t="shared" si="117"/>
        <v>7850</v>
      </c>
      <c r="J136" s="103" t="s">
        <v>922</v>
      </c>
      <c r="K136" s="103">
        <f t="shared" si="118"/>
        <v>0</v>
      </c>
      <c r="L136" s="103">
        <f t="shared" si="119"/>
        <v>0</v>
      </c>
      <c r="M136" s="1244" t="str">
        <f t="shared" si="116"/>
        <v>La Dẹt 25x3</v>
      </c>
      <c r="N136" s="1245"/>
      <c r="O136" s="102" t="s">
        <v>888</v>
      </c>
      <c r="P136" s="111">
        <v>6000</v>
      </c>
      <c r="Q136" s="113" t="e">
        <f t="shared" si="120"/>
        <v>#DIV/0!</v>
      </c>
      <c r="R136" s="137">
        <v>0.02</v>
      </c>
      <c r="S136" s="102">
        <f t="shared" si="121"/>
        <v>0</v>
      </c>
      <c r="T136" s="444" t="e">
        <f t="shared" si="122"/>
        <v>#DIV/0!</v>
      </c>
      <c r="U136" s="138" t="str">
        <f t="shared" si="123"/>
        <v>L</v>
      </c>
      <c r="V136" s="108" t="str">
        <f t="shared" si="124"/>
        <v>L 3</v>
      </c>
      <c r="X136" s="101" t="s">
        <v>923</v>
      </c>
      <c r="Y136" s="139">
        <f>SUMIFS($K$122:$K$173,$D$122:$D$173,$Y$132:$AF$132,$V$122:$V$173,$X$133:$X$140)*$R$15</f>
        <v>0</v>
      </c>
      <c r="Z136" s="139">
        <f>SUMIFS($K$122:$K$173,$D$122:$D$173,$Y$132:$AF$132,$V$122:$V$173,$X$133:$X$140)*$R$15</f>
        <v>0</v>
      </c>
      <c r="AA136" s="139">
        <f>SUMIFS($K$122:$K$173,$D$122:$D$173,$Y$132:$AF$132,$V$122:$V$173,$X$133:$X$140)*$R$15</f>
        <v>0</v>
      </c>
      <c r="AB136" s="1075"/>
      <c r="AC136" s="1078"/>
      <c r="AD136" s="1078"/>
      <c r="AE136" s="1078"/>
      <c r="AF136" s="1078"/>
      <c r="AG136" s="1078"/>
      <c r="AH136" s="1078"/>
      <c r="AI136" s="1078"/>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c r="CL136" s="1078"/>
      <c r="CM136" s="1078"/>
      <c r="CN136" s="1078"/>
      <c r="CO136" s="1078"/>
      <c r="CP136" s="1078"/>
      <c r="CQ136" s="1078"/>
      <c r="CR136" s="1078"/>
      <c r="CS136" s="1078"/>
      <c r="CT136" s="1078"/>
      <c r="CU136" s="1078"/>
      <c r="CV136" s="1078"/>
      <c r="CW136" s="1078"/>
      <c r="CX136" s="1078"/>
      <c r="CY136" s="1078"/>
      <c r="CZ136" s="1078"/>
      <c r="DA136" s="1078"/>
      <c r="DB136" s="1078"/>
      <c r="DC136" s="1078"/>
      <c r="DD136" s="1078"/>
      <c r="DE136" s="1078"/>
      <c r="DF136" s="1078"/>
      <c r="DG136" s="1078"/>
      <c r="DH136" s="1078"/>
      <c r="DI136" s="1078"/>
      <c r="DJ136" s="1078"/>
      <c r="DK136" s="1078"/>
      <c r="DL136" s="1078"/>
      <c r="DM136" s="1078"/>
      <c r="DN136" s="1078"/>
      <c r="DO136" s="1078"/>
      <c r="DP136" s="1078"/>
      <c r="DQ136" s="1078"/>
      <c r="DR136" s="1078"/>
      <c r="DS136" s="1078"/>
      <c r="DT136" s="1078"/>
      <c r="DU136" s="1078"/>
      <c r="DV136" s="1078"/>
      <c r="DW136" s="1078"/>
      <c r="DX136" s="1078"/>
      <c r="DY136" s="1078"/>
      <c r="DZ136" s="1078"/>
      <c r="EA136" s="1078"/>
      <c r="EB136" s="1078"/>
      <c r="EC136" s="1078"/>
      <c r="ED136" s="1078"/>
      <c r="EE136" s="1078"/>
      <c r="EF136" s="1078"/>
      <c r="EG136" s="1078"/>
      <c r="EH136" s="1078"/>
      <c r="EI136" s="1078"/>
      <c r="EJ136" s="1078"/>
      <c r="EK136" s="1078"/>
      <c r="EL136" s="1078"/>
      <c r="EM136" s="1078"/>
      <c r="EN136" s="1078"/>
      <c r="EO136" s="1078"/>
      <c r="EP136" s="1078"/>
      <c r="EQ136" s="1078"/>
      <c r="ER136" s="1078"/>
      <c r="ES136" s="1078"/>
      <c r="ET136" s="1078"/>
      <c r="EU136" s="1078"/>
      <c r="EV136" s="1078"/>
      <c r="EW136" s="1078"/>
    </row>
    <row r="137" spans="1:153" s="5" customFormat="1" ht="15" hidden="1" customHeight="1" outlineLevel="1">
      <c r="A137" s="473">
        <v>15</v>
      </c>
      <c r="B137" s="1022" t="s">
        <v>924</v>
      </c>
      <c r="C137" s="478"/>
      <c r="D137" s="478">
        <v>3</v>
      </c>
      <c r="E137" s="478">
        <v>25</v>
      </c>
      <c r="F137" s="478">
        <v>50</v>
      </c>
      <c r="G137" s="478">
        <v>3</v>
      </c>
      <c r="H137" s="103" t="s">
        <v>43</v>
      </c>
      <c r="I137" s="111">
        <f t="shared" si="117"/>
        <v>7850</v>
      </c>
      <c r="J137" s="103" t="s">
        <v>922</v>
      </c>
      <c r="K137" s="103">
        <f t="shared" si="118"/>
        <v>0</v>
      </c>
      <c r="L137" s="103">
        <f t="shared" si="119"/>
        <v>0</v>
      </c>
      <c r="M137" s="1244" t="str">
        <f t="shared" si="116"/>
        <v>La Dẹt 25x3</v>
      </c>
      <c r="N137" s="1245"/>
      <c r="O137" s="102" t="s">
        <v>888</v>
      </c>
      <c r="P137" s="111">
        <v>6000</v>
      </c>
      <c r="Q137" s="113" t="e">
        <f t="shared" si="120"/>
        <v>#DIV/0!</v>
      </c>
      <c r="R137" s="137">
        <v>0.02</v>
      </c>
      <c r="S137" s="102">
        <f t="shared" si="121"/>
        <v>0</v>
      </c>
      <c r="T137" s="444" t="e">
        <f t="shared" si="122"/>
        <v>#DIV/0!</v>
      </c>
      <c r="U137" s="138" t="str">
        <f t="shared" si="123"/>
        <v>L</v>
      </c>
      <c r="V137" s="108" t="str">
        <f t="shared" si="124"/>
        <v>L 3</v>
      </c>
      <c r="X137" s="101" t="s">
        <v>925</v>
      </c>
      <c r="Y137" s="139">
        <f>SUMIFS($K$122:$K$173,$D$122:$D$173,$Y$132:$AF$132,$V$122:$V$173,$X$133:$X$140)*$R$15</f>
        <v>0</v>
      </c>
      <c r="Z137" s="139">
        <f>SUMIFS($K$122:$K$173,$D$122:$D$173,$Y$132:$AF$132,$V$122:$V$173,$X$133:$X$140)*$R$15</f>
        <v>0</v>
      </c>
      <c r="AA137" s="139">
        <f>SUMIFS($K$122:$K$173,$D$122:$D$173,$Y$132:$AF$132,$V$122:$V$173,$X$133:$X$140)*$R$15</f>
        <v>0</v>
      </c>
      <c r="AB137" s="1075"/>
      <c r="AC137" s="1078"/>
      <c r="AD137" s="1078"/>
      <c r="AE137" s="1078"/>
      <c r="AF137" s="1078"/>
      <c r="AG137" s="1078"/>
      <c r="AH137" s="1078"/>
      <c r="AI137" s="1078"/>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c r="CL137" s="1078"/>
      <c r="CM137" s="1078"/>
      <c r="CN137" s="1078"/>
      <c r="CO137" s="1078"/>
      <c r="CP137" s="1078"/>
      <c r="CQ137" s="1078"/>
      <c r="CR137" s="1078"/>
      <c r="CS137" s="1078"/>
      <c r="CT137" s="1078"/>
      <c r="CU137" s="1078"/>
      <c r="CV137" s="1078"/>
      <c r="CW137" s="1078"/>
      <c r="CX137" s="1078"/>
      <c r="CY137" s="1078"/>
      <c r="CZ137" s="1078"/>
      <c r="DA137" s="1078"/>
      <c r="DB137" s="1078"/>
      <c r="DC137" s="1078"/>
      <c r="DD137" s="1078"/>
      <c r="DE137" s="1078"/>
      <c r="DF137" s="1078"/>
      <c r="DG137" s="1078"/>
      <c r="DH137" s="1078"/>
      <c r="DI137" s="1078"/>
      <c r="DJ137" s="1078"/>
      <c r="DK137" s="1078"/>
      <c r="DL137" s="1078"/>
      <c r="DM137" s="1078"/>
      <c r="DN137" s="1078"/>
      <c r="DO137" s="1078"/>
      <c r="DP137" s="1078"/>
      <c r="DQ137" s="1078"/>
      <c r="DR137" s="1078"/>
      <c r="DS137" s="1078"/>
      <c r="DT137" s="1078"/>
      <c r="DU137" s="1078"/>
      <c r="DV137" s="1078"/>
      <c r="DW137" s="1078"/>
      <c r="DX137" s="1078"/>
      <c r="DY137" s="1078"/>
      <c r="DZ137" s="1078"/>
      <c r="EA137" s="1078"/>
      <c r="EB137" s="1078"/>
      <c r="EC137" s="1078"/>
      <c r="ED137" s="1078"/>
      <c r="EE137" s="1078"/>
      <c r="EF137" s="1078"/>
      <c r="EG137" s="1078"/>
      <c r="EH137" s="1078"/>
      <c r="EI137" s="1078"/>
      <c r="EJ137" s="1078"/>
      <c r="EK137" s="1078"/>
      <c r="EL137" s="1078"/>
      <c r="EM137" s="1078"/>
      <c r="EN137" s="1078"/>
      <c r="EO137" s="1078"/>
      <c r="EP137" s="1078"/>
      <c r="EQ137" s="1078"/>
      <c r="ER137" s="1078"/>
      <c r="ES137" s="1078"/>
      <c r="ET137" s="1078"/>
      <c r="EU137" s="1078"/>
      <c r="EV137" s="1078"/>
      <c r="EW137" s="1078"/>
    </row>
    <row r="138" spans="1:153" s="5" customFormat="1" ht="15" hidden="1" customHeight="1" outlineLevel="1">
      <c r="A138" s="473">
        <v>16</v>
      </c>
      <c r="B138" s="1022" t="s">
        <v>926</v>
      </c>
      <c r="C138" s="478"/>
      <c r="D138" s="478">
        <v>8</v>
      </c>
      <c r="E138" s="478">
        <v>8</v>
      </c>
      <c r="F138" s="478">
        <v>30</v>
      </c>
      <c r="G138" s="478">
        <v>8</v>
      </c>
      <c r="H138" s="103" t="s">
        <v>43</v>
      </c>
      <c r="I138" s="111">
        <f t="shared" si="117"/>
        <v>7850</v>
      </c>
      <c r="J138" s="103" t="s">
        <v>918</v>
      </c>
      <c r="K138" s="103">
        <f t="shared" si="118"/>
        <v>0</v>
      </c>
      <c r="L138" s="103">
        <f t="shared" si="119"/>
        <v>0</v>
      </c>
      <c r="M138" s="1244" t="str">
        <f t="shared" si="116"/>
        <v>Tròn Đặc 8x8</v>
      </c>
      <c r="N138" s="1245"/>
      <c r="O138" s="102" t="s">
        <v>888</v>
      </c>
      <c r="P138" s="111">
        <v>6000</v>
      </c>
      <c r="Q138" s="113" t="e">
        <f t="shared" si="120"/>
        <v>#DIV/0!</v>
      </c>
      <c r="R138" s="137">
        <v>0.02</v>
      </c>
      <c r="S138" s="102">
        <f t="shared" si="121"/>
        <v>0</v>
      </c>
      <c r="T138" s="444" t="e">
        <f t="shared" si="122"/>
        <v>#DIV/0!</v>
      </c>
      <c r="U138" s="138" t="str">
        <f t="shared" si="123"/>
        <v>TRĐ</v>
      </c>
      <c r="V138" s="108" t="str">
        <f t="shared" si="124"/>
        <v>TRĐ 8</v>
      </c>
      <c r="X138" s="101" t="s">
        <v>927</v>
      </c>
      <c r="Y138" s="139">
        <f>SUMIFS($K$122:$K$173,$D$122:$D$173,$Y$132:$AF$132,$V$122:$V$173,$X$133:$X$140)*$R$15</f>
        <v>0</v>
      </c>
      <c r="Z138" s="139">
        <f>SUMIFS($K$122:$K$173,$D$122:$D$173,$Y$132:$AF$132,$V$122:$V$173,$X$133:$X$140)*$R$15</f>
        <v>0</v>
      </c>
      <c r="AA138" s="139">
        <f>SUMIFS($K$122:$K$173,$D$122:$D$173,$Y$132:$AF$132,$V$122:$V$173,$X$133:$X$140)*$R$15</f>
        <v>0</v>
      </c>
      <c r="AB138" s="1075"/>
      <c r="AC138" s="1078"/>
      <c r="AD138" s="1078"/>
      <c r="AE138" s="1078"/>
      <c r="AF138" s="1078"/>
      <c r="AG138" s="1078"/>
      <c r="AH138" s="1078"/>
      <c r="AI138" s="1078"/>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c r="CL138" s="1078"/>
      <c r="CM138" s="1078"/>
      <c r="CN138" s="1078"/>
      <c r="CO138" s="1078"/>
      <c r="CP138" s="1078"/>
      <c r="CQ138" s="1078"/>
      <c r="CR138" s="1078"/>
      <c r="CS138" s="1078"/>
      <c r="CT138" s="1078"/>
      <c r="CU138" s="1078"/>
      <c r="CV138" s="1078"/>
      <c r="CW138" s="1078"/>
      <c r="CX138" s="1078"/>
      <c r="CY138" s="1078"/>
      <c r="CZ138" s="1078"/>
      <c r="DA138" s="1078"/>
      <c r="DB138" s="1078"/>
      <c r="DC138" s="1078"/>
      <c r="DD138" s="1078"/>
      <c r="DE138" s="1078"/>
      <c r="DF138" s="1078"/>
      <c r="DG138" s="1078"/>
      <c r="DH138" s="1078"/>
      <c r="DI138" s="1078"/>
      <c r="DJ138" s="1078"/>
      <c r="DK138" s="1078"/>
      <c r="DL138" s="1078"/>
      <c r="DM138" s="1078"/>
      <c r="DN138" s="1078"/>
      <c r="DO138" s="1078"/>
      <c r="DP138" s="1078"/>
      <c r="DQ138" s="1078"/>
      <c r="DR138" s="1078"/>
      <c r="DS138" s="1078"/>
      <c r="DT138" s="1078"/>
      <c r="DU138" s="1078"/>
      <c r="DV138" s="1078"/>
      <c r="DW138" s="1078"/>
      <c r="DX138" s="1078"/>
      <c r="DY138" s="1078"/>
      <c r="DZ138" s="1078"/>
      <c r="EA138" s="1078"/>
      <c r="EB138" s="1078"/>
      <c r="EC138" s="1078"/>
      <c r="ED138" s="1078"/>
      <c r="EE138" s="1078"/>
      <c r="EF138" s="1078"/>
      <c r="EG138" s="1078"/>
      <c r="EH138" s="1078"/>
      <c r="EI138" s="1078"/>
      <c r="EJ138" s="1078"/>
      <c r="EK138" s="1078"/>
      <c r="EL138" s="1078"/>
      <c r="EM138" s="1078"/>
      <c r="EN138" s="1078"/>
      <c r="EO138" s="1078"/>
      <c r="EP138" s="1078"/>
      <c r="EQ138" s="1078"/>
      <c r="ER138" s="1078"/>
      <c r="ES138" s="1078"/>
      <c r="ET138" s="1078"/>
      <c r="EU138" s="1078"/>
      <c r="EV138" s="1078"/>
      <c r="EW138" s="1078"/>
    </row>
    <row r="139" spans="1:153" s="5" customFormat="1" ht="15" hidden="1" customHeight="1" outlineLevel="1">
      <c r="A139" s="473">
        <v>17</v>
      </c>
      <c r="B139" s="228"/>
      <c r="C139" s="102"/>
      <c r="D139" s="102"/>
      <c r="E139" s="102"/>
      <c r="F139" s="102"/>
      <c r="G139" s="102"/>
      <c r="H139" s="103"/>
      <c r="I139" s="111"/>
      <c r="J139" s="103"/>
      <c r="K139" s="103"/>
      <c r="L139" s="103"/>
      <c r="M139" s="1260"/>
      <c r="N139" s="1261"/>
      <c r="O139" s="111"/>
      <c r="P139" s="261"/>
      <c r="Q139" s="113"/>
      <c r="R139" s="137"/>
      <c r="S139" s="102"/>
      <c r="T139" s="444"/>
      <c r="U139" s="138" t="b">
        <f t="shared" si="123"/>
        <v>0</v>
      </c>
      <c r="V139" s="108" t="str">
        <f t="shared" si="124"/>
        <v xml:space="preserve">FALSE </v>
      </c>
      <c r="X139" s="101" t="s">
        <v>928</v>
      </c>
      <c r="Y139" s="139">
        <f>SUMIFS($K$122:$K$173,$D$122:$D$173,$Y$132:$AF$132,$V$122:$V$173,$X$133:$X$140)*$R$15</f>
        <v>0</v>
      </c>
      <c r="Z139" s="139">
        <f>SUMIFS($K$122:$K$173,$D$122:$D$173,$Y$132:$AF$132,$V$122:$V$173,$X$133:$X$140)*$R$15</f>
        <v>0</v>
      </c>
      <c r="AA139" s="139">
        <f>SUMIFS($K$122:$K$173,$D$122:$D$173,$Y$132:$AF$132,$V$122:$V$173,$X$133:$X$140)*$R$15</f>
        <v>0</v>
      </c>
      <c r="AB139" s="1075"/>
      <c r="AC139" s="1078"/>
      <c r="AD139" s="1078"/>
      <c r="AE139" s="1078"/>
      <c r="AF139" s="1078"/>
      <c r="AG139" s="1078"/>
      <c r="AH139" s="1078"/>
      <c r="AI139" s="1078"/>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c r="CL139" s="1078"/>
      <c r="CM139" s="1078"/>
      <c r="CN139" s="1078"/>
      <c r="CO139" s="1078"/>
      <c r="CP139" s="1078"/>
      <c r="CQ139" s="1078"/>
      <c r="CR139" s="1078"/>
      <c r="CS139" s="1078"/>
      <c r="CT139" s="1078"/>
      <c r="CU139" s="1078"/>
      <c r="CV139" s="1078"/>
      <c r="CW139" s="1078"/>
      <c r="CX139" s="1078"/>
      <c r="CY139" s="1078"/>
      <c r="CZ139" s="1078"/>
      <c r="DA139" s="1078"/>
      <c r="DB139" s="1078"/>
      <c r="DC139" s="1078"/>
      <c r="DD139" s="1078"/>
      <c r="DE139" s="1078"/>
      <c r="DF139" s="1078"/>
      <c r="DG139" s="1078"/>
      <c r="DH139" s="1078"/>
      <c r="DI139" s="1078"/>
      <c r="DJ139" s="1078"/>
      <c r="DK139" s="1078"/>
      <c r="DL139" s="1078"/>
      <c r="DM139" s="1078"/>
      <c r="DN139" s="1078"/>
      <c r="DO139" s="1078"/>
      <c r="DP139" s="1078"/>
      <c r="DQ139" s="1078"/>
      <c r="DR139" s="1078"/>
      <c r="DS139" s="1078"/>
      <c r="DT139" s="1078"/>
      <c r="DU139" s="1078"/>
      <c r="DV139" s="1078"/>
      <c r="DW139" s="1078"/>
      <c r="DX139" s="1078"/>
      <c r="DY139" s="1078"/>
      <c r="DZ139" s="1078"/>
      <c r="EA139" s="1078"/>
      <c r="EB139" s="1078"/>
      <c r="EC139" s="1078"/>
      <c r="ED139" s="1078"/>
      <c r="EE139" s="1078"/>
      <c r="EF139" s="1078"/>
      <c r="EG139" s="1078"/>
      <c r="EH139" s="1078"/>
      <c r="EI139" s="1078"/>
      <c r="EJ139" s="1078"/>
      <c r="EK139" s="1078"/>
      <c r="EL139" s="1078"/>
      <c r="EM139" s="1078"/>
      <c r="EN139" s="1078"/>
      <c r="EO139" s="1078"/>
      <c r="EP139" s="1078"/>
      <c r="EQ139" s="1078"/>
      <c r="ER139" s="1078"/>
      <c r="ES139" s="1078"/>
      <c r="ET139" s="1078"/>
      <c r="EU139" s="1078"/>
      <c r="EV139" s="1078"/>
      <c r="EW139" s="1078"/>
    </row>
    <row r="140" spans="1:153" s="5" customFormat="1" ht="15" hidden="1" customHeight="1" outlineLevel="1">
      <c r="A140" s="473">
        <v>18</v>
      </c>
      <c r="B140" s="104"/>
      <c r="C140" s="105"/>
      <c r="D140" s="105"/>
      <c r="E140" s="106"/>
      <c r="F140" s="105"/>
      <c r="G140" s="107"/>
      <c r="H140" s="1023"/>
      <c r="I140" s="111"/>
      <c r="J140" s="103"/>
      <c r="K140" s="103"/>
      <c r="L140" s="103"/>
      <c r="M140" s="1260"/>
      <c r="N140" s="1261"/>
      <c r="O140" s="111"/>
      <c r="P140" s="261"/>
      <c r="Q140" s="113"/>
      <c r="R140" s="137"/>
      <c r="S140" s="102"/>
      <c r="T140" s="444"/>
      <c r="U140" s="138" t="b">
        <f t="shared" si="123"/>
        <v>0</v>
      </c>
      <c r="V140" s="108" t="str">
        <f t="shared" si="124"/>
        <v xml:space="preserve">FALSE </v>
      </c>
      <c r="X140" s="101" t="s">
        <v>929</v>
      </c>
      <c r="Y140" s="139">
        <f>SUMIFS($K$122:$K$173,$D$122:$D$173,$Y$132:$AF$132,$V$122:$V$173,$X$133:$X$140)*$R$15</f>
        <v>0</v>
      </c>
      <c r="Z140" s="139">
        <f>SUMIFS($K$122:$K$173,$D$122:$D$173,$Y$132:$AF$132,$V$122:$V$173,$X$133:$X$140)*$R$15</f>
        <v>0</v>
      </c>
      <c r="AA140" s="139">
        <f>SUMIFS($K$122:$K$173,$D$122:$D$173,$Y$132:$AF$132,$V$122:$V$173,$X$133:$X$140)*$R$15</f>
        <v>0</v>
      </c>
      <c r="AB140" s="1075"/>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c r="CL140" s="1078"/>
      <c r="CM140" s="1078"/>
      <c r="CN140" s="1078"/>
      <c r="CO140" s="1078"/>
      <c r="CP140" s="1078"/>
      <c r="CQ140" s="1078"/>
      <c r="CR140" s="1078"/>
      <c r="CS140" s="1078"/>
      <c r="CT140" s="1078"/>
      <c r="CU140" s="1078"/>
      <c r="CV140" s="1078"/>
      <c r="CW140" s="1078"/>
      <c r="CX140" s="1078"/>
      <c r="CY140" s="1078"/>
      <c r="CZ140" s="1078"/>
      <c r="DA140" s="1078"/>
      <c r="DB140" s="1078"/>
      <c r="DC140" s="1078"/>
      <c r="DD140" s="1078"/>
      <c r="DE140" s="1078"/>
      <c r="DF140" s="1078"/>
      <c r="DG140" s="1078"/>
      <c r="DH140" s="1078"/>
      <c r="DI140" s="1078"/>
      <c r="DJ140" s="1078"/>
      <c r="DK140" s="1078"/>
      <c r="DL140" s="1078"/>
      <c r="DM140" s="1078"/>
      <c r="DN140" s="1078"/>
      <c r="DO140" s="1078"/>
      <c r="DP140" s="1078"/>
      <c r="DQ140" s="1078"/>
      <c r="DR140" s="1078"/>
      <c r="DS140" s="1078"/>
      <c r="DT140" s="1078"/>
      <c r="DU140" s="1078"/>
      <c r="DV140" s="1078"/>
      <c r="DW140" s="1078"/>
      <c r="DX140" s="1078"/>
      <c r="DY140" s="1078"/>
      <c r="DZ140" s="1078"/>
      <c r="EA140" s="1078"/>
      <c r="EB140" s="1078"/>
      <c r="EC140" s="1078"/>
      <c r="ED140" s="1078"/>
      <c r="EE140" s="1078"/>
      <c r="EF140" s="1078"/>
      <c r="EG140" s="1078"/>
      <c r="EH140" s="1078"/>
      <c r="EI140" s="1078"/>
      <c r="EJ140" s="1078"/>
      <c r="EK140" s="1078"/>
      <c r="EL140" s="1078"/>
      <c r="EM140" s="1078"/>
      <c r="EN140" s="1078"/>
      <c r="EO140" s="1078"/>
      <c r="EP140" s="1078"/>
      <c r="EQ140" s="1078"/>
      <c r="ER140" s="1078"/>
      <c r="ES140" s="1078"/>
      <c r="ET140" s="1078"/>
      <c r="EU140" s="1078"/>
      <c r="EV140" s="1078"/>
      <c r="EW140" s="1078"/>
    </row>
    <row r="141" spans="1:153" s="5" customFormat="1" ht="15" hidden="1" customHeight="1" outlineLevel="1">
      <c r="A141" s="473">
        <v>19</v>
      </c>
      <c r="B141" s="104"/>
      <c r="C141" s="105"/>
      <c r="D141" s="105"/>
      <c r="E141" s="106"/>
      <c r="F141" s="105"/>
      <c r="G141" s="107"/>
      <c r="H141" s="1023"/>
      <c r="I141" s="111"/>
      <c r="J141" s="103"/>
      <c r="K141" s="103"/>
      <c r="L141" s="103"/>
      <c r="M141" s="1260"/>
      <c r="N141" s="1261"/>
      <c r="O141" s="111"/>
      <c r="P141" s="261"/>
      <c r="Q141" s="113"/>
      <c r="R141" s="137"/>
      <c r="S141" s="102"/>
      <c r="T141" s="444"/>
      <c r="U141" s="138" t="b">
        <f t="shared" si="123"/>
        <v>0</v>
      </c>
      <c r="V141" s="108" t="str">
        <f t="shared" si="124"/>
        <v xml:space="preserve">FALSE </v>
      </c>
      <c r="X141" s="471" t="s">
        <v>930</v>
      </c>
      <c r="Y141" s="479" t="s">
        <v>931</v>
      </c>
      <c r="Z141" s="479" t="s">
        <v>932</v>
      </c>
      <c r="AA141" s="479" t="s">
        <v>933</v>
      </c>
      <c r="AB141" s="1075"/>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c r="CL141" s="1078"/>
      <c r="CM141" s="1078"/>
      <c r="CN141" s="1078"/>
      <c r="CO141" s="1078"/>
      <c r="CP141" s="1078"/>
      <c r="CQ141" s="1078"/>
      <c r="CR141" s="1078"/>
      <c r="CS141" s="1078"/>
      <c r="CT141" s="1078"/>
      <c r="CU141" s="1078"/>
      <c r="CV141" s="1078"/>
      <c r="CW141" s="1078"/>
      <c r="CX141" s="1078"/>
      <c r="CY141" s="1078"/>
      <c r="CZ141" s="1078"/>
      <c r="DA141" s="1078"/>
      <c r="DB141" s="1078"/>
      <c r="DC141" s="1078"/>
      <c r="DD141" s="1078"/>
      <c r="DE141" s="1078"/>
      <c r="DF141" s="1078"/>
      <c r="DG141" s="1078"/>
      <c r="DH141" s="1078"/>
      <c r="DI141" s="1078"/>
      <c r="DJ141" s="1078"/>
      <c r="DK141" s="1078"/>
      <c r="DL141" s="1078"/>
      <c r="DM141" s="1078"/>
      <c r="DN141" s="1078"/>
      <c r="DO141" s="1078"/>
      <c r="DP141" s="1078"/>
      <c r="DQ141" s="1078"/>
      <c r="DR141" s="1078"/>
      <c r="DS141" s="1078"/>
      <c r="DT141" s="1078"/>
      <c r="DU141" s="1078"/>
      <c r="DV141" s="1078"/>
      <c r="DW141" s="1078"/>
      <c r="DX141" s="1078"/>
      <c r="DY141" s="1078"/>
      <c r="DZ141" s="1078"/>
      <c r="EA141" s="1078"/>
      <c r="EB141" s="1078"/>
      <c r="EC141" s="1078"/>
      <c r="ED141" s="1078"/>
      <c r="EE141" s="1078"/>
      <c r="EF141" s="1078"/>
      <c r="EG141" s="1078"/>
      <c r="EH141" s="1078"/>
      <c r="EI141" s="1078"/>
      <c r="EJ141" s="1078"/>
      <c r="EK141" s="1078"/>
      <c r="EL141" s="1078"/>
      <c r="EM141" s="1078"/>
      <c r="EN141" s="1078"/>
      <c r="EO141" s="1078"/>
      <c r="EP141" s="1078"/>
      <c r="EQ141" s="1078"/>
      <c r="ER141" s="1078"/>
      <c r="ES141" s="1078"/>
      <c r="ET141" s="1078"/>
      <c r="EU141" s="1078"/>
      <c r="EV141" s="1078"/>
      <c r="EW141" s="1078"/>
    </row>
    <row r="142" spans="1:153" s="5" customFormat="1" ht="15" hidden="1" customHeight="1" outlineLevel="1">
      <c r="A142" s="473">
        <v>20</v>
      </c>
      <c r="B142" s="481"/>
      <c r="C142" s="478"/>
      <c r="D142" s="478"/>
      <c r="E142" s="484"/>
      <c r="F142" s="478"/>
      <c r="G142" s="485"/>
      <c r="H142" s="486"/>
      <c r="I142" s="486"/>
      <c r="J142" s="103"/>
      <c r="K142" s="103"/>
      <c r="L142" s="103"/>
      <c r="M142" s="1260"/>
      <c r="N142" s="1261"/>
      <c r="O142" s="486"/>
      <c r="P142" s="490"/>
      <c r="Q142" s="486"/>
      <c r="R142" s="486"/>
      <c r="S142" s="486"/>
      <c r="T142" s="491"/>
      <c r="U142" s="138" t="b">
        <f t="shared" si="123"/>
        <v>0</v>
      </c>
      <c r="V142" s="108" t="str">
        <f t="shared" si="124"/>
        <v xml:space="preserve">FALSE </v>
      </c>
      <c r="X142" s="471"/>
      <c r="Y142" s="482">
        <v>10</v>
      </c>
      <c r="Z142" s="482">
        <v>13</v>
      </c>
      <c r="AA142" s="482">
        <v>20</v>
      </c>
      <c r="AB142" s="1075"/>
      <c r="AC142" s="1078"/>
      <c r="AD142" s="1078"/>
      <c r="AE142" s="1078"/>
      <c r="AF142" s="1078"/>
      <c r="AG142" s="1078"/>
      <c r="AH142" s="1078"/>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c r="CL142" s="1078"/>
      <c r="CM142" s="1078"/>
      <c r="CN142" s="1078"/>
      <c r="CO142" s="1078"/>
      <c r="CP142" s="1078"/>
      <c r="CQ142" s="1078"/>
      <c r="CR142" s="1078"/>
      <c r="CS142" s="1078"/>
      <c r="CT142" s="1078"/>
      <c r="CU142" s="1078"/>
      <c r="CV142" s="1078"/>
      <c r="CW142" s="1078"/>
      <c r="CX142" s="1078"/>
      <c r="CY142" s="1078"/>
      <c r="CZ142" s="1078"/>
      <c r="DA142" s="1078"/>
      <c r="DB142" s="1078"/>
      <c r="DC142" s="1078"/>
      <c r="DD142" s="1078"/>
      <c r="DE142" s="1078"/>
      <c r="DF142" s="1078"/>
      <c r="DG142" s="1078"/>
      <c r="DH142" s="1078"/>
      <c r="DI142" s="1078"/>
      <c r="DJ142" s="1078"/>
      <c r="DK142" s="1078"/>
      <c r="DL142" s="1078"/>
      <c r="DM142" s="1078"/>
      <c r="DN142" s="1078"/>
      <c r="DO142" s="1078"/>
      <c r="DP142" s="1078"/>
      <c r="DQ142" s="1078"/>
      <c r="DR142" s="1078"/>
      <c r="DS142" s="1078"/>
      <c r="DT142" s="1078"/>
      <c r="DU142" s="1078"/>
      <c r="DV142" s="1078"/>
      <c r="DW142" s="1078"/>
      <c r="DX142" s="1078"/>
      <c r="DY142" s="1078"/>
      <c r="DZ142" s="1078"/>
      <c r="EA142" s="1078"/>
      <c r="EB142" s="1078"/>
      <c r="EC142" s="1078"/>
      <c r="ED142" s="1078"/>
      <c r="EE142" s="1078"/>
      <c r="EF142" s="1078"/>
      <c r="EG142" s="1078"/>
      <c r="EH142" s="1078"/>
      <c r="EI142" s="1078"/>
      <c r="EJ142" s="1078"/>
      <c r="EK142" s="1078"/>
      <c r="EL142" s="1078"/>
      <c r="EM142" s="1078"/>
      <c r="EN142" s="1078"/>
      <c r="EO142" s="1078"/>
      <c r="EP142" s="1078"/>
      <c r="EQ142" s="1078"/>
      <c r="ER142" s="1078"/>
      <c r="ES142" s="1078"/>
      <c r="ET142" s="1078"/>
      <c r="EU142" s="1078"/>
      <c r="EV142" s="1078"/>
      <c r="EW142" s="1078"/>
    </row>
    <row r="143" spans="1:153" s="5" customFormat="1" ht="15" hidden="1" customHeight="1" outlineLevel="1">
      <c r="A143" s="473">
        <v>21</v>
      </c>
      <c r="B143" s="487"/>
      <c r="C143" s="474"/>
      <c r="D143" s="474"/>
      <c r="E143" s="474"/>
      <c r="F143" s="474"/>
      <c r="G143" s="474"/>
      <c r="H143" s="488"/>
      <c r="I143" s="488"/>
      <c r="J143" s="103"/>
      <c r="K143" s="488"/>
      <c r="L143" s="103"/>
      <c r="M143" s="1260"/>
      <c r="N143" s="1261"/>
      <c r="O143" s="488"/>
      <c r="P143" s="526"/>
      <c r="Q143" s="488"/>
      <c r="R143" s="488"/>
      <c r="S143" s="488"/>
      <c r="T143" s="527"/>
      <c r="U143" s="138" t="b">
        <f t="shared" si="123"/>
        <v>0</v>
      </c>
      <c r="V143" s="108" t="str">
        <f t="shared" si="124"/>
        <v xml:space="preserve">FALSE </v>
      </c>
      <c r="X143" s="101" t="s">
        <v>939</v>
      </c>
      <c r="Y143" s="139">
        <f>SUMIFS($K$122:$K$173,$D$122:$D$173,$Y$142:$AF$142,$V$122:$V$173,$X$142:$X$150)*$R$15</f>
        <v>0</v>
      </c>
      <c r="Z143" s="139">
        <f>SUMIFS($K$122:$K$173,$D$122:$D$173,$Y$142:$AF$142,$V$122:$V$173,$X$142:$X$150)*$R$15</f>
        <v>0</v>
      </c>
      <c r="AA143" s="139">
        <f>SUMIFS($K$122:$K$173,$D$122:$D$173,$Y$142:$AF$142,$V$122:$V$173,$X$142:$X$150)*$R$15</f>
        <v>0</v>
      </c>
      <c r="AB143" s="1075"/>
      <c r="AC143" s="1078"/>
      <c r="AD143" s="1078"/>
      <c r="AE143" s="1078"/>
      <c r="AF143" s="1078"/>
      <c r="AG143" s="1078"/>
      <c r="AH143" s="1078"/>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c r="CL143" s="1078"/>
      <c r="CM143" s="1078"/>
      <c r="CN143" s="1078"/>
      <c r="CO143" s="1078"/>
      <c r="CP143" s="1078"/>
      <c r="CQ143" s="1078"/>
      <c r="CR143" s="1078"/>
      <c r="CS143" s="1078"/>
      <c r="CT143" s="1078"/>
      <c r="CU143" s="1078"/>
      <c r="CV143" s="1078"/>
      <c r="CW143" s="1078"/>
      <c r="CX143" s="1078"/>
      <c r="CY143" s="1078"/>
      <c r="CZ143" s="1078"/>
      <c r="DA143" s="1078"/>
      <c r="DB143" s="1078"/>
      <c r="DC143" s="1078"/>
      <c r="DD143" s="1078"/>
      <c r="DE143" s="1078"/>
      <c r="DF143" s="1078"/>
      <c r="DG143" s="1078"/>
      <c r="DH143" s="1078"/>
      <c r="DI143" s="1078"/>
      <c r="DJ143" s="1078"/>
      <c r="DK143" s="1078"/>
      <c r="DL143" s="1078"/>
      <c r="DM143" s="1078"/>
      <c r="DN143" s="1078"/>
      <c r="DO143" s="1078"/>
      <c r="DP143" s="1078"/>
      <c r="DQ143" s="1078"/>
      <c r="DR143" s="1078"/>
      <c r="DS143" s="1078"/>
      <c r="DT143" s="1078"/>
      <c r="DU143" s="1078"/>
      <c r="DV143" s="1078"/>
      <c r="DW143" s="1078"/>
      <c r="DX143" s="1078"/>
      <c r="DY143" s="1078"/>
      <c r="DZ143" s="1078"/>
      <c r="EA143" s="1078"/>
      <c r="EB143" s="1078"/>
      <c r="EC143" s="1078"/>
      <c r="ED143" s="1078"/>
      <c r="EE143" s="1078"/>
      <c r="EF143" s="1078"/>
      <c r="EG143" s="1078"/>
      <c r="EH143" s="1078"/>
      <c r="EI143" s="1078"/>
      <c r="EJ143" s="1078"/>
      <c r="EK143" s="1078"/>
      <c r="EL143" s="1078"/>
      <c r="EM143" s="1078"/>
      <c r="EN143" s="1078"/>
      <c r="EO143" s="1078"/>
      <c r="EP143" s="1078"/>
      <c r="EQ143" s="1078"/>
      <c r="ER143" s="1078"/>
      <c r="ES143" s="1078"/>
      <c r="ET143" s="1078"/>
      <c r="EU143" s="1078"/>
      <c r="EV143" s="1078"/>
      <c r="EW143" s="1078"/>
    </row>
    <row r="144" spans="1:153" s="5" customFormat="1" ht="15" hidden="1" customHeight="1" outlineLevel="1">
      <c r="A144" s="473">
        <v>22</v>
      </c>
      <c r="B144" s="228"/>
      <c r="C144" s="102"/>
      <c r="D144" s="102"/>
      <c r="E144" s="102"/>
      <c r="F144" s="102"/>
      <c r="G144" s="102"/>
      <c r="H144" s="103"/>
      <c r="I144" s="111"/>
      <c r="J144" s="103"/>
      <c r="K144" s="103"/>
      <c r="L144" s="103"/>
      <c r="M144" s="1260"/>
      <c r="N144" s="1261"/>
      <c r="O144" s="111"/>
      <c r="P144" s="261"/>
      <c r="Q144" s="113"/>
      <c r="R144" s="137"/>
      <c r="S144" s="102"/>
      <c r="T144" s="444"/>
      <c r="U144" s="138" t="b">
        <f t="shared" si="123"/>
        <v>0</v>
      </c>
      <c r="V144" s="108" t="str">
        <f t="shared" si="124"/>
        <v xml:space="preserve">FALSE </v>
      </c>
      <c r="X144" s="101" t="s">
        <v>940</v>
      </c>
      <c r="Y144" s="139">
        <f>SUMIFS($K$122:$K$173,$D$122:$D$173,$Y$142:$AF$142,$V$122:$V$173,$X$142:$X$150)*$R$15</f>
        <v>0</v>
      </c>
      <c r="Z144" s="139">
        <f>SUMIFS($K$122:$K$173,$D$122:$D$173,$Y$142:$AF$142,$V$122:$V$173,$X$142:$X$150)*$R$15</f>
        <v>0</v>
      </c>
      <c r="AA144" s="139">
        <f>SUMIFS($K$122:$K$173,$D$122:$D$173,$Y$142:$AF$142,$V$122:$V$173,$X$142:$X$150)*$R$15</f>
        <v>0</v>
      </c>
      <c r="AB144" s="1075"/>
      <c r="AC144" s="1078"/>
      <c r="AD144" s="1078"/>
      <c r="AE144" s="1078"/>
      <c r="AF144" s="1078"/>
      <c r="AG144" s="1078"/>
      <c r="AH144" s="107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c r="CL144" s="1078"/>
      <c r="CM144" s="1078"/>
      <c r="CN144" s="1078"/>
      <c r="CO144" s="1078"/>
      <c r="CP144" s="1078"/>
      <c r="CQ144" s="1078"/>
      <c r="CR144" s="1078"/>
      <c r="CS144" s="1078"/>
      <c r="CT144" s="1078"/>
      <c r="CU144" s="1078"/>
      <c r="CV144" s="1078"/>
      <c r="CW144" s="1078"/>
      <c r="CX144" s="1078"/>
      <c r="CY144" s="1078"/>
      <c r="CZ144" s="1078"/>
      <c r="DA144" s="1078"/>
      <c r="DB144" s="1078"/>
      <c r="DC144" s="1078"/>
      <c r="DD144" s="1078"/>
      <c r="DE144" s="1078"/>
      <c r="DF144" s="1078"/>
      <c r="DG144" s="1078"/>
      <c r="DH144" s="1078"/>
      <c r="DI144" s="1078"/>
      <c r="DJ144" s="1078"/>
      <c r="DK144" s="1078"/>
      <c r="DL144" s="1078"/>
      <c r="DM144" s="1078"/>
      <c r="DN144" s="1078"/>
      <c r="DO144" s="1078"/>
      <c r="DP144" s="1078"/>
      <c r="DQ144" s="1078"/>
      <c r="DR144" s="1078"/>
      <c r="DS144" s="1078"/>
      <c r="DT144" s="1078"/>
      <c r="DU144" s="1078"/>
      <c r="DV144" s="1078"/>
      <c r="DW144" s="1078"/>
      <c r="DX144" s="1078"/>
      <c r="DY144" s="1078"/>
      <c r="DZ144" s="1078"/>
      <c r="EA144" s="1078"/>
      <c r="EB144" s="1078"/>
      <c r="EC144" s="1078"/>
      <c r="ED144" s="1078"/>
      <c r="EE144" s="1078"/>
      <c r="EF144" s="1078"/>
      <c r="EG144" s="1078"/>
      <c r="EH144" s="1078"/>
      <c r="EI144" s="1078"/>
      <c r="EJ144" s="1078"/>
      <c r="EK144" s="1078"/>
      <c r="EL144" s="1078"/>
      <c r="EM144" s="1078"/>
      <c r="EN144" s="1078"/>
      <c r="EO144" s="1078"/>
      <c r="EP144" s="1078"/>
      <c r="EQ144" s="1078"/>
      <c r="ER144" s="1078"/>
      <c r="ES144" s="1078"/>
      <c r="ET144" s="1078"/>
      <c r="EU144" s="1078"/>
      <c r="EV144" s="1078"/>
      <c r="EW144" s="1078"/>
    </row>
    <row r="145" spans="1:153" s="5" customFormat="1" ht="15" hidden="1" customHeight="1" outlineLevel="1">
      <c r="A145" s="473">
        <v>23</v>
      </c>
      <c r="B145" s="228"/>
      <c r="C145" s="102"/>
      <c r="D145" s="102"/>
      <c r="E145" s="102"/>
      <c r="F145" s="102"/>
      <c r="G145" s="102"/>
      <c r="H145" s="103"/>
      <c r="I145" s="111"/>
      <c r="J145" s="103"/>
      <c r="K145" s="103"/>
      <c r="L145" s="103"/>
      <c r="M145" s="1260"/>
      <c r="N145" s="1261"/>
      <c r="O145" s="111"/>
      <c r="P145" s="261"/>
      <c r="Q145" s="113"/>
      <c r="R145" s="137"/>
      <c r="S145" s="102"/>
      <c r="T145" s="444"/>
      <c r="U145" s="138" t="b">
        <f t="shared" si="123"/>
        <v>0</v>
      </c>
      <c r="V145" s="108" t="str">
        <f t="shared" si="124"/>
        <v xml:space="preserve">FALSE </v>
      </c>
      <c r="X145" s="101" t="s">
        <v>941</v>
      </c>
      <c r="Y145" s="139">
        <f>SUMIFS($K$122:$K$173,$D$122:$D$173,$Y$142:$AF$142,$V$122:$V$173,$X$142:$X$150)*$R$15</f>
        <v>0</v>
      </c>
      <c r="Z145" s="139">
        <f>SUMIFS($K$122:$K$173,$D$122:$D$173,$Y$142:$AF$142,$V$122:$V$173,$X$142:$X$150)*$R$15</f>
        <v>0</v>
      </c>
      <c r="AA145" s="139">
        <f>SUMIFS($K$122:$K$173,$D$122:$D$173,$Y$142:$AF$142,$V$122:$V$173,$X$142:$X$150)*$R$15</f>
        <v>0</v>
      </c>
      <c r="AB145" s="1075"/>
      <c r="AC145" s="1078"/>
      <c r="AD145" s="1078"/>
      <c r="AE145" s="1078"/>
      <c r="AF145" s="1078"/>
      <c r="AG145" s="1078"/>
      <c r="AH145" s="107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c r="CL145" s="1078"/>
      <c r="CM145" s="1078"/>
      <c r="CN145" s="1078"/>
      <c r="CO145" s="1078"/>
      <c r="CP145" s="1078"/>
      <c r="CQ145" s="1078"/>
      <c r="CR145" s="1078"/>
      <c r="CS145" s="1078"/>
      <c r="CT145" s="1078"/>
      <c r="CU145" s="1078"/>
      <c r="CV145" s="1078"/>
      <c r="CW145" s="1078"/>
      <c r="CX145" s="1078"/>
      <c r="CY145" s="1078"/>
      <c r="CZ145" s="1078"/>
      <c r="DA145" s="1078"/>
      <c r="DB145" s="1078"/>
      <c r="DC145" s="1078"/>
      <c r="DD145" s="1078"/>
      <c r="DE145" s="1078"/>
      <c r="DF145" s="1078"/>
      <c r="DG145" s="1078"/>
      <c r="DH145" s="1078"/>
      <c r="DI145" s="1078"/>
      <c r="DJ145" s="1078"/>
      <c r="DK145" s="1078"/>
      <c r="DL145" s="1078"/>
      <c r="DM145" s="1078"/>
      <c r="DN145" s="1078"/>
      <c r="DO145" s="1078"/>
      <c r="DP145" s="1078"/>
      <c r="DQ145" s="1078"/>
      <c r="DR145" s="1078"/>
      <c r="DS145" s="1078"/>
      <c r="DT145" s="1078"/>
      <c r="DU145" s="1078"/>
      <c r="DV145" s="1078"/>
      <c r="DW145" s="1078"/>
      <c r="DX145" s="1078"/>
      <c r="DY145" s="1078"/>
      <c r="DZ145" s="1078"/>
      <c r="EA145" s="1078"/>
      <c r="EB145" s="1078"/>
      <c r="EC145" s="1078"/>
      <c r="ED145" s="1078"/>
      <c r="EE145" s="1078"/>
      <c r="EF145" s="1078"/>
      <c r="EG145" s="1078"/>
      <c r="EH145" s="1078"/>
      <c r="EI145" s="1078"/>
      <c r="EJ145" s="1078"/>
      <c r="EK145" s="1078"/>
      <c r="EL145" s="1078"/>
      <c r="EM145" s="1078"/>
      <c r="EN145" s="1078"/>
      <c r="EO145" s="1078"/>
      <c r="EP145" s="1078"/>
      <c r="EQ145" s="1078"/>
      <c r="ER145" s="1078"/>
      <c r="ES145" s="1078"/>
      <c r="ET145" s="1078"/>
      <c r="EU145" s="1078"/>
      <c r="EV145" s="1078"/>
      <c r="EW145" s="1078"/>
    </row>
    <row r="146" spans="1:153" s="5" customFormat="1" ht="15" hidden="1" customHeight="1" outlineLevel="1">
      <c r="A146" s="473">
        <v>24</v>
      </c>
      <c r="B146" s="228"/>
      <c r="C146" s="102"/>
      <c r="D146" s="102"/>
      <c r="E146" s="102"/>
      <c r="F146" s="102"/>
      <c r="G146" s="102"/>
      <c r="H146" s="103"/>
      <c r="I146" s="111"/>
      <c r="J146" s="103"/>
      <c r="K146" s="103"/>
      <c r="L146" s="103"/>
      <c r="M146" s="1260"/>
      <c r="N146" s="1261"/>
      <c r="O146" s="111"/>
      <c r="P146" s="261"/>
      <c r="Q146" s="113"/>
      <c r="R146" s="137"/>
      <c r="S146" s="102"/>
      <c r="T146" s="444"/>
      <c r="U146" s="138" t="b">
        <f t="shared" si="123"/>
        <v>0</v>
      </c>
      <c r="V146" s="108" t="str">
        <f t="shared" si="124"/>
        <v xml:space="preserve">FALSE </v>
      </c>
      <c r="X146" s="101" t="s">
        <v>942</v>
      </c>
      <c r="Y146" s="139">
        <f>SUMIFS($K$122:$K$173,$D$122:$D$173,$Y$142:$AF$142,$V$122:$V$173,$X$142:$X$150)*$R$15</f>
        <v>0</v>
      </c>
      <c r="Z146" s="139">
        <f>SUMIFS($K$122:$K$173,$D$122:$D$173,$Y$142:$AF$142,$V$122:$V$173,$X$142:$X$150)*$R$15</f>
        <v>0</v>
      </c>
      <c r="AA146" s="139">
        <f>SUMIFS($K$122:$K$173,$D$122:$D$173,$Y$142:$AF$142,$V$122:$V$173,$X$142:$X$150)*$R$15</f>
        <v>0</v>
      </c>
      <c r="AB146" s="1075"/>
      <c r="AC146" s="1078"/>
      <c r="AD146" s="1078"/>
      <c r="AE146" s="1078"/>
      <c r="AF146" s="1078"/>
      <c r="AG146" s="1078"/>
      <c r="AH146" s="1078"/>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c r="CL146" s="1078"/>
      <c r="CM146" s="1078"/>
      <c r="CN146" s="1078"/>
      <c r="CO146" s="1078"/>
      <c r="CP146" s="1078"/>
      <c r="CQ146" s="1078"/>
      <c r="CR146" s="1078"/>
      <c r="CS146" s="1078"/>
      <c r="CT146" s="1078"/>
      <c r="CU146" s="1078"/>
      <c r="CV146" s="1078"/>
      <c r="CW146" s="1078"/>
      <c r="CX146" s="1078"/>
      <c r="CY146" s="1078"/>
      <c r="CZ146" s="1078"/>
      <c r="DA146" s="1078"/>
      <c r="DB146" s="1078"/>
      <c r="DC146" s="1078"/>
      <c r="DD146" s="1078"/>
      <c r="DE146" s="1078"/>
      <c r="DF146" s="1078"/>
      <c r="DG146" s="1078"/>
      <c r="DH146" s="1078"/>
      <c r="DI146" s="1078"/>
      <c r="DJ146" s="1078"/>
      <c r="DK146" s="1078"/>
      <c r="DL146" s="1078"/>
      <c r="DM146" s="1078"/>
      <c r="DN146" s="1078"/>
      <c r="DO146" s="1078"/>
      <c r="DP146" s="1078"/>
      <c r="DQ146" s="1078"/>
      <c r="DR146" s="1078"/>
      <c r="DS146" s="1078"/>
      <c r="DT146" s="1078"/>
      <c r="DU146" s="1078"/>
      <c r="DV146" s="1078"/>
      <c r="DW146" s="1078"/>
      <c r="DX146" s="1078"/>
      <c r="DY146" s="1078"/>
      <c r="DZ146" s="1078"/>
      <c r="EA146" s="1078"/>
      <c r="EB146" s="1078"/>
      <c r="EC146" s="1078"/>
      <c r="ED146" s="1078"/>
      <c r="EE146" s="1078"/>
      <c r="EF146" s="1078"/>
      <c r="EG146" s="1078"/>
      <c r="EH146" s="1078"/>
      <c r="EI146" s="1078"/>
      <c r="EJ146" s="1078"/>
      <c r="EK146" s="1078"/>
      <c r="EL146" s="1078"/>
      <c r="EM146" s="1078"/>
      <c r="EN146" s="1078"/>
      <c r="EO146" s="1078"/>
      <c r="EP146" s="1078"/>
      <c r="EQ146" s="1078"/>
      <c r="ER146" s="1078"/>
      <c r="ES146" s="1078"/>
      <c r="ET146" s="1078"/>
      <c r="EU146" s="1078"/>
      <c r="EV146" s="1078"/>
      <c r="EW146" s="1078"/>
    </row>
    <row r="147" spans="1:153" s="5" customFormat="1" ht="15" hidden="1" customHeight="1" outlineLevel="1">
      <c r="A147" s="473">
        <v>25</v>
      </c>
      <c r="B147" s="104"/>
      <c r="C147" s="105"/>
      <c r="D147" s="105"/>
      <c r="E147" s="106"/>
      <c r="F147" s="105"/>
      <c r="G147" s="107"/>
      <c r="H147" s="1023"/>
      <c r="I147" s="111"/>
      <c r="J147" s="103"/>
      <c r="K147" s="103"/>
      <c r="L147" s="103"/>
      <c r="M147" s="1260"/>
      <c r="N147" s="1261"/>
      <c r="O147" s="111"/>
      <c r="P147" s="261"/>
      <c r="Q147" s="113"/>
      <c r="R147" s="137"/>
      <c r="S147" s="102"/>
      <c r="T147" s="444"/>
      <c r="U147" s="138" t="b">
        <f t="shared" si="123"/>
        <v>0</v>
      </c>
      <c r="V147" s="108" t="str">
        <f t="shared" si="124"/>
        <v xml:space="preserve">FALSE </v>
      </c>
      <c r="X147" s="101" t="s">
        <v>943</v>
      </c>
      <c r="Y147" s="139">
        <f>SUMIFS($K$122:$K$173,$D$122:$D$173,$Y$142:$AF$142,$V$122:$V$173,$X$142:$X$150)*$R$15</f>
        <v>0</v>
      </c>
      <c r="Z147" s="139">
        <f>SUMIFS($K$122:$K$173,$D$122:$D$173,$Y$142:$AF$142,$V$122:$V$173,$X$142:$X$150)*$R$15</f>
        <v>0</v>
      </c>
      <c r="AA147" s="139">
        <f>SUMIFS($K$122:$K$173,$D$122:$D$173,$Y$142:$AF$142,$V$122:$V$173,$X$142:$X$150)*$R$15</f>
        <v>0</v>
      </c>
      <c r="AB147" s="1075"/>
      <c r="AC147" s="1078"/>
      <c r="AD147" s="1078"/>
      <c r="AE147" s="1078"/>
      <c r="AF147" s="1078"/>
      <c r="AG147" s="1078"/>
      <c r="AH147" s="1078"/>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c r="CL147" s="1078"/>
      <c r="CM147" s="1078"/>
      <c r="CN147" s="1078"/>
      <c r="CO147" s="1078"/>
      <c r="CP147" s="1078"/>
      <c r="CQ147" s="1078"/>
      <c r="CR147" s="1078"/>
      <c r="CS147" s="1078"/>
      <c r="CT147" s="1078"/>
      <c r="CU147" s="1078"/>
      <c r="CV147" s="1078"/>
      <c r="CW147" s="1078"/>
      <c r="CX147" s="1078"/>
      <c r="CY147" s="1078"/>
      <c r="CZ147" s="1078"/>
      <c r="DA147" s="1078"/>
      <c r="DB147" s="1078"/>
      <c r="DC147" s="1078"/>
      <c r="DD147" s="1078"/>
      <c r="DE147" s="1078"/>
      <c r="DF147" s="1078"/>
      <c r="DG147" s="1078"/>
      <c r="DH147" s="1078"/>
      <c r="DI147" s="1078"/>
      <c r="DJ147" s="1078"/>
      <c r="DK147" s="1078"/>
      <c r="DL147" s="1078"/>
      <c r="DM147" s="1078"/>
      <c r="DN147" s="1078"/>
      <c r="DO147" s="1078"/>
      <c r="DP147" s="1078"/>
      <c r="DQ147" s="1078"/>
      <c r="DR147" s="1078"/>
      <c r="DS147" s="1078"/>
      <c r="DT147" s="1078"/>
      <c r="DU147" s="1078"/>
      <c r="DV147" s="1078"/>
      <c r="DW147" s="1078"/>
      <c r="DX147" s="1078"/>
      <c r="DY147" s="1078"/>
      <c r="DZ147" s="1078"/>
      <c r="EA147" s="1078"/>
      <c r="EB147" s="1078"/>
      <c r="EC147" s="1078"/>
      <c r="ED147" s="1078"/>
      <c r="EE147" s="1078"/>
      <c r="EF147" s="1078"/>
      <c r="EG147" s="1078"/>
      <c r="EH147" s="1078"/>
      <c r="EI147" s="1078"/>
      <c r="EJ147" s="1078"/>
      <c r="EK147" s="1078"/>
      <c r="EL147" s="1078"/>
      <c r="EM147" s="1078"/>
      <c r="EN147" s="1078"/>
      <c r="EO147" s="1078"/>
      <c r="EP147" s="1078"/>
      <c r="EQ147" s="1078"/>
      <c r="ER147" s="1078"/>
      <c r="ES147" s="1078"/>
      <c r="ET147" s="1078"/>
      <c r="EU147" s="1078"/>
      <c r="EV147" s="1078"/>
      <c r="EW147" s="1078"/>
    </row>
    <row r="148" spans="1:153" s="5" customFormat="1" ht="15" hidden="1" customHeight="1" outlineLevel="1">
      <c r="A148" s="473">
        <v>26</v>
      </c>
      <c r="B148" s="104"/>
      <c r="C148" s="105"/>
      <c r="D148" s="105"/>
      <c r="E148" s="106"/>
      <c r="F148" s="105"/>
      <c r="G148" s="107"/>
      <c r="H148" s="1023"/>
      <c r="I148" s="111"/>
      <c r="J148" s="103"/>
      <c r="K148" s="103"/>
      <c r="L148" s="103"/>
      <c r="M148" s="1260"/>
      <c r="N148" s="1261"/>
      <c r="O148" s="111"/>
      <c r="P148" s="261"/>
      <c r="Q148" s="113"/>
      <c r="R148" s="137"/>
      <c r="S148" s="102"/>
      <c r="T148" s="444"/>
      <c r="U148" s="138" t="b">
        <f t="shared" si="123"/>
        <v>0</v>
      </c>
      <c r="V148" s="108" t="str">
        <f t="shared" si="124"/>
        <v xml:space="preserve">FALSE </v>
      </c>
      <c r="X148" s="101" t="s">
        <v>944</v>
      </c>
      <c r="Y148" s="139">
        <f>SUMIFS($K$122:$K$173,$D$122:$D$173,$Y$142:$AF$142,$V$122:$V$173,$X$142:$X$150)*$R$15</f>
        <v>0</v>
      </c>
      <c r="Z148" s="139">
        <f>SUMIFS($K$122:$K$173,$D$122:$D$173,$Y$142:$AF$142,$V$122:$V$173,$X$142:$X$150)*$R$15</f>
        <v>0</v>
      </c>
      <c r="AA148" s="139">
        <f>SUMIFS($K$122:$K$173,$D$122:$D$173,$Y$142:$AF$142,$V$122:$V$173,$X$142:$X$150)*$R$15</f>
        <v>0</v>
      </c>
      <c r="AB148" s="1075"/>
      <c r="AC148" s="1078"/>
      <c r="AD148" s="1078"/>
      <c r="AE148" s="1078"/>
      <c r="AF148" s="1078"/>
      <c r="AG148" s="1078"/>
      <c r="AH148" s="1078"/>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c r="CL148" s="1078"/>
      <c r="CM148" s="1078"/>
      <c r="CN148" s="1078"/>
      <c r="CO148" s="1078"/>
      <c r="CP148" s="1078"/>
      <c r="CQ148" s="1078"/>
      <c r="CR148" s="1078"/>
      <c r="CS148" s="1078"/>
      <c r="CT148" s="1078"/>
      <c r="CU148" s="1078"/>
      <c r="CV148" s="1078"/>
      <c r="CW148" s="1078"/>
      <c r="CX148" s="1078"/>
      <c r="CY148" s="1078"/>
      <c r="CZ148" s="1078"/>
      <c r="DA148" s="1078"/>
      <c r="DB148" s="1078"/>
      <c r="DC148" s="1078"/>
      <c r="DD148" s="1078"/>
      <c r="DE148" s="1078"/>
      <c r="DF148" s="1078"/>
      <c r="DG148" s="1078"/>
      <c r="DH148" s="1078"/>
      <c r="DI148" s="1078"/>
      <c r="DJ148" s="1078"/>
      <c r="DK148" s="1078"/>
      <c r="DL148" s="1078"/>
      <c r="DM148" s="1078"/>
      <c r="DN148" s="1078"/>
      <c r="DO148" s="1078"/>
      <c r="DP148" s="1078"/>
      <c r="DQ148" s="1078"/>
      <c r="DR148" s="1078"/>
      <c r="DS148" s="1078"/>
      <c r="DT148" s="1078"/>
      <c r="DU148" s="1078"/>
      <c r="DV148" s="1078"/>
      <c r="DW148" s="1078"/>
      <c r="DX148" s="1078"/>
      <c r="DY148" s="1078"/>
      <c r="DZ148" s="1078"/>
      <c r="EA148" s="1078"/>
      <c r="EB148" s="1078"/>
      <c r="EC148" s="1078"/>
      <c r="ED148" s="1078"/>
      <c r="EE148" s="1078"/>
      <c r="EF148" s="1078"/>
      <c r="EG148" s="1078"/>
      <c r="EH148" s="1078"/>
      <c r="EI148" s="1078"/>
      <c r="EJ148" s="1078"/>
      <c r="EK148" s="1078"/>
      <c r="EL148" s="1078"/>
      <c r="EM148" s="1078"/>
      <c r="EN148" s="1078"/>
      <c r="EO148" s="1078"/>
      <c r="EP148" s="1078"/>
      <c r="EQ148" s="1078"/>
      <c r="ER148" s="1078"/>
      <c r="ES148" s="1078"/>
      <c r="ET148" s="1078"/>
      <c r="EU148" s="1078"/>
      <c r="EV148" s="1078"/>
      <c r="EW148" s="1078"/>
    </row>
    <row r="149" spans="1:153" s="5" customFormat="1" ht="15" hidden="1" customHeight="1" outlineLevel="1">
      <c r="A149" s="473">
        <v>27</v>
      </c>
      <c r="B149" s="104"/>
      <c r="C149" s="105"/>
      <c r="D149" s="105"/>
      <c r="E149" s="106"/>
      <c r="F149" s="105"/>
      <c r="G149" s="107"/>
      <c r="H149" s="1023"/>
      <c r="I149" s="111"/>
      <c r="J149" s="103"/>
      <c r="K149" s="103"/>
      <c r="L149" s="103"/>
      <c r="M149" s="1260"/>
      <c r="N149" s="1261"/>
      <c r="O149" s="111"/>
      <c r="P149" s="261"/>
      <c r="Q149" s="113"/>
      <c r="R149" s="137"/>
      <c r="S149" s="102"/>
      <c r="T149" s="444"/>
      <c r="U149" s="138" t="b">
        <f t="shared" si="123"/>
        <v>0</v>
      </c>
      <c r="V149" s="108" t="str">
        <f t="shared" si="124"/>
        <v xml:space="preserve">FALSE </v>
      </c>
      <c r="X149" s="101" t="s">
        <v>945</v>
      </c>
      <c r="Y149" s="139">
        <f>SUMIFS($K$122:$K$173,$D$122:$D$173,$Y$142:$AF$142,$V$122:$V$173,$X$142:$X$150)*$R$15</f>
        <v>0</v>
      </c>
      <c r="Z149" s="139">
        <f>SUMIFS($K$122:$K$173,$D$122:$D$173,$Y$142:$AF$142,$V$122:$V$173,$X$142:$X$150)*$R$15</f>
        <v>0</v>
      </c>
      <c r="AA149" s="139">
        <f>SUMIFS($K$122:$K$173,$D$122:$D$173,$Y$142:$AF$142,$V$122:$V$173,$X$142:$X$150)*$R$15</f>
        <v>0</v>
      </c>
      <c r="AB149" s="1075"/>
      <c r="AC149" s="1078"/>
      <c r="AD149" s="1078"/>
      <c r="AE149" s="1078"/>
      <c r="AF149" s="1078"/>
      <c r="AG149" s="1078"/>
      <c r="AH149" s="1078"/>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c r="CL149" s="1078"/>
      <c r="CM149" s="1078"/>
      <c r="CN149" s="1078"/>
      <c r="CO149" s="1078"/>
      <c r="CP149" s="1078"/>
      <c r="CQ149" s="1078"/>
      <c r="CR149" s="1078"/>
      <c r="CS149" s="1078"/>
      <c r="CT149" s="1078"/>
      <c r="CU149" s="1078"/>
      <c r="CV149" s="1078"/>
      <c r="CW149" s="1078"/>
      <c r="CX149" s="1078"/>
      <c r="CY149" s="1078"/>
      <c r="CZ149" s="1078"/>
      <c r="DA149" s="1078"/>
      <c r="DB149" s="1078"/>
      <c r="DC149" s="1078"/>
      <c r="DD149" s="1078"/>
      <c r="DE149" s="1078"/>
      <c r="DF149" s="1078"/>
      <c r="DG149" s="1078"/>
      <c r="DH149" s="1078"/>
      <c r="DI149" s="1078"/>
      <c r="DJ149" s="1078"/>
      <c r="DK149" s="1078"/>
      <c r="DL149" s="1078"/>
      <c r="DM149" s="1078"/>
      <c r="DN149" s="1078"/>
      <c r="DO149" s="1078"/>
      <c r="DP149" s="1078"/>
      <c r="DQ149" s="1078"/>
      <c r="DR149" s="1078"/>
      <c r="DS149" s="1078"/>
      <c r="DT149" s="1078"/>
      <c r="DU149" s="1078"/>
      <c r="DV149" s="1078"/>
      <c r="DW149" s="1078"/>
      <c r="DX149" s="1078"/>
      <c r="DY149" s="1078"/>
      <c r="DZ149" s="1078"/>
      <c r="EA149" s="1078"/>
      <c r="EB149" s="1078"/>
      <c r="EC149" s="1078"/>
      <c r="ED149" s="1078"/>
      <c r="EE149" s="1078"/>
      <c r="EF149" s="1078"/>
      <c r="EG149" s="1078"/>
      <c r="EH149" s="1078"/>
      <c r="EI149" s="1078"/>
      <c r="EJ149" s="1078"/>
      <c r="EK149" s="1078"/>
      <c r="EL149" s="1078"/>
      <c r="EM149" s="1078"/>
      <c r="EN149" s="1078"/>
      <c r="EO149" s="1078"/>
      <c r="EP149" s="1078"/>
      <c r="EQ149" s="1078"/>
      <c r="ER149" s="1078"/>
      <c r="ES149" s="1078"/>
      <c r="ET149" s="1078"/>
      <c r="EU149" s="1078"/>
      <c r="EV149" s="1078"/>
      <c r="EW149" s="1078"/>
    </row>
    <row r="150" spans="1:153" s="5" customFormat="1" ht="15" hidden="1" customHeight="1" outlineLevel="1">
      <c r="A150" s="473">
        <v>28</v>
      </c>
      <c r="B150" s="104"/>
      <c r="C150" s="105"/>
      <c r="D150" s="105"/>
      <c r="E150" s="106"/>
      <c r="F150" s="105"/>
      <c r="G150" s="107"/>
      <c r="H150" s="1023"/>
      <c r="I150" s="111"/>
      <c r="J150" s="103"/>
      <c r="K150" s="103"/>
      <c r="L150" s="103"/>
      <c r="M150" s="1260"/>
      <c r="N150" s="1261"/>
      <c r="O150" s="111"/>
      <c r="P150" s="261"/>
      <c r="Q150" s="113"/>
      <c r="R150" s="137"/>
      <c r="S150" s="102"/>
      <c r="T150" s="444"/>
      <c r="U150" s="138" t="b">
        <f t="shared" si="123"/>
        <v>0</v>
      </c>
      <c r="V150" s="108" t="str">
        <f t="shared" si="124"/>
        <v xml:space="preserve">FALSE </v>
      </c>
      <c r="X150" s="101" t="s">
        <v>946</v>
      </c>
      <c r="Y150" s="139">
        <f>SUMIFS($K$122:$K$173,$D$122:$D$173,$Y$142:$AF$142,$V$122:$V$173,$X$142:$X$150)*$R$15</f>
        <v>0</v>
      </c>
      <c r="Z150" s="139">
        <f>SUMIFS($K$122:$K$173,$D$122:$D$173,$Y$142:$AF$142,$V$122:$V$173,$X$142:$X$150)*$R$15</f>
        <v>0</v>
      </c>
      <c r="AA150" s="139">
        <f>SUMIFS($K$122:$K$173,$D$122:$D$173,$Y$142:$AF$142,$V$122:$V$173,$X$142:$X$150)*$R$15</f>
        <v>0</v>
      </c>
      <c r="AB150" s="1075"/>
      <c r="AC150" s="1078"/>
      <c r="AD150" s="1078"/>
      <c r="AE150" s="1078"/>
      <c r="AF150" s="1078"/>
      <c r="AG150" s="1078"/>
      <c r="AH150" s="1078"/>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c r="CL150" s="1078"/>
      <c r="CM150" s="1078"/>
      <c r="CN150" s="1078"/>
      <c r="CO150" s="1078"/>
      <c r="CP150" s="1078"/>
      <c r="CQ150" s="1078"/>
      <c r="CR150" s="1078"/>
      <c r="CS150" s="1078"/>
      <c r="CT150" s="1078"/>
      <c r="CU150" s="1078"/>
      <c r="CV150" s="1078"/>
      <c r="CW150" s="1078"/>
      <c r="CX150" s="1078"/>
      <c r="CY150" s="1078"/>
      <c r="CZ150" s="1078"/>
      <c r="DA150" s="1078"/>
      <c r="DB150" s="1078"/>
      <c r="DC150" s="1078"/>
      <c r="DD150" s="1078"/>
      <c r="DE150" s="1078"/>
      <c r="DF150" s="1078"/>
      <c r="DG150" s="1078"/>
      <c r="DH150" s="1078"/>
      <c r="DI150" s="1078"/>
      <c r="DJ150" s="1078"/>
      <c r="DK150" s="1078"/>
      <c r="DL150" s="1078"/>
      <c r="DM150" s="1078"/>
      <c r="DN150" s="1078"/>
      <c r="DO150" s="1078"/>
      <c r="DP150" s="1078"/>
      <c r="DQ150" s="1078"/>
      <c r="DR150" s="1078"/>
      <c r="DS150" s="1078"/>
      <c r="DT150" s="1078"/>
      <c r="DU150" s="1078"/>
      <c r="DV150" s="1078"/>
      <c r="DW150" s="1078"/>
      <c r="DX150" s="1078"/>
      <c r="DY150" s="1078"/>
      <c r="DZ150" s="1078"/>
      <c r="EA150" s="1078"/>
      <c r="EB150" s="1078"/>
      <c r="EC150" s="1078"/>
      <c r="ED150" s="1078"/>
      <c r="EE150" s="1078"/>
      <c r="EF150" s="1078"/>
      <c r="EG150" s="1078"/>
      <c r="EH150" s="1078"/>
      <c r="EI150" s="1078"/>
      <c r="EJ150" s="1078"/>
      <c r="EK150" s="1078"/>
      <c r="EL150" s="1078"/>
      <c r="EM150" s="1078"/>
      <c r="EN150" s="1078"/>
      <c r="EO150" s="1078"/>
      <c r="EP150" s="1078"/>
      <c r="EQ150" s="1078"/>
      <c r="ER150" s="1078"/>
      <c r="ES150" s="1078"/>
      <c r="ET150" s="1078"/>
      <c r="EU150" s="1078"/>
      <c r="EV150" s="1078"/>
      <c r="EW150" s="1078"/>
    </row>
    <row r="151" spans="1:153" s="5" customFormat="1" ht="15" hidden="1" customHeight="1" outlineLevel="1">
      <c r="A151" s="473">
        <v>29</v>
      </c>
      <c r="B151" s="481"/>
      <c r="C151" s="478"/>
      <c r="D151" s="478"/>
      <c r="E151" s="484"/>
      <c r="F151" s="478"/>
      <c r="G151" s="485"/>
      <c r="H151" s="486"/>
      <c r="I151" s="486"/>
      <c r="J151" s="103"/>
      <c r="K151" s="103"/>
      <c r="L151" s="103"/>
      <c r="M151" s="1260"/>
      <c r="N151" s="1261"/>
      <c r="O151" s="111"/>
      <c r="P151" s="261"/>
      <c r="Q151" s="113"/>
      <c r="R151" s="137"/>
      <c r="S151" s="102"/>
      <c r="T151" s="444"/>
      <c r="U151" s="138" t="b">
        <f t="shared" si="123"/>
        <v>0</v>
      </c>
      <c r="V151" s="108" t="str">
        <f t="shared" si="124"/>
        <v xml:space="preserve">FALSE </v>
      </c>
      <c r="X151" s="479" t="s">
        <v>947</v>
      </c>
      <c r="Y151" s="482">
        <v>10</v>
      </c>
      <c r="Z151" s="482">
        <v>15</v>
      </c>
      <c r="AA151" s="482">
        <v>20</v>
      </c>
      <c r="AB151" s="1075"/>
      <c r="AC151" s="1078"/>
      <c r="AD151" s="1078"/>
      <c r="AE151" s="1078"/>
      <c r="AF151" s="1078"/>
      <c r="AG151" s="1078"/>
      <c r="AH151" s="1078"/>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c r="CL151" s="1078"/>
      <c r="CM151" s="1078"/>
      <c r="CN151" s="1078"/>
      <c r="CO151" s="1078"/>
      <c r="CP151" s="1078"/>
      <c r="CQ151" s="1078"/>
      <c r="CR151" s="1078"/>
      <c r="CS151" s="1078"/>
      <c r="CT151" s="1078"/>
      <c r="CU151" s="1078"/>
      <c r="CV151" s="1078"/>
      <c r="CW151" s="1078"/>
      <c r="CX151" s="1078"/>
      <c r="CY151" s="1078"/>
      <c r="CZ151" s="1078"/>
      <c r="DA151" s="1078"/>
      <c r="DB151" s="1078"/>
      <c r="DC151" s="1078"/>
      <c r="DD151" s="1078"/>
      <c r="DE151" s="1078"/>
      <c r="DF151" s="1078"/>
      <c r="DG151" s="1078"/>
      <c r="DH151" s="1078"/>
      <c r="DI151" s="1078"/>
      <c r="DJ151" s="1078"/>
      <c r="DK151" s="1078"/>
      <c r="DL151" s="1078"/>
      <c r="DM151" s="1078"/>
      <c r="DN151" s="1078"/>
      <c r="DO151" s="1078"/>
      <c r="DP151" s="1078"/>
      <c r="DQ151" s="1078"/>
      <c r="DR151" s="1078"/>
      <c r="DS151" s="1078"/>
      <c r="DT151" s="1078"/>
      <c r="DU151" s="1078"/>
      <c r="DV151" s="1078"/>
      <c r="DW151" s="1078"/>
      <c r="DX151" s="1078"/>
      <c r="DY151" s="1078"/>
      <c r="DZ151" s="1078"/>
      <c r="EA151" s="1078"/>
      <c r="EB151" s="1078"/>
      <c r="EC151" s="1078"/>
      <c r="ED151" s="1078"/>
      <c r="EE151" s="1078"/>
      <c r="EF151" s="1078"/>
      <c r="EG151" s="1078"/>
      <c r="EH151" s="1078"/>
      <c r="EI151" s="1078"/>
      <c r="EJ151" s="1078"/>
      <c r="EK151" s="1078"/>
      <c r="EL151" s="1078"/>
      <c r="EM151" s="1078"/>
      <c r="EN151" s="1078"/>
      <c r="EO151" s="1078"/>
      <c r="EP151" s="1078"/>
      <c r="EQ151" s="1078"/>
      <c r="ER151" s="1078"/>
      <c r="ES151" s="1078"/>
      <c r="ET151" s="1078"/>
      <c r="EU151" s="1078"/>
      <c r="EV151" s="1078"/>
      <c r="EW151" s="1078"/>
    </row>
    <row r="152" spans="1:153" s="5" customFormat="1" ht="15" hidden="1" customHeight="1" outlineLevel="1">
      <c r="A152" s="473">
        <v>30</v>
      </c>
      <c r="B152" s="487"/>
      <c r="C152" s="474"/>
      <c r="D152" s="474"/>
      <c r="E152" s="474"/>
      <c r="F152" s="474"/>
      <c r="G152" s="474"/>
      <c r="H152" s="488"/>
      <c r="I152" s="488"/>
      <c r="J152" s="103"/>
      <c r="K152" s="488"/>
      <c r="L152" s="103"/>
      <c r="M152" s="1260"/>
      <c r="N152" s="1261"/>
      <c r="O152" s="111"/>
      <c r="P152" s="261"/>
      <c r="Q152" s="113"/>
      <c r="R152" s="137"/>
      <c r="S152" s="102"/>
      <c r="T152" s="444"/>
      <c r="U152" s="138" t="b">
        <f t="shared" si="123"/>
        <v>0</v>
      </c>
      <c r="V152" s="108" t="str">
        <f t="shared" si="124"/>
        <v xml:space="preserve">FALSE </v>
      </c>
      <c r="X152" s="101" t="s">
        <v>948</v>
      </c>
      <c r="Y152" s="139">
        <f>SUMIFS($K$122:$K$173,$E$122:$E$173,$Y$151:$AH$151,$V$122:$V$173,$X$152:$X$156)*$R$15</f>
        <v>0</v>
      </c>
      <c r="Z152" s="139">
        <f>SUMIFS($K$122:$K$173,$E$122:$E$173,$Y$151:$AH$151,$V$122:$V$173,$X$152:$X$177)*$R$15</f>
        <v>0</v>
      </c>
      <c r="AA152" s="139">
        <f>SUMIFS($K$122:$K$173,$E$122:$E$173,$Y$151:$AH$151,$V$122:$V$173,$X$152:$X$177)*$R$15</f>
        <v>0</v>
      </c>
      <c r="AB152" s="1075"/>
      <c r="AC152" s="1078"/>
      <c r="AD152" s="1078"/>
      <c r="AE152" s="1078"/>
      <c r="AF152" s="1078"/>
      <c r="AG152" s="1078"/>
      <c r="AH152" s="1078"/>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c r="CL152" s="1078"/>
      <c r="CM152" s="1078"/>
      <c r="CN152" s="1078"/>
      <c r="CO152" s="1078"/>
      <c r="CP152" s="1078"/>
      <c r="CQ152" s="1078"/>
      <c r="CR152" s="1078"/>
      <c r="CS152" s="1078"/>
      <c r="CT152" s="1078"/>
      <c r="CU152" s="1078"/>
      <c r="CV152" s="1078"/>
      <c r="CW152" s="1078"/>
      <c r="CX152" s="1078"/>
      <c r="CY152" s="1078"/>
      <c r="CZ152" s="1078"/>
      <c r="DA152" s="1078"/>
      <c r="DB152" s="1078"/>
      <c r="DC152" s="1078"/>
      <c r="DD152" s="1078"/>
      <c r="DE152" s="1078"/>
      <c r="DF152" s="1078"/>
      <c r="DG152" s="1078"/>
      <c r="DH152" s="1078"/>
      <c r="DI152" s="1078"/>
      <c r="DJ152" s="1078"/>
      <c r="DK152" s="1078"/>
      <c r="DL152" s="1078"/>
      <c r="DM152" s="1078"/>
      <c r="DN152" s="1078"/>
      <c r="DO152" s="1078"/>
      <c r="DP152" s="1078"/>
      <c r="DQ152" s="1078"/>
      <c r="DR152" s="1078"/>
      <c r="DS152" s="1078"/>
      <c r="DT152" s="1078"/>
      <c r="DU152" s="1078"/>
      <c r="DV152" s="1078"/>
      <c r="DW152" s="1078"/>
      <c r="DX152" s="1078"/>
      <c r="DY152" s="1078"/>
      <c r="DZ152" s="1078"/>
      <c r="EA152" s="1078"/>
      <c r="EB152" s="1078"/>
      <c r="EC152" s="1078"/>
      <c r="ED152" s="1078"/>
      <c r="EE152" s="1078"/>
      <c r="EF152" s="1078"/>
      <c r="EG152" s="1078"/>
      <c r="EH152" s="1078"/>
      <c r="EI152" s="1078"/>
      <c r="EJ152" s="1078"/>
      <c r="EK152" s="1078"/>
      <c r="EL152" s="1078"/>
      <c r="EM152" s="1078"/>
      <c r="EN152" s="1078"/>
      <c r="EO152" s="1078"/>
      <c r="EP152" s="1078"/>
      <c r="EQ152" s="1078"/>
      <c r="ER152" s="1078"/>
      <c r="ES152" s="1078"/>
      <c r="ET152" s="1078"/>
      <c r="EU152" s="1078"/>
      <c r="EV152" s="1078"/>
      <c r="EW152" s="1078"/>
    </row>
    <row r="153" spans="1:153" s="5" customFormat="1" ht="15" hidden="1" customHeight="1" outlineLevel="1">
      <c r="A153" s="473">
        <v>31</v>
      </c>
      <c r="B153" s="487"/>
      <c r="C153" s="474"/>
      <c r="D153" s="474"/>
      <c r="E153" s="474"/>
      <c r="F153" s="474"/>
      <c r="G153" s="474"/>
      <c r="H153" s="488"/>
      <c r="I153" s="488"/>
      <c r="J153" s="103"/>
      <c r="K153" s="488"/>
      <c r="L153" s="103"/>
      <c r="M153" s="1260"/>
      <c r="N153" s="1261"/>
      <c r="O153" s="111"/>
      <c r="P153" s="261"/>
      <c r="Q153" s="113"/>
      <c r="R153" s="137"/>
      <c r="S153" s="102"/>
      <c r="T153" s="444"/>
      <c r="U153" s="138" t="b">
        <f t="shared" si="123"/>
        <v>0</v>
      </c>
      <c r="V153" s="108" t="str">
        <f t="shared" si="124"/>
        <v xml:space="preserve">FALSE </v>
      </c>
      <c r="X153" s="101" t="s">
        <v>949</v>
      </c>
      <c r="Y153" s="139">
        <f>SUMIFS($K$122:$K$173,$E$122:$E$173,$Y$151:$AH$151,$V$122:$V$173,$X$152:$X$177)*$R$15</f>
        <v>0</v>
      </c>
      <c r="Z153" s="139">
        <f>SUMIFS($K$122:$K$173,$E$122:$E$173,$Y$151:$AH$151,$V$122:$V$173,$X$152:$X$177)*$R$15</f>
        <v>0</v>
      </c>
      <c r="AA153" s="139">
        <f>SUMIFS($K$122:$K$173,$E$122:$E$173,$Y$151:$AH$151,$V$122:$V$173,$X$152:$X$177)*$R$15</f>
        <v>0</v>
      </c>
      <c r="AB153" s="1075"/>
      <c r="AC153" s="1078"/>
      <c r="AD153" s="1078"/>
      <c r="AE153" s="1078"/>
      <c r="AF153" s="1078"/>
      <c r="AG153" s="1078"/>
      <c r="AH153" s="1078"/>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c r="CL153" s="1078"/>
      <c r="CM153" s="1078"/>
      <c r="CN153" s="1078"/>
      <c r="CO153" s="1078"/>
      <c r="CP153" s="1078"/>
      <c r="CQ153" s="1078"/>
      <c r="CR153" s="1078"/>
      <c r="CS153" s="1078"/>
      <c r="CT153" s="1078"/>
      <c r="CU153" s="1078"/>
      <c r="CV153" s="1078"/>
      <c r="CW153" s="1078"/>
      <c r="CX153" s="1078"/>
      <c r="CY153" s="1078"/>
      <c r="CZ153" s="1078"/>
      <c r="DA153" s="1078"/>
      <c r="DB153" s="1078"/>
      <c r="DC153" s="1078"/>
      <c r="DD153" s="1078"/>
      <c r="DE153" s="1078"/>
      <c r="DF153" s="1078"/>
      <c r="DG153" s="1078"/>
      <c r="DH153" s="1078"/>
      <c r="DI153" s="1078"/>
      <c r="DJ153" s="1078"/>
      <c r="DK153" s="1078"/>
      <c r="DL153" s="1078"/>
      <c r="DM153" s="1078"/>
      <c r="DN153" s="1078"/>
      <c r="DO153" s="1078"/>
      <c r="DP153" s="1078"/>
      <c r="DQ153" s="1078"/>
      <c r="DR153" s="1078"/>
      <c r="DS153" s="1078"/>
      <c r="DT153" s="1078"/>
      <c r="DU153" s="1078"/>
      <c r="DV153" s="1078"/>
      <c r="DW153" s="1078"/>
      <c r="DX153" s="1078"/>
      <c r="DY153" s="1078"/>
      <c r="DZ153" s="1078"/>
      <c r="EA153" s="1078"/>
      <c r="EB153" s="1078"/>
      <c r="EC153" s="1078"/>
      <c r="ED153" s="1078"/>
      <c r="EE153" s="1078"/>
      <c r="EF153" s="1078"/>
      <c r="EG153" s="1078"/>
      <c r="EH153" s="1078"/>
      <c r="EI153" s="1078"/>
      <c r="EJ153" s="1078"/>
      <c r="EK153" s="1078"/>
      <c r="EL153" s="1078"/>
      <c r="EM153" s="1078"/>
      <c r="EN153" s="1078"/>
      <c r="EO153" s="1078"/>
      <c r="EP153" s="1078"/>
      <c r="EQ153" s="1078"/>
      <c r="ER153" s="1078"/>
      <c r="ES153" s="1078"/>
      <c r="ET153" s="1078"/>
      <c r="EU153" s="1078"/>
      <c r="EV153" s="1078"/>
      <c r="EW153" s="1078"/>
    </row>
    <row r="154" spans="1:153" s="5" customFormat="1" ht="15" hidden="1" customHeight="1" outlineLevel="1">
      <c r="A154" s="473">
        <v>32</v>
      </c>
      <c r="B154" s="487"/>
      <c r="C154" s="105"/>
      <c r="D154" s="105"/>
      <c r="E154" s="106"/>
      <c r="F154" s="105"/>
      <c r="G154" s="107"/>
      <c r="H154" s="1023"/>
      <c r="I154" s="111"/>
      <c r="J154" s="103"/>
      <c r="K154" s="103"/>
      <c r="L154" s="103"/>
      <c r="M154" s="1260"/>
      <c r="N154" s="1261"/>
      <c r="O154" s="111"/>
      <c r="P154" s="261"/>
      <c r="Q154" s="113"/>
      <c r="R154" s="137"/>
      <c r="S154" s="102"/>
      <c r="T154" s="444"/>
      <c r="U154" s="138" t="b">
        <f t="shared" si="123"/>
        <v>0</v>
      </c>
      <c r="V154" s="108" t="str">
        <f t="shared" si="124"/>
        <v xml:space="preserve">FALSE </v>
      </c>
      <c r="X154" s="101" t="s">
        <v>950</v>
      </c>
      <c r="Y154" s="139">
        <f>SUMIFS($K$122:$K$173,$E$122:$E$173,$Y$151:$AH$151,$V$122:$V$173,$X$152:$X$177)*$R$15</f>
        <v>0</v>
      </c>
      <c r="Z154" s="139">
        <f>SUMIFS($K$122:$K$173,$E$122:$E$173,$Y$151:$AH$151,$V$122:$V$173,$X$152:$X$177)*$R$15</f>
        <v>0</v>
      </c>
      <c r="AA154" s="139">
        <f>SUMIFS($K$122:$K$173,$E$122:$E$173,$Y$151:$AH$151,$V$122:$V$173,$X$152:$X$177)*$R$15</f>
        <v>0</v>
      </c>
      <c r="AB154" s="1075"/>
      <c r="AC154" s="1078"/>
      <c r="AD154" s="1078"/>
      <c r="AE154" s="1078"/>
      <c r="AF154" s="1078"/>
      <c r="AG154" s="1078"/>
      <c r="AH154" s="1078"/>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c r="CL154" s="1078"/>
      <c r="CM154" s="1078"/>
      <c r="CN154" s="1078"/>
      <c r="CO154" s="1078"/>
      <c r="CP154" s="1078"/>
      <c r="CQ154" s="1078"/>
      <c r="CR154" s="1078"/>
      <c r="CS154" s="1078"/>
      <c r="CT154" s="1078"/>
      <c r="CU154" s="1078"/>
      <c r="CV154" s="1078"/>
      <c r="CW154" s="1078"/>
      <c r="CX154" s="1078"/>
      <c r="CY154" s="1078"/>
      <c r="CZ154" s="1078"/>
      <c r="DA154" s="1078"/>
      <c r="DB154" s="1078"/>
      <c r="DC154" s="1078"/>
      <c r="DD154" s="1078"/>
      <c r="DE154" s="1078"/>
      <c r="DF154" s="1078"/>
      <c r="DG154" s="1078"/>
      <c r="DH154" s="1078"/>
      <c r="DI154" s="1078"/>
      <c r="DJ154" s="1078"/>
      <c r="DK154" s="1078"/>
      <c r="DL154" s="1078"/>
      <c r="DM154" s="1078"/>
      <c r="DN154" s="1078"/>
      <c r="DO154" s="1078"/>
      <c r="DP154" s="1078"/>
      <c r="DQ154" s="1078"/>
      <c r="DR154" s="1078"/>
      <c r="DS154" s="1078"/>
      <c r="DT154" s="1078"/>
      <c r="DU154" s="1078"/>
      <c r="DV154" s="1078"/>
      <c r="DW154" s="1078"/>
      <c r="DX154" s="1078"/>
      <c r="DY154" s="1078"/>
      <c r="DZ154" s="1078"/>
      <c r="EA154" s="1078"/>
      <c r="EB154" s="1078"/>
      <c r="EC154" s="1078"/>
      <c r="ED154" s="1078"/>
      <c r="EE154" s="1078"/>
      <c r="EF154" s="1078"/>
      <c r="EG154" s="1078"/>
      <c r="EH154" s="1078"/>
      <c r="EI154" s="1078"/>
      <c r="EJ154" s="1078"/>
      <c r="EK154" s="1078"/>
      <c r="EL154" s="1078"/>
      <c r="EM154" s="1078"/>
      <c r="EN154" s="1078"/>
      <c r="EO154" s="1078"/>
      <c r="EP154" s="1078"/>
      <c r="EQ154" s="1078"/>
      <c r="ER154" s="1078"/>
      <c r="ES154" s="1078"/>
      <c r="ET154" s="1078"/>
      <c r="EU154" s="1078"/>
      <c r="EV154" s="1078"/>
      <c r="EW154" s="1078"/>
    </row>
    <row r="155" spans="1:153" s="5" customFormat="1" ht="15" hidden="1" customHeight="1" outlineLevel="1">
      <c r="A155" s="473">
        <v>33</v>
      </c>
      <c r="B155" s="487"/>
      <c r="C155" s="105"/>
      <c r="D155" s="105"/>
      <c r="E155" s="106"/>
      <c r="F155" s="105"/>
      <c r="G155" s="107"/>
      <c r="H155" s="1023"/>
      <c r="I155" s="111"/>
      <c r="J155" s="103"/>
      <c r="K155" s="103"/>
      <c r="L155" s="103"/>
      <c r="M155" s="1260"/>
      <c r="N155" s="1261"/>
      <c r="O155" s="111"/>
      <c r="P155" s="261"/>
      <c r="Q155" s="113"/>
      <c r="R155" s="137"/>
      <c r="S155" s="102"/>
      <c r="T155" s="444"/>
      <c r="U155" s="138" t="b">
        <f t="shared" si="123"/>
        <v>0</v>
      </c>
      <c r="V155" s="108" t="str">
        <f t="shared" si="124"/>
        <v xml:space="preserve">FALSE </v>
      </c>
      <c r="X155" s="101" t="s">
        <v>951</v>
      </c>
      <c r="Y155" s="139">
        <f>SUMIFS($K$122:$K$173,$E$122:$E$173,$Y$151:$AH$151,$V$122:$V$173,$X$152:$X$177)*$R$15</f>
        <v>0</v>
      </c>
      <c r="Z155" s="139">
        <f>SUMIFS($K$122:$K$173,$E$122:$E$173,$Y$151:$AH$151,$V$122:$V$173,$X$152:$X$177)*$R$15</f>
        <v>0</v>
      </c>
      <c r="AA155" s="139">
        <f>SUMIFS($K$122:$K$173,$E$122:$E$173,$Y$151:$AH$151,$V$122:$V$173,$X$152:$X$177)*$R$15</f>
        <v>0</v>
      </c>
      <c r="AB155" s="1075"/>
      <c r="AC155" s="1078"/>
      <c r="AD155" s="1078"/>
      <c r="AE155" s="1078"/>
      <c r="AF155" s="1078"/>
      <c r="AG155" s="1078"/>
      <c r="AH155" s="1078"/>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c r="CL155" s="1078"/>
      <c r="CM155" s="1078"/>
      <c r="CN155" s="1078"/>
      <c r="CO155" s="1078"/>
      <c r="CP155" s="1078"/>
      <c r="CQ155" s="1078"/>
      <c r="CR155" s="1078"/>
      <c r="CS155" s="1078"/>
      <c r="CT155" s="1078"/>
      <c r="CU155" s="1078"/>
      <c r="CV155" s="1078"/>
      <c r="CW155" s="1078"/>
      <c r="CX155" s="1078"/>
      <c r="CY155" s="1078"/>
      <c r="CZ155" s="1078"/>
      <c r="DA155" s="1078"/>
      <c r="DB155" s="1078"/>
      <c r="DC155" s="1078"/>
      <c r="DD155" s="1078"/>
      <c r="DE155" s="1078"/>
      <c r="DF155" s="1078"/>
      <c r="DG155" s="1078"/>
      <c r="DH155" s="1078"/>
      <c r="DI155" s="1078"/>
      <c r="DJ155" s="1078"/>
      <c r="DK155" s="1078"/>
      <c r="DL155" s="1078"/>
      <c r="DM155" s="1078"/>
      <c r="DN155" s="1078"/>
      <c r="DO155" s="1078"/>
      <c r="DP155" s="1078"/>
      <c r="DQ155" s="1078"/>
      <c r="DR155" s="1078"/>
      <c r="DS155" s="1078"/>
      <c r="DT155" s="1078"/>
      <c r="DU155" s="1078"/>
      <c r="DV155" s="1078"/>
      <c r="DW155" s="1078"/>
      <c r="DX155" s="1078"/>
      <c r="DY155" s="1078"/>
      <c r="DZ155" s="1078"/>
      <c r="EA155" s="1078"/>
      <c r="EB155" s="1078"/>
      <c r="EC155" s="1078"/>
      <c r="ED155" s="1078"/>
      <c r="EE155" s="1078"/>
      <c r="EF155" s="1078"/>
      <c r="EG155" s="1078"/>
      <c r="EH155" s="1078"/>
      <c r="EI155" s="1078"/>
      <c r="EJ155" s="1078"/>
      <c r="EK155" s="1078"/>
      <c r="EL155" s="1078"/>
      <c r="EM155" s="1078"/>
      <c r="EN155" s="1078"/>
      <c r="EO155" s="1078"/>
      <c r="EP155" s="1078"/>
      <c r="EQ155" s="1078"/>
      <c r="ER155" s="1078"/>
      <c r="ES155" s="1078"/>
      <c r="ET155" s="1078"/>
      <c r="EU155" s="1078"/>
      <c r="EV155" s="1078"/>
      <c r="EW155" s="1078"/>
    </row>
    <row r="156" spans="1:153" s="5" customFormat="1" ht="15" hidden="1" customHeight="1" outlineLevel="1">
      <c r="A156" s="473">
        <v>34</v>
      </c>
      <c r="B156" s="487"/>
      <c r="C156" s="478"/>
      <c r="D156" s="478"/>
      <c r="E156" s="484"/>
      <c r="F156" s="478"/>
      <c r="G156" s="485"/>
      <c r="H156" s="486"/>
      <c r="I156" s="486"/>
      <c r="J156" s="103"/>
      <c r="K156" s="103"/>
      <c r="L156" s="103"/>
      <c r="M156" s="1260"/>
      <c r="N156" s="1261"/>
      <c r="O156" s="111"/>
      <c r="P156" s="261"/>
      <c r="Q156" s="113"/>
      <c r="R156" s="137"/>
      <c r="S156" s="102"/>
      <c r="T156" s="444"/>
      <c r="U156" s="138" t="b">
        <f t="shared" si="123"/>
        <v>0</v>
      </c>
      <c r="V156" s="108" t="str">
        <f t="shared" si="124"/>
        <v xml:space="preserve">FALSE </v>
      </c>
      <c r="X156" s="101" t="s">
        <v>952</v>
      </c>
      <c r="Y156" s="139">
        <f>SUMIFS($K$122:$K$173,$E$122:$E$173,$Y$151:$AH$151,$V$122:$V$173,$X$152:$X$177)*$R$15</f>
        <v>0</v>
      </c>
      <c r="Z156" s="139">
        <f>SUMIFS($K$122:$K$173,$E$122:$E$173,$Y$151:$AH$151,$V$122:$V$173,$X$152:$X$177)*$R$15</f>
        <v>0</v>
      </c>
      <c r="AA156" s="139">
        <f>SUMIFS($K$122:$K$173,$E$122:$E$173,$Y$151:$AH$151,$V$122:$V$173,$X$152:$X$177)*$R$15</f>
        <v>0</v>
      </c>
      <c r="AB156" s="1075"/>
      <c r="AC156" s="1078"/>
      <c r="AD156" s="1078"/>
      <c r="AE156" s="1078"/>
      <c r="AF156" s="1078"/>
      <c r="AG156" s="1078"/>
      <c r="AH156" s="1078"/>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c r="CL156" s="1078"/>
      <c r="CM156" s="1078"/>
      <c r="CN156" s="1078"/>
      <c r="CO156" s="1078"/>
      <c r="CP156" s="1078"/>
      <c r="CQ156" s="1078"/>
      <c r="CR156" s="1078"/>
      <c r="CS156" s="1078"/>
      <c r="CT156" s="1078"/>
      <c r="CU156" s="1078"/>
      <c r="CV156" s="1078"/>
      <c r="CW156" s="1078"/>
      <c r="CX156" s="1078"/>
      <c r="CY156" s="1078"/>
      <c r="CZ156" s="1078"/>
      <c r="DA156" s="1078"/>
      <c r="DB156" s="1078"/>
      <c r="DC156" s="1078"/>
      <c r="DD156" s="1078"/>
      <c r="DE156" s="1078"/>
      <c r="DF156" s="1078"/>
      <c r="DG156" s="1078"/>
      <c r="DH156" s="1078"/>
      <c r="DI156" s="1078"/>
      <c r="DJ156" s="1078"/>
      <c r="DK156" s="1078"/>
      <c r="DL156" s="1078"/>
      <c r="DM156" s="1078"/>
      <c r="DN156" s="1078"/>
      <c r="DO156" s="1078"/>
      <c r="DP156" s="1078"/>
      <c r="DQ156" s="1078"/>
      <c r="DR156" s="1078"/>
      <c r="DS156" s="1078"/>
      <c r="DT156" s="1078"/>
      <c r="DU156" s="1078"/>
      <c r="DV156" s="1078"/>
      <c r="DW156" s="1078"/>
      <c r="DX156" s="1078"/>
      <c r="DY156" s="1078"/>
      <c r="DZ156" s="1078"/>
      <c r="EA156" s="1078"/>
      <c r="EB156" s="1078"/>
      <c r="EC156" s="1078"/>
      <c r="ED156" s="1078"/>
      <c r="EE156" s="1078"/>
      <c r="EF156" s="1078"/>
      <c r="EG156" s="1078"/>
      <c r="EH156" s="1078"/>
      <c r="EI156" s="1078"/>
      <c r="EJ156" s="1078"/>
      <c r="EK156" s="1078"/>
      <c r="EL156" s="1078"/>
      <c r="EM156" s="1078"/>
      <c r="EN156" s="1078"/>
      <c r="EO156" s="1078"/>
      <c r="EP156" s="1078"/>
      <c r="EQ156" s="1078"/>
      <c r="ER156" s="1078"/>
      <c r="ES156" s="1078"/>
      <c r="ET156" s="1078"/>
      <c r="EU156" s="1078"/>
      <c r="EV156" s="1078"/>
      <c r="EW156" s="1078"/>
    </row>
    <row r="157" spans="1:153" s="5" customFormat="1" ht="15" hidden="1" customHeight="1" outlineLevel="1">
      <c r="A157" s="473">
        <v>35</v>
      </c>
      <c r="B157" s="487"/>
      <c r="C157" s="474"/>
      <c r="D157" s="474"/>
      <c r="E157" s="474"/>
      <c r="F157" s="474"/>
      <c r="G157" s="474"/>
      <c r="H157" s="488"/>
      <c r="I157" s="488"/>
      <c r="J157" s="103"/>
      <c r="K157" s="488"/>
      <c r="L157" s="103"/>
      <c r="M157" s="1260"/>
      <c r="N157" s="1261"/>
      <c r="O157" s="111"/>
      <c r="P157" s="261"/>
      <c r="Q157" s="113"/>
      <c r="R157" s="137"/>
      <c r="S157" s="102"/>
      <c r="T157" s="444"/>
      <c r="U157" s="138" t="b">
        <f t="shared" si="123"/>
        <v>0</v>
      </c>
      <c r="V157" s="108" t="str">
        <f t="shared" si="124"/>
        <v xml:space="preserve">FALSE </v>
      </c>
      <c r="X157" s="479" t="s">
        <v>953</v>
      </c>
      <c r="Y157" s="482" t="s">
        <v>55</v>
      </c>
      <c r="Z157" s="482" t="s">
        <v>56</v>
      </c>
      <c r="AA157" s="482" t="s">
        <v>57</v>
      </c>
      <c r="AB157" s="1075"/>
      <c r="AC157" s="1078"/>
      <c r="AD157" s="1078"/>
      <c r="AE157" s="1078"/>
      <c r="AF157" s="1078"/>
      <c r="AG157" s="1078"/>
      <c r="AH157" s="1078"/>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c r="CL157" s="1078"/>
      <c r="CM157" s="1078"/>
      <c r="CN157" s="1078"/>
      <c r="CO157" s="1078"/>
      <c r="CP157" s="1078"/>
      <c r="CQ157" s="1078"/>
      <c r="CR157" s="1078"/>
      <c r="CS157" s="1078"/>
      <c r="CT157" s="1078"/>
      <c r="CU157" s="1078"/>
      <c r="CV157" s="1078"/>
      <c r="CW157" s="1078"/>
      <c r="CX157" s="1078"/>
      <c r="CY157" s="1078"/>
      <c r="CZ157" s="1078"/>
      <c r="DA157" s="1078"/>
      <c r="DB157" s="1078"/>
      <c r="DC157" s="1078"/>
      <c r="DD157" s="1078"/>
      <c r="DE157" s="1078"/>
      <c r="DF157" s="1078"/>
      <c r="DG157" s="1078"/>
      <c r="DH157" s="1078"/>
      <c r="DI157" s="1078"/>
      <c r="DJ157" s="1078"/>
      <c r="DK157" s="1078"/>
      <c r="DL157" s="1078"/>
      <c r="DM157" s="1078"/>
      <c r="DN157" s="1078"/>
      <c r="DO157" s="1078"/>
      <c r="DP157" s="1078"/>
      <c r="DQ157" s="1078"/>
      <c r="DR157" s="1078"/>
      <c r="DS157" s="1078"/>
      <c r="DT157" s="1078"/>
      <c r="DU157" s="1078"/>
      <c r="DV157" s="1078"/>
      <c r="DW157" s="1078"/>
      <c r="DX157" s="1078"/>
      <c r="DY157" s="1078"/>
      <c r="DZ157" s="1078"/>
      <c r="EA157" s="1078"/>
      <c r="EB157" s="1078"/>
      <c r="EC157" s="1078"/>
      <c r="ED157" s="1078"/>
      <c r="EE157" s="1078"/>
      <c r="EF157" s="1078"/>
      <c r="EG157" s="1078"/>
      <c r="EH157" s="1078"/>
      <c r="EI157" s="1078"/>
      <c r="EJ157" s="1078"/>
      <c r="EK157" s="1078"/>
      <c r="EL157" s="1078"/>
      <c r="EM157" s="1078"/>
      <c r="EN157" s="1078"/>
      <c r="EO157" s="1078"/>
      <c r="EP157" s="1078"/>
      <c r="EQ157" s="1078"/>
      <c r="ER157" s="1078"/>
      <c r="ES157" s="1078"/>
      <c r="ET157" s="1078"/>
      <c r="EU157" s="1078"/>
      <c r="EV157" s="1078"/>
      <c r="EW157" s="1078"/>
    </row>
    <row r="158" spans="1:153" s="5" customFormat="1" ht="15" hidden="1" customHeight="1" outlineLevel="1">
      <c r="A158" s="473">
        <v>36</v>
      </c>
      <c r="B158" s="487"/>
      <c r="C158" s="102"/>
      <c r="D158" s="102"/>
      <c r="E158" s="102"/>
      <c r="F158" s="102"/>
      <c r="G158" s="102"/>
      <c r="H158" s="103"/>
      <c r="I158" s="111"/>
      <c r="J158" s="103"/>
      <c r="K158" s="103"/>
      <c r="L158" s="103"/>
      <c r="M158" s="1260"/>
      <c r="N158" s="1261"/>
      <c r="O158" s="111"/>
      <c r="P158" s="261"/>
      <c r="Q158" s="113"/>
      <c r="R158" s="137"/>
      <c r="S158" s="102"/>
      <c r="T158" s="444"/>
      <c r="U158" s="138" t="b">
        <f t="shared" si="123"/>
        <v>0</v>
      </c>
      <c r="V158" s="108" t="str">
        <f t="shared" si="124"/>
        <v xml:space="preserve">FALSE </v>
      </c>
      <c r="X158" s="101" t="s">
        <v>954</v>
      </c>
      <c r="Y158" s="139">
        <f>SUMIF($V$122:$V$173,$Y$157:$AE$157,$K$122:$K$173)*$R$15</f>
        <v>0</v>
      </c>
      <c r="Z158" s="139">
        <f>SUMIF($V$122:$V$173,$Y$157:$AE$157,$K$122:$K$173)*$R$15</f>
        <v>0</v>
      </c>
      <c r="AA158" s="139">
        <f>SUMIF($V$122:$V$173,$Y$157:$AE$157,$K$122:$K$173)*$R$15</f>
        <v>0</v>
      </c>
      <c r="AB158" s="1075"/>
      <c r="AC158" s="1078"/>
      <c r="AD158" s="1078"/>
      <c r="AE158" s="1078"/>
      <c r="AF158" s="1078"/>
      <c r="AG158" s="1078"/>
      <c r="AH158" s="1078"/>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c r="CL158" s="1078"/>
      <c r="CM158" s="1078"/>
      <c r="CN158" s="1078"/>
      <c r="CO158" s="1078"/>
      <c r="CP158" s="1078"/>
      <c r="CQ158" s="1078"/>
      <c r="CR158" s="1078"/>
      <c r="CS158" s="1078"/>
      <c r="CT158" s="1078"/>
      <c r="CU158" s="1078"/>
      <c r="CV158" s="1078"/>
      <c r="CW158" s="1078"/>
      <c r="CX158" s="1078"/>
      <c r="CY158" s="1078"/>
      <c r="CZ158" s="1078"/>
      <c r="DA158" s="1078"/>
      <c r="DB158" s="1078"/>
      <c r="DC158" s="1078"/>
      <c r="DD158" s="1078"/>
      <c r="DE158" s="1078"/>
      <c r="DF158" s="1078"/>
      <c r="DG158" s="1078"/>
      <c r="DH158" s="1078"/>
      <c r="DI158" s="1078"/>
      <c r="DJ158" s="1078"/>
      <c r="DK158" s="1078"/>
      <c r="DL158" s="1078"/>
      <c r="DM158" s="1078"/>
      <c r="DN158" s="1078"/>
      <c r="DO158" s="1078"/>
      <c r="DP158" s="1078"/>
      <c r="DQ158" s="1078"/>
      <c r="DR158" s="1078"/>
      <c r="DS158" s="1078"/>
      <c r="DT158" s="1078"/>
      <c r="DU158" s="1078"/>
      <c r="DV158" s="1078"/>
      <c r="DW158" s="1078"/>
      <c r="DX158" s="1078"/>
      <c r="DY158" s="1078"/>
      <c r="DZ158" s="1078"/>
      <c r="EA158" s="1078"/>
      <c r="EB158" s="1078"/>
      <c r="EC158" s="1078"/>
      <c r="ED158" s="1078"/>
      <c r="EE158" s="1078"/>
      <c r="EF158" s="1078"/>
      <c r="EG158" s="1078"/>
      <c r="EH158" s="1078"/>
      <c r="EI158" s="1078"/>
      <c r="EJ158" s="1078"/>
      <c r="EK158" s="1078"/>
      <c r="EL158" s="1078"/>
      <c r="EM158" s="1078"/>
      <c r="EN158" s="1078"/>
      <c r="EO158" s="1078"/>
      <c r="EP158" s="1078"/>
      <c r="EQ158" s="1078"/>
      <c r="ER158" s="1078"/>
      <c r="ES158" s="1078"/>
      <c r="ET158" s="1078"/>
      <c r="EU158" s="1078"/>
      <c r="EV158" s="1078"/>
      <c r="EW158" s="1078"/>
    </row>
    <row r="159" spans="1:153" s="5" customFormat="1" ht="15" hidden="1" customHeight="1" outlineLevel="1">
      <c r="A159" s="473">
        <v>37</v>
      </c>
      <c r="B159" s="487"/>
      <c r="C159" s="102"/>
      <c r="D159" s="102"/>
      <c r="E159" s="102"/>
      <c r="F159" s="102"/>
      <c r="G159" s="102"/>
      <c r="H159" s="103"/>
      <c r="I159" s="111"/>
      <c r="J159" s="103"/>
      <c r="K159" s="103"/>
      <c r="L159" s="103"/>
      <c r="M159" s="1260"/>
      <c r="N159" s="1261"/>
      <c r="O159" s="111"/>
      <c r="P159" s="261"/>
      <c r="Q159" s="113"/>
      <c r="R159" s="137"/>
      <c r="S159" s="102"/>
      <c r="T159" s="444"/>
      <c r="U159" s="138" t="b">
        <f t="shared" si="123"/>
        <v>0</v>
      </c>
      <c r="V159" s="108" t="str">
        <f t="shared" si="124"/>
        <v xml:space="preserve">FALSE </v>
      </c>
      <c r="AB159" s="1075"/>
      <c r="AC159" s="1078"/>
      <c r="AD159" s="1078"/>
      <c r="AE159" s="1078"/>
      <c r="AF159" s="1078"/>
      <c r="AG159" s="1078"/>
      <c r="AH159" s="1078"/>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c r="CL159" s="1078"/>
      <c r="CM159" s="1078"/>
      <c r="CN159" s="1078"/>
      <c r="CO159" s="1078"/>
      <c r="CP159" s="1078"/>
      <c r="CQ159" s="1078"/>
      <c r="CR159" s="1078"/>
      <c r="CS159" s="1078"/>
      <c r="CT159" s="1078"/>
      <c r="CU159" s="1078"/>
      <c r="CV159" s="1078"/>
      <c r="CW159" s="1078"/>
      <c r="CX159" s="1078"/>
      <c r="CY159" s="1078"/>
      <c r="CZ159" s="1078"/>
      <c r="DA159" s="1078"/>
      <c r="DB159" s="1078"/>
      <c r="DC159" s="1078"/>
      <c r="DD159" s="1078"/>
      <c r="DE159" s="1078"/>
      <c r="DF159" s="1078"/>
      <c r="DG159" s="1078"/>
      <c r="DH159" s="1078"/>
      <c r="DI159" s="1078"/>
      <c r="DJ159" s="1078"/>
      <c r="DK159" s="1078"/>
      <c r="DL159" s="1078"/>
      <c r="DM159" s="1078"/>
      <c r="DN159" s="1078"/>
      <c r="DO159" s="1078"/>
      <c r="DP159" s="1078"/>
      <c r="DQ159" s="1078"/>
      <c r="DR159" s="1078"/>
      <c r="DS159" s="1078"/>
      <c r="DT159" s="1078"/>
      <c r="DU159" s="1078"/>
      <c r="DV159" s="1078"/>
      <c r="DW159" s="1078"/>
      <c r="DX159" s="1078"/>
      <c r="DY159" s="1078"/>
      <c r="DZ159" s="1078"/>
      <c r="EA159" s="1078"/>
      <c r="EB159" s="1078"/>
      <c r="EC159" s="1078"/>
      <c r="ED159" s="1078"/>
      <c r="EE159" s="1078"/>
      <c r="EF159" s="1078"/>
      <c r="EG159" s="1078"/>
      <c r="EH159" s="1078"/>
      <c r="EI159" s="1078"/>
      <c r="EJ159" s="1078"/>
      <c r="EK159" s="1078"/>
      <c r="EL159" s="1078"/>
      <c r="EM159" s="1078"/>
      <c r="EN159" s="1078"/>
      <c r="EO159" s="1078"/>
      <c r="EP159" s="1078"/>
      <c r="EQ159" s="1078"/>
      <c r="ER159" s="1078"/>
      <c r="ES159" s="1078"/>
      <c r="ET159" s="1078"/>
      <c r="EU159" s="1078"/>
      <c r="EV159" s="1078"/>
      <c r="EW159" s="1078"/>
    </row>
    <row r="160" spans="1:153" s="5" customFormat="1" ht="15" hidden="1" customHeight="1" outlineLevel="1">
      <c r="A160" s="473">
        <v>38</v>
      </c>
      <c r="B160" s="487"/>
      <c r="C160" s="105"/>
      <c r="D160" s="105"/>
      <c r="E160" s="106"/>
      <c r="F160" s="105"/>
      <c r="G160" s="107"/>
      <c r="H160" s="1023"/>
      <c r="I160" s="111"/>
      <c r="J160" s="103"/>
      <c r="K160" s="103"/>
      <c r="L160" s="103"/>
      <c r="M160" s="1260"/>
      <c r="N160" s="1261"/>
      <c r="O160" s="111"/>
      <c r="P160" s="261"/>
      <c r="Q160" s="113"/>
      <c r="R160" s="137"/>
      <c r="S160" s="102"/>
      <c r="T160" s="444"/>
      <c r="U160" s="138" t="b">
        <f t="shared" si="123"/>
        <v>0</v>
      </c>
      <c r="V160" s="108" t="str">
        <f t="shared" si="124"/>
        <v xml:space="preserve">FALSE </v>
      </c>
      <c r="AB160" s="1075"/>
      <c r="AC160" s="1078"/>
      <c r="AD160" s="1078"/>
      <c r="AE160" s="1078"/>
      <c r="AF160" s="1078"/>
      <c r="AG160" s="1078"/>
      <c r="AH160" s="1078"/>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c r="CL160" s="1078"/>
      <c r="CM160" s="1078"/>
      <c r="CN160" s="1078"/>
      <c r="CO160" s="1078"/>
      <c r="CP160" s="1078"/>
      <c r="CQ160" s="1078"/>
      <c r="CR160" s="1078"/>
      <c r="CS160" s="1078"/>
      <c r="CT160" s="1078"/>
      <c r="CU160" s="1078"/>
      <c r="CV160" s="1078"/>
      <c r="CW160" s="1078"/>
      <c r="CX160" s="1078"/>
      <c r="CY160" s="1078"/>
      <c r="CZ160" s="1078"/>
      <c r="DA160" s="1078"/>
      <c r="DB160" s="1078"/>
      <c r="DC160" s="1078"/>
      <c r="DD160" s="1078"/>
      <c r="DE160" s="1078"/>
      <c r="DF160" s="1078"/>
      <c r="DG160" s="1078"/>
      <c r="DH160" s="1078"/>
      <c r="DI160" s="1078"/>
      <c r="DJ160" s="1078"/>
      <c r="DK160" s="1078"/>
      <c r="DL160" s="1078"/>
      <c r="DM160" s="1078"/>
      <c r="DN160" s="1078"/>
      <c r="DO160" s="1078"/>
      <c r="DP160" s="1078"/>
      <c r="DQ160" s="1078"/>
      <c r="DR160" s="1078"/>
      <c r="DS160" s="1078"/>
      <c r="DT160" s="1078"/>
      <c r="DU160" s="1078"/>
      <c r="DV160" s="1078"/>
      <c r="DW160" s="1078"/>
      <c r="DX160" s="1078"/>
      <c r="DY160" s="1078"/>
      <c r="DZ160" s="1078"/>
      <c r="EA160" s="1078"/>
      <c r="EB160" s="1078"/>
      <c r="EC160" s="1078"/>
      <c r="ED160" s="1078"/>
      <c r="EE160" s="1078"/>
      <c r="EF160" s="1078"/>
      <c r="EG160" s="1078"/>
      <c r="EH160" s="1078"/>
      <c r="EI160" s="1078"/>
      <c r="EJ160" s="1078"/>
      <c r="EK160" s="1078"/>
      <c r="EL160" s="1078"/>
      <c r="EM160" s="1078"/>
      <c r="EN160" s="1078"/>
      <c r="EO160" s="1078"/>
      <c r="EP160" s="1078"/>
      <c r="EQ160" s="1078"/>
      <c r="ER160" s="1078"/>
      <c r="ES160" s="1078"/>
      <c r="ET160" s="1078"/>
      <c r="EU160" s="1078"/>
      <c r="EV160" s="1078"/>
      <c r="EW160" s="1078"/>
    </row>
    <row r="161" spans="1:153" s="5" customFormat="1" ht="15" hidden="1" customHeight="1" outlineLevel="1">
      <c r="A161" s="473">
        <v>39</v>
      </c>
      <c r="B161" s="487"/>
      <c r="C161" s="105"/>
      <c r="D161" s="105"/>
      <c r="E161" s="106"/>
      <c r="F161" s="105"/>
      <c r="G161" s="107"/>
      <c r="H161" s="1023"/>
      <c r="I161" s="111"/>
      <c r="J161" s="103"/>
      <c r="K161" s="103"/>
      <c r="L161" s="103"/>
      <c r="M161" s="1260"/>
      <c r="N161" s="1261"/>
      <c r="O161" s="111"/>
      <c r="P161" s="261"/>
      <c r="Q161" s="113"/>
      <c r="R161" s="137"/>
      <c r="S161" s="102"/>
      <c r="T161" s="444"/>
      <c r="U161" s="138" t="b">
        <f t="shared" si="123"/>
        <v>0</v>
      </c>
      <c r="V161" s="108" t="str">
        <f t="shared" si="124"/>
        <v xml:space="preserve">FALSE </v>
      </c>
      <c r="AB161" s="1075"/>
      <c r="AC161" s="1078"/>
      <c r="AD161" s="1078"/>
      <c r="AE161" s="1078"/>
      <c r="AF161" s="1078"/>
      <c r="AG161" s="1078"/>
      <c r="AH161" s="1078"/>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c r="CL161" s="1078"/>
      <c r="CM161" s="1078"/>
      <c r="CN161" s="1078"/>
      <c r="CO161" s="1078"/>
      <c r="CP161" s="1078"/>
      <c r="CQ161" s="1078"/>
      <c r="CR161" s="1078"/>
      <c r="CS161" s="1078"/>
      <c r="CT161" s="1078"/>
      <c r="CU161" s="1078"/>
      <c r="CV161" s="1078"/>
      <c r="CW161" s="1078"/>
      <c r="CX161" s="1078"/>
      <c r="CY161" s="1078"/>
      <c r="CZ161" s="1078"/>
      <c r="DA161" s="1078"/>
      <c r="DB161" s="1078"/>
      <c r="DC161" s="1078"/>
      <c r="DD161" s="1078"/>
      <c r="DE161" s="1078"/>
      <c r="DF161" s="1078"/>
      <c r="DG161" s="1078"/>
      <c r="DH161" s="1078"/>
      <c r="DI161" s="1078"/>
      <c r="DJ161" s="1078"/>
      <c r="DK161" s="1078"/>
      <c r="DL161" s="1078"/>
      <c r="DM161" s="1078"/>
      <c r="DN161" s="1078"/>
      <c r="DO161" s="1078"/>
      <c r="DP161" s="1078"/>
      <c r="DQ161" s="1078"/>
      <c r="DR161" s="1078"/>
      <c r="DS161" s="1078"/>
      <c r="DT161" s="1078"/>
      <c r="DU161" s="1078"/>
      <c r="DV161" s="1078"/>
      <c r="DW161" s="1078"/>
      <c r="DX161" s="1078"/>
      <c r="DY161" s="1078"/>
      <c r="DZ161" s="1078"/>
      <c r="EA161" s="1078"/>
      <c r="EB161" s="1078"/>
      <c r="EC161" s="1078"/>
      <c r="ED161" s="1078"/>
      <c r="EE161" s="1078"/>
      <c r="EF161" s="1078"/>
      <c r="EG161" s="1078"/>
      <c r="EH161" s="1078"/>
      <c r="EI161" s="1078"/>
      <c r="EJ161" s="1078"/>
      <c r="EK161" s="1078"/>
      <c r="EL161" s="1078"/>
      <c r="EM161" s="1078"/>
      <c r="EN161" s="1078"/>
      <c r="EO161" s="1078"/>
      <c r="EP161" s="1078"/>
      <c r="EQ161" s="1078"/>
      <c r="ER161" s="1078"/>
      <c r="ES161" s="1078"/>
      <c r="ET161" s="1078"/>
      <c r="EU161" s="1078"/>
      <c r="EV161" s="1078"/>
      <c r="EW161" s="1078"/>
    </row>
    <row r="162" spans="1:153" s="5" customFormat="1" ht="15" hidden="1" customHeight="1" outlineLevel="1">
      <c r="A162" s="473">
        <v>40</v>
      </c>
      <c r="B162" s="487"/>
      <c r="C162" s="105"/>
      <c r="D162" s="105"/>
      <c r="E162" s="106"/>
      <c r="F162" s="105"/>
      <c r="G162" s="107"/>
      <c r="H162" s="1023"/>
      <c r="I162" s="111"/>
      <c r="J162" s="103"/>
      <c r="K162" s="103"/>
      <c r="L162" s="103"/>
      <c r="M162" s="1260"/>
      <c r="N162" s="1261"/>
      <c r="O162" s="111"/>
      <c r="P162" s="261"/>
      <c r="Q162" s="113"/>
      <c r="R162" s="137"/>
      <c r="S162" s="102"/>
      <c r="T162" s="444"/>
      <c r="U162" s="138" t="b">
        <f t="shared" si="123"/>
        <v>0</v>
      </c>
      <c r="V162" s="108" t="str">
        <f t="shared" si="124"/>
        <v xml:space="preserve">FALSE </v>
      </c>
      <c r="AB162" s="1075"/>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c r="CL162" s="1078"/>
      <c r="CM162" s="1078"/>
      <c r="CN162" s="1078"/>
      <c r="CO162" s="1078"/>
      <c r="CP162" s="1078"/>
      <c r="CQ162" s="1078"/>
      <c r="CR162" s="1078"/>
      <c r="CS162" s="1078"/>
      <c r="CT162" s="1078"/>
      <c r="CU162" s="1078"/>
      <c r="CV162" s="1078"/>
      <c r="CW162" s="1078"/>
      <c r="CX162" s="1078"/>
      <c r="CY162" s="1078"/>
      <c r="CZ162" s="1078"/>
      <c r="DA162" s="1078"/>
      <c r="DB162" s="1078"/>
      <c r="DC162" s="1078"/>
      <c r="DD162" s="1078"/>
      <c r="DE162" s="1078"/>
      <c r="DF162" s="1078"/>
      <c r="DG162" s="1078"/>
      <c r="DH162" s="1078"/>
      <c r="DI162" s="1078"/>
      <c r="DJ162" s="1078"/>
      <c r="DK162" s="1078"/>
      <c r="DL162" s="1078"/>
      <c r="DM162" s="1078"/>
      <c r="DN162" s="1078"/>
      <c r="DO162" s="1078"/>
      <c r="DP162" s="1078"/>
      <c r="DQ162" s="1078"/>
      <c r="DR162" s="1078"/>
      <c r="DS162" s="1078"/>
      <c r="DT162" s="1078"/>
      <c r="DU162" s="1078"/>
      <c r="DV162" s="1078"/>
      <c r="DW162" s="1078"/>
      <c r="DX162" s="1078"/>
      <c r="DY162" s="1078"/>
      <c r="DZ162" s="1078"/>
      <c r="EA162" s="1078"/>
      <c r="EB162" s="1078"/>
      <c r="EC162" s="1078"/>
      <c r="ED162" s="1078"/>
      <c r="EE162" s="1078"/>
      <c r="EF162" s="1078"/>
      <c r="EG162" s="1078"/>
      <c r="EH162" s="1078"/>
      <c r="EI162" s="1078"/>
      <c r="EJ162" s="1078"/>
      <c r="EK162" s="1078"/>
      <c r="EL162" s="1078"/>
      <c r="EM162" s="1078"/>
      <c r="EN162" s="1078"/>
      <c r="EO162" s="1078"/>
      <c r="EP162" s="1078"/>
      <c r="EQ162" s="1078"/>
      <c r="ER162" s="1078"/>
      <c r="ES162" s="1078"/>
      <c r="ET162" s="1078"/>
      <c r="EU162" s="1078"/>
      <c r="EV162" s="1078"/>
      <c r="EW162" s="1078"/>
    </row>
    <row r="163" spans="1:153" s="5" customFormat="1" ht="15" hidden="1" customHeight="1" outlineLevel="1">
      <c r="A163" s="473">
        <v>41</v>
      </c>
      <c r="B163" s="487"/>
      <c r="C163" s="105"/>
      <c r="D163" s="105"/>
      <c r="E163" s="106"/>
      <c r="F163" s="105"/>
      <c r="G163" s="107"/>
      <c r="H163" s="1023"/>
      <c r="I163" s="111"/>
      <c r="J163" s="103"/>
      <c r="K163" s="103"/>
      <c r="L163" s="103"/>
      <c r="M163" s="1260"/>
      <c r="N163" s="1261"/>
      <c r="O163" s="111"/>
      <c r="P163" s="261"/>
      <c r="Q163" s="113"/>
      <c r="R163" s="137"/>
      <c r="S163" s="102"/>
      <c r="T163" s="444"/>
      <c r="U163" s="138" t="b">
        <f t="shared" si="123"/>
        <v>0</v>
      </c>
      <c r="V163" s="108" t="str">
        <f t="shared" si="124"/>
        <v xml:space="preserve">FALSE </v>
      </c>
      <c r="AB163" s="1075"/>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c r="CL163" s="1078"/>
      <c r="CM163" s="1078"/>
      <c r="CN163" s="1078"/>
      <c r="CO163" s="1078"/>
      <c r="CP163" s="1078"/>
      <c r="CQ163" s="1078"/>
      <c r="CR163" s="1078"/>
      <c r="CS163" s="1078"/>
      <c r="CT163" s="1078"/>
      <c r="CU163" s="1078"/>
      <c r="CV163" s="1078"/>
      <c r="CW163" s="1078"/>
      <c r="CX163" s="1078"/>
      <c r="CY163" s="1078"/>
      <c r="CZ163" s="1078"/>
      <c r="DA163" s="1078"/>
      <c r="DB163" s="1078"/>
      <c r="DC163" s="1078"/>
      <c r="DD163" s="1078"/>
      <c r="DE163" s="1078"/>
      <c r="DF163" s="1078"/>
      <c r="DG163" s="1078"/>
      <c r="DH163" s="1078"/>
      <c r="DI163" s="1078"/>
      <c r="DJ163" s="1078"/>
      <c r="DK163" s="1078"/>
      <c r="DL163" s="1078"/>
      <c r="DM163" s="1078"/>
      <c r="DN163" s="1078"/>
      <c r="DO163" s="1078"/>
      <c r="DP163" s="1078"/>
      <c r="DQ163" s="1078"/>
      <c r="DR163" s="1078"/>
      <c r="DS163" s="1078"/>
      <c r="DT163" s="1078"/>
      <c r="DU163" s="1078"/>
      <c r="DV163" s="1078"/>
      <c r="DW163" s="1078"/>
      <c r="DX163" s="1078"/>
      <c r="DY163" s="1078"/>
      <c r="DZ163" s="1078"/>
      <c r="EA163" s="1078"/>
      <c r="EB163" s="1078"/>
      <c r="EC163" s="1078"/>
      <c r="ED163" s="1078"/>
      <c r="EE163" s="1078"/>
      <c r="EF163" s="1078"/>
      <c r="EG163" s="1078"/>
      <c r="EH163" s="1078"/>
      <c r="EI163" s="1078"/>
      <c r="EJ163" s="1078"/>
      <c r="EK163" s="1078"/>
      <c r="EL163" s="1078"/>
      <c r="EM163" s="1078"/>
      <c r="EN163" s="1078"/>
      <c r="EO163" s="1078"/>
      <c r="EP163" s="1078"/>
      <c r="EQ163" s="1078"/>
      <c r="ER163" s="1078"/>
      <c r="ES163" s="1078"/>
      <c r="ET163" s="1078"/>
      <c r="EU163" s="1078"/>
      <c r="EV163" s="1078"/>
      <c r="EW163" s="1078"/>
    </row>
    <row r="164" spans="1:153" s="5" customFormat="1" ht="15" hidden="1" customHeight="1" outlineLevel="1">
      <c r="A164" s="473">
        <v>42</v>
      </c>
      <c r="B164" s="487"/>
      <c r="C164" s="478"/>
      <c r="D164" s="478"/>
      <c r="E164" s="484"/>
      <c r="F164" s="478"/>
      <c r="G164" s="485"/>
      <c r="H164" s="486"/>
      <c r="I164" s="486"/>
      <c r="J164" s="103"/>
      <c r="K164" s="103"/>
      <c r="L164" s="103"/>
      <c r="M164" s="1260"/>
      <c r="N164" s="1261"/>
      <c r="O164" s="111"/>
      <c r="P164" s="261"/>
      <c r="Q164" s="113"/>
      <c r="R164" s="137"/>
      <c r="S164" s="102"/>
      <c r="T164" s="444"/>
      <c r="U164" s="138" t="b">
        <f t="shared" si="123"/>
        <v>0</v>
      </c>
      <c r="V164" s="108" t="str">
        <f t="shared" si="124"/>
        <v xml:space="preserve">FALSE </v>
      </c>
      <c r="AB164" s="1075"/>
      <c r="AC164" s="1078"/>
      <c r="AD164" s="1078"/>
      <c r="AE164" s="1078"/>
      <c r="AF164" s="1078"/>
      <c r="AG164" s="1078"/>
      <c r="AH164" s="1078"/>
      <c r="AI164" s="1078"/>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c r="CL164" s="1078"/>
      <c r="CM164" s="1078"/>
      <c r="CN164" s="1078"/>
      <c r="CO164" s="1078"/>
      <c r="CP164" s="1078"/>
      <c r="CQ164" s="1078"/>
      <c r="CR164" s="1078"/>
      <c r="CS164" s="1078"/>
      <c r="CT164" s="1078"/>
      <c r="CU164" s="1078"/>
      <c r="CV164" s="1078"/>
      <c r="CW164" s="1078"/>
      <c r="CX164" s="1078"/>
      <c r="CY164" s="1078"/>
      <c r="CZ164" s="1078"/>
      <c r="DA164" s="1078"/>
      <c r="DB164" s="1078"/>
      <c r="DC164" s="1078"/>
      <c r="DD164" s="1078"/>
      <c r="DE164" s="1078"/>
      <c r="DF164" s="1078"/>
      <c r="DG164" s="1078"/>
      <c r="DH164" s="1078"/>
      <c r="DI164" s="1078"/>
      <c r="DJ164" s="1078"/>
      <c r="DK164" s="1078"/>
      <c r="DL164" s="1078"/>
      <c r="DM164" s="1078"/>
      <c r="DN164" s="1078"/>
      <c r="DO164" s="1078"/>
      <c r="DP164" s="1078"/>
      <c r="DQ164" s="1078"/>
      <c r="DR164" s="1078"/>
      <c r="DS164" s="1078"/>
      <c r="DT164" s="1078"/>
      <c r="DU164" s="1078"/>
      <c r="DV164" s="1078"/>
      <c r="DW164" s="1078"/>
      <c r="DX164" s="1078"/>
      <c r="DY164" s="1078"/>
      <c r="DZ164" s="1078"/>
      <c r="EA164" s="1078"/>
      <c r="EB164" s="1078"/>
      <c r="EC164" s="1078"/>
      <c r="ED164" s="1078"/>
      <c r="EE164" s="1078"/>
      <c r="EF164" s="1078"/>
      <c r="EG164" s="1078"/>
      <c r="EH164" s="1078"/>
      <c r="EI164" s="1078"/>
      <c r="EJ164" s="1078"/>
      <c r="EK164" s="1078"/>
      <c r="EL164" s="1078"/>
      <c r="EM164" s="1078"/>
      <c r="EN164" s="1078"/>
      <c r="EO164" s="1078"/>
      <c r="EP164" s="1078"/>
      <c r="EQ164" s="1078"/>
      <c r="ER164" s="1078"/>
      <c r="ES164" s="1078"/>
      <c r="ET164" s="1078"/>
      <c r="EU164" s="1078"/>
      <c r="EV164" s="1078"/>
      <c r="EW164" s="1078"/>
    </row>
    <row r="165" spans="1:153" s="5" customFormat="1" ht="15" hidden="1" customHeight="1" outlineLevel="1">
      <c r="A165" s="473">
        <v>43</v>
      </c>
      <c r="B165" s="487"/>
      <c r="C165" s="474"/>
      <c r="D165" s="474"/>
      <c r="E165" s="474"/>
      <c r="F165" s="474"/>
      <c r="G165" s="474"/>
      <c r="H165" s="488"/>
      <c r="I165" s="488"/>
      <c r="J165" s="103"/>
      <c r="K165" s="488"/>
      <c r="L165" s="103"/>
      <c r="M165" s="1260"/>
      <c r="N165" s="1261"/>
      <c r="O165" s="111"/>
      <c r="P165" s="261"/>
      <c r="Q165" s="113"/>
      <c r="R165" s="137"/>
      <c r="S165" s="102"/>
      <c r="T165" s="444"/>
      <c r="U165" s="138" t="b">
        <f t="shared" si="123"/>
        <v>0</v>
      </c>
      <c r="V165" s="108" t="str">
        <f t="shared" si="124"/>
        <v xml:space="preserve">FALSE </v>
      </c>
      <c r="AB165" s="1075"/>
      <c r="AC165" s="1078"/>
      <c r="AD165" s="1078"/>
      <c r="AE165" s="1078"/>
      <c r="AF165" s="1078"/>
      <c r="AG165" s="1078"/>
      <c r="AH165" s="1078"/>
      <c r="AI165" s="1078"/>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c r="CL165" s="1078"/>
      <c r="CM165" s="1078"/>
      <c r="CN165" s="1078"/>
      <c r="CO165" s="1078"/>
      <c r="CP165" s="1078"/>
      <c r="CQ165" s="1078"/>
      <c r="CR165" s="1078"/>
      <c r="CS165" s="1078"/>
      <c r="CT165" s="1078"/>
      <c r="CU165" s="1078"/>
      <c r="CV165" s="1078"/>
      <c r="CW165" s="1078"/>
      <c r="CX165" s="1078"/>
      <c r="CY165" s="1078"/>
      <c r="CZ165" s="1078"/>
      <c r="DA165" s="1078"/>
      <c r="DB165" s="1078"/>
      <c r="DC165" s="1078"/>
      <c r="DD165" s="1078"/>
      <c r="DE165" s="1078"/>
      <c r="DF165" s="1078"/>
      <c r="DG165" s="1078"/>
      <c r="DH165" s="1078"/>
      <c r="DI165" s="1078"/>
      <c r="DJ165" s="1078"/>
      <c r="DK165" s="1078"/>
      <c r="DL165" s="1078"/>
      <c r="DM165" s="1078"/>
      <c r="DN165" s="1078"/>
      <c r="DO165" s="1078"/>
      <c r="DP165" s="1078"/>
      <c r="DQ165" s="1078"/>
      <c r="DR165" s="1078"/>
      <c r="DS165" s="1078"/>
      <c r="DT165" s="1078"/>
      <c r="DU165" s="1078"/>
      <c r="DV165" s="1078"/>
      <c r="DW165" s="1078"/>
      <c r="DX165" s="1078"/>
      <c r="DY165" s="1078"/>
      <c r="DZ165" s="1078"/>
      <c r="EA165" s="1078"/>
      <c r="EB165" s="1078"/>
      <c r="EC165" s="1078"/>
      <c r="ED165" s="1078"/>
      <c r="EE165" s="1078"/>
      <c r="EF165" s="1078"/>
      <c r="EG165" s="1078"/>
      <c r="EH165" s="1078"/>
      <c r="EI165" s="1078"/>
      <c r="EJ165" s="1078"/>
      <c r="EK165" s="1078"/>
      <c r="EL165" s="1078"/>
      <c r="EM165" s="1078"/>
      <c r="EN165" s="1078"/>
      <c r="EO165" s="1078"/>
      <c r="EP165" s="1078"/>
      <c r="EQ165" s="1078"/>
      <c r="ER165" s="1078"/>
      <c r="ES165" s="1078"/>
      <c r="ET165" s="1078"/>
      <c r="EU165" s="1078"/>
      <c r="EV165" s="1078"/>
      <c r="EW165" s="1078"/>
    </row>
    <row r="166" spans="1:153" s="5" customFormat="1" ht="15" hidden="1" customHeight="1" outlineLevel="1">
      <c r="A166" s="473">
        <v>44</v>
      </c>
      <c r="B166" s="487"/>
      <c r="C166" s="474"/>
      <c r="D166" s="474"/>
      <c r="E166" s="474"/>
      <c r="F166" s="474"/>
      <c r="G166" s="474"/>
      <c r="H166" s="488"/>
      <c r="I166" s="488"/>
      <c r="J166" s="103"/>
      <c r="K166" s="488"/>
      <c r="L166" s="103"/>
      <c r="M166" s="1260"/>
      <c r="N166" s="1261"/>
      <c r="O166" s="111"/>
      <c r="P166" s="261"/>
      <c r="Q166" s="113"/>
      <c r="R166" s="137"/>
      <c r="S166" s="102"/>
      <c r="T166" s="444"/>
      <c r="U166" s="138" t="b">
        <f t="shared" si="123"/>
        <v>0</v>
      </c>
      <c r="V166" s="108" t="str">
        <f t="shared" si="124"/>
        <v xml:space="preserve">FALSE </v>
      </c>
      <c r="AB166" s="1075"/>
      <c r="AC166" s="1078"/>
      <c r="AD166" s="1078"/>
      <c r="AE166" s="1078"/>
      <c r="AF166" s="1078"/>
      <c r="AG166" s="1078"/>
      <c r="AH166" s="1078"/>
      <c r="AI166" s="1078"/>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c r="CL166" s="1078"/>
      <c r="CM166" s="1078"/>
      <c r="CN166" s="1078"/>
      <c r="CO166" s="1078"/>
      <c r="CP166" s="1078"/>
      <c r="CQ166" s="1078"/>
      <c r="CR166" s="1078"/>
      <c r="CS166" s="1078"/>
      <c r="CT166" s="1078"/>
      <c r="CU166" s="1078"/>
      <c r="CV166" s="1078"/>
      <c r="CW166" s="1078"/>
      <c r="CX166" s="1078"/>
      <c r="CY166" s="1078"/>
      <c r="CZ166" s="1078"/>
      <c r="DA166" s="1078"/>
      <c r="DB166" s="1078"/>
      <c r="DC166" s="1078"/>
      <c r="DD166" s="1078"/>
      <c r="DE166" s="1078"/>
      <c r="DF166" s="1078"/>
      <c r="DG166" s="1078"/>
      <c r="DH166" s="1078"/>
      <c r="DI166" s="1078"/>
      <c r="DJ166" s="1078"/>
      <c r="DK166" s="1078"/>
      <c r="DL166" s="1078"/>
      <c r="DM166" s="1078"/>
      <c r="DN166" s="1078"/>
      <c r="DO166" s="1078"/>
      <c r="DP166" s="1078"/>
      <c r="DQ166" s="1078"/>
      <c r="DR166" s="1078"/>
      <c r="DS166" s="1078"/>
      <c r="DT166" s="1078"/>
      <c r="DU166" s="1078"/>
      <c r="DV166" s="1078"/>
      <c r="DW166" s="1078"/>
      <c r="DX166" s="1078"/>
      <c r="DY166" s="1078"/>
      <c r="DZ166" s="1078"/>
      <c r="EA166" s="1078"/>
      <c r="EB166" s="1078"/>
      <c r="EC166" s="1078"/>
      <c r="ED166" s="1078"/>
      <c r="EE166" s="1078"/>
      <c r="EF166" s="1078"/>
      <c r="EG166" s="1078"/>
      <c r="EH166" s="1078"/>
      <c r="EI166" s="1078"/>
      <c r="EJ166" s="1078"/>
      <c r="EK166" s="1078"/>
      <c r="EL166" s="1078"/>
      <c r="EM166" s="1078"/>
      <c r="EN166" s="1078"/>
      <c r="EO166" s="1078"/>
      <c r="EP166" s="1078"/>
      <c r="EQ166" s="1078"/>
      <c r="ER166" s="1078"/>
      <c r="ES166" s="1078"/>
      <c r="ET166" s="1078"/>
      <c r="EU166" s="1078"/>
      <c r="EV166" s="1078"/>
      <c r="EW166" s="1078"/>
    </row>
    <row r="167" spans="1:153" s="5" customFormat="1" ht="15" hidden="1" customHeight="1" outlineLevel="1">
      <c r="A167" s="473">
        <v>45</v>
      </c>
      <c r="B167" s="487"/>
      <c r="C167" s="102"/>
      <c r="D167" s="102"/>
      <c r="E167" s="102"/>
      <c r="F167" s="102"/>
      <c r="G167" s="102"/>
      <c r="H167" s="103"/>
      <c r="I167" s="111"/>
      <c r="J167" s="103"/>
      <c r="K167" s="103"/>
      <c r="L167" s="103"/>
      <c r="M167" s="1260"/>
      <c r="N167" s="1261"/>
      <c r="O167" s="111"/>
      <c r="P167" s="261"/>
      <c r="Q167" s="113"/>
      <c r="R167" s="137"/>
      <c r="S167" s="102"/>
      <c r="T167" s="444"/>
      <c r="U167" s="138" t="b">
        <f t="shared" si="123"/>
        <v>0</v>
      </c>
      <c r="V167" s="108" t="str">
        <f t="shared" si="124"/>
        <v xml:space="preserve">FALSE </v>
      </c>
      <c r="AB167" s="1075"/>
      <c r="AC167" s="1078"/>
      <c r="AD167" s="1078"/>
      <c r="AE167" s="1078"/>
      <c r="AF167" s="1078"/>
      <c r="AG167" s="1078"/>
      <c r="AH167" s="1078"/>
      <c r="AI167" s="1078"/>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c r="CL167" s="1078"/>
      <c r="CM167" s="1078"/>
      <c r="CN167" s="1078"/>
      <c r="CO167" s="1078"/>
      <c r="CP167" s="1078"/>
      <c r="CQ167" s="1078"/>
      <c r="CR167" s="1078"/>
      <c r="CS167" s="1078"/>
      <c r="CT167" s="1078"/>
      <c r="CU167" s="1078"/>
      <c r="CV167" s="1078"/>
      <c r="CW167" s="1078"/>
      <c r="CX167" s="1078"/>
      <c r="CY167" s="1078"/>
      <c r="CZ167" s="1078"/>
      <c r="DA167" s="1078"/>
      <c r="DB167" s="1078"/>
      <c r="DC167" s="1078"/>
      <c r="DD167" s="1078"/>
      <c r="DE167" s="1078"/>
      <c r="DF167" s="1078"/>
      <c r="DG167" s="1078"/>
      <c r="DH167" s="1078"/>
      <c r="DI167" s="1078"/>
      <c r="DJ167" s="1078"/>
      <c r="DK167" s="1078"/>
      <c r="DL167" s="1078"/>
      <c r="DM167" s="1078"/>
      <c r="DN167" s="1078"/>
      <c r="DO167" s="1078"/>
      <c r="DP167" s="1078"/>
      <c r="DQ167" s="1078"/>
      <c r="DR167" s="1078"/>
      <c r="DS167" s="1078"/>
      <c r="DT167" s="1078"/>
      <c r="DU167" s="1078"/>
      <c r="DV167" s="1078"/>
      <c r="DW167" s="1078"/>
      <c r="DX167" s="1078"/>
      <c r="DY167" s="1078"/>
      <c r="DZ167" s="1078"/>
      <c r="EA167" s="1078"/>
      <c r="EB167" s="1078"/>
      <c r="EC167" s="1078"/>
      <c r="ED167" s="1078"/>
      <c r="EE167" s="1078"/>
      <c r="EF167" s="1078"/>
      <c r="EG167" s="1078"/>
      <c r="EH167" s="1078"/>
      <c r="EI167" s="1078"/>
      <c r="EJ167" s="1078"/>
      <c r="EK167" s="1078"/>
      <c r="EL167" s="1078"/>
      <c r="EM167" s="1078"/>
      <c r="EN167" s="1078"/>
      <c r="EO167" s="1078"/>
      <c r="EP167" s="1078"/>
      <c r="EQ167" s="1078"/>
      <c r="ER167" s="1078"/>
      <c r="ES167" s="1078"/>
      <c r="ET167" s="1078"/>
      <c r="EU167" s="1078"/>
      <c r="EV167" s="1078"/>
      <c r="EW167" s="1078"/>
    </row>
    <row r="168" spans="1:153" s="5" customFormat="1" ht="15" hidden="1" customHeight="1" outlineLevel="1">
      <c r="A168" s="473">
        <v>46</v>
      </c>
      <c r="B168" s="487"/>
      <c r="C168" s="105"/>
      <c r="D168" s="105"/>
      <c r="E168" s="106"/>
      <c r="F168" s="105"/>
      <c r="G168" s="107"/>
      <c r="H168" s="1023"/>
      <c r="I168" s="111"/>
      <c r="J168" s="103"/>
      <c r="K168" s="103"/>
      <c r="L168" s="103"/>
      <c r="M168" s="1260"/>
      <c r="N168" s="1261"/>
      <c r="O168" s="111"/>
      <c r="P168" s="261"/>
      <c r="Q168" s="113"/>
      <c r="R168" s="137"/>
      <c r="S168" s="102"/>
      <c r="T168" s="444"/>
      <c r="U168" s="138" t="b">
        <f t="shared" si="123"/>
        <v>0</v>
      </c>
      <c r="V168" s="108" t="str">
        <f t="shared" si="124"/>
        <v xml:space="preserve">FALSE </v>
      </c>
      <c r="AB168" s="1075"/>
      <c r="AC168" s="1078"/>
      <c r="AD168" s="1078"/>
      <c r="AE168" s="1078"/>
      <c r="AF168" s="1078"/>
      <c r="AG168" s="1078"/>
      <c r="AH168" s="1078"/>
      <c r="AI168" s="107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c r="CL168" s="1078"/>
      <c r="CM168" s="1078"/>
      <c r="CN168" s="1078"/>
      <c r="CO168" s="1078"/>
      <c r="CP168" s="1078"/>
      <c r="CQ168" s="1078"/>
      <c r="CR168" s="1078"/>
      <c r="CS168" s="1078"/>
      <c r="CT168" s="1078"/>
      <c r="CU168" s="1078"/>
      <c r="CV168" s="1078"/>
      <c r="CW168" s="1078"/>
      <c r="CX168" s="1078"/>
      <c r="CY168" s="1078"/>
      <c r="CZ168" s="1078"/>
      <c r="DA168" s="1078"/>
      <c r="DB168" s="1078"/>
      <c r="DC168" s="1078"/>
      <c r="DD168" s="1078"/>
      <c r="DE168" s="1078"/>
      <c r="DF168" s="1078"/>
      <c r="DG168" s="1078"/>
      <c r="DH168" s="1078"/>
      <c r="DI168" s="1078"/>
      <c r="DJ168" s="1078"/>
      <c r="DK168" s="1078"/>
      <c r="DL168" s="1078"/>
      <c r="DM168" s="1078"/>
      <c r="DN168" s="1078"/>
      <c r="DO168" s="1078"/>
      <c r="DP168" s="1078"/>
      <c r="DQ168" s="1078"/>
      <c r="DR168" s="1078"/>
      <c r="DS168" s="1078"/>
      <c r="DT168" s="1078"/>
      <c r="DU168" s="1078"/>
      <c r="DV168" s="1078"/>
      <c r="DW168" s="1078"/>
      <c r="DX168" s="1078"/>
      <c r="DY168" s="1078"/>
      <c r="DZ168" s="1078"/>
      <c r="EA168" s="1078"/>
      <c r="EB168" s="1078"/>
      <c r="EC168" s="1078"/>
      <c r="ED168" s="1078"/>
      <c r="EE168" s="1078"/>
      <c r="EF168" s="1078"/>
      <c r="EG168" s="1078"/>
      <c r="EH168" s="1078"/>
      <c r="EI168" s="1078"/>
      <c r="EJ168" s="1078"/>
      <c r="EK168" s="1078"/>
      <c r="EL168" s="1078"/>
      <c r="EM168" s="1078"/>
      <c r="EN168" s="1078"/>
      <c r="EO168" s="1078"/>
      <c r="EP168" s="1078"/>
      <c r="EQ168" s="1078"/>
      <c r="ER168" s="1078"/>
      <c r="ES168" s="1078"/>
      <c r="ET168" s="1078"/>
      <c r="EU168" s="1078"/>
      <c r="EV168" s="1078"/>
      <c r="EW168" s="1078"/>
    </row>
    <row r="169" spans="1:153" s="5" customFormat="1" ht="15" hidden="1" customHeight="1" outlineLevel="1">
      <c r="A169" s="473">
        <v>47</v>
      </c>
      <c r="B169" s="487"/>
      <c r="C169" s="105"/>
      <c r="D169" s="105"/>
      <c r="E169" s="106"/>
      <c r="F169" s="105"/>
      <c r="G169" s="107"/>
      <c r="H169" s="1023"/>
      <c r="I169" s="111"/>
      <c r="J169" s="103"/>
      <c r="K169" s="103"/>
      <c r="L169" s="103"/>
      <c r="M169" s="1260"/>
      <c r="N169" s="1261"/>
      <c r="O169" s="111"/>
      <c r="P169" s="261"/>
      <c r="Q169" s="113"/>
      <c r="R169" s="137"/>
      <c r="S169" s="102"/>
      <c r="T169" s="444"/>
      <c r="U169" s="138" t="b">
        <f t="shared" si="123"/>
        <v>0</v>
      </c>
      <c r="V169" s="108" t="str">
        <f t="shared" si="124"/>
        <v xml:space="preserve">FALSE </v>
      </c>
      <c r="AB169" s="1075"/>
      <c r="AC169" s="1078"/>
      <c r="AD169" s="1078"/>
      <c r="AE169" s="1078"/>
      <c r="AF169" s="1078"/>
      <c r="AG169" s="1078"/>
      <c r="AH169" s="1078"/>
      <c r="AI169" s="107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c r="CL169" s="1078"/>
      <c r="CM169" s="1078"/>
      <c r="CN169" s="1078"/>
      <c r="CO169" s="1078"/>
      <c r="CP169" s="1078"/>
      <c r="CQ169" s="1078"/>
      <c r="CR169" s="1078"/>
      <c r="CS169" s="1078"/>
      <c r="CT169" s="1078"/>
      <c r="CU169" s="1078"/>
      <c r="CV169" s="1078"/>
      <c r="CW169" s="1078"/>
      <c r="CX169" s="1078"/>
      <c r="CY169" s="1078"/>
      <c r="CZ169" s="1078"/>
      <c r="DA169" s="1078"/>
      <c r="DB169" s="1078"/>
      <c r="DC169" s="1078"/>
      <c r="DD169" s="1078"/>
      <c r="DE169" s="1078"/>
      <c r="DF169" s="1078"/>
      <c r="DG169" s="1078"/>
      <c r="DH169" s="1078"/>
      <c r="DI169" s="1078"/>
      <c r="DJ169" s="1078"/>
      <c r="DK169" s="1078"/>
      <c r="DL169" s="1078"/>
      <c r="DM169" s="1078"/>
      <c r="DN169" s="1078"/>
      <c r="DO169" s="1078"/>
      <c r="DP169" s="1078"/>
      <c r="DQ169" s="1078"/>
      <c r="DR169" s="1078"/>
      <c r="DS169" s="1078"/>
      <c r="DT169" s="1078"/>
      <c r="DU169" s="1078"/>
      <c r="DV169" s="1078"/>
      <c r="DW169" s="1078"/>
      <c r="DX169" s="1078"/>
      <c r="DY169" s="1078"/>
      <c r="DZ169" s="1078"/>
      <c r="EA169" s="1078"/>
      <c r="EB169" s="1078"/>
      <c r="EC169" s="1078"/>
      <c r="ED169" s="1078"/>
      <c r="EE169" s="1078"/>
      <c r="EF169" s="1078"/>
      <c r="EG169" s="1078"/>
      <c r="EH169" s="1078"/>
      <c r="EI169" s="1078"/>
      <c r="EJ169" s="1078"/>
      <c r="EK169" s="1078"/>
      <c r="EL169" s="1078"/>
      <c r="EM169" s="1078"/>
      <c r="EN169" s="1078"/>
      <c r="EO169" s="1078"/>
      <c r="EP169" s="1078"/>
      <c r="EQ169" s="1078"/>
      <c r="ER169" s="1078"/>
      <c r="ES169" s="1078"/>
      <c r="ET169" s="1078"/>
      <c r="EU169" s="1078"/>
      <c r="EV169" s="1078"/>
      <c r="EW169" s="1078"/>
    </row>
    <row r="170" spans="1:153" s="5" customFormat="1" ht="15" hidden="1" customHeight="1" outlineLevel="1">
      <c r="A170" s="473">
        <v>48</v>
      </c>
      <c r="B170" s="487"/>
      <c r="C170" s="105"/>
      <c r="D170" s="105"/>
      <c r="E170" s="106"/>
      <c r="F170" s="105"/>
      <c r="G170" s="107"/>
      <c r="H170" s="1023"/>
      <c r="I170" s="111"/>
      <c r="J170" s="103"/>
      <c r="K170" s="103"/>
      <c r="L170" s="103"/>
      <c r="M170" s="1260"/>
      <c r="N170" s="1261"/>
      <c r="O170" s="111"/>
      <c r="P170" s="261"/>
      <c r="Q170" s="113"/>
      <c r="R170" s="137"/>
      <c r="S170" s="102"/>
      <c r="T170" s="444"/>
      <c r="U170" s="138" t="b">
        <f t="shared" si="123"/>
        <v>0</v>
      </c>
      <c r="V170" s="108" t="str">
        <f t="shared" si="124"/>
        <v xml:space="preserve">FALSE </v>
      </c>
      <c r="AB170" s="1075"/>
      <c r="AC170" s="1078"/>
      <c r="AD170" s="1078"/>
      <c r="AE170" s="1078"/>
      <c r="AF170" s="1078"/>
      <c r="AG170" s="1078"/>
      <c r="AH170" s="1078"/>
      <c r="AI170" s="107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c r="CL170" s="1078"/>
      <c r="CM170" s="1078"/>
      <c r="CN170" s="1078"/>
      <c r="CO170" s="1078"/>
      <c r="CP170" s="1078"/>
      <c r="CQ170" s="1078"/>
      <c r="CR170" s="1078"/>
      <c r="CS170" s="1078"/>
      <c r="CT170" s="1078"/>
      <c r="CU170" s="1078"/>
      <c r="CV170" s="1078"/>
      <c r="CW170" s="1078"/>
      <c r="CX170" s="1078"/>
      <c r="CY170" s="1078"/>
      <c r="CZ170" s="1078"/>
      <c r="DA170" s="1078"/>
      <c r="DB170" s="1078"/>
      <c r="DC170" s="1078"/>
      <c r="DD170" s="1078"/>
      <c r="DE170" s="1078"/>
      <c r="DF170" s="1078"/>
      <c r="DG170" s="1078"/>
      <c r="DH170" s="1078"/>
      <c r="DI170" s="1078"/>
      <c r="DJ170" s="1078"/>
      <c r="DK170" s="1078"/>
      <c r="DL170" s="1078"/>
      <c r="DM170" s="1078"/>
      <c r="DN170" s="1078"/>
      <c r="DO170" s="1078"/>
      <c r="DP170" s="1078"/>
      <c r="DQ170" s="1078"/>
      <c r="DR170" s="1078"/>
      <c r="DS170" s="1078"/>
      <c r="DT170" s="1078"/>
      <c r="DU170" s="1078"/>
      <c r="DV170" s="1078"/>
      <c r="DW170" s="1078"/>
      <c r="DX170" s="1078"/>
      <c r="DY170" s="1078"/>
      <c r="DZ170" s="1078"/>
      <c r="EA170" s="1078"/>
      <c r="EB170" s="1078"/>
      <c r="EC170" s="1078"/>
      <c r="ED170" s="1078"/>
      <c r="EE170" s="1078"/>
      <c r="EF170" s="1078"/>
      <c r="EG170" s="1078"/>
      <c r="EH170" s="1078"/>
      <c r="EI170" s="1078"/>
      <c r="EJ170" s="1078"/>
      <c r="EK170" s="1078"/>
      <c r="EL170" s="1078"/>
      <c r="EM170" s="1078"/>
      <c r="EN170" s="1078"/>
      <c r="EO170" s="1078"/>
      <c r="EP170" s="1078"/>
      <c r="EQ170" s="1078"/>
      <c r="ER170" s="1078"/>
      <c r="ES170" s="1078"/>
      <c r="ET170" s="1078"/>
      <c r="EU170" s="1078"/>
      <c r="EV170" s="1078"/>
      <c r="EW170" s="1078"/>
    </row>
    <row r="171" spans="1:153" s="5" customFormat="1" ht="15" hidden="1" customHeight="1" outlineLevel="1">
      <c r="A171" s="473">
        <v>49</v>
      </c>
      <c r="B171" s="487"/>
      <c r="C171" s="105"/>
      <c r="D171" s="105"/>
      <c r="E171" s="106"/>
      <c r="F171" s="105"/>
      <c r="G171" s="107"/>
      <c r="H171" s="1023"/>
      <c r="I171" s="111"/>
      <c r="J171" s="103"/>
      <c r="K171" s="103"/>
      <c r="L171" s="103"/>
      <c r="M171" s="1260"/>
      <c r="N171" s="1261"/>
      <c r="O171" s="111"/>
      <c r="P171" s="261"/>
      <c r="Q171" s="113"/>
      <c r="R171" s="137"/>
      <c r="S171" s="102"/>
      <c r="T171" s="444"/>
      <c r="U171" s="138" t="b">
        <f t="shared" si="123"/>
        <v>0</v>
      </c>
      <c r="V171" s="108" t="str">
        <f t="shared" si="124"/>
        <v xml:space="preserve">FALSE </v>
      </c>
      <c r="AB171" s="1075"/>
      <c r="AC171" s="1078"/>
      <c r="AD171" s="1078"/>
      <c r="AE171" s="1078"/>
      <c r="AF171" s="1078"/>
      <c r="AG171" s="1078"/>
      <c r="AH171" s="1078"/>
      <c r="AI171" s="1078"/>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c r="CL171" s="1078"/>
      <c r="CM171" s="1078"/>
      <c r="CN171" s="1078"/>
      <c r="CO171" s="1078"/>
      <c r="CP171" s="1078"/>
      <c r="CQ171" s="1078"/>
      <c r="CR171" s="1078"/>
      <c r="CS171" s="1078"/>
      <c r="CT171" s="1078"/>
      <c r="CU171" s="1078"/>
      <c r="CV171" s="1078"/>
      <c r="CW171" s="1078"/>
      <c r="CX171" s="1078"/>
      <c r="CY171" s="1078"/>
      <c r="CZ171" s="1078"/>
      <c r="DA171" s="1078"/>
      <c r="DB171" s="1078"/>
      <c r="DC171" s="1078"/>
      <c r="DD171" s="1078"/>
      <c r="DE171" s="1078"/>
      <c r="DF171" s="1078"/>
      <c r="DG171" s="1078"/>
      <c r="DH171" s="1078"/>
      <c r="DI171" s="1078"/>
      <c r="DJ171" s="1078"/>
      <c r="DK171" s="1078"/>
      <c r="DL171" s="1078"/>
      <c r="DM171" s="1078"/>
      <c r="DN171" s="1078"/>
      <c r="DO171" s="1078"/>
      <c r="DP171" s="1078"/>
      <c r="DQ171" s="1078"/>
      <c r="DR171" s="1078"/>
      <c r="DS171" s="1078"/>
      <c r="DT171" s="1078"/>
      <c r="DU171" s="1078"/>
      <c r="DV171" s="1078"/>
      <c r="DW171" s="1078"/>
      <c r="DX171" s="1078"/>
      <c r="DY171" s="1078"/>
      <c r="DZ171" s="1078"/>
      <c r="EA171" s="1078"/>
      <c r="EB171" s="1078"/>
      <c r="EC171" s="1078"/>
      <c r="ED171" s="1078"/>
      <c r="EE171" s="1078"/>
      <c r="EF171" s="1078"/>
      <c r="EG171" s="1078"/>
      <c r="EH171" s="1078"/>
      <c r="EI171" s="1078"/>
      <c r="EJ171" s="1078"/>
      <c r="EK171" s="1078"/>
      <c r="EL171" s="1078"/>
      <c r="EM171" s="1078"/>
      <c r="EN171" s="1078"/>
      <c r="EO171" s="1078"/>
      <c r="EP171" s="1078"/>
      <c r="EQ171" s="1078"/>
      <c r="ER171" s="1078"/>
      <c r="ES171" s="1078"/>
      <c r="ET171" s="1078"/>
      <c r="EU171" s="1078"/>
      <c r="EV171" s="1078"/>
      <c r="EW171" s="1078"/>
    </row>
    <row r="172" spans="1:153" s="5" customFormat="1" ht="15" hidden="1" customHeight="1" outlineLevel="1">
      <c r="A172" s="473">
        <v>50</v>
      </c>
      <c r="B172" s="487"/>
      <c r="C172" s="478"/>
      <c r="D172" s="478"/>
      <c r="E172" s="484"/>
      <c r="F172" s="478"/>
      <c r="G172" s="485"/>
      <c r="H172" s="486"/>
      <c r="I172" s="486"/>
      <c r="J172" s="103"/>
      <c r="K172" s="103"/>
      <c r="L172" s="103"/>
      <c r="M172" s="1260"/>
      <c r="N172" s="1261"/>
      <c r="O172" s="486"/>
      <c r="P172" s="490"/>
      <c r="Q172" s="486"/>
      <c r="R172" s="486"/>
      <c r="S172" s="486"/>
      <c r="T172" s="491"/>
      <c r="U172" s="138" t="b">
        <f t="shared" si="123"/>
        <v>0</v>
      </c>
      <c r="V172" s="108" t="str">
        <f t="shared" si="124"/>
        <v xml:space="preserve">FALSE </v>
      </c>
      <c r="AB172" s="1075"/>
      <c r="AC172" s="1078"/>
      <c r="AD172" s="1078"/>
      <c r="AE172" s="1078"/>
      <c r="AF172" s="1078"/>
      <c r="AG172" s="1078"/>
      <c r="AH172" s="1078"/>
      <c r="AI172" s="1078"/>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c r="CL172" s="1078"/>
      <c r="CM172" s="1078"/>
      <c r="CN172" s="1078"/>
      <c r="CO172" s="1078"/>
      <c r="CP172" s="1078"/>
      <c r="CQ172" s="1078"/>
      <c r="CR172" s="1078"/>
      <c r="CS172" s="1078"/>
      <c r="CT172" s="1078"/>
      <c r="CU172" s="1078"/>
      <c r="CV172" s="1078"/>
      <c r="CW172" s="1078"/>
      <c r="CX172" s="1078"/>
      <c r="CY172" s="1078"/>
      <c r="CZ172" s="1078"/>
      <c r="DA172" s="1078"/>
      <c r="DB172" s="1078"/>
      <c r="DC172" s="1078"/>
      <c r="DD172" s="1078"/>
      <c r="DE172" s="1078"/>
      <c r="DF172" s="1078"/>
      <c r="DG172" s="1078"/>
      <c r="DH172" s="1078"/>
      <c r="DI172" s="1078"/>
      <c r="DJ172" s="1078"/>
      <c r="DK172" s="1078"/>
      <c r="DL172" s="1078"/>
      <c r="DM172" s="1078"/>
      <c r="DN172" s="1078"/>
      <c r="DO172" s="1078"/>
      <c r="DP172" s="1078"/>
      <c r="DQ172" s="1078"/>
      <c r="DR172" s="1078"/>
      <c r="DS172" s="1078"/>
      <c r="DT172" s="1078"/>
      <c r="DU172" s="1078"/>
      <c r="DV172" s="1078"/>
      <c r="DW172" s="1078"/>
      <c r="DX172" s="1078"/>
      <c r="DY172" s="1078"/>
      <c r="DZ172" s="1078"/>
      <c r="EA172" s="1078"/>
      <c r="EB172" s="1078"/>
      <c r="EC172" s="1078"/>
      <c r="ED172" s="1078"/>
      <c r="EE172" s="1078"/>
      <c r="EF172" s="1078"/>
      <c r="EG172" s="1078"/>
      <c r="EH172" s="1078"/>
      <c r="EI172" s="1078"/>
      <c r="EJ172" s="1078"/>
      <c r="EK172" s="1078"/>
      <c r="EL172" s="1078"/>
      <c r="EM172" s="1078"/>
      <c r="EN172" s="1078"/>
      <c r="EO172" s="1078"/>
      <c r="EP172" s="1078"/>
      <c r="EQ172" s="1078"/>
      <c r="ER172" s="1078"/>
      <c r="ES172" s="1078"/>
      <c r="ET172" s="1078"/>
      <c r="EU172" s="1078"/>
      <c r="EV172" s="1078"/>
      <c r="EW172" s="1078"/>
    </row>
    <row r="173" spans="1:153" s="5" customFormat="1" ht="15" hidden="1" customHeight="1" outlineLevel="1">
      <c r="A173" s="473">
        <v>51</v>
      </c>
      <c r="B173" s="487"/>
      <c r="C173" s="474"/>
      <c r="D173" s="474"/>
      <c r="E173" s="474"/>
      <c r="F173" s="474"/>
      <c r="G173" s="474"/>
      <c r="H173" s="488"/>
      <c r="I173" s="488"/>
      <c r="J173" s="103"/>
      <c r="K173" s="488"/>
      <c r="L173" s="103"/>
      <c r="M173" s="1262"/>
      <c r="N173" s="1263"/>
      <c r="O173" s="492"/>
      <c r="P173" s="493"/>
      <c r="Q173" s="492"/>
      <c r="R173" s="492"/>
      <c r="S173" s="492"/>
      <c r="T173" s="494"/>
      <c r="U173" s="138" t="b">
        <f t="shared" si="123"/>
        <v>0</v>
      </c>
      <c r="V173" s="108" t="str">
        <f t="shared" si="124"/>
        <v xml:space="preserve">FALSE </v>
      </c>
      <c r="AB173" s="1075"/>
      <c r="AC173" s="1078"/>
      <c r="AD173" s="1078"/>
      <c r="AE173" s="1078"/>
      <c r="AF173" s="1078"/>
      <c r="AG173" s="1078"/>
      <c r="AH173" s="1078"/>
      <c r="AI173" s="1078"/>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c r="CL173" s="1078"/>
      <c r="CM173" s="1078"/>
      <c r="CN173" s="1078"/>
      <c r="CO173" s="1078"/>
      <c r="CP173" s="1078"/>
      <c r="CQ173" s="1078"/>
      <c r="CR173" s="1078"/>
      <c r="CS173" s="1078"/>
      <c r="CT173" s="1078"/>
      <c r="CU173" s="1078"/>
      <c r="CV173" s="1078"/>
      <c r="CW173" s="1078"/>
      <c r="CX173" s="1078"/>
      <c r="CY173" s="1078"/>
      <c r="CZ173" s="1078"/>
      <c r="DA173" s="1078"/>
      <c r="DB173" s="1078"/>
      <c r="DC173" s="1078"/>
      <c r="DD173" s="1078"/>
      <c r="DE173" s="1078"/>
      <c r="DF173" s="1078"/>
      <c r="DG173" s="1078"/>
      <c r="DH173" s="1078"/>
      <c r="DI173" s="1078"/>
      <c r="DJ173" s="1078"/>
      <c r="DK173" s="1078"/>
      <c r="DL173" s="1078"/>
      <c r="DM173" s="1078"/>
      <c r="DN173" s="1078"/>
      <c r="DO173" s="1078"/>
      <c r="DP173" s="1078"/>
      <c r="DQ173" s="1078"/>
      <c r="DR173" s="1078"/>
      <c r="DS173" s="1078"/>
      <c r="DT173" s="1078"/>
      <c r="DU173" s="1078"/>
      <c r="DV173" s="1078"/>
      <c r="DW173" s="1078"/>
      <c r="DX173" s="1078"/>
      <c r="DY173" s="1078"/>
      <c r="DZ173" s="1078"/>
      <c r="EA173" s="1078"/>
      <c r="EB173" s="1078"/>
      <c r="EC173" s="1078"/>
      <c r="ED173" s="1078"/>
      <c r="EE173" s="1078"/>
      <c r="EF173" s="1078"/>
      <c r="EG173" s="1078"/>
      <c r="EH173" s="1078"/>
      <c r="EI173" s="1078"/>
      <c r="EJ173" s="1078"/>
      <c r="EK173" s="1078"/>
      <c r="EL173" s="1078"/>
      <c r="EM173" s="1078"/>
      <c r="EN173" s="1078"/>
      <c r="EO173" s="1078"/>
      <c r="EP173" s="1078"/>
      <c r="EQ173" s="1078"/>
      <c r="ER173" s="1078"/>
      <c r="ES173" s="1078"/>
      <c r="ET173" s="1078"/>
      <c r="EU173" s="1078"/>
      <c r="EV173" s="1078"/>
      <c r="EW173" s="1078"/>
    </row>
    <row r="174" spans="1:153" s="5" customFormat="1" ht="22.5" hidden="1" customHeight="1" outlineLevel="1">
      <c r="A174" s="495"/>
      <c r="B174" s="496" t="s">
        <v>955</v>
      </c>
      <c r="C174" s="497"/>
      <c r="D174" s="498"/>
      <c r="E174" s="498"/>
      <c r="F174" s="498"/>
      <c r="G174" s="498"/>
      <c r="H174" s="499"/>
      <c r="I174" s="499"/>
      <c r="J174" s="500"/>
      <c r="K174" s="501">
        <f>SUM(K122:K173)</f>
        <v>0</v>
      </c>
      <c r="L174" s="501">
        <f>SUM(L122:L173)</f>
        <v>0</v>
      </c>
      <c r="M174" s="502"/>
      <c r="N174" s="503"/>
      <c r="O174" s="503"/>
      <c r="P174" s="503"/>
      <c r="Q174" s="503"/>
      <c r="R174" s="503"/>
      <c r="S174" s="503"/>
      <c r="T174" s="504"/>
      <c r="AB174" s="1075"/>
      <c r="AC174" s="1078"/>
      <c r="AD174" s="1078"/>
      <c r="AE174" s="1078"/>
      <c r="AF174" s="1078"/>
      <c r="AG174" s="1078"/>
      <c r="AH174" s="1078"/>
      <c r="AI174" s="1078"/>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c r="CL174" s="1078"/>
      <c r="CM174" s="1078"/>
      <c r="CN174" s="1078"/>
      <c r="CO174" s="1078"/>
      <c r="CP174" s="1078"/>
      <c r="CQ174" s="1078"/>
      <c r="CR174" s="1078"/>
      <c r="CS174" s="1078"/>
      <c r="CT174" s="1078"/>
      <c r="CU174" s="1078"/>
      <c r="CV174" s="1078"/>
      <c r="CW174" s="1078"/>
      <c r="CX174" s="1078"/>
      <c r="CY174" s="1078"/>
      <c r="CZ174" s="1078"/>
      <c r="DA174" s="1078"/>
      <c r="DB174" s="1078"/>
      <c r="DC174" s="1078"/>
      <c r="DD174" s="1078"/>
      <c r="DE174" s="1078"/>
      <c r="DF174" s="1078"/>
      <c r="DG174" s="1078"/>
      <c r="DH174" s="1078"/>
      <c r="DI174" s="1078"/>
      <c r="DJ174" s="1078"/>
      <c r="DK174" s="1078"/>
      <c r="DL174" s="1078"/>
      <c r="DM174" s="1078"/>
      <c r="DN174" s="1078"/>
      <c r="DO174" s="1078"/>
      <c r="DP174" s="1078"/>
      <c r="DQ174" s="1078"/>
      <c r="DR174" s="1078"/>
      <c r="DS174" s="1078"/>
      <c r="DT174" s="1078"/>
      <c r="DU174" s="1078"/>
      <c r="DV174" s="1078"/>
      <c r="DW174" s="1078"/>
      <c r="DX174" s="1078"/>
      <c r="DY174" s="1078"/>
      <c r="DZ174" s="1078"/>
      <c r="EA174" s="1078"/>
      <c r="EB174" s="1078"/>
      <c r="EC174" s="1078"/>
      <c r="ED174" s="1078"/>
      <c r="EE174" s="1078"/>
      <c r="EF174" s="1078"/>
      <c r="EG174" s="1078"/>
      <c r="EH174" s="1078"/>
      <c r="EI174" s="1078"/>
      <c r="EJ174" s="1078"/>
      <c r="EK174" s="1078"/>
      <c r="EL174" s="1078"/>
      <c r="EM174" s="1078"/>
      <c r="EN174" s="1078"/>
      <c r="EO174" s="1078"/>
      <c r="EP174" s="1078"/>
      <c r="EQ174" s="1078"/>
      <c r="ER174" s="1078"/>
      <c r="ES174" s="1078"/>
      <c r="ET174" s="1078"/>
      <c r="EU174" s="1078"/>
      <c r="EV174" s="1078"/>
      <c r="EW174" s="1078"/>
    </row>
    <row r="175" spans="1:153" s="5" customFormat="1" ht="22.5" hidden="1" customHeight="1" outlineLevel="1">
      <c r="A175" s="466"/>
      <c r="B175" s="505"/>
      <c r="C175" s="466"/>
      <c r="D175" s="466"/>
      <c r="E175" s="466"/>
      <c r="F175" s="466"/>
      <c r="G175" s="466"/>
      <c r="H175" s="469"/>
      <c r="I175" s="469"/>
      <c r="J175" s="469"/>
      <c r="K175" s="469"/>
      <c r="L175" s="469"/>
      <c r="M175" s="506"/>
      <c r="N175" s="506"/>
      <c r="O175" s="506"/>
      <c r="P175" s="506"/>
      <c r="Q175" s="506"/>
      <c r="R175" s="506"/>
      <c r="S175" s="506"/>
      <c r="T175" s="506"/>
      <c r="AB175" s="1075"/>
      <c r="AC175" s="1078"/>
      <c r="AD175" s="1078"/>
      <c r="AE175" s="1078"/>
      <c r="AF175" s="1078"/>
      <c r="AG175" s="1078"/>
      <c r="AH175" s="1078"/>
      <c r="AI175" s="1078"/>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c r="CL175" s="1078"/>
      <c r="CM175" s="1078"/>
      <c r="CN175" s="1078"/>
      <c r="CO175" s="1078"/>
      <c r="CP175" s="1078"/>
      <c r="CQ175" s="1078"/>
      <c r="CR175" s="1078"/>
      <c r="CS175" s="1078"/>
      <c r="CT175" s="1078"/>
      <c r="CU175" s="1078"/>
      <c r="CV175" s="1078"/>
      <c r="CW175" s="1078"/>
      <c r="CX175" s="1078"/>
      <c r="CY175" s="1078"/>
      <c r="CZ175" s="1078"/>
      <c r="DA175" s="1078"/>
      <c r="DB175" s="1078"/>
      <c r="DC175" s="1078"/>
      <c r="DD175" s="1078"/>
      <c r="DE175" s="1078"/>
      <c r="DF175" s="1078"/>
      <c r="DG175" s="1078"/>
      <c r="DH175" s="1078"/>
      <c r="DI175" s="1078"/>
      <c r="DJ175" s="1078"/>
      <c r="DK175" s="1078"/>
      <c r="DL175" s="1078"/>
      <c r="DM175" s="1078"/>
      <c r="DN175" s="1078"/>
      <c r="DO175" s="1078"/>
      <c r="DP175" s="1078"/>
      <c r="DQ175" s="1078"/>
      <c r="DR175" s="1078"/>
      <c r="DS175" s="1078"/>
      <c r="DT175" s="1078"/>
      <c r="DU175" s="1078"/>
      <c r="DV175" s="1078"/>
      <c r="DW175" s="1078"/>
      <c r="DX175" s="1078"/>
      <c r="DY175" s="1078"/>
      <c r="DZ175" s="1078"/>
      <c r="EA175" s="1078"/>
      <c r="EB175" s="1078"/>
      <c r="EC175" s="1078"/>
      <c r="ED175" s="1078"/>
      <c r="EE175" s="1078"/>
      <c r="EF175" s="1078"/>
      <c r="EG175" s="1078"/>
      <c r="EH175" s="1078"/>
      <c r="EI175" s="1078"/>
      <c r="EJ175" s="1078"/>
      <c r="EK175" s="1078"/>
      <c r="EL175" s="1078"/>
      <c r="EM175" s="1078"/>
      <c r="EN175" s="1078"/>
      <c r="EO175" s="1078"/>
      <c r="EP175" s="1078"/>
      <c r="EQ175" s="1078"/>
      <c r="ER175" s="1078"/>
      <c r="ES175" s="1078"/>
      <c r="ET175" s="1078"/>
      <c r="EU175" s="1078"/>
      <c r="EV175" s="1078"/>
      <c r="EW175" s="1078"/>
    </row>
    <row r="176" spans="1:153" s="5" customFormat="1" ht="15" hidden="1" customHeight="1" outlineLevel="1">
      <c r="A176" s="476"/>
      <c r="B176" s="1280" t="s">
        <v>956</v>
      </c>
      <c r="C176" s="1281" t="s">
        <v>957</v>
      </c>
      <c r="D176" s="1282" t="s">
        <v>958</v>
      </c>
      <c r="E176" s="737" t="s">
        <v>959</v>
      </c>
      <c r="F176" s="737" t="s">
        <v>960</v>
      </c>
      <c r="G176" s="1283" t="s">
        <v>961</v>
      </c>
      <c r="AB176" s="1075"/>
      <c r="AC176" s="1078"/>
      <c r="AD176" s="1078"/>
      <c r="AE176" s="1078"/>
      <c r="AF176" s="1078"/>
      <c r="AG176" s="1078"/>
      <c r="AH176" s="1078"/>
      <c r="AI176" s="1078"/>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c r="CL176" s="1078"/>
      <c r="CM176" s="1078"/>
      <c r="CN176" s="1078"/>
      <c r="CO176" s="1078"/>
      <c r="CP176" s="1078"/>
      <c r="CQ176" s="1078"/>
      <c r="CR176" s="1078"/>
      <c r="CS176" s="1078"/>
      <c r="CT176" s="1078"/>
      <c r="CU176" s="1078"/>
      <c r="CV176" s="1078"/>
      <c r="CW176" s="1078"/>
      <c r="CX176" s="1078"/>
      <c r="CY176" s="1078"/>
      <c r="CZ176" s="1078"/>
      <c r="DA176" s="1078"/>
      <c r="DB176" s="1078"/>
      <c r="DC176" s="1078"/>
      <c r="DD176" s="1078"/>
      <c r="DE176" s="1078"/>
      <c r="DF176" s="1078"/>
      <c r="DG176" s="1078"/>
      <c r="DH176" s="1078"/>
      <c r="DI176" s="1078"/>
      <c r="DJ176" s="1078"/>
      <c r="DK176" s="1078"/>
      <c r="DL176" s="1078"/>
      <c r="DM176" s="1078"/>
      <c r="DN176" s="1078"/>
      <c r="DO176" s="1078"/>
      <c r="DP176" s="1078"/>
      <c r="DQ176" s="1078"/>
      <c r="DR176" s="1078"/>
      <c r="DS176" s="1078"/>
      <c r="DT176" s="1078"/>
      <c r="DU176" s="1078"/>
      <c r="DV176" s="1078"/>
      <c r="DW176" s="1078"/>
      <c r="DX176" s="1078"/>
      <c r="DY176" s="1078"/>
      <c r="DZ176" s="1078"/>
      <c r="EA176" s="1078"/>
      <c r="EB176" s="1078"/>
      <c r="EC176" s="1078"/>
      <c r="ED176" s="1078"/>
      <c r="EE176" s="1078"/>
      <c r="EF176" s="1078"/>
      <c r="EG176" s="1078"/>
      <c r="EH176" s="1078"/>
      <c r="EI176" s="1078"/>
      <c r="EJ176" s="1078"/>
      <c r="EK176" s="1078"/>
      <c r="EL176" s="1078"/>
      <c r="EM176" s="1078"/>
      <c r="EN176" s="1078"/>
      <c r="EO176" s="1078"/>
      <c r="EP176" s="1078"/>
      <c r="EQ176" s="1078"/>
      <c r="ER176" s="1078"/>
      <c r="ES176" s="1078"/>
      <c r="ET176" s="1078"/>
      <c r="EU176" s="1078"/>
      <c r="EV176" s="1078"/>
      <c r="EW176" s="1078"/>
    </row>
    <row r="177" spans="1:153" s="5" customFormat="1" ht="15" hidden="1" customHeight="1" outlineLevel="1">
      <c r="A177" s="476"/>
      <c r="B177" s="1280"/>
      <c r="C177" s="1281"/>
      <c r="D177" s="1282"/>
      <c r="E177" s="737"/>
      <c r="F177" s="737"/>
      <c r="G177" s="1283"/>
      <c r="AB177" s="1075"/>
      <c r="AC177" s="1078"/>
      <c r="AD177" s="1078"/>
      <c r="AE177" s="1078"/>
      <c r="AF177" s="1078"/>
      <c r="AG177" s="1078"/>
      <c r="AH177" s="1078"/>
      <c r="AI177" s="1078"/>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c r="CL177" s="1078"/>
      <c r="CM177" s="1078"/>
      <c r="CN177" s="1078"/>
      <c r="CO177" s="1078"/>
      <c r="CP177" s="1078"/>
      <c r="CQ177" s="1078"/>
      <c r="CR177" s="1078"/>
      <c r="CS177" s="1078"/>
      <c r="CT177" s="1078"/>
      <c r="CU177" s="1078"/>
      <c r="CV177" s="1078"/>
      <c r="CW177" s="1078"/>
      <c r="CX177" s="1078"/>
      <c r="CY177" s="1078"/>
      <c r="CZ177" s="1078"/>
      <c r="DA177" s="1078"/>
      <c r="DB177" s="1078"/>
      <c r="DC177" s="1078"/>
      <c r="DD177" s="1078"/>
      <c r="DE177" s="1078"/>
      <c r="DF177" s="1078"/>
      <c r="DG177" s="1078"/>
      <c r="DH177" s="1078"/>
      <c r="DI177" s="1078"/>
      <c r="DJ177" s="1078"/>
      <c r="DK177" s="1078"/>
      <c r="DL177" s="1078"/>
      <c r="DM177" s="1078"/>
      <c r="DN177" s="1078"/>
      <c r="DO177" s="1078"/>
      <c r="DP177" s="1078"/>
      <c r="DQ177" s="1078"/>
      <c r="DR177" s="1078"/>
      <c r="DS177" s="1078"/>
      <c r="DT177" s="1078"/>
      <c r="DU177" s="1078"/>
      <c r="DV177" s="1078"/>
      <c r="DW177" s="1078"/>
      <c r="DX177" s="1078"/>
      <c r="DY177" s="1078"/>
      <c r="DZ177" s="1078"/>
      <c r="EA177" s="1078"/>
      <c r="EB177" s="1078"/>
      <c r="EC177" s="1078"/>
      <c r="ED177" s="1078"/>
      <c r="EE177" s="1078"/>
      <c r="EF177" s="1078"/>
      <c r="EG177" s="1078"/>
      <c r="EH177" s="1078"/>
      <c r="EI177" s="1078"/>
      <c r="EJ177" s="1078"/>
      <c r="EK177" s="1078"/>
      <c r="EL177" s="1078"/>
      <c r="EM177" s="1078"/>
      <c r="EN177" s="1078"/>
      <c r="EO177" s="1078"/>
      <c r="EP177" s="1078"/>
      <c r="EQ177" s="1078"/>
      <c r="ER177" s="1078"/>
      <c r="ES177" s="1078"/>
      <c r="ET177" s="1078"/>
      <c r="EU177" s="1078"/>
      <c r="EV177" s="1078"/>
      <c r="EW177" s="1078"/>
    </row>
    <row r="178" spans="1:153" s="5" customFormat="1" ht="15" hidden="1" customHeight="1" outlineLevel="1">
      <c r="A178" s="476"/>
      <c r="B178" s="1281"/>
      <c r="C178" s="737" t="s">
        <v>962</v>
      </c>
      <c r="D178" s="737">
        <v>1</v>
      </c>
      <c r="E178" s="737"/>
      <c r="F178" s="737"/>
      <c r="G178" s="139">
        <f>E178+F178</f>
        <v>0</v>
      </c>
      <c r="AB178" s="1075"/>
      <c r="AC178" s="1078"/>
      <c r="AD178" s="1078"/>
      <c r="AE178" s="1078"/>
      <c r="AF178" s="1078"/>
      <c r="AG178" s="1078"/>
      <c r="AH178" s="1078"/>
      <c r="AI178" s="1078"/>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c r="CL178" s="1078"/>
      <c r="CM178" s="1078"/>
      <c r="CN178" s="1078"/>
      <c r="CO178" s="1078"/>
      <c r="CP178" s="1078"/>
      <c r="CQ178" s="1078"/>
      <c r="CR178" s="1078"/>
      <c r="CS178" s="1078"/>
      <c r="CT178" s="1078"/>
      <c r="CU178" s="1078"/>
      <c r="CV178" s="1078"/>
      <c r="CW178" s="1078"/>
      <c r="CX178" s="1078"/>
      <c r="CY178" s="1078"/>
      <c r="CZ178" s="1078"/>
      <c r="DA178" s="1078"/>
      <c r="DB178" s="1078"/>
      <c r="DC178" s="1078"/>
      <c r="DD178" s="1078"/>
      <c r="DE178" s="1078"/>
      <c r="DF178" s="1078"/>
      <c r="DG178" s="1078"/>
      <c r="DH178" s="1078"/>
      <c r="DI178" s="1078"/>
      <c r="DJ178" s="1078"/>
      <c r="DK178" s="1078"/>
      <c r="DL178" s="1078"/>
      <c r="DM178" s="1078"/>
      <c r="DN178" s="1078"/>
      <c r="DO178" s="1078"/>
      <c r="DP178" s="1078"/>
      <c r="DQ178" s="1078"/>
      <c r="DR178" s="1078"/>
      <c r="DS178" s="1078"/>
      <c r="DT178" s="1078"/>
      <c r="DU178" s="1078"/>
      <c r="DV178" s="1078"/>
      <c r="DW178" s="1078"/>
      <c r="DX178" s="1078"/>
      <c r="DY178" s="1078"/>
      <c r="DZ178" s="1078"/>
      <c r="EA178" s="1078"/>
      <c r="EB178" s="1078"/>
      <c r="EC178" s="1078"/>
      <c r="ED178" s="1078"/>
      <c r="EE178" s="1078"/>
      <c r="EF178" s="1078"/>
      <c r="EG178" s="1078"/>
      <c r="EH178" s="1078"/>
      <c r="EI178" s="1078"/>
      <c r="EJ178" s="1078"/>
      <c r="EK178" s="1078"/>
      <c r="EL178" s="1078"/>
      <c r="EM178" s="1078"/>
      <c r="EN178" s="1078"/>
      <c r="EO178" s="1078"/>
      <c r="EP178" s="1078"/>
      <c r="EQ178" s="1078"/>
      <c r="ER178" s="1078"/>
      <c r="ES178" s="1078"/>
      <c r="ET178" s="1078"/>
      <c r="EU178" s="1078"/>
      <c r="EV178" s="1078"/>
      <c r="EW178" s="1078"/>
    </row>
    <row r="179" spans="1:153" s="5" customFormat="1" ht="15" hidden="1" customHeight="1" outlineLevel="1">
      <c r="A179" s="476"/>
      <c r="B179" s="1281"/>
      <c r="C179" s="737" t="s">
        <v>963</v>
      </c>
      <c r="D179" s="737">
        <v>1</v>
      </c>
      <c r="E179" s="737"/>
      <c r="F179" s="737"/>
      <c r="G179" s="139">
        <f>E179+F179</f>
        <v>0</v>
      </c>
      <c r="H179" s="476"/>
      <c r="AB179" s="1075"/>
      <c r="AC179" s="1078"/>
      <c r="AD179" s="1078"/>
      <c r="AE179" s="1078"/>
      <c r="AF179" s="1078"/>
      <c r="AG179" s="1078"/>
      <c r="AH179" s="1078"/>
      <c r="AI179" s="1078"/>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c r="CL179" s="1078"/>
      <c r="CM179" s="1078"/>
      <c r="CN179" s="1078"/>
      <c r="CO179" s="1078"/>
      <c r="CP179" s="1078"/>
      <c r="CQ179" s="1078"/>
      <c r="CR179" s="1078"/>
      <c r="CS179" s="1078"/>
      <c r="CT179" s="1078"/>
      <c r="CU179" s="1078"/>
      <c r="CV179" s="1078"/>
      <c r="CW179" s="1078"/>
      <c r="CX179" s="1078"/>
      <c r="CY179" s="1078"/>
      <c r="CZ179" s="1078"/>
      <c r="DA179" s="1078"/>
      <c r="DB179" s="1078"/>
      <c r="DC179" s="1078"/>
      <c r="DD179" s="1078"/>
      <c r="DE179" s="1078"/>
      <c r="DF179" s="1078"/>
      <c r="DG179" s="1078"/>
      <c r="DH179" s="1078"/>
      <c r="DI179" s="1078"/>
      <c r="DJ179" s="1078"/>
      <c r="DK179" s="1078"/>
      <c r="DL179" s="1078"/>
      <c r="DM179" s="1078"/>
      <c r="DN179" s="1078"/>
      <c r="DO179" s="1078"/>
      <c r="DP179" s="1078"/>
      <c r="DQ179" s="1078"/>
      <c r="DR179" s="1078"/>
      <c r="DS179" s="1078"/>
      <c r="DT179" s="1078"/>
      <c r="DU179" s="1078"/>
      <c r="DV179" s="1078"/>
      <c r="DW179" s="1078"/>
      <c r="DX179" s="1078"/>
      <c r="DY179" s="1078"/>
      <c r="DZ179" s="1078"/>
      <c r="EA179" s="1078"/>
      <c r="EB179" s="1078"/>
      <c r="EC179" s="1078"/>
      <c r="ED179" s="1078"/>
      <c r="EE179" s="1078"/>
      <c r="EF179" s="1078"/>
      <c r="EG179" s="1078"/>
      <c r="EH179" s="1078"/>
      <c r="EI179" s="1078"/>
      <c r="EJ179" s="1078"/>
      <c r="EK179" s="1078"/>
      <c r="EL179" s="1078"/>
      <c r="EM179" s="1078"/>
      <c r="EN179" s="1078"/>
      <c r="EO179" s="1078"/>
      <c r="EP179" s="1078"/>
      <c r="EQ179" s="1078"/>
      <c r="ER179" s="1078"/>
      <c r="ES179" s="1078"/>
      <c r="ET179" s="1078"/>
      <c r="EU179" s="1078"/>
      <c r="EV179" s="1078"/>
      <c r="EW179" s="1078"/>
    </row>
    <row r="180" spans="1:153" s="5" customFormat="1" ht="15" hidden="1" customHeight="1" outlineLevel="1">
      <c r="A180" s="476"/>
      <c r="B180" s="1281"/>
      <c r="C180" s="737" t="s">
        <v>964</v>
      </c>
      <c r="D180" s="737">
        <v>1</v>
      </c>
      <c r="E180" s="737"/>
      <c r="F180" s="737"/>
      <c r="G180" s="139"/>
      <c r="H180" s="476"/>
      <c r="AB180" s="1075"/>
      <c r="AC180" s="1078"/>
      <c r="AD180" s="1078"/>
      <c r="AE180" s="1078"/>
      <c r="AF180" s="1078"/>
      <c r="AG180" s="1078"/>
      <c r="AH180" s="1078"/>
      <c r="AI180" s="1078"/>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c r="CL180" s="1078"/>
      <c r="CM180" s="1078"/>
      <c r="CN180" s="1078"/>
      <c r="CO180" s="1078"/>
      <c r="CP180" s="1078"/>
      <c r="CQ180" s="1078"/>
      <c r="CR180" s="1078"/>
      <c r="CS180" s="1078"/>
      <c r="CT180" s="1078"/>
      <c r="CU180" s="1078"/>
      <c r="CV180" s="1078"/>
      <c r="CW180" s="1078"/>
      <c r="CX180" s="1078"/>
      <c r="CY180" s="1078"/>
      <c r="CZ180" s="1078"/>
      <c r="DA180" s="1078"/>
      <c r="DB180" s="1078"/>
      <c r="DC180" s="1078"/>
      <c r="DD180" s="1078"/>
      <c r="DE180" s="1078"/>
      <c r="DF180" s="1078"/>
      <c r="DG180" s="1078"/>
      <c r="DH180" s="1078"/>
      <c r="DI180" s="1078"/>
      <c r="DJ180" s="1078"/>
      <c r="DK180" s="1078"/>
      <c r="DL180" s="1078"/>
      <c r="DM180" s="1078"/>
      <c r="DN180" s="1078"/>
      <c r="DO180" s="1078"/>
      <c r="DP180" s="1078"/>
      <c r="DQ180" s="1078"/>
      <c r="DR180" s="1078"/>
      <c r="DS180" s="1078"/>
      <c r="DT180" s="1078"/>
      <c r="DU180" s="1078"/>
      <c r="DV180" s="1078"/>
      <c r="DW180" s="1078"/>
      <c r="DX180" s="1078"/>
      <c r="DY180" s="1078"/>
      <c r="DZ180" s="1078"/>
      <c r="EA180" s="1078"/>
      <c r="EB180" s="1078"/>
      <c r="EC180" s="1078"/>
      <c r="ED180" s="1078"/>
      <c r="EE180" s="1078"/>
      <c r="EF180" s="1078"/>
      <c r="EG180" s="1078"/>
      <c r="EH180" s="1078"/>
      <c r="EI180" s="1078"/>
      <c r="EJ180" s="1078"/>
      <c r="EK180" s="1078"/>
      <c r="EL180" s="1078"/>
      <c r="EM180" s="1078"/>
      <c r="EN180" s="1078"/>
      <c r="EO180" s="1078"/>
      <c r="EP180" s="1078"/>
      <c r="EQ180" s="1078"/>
      <c r="ER180" s="1078"/>
      <c r="ES180" s="1078"/>
      <c r="ET180" s="1078"/>
      <c r="EU180" s="1078"/>
      <c r="EV180" s="1078"/>
      <c r="EW180" s="1078"/>
    </row>
    <row r="181" spans="1:153" s="5" customFormat="1" ht="15" hidden="1" customHeight="1" outlineLevel="1">
      <c r="A181" s="476"/>
      <c r="B181" s="1281"/>
      <c r="C181" s="737"/>
      <c r="D181" s="737"/>
      <c r="E181" s="737"/>
      <c r="F181" s="737"/>
      <c r="G181" s="139"/>
      <c r="H181" s="476"/>
      <c r="AB181" s="1075"/>
      <c r="AC181" s="1078"/>
      <c r="AD181" s="1078"/>
      <c r="AE181" s="1078"/>
      <c r="AF181" s="1078"/>
      <c r="AG181" s="1078"/>
      <c r="AH181" s="1078"/>
      <c r="AI181" s="1078"/>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c r="CL181" s="1078"/>
      <c r="CM181" s="1078"/>
      <c r="CN181" s="1078"/>
      <c r="CO181" s="1078"/>
      <c r="CP181" s="1078"/>
      <c r="CQ181" s="1078"/>
      <c r="CR181" s="1078"/>
      <c r="CS181" s="1078"/>
      <c r="CT181" s="1078"/>
      <c r="CU181" s="1078"/>
      <c r="CV181" s="1078"/>
      <c r="CW181" s="1078"/>
      <c r="CX181" s="1078"/>
      <c r="CY181" s="1078"/>
      <c r="CZ181" s="1078"/>
      <c r="DA181" s="1078"/>
      <c r="DB181" s="1078"/>
      <c r="DC181" s="1078"/>
      <c r="DD181" s="1078"/>
      <c r="DE181" s="1078"/>
      <c r="DF181" s="1078"/>
      <c r="DG181" s="1078"/>
      <c r="DH181" s="1078"/>
      <c r="DI181" s="1078"/>
      <c r="DJ181" s="1078"/>
      <c r="DK181" s="1078"/>
      <c r="DL181" s="1078"/>
      <c r="DM181" s="1078"/>
      <c r="DN181" s="1078"/>
      <c r="DO181" s="1078"/>
      <c r="DP181" s="1078"/>
      <c r="DQ181" s="1078"/>
      <c r="DR181" s="1078"/>
      <c r="DS181" s="1078"/>
      <c r="DT181" s="1078"/>
      <c r="DU181" s="1078"/>
      <c r="DV181" s="1078"/>
      <c r="DW181" s="1078"/>
      <c r="DX181" s="1078"/>
      <c r="DY181" s="1078"/>
      <c r="DZ181" s="1078"/>
      <c r="EA181" s="1078"/>
      <c r="EB181" s="1078"/>
      <c r="EC181" s="1078"/>
      <c r="ED181" s="1078"/>
      <c r="EE181" s="1078"/>
      <c r="EF181" s="1078"/>
      <c r="EG181" s="1078"/>
      <c r="EH181" s="1078"/>
      <c r="EI181" s="1078"/>
      <c r="EJ181" s="1078"/>
      <c r="EK181" s="1078"/>
      <c r="EL181" s="1078"/>
      <c r="EM181" s="1078"/>
      <c r="EN181" s="1078"/>
      <c r="EO181" s="1078"/>
      <c r="EP181" s="1078"/>
      <c r="EQ181" s="1078"/>
      <c r="ER181" s="1078"/>
      <c r="ES181" s="1078"/>
      <c r="ET181" s="1078"/>
      <c r="EU181" s="1078"/>
      <c r="EV181" s="1078"/>
      <c r="EW181" s="1078"/>
    </row>
    <row r="182" spans="1:153" s="5" customFormat="1" ht="15" hidden="1" customHeight="1" outlineLevel="1">
      <c r="A182" s="476"/>
      <c r="B182" s="1281"/>
      <c r="C182" s="737"/>
      <c r="D182" s="737"/>
      <c r="E182" s="737"/>
      <c r="F182" s="737"/>
      <c r="G182" s="139"/>
      <c r="H182" s="476"/>
      <c r="AB182" s="1075"/>
      <c r="AC182" s="1078"/>
      <c r="AD182" s="1078"/>
      <c r="AE182" s="1078"/>
      <c r="AF182" s="1078"/>
      <c r="AG182" s="1078"/>
      <c r="AH182" s="1078"/>
      <c r="AI182" s="1078"/>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c r="CL182" s="1078"/>
      <c r="CM182" s="1078"/>
      <c r="CN182" s="1078"/>
      <c r="CO182" s="1078"/>
      <c r="CP182" s="1078"/>
      <c r="CQ182" s="1078"/>
      <c r="CR182" s="1078"/>
      <c r="CS182" s="1078"/>
      <c r="CT182" s="1078"/>
      <c r="CU182" s="1078"/>
      <c r="CV182" s="1078"/>
      <c r="CW182" s="1078"/>
      <c r="CX182" s="1078"/>
      <c r="CY182" s="1078"/>
      <c r="CZ182" s="1078"/>
      <c r="DA182" s="1078"/>
      <c r="DB182" s="1078"/>
      <c r="DC182" s="1078"/>
      <c r="DD182" s="1078"/>
      <c r="DE182" s="1078"/>
      <c r="DF182" s="1078"/>
      <c r="DG182" s="1078"/>
      <c r="DH182" s="1078"/>
      <c r="DI182" s="1078"/>
      <c r="DJ182" s="1078"/>
      <c r="DK182" s="1078"/>
      <c r="DL182" s="1078"/>
      <c r="DM182" s="1078"/>
      <c r="DN182" s="1078"/>
      <c r="DO182" s="1078"/>
      <c r="DP182" s="1078"/>
      <c r="DQ182" s="1078"/>
      <c r="DR182" s="1078"/>
      <c r="DS182" s="1078"/>
      <c r="DT182" s="1078"/>
      <c r="DU182" s="1078"/>
      <c r="DV182" s="1078"/>
      <c r="DW182" s="1078"/>
      <c r="DX182" s="1078"/>
      <c r="DY182" s="1078"/>
      <c r="DZ182" s="1078"/>
      <c r="EA182" s="1078"/>
      <c r="EB182" s="1078"/>
      <c r="EC182" s="1078"/>
      <c r="ED182" s="1078"/>
      <c r="EE182" s="1078"/>
      <c r="EF182" s="1078"/>
      <c r="EG182" s="1078"/>
      <c r="EH182" s="1078"/>
      <c r="EI182" s="1078"/>
      <c r="EJ182" s="1078"/>
      <c r="EK182" s="1078"/>
      <c r="EL182" s="1078"/>
      <c r="EM182" s="1078"/>
      <c r="EN182" s="1078"/>
      <c r="EO182" s="1078"/>
      <c r="EP182" s="1078"/>
      <c r="EQ182" s="1078"/>
      <c r="ER182" s="1078"/>
      <c r="ES182" s="1078"/>
      <c r="ET182" s="1078"/>
      <c r="EU182" s="1078"/>
      <c r="EV182" s="1078"/>
      <c r="EW182" s="1078"/>
    </row>
    <row r="183" spans="1:153" s="5" customFormat="1" ht="15" hidden="1" customHeight="1" outlineLevel="1">
      <c r="A183" s="476"/>
      <c r="B183" s="1281"/>
      <c r="C183" s="737"/>
      <c r="D183" s="737"/>
      <c r="E183" s="737"/>
      <c r="F183" s="737"/>
      <c r="G183" s="139"/>
      <c r="H183" s="476"/>
      <c r="AB183" s="1075"/>
      <c r="AC183" s="1078"/>
      <c r="AD183" s="1078"/>
      <c r="AE183" s="1078"/>
      <c r="AF183" s="1078"/>
      <c r="AG183" s="1078"/>
      <c r="AH183" s="1078"/>
      <c r="AI183" s="1078"/>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c r="CL183" s="1078"/>
      <c r="CM183" s="1078"/>
      <c r="CN183" s="1078"/>
      <c r="CO183" s="1078"/>
      <c r="CP183" s="1078"/>
      <c r="CQ183" s="1078"/>
      <c r="CR183" s="1078"/>
      <c r="CS183" s="1078"/>
      <c r="CT183" s="1078"/>
      <c r="CU183" s="1078"/>
      <c r="CV183" s="1078"/>
      <c r="CW183" s="1078"/>
      <c r="CX183" s="1078"/>
      <c r="CY183" s="1078"/>
      <c r="CZ183" s="1078"/>
      <c r="DA183" s="1078"/>
      <c r="DB183" s="1078"/>
      <c r="DC183" s="1078"/>
      <c r="DD183" s="1078"/>
      <c r="DE183" s="1078"/>
      <c r="DF183" s="1078"/>
      <c r="DG183" s="1078"/>
      <c r="DH183" s="1078"/>
      <c r="DI183" s="1078"/>
      <c r="DJ183" s="1078"/>
      <c r="DK183" s="1078"/>
      <c r="DL183" s="1078"/>
      <c r="DM183" s="1078"/>
      <c r="DN183" s="1078"/>
      <c r="DO183" s="1078"/>
      <c r="DP183" s="1078"/>
      <c r="DQ183" s="1078"/>
      <c r="DR183" s="1078"/>
      <c r="DS183" s="1078"/>
      <c r="DT183" s="1078"/>
      <c r="DU183" s="1078"/>
      <c r="DV183" s="1078"/>
      <c r="DW183" s="1078"/>
      <c r="DX183" s="1078"/>
      <c r="DY183" s="1078"/>
      <c r="DZ183" s="1078"/>
      <c r="EA183" s="1078"/>
      <c r="EB183" s="1078"/>
      <c r="EC183" s="1078"/>
      <c r="ED183" s="1078"/>
      <c r="EE183" s="1078"/>
      <c r="EF183" s="1078"/>
      <c r="EG183" s="1078"/>
      <c r="EH183" s="1078"/>
      <c r="EI183" s="1078"/>
      <c r="EJ183" s="1078"/>
      <c r="EK183" s="1078"/>
      <c r="EL183" s="1078"/>
      <c r="EM183" s="1078"/>
      <c r="EN183" s="1078"/>
      <c r="EO183" s="1078"/>
      <c r="EP183" s="1078"/>
      <c r="EQ183" s="1078"/>
      <c r="ER183" s="1078"/>
      <c r="ES183" s="1078"/>
      <c r="ET183" s="1078"/>
      <c r="EU183" s="1078"/>
      <c r="EV183" s="1078"/>
      <c r="EW183" s="1078"/>
    </row>
    <row r="184" spans="1:153" s="5" customFormat="1" ht="15" hidden="1" customHeight="1" outlineLevel="1">
      <c r="A184" s="476"/>
      <c r="B184" s="1281"/>
      <c r="C184" s="737"/>
      <c r="D184" s="737"/>
      <c r="E184" s="737"/>
      <c r="F184" s="737"/>
      <c r="G184" s="139"/>
      <c r="H184" s="476"/>
      <c r="AB184" s="1075"/>
      <c r="AC184" s="1078"/>
      <c r="AD184" s="1078"/>
      <c r="AE184" s="1078"/>
      <c r="AF184" s="1078"/>
      <c r="AG184" s="1078"/>
      <c r="AH184" s="1078"/>
      <c r="AI184" s="1078"/>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c r="CL184" s="1078"/>
      <c r="CM184" s="1078"/>
      <c r="CN184" s="1078"/>
      <c r="CO184" s="1078"/>
      <c r="CP184" s="1078"/>
      <c r="CQ184" s="1078"/>
      <c r="CR184" s="1078"/>
      <c r="CS184" s="1078"/>
      <c r="CT184" s="1078"/>
      <c r="CU184" s="1078"/>
      <c r="CV184" s="1078"/>
      <c r="CW184" s="1078"/>
      <c r="CX184" s="1078"/>
      <c r="CY184" s="1078"/>
      <c r="CZ184" s="1078"/>
      <c r="DA184" s="1078"/>
      <c r="DB184" s="1078"/>
      <c r="DC184" s="1078"/>
      <c r="DD184" s="1078"/>
      <c r="DE184" s="1078"/>
      <c r="DF184" s="1078"/>
      <c r="DG184" s="1078"/>
      <c r="DH184" s="1078"/>
      <c r="DI184" s="1078"/>
      <c r="DJ184" s="1078"/>
      <c r="DK184" s="1078"/>
      <c r="DL184" s="1078"/>
      <c r="DM184" s="1078"/>
      <c r="DN184" s="1078"/>
      <c r="DO184" s="1078"/>
      <c r="DP184" s="1078"/>
      <c r="DQ184" s="1078"/>
      <c r="DR184" s="1078"/>
      <c r="DS184" s="1078"/>
      <c r="DT184" s="1078"/>
      <c r="DU184" s="1078"/>
      <c r="DV184" s="1078"/>
      <c r="DW184" s="1078"/>
      <c r="DX184" s="1078"/>
      <c r="DY184" s="1078"/>
      <c r="DZ184" s="1078"/>
      <c r="EA184" s="1078"/>
      <c r="EB184" s="1078"/>
      <c r="EC184" s="1078"/>
      <c r="ED184" s="1078"/>
      <c r="EE184" s="1078"/>
      <c r="EF184" s="1078"/>
      <c r="EG184" s="1078"/>
      <c r="EH184" s="1078"/>
      <c r="EI184" s="1078"/>
      <c r="EJ184" s="1078"/>
      <c r="EK184" s="1078"/>
      <c r="EL184" s="1078"/>
      <c r="EM184" s="1078"/>
      <c r="EN184" s="1078"/>
      <c r="EO184" s="1078"/>
      <c r="EP184" s="1078"/>
      <c r="EQ184" s="1078"/>
      <c r="ER184" s="1078"/>
      <c r="ES184" s="1078"/>
      <c r="ET184" s="1078"/>
      <c r="EU184" s="1078"/>
      <c r="EV184" s="1078"/>
      <c r="EW184" s="1078"/>
    </row>
    <row r="185" spans="1:153" s="5" customFormat="1" ht="15" hidden="1" customHeight="1" outlineLevel="1">
      <c r="A185" s="476"/>
      <c r="B185" s="1281"/>
      <c r="C185" s="737"/>
      <c r="D185" s="737"/>
      <c r="E185" s="737"/>
      <c r="F185" s="737"/>
      <c r="G185" s="139">
        <f>E185+F185</f>
        <v>0</v>
      </c>
      <c r="H185" s="476"/>
      <c r="AB185" s="1075"/>
      <c r="AC185" s="1078"/>
      <c r="AD185" s="1078"/>
      <c r="AE185" s="1078"/>
      <c r="AF185" s="1078"/>
      <c r="AG185" s="1078"/>
      <c r="AH185" s="1078"/>
      <c r="AI185" s="1078"/>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c r="CL185" s="1078"/>
      <c r="CM185" s="1078"/>
      <c r="CN185" s="1078"/>
      <c r="CO185" s="1078"/>
      <c r="CP185" s="1078"/>
      <c r="CQ185" s="1078"/>
      <c r="CR185" s="1078"/>
      <c r="CS185" s="1078"/>
      <c r="CT185" s="1078"/>
      <c r="CU185" s="1078"/>
      <c r="CV185" s="1078"/>
      <c r="CW185" s="1078"/>
      <c r="CX185" s="1078"/>
      <c r="CY185" s="1078"/>
      <c r="CZ185" s="1078"/>
      <c r="DA185" s="1078"/>
      <c r="DB185" s="1078"/>
      <c r="DC185" s="1078"/>
      <c r="DD185" s="1078"/>
      <c r="DE185" s="1078"/>
      <c r="DF185" s="1078"/>
      <c r="DG185" s="1078"/>
      <c r="DH185" s="1078"/>
      <c r="DI185" s="1078"/>
      <c r="DJ185" s="1078"/>
      <c r="DK185" s="1078"/>
      <c r="DL185" s="1078"/>
      <c r="DM185" s="1078"/>
      <c r="DN185" s="1078"/>
      <c r="DO185" s="1078"/>
      <c r="DP185" s="1078"/>
      <c r="DQ185" s="1078"/>
      <c r="DR185" s="1078"/>
      <c r="DS185" s="1078"/>
      <c r="DT185" s="1078"/>
      <c r="DU185" s="1078"/>
      <c r="DV185" s="1078"/>
      <c r="DW185" s="1078"/>
      <c r="DX185" s="1078"/>
      <c r="DY185" s="1078"/>
      <c r="DZ185" s="1078"/>
      <c r="EA185" s="1078"/>
      <c r="EB185" s="1078"/>
      <c r="EC185" s="1078"/>
      <c r="ED185" s="1078"/>
      <c r="EE185" s="1078"/>
      <c r="EF185" s="1078"/>
      <c r="EG185" s="1078"/>
      <c r="EH185" s="1078"/>
      <c r="EI185" s="1078"/>
      <c r="EJ185" s="1078"/>
      <c r="EK185" s="1078"/>
      <c r="EL185" s="1078"/>
      <c r="EM185" s="1078"/>
      <c r="EN185" s="1078"/>
      <c r="EO185" s="1078"/>
      <c r="EP185" s="1078"/>
      <c r="EQ185" s="1078"/>
      <c r="ER185" s="1078"/>
      <c r="ES185" s="1078"/>
      <c r="ET185" s="1078"/>
      <c r="EU185" s="1078"/>
      <c r="EV185" s="1078"/>
      <c r="EW185" s="1078"/>
    </row>
    <row r="186" spans="1:153" s="5" customFormat="1" ht="15" hidden="1" customHeight="1" outlineLevel="1">
      <c r="A186" s="476"/>
      <c r="B186" s="476"/>
      <c r="C186" s="476"/>
      <c r="D186" s="476"/>
      <c r="E186" s="476"/>
      <c r="F186" s="476"/>
      <c r="H186" s="476"/>
      <c r="I186" s="464"/>
      <c r="P186" s="267"/>
      <c r="AB186" s="1075"/>
      <c r="AC186" s="1078"/>
      <c r="AD186" s="1078"/>
      <c r="AE186" s="1078"/>
      <c r="AF186" s="1078"/>
      <c r="AG186" s="1078"/>
      <c r="AH186" s="1078"/>
      <c r="AI186" s="1078"/>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c r="CL186" s="1078"/>
      <c r="CM186" s="1078"/>
      <c r="CN186" s="1078"/>
      <c r="CO186" s="1078"/>
      <c r="CP186" s="1078"/>
      <c r="CQ186" s="1078"/>
      <c r="CR186" s="1078"/>
      <c r="CS186" s="1078"/>
      <c r="CT186" s="1078"/>
      <c r="CU186" s="1078"/>
      <c r="CV186" s="1078"/>
      <c r="CW186" s="1078"/>
      <c r="CX186" s="1078"/>
      <c r="CY186" s="1078"/>
      <c r="CZ186" s="1078"/>
      <c r="DA186" s="1078"/>
      <c r="DB186" s="1078"/>
      <c r="DC186" s="1078"/>
      <c r="DD186" s="1078"/>
      <c r="DE186" s="1078"/>
      <c r="DF186" s="1078"/>
      <c r="DG186" s="1078"/>
      <c r="DH186" s="1078"/>
      <c r="DI186" s="1078"/>
      <c r="DJ186" s="1078"/>
      <c r="DK186" s="1078"/>
      <c r="DL186" s="1078"/>
      <c r="DM186" s="1078"/>
      <c r="DN186" s="1078"/>
      <c r="DO186" s="1078"/>
      <c r="DP186" s="1078"/>
      <c r="DQ186" s="1078"/>
      <c r="DR186" s="1078"/>
      <c r="DS186" s="1078"/>
      <c r="DT186" s="1078"/>
      <c r="DU186" s="1078"/>
      <c r="DV186" s="1078"/>
      <c r="DW186" s="1078"/>
      <c r="DX186" s="1078"/>
      <c r="DY186" s="1078"/>
      <c r="DZ186" s="1078"/>
      <c r="EA186" s="1078"/>
      <c r="EB186" s="1078"/>
      <c r="EC186" s="1078"/>
      <c r="ED186" s="1078"/>
      <c r="EE186" s="1078"/>
      <c r="EF186" s="1078"/>
      <c r="EG186" s="1078"/>
      <c r="EH186" s="1078"/>
      <c r="EI186" s="1078"/>
      <c r="EJ186" s="1078"/>
      <c r="EK186" s="1078"/>
      <c r="EL186" s="1078"/>
      <c r="EM186" s="1078"/>
      <c r="EN186" s="1078"/>
      <c r="EO186" s="1078"/>
      <c r="EP186" s="1078"/>
      <c r="EQ186" s="1078"/>
      <c r="ER186" s="1078"/>
      <c r="ES186" s="1078"/>
      <c r="ET186" s="1078"/>
      <c r="EU186" s="1078"/>
      <c r="EV186" s="1078"/>
      <c r="EW186" s="1078"/>
    </row>
    <row r="187" spans="1:153" s="5" customFormat="1" ht="15" hidden="1" customHeight="1" outlineLevel="1">
      <c r="A187" s="476"/>
      <c r="B187" s="476"/>
      <c r="C187" s="476"/>
      <c r="D187" s="476"/>
      <c r="E187" s="476"/>
      <c r="F187" s="476"/>
      <c r="H187" s="476"/>
      <c r="I187" s="464"/>
      <c r="P187" s="267"/>
      <c r="AB187" s="1075"/>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c r="CL187" s="1078"/>
      <c r="CM187" s="1078"/>
      <c r="CN187" s="1078"/>
      <c r="CO187" s="1078"/>
      <c r="CP187" s="1078"/>
      <c r="CQ187" s="1078"/>
      <c r="CR187" s="1078"/>
      <c r="CS187" s="1078"/>
      <c r="CT187" s="1078"/>
      <c r="CU187" s="1078"/>
      <c r="CV187" s="1078"/>
      <c r="CW187" s="1078"/>
      <c r="CX187" s="1078"/>
      <c r="CY187" s="1078"/>
      <c r="CZ187" s="1078"/>
      <c r="DA187" s="1078"/>
      <c r="DB187" s="1078"/>
      <c r="DC187" s="1078"/>
      <c r="DD187" s="1078"/>
      <c r="DE187" s="1078"/>
      <c r="DF187" s="1078"/>
      <c r="DG187" s="1078"/>
      <c r="DH187" s="1078"/>
      <c r="DI187" s="1078"/>
      <c r="DJ187" s="1078"/>
      <c r="DK187" s="1078"/>
      <c r="DL187" s="1078"/>
      <c r="DM187" s="1078"/>
      <c r="DN187" s="1078"/>
      <c r="DO187" s="1078"/>
      <c r="DP187" s="1078"/>
      <c r="DQ187" s="1078"/>
      <c r="DR187" s="1078"/>
      <c r="DS187" s="1078"/>
      <c r="DT187" s="1078"/>
      <c r="DU187" s="1078"/>
      <c r="DV187" s="1078"/>
      <c r="DW187" s="1078"/>
      <c r="DX187" s="1078"/>
      <c r="DY187" s="1078"/>
      <c r="DZ187" s="1078"/>
      <c r="EA187" s="1078"/>
      <c r="EB187" s="1078"/>
      <c r="EC187" s="1078"/>
      <c r="ED187" s="1078"/>
      <c r="EE187" s="1078"/>
      <c r="EF187" s="1078"/>
      <c r="EG187" s="1078"/>
      <c r="EH187" s="1078"/>
      <c r="EI187" s="1078"/>
      <c r="EJ187" s="1078"/>
      <c r="EK187" s="1078"/>
      <c r="EL187" s="1078"/>
      <c r="EM187" s="1078"/>
      <c r="EN187" s="1078"/>
      <c r="EO187" s="1078"/>
      <c r="EP187" s="1078"/>
      <c r="EQ187" s="1078"/>
      <c r="ER187" s="1078"/>
      <c r="ES187" s="1078"/>
      <c r="ET187" s="1078"/>
      <c r="EU187" s="1078"/>
      <c r="EV187" s="1078"/>
      <c r="EW187" s="1078"/>
    </row>
    <row r="188" spans="1:153" s="5" customFormat="1" ht="18.75" hidden="1" customHeight="1" outlineLevel="1">
      <c r="A188" s="476"/>
      <c r="B188" s="268" t="s">
        <v>965</v>
      </c>
      <c r="C188" s="5" t="s">
        <v>966</v>
      </c>
      <c r="D188" s="1284" t="s">
        <v>967</v>
      </c>
      <c r="E188" s="1284"/>
      <c r="F188" s="1284"/>
      <c r="G188" s="1284"/>
      <c r="H188" s="1284"/>
      <c r="I188" s="268" t="s">
        <v>968</v>
      </c>
      <c r="J188" s="1291" t="s">
        <v>969</v>
      </c>
      <c r="K188" s="1292"/>
      <c r="L188" s="1293"/>
      <c r="M188" s="1294" t="s">
        <v>970</v>
      </c>
      <c r="N188" s="1294"/>
      <c r="O188" s="1294"/>
      <c r="P188" s="1295" t="s">
        <v>971</v>
      </c>
      <c r="Q188" s="1295"/>
      <c r="R188" s="1295"/>
      <c r="AB188" s="1075"/>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c r="CL188" s="1078"/>
      <c r="CM188" s="1078"/>
      <c r="CN188" s="1078"/>
      <c r="CO188" s="1078"/>
      <c r="CP188" s="1078"/>
      <c r="CQ188" s="1078"/>
      <c r="CR188" s="1078"/>
      <c r="CS188" s="1078"/>
      <c r="CT188" s="1078"/>
      <c r="CU188" s="1078"/>
      <c r="CV188" s="1078"/>
      <c r="CW188" s="1078"/>
      <c r="CX188" s="1078"/>
      <c r="CY188" s="1078"/>
      <c r="CZ188" s="1078"/>
      <c r="DA188" s="1078"/>
      <c r="DB188" s="1078"/>
      <c r="DC188" s="1078"/>
      <c r="DD188" s="1078"/>
      <c r="DE188" s="1078"/>
      <c r="DF188" s="1078"/>
      <c r="DG188" s="1078"/>
      <c r="DH188" s="1078"/>
      <c r="DI188" s="1078"/>
      <c r="DJ188" s="1078"/>
      <c r="DK188" s="1078"/>
      <c r="DL188" s="1078"/>
      <c r="DM188" s="1078"/>
      <c r="DN188" s="1078"/>
      <c r="DO188" s="1078"/>
      <c r="DP188" s="1078"/>
      <c r="DQ188" s="1078"/>
      <c r="DR188" s="1078"/>
      <c r="DS188" s="1078"/>
      <c r="DT188" s="1078"/>
      <c r="DU188" s="1078"/>
      <c r="DV188" s="1078"/>
      <c r="DW188" s="1078"/>
      <c r="DX188" s="1078"/>
      <c r="DY188" s="1078"/>
      <c r="DZ188" s="1078"/>
      <c r="EA188" s="1078"/>
      <c r="EB188" s="1078"/>
      <c r="EC188" s="1078"/>
      <c r="ED188" s="1078"/>
      <c r="EE188" s="1078"/>
      <c r="EF188" s="1078"/>
      <c r="EG188" s="1078"/>
      <c r="EH188" s="1078"/>
      <c r="EI188" s="1078"/>
      <c r="EJ188" s="1078"/>
      <c r="EK188" s="1078"/>
      <c r="EL188" s="1078"/>
      <c r="EM188" s="1078"/>
      <c r="EN188" s="1078"/>
      <c r="EO188" s="1078"/>
      <c r="EP188" s="1078"/>
      <c r="EQ188" s="1078"/>
      <c r="ER188" s="1078"/>
      <c r="ES188" s="1078"/>
      <c r="ET188" s="1078"/>
      <c r="EU188" s="1078"/>
      <c r="EV188" s="1078"/>
      <c r="EW188" s="1078"/>
    </row>
    <row r="189" spans="1:153" s="5" customFormat="1" ht="57" hidden="1" customHeight="1" outlineLevel="1">
      <c r="A189" s="476"/>
      <c r="B189" s="268"/>
      <c r="D189" s="507" t="s">
        <v>972</v>
      </c>
      <c r="E189" s="269" t="s">
        <v>973</v>
      </c>
      <c r="F189" s="269" t="s">
        <v>974</v>
      </c>
      <c r="G189" s="269" t="s">
        <v>975</v>
      </c>
      <c r="H189" s="269" t="s">
        <v>976</v>
      </c>
      <c r="I189" s="270">
        <f>SUM(I190:I194)</f>
        <v>3.1250000000000002E-3</v>
      </c>
      <c r="J189" s="508" t="s">
        <v>977</v>
      </c>
      <c r="K189" s="271" t="s">
        <v>978</v>
      </c>
      <c r="L189" s="271" t="s">
        <v>704</v>
      </c>
      <c r="M189" s="509" t="s">
        <v>979</v>
      </c>
      <c r="N189" s="272" t="s">
        <v>107</v>
      </c>
      <c r="O189" s="272" t="s">
        <v>704</v>
      </c>
      <c r="P189" s="510" t="s">
        <v>980</v>
      </c>
      <c r="Q189" s="282" t="s">
        <v>981</v>
      </c>
      <c r="R189" s="282" t="s">
        <v>982</v>
      </c>
      <c r="AB189" s="1075"/>
      <c r="AC189" s="1078"/>
      <c r="AD189" s="1078"/>
      <c r="AE189" s="1078"/>
      <c r="AF189" s="1078"/>
      <c r="AG189" s="1078"/>
      <c r="AH189" s="1078"/>
      <c r="AI189" s="1078"/>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c r="CL189" s="1078"/>
      <c r="CM189" s="1078"/>
      <c r="CN189" s="1078"/>
      <c r="CO189" s="1078"/>
      <c r="CP189" s="1078"/>
      <c r="CQ189" s="1078"/>
      <c r="CR189" s="1078"/>
      <c r="CS189" s="1078"/>
      <c r="CT189" s="1078"/>
      <c r="CU189" s="1078"/>
      <c r="CV189" s="1078"/>
      <c r="CW189" s="1078"/>
      <c r="CX189" s="1078"/>
      <c r="CY189" s="1078"/>
      <c r="CZ189" s="1078"/>
      <c r="DA189" s="1078"/>
      <c r="DB189" s="1078"/>
      <c r="DC189" s="1078"/>
      <c r="DD189" s="1078"/>
      <c r="DE189" s="1078"/>
      <c r="DF189" s="1078"/>
      <c r="DG189" s="1078"/>
      <c r="DH189" s="1078"/>
      <c r="DI189" s="1078"/>
      <c r="DJ189" s="1078"/>
      <c r="DK189" s="1078"/>
      <c r="DL189" s="1078"/>
      <c r="DM189" s="1078"/>
      <c r="DN189" s="1078"/>
      <c r="DO189" s="1078"/>
      <c r="DP189" s="1078"/>
      <c r="DQ189" s="1078"/>
      <c r="DR189" s="1078"/>
      <c r="DS189" s="1078"/>
      <c r="DT189" s="1078"/>
      <c r="DU189" s="1078"/>
      <c r="DV189" s="1078"/>
      <c r="DW189" s="1078"/>
      <c r="DX189" s="1078"/>
      <c r="DY189" s="1078"/>
      <c r="DZ189" s="1078"/>
      <c r="EA189" s="1078"/>
      <c r="EB189" s="1078"/>
      <c r="EC189" s="1078"/>
      <c r="ED189" s="1078"/>
      <c r="EE189" s="1078"/>
      <c r="EF189" s="1078"/>
      <c r="EG189" s="1078"/>
      <c r="EH189" s="1078"/>
      <c r="EI189" s="1078"/>
      <c r="EJ189" s="1078"/>
      <c r="EK189" s="1078"/>
      <c r="EL189" s="1078"/>
      <c r="EM189" s="1078"/>
      <c r="EN189" s="1078"/>
      <c r="EO189" s="1078"/>
      <c r="EP189" s="1078"/>
      <c r="EQ189" s="1078"/>
      <c r="ER189" s="1078"/>
      <c r="ES189" s="1078"/>
      <c r="ET189" s="1078"/>
      <c r="EU189" s="1078"/>
      <c r="EV189" s="1078"/>
      <c r="EW189" s="1078"/>
    </row>
    <row r="190" spans="1:153" s="5" customFormat="1" ht="15" hidden="1" customHeight="1" outlineLevel="1">
      <c r="A190" s="476"/>
      <c r="B190" s="459" t="s">
        <v>983</v>
      </c>
      <c r="C190" s="5" t="s">
        <v>984</v>
      </c>
      <c r="D190" s="511"/>
      <c r="E190" s="511"/>
      <c r="F190" s="511"/>
      <c r="G190" s="512"/>
      <c r="H190" s="513"/>
      <c r="I190" s="273">
        <f>L190+O190+R190</f>
        <v>8.7500000000000013E-4</v>
      </c>
      <c r="J190" s="274">
        <v>230</v>
      </c>
      <c r="K190" s="514">
        <f>(D190*2+F190*2+5)*(E190+F190*2+5)/10^4</f>
        <v>2.5000000000000001E-3</v>
      </c>
      <c r="L190" s="514">
        <f>K190*J190/10^3</f>
        <v>5.750000000000001E-4</v>
      </c>
      <c r="M190" s="515">
        <v>17</v>
      </c>
      <c r="N190" s="738">
        <f>(D190*E190*G190)/10^6</f>
        <v>0</v>
      </c>
      <c r="O190" s="738">
        <f>N190*M190</f>
        <v>0</v>
      </c>
      <c r="P190" s="516">
        <v>120</v>
      </c>
      <c r="Q190" s="281">
        <f>K190</f>
        <v>2.5000000000000001E-3</v>
      </c>
      <c r="R190" s="280">
        <f>Q190*P190/10^3</f>
        <v>2.9999999999999997E-4</v>
      </c>
      <c r="AB190" s="1075"/>
      <c r="AC190" s="1078"/>
      <c r="AD190" s="1078"/>
      <c r="AE190" s="1078"/>
      <c r="AF190" s="1078"/>
      <c r="AG190" s="1078"/>
      <c r="AH190" s="1078"/>
      <c r="AI190" s="1078"/>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c r="CL190" s="1078"/>
      <c r="CM190" s="1078"/>
      <c r="CN190" s="1078"/>
      <c r="CO190" s="1078"/>
      <c r="CP190" s="1078"/>
      <c r="CQ190" s="1078"/>
      <c r="CR190" s="1078"/>
      <c r="CS190" s="1078"/>
      <c r="CT190" s="1078"/>
      <c r="CU190" s="1078"/>
      <c r="CV190" s="1078"/>
      <c r="CW190" s="1078"/>
      <c r="CX190" s="1078"/>
      <c r="CY190" s="1078"/>
      <c r="CZ190" s="1078"/>
      <c r="DA190" s="1078"/>
      <c r="DB190" s="1078"/>
      <c r="DC190" s="1078"/>
      <c r="DD190" s="1078"/>
      <c r="DE190" s="1078"/>
      <c r="DF190" s="1078"/>
      <c r="DG190" s="1078"/>
      <c r="DH190" s="1078"/>
      <c r="DI190" s="1078"/>
      <c r="DJ190" s="1078"/>
      <c r="DK190" s="1078"/>
      <c r="DL190" s="1078"/>
      <c r="DM190" s="1078"/>
      <c r="DN190" s="1078"/>
      <c r="DO190" s="1078"/>
      <c r="DP190" s="1078"/>
      <c r="DQ190" s="1078"/>
      <c r="DR190" s="1078"/>
      <c r="DS190" s="1078"/>
      <c r="DT190" s="1078"/>
      <c r="DU190" s="1078"/>
      <c r="DV190" s="1078"/>
      <c r="DW190" s="1078"/>
      <c r="DX190" s="1078"/>
      <c r="DY190" s="1078"/>
      <c r="DZ190" s="1078"/>
      <c r="EA190" s="1078"/>
      <c r="EB190" s="1078"/>
      <c r="EC190" s="1078"/>
      <c r="ED190" s="1078"/>
      <c r="EE190" s="1078"/>
      <c r="EF190" s="1078"/>
      <c r="EG190" s="1078"/>
      <c r="EH190" s="1078"/>
      <c r="EI190" s="1078"/>
      <c r="EJ190" s="1078"/>
      <c r="EK190" s="1078"/>
      <c r="EL190" s="1078"/>
      <c r="EM190" s="1078"/>
      <c r="EN190" s="1078"/>
      <c r="EO190" s="1078"/>
      <c r="EP190" s="1078"/>
      <c r="EQ190" s="1078"/>
      <c r="ER190" s="1078"/>
      <c r="ES190" s="1078"/>
      <c r="ET190" s="1078"/>
      <c r="EU190" s="1078"/>
      <c r="EV190" s="1078"/>
      <c r="EW190" s="1078"/>
    </row>
    <row r="191" spans="1:153" s="5" customFormat="1" ht="15" hidden="1" customHeight="1" outlineLevel="1">
      <c r="A191" s="476"/>
      <c r="B191" s="459" t="s">
        <v>985</v>
      </c>
      <c r="C191" s="5" t="s">
        <v>986</v>
      </c>
      <c r="D191" s="511"/>
      <c r="E191" s="511"/>
      <c r="F191" s="511"/>
      <c r="G191" s="511">
        <v>8</v>
      </c>
      <c r="H191" s="511">
        <f>F191-G191</f>
        <v>-8</v>
      </c>
      <c r="I191" s="273">
        <f>L191+O191+R191</f>
        <v>1.3499999999999999E-3</v>
      </c>
      <c r="J191" s="274">
        <v>180</v>
      </c>
      <c r="K191" s="514">
        <f>(D191*2+F191*2+5)*(E191+F191*2+5)/10^4</f>
        <v>2.5000000000000001E-3</v>
      </c>
      <c r="L191" s="514">
        <f>K191*J191/10^3</f>
        <v>4.4999999999999999E-4</v>
      </c>
      <c r="M191" s="515">
        <v>17</v>
      </c>
      <c r="N191" s="738">
        <f>(D191*E191*G191)/10^6</f>
        <v>0</v>
      </c>
      <c r="O191" s="738">
        <f>N191*M191</f>
        <v>0</v>
      </c>
      <c r="P191" s="516">
        <v>120</v>
      </c>
      <c r="Q191" s="281">
        <f>K191*3</f>
        <v>7.4999999999999997E-3</v>
      </c>
      <c r="R191" s="280">
        <f>Q191*P191/10^3</f>
        <v>8.9999999999999987E-4</v>
      </c>
      <c r="AB191" s="1075"/>
      <c r="AC191" s="1078"/>
      <c r="AD191" s="1078"/>
      <c r="AE191" s="1078"/>
      <c r="AF191" s="1078"/>
      <c r="AG191" s="1078"/>
      <c r="AH191" s="1078"/>
      <c r="AI191" s="1078"/>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c r="CL191" s="1078"/>
      <c r="CM191" s="1078"/>
      <c r="CN191" s="1078"/>
      <c r="CO191" s="1078"/>
      <c r="CP191" s="1078"/>
      <c r="CQ191" s="1078"/>
      <c r="CR191" s="1078"/>
      <c r="CS191" s="1078"/>
      <c r="CT191" s="1078"/>
      <c r="CU191" s="1078"/>
      <c r="CV191" s="1078"/>
      <c r="CW191" s="1078"/>
      <c r="CX191" s="1078"/>
      <c r="CY191" s="1078"/>
      <c r="CZ191" s="1078"/>
      <c r="DA191" s="1078"/>
      <c r="DB191" s="1078"/>
      <c r="DC191" s="1078"/>
      <c r="DD191" s="1078"/>
      <c r="DE191" s="1078"/>
      <c r="DF191" s="1078"/>
      <c r="DG191" s="1078"/>
      <c r="DH191" s="1078"/>
      <c r="DI191" s="1078"/>
      <c r="DJ191" s="1078"/>
      <c r="DK191" s="1078"/>
      <c r="DL191" s="1078"/>
      <c r="DM191" s="1078"/>
      <c r="DN191" s="1078"/>
      <c r="DO191" s="1078"/>
      <c r="DP191" s="1078"/>
      <c r="DQ191" s="1078"/>
      <c r="DR191" s="1078"/>
      <c r="DS191" s="1078"/>
      <c r="DT191" s="1078"/>
      <c r="DU191" s="1078"/>
      <c r="DV191" s="1078"/>
      <c r="DW191" s="1078"/>
      <c r="DX191" s="1078"/>
      <c r="DY191" s="1078"/>
      <c r="DZ191" s="1078"/>
      <c r="EA191" s="1078"/>
      <c r="EB191" s="1078"/>
      <c r="EC191" s="1078"/>
      <c r="ED191" s="1078"/>
      <c r="EE191" s="1078"/>
      <c r="EF191" s="1078"/>
      <c r="EG191" s="1078"/>
      <c r="EH191" s="1078"/>
      <c r="EI191" s="1078"/>
      <c r="EJ191" s="1078"/>
      <c r="EK191" s="1078"/>
      <c r="EL191" s="1078"/>
      <c r="EM191" s="1078"/>
      <c r="EN191" s="1078"/>
      <c r="EO191" s="1078"/>
      <c r="EP191" s="1078"/>
      <c r="EQ191" s="1078"/>
      <c r="ER191" s="1078"/>
      <c r="ES191" s="1078"/>
      <c r="ET191" s="1078"/>
      <c r="EU191" s="1078"/>
      <c r="EV191" s="1078"/>
      <c r="EW191" s="1078"/>
    </row>
    <row r="192" spans="1:153" s="5" customFormat="1" ht="15" hidden="1" customHeight="1" outlineLevel="1">
      <c r="A192" s="476"/>
      <c r="B192" s="459" t="s">
        <v>987</v>
      </c>
      <c r="C192" s="5" t="s">
        <v>912</v>
      </c>
      <c r="D192" s="139"/>
      <c r="E192" s="139"/>
      <c r="F192" s="139"/>
      <c r="G192" s="139">
        <v>5</v>
      </c>
      <c r="H192" s="139">
        <v>5</v>
      </c>
      <c r="I192" s="273">
        <f>L192+O192+R192</f>
        <v>8.9999999999999998E-4</v>
      </c>
      <c r="J192" s="274">
        <v>180</v>
      </c>
      <c r="K192" s="514">
        <f>(D192*2+F192*2+5)*(E192+F192*2+5)/10^4</f>
        <v>2.5000000000000001E-3</v>
      </c>
      <c r="L192" s="514">
        <f>K192*J192/10^3</f>
        <v>4.4999999999999999E-4</v>
      </c>
      <c r="M192" s="283"/>
      <c r="N192" s="738"/>
      <c r="O192" s="738">
        <f>N192*M192/10^3</f>
        <v>0</v>
      </c>
      <c r="P192" s="516">
        <v>180</v>
      </c>
      <c r="Q192" s="281">
        <f>K192</f>
        <v>2.5000000000000001E-3</v>
      </c>
      <c r="R192" s="280">
        <f>Q192*P192/10^3</f>
        <v>4.4999999999999999E-4</v>
      </c>
      <c r="AB192" s="1075"/>
      <c r="AC192" s="1078"/>
      <c r="AD192" s="1078"/>
      <c r="AE192" s="1078"/>
      <c r="AF192" s="1078"/>
      <c r="AG192" s="1078"/>
      <c r="AH192" s="1078"/>
      <c r="AI192" s="1078"/>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c r="CL192" s="1078"/>
      <c r="CM192" s="1078"/>
      <c r="CN192" s="1078"/>
      <c r="CO192" s="1078"/>
      <c r="CP192" s="1078"/>
      <c r="CQ192" s="1078"/>
      <c r="CR192" s="1078"/>
      <c r="CS192" s="1078"/>
      <c r="CT192" s="1078"/>
      <c r="CU192" s="1078"/>
      <c r="CV192" s="1078"/>
      <c r="CW192" s="1078"/>
      <c r="CX192" s="1078"/>
      <c r="CY192" s="1078"/>
      <c r="CZ192" s="1078"/>
      <c r="DA192" s="1078"/>
      <c r="DB192" s="1078"/>
      <c r="DC192" s="1078"/>
      <c r="DD192" s="1078"/>
      <c r="DE192" s="1078"/>
      <c r="DF192" s="1078"/>
      <c r="DG192" s="1078"/>
      <c r="DH192" s="1078"/>
      <c r="DI192" s="1078"/>
      <c r="DJ192" s="1078"/>
      <c r="DK192" s="1078"/>
      <c r="DL192" s="1078"/>
      <c r="DM192" s="1078"/>
      <c r="DN192" s="1078"/>
      <c r="DO192" s="1078"/>
      <c r="DP192" s="1078"/>
      <c r="DQ192" s="1078"/>
      <c r="DR192" s="1078"/>
      <c r="DS192" s="1078"/>
      <c r="DT192" s="1078"/>
      <c r="DU192" s="1078"/>
      <c r="DV192" s="1078"/>
      <c r="DW192" s="1078"/>
      <c r="DX192" s="1078"/>
      <c r="DY192" s="1078"/>
      <c r="DZ192" s="1078"/>
      <c r="EA192" s="1078"/>
      <c r="EB192" s="1078"/>
      <c r="EC192" s="1078"/>
      <c r="ED192" s="1078"/>
      <c r="EE192" s="1078"/>
      <c r="EF192" s="1078"/>
      <c r="EG192" s="1078"/>
      <c r="EH192" s="1078"/>
      <c r="EI192" s="1078"/>
      <c r="EJ192" s="1078"/>
      <c r="EK192" s="1078"/>
      <c r="EL192" s="1078"/>
      <c r="EM192" s="1078"/>
      <c r="EN192" s="1078"/>
      <c r="EO192" s="1078"/>
      <c r="EP192" s="1078"/>
      <c r="EQ192" s="1078"/>
      <c r="ER192" s="1078"/>
      <c r="ES192" s="1078"/>
      <c r="ET192" s="1078"/>
      <c r="EU192" s="1078"/>
      <c r="EV192" s="1078"/>
      <c r="EW192" s="1078"/>
    </row>
    <row r="193" spans="1:153" s="5" customFormat="1" ht="15" hidden="1" customHeight="1" outlineLevel="1">
      <c r="A193" s="476"/>
      <c r="B193" s="459"/>
      <c r="D193" s="139"/>
      <c r="E193" s="139"/>
      <c r="F193" s="139"/>
      <c r="G193" s="139"/>
      <c r="H193" s="139"/>
      <c r="I193" s="273">
        <f>L193+O193+R193</f>
        <v>0</v>
      </c>
      <c r="J193" s="274"/>
      <c r="K193" s="514">
        <f>(D193*2+F193*2+5)*(E193+F193*2+5)/10^4</f>
        <v>2.5000000000000001E-3</v>
      </c>
      <c r="L193" s="514">
        <f>K193*J193/10^3</f>
        <v>0</v>
      </c>
      <c r="M193" s="283"/>
      <c r="N193" s="738"/>
      <c r="O193" s="738">
        <f>N193*M193/10^3</f>
        <v>0</v>
      </c>
      <c r="P193" s="516"/>
      <c r="Q193" s="281">
        <f>K193</f>
        <v>2.5000000000000001E-3</v>
      </c>
      <c r="R193" s="280">
        <f>Q193*P193/10^3</f>
        <v>0</v>
      </c>
      <c r="AB193" s="1075"/>
      <c r="AC193" s="1078"/>
      <c r="AD193" s="1078"/>
      <c r="AE193" s="1078"/>
      <c r="AF193" s="1078"/>
      <c r="AG193" s="1078"/>
      <c r="AH193" s="1078"/>
      <c r="AI193" s="107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c r="CL193" s="1078"/>
      <c r="CM193" s="1078"/>
      <c r="CN193" s="1078"/>
      <c r="CO193" s="1078"/>
      <c r="CP193" s="1078"/>
      <c r="CQ193" s="1078"/>
      <c r="CR193" s="1078"/>
      <c r="CS193" s="1078"/>
      <c r="CT193" s="1078"/>
      <c r="CU193" s="1078"/>
      <c r="CV193" s="1078"/>
      <c r="CW193" s="1078"/>
      <c r="CX193" s="1078"/>
      <c r="CY193" s="1078"/>
      <c r="CZ193" s="1078"/>
      <c r="DA193" s="1078"/>
      <c r="DB193" s="1078"/>
      <c r="DC193" s="1078"/>
      <c r="DD193" s="1078"/>
      <c r="DE193" s="1078"/>
      <c r="DF193" s="1078"/>
      <c r="DG193" s="1078"/>
      <c r="DH193" s="1078"/>
      <c r="DI193" s="1078"/>
      <c r="DJ193" s="1078"/>
      <c r="DK193" s="1078"/>
      <c r="DL193" s="1078"/>
      <c r="DM193" s="1078"/>
      <c r="DN193" s="1078"/>
      <c r="DO193" s="1078"/>
      <c r="DP193" s="1078"/>
      <c r="DQ193" s="1078"/>
      <c r="DR193" s="1078"/>
      <c r="DS193" s="1078"/>
      <c r="DT193" s="1078"/>
      <c r="DU193" s="1078"/>
      <c r="DV193" s="1078"/>
      <c r="DW193" s="1078"/>
      <c r="DX193" s="1078"/>
      <c r="DY193" s="1078"/>
      <c r="DZ193" s="1078"/>
      <c r="EA193" s="1078"/>
      <c r="EB193" s="1078"/>
      <c r="EC193" s="1078"/>
      <c r="ED193" s="1078"/>
      <c r="EE193" s="1078"/>
      <c r="EF193" s="1078"/>
      <c r="EG193" s="1078"/>
      <c r="EH193" s="1078"/>
      <c r="EI193" s="1078"/>
      <c r="EJ193" s="1078"/>
      <c r="EK193" s="1078"/>
      <c r="EL193" s="1078"/>
      <c r="EM193" s="1078"/>
      <c r="EN193" s="1078"/>
      <c r="EO193" s="1078"/>
      <c r="EP193" s="1078"/>
      <c r="EQ193" s="1078"/>
      <c r="ER193" s="1078"/>
      <c r="ES193" s="1078"/>
      <c r="ET193" s="1078"/>
      <c r="EU193" s="1078"/>
      <c r="EV193" s="1078"/>
      <c r="EW193" s="1078"/>
    </row>
    <row r="194" spans="1:153" s="5" customFormat="1" ht="15" hidden="1" customHeight="1" outlineLevel="1">
      <c r="A194" s="476"/>
      <c r="B194" s="459"/>
      <c r="D194" s="139"/>
      <c r="E194" s="139"/>
      <c r="F194" s="139"/>
      <c r="G194" s="139"/>
      <c r="H194" s="139"/>
      <c r="I194" s="273">
        <f>L194+O194+R194</f>
        <v>0</v>
      </c>
      <c r="J194" s="274"/>
      <c r="K194" s="514">
        <f>(D194*2+F194*2+5)*(E194+F194*2+5)/10^4</f>
        <v>2.5000000000000001E-3</v>
      </c>
      <c r="L194" s="514">
        <f>K194*J194/10^3</f>
        <v>0</v>
      </c>
      <c r="M194" s="283"/>
      <c r="N194" s="738"/>
      <c r="O194" s="738">
        <f>N194*M194/10^3</f>
        <v>0</v>
      </c>
      <c r="P194" s="516"/>
      <c r="Q194" s="281">
        <f>K194</f>
        <v>2.5000000000000001E-3</v>
      </c>
      <c r="R194" s="280">
        <f>Q194*P194/10^3</f>
        <v>0</v>
      </c>
      <c r="AB194" s="1075"/>
      <c r="AC194" s="1078"/>
      <c r="AD194" s="1078"/>
      <c r="AE194" s="1078"/>
      <c r="AF194" s="1078"/>
      <c r="AG194" s="1078"/>
      <c r="AH194" s="1078"/>
      <c r="AI194" s="107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c r="CL194" s="1078"/>
      <c r="CM194" s="1078"/>
      <c r="CN194" s="1078"/>
      <c r="CO194" s="1078"/>
      <c r="CP194" s="1078"/>
      <c r="CQ194" s="1078"/>
      <c r="CR194" s="1078"/>
      <c r="CS194" s="1078"/>
      <c r="CT194" s="1078"/>
      <c r="CU194" s="1078"/>
      <c r="CV194" s="1078"/>
      <c r="CW194" s="1078"/>
      <c r="CX194" s="1078"/>
      <c r="CY194" s="1078"/>
      <c r="CZ194" s="1078"/>
      <c r="DA194" s="1078"/>
      <c r="DB194" s="1078"/>
      <c r="DC194" s="1078"/>
      <c r="DD194" s="1078"/>
      <c r="DE194" s="1078"/>
      <c r="DF194" s="1078"/>
      <c r="DG194" s="1078"/>
      <c r="DH194" s="1078"/>
      <c r="DI194" s="1078"/>
      <c r="DJ194" s="1078"/>
      <c r="DK194" s="1078"/>
      <c r="DL194" s="1078"/>
      <c r="DM194" s="1078"/>
      <c r="DN194" s="1078"/>
      <c r="DO194" s="1078"/>
      <c r="DP194" s="1078"/>
      <c r="DQ194" s="1078"/>
      <c r="DR194" s="1078"/>
      <c r="DS194" s="1078"/>
      <c r="DT194" s="1078"/>
      <c r="DU194" s="1078"/>
      <c r="DV194" s="1078"/>
      <c r="DW194" s="1078"/>
      <c r="DX194" s="1078"/>
      <c r="DY194" s="1078"/>
      <c r="DZ194" s="1078"/>
      <c r="EA194" s="1078"/>
      <c r="EB194" s="1078"/>
      <c r="EC194" s="1078"/>
      <c r="ED194" s="1078"/>
      <c r="EE194" s="1078"/>
      <c r="EF194" s="1078"/>
      <c r="EG194" s="1078"/>
      <c r="EH194" s="1078"/>
      <c r="EI194" s="1078"/>
      <c r="EJ194" s="1078"/>
      <c r="EK194" s="1078"/>
      <c r="EL194" s="1078"/>
      <c r="EM194" s="1078"/>
      <c r="EN194" s="1078"/>
      <c r="EO194" s="1078"/>
      <c r="EP194" s="1078"/>
      <c r="EQ194" s="1078"/>
      <c r="ER194" s="1078"/>
      <c r="ES194" s="1078"/>
      <c r="ET194" s="1078"/>
      <c r="EU194" s="1078"/>
      <c r="EV194" s="1078"/>
      <c r="EW194" s="1078"/>
    </row>
    <row r="195" spans="1:153" s="5" customFormat="1" ht="15" customHeight="1" collapsed="1">
      <c r="A195" s="476"/>
      <c r="B195" s="476"/>
      <c r="C195" s="476"/>
      <c r="D195" s="476"/>
      <c r="E195" s="476"/>
      <c r="F195" s="476"/>
      <c r="H195" s="476"/>
      <c r="I195" s="476"/>
      <c r="J195" s="464"/>
      <c r="K195" s="464"/>
      <c r="L195" s="464"/>
      <c r="M195" s="464"/>
      <c r="N195" s="464"/>
      <c r="O195" s="464"/>
      <c r="P195" s="4"/>
      <c r="Q195" s="464"/>
      <c r="R195" s="74"/>
      <c r="AB195" s="1075"/>
      <c r="AC195" s="1078"/>
      <c r="AD195" s="1078"/>
      <c r="AE195" s="1078"/>
      <c r="AF195" s="1078"/>
      <c r="AG195" s="1078"/>
      <c r="AH195" s="1078"/>
      <c r="AI195" s="107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c r="CL195" s="1078"/>
      <c r="CM195" s="1078"/>
      <c r="CN195" s="1078"/>
      <c r="CO195" s="1078"/>
      <c r="CP195" s="1078"/>
      <c r="CQ195" s="1078"/>
      <c r="CR195" s="1078"/>
      <c r="CS195" s="1078"/>
      <c r="CT195" s="1078"/>
      <c r="CU195" s="1078"/>
      <c r="CV195" s="1078"/>
      <c r="CW195" s="1078"/>
      <c r="CX195" s="1078"/>
      <c r="CY195" s="1078"/>
      <c r="CZ195" s="1078"/>
      <c r="DA195" s="1078"/>
      <c r="DB195" s="1078"/>
      <c r="DC195" s="1078"/>
      <c r="DD195" s="1078"/>
      <c r="DE195" s="1078"/>
      <c r="DF195" s="1078"/>
      <c r="DG195" s="1078"/>
      <c r="DH195" s="1078"/>
      <c r="DI195" s="1078"/>
      <c r="DJ195" s="1078"/>
      <c r="DK195" s="1078"/>
      <c r="DL195" s="1078"/>
      <c r="DM195" s="1078"/>
      <c r="DN195" s="1078"/>
      <c r="DO195" s="1078"/>
      <c r="DP195" s="1078"/>
      <c r="DQ195" s="1078"/>
      <c r="DR195" s="1078"/>
      <c r="DS195" s="1078"/>
      <c r="DT195" s="1078"/>
      <c r="DU195" s="1078"/>
      <c r="DV195" s="1078"/>
      <c r="DW195" s="1078"/>
      <c r="DX195" s="1078"/>
      <c r="DY195" s="1078"/>
      <c r="DZ195" s="1078"/>
      <c r="EA195" s="1078"/>
      <c r="EB195" s="1078"/>
      <c r="EC195" s="1078"/>
      <c r="ED195" s="1078"/>
      <c r="EE195" s="1078"/>
      <c r="EF195" s="1078"/>
      <c r="EG195" s="1078"/>
      <c r="EH195" s="1078"/>
      <c r="EI195" s="1078"/>
      <c r="EJ195" s="1078"/>
      <c r="EK195" s="1078"/>
      <c r="EL195" s="1078"/>
      <c r="EM195" s="1078"/>
      <c r="EN195" s="1078"/>
      <c r="EO195" s="1078"/>
      <c r="EP195" s="1078"/>
      <c r="EQ195" s="1078"/>
      <c r="ER195" s="1078"/>
      <c r="ES195" s="1078"/>
      <c r="ET195" s="1078"/>
      <c r="EU195" s="1078"/>
      <c r="EV195" s="1078"/>
      <c r="EW195" s="1078"/>
    </row>
    <row r="196" spans="1:153" s="5" customFormat="1" ht="15" customHeight="1">
      <c r="A196" s="1264" t="s">
        <v>823</v>
      </c>
      <c r="B196" s="1266" t="s">
        <v>988</v>
      </c>
      <c r="C196" s="1267"/>
      <c r="D196" s="1270" t="s">
        <v>0</v>
      </c>
      <c r="E196" s="1271"/>
      <c r="F196" s="1272"/>
      <c r="G196" s="1273" t="s">
        <v>989</v>
      </c>
      <c r="H196" s="1264" t="s">
        <v>990</v>
      </c>
      <c r="I196" s="1275" t="s">
        <v>991</v>
      </c>
      <c r="J196" s="1276"/>
      <c r="K196" s="1279" t="s">
        <v>830</v>
      </c>
      <c r="L196" s="1279"/>
      <c r="M196" s="1279"/>
      <c r="N196" s="1279"/>
      <c r="O196" s="1279"/>
      <c r="P196" s="1279"/>
      <c r="Q196" s="1279"/>
      <c r="R196" s="1285" t="s">
        <v>992</v>
      </c>
      <c r="S196" s="1285"/>
      <c r="T196" s="1285"/>
      <c r="W196" s="85"/>
      <c r="AB196" s="1075"/>
      <c r="AC196" s="1078"/>
      <c r="AD196" s="1078"/>
      <c r="AE196" s="1078"/>
      <c r="AF196" s="1078"/>
      <c r="AG196" s="1078"/>
      <c r="AH196" s="1078"/>
      <c r="AI196" s="107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c r="CL196" s="1078"/>
      <c r="CM196" s="1078"/>
      <c r="CN196" s="1078"/>
      <c r="CO196" s="1078"/>
      <c r="CP196" s="1078"/>
      <c r="CQ196" s="1078"/>
      <c r="CR196" s="1078"/>
      <c r="CS196" s="1078"/>
      <c r="CT196" s="1078"/>
      <c r="CU196" s="1078"/>
      <c r="CV196" s="1078"/>
      <c r="CW196" s="1078"/>
      <c r="CX196" s="1078"/>
      <c r="CY196" s="1078"/>
      <c r="CZ196" s="1078"/>
      <c r="DA196" s="1078"/>
      <c r="DB196" s="1078"/>
      <c r="DC196" s="1078"/>
      <c r="DD196" s="1078"/>
      <c r="DE196" s="1078"/>
      <c r="DF196" s="1078"/>
      <c r="DG196" s="1078"/>
      <c r="DH196" s="1078"/>
      <c r="DI196" s="1078"/>
      <c r="DJ196" s="1078"/>
      <c r="DK196" s="1078"/>
      <c r="DL196" s="1078"/>
      <c r="DM196" s="1078"/>
      <c r="DN196" s="1078"/>
      <c r="DO196" s="1078"/>
      <c r="DP196" s="1078"/>
      <c r="DQ196" s="1078"/>
      <c r="DR196" s="1078"/>
      <c r="DS196" s="1078"/>
      <c r="DT196" s="1078"/>
      <c r="DU196" s="1078"/>
      <c r="DV196" s="1078"/>
      <c r="DW196" s="1078"/>
      <c r="DX196" s="1078"/>
      <c r="DY196" s="1078"/>
      <c r="DZ196" s="1078"/>
      <c r="EA196" s="1078"/>
      <c r="EB196" s="1078"/>
      <c r="EC196" s="1078"/>
      <c r="ED196" s="1078"/>
      <c r="EE196" s="1078"/>
      <c r="EF196" s="1078"/>
      <c r="EG196" s="1078"/>
      <c r="EH196" s="1078"/>
      <c r="EI196" s="1078"/>
      <c r="EJ196" s="1078"/>
      <c r="EK196" s="1078"/>
      <c r="EL196" s="1078"/>
      <c r="EM196" s="1078"/>
      <c r="EN196" s="1078"/>
      <c r="EO196" s="1078"/>
      <c r="EP196" s="1078"/>
      <c r="EQ196" s="1078"/>
      <c r="ER196" s="1078"/>
      <c r="ES196" s="1078"/>
      <c r="ET196" s="1078"/>
      <c r="EU196" s="1078"/>
      <c r="EV196" s="1078"/>
      <c r="EW196" s="1078"/>
    </row>
    <row r="197" spans="1:153" s="5" customFormat="1" ht="21" customHeight="1">
      <c r="A197" s="1265"/>
      <c r="B197" s="1268"/>
      <c r="C197" s="1269"/>
      <c r="D197" s="58" t="s">
        <v>993</v>
      </c>
      <c r="E197" s="58" t="s">
        <v>994</v>
      </c>
      <c r="F197" s="59" t="s">
        <v>995</v>
      </c>
      <c r="G197" s="1274"/>
      <c r="H197" s="1265"/>
      <c r="I197" s="1277"/>
      <c r="J197" s="1278"/>
      <c r="K197" s="1279"/>
      <c r="L197" s="1279"/>
      <c r="M197" s="1279"/>
      <c r="N197" s="1279"/>
      <c r="O197" s="1279"/>
      <c r="P197" s="1279"/>
      <c r="Q197" s="1279"/>
      <c r="R197" s="1286"/>
      <c r="S197" s="1286"/>
      <c r="T197" s="1286"/>
      <c r="W197" s="85"/>
      <c r="X197" s="85"/>
      <c r="Y197" s="85"/>
      <c r="Z197" s="85"/>
      <c r="AA197" s="85"/>
      <c r="AB197" s="1075"/>
      <c r="AC197" s="1078"/>
      <c r="AD197" s="1078"/>
      <c r="AE197" s="1078"/>
      <c r="AF197" s="1078"/>
      <c r="AG197" s="1078"/>
      <c r="AH197" s="1078"/>
      <c r="AI197" s="107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c r="CL197" s="1078"/>
      <c r="CM197" s="1078"/>
      <c r="CN197" s="1078"/>
      <c r="CO197" s="1078"/>
      <c r="CP197" s="1078"/>
      <c r="CQ197" s="1078"/>
      <c r="CR197" s="1078"/>
      <c r="CS197" s="1078"/>
      <c r="CT197" s="1078"/>
      <c r="CU197" s="1078"/>
      <c r="CV197" s="1078"/>
      <c r="CW197" s="1078"/>
      <c r="CX197" s="1078"/>
      <c r="CY197" s="1078"/>
      <c r="CZ197" s="1078"/>
      <c r="DA197" s="1078"/>
      <c r="DB197" s="1078"/>
      <c r="DC197" s="1078"/>
      <c r="DD197" s="1078"/>
      <c r="DE197" s="1078"/>
      <c r="DF197" s="1078"/>
      <c r="DG197" s="1078"/>
      <c r="DH197" s="1078"/>
      <c r="DI197" s="1078"/>
      <c r="DJ197" s="1078"/>
      <c r="DK197" s="1078"/>
      <c r="DL197" s="1078"/>
      <c r="DM197" s="1078"/>
      <c r="DN197" s="1078"/>
      <c r="DO197" s="1078"/>
      <c r="DP197" s="1078"/>
      <c r="DQ197" s="1078"/>
      <c r="DR197" s="1078"/>
      <c r="DS197" s="1078"/>
      <c r="DT197" s="1078"/>
      <c r="DU197" s="1078"/>
      <c r="DV197" s="1078"/>
      <c r="DW197" s="1078"/>
      <c r="DX197" s="1078"/>
      <c r="DY197" s="1078"/>
      <c r="DZ197" s="1078"/>
      <c r="EA197" s="1078"/>
      <c r="EB197" s="1078"/>
      <c r="EC197" s="1078"/>
      <c r="ED197" s="1078"/>
      <c r="EE197" s="1078"/>
      <c r="EF197" s="1078"/>
      <c r="EG197" s="1078"/>
      <c r="EH197" s="1078"/>
      <c r="EI197" s="1078"/>
      <c r="EJ197" s="1078"/>
      <c r="EK197" s="1078"/>
      <c r="EL197" s="1078"/>
      <c r="EM197" s="1078"/>
      <c r="EN197" s="1078"/>
      <c r="EO197" s="1078"/>
      <c r="EP197" s="1078"/>
      <c r="EQ197" s="1078"/>
      <c r="ER197" s="1078"/>
      <c r="ES197" s="1078"/>
      <c r="ET197" s="1078"/>
      <c r="EU197" s="1078"/>
      <c r="EV197" s="1078"/>
      <c r="EW197" s="1078"/>
    </row>
    <row r="198" spans="1:153" s="5" customFormat="1" ht="21" customHeight="1">
      <c r="A198" s="60">
        <v>1</v>
      </c>
      <c r="B198" s="262" t="s">
        <v>996</v>
      </c>
      <c r="C198" s="263"/>
      <c r="D198" s="61"/>
      <c r="E198" s="61">
        <v>2</v>
      </c>
      <c r="F198" s="62">
        <f>D198+E198</f>
        <v>2</v>
      </c>
      <c r="G198" s="63">
        <f>F198*$R$8</f>
        <v>3568</v>
      </c>
      <c r="H198" s="60"/>
      <c r="I198" s="1287"/>
      <c r="J198" s="1288"/>
      <c r="K198" s="428" t="s">
        <v>997</v>
      </c>
      <c r="L198" s="429"/>
      <c r="M198" s="429"/>
      <c r="N198" s="429"/>
      <c r="O198" s="429"/>
      <c r="P198" s="429"/>
      <c r="Q198" s="430"/>
      <c r="R198" s="1289"/>
      <c r="S198" s="1289"/>
      <c r="T198" s="1289"/>
      <c r="W198" s="85"/>
      <c r="AB198" s="1075"/>
      <c r="AC198" s="1078"/>
      <c r="AD198" s="1078"/>
      <c r="AE198" s="1078"/>
      <c r="AF198" s="1078"/>
      <c r="AG198" s="1078"/>
      <c r="AH198" s="1078"/>
      <c r="AI198" s="107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c r="CL198" s="1078"/>
      <c r="CM198" s="1078"/>
      <c r="CN198" s="1078"/>
      <c r="CO198" s="1078"/>
      <c r="CP198" s="1078"/>
      <c r="CQ198" s="1078"/>
      <c r="CR198" s="1078"/>
      <c r="CS198" s="1078"/>
      <c r="CT198" s="1078"/>
      <c r="CU198" s="1078"/>
      <c r="CV198" s="1078"/>
      <c r="CW198" s="1078"/>
      <c r="CX198" s="1078"/>
      <c r="CY198" s="1078"/>
      <c r="CZ198" s="1078"/>
      <c r="DA198" s="1078"/>
      <c r="DB198" s="1078"/>
      <c r="DC198" s="1078"/>
      <c r="DD198" s="1078"/>
      <c r="DE198" s="1078"/>
      <c r="DF198" s="1078"/>
      <c r="DG198" s="1078"/>
      <c r="DH198" s="1078"/>
      <c r="DI198" s="1078"/>
      <c r="DJ198" s="1078"/>
      <c r="DK198" s="1078"/>
      <c r="DL198" s="1078"/>
      <c r="DM198" s="1078"/>
      <c r="DN198" s="1078"/>
      <c r="DO198" s="1078"/>
      <c r="DP198" s="1078"/>
      <c r="DQ198" s="1078"/>
      <c r="DR198" s="1078"/>
      <c r="DS198" s="1078"/>
      <c r="DT198" s="1078"/>
      <c r="DU198" s="1078"/>
      <c r="DV198" s="1078"/>
      <c r="DW198" s="1078"/>
      <c r="DX198" s="1078"/>
      <c r="DY198" s="1078"/>
      <c r="DZ198" s="1078"/>
      <c r="EA198" s="1078"/>
      <c r="EB198" s="1078"/>
      <c r="EC198" s="1078"/>
      <c r="ED198" s="1078"/>
      <c r="EE198" s="1078"/>
      <c r="EF198" s="1078"/>
      <c r="EG198" s="1078"/>
      <c r="EH198" s="1078"/>
      <c r="EI198" s="1078"/>
      <c r="EJ198" s="1078"/>
      <c r="EK198" s="1078"/>
      <c r="EL198" s="1078"/>
      <c r="EM198" s="1078"/>
      <c r="EN198" s="1078"/>
      <c r="EO198" s="1078"/>
      <c r="EP198" s="1078"/>
      <c r="EQ198" s="1078"/>
      <c r="ER198" s="1078"/>
      <c r="ES198" s="1078"/>
      <c r="ET198" s="1078"/>
      <c r="EU198" s="1078"/>
      <c r="EV198" s="1078"/>
      <c r="EW198" s="1078"/>
    </row>
    <row r="199" spans="1:153" s="5" customFormat="1" ht="15.75" customHeight="1">
      <c r="A199" s="60">
        <v>2</v>
      </c>
      <c r="B199" s="262" t="s">
        <v>160</v>
      </c>
      <c r="C199" s="263"/>
      <c r="D199" s="61"/>
      <c r="E199" s="61">
        <v>2</v>
      </c>
      <c r="F199" s="62">
        <f t="shared" ref="F199:F233" si="125">D199+E199</f>
        <v>2</v>
      </c>
      <c r="G199" s="63">
        <f t="shared" ref="G199:G233" si="126">F199*$R$8</f>
        <v>3568</v>
      </c>
      <c r="H199" s="60"/>
      <c r="I199" s="1290"/>
      <c r="J199" s="1290"/>
      <c r="K199" s="428" t="s">
        <v>998</v>
      </c>
      <c r="L199" s="429"/>
      <c r="M199" s="429"/>
      <c r="N199" s="429"/>
      <c r="O199" s="429"/>
      <c r="P199" s="429"/>
      <c r="Q199" s="430"/>
      <c r="R199" s="1289"/>
      <c r="S199" s="1289"/>
      <c r="T199" s="1289"/>
      <c r="W199" s="85"/>
      <c r="AB199" s="1075"/>
      <c r="AC199" s="1078"/>
      <c r="AD199" s="1078"/>
      <c r="AE199" s="1078"/>
      <c r="AF199" s="1078"/>
      <c r="AG199" s="1078"/>
      <c r="AH199" s="1078"/>
      <c r="AI199" s="107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c r="CL199" s="1078"/>
      <c r="CM199" s="1078"/>
      <c r="CN199" s="1078"/>
      <c r="CO199" s="1078"/>
      <c r="CP199" s="1078"/>
      <c r="CQ199" s="1078"/>
      <c r="CR199" s="1078"/>
      <c r="CS199" s="1078"/>
      <c r="CT199" s="1078"/>
      <c r="CU199" s="1078"/>
      <c r="CV199" s="1078"/>
      <c r="CW199" s="1078"/>
      <c r="CX199" s="1078"/>
      <c r="CY199" s="1078"/>
      <c r="CZ199" s="1078"/>
      <c r="DA199" s="1078"/>
      <c r="DB199" s="1078"/>
      <c r="DC199" s="1078"/>
      <c r="DD199" s="1078"/>
      <c r="DE199" s="1078"/>
      <c r="DF199" s="1078"/>
      <c r="DG199" s="1078"/>
      <c r="DH199" s="1078"/>
      <c r="DI199" s="1078"/>
      <c r="DJ199" s="1078"/>
      <c r="DK199" s="1078"/>
      <c r="DL199" s="1078"/>
      <c r="DM199" s="1078"/>
      <c r="DN199" s="1078"/>
      <c r="DO199" s="1078"/>
      <c r="DP199" s="1078"/>
      <c r="DQ199" s="1078"/>
      <c r="DR199" s="1078"/>
      <c r="DS199" s="1078"/>
      <c r="DT199" s="1078"/>
      <c r="DU199" s="1078"/>
      <c r="DV199" s="1078"/>
      <c r="DW199" s="1078"/>
      <c r="DX199" s="1078"/>
      <c r="DY199" s="1078"/>
      <c r="DZ199" s="1078"/>
      <c r="EA199" s="1078"/>
      <c r="EB199" s="1078"/>
      <c r="EC199" s="1078"/>
      <c r="ED199" s="1078"/>
      <c r="EE199" s="1078"/>
      <c r="EF199" s="1078"/>
      <c r="EG199" s="1078"/>
      <c r="EH199" s="1078"/>
      <c r="EI199" s="1078"/>
      <c r="EJ199" s="1078"/>
      <c r="EK199" s="1078"/>
      <c r="EL199" s="1078"/>
      <c r="EM199" s="1078"/>
      <c r="EN199" s="1078"/>
      <c r="EO199" s="1078"/>
      <c r="EP199" s="1078"/>
      <c r="EQ199" s="1078"/>
      <c r="ER199" s="1078"/>
      <c r="ES199" s="1078"/>
      <c r="ET199" s="1078"/>
      <c r="EU199" s="1078"/>
      <c r="EV199" s="1078"/>
      <c r="EW199" s="1078"/>
    </row>
    <row r="200" spans="1:153" s="5" customFormat="1" ht="15.75" customHeight="1">
      <c r="A200" s="60">
        <v>3</v>
      </c>
      <c r="B200" s="262" t="s">
        <v>183</v>
      </c>
      <c r="C200" s="263"/>
      <c r="D200" s="61"/>
      <c r="E200" s="61">
        <v>2</v>
      </c>
      <c r="F200" s="62">
        <f t="shared" si="125"/>
        <v>2</v>
      </c>
      <c r="G200" s="63">
        <f t="shared" si="126"/>
        <v>3568</v>
      </c>
      <c r="H200" s="60"/>
      <c r="I200" s="1290"/>
      <c r="J200" s="1290"/>
      <c r="K200" s="428" t="s">
        <v>998</v>
      </c>
      <c r="L200" s="429"/>
      <c r="M200" s="429"/>
      <c r="N200" s="429"/>
      <c r="O200" s="429"/>
      <c r="P200" s="429"/>
      <c r="Q200" s="430"/>
      <c r="R200" s="1289"/>
      <c r="S200" s="1289"/>
      <c r="T200" s="1289"/>
      <c r="W200" s="85"/>
      <c r="AB200" s="1075"/>
      <c r="AC200" s="1078"/>
      <c r="AD200" s="1078"/>
      <c r="AE200" s="1078"/>
      <c r="AF200" s="1078"/>
      <c r="AG200" s="1078"/>
      <c r="AH200" s="1078"/>
      <c r="AI200" s="1078"/>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c r="CL200" s="1078"/>
      <c r="CM200" s="1078"/>
      <c r="CN200" s="1078"/>
      <c r="CO200" s="1078"/>
      <c r="CP200" s="1078"/>
      <c r="CQ200" s="1078"/>
      <c r="CR200" s="1078"/>
      <c r="CS200" s="1078"/>
      <c r="CT200" s="1078"/>
      <c r="CU200" s="1078"/>
      <c r="CV200" s="1078"/>
      <c r="CW200" s="1078"/>
      <c r="CX200" s="1078"/>
      <c r="CY200" s="1078"/>
      <c r="CZ200" s="1078"/>
      <c r="DA200" s="1078"/>
      <c r="DB200" s="1078"/>
      <c r="DC200" s="1078"/>
      <c r="DD200" s="1078"/>
      <c r="DE200" s="1078"/>
      <c r="DF200" s="1078"/>
      <c r="DG200" s="1078"/>
      <c r="DH200" s="1078"/>
      <c r="DI200" s="1078"/>
      <c r="DJ200" s="1078"/>
      <c r="DK200" s="1078"/>
      <c r="DL200" s="1078"/>
      <c r="DM200" s="1078"/>
      <c r="DN200" s="1078"/>
      <c r="DO200" s="1078"/>
      <c r="DP200" s="1078"/>
      <c r="DQ200" s="1078"/>
      <c r="DR200" s="1078"/>
      <c r="DS200" s="1078"/>
      <c r="DT200" s="1078"/>
      <c r="DU200" s="1078"/>
      <c r="DV200" s="1078"/>
      <c r="DW200" s="1078"/>
      <c r="DX200" s="1078"/>
      <c r="DY200" s="1078"/>
      <c r="DZ200" s="1078"/>
      <c r="EA200" s="1078"/>
      <c r="EB200" s="1078"/>
      <c r="EC200" s="1078"/>
      <c r="ED200" s="1078"/>
      <c r="EE200" s="1078"/>
      <c r="EF200" s="1078"/>
      <c r="EG200" s="1078"/>
      <c r="EH200" s="1078"/>
      <c r="EI200" s="1078"/>
      <c r="EJ200" s="1078"/>
      <c r="EK200" s="1078"/>
      <c r="EL200" s="1078"/>
      <c r="EM200" s="1078"/>
      <c r="EN200" s="1078"/>
      <c r="EO200" s="1078"/>
      <c r="EP200" s="1078"/>
      <c r="EQ200" s="1078"/>
      <c r="ER200" s="1078"/>
      <c r="ES200" s="1078"/>
      <c r="ET200" s="1078"/>
      <c r="EU200" s="1078"/>
      <c r="EV200" s="1078"/>
      <c r="EW200" s="1078"/>
    </row>
    <row r="201" spans="1:153" s="5" customFormat="1" ht="15.75" customHeight="1">
      <c r="A201" s="60">
        <v>4</v>
      </c>
      <c r="B201" s="262" t="s">
        <v>36</v>
      </c>
      <c r="C201" s="263"/>
      <c r="D201" s="61">
        <v>13</v>
      </c>
      <c r="E201" s="61"/>
      <c r="F201" s="62">
        <f t="shared" si="125"/>
        <v>13</v>
      </c>
      <c r="G201" s="63">
        <f t="shared" si="126"/>
        <v>23192</v>
      </c>
      <c r="H201" s="60"/>
      <c r="I201" s="1290"/>
      <c r="J201" s="1290"/>
      <c r="K201" s="428" t="s">
        <v>999</v>
      </c>
      <c r="L201" s="429"/>
      <c r="M201" s="429"/>
      <c r="N201" s="429"/>
      <c r="O201" s="429"/>
      <c r="P201" s="429"/>
      <c r="Q201" s="430"/>
      <c r="R201" s="1289"/>
      <c r="S201" s="1289"/>
      <c r="T201" s="1289"/>
      <c r="W201" s="85"/>
      <c r="AB201" s="1075"/>
      <c r="AC201" s="1078"/>
      <c r="AD201" s="1078"/>
      <c r="AE201" s="1078"/>
      <c r="AF201" s="1078"/>
      <c r="AG201" s="1078"/>
      <c r="AH201" s="1078"/>
      <c r="AI201" s="1078"/>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c r="CL201" s="1078"/>
      <c r="CM201" s="1078"/>
      <c r="CN201" s="1078"/>
      <c r="CO201" s="1078"/>
      <c r="CP201" s="1078"/>
      <c r="CQ201" s="1078"/>
      <c r="CR201" s="1078"/>
      <c r="CS201" s="1078"/>
      <c r="CT201" s="1078"/>
      <c r="CU201" s="1078"/>
      <c r="CV201" s="1078"/>
      <c r="CW201" s="1078"/>
      <c r="CX201" s="1078"/>
      <c r="CY201" s="1078"/>
      <c r="CZ201" s="1078"/>
      <c r="DA201" s="1078"/>
      <c r="DB201" s="1078"/>
      <c r="DC201" s="1078"/>
      <c r="DD201" s="1078"/>
      <c r="DE201" s="1078"/>
      <c r="DF201" s="1078"/>
      <c r="DG201" s="1078"/>
      <c r="DH201" s="1078"/>
      <c r="DI201" s="1078"/>
      <c r="DJ201" s="1078"/>
      <c r="DK201" s="1078"/>
      <c r="DL201" s="1078"/>
      <c r="DM201" s="1078"/>
      <c r="DN201" s="1078"/>
      <c r="DO201" s="1078"/>
      <c r="DP201" s="1078"/>
      <c r="DQ201" s="1078"/>
      <c r="DR201" s="1078"/>
      <c r="DS201" s="1078"/>
      <c r="DT201" s="1078"/>
      <c r="DU201" s="1078"/>
      <c r="DV201" s="1078"/>
      <c r="DW201" s="1078"/>
      <c r="DX201" s="1078"/>
      <c r="DY201" s="1078"/>
      <c r="DZ201" s="1078"/>
      <c r="EA201" s="1078"/>
      <c r="EB201" s="1078"/>
      <c r="EC201" s="1078"/>
      <c r="ED201" s="1078"/>
      <c r="EE201" s="1078"/>
      <c r="EF201" s="1078"/>
      <c r="EG201" s="1078"/>
      <c r="EH201" s="1078"/>
      <c r="EI201" s="1078"/>
      <c r="EJ201" s="1078"/>
      <c r="EK201" s="1078"/>
      <c r="EL201" s="1078"/>
      <c r="EM201" s="1078"/>
      <c r="EN201" s="1078"/>
      <c r="EO201" s="1078"/>
      <c r="EP201" s="1078"/>
      <c r="EQ201" s="1078"/>
      <c r="ER201" s="1078"/>
      <c r="ES201" s="1078"/>
      <c r="ET201" s="1078"/>
      <c r="EU201" s="1078"/>
      <c r="EV201" s="1078"/>
      <c r="EW201" s="1078"/>
    </row>
    <row r="202" spans="1:153" s="5" customFormat="1" ht="15.75" customHeight="1">
      <c r="A202" s="60">
        <v>5</v>
      </c>
      <c r="B202" s="262" t="s">
        <v>38</v>
      </c>
      <c r="C202" s="263"/>
      <c r="D202" s="61">
        <v>4</v>
      </c>
      <c r="E202" s="61"/>
      <c r="F202" s="62">
        <f t="shared" si="125"/>
        <v>4</v>
      </c>
      <c r="G202" s="63">
        <f t="shared" si="126"/>
        <v>7136</v>
      </c>
      <c r="H202" s="60"/>
      <c r="I202" s="1290"/>
      <c r="J202" s="1290"/>
      <c r="K202" s="428" t="s">
        <v>1000</v>
      </c>
      <c r="L202" s="429"/>
      <c r="M202" s="429"/>
      <c r="N202" s="429"/>
      <c r="O202" s="429"/>
      <c r="P202" s="429"/>
      <c r="Q202" s="430"/>
      <c r="R202" s="1289"/>
      <c r="S202" s="1289"/>
      <c r="T202" s="1289"/>
      <c r="W202" s="85"/>
      <c r="AB202" s="1075"/>
      <c r="AC202" s="1078"/>
      <c r="AD202" s="1078"/>
      <c r="AE202" s="1078"/>
      <c r="AF202" s="1078"/>
      <c r="AG202" s="1078"/>
      <c r="AH202" s="1078"/>
      <c r="AI202" s="1078"/>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c r="CL202" s="1078"/>
      <c r="CM202" s="1078"/>
      <c r="CN202" s="1078"/>
      <c r="CO202" s="1078"/>
      <c r="CP202" s="1078"/>
      <c r="CQ202" s="1078"/>
      <c r="CR202" s="1078"/>
      <c r="CS202" s="1078"/>
      <c r="CT202" s="1078"/>
      <c r="CU202" s="1078"/>
      <c r="CV202" s="1078"/>
      <c r="CW202" s="1078"/>
      <c r="CX202" s="1078"/>
      <c r="CY202" s="1078"/>
      <c r="CZ202" s="1078"/>
      <c r="DA202" s="1078"/>
      <c r="DB202" s="1078"/>
      <c r="DC202" s="1078"/>
      <c r="DD202" s="1078"/>
      <c r="DE202" s="1078"/>
      <c r="DF202" s="1078"/>
      <c r="DG202" s="1078"/>
      <c r="DH202" s="1078"/>
      <c r="DI202" s="1078"/>
      <c r="DJ202" s="1078"/>
      <c r="DK202" s="1078"/>
      <c r="DL202" s="1078"/>
      <c r="DM202" s="1078"/>
      <c r="DN202" s="1078"/>
      <c r="DO202" s="1078"/>
      <c r="DP202" s="1078"/>
      <c r="DQ202" s="1078"/>
      <c r="DR202" s="1078"/>
      <c r="DS202" s="1078"/>
      <c r="DT202" s="1078"/>
      <c r="DU202" s="1078"/>
      <c r="DV202" s="1078"/>
      <c r="DW202" s="1078"/>
      <c r="DX202" s="1078"/>
      <c r="DY202" s="1078"/>
      <c r="DZ202" s="1078"/>
      <c r="EA202" s="1078"/>
      <c r="EB202" s="1078"/>
      <c r="EC202" s="1078"/>
      <c r="ED202" s="1078"/>
      <c r="EE202" s="1078"/>
      <c r="EF202" s="1078"/>
      <c r="EG202" s="1078"/>
      <c r="EH202" s="1078"/>
      <c r="EI202" s="1078"/>
      <c r="EJ202" s="1078"/>
      <c r="EK202" s="1078"/>
      <c r="EL202" s="1078"/>
      <c r="EM202" s="1078"/>
      <c r="EN202" s="1078"/>
      <c r="EO202" s="1078"/>
      <c r="EP202" s="1078"/>
      <c r="EQ202" s="1078"/>
      <c r="ER202" s="1078"/>
      <c r="ES202" s="1078"/>
      <c r="ET202" s="1078"/>
      <c r="EU202" s="1078"/>
      <c r="EV202" s="1078"/>
      <c r="EW202" s="1078"/>
    </row>
    <row r="203" spans="1:153" s="5" customFormat="1" ht="15.75" customHeight="1">
      <c r="A203" s="60">
        <v>6</v>
      </c>
      <c r="B203" s="902" t="s">
        <v>35</v>
      </c>
      <c r="C203" s="263"/>
      <c r="D203" s="61">
        <v>11</v>
      </c>
      <c r="E203" s="61"/>
      <c r="F203" s="62">
        <f t="shared" si="125"/>
        <v>11</v>
      </c>
      <c r="G203" s="63">
        <f t="shared" si="126"/>
        <v>19624</v>
      </c>
      <c r="H203" s="60"/>
      <c r="I203" s="1290"/>
      <c r="J203" s="1290"/>
      <c r="K203" s="428" t="s">
        <v>1001</v>
      </c>
      <c r="L203" s="429"/>
      <c r="M203" s="429"/>
      <c r="N203" s="429"/>
      <c r="O203" s="429"/>
      <c r="P203" s="429"/>
      <c r="Q203" s="430"/>
      <c r="R203" s="1289"/>
      <c r="S203" s="1289"/>
      <c r="T203" s="1289"/>
      <c r="W203" s="85"/>
      <c r="AB203" s="1075"/>
      <c r="AC203" s="1078"/>
      <c r="AD203" s="1078"/>
      <c r="AE203" s="1078"/>
      <c r="AF203" s="1078"/>
      <c r="AG203" s="1078"/>
      <c r="AH203" s="1078"/>
      <c r="AI203" s="1078"/>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c r="CL203" s="1078"/>
      <c r="CM203" s="1078"/>
      <c r="CN203" s="1078"/>
      <c r="CO203" s="1078"/>
      <c r="CP203" s="1078"/>
      <c r="CQ203" s="1078"/>
      <c r="CR203" s="1078"/>
      <c r="CS203" s="1078"/>
      <c r="CT203" s="1078"/>
      <c r="CU203" s="1078"/>
      <c r="CV203" s="1078"/>
      <c r="CW203" s="1078"/>
      <c r="CX203" s="1078"/>
      <c r="CY203" s="1078"/>
      <c r="CZ203" s="1078"/>
      <c r="DA203" s="1078"/>
      <c r="DB203" s="1078"/>
      <c r="DC203" s="1078"/>
      <c r="DD203" s="1078"/>
      <c r="DE203" s="1078"/>
      <c r="DF203" s="1078"/>
      <c r="DG203" s="1078"/>
      <c r="DH203" s="1078"/>
      <c r="DI203" s="1078"/>
      <c r="DJ203" s="1078"/>
      <c r="DK203" s="1078"/>
      <c r="DL203" s="1078"/>
      <c r="DM203" s="1078"/>
      <c r="DN203" s="1078"/>
      <c r="DO203" s="1078"/>
      <c r="DP203" s="1078"/>
      <c r="DQ203" s="1078"/>
      <c r="DR203" s="1078"/>
      <c r="DS203" s="1078"/>
      <c r="DT203" s="1078"/>
      <c r="DU203" s="1078"/>
      <c r="DV203" s="1078"/>
      <c r="DW203" s="1078"/>
      <c r="DX203" s="1078"/>
      <c r="DY203" s="1078"/>
      <c r="DZ203" s="1078"/>
      <c r="EA203" s="1078"/>
      <c r="EB203" s="1078"/>
      <c r="EC203" s="1078"/>
      <c r="ED203" s="1078"/>
      <c r="EE203" s="1078"/>
      <c r="EF203" s="1078"/>
      <c r="EG203" s="1078"/>
      <c r="EH203" s="1078"/>
      <c r="EI203" s="1078"/>
      <c r="EJ203" s="1078"/>
      <c r="EK203" s="1078"/>
      <c r="EL203" s="1078"/>
      <c r="EM203" s="1078"/>
      <c r="EN203" s="1078"/>
      <c r="EO203" s="1078"/>
      <c r="EP203" s="1078"/>
      <c r="EQ203" s="1078"/>
      <c r="ER203" s="1078"/>
      <c r="ES203" s="1078"/>
      <c r="ET203" s="1078"/>
      <c r="EU203" s="1078"/>
      <c r="EV203" s="1078"/>
      <c r="EW203" s="1078"/>
    </row>
    <row r="204" spans="1:153" s="5" customFormat="1" ht="15.75" customHeight="1">
      <c r="A204" s="60">
        <v>7</v>
      </c>
      <c r="B204" s="262" t="s">
        <v>1002</v>
      </c>
      <c r="C204" s="263"/>
      <c r="D204" s="61"/>
      <c r="E204" s="61">
        <v>4</v>
      </c>
      <c r="F204" s="62">
        <f t="shared" si="125"/>
        <v>4</v>
      </c>
      <c r="G204" s="63">
        <f t="shared" si="126"/>
        <v>7136</v>
      </c>
      <c r="H204" s="60"/>
      <c r="I204" s="1290"/>
      <c r="J204" s="1290"/>
      <c r="K204" s="428" t="s">
        <v>1003</v>
      </c>
      <c r="L204" s="429"/>
      <c r="M204" s="429"/>
      <c r="N204" s="429"/>
      <c r="O204" s="429"/>
      <c r="P204" s="429"/>
      <c r="Q204" s="430"/>
      <c r="R204" s="1289"/>
      <c r="S204" s="1289"/>
      <c r="T204" s="1289"/>
      <c r="W204" s="85"/>
      <c r="AB204" s="1075"/>
      <c r="AC204" s="1078"/>
      <c r="AD204" s="1078"/>
      <c r="AE204" s="1078"/>
      <c r="AF204" s="1078"/>
      <c r="AG204" s="1078"/>
      <c r="AH204" s="1078"/>
      <c r="AI204" s="1078"/>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c r="CL204" s="1078"/>
      <c r="CM204" s="1078"/>
      <c r="CN204" s="1078"/>
      <c r="CO204" s="1078"/>
      <c r="CP204" s="1078"/>
      <c r="CQ204" s="1078"/>
      <c r="CR204" s="1078"/>
      <c r="CS204" s="1078"/>
      <c r="CT204" s="1078"/>
      <c r="CU204" s="1078"/>
      <c r="CV204" s="1078"/>
      <c r="CW204" s="1078"/>
      <c r="CX204" s="1078"/>
      <c r="CY204" s="1078"/>
      <c r="CZ204" s="1078"/>
      <c r="DA204" s="1078"/>
      <c r="DB204" s="1078"/>
      <c r="DC204" s="1078"/>
      <c r="DD204" s="1078"/>
      <c r="DE204" s="1078"/>
      <c r="DF204" s="1078"/>
      <c r="DG204" s="1078"/>
      <c r="DH204" s="1078"/>
      <c r="DI204" s="1078"/>
      <c r="DJ204" s="1078"/>
      <c r="DK204" s="1078"/>
      <c r="DL204" s="1078"/>
      <c r="DM204" s="1078"/>
      <c r="DN204" s="1078"/>
      <c r="DO204" s="1078"/>
      <c r="DP204" s="1078"/>
      <c r="DQ204" s="1078"/>
      <c r="DR204" s="1078"/>
      <c r="DS204" s="1078"/>
      <c r="DT204" s="1078"/>
      <c r="DU204" s="1078"/>
      <c r="DV204" s="1078"/>
      <c r="DW204" s="1078"/>
      <c r="DX204" s="1078"/>
      <c r="DY204" s="1078"/>
      <c r="DZ204" s="1078"/>
      <c r="EA204" s="1078"/>
      <c r="EB204" s="1078"/>
      <c r="EC204" s="1078"/>
      <c r="ED204" s="1078"/>
      <c r="EE204" s="1078"/>
      <c r="EF204" s="1078"/>
      <c r="EG204" s="1078"/>
      <c r="EH204" s="1078"/>
      <c r="EI204" s="1078"/>
      <c r="EJ204" s="1078"/>
      <c r="EK204" s="1078"/>
      <c r="EL204" s="1078"/>
      <c r="EM204" s="1078"/>
      <c r="EN204" s="1078"/>
      <c r="EO204" s="1078"/>
      <c r="EP204" s="1078"/>
      <c r="EQ204" s="1078"/>
      <c r="ER204" s="1078"/>
      <c r="ES204" s="1078"/>
      <c r="ET204" s="1078"/>
      <c r="EU204" s="1078"/>
      <c r="EV204" s="1078"/>
      <c r="EW204" s="1078"/>
    </row>
    <row r="205" spans="1:153" s="5" customFormat="1" ht="15.75" customHeight="1">
      <c r="A205" s="60">
        <v>8</v>
      </c>
      <c r="B205" s="262" t="s">
        <v>1004</v>
      </c>
      <c r="C205" s="263"/>
      <c r="D205" s="61">
        <v>4</v>
      </c>
      <c r="E205" s="61"/>
      <c r="F205" s="62">
        <f t="shared" si="125"/>
        <v>4</v>
      </c>
      <c r="G205" s="63">
        <f t="shared" si="126"/>
        <v>7136</v>
      </c>
      <c r="H205" s="60"/>
      <c r="I205" s="1290"/>
      <c r="J205" s="1290"/>
      <c r="K205" s="428" t="s">
        <v>894</v>
      </c>
      <c r="L205" s="429"/>
      <c r="M205" s="429"/>
      <c r="N205" s="429"/>
      <c r="O205" s="429"/>
      <c r="P205" s="429"/>
      <c r="Q205" s="430"/>
      <c r="R205" s="1289"/>
      <c r="S205" s="1289"/>
      <c r="T205" s="1289"/>
      <c r="W205" s="85"/>
      <c r="AB205" s="1075"/>
      <c r="AC205" s="1078"/>
      <c r="AD205" s="1078"/>
      <c r="AE205" s="1078"/>
      <c r="AF205" s="1078"/>
      <c r="AG205" s="1078"/>
      <c r="AH205" s="1078"/>
      <c r="AI205" s="1078"/>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c r="CL205" s="1078"/>
      <c r="CM205" s="1078"/>
      <c r="CN205" s="1078"/>
      <c r="CO205" s="1078"/>
      <c r="CP205" s="1078"/>
      <c r="CQ205" s="1078"/>
      <c r="CR205" s="1078"/>
      <c r="CS205" s="1078"/>
      <c r="CT205" s="1078"/>
      <c r="CU205" s="1078"/>
      <c r="CV205" s="1078"/>
      <c r="CW205" s="1078"/>
      <c r="CX205" s="1078"/>
      <c r="CY205" s="1078"/>
      <c r="CZ205" s="1078"/>
      <c r="DA205" s="1078"/>
      <c r="DB205" s="1078"/>
      <c r="DC205" s="1078"/>
      <c r="DD205" s="1078"/>
      <c r="DE205" s="1078"/>
      <c r="DF205" s="1078"/>
      <c r="DG205" s="1078"/>
      <c r="DH205" s="1078"/>
      <c r="DI205" s="1078"/>
      <c r="DJ205" s="1078"/>
      <c r="DK205" s="1078"/>
      <c r="DL205" s="1078"/>
      <c r="DM205" s="1078"/>
      <c r="DN205" s="1078"/>
      <c r="DO205" s="1078"/>
      <c r="DP205" s="1078"/>
      <c r="DQ205" s="1078"/>
      <c r="DR205" s="1078"/>
      <c r="DS205" s="1078"/>
      <c r="DT205" s="1078"/>
      <c r="DU205" s="1078"/>
      <c r="DV205" s="1078"/>
      <c r="DW205" s="1078"/>
      <c r="DX205" s="1078"/>
      <c r="DY205" s="1078"/>
      <c r="DZ205" s="1078"/>
      <c r="EA205" s="1078"/>
      <c r="EB205" s="1078"/>
      <c r="EC205" s="1078"/>
      <c r="ED205" s="1078"/>
      <c r="EE205" s="1078"/>
      <c r="EF205" s="1078"/>
      <c r="EG205" s="1078"/>
      <c r="EH205" s="1078"/>
      <c r="EI205" s="1078"/>
      <c r="EJ205" s="1078"/>
      <c r="EK205" s="1078"/>
      <c r="EL205" s="1078"/>
      <c r="EM205" s="1078"/>
      <c r="EN205" s="1078"/>
      <c r="EO205" s="1078"/>
      <c r="EP205" s="1078"/>
      <c r="EQ205" s="1078"/>
      <c r="ER205" s="1078"/>
      <c r="ES205" s="1078"/>
      <c r="ET205" s="1078"/>
      <c r="EU205" s="1078"/>
      <c r="EV205" s="1078"/>
      <c r="EW205" s="1078"/>
    </row>
    <row r="206" spans="1:153" s="5" customFormat="1" ht="15.75" customHeight="1">
      <c r="A206" s="60">
        <v>9</v>
      </c>
      <c r="B206" s="262" t="s">
        <v>1005</v>
      </c>
      <c r="C206" s="263"/>
      <c r="D206" s="61">
        <v>1</v>
      </c>
      <c r="E206" s="61"/>
      <c r="F206" s="62">
        <f t="shared" si="125"/>
        <v>1</v>
      </c>
      <c r="G206" s="63">
        <f t="shared" si="126"/>
        <v>1784</v>
      </c>
      <c r="H206" s="60"/>
      <c r="I206" s="1290"/>
      <c r="J206" s="1290"/>
      <c r="K206" s="428" t="s">
        <v>1006</v>
      </c>
      <c r="L206" s="429"/>
      <c r="M206" s="429"/>
      <c r="N206" s="429"/>
      <c r="O206" s="429"/>
      <c r="P206" s="429"/>
      <c r="Q206" s="430"/>
      <c r="R206" s="1289"/>
      <c r="S206" s="1289"/>
      <c r="T206" s="1289"/>
      <c r="W206" s="85"/>
      <c r="AB206" s="1075"/>
      <c r="AC206" s="1078"/>
      <c r="AD206" s="1078"/>
      <c r="AE206" s="1078"/>
      <c r="AF206" s="1078"/>
      <c r="AG206" s="1078"/>
      <c r="AH206" s="1078"/>
      <c r="AI206" s="1078"/>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c r="CL206" s="1078"/>
      <c r="CM206" s="1078"/>
      <c r="CN206" s="1078"/>
      <c r="CO206" s="1078"/>
      <c r="CP206" s="1078"/>
      <c r="CQ206" s="1078"/>
      <c r="CR206" s="1078"/>
      <c r="CS206" s="1078"/>
      <c r="CT206" s="1078"/>
      <c r="CU206" s="1078"/>
      <c r="CV206" s="1078"/>
      <c r="CW206" s="1078"/>
      <c r="CX206" s="1078"/>
      <c r="CY206" s="1078"/>
      <c r="CZ206" s="1078"/>
      <c r="DA206" s="1078"/>
      <c r="DB206" s="1078"/>
      <c r="DC206" s="1078"/>
      <c r="DD206" s="1078"/>
      <c r="DE206" s="1078"/>
      <c r="DF206" s="1078"/>
      <c r="DG206" s="1078"/>
      <c r="DH206" s="1078"/>
      <c r="DI206" s="1078"/>
      <c r="DJ206" s="1078"/>
      <c r="DK206" s="1078"/>
      <c r="DL206" s="1078"/>
      <c r="DM206" s="1078"/>
      <c r="DN206" s="1078"/>
      <c r="DO206" s="1078"/>
      <c r="DP206" s="1078"/>
      <c r="DQ206" s="1078"/>
      <c r="DR206" s="1078"/>
      <c r="DS206" s="1078"/>
      <c r="DT206" s="1078"/>
      <c r="DU206" s="1078"/>
      <c r="DV206" s="1078"/>
      <c r="DW206" s="1078"/>
      <c r="DX206" s="1078"/>
      <c r="DY206" s="1078"/>
      <c r="DZ206" s="1078"/>
      <c r="EA206" s="1078"/>
      <c r="EB206" s="1078"/>
      <c r="EC206" s="1078"/>
      <c r="ED206" s="1078"/>
      <c r="EE206" s="1078"/>
      <c r="EF206" s="1078"/>
      <c r="EG206" s="1078"/>
      <c r="EH206" s="1078"/>
      <c r="EI206" s="1078"/>
      <c r="EJ206" s="1078"/>
      <c r="EK206" s="1078"/>
      <c r="EL206" s="1078"/>
      <c r="EM206" s="1078"/>
      <c r="EN206" s="1078"/>
      <c r="EO206" s="1078"/>
      <c r="EP206" s="1078"/>
      <c r="EQ206" s="1078"/>
      <c r="ER206" s="1078"/>
      <c r="ES206" s="1078"/>
      <c r="ET206" s="1078"/>
      <c r="EU206" s="1078"/>
      <c r="EV206" s="1078"/>
      <c r="EW206" s="1078"/>
    </row>
    <row r="207" spans="1:153" s="5" customFormat="1" ht="15.75" customHeight="1">
      <c r="A207" s="60">
        <v>10</v>
      </c>
      <c r="B207" s="262" t="s">
        <v>1007</v>
      </c>
      <c r="C207" s="263"/>
      <c r="D207" s="61"/>
      <c r="E207" s="61">
        <v>1</v>
      </c>
      <c r="F207" s="62">
        <f t="shared" si="125"/>
        <v>1</v>
      </c>
      <c r="G207" s="63">
        <f t="shared" si="126"/>
        <v>1784</v>
      </c>
      <c r="H207" s="60"/>
      <c r="I207" s="1290"/>
      <c r="J207" s="1290"/>
      <c r="K207" s="428"/>
      <c r="L207" s="429"/>
      <c r="M207" s="429"/>
      <c r="N207" s="429"/>
      <c r="O207" s="429"/>
      <c r="P207" s="429"/>
      <c r="Q207" s="430"/>
      <c r="R207" s="1289"/>
      <c r="S207" s="1289"/>
      <c r="T207" s="1289"/>
      <c r="AB207" s="1075"/>
      <c r="AC207" s="1078"/>
      <c r="AD207" s="1078"/>
      <c r="AE207" s="1078"/>
      <c r="AF207" s="1078"/>
      <c r="AG207" s="1078"/>
      <c r="AH207" s="1078"/>
      <c r="AI207" s="1078"/>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c r="CL207" s="1078"/>
      <c r="CM207" s="1078"/>
      <c r="CN207" s="1078"/>
      <c r="CO207" s="1078"/>
      <c r="CP207" s="1078"/>
      <c r="CQ207" s="1078"/>
      <c r="CR207" s="1078"/>
      <c r="CS207" s="1078"/>
      <c r="CT207" s="1078"/>
      <c r="CU207" s="1078"/>
      <c r="CV207" s="1078"/>
      <c r="CW207" s="1078"/>
      <c r="CX207" s="1078"/>
      <c r="CY207" s="1078"/>
      <c r="CZ207" s="1078"/>
      <c r="DA207" s="1078"/>
      <c r="DB207" s="1078"/>
      <c r="DC207" s="1078"/>
      <c r="DD207" s="1078"/>
      <c r="DE207" s="1078"/>
      <c r="DF207" s="1078"/>
      <c r="DG207" s="1078"/>
      <c r="DH207" s="1078"/>
      <c r="DI207" s="1078"/>
      <c r="DJ207" s="1078"/>
      <c r="DK207" s="1078"/>
      <c r="DL207" s="1078"/>
      <c r="DM207" s="1078"/>
      <c r="DN207" s="1078"/>
      <c r="DO207" s="1078"/>
      <c r="DP207" s="1078"/>
      <c r="DQ207" s="1078"/>
      <c r="DR207" s="1078"/>
      <c r="DS207" s="1078"/>
      <c r="DT207" s="1078"/>
      <c r="DU207" s="1078"/>
      <c r="DV207" s="1078"/>
      <c r="DW207" s="1078"/>
      <c r="DX207" s="1078"/>
      <c r="DY207" s="1078"/>
      <c r="DZ207" s="1078"/>
      <c r="EA207" s="1078"/>
      <c r="EB207" s="1078"/>
      <c r="EC207" s="1078"/>
      <c r="ED207" s="1078"/>
      <c r="EE207" s="1078"/>
      <c r="EF207" s="1078"/>
      <c r="EG207" s="1078"/>
      <c r="EH207" s="1078"/>
      <c r="EI207" s="1078"/>
      <c r="EJ207" s="1078"/>
      <c r="EK207" s="1078"/>
      <c r="EL207" s="1078"/>
      <c r="EM207" s="1078"/>
      <c r="EN207" s="1078"/>
      <c r="EO207" s="1078"/>
      <c r="EP207" s="1078"/>
      <c r="EQ207" s="1078"/>
      <c r="ER207" s="1078"/>
      <c r="ES207" s="1078"/>
      <c r="ET207" s="1078"/>
      <c r="EU207" s="1078"/>
      <c r="EV207" s="1078"/>
      <c r="EW207" s="1078"/>
    </row>
    <row r="208" spans="1:153" s="5" customFormat="1" ht="15.75" hidden="1" customHeight="1">
      <c r="A208" s="60">
        <v>11</v>
      </c>
      <c r="B208" s="262" t="s">
        <v>1007</v>
      </c>
      <c r="C208" s="263"/>
      <c r="D208" s="61"/>
      <c r="E208" s="61">
        <v>1</v>
      </c>
      <c r="F208" s="62">
        <f t="shared" si="125"/>
        <v>1</v>
      </c>
      <c r="G208" s="63">
        <f t="shared" si="126"/>
        <v>1784</v>
      </c>
      <c r="H208" s="60"/>
      <c r="I208" s="1290"/>
      <c r="J208" s="1290"/>
      <c r="K208" s="428"/>
      <c r="L208" s="429"/>
      <c r="M208" s="429"/>
      <c r="N208" s="429"/>
      <c r="O208" s="429"/>
      <c r="P208" s="429"/>
      <c r="Q208" s="430"/>
      <c r="R208" s="1289"/>
      <c r="S208" s="1289"/>
      <c r="T208" s="1289"/>
      <c r="AB208" s="1075"/>
      <c r="AC208" s="1078"/>
      <c r="AD208" s="1078"/>
      <c r="AE208" s="1078"/>
      <c r="AF208" s="1078"/>
      <c r="AG208" s="1078"/>
      <c r="AH208" s="1078"/>
      <c r="AI208" s="1078"/>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c r="CL208" s="1078"/>
      <c r="CM208" s="1078"/>
      <c r="CN208" s="1078"/>
      <c r="CO208" s="1078"/>
      <c r="CP208" s="1078"/>
      <c r="CQ208" s="1078"/>
      <c r="CR208" s="1078"/>
      <c r="CS208" s="1078"/>
      <c r="CT208" s="1078"/>
      <c r="CU208" s="1078"/>
      <c r="CV208" s="1078"/>
      <c r="CW208" s="1078"/>
      <c r="CX208" s="1078"/>
      <c r="CY208" s="1078"/>
      <c r="CZ208" s="1078"/>
      <c r="DA208" s="1078"/>
      <c r="DB208" s="1078"/>
      <c r="DC208" s="1078"/>
      <c r="DD208" s="1078"/>
      <c r="DE208" s="1078"/>
      <c r="DF208" s="1078"/>
      <c r="DG208" s="1078"/>
      <c r="DH208" s="1078"/>
      <c r="DI208" s="1078"/>
      <c r="DJ208" s="1078"/>
      <c r="DK208" s="1078"/>
      <c r="DL208" s="1078"/>
      <c r="DM208" s="1078"/>
      <c r="DN208" s="1078"/>
      <c r="DO208" s="1078"/>
      <c r="DP208" s="1078"/>
      <c r="DQ208" s="1078"/>
      <c r="DR208" s="1078"/>
      <c r="DS208" s="1078"/>
      <c r="DT208" s="1078"/>
      <c r="DU208" s="1078"/>
      <c r="DV208" s="1078"/>
      <c r="DW208" s="1078"/>
      <c r="DX208" s="1078"/>
      <c r="DY208" s="1078"/>
      <c r="DZ208" s="1078"/>
      <c r="EA208" s="1078"/>
      <c r="EB208" s="1078"/>
      <c r="EC208" s="1078"/>
      <c r="ED208" s="1078"/>
      <c r="EE208" s="1078"/>
      <c r="EF208" s="1078"/>
      <c r="EG208" s="1078"/>
      <c r="EH208" s="1078"/>
      <c r="EI208" s="1078"/>
      <c r="EJ208" s="1078"/>
      <c r="EK208" s="1078"/>
      <c r="EL208" s="1078"/>
      <c r="EM208" s="1078"/>
      <c r="EN208" s="1078"/>
      <c r="EO208" s="1078"/>
      <c r="EP208" s="1078"/>
      <c r="EQ208" s="1078"/>
      <c r="ER208" s="1078"/>
      <c r="ES208" s="1078"/>
      <c r="ET208" s="1078"/>
      <c r="EU208" s="1078"/>
      <c r="EV208" s="1078"/>
      <c r="EW208" s="1078"/>
    </row>
    <row r="209" spans="1:154" s="5" customFormat="1" ht="15.75" hidden="1" customHeight="1">
      <c r="A209" s="60">
        <v>12</v>
      </c>
      <c r="B209" s="262"/>
      <c r="C209" s="263"/>
      <c r="D209" s="61"/>
      <c r="E209" s="61"/>
      <c r="F209" s="62">
        <f t="shared" si="125"/>
        <v>0</v>
      </c>
      <c r="G209" s="63">
        <f t="shared" si="126"/>
        <v>0</v>
      </c>
      <c r="H209" s="60"/>
      <c r="I209" s="1290"/>
      <c r="J209" s="1290"/>
      <c r="K209" s="428"/>
      <c r="L209" s="429"/>
      <c r="M209" s="429"/>
      <c r="N209" s="429"/>
      <c r="O209" s="429"/>
      <c r="P209" s="429"/>
      <c r="Q209" s="430"/>
      <c r="R209" s="1289"/>
      <c r="S209" s="1289"/>
      <c r="T209" s="1289"/>
      <c r="AB209" s="19"/>
      <c r="AC209" s="1046"/>
      <c r="AD209" s="1046"/>
      <c r="AE209" s="1046"/>
      <c r="AF209" s="1046"/>
      <c r="AG209" s="1046"/>
      <c r="AH209" s="1046"/>
      <c r="AI209" s="1046"/>
      <c r="AJ209" s="1046"/>
      <c r="AK209" s="1046"/>
      <c r="AL209" s="1046"/>
      <c r="AM209" s="1046"/>
      <c r="AN209" s="1046"/>
      <c r="AO209" s="1046"/>
      <c r="AP209" s="1046"/>
      <c r="AQ209" s="1046"/>
      <c r="AR209" s="1046"/>
      <c r="AS209" s="1046"/>
      <c r="AT209" s="1046"/>
      <c r="AU209" s="1046"/>
      <c r="AV209" s="1046"/>
      <c r="AW209" s="1046"/>
      <c r="AX209" s="1046"/>
      <c r="AY209" s="1046"/>
      <c r="AZ209" s="1046"/>
      <c r="BA209" s="1046"/>
      <c r="BB209" s="1046"/>
      <c r="BC209" s="1046"/>
      <c r="BD209" s="1046"/>
      <c r="BE209" s="1046"/>
      <c r="BF209" s="1046"/>
      <c r="BG209" s="1046"/>
      <c r="BH209" s="1046"/>
      <c r="BI209" s="1046"/>
      <c r="BJ209" s="1046"/>
      <c r="BK209" s="1046"/>
      <c r="BL209" s="1046"/>
      <c r="BM209" s="1046"/>
      <c r="BN209" s="1046"/>
      <c r="BO209" s="1046"/>
      <c r="BP209" s="1046"/>
      <c r="BQ209" s="1046"/>
      <c r="BR209" s="1046"/>
      <c r="BS209" s="1046"/>
      <c r="BT209" s="1046"/>
      <c r="BU209" s="1046"/>
      <c r="BV209" s="1046"/>
      <c r="BW209" s="1046"/>
      <c r="BX209" s="1046"/>
      <c r="BY209" s="1046"/>
      <c r="BZ209" s="1046"/>
      <c r="CA209" s="1046"/>
      <c r="CB209" s="1046"/>
      <c r="CC209" s="1046"/>
      <c r="CD209" s="1046"/>
      <c r="CE209" s="1046"/>
      <c r="CF209" s="1046"/>
      <c r="CG209" s="1046"/>
      <c r="CH209" s="1046"/>
      <c r="CI209" s="1046"/>
      <c r="CJ209" s="1046"/>
      <c r="CK209" s="1046"/>
      <c r="CL209" s="1046"/>
      <c r="CM209" s="1046"/>
      <c r="CN209" s="1046"/>
      <c r="CO209" s="1046"/>
      <c r="CP209" s="1046"/>
      <c r="CQ209" s="1046"/>
      <c r="CR209" s="1046"/>
      <c r="CS209" s="1046"/>
      <c r="CT209" s="1046"/>
      <c r="CU209" s="1046"/>
      <c r="CV209" s="1046"/>
      <c r="CW209" s="1046"/>
      <c r="CX209" s="1046"/>
      <c r="CY209" s="1046"/>
      <c r="CZ209" s="1046"/>
      <c r="DA209" s="1046"/>
      <c r="DB209" s="1046"/>
      <c r="DC209" s="1046"/>
      <c r="DD209" s="1046"/>
      <c r="DE209" s="1046"/>
      <c r="DF209" s="1046"/>
      <c r="DG209" s="1046"/>
      <c r="DH209" s="1046"/>
      <c r="DI209" s="1046"/>
      <c r="DJ209" s="1046"/>
      <c r="DK209" s="1046"/>
      <c r="DL209" s="1046"/>
      <c r="DM209" s="1046"/>
      <c r="DN209" s="1046"/>
      <c r="DO209" s="1046"/>
      <c r="DP209" s="1046"/>
      <c r="DQ209" s="1046"/>
      <c r="DR209" s="1046"/>
      <c r="DS209" s="1046"/>
      <c r="DT209" s="1046"/>
      <c r="DU209" s="1046"/>
      <c r="DV209" s="1046"/>
      <c r="DW209" s="1046"/>
      <c r="DX209" s="1046"/>
      <c r="DY209" s="1046"/>
      <c r="DZ209" s="1046"/>
      <c r="EA209" s="1046"/>
      <c r="EB209" s="1046"/>
      <c r="EC209" s="1046"/>
      <c r="ED209" s="1046"/>
      <c r="EE209" s="1046"/>
      <c r="EF209" s="1046"/>
      <c r="EG209" s="1046"/>
      <c r="EH209" s="1046"/>
      <c r="EI209" s="1046"/>
      <c r="EJ209" s="1046"/>
      <c r="EK209" s="1046"/>
      <c r="EL209" s="1046"/>
      <c r="EM209" s="1046"/>
      <c r="EN209" s="1046"/>
      <c r="EO209" s="1046"/>
      <c r="EP209" s="1046"/>
      <c r="EQ209" s="1046"/>
      <c r="ER209" s="1046"/>
      <c r="ES209" s="1046"/>
      <c r="ET209" s="1046"/>
      <c r="EU209" s="1046"/>
      <c r="EV209" s="1046"/>
      <c r="EW209" s="1046"/>
    </row>
    <row r="210" spans="1:154" s="5" customFormat="1" ht="15.75" hidden="1" customHeight="1">
      <c r="A210" s="60">
        <v>13</v>
      </c>
      <c r="B210" s="262"/>
      <c r="C210" s="263"/>
      <c r="D210" s="61"/>
      <c r="E210" s="61"/>
      <c r="F210" s="62">
        <f t="shared" si="125"/>
        <v>0</v>
      </c>
      <c r="G210" s="63">
        <f t="shared" si="126"/>
        <v>0</v>
      </c>
      <c r="H210" s="60"/>
      <c r="I210" s="1290"/>
      <c r="J210" s="1290"/>
      <c r="K210" s="428"/>
      <c r="L210" s="429"/>
      <c r="M210" s="429"/>
      <c r="N210" s="429"/>
      <c r="O210" s="429"/>
      <c r="P210" s="429"/>
      <c r="Q210" s="430"/>
      <c r="R210" s="1289"/>
      <c r="S210" s="1289"/>
      <c r="T210" s="1289"/>
      <c r="AB210" s="19"/>
      <c r="AC210" s="1046"/>
      <c r="AD210" s="1046"/>
      <c r="AE210" s="1046"/>
      <c r="AF210" s="1046"/>
      <c r="AG210" s="1046"/>
      <c r="AH210" s="1046"/>
      <c r="AI210" s="1046"/>
      <c r="AJ210" s="1046"/>
      <c r="AK210" s="1046"/>
      <c r="AL210" s="1046"/>
      <c r="AM210" s="1046"/>
      <c r="AN210" s="1046"/>
      <c r="AO210" s="1046"/>
      <c r="AP210" s="1046"/>
      <c r="AQ210" s="1046"/>
      <c r="AR210" s="1046"/>
      <c r="AS210" s="1046"/>
      <c r="AT210" s="1046"/>
      <c r="AU210" s="1046"/>
      <c r="AV210" s="1046"/>
      <c r="AW210" s="1046"/>
      <c r="AX210" s="1046"/>
      <c r="AY210" s="1046"/>
      <c r="AZ210" s="1046"/>
      <c r="BA210" s="1046"/>
      <c r="BB210" s="1046"/>
      <c r="BC210" s="1046"/>
      <c r="BD210" s="1046"/>
      <c r="BE210" s="1046"/>
      <c r="BF210" s="1046"/>
      <c r="BG210" s="1046"/>
      <c r="BH210" s="1046"/>
      <c r="BI210" s="1046"/>
      <c r="BJ210" s="1046"/>
      <c r="BK210" s="1046"/>
      <c r="BL210" s="1046"/>
      <c r="BM210" s="1046"/>
      <c r="BN210" s="1046"/>
      <c r="BO210" s="1046"/>
      <c r="BP210" s="1046"/>
      <c r="BQ210" s="1046"/>
      <c r="BR210" s="1046"/>
      <c r="BS210" s="1046"/>
      <c r="BT210" s="1046"/>
      <c r="BU210" s="1046"/>
      <c r="BV210" s="1046"/>
      <c r="BW210" s="1046"/>
      <c r="BX210" s="1046"/>
      <c r="BY210" s="1046"/>
      <c r="BZ210" s="1046"/>
      <c r="CA210" s="1046"/>
      <c r="CB210" s="1046"/>
      <c r="CC210" s="1046"/>
      <c r="CD210" s="1046"/>
      <c r="CE210" s="1046"/>
      <c r="CF210" s="1046"/>
      <c r="CG210" s="1046"/>
      <c r="CH210" s="1046"/>
      <c r="CI210" s="1046"/>
      <c r="CJ210" s="1046"/>
      <c r="CK210" s="1046"/>
      <c r="CL210" s="1046"/>
      <c r="CM210" s="1046"/>
      <c r="CN210" s="1046"/>
      <c r="CO210" s="1046"/>
      <c r="CP210" s="1046"/>
      <c r="CQ210" s="1046"/>
      <c r="CR210" s="1046"/>
      <c r="CS210" s="1046"/>
      <c r="CT210" s="1046"/>
      <c r="CU210" s="1046"/>
      <c r="CV210" s="1046"/>
      <c r="CW210" s="1046"/>
      <c r="CX210" s="1046"/>
      <c r="CY210" s="1046"/>
      <c r="CZ210" s="1046"/>
      <c r="DA210" s="1046"/>
      <c r="DB210" s="1046"/>
      <c r="DC210" s="1046"/>
      <c r="DD210" s="1046"/>
      <c r="DE210" s="1046"/>
      <c r="DF210" s="1046"/>
      <c r="DG210" s="1046"/>
      <c r="DH210" s="1046"/>
      <c r="DI210" s="1046"/>
      <c r="DJ210" s="1046"/>
      <c r="DK210" s="1046"/>
      <c r="DL210" s="1046"/>
      <c r="DM210" s="1046"/>
      <c r="DN210" s="1046"/>
      <c r="DO210" s="1046"/>
      <c r="DP210" s="1046"/>
      <c r="DQ210" s="1046"/>
      <c r="DR210" s="1046"/>
      <c r="DS210" s="1046"/>
      <c r="DT210" s="1046"/>
      <c r="DU210" s="1046"/>
      <c r="DV210" s="1046"/>
      <c r="DW210" s="1046"/>
      <c r="DX210" s="1046"/>
      <c r="DY210" s="1046"/>
      <c r="DZ210" s="1046"/>
      <c r="EA210" s="1046"/>
      <c r="EB210" s="1046"/>
      <c r="EC210" s="1046"/>
      <c r="ED210" s="1046"/>
      <c r="EE210" s="1046"/>
      <c r="EF210" s="1046"/>
      <c r="EG210" s="1046"/>
      <c r="EH210" s="1046"/>
      <c r="EI210" s="1046"/>
      <c r="EJ210" s="1046"/>
      <c r="EK210" s="1046"/>
      <c r="EL210" s="1046"/>
      <c r="EM210" s="1046"/>
      <c r="EN210" s="1046"/>
      <c r="EO210" s="1046"/>
      <c r="EP210" s="1046"/>
      <c r="EQ210" s="1046"/>
      <c r="ER210" s="1046"/>
      <c r="ES210" s="1046"/>
      <c r="ET210" s="1046"/>
      <c r="EU210" s="1046"/>
      <c r="EV210" s="1046"/>
      <c r="EW210" s="1046"/>
    </row>
    <row r="211" spans="1:154" s="5" customFormat="1" ht="15.75" hidden="1" customHeight="1">
      <c r="A211" s="60">
        <v>14</v>
      </c>
      <c r="B211" s="262"/>
      <c r="C211" s="263"/>
      <c r="D211" s="61"/>
      <c r="E211" s="61"/>
      <c r="F211" s="62">
        <f t="shared" si="125"/>
        <v>0</v>
      </c>
      <c r="G211" s="63">
        <f t="shared" si="126"/>
        <v>0</v>
      </c>
      <c r="H211" s="60"/>
      <c r="I211" s="1290"/>
      <c r="J211" s="1290"/>
      <c r="K211" s="428"/>
      <c r="L211" s="429"/>
      <c r="M211" s="429"/>
      <c r="N211" s="429"/>
      <c r="O211" s="429"/>
      <c r="P211" s="429"/>
      <c r="Q211" s="430"/>
      <c r="R211" s="1289"/>
      <c r="S211" s="1289"/>
      <c r="T211" s="1289"/>
      <c r="AB211" s="19"/>
      <c r="AC211" s="1046"/>
      <c r="AD211" s="1046"/>
      <c r="AE211" s="1046"/>
      <c r="AF211" s="1046"/>
      <c r="AG211" s="1046"/>
      <c r="AH211" s="1046"/>
      <c r="AI211" s="1046"/>
      <c r="AJ211" s="1046"/>
      <c r="AK211" s="1046"/>
      <c r="AL211" s="1046"/>
      <c r="AM211" s="1046"/>
      <c r="AN211" s="1046"/>
      <c r="AO211" s="1046"/>
      <c r="AP211" s="1046"/>
      <c r="AQ211" s="1046"/>
      <c r="AR211" s="1046"/>
      <c r="AS211" s="1046"/>
      <c r="AT211" s="1046"/>
      <c r="AU211" s="1046"/>
      <c r="AV211" s="1046"/>
      <c r="AW211" s="1046"/>
      <c r="AX211" s="1046"/>
      <c r="AY211" s="1046"/>
      <c r="AZ211" s="1046"/>
      <c r="BA211" s="1046"/>
      <c r="BB211" s="1046"/>
      <c r="BC211" s="1046"/>
      <c r="BD211" s="1046"/>
      <c r="BE211" s="1046"/>
      <c r="BF211" s="1046"/>
      <c r="BG211" s="1046"/>
      <c r="BH211" s="1046"/>
      <c r="BI211" s="1046"/>
      <c r="BJ211" s="1046"/>
      <c r="BK211" s="1046"/>
      <c r="BL211" s="1046"/>
      <c r="BM211" s="1046"/>
      <c r="BN211" s="1046"/>
      <c r="BO211" s="1046"/>
      <c r="BP211" s="1046"/>
      <c r="BQ211" s="1046"/>
      <c r="BR211" s="1046"/>
      <c r="BS211" s="1046"/>
      <c r="BT211" s="1046"/>
      <c r="BU211" s="1046"/>
      <c r="BV211" s="1046"/>
      <c r="BW211" s="1046"/>
      <c r="BX211" s="1046"/>
      <c r="BY211" s="1046"/>
      <c r="BZ211" s="1046"/>
      <c r="CA211" s="1046"/>
      <c r="CB211" s="1046"/>
      <c r="CC211" s="1046"/>
      <c r="CD211" s="1046"/>
      <c r="CE211" s="1046"/>
      <c r="CF211" s="1046"/>
      <c r="CG211" s="1046"/>
      <c r="CH211" s="1046"/>
      <c r="CI211" s="1046"/>
      <c r="CJ211" s="1046"/>
      <c r="CK211" s="1046"/>
      <c r="CL211" s="1046"/>
      <c r="CM211" s="1046"/>
      <c r="CN211" s="1046"/>
      <c r="CO211" s="1046"/>
      <c r="CP211" s="1046"/>
      <c r="CQ211" s="1046"/>
      <c r="CR211" s="1046"/>
      <c r="CS211" s="1046"/>
      <c r="CT211" s="1046"/>
      <c r="CU211" s="1046"/>
      <c r="CV211" s="1046"/>
      <c r="CW211" s="1046"/>
      <c r="CX211" s="1046"/>
      <c r="CY211" s="1046"/>
      <c r="CZ211" s="1046"/>
      <c r="DA211" s="1046"/>
      <c r="DB211" s="1046"/>
      <c r="DC211" s="1046"/>
      <c r="DD211" s="1046"/>
      <c r="DE211" s="1046"/>
      <c r="DF211" s="1046"/>
      <c r="DG211" s="1046"/>
      <c r="DH211" s="1046"/>
      <c r="DI211" s="1046"/>
      <c r="DJ211" s="1046"/>
      <c r="DK211" s="1046"/>
      <c r="DL211" s="1046"/>
      <c r="DM211" s="1046"/>
      <c r="DN211" s="1046"/>
      <c r="DO211" s="1046"/>
      <c r="DP211" s="1046"/>
      <c r="DQ211" s="1046"/>
      <c r="DR211" s="1046"/>
      <c r="DS211" s="1046"/>
      <c r="DT211" s="1046"/>
      <c r="DU211" s="1046"/>
      <c r="DV211" s="1046"/>
      <c r="DW211" s="1046"/>
      <c r="DX211" s="1046"/>
      <c r="DY211" s="1046"/>
      <c r="DZ211" s="1046"/>
      <c r="EA211" s="1046"/>
      <c r="EB211" s="1046"/>
      <c r="EC211" s="1046"/>
      <c r="ED211" s="1046"/>
      <c r="EE211" s="1046"/>
      <c r="EF211" s="1046"/>
      <c r="EG211" s="1046"/>
      <c r="EH211" s="1046"/>
      <c r="EI211" s="1046"/>
      <c r="EJ211" s="1046"/>
      <c r="EK211" s="1046"/>
      <c r="EL211" s="1046"/>
      <c r="EM211" s="1046"/>
      <c r="EN211" s="1046"/>
      <c r="EO211" s="1046"/>
      <c r="EP211" s="1046"/>
      <c r="EQ211" s="1046"/>
      <c r="ER211" s="1046"/>
      <c r="ES211" s="1046"/>
      <c r="ET211" s="1046"/>
      <c r="EU211" s="1046"/>
      <c r="EV211" s="1046"/>
      <c r="EW211" s="1046"/>
      <c r="EX211" s="85"/>
    </row>
    <row r="212" spans="1:154" s="5" customFormat="1" ht="15.75" hidden="1" customHeight="1">
      <c r="A212" s="60">
        <v>15</v>
      </c>
      <c r="B212" s="262"/>
      <c r="C212" s="263"/>
      <c r="D212" s="61"/>
      <c r="E212" s="61"/>
      <c r="F212" s="62">
        <f t="shared" si="125"/>
        <v>0</v>
      </c>
      <c r="G212" s="63">
        <f t="shared" si="126"/>
        <v>0</v>
      </c>
      <c r="H212" s="60"/>
      <c r="I212" s="1290"/>
      <c r="J212" s="1290"/>
      <c r="K212" s="428"/>
      <c r="L212" s="429"/>
      <c r="M212" s="429"/>
      <c r="N212" s="429"/>
      <c r="O212" s="429"/>
      <c r="P212" s="429"/>
      <c r="Q212" s="430"/>
      <c r="R212" s="1289"/>
      <c r="S212" s="1289"/>
      <c r="T212" s="1289"/>
      <c r="AB212" s="19"/>
      <c r="AC212" s="1046"/>
      <c r="AD212" s="1046"/>
      <c r="AE212" s="1046"/>
      <c r="AF212" s="1046"/>
      <c r="AG212" s="1046"/>
      <c r="AH212" s="1046"/>
      <c r="AI212" s="1046"/>
      <c r="AJ212" s="1046"/>
      <c r="AK212" s="1046"/>
      <c r="AL212" s="1046"/>
      <c r="AM212" s="1046"/>
      <c r="AN212" s="1046"/>
      <c r="AO212" s="1046"/>
      <c r="AP212" s="1046"/>
      <c r="AQ212" s="1046"/>
      <c r="AR212" s="1046"/>
      <c r="AS212" s="1046"/>
      <c r="AT212" s="1046"/>
      <c r="AU212" s="1046"/>
      <c r="AV212" s="1046"/>
      <c r="AW212" s="1046"/>
      <c r="AX212" s="1046"/>
      <c r="AY212" s="1046"/>
      <c r="AZ212" s="1046"/>
      <c r="BA212" s="1046"/>
      <c r="BB212" s="1046"/>
      <c r="BC212" s="1046"/>
      <c r="BD212" s="1046"/>
      <c r="BE212" s="1046"/>
      <c r="BF212" s="1046"/>
      <c r="BG212" s="1046"/>
      <c r="BH212" s="1046"/>
      <c r="BI212" s="1046"/>
      <c r="BJ212" s="1046"/>
      <c r="BK212" s="1046"/>
      <c r="BL212" s="1046"/>
      <c r="BM212" s="1046"/>
      <c r="BN212" s="1046"/>
      <c r="BO212" s="1046"/>
      <c r="BP212" s="1046"/>
      <c r="BQ212" s="1046"/>
      <c r="BR212" s="1046"/>
      <c r="BS212" s="1046"/>
      <c r="BT212" s="1046"/>
      <c r="BU212" s="1046"/>
      <c r="BV212" s="1046"/>
      <c r="BW212" s="1046"/>
      <c r="BX212" s="1046"/>
      <c r="BY212" s="1046"/>
      <c r="BZ212" s="1046"/>
      <c r="CA212" s="1046"/>
      <c r="CB212" s="1046"/>
      <c r="CC212" s="1046"/>
      <c r="CD212" s="1046"/>
      <c r="CE212" s="1046"/>
      <c r="CF212" s="1046"/>
      <c r="CG212" s="1046"/>
      <c r="CH212" s="1046"/>
      <c r="CI212" s="1046"/>
      <c r="CJ212" s="1046"/>
      <c r="CK212" s="1046"/>
      <c r="CL212" s="1046"/>
      <c r="CM212" s="1046"/>
      <c r="CN212" s="1046"/>
      <c r="CO212" s="1046"/>
      <c r="CP212" s="1046"/>
      <c r="CQ212" s="1046"/>
      <c r="CR212" s="1046"/>
      <c r="CS212" s="1046"/>
      <c r="CT212" s="1046"/>
      <c r="CU212" s="1046"/>
      <c r="CV212" s="1046"/>
      <c r="CW212" s="1046"/>
      <c r="CX212" s="1046"/>
      <c r="CY212" s="1046"/>
      <c r="CZ212" s="1046"/>
      <c r="DA212" s="1046"/>
      <c r="DB212" s="1046"/>
      <c r="DC212" s="1046"/>
      <c r="DD212" s="1046"/>
      <c r="DE212" s="1046"/>
      <c r="DF212" s="1046"/>
      <c r="DG212" s="1046"/>
      <c r="DH212" s="1046"/>
      <c r="DI212" s="1046"/>
      <c r="DJ212" s="1046"/>
      <c r="DK212" s="1046"/>
      <c r="DL212" s="1046"/>
      <c r="DM212" s="1046"/>
      <c r="DN212" s="1046"/>
      <c r="DO212" s="1046"/>
      <c r="DP212" s="1046"/>
      <c r="DQ212" s="1046"/>
      <c r="DR212" s="1046"/>
      <c r="DS212" s="1046"/>
      <c r="DT212" s="1046"/>
      <c r="DU212" s="1046"/>
      <c r="DV212" s="1046"/>
      <c r="DW212" s="1046"/>
      <c r="DX212" s="1046"/>
      <c r="DY212" s="1046"/>
      <c r="DZ212" s="1046"/>
      <c r="EA212" s="1046"/>
      <c r="EB212" s="1046"/>
      <c r="EC212" s="1046"/>
      <c r="ED212" s="1046"/>
      <c r="EE212" s="1046"/>
      <c r="EF212" s="1046"/>
      <c r="EG212" s="1046"/>
      <c r="EH212" s="1046"/>
      <c r="EI212" s="1046"/>
      <c r="EJ212" s="1046"/>
      <c r="EK212" s="1046"/>
      <c r="EL212" s="1046"/>
      <c r="EM212" s="1046"/>
      <c r="EN212" s="1046"/>
      <c r="EO212" s="1046"/>
      <c r="EP212" s="1046"/>
      <c r="EQ212" s="1046"/>
      <c r="ER212" s="1046"/>
      <c r="ES212" s="1046"/>
      <c r="ET212" s="1046"/>
      <c r="EU212" s="1046"/>
      <c r="EV212" s="1046"/>
      <c r="EW212" s="1046"/>
    </row>
    <row r="213" spans="1:154" s="5" customFormat="1" ht="15.75" hidden="1" customHeight="1">
      <c r="A213" s="60">
        <v>16</v>
      </c>
      <c r="B213" s="262"/>
      <c r="C213" s="263"/>
      <c r="D213" s="61"/>
      <c r="E213" s="61"/>
      <c r="F213" s="62">
        <f t="shared" si="125"/>
        <v>0</v>
      </c>
      <c r="G213" s="63">
        <f t="shared" si="126"/>
        <v>0</v>
      </c>
      <c r="H213" s="60"/>
      <c r="I213" s="1290"/>
      <c r="J213" s="1290"/>
      <c r="K213" s="428"/>
      <c r="L213" s="429"/>
      <c r="M213" s="429"/>
      <c r="N213" s="429"/>
      <c r="O213" s="429"/>
      <c r="P213" s="429"/>
      <c r="Q213" s="430"/>
      <c r="R213" s="1289"/>
      <c r="S213" s="1289"/>
      <c r="T213" s="1289"/>
      <c r="AB213" s="19"/>
      <c r="AC213" s="1046"/>
      <c r="AD213" s="1046"/>
      <c r="AE213" s="1046"/>
      <c r="AF213" s="1046"/>
      <c r="AG213" s="1046"/>
      <c r="AH213" s="1046"/>
      <c r="AI213" s="1046"/>
      <c r="AJ213" s="1046"/>
      <c r="AK213" s="1046"/>
      <c r="AL213" s="1046"/>
      <c r="AM213" s="1046"/>
      <c r="AN213" s="1046"/>
      <c r="AO213" s="1046"/>
      <c r="AP213" s="1046"/>
      <c r="AQ213" s="1046"/>
      <c r="AR213" s="1046"/>
      <c r="AS213" s="1046"/>
      <c r="AT213" s="1046"/>
      <c r="AU213" s="1046"/>
      <c r="AV213" s="1046"/>
      <c r="AW213" s="1046"/>
      <c r="AX213" s="1046"/>
      <c r="AY213" s="1046"/>
      <c r="AZ213" s="1046"/>
      <c r="BA213" s="1046"/>
      <c r="BB213" s="1046"/>
      <c r="BC213" s="1046"/>
      <c r="BD213" s="1046"/>
      <c r="BE213" s="1046"/>
      <c r="BF213" s="1046"/>
      <c r="BG213" s="1046"/>
      <c r="BH213" s="1046"/>
      <c r="BI213" s="1046"/>
      <c r="BJ213" s="1046"/>
      <c r="BK213" s="1046"/>
      <c r="BL213" s="1046"/>
      <c r="BM213" s="1046"/>
      <c r="BN213" s="1046"/>
      <c r="BO213" s="1046"/>
      <c r="BP213" s="1046"/>
      <c r="BQ213" s="1046"/>
      <c r="BR213" s="1046"/>
      <c r="BS213" s="1046"/>
      <c r="BT213" s="1046"/>
      <c r="BU213" s="1046"/>
      <c r="BV213" s="1046"/>
      <c r="BW213" s="1046"/>
      <c r="BX213" s="1046"/>
      <c r="BY213" s="1046"/>
      <c r="BZ213" s="1046"/>
      <c r="CA213" s="1046"/>
      <c r="CB213" s="1046"/>
      <c r="CC213" s="1046"/>
      <c r="CD213" s="1046"/>
      <c r="CE213" s="1046"/>
      <c r="CF213" s="1046"/>
      <c r="CG213" s="1046"/>
      <c r="CH213" s="1046"/>
      <c r="CI213" s="1046"/>
      <c r="CJ213" s="1046"/>
      <c r="CK213" s="1046"/>
      <c r="CL213" s="1046"/>
      <c r="CM213" s="1046"/>
      <c r="CN213" s="1046"/>
      <c r="CO213" s="1046"/>
      <c r="CP213" s="1046"/>
      <c r="CQ213" s="1046"/>
      <c r="CR213" s="1046"/>
      <c r="CS213" s="1046"/>
      <c r="CT213" s="1046"/>
      <c r="CU213" s="1046"/>
      <c r="CV213" s="1046"/>
      <c r="CW213" s="1046"/>
      <c r="CX213" s="1046"/>
      <c r="CY213" s="1046"/>
      <c r="CZ213" s="1046"/>
      <c r="DA213" s="1046"/>
      <c r="DB213" s="1046"/>
      <c r="DC213" s="1046"/>
      <c r="DD213" s="1046"/>
      <c r="DE213" s="1046"/>
      <c r="DF213" s="1046"/>
      <c r="DG213" s="1046"/>
      <c r="DH213" s="1046"/>
      <c r="DI213" s="1046"/>
      <c r="DJ213" s="1046"/>
      <c r="DK213" s="1046"/>
      <c r="DL213" s="1046"/>
      <c r="DM213" s="1046"/>
      <c r="DN213" s="1046"/>
      <c r="DO213" s="1046"/>
      <c r="DP213" s="1046"/>
      <c r="DQ213" s="1046"/>
      <c r="DR213" s="1046"/>
      <c r="DS213" s="1046"/>
      <c r="DT213" s="1046"/>
      <c r="DU213" s="1046"/>
      <c r="DV213" s="1046"/>
      <c r="DW213" s="1046"/>
      <c r="DX213" s="1046"/>
      <c r="DY213" s="1046"/>
      <c r="DZ213" s="1046"/>
      <c r="EA213" s="1046"/>
      <c r="EB213" s="1046"/>
      <c r="EC213" s="1046"/>
      <c r="ED213" s="1046"/>
      <c r="EE213" s="1046"/>
      <c r="EF213" s="1046"/>
      <c r="EG213" s="1046"/>
      <c r="EH213" s="1046"/>
      <c r="EI213" s="1046"/>
      <c r="EJ213" s="1046"/>
      <c r="EK213" s="1046"/>
      <c r="EL213" s="1046"/>
      <c r="EM213" s="1046"/>
      <c r="EN213" s="1046"/>
      <c r="EO213" s="1046"/>
      <c r="EP213" s="1046"/>
      <c r="EQ213" s="1046"/>
      <c r="ER213" s="1046"/>
      <c r="ES213" s="1046"/>
      <c r="ET213" s="1046"/>
      <c r="EU213" s="1046"/>
      <c r="EV213" s="1046"/>
      <c r="EW213" s="1046"/>
    </row>
    <row r="214" spans="1:154" s="5" customFormat="1" ht="15.75" hidden="1" customHeight="1">
      <c r="A214" s="60">
        <v>17</v>
      </c>
      <c r="B214" s="262"/>
      <c r="C214" s="263"/>
      <c r="D214" s="61"/>
      <c r="E214" s="61"/>
      <c r="F214" s="62">
        <f t="shared" si="125"/>
        <v>0</v>
      </c>
      <c r="G214" s="63">
        <f t="shared" si="126"/>
        <v>0</v>
      </c>
      <c r="H214" s="60"/>
      <c r="I214" s="1290"/>
      <c r="J214" s="1290"/>
      <c r="K214" s="428"/>
      <c r="L214" s="429"/>
      <c r="M214" s="429"/>
      <c r="N214" s="429"/>
      <c r="O214" s="429"/>
      <c r="P214" s="429"/>
      <c r="Q214" s="430"/>
      <c r="R214" s="1289"/>
      <c r="S214" s="1289"/>
      <c r="T214" s="1289"/>
      <c r="AB214" s="19"/>
      <c r="AC214" s="1046"/>
      <c r="AD214" s="1046"/>
      <c r="AE214" s="1046"/>
      <c r="AF214" s="1046"/>
      <c r="AG214" s="1046"/>
      <c r="AH214" s="1046"/>
      <c r="AI214" s="1046"/>
      <c r="AJ214" s="1046"/>
      <c r="AK214" s="1046"/>
      <c r="AL214" s="1046"/>
      <c r="AM214" s="1046"/>
      <c r="AN214" s="1046"/>
      <c r="AO214" s="1046"/>
      <c r="AP214" s="1046"/>
      <c r="AQ214" s="1046"/>
      <c r="AR214" s="1046"/>
      <c r="AS214" s="1046"/>
      <c r="AT214" s="1046"/>
      <c r="AU214" s="1046"/>
      <c r="AV214" s="1046"/>
      <c r="AW214" s="1046"/>
      <c r="AX214" s="1046"/>
      <c r="AY214" s="1046"/>
      <c r="AZ214" s="1046"/>
      <c r="BA214" s="1046"/>
      <c r="BB214" s="1046"/>
      <c r="BC214" s="1046"/>
      <c r="BD214" s="1046"/>
      <c r="BE214" s="1046"/>
      <c r="BF214" s="1046"/>
      <c r="BG214" s="1046"/>
      <c r="BH214" s="1046"/>
      <c r="BI214" s="1046"/>
      <c r="BJ214" s="1046"/>
      <c r="BK214" s="1046"/>
      <c r="BL214" s="1046"/>
      <c r="BM214" s="1046"/>
      <c r="BN214" s="1046"/>
      <c r="BO214" s="1046"/>
      <c r="BP214" s="1046"/>
      <c r="BQ214" s="1046"/>
      <c r="BR214" s="1046"/>
      <c r="BS214" s="1046"/>
      <c r="BT214" s="1046"/>
      <c r="BU214" s="1046"/>
      <c r="BV214" s="1046"/>
      <c r="BW214" s="1046"/>
      <c r="BX214" s="1046"/>
      <c r="BY214" s="1046"/>
      <c r="BZ214" s="1046"/>
      <c r="CA214" s="1046"/>
      <c r="CB214" s="1046"/>
      <c r="CC214" s="1046"/>
      <c r="CD214" s="1046"/>
      <c r="CE214" s="1046"/>
      <c r="CF214" s="1046"/>
      <c r="CG214" s="1046"/>
      <c r="CH214" s="1046"/>
      <c r="CI214" s="1046"/>
      <c r="CJ214" s="1046"/>
      <c r="CK214" s="1046"/>
      <c r="CL214" s="1046"/>
      <c r="CM214" s="1046"/>
      <c r="CN214" s="1046"/>
      <c r="CO214" s="1046"/>
      <c r="CP214" s="1046"/>
      <c r="CQ214" s="1046"/>
      <c r="CR214" s="1046"/>
      <c r="CS214" s="1046"/>
      <c r="CT214" s="1046"/>
      <c r="CU214" s="1046"/>
      <c r="CV214" s="1046"/>
      <c r="CW214" s="1046"/>
      <c r="CX214" s="1046"/>
      <c r="CY214" s="1046"/>
      <c r="CZ214" s="1046"/>
      <c r="DA214" s="1046"/>
      <c r="DB214" s="1046"/>
      <c r="DC214" s="1046"/>
      <c r="DD214" s="1046"/>
      <c r="DE214" s="1046"/>
      <c r="DF214" s="1046"/>
      <c r="DG214" s="1046"/>
      <c r="DH214" s="1046"/>
      <c r="DI214" s="1046"/>
      <c r="DJ214" s="1046"/>
      <c r="DK214" s="1046"/>
      <c r="DL214" s="1046"/>
      <c r="DM214" s="1046"/>
      <c r="DN214" s="1046"/>
      <c r="DO214" s="1046"/>
      <c r="DP214" s="1046"/>
      <c r="DQ214" s="1046"/>
      <c r="DR214" s="1046"/>
      <c r="DS214" s="1046"/>
      <c r="DT214" s="1046"/>
      <c r="DU214" s="1046"/>
      <c r="DV214" s="1046"/>
      <c r="DW214" s="1046"/>
      <c r="DX214" s="1046"/>
      <c r="DY214" s="1046"/>
      <c r="DZ214" s="1046"/>
      <c r="EA214" s="1046"/>
      <c r="EB214" s="1046"/>
      <c r="EC214" s="1046"/>
      <c r="ED214" s="1046"/>
      <c r="EE214" s="1046"/>
      <c r="EF214" s="1046"/>
      <c r="EG214" s="1046"/>
      <c r="EH214" s="1046"/>
      <c r="EI214" s="1046"/>
      <c r="EJ214" s="1046"/>
      <c r="EK214" s="1046"/>
      <c r="EL214" s="1046"/>
      <c r="EM214" s="1046"/>
      <c r="EN214" s="1046"/>
      <c r="EO214" s="1046"/>
      <c r="EP214" s="1046"/>
      <c r="EQ214" s="1046"/>
      <c r="ER214" s="1046"/>
      <c r="ES214" s="1046"/>
      <c r="ET214" s="1046"/>
      <c r="EU214" s="1046"/>
      <c r="EV214" s="1046"/>
      <c r="EW214" s="1046"/>
    </row>
    <row r="215" spans="1:154" s="5" customFormat="1" ht="15.75" hidden="1" customHeight="1">
      <c r="A215" s="60">
        <v>18</v>
      </c>
      <c r="B215" s="262"/>
      <c r="C215" s="263"/>
      <c r="D215" s="61"/>
      <c r="E215" s="61"/>
      <c r="F215" s="62">
        <f t="shared" si="125"/>
        <v>0</v>
      </c>
      <c r="G215" s="63">
        <f t="shared" si="126"/>
        <v>0</v>
      </c>
      <c r="H215" s="559"/>
      <c r="I215" s="1296"/>
      <c r="J215" s="1296"/>
      <c r="K215" s="428"/>
      <c r="L215" s="429"/>
      <c r="M215" s="429"/>
      <c r="N215" s="429"/>
      <c r="O215" s="429"/>
      <c r="P215" s="429"/>
      <c r="Q215" s="430"/>
      <c r="R215" s="1289"/>
      <c r="S215" s="1289"/>
      <c r="T215" s="1289"/>
      <c r="AB215" s="19"/>
      <c r="AC215" s="1046"/>
      <c r="AD215" s="1046"/>
      <c r="AE215" s="1046"/>
      <c r="AF215" s="1046"/>
      <c r="AG215" s="1046"/>
      <c r="AH215" s="1046"/>
      <c r="AI215" s="1046"/>
      <c r="AJ215" s="1046"/>
      <c r="AK215" s="1046"/>
      <c r="AL215" s="1046"/>
      <c r="AM215" s="1046"/>
      <c r="AN215" s="1046"/>
      <c r="AO215" s="1046"/>
      <c r="AP215" s="1046"/>
      <c r="AQ215" s="1046"/>
      <c r="AR215" s="1046"/>
      <c r="AS215" s="1046"/>
      <c r="AT215" s="1046"/>
      <c r="AU215" s="1046"/>
      <c r="AV215" s="1046"/>
      <c r="AW215" s="1046"/>
      <c r="AX215" s="1046"/>
      <c r="AY215" s="1046"/>
      <c r="AZ215" s="1046"/>
      <c r="BA215" s="1046"/>
      <c r="BB215" s="1046"/>
      <c r="BC215" s="1046"/>
      <c r="BD215" s="1046"/>
      <c r="BE215" s="1046"/>
      <c r="BF215" s="1046"/>
      <c r="BG215" s="1046"/>
      <c r="BH215" s="1046"/>
      <c r="BI215" s="1046"/>
      <c r="BJ215" s="1046"/>
      <c r="BK215" s="1046"/>
      <c r="BL215" s="1046"/>
      <c r="BM215" s="1046"/>
      <c r="BN215" s="1046"/>
      <c r="BO215" s="1046"/>
      <c r="BP215" s="1046"/>
      <c r="BQ215" s="1046"/>
      <c r="BR215" s="1046"/>
      <c r="BS215" s="1046"/>
      <c r="BT215" s="1046"/>
      <c r="BU215" s="1046"/>
      <c r="BV215" s="1046"/>
      <c r="BW215" s="1046"/>
      <c r="BX215" s="1046"/>
      <c r="BY215" s="1046"/>
      <c r="BZ215" s="1046"/>
      <c r="CA215" s="1046"/>
      <c r="CB215" s="1046"/>
      <c r="CC215" s="1046"/>
      <c r="CD215" s="1046"/>
      <c r="CE215" s="1046"/>
      <c r="CF215" s="1046"/>
      <c r="CG215" s="1046"/>
      <c r="CH215" s="1046"/>
      <c r="CI215" s="1046"/>
      <c r="CJ215" s="1046"/>
      <c r="CK215" s="1046"/>
      <c r="CL215" s="1046"/>
      <c r="CM215" s="1046"/>
      <c r="CN215" s="1046"/>
      <c r="CO215" s="1046"/>
      <c r="CP215" s="1046"/>
      <c r="CQ215" s="1046"/>
      <c r="CR215" s="1046"/>
      <c r="CS215" s="1046"/>
      <c r="CT215" s="1046"/>
      <c r="CU215" s="1046"/>
      <c r="CV215" s="1046"/>
      <c r="CW215" s="1046"/>
      <c r="CX215" s="1046"/>
      <c r="CY215" s="1046"/>
      <c r="CZ215" s="1046"/>
      <c r="DA215" s="1046"/>
      <c r="DB215" s="1046"/>
      <c r="DC215" s="1046"/>
      <c r="DD215" s="1046"/>
      <c r="DE215" s="1046"/>
      <c r="DF215" s="1046"/>
      <c r="DG215" s="1046"/>
      <c r="DH215" s="1046"/>
      <c r="DI215" s="1046"/>
      <c r="DJ215" s="1046"/>
      <c r="DK215" s="1046"/>
      <c r="DL215" s="1046"/>
      <c r="DM215" s="1046"/>
      <c r="DN215" s="1046"/>
      <c r="DO215" s="1046"/>
      <c r="DP215" s="1046"/>
      <c r="DQ215" s="1046"/>
      <c r="DR215" s="1046"/>
      <c r="DS215" s="1046"/>
      <c r="DT215" s="1046"/>
      <c r="DU215" s="1046"/>
      <c r="DV215" s="1046"/>
      <c r="DW215" s="1046"/>
      <c r="DX215" s="1046"/>
      <c r="DY215" s="1046"/>
      <c r="DZ215" s="1046"/>
      <c r="EA215" s="1046"/>
      <c r="EB215" s="1046"/>
      <c r="EC215" s="1046"/>
      <c r="ED215" s="1046"/>
      <c r="EE215" s="1046"/>
      <c r="EF215" s="1046"/>
      <c r="EG215" s="1046"/>
      <c r="EH215" s="1046"/>
      <c r="EI215" s="1046"/>
      <c r="EJ215" s="1046"/>
      <c r="EK215" s="1046"/>
      <c r="EL215" s="1046"/>
      <c r="EM215" s="1046"/>
      <c r="EN215" s="1046"/>
      <c r="EO215" s="1046"/>
      <c r="EP215" s="1046"/>
      <c r="EQ215" s="1046"/>
      <c r="ER215" s="1046"/>
      <c r="ES215" s="1046"/>
      <c r="ET215" s="1046"/>
      <c r="EU215" s="1046"/>
      <c r="EV215" s="1046"/>
      <c r="EW215" s="1046"/>
    </row>
    <row r="216" spans="1:154" s="5" customFormat="1" ht="15.75" hidden="1" customHeight="1">
      <c r="A216" s="60">
        <v>19</v>
      </c>
      <c r="B216" s="262"/>
      <c r="C216" s="263"/>
      <c r="D216" s="61"/>
      <c r="E216" s="61"/>
      <c r="F216" s="62">
        <f t="shared" si="125"/>
        <v>0</v>
      </c>
      <c r="G216" s="63">
        <f t="shared" si="126"/>
        <v>0</v>
      </c>
      <c r="H216" s="559"/>
      <c r="I216" s="1296"/>
      <c r="J216" s="1296"/>
      <c r="K216" s="428"/>
      <c r="L216" s="429"/>
      <c r="M216" s="429"/>
      <c r="N216" s="429"/>
      <c r="O216" s="429"/>
      <c r="P216" s="429"/>
      <c r="Q216" s="430"/>
      <c r="R216" s="1289"/>
      <c r="S216" s="1289"/>
      <c r="T216" s="128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19"/>
      <c r="DQ216" s="19"/>
      <c r="DR216" s="19"/>
      <c r="DS216" s="19"/>
      <c r="DT216" s="19"/>
      <c r="DU216" s="19"/>
      <c r="DV216" s="19"/>
      <c r="DW216" s="19"/>
      <c r="DX216" s="19"/>
      <c r="DY216" s="19"/>
      <c r="DZ216" s="19"/>
      <c r="EA216" s="19"/>
      <c r="EB216" s="19"/>
      <c r="EC216" s="19"/>
      <c r="ED216" s="19"/>
      <c r="EE216" s="19"/>
      <c r="EF216" s="19"/>
      <c r="EG216" s="19"/>
      <c r="EH216" s="19"/>
      <c r="EI216" s="19"/>
      <c r="EJ216" s="19"/>
      <c r="EK216" s="19"/>
      <c r="EL216" s="19"/>
      <c r="EM216" s="19"/>
      <c r="EN216" s="19"/>
      <c r="EO216" s="19"/>
      <c r="EP216" s="19"/>
      <c r="EQ216" s="19"/>
      <c r="ER216" s="19"/>
      <c r="ES216" s="19"/>
      <c r="ET216" s="19"/>
      <c r="EU216" s="19"/>
      <c r="EV216" s="19"/>
      <c r="EW216" s="19"/>
    </row>
    <row r="217" spans="1:154" s="5" customFormat="1" ht="15.75" hidden="1" customHeight="1">
      <c r="A217" s="60">
        <v>20</v>
      </c>
      <c r="B217" s="262"/>
      <c r="C217" s="263"/>
      <c r="D217" s="61"/>
      <c r="E217" s="61"/>
      <c r="F217" s="62">
        <f t="shared" si="125"/>
        <v>0</v>
      </c>
      <c r="G217" s="63">
        <f t="shared" si="126"/>
        <v>0</v>
      </c>
      <c r="H217" s="60"/>
      <c r="I217" s="1290"/>
      <c r="J217" s="1290"/>
      <c r="K217" s="428"/>
      <c r="L217" s="429"/>
      <c r="M217" s="429"/>
      <c r="N217" s="429"/>
      <c r="O217" s="429"/>
      <c r="P217" s="429"/>
      <c r="Q217" s="430"/>
      <c r="R217" s="1289"/>
      <c r="S217" s="1289"/>
      <c r="T217" s="128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19"/>
      <c r="DQ217" s="19"/>
      <c r="DR217" s="19"/>
      <c r="DS217" s="19"/>
      <c r="DT217" s="19"/>
      <c r="DU217" s="19"/>
      <c r="DV217" s="19"/>
      <c r="DW217" s="19"/>
      <c r="DX217" s="19"/>
      <c r="DY217" s="19"/>
      <c r="DZ217" s="19"/>
      <c r="EA217" s="19"/>
      <c r="EB217" s="19"/>
      <c r="EC217" s="19"/>
      <c r="ED217" s="19"/>
      <c r="EE217" s="19"/>
      <c r="EF217" s="19"/>
      <c r="EG217" s="19"/>
      <c r="EH217" s="19"/>
      <c r="EI217" s="19"/>
      <c r="EJ217" s="19"/>
      <c r="EK217" s="19"/>
      <c r="EL217" s="19"/>
      <c r="EM217" s="19"/>
      <c r="EN217" s="19"/>
      <c r="EO217" s="19"/>
      <c r="EP217" s="19"/>
      <c r="EQ217" s="19"/>
      <c r="ER217" s="19"/>
      <c r="ES217" s="19"/>
      <c r="ET217" s="19"/>
      <c r="EU217" s="19"/>
      <c r="EV217" s="19"/>
      <c r="EW217" s="19"/>
    </row>
    <row r="218" spans="1:154" s="5" customFormat="1" ht="15.75" hidden="1" customHeight="1">
      <c r="A218" s="60">
        <v>21</v>
      </c>
      <c r="B218" s="262"/>
      <c r="C218" s="263"/>
      <c r="D218" s="61"/>
      <c r="E218" s="61"/>
      <c r="F218" s="62">
        <f t="shared" si="125"/>
        <v>0</v>
      </c>
      <c r="G218" s="63">
        <f t="shared" si="126"/>
        <v>0</v>
      </c>
      <c r="H218" s="60"/>
      <c r="I218" s="1290"/>
      <c r="J218" s="1290"/>
      <c r="K218" s="428"/>
      <c r="L218" s="429"/>
      <c r="M218" s="429"/>
      <c r="N218" s="429"/>
      <c r="O218" s="429"/>
      <c r="P218" s="429"/>
      <c r="Q218" s="430"/>
      <c r="R218" s="1289"/>
      <c r="S218" s="1289"/>
      <c r="T218" s="128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19"/>
      <c r="DQ218" s="19"/>
      <c r="DR218" s="19"/>
      <c r="DS218" s="19"/>
      <c r="DT218" s="19"/>
      <c r="DU218" s="19"/>
      <c r="DV218" s="19"/>
      <c r="DW218" s="19"/>
      <c r="DX218" s="19"/>
      <c r="DY218" s="19"/>
      <c r="DZ218" s="19"/>
      <c r="EA218" s="19"/>
      <c r="EB218" s="19"/>
      <c r="EC218" s="19"/>
      <c r="ED218" s="19"/>
      <c r="EE218" s="19"/>
      <c r="EF218" s="19"/>
      <c r="EG218" s="19"/>
      <c r="EH218" s="19"/>
      <c r="EI218" s="19"/>
      <c r="EJ218" s="19"/>
      <c r="EK218" s="19"/>
      <c r="EL218" s="19"/>
      <c r="EM218" s="19"/>
      <c r="EN218" s="19"/>
      <c r="EO218" s="19"/>
      <c r="EP218" s="19"/>
      <c r="EQ218" s="19"/>
      <c r="ER218" s="19"/>
      <c r="ES218" s="19"/>
      <c r="ET218" s="19"/>
      <c r="EU218" s="19"/>
      <c r="EV218" s="19"/>
      <c r="EW218" s="19"/>
    </row>
    <row r="219" spans="1:154" s="5" customFormat="1" ht="15.75" hidden="1" customHeight="1">
      <c r="A219" s="60">
        <v>22</v>
      </c>
      <c r="B219" s="262"/>
      <c r="C219" s="263"/>
      <c r="D219" s="61"/>
      <c r="E219" s="61"/>
      <c r="F219" s="62">
        <f t="shared" si="125"/>
        <v>0</v>
      </c>
      <c r="G219" s="63">
        <f t="shared" si="126"/>
        <v>0</v>
      </c>
      <c r="H219" s="60"/>
      <c r="I219" s="1287"/>
      <c r="J219" s="1288"/>
      <c r="K219" s="428"/>
      <c r="L219" s="429"/>
      <c r="M219" s="429"/>
      <c r="N219" s="429"/>
      <c r="O219" s="429"/>
      <c r="P219" s="429"/>
      <c r="Q219" s="430"/>
      <c r="R219" s="1289"/>
      <c r="S219" s="1289"/>
      <c r="T219" s="128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19"/>
      <c r="DQ219" s="19"/>
      <c r="DR219" s="19"/>
      <c r="DS219" s="19"/>
      <c r="DT219" s="19"/>
      <c r="DU219" s="19"/>
      <c r="DV219" s="19"/>
      <c r="DW219" s="19"/>
      <c r="DX219" s="19"/>
      <c r="DY219" s="19"/>
      <c r="DZ219" s="19"/>
      <c r="EA219" s="19"/>
      <c r="EB219" s="19"/>
      <c r="EC219" s="19"/>
      <c r="ED219" s="19"/>
      <c r="EE219" s="19"/>
      <c r="EF219" s="19"/>
      <c r="EG219" s="19"/>
      <c r="EH219" s="19"/>
      <c r="EI219" s="19"/>
      <c r="EJ219" s="19"/>
      <c r="EK219" s="19"/>
      <c r="EL219" s="19"/>
      <c r="EM219" s="19"/>
      <c r="EN219" s="19"/>
      <c r="EO219" s="19"/>
      <c r="EP219" s="19"/>
      <c r="EQ219" s="19"/>
      <c r="ER219" s="19"/>
      <c r="ES219" s="19"/>
      <c r="ET219" s="19"/>
      <c r="EU219" s="19"/>
      <c r="EV219" s="19"/>
      <c r="EW219" s="19"/>
    </row>
    <row r="220" spans="1:154" s="5" customFormat="1" ht="15.75" hidden="1" customHeight="1">
      <c r="A220" s="60">
        <v>23</v>
      </c>
      <c r="B220" s="262"/>
      <c r="C220" s="263"/>
      <c r="D220" s="61"/>
      <c r="E220" s="61"/>
      <c r="F220" s="62">
        <f t="shared" si="125"/>
        <v>0</v>
      </c>
      <c r="G220" s="63">
        <f t="shared" si="126"/>
        <v>0</v>
      </c>
      <c r="H220" s="60"/>
      <c r="I220" s="1287"/>
      <c r="J220" s="1288"/>
      <c r="K220" s="428"/>
      <c r="L220" s="429"/>
      <c r="M220" s="429"/>
      <c r="N220" s="429"/>
      <c r="O220" s="429"/>
      <c r="P220" s="429"/>
      <c r="Q220" s="430"/>
      <c r="R220" s="1289"/>
      <c r="S220" s="1289"/>
      <c r="T220" s="128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19"/>
      <c r="DQ220" s="19"/>
      <c r="DR220" s="19"/>
      <c r="DS220" s="19"/>
      <c r="DT220" s="19"/>
      <c r="DU220" s="19"/>
      <c r="DV220" s="19"/>
      <c r="DW220" s="19"/>
      <c r="DX220" s="19"/>
      <c r="DY220" s="19"/>
      <c r="DZ220" s="19"/>
      <c r="EA220" s="19"/>
      <c r="EB220" s="19"/>
      <c r="EC220" s="19"/>
      <c r="ED220" s="19"/>
      <c r="EE220" s="19"/>
      <c r="EF220" s="19"/>
      <c r="EG220" s="19"/>
      <c r="EH220" s="19"/>
      <c r="EI220" s="19"/>
      <c r="EJ220" s="19"/>
      <c r="EK220" s="19"/>
      <c r="EL220" s="19"/>
      <c r="EM220" s="19"/>
      <c r="EN220" s="19"/>
      <c r="EO220" s="19"/>
      <c r="EP220" s="19"/>
      <c r="EQ220" s="19"/>
      <c r="ER220" s="19"/>
      <c r="ES220" s="19"/>
      <c r="ET220" s="19"/>
      <c r="EU220" s="19"/>
      <c r="EV220" s="19"/>
      <c r="EW220" s="19"/>
    </row>
    <row r="221" spans="1:154" s="5" customFormat="1" ht="15.75" hidden="1" customHeight="1">
      <c r="A221" s="60">
        <v>24</v>
      </c>
      <c r="B221" s="262"/>
      <c r="C221" s="263"/>
      <c r="D221" s="61"/>
      <c r="E221" s="61"/>
      <c r="F221" s="62">
        <f t="shared" si="125"/>
        <v>0</v>
      </c>
      <c r="G221" s="63">
        <f t="shared" si="126"/>
        <v>0</v>
      </c>
      <c r="H221" s="60"/>
      <c r="I221" s="1287"/>
      <c r="J221" s="1288"/>
      <c r="K221" s="428"/>
      <c r="L221" s="429"/>
      <c r="M221" s="429"/>
      <c r="N221" s="429"/>
      <c r="O221" s="429"/>
      <c r="P221" s="429"/>
      <c r="Q221" s="430"/>
      <c r="R221" s="1289"/>
      <c r="S221" s="1289"/>
      <c r="T221" s="128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19"/>
      <c r="DQ221" s="19"/>
      <c r="DR221" s="19"/>
      <c r="DS221" s="19"/>
      <c r="DT221" s="19"/>
      <c r="DU221" s="19"/>
      <c r="DV221" s="19"/>
      <c r="DW221" s="19"/>
      <c r="DX221" s="19"/>
      <c r="DY221" s="19"/>
      <c r="DZ221" s="19"/>
      <c r="EA221" s="19"/>
      <c r="EB221" s="19"/>
      <c r="EC221" s="19"/>
      <c r="ED221" s="19"/>
      <c r="EE221" s="19"/>
      <c r="EF221" s="19"/>
      <c r="EG221" s="19"/>
      <c r="EH221" s="19"/>
      <c r="EI221" s="19"/>
      <c r="EJ221" s="19"/>
      <c r="EK221" s="19"/>
      <c r="EL221" s="19"/>
      <c r="EM221" s="19"/>
      <c r="EN221" s="19"/>
      <c r="EO221" s="19"/>
      <c r="EP221" s="19"/>
      <c r="EQ221" s="19"/>
      <c r="ER221" s="19"/>
      <c r="ES221" s="19"/>
      <c r="ET221" s="19"/>
      <c r="EU221" s="19"/>
      <c r="EV221" s="19"/>
      <c r="EW221" s="19"/>
    </row>
    <row r="222" spans="1:154" s="5" customFormat="1" ht="15.75" hidden="1" customHeight="1">
      <c r="A222" s="60">
        <v>25</v>
      </c>
      <c r="B222" s="262"/>
      <c r="C222" s="263"/>
      <c r="D222" s="61"/>
      <c r="E222" s="61"/>
      <c r="F222" s="62">
        <f t="shared" si="125"/>
        <v>0</v>
      </c>
      <c r="G222" s="63">
        <f t="shared" si="126"/>
        <v>0</v>
      </c>
      <c r="H222" s="60"/>
      <c r="I222" s="1287"/>
      <c r="J222" s="1288"/>
      <c r="K222" s="428"/>
      <c r="L222" s="429"/>
      <c r="M222" s="429"/>
      <c r="N222" s="429"/>
      <c r="O222" s="429"/>
      <c r="P222" s="429"/>
      <c r="Q222" s="430"/>
      <c r="R222" s="1289"/>
      <c r="S222" s="1289"/>
      <c r="T222" s="128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19"/>
      <c r="DQ222" s="19"/>
      <c r="DR222" s="19"/>
      <c r="DS222" s="19"/>
      <c r="DT222" s="19"/>
      <c r="DU222" s="19"/>
      <c r="DV222" s="19"/>
      <c r="DW222" s="19"/>
      <c r="DX222" s="19"/>
      <c r="DY222" s="19"/>
      <c r="DZ222" s="19"/>
      <c r="EA222" s="19"/>
      <c r="EB222" s="19"/>
      <c r="EC222" s="19"/>
      <c r="ED222" s="19"/>
      <c r="EE222" s="19"/>
      <c r="EF222" s="19"/>
      <c r="EG222" s="19"/>
      <c r="EH222" s="19"/>
      <c r="EI222" s="19"/>
      <c r="EJ222" s="19"/>
      <c r="EK222" s="19"/>
      <c r="EL222" s="19"/>
      <c r="EM222" s="19"/>
      <c r="EN222" s="19"/>
      <c r="EO222" s="19"/>
      <c r="EP222" s="19"/>
      <c r="EQ222" s="19"/>
      <c r="ER222" s="19"/>
      <c r="ES222" s="19"/>
      <c r="ET222" s="19"/>
      <c r="EU222" s="19"/>
      <c r="EV222" s="19"/>
      <c r="EW222" s="19"/>
    </row>
    <row r="223" spans="1:154" s="5" customFormat="1" ht="15.75" hidden="1" customHeight="1">
      <c r="A223" s="60">
        <v>26</v>
      </c>
      <c r="B223" s="262"/>
      <c r="C223" s="263"/>
      <c r="D223" s="61"/>
      <c r="E223" s="61"/>
      <c r="F223" s="62">
        <f t="shared" si="125"/>
        <v>0</v>
      </c>
      <c r="G223" s="63">
        <f t="shared" si="126"/>
        <v>0</v>
      </c>
      <c r="H223" s="60"/>
      <c r="I223" s="1290"/>
      <c r="J223" s="1290"/>
      <c r="K223" s="428"/>
      <c r="L223" s="429"/>
      <c r="M223" s="429"/>
      <c r="N223" s="429"/>
      <c r="O223" s="429"/>
      <c r="P223" s="429"/>
      <c r="Q223" s="430"/>
      <c r="R223" s="1289"/>
      <c r="S223" s="1289"/>
      <c r="T223" s="128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19"/>
      <c r="DQ223" s="19"/>
      <c r="DR223" s="19"/>
      <c r="DS223" s="19"/>
      <c r="DT223" s="19"/>
      <c r="DU223" s="19"/>
      <c r="DV223" s="19"/>
      <c r="DW223" s="19"/>
      <c r="DX223" s="19"/>
      <c r="DY223" s="19"/>
      <c r="DZ223" s="19"/>
      <c r="EA223" s="19"/>
      <c r="EB223" s="19"/>
      <c r="EC223" s="19"/>
      <c r="ED223" s="19"/>
      <c r="EE223" s="19"/>
      <c r="EF223" s="19"/>
      <c r="EG223" s="19"/>
      <c r="EH223" s="19"/>
      <c r="EI223" s="19"/>
      <c r="EJ223" s="19"/>
      <c r="EK223" s="19"/>
      <c r="EL223" s="19"/>
      <c r="EM223" s="19"/>
      <c r="EN223" s="19"/>
      <c r="EO223" s="19"/>
      <c r="EP223" s="19"/>
      <c r="EQ223" s="19"/>
      <c r="ER223" s="19"/>
      <c r="ES223" s="19"/>
      <c r="ET223" s="19"/>
      <c r="EU223" s="19"/>
      <c r="EV223" s="19"/>
      <c r="EW223" s="19"/>
    </row>
    <row r="224" spans="1:154" s="5" customFormat="1" ht="15.75" hidden="1" customHeight="1">
      <c r="A224" s="60">
        <v>27</v>
      </c>
      <c r="B224" s="262"/>
      <c r="C224" s="263"/>
      <c r="D224" s="61"/>
      <c r="E224" s="61"/>
      <c r="F224" s="62">
        <f t="shared" si="125"/>
        <v>0</v>
      </c>
      <c r="G224" s="63">
        <f t="shared" si="126"/>
        <v>0</v>
      </c>
      <c r="H224" s="60"/>
      <c r="I224" s="1290"/>
      <c r="J224" s="1290"/>
      <c r="K224" s="428"/>
      <c r="L224" s="429"/>
      <c r="M224" s="429"/>
      <c r="N224" s="429"/>
      <c r="O224" s="429"/>
      <c r="P224" s="429"/>
      <c r="Q224" s="430"/>
      <c r="R224" s="1289"/>
      <c r="S224" s="1289"/>
      <c r="T224" s="128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19"/>
      <c r="DQ224" s="19"/>
      <c r="DR224" s="19"/>
      <c r="DS224" s="19"/>
      <c r="DT224" s="19"/>
      <c r="DU224" s="19"/>
      <c r="DV224" s="19"/>
      <c r="DW224" s="19"/>
      <c r="DX224" s="19"/>
      <c r="DY224" s="19"/>
      <c r="DZ224" s="19"/>
      <c r="EA224" s="19"/>
      <c r="EB224" s="19"/>
      <c r="EC224" s="19"/>
      <c r="ED224" s="19"/>
      <c r="EE224" s="19"/>
      <c r="EF224" s="19"/>
      <c r="EG224" s="19"/>
      <c r="EH224" s="19"/>
      <c r="EI224" s="19"/>
      <c r="EJ224" s="19"/>
      <c r="EK224" s="19"/>
      <c r="EL224" s="19"/>
      <c r="EM224" s="19"/>
      <c r="EN224" s="19"/>
      <c r="EO224" s="19"/>
      <c r="EP224" s="19"/>
      <c r="EQ224" s="19"/>
      <c r="ER224" s="19"/>
      <c r="ES224" s="19"/>
      <c r="ET224" s="19"/>
      <c r="EU224" s="19"/>
      <c r="EV224" s="19"/>
      <c r="EW224" s="19"/>
    </row>
    <row r="225" spans="1:154" s="5" customFormat="1" ht="15.75" hidden="1" customHeight="1">
      <c r="A225" s="60">
        <v>28</v>
      </c>
      <c r="B225" s="262"/>
      <c r="C225" s="263"/>
      <c r="D225" s="61"/>
      <c r="E225" s="61"/>
      <c r="F225" s="62">
        <f t="shared" si="125"/>
        <v>0</v>
      </c>
      <c r="G225" s="63">
        <f t="shared" si="126"/>
        <v>0</v>
      </c>
      <c r="H225" s="60"/>
      <c r="I225" s="1290"/>
      <c r="J225" s="1290"/>
      <c r="K225" s="428"/>
      <c r="L225" s="429"/>
      <c r="M225" s="429"/>
      <c r="N225" s="429"/>
      <c r="O225" s="429"/>
      <c r="P225" s="429"/>
      <c r="Q225" s="430"/>
      <c r="R225" s="1289"/>
      <c r="S225" s="1289"/>
      <c r="T225" s="128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19"/>
      <c r="DQ225" s="19"/>
      <c r="DR225" s="19"/>
      <c r="DS225" s="19"/>
      <c r="DT225" s="19"/>
      <c r="DU225" s="19"/>
      <c r="DV225" s="19"/>
      <c r="DW225" s="19"/>
      <c r="DX225" s="19"/>
      <c r="DY225" s="19"/>
      <c r="DZ225" s="19"/>
      <c r="EA225" s="19"/>
      <c r="EB225" s="19"/>
      <c r="EC225" s="19"/>
      <c r="ED225" s="19"/>
      <c r="EE225" s="19"/>
      <c r="EF225" s="19"/>
      <c r="EG225" s="19"/>
      <c r="EH225" s="19"/>
      <c r="EI225" s="19"/>
      <c r="EJ225" s="19"/>
      <c r="EK225" s="19"/>
      <c r="EL225" s="19"/>
      <c r="EM225" s="19"/>
      <c r="EN225" s="19"/>
      <c r="EO225" s="19"/>
      <c r="EP225" s="19"/>
      <c r="EQ225" s="19"/>
      <c r="ER225" s="19"/>
      <c r="ES225" s="19"/>
      <c r="ET225" s="19"/>
      <c r="EU225" s="19"/>
      <c r="EV225" s="19"/>
      <c r="EW225" s="19"/>
    </row>
    <row r="226" spans="1:154" s="5" customFormat="1" ht="15.75" hidden="1" customHeight="1">
      <c r="A226" s="60">
        <v>29</v>
      </c>
      <c r="B226" s="262"/>
      <c r="C226" s="263"/>
      <c r="D226" s="61"/>
      <c r="E226" s="61"/>
      <c r="F226" s="62">
        <f t="shared" si="125"/>
        <v>0</v>
      </c>
      <c r="G226" s="63">
        <f t="shared" si="126"/>
        <v>0</v>
      </c>
      <c r="H226" s="559"/>
      <c r="I226" s="1296"/>
      <c r="J226" s="1296"/>
      <c r="K226" s="428"/>
      <c r="L226" s="429"/>
      <c r="M226" s="429"/>
      <c r="N226" s="429"/>
      <c r="O226" s="429"/>
      <c r="P226" s="429"/>
      <c r="Q226" s="430"/>
      <c r="R226" s="1289"/>
      <c r="S226" s="1289"/>
      <c r="T226" s="128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19"/>
      <c r="DQ226" s="19"/>
      <c r="DR226" s="19"/>
      <c r="DS226" s="19"/>
      <c r="DT226" s="19"/>
      <c r="DU226" s="19"/>
      <c r="DV226" s="19"/>
      <c r="DW226" s="19"/>
      <c r="DX226" s="19"/>
      <c r="DY226" s="19"/>
      <c r="DZ226" s="19"/>
      <c r="EA226" s="19"/>
      <c r="EB226" s="19"/>
      <c r="EC226" s="19"/>
      <c r="ED226" s="19"/>
      <c r="EE226" s="19"/>
      <c r="EF226" s="19"/>
      <c r="EG226" s="19"/>
      <c r="EH226" s="19"/>
      <c r="EI226" s="19"/>
      <c r="EJ226" s="19"/>
      <c r="EK226" s="19"/>
      <c r="EL226" s="19"/>
      <c r="EM226" s="19"/>
      <c r="EN226" s="19"/>
      <c r="EO226" s="19"/>
      <c r="EP226" s="19"/>
      <c r="EQ226" s="19"/>
      <c r="ER226" s="19"/>
      <c r="ES226" s="19"/>
      <c r="ET226" s="19"/>
      <c r="EU226" s="19"/>
      <c r="EV226" s="19"/>
      <c r="EW226" s="19"/>
    </row>
    <row r="227" spans="1:154" s="5" customFormat="1" ht="15.75" hidden="1" customHeight="1">
      <c r="A227" s="60">
        <v>30</v>
      </c>
      <c r="B227" s="262"/>
      <c r="C227" s="263"/>
      <c r="D227" s="61"/>
      <c r="E227" s="61"/>
      <c r="F227" s="62">
        <f t="shared" si="125"/>
        <v>0</v>
      </c>
      <c r="G227" s="63">
        <f t="shared" si="126"/>
        <v>0</v>
      </c>
      <c r="H227" s="559"/>
      <c r="I227" s="1296"/>
      <c r="J227" s="1296"/>
      <c r="K227" s="428"/>
      <c r="L227" s="429"/>
      <c r="M227" s="429"/>
      <c r="N227" s="429"/>
      <c r="O227" s="429"/>
      <c r="P227" s="429"/>
      <c r="Q227" s="430"/>
      <c r="R227" s="1289"/>
      <c r="S227" s="1289"/>
      <c r="T227" s="128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19"/>
      <c r="DQ227" s="19"/>
      <c r="DR227" s="19"/>
      <c r="DS227" s="19"/>
      <c r="DT227" s="19"/>
      <c r="DU227" s="19"/>
      <c r="DV227" s="19"/>
      <c r="DW227" s="19"/>
      <c r="DX227" s="19"/>
      <c r="DY227" s="19"/>
      <c r="DZ227" s="19"/>
      <c r="EA227" s="19"/>
      <c r="EB227" s="19"/>
      <c r="EC227" s="19"/>
      <c r="ED227" s="19"/>
      <c r="EE227" s="19"/>
      <c r="EF227" s="19"/>
      <c r="EG227" s="19"/>
      <c r="EH227" s="19"/>
      <c r="EI227" s="19"/>
      <c r="EJ227" s="19"/>
      <c r="EK227" s="19"/>
      <c r="EL227" s="19"/>
      <c r="EM227" s="19"/>
      <c r="EN227" s="19"/>
      <c r="EO227" s="19"/>
      <c r="EP227" s="19"/>
      <c r="EQ227" s="19"/>
      <c r="ER227" s="19"/>
      <c r="ES227" s="19"/>
      <c r="ET227" s="19"/>
      <c r="EU227" s="19"/>
      <c r="EV227" s="19"/>
      <c r="EW227" s="19"/>
    </row>
    <row r="228" spans="1:154" s="5" customFormat="1" ht="15.75" hidden="1" customHeight="1">
      <c r="A228" s="60">
        <v>31</v>
      </c>
      <c r="B228" s="262"/>
      <c r="C228" s="263"/>
      <c r="D228" s="61"/>
      <c r="E228" s="61"/>
      <c r="F228" s="62">
        <f t="shared" si="125"/>
        <v>0</v>
      </c>
      <c r="G228" s="63">
        <f t="shared" si="126"/>
        <v>0</v>
      </c>
      <c r="H228" s="60"/>
      <c r="I228" s="1290"/>
      <c r="J228" s="1290"/>
      <c r="K228" s="428"/>
      <c r="L228" s="429"/>
      <c r="M228" s="429"/>
      <c r="N228" s="429"/>
      <c r="O228" s="429"/>
      <c r="P228" s="429"/>
      <c r="Q228" s="430"/>
      <c r="R228" s="1289"/>
      <c r="S228" s="1289"/>
      <c r="T228" s="128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19"/>
      <c r="DQ228" s="19"/>
      <c r="DR228" s="19"/>
      <c r="DS228" s="19"/>
      <c r="DT228" s="19"/>
      <c r="DU228" s="19"/>
      <c r="DV228" s="19"/>
      <c r="DW228" s="19"/>
      <c r="DX228" s="19"/>
      <c r="DY228" s="19"/>
      <c r="DZ228" s="19"/>
      <c r="EA228" s="19"/>
      <c r="EB228" s="19"/>
      <c r="EC228" s="19"/>
      <c r="ED228" s="19"/>
      <c r="EE228" s="19"/>
      <c r="EF228" s="19"/>
      <c r="EG228" s="19"/>
      <c r="EH228" s="19"/>
      <c r="EI228" s="19"/>
      <c r="EJ228" s="19"/>
      <c r="EK228" s="19"/>
      <c r="EL228" s="19"/>
      <c r="EM228" s="19"/>
      <c r="EN228" s="19"/>
      <c r="EO228" s="19"/>
      <c r="EP228" s="19"/>
      <c r="EQ228" s="19"/>
      <c r="ER228" s="19"/>
      <c r="ES228" s="19"/>
      <c r="ET228" s="19"/>
      <c r="EU228" s="19"/>
      <c r="EV228" s="19"/>
      <c r="EW228" s="19"/>
    </row>
    <row r="229" spans="1:154" s="5" customFormat="1" ht="15.75" hidden="1" customHeight="1">
      <c r="A229" s="60">
        <v>32</v>
      </c>
      <c r="B229" s="262"/>
      <c r="C229" s="263"/>
      <c r="D229" s="61"/>
      <c r="E229" s="61"/>
      <c r="F229" s="62">
        <f t="shared" si="125"/>
        <v>0</v>
      </c>
      <c r="G229" s="63">
        <f t="shared" si="126"/>
        <v>0</v>
      </c>
      <c r="H229" s="60"/>
      <c r="I229" s="1290"/>
      <c r="J229" s="1290"/>
      <c r="K229" s="428"/>
      <c r="L229" s="429"/>
      <c r="M229" s="429"/>
      <c r="N229" s="429"/>
      <c r="O229" s="429"/>
      <c r="P229" s="429"/>
      <c r="Q229" s="430"/>
      <c r="R229" s="1289"/>
      <c r="S229" s="1289"/>
      <c r="T229" s="128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19"/>
      <c r="DQ229" s="19"/>
      <c r="DR229" s="19"/>
      <c r="DS229" s="19"/>
      <c r="DT229" s="19"/>
      <c r="DU229" s="19"/>
      <c r="DV229" s="19"/>
      <c r="DW229" s="19"/>
      <c r="DX229" s="19"/>
      <c r="DY229" s="19"/>
      <c r="DZ229" s="19"/>
      <c r="EA229" s="19"/>
      <c r="EB229" s="19"/>
      <c r="EC229" s="19"/>
      <c r="ED229" s="19"/>
      <c r="EE229" s="19"/>
      <c r="EF229" s="19"/>
      <c r="EG229" s="19"/>
      <c r="EH229" s="19"/>
      <c r="EI229" s="19"/>
      <c r="EJ229" s="19"/>
      <c r="EK229" s="19"/>
      <c r="EL229" s="19"/>
      <c r="EM229" s="19"/>
      <c r="EN229" s="19"/>
      <c r="EO229" s="19"/>
      <c r="EP229" s="19"/>
      <c r="EQ229" s="19"/>
      <c r="ER229" s="19"/>
      <c r="ES229" s="19"/>
      <c r="ET229" s="19"/>
      <c r="EU229" s="19"/>
      <c r="EV229" s="19"/>
      <c r="EW229" s="19"/>
    </row>
    <row r="230" spans="1:154" s="5" customFormat="1" ht="15.75" hidden="1" customHeight="1">
      <c r="A230" s="60">
        <v>33</v>
      </c>
      <c r="B230" s="262"/>
      <c r="C230" s="263"/>
      <c r="D230" s="61"/>
      <c r="E230" s="61"/>
      <c r="F230" s="62">
        <f t="shared" si="125"/>
        <v>0</v>
      </c>
      <c r="G230" s="63">
        <f t="shared" si="126"/>
        <v>0</v>
      </c>
      <c r="H230" s="60"/>
      <c r="I230" s="1287"/>
      <c r="J230" s="1288"/>
      <c r="K230" s="428"/>
      <c r="L230" s="429"/>
      <c r="M230" s="429"/>
      <c r="N230" s="429"/>
      <c r="O230" s="429"/>
      <c r="P230" s="429"/>
      <c r="Q230" s="430"/>
      <c r="R230" s="1289"/>
      <c r="S230" s="1289"/>
      <c r="T230" s="128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19"/>
      <c r="DQ230" s="19"/>
      <c r="DR230" s="19"/>
      <c r="DS230" s="19"/>
      <c r="DT230" s="19"/>
      <c r="DU230" s="19"/>
      <c r="DV230" s="19"/>
      <c r="DW230" s="19"/>
      <c r="DX230" s="19"/>
      <c r="DY230" s="19"/>
      <c r="DZ230" s="19"/>
      <c r="EA230" s="19"/>
      <c r="EB230" s="19"/>
      <c r="EC230" s="19"/>
      <c r="ED230" s="19"/>
      <c r="EE230" s="19"/>
      <c r="EF230" s="19"/>
      <c r="EG230" s="19"/>
      <c r="EH230" s="19"/>
      <c r="EI230" s="19"/>
      <c r="EJ230" s="19"/>
      <c r="EK230" s="19"/>
      <c r="EL230" s="19"/>
      <c r="EM230" s="19"/>
      <c r="EN230" s="19"/>
      <c r="EO230" s="19"/>
      <c r="EP230" s="19"/>
      <c r="EQ230" s="19"/>
      <c r="ER230" s="19"/>
      <c r="ES230" s="19"/>
      <c r="ET230" s="19"/>
      <c r="EU230" s="19"/>
      <c r="EV230" s="19"/>
      <c r="EW230" s="19"/>
    </row>
    <row r="231" spans="1:154" s="5" customFormat="1" ht="15.75" hidden="1" customHeight="1">
      <c r="A231" s="60">
        <v>34</v>
      </c>
      <c r="B231" s="262"/>
      <c r="C231" s="263"/>
      <c r="D231" s="61"/>
      <c r="E231" s="61"/>
      <c r="F231" s="62">
        <f t="shared" si="125"/>
        <v>0</v>
      </c>
      <c r="G231" s="63">
        <f t="shared" si="126"/>
        <v>0</v>
      </c>
      <c r="H231" s="60"/>
      <c r="I231" s="1287"/>
      <c r="J231" s="1288"/>
      <c r="K231" s="428"/>
      <c r="L231" s="429"/>
      <c r="M231" s="429"/>
      <c r="N231" s="429"/>
      <c r="O231" s="429"/>
      <c r="P231" s="429"/>
      <c r="Q231" s="430"/>
      <c r="R231" s="1289"/>
      <c r="S231" s="1289"/>
      <c r="T231" s="128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19"/>
      <c r="DQ231" s="19"/>
      <c r="DR231" s="19"/>
      <c r="DS231" s="19"/>
      <c r="DT231" s="19"/>
      <c r="DU231" s="19"/>
      <c r="DV231" s="19"/>
      <c r="DW231" s="19"/>
      <c r="DX231" s="19"/>
      <c r="DY231" s="19"/>
      <c r="DZ231" s="19"/>
      <c r="EA231" s="19"/>
      <c r="EB231" s="19"/>
      <c r="EC231" s="19"/>
      <c r="ED231" s="19"/>
      <c r="EE231" s="19"/>
      <c r="EF231" s="19"/>
      <c r="EG231" s="19"/>
      <c r="EH231" s="19"/>
      <c r="EI231" s="19"/>
      <c r="EJ231" s="19"/>
      <c r="EK231" s="19"/>
      <c r="EL231" s="19"/>
      <c r="EM231" s="19"/>
      <c r="EN231" s="19"/>
      <c r="EO231" s="19"/>
      <c r="EP231" s="19"/>
      <c r="EQ231" s="19"/>
      <c r="ER231" s="19"/>
      <c r="ES231" s="19"/>
      <c r="ET231" s="19"/>
      <c r="EU231" s="19"/>
      <c r="EV231" s="19"/>
      <c r="EW231" s="19"/>
    </row>
    <row r="232" spans="1:154" s="5" customFormat="1" ht="15.75" hidden="1" customHeight="1">
      <c r="A232" s="60">
        <v>35</v>
      </c>
      <c r="B232" s="262"/>
      <c r="C232" s="263"/>
      <c r="D232" s="61"/>
      <c r="E232" s="61"/>
      <c r="F232" s="62">
        <f t="shared" si="125"/>
        <v>0</v>
      </c>
      <c r="G232" s="63">
        <f t="shared" si="126"/>
        <v>0</v>
      </c>
      <c r="H232" s="60"/>
      <c r="I232" s="1287"/>
      <c r="J232" s="1288"/>
      <c r="K232" s="428"/>
      <c r="L232" s="429"/>
      <c r="M232" s="429"/>
      <c r="N232" s="429"/>
      <c r="O232" s="429"/>
      <c r="P232" s="429"/>
      <c r="Q232" s="430"/>
      <c r="R232" s="1289"/>
      <c r="S232" s="1289"/>
      <c r="T232" s="128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19"/>
      <c r="DQ232" s="19"/>
      <c r="DR232" s="19"/>
      <c r="DS232" s="19"/>
      <c r="DT232" s="19"/>
      <c r="DU232" s="19"/>
      <c r="DV232" s="19"/>
      <c r="DW232" s="19"/>
      <c r="DX232" s="19"/>
      <c r="DY232" s="19"/>
      <c r="DZ232" s="19"/>
      <c r="EA232" s="19"/>
      <c r="EB232" s="19"/>
      <c r="EC232" s="19"/>
      <c r="ED232" s="19"/>
      <c r="EE232" s="19"/>
      <c r="EF232" s="19"/>
      <c r="EG232" s="19"/>
      <c r="EH232" s="19"/>
      <c r="EI232" s="19"/>
      <c r="EJ232" s="19"/>
      <c r="EK232" s="19"/>
      <c r="EL232" s="19"/>
      <c r="EM232" s="19"/>
      <c r="EN232" s="19"/>
      <c r="EO232" s="19"/>
      <c r="EP232" s="19"/>
      <c r="EQ232" s="19"/>
      <c r="ER232" s="19"/>
      <c r="ES232" s="19"/>
      <c r="ET232" s="19"/>
      <c r="EU232" s="19"/>
      <c r="EV232" s="19"/>
      <c r="EW232" s="19"/>
    </row>
    <row r="233" spans="1:154" s="5" customFormat="1" ht="15.75" hidden="1" customHeight="1">
      <c r="A233" s="60">
        <v>36</v>
      </c>
      <c r="B233" s="262"/>
      <c r="C233" s="263"/>
      <c r="D233" s="61"/>
      <c r="E233" s="61"/>
      <c r="F233" s="62">
        <f t="shared" si="125"/>
        <v>0</v>
      </c>
      <c r="G233" s="63">
        <f t="shared" si="126"/>
        <v>0</v>
      </c>
      <c r="H233" s="60"/>
      <c r="I233" s="1287"/>
      <c r="J233" s="1288"/>
      <c r="K233" s="428"/>
      <c r="L233" s="429"/>
      <c r="M233" s="429"/>
      <c r="N233" s="429"/>
      <c r="O233" s="429"/>
      <c r="P233" s="429"/>
      <c r="Q233" s="430"/>
      <c r="R233" s="1289"/>
      <c r="S233" s="1289"/>
      <c r="T233" s="128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19"/>
      <c r="DQ233" s="19"/>
      <c r="DR233" s="19"/>
      <c r="DS233" s="19"/>
      <c r="DT233" s="19"/>
      <c r="DU233" s="19"/>
      <c r="DV233" s="19"/>
      <c r="DW233" s="19"/>
      <c r="DX233" s="19"/>
      <c r="DY233" s="19"/>
      <c r="DZ233" s="19"/>
      <c r="EA233" s="19"/>
      <c r="EB233" s="19"/>
      <c r="EC233" s="19"/>
      <c r="ED233" s="19"/>
      <c r="EE233" s="19"/>
      <c r="EF233" s="19"/>
      <c r="EG233" s="19"/>
      <c r="EH233" s="19"/>
      <c r="EI233" s="19"/>
      <c r="EJ233" s="19"/>
      <c r="EK233" s="19"/>
      <c r="EL233" s="19"/>
      <c r="EM233" s="19"/>
      <c r="EN233" s="19"/>
      <c r="EO233" s="19"/>
      <c r="EP233" s="19"/>
      <c r="EQ233" s="19"/>
      <c r="ER233" s="19"/>
      <c r="ES233" s="19"/>
      <c r="ET233" s="19"/>
      <c r="EU233" s="19"/>
      <c r="EV233" s="19"/>
      <c r="EW233" s="19"/>
    </row>
    <row r="234" spans="1:154" s="5" customFormat="1" ht="15.75" customHeight="1">
      <c r="B234" s="20"/>
      <c r="C234" s="20"/>
      <c r="D234" s="20"/>
      <c r="E234" s="21"/>
      <c r="F234" s="21"/>
      <c r="G234" s="21"/>
      <c r="H234" s="22"/>
      <c r="I234" s="22"/>
      <c r="J234" s="23"/>
      <c r="K234" s="23"/>
      <c r="L234" s="20"/>
      <c r="M234" s="20"/>
      <c r="N234" s="20"/>
      <c r="O234" s="20"/>
      <c r="P234" s="4"/>
      <c r="Q234" s="20"/>
      <c r="R234" s="20"/>
      <c r="S234" s="4"/>
      <c r="T234" s="4"/>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19"/>
      <c r="DQ234" s="19"/>
      <c r="DR234" s="19"/>
      <c r="DS234" s="19"/>
      <c r="DT234" s="19"/>
      <c r="DU234" s="19"/>
      <c r="DV234" s="19"/>
      <c r="DW234" s="19"/>
      <c r="DX234" s="19"/>
      <c r="DY234" s="19"/>
      <c r="DZ234" s="19"/>
      <c r="EA234" s="19"/>
      <c r="EB234" s="19"/>
      <c r="EC234" s="19"/>
      <c r="ED234" s="19"/>
      <c r="EE234" s="19"/>
      <c r="EF234" s="19"/>
      <c r="EG234" s="19"/>
      <c r="EH234" s="19"/>
      <c r="EI234" s="19"/>
      <c r="EJ234" s="19"/>
      <c r="EK234" s="19"/>
      <c r="EL234" s="19"/>
      <c r="EM234" s="19"/>
      <c r="EN234" s="19"/>
      <c r="EO234" s="19"/>
      <c r="EP234" s="19"/>
      <c r="EQ234" s="19"/>
      <c r="ER234" s="19"/>
      <c r="ES234" s="19"/>
      <c r="ET234" s="19"/>
      <c r="EU234" s="19"/>
      <c r="EV234" s="19"/>
      <c r="EW234" s="19"/>
    </row>
    <row r="235" spans="1:154" s="229" customFormat="1" ht="18">
      <c r="A235" s="1306" t="s">
        <v>1008</v>
      </c>
      <c r="B235" s="1306"/>
      <c r="C235" s="1306"/>
      <c r="D235" s="1306"/>
      <c r="F235" s="1306" t="s">
        <v>1009</v>
      </c>
      <c r="G235" s="1306"/>
      <c r="H235" s="1306"/>
      <c r="I235" s="1306"/>
      <c r="J235" s="560"/>
      <c r="K235" s="1306" t="s">
        <v>1010</v>
      </c>
      <c r="L235" s="1306"/>
      <c r="M235" s="1306"/>
      <c r="N235" s="560"/>
      <c r="O235" s="1306" t="s">
        <v>1011</v>
      </c>
      <c r="P235" s="1306"/>
      <c r="Q235" s="1306"/>
      <c r="R235" s="1306"/>
      <c r="S235" s="1306"/>
      <c r="T235" s="1306"/>
      <c r="U235" s="1306"/>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19"/>
      <c r="DQ235" s="19"/>
      <c r="DR235" s="19"/>
      <c r="DS235" s="19"/>
      <c r="DT235" s="19"/>
      <c r="DU235" s="19"/>
      <c r="DV235" s="19"/>
      <c r="DW235" s="19"/>
      <c r="DX235" s="19"/>
      <c r="DY235" s="19"/>
      <c r="DZ235" s="19"/>
      <c r="EA235" s="19"/>
      <c r="EB235" s="19"/>
      <c r="EC235" s="19"/>
      <c r="ED235" s="19"/>
      <c r="EE235" s="19"/>
      <c r="EF235" s="19"/>
      <c r="EG235" s="19"/>
      <c r="EH235" s="19"/>
      <c r="EI235" s="19"/>
      <c r="EJ235" s="19"/>
      <c r="EK235" s="19"/>
      <c r="EL235" s="19"/>
      <c r="EM235" s="19"/>
      <c r="EN235" s="19"/>
      <c r="EO235" s="19"/>
      <c r="EP235" s="19"/>
      <c r="EQ235" s="19"/>
      <c r="ER235" s="19"/>
      <c r="ES235" s="19"/>
      <c r="ET235" s="19"/>
      <c r="EU235" s="19"/>
      <c r="EV235" s="19"/>
      <c r="EW235" s="19"/>
      <c r="EX235" s="5"/>
    </row>
    <row r="236" spans="1:154" s="5" customFormat="1">
      <c r="D236" s="3"/>
      <c r="I236" s="3"/>
      <c r="J236" s="3"/>
      <c r="K236" s="3"/>
      <c r="L236" s="3"/>
      <c r="M236" s="3"/>
      <c r="N236" s="3"/>
      <c r="O236" s="3"/>
      <c r="U236" s="4"/>
      <c r="V236" s="4"/>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19"/>
      <c r="DQ236" s="19"/>
      <c r="DR236" s="19"/>
      <c r="DS236" s="19"/>
      <c r="DT236" s="19"/>
      <c r="DU236" s="19"/>
      <c r="DV236" s="19"/>
      <c r="DW236" s="19"/>
      <c r="DX236" s="19"/>
      <c r="DY236" s="19"/>
      <c r="DZ236" s="19"/>
      <c r="EA236" s="19"/>
      <c r="EB236" s="19"/>
      <c r="EC236" s="19"/>
      <c r="ED236" s="19"/>
      <c r="EE236" s="19"/>
      <c r="EF236" s="19"/>
      <c r="EG236" s="19"/>
      <c r="EH236" s="19"/>
      <c r="EI236" s="19"/>
      <c r="EJ236" s="19"/>
      <c r="EK236" s="19"/>
      <c r="EL236" s="19"/>
      <c r="EM236" s="19"/>
      <c r="EN236" s="19"/>
      <c r="EO236" s="19"/>
      <c r="EP236" s="19"/>
      <c r="EQ236" s="19"/>
      <c r="ER236" s="19"/>
      <c r="ES236" s="19"/>
      <c r="ET236" s="19"/>
      <c r="EU236" s="19"/>
      <c r="EV236" s="19"/>
      <c r="EW236" s="19"/>
    </row>
    <row r="237" spans="1:154" s="5" customFormat="1">
      <c r="D237" s="3"/>
      <c r="I237" s="3"/>
      <c r="J237" s="3"/>
      <c r="K237" s="3"/>
      <c r="L237" s="3"/>
      <c r="M237" s="3"/>
      <c r="N237" s="3"/>
      <c r="O237" s="3"/>
      <c r="U237" s="4"/>
      <c r="V237" s="4"/>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19"/>
      <c r="DQ237" s="19"/>
      <c r="DR237" s="19"/>
      <c r="DS237" s="19"/>
      <c r="DT237" s="19"/>
      <c r="DU237" s="19"/>
      <c r="DV237" s="19"/>
      <c r="DW237" s="19"/>
      <c r="DX237" s="19"/>
      <c r="DY237" s="19"/>
      <c r="DZ237" s="19"/>
      <c r="EA237" s="19"/>
      <c r="EB237" s="19"/>
      <c r="EC237" s="19"/>
      <c r="ED237" s="19"/>
      <c r="EE237" s="19"/>
      <c r="EF237" s="19"/>
      <c r="EG237" s="19"/>
      <c r="EH237" s="19"/>
      <c r="EI237" s="19"/>
      <c r="EJ237" s="19"/>
      <c r="EK237" s="19"/>
      <c r="EL237" s="19"/>
      <c r="EM237" s="19"/>
      <c r="EN237" s="19"/>
      <c r="EO237" s="19"/>
      <c r="EP237" s="19"/>
      <c r="EQ237" s="19"/>
      <c r="ER237" s="19"/>
      <c r="ES237" s="19"/>
      <c r="ET237" s="19"/>
      <c r="EU237" s="19"/>
      <c r="EV237" s="19"/>
      <c r="EW237" s="19"/>
    </row>
    <row r="238" spans="1:154" s="5" customFormat="1">
      <c r="D238" s="3"/>
      <c r="I238" s="3"/>
      <c r="J238" s="3"/>
      <c r="K238" s="3"/>
      <c r="L238" s="3"/>
      <c r="M238" s="3"/>
      <c r="N238" s="3"/>
      <c r="O238" s="3"/>
      <c r="U238" s="4"/>
      <c r="V238" s="4"/>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19"/>
      <c r="DQ238" s="19"/>
      <c r="DR238" s="19"/>
      <c r="DS238" s="19"/>
      <c r="DT238" s="19"/>
      <c r="DU238" s="19"/>
      <c r="DV238" s="19"/>
      <c r="DW238" s="19"/>
      <c r="DX238" s="19"/>
      <c r="DY238" s="19"/>
      <c r="DZ238" s="19"/>
      <c r="EA238" s="19"/>
      <c r="EB238" s="19"/>
      <c r="EC238" s="19"/>
      <c r="ED238" s="19"/>
      <c r="EE238" s="19"/>
      <c r="EF238" s="19"/>
      <c r="EG238" s="19"/>
      <c r="EH238" s="19"/>
      <c r="EI238" s="19"/>
      <c r="EJ238" s="19"/>
      <c r="EK238" s="19"/>
      <c r="EL238" s="19"/>
      <c r="EM238" s="19"/>
      <c r="EN238" s="19"/>
      <c r="EO238" s="19"/>
      <c r="EP238" s="19"/>
      <c r="EQ238" s="19"/>
      <c r="ER238" s="19"/>
      <c r="ES238" s="19"/>
      <c r="ET238" s="19"/>
      <c r="EU238" s="19"/>
      <c r="EV238" s="19"/>
      <c r="EW238" s="19"/>
    </row>
    <row r="239" spans="1:154" s="5" customFormat="1">
      <c r="D239" s="3"/>
      <c r="I239" s="3"/>
      <c r="J239" s="3"/>
      <c r="K239" s="3"/>
      <c r="L239" s="3"/>
      <c r="M239" s="3"/>
      <c r="N239" s="3"/>
      <c r="O239" s="3"/>
      <c r="U239" s="4"/>
      <c r="V239" s="4"/>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19"/>
      <c r="DQ239" s="19"/>
      <c r="DR239" s="19"/>
      <c r="DS239" s="19"/>
      <c r="DT239" s="19"/>
      <c r="DU239" s="19"/>
      <c r="DV239" s="19"/>
      <c r="DW239" s="19"/>
      <c r="DX239" s="19"/>
      <c r="DY239" s="19"/>
      <c r="DZ239" s="19"/>
      <c r="EA239" s="19"/>
      <c r="EB239" s="19"/>
      <c r="EC239" s="19"/>
      <c r="ED239" s="19"/>
      <c r="EE239" s="19"/>
      <c r="EF239" s="19"/>
      <c r="EG239" s="19"/>
      <c r="EH239" s="19"/>
      <c r="EI239" s="19"/>
      <c r="EJ239" s="19"/>
      <c r="EK239" s="19"/>
      <c r="EL239" s="19"/>
      <c r="EM239" s="19"/>
      <c r="EN239" s="19"/>
      <c r="EO239" s="19"/>
      <c r="EP239" s="19"/>
      <c r="EQ239" s="19"/>
      <c r="ER239" s="19"/>
      <c r="ES239" s="19"/>
      <c r="ET239" s="19"/>
      <c r="EU239" s="19"/>
      <c r="EV239" s="19"/>
      <c r="EW239" s="19"/>
    </row>
    <row r="240" spans="1:154" s="230" customFormat="1" ht="16.8">
      <c r="A240" s="1297"/>
      <c r="B240" s="1297"/>
      <c r="C240" s="1297"/>
      <c r="D240" s="1297"/>
      <c r="F240" s="1297"/>
      <c r="G240" s="1297"/>
      <c r="H240" s="1297"/>
      <c r="I240" s="1297"/>
      <c r="J240" s="561"/>
      <c r="K240" s="1297"/>
      <c r="L240" s="1297"/>
      <c r="M240" s="1297"/>
      <c r="N240" s="561"/>
      <c r="O240" s="1297" t="s">
        <v>1012</v>
      </c>
      <c r="P240" s="1297"/>
      <c r="Q240" s="1297"/>
      <c r="R240" s="1297"/>
      <c r="S240" s="1297"/>
      <c r="T240" s="1297"/>
      <c r="U240" s="1297"/>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19"/>
      <c r="DQ240" s="19"/>
      <c r="DR240" s="19"/>
      <c r="DS240" s="19"/>
      <c r="DT240" s="19"/>
      <c r="DU240" s="19"/>
      <c r="DV240" s="19"/>
      <c r="DW240" s="19"/>
      <c r="DX240" s="19"/>
      <c r="DY240" s="19"/>
      <c r="DZ240" s="19"/>
      <c r="EA240" s="19"/>
      <c r="EB240" s="19"/>
      <c r="EC240" s="19"/>
      <c r="ED240" s="19"/>
      <c r="EE240" s="19"/>
      <c r="EF240" s="19"/>
      <c r="EG240" s="19"/>
      <c r="EH240" s="19"/>
      <c r="EI240" s="19"/>
      <c r="EJ240" s="19"/>
      <c r="EK240" s="19"/>
      <c r="EL240" s="19"/>
      <c r="EM240" s="19"/>
      <c r="EN240" s="19"/>
      <c r="EO240" s="19"/>
      <c r="EP240" s="19"/>
      <c r="EQ240" s="19"/>
      <c r="ER240" s="19"/>
      <c r="ES240" s="19"/>
      <c r="ET240" s="19"/>
      <c r="EU240" s="19"/>
      <c r="EV240" s="19"/>
      <c r="EW240" s="19"/>
      <c r="EX240" s="5"/>
    </row>
    <row r="241" spans="2:154" s="5" customFormat="1" ht="16.2" customHeight="1">
      <c r="E241" s="3"/>
      <c r="F241" s="3"/>
      <c r="G241" s="3"/>
      <c r="H241" s="3"/>
      <c r="I241" s="3"/>
      <c r="J241" s="3"/>
      <c r="K241" s="3"/>
      <c r="P241" s="4"/>
      <c r="S241" s="4"/>
      <c r="T241" s="4"/>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19"/>
      <c r="DQ241" s="19"/>
      <c r="DR241" s="19"/>
      <c r="DS241" s="19"/>
      <c r="DT241" s="19"/>
      <c r="DU241" s="19"/>
      <c r="DV241" s="19"/>
      <c r="DW241" s="19"/>
      <c r="DX241" s="19"/>
      <c r="DY241" s="19"/>
      <c r="DZ241" s="19"/>
      <c r="EA241" s="19"/>
      <c r="EB241" s="19"/>
      <c r="EC241" s="19"/>
      <c r="ED241" s="19"/>
      <c r="EE241" s="19"/>
      <c r="EF241" s="19"/>
      <c r="EG241" s="19"/>
      <c r="EH241" s="19"/>
      <c r="EI241" s="19"/>
      <c r="EJ241" s="19"/>
      <c r="EK241" s="19"/>
      <c r="EL241" s="19"/>
      <c r="EM241" s="19"/>
      <c r="EN241" s="19"/>
      <c r="EO241" s="19"/>
      <c r="EP241" s="19"/>
      <c r="EQ241" s="19"/>
      <c r="ER241" s="19"/>
      <c r="ES241" s="19"/>
      <c r="ET241" s="19"/>
      <c r="EU241" s="19"/>
      <c r="EV241" s="19"/>
      <c r="EW241" s="19"/>
    </row>
    <row r="242" spans="2:154" s="5" customFormat="1" ht="16.2" customHeight="1">
      <c r="E242" s="3"/>
      <c r="F242" s="3"/>
      <c r="G242" s="3"/>
      <c r="H242" s="3"/>
      <c r="I242" s="3"/>
      <c r="J242" s="3"/>
      <c r="K242" s="3"/>
      <c r="P242" s="4"/>
      <c r="S242" s="4"/>
      <c r="T242" s="4"/>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19"/>
      <c r="DQ242" s="19"/>
      <c r="DR242" s="19"/>
      <c r="DS242" s="19"/>
      <c r="DT242" s="19"/>
      <c r="DU242" s="19"/>
      <c r="DV242" s="19"/>
      <c r="DW242" s="19"/>
      <c r="DX242" s="19"/>
      <c r="DY242" s="19"/>
      <c r="DZ242" s="19"/>
      <c r="EA242" s="19"/>
      <c r="EB242" s="19"/>
      <c r="EC242" s="19"/>
      <c r="ED242" s="19"/>
      <c r="EE242" s="19"/>
      <c r="EF242" s="19"/>
      <c r="EG242" s="19"/>
      <c r="EH242" s="19"/>
      <c r="EI242" s="19"/>
      <c r="EJ242" s="19"/>
      <c r="EK242" s="19"/>
      <c r="EL242" s="19"/>
      <c r="EM242" s="19"/>
      <c r="EN242" s="19"/>
      <c r="EO242" s="19"/>
      <c r="EP242" s="19"/>
      <c r="EQ242" s="19"/>
      <c r="ER242" s="19"/>
      <c r="ES242" s="19"/>
      <c r="ET242" s="19"/>
      <c r="EU242" s="19"/>
      <c r="EV242" s="19"/>
      <c r="EW242" s="19"/>
    </row>
    <row r="243" spans="2:154" s="5" customFormat="1" ht="16.2" customHeight="1">
      <c r="E243" s="3"/>
      <c r="F243" s="3"/>
      <c r="G243" s="3"/>
      <c r="H243" s="3"/>
      <c r="I243" s="3"/>
      <c r="J243" s="3"/>
      <c r="K243" s="3"/>
      <c r="P243" s="4"/>
      <c r="S243" s="4"/>
      <c r="T243" s="4"/>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19"/>
      <c r="DQ243" s="19"/>
      <c r="DR243" s="19"/>
      <c r="DS243" s="19"/>
      <c r="DT243" s="19"/>
      <c r="DU243" s="19"/>
      <c r="DV243" s="19"/>
      <c r="DW243" s="19"/>
      <c r="DX243" s="19"/>
      <c r="DY243" s="19"/>
      <c r="DZ243" s="19"/>
      <c r="EA243" s="19"/>
      <c r="EB243" s="19"/>
      <c r="EC243" s="19"/>
      <c r="ED243" s="19"/>
      <c r="EE243" s="19"/>
      <c r="EF243" s="19"/>
      <c r="EG243" s="19"/>
      <c r="EH243" s="19"/>
      <c r="EI243" s="19"/>
      <c r="EJ243" s="19"/>
      <c r="EK243" s="19"/>
      <c r="EL243" s="19"/>
      <c r="EM243" s="19"/>
      <c r="EN243" s="19"/>
      <c r="EO243" s="19"/>
      <c r="EP243" s="19"/>
      <c r="EQ243" s="19"/>
      <c r="ER243" s="19"/>
      <c r="ES243" s="19"/>
      <c r="ET243" s="19"/>
      <c r="EU243" s="19"/>
      <c r="EV243" s="19"/>
      <c r="EW243" s="19"/>
    </row>
    <row r="244" spans="2:154" s="5" customFormat="1" ht="16.2" customHeight="1">
      <c r="E244" s="3"/>
      <c r="F244" s="3"/>
      <c r="G244" s="3"/>
      <c r="H244" s="3"/>
      <c r="I244" s="3"/>
      <c r="J244" s="3"/>
      <c r="K244" s="3"/>
      <c r="P244" s="4"/>
      <c r="S244" s="4"/>
      <c r="T244" s="4"/>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19"/>
      <c r="DQ244" s="19"/>
      <c r="DR244" s="19"/>
      <c r="DS244" s="19"/>
      <c r="DT244" s="19"/>
      <c r="DU244" s="19"/>
      <c r="DV244" s="19"/>
      <c r="DW244" s="19"/>
      <c r="DX244" s="19"/>
      <c r="DY244" s="19"/>
      <c r="DZ244" s="19"/>
      <c r="EA244" s="19"/>
      <c r="EB244" s="19"/>
      <c r="EC244" s="19"/>
      <c r="ED244" s="19"/>
      <c r="EE244" s="19"/>
      <c r="EF244" s="19"/>
      <c r="EG244" s="19"/>
      <c r="EH244" s="19"/>
      <c r="EI244" s="19"/>
      <c r="EJ244" s="19"/>
      <c r="EK244" s="19"/>
      <c r="EL244" s="19"/>
      <c r="EM244" s="19"/>
      <c r="EN244" s="19"/>
      <c r="EO244" s="19"/>
      <c r="EP244" s="19"/>
      <c r="EQ244" s="19"/>
      <c r="ER244" s="19"/>
      <c r="ES244" s="19"/>
      <c r="ET244" s="19"/>
      <c r="EU244" s="19"/>
      <c r="EV244" s="19"/>
      <c r="EW244" s="19"/>
    </row>
    <row r="245" spans="2:154" s="5" customFormat="1" ht="16.2" customHeight="1">
      <c r="E245" s="3"/>
      <c r="F245" s="3"/>
      <c r="G245" s="3"/>
      <c r="H245" s="3"/>
      <c r="I245" s="3"/>
      <c r="J245" s="3"/>
      <c r="K245" s="3"/>
      <c r="P245" s="4"/>
      <c r="S245" s="4"/>
      <c r="T245" s="4"/>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19"/>
      <c r="DQ245" s="19"/>
      <c r="DR245" s="19"/>
      <c r="DS245" s="19"/>
      <c r="DT245" s="19"/>
      <c r="DU245" s="19"/>
      <c r="DV245" s="19"/>
      <c r="DW245" s="19"/>
      <c r="DX245" s="19"/>
      <c r="DY245" s="19"/>
      <c r="DZ245" s="19"/>
      <c r="EA245" s="19"/>
      <c r="EB245" s="19"/>
      <c r="EC245" s="19"/>
      <c r="ED245" s="19"/>
      <c r="EE245" s="19"/>
      <c r="EF245" s="19"/>
      <c r="EG245" s="19"/>
      <c r="EH245" s="19"/>
      <c r="EI245" s="19"/>
      <c r="EJ245" s="19"/>
      <c r="EK245" s="19"/>
      <c r="EL245" s="19"/>
      <c r="EM245" s="19"/>
      <c r="EN245" s="19"/>
      <c r="EO245" s="19"/>
      <c r="EP245" s="19"/>
      <c r="EQ245" s="19"/>
      <c r="ER245" s="19"/>
      <c r="ES245" s="19"/>
      <c r="ET245" s="19"/>
      <c r="EU245" s="19"/>
      <c r="EV245" s="19"/>
      <c r="EW245" s="19"/>
    </row>
    <row r="246" spans="2:154" s="5" customFormat="1" ht="16.2" customHeight="1">
      <c r="B246" s="109"/>
      <c r="E246" s="3"/>
      <c r="F246" s="3"/>
      <c r="G246" s="3"/>
      <c r="H246" s="3"/>
      <c r="I246" s="3"/>
      <c r="J246" s="3"/>
      <c r="K246" s="3"/>
      <c r="P246" s="4"/>
      <c r="S246" s="4"/>
      <c r="T246" s="4"/>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19"/>
      <c r="DQ246" s="19"/>
      <c r="DR246" s="19"/>
      <c r="DS246" s="19"/>
      <c r="DT246" s="19"/>
      <c r="DU246" s="19"/>
      <c r="DV246" s="19"/>
      <c r="DW246" s="19"/>
      <c r="DX246" s="19"/>
      <c r="DY246" s="19"/>
      <c r="DZ246" s="19"/>
      <c r="EA246" s="19"/>
      <c r="EB246" s="19"/>
      <c r="EC246" s="19"/>
      <c r="ED246" s="19"/>
      <c r="EE246" s="19"/>
      <c r="EF246" s="19"/>
      <c r="EG246" s="19"/>
      <c r="EH246" s="19"/>
      <c r="EI246" s="19"/>
      <c r="EJ246" s="19"/>
      <c r="EK246" s="19"/>
      <c r="EL246" s="19"/>
      <c r="EM246" s="19"/>
      <c r="EN246" s="19"/>
      <c r="EO246" s="19"/>
      <c r="EP246" s="19"/>
      <c r="EQ246" s="19"/>
      <c r="ER246" s="19"/>
      <c r="ES246" s="19"/>
      <c r="ET246" s="19"/>
      <c r="EU246" s="19"/>
      <c r="EV246" s="19"/>
      <c r="EW246" s="19"/>
    </row>
    <row r="247" spans="2:154" s="5" customFormat="1" ht="16.2" customHeight="1">
      <c r="B247" s="109"/>
      <c r="E247" s="3"/>
      <c r="F247" s="3"/>
      <c r="G247" s="3"/>
      <c r="H247" s="3"/>
      <c r="I247" s="3"/>
      <c r="J247" s="3"/>
      <c r="K247" s="3"/>
      <c r="P247" s="4"/>
      <c r="S247" s="4"/>
      <c r="T247" s="4"/>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19"/>
      <c r="DQ247" s="19"/>
      <c r="DR247" s="19"/>
      <c r="DS247" s="19"/>
      <c r="DT247" s="19"/>
      <c r="DU247" s="19"/>
      <c r="DV247" s="19"/>
      <c r="DW247" s="19"/>
      <c r="DX247" s="19"/>
      <c r="DY247" s="19"/>
      <c r="DZ247" s="19"/>
      <c r="EA247" s="19"/>
      <c r="EB247" s="19"/>
      <c r="EC247" s="19"/>
      <c r="ED247" s="19"/>
      <c r="EE247" s="19"/>
      <c r="EF247" s="19"/>
      <c r="EG247" s="19"/>
      <c r="EH247" s="19"/>
      <c r="EI247" s="19"/>
      <c r="EJ247" s="19"/>
      <c r="EK247" s="19"/>
      <c r="EL247" s="19"/>
      <c r="EM247" s="19"/>
      <c r="EN247" s="19"/>
      <c r="EO247" s="19"/>
      <c r="EP247" s="19"/>
      <c r="EQ247" s="19"/>
      <c r="ER247" s="19"/>
      <c r="ES247" s="19"/>
      <c r="ET247" s="19"/>
      <c r="EU247" s="19"/>
      <c r="EV247" s="19"/>
      <c r="EW247" s="19"/>
    </row>
    <row r="248" spans="2:154" s="5" customFormat="1" ht="16.2" customHeight="1">
      <c r="B248" s="109"/>
      <c r="E248" s="3"/>
      <c r="F248" s="3"/>
      <c r="G248" s="3"/>
      <c r="H248" s="3"/>
      <c r="I248" s="3"/>
      <c r="J248" s="3"/>
      <c r="K248" s="3"/>
      <c r="P248" s="4"/>
      <c r="S248" s="4"/>
      <c r="T248" s="4"/>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19"/>
      <c r="DQ248" s="19"/>
      <c r="DR248" s="19"/>
      <c r="DS248" s="19"/>
      <c r="DT248" s="19"/>
      <c r="DU248" s="19"/>
      <c r="DV248" s="19"/>
      <c r="DW248" s="19"/>
      <c r="DX248" s="19"/>
      <c r="DY248" s="19"/>
      <c r="DZ248" s="19"/>
      <c r="EA248" s="19"/>
      <c r="EB248" s="19"/>
      <c r="EC248" s="19"/>
      <c r="ED248" s="19"/>
      <c r="EE248" s="19"/>
      <c r="EF248" s="19"/>
      <c r="EG248" s="19"/>
      <c r="EH248" s="19"/>
      <c r="EI248" s="19"/>
      <c r="EJ248" s="19"/>
      <c r="EK248" s="19"/>
      <c r="EL248" s="19"/>
      <c r="EM248" s="19"/>
      <c r="EN248" s="19"/>
      <c r="EO248" s="19"/>
      <c r="EP248" s="19"/>
      <c r="EQ248" s="19"/>
      <c r="ER248" s="19"/>
      <c r="ES248" s="19"/>
      <c r="ET248" s="19"/>
      <c r="EU248" s="19"/>
      <c r="EV248" s="19"/>
      <c r="EW248" s="19"/>
    </row>
    <row r="249" spans="2:154" s="5" customFormat="1" ht="16.2" customHeight="1">
      <c r="B249" s="109"/>
      <c r="E249" s="3"/>
      <c r="F249" s="3"/>
      <c r="G249" s="3"/>
      <c r="H249" s="3"/>
      <c r="I249" s="3"/>
      <c r="J249" s="3"/>
      <c r="K249" s="3"/>
      <c r="P249" s="4"/>
      <c r="S249" s="4"/>
      <c r="T249" s="4"/>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19"/>
      <c r="DQ249" s="19"/>
      <c r="DR249" s="19"/>
      <c r="DS249" s="19"/>
      <c r="DT249" s="19"/>
      <c r="DU249" s="19"/>
      <c r="DV249" s="19"/>
      <c r="DW249" s="19"/>
      <c r="DX249" s="19"/>
      <c r="DY249" s="19"/>
      <c r="DZ249" s="19"/>
      <c r="EA249" s="19"/>
      <c r="EB249" s="19"/>
      <c r="EC249" s="19"/>
      <c r="ED249" s="19"/>
      <c r="EE249" s="19"/>
      <c r="EF249" s="19"/>
      <c r="EG249" s="19"/>
      <c r="EH249" s="19"/>
      <c r="EI249" s="19"/>
      <c r="EJ249" s="19"/>
      <c r="EK249" s="19"/>
      <c r="EL249" s="19"/>
      <c r="EM249" s="19"/>
      <c r="EN249" s="19"/>
      <c r="EO249" s="19"/>
      <c r="EP249" s="19"/>
      <c r="EQ249" s="19"/>
      <c r="ER249" s="19"/>
      <c r="ES249" s="19"/>
      <c r="ET249" s="19"/>
      <c r="EU249" s="19"/>
      <c r="EV249" s="19"/>
      <c r="EW249" s="19"/>
      <c r="EX249" s="229"/>
    </row>
    <row r="250" spans="2:154" s="5" customFormat="1" ht="16.2" customHeight="1">
      <c r="B250" s="109"/>
      <c r="E250" s="3"/>
      <c r="F250" s="3"/>
      <c r="G250" s="3"/>
      <c r="H250" s="3"/>
      <c r="I250" s="3"/>
      <c r="J250" s="3"/>
      <c r="K250" s="3"/>
      <c r="P250" s="4"/>
      <c r="S250" s="4"/>
      <c r="T250" s="4"/>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19"/>
      <c r="DQ250" s="19"/>
      <c r="DR250" s="19"/>
      <c r="DS250" s="19"/>
      <c r="DT250" s="19"/>
      <c r="DU250" s="19"/>
      <c r="DV250" s="19"/>
      <c r="DW250" s="19"/>
      <c r="DX250" s="19"/>
      <c r="DY250" s="19"/>
      <c r="DZ250" s="19"/>
      <c r="EA250" s="19"/>
      <c r="EB250" s="19"/>
      <c r="EC250" s="19"/>
      <c r="ED250" s="19"/>
      <c r="EE250" s="19"/>
      <c r="EF250" s="19"/>
      <c r="EG250" s="19"/>
      <c r="EH250" s="19"/>
      <c r="EI250" s="19"/>
      <c r="EJ250" s="19"/>
      <c r="EK250" s="19"/>
      <c r="EL250" s="19"/>
      <c r="EM250" s="19"/>
      <c r="EN250" s="19"/>
      <c r="EO250" s="19"/>
      <c r="EP250" s="19"/>
      <c r="EQ250" s="19"/>
      <c r="ER250" s="19"/>
      <c r="ES250" s="19"/>
      <c r="ET250" s="19"/>
      <c r="EU250" s="19"/>
      <c r="EV250" s="19"/>
      <c r="EW250" s="19"/>
    </row>
    <row r="251" spans="2:154" s="5" customFormat="1" ht="16.2" customHeight="1">
      <c r="B251" s="109" t="s">
        <v>158</v>
      </c>
      <c r="E251" s="3"/>
      <c r="F251" s="3"/>
      <c r="G251" s="3"/>
      <c r="H251" s="3"/>
      <c r="I251" s="3"/>
      <c r="J251" s="3"/>
      <c r="K251" s="3"/>
      <c r="P251" s="4"/>
      <c r="S251" s="4"/>
      <c r="T251" s="4"/>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19"/>
      <c r="DQ251" s="19"/>
      <c r="DR251" s="19"/>
      <c r="DS251" s="19"/>
      <c r="DT251" s="19"/>
      <c r="DU251" s="19"/>
      <c r="DV251" s="19"/>
      <c r="DW251" s="19"/>
      <c r="DX251" s="19"/>
      <c r="DY251" s="19"/>
      <c r="DZ251" s="19"/>
      <c r="EA251" s="19"/>
      <c r="EB251" s="19"/>
      <c r="EC251" s="19"/>
      <c r="ED251" s="19"/>
      <c r="EE251" s="19"/>
      <c r="EF251" s="19"/>
      <c r="EG251" s="19"/>
      <c r="EH251" s="19"/>
      <c r="EI251" s="19"/>
      <c r="EJ251" s="19"/>
      <c r="EK251" s="19"/>
      <c r="EL251" s="19"/>
      <c r="EM251" s="19"/>
      <c r="EN251" s="19"/>
      <c r="EO251" s="19"/>
      <c r="EP251" s="19"/>
      <c r="EQ251" s="19"/>
      <c r="ER251" s="19"/>
      <c r="ES251" s="19"/>
      <c r="ET251" s="19"/>
      <c r="EU251" s="19"/>
      <c r="EV251" s="19"/>
      <c r="EW251" s="19"/>
    </row>
    <row r="252" spans="2:154" s="5" customFormat="1" ht="16.2" customHeight="1">
      <c r="B252" s="109" t="s">
        <v>15</v>
      </c>
      <c r="E252" s="3"/>
      <c r="F252" s="3"/>
      <c r="G252" s="3"/>
      <c r="H252" s="3"/>
      <c r="I252" s="3"/>
      <c r="J252" s="3"/>
      <c r="K252" s="3"/>
      <c r="P252" s="4"/>
      <c r="S252" s="4"/>
      <c r="T252" s="4"/>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19"/>
      <c r="DQ252" s="19"/>
      <c r="DR252" s="19"/>
      <c r="DS252" s="19"/>
      <c r="DT252" s="19"/>
      <c r="DU252" s="19"/>
      <c r="DV252" s="19"/>
      <c r="DW252" s="19"/>
      <c r="DX252" s="19"/>
      <c r="DY252" s="19"/>
      <c r="DZ252" s="19"/>
      <c r="EA252" s="19"/>
      <c r="EB252" s="19"/>
      <c r="EC252" s="19"/>
      <c r="ED252" s="19"/>
      <c r="EE252" s="19"/>
      <c r="EF252" s="19"/>
      <c r="EG252" s="19"/>
      <c r="EH252" s="19"/>
      <c r="EI252" s="19"/>
      <c r="EJ252" s="19"/>
      <c r="EK252" s="19"/>
      <c r="EL252" s="19"/>
      <c r="EM252" s="19"/>
      <c r="EN252" s="19"/>
      <c r="EO252" s="19"/>
      <c r="EP252" s="19"/>
      <c r="EQ252" s="19"/>
      <c r="ER252" s="19"/>
      <c r="ES252" s="19"/>
      <c r="ET252" s="19"/>
      <c r="EU252" s="19"/>
      <c r="EV252" s="19"/>
      <c r="EW252" s="19"/>
    </row>
    <row r="253" spans="2:154" s="5" customFormat="1" ht="16.2" customHeight="1">
      <c r="B253" s="109" t="s">
        <v>16</v>
      </c>
      <c r="E253" s="3"/>
      <c r="F253" s="3"/>
      <c r="G253" s="3"/>
      <c r="H253" s="3"/>
      <c r="I253" s="3"/>
      <c r="J253" s="3"/>
      <c r="K253" s="3"/>
      <c r="P253" s="4"/>
      <c r="S253" s="4"/>
      <c r="T253" s="4"/>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19"/>
      <c r="DQ253" s="19"/>
      <c r="DR253" s="19"/>
      <c r="DS253" s="19"/>
      <c r="DT253" s="19"/>
      <c r="DU253" s="19"/>
      <c r="DV253" s="19"/>
      <c r="DW253" s="19"/>
      <c r="DX253" s="19"/>
      <c r="DY253" s="19"/>
      <c r="DZ253" s="19"/>
      <c r="EA253" s="19"/>
      <c r="EB253" s="19"/>
      <c r="EC253" s="19"/>
      <c r="ED253" s="19"/>
      <c r="EE253" s="19"/>
      <c r="EF253" s="19"/>
      <c r="EG253" s="19"/>
      <c r="EH253" s="19"/>
      <c r="EI253" s="19"/>
      <c r="EJ253" s="19"/>
      <c r="EK253" s="19"/>
      <c r="EL253" s="19"/>
      <c r="EM253" s="19"/>
      <c r="EN253" s="19"/>
      <c r="EO253" s="19"/>
      <c r="EP253" s="19"/>
      <c r="EQ253" s="19"/>
      <c r="ER253" s="19"/>
      <c r="ES253" s="19"/>
      <c r="ET253" s="19"/>
      <c r="EU253" s="19"/>
      <c r="EV253" s="19"/>
      <c r="EW253" s="19"/>
    </row>
    <row r="254" spans="2:154" s="5" customFormat="1" ht="14.25" customHeight="1">
      <c r="B254" s="109" t="s">
        <v>17</v>
      </c>
      <c r="E254" s="3"/>
      <c r="F254" s="3"/>
      <c r="G254" s="3"/>
      <c r="H254" s="3"/>
      <c r="I254" s="3"/>
      <c r="J254" s="3"/>
      <c r="K254" s="3"/>
      <c r="P254" s="4"/>
      <c r="S254" s="4"/>
      <c r="T254" s="4"/>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19"/>
      <c r="DQ254" s="19"/>
      <c r="DR254" s="19"/>
      <c r="DS254" s="19"/>
      <c r="DT254" s="19"/>
      <c r="DU254" s="19"/>
      <c r="DV254" s="19"/>
      <c r="DW254" s="19"/>
      <c r="DX254" s="19"/>
      <c r="DY254" s="19"/>
      <c r="DZ254" s="19"/>
      <c r="EA254" s="19"/>
      <c r="EB254" s="19"/>
      <c r="EC254" s="19"/>
      <c r="ED254" s="19"/>
      <c r="EE254" s="19"/>
      <c r="EF254" s="19"/>
      <c r="EG254" s="19"/>
      <c r="EH254" s="19"/>
      <c r="EI254" s="19"/>
      <c r="EJ254" s="19"/>
      <c r="EK254" s="19"/>
      <c r="EL254" s="19"/>
      <c r="EM254" s="19"/>
      <c r="EN254" s="19"/>
      <c r="EO254" s="19"/>
      <c r="EP254" s="19"/>
      <c r="EQ254" s="19"/>
      <c r="ER254" s="19"/>
      <c r="ES254" s="19"/>
      <c r="ET254" s="19"/>
      <c r="EU254" s="19"/>
      <c r="EV254" s="19"/>
      <c r="EW254" s="19"/>
      <c r="EX254" s="230"/>
    </row>
    <row r="255" spans="2:154" s="5" customFormat="1" ht="14.25" customHeight="1">
      <c r="B255" s="109" t="s">
        <v>18</v>
      </c>
      <c r="E255" s="3"/>
      <c r="F255" s="3"/>
      <c r="G255" s="3"/>
      <c r="H255" s="3"/>
      <c r="I255" s="3"/>
      <c r="J255" s="3"/>
      <c r="K255" s="3"/>
      <c r="P255" s="4"/>
      <c r="S255" s="4"/>
      <c r="T255" s="4"/>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19"/>
      <c r="DQ255" s="19"/>
      <c r="DR255" s="19"/>
      <c r="DS255" s="19"/>
      <c r="DT255" s="19"/>
      <c r="DU255" s="19"/>
      <c r="DV255" s="19"/>
      <c r="DW255" s="19"/>
      <c r="DX255" s="19"/>
      <c r="DY255" s="19"/>
      <c r="DZ255" s="19"/>
      <c r="EA255" s="19"/>
      <c r="EB255" s="19"/>
      <c r="EC255" s="19"/>
      <c r="ED255" s="19"/>
      <c r="EE255" s="19"/>
      <c r="EF255" s="19"/>
      <c r="EG255" s="19"/>
      <c r="EH255" s="19"/>
      <c r="EI255" s="19"/>
      <c r="EJ255" s="19"/>
      <c r="EK255" s="19"/>
      <c r="EL255" s="19"/>
      <c r="EM255" s="19"/>
      <c r="EN255" s="19"/>
      <c r="EO255" s="19"/>
      <c r="EP255" s="19"/>
      <c r="EQ255" s="19"/>
      <c r="ER255" s="19"/>
      <c r="ES255" s="19"/>
      <c r="ET255" s="19"/>
      <c r="EU255" s="19"/>
      <c r="EV255" s="19"/>
      <c r="EW255" s="19"/>
    </row>
    <row r="256" spans="2:154" s="5" customFormat="1" ht="14.25" customHeight="1">
      <c r="B256" s="109" t="s">
        <v>19</v>
      </c>
      <c r="E256" s="3"/>
      <c r="F256" s="3"/>
      <c r="G256" s="3"/>
      <c r="H256" s="3"/>
      <c r="I256" s="3"/>
      <c r="J256" s="3"/>
      <c r="K256" s="3"/>
      <c r="L256" s="4"/>
      <c r="M256" s="4"/>
      <c r="N256" s="4"/>
      <c r="O256" s="4"/>
      <c r="P256" s="4"/>
      <c r="Q256" s="4"/>
      <c r="R256" s="4"/>
      <c r="S256" s="4"/>
      <c r="T256" s="4"/>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19"/>
      <c r="DQ256" s="19"/>
      <c r="DR256" s="19"/>
      <c r="DS256" s="19"/>
      <c r="DT256" s="19"/>
      <c r="DU256" s="19"/>
      <c r="DV256" s="19"/>
      <c r="DW256" s="19"/>
      <c r="DX256" s="19"/>
      <c r="DY256" s="19"/>
      <c r="DZ256" s="19"/>
      <c r="EA256" s="19"/>
      <c r="EB256" s="19"/>
      <c r="EC256" s="19"/>
      <c r="ED256" s="19"/>
      <c r="EE256" s="19"/>
      <c r="EF256" s="19"/>
      <c r="EG256" s="19"/>
      <c r="EH256" s="19"/>
      <c r="EI256" s="19"/>
      <c r="EJ256" s="19"/>
      <c r="EK256" s="19"/>
      <c r="EL256" s="19"/>
      <c r="EM256" s="19"/>
      <c r="EN256" s="19"/>
      <c r="EO256" s="19"/>
      <c r="EP256" s="19"/>
      <c r="EQ256" s="19"/>
      <c r="ER256" s="19"/>
      <c r="ES256" s="19"/>
      <c r="ET256" s="19"/>
      <c r="EU256" s="19"/>
      <c r="EV256" s="19"/>
      <c r="EW256" s="19"/>
    </row>
    <row r="257" spans="2:154" s="5" customFormat="1" ht="14.25" customHeight="1">
      <c r="B257" s="109" t="s">
        <v>20</v>
      </c>
      <c r="E257" s="3"/>
      <c r="F257" s="3"/>
      <c r="G257" s="3"/>
      <c r="H257" s="3"/>
      <c r="I257" s="3"/>
      <c r="J257" s="3"/>
      <c r="K257" s="3"/>
      <c r="L257" s="4"/>
      <c r="M257" s="4"/>
      <c r="N257" s="4"/>
      <c r="O257" s="4"/>
      <c r="P257" s="4"/>
      <c r="Q257" s="4"/>
      <c r="R257" s="4"/>
      <c r="S257" s="4"/>
      <c r="T257" s="4"/>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19"/>
      <c r="DQ257" s="19"/>
      <c r="DR257" s="19"/>
      <c r="DS257" s="19"/>
      <c r="DT257" s="19"/>
      <c r="DU257" s="19"/>
      <c r="DV257" s="19"/>
      <c r="DW257" s="19"/>
      <c r="DX257" s="19"/>
      <c r="DY257" s="19"/>
      <c r="DZ257" s="19"/>
      <c r="EA257" s="19"/>
      <c r="EB257" s="19"/>
      <c r="EC257" s="19"/>
      <c r="ED257" s="19"/>
      <c r="EE257" s="19"/>
      <c r="EF257" s="19"/>
      <c r="EG257" s="19"/>
      <c r="EH257" s="19"/>
      <c r="EI257" s="19"/>
      <c r="EJ257" s="19"/>
      <c r="EK257" s="19"/>
      <c r="EL257" s="19"/>
      <c r="EM257" s="19"/>
      <c r="EN257" s="19"/>
      <c r="EO257" s="19"/>
      <c r="EP257" s="19"/>
      <c r="EQ257" s="19"/>
      <c r="ER257" s="19"/>
      <c r="ES257" s="19"/>
      <c r="ET257" s="19"/>
      <c r="EU257" s="19"/>
      <c r="EV257" s="19"/>
      <c r="EW257" s="19"/>
    </row>
    <row r="258" spans="2:154" s="5" customFormat="1" ht="14.25" customHeight="1">
      <c r="B258" s="109" t="s">
        <v>21</v>
      </c>
      <c r="E258" s="3"/>
      <c r="F258" s="3"/>
      <c r="G258" s="3"/>
      <c r="H258" s="3"/>
      <c r="I258" s="3"/>
      <c r="J258" s="3"/>
      <c r="K258" s="3"/>
      <c r="L258" s="4"/>
      <c r="M258" s="4"/>
      <c r="N258" s="4"/>
      <c r="O258" s="4"/>
      <c r="P258" s="4"/>
      <c r="Q258" s="4"/>
      <c r="R258" s="4"/>
      <c r="S258" s="4"/>
      <c r="T258" s="4"/>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19"/>
      <c r="DQ258" s="19"/>
      <c r="DR258" s="19"/>
      <c r="DS258" s="19"/>
      <c r="DT258" s="19"/>
      <c r="DU258" s="19"/>
      <c r="DV258" s="19"/>
      <c r="DW258" s="19"/>
      <c r="DX258" s="19"/>
      <c r="DY258" s="19"/>
      <c r="DZ258" s="19"/>
      <c r="EA258" s="19"/>
      <c r="EB258" s="19"/>
      <c r="EC258" s="19"/>
      <c r="ED258" s="19"/>
      <c r="EE258" s="19"/>
      <c r="EF258" s="19"/>
      <c r="EG258" s="19"/>
      <c r="EH258" s="19"/>
      <c r="EI258" s="19"/>
      <c r="EJ258" s="19"/>
      <c r="EK258" s="19"/>
      <c r="EL258" s="19"/>
      <c r="EM258" s="19"/>
      <c r="EN258" s="19"/>
      <c r="EO258" s="19"/>
      <c r="EP258" s="19"/>
      <c r="EQ258" s="19"/>
      <c r="ER258" s="19"/>
      <c r="ES258" s="19"/>
      <c r="ET258" s="19"/>
      <c r="EU258" s="19"/>
      <c r="EV258" s="19"/>
      <c r="EW258" s="19"/>
    </row>
    <row r="259" spans="2:154" s="5" customFormat="1" ht="14.25" customHeight="1">
      <c r="B259" s="109" t="s">
        <v>22</v>
      </c>
      <c r="E259" s="3"/>
      <c r="F259" s="3"/>
      <c r="G259" s="3"/>
      <c r="H259" s="3"/>
      <c r="I259" s="3"/>
      <c r="J259" s="6"/>
      <c r="K259" s="3"/>
      <c r="L259" s="4"/>
      <c r="M259" s="4"/>
      <c r="N259" s="4"/>
      <c r="O259" s="4"/>
      <c r="P259" s="4"/>
      <c r="Q259" s="4"/>
      <c r="R259" s="4"/>
      <c r="S259" s="4"/>
      <c r="T259" s="4"/>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19"/>
      <c r="DQ259" s="19"/>
      <c r="DR259" s="19"/>
      <c r="DS259" s="19"/>
      <c r="DT259" s="19"/>
      <c r="DU259" s="19"/>
      <c r="DV259" s="19"/>
      <c r="DW259" s="19"/>
      <c r="DX259" s="19"/>
      <c r="DY259" s="19"/>
      <c r="DZ259" s="19"/>
      <c r="EA259" s="19"/>
      <c r="EB259" s="19"/>
      <c r="EC259" s="19"/>
      <c r="ED259" s="19"/>
      <c r="EE259" s="19"/>
      <c r="EF259" s="19"/>
      <c r="EG259" s="19"/>
      <c r="EH259" s="19"/>
      <c r="EI259" s="19"/>
      <c r="EJ259" s="19"/>
      <c r="EK259" s="19"/>
      <c r="EL259" s="19"/>
      <c r="EM259" s="19"/>
      <c r="EN259" s="19"/>
      <c r="EO259" s="19"/>
      <c r="EP259" s="19"/>
      <c r="EQ259" s="19"/>
      <c r="ER259" s="19"/>
      <c r="ES259" s="19"/>
      <c r="ET259" s="19"/>
      <c r="EU259" s="19"/>
      <c r="EV259" s="19"/>
      <c r="EW259" s="19"/>
    </row>
    <row r="260" spans="2:154" s="5" customFormat="1" ht="14.25" customHeight="1">
      <c r="B260" s="109" t="s">
        <v>23</v>
      </c>
      <c r="E260" s="3"/>
      <c r="F260" s="3"/>
      <c r="G260" s="3"/>
      <c r="H260" s="3"/>
      <c r="I260" s="3"/>
      <c r="J260" s="6"/>
      <c r="K260" s="3"/>
      <c r="L260" s="4"/>
      <c r="M260" s="4"/>
      <c r="N260" s="4"/>
      <c r="O260" s="4"/>
      <c r="P260" s="4"/>
      <c r="Q260" s="4"/>
      <c r="R260" s="4"/>
      <c r="S260" s="4"/>
      <c r="T260" s="4"/>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19"/>
      <c r="DQ260" s="19"/>
      <c r="DR260" s="19"/>
      <c r="DS260" s="19"/>
      <c r="DT260" s="19"/>
      <c r="DU260" s="19"/>
      <c r="DV260" s="19"/>
      <c r="DW260" s="19"/>
      <c r="DX260" s="19"/>
      <c r="DY260" s="19"/>
      <c r="DZ260" s="19"/>
      <c r="EA260" s="19"/>
      <c r="EB260" s="19"/>
      <c r="EC260" s="19"/>
      <c r="ED260" s="19"/>
      <c r="EE260" s="19"/>
      <c r="EF260" s="19"/>
      <c r="EG260" s="19"/>
      <c r="EH260" s="19"/>
      <c r="EI260" s="19"/>
      <c r="EJ260" s="19"/>
      <c r="EK260" s="19"/>
      <c r="EL260" s="19"/>
      <c r="EM260" s="19"/>
      <c r="EN260" s="19"/>
      <c r="EO260" s="19"/>
      <c r="EP260" s="19"/>
      <c r="EQ260" s="19"/>
      <c r="ER260" s="19"/>
      <c r="ES260" s="19"/>
      <c r="ET260" s="19"/>
      <c r="EU260" s="19"/>
      <c r="EV260" s="19"/>
      <c r="EW260" s="19"/>
    </row>
    <row r="261" spans="2:154" s="5" customFormat="1" ht="14.25" customHeight="1">
      <c r="B261" s="109" t="s">
        <v>188</v>
      </c>
      <c r="E261" s="3"/>
      <c r="F261" s="3"/>
      <c r="G261" s="3"/>
      <c r="H261" s="3"/>
      <c r="I261" s="3"/>
      <c r="J261" s="3"/>
      <c r="K261" s="3"/>
      <c r="L261" s="4"/>
      <c r="M261" s="4"/>
      <c r="N261" s="4"/>
      <c r="O261" s="4"/>
      <c r="P261" s="4"/>
      <c r="Q261" s="4"/>
      <c r="R261" s="4"/>
      <c r="S261" s="4"/>
      <c r="T261" s="4"/>
      <c r="AB261" s="1079"/>
      <c r="AC261" s="1080"/>
      <c r="AD261" s="1080"/>
      <c r="AE261" s="1080"/>
      <c r="AF261" s="1080"/>
      <c r="AG261" s="1080"/>
      <c r="AH261" s="1080"/>
      <c r="AI261" s="1080"/>
      <c r="AJ261" s="1080"/>
      <c r="AK261" s="1080"/>
      <c r="AL261" s="1080"/>
      <c r="AM261" s="1080"/>
      <c r="AN261" s="1080"/>
      <c r="AO261" s="1080"/>
      <c r="AP261" s="1080"/>
      <c r="AQ261" s="1080"/>
      <c r="AR261" s="1080"/>
      <c r="AS261" s="1080"/>
      <c r="AT261" s="1080"/>
      <c r="AU261" s="1080"/>
      <c r="AV261" s="1080"/>
      <c r="AW261" s="1080"/>
      <c r="AX261" s="1080"/>
      <c r="AY261" s="1080"/>
      <c r="AZ261" s="1080"/>
      <c r="BA261" s="1080"/>
      <c r="BB261" s="1080"/>
      <c r="BC261" s="1080"/>
      <c r="BD261" s="1080"/>
      <c r="BE261" s="1080"/>
      <c r="BF261" s="1080"/>
      <c r="BG261" s="1080"/>
      <c r="BH261" s="1080"/>
      <c r="BI261" s="1080"/>
      <c r="BJ261" s="1080"/>
      <c r="BK261" s="1080"/>
      <c r="BL261" s="1080"/>
      <c r="BM261" s="1080"/>
      <c r="BN261" s="1080"/>
      <c r="BO261" s="1080"/>
      <c r="BP261" s="1080"/>
      <c r="BQ261" s="1080"/>
      <c r="BR261" s="1080"/>
      <c r="BS261" s="1080"/>
      <c r="BT261" s="1080"/>
      <c r="BU261" s="1080"/>
      <c r="BV261" s="1080"/>
      <c r="BW261" s="1080"/>
      <c r="BX261" s="1080"/>
      <c r="BY261" s="1080"/>
      <c r="BZ261" s="1080"/>
      <c r="CA261" s="1080"/>
      <c r="CB261" s="1080"/>
      <c r="CC261" s="1080"/>
      <c r="CD261" s="1080"/>
      <c r="CE261" s="1080"/>
      <c r="CF261" s="1080"/>
      <c r="CG261" s="1080"/>
      <c r="CH261" s="1080"/>
      <c r="CI261" s="1080"/>
      <c r="CJ261" s="1080"/>
      <c r="CK261" s="1080"/>
      <c r="CL261" s="1080"/>
      <c r="CM261" s="1080"/>
      <c r="CN261" s="1080"/>
      <c r="CO261" s="1080"/>
      <c r="CP261" s="1080"/>
      <c r="CQ261" s="1080"/>
      <c r="CR261" s="1080"/>
      <c r="CS261" s="1080"/>
      <c r="CT261" s="1080"/>
      <c r="CU261" s="1080"/>
      <c r="CV261" s="1080"/>
      <c r="CW261" s="1080"/>
      <c r="CX261" s="1080"/>
      <c r="CY261" s="1080"/>
      <c r="CZ261" s="1080"/>
      <c r="DA261" s="1080"/>
      <c r="DB261" s="1080"/>
      <c r="DC261" s="1080"/>
      <c r="DD261" s="1080"/>
      <c r="DE261" s="1080"/>
      <c r="DF261" s="1080"/>
      <c r="DG261" s="1080"/>
      <c r="DH261" s="1080"/>
      <c r="DI261" s="1080"/>
      <c r="DJ261" s="1080"/>
      <c r="DK261" s="1080"/>
      <c r="DL261" s="1080"/>
      <c r="DM261" s="1080"/>
      <c r="DN261" s="1080"/>
      <c r="DO261" s="1080"/>
      <c r="DP261" s="1080"/>
      <c r="DQ261" s="1080"/>
      <c r="DR261" s="1080"/>
      <c r="DS261" s="1080"/>
      <c r="DT261" s="1080"/>
      <c r="DU261" s="1080"/>
      <c r="DV261" s="1080"/>
      <c r="DW261" s="1080"/>
      <c r="DX261" s="1080"/>
      <c r="DY261" s="1080"/>
      <c r="DZ261" s="1080"/>
      <c r="EA261" s="1080"/>
      <c r="EB261" s="1080"/>
      <c r="EC261" s="1080"/>
      <c r="ED261" s="1080"/>
      <c r="EE261" s="1080"/>
      <c r="EF261" s="1080"/>
      <c r="EG261" s="1080"/>
      <c r="EH261" s="1080"/>
      <c r="EI261" s="1080"/>
      <c r="EJ261" s="1080"/>
      <c r="EK261" s="1080"/>
      <c r="EL261" s="1080"/>
      <c r="EM261" s="1080"/>
      <c r="EN261" s="1080"/>
      <c r="EO261" s="1080"/>
      <c r="EP261" s="1080"/>
      <c r="EQ261" s="1080"/>
      <c r="ER261" s="1080"/>
      <c r="ES261" s="1080"/>
      <c r="ET261" s="1080"/>
      <c r="EU261" s="1080"/>
      <c r="EV261" s="1080"/>
      <c r="EW261" s="1080"/>
    </row>
    <row r="262" spans="2:154" ht="14.25" customHeight="1">
      <c r="B262" s="109" t="s">
        <v>189</v>
      </c>
      <c r="EX262" s="5"/>
    </row>
    <row r="263" spans="2:154" ht="15.6">
      <c r="B263" s="109" t="s">
        <v>190</v>
      </c>
      <c r="EX263" s="5"/>
    </row>
    <row r="264" spans="2:154" ht="15.6">
      <c r="B264" s="109" t="s">
        <v>191</v>
      </c>
      <c r="K264" s="7"/>
      <c r="L264" s="3"/>
      <c r="M264" s="3"/>
    </row>
    <row r="265" spans="2:154" ht="15.6">
      <c r="B265" s="109" t="s">
        <v>192</v>
      </c>
      <c r="K265" s="11"/>
      <c r="L265" s="3"/>
      <c r="M265" s="3"/>
    </row>
    <row r="266" spans="2:154" ht="15.6">
      <c r="B266" s="109" t="s">
        <v>193</v>
      </c>
      <c r="K266" s="3"/>
      <c r="L266" s="3"/>
      <c r="M266" s="3"/>
    </row>
    <row r="267" spans="2:154" ht="15.6">
      <c r="B267" s="109" t="s">
        <v>194</v>
      </c>
      <c r="K267" s="3"/>
    </row>
    <row r="268" spans="2:154" ht="15.6">
      <c r="B268" s="109" t="s">
        <v>195</v>
      </c>
      <c r="K268" s="9"/>
      <c r="L268" s="9"/>
      <c r="M268" s="9"/>
    </row>
    <row r="269" spans="2:154" ht="15.6">
      <c r="B269" s="109" t="s">
        <v>196</v>
      </c>
      <c r="F269" s="9"/>
      <c r="G269" s="9"/>
      <c r="H269" s="9"/>
      <c r="I269" s="9"/>
      <c r="J269" s="9"/>
    </row>
    <row r="270" spans="2:154" ht="15.6">
      <c r="B270" s="109" t="s">
        <v>24</v>
      </c>
      <c r="F270" s="10"/>
      <c r="G270" s="10"/>
      <c r="H270" s="10"/>
      <c r="I270" s="10"/>
      <c r="J270" s="10"/>
      <c r="K270" s="10"/>
      <c r="L270" s="10"/>
      <c r="M270" s="10"/>
    </row>
    <row r="271" spans="2:154" ht="15.6">
      <c r="B271" s="109" t="s">
        <v>25</v>
      </c>
      <c r="K271" s="6"/>
      <c r="L271" s="3"/>
      <c r="M271" s="3"/>
    </row>
    <row r="272" spans="2:154" ht="15.6">
      <c r="B272" s="109" t="s">
        <v>26</v>
      </c>
      <c r="K272" s="6"/>
      <c r="L272" s="3"/>
      <c r="M272" s="3"/>
    </row>
    <row r="273" spans="2:13" ht="15.6">
      <c r="B273" s="109" t="s">
        <v>27</v>
      </c>
      <c r="K273" s="6"/>
      <c r="L273" s="3"/>
      <c r="M273" s="3"/>
    </row>
    <row r="274" spans="2:13" ht="15.6">
      <c r="B274" s="109" t="s">
        <v>28</v>
      </c>
      <c r="K274" s="6"/>
      <c r="L274" s="3"/>
      <c r="M274" s="3"/>
    </row>
    <row r="275" spans="2:13" ht="15.6">
      <c r="B275" s="109" t="s">
        <v>29</v>
      </c>
      <c r="K275" s="6"/>
      <c r="L275" s="3"/>
      <c r="M275" s="3"/>
    </row>
    <row r="276" spans="2:13" ht="15.6">
      <c r="B276" s="109" t="s">
        <v>30</v>
      </c>
      <c r="K276" s="6"/>
      <c r="L276" s="3"/>
      <c r="M276" s="3"/>
    </row>
    <row r="277" spans="2:13" ht="15.6">
      <c r="B277" s="109" t="s">
        <v>31</v>
      </c>
      <c r="K277" s="6"/>
      <c r="L277" s="3"/>
      <c r="M277" s="3"/>
    </row>
    <row r="278" spans="2:13" ht="15.6">
      <c r="B278" s="109" t="s">
        <v>32</v>
      </c>
      <c r="K278" s="6"/>
      <c r="L278" s="3"/>
      <c r="M278" s="3"/>
    </row>
    <row r="279" spans="2:13" ht="15.6">
      <c r="B279" s="109" t="s">
        <v>33</v>
      </c>
      <c r="K279" s="6"/>
      <c r="L279" s="3"/>
      <c r="M279" s="3"/>
    </row>
    <row r="280" spans="2:13" ht="15.6">
      <c r="B280" s="109" t="s">
        <v>34</v>
      </c>
      <c r="K280" s="6"/>
      <c r="L280" s="3"/>
      <c r="M280" s="3"/>
    </row>
    <row r="281" spans="2:13" ht="15.6">
      <c r="B281" s="109" t="s">
        <v>197</v>
      </c>
      <c r="K281" s="6"/>
      <c r="L281" s="3"/>
      <c r="M281" s="3"/>
    </row>
    <row r="282" spans="2:13" ht="15.6">
      <c r="B282" s="109" t="s">
        <v>198</v>
      </c>
      <c r="K282" s="6"/>
      <c r="L282" s="3"/>
      <c r="M282" s="3"/>
    </row>
    <row r="283" spans="2:13" ht="15.6">
      <c r="B283" s="109" t="s">
        <v>202</v>
      </c>
      <c r="K283" s="3"/>
      <c r="L283" s="3"/>
      <c r="M283" s="3"/>
    </row>
    <row r="284" spans="2:13" ht="15.6">
      <c r="B284" s="109" t="s">
        <v>199</v>
      </c>
      <c r="K284" s="3"/>
    </row>
    <row r="285" spans="2:13" ht="15.6">
      <c r="B285" s="109" t="s">
        <v>203</v>
      </c>
      <c r="K285" s="3"/>
    </row>
    <row r="286" spans="2:13" ht="15.6">
      <c r="B286" s="109" t="s">
        <v>200</v>
      </c>
      <c r="K286" s="3"/>
    </row>
    <row r="287" spans="2:13" ht="15.6">
      <c r="B287" s="109" t="s">
        <v>201</v>
      </c>
      <c r="K287" s="6"/>
    </row>
    <row r="288" spans="2:13" ht="15.6">
      <c r="B288" s="109" t="s">
        <v>58</v>
      </c>
      <c r="K288" s="6"/>
      <c r="L288" s="3"/>
      <c r="M288" s="3"/>
    </row>
    <row r="289" spans="2:13" ht="15.6">
      <c r="B289" s="109" t="s">
        <v>164</v>
      </c>
      <c r="K289" s="6"/>
      <c r="L289" s="3"/>
      <c r="M289" s="3"/>
    </row>
    <row r="290" spans="2:13" ht="15.6">
      <c r="B290" s="109" t="s">
        <v>165</v>
      </c>
      <c r="K290" s="6"/>
      <c r="L290" s="3"/>
      <c r="M290" s="3"/>
    </row>
    <row r="291" spans="2:13" ht="15.6">
      <c r="B291" s="109" t="s">
        <v>166</v>
      </c>
    </row>
    <row r="292" spans="2:13" ht="15.6">
      <c r="B292" s="109" t="s">
        <v>167</v>
      </c>
    </row>
    <row r="293" spans="2:13" ht="15.6">
      <c r="B293" s="109" t="s">
        <v>168</v>
      </c>
    </row>
    <row r="294" spans="2:13" ht="15.6">
      <c r="B294" s="109" t="s">
        <v>169</v>
      </c>
    </row>
    <row r="295" spans="2:13" ht="15.6">
      <c r="B295" s="109" t="s">
        <v>170</v>
      </c>
    </row>
    <row r="296" spans="2:13" ht="15.6">
      <c r="B296" s="109" t="s">
        <v>171</v>
      </c>
    </row>
    <row r="297" spans="2:13" ht="15.6">
      <c r="B297" s="109" t="s">
        <v>705</v>
      </c>
      <c r="K297" s="6"/>
      <c r="L297" s="3"/>
      <c r="M297" s="3"/>
    </row>
    <row r="298" spans="2:13" ht="15.6">
      <c r="B298" s="109" t="s">
        <v>1013</v>
      </c>
      <c r="K298" s="6"/>
      <c r="L298" s="3"/>
      <c r="M298" s="3"/>
    </row>
    <row r="299" spans="2:13" ht="15.6">
      <c r="B299" s="109" t="s">
        <v>1014</v>
      </c>
      <c r="K299" s="6"/>
      <c r="L299" s="3"/>
      <c r="M299" s="3"/>
    </row>
    <row r="300" spans="2:13" ht="15.6">
      <c r="B300" s="109" t="s">
        <v>1015</v>
      </c>
    </row>
    <row r="301" spans="2:13" ht="15.6">
      <c r="B301" s="109" t="s">
        <v>1016</v>
      </c>
    </row>
    <row r="302" spans="2:13" ht="15.6">
      <c r="B302" s="109" t="s">
        <v>1017</v>
      </c>
    </row>
    <row r="303" spans="2:13" ht="15.6">
      <c r="B303" s="109" t="s">
        <v>1018</v>
      </c>
    </row>
    <row r="304" spans="2:13" ht="15.6">
      <c r="B304" s="109" t="s">
        <v>1019</v>
      </c>
    </row>
    <row r="305" spans="2:154" ht="15.6">
      <c r="B305" s="109" t="s">
        <v>1020</v>
      </c>
    </row>
    <row r="306" spans="2:154" ht="15.6">
      <c r="B306" s="109" t="s">
        <v>706</v>
      </c>
    </row>
    <row r="307" spans="2:154" ht="15.6">
      <c r="B307" s="109" t="s">
        <v>59</v>
      </c>
    </row>
    <row r="308" spans="2:154" ht="15.6">
      <c r="B308" s="109" t="s">
        <v>172</v>
      </c>
    </row>
    <row r="309" spans="2:154" ht="15.6">
      <c r="B309" s="109" t="s">
        <v>173</v>
      </c>
      <c r="K309" s="9"/>
      <c r="L309" s="9"/>
      <c r="M309" s="9"/>
    </row>
    <row r="310" spans="2:154" ht="15.6">
      <c r="B310" s="109" t="s">
        <v>174</v>
      </c>
      <c r="K310" s="11"/>
      <c r="L310" s="3"/>
      <c r="M310" s="3"/>
    </row>
    <row r="311" spans="2:154" ht="15.6">
      <c r="B311" s="109" t="s">
        <v>175</v>
      </c>
      <c r="K311" s="3"/>
      <c r="L311" s="3"/>
      <c r="M311" s="3"/>
    </row>
    <row r="312" spans="2:154" ht="15.6">
      <c r="B312" s="109" t="s">
        <v>176</v>
      </c>
      <c r="K312" s="3"/>
    </row>
    <row r="313" spans="2:154" ht="15.6">
      <c r="B313" s="109" t="s">
        <v>177</v>
      </c>
      <c r="K313" s="9"/>
      <c r="L313" s="9"/>
      <c r="M313" s="9"/>
    </row>
    <row r="314" spans="2:154" ht="15.6">
      <c r="B314" s="109" t="s">
        <v>178</v>
      </c>
      <c r="F314" s="9"/>
      <c r="G314" s="9"/>
      <c r="H314" s="9"/>
      <c r="I314" s="9"/>
      <c r="J314" s="9"/>
    </row>
    <row r="315" spans="2:154" ht="15.6">
      <c r="B315" s="109" t="s">
        <v>179</v>
      </c>
      <c r="F315" s="10"/>
      <c r="G315" s="10"/>
      <c r="H315" s="10"/>
      <c r="I315" s="10"/>
      <c r="J315" s="10"/>
      <c r="K315" s="10"/>
      <c r="L315" s="10"/>
      <c r="M315" s="10"/>
    </row>
    <row r="316" spans="2:154" ht="15.6">
      <c r="B316" s="109" t="s">
        <v>60</v>
      </c>
      <c r="K316" s="6"/>
      <c r="L316" s="3"/>
      <c r="M316" s="3"/>
    </row>
    <row r="317" spans="2:154" ht="15.6">
      <c r="B317" s="109" t="s">
        <v>215</v>
      </c>
      <c r="K317" s="6"/>
      <c r="L317" s="3"/>
      <c r="M317" s="3"/>
    </row>
    <row r="318" spans="2:154" ht="15.6">
      <c r="B318" s="109" t="s">
        <v>61</v>
      </c>
      <c r="K318" s="6"/>
      <c r="L318" s="3"/>
      <c r="M318" s="3"/>
      <c r="EX318" s="5"/>
    </row>
    <row r="319" spans="2:154" ht="15.6">
      <c r="B319" s="109" t="s">
        <v>240</v>
      </c>
      <c r="K319" s="6"/>
      <c r="L319" s="3"/>
      <c r="M319" s="3"/>
      <c r="EX319" s="5"/>
    </row>
    <row r="320" spans="2:154" ht="15.6">
      <c r="B320" s="109" t="s">
        <v>72</v>
      </c>
      <c r="K320" s="6"/>
      <c r="L320" s="3"/>
      <c r="M320" s="3"/>
      <c r="EX320" s="5"/>
    </row>
    <row r="321" spans="2:154" ht="15.6">
      <c r="B321" s="109" t="s">
        <v>1021</v>
      </c>
      <c r="K321" s="6"/>
      <c r="L321" s="3"/>
      <c r="M321" s="3"/>
      <c r="EX321" s="5"/>
    </row>
    <row r="322" spans="2:154" ht="15.6">
      <c r="B322" s="109" t="s">
        <v>62</v>
      </c>
      <c r="K322" s="6"/>
      <c r="L322" s="3"/>
      <c r="M322" s="3"/>
      <c r="EX322" s="5"/>
    </row>
    <row r="323" spans="2:154" ht="15.6">
      <c r="B323" s="109" t="s">
        <v>1022</v>
      </c>
      <c r="K323" s="6"/>
      <c r="L323" s="3"/>
      <c r="M323" s="3"/>
      <c r="EX323" s="5"/>
    </row>
    <row r="324" spans="2:154" ht="15.6">
      <c r="B324" s="109" t="s">
        <v>1023</v>
      </c>
      <c r="K324" s="6"/>
      <c r="L324" s="3"/>
      <c r="M324" s="3"/>
      <c r="EX324" s="5"/>
    </row>
    <row r="325" spans="2:154" ht="15.6">
      <c r="B325" s="431" t="s">
        <v>1024</v>
      </c>
      <c r="K325" s="6"/>
      <c r="L325" s="3"/>
      <c r="M325" s="3"/>
      <c r="EX325" s="5"/>
    </row>
    <row r="326" spans="2:154" ht="15.6">
      <c r="B326" s="431" t="s">
        <v>1025</v>
      </c>
      <c r="K326" s="6"/>
      <c r="L326" s="3"/>
      <c r="M326" s="3"/>
      <c r="EX326" s="5"/>
    </row>
    <row r="327" spans="2:154" ht="15.6">
      <c r="B327" s="431" t="s">
        <v>1026</v>
      </c>
      <c r="K327" s="6"/>
      <c r="L327" s="3"/>
      <c r="M327" s="3"/>
      <c r="EX327" s="5"/>
    </row>
    <row r="328" spans="2:154" ht="15.6">
      <c r="B328" s="431" t="s">
        <v>1027</v>
      </c>
      <c r="K328" s="6"/>
      <c r="L328" s="3"/>
      <c r="M328" s="3"/>
      <c r="EX328" s="5"/>
    </row>
    <row r="329" spans="2:154" ht="15.6">
      <c r="B329" s="431" t="s">
        <v>1028</v>
      </c>
      <c r="K329" s="6"/>
      <c r="L329" s="3"/>
      <c r="M329" s="3"/>
    </row>
    <row r="330" spans="2:154" ht="15.6">
      <c r="B330" s="431" t="s">
        <v>1029</v>
      </c>
      <c r="K330" s="6"/>
      <c r="L330" s="3"/>
      <c r="M330" s="3"/>
    </row>
    <row r="331" spans="2:154" ht="15.6">
      <c r="B331" s="431" t="s">
        <v>1030</v>
      </c>
      <c r="K331" s="6"/>
      <c r="L331" s="3"/>
      <c r="M331" s="3"/>
    </row>
    <row r="332" spans="2:154" ht="15.6">
      <c r="B332" s="431" t="s">
        <v>1031</v>
      </c>
      <c r="K332" s="6"/>
      <c r="L332" s="3"/>
      <c r="M332" s="3"/>
    </row>
    <row r="333" spans="2:154" ht="15.6">
      <c r="B333" s="431" t="s">
        <v>1032</v>
      </c>
      <c r="K333" s="6"/>
      <c r="L333" s="3"/>
      <c r="M333" s="3"/>
    </row>
    <row r="334" spans="2:154" ht="15.6">
      <c r="B334" s="431" t="s">
        <v>1033</v>
      </c>
      <c r="K334" s="6"/>
      <c r="L334" s="3"/>
      <c r="M334" s="3"/>
    </row>
    <row r="335" spans="2:154" ht="15.6">
      <c r="B335" s="431" t="s">
        <v>1034</v>
      </c>
      <c r="K335" s="6"/>
      <c r="L335" s="3"/>
      <c r="M335" s="3"/>
    </row>
    <row r="336" spans="2:154" ht="15.6">
      <c r="B336" s="431" t="s">
        <v>1035</v>
      </c>
      <c r="K336" s="6"/>
      <c r="L336" s="3"/>
      <c r="M336" s="3"/>
    </row>
    <row r="337" spans="2:13" ht="15.6">
      <c r="B337" s="431" t="s">
        <v>1036</v>
      </c>
      <c r="L337" s="3"/>
      <c r="M337" s="3"/>
    </row>
    <row r="338" spans="2:13" ht="15.6">
      <c r="B338" s="431" t="s">
        <v>1037</v>
      </c>
      <c r="K338" s="6"/>
      <c r="L338" s="3"/>
      <c r="M338" s="3"/>
    </row>
    <row r="339" spans="2:13" ht="15.6">
      <c r="B339" s="431" t="s">
        <v>213</v>
      </c>
      <c r="K339" s="3"/>
      <c r="L339" s="3"/>
      <c r="M339" s="3"/>
    </row>
    <row r="340" spans="2:13" ht="15.6">
      <c r="B340" s="431" t="s">
        <v>214</v>
      </c>
      <c r="K340" s="3"/>
    </row>
    <row r="341" spans="2:13" ht="15.6">
      <c r="B341" s="431" t="s">
        <v>723</v>
      </c>
      <c r="K341" s="3"/>
    </row>
    <row r="342" spans="2:13" ht="15.6">
      <c r="B342" s="431" t="s">
        <v>1038</v>
      </c>
      <c r="K342" s="3"/>
    </row>
    <row r="343" spans="2:13" ht="15.6">
      <c r="B343" s="431" t="s">
        <v>159</v>
      </c>
      <c r="K343" s="6"/>
    </row>
    <row r="344" spans="2:13" ht="15.6">
      <c r="B344" s="431" t="s">
        <v>1039</v>
      </c>
      <c r="K344" s="6"/>
      <c r="L344" s="3"/>
      <c r="M344" s="3"/>
    </row>
    <row r="345" spans="2:13" ht="15.6">
      <c r="B345" s="431" t="s">
        <v>160</v>
      </c>
      <c r="K345" s="6"/>
      <c r="L345" s="3"/>
      <c r="M345" s="3"/>
    </row>
    <row r="346" spans="2:13" ht="15.6">
      <c r="B346" s="431" t="s">
        <v>161</v>
      </c>
      <c r="K346" s="6"/>
      <c r="L346" s="3"/>
      <c r="M346" s="3"/>
    </row>
    <row r="347" spans="2:13" ht="15.6">
      <c r="B347" s="431" t="s">
        <v>162</v>
      </c>
      <c r="F347" s="4"/>
      <c r="G347" s="4"/>
      <c r="H347" s="4"/>
      <c r="I347" s="4"/>
      <c r="J347" s="4"/>
    </row>
    <row r="348" spans="2:13" ht="15.6">
      <c r="B348" s="431" t="s">
        <v>163</v>
      </c>
      <c r="F348" s="4"/>
      <c r="G348" s="4"/>
      <c r="H348" s="4"/>
      <c r="I348" s="4"/>
      <c r="J348" s="4"/>
    </row>
    <row r="349" spans="2:13" ht="15.6">
      <c r="B349" s="431" t="s">
        <v>1038</v>
      </c>
      <c r="F349" s="4"/>
      <c r="G349" s="4"/>
      <c r="H349" s="4"/>
      <c r="I349" s="4"/>
      <c r="J349" s="4"/>
    </row>
    <row r="350" spans="2:13" ht="15.6">
      <c r="B350" s="109" t="s">
        <v>37</v>
      </c>
      <c r="F350" s="4"/>
      <c r="G350" s="4"/>
      <c r="H350" s="4"/>
      <c r="I350" s="4"/>
      <c r="J350" s="4"/>
    </row>
    <row r="351" spans="2:13" ht="15.6">
      <c r="B351" s="109" t="s">
        <v>4</v>
      </c>
      <c r="K351" s="7"/>
      <c r="L351" s="3"/>
      <c r="M351" s="3"/>
    </row>
    <row r="352" spans="2:13" ht="15.6">
      <c r="B352" s="109" t="s">
        <v>35</v>
      </c>
      <c r="K352" s="7"/>
      <c r="L352" s="3"/>
      <c r="M352" s="3"/>
    </row>
    <row r="353" spans="2:13" ht="15.6">
      <c r="B353" s="109" t="s">
        <v>36</v>
      </c>
      <c r="F353" s="8"/>
      <c r="G353" s="8"/>
      <c r="H353" s="8"/>
      <c r="I353" s="8"/>
      <c r="J353" s="8"/>
    </row>
    <row r="354" spans="2:13" ht="15.6">
      <c r="B354" s="109" t="s">
        <v>38</v>
      </c>
      <c r="K354" s="9"/>
      <c r="L354" s="9"/>
      <c r="M354" s="9"/>
    </row>
    <row r="355" spans="2:13" ht="15.6">
      <c r="B355" s="109" t="s">
        <v>39</v>
      </c>
      <c r="K355" s="9"/>
      <c r="L355" s="9"/>
      <c r="M355" s="9"/>
    </row>
    <row r="356" spans="2:13" ht="15.6">
      <c r="B356" s="109" t="s">
        <v>40</v>
      </c>
      <c r="K356" s="9"/>
      <c r="L356" s="9"/>
      <c r="M356" s="9"/>
    </row>
    <row r="357" spans="2:13" ht="15.6">
      <c r="B357" s="109" t="s">
        <v>41</v>
      </c>
      <c r="F357" s="10"/>
      <c r="G357" s="10"/>
      <c r="H357" s="10"/>
      <c r="I357" s="10"/>
      <c r="J357" s="10"/>
      <c r="K357" s="10"/>
      <c r="L357" s="10"/>
      <c r="M357" s="10"/>
    </row>
    <row r="358" spans="2:13" ht="15.6">
      <c r="B358" s="109" t="s">
        <v>5</v>
      </c>
      <c r="K358" s="6"/>
      <c r="L358" s="3"/>
      <c r="M358" s="3"/>
    </row>
    <row r="359" spans="2:13" ht="15.6">
      <c r="B359" s="109" t="s">
        <v>241</v>
      </c>
      <c r="F359" s="4"/>
      <c r="G359" s="4"/>
      <c r="H359" s="4"/>
      <c r="I359" s="4"/>
      <c r="J359" s="4"/>
    </row>
    <row r="360" spans="2:13" ht="15.6">
      <c r="B360" s="109" t="s">
        <v>242</v>
      </c>
      <c r="K360" s="7"/>
      <c r="L360" s="3"/>
      <c r="M360" s="3"/>
    </row>
    <row r="361" spans="2:13" ht="15.6">
      <c r="B361" s="109" t="s">
        <v>243</v>
      </c>
      <c r="K361" s="7"/>
      <c r="L361" s="3"/>
      <c r="M361" s="3"/>
    </row>
    <row r="362" spans="2:13" ht="15.6">
      <c r="B362" s="109" t="s">
        <v>244</v>
      </c>
      <c r="F362" s="8"/>
      <c r="G362" s="8"/>
      <c r="H362" s="8"/>
      <c r="I362" s="8"/>
      <c r="J362" s="8"/>
    </row>
    <row r="363" spans="2:13" ht="15.6">
      <c r="B363" s="109" t="s">
        <v>245</v>
      </c>
      <c r="K363" s="9"/>
      <c r="L363" s="9"/>
      <c r="M363" s="9"/>
    </row>
    <row r="364" spans="2:13" ht="15.6">
      <c r="B364" s="109" t="s">
        <v>246</v>
      </c>
      <c r="K364" s="9"/>
      <c r="L364" s="9"/>
      <c r="M364" s="9"/>
    </row>
    <row r="365" spans="2:13" ht="15.6">
      <c r="B365" s="109" t="s">
        <v>247</v>
      </c>
      <c r="K365" s="9"/>
      <c r="L365" s="9"/>
      <c r="M365" s="9"/>
    </row>
    <row r="366" spans="2:13" ht="15.6">
      <c r="B366" s="109" t="s">
        <v>248</v>
      </c>
      <c r="F366" s="10"/>
      <c r="G366" s="10"/>
      <c r="H366" s="10"/>
      <c r="I366" s="10"/>
      <c r="J366" s="10"/>
      <c r="K366" s="10"/>
      <c r="L366" s="10"/>
      <c r="M366" s="10"/>
    </row>
    <row r="367" spans="2:13" ht="15.6">
      <c r="B367" s="109" t="s">
        <v>249</v>
      </c>
      <c r="K367" s="6"/>
      <c r="L367" s="3"/>
      <c r="M367" s="3"/>
    </row>
    <row r="368" spans="2:13" ht="15.6">
      <c r="B368" s="109" t="s">
        <v>64</v>
      </c>
      <c r="K368" s="6"/>
      <c r="L368" s="3"/>
      <c r="M368" s="3"/>
    </row>
    <row r="369" spans="2:13" ht="15.6">
      <c r="B369" s="109" t="s">
        <v>65</v>
      </c>
      <c r="K369" s="6"/>
      <c r="L369" s="3"/>
      <c r="M369" s="3"/>
    </row>
    <row r="370" spans="2:13" ht="15.6">
      <c r="B370" s="109" t="s">
        <v>63</v>
      </c>
      <c r="K370" s="6"/>
      <c r="L370" s="3"/>
      <c r="M370" s="3"/>
    </row>
    <row r="371" spans="2:13" ht="15.6">
      <c r="B371" s="109" t="s">
        <v>66</v>
      </c>
      <c r="K371" s="6"/>
      <c r="L371" s="3"/>
      <c r="M371" s="3"/>
    </row>
    <row r="372" spans="2:13" ht="15.6">
      <c r="B372" s="109" t="s">
        <v>67</v>
      </c>
      <c r="K372" s="6"/>
      <c r="L372" s="3"/>
      <c r="M372" s="3"/>
    </row>
    <row r="373" spans="2:13" ht="15.6">
      <c r="B373" s="109" t="s">
        <v>68</v>
      </c>
      <c r="K373" s="6"/>
      <c r="L373" s="3"/>
      <c r="M373" s="3"/>
    </row>
    <row r="374" spans="2:13" ht="15.6">
      <c r="B374" s="109" t="s">
        <v>69</v>
      </c>
      <c r="K374" s="6"/>
      <c r="L374" s="3"/>
      <c r="M374" s="3"/>
    </row>
    <row r="375" spans="2:13" ht="15.6">
      <c r="B375" s="109" t="s">
        <v>70</v>
      </c>
      <c r="K375" s="6"/>
      <c r="L375" s="3"/>
      <c r="M375" s="3"/>
    </row>
    <row r="376" spans="2:13" ht="15.6">
      <c r="B376" s="109" t="s">
        <v>71</v>
      </c>
      <c r="K376" s="9"/>
      <c r="L376" s="9"/>
      <c r="M376" s="9"/>
    </row>
    <row r="377" spans="2:13" ht="15.6">
      <c r="B377" s="109" t="s">
        <v>6</v>
      </c>
      <c r="K377" s="6"/>
      <c r="L377" s="3"/>
      <c r="M377" s="3"/>
    </row>
    <row r="378" spans="2:13" ht="15.6">
      <c r="B378" s="109" t="s">
        <v>7</v>
      </c>
      <c r="K378" s="6"/>
    </row>
    <row r="379" spans="2:13" ht="15.6">
      <c r="B379" s="109" t="s">
        <v>8</v>
      </c>
      <c r="K379" s="3"/>
      <c r="L379" s="3"/>
      <c r="M379" s="3"/>
    </row>
    <row r="380" spans="2:13" ht="15.6">
      <c r="B380" s="109" t="s">
        <v>9</v>
      </c>
      <c r="K380" s="3"/>
    </row>
    <row r="381" spans="2:13" ht="15.6">
      <c r="B381" s="109" t="s">
        <v>10</v>
      </c>
      <c r="K381" s="3"/>
    </row>
    <row r="382" spans="2:13" ht="15.6">
      <c r="B382" s="109" t="s">
        <v>180</v>
      </c>
      <c r="K382" s="6"/>
    </row>
    <row r="383" spans="2:13" ht="15.6">
      <c r="B383" s="109" t="s">
        <v>181</v>
      </c>
      <c r="K383" s="6"/>
    </row>
    <row r="384" spans="2:13" ht="15.6">
      <c r="B384" s="109" t="s">
        <v>182</v>
      </c>
      <c r="K384" s="6"/>
      <c r="L384" s="3"/>
      <c r="M384" s="3"/>
    </row>
    <row r="385" spans="2:13" ht="15.6">
      <c r="B385" s="109" t="s">
        <v>183</v>
      </c>
    </row>
    <row r="386" spans="2:13" ht="15.6">
      <c r="B386" s="109" t="s">
        <v>184</v>
      </c>
    </row>
    <row r="387" spans="2:13" ht="15.6">
      <c r="B387" s="109" t="s">
        <v>185</v>
      </c>
    </row>
    <row r="388" spans="2:13" ht="15.6">
      <c r="B388" s="109" t="s">
        <v>186</v>
      </c>
    </row>
    <row r="389" spans="2:13" ht="18.75" customHeight="1">
      <c r="B389" s="109" t="s">
        <v>187</v>
      </c>
    </row>
    <row r="390" spans="2:13" ht="15.6">
      <c r="B390" s="109" t="s">
        <v>11</v>
      </c>
    </row>
    <row r="391" spans="2:13" ht="15.6">
      <c r="B391" s="109" t="s">
        <v>12</v>
      </c>
      <c r="K391" s="9"/>
      <c r="L391" s="9"/>
      <c r="M391" s="9"/>
    </row>
    <row r="392" spans="2:13" ht="15.6">
      <c r="B392" s="109" t="s">
        <v>13</v>
      </c>
      <c r="K392" s="7"/>
      <c r="L392" s="3"/>
      <c r="M392" s="3"/>
    </row>
    <row r="393" spans="2:13" ht="15.6">
      <c r="B393" s="109" t="s">
        <v>14</v>
      </c>
      <c r="F393" s="8"/>
      <c r="G393" s="8"/>
      <c r="H393" s="8"/>
      <c r="I393" s="8"/>
      <c r="J393" s="8"/>
    </row>
    <row r="394" spans="2:13" ht="15.6">
      <c r="B394" s="109" t="s">
        <v>204</v>
      </c>
      <c r="K394" s="9"/>
      <c r="L394" s="9"/>
      <c r="M394" s="9"/>
    </row>
    <row r="395" spans="2:13" ht="15.6">
      <c r="B395" s="109" t="s">
        <v>205</v>
      </c>
      <c r="K395" s="9"/>
      <c r="L395" s="9"/>
      <c r="M395" s="9"/>
    </row>
    <row r="396" spans="2:13" ht="15.6">
      <c r="B396" s="109" t="s">
        <v>1040</v>
      </c>
      <c r="K396" s="9"/>
      <c r="L396" s="9"/>
      <c r="M396" s="9"/>
    </row>
    <row r="397" spans="2:13" ht="15.6">
      <c r="B397" s="109" t="s">
        <v>1041</v>
      </c>
      <c r="F397" s="10"/>
      <c r="G397" s="10"/>
      <c r="H397" s="10"/>
      <c r="I397" s="10"/>
      <c r="J397" s="10"/>
      <c r="K397" s="10"/>
      <c r="L397" s="10"/>
      <c r="M397" s="10"/>
    </row>
    <row r="398" spans="2:13" ht="15.6">
      <c r="B398" s="109" t="s">
        <v>1042</v>
      </c>
      <c r="F398" s="10"/>
      <c r="G398" s="10"/>
      <c r="H398" s="10"/>
      <c r="I398" s="10"/>
      <c r="J398" s="10"/>
      <c r="K398" s="10"/>
      <c r="L398" s="10"/>
      <c r="M398" s="10"/>
    </row>
    <row r="399" spans="2:13" ht="15.6">
      <c r="B399" s="109" t="s">
        <v>1043</v>
      </c>
      <c r="F399" s="10"/>
      <c r="G399" s="10"/>
      <c r="H399" s="10"/>
      <c r="I399" s="10"/>
      <c r="J399" s="10"/>
      <c r="K399" s="10"/>
      <c r="L399" s="10"/>
      <c r="M399" s="10"/>
    </row>
    <row r="400" spans="2:13" ht="15.6">
      <c r="B400" s="109" t="s">
        <v>1044</v>
      </c>
      <c r="K400" s="6"/>
      <c r="L400" s="3"/>
      <c r="M400" s="3"/>
    </row>
    <row r="401" spans="2:13" ht="15.6">
      <c r="B401" s="109" t="s">
        <v>1045</v>
      </c>
      <c r="K401" s="6"/>
      <c r="L401" s="3"/>
      <c r="M401" s="3"/>
    </row>
    <row r="402" spans="2:13" ht="15" customHeight="1">
      <c r="B402" s="109" t="s">
        <v>1046</v>
      </c>
      <c r="L402" s="3"/>
      <c r="M402" s="3"/>
    </row>
    <row r="403" spans="2:13" ht="15.6">
      <c r="B403" s="431" t="s">
        <v>216</v>
      </c>
      <c r="L403" s="3"/>
      <c r="M403" s="3"/>
    </row>
    <row r="404" spans="2:13" ht="15.6">
      <c r="B404" s="431" t="s">
        <v>865</v>
      </c>
      <c r="L404" s="3"/>
      <c r="M404" s="3"/>
    </row>
    <row r="405" spans="2:13" ht="15.6">
      <c r="B405" s="1024" t="s">
        <v>220</v>
      </c>
      <c r="L405" s="3"/>
      <c r="M405" s="3"/>
    </row>
    <row r="406" spans="2:13" ht="15.6">
      <c r="B406" s="1024" t="s">
        <v>221</v>
      </c>
      <c r="L406" s="3"/>
      <c r="M406" s="3"/>
    </row>
    <row r="407" spans="2:13" ht="15.6">
      <c r="B407" s="1024" t="s">
        <v>222</v>
      </c>
      <c r="L407" s="3"/>
      <c r="M407" s="3"/>
    </row>
    <row r="408" spans="2:13" ht="15.6">
      <c r="B408" s="1024" t="s">
        <v>223</v>
      </c>
      <c r="L408" s="3"/>
      <c r="M408" s="3"/>
    </row>
    <row r="409" spans="2:13" ht="15.6">
      <c r="B409" s="1024" t="s">
        <v>224</v>
      </c>
      <c r="L409" s="3"/>
      <c r="M409" s="3"/>
    </row>
    <row r="410" spans="2:13" ht="15.6">
      <c r="B410" s="1024" t="s">
        <v>250</v>
      </c>
      <c r="L410" s="3"/>
      <c r="M410" s="3"/>
    </row>
    <row r="411" spans="2:13" ht="15.6">
      <c r="B411" s="1024" t="s">
        <v>225</v>
      </c>
      <c r="L411" s="3"/>
      <c r="M411" s="3"/>
    </row>
    <row r="412" spans="2:13" ht="15.6">
      <c r="B412" s="1024" t="s">
        <v>226</v>
      </c>
      <c r="L412" s="3"/>
      <c r="M412" s="3"/>
    </row>
    <row r="413" spans="2:13" ht="15.6">
      <c r="B413" s="1024" t="s">
        <v>227</v>
      </c>
      <c r="L413" s="3"/>
      <c r="M413" s="3"/>
    </row>
    <row r="414" spans="2:13" ht="15.6">
      <c r="B414" s="1024" t="s">
        <v>228</v>
      </c>
      <c r="L414" s="3"/>
      <c r="M414" s="3"/>
    </row>
    <row r="415" spans="2:13" ht="15.6">
      <c r="B415" s="1024" t="s">
        <v>229</v>
      </c>
      <c r="L415" s="3"/>
      <c r="M415" s="3"/>
    </row>
    <row r="416" spans="2:13" ht="15.6">
      <c r="B416" s="1024" t="s">
        <v>230</v>
      </c>
      <c r="L416" s="3"/>
      <c r="M416" s="3"/>
    </row>
    <row r="417" spans="2:13" ht="15.6">
      <c r="B417" s="1024" t="s">
        <v>231</v>
      </c>
      <c r="L417" s="3"/>
      <c r="M417" s="3"/>
    </row>
    <row r="418" spans="2:13" ht="15.6">
      <c r="B418" s="1024" t="s">
        <v>232</v>
      </c>
      <c r="L418" s="3"/>
      <c r="M418" s="3"/>
    </row>
    <row r="419" spans="2:13" ht="15.6">
      <c r="B419" s="1024" t="s">
        <v>233</v>
      </c>
      <c r="L419" s="3"/>
      <c r="M419" s="3"/>
    </row>
    <row r="420" spans="2:13" ht="15.6">
      <c r="B420" s="1024" t="s">
        <v>234</v>
      </c>
      <c r="L420" s="3"/>
      <c r="M420" s="3"/>
    </row>
    <row r="421" spans="2:13" ht="15.6">
      <c r="B421" s="1024" t="s">
        <v>235</v>
      </c>
      <c r="L421" s="3"/>
      <c r="M421" s="3"/>
    </row>
    <row r="422" spans="2:13" ht="15.6">
      <c r="B422" s="1024" t="s">
        <v>236</v>
      </c>
      <c r="L422" s="3"/>
      <c r="M422" s="3"/>
    </row>
    <row r="423" spans="2:13" ht="15.6">
      <c r="B423" s="1024" t="s">
        <v>237</v>
      </c>
      <c r="L423" s="3"/>
      <c r="M423" s="3"/>
    </row>
    <row r="424" spans="2:13" ht="15.6">
      <c r="B424" s="1024" t="s">
        <v>238</v>
      </c>
      <c r="L424" s="3"/>
      <c r="M424" s="3"/>
    </row>
    <row r="425" spans="2:13" ht="15.6">
      <c r="B425" s="1024" t="s">
        <v>239</v>
      </c>
      <c r="L425" s="3"/>
      <c r="M425" s="3"/>
    </row>
    <row r="426" spans="2:13" ht="15.6">
      <c r="B426" s="109" t="s">
        <v>1047</v>
      </c>
      <c r="L426" s="3"/>
      <c r="M426" s="3"/>
    </row>
    <row r="427" spans="2:13" ht="15.6">
      <c r="B427" s="109" t="s">
        <v>1048</v>
      </c>
      <c r="L427" s="3"/>
      <c r="M427" s="3"/>
    </row>
    <row r="428" spans="2:13" ht="15.6">
      <c r="B428" s="109" t="s">
        <v>217</v>
      </c>
      <c r="L428" s="3"/>
      <c r="M428" s="3"/>
    </row>
    <row r="429" spans="2:13" ht="15.6">
      <c r="B429" s="431" t="s">
        <v>218</v>
      </c>
      <c r="L429" s="3"/>
      <c r="M429" s="3"/>
    </row>
    <row r="430" spans="2:13" ht="15.6">
      <c r="B430" s="431" t="s">
        <v>219</v>
      </c>
      <c r="L430" s="3"/>
      <c r="M430" s="3"/>
    </row>
    <row r="431" spans="2:13" ht="15.6">
      <c r="B431" s="431" t="s">
        <v>1049</v>
      </c>
      <c r="L431" s="3"/>
      <c r="M431" s="3"/>
    </row>
    <row r="432" spans="2:13" ht="15.6">
      <c r="B432" s="431" t="s">
        <v>1050</v>
      </c>
      <c r="L432" s="3"/>
      <c r="M432" s="3"/>
    </row>
    <row r="433" spans="2:13" ht="15.6">
      <c r="B433" s="431" t="s">
        <v>1051</v>
      </c>
      <c r="K433" s="6"/>
      <c r="L433" s="3"/>
      <c r="M433" s="3"/>
    </row>
    <row r="434" spans="2:13" ht="15.6">
      <c r="B434" s="431" t="s">
        <v>1052</v>
      </c>
      <c r="K434" s="6"/>
      <c r="L434" s="3"/>
      <c r="M434" s="3"/>
    </row>
    <row r="435" spans="2:13" ht="15.6">
      <c r="B435" s="431" t="s">
        <v>1053</v>
      </c>
      <c r="K435" s="6"/>
      <c r="L435" s="3"/>
      <c r="M435" s="3"/>
    </row>
    <row r="436" spans="2:13" ht="15.6">
      <c r="B436" s="431" t="s">
        <v>1054</v>
      </c>
      <c r="K436" s="6"/>
      <c r="L436" s="3"/>
      <c r="M436" s="3"/>
    </row>
    <row r="437" spans="2:13" ht="15.6">
      <c r="B437" s="431" t="s">
        <v>211</v>
      </c>
      <c r="K437" s="6"/>
      <c r="L437" s="3"/>
      <c r="M437" s="3"/>
    </row>
    <row r="438" spans="2:13" ht="15.6">
      <c r="B438" s="431" t="s">
        <v>212</v>
      </c>
      <c r="K438" s="6"/>
      <c r="L438" s="3"/>
      <c r="M438" s="3"/>
    </row>
    <row r="439" spans="2:13" ht="15.6">
      <c r="B439" s="431" t="s">
        <v>1055</v>
      </c>
      <c r="K439" s="6"/>
      <c r="L439" s="3"/>
      <c r="M439" s="3"/>
    </row>
    <row r="440" spans="2:13" ht="15.6">
      <c r="B440" s="431" t="s">
        <v>1056</v>
      </c>
      <c r="K440" s="6"/>
      <c r="L440" s="3"/>
      <c r="M440" s="3"/>
    </row>
    <row r="441" spans="2:13" ht="15.6">
      <c r="B441" s="431" t="s">
        <v>1057</v>
      </c>
      <c r="K441" s="6"/>
      <c r="L441" s="3"/>
      <c r="M441" s="3"/>
    </row>
    <row r="442" spans="2:13" ht="15.6">
      <c r="B442" s="1024" t="s">
        <v>1058</v>
      </c>
      <c r="K442" s="6"/>
      <c r="L442" s="3"/>
      <c r="M442" s="3"/>
    </row>
    <row r="443" spans="2:13" ht="15.6">
      <c r="B443" s="431" t="s">
        <v>701</v>
      </c>
      <c r="F443" s="12"/>
      <c r="G443" s="12"/>
      <c r="H443" s="12"/>
      <c r="I443" s="12"/>
      <c r="J443" s="12"/>
      <c r="K443" s="12"/>
      <c r="L443" s="12"/>
      <c r="M443" s="12"/>
    </row>
    <row r="444" spans="2:13">
      <c r="K444" s="6"/>
      <c r="L444" s="3"/>
      <c r="M444" s="3"/>
    </row>
    <row r="445" spans="2:13">
      <c r="K445" s="6"/>
    </row>
    <row r="446" spans="2:13">
      <c r="K446" s="3"/>
      <c r="L446" s="3"/>
      <c r="M446" s="3"/>
    </row>
    <row r="447" spans="2:13">
      <c r="K447" s="3"/>
      <c r="L447" s="3"/>
      <c r="M447" s="3"/>
    </row>
    <row r="448" spans="2:13">
      <c r="K448" s="3"/>
    </row>
    <row r="449" spans="6:13" ht="17.25" customHeight="1">
      <c r="K449" s="6"/>
    </row>
    <row r="450" spans="6:13">
      <c r="K450" s="6"/>
    </row>
    <row r="451" spans="6:13">
      <c r="K451" s="6"/>
      <c r="L451" s="3"/>
      <c r="M451" s="3"/>
    </row>
    <row r="456" spans="6:13">
      <c r="K456" s="9"/>
      <c r="L456" s="9"/>
      <c r="M456" s="9"/>
    </row>
    <row r="457" spans="6:13">
      <c r="K457" s="11"/>
      <c r="L457" s="3"/>
      <c r="M457" s="3"/>
    </row>
    <row r="458" spans="6:13">
      <c r="K458" s="3"/>
      <c r="L458" s="3"/>
      <c r="M458" s="3"/>
    </row>
    <row r="459" spans="6:13">
      <c r="K459" s="3"/>
    </row>
    <row r="460" spans="6:13">
      <c r="K460" s="9"/>
      <c r="L460" s="9"/>
      <c r="M460" s="9"/>
    </row>
    <row r="461" spans="6:13">
      <c r="F461" s="9"/>
      <c r="G461" s="9"/>
      <c r="H461" s="9"/>
      <c r="I461" s="9"/>
      <c r="J461" s="9"/>
    </row>
    <row r="462" spans="6:13">
      <c r="F462" s="10"/>
      <c r="G462" s="10"/>
      <c r="H462" s="10"/>
      <c r="I462" s="10"/>
      <c r="J462" s="10"/>
      <c r="K462" s="10"/>
      <c r="L462" s="10"/>
      <c r="M462" s="10"/>
    </row>
    <row r="463" spans="6:13">
      <c r="K463" s="6"/>
      <c r="L463" s="3"/>
      <c r="M463" s="3"/>
    </row>
    <row r="464" spans="6:13">
      <c r="K464" s="6"/>
      <c r="L464" s="3"/>
      <c r="M464" s="3"/>
    </row>
    <row r="465" spans="11:13">
      <c r="K465" s="6"/>
      <c r="L465" s="3"/>
      <c r="M465" s="3"/>
    </row>
    <row r="466" spans="11:13">
      <c r="K466" s="6"/>
      <c r="L466" s="3"/>
      <c r="M466" s="3"/>
    </row>
    <row r="467" spans="11:13">
      <c r="K467" s="6"/>
      <c r="L467" s="3"/>
      <c r="M467" s="3"/>
    </row>
    <row r="468" spans="11:13">
      <c r="K468" s="6"/>
      <c r="L468" s="3"/>
      <c r="M468" s="3"/>
    </row>
    <row r="469" spans="11:13">
      <c r="K469" s="3"/>
      <c r="L469" s="3"/>
      <c r="M469" s="3"/>
    </row>
    <row r="470" spans="11:13">
      <c r="K470" s="3"/>
    </row>
    <row r="471" spans="11:13">
      <c r="K471" s="3"/>
    </row>
    <row r="472" spans="11:13">
      <c r="K472" s="3"/>
    </row>
    <row r="473" spans="11:13">
      <c r="K473" s="6"/>
    </row>
    <row r="474" spans="11:13">
      <c r="K474" s="6"/>
      <c r="L474" s="3"/>
      <c r="M474" s="3"/>
    </row>
    <row r="475" spans="11:13">
      <c r="K475" s="6"/>
      <c r="L475" s="3"/>
      <c r="M475" s="3"/>
    </row>
    <row r="476" spans="11:13">
      <c r="K476" s="6"/>
      <c r="L476" s="3"/>
      <c r="M476" s="3"/>
    </row>
    <row r="533" spans="154:154">
      <c r="EX533" s="3"/>
    </row>
    <row r="534" spans="154:154">
      <c r="EX534" s="3"/>
    </row>
    <row r="535" spans="154:154">
      <c r="EX535" s="3"/>
    </row>
    <row r="536" spans="154:154">
      <c r="EX536" s="3"/>
    </row>
    <row r="537" spans="154:154">
      <c r="EX537" s="3"/>
    </row>
    <row r="538" spans="154:154">
      <c r="EX538" s="3"/>
    </row>
    <row r="539" spans="154:154">
      <c r="EX539" s="3"/>
    </row>
    <row r="540" spans="154:154">
      <c r="EX540" s="3"/>
    </row>
    <row r="541" spans="154:154">
      <c r="EX541" s="3"/>
    </row>
    <row r="542" spans="154:154">
      <c r="EX542" s="3"/>
    </row>
    <row r="543" spans="154:154">
      <c r="EX543" s="3"/>
    </row>
    <row r="544" spans="154:154">
      <c r="EX544" s="3"/>
    </row>
    <row r="545" spans="154:154">
      <c r="EX545" s="3"/>
    </row>
    <row r="546" spans="154:154">
      <c r="EX546" s="3"/>
    </row>
    <row r="547" spans="154:154">
      <c r="EX547" s="3"/>
    </row>
    <row r="548" spans="154:154">
      <c r="EX548" s="3"/>
    </row>
    <row r="549" spans="154:154">
      <c r="EX549" s="3"/>
    </row>
    <row r="550" spans="154:154">
      <c r="EX550" s="3"/>
    </row>
    <row r="551" spans="154:154">
      <c r="EX551" s="3"/>
    </row>
    <row r="552" spans="154:154">
      <c r="EX552" s="3"/>
    </row>
    <row r="553" spans="154:154">
      <c r="EX553" s="3"/>
    </row>
    <row r="554" spans="154:154">
      <c r="EX554" s="3"/>
    </row>
    <row r="555" spans="154:154">
      <c r="EX555" s="3"/>
    </row>
    <row r="556" spans="154:154">
      <c r="EX556" s="3"/>
    </row>
    <row r="557" spans="154:154">
      <c r="EX557" s="3"/>
    </row>
    <row r="558" spans="154:154">
      <c r="EX558" s="3"/>
    </row>
    <row r="559" spans="154:154">
      <c r="EX559" s="3"/>
    </row>
    <row r="560" spans="154:154">
      <c r="EX560" s="3"/>
    </row>
    <row r="561" spans="154:154">
      <c r="EX561" s="3"/>
    </row>
    <row r="562" spans="154:154">
      <c r="EX562" s="3"/>
    </row>
    <row r="563" spans="154:154">
      <c r="EX563" s="3"/>
    </row>
    <row r="564" spans="154:154">
      <c r="EX564" s="3"/>
    </row>
    <row r="565" spans="154:154">
      <c r="EX565" s="3"/>
    </row>
    <row r="566" spans="154:154">
      <c r="EX566" s="3"/>
    </row>
    <row r="567" spans="154:154">
      <c r="EX567" s="3"/>
    </row>
    <row r="568" spans="154:154">
      <c r="EX568" s="3"/>
    </row>
    <row r="569" spans="154:154">
      <c r="EX569" s="3"/>
    </row>
    <row r="570" spans="154:154">
      <c r="EX570" s="3"/>
    </row>
    <row r="571" spans="154:154">
      <c r="EX571" s="3"/>
    </row>
    <row r="572" spans="154:154">
      <c r="EX572" s="3"/>
    </row>
    <row r="573" spans="154:154">
      <c r="EX573" s="3"/>
    </row>
    <row r="574" spans="154:154">
      <c r="EX574" s="3"/>
    </row>
    <row r="575" spans="154:154">
      <c r="EX575" s="3"/>
    </row>
    <row r="576" spans="154:154">
      <c r="EX576" s="3"/>
    </row>
    <row r="577" spans="154:154">
      <c r="EX577" s="3"/>
    </row>
    <row r="578" spans="154:154">
      <c r="EX578" s="3"/>
    </row>
    <row r="579" spans="154:154">
      <c r="EX579" s="3"/>
    </row>
    <row r="580" spans="154:154">
      <c r="EX580" s="3"/>
    </row>
  </sheetData>
  <mergeCells count="313">
    <mergeCell ref="ER16:ER17"/>
    <mergeCell ref="ES16:ES17"/>
    <mergeCell ref="ET16:ET17"/>
    <mergeCell ref="EU16:EU17"/>
    <mergeCell ref="EV16:EV17"/>
    <mergeCell ref="EW16:EW17"/>
    <mergeCell ref="EL16:EL17"/>
    <mergeCell ref="EM16:EM17"/>
    <mergeCell ref="EN16:EN17"/>
    <mergeCell ref="EO16:EO17"/>
    <mergeCell ref="EP16:EP17"/>
    <mergeCell ref="EQ16:EQ17"/>
    <mergeCell ref="EF16:EF17"/>
    <mergeCell ref="EG16:EG17"/>
    <mergeCell ref="EH16:EH17"/>
    <mergeCell ref="EI16:EI17"/>
    <mergeCell ref="EJ16:EJ17"/>
    <mergeCell ref="EK16:EK17"/>
    <mergeCell ref="DZ16:DZ17"/>
    <mergeCell ref="EA16:EA17"/>
    <mergeCell ref="EB16:EB17"/>
    <mergeCell ref="EC16:EC17"/>
    <mergeCell ref="ED16:ED17"/>
    <mergeCell ref="EE16:EE17"/>
    <mergeCell ref="DT16:DT17"/>
    <mergeCell ref="DU16:DU17"/>
    <mergeCell ref="DV16:DV17"/>
    <mergeCell ref="DW16:DW17"/>
    <mergeCell ref="DX16:DX17"/>
    <mergeCell ref="DY16:DY17"/>
    <mergeCell ref="DN16:DN17"/>
    <mergeCell ref="DO16:DO17"/>
    <mergeCell ref="DP16:DP17"/>
    <mergeCell ref="DQ16:DQ17"/>
    <mergeCell ref="DR16:DR17"/>
    <mergeCell ref="DS16:DS17"/>
    <mergeCell ref="DH16:DH17"/>
    <mergeCell ref="DI16:DI17"/>
    <mergeCell ref="DJ16:DJ17"/>
    <mergeCell ref="DK16:DK17"/>
    <mergeCell ref="DL16:DL17"/>
    <mergeCell ref="DM16:DM17"/>
    <mergeCell ref="DB16:DB17"/>
    <mergeCell ref="DC16:DC17"/>
    <mergeCell ref="DD16:DD17"/>
    <mergeCell ref="DE16:DE17"/>
    <mergeCell ref="DF16:DF17"/>
    <mergeCell ref="DG16:DG17"/>
    <mergeCell ref="CV16:CV17"/>
    <mergeCell ref="CW16:CW17"/>
    <mergeCell ref="CX16:CX17"/>
    <mergeCell ref="CY16:CY17"/>
    <mergeCell ref="CZ16:CZ17"/>
    <mergeCell ref="DA16:DA17"/>
    <mergeCell ref="CP16:CP17"/>
    <mergeCell ref="CQ16:CQ17"/>
    <mergeCell ref="CR16:CR17"/>
    <mergeCell ref="CS16:CS17"/>
    <mergeCell ref="CT16:CT17"/>
    <mergeCell ref="CU16:CU17"/>
    <mergeCell ref="CJ16:CJ17"/>
    <mergeCell ref="CK16:CK17"/>
    <mergeCell ref="CL16:CL17"/>
    <mergeCell ref="CM16:CM17"/>
    <mergeCell ref="CN16:CN17"/>
    <mergeCell ref="CO16:CO17"/>
    <mergeCell ref="CD16:CD17"/>
    <mergeCell ref="CE16:CE17"/>
    <mergeCell ref="CF16:CF17"/>
    <mergeCell ref="CG16:CG17"/>
    <mergeCell ref="CH16:CH17"/>
    <mergeCell ref="CI16:CI17"/>
    <mergeCell ref="BX16:BX17"/>
    <mergeCell ref="BY16:BY17"/>
    <mergeCell ref="BZ16:BZ17"/>
    <mergeCell ref="CA16:CA17"/>
    <mergeCell ref="CB16:CB17"/>
    <mergeCell ref="CC16:CC17"/>
    <mergeCell ref="BR16:BR17"/>
    <mergeCell ref="BS16:BS17"/>
    <mergeCell ref="BT16:BT17"/>
    <mergeCell ref="BU16:BU17"/>
    <mergeCell ref="BV16:BV17"/>
    <mergeCell ref="BW16:BW17"/>
    <mergeCell ref="BL16:BL17"/>
    <mergeCell ref="BM16:BM17"/>
    <mergeCell ref="BN16:BN17"/>
    <mergeCell ref="BO16:BO17"/>
    <mergeCell ref="BP16:BP17"/>
    <mergeCell ref="BQ16:BQ17"/>
    <mergeCell ref="BF16:BF17"/>
    <mergeCell ref="BG16:BG17"/>
    <mergeCell ref="BH16:BH17"/>
    <mergeCell ref="BI16:BI17"/>
    <mergeCell ref="BJ16:BJ17"/>
    <mergeCell ref="BK16:BK17"/>
    <mergeCell ref="AZ16:AZ17"/>
    <mergeCell ref="BA16:BA17"/>
    <mergeCell ref="BB16:BB17"/>
    <mergeCell ref="BC16:BC17"/>
    <mergeCell ref="BD16:BD17"/>
    <mergeCell ref="BE16:BE17"/>
    <mergeCell ref="AT16:AT17"/>
    <mergeCell ref="AU16:AU17"/>
    <mergeCell ref="AV16:AV17"/>
    <mergeCell ref="AW16:AW17"/>
    <mergeCell ref="AX16:AX17"/>
    <mergeCell ref="AY16:AY17"/>
    <mergeCell ref="AN16:AN17"/>
    <mergeCell ref="AO16:AO17"/>
    <mergeCell ref="AP16:AP17"/>
    <mergeCell ref="AQ16:AQ17"/>
    <mergeCell ref="AR16:AR17"/>
    <mergeCell ref="AS16:AS17"/>
    <mergeCell ref="AH16:AH17"/>
    <mergeCell ref="AI16:AI17"/>
    <mergeCell ref="AJ16:AJ17"/>
    <mergeCell ref="AK16:AK17"/>
    <mergeCell ref="AL16:AL17"/>
    <mergeCell ref="AM16:AM17"/>
    <mergeCell ref="AB16:AB17"/>
    <mergeCell ref="AC16:AC17"/>
    <mergeCell ref="AD16:AD17"/>
    <mergeCell ref="AE16:AE17"/>
    <mergeCell ref="AF16:AF17"/>
    <mergeCell ref="AG16:AG17"/>
    <mergeCell ref="A235:D235"/>
    <mergeCell ref="F235:I235"/>
    <mergeCell ref="K235:M235"/>
    <mergeCell ref="O235:U235"/>
    <mergeCell ref="I228:J228"/>
    <mergeCell ref="R228:T228"/>
    <mergeCell ref="I229:J229"/>
    <mergeCell ref="R229:T229"/>
    <mergeCell ref="I230:J230"/>
    <mergeCell ref="R230:T230"/>
    <mergeCell ref="I225:J225"/>
    <mergeCell ref="R225:T225"/>
    <mergeCell ref="I226:J226"/>
    <mergeCell ref="R226:T226"/>
    <mergeCell ref="I227:J227"/>
    <mergeCell ref="R227:T227"/>
    <mergeCell ref="I222:J222"/>
    <mergeCell ref="R222:T222"/>
    <mergeCell ref="A240:D240"/>
    <mergeCell ref="F240:I240"/>
    <mergeCell ref="K240:M240"/>
    <mergeCell ref="O240:U240"/>
    <mergeCell ref="I231:J231"/>
    <mergeCell ref="R231:T231"/>
    <mergeCell ref="I232:J232"/>
    <mergeCell ref="R232:T232"/>
    <mergeCell ref="I233:J233"/>
    <mergeCell ref="R233:T233"/>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I203:J203"/>
    <mergeCell ref="R203:T203"/>
    <mergeCell ref="R196:T197"/>
    <mergeCell ref="I198:J198"/>
    <mergeCell ref="R198:T198"/>
    <mergeCell ref="I199:J199"/>
    <mergeCell ref="R199:T199"/>
    <mergeCell ref="I200:J200"/>
    <mergeCell ref="R200:T200"/>
    <mergeCell ref="J188:L188"/>
    <mergeCell ref="M188:O188"/>
    <mergeCell ref="P188:R188"/>
    <mergeCell ref="A196:A197"/>
    <mergeCell ref="B196:C197"/>
    <mergeCell ref="D196:F196"/>
    <mergeCell ref="G196:G197"/>
    <mergeCell ref="H196:H197"/>
    <mergeCell ref="I196:J197"/>
    <mergeCell ref="K196:Q197"/>
    <mergeCell ref="B176:B177"/>
    <mergeCell ref="C176:C177"/>
    <mergeCell ref="D176:D177"/>
    <mergeCell ref="G176:G177"/>
    <mergeCell ref="B178:B185"/>
    <mergeCell ref="D188:H188"/>
    <mergeCell ref="M168:N168"/>
    <mergeCell ref="M169:N169"/>
    <mergeCell ref="M170:N170"/>
    <mergeCell ref="M171:N171"/>
    <mergeCell ref="M172:N172"/>
    <mergeCell ref="M173:N173"/>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2:N132"/>
    <mergeCell ref="M133:N133"/>
    <mergeCell ref="M134:N134"/>
    <mergeCell ref="M135:N135"/>
    <mergeCell ref="M136:N136"/>
    <mergeCell ref="M137:N137"/>
    <mergeCell ref="M126:N126"/>
    <mergeCell ref="M127:N127"/>
    <mergeCell ref="M128:N128"/>
    <mergeCell ref="M129:N129"/>
    <mergeCell ref="M130:N130"/>
    <mergeCell ref="M131:N131"/>
    <mergeCell ref="A116:A118"/>
    <mergeCell ref="M121:N121"/>
    <mergeCell ref="M122:N122"/>
    <mergeCell ref="M123:N123"/>
    <mergeCell ref="M124:N124"/>
    <mergeCell ref="M125:N125"/>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58:AA158">
    <cfRule type="cellIs" dxfId="966" priority="168" operator="greaterThan">
      <formula>0</formula>
    </cfRule>
  </conditionalFormatting>
  <conditionalFormatting sqref="Y133:AA140">
    <cfRule type="cellIs" dxfId="965" priority="174" operator="greaterThan">
      <formula>0</formula>
    </cfRule>
  </conditionalFormatting>
  <conditionalFormatting sqref="Y143:AA150">
    <cfRule type="cellIs" dxfId="964" priority="173" operator="greaterThan">
      <formula>0</formula>
    </cfRule>
  </conditionalFormatting>
  <conditionalFormatting sqref="Y152:AA156 Y159:AA177">
    <cfRule type="cellIs" dxfId="963" priority="172" operator="greaterThan">
      <formula>0</formula>
    </cfRule>
  </conditionalFormatting>
  <conditionalFormatting sqref="Y123:AA130">
    <cfRule type="cellIs" dxfId="962" priority="175" operator="greaterThan">
      <formula>0</formula>
    </cfRule>
  </conditionalFormatting>
  <conditionalFormatting sqref="BL24 CP43 CZ53 CU55 CU57 CU59 CU61 CU63 CU65 CU67 CU69 CU71 CU73 CU75 CU77 CU79 CU81 CU83 CU85 CU87 CU89 CU91 CU93 CU95 CU97 CU99 CU101 CU103 CU105 CU107 CU109 CU111 CU113 CU115 CU117 CU119 CU121 CU123 CU125 CU127 CU129 CU131 CU133 CU135 CU137 CU139 CU141 CU143 CU145 CU147 CU149 CU151 CU153 CU155 CU157 CU159 CU161 CU163 CU165 CU167 CU169 CU171 CU173 CU175 CU177 CU179 CU181 CU183 CU185 CU187 CU189 CU191 CU193 CU195 CU197 CU199 CU201 CU203 CU205 CU207 CU40:CU41 CK44 CZ207 CZ205 CZ203 CZ201 CZ199 CZ197 CZ195 CZ193 CZ191 CZ189 CZ187 CZ185 CZ183 CZ181 CZ179 CZ177 CZ175 CZ173 CZ171 CZ169 CZ167 CZ165 CZ163 CZ161 CZ159 CZ157 CZ155 CZ153 CZ151 CZ149 CZ147 CZ145 CZ143 CZ141 CZ139 CZ137 CZ135 CZ133 CZ131 CZ129 CZ127 CZ125 CZ123 CZ121 CZ119 CZ117 CZ115 CZ113 CZ111 CZ109 CZ107 CZ105 CZ103 CZ101 CZ99 CZ97 CZ95 CZ93 CZ91 CZ89 CZ87 CZ85 CZ83 CZ81 CZ79 CZ77 CZ75 CZ73 CZ71 CZ69 CZ67 CZ65 CZ63 CZ61 CZ59 CZ57 CZ55 CU43 BL30 EA32:EA37 EF32:EF37 EU26:EU56 AJ26:AJ42 AE31:AE42">
    <cfRule type="notContainsBlanks" dxfId="961" priority="166">
      <formula>LEN(TRIM(AE24))&gt;0</formula>
    </cfRule>
  </conditionalFormatting>
  <conditionalFormatting sqref="CU42 CZ50 CU54 CU58 CU60 CU62 CU64 CU66 CU68 CU70 CU72 CU74 CU76 CU78 CU80 CU82 CU84 CU86 CU88 CU90 CU92 CU94 CU96 CU98 CU100 CU102 CU104 CU106 CU108 CU110 CU112 CU114 CU116 CU118 CU120 CU122 CU124 CU126 CU128 CU130 CU132 CU134 CU136 CU138 CU140 CU142 CU144 CU146 CU148 CU150 CU152 CU154 CU156 CU158 CU160 CU162 CU164 CU166 CU168 CU170 CU172 CU174 CU176 CU178 CU180 CU182 CU184 CU186 CU188 CU190 CU192 CU194 CU196 CU198 CU200 CU202 CU204 CU206 CU208 CU31 CU45 CU48 CU52 CZ52 CZ48 CZ45 CZ208 CZ206 CZ204 CZ202 CZ200 CZ198 CZ196 CZ194 CZ192 CZ190 CZ188 CZ186 CZ184 CZ182 CZ180 CZ178 CZ176 CZ174 CZ172 CZ170 CZ168 CZ166 CZ164 CZ162 CZ160 CZ158 CZ156 CZ154 CZ152 CZ150 CZ148 CZ146 CZ144 CZ142 CZ140 CZ138 CZ136 CZ134 CZ132 CZ130 CZ128 CZ126 CZ124 CZ122 CZ120 CZ118 CZ116 CZ114 CZ112 CZ110 CZ108 CZ106 CZ104 CZ102 CZ100 CZ98 CZ96 CZ94 CZ92 CZ90 CZ88 CZ86 CZ84 CZ82 CZ80 CZ78 CZ76 CZ74 CZ72 CZ70 CZ68 CZ66 CZ64 CZ62 CZ60 CZ58 CZ54">
    <cfRule type="notContainsBlanks" dxfId="960" priority="165">
      <formula>LEN(TRIM(CU31))&gt;0</formula>
    </cfRule>
  </conditionalFormatting>
  <conditionalFormatting sqref="BL54 BL57:BL208 BQ53:BQ208 BV52:BV208">
    <cfRule type="notContainsBlanks" dxfId="959" priority="164">
      <formula>LEN(TRIM(BL52))&gt;0</formula>
    </cfRule>
  </conditionalFormatting>
  <conditionalFormatting sqref="CU46 CZ46">
    <cfRule type="notContainsBlanks" dxfId="958" priority="163">
      <formula>LEN(TRIM(CU46))&gt;0</formula>
    </cfRule>
  </conditionalFormatting>
  <conditionalFormatting sqref="CU56 CZ56">
    <cfRule type="notContainsBlanks" dxfId="957" priority="162">
      <formula>LEN(TRIM(CU56))&gt;0</formula>
    </cfRule>
  </conditionalFormatting>
  <conditionalFormatting sqref="CP23:CP24 CU23:CU24 CU29:CU30 CP29:CP30">
    <cfRule type="notContainsBlanks" dxfId="956" priority="161">
      <formula>LEN(TRIM(CP23))&gt;0</formula>
    </cfRule>
  </conditionalFormatting>
  <conditionalFormatting sqref="BQ20:BQ21">
    <cfRule type="notContainsBlanks" dxfId="955" priority="160">
      <formula>LEN(TRIM(BQ20))&gt;0</formula>
    </cfRule>
  </conditionalFormatting>
  <conditionalFormatting sqref="CF42">
    <cfRule type="notContainsBlanks" dxfId="954" priority="159">
      <formula>LEN(TRIM(CF42))&gt;0</formula>
    </cfRule>
  </conditionalFormatting>
  <conditionalFormatting sqref="CP44">
    <cfRule type="notContainsBlanks" dxfId="953" priority="158">
      <formula>LEN(TRIM(CP44))&gt;0</formula>
    </cfRule>
  </conditionalFormatting>
  <conditionalFormatting sqref="DT44">
    <cfRule type="notContainsBlanks" dxfId="952" priority="157">
      <formula>LEN(TRIM(DT44))&gt;0</formula>
    </cfRule>
  </conditionalFormatting>
  <conditionalFormatting sqref="CK47">
    <cfRule type="notContainsBlanks" dxfId="951" priority="156">
      <formula>LEN(TRIM(CK47))&gt;0</formula>
    </cfRule>
  </conditionalFormatting>
  <conditionalFormatting sqref="CU49 CZ49">
    <cfRule type="notContainsBlanks" dxfId="950" priority="155">
      <formula>LEN(TRIM(CU49))&gt;0</formula>
    </cfRule>
  </conditionalFormatting>
  <conditionalFormatting sqref="CP47">
    <cfRule type="notContainsBlanks" dxfId="949" priority="154">
      <formula>LEN(TRIM(CP47))&gt;0</formula>
    </cfRule>
  </conditionalFormatting>
  <conditionalFormatting sqref="DT47">
    <cfRule type="notContainsBlanks" dxfId="948" priority="153">
      <formula>LEN(TRIM(DT47))&gt;0</formula>
    </cfRule>
  </conditionalFormatting>
  <conditionalFormatting sqref="CF50">
    <cfRule type="notContainsBlanks" dxfId="947" priority="152">
      <formula>LEN(TRIM(CF50))&gt;0</formula>
    </cfRule>
  </conditionalFormatting>
  <conditionalFormatting sqref="BL52:BL53">
    <cfRule type="notContainsBlanks" dxfId="946" priority="151">
      <formula>LEN(TRIM(BL52))&gt;0</formula>
    </cfRule>
  </conditionalFormatting>
  <conditionalFormatting sqref="CU53">
    <cfRule type="notContainsBlanks" dxfId="945" priority="150">
      <formula>LEN(TRIM(CU53))&gt;0</formula>
    </cfRule>
  </conditionalFormatting>
  <conditionalFormatting sqref="BL55:BL56">
    <cfRule type="notContainsBlanks" dxfId="944" priority="149">
      <formula>LEN(TRIM(BL55))&gt;0</formula>
    </cfRule>
  </conditionalFormatting>
  <conditionalFormatting sqref="CU37">
    <cfRule type="notContainsBlanks" dxfId="943" priority="147">
      <formula>LEN(TRIM(CU37))&gt;0</formula>
    </cfRule>
  </conditionalFormatting>
  <conditionalFormatting sqref="CP36 CU36">
    <cfRule type="notContainsBlanks" dxfId="942" priority="146">
      <formula>LEN(TRIM(CP36))&gt;0</formula>
    </cfRule>
  </conditionalFormatting>
  <conditionalFormatting sqref="BL34 BQ34">
    <cfRule type="notContainsBlanks" dxfId="941" priority="145">
      <formula>LEN(TRIM(BL34))&gt;0</formula>
    </cfRule>
  </conditionalFormatting>
  <conditionalFormatting sqref="BQ52">
    <cfRule type="notContainsBlanks" dxfId="940" priority="144">
      <formula>LEN(TRIM(BQ52))&gt;0</formula>
    </cfRule>
  </conditionalFormatting>
  <conditionalFormatting sqref="ET57:EW208">
    <cfRule type="notContainsBlanks" dxfId="939" priority="143">
      <formula>LEN(TRIM(ET57))&gt;0</formula>
    </cfRule>
  </conditionalFormatting>
  <conditionalFormatting sqref="CK44">
    <cfRule type="notContainsBlanks" dxfId="938" priority="142">
      <formula>LEN(TRIM(CK44))&gt;0</formula>
    </cfRule>
  </conditionalFormatting>
  <conditionalFormatting sqref="CK47">
    <cfRule type="notContainsBlanks" dxfId="937" priority="141">
      <formula>LEN(TRIM(CK47))&gt;0</formula>
    </cfRule>
  </conditionalFormatting>
  <conditionalFormatting sqref="CK47">
    <cfRule type="notContainsBlanks" dxfId="936" priority="140">
      <formula>LEN(TRIM(CK47))&gt;0</formula>
    </cfRule>
  </conditionalFormatting>
  <conditionalFormatting sqref="AC3">
    <cfRule type="notContainsBlanks" dxfId="935" priority="138">
      <formula>LEN(TRIM(AC3))&gt;0</formula>
    </cfRule>
  </conditionalFormatting>
  <conditionalFormatting sqref="AW3">
    <cfRule type="notContainsBlanks" dxfId="934" priority="137">
      <formula>LEN(TRIM(AW3))&gt;0</formula>
    </cfRule>
  </conditionalFormatting>
  <conditionalFormatting sqref="BG3">
    <cfRule type="notContainsBlanks" dxfId="933" priority="136">
      <formula>LEN(TRIM(BG3))&gt;0</formula>
    </cfRule>
  </conditionalFormatting>
  <conditionalFormatting sqref="AM3">
    <cfRule type="notContainsBlanks" dxfId="932" priority="135">
      <formula>LEN(TRIM(AM3))&gt;0</formula>
    </cfRule>
  </conditionalFormatting>
  <conditionalFormatting sqref="BQ3">
    <cfRule type="notContainsBlanks" dxfId="931" priority="134">
      <formula>LEN(TRIM(BQ3))&gt;0</formula>
    </cfRule>
  </conditionalFormatting>
  <conditionalFormatting sqref="CA3">
    <cfRule type="notContainsBlanks" dxfId="930" priority="133">
      <formula>LEN(TRIM(CA3))&gt;0</formula>
    </cfRule>
  </conditionalFormatting>
  <conditionalFormatting sqref="CK3">
    <cfRule type="notContainsBlanks" dxfId="929" priority="132">
      <formula>LEN(TRIM(CK3))&gt;0</formula>
    </cfRule>
  </conditionalFormatting>
  <conditionalFormatting sqref="CU3">
    <cfRule type="notContainsBlanks" dxfId="928" priority="131">
      <formula>LEN(TRIM(CU3))&gt;0</formula>
    </cfRule>
  </conditionalFormatting>
  <conditionalFormatting sqref="DO3">
    <cfRule type="notContainsBlanks" dxfId="927" priority="130">
      <formula>LEN(TRIM(DO3))&gt;0</formula>
    </cfRule>
  </conditionalFormatting>
  <conditionalFormatting sqref="DY3">
    <cfRule type="notContainsBlanks" dxfId="926" priority="129">
      <formula>LEN(TRIM(DY3))&gt;0</formula>
    </cfRule>
  </conditionalFormatting>
  <conditionalFormatting sqref="EI3">
    <cfRule type="notContainsBlanks" dxfId="925" priority="128">
      <formula>LEN(TRIM(EI3))&gt;0</formula>
    </cfRule>
  </conditionalFormatting>
  <conditionalFormatting sqref="CA8">
    <cfRule type="notContainsBlanks" dxfId="924" priority="127">
      <formula>LEN(TRIM(CA8))&gt;0</formula>
    </cfRule>
  </conditionalFormatting>
  <conditionalFormatting sqref="ES3">
    <cfRule type="notContainsBlanks" dxfId="923" priority="126">
      <formula>LEN(TRIM(ES3))&gt;0</formula>
    </cfRule>
  </conditionalFormatting>
  <conditionalFormatting sqref="AE15">
    <cfRule type="notContainsBlanks" dxfId="922" priority="125">
      <formula>LEN(TRIM(AE15))&gt;0</formula>
    </cfRule>
  </conditionalFormatting>
  <conditionalFormatting sqref="AJ15">
    <cfRule type="notContainsBlanks" dxfId="921" priority="124">
      <formula>LEN(TRIM(AJ15))&gt;0</formula>
    </cfRule>
  </conditionalFormatting>
  <conditionalFormatting sqref="AO15">
    <cfRule type="notContainsBlanks" dxfId="920" priority="123">
      <formula>LEN(TRIM(AO15))&gt;0</formula>
    </cfRule>
  </conditionalFormatting>
  <conditionalFormatting sqref="AT15">
    <cfRule type="notContainsBlanks" dxfId="919" priority="122">
      <formula>LEN(TRIM(AT15))&gt;0</formula>
    </cfRule>
  </conditionalFormatting>
  <conditionalFormatting sqref="AY15">
    <cfRule type="notContainsBlanks" dxfId="918" priority="121">
      <formula>LEN(TRIM(AY15))&gt;0</formula>
    </cfRule>
  </conditionalFormatting>
  <conditionalFormatting sqref="BD15">
    <cfRule type="notContainsBlanks" dxfId="917" priority="120">
      <formula>LEN(TRIM(BD15))&gt;0</formula>
    </cfRule>
  </conditionalFormatting>
  <conditionalFormatting sqref="BI15">
    <cfRule type="notContainsBlanks" dxfId="916" priority="119">
      <formula>LEN(TRIM(BI15))&gt;0</formula>
    </cfRule>
  </conditionalFormatting>
  <conditionalFormatting sqref="BM15">
    <cfRule type="notContainsBlanks" dxfId="915" priority="118">
      <formula>LEN(TRIM(BM15))&gt;0</formula>
    </cfRule>
  </conditionalFormatting>
  <conditionalFormatting sqref="BS15">
    <cfRule type="notContainsBlanks" dxfId="914" priority="117">
      <formula>LEN(TRIM(BS15))&gt;0</formula>
    </cfRule>
  </conditionalFormatting>
  <conditionalFormatting sqref="BX15">
    <cfRule type="notContainsBlanks" dxfId="913" priority="116">
      <formula>LEN(TRIM(BX15))&gt;0</formula>
    </cfRule>
  </conditionalFormatting>
  <conditionalFormatting sqref="CC15">
    <cfRule type="notContainsBlanks" dxfId="912" priority="115">
      <formula>LEN(TRIM(CC15))&gt;0</formula>
    </cfRule>
  </conditionalFormatting>
  <conditionalFormatting sqref="CH15">
    <cfRule type="notContainsBlanks" dxfId="911" priority="114">
      <formula>LEN(TRIM(CH15))&gt;0</formula>
    </cfRule>
  </conditionalFormatting>
  <conditionalFormatting sqref="CR15">
    <cfRule type="notContainsBlanks" dxfId="910" priority="113">
      <formula>LEN(TRIM(CR15))&gt;0</formula>
    </cfRule>
  </conditionalFormatting>
  <conditionalFormatting sqref="CW15">
    <cfRule type="notContainsBlanks" dxfId="909" priority="112">
      <formula>LEN(TRIM(CW15))&gt;0</formula>
    </cfRule>
  </conditionalFormatting>
  <conditionalFormatting sqref="DB15">
    <cfRule type="notContainsBlanks" dxfId="908" priority="111">
      <formula>LEN(TRIM(DB15))&gt;0</formula>
    </cfRule>
  </conditionalFormatting>
  <conditionalFormatting sqref="DG15">
    <cfRule type="notContainsBlanks" dxfId="907" priority="110">
      <formula>LEN(TRIM(DG15))&gt;0</formula>
    </cfRule>
  </conditionalFormatting>
  <conditionalFormatting sqref="DL15">
    <cfRule type="notContainsBlanks" dxfId="906" priority="109">
      <formula>LEN(TRIM(DL15))&gt;0</formula>
    </cfRule>
  </conditionalFormatting>
  <conditionalFormatting sqref="DQ15">
    <cfRule type="notContainsBlanks" dxfId="905" priority="108">
      <formula>LEN(TRIM(DQ15))&gt;0</formula>
    </cfRule>
  </conditionalFormatting>
  <conditionalFormatting sqref="DV15">
    <cfRule type="notContainsBlanks" dxfId="904" priority="107">
      <formula>LEN(TRIM(DV15))&gt;0</formula>
    </cfRule>
  </conditionalFormatting>
  <conditionalFormatting sqref="EA15">
    <cfRule type="notContainsBlanks" dxfId="903" priority="106">
      <formula>LEN(TRIM(EA15))&gt;0</formula>
    </cfRule>
  </conditionalFormatting>
  <conditionalFormatting sqref="EF15">
    <cfRule type="notContainsBlanks" dxfId="902" priority="105">
      <formula>LEN(TRIM(EF15))&gt;0</formula>
    </cfRule>
  </conditionalFormatting>
  <conditionalFormatting sqref="EP15">
    <cfRule type="notContainsBlanks" dxfId="901" priority="104">
      <formula>LEN(TRIM(EP15))&gt;0</formula>
    </cfRule>
  </conditionalFormatting>
  <conditionalFormatting sqref="EU15">
    <cfRule type="notContainsBlanks" dxfId="900" priority="103">
      <formula>LEN(TRIM(EU15))&gt;0</formula>
    </cfRule>
  </conditionalFormatting>
  <conditionalFormatting sqref="EK15">
    <cfRule type="notContainsBlanks" dxfId="899" priority="102">
      <formula>LEN(TRIM(EK15))&gt;0</formula>
    </cfRule>
  </conditionalFormatting>
  <conditionalFormatting sqref="DG20:DG24">
    <cfRule type="notContainsBlanks" dxfId="898" priority="101">
      <formula>LEN(TRIM(DG20))&gt;0</formula>
    </cfRule>
  </conditionalFormatting>
  <conditionalFormatting sqref="DL22:DL24">
    <cfRule type="notContainsBlanks" dxfId="897" priority="100">
      <formula>LEN(TRIM(DL22))&gt;0</formula>
    </cfRule>
  </conditionalFormatting>
  <conditionalFormatting sqref="DQ20:DQ24">
    <cfRule type="notContainsBlanks" dxfId="896" priority="99">
      <formula>LEN(TRIM(DQ20))&gt;0</formula>
    </cfRule>
  </conditionalFormatting>
  <conditionalFormatting sqref="DV20:DV24">
    <cfRule type="notContainsBlanks" dxfId="895" priority="98">
      <formula>LEN(TRIM(DV20))&gt;0</formula>
    </cfRule>
  </conditionalFormatting>
  <conditionalFormatting sqref="EA20:EA24 EA26:EA30">
    <cfRule type="notContainsBlanks" dxfId="894" priority="97">
      <formula>LEN(TRIM(EA20))&gt;0</formula>
    </cfRule>
  </conditionalFormatting>
  <conditionalFormatting sqref="EF20:EF24 EF26:EF30">
    <cfRule type="notContainsBlanks" dxfId="893" priority="96">
      <formula>LEN(TRIM(EF20))&gt;0</formula>
    </cfRule>
  </conditionalFormatting>
  <conditionalFormatting sqref="EK20:EK24">
    <cfRule type="notContainsBlanks" dxfId="892" priority="95">
      <formula>LEN(TRIM(EK20))&gt;0</formula>
    </cfRule>
  </conditionalFormatting>
  <conditionalFormatting sqref="EU20:EU24">
    <cfRule type="notContainsBlanks" dxfId="891" priority="94">
      <formula>LEN(TRIM(EU20))&gt;0</formula>
    </cfRule>
  </conditionalFormatting>
  <conditionalFormatting sqref="DB20:DB24">
    <cfRule type="notContainsBlanks" dxfId="890" priority="93">
      <formula>LEN(TRIM(DB20))&gt;0</formula>
    </cfRule>
  </conditionalFormatting>
  <conditionalFormatting sqref="CW20:CW24">
    <cfRule type="notContainsBlanks" dxfId="889" priority="92">
      <formula>LEN(TRIM(CW20))&gt;0</formula>
    </cfRule>
  </conditionalFormatting>
  <conditionalFormatting sqref="CR20:CR24">
    <cfRule type="notContainsBlanks" dxfId="888" priority="91">
      <formula>LEN(TRIM(CR20))&gt;0</formula>
    </cfRule>
  </conditionalFormatting>
  <conditionalFormatting sqref="CM20:CM24">
    <cfRule type="notContainsBlanks" dxfId="887" priority="90">
      <formula>LEN(TRIM(CM20))&gt;0</formula>
    </cfRule>
  </conditionalFormatting>
  <conditionalFormatting sqref="CH20:CH24">
    <cfRule type="notContainsBlanks" dxfId="886" priority="89">
      <formula>LEN(TRIM(CH20))&gt;0</formula>
    </cfRule>
  </conditionalFormatting>
  <conditionalFormatting sqref="CC20:CC24">
    <cfRule type="notContainsBlanks" dxfId="885" priority="88">
      <formula>LEN(TRIM(CC20))&gt;0</formula>
    </cfRule>
  </conditionalFormatting>
  <conditionalFormatting sqref="BS20:BS21 BS23:BS24">
    <cfRule type="notContainsBlanks" dxfId="884" priority="86">
      <formula>LEN(TRIM(BS20))&gt;0</formula>
    </cfRule>
  </conditionalFormatting>
  <conditionalFormatting sqref="BN20:BN24">
    <cfRule type="notContainsBlanks" dxfId="883" priority="85">
      <formula>LEN(TRIM(BN20))&gt;0</formula>
    </cfRule>
  </conditionalFormatting>
  <conditionalFormatting sqref="BI20:BI24">
    <cfRule type="notContainsBlanks" dxfId="882" priority="84">
      <formula>LEN(TRIM(BI20))&gt;0</formula>
    </cfRule>
  </conditionalFormatting>
  <conditionalFormatting sqref="BD20:BD24">
    <cfRule type="notContainsBlanks" dxfId="881" priority="83">
      <formula>LEN(TRIM(BD20))&gt;0</formula>
    </cfRule>
  </conditionalFormatting>
  <conditionalFormatting sqref="AY20:AY24">
    <cfRule type="notContainsBlanks" dxfId="880" priority="82">
      <formula>LEN(TRIM(AY20))&gt;0</formula>
    </cfRule>
  </conditionalFormatting>
  <conditionalFormatting sqref="AT20:AT24">
    <cfRule type="notContainsBlanks" dxfId="879" priority="81">
      <formula>LEN(TRIM(AT20))&gt;0</formula>
    </cfRule>
  </conditionalFormatting>
  <conditionalFormatting sqref="AO20:AO24">
    <cfRule type="notContainsBlanks" dxfId="878" priority="80">
      <formula>LEN(TRIM(AO20))&gt;0</formula>
    </cfRule>
  </conditionalFormatting>
  <conditionalFormatting sqref="AJ21:AJ24 AO44:AO56">
    <cfRule type="notContainsBlanks" dxfId="877" priority="79">
      <formula>LEN(TRIM(AJ21))&gt;0</formula>
    </cfRule>
  </conditionalFormatting>
  <conditionalFormatting sqref="AJ44:AJ56">
    <cfRule type="notContainsBlanks" dxfId="876" priority="78">
      <formula>LEN(TRIM(AJ44))&gt;0</formula>
    </cfRule>
  </conditionalFormatting>
  <conditionalFormatting sqref="AE44:AE56">
    <cfRule type="notContainsBlanks" dxfId="875" priority="77">
      <formula>LEN(TRIM(AE44))&gt;0</formula>
    </cfRule>
  </conditionalFormatting>
  <conditionalFormatting sqref="BQ26:BQ27">
    <cfRule type="notContainsBlanks" dxfId="874" priority="76">
      <formula>LEN(TRIM(BQ26))&gt;0</formula>
    </cfRule>
  </conditionalFormatting>
  <conditionalFormatting sqref="BG20:BG21">
    <cfRule type="notContainsBlanks" dxfId="873" priority="74">
      <formula>LEN(TRIM(BG20))&gt;0</formula>
    </cfRule>
  </conditionalFormatting>
  <conditionalFormatting sqref="BL20:BL21">
    <cfRule type="notContainsBlanks" dxfId="872" priority="73">
      <formula>LEN(TRIM(BL20))&gt;0</formula>
    </cfRule>
  </conditionalFormatting>
  <conditionalFormatting sqref="BG26:BG27">
    <cfRule type="notContainsBlanks" dxfId="871" priority="72">
      <formula>LEN(TRIM(BG26))&gt;0</formula>
    </cfRule>
  </conditionalFormatting>
  <conditionalFormatting sqref="BL26:BL27">
    <cfRule type="notContainsBlanks" dxfId="870" priority="71">
      <formula>LEN(TRIM(BL26))&gt;0</formula>
    </cfRule>
  </conditionalFormatting>
  <conditionalFormatting sqref="BB35">
    <cfRule type="notContainsBlanks" dxfId="869" priority="70">
      <formula>LEN(TRIM(BB35))&gt;0</formula>
    </cfRule>
  </conditionalFormatting>
  <conditionalFormatting sqref="BG37">
    <cfRule type="notContainsBlanks" dxfId="868" priority="68">
      <formula>LEN(TRIM(BG37))&gt;0</formula>
    </cfRule>
  </conditionalFormatting>
  <conditionalFormatting sqref="BL37">
    <cfRule type="notContainsBlanks" dxfId="867" priority="67">
      <formula>LEN(TRIM(BL37))&gt;0</formula>
    </cfRule>
  </conditionalFormatting>
  <conditionalFormatting sqref="BQ37">
    <cfRule type="notContainsBlanks" dxfId="866" priority="66">
      <formula>LEN(TRIM(BQ37))&gt;0</formula>
    </cfRule>
  </conditionalFormatting>
  <conditionalFormatting sqref="BB39">
    <cfRule type="notContainsBlanks" dxfId="865" priority="65">
      <formula>LEN(TRIM(BB39))&gt;0</formula>
    </cfRule>
  </conditionalFormatting>
  <conditionalFormatting sqref="BG39">
    <cfRule type="notContainsBlanks" dxfId="864" priority="64">
      <formula>LEN(TRIM(BG39))&gt;0</formula>
    </cfRule>
  </conditionalFormatting>
  <conditionalFormatting sqref="DE3">
    <cfRule type="notContainsBlanks" dxfId="863" priority="63">
      <formula>LEN(TRIM(DE3))&gt;0</formula>
    </cfRule>
  </conditionalFormatting>
  <conditionalFormatting sqref="BQ41">
    <cfRule type="notContainsBlanks" dxfId="862" priority="62">
      <formula>LEN(TRIM(BQ41))&gt;0</formula>
    </cfRule>
  </conditionalFormatting>
  <conditionalFormatting sqref="BL42">
    <cfRule type="notContainsBlanks" dxfId="861" priority="61">
      <formula>LEN(TRIM(BL42))&gt;0</formula>
    </cfRule>
  </conditionalFormatting>
  <conditionalFormatting sqref="AH43">
    <cfRule type="notContainsBlanks" dxfId="860" priority="60">
      <formula>LEN(TRIM(AH43))&gt;0</formula>
    </cfRule>
  </conditionalFormatting>
  <conditionalFormatting sqref="AJ43">
    <cfRule type="notContainsBlanks" dxfId="859" priority="59">
      <formula>LEN(TRIM(AJ43))&gt;0</formula>
    </cfRule>
  </conditionalFormatting>
  <conditionalFormatting sqref="AE43">
    <cfRule type="notContainsBlanks" dxfId="858" priority="58">
      <formula>LEN(TRIM(AE43))&gt;0</formula>
    </cfRule>
  </conditionalFormatting>
  <conditionalFormatting sqref="AC43">
    <cfRule type="notContainsBlanks" dxfId="857" priority="57">
      <formula>LEN(TRIM(AC43))&gt;0</formula>
    </cfRule>
  </conditionalFormatting>
  <conditionalFormatting sqref="AM43">
    <cfRule type="notContainsBlanks" dxfId="856" priority="55">
      <formula>LEN(TRIM(AM43))&gt;0</formula>
    </cfRule>
  </conditionalFormatting>
  <conditionalFormatting sqref="CA20:CA22">
    <cfRule type="notContainsBlanks" dxfId="855" priority="54">
      <formula>LEN(TRIM(CA20))&gt;0</formula>
    </cfRule>
  </conditionalFormatting>
  <conditionalFormatting sqref="CF23">
    <cfRule type="notContainsBlanks" dxfId="854" priority="53">
      <formula>LEN(TRIM(CF23))&gt;0</formula>
    </cfRule>
  </conditionalFormatting>
  <conditionalFormatting sqref="CA23:CA24">
    <cfRule type="notContainsBlanks" dxfId="853" priority="52">
      <formula>LEN(TRIM(CA23))&gt;0</formula>
    </cfRule>
  </conditionalFormatting>
  <conditionalFormatting sqref="CA26:CA27">
    <cfRule type="notContainsBlanks" dxfId="852" priority="51">
      <formula>LEN(TRIM(CA26))&gt;0</formula>
    </cfRule>
  </conditionalFormatting>
  <conditionalFormatting sqref="CF28:CF29">
    <cfRule type="notContainsBlanks" dxfId="851" priority="50">
      <formula>LEN(TRIM(CF28))&gt;0</formula>
    </cfRule>
  </conditionalFormatting>
  <conditionalFormatting sqref="CA32:CA36">
    <cfRule type="notContainsBlanks" dxfId="850" priority="48">
      <formula>LEN(TRIM(CA32))&gt;0</formula>
    </cfRule>
  </conditionalFormatting>
  <conditionalFormatting sqref="CA29:CA30">
    <cfRule type="notContainsBlanks" dxfId="849" priority="47">
      <formula>LEN(TRIM(CA29))&gt;0</formula>
    </cfRule>
  </conditionalFormatting>
  <conditionalFormatting sqref="CA37">
    <cfRule type="notContainsBlanks" dxfId="848" priority="46">
      <formula>LEN(TRIM(CA37))&gt;0</formula>
    </cfRule>
  </conditionalFormatting>
  <conditionalFormatting sqref="CF40:CF41">
    <cfRule type="notContainsBlanks" dxfId="847" priority="45">
      <formula>LEN(TRIM(CF40))&gt;0</formula>
    </cfRule>
  </conditionalFormatting>
  <conditionalFormatting sqref="CA40:CA43">
    <cfRule type="notContainsBlanks" dxfId="846" priority="44">
      <formula>LEN(TRIM(CA40))&gt;0</formula>
    </cfRule>
  </conditionalFormatting>
  <conditionalFormatting sqref="CP26:CP27">
    <cfRule type="notContainsBlanks" dxfId="845" priority="43">
      <formula>LEN(TRIM(CP26))&gt;0</formula>
    </cfRule>
  </conditionalFormatting>
  <conditionalFormatting sqref="CF26:CF27">
    <cfRule type="notContainsBlanks" dxfId="844" priority="42">
      <formula>LEN(TRIM(CF26))&gt;0</formula>
    </cfRule>
  </conditionalFormatting>
  <conditionalFormatting sqref="CP20:CP21">
    <cfRule type="notContainsBlanks" dxfId="843" priority="41">
      <formula>LEN(TRIM(CP20))&gt;0</formula>
    </cfRule>
  </conditionalFormatting>
  <conditionalFormatting sqref="CF20:CF21">
    <cfRule type="notContainsBlanks" dxfId="842" priority="40">
      <formula>LEN(TRIM(CF20))&gt;0</formula>
    </cfRule>
  </conditionalFormatting>
  <conditionalFormatting sqref="AE20:AE24">
    <cfRule type="notContainsBlanks" dxfId="841" priority="39">
      <formula>LEN(TRIM(AE20))&gt;0</formula>
    </cfRule>
  </conditionalFormatting>
  <conditionalFormatting sqref="AE26:AE30">
    <cfRule type="notContainsBlanks" dxfId="840" priority="38">
      <formula>LEN(TRIM(AE26))&gt;0</formula>
    </cfRule>
  </conditionalFormatting>
  <conditionalFormatting sqref="AJ20">
    <cfRule type="notContainsBlanks" dxfId="839" priority="37">
      <formula>LEN(TRIM(AJ20))&gt;0</formula>
    </cfRule>
  </conditionalFormatting>
  <conditionalFormatting sqref="CF22">
    <cfRule type="notContainsBlanks" dxfId="838" priority="36">
      <formula>LEN(TRIM(CF22))&gt;0</formula>
    </cfRule>
  </conditionalFormatting>
  <conditionalFormatting sqref="BS22">
    <cfRule type="notContainsBlanks" dxfId="837" priority="34">
      <formula>LEN(TRIM(BS22))&gt;0</formula>
    </cfRule>
  </conditionalFormatting>
  <conditionalFormatting sqref="BQ22">
    <cfRule type="notContainsBlanks" dxfId="836" priority="33">
      <formula>LEN(TRIM(BQ22))&gt;0</formula>
    </cfRule>
  </conditionalFormatting>
  <conditionalFormatting sqref="CC28">
    <cfRule type="notContainsBlanks" dxfId="835" priority="32">
      <formula>LEN(TRIM(CC28))&gt;0</formula>
    </cfRule>
  </conditionalFormatting>
  <conditionalFormatting sqref="CA28">
    <cfRule type="notContainsBlanks" dxfId="834" priority="30">
      <formula>LEN(TRIM(CA28))&gt;0</formula>
    </cfRule>
  </conditionalFormatting>
  <conditionalFormatting sqref="BS28">
    <cfRule type="notContainsBlanks" dxfId="833" priority="28">
      <formula>LEN(TRIM(BS28))&gt;0</formula>
    </cfRule>
  </conditionalFormatting>
  <conditionalFormatting sqref="BQ28">
    <cfRule type="notContainsBlanks" dxfId="832" priority="27">
      <formula>LEN(TRIM(BQ28))&gt;0</formula>
    </cfRule>
  </conditionalFormatting>
  <conditionalFormatting sqref="BS40">
    <cfRule type="notContainsBlanks" dxfId="831" priority="25">
      <formula>LEN(TRIM(BS40))&gt;0</formula>
    </cfRule>
  </conditionalFormatting>
  <conditionalFormatting sqref="BQ40">
    <cfRule type="notContainsBlanks" dxfId="830" priority="24">
      <formula>LEN(TRIM(BQ40))&gt;0</formula>
    </cfRule>
  </conditionalFormatting>
  <conditionalFormatting sqref="BV20:BV24">
    <cfRule type="notContainsBlanks" dxfId="829" priority="23">
      <formula>LEN(TRIM(BV20))&gt;0</formula>
    </cfRule>
  </conditionalFormatting>
  <conditionalFormatting sqref="BV26:BV30">
    <cfRule type="notContainsBlanks" dxfId="828" priority="22">
      <formula>LEN(TRIM(BV26))&gt;0</formula>
    </cfRule>
  </conditionalFormatting>
  <conditionalFormatting sqref="BV32:BV36">
    <cfRule type="notContainsBlanks" dxfId="827" priority="21">
      <formula>LEN(TRIM(BV32))&gt;0</formula>
    </cfRule>
  </conditionalFormatting>
  <conditionalFormatting sqref="BV37">
    <cfRule type="notContainsBlanks" dxfId="826" priority="20">
      <formula>LEN(TRIM(BV37))&gt;0</formula>
    </cfRule>
  </conditionalFormatting>
  <conditionalFormatting sqref="BV39:BV43">
    <cfRule type="notContainsBlanks" dxfId="825" priority="19">
      <formula>LEN(TRIM(BV39))&gt;0</formula>
    </cfRule>
  </conditionalFormatting>
  <conditionalFormatting sqref="BX20:BX23">
    <cfRule type="notContainsBlanks" dxfId="824" priority="11">
      <formula>LEN(TRIM(BX20))&gt;0</formula>
    </cfRule>
  </conditionalFormatting>
  <conditionalFormatting sqref="BX26:BX30">
    <cfRule type="notContainsBlanks" dxfId="823" priority="9">
      <formula>LEN(TRIM(BX26))&gt;0</formula>
    </cfRule>
  </conditionalFormatting>
  <conditionalFormatting sqref="BX32:BX36">
    <cfRule type="notContainsBlanks" dxfId="822" priority="7">
      <formula>LEN(TRIM(BX32))&gt;0</formula>
    </cfRule>
  </conditionalFormatting>
  <conditionalFormatting sqref="BX37">
    <cfRule type="notContainsBlanks" dxfId="821" priority="5">
      <formula>LEN(TRIM(BX37))&gt;0</formula>
    </cfRule>
  </conditionalFormatting>
  <conditionalFormatting sqref="BX39:BX43">
    <cfRule type="notContainsBlanks" dxfId="820" priority="3">
      <formula>LEN(TRIM(BX39))&gt;0</formula>
    </cfRule>
  </conditionalFormatting>
  <conditionalFormatting sqref="BX24">
    <cfRule type="notContainsBlanks" dxfId="819" priority="1">
      <formula>LEN(TRIM(BX24))&gt;0</formula>
    </cfRule>
  </conditionalFormatting>
  <dataValidations count="28">
    <dataValidation type="list" allowBlank="1" showInputMessage="1" showErrorMessage="1" sqref="B198" xr:uid="{67F2BAFB-CA5B-4DE8-934C-D4E71E7D623D}">
      <formula1>$B$251:$B$443</formula1>
    </dataValidation>
    <dataValidation type="list" allowBlank="1" showInputMessage="1" showErrorMessage="1" sqref="J123:J138" xr:uid="{7DD5BCB3-8FE3-4B4D-8BB4-321F74E1AC4C}">
      <formula1>"Ống, Hộp,Vuông, Tròn Đặc, La Dẹt,V"</formula1>
    </dataValidation>
    <dataValidation type="list" allowBlank="1" showInputMessage="1" showErrorMessage="1" sqref="J144:J150 J167:J171 J154:J155 J158:J163 J139:J141" xr:uid="{E70D0F43-BE31-44EE-8B61-D3C3F630CE6D}">
      <formula1>"ống, hộp,vuông, tròn đặc, la dẹt,V"</formula1>
    </dataValidation>
    <dataValidation type="list" allowBlank="1" showInputMessage="1" showErrorMessage="1" sqref="J172:J173 J156:J157 J151:J153 J142:J143 J164:J166" xr:uid="{7F1C8702-2BF3-4618-B9D9-290289A95B8D}">
      <formula1>"ống, hộp, tròn đặc, la dẹt,V"</formula1>
    </dataValidation>
    <dataValidation type="list" allowBlank="1" showInputMessage="1" showErrorMessage="1" sqref="H122:H173" xr:uid="{C7C2591D-8247-4214-8B90-407168E198F6}">
      <formula1>"sắt đen, sắt trắng, sắt kẽm, nhôm"</formula1>
    </dataValidation>
    <dataValidation type="list" allowBlank="1" showInputMessage="1" showErrorMessage="1" sqref="J122" xr:uid="{8FE8784A-A2A3-44FB-B6AC-4AAC2CDAF302}">
      <formula1>"tròn, hộp, la"</formula1>
    </dataValidation>
    <dataValidation type="list" allowBlank="1" showInputMessage="1" showErrorMessage="1" sqref="O142:O143 O172:O173" xr:uid="{A126A67D-8B75-4BCD-989F-25734826AADF}">
      <formula1>"kg, cây 6 mét, cây 2.5 mét, cây 3 mét"</formula1>
    </dataValidation>
    <dataValidation type="list" allowBlank="1" showInputMessage="1" showErrorMessage="1" sqref="O123:O138" xr:uid="{864B6424-DE47-4EA3-AFE8-E62B4A22E549}">
      <formula1>"kg, cây"</formula1>
    </dataValidation>
    <dataValidation type="list" allowBlank="1" showInputMessage="1" showErrorMessage="1" sqref="ES19 EN33 EN39 ES3 EN25" xr:uid="{33757FF9-670B-4AA2-9229-4DCF829D833E}">
      <formula1>$ES$5:$ES$7</formula1>
    </dataValidation>
    <dataValidation type="list" allowBlank="1" showInputMessage="1" showErrorMessage="1" sqref="EN19 EI33 EI38:EI39 EN51 EI3 EI25 EI31" xr:uid="{336AC97B-9E04-448A-A9F9-5F023CA4A043}">
      <formula1>$EI$5:$EI$9</formula1>
    </dataValidation>
    <dataValidation type="list" allowBlank="1" showInputMessage="1" showErrorMessage="1" sqref="ED33 ED38:ED39 EI51 EI19 DY3 ED25 ED31" xr:uid="{E64EF179-A218-414F-8E81-80D47FBBEAD9}">
      <formula1>$DY$5:$DY$9</formula1>
    </dataValidation>
    <dataValidation type="list" allowBlank="1" showInputMessage="1" showErrorMessage="1" sqref="AM3" xr:uid="{10E5A3CA-B51F-4F54-A0FB-59C2E9463DD8}">
      <formula1>$AM$5:$AM$10</formula1>
    </dataValidation>
    <dataValidation type="list" allowBlank="1" showInputMessage="1" showErrorMessage="1" sqref="BL24 BL30" xr:uid="{89A6E244-26DD-4715-B2DF-25CCBEF16994}">
      <formula1>$CA$5:$CA$14</formula1>
    </dataValidation>
    <dataValidation type="list" allowBlank="1" showInputMessage="1" showErrorMessage="1" sqref="DE34 DE20:DE21 DO34 DE26:DE27" xr:uid="{89210E63-7F3C-4EB5-81E5-C929AFA88E87}">
      <formula1>$CK$5:$CK$14</formula1>
    </dataValidation>
    <dataValidation type="list" allowBlank="1" showInputMessage="1" showErrorMessage="1" sqref="CU34 CU20:CU21 CU26:CU27" xr:uid="{25BBB373-F800-4827-9A61-EAB848C8C44F}">
      <formula1>$CU$6:$CU$11</formula1>
    </dataValidation>
    <dataValidation type="list" allowBlank="1" showInputMessage="1" showErrorMessage="1" sqref="CF34 DY38:DY39 ED51 ED19 DY47 DT34 DY31 DY44 DT26:DT27 DY33 DO3 DY25 DT20:DT21" xr:uid="{E8B782BB-4DF1-462B-92FD-48CDAD53D145}">
      <formula1>$DO$5:$DO$11</formula1>
    </dataValidation>
    <dataValidation type="list" allowBlank="1" showInputMessage="1" showErrorMessage="1" sqref="CZ34 BB45:BB46 BG52:BG56 BB48:BB50 CZ44 BB43 BG50 CZ26:CZ27 CZ47 BB52:BB56 BQ3 CU47 CU44 DJ34 CZ20:CZ21 AW20:AW24 BG33:BG34 BB40:BB41 BB20:BB24 BB26:BB34 BQ35 BQ39 AW26:AW43 BB36:BB38" xr:uid="{BEA384BE-D7CD-4A47-B5D4-1CE9AD892019}">
      <formula1>$BQ$6:$BQ$14</formula1>
    </dataValidation>
    <dataValidation type="list" allowBlank="1" showInputMessage="1" showErrorMessage="1" sqref="CP52 ES47 CK40:CK41 CU32 CP34:CP35 CP45:CP46 CU53 ES44 CP48:CP50 CF50 ED26:ED27 EI20:EI21 DT44 DT47 CU38 EN20:EN21 CF35 DY20:DY21 CK28 CK52 CK30:CK32 CP28 EN47 CK35 CK22 CP32 CP38 ED20:ED21 ED44 ED47 EI47 BL30 EI44 EN44 CK24 CF24 BL24 EI26:EI27 EN26:EN27 DY26:DY27 CF30:CF32 CF42 CP22 CK37:CK38 CF37:CF38" xr:uid="{E407B547-7305-44AC-B6D8-51B588A13285}">
      <formula1>$DE$5:$DE$13</formula1>
    </dataValidation>
    <dataValidation type="list" allowBlank="1" showInputMessage="1" showErrorMessage="1" sqref="CU3 CF48:CF49 CF52:CF56 CF45:CF46 CF20:CF21 CA20:CA24 CA40:CA43 CF26:CF27 CA26:CA38" xr:uid="{EFC4CEE2-DCD1-4917-BC29-0562CBC0EDBC}">
      <formula1>$CU$5:$CU$11</formula1>
    </dataValidation>
    <dataValidation type="list" allowBlank="1" showInputMessage="1" showErrorMessage="1" sqref="BG30:BG32 BB42 BL31:BL32 BL55:BL56 BG35:BG36 BL26:BL28 BL50 DO47 DO44 BG38 BL35 BG20:BG22 BL52:BL53 BG40:BG43 DE47 DE44 DJ44 DJ47 BG26:BG28 BG24 BL20:BL22" xr:uid="{D70464BF-E678-49D9-A836-E3493F22B125}">
      <formula1>$CK$6:$CK$14</formula1>
    </dataValidation>
    <dataValidation type="list" allowBlank="1" showInputMessage="1" showErrorMessage="1" sqref="AC3 AM50:AM51 AC20:AC24 AH44:AH56 AC26:AC56" xr:uid="{B8175FE6-254D-4BCB-8594-1CD6A3C6964D}">
      <formula1>$AC$5:$AC$15</formula1>
    </dataValidation>
    <dataValidation type="list" allowBlank="1" showInputMessage="1" showErrorMessage="1" sqref="CP47 AM52:AM56 AR47 CP44 AR50:AR56 AW3 AM20:AM24 AH20:AH24 AR44 AM44:AM49 AM26:AM42 AH26:AH42" xr:uid="{7B3907BA-D7F5-42B2-9FD6-57A40D740E5D}">
      <formula1>$AW$6:$AW$12</formula1>
    </dataValidation>
    <dataValidation type="list" allowBlank="1" showInputMessage="1" showErrorMessage="1" sqref="AH43 AR20:AR24 AR43 CA52:CA56 BG3 AW52:AW56 AW47 BV20:BV24 AR26:AR30 AW44 AR32:AR41 BV26:BV43" xr:uid="{49A2C88C-9823-4A18-8E16-828BEDAA7015}">
      <formula1>$BG$5:$BG$9</formula1>
    </dataValidation>
    <dataValidation type="list" allowBlank="1" showInputMessage="1" showErrorMessage="1" sqref="BQ52" xr:uid="{650E2C70-5671-4576-A627-500B30D1A80D}">
      <formula1>$CK$5:$CK$15</formula1>
    </dataValidation>
    <dataValidation type="list" allowBlank="1" showInputMessage="1" showErrorMessage="1" sqref="CA3" xr:uid="{52EEE6E9-F96F-4CB7-8C1B-60BE8F27A9F3}">
      <formula1>$CA$5:$CA$7</formula1>
    </dataValidation>
    <dataValidation type="list" allowBlank="1" showInputMessage="1" showErrorMessage="1" sqref="CA8 BB35 CF22 BQ22 BQ28 BQ40" xr:uid="{431C3CE4-1F4E-4CFF-AB0A-E2A9917AC234}">
      <formula1>$CA$9:$CA$14</formula1>
    </dataValidation>
    <dataValidation type="list" allowBlank="1" showInputMessage="1" showErrorMessage="1" sqref="CK3 BG37 BL37 BQ37 BB39 BG39 BL42" xr:uid="{891F4D82-D0C2-4EAA-A784-17898626942C}">
      <formula1>$CK$6:$CK$15</formula1>
    </dataValidation>
    <dataValidation type="list" allowBlank="1" showInputMessage="1" showErrorMessage="1" sqref="DE3 CF23 CF28:CF29 CP26:CP27 CF40:CF41 CP20:CP21 BQ41" xr:uid="{D4E64C48-C82E-4335-A919-2EBAF0A0DD9B}">
      <formula1>$DE$6:$DE$13</formula1>
    </dataValidation>
  </dataValidations>
  <hyperlinks>
    <hyperlink ref="E2" location="TH!A1" display="MENU" xr:uid="{82F05403-8DD0-4AFF-B11C-BBDDC28A073B}"/>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76" id="{D3FDEF21-5D04-453C-9CD6-F3F9F0C3EF79}">
            <xm:f>INDEX('Bảng tra CĐ'!$E$5:$E$80,MATCH(AC19,'Bảng tra CĐ'!$A$5:$A$80,0))="Trả về ô trống + tô ô màu cam"</xm:f>
            <x14:dxf>
              <fill>
                <patternFill patternType="solid">
                  <fgColor indexed="64"/>
                  <bgColor rgb="FFFFC000"/>
                </patternFill>
              </fill>
            </x14:dxf>
          </x14:cfRule>
          <xm:sqref>AD19:AD49 AI19:AI49 AN19:AN49 AS19:AS49 AX19:AX49 BC19:BC49 BH19:BH49 BM19:BM49 BR29:BR39 CB19:CB49 CG19:CG49 CL19:CL49 CQ19:CQ49 CV19:CV49 DA19:DA49 DF19:DF49 DK19:DK49 DP19:DP49 DU19:DU49 DZ19:DZ49 EE19:EE49 EJ19:EJ49 EO19:EO49 ET19:ET49</xm:sqref>
        </x14:conditionalFormatting>
        <x14:conditionalFormatting xmlns:xm="http://schemas.microsoft.com/office/excel/2006/main">
          <x14:cfRule type="expression" priority="184" id="{9914EE95-FF59-48B9-8451-2185C539500E}">
            <xm:f>INDEX('Bảng tra CĐ'!$E$5:$E$80,MATCH(BQ19,'Bảng tra CĐ'!$A$5:$A$80,0))="Trả về ô trống + tô ô màu cam"</xm:f>
            <x14:dxf>
              <fill>
                <patternFill patternType="solid">
                  <fgColor indexed="64"/>
                  <bgColor rgb="FFFFC000"/>
                </patternFill>
              </fill>
            </x14:dxf>
          </x14:cfRule>
          <xm:sqref>BR19:BR21 BR23:BR27 BR41:BR49</xm:sqref>
        </x14:conditionalFormatting>
        <x14:conditionalFormatting xmlns:xm="http://schemas.microsoft.com/office/excel/2006/main">
          <x14:cfRule type="expression" priority="185" id="{7F1D0632-DD66-4961-A23F-F5620669ED33}">
            <xm:f>INDEX('Bảng tra CĐ'!$E$5:$E$80,MATCH(BV19,'Bảng tra CĐ'!$A$5:$A$80,0))="Trả về ô trống + tô ô màu cam"</xm:f>
            <x14:dxf>
              <fill>
                <patternFill patternType="solid">
                  <fgColor indexed="64"/>
                  <bgColor rgb="FFFFC000"/>
                </patternFill>
              </fill>
            </x14:dxf>
          </x14:cfRule>
          <xm:sqref>BW19 BW25 BW31 BW38 BW44:BW49</xm:sqref>
        </x14:conditionalFormatting>
        <x14:conditionalFormatting xmlns:xm="http://schemas.microsoft.com/office/excel/2006/main">
          <x14:cfRule type="expression" priority="35" id="{15A03230-1C6D-4450-9834-DAF6CE998C0A}">
            <xm:f>INDEX('Bảng tra CĐ'!$E$5:$E$80,MATCH(BQ22,'Bảng tra CĐ'!$A$5:$A$80,0))="Trả về ô trống + tô ô màu cam"</xm:f>
            <x14:dxf>
              <fill>
                <patternFill patternType="solid">
                  <fgColor indexed="64"/>
                  <bgColor rgb="FFFFC000"/>
                </patternFill>
              </fill>
            </x14:dxf>
          </x14:cfRule>
          <xm:sqref>BR22</xm:sqref>
        </x14:conditionalFormatting>
        <x14:conditionalFormatting xmlns:xm="http://schemas.microsoft.com/office/excel/2006/main">
          <x14:cfRule type="expression" priority="29" id="{3F99E731-46FD-44BD-B003-645DD3974A03}">
            <xm:f>INDEX('Bảng tra CĐ'!$E$5:$E$80,MATCH(BQ28,'Bảng tra CĐ'!$A$5:$A$80,0))="Trả về ô trống + tô ô màu cam"</xm:f>
            <x14:dxf>
              <fill>
                <patternFill patternType="solid">
                  <fgColor indexed="64"/>
                  <bgColor rgb="FFFFC000"/>
                </patternFill>
              </fill>
            </x14:dxf>
          </x14:cfRule>
          <xm:sqref>BR28</xm:sqref>
        </x14:conditionalFormatting>
        <x14:conditionalFormatting xmlns:xm="http://schemas.microsoft.com/office/excel/2006/main">
          <x14:cfRule type="expression" priority="26" id="{398432D0-A9CE-47F3-BEC0-6CAE2D8CC8AC}">
            <xm:f>INDEX('Bảng tra CĐ'!$E$5:$E$80,MATCH(BQ40,'Bảng tra CĐ'!$A$5:$A$80,0))="Trả về ô trống + tô ô màu cam"</xm:f>
            <x14:dxf>
              <fill>
                <patternFill patternType="solid">
                  <fgColor indexed="64"/>
                  <bgColor rgb="FFFFC000"/>
                </patternFill>
              </fill>
            </x14:dxf>
          </x14:cfRule>
          <xm:sqref>BR40</xm:sqref>
        </x14:conditionalFormatting>
        <x14:conditionalFormatting xmlns:xm="http://schemas.microsoft.com/office/excel/2006/main">
          <x14:cfRule type="expression" priority="12" id="{ED46629D-8A3E-4A7E-8456-F297526A66B9}">
            <xm:f>INDEX('Bảng tra CĐ'!$E$5:$E$80,MATCH(BV20,'Bảng tra CĐ'!$A$5:$A$80,0))="Trả về ô trống + tô ô màu cam"</xm:f>
            <x14:dxf>
              <fill>
                <patternFill patternType="solid">
                  <fgColor indexed="64"/>
                  <bgColor rgb="FFFFC000"/>
                </patternFill>
              </fill>
            </x14:dxf>
          </x14:cfRule>
          <xm:sqref>BW20:BW23</xm:sqref>
        </x14:conditionalFormatting>
        <x14:conditionalFormatting xmlns:xm="http://schemas.microsoft.com/office/excel/2006/main">
          <x14:cfRule type="expression" priority="10" id="{C852BD3F-2E08-4D77-8377-49068FA1B268}">
            <xm:f>INDEX('Bảng tra CĐ'!$E$5:$E$80,MATCH(BV26,'Bảng tra CĐ'!$A$5:$A$80,0))="Trả về ô trống + tô ô màu cam"</xm:f>
            <x14:dxf>
              <fill>
                <patternFill patternType="solid">
                  <fgColor indexed="64"/>
                  <bgColor rgb="FFFFC000"/>
                </patternFill>
              </fill>
            </x14:dxf>
          </x14:cfRule>
          <xm:sqref>BW26:BW30</xm:sqref>
        </x14:conditionalFormatting>
        <x14:conditionalFormatting xmlns:xm="http://schemas.microsoft.com/office/excel/2006/main">
          <x14:cfRule type="expression" priority="8" id="{ECC839B3-8B5B-4550-8A07-D3D1BF502ED4}">
            <xm:f>INDEX('Bảng tra CĐ'!$E$5:$E$80,MATCH(BV32,'Bảng tra CĐ'!$A$5:$A$80,0))="Trả về ô trống + tô ô màu cam"</xm:f>
            <x14:dxf>
              <fill>
                <patternFill patternType="solid">
                  <fgColor indexed="64"/>
                  <bgColor rgb="FFFFC000"/>
                </patternFill>
              </fill>
            </x14:dxf>
          </x14:cfRule>
          <xm:sqref>BW32:BW36</xm:sqref>
        </x14:conditionalFormatting>
        <x14:conditionalFormatting xmlns:xm="http://schemas.microsoft.com/office/excel/2006/main">
          <x14:cfRule type="expression" priority="6" id="{2B9197EA-CAA2-4D4E-9494-A90836AE54F2}">
            <xm:f>INDEX('Bảng tra CĐ'!$E$5:$E$80,MATCH(BV37,'Bảng tra CĐ'!$A$5:$A$80,0))="Trả về ô trống + tô ô màu cam"</xm:f>
            <x14:dxf>
              <fill>
                <patternFill patternType="solid">
                  <fgColor indexed="64"/>
                  <bgColor rgb="FFFFC000"/>
                </patternFill>
              </fill>
            </x14:dxf>
          </x14:cfRule>
          <xm:sqref>BW37</xm:sqref>
        </x14:conditionalFormatting>
        <x14:conditionalFormatting xmlns:xm="http://schemas.microsoft.com/office/excel/2006/main">
          <x14:cfRule type="expression" priority="4" id="{AAB08531-EBDC-46D4-95B6-C886FA2C4571}">
            <xm:f>INDEX('Bảng tra CĐ'!$E$5:$E$80,MATCH(BV39,'Bảng tra CĐ'!$A$5:$A$80,0))="Trả về ô trống + tô ô màu cam"</xm:f>
            <x14:dxf>
              <fill>
                <patternFill patternType="solid">
                  <fgColor indexed="64"/>
                  <bgColor rgb="FFFFC000"/>
                </patternFill>
              </fill>
            </x14:dxf>
          </x14:cfRule>
          <xm:sqref>BW39:BW43</xm:sqref>
        </x14:conditionalFormatting>
        <x14:conditionalFormatting xmlns:xm="http://schemas.microsoft.com/office/excel/2006/main">
          <x14:cfRule type="expression" priority="2" id="{BF62F06E-4FBF-466C-AFDF-DCA65B60FDFA}">
            <xm:f>INDEX('Bảng tra CĐ'!$E$5:$E$80,MATCH(BV24,'Bảng tra CĐ'!$A$5:$A$80,0))="Trả về ô trống + tô ô màu cam"</xm:f>
            <x14:dxf>
              <fill>
                <patternFill patternType="solid">
                  <fgColor indexed="64"/>
                  <bgColor rgb="FFFFC000"/>
                </patternFill>
              </fill>
            </x14:dxf>
          </x14:cfRule>
          <xm:sqref>BW24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BI470"/>
  <sheetViews>
    <sheetView topLeftCell="A8" zoomScale="68" zoomScaleNormal="100" workbookViewId="0">
      <selection activeCell="AT229" sqref="AT229"/>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9" width="8.1796875" style="3" customWidth="1"/>
    <col min="10"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0.1796875" style="4" customWidth="1"/>
    <col min="25" max="38" width="9" style="4" customWidth="1"/>
    <col min="39" max="39" width="10.453125" style="4" customWidth="1"/>
    <col min="40" max="61" width="9" style="4" customWidth="1"/>
    <col min="62" max="16384" width="9" style="4"/>
  </cols>
  <sheetData>
    <row r="1" spans="1:23" ht="17.25" customHeight="1">
      <c r="A1" s="4" t="s">
        <v>777</v>
      </c>
      <c r="C1" s="445"/>
      <c r="D1" s="445"/>
      <c r="E1" s="445"/>
      <c r="F1" s="445"/>
      <c r="G1" s="445"/>
      <c r="H1" s="445"/>
      <c r="I1" s="51"/>
      <c r="J1" s="51"/>
      <c r="K1" s="51"/>
      <c r="L1" s="51"/>
      <c r="M1" s="51"/>
    </row>
    <row r="2" spans="1:23" ht="18.899999999999999" customHeight="1">
      <c r="C2" s="445"/>
      <c r="D2" s="445"/>
      <c r="E2" s="250" t="s">
        <v>778</v>
      </c>
      <c r="F2" s="445"/>
      <c r="G2" s="445"/>
      <c r="H2" s="1012" t="s">
        <v>779</v>
      </c>
      <c r="I2" s="50"/>
      <c r="J2" s="50"/>
      <c r="K2" s="50"/>
      <c r="L2" s="50"/>
      <c r="M2" s="50"/>
      <c r="Q2" s="49"/>
    </row>
    <row r="3" spans="1:23" ht="18.899999999999999" customHeight="1">
      <c r="C3" s="445"/>
      <c r="D3" s="445"/>
      <c r="E3" s="445"/>
      <c r="F3" s="445"/>
      <c r="G3" s="445"/>
      <c r="H3" s="445"/>
      <c r="I3" s="52"/>
      <c r="J3" s="52"/>
      <c r="K3" s="52"/>
      <c r="L3" s="52"/>
      <c r="M3" s="52"/>
      <c r="T3" s="4">
        <v>4</v>
      </c>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t="s">
        <v>780</v>
      </c>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t="s">
        <v>781</v>
      </c>
      <c r="F6" s="28"/>
      <c r="G6" s="67" t="s">
        <v>1059</v>
      </c>
      <c r="H6" s="67"/>
      <c r="I6" s="71" t="s">
        <v>783</v>
      </c>
      <c r="J6" s="86" t="s">
        <v>784</v>
      </c>
      <c r="K6" s="86" t="s">
        <v>785</v>
      </c>
      <c r="L6" s="87" t="s">
        <v>786</v>
      </c>
      <c r="M6" s="86"/>
      <c r="N6" s="70" t="s">
        <v>787</v>
      </c>
      <c r="O6" s="70"/>
      <c r="P6" s="340"/>
      <c r="Q6" s="15"/>
      <c r="R6" s="1233" t="s">
        <v>788</v>
      </c>
      <c r="S6" s="1234"/>
      <c r="T6" s="16" t="s">
        <v>789</v>
      </c>
      <c r="V6" s="1012" t="s">
        <v>790</v>
      </c>
    </row>
    <row r="7" spans="1:23" ht="15.9" customHeight="1">
      <c r="A7" s="1227"/>
      <c r="B7" s="1228"/>
      <c r="C7" s="1228"/>
      <c r="D7" s="1229"/>
      <c r="E7" s="446" t="s">
        <v>791</v>
      </c>
      <c r="F7" s="29"/>
      <c r="G7" s="68" t="s">
        <v>1060</v>
      </c>
      <c r="H7" s="68"/>
      <c r="I7" s="71" t="s">
        <v>793</v>
      </c>
      <c r="J7" s="71"/>
      <c r="K7" s="71"/>
      <c r="L7" s="88"/>
      <c r="M7" s="71"/>
      <c r="N7" s="56" t="s">
        <v>794</v>
      </c>
      <c r="O7" s="56"/>
      <c r="P7" s="251"/>
      <c r="Q7" s="14"/>
      <c r="R7" s="1214"/>
      <c r="S7" s="1215"/>
      <c r="T7" s="447"/>
    </row>
    <row r="8" spans="1:23" ht="15.9" customHeight="1">
      <c r="A8" s="1227"/>
      <c r="B8" s="1228"/>
      <c r="C8" s="1228"/>
      <c r="D8" s="1229"/>
      <c r="E8" s="446" t="s">
        <v>795</v>
      </c>
      <c r="F8" s="29"/>
      <c r="G8" s="68" t="s">
        <v>796</v>
      </c>
      <c r="H8" s="68"/>
      <c r="I8" s="71" t="s">
        <v>797</v>
      </c>
      <c r="J8" s="71"/>
      <c r="K8" s="71"/>
      <c r="L8" s="88"/>
      <c r="M8" s="71"/>
      <c r="N8" s="56" t="s">
        <v>798</v>
      </c>
      <c r="O8" s="56"/>
      <c r="P8" s="251"/>
      <c r="Q8" s="14"/>
      <c r="R8" s="557">
        <v>892</v>
      </c>
      <c r="S8" s="558" t="s">
        <v>799</v>
      </c>
      <c r="T8" s="448">
        <v>1</v>
      </c>
    </row>
    <row r="9" spans="1:23" ht="15.9" customHeight="1">
      <c r="A9" s="1227"/>
      <c r="B9" s="1228"/>
      <c r="C9" s="1228"/>
      <c r="D9" s="1229"/>
      <c r="E9" s="30" t="s">
        <v>800</v>
      </c>
      <c r="F9" s="31"/>
      <c r="G9" s="69"/>
      <c r="H9" s="69"/>
      <c r="I9" s="71"/>
      <c r="J9" s="71"/>
      <c r="K9" s="71"/>
      <c r="L9" s="88"/>
      <c r="M9" s="71"/>
      <c r="N9" s="56" t="s">
        <v>801</v>
      </c>
      <c r="O9" s="56"/>
      <c r="P9" s="251"/>
      <c r="Q9" s="14"/>
      <c r="R9" s="1214"/>
      <c r="S9" s="1215"/>
      <c r="T9" s="448"/>
    </row>
    <row r="10" spans="1:23" ht="15.9" customHeight="1">
      <c r="A10" s="1227"/>
      <c r="B10" s="1228"/>
      <c r="C10" s="1228"/>
      <c r="D10" s="1229"/>
      <c r="E10" s="32" t="s">
        <v>802</v>
      </c>
      <c r="F10" s="33"/>
      <c r="G10" s="81">
        <v>59</v>
      </c>
      <c r="H10" s="81">
        <v>127.5</v>
      </c>
      <c r="I10" s="81">
        <v>77</v>
      </c>
      <c r="J10" s="1235" t="s">
        <v>803</v>
      </c>
      <c r="K10" s="1235"/>
      <c r="L10" s="449" t="s">
        <v>804</v>
      </c>
      <c r="M10" s="450"/>
      <c r="N10" s="56" t="s">
        <v>805</v>
      </c>
      <c r="O10" s="56"/>
      <c r="P10" s="251"/>
      <c r="Q10" s="14"/>
      <c r="R10" s="1214"/>
      <c r="S10" s="1215"/>
      <c r="T10" s="448">
        <v>1</v>
      </c>
    </row>
    <row r="11" spans="1:23" ht="15.9" customHeight="1">
      <c r="A11" s="1227"/>
      <c r="B11" s="1228"/>
      <c r="C11" s="1228"/>
      <c r="D11" s="1229"/>
      <c r="E11" s="34" t="s">
        <v>806</v>
      </c>
      <c r="F11" s="33"/>
      <c r="G11" s="81">
        <v>116</v>
      </c>
      <c r="H11" s="81">
        <v>64</v>
      </c>
      <c r="I11" s="578">
        <v>14</v>
      </c>
      <c r="J11" s="1236" t="s">
        <v>807</v>
      </c>
      <c r="K11" s="1236"/>
      <c r="L11" s="89">
        <f>G11*H11*I11/10^9</f>
        <v>1.03936E-4</v>
      </c>
      <c r="M11" s="82"/>
      <c r="N11" s="56" t="s">
        <v>808</v>
      </c>
      <c r="O11" s="56"/>
      <c r="P11" s="251"/>
      <c r="Q11" s="14"/>
      <c r="R11" s="1214"/>
      <c r="S11" s="1215"/>
      <c r="T11" s="448">
        <v>1</v>
      </c>
    </row>
    <row r="12" spans="1:23" ht="15.9" customHeight="1">
      <c r="A12" s="1227"/>
      <c r="B12" s="1228"/>
      <c r="C12" s="1228"/>
      <c r="D12" s="1229"/>
      <c r="E12" s="34" t="s">
        <v>809</v>
      </c>
      <c r="F12" s="33"/>
      <c r="G12" s="80"/>
      <c r="H12" s="80"/>
      <c r="I12" s="83"/>
      <c r="J12" s="1236" t="s">
        <v>807</v>
      </c>
      <c r="K12" s="1236"/>
      <c r="L12" s="89">
        <f>G12*H12*I12/10^9</f>
        <v>0</v>
      </c>
      <c r="M12" s="82"/>
      <c r="N12" s="56" t="s">
        <v>810</v>
      </c>
      <c r="O12" s="56"/>
      <c r="P12" s="251"/>
      <c r="Q12" s="14"/>
      <c r="R12" s="1214"/>
      <c r="S12" s="1215"/>
      <c r="T12" s="448"/>
    </row>
    <row r="13" spans="1:23" ht="15.9" customHeight="1">
      <c r="A13" s="1227"/>
      <c r="B13" s="1228"/>
      <c r="C13" s="1228"/>
      <c r="D13" s="1229"/>
      <c r="E13" s="35" t="s">
        <v>811</v>
      </c>
      <c r="F13" s="33"/>
      <c r="G13" s="46">
        <v>1</v>
      </c>
      <c r="H13" s="1216" t="s">
        <v>812</v>
      </c>
      <c r="I13" s="1216"/>
      <c r="J13" s="1216"/>
      <c r="K13" s="57"/>
      <c r="L13" s="90"/>
      <c r="M13" s="57"/>
      <c r="N13" s="56" t="s">
        <v>813</v>
      </c>
      <c r="O13" s="56"/>
      <c r="P13" s="251"/>
      <c r="Q13" s="14"/>
      <c r="R13" s="1217"/>
      <c r="S13" s="1218"/>
      <c r="T13" s="448"/>
    </row>
    <row r="14" spans="1:23" ht="15.9" customHeight="1">
      <c r="A14" s="1227"/>
      <c r="B14" s="1228"/>
      <c r="C14" s="1228"/>
      <c r="D14" s="1229"/>
      <c r="E14" s="36" t="s">
        <v>814</v>
      </c>
      <c r="F14" s="37"/>
      <c r="G14" s="26" t="s">
        <v>815</v>
      </c>
      <c r="H14" s="40">
        <f>(27/L11)*G13</f>
        <v>259775.24630541872</v>
      </c>
      <c r="I14" s="38" t="s">
        <v>816</v>
      </c>
      <c r="J14" s="41">
        <f>(57/L11)*G13</f>
        <v>548414.40886699501</v>
      </c>
      <c r="K14" s="24" t="s">
        <v>817</v>
      </c>
      <c r="L14" s="42">
        <f>(65/L11)*G13</f>
        <v>625384.85221674875</v>
      </c>
      <c r="M14" s="91"/>
      <c r="N14" s="56" t="s">
        <v>818</v>
      </c>
      <c r="O14" s="56"/>
      <c r="P14" s="251"/>
      <c r="Q14" s="14"/>
      <c r="R14" s="1214"/>
      <c r="S14" s="1215"/>
      <c r="T14" s="448"/>
    </row>
    <row r="15" spans="1:23" s="5" customFormat="1" ht="15.9" customHeight="1" thickBot="1">
      <c r="A15" s="1230"/>
      <c r="B15" s="1231"/>
      <c r="C15" s="1231"/>
      <c r="D15" s="1232"/>
      <c r="E15" s="1219" t="s">
        <v>819</v>
      </c>
      <c r="F15" s="1220"/>
      <c r="G15" s="39">
        <f>1/I15</f>
        <v>42.553191489361687</v>
      </c>
      <c r="H15" s="76" t="s">
        <v>820</v>
      </c>
      <c r="I15" s="84">
        <f>SUM(K19:K109)</f>
        <v>2.3500000000000007E-2</v>
      </c>
      <c r="J15" s="84">
        <f>SUM(L19:L109)</f>
        <v>4.2278000000000002</v>
      </c>
      <c r="K15" s="18" t="s">
        <v>821</v>
      </c>
      <c r="L15" s="25">
        <f>I15*R8</f>
        <v>20.962000000000007</v>
      </c>
      <c r="M15" s="93"/>
      <c r="N15" s="94" t="s">
        <v>822</v>
      </c>
      <c r="O15" s="112"/>
      <c r="P15" s="253"/>
      <c r="R15" s="1221">
        <f>R8</f>
        <v>892</v>
      </c>
      <c r="S15" s="1222"/>
      <c r="T15" s="451"/>
    </row>
    <row r="16" spans="1:23" s="13" customFormat="1" ht="15" customHeight="1" outlineLevel="1">
      <c r="A16" s="1255" t="s">
        <v>823</v>
      </c>
      <c r="B16" s="1248" t="s">
        <v>824</v>
      </c>
      <c r="C16" s="1257" t="s">
        <v>825</v>
      </c>
      <c r="D16" s="1258" t="s">
        <v>761</v>
      </c>
      <c r="E16" s="1259"/>
      <c r="F16" s="1259"/>
      <c r="G16" s="1210" t="s">
        <v>826</v>
      </c>
      <c r="H16" s="1211"/>
      <c r="I16" s="1211"/>
      <c r="J16" s="1212"/>
      <c r="K16" s="1213" t="s">
        <v>827</v>
      </c>
      <c r="L16" s="1247" t="s">
        <v>828</v>
      </c>
      <c r="M16" s="1246" t="s">
        <v>829</v>
      </c>
      <c r="N16" s="1247" t="s">
        <v>830</v>
      </c>
      <c r="O16" s="1249"/>
      <c r="P16" s="1249"/>
      <c r="Q16" s="1249"/>
      <c r="R16" s="1249"/>
      <c r="S16" s="1249"/>
      <c r="T16" s="1251" t="s">
        <v>831</v>
      </c>
      <c r="U16" s="1253" t="s">
        <v>832</v>
      </c>
      <c r="V16" s="1246" t="s">
        <v>833</v>
      </c>
      <c r="W16" s="1246" t="s">
        <v>834</v>
      </c>
    </row>
    <row r="17" spans="1:23" s="13" customFormat="1" ht="13.5" customHeight="1" outlineLevel="1">
      <c r="A17" s="1256"/>
      <c r="B17" s="1248"/>
      <c r="C17" s="1213"/>
      <c r="D17" s="1213" t="s">
        <v>758</v>
      </c>
      <c r="E17" s="1213" t="s">
        <v>759</v>
      </c>
      <c r="F17" s="1213" t="s">
        <v>760</v>
      </c>
      <c r="G17" s="1213" t="s">
        <v>758</v>
      </c>
      <c r="H17" s="1213" t="s">
        <v>759</v>
      </c>
      <c r="I17" s="1213" t="s">
        <v>760</v>
      </c>
      <c r="J17" s="1213" t="s">
        <v>835</v>
      </c>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3.25" customHeight="1" outlineLevel="1">
      <c r="A19" s="17">
        <v>1</v>
      </c>
      <c r="B19" s="1013" t="s">
        <v>836</v>
      </c>
      <c r="C19" s="110"/>
      <c r="D19" s="562"/>
      <c r="E19" s="562"/>
      <c r="F19" s="562"/>
      <c r="G19" s="266"/>
      <c r="H19" s="266"/>
      <c r="I19" s="266"/>
      <c r="J19" s="266"/>
      <c r="K19" s="75"/>
      <c r="L19" s="92"/>
      <c r="M19" s="125"/>
      <c r="N19" s="254"/>
      <c r="O19" s="255"/>
      <c r="P19" s="255"/>
      <c r="Q19" s="255"/>
      <c r="R19" s="255"/>
      <c r="S19" s="255"/>
      <c r="T19" s="452"/>
      <c r="U19" s="126"/>
      <c r="V19" s="95"/>
      <c r="W19" s="95"/>
    </row>
    <row r="20" spans="1:23" s="5" customFormat="1" ht="23.25" customHeight="1" outlineLevel="1">
      <c r="A20" s="17">
        <v>2</v>
      </c>
      <c r="B20" s="851" t="s">
        <v>837</v>
      </c>
      <c r="C20" s="355">
        <v>4</v>
      </c>
      <c r="D20" s="43">
        <f>IF(G20&lt;=30,G20+4,IF(G20&lt;=50,G20+5,IF(G20&lt;=70,G20+6,IF(G20&lt;=80,G20+8))))</f>
        <v>40</v>
      </c>
      <c r="E20" s="43">
        <f t="shared" ref="E20:E83" si="0">H20+4</f>
        <v>39</v>
      </c>
      <c r="F20" s="65">
        <f t="shared" ref="F20:F83" si="1">I20+20+J20</f>
        <v>610</v>
      </c>
      <c r="G20" s="359">
        <v>35</v>
      </c>
      <c r="H20" s="360">
        <v>35</v>
      </c>
      <c r="I20" s="360">
        <v>590</v>
      </c>
      <c r="J20" s="580"/>
      <c r="K20" s="100">
        <f>ROUND(G20*H20*(I20+J20)*C20/10^9,5)</f>
        <v>2.8900000000000002E-3</v>
      </c>
      <c r="L20" s="92">
        <f t="shared" ref="L20:L109" si="2">ROUND(2*($G20+$H20)*($I20+$J20)*$C20/ 10^6,4)</f>
        <v>0.33040000000000003</v>
      </c>
      <c r="M20" s="127"/>
      <c r="N20" s="1011" t="s">
        <v>838</v>
      </c>
      <c r="O20" s="257"/>
      <c r="P20" s="245"/>
      <c r="Q20" s="257"/>
      <c r="R20" s="257"/>
      <c r="S20" s="257"/>
      <c r="T20" s="129">
        <f t="shared" ref="T20:T83" si="3">C20*$R$15</f>
        <v>3568</v>
      </c>
      <c r="U20" s="128">
        <f t="shared" ref="U20:U83" si="4">ROUND(G20*H20*(I20+J20)*T20/10^9,5)</f>
        <v>2.57877</v>
      </c>
      <c r="V20" s="96">
        <v>3</v>
      </c>
      <c r="W20" s="97">
        <f>U20*V20</f>
        <v>7.7363099999999996</v>
      </c>
    </row>
    <row r="21" spans="1:23" s="5" customFormat="1" ht="23.25" customHeight="1" outlineLevel="1">
      <c r="A21" s="17">
        <v>3</v>
      </c>
      <c r="B21" s="456" t="s">
        <v>839</v>
      </c>
      <c r="C21" s="355">
        <v>2</v>
      </c>
      <c r="D21" s="43">
        <f t="shared" ref="D21:D38" si="5">IF(G21&lt;=30,G21+4,IF(G21&lt;=50,G21+5,IF(G21&lt;=70,G21+6,IF(G21&lt;=80,G21+8))))</f>
        <v>34</v>
      </c>
      <c r="E21" s="43">
        <f t="shared" si="0"/>
        <v>59</v>
      </c>
      <c r="F21" s="65">
        <f t="shared" si="1"/>
        <v>520</v>
      </c>
      <c r="G21" s="359">
        <v>30</v>
      </c>
      <c r="H21" s="360">
        <v>55</v>
      </c>
      <c r="I21" s="360">
        <v>470</v>
      </c>
      <c r="J21" s="580">
        <v>30</v>
      </c>
      <c r="K21" s="100">
        <f t="shared" ref="K21:K109" si="6">ROUND(G21*H21*(I21+J21)*C21/10^9,5)</f>
        <v>1.65E-3</v>
      </c>
      <c r="L21" s="92">
        <f t="shared" si="2"/>
        <v>0.17</v>
      </c>
      <c r="M21" s="127"/>
      <c r="N21" s="1014" t="s">
        <v>840</v>
      </c>
      <c r="O21" s="257"/>
      <c r="P21" s="245"/>
      <c r="Q21" s="257"/>
      <c r="R21" s="257"/>
      <c r="S21" s="257"/>
      <c r="T21" s="129">
        <f t="shared" si="3"/>
        <v>1784</v>
      </c>
      <c r="U21" s="128">
        <f t="shared" si="4"/>
        <v>1.4718</v>
      </c>
      <c r="V21" s="96">
        <v>3</v>
      </c>
      <c r="W21" s="97">
        <f t="shared" ref="W21:W109" si="7">U21*V21</f>
        <v>4.4154</v>
      </c>
    </row>
    <row r="22" spans="1:23" s="5" customFormat="1" ht="23.25" customHeight="1" outlineLevel="1">
      <c r="A22" s="17">
        <v>4</v>
      </c>
      <c r="B22" s="456" t="s">
        <v>841</v>
      </c>
      <c r="C22" s="355">
        <v>16</v>
      </c>
      <c r="D22" s="43">
        <f t="shared" si="5"/>
        <v>16</v>
      </c>
      <c r="E22" s="43">
        <f t="shared" si="0"/>
        <v>24</v>
      </c>
      <c r="F22" s="65">
        <f t="shared" si="1"/>
        <v>520</v>
      </c>
      <c r="G22" s="359">
        <v>12</v>
      </c>
      <c r="H22" s="360">
        <v>20</v>
      </c>
      <c r="I22" s="360">
        <v>470</v>
      </c>
      <c r="J22" s="580">
        <v>30</v>
      </c>
      <c r="K22" s="100">
        <f t="shared" si="6"/>
        <v>1.92E-3</v>
      </c>
      <c r="L22" s="92">
        <f t="shared" si="2"/>
        <v>0.51200000000000001</v>
      </c>
      <c r="M22" s="127"/>
      <c r="N22" s="1011" t="s">
        <v>842</v>
      </c>
      <c r="O22" s="257"/>
      <c r="P22" s="245"/>
      <c r="Q22" s="257"/>
      <c r="R22" s="257"/>
      <c r="S22" s="257"/>
      <c r="T22" s="129">
        <f t="shared" si="3"/>
        <v>14272</v>
      </c>
      <c r="U22" s="128">
        <f t="shared" si="4"/>
        <v>1.7126399999999999</v>
      </c>
      <c r="V22" s="96">
        <v>3</v>
      </c>
      <c r="W22" s="97">
        <f t="shared" si="7"/>
        <v>5.1379199999999994</v>
      </c>
    </row>
    <row r="23" spans="1:23" s="5" customFormat="1" ht="23.25" customHeight="1" outlineLevel="1">
      <c r="A23" s="17">
        <v>5</v>
      </c>
      <c r="B23" s="1015" t="s">
        <v>843</v>
      </c>
      <c r="C23" s="355">
        <v>2</v>
      </c>
      <c r="D23" s="43">
        <f t="shared" si="5"/>
        <v>19</v>
      </c>
      <c r="E23" s="43">
        <f t="shared" si="0"/>
        <v>34</v>
      </c>
      <c r="F23" s="65">
        <f t="shared" si="1"/>
        <v>520</v>
      </c>
      <c r="G23" s="359">
        <v>15</v>
      </c>
      <c r="H23" s="360">
        <v>30</v>
      </c>
      <c r="I23" s="360">
        <v>470</v>
      </c>
      <c r="J23" s="580">
        <v>30</v>
      </c>
      <c r="K23" s="100">
        <f t="shared" si="6"/>
        <v>4.4999999999999999E-4</v>
      </c>
      <c r="L23" s="92">
        <f t="shared" si="2"/>
        <v>0.09</v>
      </c>
      <c r="M23" s="127"/>
      <c r="N23" s="1011" t="s">
        <v>842</v>
      </c>
      <c r="O23" s="257"/>
      <c r="P23" s="245"/>
      <c r="Q23" s="257"/>
      <c r="R23" s="257"/>
      <c r="S23" s="257"/>
      <c r="T23" s="129">
        <f t="shared" si="3"/>
        <v>1784</v>
      </c>
      <c r="U23" s="128">
        <f t="shared" si="4"/>
        <v>0.40139999999999998</v>
      </c>
      <c r="V23" s="96">
        <v>3</v>
      </c>
      <c r="W23" s="97">
        <f t="shared" si="7"/>
        <v>1.2041999999999999</v>
      </c>
    </row>
    <row r="24" spans="1:23" s="5" customFormat="1" ht="23.25" customHeight="1" outlineLevel="1">
      <c r="A24" s="17">
        <v>6</v>
      </c>
      <c r="B24" s="1013" t="s">
        <v>844</v>
      </c>
      <c r="C24" s="355"/>
      <c r="D24" s="43">
        <f t="shared" si="5"/>
        <v>4</v>
      </c>
      <c r="E24" s="43">
        <f t="shared" si="0"/>
        <v>4</v>
      </c>
      <c r="F24" s="65">
        <f t="shared" si="1"/>
        <v>20</v>
      </c>
      <c r="G24" s="359"/>
      <c r="H24" s="360"/>
      <c r="I24" s="360"/>
      <c r="J24" s="580"/>
      <c r="K24" s="100">
        <f t="shared" si="6"/>
        <v>0</v>
      </c>
      <c r="L24" s="92">
        <f t="shared" si="2"/>
        <v>0</v>
      </c>
      <c r="M24" s="127"/>
      <c r="N24" s="1011"/>
      <c r="O24" s="257"/>
      <c r="P24" s="245"/>
      <c r="Q24" s="257"/>
      <c r="R24" s="257"/>
      <c r="S24" s="257"/>
      <c r="T24" s="129">
        <f t="shared" si="3"/>
        <v>0</v>
      </c>
      <c r="U24" s="128">
        <f t="shared" si="4"/>
        <v>0</v>
      </c>
      <c r="V24" s="96">
        <v>3</v>
      </c>
      <c r="W24" s="97">
        <f t="shared" si="7"/>
        <v>0</v>
      </c>
    </row>
    <row r="25" spans="1:23" s="5" customFormat="1" ht="23.25" customHeight="1" outlineLevel="1">
      <c r="A25" s="17">
        <v>7</v>
      </c>
      <c r="B25" s="851" t="s">
        <v>845</v>
      </c>
      <c r="C25" s="355">
        <v>1</v>
      </c>
      <c r="D25" s="43">
        <f t="shared" si="5"/>
        <v>24</v>
      </c>
      <c r="E25" s="43">
        <f t="shared" si="0"/>
        <v>39</v>
      </c>
      <c r="F25" s="65">
        <f t="shared" si="1"/>
        <v>1180</v>
      </c>
      <c r="G25" s="359">
        <v>20</v>
      </c>
      <c r="H25" s="360">
        <v>35</v>
      </c>
      <c r="I25" s="360">
        <v>1160</v>
      </c>
      <c r="J25" s="1016"/>
      <c r="K25" s="100">
        <f t="shared" si="6"/>
        <v>8.0999999999999996E-4</v>
      </c>
      <c r="L25" s="92">
        <f t="shared" si="2"/>
        <v>0.12759999999999999</v>
      </c>
      <c r="M25" s="127"/>
      <c r="N25" s="1014" t="s">
        <v>846</v>
      </c>
      <c r="O25" s="257"/>
      <c r="P25" s="245"/>
      <c r="Q25" s="257"/>
      <c r="R25" s="257"/>
      <c r="S25" s="257"/>
      <c r="T25" s="129">
        <f t="shared" si="3"/>
        <v>892</v>
      </c>
      <c r="U25" s="128">
        <f t="shared" si="4"/>
        <v>0.72430000000000005</v>
      </c>
      <c r="V25" s="96">
        <v>3</v>
      </c>
      <c r="W25" s="97">
        <f t="shared" si="7"/>
        <v>2.1729000000000003</v>
      </c>
    </row>
    <row r="26" spans="1:23" s="5" customFormat="1" ht="23.25" customHeight="1" outlineLevel="1">
      <c r="A26" s="17">
        <v>8</v>
      </c>
      <c r="B26" s="456" t="s">
        <v>847</v>
      </c>
      <c r="C26" s="355">
        <v>2</v>
      </c>
      <c r="D26" s="43">
        <f t="shared" si="5"/>
        <v>24</v>
      </c>
      <c r="E26" s="43">
        <f t="shared" si="0"/>
        <v>39</v>
      </c>
      <c r="F26" s="65">
        <f t="shared" si="1"/>
        <v>505</v>
      </c>
      <c r="G26" s="359">
        <v>20</v>
      </c>
      <c r="H26" s="360">
        <v>35</v>
      </c>
      <c r="I26" s="360">
        <v>470</v>
      </c>
      <c r="J26" s="1017">
        <v>15</v>
      </c>
      <c r="K26" s="100">
        <f t="shared" si="6"/>
        <v>6.8000000000000005E-4</v>
      </c>
      <c r="L26" s="92">
        <f t="shared" si="2"/>
        <v>0.1067</v>
      </c>
      <c r="M26" s="127"/>
      <c r="N26" s="1011" t="s">
        <v>842</v>
      </c>
      <c r="O26" s="257"/>
      <c r="P26" s="245"/>
      <c r="Q26" s="257"/>
      <c r="R26" s="257"/>
      <c r="S26" s="257"/>
      <c r="T26" s="129">
        <f t="shared" si="3"/>
        <v>1784</v>
      </c>
      <c r="U26" s="128">
        <f t="shared" si="4"/>
        <v>0.60567000000000004</v>
      </c>
      <c r="V26" s="96">
        <v>3</v>
      </c>
      <c r="W26" s="97">
        <f t="shared" si="7"/>
        <v>1.8170100000000002</v>
      </c>
    </row>
    <row r="27" spans="1:23" s="5" customFormat="1" ht="23.25" customHeight="1" outlineLevel="1">
      <c r="A27" s="17">
        <v>9</v>
      </c>
      <c r="B27" s="456" t="s">
        <v>848</v>
      </c>
      <c r="C27" s="355">
        <v>29</v>
      </c>
      <c r="D27" s="43">
        <f t="shared" si="5"/>
        <v>19</v>
      </c>
      <c r="E27" s="43">
        <f t="shared" si="0"/>
        <v>24</v>
      </c>
      <c r="F27" s="65">
        <f t="shared" si="1"/>
        <v>505</v>
      </c>
      <c r="G27" s="359">
        <v>15</v>
      </c>
      <c r="H27" s="360">
        <v>20</v>
      </c>
      <c r="I27" s="360">
        <v>470</v>
      </c>
      <c r="J27" s="1017">
        <v>15</v>
      </c>
      <c r="K27" s="100">
        <f t="shared" si="6"/>
        <v>4.2199999999999998E-3</v>
      </c>
      <c r="L27" s="92">
        <f t="shared" si="2"/>
        <v>0.98460000000000003</v>
      </c>
      <c r="M27" s="127"/>
      <c r="N27" s="1011" t="s">
        <v>842</v>
      </c>
      <c r="O27" s="257"/>
      <c r="P27" s="245"/>
      <c r="Q27" s="257"/>
      <c r="R27" s="257"/>
      <c r="S27" s="257"/>
      <c r="T27" s="129">
        <f t="shared" si="3"/>
        <v>25868</v>
      </c>
      <c r="U27" s="128">
        <f t="shared" si="4"/>
        <v>3.7637900000000002</v>
      </c>
      <c r="V27" s="96">
        <v>3</v>
      </c>
      <c r="W27" s="97">
        <f t="shared" si="7"/>
        <v>11.291370000000001</v>
      </c>
    </row>
    <row r="28" spans="1:23" s="5" customFormat="1" ht="23.25" customHeight="1" outlineLevel="1">
      <c r="A28" s="17">
        <v>10</v>
      </c>
      <c r="B28" s="456" t="s">
        <v>849</v>
      </c>
      <c r="C28" s="355">
        <v>1</v>
      </c>
      <c r="D28" s="43">
        <f t="shared" si="5"/>
        <v>24</v>
      </c>
      <c r="E28" s="43">
        <f t="shared" si="0"/>
        <v>24</v>
      </c>
      <c r="F28" s="65">
        <f t="shared" si="1"/>
        <v>1180</v>
      </c>
      <c r="G28" s="359">
        <v>20</v>
      </c>
      <c r="H28" s="360">
        <v>20</v>
      </c>
      <c r="I28" s="360">
        <v>1160</v>
      </c>
      <c r="J28" s="580"/>
      <c r="K28" s="100">
        <f t="shared" si="6"/>
        <v>4.6000000000000001E-4</v>
      </c>
      <c r="L28" s="92">
        <f t="shared" si="2"/>
        <v>9.2799999999999994E-2</v>
      </c>
      <c r="M28" s="127"/>
      <c r="N28" s="1011" t="s">
        <v>850</v>
      </c>
      <c r="O28" s="257"/>
      <c r="P28" s="245"/>
      <c r="Q28" s="257"/>
      <c r="R28" s="257"/>
      <c r="S28" s="257"/>
      <c r="T28" s="129">
        <f t="shared" si="3"/>
        <v>892</v>
      </c>
      <c r="U28" s="128">
        <f t="shared" si="4"/>
        <v>0.41388999999999998</v>
      </c>
      <c r="V28" s="96">
        <v>3</v>
      </c>
      <c r="W28" s="97">
        <f t="shared" si="7"/>
        <v>1.2416700000000001</v>
      </c>
    </row>
    <row r="29" spans="1:23" s="5" customFormat="1" ht="23.25" customHeight="1" outlineLevel="1">
      <c r="A29" s="17">
        <v>11</v>
      </c>
      <c r="B29" s="1015" t="s">
        <v>1061</v>
      </c>
      <c r="C29" s="355">
        <v>1</v>
      </c>
      <c r="D29" s="43">
        <f t="shared" si="5"/>
        <v>16</v>
      </c>
      <c r="E29" s="43">
        <f t="shared" si="0"/>
        <v>34</v>
      </c>
      <c r="F29" s="65">
        <f t="shared" si="1"/>
        <v>1075</v>
      </c>
      <c r="G29" s="359">
        <v>12</v>
      </c>
      <c r="H29" s="360">
        <v>30</v>
      </c>
      <c r="I29" s="360">
        <v>1055</v>
      </c>
      <c r="J29" s="580"/>
      <c r="K29" s="100">
        <f t="shared" si="6"/>
        <v>3.8000000000000002E-4</v>
      </c>
      <c r="L29" s="92">
        <f t="shared" si="2"/>
        <v>8.8599999999999998E-2</v>
      </c>
      <c r="M29" s="127"/>
      <c r="N29" s="1011" t="s">
        <v>842</v>
      </c>
      <c r="O29" s="257"/>
      <c r="P29" s="245"/>
      <c r="Q29" s="257"/>
      <c r="R29" s="257"/>
      <c r="S29" s="257"/>
      <c r="T29" s="129">
        <f t="shared" si="3"/>
        <v>892</v>
      </c>
      <c r="U29" s="128">
        <f t="shared" si="4"/>
        <v>0.33878000000000003</v>
      </c>
      <c r="V29" s="96">
        <v>3</v>
      </c>
      <c r="W29" s="97">
        <f t="shared" si="7"/>
        <v>1.01634</v>
      </c>
    </row>
    <row r="30" spans="1:23" s="5" customFormat="1" ht="23.25" customHeight="1" outlineLevel="1">
      <c r="A30" s="17">
        <v>12</v>
      </c>
      <c r="B30" s="1013" t="s">
        <v>1062</v>
      </c>
      <c r="C30" s="355"/>
      <c r="D30" s="43">
        <f t="shared" si="5"/>
        <v>4</v>
      </c>
      <c r="E30" s="43">
        <f t="shared" si="0"/>
        <v>4</v>
      </c>
      <c r="F30" s="65">
        <f t="shared" si="1"/>
        <v>20</v>
      </c>
      <c r="G30" s="359"/>
      <c r="H30" s="360"/>
      <c r="I30" s="360"/>
      <c r="J30" s="580"/>
      <c r="K30" s="100">
        <f t="shared" si="6"/>
        <v>0</v>
      </c>
      <c r="L30" s="92">
        <f t="shared" si="2"/>
        <v>0</v>
      </c>
      <c r="M30" s="127"/>
      <c r="N30" s="1011"/>
      <c r="O30" s="257"/>
      <c r="P30" s="245"/>
      <c r="Q30" s="257"/>
      <c r="R30" s="257"/>
      <c r="S30" s="257"/>
      <c r="T30" s="129">
        <f t="shared" si="3"/>
        <v>0</v>
      </c>
      <c r="U30" s="128">
        <f t="shared" si="4"/>
        <v>0</v>
      </c>
      <c r="V30" s="96">
        <v>3</v>
      </c>
      <c r="W30" s="97">
        <f t="shared" si="7"/>
        <v>0</v>
      </c>
    </row>
    <row r="31" spans="1:23" s="5" customFormat="1" ht="23.25" customHeight="1" outlineLevel="1">
      <c r="A31" s="17">
        <v>13</v>
      </c>
      <c r="B31" s="1018" t="s">
        <v>853</v>
      </c>
      <c r="C31" s="355">
        <v>1</v>
      </c>
      <c r="D31" s="43">
        <f t="shared" si="5"/>
        <v>24</v>
      </c>
      <c r="E31" s="43">
        <f t="shared" si="0"/>
        <v>54</v>
      </c>
      <c r="F31" s="65">
        <f t="shared" si="1"/>
        <v>1200</v>
      </c>
      <c r="G31" s="359">
        <v>20</v>
      </c>
      <c r="H31" s="360">
        <v>50</v>
      </c>
      <c r="I31" s="360">
        <v>1160</v>
      </c>
      <c r="J31" s="580">
        <v>20</v>
      </c>
      <c r="K31" s="100">
        <f t="shared" si="6"/>
        <v>1.1800000000000001E-3</v>
      </c>
      <c r="L31" s="92">
        <f t="shared" si="2"/>
        <v>0.16520000000000001</v>
      </c>
      <c r="M31" s="127"/>
      <c r="N31" s="1011" t="s">
        <v>842</v>
      </c>
      <c r="O31" s="257"/>
      <c r="P31" s="245"/>
      <c r="Q31" s="257"/>
      <c r="R31" s="257"/>
      <c r="S31" s="257"/>
      <c r="T31" s="129">
        <f t="shared" si="3"/>
        <v>892</v>
      </c>
      <c r="U31" s="128">
        <f t="shared" si="4"/>
        <v>1.0525599999999999</v>
      </c>
      <c r="V31" s="96">
        <v>3</v>
      </c>
      <c r="W31" s="97">
        <f t="shared" si="7"/>
        <v>3.15768</v>
      </c>
    </row>
    <row r="32" spans="1:23" s="5" customFormat="1" ht="23.25" customHeight="1" outlineLevel="1">
      <c r="A32" s="17">
        <v>14</v>
      </c>
      <c r="B32" s="1025" t="s">
        <v>1063</v>
      </c>
      <c r="C32" s="1026">
        <v>1</v>
      </c>
      <c r="D32" s="1027">
        <f t="shared" si="5"/>
        <v>24</v>
      </c>
      <c r="E32" s="1027">
        <f t="shared" si="0"/>
        <v>28</v>
      </c>
      <c r="F32" s="1028">
        <f t="shared" si="1"/>
        <v>1080</v>
      </c>
      <c r="G32" s="1029">
        <v>20</v>
      </c>
      <c r="H32" s="1030">
        <v>24</v>
      </c>
      <c r="I32" s="1030">
        <v>1060</v>
      </c>
      <c r="J32" s="580"/>
      <c r="K32" s="100">
        <f t="shared" si="6"/>
        <v>5.1000000000000004E-4</v>
      </c>
      <c r="L32" s="92">
        <f t="shared" si="2"/>
        <v>9.3299999999999994E-2</v>
      </c>
      <c r="M32" s="127"/>
      <c r="N32" s="1011" t="s">
        <v>842</v>
      </c>
      <c r="O32" s="257"/>
      <c r="P32" s="245"/>
      <c r="Q32" s="257"/>
      <c r="R32" s="257"/>
      <c r="S32" s="257"/>
      <c r="T32" s="129">
        <f t="shared" si="3"/>
        <v>892</v>
      </c>
      <c r="U32" s="128">
        <f t="shared" si="4"/>
        <v>0.45384999999999998</v>
      </c>
      <c r="V32" s="96">
        <v>3</v>
      </c>
      <c r="W32" s="97">
        <f t="shared" si="7"/>
        <v>1.3615499999999998</v>
      </c>
    </row>
    <row r="33" spans="1:23" s="5" customFormat="1" ht="23.25" customHeight="1" outlineLevel="1">
      <c r="A33" s="17">
        <v>15</v>
      </c>
      <c r="B33" s="1013" t="s">
        <v>854</v>
      </c>
      <c r="C33" s="355"/>
      <c r="D33" s="43">
        <f t="shared" si="5"/>
        <v>4</v>
      </c>
      <c r="E33" s="43">
        <f t="shared" si="0"/>
        <v>4</v>
      </c>
      <c r="F33" s="65">
        <f t="shared" si="1"/>
        <v>20</v>
      </c>
      <c r="G33" s="359"/>
      <c r="H33" s="360"/>
      <c r="I33" s="360"/>
      <c r="J33" s="580"/>
      <c r="K33" s="100">
        <f t="shared" si="6"/>
        <v>0</v>
      </c>
      <c r="L33" s="92">
        <f t="shared" si="2"/>
        <v>0</v>
      </c>
      <c r="M33" s="127"/>
      <c r="N33" s="1011"/>
      <c r="O33" s="257"/>
      <c r="P33" s="245"/>
      <c r="Q33" s="257"/>
      <c r="R33" s="257"/>
      <c r="S33" s="257"/>
      <c r="T33" s="129">
        <f t="shared" si="3"/>
        <v>0</v>
      </c>
      <c r="U33" s="128">
        <f t="shared" si="4"/>
        <v>0</v>
      </c>
      <c r="V33" s="96">
        <v>3</v>
      </c>
      <c r="W33" s="97">
        <f t="shared" si="7"/>
        <v>0</v>
      </c>
    </row>
    <row r="34" spans="1:23" s="5" customFormat="1" ht="23.25" customHeight="1" outlineLevel="1">
      <c r="A34" s="17">
        <v>16</v>
      </c>
      <c r="B34" s="851" t="s">
        <v>855</v>
      </c>
      <c r="C34" s="355">
        <v>1</v>
      </c>
      <c r="D34" s="43">
        <f t="shared" si="5"/>
        <v>24</v>
      </c>
      <c r="E34" s="43">
        <f t="shared" si="0"/>
        <v>24</v>
      </c>
      <c r="F34" s="65">
        <f t="shared" si="1"/>
        <v>1180</v>
      </c>
      <c r="G34" s="359">
        <v>20</v>
      </c>
      <c r="H34" s="360">
        <v>20</v>
      </c>
      <c r="I34" s="360">
        <v>1160</v>
      </c>
      <c r="J34" s="580"/>
      <c r="K34" s="100">
        <f t="shared" si="6"/>
        <v>4.6000000000000001E-4</v>
      </c>
      <c r="L34" s="92">
        <f t="shared" si="2"/>
        <v>9.2799999999999994E-2</v>
      </c>
      <c r="M34" s="127"/>
      <c r="N34" s="1011" t="s">
        <v>856</v>
      </c>
      <c r="O34" s="257"/>
      <c r="P34" s="245"/>
      <c r="Q34" s="257"/>
      <c r="R34" s="257"/>
      <c r="S34" s="257"/>
      <c r="T34" s="129">
        <f t="shared" si="3"/>
        <v>892</v>
      </c>
      <c r="U34" s="128">
        <f t="shared" si="4"/>
        <v>0.41388999999999998</v>
      </c>
      <c r="V34" s="96">
        <v>3</v>
      </c>
      <c r="W34" s="97">
        <f t="shared" si="7"/>
        <v>1.2416700000000001</v>
      </c>
    </row>
    <row r="35" spans="1:23" s="5" customFormat="1" ht="23.25" customHeight="1" outlineLevel="1">
      <c r="A35" s="17">
        <v>17</v>
      </c>
      <c r="B35" s="456" t="s">
        <v>857</v>
      </c>
      <c r="C35" s="355">
        <v>1</v>
      </c>
      <c r="D35" s="43">
        <f t="shared" si="5"/>
        <v>34</v>
      </c>
      <c r="E35" s="43">
        <f t="shared" si="0"/>
        <v>59</v>
      </c>
      <c r="F35" s="65">
        <f t="shared" si="1"/>
        <v>1140</v>
      </c>
      <c r="G35" s="359">
        <v>30</v>
      </c>
      <c r="H35" s="360">
        <v>55</v>
      </c>
      <c r="I35" s="360">
        <v>1090</v>
      </c>
      <c r="J35" s="580">
        <v>30</v>
      </c>
      <c r="K35" s="100">
        <f t="shared" si="6"/>
        <v>1.8500000000000001E-3</v>
      </c>
      <c r="L35" s="92">
        <f t="shared" si="2"/>
        <v>0.19040000000000001</v>
      </c>
      <c r="M35" s="127"/>
      <c r="N35" s="1014" t="s">
        <v>840</v>
      </c>
      <c r="O35" s="257"/>
      <c r="P35" s="245"/>
      <c r="Q35" s="257"/>
      <c r="R35" s="257"/>
      <c r="S35" s="245"/>
      <c r="T35" s="129">
        <f t="shared" si="3"/>
        <v>892</v>
      </c>
      <c r="U35" s="128">
        <f t="shared" si="4"/>
        <v>1.64842</v>
      </c>
      <c r="V35" s="96">
        <v>3</v>
      </c>
      <c r="W35" s="97">
        <f t="shared" si="7"/>
        <v>4.9452600000000002</v>
      </c>
    </row>
    <row r="36" spans="1:23" s="5" customFormat="1" ht="23.25" customHeight="1" outlineLevel="1">
      <c r="A36" s="17">
        <v>18</v>
      </c>
      <c r="B36" s="456" t="s">
        <v>858</v>
      </c>
      <c r="C36" s="355">
        <v>1</v>
      </c>
      <c r="D36" s="43">
        <f t="shared" si="5"/>
        <v>24</v>
      </c>
      <c r="E36" s="43">
        <f t="shared" si="0"/>
        <v>44</v>
      </c>
      <c r="F36" s="65">
        <f t="shared" si="1"/>
        <v>1140</v>
      </c>
      <c r="G36" s="359">
        <v>20</v>
      </c>
      <c r="H36" s="360">
        <v>40</v>
      </c>
      <c r="I36" s="360">
        <v>1090</v>
      </c>
      <c r="J36" s="580">
        <v>30</v>
      </c>
      <c r="K36" s="100">
        <f t="shared" si="6"/>
        <v>8.9999999999999998E-4</v>
      </c>
      <c r="L36" s="92">
        <f t="shared" si="2"/>
        <v>0.13439999999999999</v>
      </c>
      <c r="M36" s="127"/>
      <c r="N36" s="1011" t="s">
        <v>842</v>
      </c>
      <c r="O36" s="245"/>
      <c r="P36" s="245"/>
      <c r="Q36" s="245"/>
      <c r="R36" s="245"/>
      <c r="S36" s="245"/>
      <c r="T36" s="129">
        <f t="shared" si="3"/>
        <v>892</v>
      </c>
      <c r="U36" s="128">
        <f t="shared" si="4"/>
        <v>0.79923</v>
      </c>
      <c r="V36" s="96">
        <v>3</v>
      </c>
      <c r="W36" s="97">
        <f t="shared" si="7"/>
        <v>2.3976899999999999</v>
      </c>
    </row>
    <row r="37" spans="1:23" s="5" customFormat="1" ht="23.25" customHeight="1" outlineLevel="1">
      <c r="A37" s="17">
        <v>19</v>
      </c>
      <c r="B37" s="456" t="s">
        <v>859</v>
      </c>
      <c r="C37" s="355">
        <v>2</v>
      </c>
      <c r="D37" s="43">
        <f t="shared" si="5"/>
        <v>40</v>
      </c>
      <c r="E37" s="43">
        <f t="shared" si="0"/>
        <v>39</v>
      </c>
      <c r="F37" s="65">
        <f t="shared" si="1"/>
        <v>540</v>
      </c>
      <c r="G37" s="359">
        <v>35</v>
      </c>
      <c r="H37" s="360">
        <v>35</v>
      </c>
      <c r="I37" s="360">
        <v>520</v>
      </c>
      <c r="J37" s="580"/>
      <c r="K37" s="100">
        <f t="shared" si="6"/>
        <v>1.2700000000000001E-3</v>
      </c>
      <c r="L37" s="92">
        <f t="shared" si="2"/>
        <v>0.14560000000000001</v>
      </c>
      <c r="M37" s="127"/>
      <c r="N37" s="1014" t="s">
        <v>860</v>
      </c>
      <c r="O37" s="245"/>
      <c r="P37" s="245"/>
      <c r="Q37" s="245"/>
      <c r="R37" s="245"/>
      <c r="S37" s="245"/>
      <c r="T37" s="129">
        <f t="shared" si="3"/>
        <v>1784</v>
      </c>
      <c r="U37" s="128">
        <f t="shared" si="4"/>
        <v>1.1364099999999999</v>
      </c>
      <c r="V37" s="96">
        <v>3</v>
      </c>
      <c r="W37" s="97">
        <f t="shared" si="7"/>
        <v>3.40923</v>
      </c>
    </row>
    <row r="38" spans="1:23" s="5" customFormat="1" ht="15" customHeight="1" outlineLevel="1" thickBot="1">
      <c r="A38" s="17">
        <v>20</v>
      </c>
      <c r="B38" s="456" t="s">
        <v>861</v>
      </c>
      <c r="C38" s="355">
        <v>29</v>
      </c>
      <c r="D38" s="43">
        <f t="shared" si="5"/>
        <v>24</v>
      </c>
      <c r="E38" s="43">
        <f t="shared" si="0"/>
        <v>19</v>
      </c>
      <c r="F38" s="65">
        <f t="shared" si="1"/>
        <v>465</v>
      </c>
      <c r="G38" s="359">
        <v>20</v>
      </c>
      <c r="H38" s="360">
        <v>15</v>
      </c>
      <c r="I38" s="360">
        <v>415</v>
      </c>
      <c r="J38" s="580">
        <v>30</v>
      </c>
      <c r="K38" s="100">
        <f t="shared" si="6"/>
        <v>3.8700000000000002E-3</v>
      </c>
      <c r="L38" s="92">
        <f t="shared" si="2"/>
        <v>0.90339999999999998</v>
      </c>
      <c r="M38" s="127"/>
      <c r="N38" s="1014" t="s">
        <v>862</v>
      </c>
      <c r="O38" s="245"/>
      <c r="P38" s="245"/>
      <c r="Q38" s="245"/>
      <c r="R38" s="245"/>
      <c r="S38" s="245"/>
      <c r="T38" s="129">
        <f t="shared" si="3"/>
        <v>25868</v>
      </c>
      <c r="U38" s="128">
        <f t="shared" si="4"/>
        <v>3.4533800000000001</v>
      </c>
      <c r="V38" s="96">
        <v>3</v>
      </c>
      <c r="W38" s="97">
        <f t="shared" si="7"/>
        <v>10.360140000000001</v>
      </c>
    </row>
    <row r="39" spans="1:23" s="5" customFormat="1" ht="15" hidden="1" customHeight="1" outlineLevel="1">
      <c r="A39" s="17">
        <v>21</v>
      </c>
      <c r="B39" s="456"/>
      <c r="C39" s="130"/>
      <c r="D39" s="43">
        <f t="shared" ref="D39:D102" si="8">IF(G39&lt;=19,G39+4,IF(G39&lt;=30,G39+4,IF(G39&lt;=50,G39+5,IF(G39&lt;=70,G39+6,IF(G39&lt;=80,G39+8)))))</f>
        <v>4</v>
      </c>
      <c r="E39" s="43">
        <f t="shared" si="0"/>
        <v>4</v>
      </c>
      <c r="F39" s="65">
        <f t="shared" si="1"/>
        <v>20</v>
      </c>
      <c r="G39" s="131"/>
      <c r="H39" s="458"/>
      <c r="I39" s="458"/>
      <c r="J39" s="457"/>
      <c r="K39" s="100">
        <f t="shared" si="6"/>
        <v>0</v>
      </c>
      <c r="L39" s="92">
        <f t="shared" si="2"/>
        <v>0</v>
      </c>
      <c r="M39" s="127"/>
      <c r="N39" s="244"/>
      <c r="O39" s="245"/>
      <c r="P39" s="245"/>
      <c r="Q39" s="245"/>
      <c r="R39" s="245"/>
      <c r="S39" s="245"/>
      <c r="T39" s="129">
        <f t="shared" si="3"/>
        <v>0</v>
      </c>
      <c r="U39" s="128">
        <f t="shared" si="4"/>
        <v>0</v>
      </c>
      <c r="V39" s="96">
        <v>3</v>
      </c>
      <c r="W39" s="97">
        <f t="shared" si="7"/>
        <v>0</v>
      </c>
    </row>
    <row r="40" spans="1:23" s="5" customFormat="1" ht="15" hidden="1" customHeight="1" outlineLevel="1">
      <c r="A40" s="17">
        <v>22</v>
      </c>
      <c r="B40" s="456"/>
      <c r="C40" s="130"/>
      <c r="D40" s="43">
        <f t="shared" si="8"/>
        <v>4</v>
      </c>
      <c r="E40" s="43">
        <f t="shared" si="0"/>
        <v>4</v>
      </c>
      <c r="F40" s="65">
        <f t="shared" si="1"/>
        <v>20</v>
      </c>
      <c r="G40" s="131"/>
      <c r="H40" s="458"/>
      <c r="I40" s="458"/>
      <c r="J40" s="457"/>
      <c r="K40" s="100">
        <f t="shared" si="6"/>
        <v>0</v>
      </c>
      <c r="L40" s="92">
        <f t="shared" si="2"/>
        <v>0</v>
      </c>
      <c r="M40" s="127"/>
      <c r="N40" s="244"/>
      <c r="O40" s="245"/>
      <c r="P40" s="245"/>
      <c r="Q40" s="245"/>
      <c r="R40" s="245"/>
      <c r="S40" s="245"/>
      <c r="T40" s="129">
        <f t="shared" si="3"/>
        <v>0</v>
      </c>
      <c r="U40" s="128">
        <f t="shared" si="4"/>
        <v>0</v>
      </c>
      <c r="V40" s="96">
        <v>3</v>
      </c>
      <c r="W40" s="97">
        <f t="shared" si="7"/>
        <v>0</v>
      </c>
    </row>
    <row r="41" spans="1:23" s="5" customFormat="1" ht="15" hidden="1" customHeight="1" outlineLevel="1">
      <c r="A41" s="17">
        <v>23</v>
      </c>
      <c r="B41" s="64"/>
      <c r="C41" s="130"/>
      <c r="D41" s="43">
        <f t="shared" si="8"/>
        <v>4</v>
      </c>
      <c r="E41" s="43">
        <f t="shared" si="0"/>
        <v>4</v>
      </c>
      <c r="F41" s="65">
        <f t="shared" si="1"/>
        <v>20</v>
      </c>
      <c r="G41" s="131"/>
      <c r="H41" s="458"/>
      <c r="I41" s="458"/>
      <c r="J41" s="457"/>
      <c r="K41" s="100">
        <f t="shared" si="6"/>
        <v>0</v>
      </c>
      <c r="L41" s="92">
        <f t="shared" si="2"/>
        <v>0</v>
      </c>
      <c r="M41" s="127"/>
      <c r="N41" s="244"/>
      <c r="O41" s="245"/>
      <c r="P41" s="245"/>
      <c r="Q41" s="245"/>
      <c r="R41" s="245"/>
      <c r="S41" s="245"/>
      <c r="T41" s="129">
        <f t="shared" si="3"/>
        <v>0</v>
      </c>
      <c r="U41" s="128">
        <f t="shared" si="4"/>
        <v>0</v>
      </c>
      <c r="V41" s="96">
        <v>3</v>
      </c>
      <c r="W41" s="97">
        <f t="shared" si="7"/>
        <v>0</v>
      </c>
    </row>
    <row r="42" spans="1:23" s="5" customFormat="1" ht="15" hidden="1" customHeight="1" outlineLevel="1">
      <c r="A42" s="17">
        <v>24</v>
      </c>
      <c r="B42" s="64"/>
      <c r="C42" s="130"/>
      <c r="D42" s="43">
        <f t="shared" si="8"/>
        <v>4</v>
      </c>
      <c r="E42" s="43">
        <f t="shared" si="0"/>
        <v>4</v>
      </c>
      <c r="F42" s="65">
        <f t="shared" si="1"/>
        <v>20</v>
      </c>
      <c r="G42" s="131"/>
      <c r="H42" s="458"/>
      <c r="I42" s="458"/>
      <c r="J42" s="457"/>
      <c r="K42" s="100">
        <f t="shared" si="6"/>
        <v>0</v>
      </c>
      <c r="L42" s="92">
        <f t="shared" si="2"/>
        <v>0</v>
      </c>
      <c r="M42" s="127"/>
      <c r="N42" s="244"/>
      <c r="O42" s="245"/>
      <c r="P42" s="245"/>
      <c r="Q42" s="245"/>
      <c r="R42" s="245"/>
      <c r="S42" s="245"/>
      <c r="T42" s="129">
        <f t="shared" si="3"/>
        <v>0</v>
      </c>
      <c r="U42" s="128">
        <f t="shared" si="4"/>
        <v>0</v>
      </c>
      <c r="V42" s="96">
        <v>3</v>
      </c>
      <c r="W42" s="97">
        <f t="shared" si="7"/>
        <v>0</v>
      </c>
    </row>
    <row r="43" spans="1:23" s="5" customFormat="1" ht="15" hidden="1" customHeight="1" outlineLevel="1">
      <c r="A43" s="17">
        <v>25</v>
      </c>
      <c r="B43" s="64"/>
      <c r="C43" s="130"/>
      <c r="D43" s="43">
        <f t="shared" si="8"/>
        <v>4</v>
      </c>
      <c r="E43" s="43">
        <f t="shared" si="0"/>
        <v>4</v>
      </c>
      <c r="F43" s="65">
        <f t="shared" si="1"/>
        <v>20</v>
      </c>
      <c r="G43" s="131"/>
      <c r="H43" s="458"/>
      <c r="I43" s="458"/>
      <c r="J43" s="457"/>
      <c r="K43" s="100">
        <f t="shared" si="6"/>
        <v>0</v>
      </c>
      <c r="L43" s="92">
        <f t="shared" si="2"/>
        <v>0</v>
      </c>
      <c r="M43" s="127"/>
      <c r="N43" s="244"/>
      <c r="O43" s="245"/>
      <c r="P43" s="245"/>
      <c r="Q43" s="245"/>
      <c r="R43" s="245"/>
      <c r="S43" s="245"/>
      <c r="T43" s="129">
        <f t="shared" si="3"/>
        <v>0</v>
      </c>
      <c r="U43" s="128">
        <f t="shared" si="4"/>
        <v>0</v>
      </c>
      <c r="V43" s="96">
        <v>3</v>
      </c>
      <c r="W43" s="97">
        <f t="shared" si="7"/>
        <v>0</v>
      </c>
    </row>
    <row r="44" spans="1:23" s="5" customFormat="1" ht="15" hidden="1" customHeight="1" outlineLevel="1">
      <c r="A44" s="17">
        <v>26</v>
      </c>
      <c r="B44" s="64"/>
      <c r="C44" s="130"/>
      <c r="D44" s="43">
        <f t="shared" si="8"/>
        <v>4</v>
      </c>
      <c r="E44" s="43">
        <f t="shared" si="0"/>
        <v>4</v>
      </c>
      <c r="F44" s="65">
        <f t="shared" si="1"/>
        <v>20</v>
      </c>
      <c r="G44" s="131"/>
      <c r="H44" s="458"/>
      <c r="I44" s="458"/>
      <c r="J44" s="457"/>
      <c r="K44" s="100">
        <f t="shared" si="6"/>
        <v>0</v>
      </c>
      <c r="L44" s="92">
        <f t="shared" si="2"/>
        <v>0</v>
      </c>
      <c r="M44" s="127"/>
      <c r="N44" s="244"/>
      <c r="O44" s="245"/>
      <c r="P44" s="245"/>
      <c r="Q44" s="245"/>
      <c r="R44" s="245"/>
      <c r="S44" s="245"/>
      <c r="T44" s="129">
        <f t="shared" si="3"/>
        <v>0</v>
      </c>
      <c r="U44" s="128">
        <f t="shared" si="4"/>
        <v>0</v>
      </c>
      <c r="V44" s="96">
        <v>3</v>
      </c>
      <c r="W44" s="97">
        <f t="shared" si="7"/>
        <v>0</v>
      </c>
    </row>
    <row r="45" spans="1:23" s="5" customFormat="1" ht="15" hidden="1" customHeight="1" outlineLevel="1">
      <c r="A45" s="17">
        <v>27</v>
      </c>
      <c r="B45" s="64"/>
      <c r="C45" s="130"/>
      <c r="D45" s="43">
        <f t="shared" si="8"/>
        <v>4</v>
      </c>
      <c r="E45" s="43">
        <f t="shared" si="0"/>
        <v>4</v>
      </c>
      <c r="F45" s="65">
        <f t="shared" si="1"/>
        <v>20</v>
      </c>
      <c r="G45" s="131"/>
      <c r="H45" s="458"/>
      <c r="I45" s="458"/>
      <c r="J45" s="457"/>
      <c r="K45" s="100">
        <f t="shared" si="6"/>
        <v>0</v>
      </c>
      <c r="L45" s="92">
        <f t="shared" si="2"/>
        <v>0</v>
      </c>
      <c r="M45" s="127"/>
      <c r="N45" s="244"/>
      <c r="O45" s="245"/>
      <c r="P45" s="245"/>
      <c r="Q45" s="245"/>
      <c r="R45" s="245"/>
      <c r="S45" s="245"/>
      <c r="T45" s="129">
        <f t="shared" si="3"/>
        <v>0</v>
      </c>
      <c r="U45" s="128">
        <f t="shared" si="4"/>
        <v>0</v>
      </c>
      <c r="V45" s="96">
        <v>3</v>
      </c>
      <c r="W45" s="97">
        <f t="shared" si="7"/>
        <v>0</v>
      </c>
    </row>
    <row r="46" spans="1:23" s="5" customFormat="1" ht="15" hidden="1" customHeight="1" outlineLevel="1">
      <c r="A46" s="17">
        <v>28</v>
      </c>
      <c r="B46" s="64"/>
      <c r="C46" s="130"/>
      <c r="D46" s="43">
        <f t="shared" si="8"/>
        <v>4</v>
      </c>
      <c r="E46" s="43">
        <f t="shared" si="0"/>
        <v>4</v>
      </c>
      <c r="F46" s="65">
        <f t="shared" si="1"/>
        <v>20</v>
      </c>
      <c r="G46" s="131"/>
      <c r="H46" s="458"/>
      <c r="I46" s="458"/>
      <c r="J46" s="457"/>
      <c r="K46" s="100">
        <f t="shared" si="6"/>
        <v>0</v>
      </c>
      <c r="L46" s="92">
        <f t="shared" si="2"/>
        <v>0</v>
      </c>
      <c r="M46" s="127"/>
      <c r="N46" s="244"/>
      <c r="O46" s="245"/>
      <c r="P46" s="245"/>
      <c r="Q46" s="245"/>
      <c r="R46" s="245"/>
      <c r="S46" s="245"/>
      <c r="T46" s="129">
        <f t="shared" si="3"/>
        <v>0</v>
      </c>
      <c r="U46" s="128">
        <f t="shared" si="4"/>
        <v>0</v>
      </c>
      <c r="V46" s="96">
        <v>3</v>
      </c>
      <c r="W46" s="97">
        <f t="shared" si="7"/>
        <v>0</v>
      </c>
    </row>
    <row r="47" spans="1:23" s="5" customFormat="1" ht="15" hidden="1" customHeight="1" outlineLevel="1">
      <c r="A47" s="17">
        <v>29</v>
      </c>
      <c r="B47" s="64"/>
      <c r="C47" s="130"/>
      <c r="D47" s="43">
        <f t="shared" si="8"/>
        <v>4</v>
      </c>
      <c r="E47" s="43">
        <f t="shared" si="0"/>
        <v>4</v>
      </c>
      <c r="F47" s="65">
        <f t="shared" si="1"/>
        <v>20</v>
      </c>
      <c r="G47" s="131"/>
      <c r="H47" s="458"/>
      <c r="I47" s="458"/>
      <c r="J47" s="457"/>
      <c r="K47" s="100">
        <f t="shared" si="6"/>
        <v>0</v>
      </c>
      <c r="L47" s="92">
        <f t="shared" si="2"/>
        <v>0</v>
      </c>
      <c r="M47" s="127"/>
      <c r="N47" s="244"/>
      <c r="O47" s="245"/>
      <c r="P47" s="245"/>
      <c r="Q47" s="245"/>
      <c r="R47" s="245"/>
      <c r="S47" s="245"/>
      <c r="T47" s="129">
        <f t="shared" si="3"/>
        <v>0</v>
      </c>
      <c r="U47" s="128">
        <f t="shared" si="4"/>
        <v>0</v>
      </c>
      <c r="V47" s="96">
        <v>3</v>
      </c>
      <c r="W47" s="97">
        <f t="shared" si="7"/>
        <v>0</v>
      </c>
    </row>
    <row r="48" spans="1:23" s="5" customFormat="1" ht="15" hidden="1" customHeight="1" outlineLevel="1">
      <c r="A48" s="17">
        <v>30</v>
      </c>
      <c r="B48" s="64"/>
      <c r="C48" s="130"/>
      <c r="D48" s="43">
        <f t="shared" si="8"/>
        <v>4</v>
      </c>
      <c r="E48" s="43">
        <f t="shared" si="0"/>
        <v>4</v>
      </c>
      <c r="F48" s="65">
        <f t="shared" si="1"/>
        <v>20</v>
      </c>
      <c r="G48" s="131"/>
      <c r="H48" s="458"/>
      <c r="I48" s="458"/>
      <c r="J48" s="457"/>
      <c r="K48" s="100">
        <f t="shared" si="6"/>
        <v>0</v>
      </c>
      <c r="L48" s="92">
        <f t="shared" si="2"/>
        <v>0</v>
      </c>
      <c r="M48" s="127"/>
      <c r="N48" s="244"/>
      <c r="O48" s="245"/>
      <c r="P48" s="245"/>
      <c r="Q48" s="245"/>
      <c r="R48" s="245"/>
      <c r="S48" s="245"/>
      <c r="T48" s="129">
        <f t="shared" si="3"/>
        <v>0</v>
      </c>
      <c r="U48" s="128">
        <f t="shared" si="4"/>
        <v>0</v>
      </c>
      <c r="V48" s="96">
        <v>3</v>
      </c>
      <c r="W48" s="97">
        <f t="shared" si="7"/>
        <v>0</v>
      </c>
    </row>
    <row r="49" spans="1:61" s="5" customFormat="1" ht="15" hidden="1" customHeight="1" outlineLevel="2">
      <c r="A49" s="17">
        <v>31</v>
      </c>
      <c r="B49" s="64"/>
      <c r="C49" s="130"/>
      <c r="D49" s="43">
        <f t="shared" si="8"/>
        <v>4</v>
      </c>
      <c r="E49" s="43">
        <f t="shared" si="0"/>
        <v>4</v>
      </c>
      <c r="F49" s="65">
        <f t="shared" si="1"/>
        <v>20</v>
      </c>
      <c r="G49" s="131"/>
      <c r="H49" s="458"/>
      <c r="I49" s="458"/>
      <c r="J49" s="457"/>
      <c r="K49" s="100">
        <f t="shared" si="6"/>
        <v>0</v>
      </c>
      <c r="L49" s="92">
        <f t="shared" si="2"/>
        <v>0</v>
      </c>
      <c r="M49" s="127"/>
      <c r="N49" s="244"/>
      <c r="O49" s="245"/>
      <c r="P49" s="245"/>
      <c r="Q49" s="245"/>
      <c r="R49" s="245"/>
      <c r="S49" s="245"/>
      <c r="T49" s="129">
        <f t="shared" si="3"/>
        <v>0</v>
      </c>
      <c r="U49" s="128">
        <f t="shared" si="4"/>
        <v>0</v>
      </c>
      <c r="V49" s="96">
        <v>3</v>
      </c>
      <c r="W49" s="97">
        <f t="shared" si="7"/>
        <v>0</v>
      </c>
      <c r="BI49" s="431" t="s">
        <v>863</v>
      </c>
    </row>
    <row r="50" spans="1:61" s="5" customFormat="1" ht="15" hidden="1" customHeight="1" outlineLevel="2">
      <c r="A50" s="17">
        <v>32</v>
      </c>
      <c r="B50" s="64"/>
      <c r="C50" s="130"/>
      <c r="D50" s="43">
        <f t="shared" si="8"/>
        <v>4</v>
      </c>
      <c r="E50" s="43">
        <f t="shared" si="0"/>
        <v>4</v>
      </c>
      <c r="F50" s="65">
        <f t="shared" si="1"/>
        <v>20</v>
      </c>
      <c r="G50" s="131"/>
      <c r="H50" s="458"/>
      <c r="I50" s="458"/>
      <c r="J50" s="457"/>
      <c r="K50" s="100">
        <f t="shared" si="6"/>
        <v>0</v>
      </c>
      <c r="L50" s="92">
        <f t="shared" si="2"/>
        <v>0</v>
      </c>
      <c r="M50" s="127"/>
      <c r="N50" s="244"/>
      <c r="O50" s="245"/>
      <c r="P50" s="245"/>
      <c r="Q50" s="245"/>
      <c r="R50" s="245"/>
      <c r="S50" s="245"/>
      <c r="T50" s="129">
        <f t="shared" si="3"/>
        <v>0</v>
      </c>
      <c r="U50" s="128">
        <f t="shared" si="4"/>
        <v>0</v>
      </c>
      <c r="V50" s="96">
        <v>3</v>
      </c>
      <c r="W50" s="97">
        <f t="shared" si="7"/>
        <v>0</v>
      </c>
      <c r="BI50" s="431" t="s">
        <v>864</v>
      </c>
    </row>
    <row r="51" spans="1:61" s="5" customFormat="1" ht="15" hidden="1" customHeight="1" outlineLevel="2">
      <c r="A51" s="17">
        <v>33</v>
      </c>
      <c r="B51" s="64"/>
      <c r="C51" s="130"/>
      <c r="D51" s="43">
        <f t="shared" si="8"/>
        <v>4</v>
      </c>
      <c r="E51" s="43">
        <f t="shared" si="0"/>
        <v>4</v>
      </c>
      <c r="F51" s="65">
        <f t="shared" si="1"/>
        <v>20</v>
      </c>
      <c r="G51" s="131"/>
      <c r="H51" s="458"/>
      <c r="I51" s="458"/>
      <c r="J51" s="457"/>
      <c r="K51" s="100">
        <f t="shared" si="6"/>
        <v>0</v>
      </c>
      <c r="L51" s="92">
        <f t="shared" si="2"/>
        <v>0</v>
      </c>
      <c r="M51" s="127"/>
      <c r="N51" s="244"/>
      <c r="O51" s="245"/>
      <c r="P51" s="245"/>
      <c r="Q51" s="245"/>
      <c r="R51" s="245"/>
      <c r="S51" s="245"/>
      <c r="T51" s="129">
        <f t="shared" si="3"/>
        <v>0</v>
      </c>
      <c r="U51" s="128">
        <f t="shared" si="4"/>
        <v>0</v>
      </c>
      <c r="V51" s="96">
        <v>3</v>
      </c>
      <c r="W51" s="97">
        <f t="shared" si="7"/>
        <v>0</v>
      </c>
      <c r="BI51" s="431" t="s">
        <v>865</v>
      </c>
    </row>
    <row r="52" spans="1:61" s="5" customFormat="1" ht="15" hidden="1" customHeight="1" outlineLevel="2">
      <c r="A52" s="17">
        <v>34</v>
      </c>
      <c r="B52" s="64"/>
      <c r="C52" s="130"/>
      <c r="D52" s="43">
        <f t="shared" si="8"/>
        <v>4</v>
      </c>
      <c r="E52" s="43">
        <f t="shared" si="0"/>
        <v>4</v>
      </c>
      <c r="F52" s="65">
        <f t="shared" si="1"/>
        <v>20</v>
      </c>
      <c r="G52" s="131"/>
      <c r="H52" s="458"/>
      <c r="I52" s="458"/>
      <c r="J52" s="457"/>
      <c r="K52" s="100">
        <f t="shared" si="6"/>
        <v>0</v>
      </c>
      <c r="L52" s="92">
        <f t="shared" si="2"/>
        <v>0</v>
      </c>
      <c r="M52" s="127"/>
      <c r="N52" s="244"/>
      <c r="O52" s="245"/>
      <c r="P52" s="245"/>
      <c r="Q52" s="245"/>
      <c r="R52" s="245"/>
      <c r="S52" s="245"/>
      <c r="T52" s="129">
        <f t="shared" si="3"/>
        <v>0</v>
      </c>
      <c r="U52" s="128">
        <f t="shared" si="4"/>
        <v>0</v>
      </c>
      <c r="V52" s="96">
        <v>3</v>
      </c>
      <c r="W52" s="97">
        <f t="shared" si="7"/>
        <v>0</v>
      </c>
      <c r="BI52" s="109" t="s">
        <v>37</v>
      </c>
    </row>
    <row r="53" spans="1:61" s="5" customFormat="1" ht="15" hidden="1" customHeight="1" outlineLevel="2">
      <c r="A53" s="17">
        <v>35</v>
      </c>
      <c r="B53" s="64"/>
      <c r="C53" s="130"/>
      <c r="D53" s="43">
        <f t="shared" si="8"/>
        <v>4</v>
      </c>
      <c r="E53" s="43">
        <f t="shared" si="0"/>
        <v>4</v>
      </c>
      <c r="F53" s="65">
        <f t="shared" si="1"/>
        <v>20</v>
      </c>
      <c r="G53" s="131"/>
      <c r="H53" s="458"/>
      <c r="I53" s="458"/>
      <c r="J53" s="457"/>
      <c r="K53" s="100">
        <f t="shared" si="6"/>
        <v>0</v>
      </c>
      <c r="L53" s="92">
        <f t="shared" si="2"/>
        <v>0</v>
      </c>
      <c r="M53" s="127"/>
      <c r="N53" s="244"/>
      <c r="O53" s="245"/>
      <c r="P53" s="245"/>
      <c r="Q53" s="245"/>
      <c r="R53" s="245"/>
      <c r="S53" s="245"/>
      <c r="T53" s="129">
        <f t="shared" si="3"/>
        <v>0</v>
      </c>
      <c r="U53" s="128">
        <f t="shared" si="4"/>
        <v>0</v>
      </c>
      <c r="V53" s="96">
        <v>3</v>
      </c>
      <c r="W53" s="97">
        <f t="shared" si="7"/>
        <v>0</v>
      </c>
      <c r="BI53" s="109" t="s">
        <v>4</v>
      </c>
    </row>
    <row r="54" spans="1:61" s="5" customFormat="1" ht="15" hidden="1" customHeight="1" outlineLevel="2">
      <c r="A54" s="17">
        <v>36</v>
      </c>
      <c r="B54" s="64"/>
      <c r="C54" s="130"/>
      <c r="D54" s="43">
        <f t="shared" si="8"/>
        <v>4</v>
      </c>
      <c r="E54" s="43">
        <f t="shared" si="0"/>
        <v>4</v>
      </c>
      <c r="F54" s="65">
        <f t="shared" si="1"/>
        <v>20</v>
      </c>
      <c r="G54" s="131"/>
      <c r="H54" s="458"/>
      <c r="I54" s="458"/>
      <c r="J54" s="457"/>
      <c r="K54" s="100">
        <f t="shared" si="6"/>
        <v>0</v>
      </c>
      <c r="L54" s="92">
        <f t="shared" si="2"/>
        <v>0</v>
      </c>
      <c r="M54" s="127"/>
      <c r="N54" s="244"/>
      <c r="O54" s="245"/>
      <c r="P54" s="245"/>
      <c r="Q54" s="245"/>
      <c r="R54" s="245"/>
      <c r="S54" s="245"/>
      <c r="T54" s="129">
        <f t="shared" si="3"/>
        <v>0</v>
      </c>
      <c r="U54" s="128">
        <f t="shared" si="4"/>
        <v>0</v>
      </c>
      <c r="V54" s="96">
        <v>3</v>
      </c>
      <c r="W54" s="97">
        <f t="shared" si="7"/>
        <v>0</v>
      </c>
      <c r="BI54" s="109" t="s">
        <v>35</v>
      </c>
    </row>
    <row r="55" spans="1:61" s="5" customFormat="1" ht="15" hidden="1" customHeight="1" outlineLevel="2">
      <c r="A55" s="17">
        <v>37</v>
      </c>
      <c r="B55" s="64"/>
      <c r="C55" s="130"/>
      <c r="D55" s="43">
        <f t="shared" si="8"/>
        <v>4</v>
      </c>
      <c r="E55" s="43">
        <f t="shared" si="0"/>
        <v>4</v>
      </c>
      <c r="F55" s="65">
        <f t="shared" si="1"/>
        <v>20</v>
      </c>
      <c r="G55" s="131"/>
      <c r="H55" s="458"/>
      <c r="I55" s="458"/>
      <c r="J55" s="457"/>
      <c r="K55" s="100">
        <f t="shared" si="6"/>
        <v>0</v>
      </c>
      <c r="L55" s="92">
        <f t="shared" si="2"/>
        <v>0</v>
      </c>
      <c r="M55" s="127"/>
      <c r="N55" s="244"/>
      <c r="O55" s="245"/>
      <c r="P55" s="245"/>
      <c r="Q55" s="245"/>
      <c r="R55" s="245"/>
      <c r="S55" s="245"/>
      <c r="T55" s="129">
        <f t="shared" si="3"/>
        <v>0</v>
      </c>
      <c r="U55" s="128">
        <f t="shared" si="4"/>
        <v>0</v>
      </c>
      <c r="V55" s="96">
        <v>3</v>
      </c>
      <c r="W55" s="97">
        <f t="shared" si="7"/>
        <v>0</v>
      </c>
      <c r="BI55" s="109" t="s">
        <v>36</v>
      </c>
    </row>
    <row r="56" spans="1:61" s="5" customFormat="1" ht="15" hidden="1" customHeight="1" outlineLevel="2">
      <c r="A56" s="17">
        <v>38</v>
      </c>
      <c r="B56" s="64"/>
      <c r="C56" s="130"/>
      <c r="D56" s="43">
        <f t="shared" si="8"/>
        <v>4</v>
      </c>
      <c r="E56" s="43">
        <f t="shared" si="0"/>
        <v>4</v>
      </c>
      <c r="F56" s="65">
        <f t="shared" si="1"/>
        <v>20</v>
      </c>
      <c r="G56" s="131"/>
      <c r="H56" s="458"/>
      <c r="I56" s="458"/>
      <c r="J56" s="457"/>
      <c r="K56" s="100">
        <f t="shared" si="6"/>
        <v>0</v>
      </c>
      <c r="L56" s="92">
        <f t="shared" si="2"/>
        <v>0</v>
      </c>
      <c r="M56" s="127"/>
      <c r="N56" s="244"/>
      <c r="O56" s="245"/>
      <c r="P56" s="245"/>
      <c r="Q56" s="245"/>
      <c r="R56" s="245"/>
      <c r="S56" s="245"/>
      <c r="T56" s="129">
        <f t="shared" si="3"/>
        <v>0</v>
      </c>
      <c r="U56" s="128">
        <f t="shared" si="4"/>
        <v>0</v>
      </c>
      <c r="V56" s="96">
        <v>3</v>
      </c>
      <c r="W56" s="97">
        <f t="shared" si="7"/>
        <v>0</v>
      </c>
      <c r="BI56" s="109" t="s">
        <v>38</v>
      </c>
    </row>
    <row r="57" spans="1:61" s="5" customFormat="1" ht="15" hidden="1" customHeight="1" outlineLevel="2">
      <c r="A57" s="17">
        <v>39</v>
      </c>
      <c r="B57" s="64"/>
      <c r="C57" s="130"/>
      <c r="D57" s="43">
        <f t="shared" si="8"/>
        <v>4</v>
      </c>
      <c r="E57" s="43">
        <f t="shared" si="0"/>
        <v>4</v>
      </c>
      <c r="F57" s="65">
        <f t="shared" si="1"/>
        <v>20</v>
      </c>
      <c r="G57" s="131"/>
      <c r="H57" s="458"/>
      <c r="I57" s="458"/>
      <c r="J57" s="457"/>
      <c r="K57" s="100">
        <f t="shared" si="6"/>
        <v>0</v>
      </c>
      <c r="L57" s="92">
        <f t="shared" si="2"/>
        <v>0</v>
      </c>
      <c r="M57" s="127"/>
      <c r="N57" s="244"/>
      <c r="O57" s="245"/>
      <c r="P57" s="245"/>
      <c r="Q57" s="245"/>
      <c r="R57" s="245"/>
      <c r="S57" s="245"/>
      <c r="T57" s="129">
        <f t="shared" si="3"/>
        <v>0</v>
      </c>
      <c r="U57" s="128">
        <f t="shared" si="4"/>
        <v>0</v>
      </c>
      <c r="V57" s="96">
        <v>3</v>
      </c>
      <c r="W57" s="97">
        <f t="shared" si="7"/>
        <v>0</v>
      </c>
      <c r="BI57" s="109" t="s">
        <v>39</v>
      </c>
    </row>
    <row r="58" spans="1:61" s="5" customFormat="1" ht="15" hidden="1" customHeight="1" outlineLevel="2">
      <c r="A58" s="17">
        <v>40</v>
      </c>
      <c r="B58" s="64"/>
      <c r="C58" s="130"/>
      <c r="D58" s="43">
        <f t="shared" si="8"/>
        <v>4</v>
      </c>
      <c r="E58" s="43">
        <f t="shared" si="0"/>
        <v>4</v>
      </c>
      <c r="F58" s="65">
        <f t="shared" si="1"/>
        <v>20</v>
      </c>
      <c r="G58" s="131"/>
      <c r="H58" s="458"/>
      <c r="I58" s="458"/>
      <c r="J58" s="457"/>
      <c r="K58" s="100">
        <f t="shared" si="6"/>
        <v>0</v>
      </c>
      <c r="L58" s="92">
        <f t="shared" si="2"/>
        <v>0</v>
      </c>
      <c r="M58" s="127"/>
      <c r="N58" s="244"/>
      <c r="O58" s="245"/>
      <c r="P58" s="245"/>
      <c r="Q58" s="245"/>
      <c r="R58" s="245"/>
      <c r="S58" s="245"/>
      <c r="T58" s="129">
        <f t="shared" si="3"/>
        <v>0</v>
      </c>
      <c r="U58" s="128">
        <f t="shared" si="4"/>
        <v>0</v>
      </c>
      <c r="V58" s="96">
        <v>3</v>
      </c>
      <c r="W58" s="97">
        <f t="shared" si="7"/>
        <v>0</v>
      </c>
      <c r="BI58" s="109" t="s">
        <v>40</v>
      </c>
    </row>
    <row r="59" spans="1:61" s="5" customFormat="1" ht="15" hidden="1" customHeight="1" outlineLevel="2">
      <c r="A59" s="17">
        <v>41</v>
      </c>
      <c r="B59" s="64"/>
      <c r="C59" s="130"/>
      <c r="D59" s="43">
        <f t="shared" si="8"/>
        <v>4</v>
      </c>
      <c r="E59" s="43">
        <f t="shared" si="0"/>
        <v>4</v>
      </c>
      <c r="F59" s="65">
        <f t="shared" si="1"/>
        <v>20</v>
      </c>
      <c r="G59" s="131"/>
      <c r="H59" s="458"/>
      <c r="I59" s="458"/>
      <c r="J59" s="457"/>
      <c r="K59" s="100">
        <f t="shared" si="6"/>
        <v>0</v>
      </c>
      <c r="L59" s="92">
        <f t="shared" si="2"/>
        <v>0</v>
      </c>
      <c r="M59" s="127"/>
      <c r="N59" s="244"/>
      <c r="O59" s="245"/>
      <c r="P59" s="245"/>
      <c r="Q59" s="245"/>
      <c r="R59" s="245"/>
      <c r="S59" s="245"/>
      <c r="T59" s="129">
        <f t="shared" si="3"/>
        <v>0</v>
      </c>
      <c r="U59" s="128">
        <f t="shared" si="4"/>
        <v>0</v>
      </c>
      <c r="V59" s="96">
        <v>3</v>
      </c>
      <c r="W59" s="97">
        <f t="shared" si="7"/>
        <v>0</v>
      </c>
      <c r="BI59" s="109" t="s">
        <v>41</v>
      </c>
    </row>
    <row r="60" spans="1:61" s="5" customFormat="1" ht="15" hidden="1" customHeight="1" outlineLevel="2">
      <c r="A60" s="17">
        <v>42</v>
      </c>
      <c r="B60" s="64"/>
      <c r="C60" s="130"/>
      <c r="D60" s="43">
        <f t="shared" si="8"/>
        <v>4</v>
      </c>
      <c r="E60" s="43">
        <f t="shared" si="0"/>
        <v>4</v>
      </c>
      <c r="F60" s="65">
        <f t="shared" si="1"/>
        <v>20</v>
      </c>
      <c r="G60" s="131"/>
      <c r="H60" s="458"/>
      <c r="I60" s="458"/>
      <c r="J60" s="457"/>
      <c r="K60" s="100">
        <f t="shared" si="6"/>
        <v>0</v>
      </c>
      <c r="L60" s="92">
        <f t="shared" si="2"/>
        <v>0</v>
      </c>
      <c r="M60" s="127"/>
      <c r="N60" s="244"/>
      <c r="O60" s="245"/>
      <c r="P60" s="245"/>
      <c r="Q60" s="245"/>
      <c r="R60" s="245"/>
      <c r="S60" s="245"/>
      <c r="T60" s="129">
        <f t="shared" si="3"/>
        <v>0</v>
      </c>
      <c r="U60" s="128">
        <f t="shared" si="4"/>
        <v>0</v>
      </c>
      <c r="V60" s="96">
        <v>3</v>
      </c>
      <c r="W60" s="97">
        <f t="shared" si="7"/>
        <v>0</v>
      </c>
      <c r="BI60" s="109" t="s">
        <v>5</v>
      </c>
    </row>
    <row r="61" spans="1:61" s="5" customFormat="1" ht="15" hidden="1" customHeight="1" outlineLevel="2">
      <c r="A61" s="17">
        <v>43</v>
      </c>
      <c r="B61" s="64"/>
      <c r="C61" s="130"/>
      <c r="D61" s="43">
        <f t="shared" si="8"/>
        <v>4</v>
      </c>
      <c r="E61" s="43">
        <f t="shared" si="0"/>
        <v>4</v>
      </c>
      <c r="F61" s="65">
        <f t="shared" si="1"/>
        <v>20</v>
      </c>
      <c r="G61" s="131"/>
      <c r="H61" s="458"/>
      <c r="I61" s="458"/>
      <c r="J61" s="457"/>
      <c r="K61" s="100">
        <f t="shared" si="6"/>
        <v>0</v>
      </c>
      <c r="L61" s="92">
        <f t="shared" si="2"/>
        <v>0</v>
      </c>
      <c r="M61" s="127"/>
      <c r="N61" s="244"/>
      <c r="O61" s="245"/>
      <c r="P61" s="245"/>
      <c r="Q61" s="245"/>
      <c r="R61" s="245"/>
      <c r="S61" s="245"/>
      <c r="T61" s="129">
        <f t="shared" si="3"/>
        <v>0</v>
      </c>
      <c r="U61" s="128">
        <f t="shared" si="4"/>
        <v>0</v>
      </c>
      <c r="V61" s="96">
        <v>3</v>
      </c>
      <c r="W61" s="97">
        <f t="shared" si="7"/>
        <v>0</v>
      </c>
      <c r="BI61" s="109" t="s">
        <v>64</v>
      </c>
    </row>
    <row r="62" spans="1:61" s="5" customFormat="1" ht="15" hidden="1" customHeight="1" outlineLevel="2">
      <c r="A62" s="17">
        <v>44</v>
      </c>
      <c r="B62" s="64"/>
      <c r="C62" s="130"/>
      <c r="D62" s="43">
        <f t="shared" si="8"/>
        <v>4</v>
      </c>
      <c r="E62" s="43">
        <f t="shared" si="0"/>
        <v>4</v>
      </c>
      <c r="F62" s="65">
        <f t="shared" si="1"/>
        <v>20</v>
      </c>
      <c r="G62" s="131"/>
      <c r="H62" s="458"/>
      <c r="I62" s="458"/>
      <c r="J62" s="457"/>
      <c r="K62" s="100">
        <f t="shared" si="6"/>
        <v>0</v>
      </c>
      <c r="L62" s="92">
        <f t="shared" si="2"/>
        <v>0</v>
      </c>
      <c r="M62" s="127"/>
      <c r="N62" s="244"/>
      <c r="O62" s="245"/>
      <c r="P62" s="245"/>
      <c r="Q62" s="245"/>
      <c r="R62" s="245"/>
      <c r="S62" s="245"/>
      <c r="T62" s="129">
        <f t="shared" si="3"/>
        <v>0</v>
      </c>
      <c r="U62" s="128">
        <f t="shared" si="4"/>
        <v>0</v>
      </c>
      <c r="V62" s="96">
        <v>3</v>
      </c>
      <c r="W62" s="97">
        <f t="shared" si="7"/>
        <v>0</v>
      </c>
      <c r="BI62" s="109" t="s">
        <v>65</v>
      </c>
    </row>
    <row r="63" spans="1:61" s="5" customFormat="1" ht="15" hidden="1" customHeight="1" outlineLevel="2">
      <c r="A63" s="17">
        <v>45</v>
      </c>
      <c r="B63" s="64"/>
      <c r="C63" s="130"/>
      <c r="D63" s="43">
        <f t="shared" si="8"/>
        <v>4</v>
      </c>
      <c r="E63" s="43">
        <f t="shared" si="0"/>
        <v>4</v>
      </c>
      <c r="F63" s="65">
        <f t="shared" si="1"/>
        <v>20</v>
      </c>
      <c r="G63" s="131"/>
      <c r="H63" s="458"/>
      <c r="I63" s="458"/>
      <c r="J63" s="457"/>
      <c r="K63" s="100">
        <f t="shared" si="6"/>
        <v>0</v>
      </c>
      <c r="L63" s="92">
        <f t="shared" si="2"/>
        <v>0</v>
      </c>
      <c r="M63" s="127"/>
      <c r="N63" s="244"/>
      <c r="O63" s="245"/>
      <c r="P63" s="245"/>
      <c r="Q63" s="245"/>
      <c r="R63" s="245"/>
      <c r="S63" s="245"/>
      <c r="T63" s="129">
        <f t="shared" si="3"/>
        <v>0</v>
      </c>
      <c r="U63" s="128">
        <f t="shared" si="4"/>
        <v>0</v>
      </c>
      <c r="V63" s="96">
        <v>3</v>
      </c>
      <c r="W63" s="97">
        <f t="shared" si="7"/>
        <v>0</v>
      </c>
      <c r="BI63" s="109" t="s">
        <v>63</v>
      </c>
    </row>
    <row r="64" spans="1:61" s="5" customFormat="1" ht="15" hidden="1" customHeight="1" outlineLevel="2">
      <c r="A64" s="17">
        <v>46</v>
      </c>
      <c r="B64" s="64"/>
      <c r="C64" s="130"/>
      <c r="D64" s="43">
        <f t="shared" si="8"/>
        <v>4</v>
      </c>
      <c r="E64" s="43">
        <f t="shared" si="0"/>
        <v>4</v>
      </c>
      <c r="F64" s="65">
        <f t="shared" si="1"/>
        <v>20</v>
      </c>
      <c r="G64" s="131"/>
      <c r="H64" s="458"/>
      <c r="I64" s="458"/>
      <c r="J64" s="457"/>
      <c r="K64" s="100">
        <f t="shared" si="6"/>
        <v>0</v>
      </c>
      <c r="L64" s="92">
        <f t="shared" si="2"/>
        <v>0</v>
      </c>
      <c r="M64" s="127"/>
      <c r="N64" s="244"/>
      <c r="O64" s="245"/>
      <c r="P64" s="245"/>
      <c r="Q64" s="245"/>
      <c r="R64" s="245"/>
      <c r="S64" s="245"/>
      <c r="T64" s="129">
        <f t="shared" si="3"/>
        <v>0</v>
      </c>
      <c r="U64" s="128">
        <f t="shared" si="4"/>
        <v>0</v>
      </c>
      <c r="V64" s="96">
        <v>3</v>
      </c>
      <c r="W64" s="97">
        <f t="shared" si="7"/>
        <v>0</v>
      </c>
      <c r="BI64" s="109" t="s">
        <v>66</v>
      </c>
    </row>
    <row r="65" spans="1:61" s="5" customFormat="1" ht="15" hidden="1" customHeight="1" outlineLevel="2">
      <c r="A65" s="17">
        <v>47</v>
      </c>
      <c r="B65" s="64"/>
      <c r="C65" s="130"/>
      <c r="D65" s="43">
        <f t="shared" si="8"/>
        <v>4</v>
      </c>
      <c r="E65" s="43">
        <f t="shared" si="0"/>
        <v>4</v>
      </c>
      <c r="F65" s="65">
        <f t="shared" si="1"/>
        <v>20</v>
      </c>
      <c r="G65" s="131"/>
      <c r="H65" s="458"/>
      <c r="I65" s="458"/>
      <c r="J65" s="457"/>
      <c r="K65" s="100">
        <f t="shared" si="6"/>
        <v>0</v>
      </c>
      <c r="L65" s="92">
        <f t="shared" si="2"/>
        <v>0</v>
      </c>
      <c r="M65" s="127"/>
      <c r="N65" s="244"/>
      <c r="O65" s="245"/>
      <c r="P65" s="245"/>
      <c r="Q65" s="245"/>
      <c r="R65" s="245"/>
      <c r="S65" s="245"/>
      <c r="T65" s="129">
        <f t="shared" si="3"/>
        <v>0</v>
      </c>
      <c r="U65" s="128">
        <f t="shared" si="4"/>
        <v>0</v>
      </c>
      <c r="V65" s="96">
        <v>3</v>
      </c>
      <c r="W65" s="97">
        <f t="shared" si="7"/>
        <v>0</v>
      </c>
      <c r="BI65" s="109" t="s">
        <v>67</v>
      </c>
    </row>
    <row r="66" spans="1:61" s="5" customFormat="1" ht="15" hidden="1" customHeight="1" outlineLevel="2">
      <c r="A66" s="17">
        <v>48</v>
      </c>
      <c r="B66" s="64"/>
      <c r="C66" s="130"/>
      <c r="D66" s="43">
        <f t="shared" si="8"/>
        <v>4</v>
      </c>
      <c r="E66" s="43">
        <f t="shared" si="0"/>
        <v>4</v>
      </c>
      <c r="F66" s="65">
        <f t="shared" si="1"/>
        <v>20</v>
      </c>
      <c r="G66" s="131"/>
      <c r="H66" s="458"/>
      <c r="I66" s="458"/>
      <c r="J66" s="457"/>
      <c r="K66" s="100">
        <f t="shared" si="6"/>
        <v>0</v>
      </c>
      <c r="L66" s="92">
        <f t="shared" si="2"/>
        <v>0</v>
      </c>
      <c r="M66" s="127"/>
      <c r="N66" s="244"/>
      <c r="O66" s="245"/>
      <c r="P66" s="245"/>
      <c r="Q66" s="245"/>
      <c r="R66" s="245"/>
      <c r="S66" s="245"/>
      <c r="T66" s="129">
        <f t="shared" si="3"/>
        <v>0</v>
      </c>
      <c r="U66" s="128">
        <f t="shared" si="4"/>
        <v>0</v>
      </c>
      <c r="V66" s="96">
        <v>3</v>
      </c>
      <c r="W66" s="97">
        <f t="shared" si="7"/>
        <v>0</v>
      </c>
      <c r="BI66" s="109" t="s">
        <v>68</v>
      </c>
    </row>
    <row r="67" spans="1:61" s="5" customFormat="1" ht="15" hidden="1" customHeight="1" outlineLevel="2">
      <c r="A67" s="17">
        <v>49</v>
      </c>
      <c r="B67" s="64"/>
      <c r="C67" s="130"/>
      <c r="D67" s="43">
        <f t="shared" si="8"/>
        <v>4</v>
      </c>
      <c r="E67" s="43">
        <f t="shared" si="0"/>
        <v>4</v>
      </c>
      <c r="F67" s="65">
        <f t="shared" si="1"/>
        <v>20</v>
      </c>
      <c r="G67" s="131"/>
      <c r="H67" s="458"/>
      <c r="I67" s="458"/>
      <c r="J67" s="457"/>
      <c r="K67" s="100">
        <f t="shared" si="6"/>
        <v>0</v>
      </c>
      <c r="L67" s="92">
        <f t="shared" si="2"/>
        <v>0</v>
      </c>
      <c r="M67" s="127"/>
      <c r="N67" s="244"/>
      <c r="O67" s="245"/>
      <c r="P67" s="245"/>
      <c r="Q67" s="245"/>
      <c r="R67" s="245"/>
      <c r="S67" s="245"/>
      <c r="T67" s="129">
        <f t="shared" si="3"/>
        <v>0</v>
      </c>
      <c r="U67" s="128">
        <f t="shared" si="4"/>
        <v>0</v>
      </c>
      <c r="V67" s="96">
        <v>3</v>
      </c>
      <c r="W67" s="97">
        <f t="shared" si="7"/>
        <v>0</v>
      </c>
      <c r="BI67" s="109" t="s">
        <v>69</v>
      </c>
    </row>
    <row r="68" spans="1:61" s="5" customFormat="1" ht="15" hidden="1" customHeight="1" outlineLevel="2">
      <c r="A68" s="17">
        <v>50</v>
      </c>
      <c r="B68" s="64"/>
      <c r="C68" s="130"/>
      <c r="D68" s="43">
        <f t="shared" si="8"/>
        <v>4</v>
      </c>
      <c r="E68" s="43">
        <f t="shared" si="0"/>
        <v>4</v>
      </c>
      <c r="F68" s="65">
        <f t="shared" si="1"/>
        <v>20</v>
      </c>
      <c r="G68" s="131"/>
      <c r="H68" s="458"/>
      <c r="I68" s="458"/>
      <c r="J68" s="457"/>
      <c r="K68" s="100">
        <f t="shared" si="6"/>
        <v>0</v>
      </c>
      <c r="L68" s="92">
        <f t="shared" si="2"/>
        <v>0</v>
      </c>
      <c r="M68" s="127"/>
      <c r="N68" s="244"/>
      <c r="O68" s="245"/>
      <c r="P68" s="245"/>
      <c r="Q68" s="245"/>
      <c r="R68" s="245"/>
      <c r="S68" s="245"/>
      <c r="T68" s="129">
        <f t="shared" si="3"/>
        <v>0</v>
      </c>
      <c r="U68" s="128">
        <f t="shared" si="4"/>
        <v>0</v>
      </c>
      <c r="V68" s="96">
        <v>3</v>
      </c>
      <c r="W68" s="97">
        <f t="shared" si="7"/>
        <v>0</v>
      </c>
      <c r="BI68" s="109" t="s">
        <v>70</v>
      </c>
    </row>
    <row r="69" spans="1:61" s="5" customFormat="1" ht="15" hidden="1" customHeight="1" outlineLevel="2">
      <c r="A69" s="17">
        <v>51</v>
      </c>
      <c r="B69" s="64"/>
      <c r="C69" s="130"/>
      <c r="D69" s="43">
        <f t="shared" si="8"/>
        <v>4</v>
      </c>
      <c r="E69" s="43">
        <f t="shared" si="0"/>
        <v>4</v>
      </c>
      <c r="F69" s="65">
        <f t="shared" si="1"/>
        <v>20</v>
      </c>
      <c r="G69" s="131"/>
      <c r="H69" s="458"/>
      <c r="I69" s="458"/>
      <c r="J69" s="457"/>
      <c r="K69" s="100">
        <f t="shared" si="6"/>
        <v>0</v>
      </c>
      <c r="L69" s="92">
        <f t="shared" si="2"/>
        <v>0</v>
      </c>
      <c r="M69" s="127"/>
      <c r="N69" s="244"/>
      <c r="O69" s="245"/>
      <c r="P69" s="245"/>
      <c r="Q69" s="245"/>
      <c r="R69" s="245"/>
      <c r="S69" s="245"/>
      <c r="T69" s="129">
        <f t="shared" si="3"/>
        <v>0</v>
      </c>
      <c r="U69" s="128">
        <f t="shared" si="4"/>
        <v>0</v>
      </c>
      <c r="V69" s="96">
        <v>3</v>
      </c>
      <c r="W69" s="97">
        <f t="shared" si="7"/>
        <v>0</v>
      </c>
      <c r="BI69" s="109" t="s">
        <v>71</v>
      </c>
    </row>
    <row r="70" spans="1:61" s="5" customFormat="1" ht="15" hidden="1" customHeight="1" outlineLevel="2">
      <c r="A70" s="17">
        <v>52</v>
      </c>
      <c r="B70" s="64"/>
      <c r="C70" s="130"/>
      <c r="D70" s="43">
        <f t="shared" si="8"/>
        <v>4</v>
      </c>
      <c r="E70" s="43">
        <f t="shared" si="0"/>
        <v>4</v>
      </c>
      <c r="F70" s="65">
        <f t="shared" si="1"/>
        <v>20</v>
      </c>
      <c r="G70" s="131"/>
      <c r="H70" s="458"/>
      <c r="I70" s="458"/>
      <c r="J70" s="457"/>
      <c r="K70" s="100">
        <f t="shared" si="6"/>
        <v>0</v>
      </c>
      <c r="L70" s="92">
        <f t="shared" si="2"/>
        <v>0</v>
      </c>
      <c r="M70" s="127"/>
      <c r="N70" s="244"/>
      <c r="O70" s="245"/>
      <c r="P70" s="245"/>
      <c r="Q70" s="245"/>
      <c r="R70" s="245"/>
      <c r="S70" s="245"/>
      <c r="T70" s="129">
        <f t="shared" si="3"/>
        <v>0</v>
      </c>
      <c r="U70" s="128">
        <f t="shared" si="4"/>
        <v>0</v>
      </c>
      <c r="V70" s="96">
        <v>3</v>
      </c>
      <c r="W70" s="97">
        <f t="shared" si="7"/>
        <v>0</v>
      </c>
      <c r="BI70" s="109" t="s">
        <v>6</v>
      </c>
    </row>
    <row r="71" spans="1:61" s="5" customFormat="1" ht="15" hidden="1" customHeight="1" outlineLevel="2">
      <c r="A71" s="17">
        <v>53</v>
      </c>
      <c r="B71" s="64"/>
      <c r="C71" s="130"/>
      <c r="D71" s="43">
        <f t="shared" si="8"/>
        <v>4</v>
      </c>
      <c r="E71" s="43">
        <f t="shared" si="0"/>
        <v>4</v>
      </c>
      <c r="F71" s="65">
        <f t="shared" si="1"/>
        <v>20</v>
      </c>
      <c r="G71" s="131"/>
      <c r="H71" s="458"/>
      <c r="I71" s="458"/>
      <c r="J71" s="457"/>
      <c r="K71" s="100">
        <f t="shared" si="6"/>
        <v>0</v>
      </c>
      <c r="L71" s="92">
        <f t="shared" si="2"/>
        <v>0</v>
      </c>
      <c r="M71" s="127"/>
      <c r="N71" s="244"/>
      <c r="O71" s="245"/>
      <c r="P71" s="245"/>
      <c r="Q71" s="245"/>
      <c r="R71" s="245"/>
      <c r="S71" s="245"/>
      <c r="T71" s="129">
        <f t="shared" si="3"/>
        <v>0</v>
      </c>
      <c r="U71" s="128">
        <f t="shared" si="4"/>
        <v>0</v>
      </c>
      <c r="V71" s="96">
        <v>3</v>
      </c>
      <c r="W71" s="97">
        <f t="shared" si="7"/>
        <v>0</v>
      </c>
      <c r="BI71" s="109" t="s">
        <v>7</v>
      </c>
    </row>
    <row r="72" spans="1:61" s="5" customFormat="1" ht="15" hidden="1" customHeight="1" outlineLevel="2">
      <c r="A72" s="17">
        <v>54</v>
      </c>
      <c r="B72" s="64"/>
      <c r="C72" s="130"/>
      <c r="D72" s="43">
        <f t="shared" si="8"/>
        <v>4</v>
      </c>
      <c r="E72" s="43">
        <f t="shared" si="0"/>
        <v>4</v>
      </c>
      <c r="F72" s="65">
        <f t="shared" si="1"/>
        <v>20</v>
      </c>
      <c r="G72" s="131"/>
      <c r="H72" s="458"/>
      <c r="I72" s="458"/>
      <c r="J72" s="457"/>
      <c r="K72" s="100">
        <f t="shared" si="6"/>
        <v>0</v>
      </c>
      <c r="L72" s="92">
        <f t="shared" si="2"/>
        <v>0</v>
      </c>
      <c r="M72" s="127"/>
      <c r="N72" s="244"/>
      <c r="O72" s="245"/>
      <c r="P72" s="245"/>
      <c r="Q72" s="245"/>
      <c r="R72" s="245"/>
      <c r="S72" s="245"/>
      <c r="T72" s="129">
        <f t="shared" si="3"/>
        <v>0</v>
      </c>
      <c r="U72" s="128">
        <f t="shared" si="4"/>
        <v>0</v>
      </c>
      <c r="V72" s="96">
        <v>3</v>
      </c>
      <c r="W72" s="97">
        <f t="shared" si="7"/>
        <v>0</v>
      </c>
      <c r="BI72" s="109" t="s">
        <v>8</v>
      </c>
    </row>
    <row r="73" spans="1:61" s="5" customFormat="1" ht="15" hidden="1" customHeight="1" outlineLevel="2">
      <c r="A73" s="17">
        <v>55</v>
      </c>
      <c r="B73" s="64"/>
      <c r="C73" s="130"/>
      <c r="D73" s="43">
        <f t="shared" si="8"/>
        <v>4</v>
      </c>
      <c r="E73" s="43">
        <f t="shared" si="0"/>
        <v>4</v>
      </c>
      <c r="F73" s="65">
        <f t="shared" si="1"/>
        <v>20</v>
      </c>
      <c r="G73" s="131"/>
      <c r="H73" s="458"/>
      <c r="I73" s="458"/>
      <c r="J73" s="457"/>
      <c r="K73" s="100">
        <f t="shared" si="6"/>
        <v>0</v>
      </c>
      <c r="L73" s="92">
        <f t="shared" si="2"/>
        <v>0</v>
      </c>
      <c r="M73" s="127"/>
      <c r="N73" s="244"/>
      <c r="O73" s="245"/>
      <c r="P73" s="245"/>
      <c r="Q73" s="245"/>
      <c r="R73" s="245"/>
      <c r="S73" s="245"/>
      <c r="T73" s="129">
        <f t="shared" si="3"/>
        <v>0</v>
      </c>
      <c r="U73" s="128">
        <f t="shared" si="4"/>
        <v>0</v>
      </c>
      <c r="V73" s="96">
        <v>3</v>
      </c>
      <c r="W73" s="97">
        <f t="shared" si="7"/>
        <v>0</v>
      </c>
      <c r="BI73" s="109" t="s">
        <v>9</v>
      </c>
    </row>
    <row r="74" spans="1:61" s="5" customFormat="1" ht="15" hidden="1" customHeight="1" outlineLevel="2">
      <c r="A74" s="17">
        <v>56</v>
      </c>
      <c r="B74" s="64"/>
      <c r="C74" s="130"/>
      <c r="D74" s="43">
        <f t="shared" si="8"/>
        <v>4</v>
      </c>
      <c r="E74" s="43">
        <f t="shared" si="0"/>
        <v>4</v>
      </c>
      <c r="F74" s="65">
        <f t="shared" si="1"/>
        <v>20</v>
      </c>
      <c r="G74" s="131"/>
      <c r="H74" s="458"/>
      <c r="I74" s="458"/>
      <c r="J74" s="457"/>
      <c r="K74" s="100">
        <f t="shared" si="6"/>
        <v>0</v>
      </c>
      <c r="L74" s="92">
        <f t="shared" si="2"/>
        <v>0</v>
      </c>
      <c r="M74" s="127"/>
      <c r="N74" s="244"/>
      <c r="O74" s="245"/>
      <c r="P74" s="245"/>
      <c r="Q74" s="245"/>
      <c r="R74" s="245"/>
      <c r="S74" s="245"/>
      <c r="T74" s="129">
        <f t="shared" si="3"/>
        <v>0</v>
      </c>
      <c r="U74" s="128">
        <f t="shared" si="4"/>
        <v>0</v>
      </c>
      <c r="V74" s="96">
        <v>3</v>
      </c>
      <c r="W74" s="97">
        <f t="shared" si="7"/>
        <v>0</v>
      </c>
      <c r="BI74" s="109" t="s">
        <v>10</v>
      </c>
    </row>
    <row r="75" spans="1:61" s="5" customFormat="1" ht="15" hidden="1" customHeight="1" outlineLevel="2">
      <c r="A75" s="17">
        <v>57</v>
      </c>
      <c r="B75" s="64"/>
      <c r="C75" s="130"/>
      <c r="D75" s="43">
        <f t="shared" si="8"/>
        <v>4</v>
      </c>
      <c r="E75" s="43">
        <f t="shared" si="0"/>
        <v>4</v>
      </c>
      <c r="F75" s="65">
        <f t="shared" si="1"/>
        <v>20</v>
      </c>
      <c r="G75" s="131"/>
      <c r="H75" s="458"/>
      <c r="I75" s="458"/>
      <c r="J75" s="457"/>
      <c r="K75" s="100">
        <f t="shared" si="6"/>
        <v>0</v>
      </c>
      <c r="L75" s="92">
        <f t="shared" si="2"/>
        <v>0</v>
      </c>
      <c r="M75" s="127"/>
      <c r="N75" s="244"/>
      <c r="O75" s="245"/>
      <c r="P75" s="245"/>
      <c r="Q75" s="245"/>
      <c r="R75" s="245"/>
      <c r="S75" s="245"/>
      <c r="T75" s="129">
        <f t="shared" si="3"/>
        <v>0</v>
      </c>
      <c r="U75" s="128">
        <f t="shared" si="4"/>
        <v>0</v>
      </c>
      <c r="V75" s="96">
        <v>3</v>
      </c>
      <c r="W75" s="97">
        <f t="shared" si="7"/>
        <v>0</v>
      </c>
      <c r="BI75" s="109" t="s">
        <v>11</v>
      </c>
    </row>
    <row r="76" spans="1:61" s="5" customFormat="1" ht="15" hidden="1" customHeight="1" outlineLevel="2">
      <c r="A76" s="17">
        <v>58</v>
      </c>
      <c r="B76" s="64"/>
      <c r="C76" s="130"/>
      <c r="D76" s="43">
        <f t="shared" si="8"/>
        <v>4</v>
      </c>
      <c r="E76" s="43">
        <f t="shared" si="0"/>
        <v>4</v>
      </c>
      <c r="F76" s="65">
        <f t="shared" si="1"/>
        <v>20</v>
      </c>
      <c r="G76" s="131"/>
      <c r="H76" s="458"/>
      <c r="I76" s="458"/>
      <c r="J76" s="457"/>
      <c r="K76" s="100">
        <f t="shared" si="6"/>
        <v>0</v>
      </c>
      <c r="L76" s="92">
        <f t="shared" si="2"/>
        <v>0</v>
      </c>
      <c r="M76" s="127"/>
      <c r="N76" s="244"/>
      <c r="O76" s="245"/>
      <c r="P76" s="245"/>
      <c r="Q76" s="245"/>
      <c r="R76" s="245"/>
      <c r="S76" s="245"/>
      <c r="T76" s="129">
        <f t="shared" si="3"/>
        <v>0</v>
      </c>
      <c r="U76" s="128">
        <f t="shared" si="4"/>
        <v>0</v>
      </c>
      <c r="V76" s="96">
        <v>3</v>
      </c>
      <c r="W76" s="97">
        <f t="shared" si="7"/>
        <v>0</v>
      </c>
      <c r="BI76" s="109" t="s">
        <v>12</v>
      </c>
    </row>
    <row r="77" spans="1:61" s="5" customFormat="1" ht="15" hidden="1" customHeight="1" outlineLevel="2">
      <c r="A77" s="17">
        <v>59</v>
      </c>
      <c r="B77" s="64"/>
      <c r="C77" s="130"/>
      <c r="D77" s="43">
        <f t="shared" si="8"/>
        <v>4</v>
      </c>
      <c r="E77" s="43">
        <f t="shared" si="0"/>
        <v>4</v>
      </c>
      <c r="F77" s="65">
        <f t="shared" si="1"/>
        <v>20</v>
      </c>
      <c r="G77" s="131"/>
      <c r="H77" s="458"/>
      <c r="I77" s="458"/>
      <c r="J77" s="457"/>
      <c r="K77" s="100">
        <f t="shared" si="6"/>
        <v>0</v>
      </c>
      <c r="L77" s="92">
        <f t="shared" si="2"/>
        <v>0</v>
      </c>
      <c r="M77" s="127"/>
      <c r="N77" s="244"/>
      <c r="O77" s="245"/>
      <c r="P77" s="245"/>
      <c r="Q77" s="245"/>
      <c r="R77" s="245"/>
      <c r="S77" s="245"/>
      <c r="T77" s="129">
        <f t="shared" si="3"/>
        <v>0</v>
      </c>
      <c r="U77" s="128">
        <f t="shared" si="4"/>
        <v>0</v>
      </c>
      <c r="V77" s="96">
        <v>3</v>
      </c>
      <c r="W77" s="97">
        <f t="shared" si="7"/>
        <v>0</v>
      </c>
      <c r="BI77" s="109" t="s">
        <v>13</v>
      </c>
    </row>
    <row r="78" spans="1:61" s="5" customFormat="1" ht="15" hidden="1" customHeight="1" outlineLevel="2">
      <c r="A78" s="17">
        <v>60</v>
      </c>
      <c r="B78" s="64"/>
      <c r="C78" s="130"/>
      <c r="D78" s="43">
        <f t="shared" si="8"/>
        <v>4</v>
      </c>
      <c r="E78" s="43">
        <f t="shared" si="0"/>
        <v>4</v>
      </c>
      <c r="F78" s="65">
        <f t="shared" si="1"/>
        <v>20</v>
      </c>
      <c r="G78" s="131"/>
      <c r="H78" s="458"/>
      <c r="I78" s="458"/>
      <c r="J78" s="457"/>
      <c r="K78" s="100">
        <f t="shared" si="6"/>
        <v>0</v>
      </c>
      <c r="L78" s="92">
        <f t="shared" si="2"/>
        <v>0</v>
      </c>
      <c r="M78" s="127"/>
      <c r="N78" s="244"/>
      <c r="O78" s="245"/>
      <c r="P78" s="245"/>
      <c r="Q78" s="245"/>
      <c r="R78" s="245"/>
      <c r="S78" s="245"/>
      <c r="T78" s="129">
        <f t="shared" si="3"/>
        <v>0</v>
      </c>
      <c r="U78" s="128">
        <f t="shared" si="4"/>
        <v>0</v>
      </c>
      <c r="V78" s="96">
        <v>3</v>
      </c>
      <c r="W78" s="97">
        <f t="shared" si="7"/>
        <v>0</v>
      </c>
      <c r="BI78" s="109" t="s">
        <v>14</v>
      </c>
    </row>
    <row r="79" spans="1:61" s="5" customFormat="1" ht="15" hidden="1" customHeight="1" outlineLevel="2">
      <c r="A79" s="17">
        <v>61</v>
      </c>
      <c r="B79" s="64"/>
      <c r="C79" s="130"/>
      <c r="D79" s="43">
        <f t="shared" si="8"/>
        <v>4</v>
      </c>
      <c r="E79" s="43">
        <f t="shared" si="0"/>
        <v>4</v>
      </c>
      <c r="F79" s="65">
        <f t="shared" si="1"/>
        <v>20</v>
      </c>
      <c r="G79" s="131"/>
      <c r="H79" s="458"/>
      <c r="I79" s="458"/>
      <c r="J79" s="457"/>
      <c r="K79" s="100">
        <f t="shared" si="6"/>
        <v>0</v>
      </c>
      <c r="L79" s="92">
        <f t="shared" si="2"/>
        <v>0</v>
      </c>
      <c r="M79" s="127"/>
      <c r="N79" s="244"/>
      <c r="O79" s="245"/>
      <c r="P79" s="245"/>
      <c r="Q79" s="245"/>
      <c r="R79" s="245"/>
      <c r="S79" s="245"/>
      <c r="T79" s="129">
        <f t="shared" si="3"/>
        <v>0</v>
      </c>
      <c r="U79" s="128">
        <f t="shared" si="4"/>
        <v>0</v>
      </c>
      <c r="V79" s="96">
        <v>3</v>
      </c>
      <c r="W79" s="97">
        <f t="shared" si="7"/>
        <v>0</v>
      </c>
      <c r="BI79" s="431"/>
    </row>
    <row r="80" spans="1:61" s="5" customFormat="1" ht="15" hidden="1" customHeight="1" outlineLevel="2">
      <c r="A80" s="17">
        <v>62</v>
      </c>
      <c r="B80" s="64"/>
      <c r="C80" s="130"/>
      <c r="D80" s="43">
        <f t="shared" si="8"/>
        <v>4</v>
      </c>
      <c r="E80" s="43">
        <f t="shared" si="0"/>
        <v>4</v>
      </c>
      <c r="F80" s="65">
        <f t="shared" si="1"/>
        <v>20</v>
      </c>
      <c r="G80" s="131"/>
      <c r="H80" s="458"/>
      <c r="I80" s="458"/>
      <c r="J80" s="457"/>
      <c r="K80" s="100">
        <f t="shared" si="6"/>
        <v>0</v>
      </c>
      <c r="L80" s="92">
        <f t="shared" si="2"/>
        <v>0</v>
      </c>
      <c r="M80" s="127"/>
      <c r="N80" s="244"/>
      <c r="O80" s="245"/>
      <c r="P80" s="245"/>
      <c r="Q80" s="245"/>
      <c r="R80" s="245"/>
      <c r="S80" s="245"/>
      <c r="T80" s="129">
        <f t="shared" si="3"/>
        <v>0</v>
      </c>
      <c r="U80" s="128">
        <f t="shared" si="4"/>
        <v>0</v>
      </c>
      <c r="V80" s="96">
        <v>3</v>
      </c>
      <c r="W80" s="97">
        <f t="shared" si="7"/>
        <v>0</v>
      </c>
      <c r="BI80" s="431"/>
    </row>
    <row r="81" spans="1:61" s="5" customFormat="1" ht="15" hidden="1" customHeight="1" outlineLevel="2">
      <c r="A81" s="17">
        <v>63</v>
      </c>
      <c r="B81" s="64"/>
      <c r="C81" s="130"/>
      <c r="D81" s="43">
        <f t="shared" si="8"/>
        <v>4</v>
      </c>
      <c r="E81" s="43">
        <f t="shared" si="0"/>
        <v>4</v>
      </c>
      <c r="F81" s="65">
        <f t="shared" si="1"/>
        <v>20</v>
      </c>
      <c r="G81" s="131"/>
      <c r="H81" s="458"/>
      <c r="I81" s="458"/>
      <c r="J81" s="457"/>
      <c r="K81" s="100">
        <f t="shared" si="6"/>
        <v>0</v>
      </c>
      <c r="L81" s="92">
        <f t="shared" si="2"/>
        <v>0</v>
      </c>
      <c r="M81" s="127"/>
      <c r="N81" s="244"/>
      <c r="O81" s="245"/>
      <c r="P81" s="245"/>
      <c r="Q81" s="245"/>
      <c r="R81" s="245"/>
      <c r="S81" s="245"/>
      <c r="T81" s="129">
        <f t="shared" si="3"/>
        <v>0</v>
      </c>
      <c r="U81" s="128">
        <f t="shared" si="4"/>
        <v>0</v>
      </c>
      <c r="V81" s="96">
        <v>3</v>
      </c>
      <c r="W81" s="97">
        <f t="shared" si="7"/>
        <v>0</v>
      </c>
      <c r="BI81" s="431"/>
    </row>
    <row r="82" spans="1:61" s="5" customFormat="1" ht="15" hidden="1" customHeight="1" outlineLevel="2">
      <c r="A82" s="17">
        <v>64</v>
      </c>
      <c r="B82" s="64"/>
      <c r="C82" s="130"/>
      <c r="D82" s="43">
        <f t="shared" si="8"/>
        <v>4</v>
      </c>
      <c r="E82" s="43">
        <f t="shared" si="0"/>
        <v>4</v>
      </c>
      <c r="F82" s="65">
        <f t="shared" si="1"/>
        <v>20</v>
      </c>
      <c r="G82" s="131"/>
      <c r="H82" s="458"/>
      <c r="I82" s="458"/>
      <c r="J82" s="457"/>
      <c r="K82" s="100">
        <f t="shared" si="6"/>
        <v>0</v>
      </c>
      <c r="L82" s="92">
        <f t="shared" si="2"/>
        <v>0</v>
      </c>
      <c r="M82" s="127"/>
      <c r="N82" s="244"/>
      <c r="O82" s="245"/>
      <c r="P82" s="245"/>
      <c r="Q82" s="245"/>
      <c r="R82" s="245"/>
      <c r="S82" s="245"/>
      <c r="T82" s="129">
        <f t="shared" si="3"/>
        <v>0</v>
      </c>
      <c r="U82" s="128">
        <f t="shared" si="4"/>
        <v>0</v>
      </c>
      <c r="V82" s="96">
        <v>3</v>
      </c>
      <c r="W82" s="97">
        <f t="shared" si="7"/>
        <v>0</v>
      </c>
      <c r="BI82" s="431"/>
    </row>
    <row r="83" spans="1:61" s="5" customFormat="1" ht="15" hidden="1" customHeight="1" outlineLevel="2">
      <c r="A83" s="17">
        <v>65</v>
      </c>
      <c r="B83" s="64"/>
      <c r="C83" s="130"/>
      <c r="D83" s="43">
        <f t="shared" si="8"/>
        <v>4</v>
      </c>
      <c r="E83" s="43">
        <f t="shared" si="0"/>
        <v>4</v>
      </c>
      <c r="F83" s="65">
        <f t="shared" si="1"/>
        <v>20</v>
      </c>
      <c r="G83" s="131"/>
      <c r="H83" s="458"/>
      <c r="I83" s="458"/>
      <c r="J83" s="457"/>
      <c r="K83" s="100">
        <f t="shared" si="6"/>
        <v>0</v>
      </c>
      <c r="L83" s="92">
        <f t="shared" si="2"/>
        <v>0</v>
      </c>
      <c r="M83" s="127"/>
      <c r="N83" s="256"/>
      <c r="O83" s="257"/>
      <c r="P83" s="245"/>
      <c r="Q83" s="257"/>
      <c r="R83" s="257"/>
      <c r="S83" s="257"/>
      <c r="T83" s="129">
        <f t="shared" si="3"/>
        <v>0</v>
      </c>
      <c r="U83" s="128">
        <f t="shared" si="4"/>
        <v>0</v>
      </c>
      <c r="V83" s="96">
        <v>3</v>
      </c>
      <c r="W83" s="97">
        <f t="shared" si="7"/>
        <v>0</v>
      </c>
      <c r="BI83" s="431"/>
    </row>
    <row r="84" spans="1:61" s="5" customFormat="1" ht="15" hidden="1" customHeight="1" outlineLevel="2">
      <c r="A84" s="17">
        <v>66</v>
      </c>
      <c r="B84" s="64"/>
      <c r="C84" s="130"/>
      <c r="D84" s="43">
        <f t="shared" si="8"/>
        <v>4</v>
      </c>
      <c r="E84" s="43">
        <f t="shared" ref="E84:E109" si="9">H84+4</f>
        <v>4</v>
      </c>
      <c r="F84" s="65">
        <f t="shared" ref="F84:F109" si="10">I84+20+J84</f>
        <v>20</v>
      </c>
      <c r="G84" s="131"/>
      <c r="H84" s="458"/>
      <c r="I84" s="458"/>
      <c r="J84" s="457"/>
      <c r="K84" s="100">
        <f t="shared" si="6"/>
        <v>0</v>
      </c>
      <c r="L84" s="92">
        <f t="shared" si="2"/>
        <v>0</v>
      </c>
      <c r="M84" s="127"/>
      <c r="N84" s="256"/>
      <c r="O84" s="257"/>
      <c r="P84" s="245"/>
      <c r="Q84" s="257"/>
      <c r="R84" s="257"/>
      <c r="S84" s="257"/>
      <c r="T84" s="129">
        <f t="shared" ref="T84:T109" si="11">C84*$R$15</f>
        <v>0</v>
      </c>
      <c r="U84" s="128">
        <f t="shared" ref="U84:U109" si="12">ROUND(G84*H84*(I84+J84)*T84/10^9,5)</f>
        <v>0</v>
      </c>
      <c r="V84" s="96">
        <v>3</v>
      </c>
      <c r="W84" s="97">
        <f t="shared" si="7"/>
        <v>0</v>
      </c>
      <c r="BI84" s="431"/>
    </row>
    <row r="85" spans="1:61" s="5" customFormat="1" ht="15" hidden="1" customHeight="1" outlineLevel="2">
      <c r="A85" s="17">
        <v>67</v>
      </c>
      <c r="B85" s="64"/>
      <c r="C85" s="130"/>
      <c r="D85" s="43">
        <f t="shared" si="8"/>
        <v>4</v>
      </c>
      <c r="E85" s="43">
        <f t="shared" si="9"/>
        <v>4</v>
      </c>
      <c r="F85" s="65">
        <f t="shared" si="10"/>
        <v>20</v>
      </c>
      <c r="G85" s="131"/>
      <c r="H85" s="458"/>
      <c r="I85" s="458"/>
      <c r="J85" s="457"/>
      <c r="K85" s="100">
        <f t="shared" si="6"/>
        <v>0</v>
      </c>
      <c r="L85" s="92">
        <f t="shared" si="2"/>
        <v>0</v>
      </c>
      <c r="M85" s="127"/>
      <c r="N85" s="256"/>
      <c r="O85" s="257"/>
      <c r="P85" s="245"/>
      <c r="Q85" s="257"/>
      <c r="R85" s="257"/>
      <c r="S85" s="257"/>
      <c r="T85" s="129">
        <f t="shared" si="11"/>
        <v>0</v>
      </c>
      <c r="U85" s="128">
        <f t="shared" si="12"/>
        <v>0</v>
      </c>
      <c r="V85" s="96">
        <v>3</v>
      </c>
      <c r="W85" s="97">
        <f t="shared" si="7"/>
        <v>0</v>
      </c>
      <c r="BI85" s="431"/>
    </row>
    <row r="86" spans="1:61" s="5" customFormat="1" ht="15" hidden="1" customHeight="1" outlineLevel="2">
      <c r="A86" s="17">
        <v>68</v>
      </c>
      <c r="B86" s="64"/>
      <c r="C86" s="130"/>
      <c r="D86" s="43">
        <f t="shared" si="8"/>
        <v>4</v>
      </c>
      <c r="E86" s="43">
        <f t="shared" si="9"/>
        <v>4</v>
      </c>
      <c r="F86" s="65">
        <f t="shared" si="10"/>
        <v>20</v>
      </c>
      <c r="G86" s="131"/>
      <c r="H86" s="458"/>
      <c r="I86" s="458"/>
      <c r="J86" s="457"/>
      <c r="K86" s="100">
        <f t="shared" si="6"/>
        <v>0</v>
      </c>
      <c r="L86" s="92">
        <f t="shared" si="2"/>
        <v>0</v>
      </c>
      <c r="M86" s="127"/>
      <c r="N86" s="256"/>
      <c r="O86" s="257"/>
      <c r="P86" s="245"/>
      <c r="Q86" s="257"/>
      <c r="R86" s="257"/>
      <c r="S86" s="257"/>
      <c r="T86" s="129">
        <f t="shared" si="11"/>
        <v>0</v>
      </c>
      <c r="U86" s="128">
        <f t="shared" si="12"/>
        <v>0</v>
      </c>
      <c r="V86" s="96">
        <v>3</v>
      </c>
      <c r="W86" s="97">
        <f t="shared" si="7"/>
        <v>0</v>
      </c>
      <c r="BI86" s="431"/>
    </row>
    <row r="87" spans="1:61" s="5" customFormat="1" ht="15" hidden="1" customHeight="1" outlineLevel="2">
      <c r="A87" s="17">
        <v>69</v>
      </c>
      <c r="B87" s="64"/>
      <c r="C87" s="130"/>
      <c r="D87" s="43">
        <f t="shared" si="8"/>
        <v>4</v>
      </c>
      <c r="E87" s="43">
        <f t="shared" si="9"/>
        <v>4</v>
      </c>
      <c r="F87" s="65">
        <f t="shared" si="10"/>
        <v>20</v>
      </c>
      <c r="G87" s="131"/>
      <c r="H87" s="458"/>
      <c r="I87" s="458"/>
      <c r="J87" s="457"/>
      <c r="K87" s="100">
        <f t="shared" si="6"/>
        <v>0</v>
      </c>
      <c r="L87" s="92">
        <f t="shared" si="2"/>
        <v>0</v>
      </c>
      <c r="M87" s="127"/>
      <c r="N87" s="256"/>
      <c r="O87" s="257"/>
      <c r="P87" s="245"/>
      <c r="Q87" s="257"/>
      <c r="R87" s="257"/>
      <c r="S87" s="257"/>
      <c r="T87" s="129">
        <f t="shared" si="11"/>
        <v>0</v>
      </c>
      <c r="U87" s="128">
        <f t="shared" si="12"/>
        <v>0</v>
      </c>
      <c r="V87" s="96">
        <v>3</v>
      </c>
      <c r="W87" s="97">
        <f t="shared" si="7"/>
        <v>0</v>
      </c>
      <c r="BI87" s="431"/>
    </row>
    <row r="88" spans="1:61" s="5" customFormat="1" ht="15" hidden="1" customHeight="1" outlineLevel="2">
      <c r="A88" s="17">
        <v>70</v>
      </c>
      <c r="B88" s="64"/>
      <c r="C88" s="130"/>
      <c r="D88" s="43">
        <f t="shared" si="8"/>
        <v>4</v>
      </c>
      <c r="E88" s="43">
        <f t="shared" si="9"/>
        <v>4</v>
      </c>
      <c r="F88" s="65">
        <f t="shared" si="10"/>
        <v>20</v>
      </c>
      <c r="G88" s="131"/>
      <c r="H88" s="458"/>
      <c r="I88" s="458"/>
      <c r="J88" s="457"/>
      <c r="K88" s="100">
        <f t="shared" si="6"/>
        <v>0</v>
      </c>
      <c r="L88" s="92">
        <f t="shared" si="2"/>
        <v>0</v>
      </c>
      <c r="M88" s="127"/>
      <c r="N88" s="256"/>
      <c r="O88" s="257"/>
      <c r="P88" s="245"/>
      <c r="Q88" s="257"/>
      <c r="R88" s="257"/>
      <c r="S88" s="257"/>
      <c r="T88" s="129">
        <f t="shared" si="11"/>
        <v>0</v>
      </c>
      <c r="U88" s="128">
        <f t="shared" si="12"/>
        <v>0</v>
      </c>
      <c r="V88" s="96">
        <v>3</v>
      </c>
      <c r="W88" s="97">
        <f t="shared" si="7"/>
        <v>0</v>
      </c>
      <c r="BI88" s="431"/>
    </row>
    <row r="89" spans="1:61" s="5" customFormat="1" ht="15" hidden="1" customHeight="1" outlineLevel="2">
      <c r="A89" s="17">
        <v>71</v>
      </c>
      <c r="B89" s="64"/>
      <c r="C89" s="130"/>
      <c r="D89" s="43">
        <f t="shared" si="8"/>
        <v>4</v>
      </c>
      <c r="E89" s="43">
        <f t="shared" si="9"/>
        <v>4</v>
      </c>
      <c r="F89" s="65">
        <f t="shared" si="10"/>
        <v>20</v>
      </c>
      <c r="G89" s="131"/>
      <c r="H89" s="458"/>
      <c r="I89" s="458"/>
      <c r="J89" s="457"/>
      <c r="K89" s="100">
        <f t="shared" si="6"/>
        <v>0</v>
      </c>
      <c r="L89" s="92">
        <f t="shared" si="2"/>
        <v>0</v>
      </c>
      <c r="M89" s="127"/>
      <c r="N89" s="256"/>
      <c r="O89" s="257"/>
      <c r="P89" s="245"/>
      <c r="Q89" s="257"/>
      <c r="R89" s="257"/>
      <c r="S89" s="257"/>
      <c r="T89" s="129">
        <f t="shared" si="11"/>
        <v>0</v>
      </c>
      <c r="U89" s="128">
        <f t="shared" si="12"/>
        <v>0</v>
      </c>
      <c r="V89" s="96">
        <v>3</v>
      </c>
      <c r="W89" s="97">
        <f t="shared" si="7"/>
        <v>0</v>
      </c>
      <c r="BI89" s="431"/>
    </row>
    <row r="90" spans="1:61" s="5" customFormat="1" ht="15" hidden="1" customHeight="1" outlineLevel="2">
      <c r="A90" s="17">
        <v>72</v>
      </c>
      <c r="B90" s="64"/>
      <c r="C90" s="130"/>
      <c r="D90" s="43">
        <f t="shared" si="8"/>
        <v>4</v>
      </c>
      <c r="E90" s="43">
        <f t="shared" si="9"/>
        <v>4</v>
      </c>
      <c r="F90" s="65">
        <f t="shared" si="10"/>
        <v>20</v>
      </c>
      <c r="G90" s="131"/>
      <c r="H90" s="458"/>
      <c r="I90" s="458"/>
      <c r="J90" s="457"/>
      <c r="K90" s="100">
        <f t="shared" si="6"/>
        <v>0</v>
      </c>
      <c r="L90" s="92">
        <f t="shared" si="2"/>
        <v>0</v>
      </c>
      <c r="M90" s="127"/>
      <c r="N90" s="256"/>
      <c r="O90" s="257"/>
      <c r="P90" s="245"/>
      <c r="Q90" s="257"/>
      <c r="R90" s="257"/>
      <c r="S90" s="257"/>
      <c r="T90" s="129">
        <f t="shared" si="11"/>
        <v>0</v>
      </c>
      <c r="U90" s="128">
        <f t="shared" si="12"/>
        <v>0</v>
      </c>
      <c r="V90" s="96">
        <v>3</v>
      </c>
      <c r="W90" s="97">
        <f t="shared" si="7"/>
        <v>0</v>
      </c>
      <c r="BI90" s="431"/>
    </row>
    <row r="91" spans="1:61" s="5" customFormat="1" ht="15" hidden="1" customHeight="1" outlineLevel="2">
      <c r="A91" s="17">
        <v>73</v>
      </c>
      <c r="B91" s="64"/>
      <c r="C91" s="130"/>
      <c r="D91" s="43">
        <f t="shared" si="8"/>
        <v>4</v>
      </c>
      <c r="E91" s="43">
        <f t="shared" si="9"/>
        <v>4</v>
      </c>
      <c r="F91" s="65">
        <f t="shared" si="10"/>
        <v>20</v>
      </c>
      <c r="G91" s="131"/>
      <c r="H91" s="458"/>
      <c r="I91" s="458"/>
      <c r="J91" s="457"/>
      <c r="K91" s="100">
        <f t="shared" si="6"/>
        <v>0</v>
      </c>
      <c r="L91" s="92">
        <f t="shared" si="2"/>
        <v>0</v>
      </c>
      <c r="M91" s="127"/>
      <c r="N91" s="256"/>
      <c r="O91" s="257"/>
      <c r="P91" s="245"/>
      <c r="Q91" s="257"/>
      <c r="R91" s="257"/>
      <c r="S91" s="257"/>
      <c r="T91" s="129">
        <f t="shared" si="11"/>
        <v>0</v>
      </c>
      <c r="U91" s="128">
        <f t="shared" si="12"/>
        <v>0</v>
      </c>
      <c r="V91" s="96">
        <v>3</v>
      </c>
      <c r="W91" s="97">
        <f t="shared" si="7"/>
        <v>0</v>
      </c>
      <c r="BI91" s="431"/>
    </row>
    <row r="92" spans="1:61" s="5" customFormat="1" ht="15" hidden="1" customHeight="1" outlineLevel="2">
      <c r="A92" s="17">
        <v>74</v>
      </c>
      <c r="B92" s="64"/>
      <c r="C92" s="130"/>
      <c r="D92" s="43">
        <f t="shared" si="8"/>
        <v>4</v>
      </c>
      <c r="E92" s="43">
        <f t="shared" si="9"/>
        <v>4</v>
      </c>
      <c r="F92" s="65">
        <f t="shared" si="10"/>
        <v>20</v>
      </c>
      <c r="G92" s="131"/>
      <c r="H92" s="458"/>
      <c r="I92" s="458"/>
      <c r="J92" s="457"/>
      <c r="K92" s="100">
        <f t="shared" si="6"/>
        <v>0</v>
      </c>
      <c r="L92" s="92">
        <f t="shared" si="2"/>
        <v>0</v>
      </c>
      <c r="M92" s="127"/>
      <c r="N92" s="256"/>
      <c r="O92" s="257"/>
      <c r="P92" s="245"/>
      <c r="Q92" s="257"/>
      <c r="R92" s="257"/>
      <c r="S92" s="257"/>
      <c r="T92" s="129">
        <f t="shared" si="11"/>
        <v>0</v>
      </c>
      <c r="U92" s="128">
        <f t="shared" si="12"/>
        <v>0</v>
      </c>
      <c r="V92" s="96">
        <v>3</v>
      </c>
      <c r="W92" s="97">
        <f t="shared" si="7"/>
        <v>0</v>
      </c>
      <c r="BI92" s="431"/>
    </row>
    <row r="93" spans="1:61" s="5" customFormat="1" ht="15" hidden="1" customHeight="1" outlineLevel="2">
      <c r="A93" s="17">
        <v>75</v>
      </c>
      <c r="B93" s="64"/>
      <c r="C93" s="130"/>
      <c r="D93" s="43">
        <f t="shared" si="8"/>
        <v>4</v>
      </c>
      <c r="E93" s="43">
        <f t="shared" si="9"/>
        <v>4</v>
      </c>
      <c r="F93" s="65">
        <f t="shared" si="10"/>
        <v>20</v>
      </c>
      <c r="G93" s="131"/>
      <c r="H93" s="458"/>
      <c r="I93" s="458"/>
      <c r="J93" s="457"/>
      <c r="K93" s="100">
        <f t="shared" si="6"/>
        <v>0</v>
      </c>
      <c r="L93" s="92">
        <f t="shared" si="2"/>
        <v>0</v>
      </c>
      <c r="M93" s="127"/>
      <c r="N93" s="256"/>
      <c r="O93" s="257"/>
      <c r="P93" s="245"/>
      <c r="Q93" s="257"/>
      <c r="R93" s="257"/>
      <c r="S93" s="257"/>
      <c r="T93" s="129">
        <f t="shared" si="11"/>
        <v>0</v>
      </c>
      <c r="U93" s="128">
        <f t="shared" si="12"/>
        <v>0</v>
      </c>
      <c r="V93" s="96">
        <v>3</v>
      </c>
      <c r="W93" s="97">
        <f t="shared" si="7"/>
        <v>0</v>
      </c>
      <c r="BI93" s="431"/>
    </row>
    <row r="94" spans="1:61" s="5" customFormat="1" ht="15" hidden="1" customHeight="1" outlineLevel="2">
      <c r="A94" s="17">
        <v>76</v>
      </c>
      <c r="B94" s="64"/>
      <c r="C94" s="130"/>
      <c r="D94" s="43">
        <f t="shared" si="8"/>
        <v>4</v>
      </c>
      <c r="E94" s="43">
        <f t="shared" si="9"/>
        <v>4</v>
      </c>
      <c r="F94" s="65">
        <f t="shared" si="10"/>
        <v>20</v>
      </c>
      <c r="G94" s="131"/>
      <c r="H94" s="458"/>
      <c r="I94" s="458"/>
      <c r="J94" s="457"/>
      <c r="K94" s="100">
        <f t="shared" si="6"/>
        <v>0</v>
      </c>
      <c r="L94" s="92">
        <f t="shared" si="2"/>
        <v>0</v>
      </c>
      <c r="M94" s="127"/>
      <c r="N94" s="256"/>
      <c r="O94" s="257"/>
      <c r="P94" s="245"/>
      <c r="Q94" s="257"/>
      <c r="R94" s="257"/>
      <c r="S94" s="257"/>
      <c r="T94" s="129">
        <f t="shared" si="11"/>
        <v>0</v>
      </c>
      <c r="U94" s="128">
        <f t="shared" si="12"/>
        <v>0</v>
      </c>
      <c r="V94" s="96">
        <v>3</v>
      </c>
      <c r="W94" s="97">
        <f t="shared" si="7"/>
        <v>0</v>
      </c>
      <c r="BI94" s="431"/>
    </row>
    <row r="95" spans="1:61" s="5" customFormat="1" ht="15" hidden="1" customHeight="1" outlineLevel="2">
      <c r="A95" s="17">
        <v>77</v>
      </c>
      <c r="B95" s="64"/>
      <c r="C95" s="130"/>
      <c r="D95" s="43">
        <f t="shared" si="8"/>
        <v>4</v>
      </c>
      <c r="E95" s="43">
        <f t="shared" si="9"/>
        <v>4</v>
      </c>
      <c r="F95" s="65">
        <f t="shared" si="10"/>
        <v>20</v>
      </c>
      <c r="G95" s="131"/>
      <c r="H95" s="458"/>
      <c r="I95" s="458"/>
      <c r="J95" s="457"/>
      <c r="K95" s="100">
        <f t="shared" si="6"/>
        <v>0</v>
      </c>
      <c r="L95" s="92">
        <f t="shared" si="2"/>
        <v>0</v>
      </c>
      <c r="M95" s="127"/>
      <c r="N95" s="256"/>
      <c r="O95" s="257"/>
      <c r="P95" s="245"/>
      <c r="Q95" s="257"/>
      <c r="R95" s="257"/>
      <c r="S95" s="257"/>
      <c r="T95" s="129">
        <f t="shared" si="11"/>
        <v>0</v>
      </c>
      <c r="U95" s="128">
        <f t="shared" si="12"/>
        <v>0</v>
      </c>
      <c r="V95" s="96">
        <v>3</v>
      </c>
      <c r="W95" s="97">
        <f t="shared" si="7"/>
        <v>0</v>
      </c>
      <c r="BI95" s="431"/>
    </row>
    <row r="96" spans="1:61" s="5" customFormat="1" ht="15" hidden="1" customHeight="1" outlineLevel="2">
      <c r="A96" s="17">
        <v>78</v>
      </c>
      <c r="B96" s="66"/>
      <c r="C96" s="130"/>
      <c r="D96" s="43">
        <f t="shared" si="8"/>
        <v>4</v>
      </c>
      <c r="E96" s="43">
        <f t="shared" si="9"/>
        <v>4</v>
      </c>
      <c r="F96" s="65">
        <f t="shared" si="10"/>
        <v>20</v>
      </c>
      <c r="G96" s="131"/>
      <c r="H96" s="458"/>
      <c r="I96" s="458"/>
      <c r="J96" s="457"/>
      <c r="K96" s="100">
        <f t="shared" si="6"/>
        <v>0</v>
      </c>
      <c r="L96" s="92">
        <f t="shared" si="2"/>
        <v>0</v>
      </c>
      <c r="M96" s="127"/>
      <c r="N96" s="256"/>
      <c r="O96" s="257"/>
      <c r="P96" s="245"/>
      <c r="Q96" s="257"/>
      <c r="R96" s="257"/>
      <c r="S96" s="257"/>
      <c r="T96" s="129">
        <f t="shared" si="11"/>
        <v>0</v>
      </c>
      <c r="U96" s="128">
        <f t="shared" si="12"/>
        <v>0</v>
      </c>
      <c r="V96" s="96">
        <v>3</v>
      </c>
      <c r="W96" s="97">
        <f t="shared" si="7"/>
        <v>0</v>
      </c>
      <c r="BI96" s="431"/>
    </row>
    <row r="97" spans="1:61" s="5" customFormat="1" ht="15" hidden="1" customHeight="1" outlineLevel="2">
      <c r="A97" s="17">
        <v>79</v>
      </c>
      <c r="B97" s="66"/>
      <c r="C97" s="130"/>
      <c r="D97" s="43">
        <f t="shared" si="8"/>
        <v>4</v>
      </c>
      <c r="E97" s="43">
        <f t="shared" si="9"/>
        <v>4</v>
      </c>
      <c r="F97" s="65">
        <f t="shared" si="10"/>
        <v>20</v>
      </c>
      <c r="G97" s="131"/>
      <c r="H97" s="458"/>
      <c r="I97" s="458"/>
      <c r="J97" s="457"/>
      <c r="K97" s="100">
        <f t="shared" si="6"/>
        <v>0</v>
      </c>
      <c r="L97" s="92">
        <f t="shared" si="2"/>
        <v>0</v>
      </c>
      <c r="M97" s="127"/>
      <c r="N97" s="256"/>
      <c r="O97" s="257"/>
      <c r="P97" s="245"/>
      <c r="Q97" s="257"/>
      <c r="R97" s="257"/>
      <c r="S97" s="257"/>
      <c r="T97" s="129">
        <f t="shared" si="11"/>
        <v>0</v>
      </c>
      <c r="U97" s="128">
        <f t="shared" si="12"/>
        <v>0</v>
      </c>
      <c r="V97" s="96">
        <v>3</v>
      </c>
      <c r="W97" s="97">
        <f t="shared" si="7"/>
        <v>0</v>
      </c>
      <c r="BI97" s="431"/>
    </row>
    <row r="98" spans="1:61" s="5" customFormat="1" ht="15" hidden="1" customHeight="1" outlineLevel="2">
      <c r="A98" s="17">
        <v>80</v>
      </c>
      <c r="B98" s="66"/>
      <c r="C98" s="130"/>
      <c r="D98" s="43">
        <f t="shared" si="8"/>
        <v>4</v>
      </c>
      <c r="E98" s="43">
        <f t="shared" si="9"/>
        <v>4</v>
      </c>
      <c r="F98" s="65">
        <f t="shared" si="10"/>
        <v>20</v>
      </c>
      <c r="G98" s="131"/>
      <c r="H98" s="458"/>
      <c r="I98" s="458"/>
      <c r="J98" s="457"/>
      <c r="K98" s="100">
        <f t="shared" si="6"/>
        <v>0</v>
      </c>
      <c r="L98" s="92">
        <f t="shared" si="2"/>
        <v>0</v>
      </c>
      <c r="M98" s="127"/>
      <c r="N98" s="256"/>
      <c r="O98" s="257"/>
      <c r="P98" s="245"/>
      <c r="Q98" s="257"/>
      <c r="R98" s="257"/>
      <c r="S98" s="257"/>
      <c r="T98" s="129">
        <f t="shared" si="11"/>
        <v>0</v>
      </c>
      <c r="U98" s="128">
        <f t="shared" si="12"/>
        <v>0</v>
      </c>
      <c r="V98" s="96">
        <v>3</v>
      </c>
      <c r="W98" s="97">
        <f t="shared" si="7"/>
        <v>0</v>
      </c>
      <c r="BI98" s="431"/>
    </row>
    <row r="99" spans="1:61" s="5" customFormat="1" ht="15" hidden="1" customHeight="1" outlineLevel="2">
      <c r="A99" s="17">
        <v>81</v>
      </c>
      <c r="B99" s="64"/>
      <c r="C99" s="130"/>
      <c r="D99" s="43">
        <f t="shared" si="8"/>
        <v>4</v>
      </c>
      <c r="E99" s="43">
        <f t="shared" si="9"/>
        <v>4</v>
      </c>
      <c r="F99" s="65">
        <f t="shared" si="10"/>
        <v>20</v>
      </c>
      <c r="G99" s="131"/>
      <c r="H99" s="458"/>
      <c r="I99" s="458"/>
      <c r="J99" s="457"/>
      <c r="K99" s="100">
        <f t="shared" si="6"/>
        <v>0</v>
      </c>
      <c r="L99" s="92">
        <f t="shared" si="2"/>
        <v>0</v>
      </c>
      <c r="M99" s="127"/>
      <c r="N99" s="256"/>
      <c r="O99" s="257"/>
      <c r="P99" s="245"/>
      <c r="Q99" s="257"/>
      <c r="R99" s="257"/>
      <c r="S99" s="257"/>
      <c r="T99" s="129">
        <f t="shared" si="11"/>
        <v>0</v>
      </c>
      <c r="U99" s="128">
        <f t="shared" si="12"/>
        <v>0</v>
      </c>
      <c r="V99" s="96">
        <v>3</v>
      </c>
      <c r="W99" s="97">
        <f t="shared" si="7"/>
        <v>0</v>
      </c>
      <c r="BI99" s="431"/>
    </row>
    <row r="100" spans="1:61" s="5" customFormat="1" ht="15" hidden="1" customHeight="1" outlineLevel="2">
      <c r="A100" s="17">
        <v>82</v>
      </c>
      <c r="B100" s="64"/>
      <c r="C100" s="130"/>
      <c r="D100" s="43">
        <f t="shared" si="8"/>
        <v>4</v>
      </c>
      <c r="E100" s="43">
        <f t="shared" si="9"/>
        <v>4</v>
      </c>
      <c r="F100" s="65">
        <f t="shared" si="10"/>
        <v>20</v>
      </c>
      <c r="G100" s="131"/>
      <c r="H100" s="458"/>
      <c r="I100" s="458"/>
      <c r="J100" s="457"/>
      <c r="K100" s="100">
        <f t="shared" si="6"/>
        <v>0</v>
      </c>
      <c r="L100" s="92">
        <f t="shared" si="2"/>
        <v>0</v>
      </c>
      <c r="M100" s="127"/>
      <c r="N100" s="256"/>
      <c r="O100" s="257"/>
      <c r="P100" s="245"/>
      <c r="Q100" s="257"/>
      <c r="R100" s="257"/>
      <c r="S100" s="257"/>
      <c r="T100" s="129">
        <f t="shared" si="11"/>
        <v>0</v>
      </c>
      <c r="U100" s="128">
        <f t="shared" si="12"/>
        <v>0</v>
      </c>
      <c r="V100" s="96">
        <v>3</v>
      </c>
      <c r="W100" s="97">
        <f t="shared" si="7"/>
        <v>0</v>
      </c>
      <c r="BI100" s="431"/>
    </row>
    <row r="101" spans="1:61" s="5" customFormat="1" ht="15" hidden="1" customHeight="1" outlineLevel="2">
      <c r="A101" s="17">
        <v>83</v>
      </c>
      <c r="B101" s="64"/>
      <c r="C101" s="130"/>
      <c r="D101" s="43">
        <f t="shared" si="8"/>
        <v>4</v>
      </c>
      <c r="E101" s="43">
        <f t="shared" si="9"/>
        <v>4</v>
      </c>
      <c r="F101" s="65">
        <f t="shared" si="10"/>
        <v>20</v>
      </c>
      <c r="G101" s="131"/>
      <c r="H101" s="458"/>
      <c r="I101" s="458"/>
      <c r="J101" s="457"/>
      <c r="K101" s="100">
        <f t="shared" si="6"/>
        <v>0</v>
      </c>
      <c r="L101" s="92">
        <f t="shared" si="2"/>
        <v>0</v>
      </c>
      <c r="M101" s="127"/>
      <c r="N101" s="256"/>
      <c r="O101" s="257"/>
      <c r="P101" s="245"/>
      <c r="Q101" s="257"/>
      <c r="R101" s="257"/>
      <c r="S101" s="257"/>
      <c r="T101" s="129">
        <f t="shared" si="11"/>
        <v>0</v>
      </c>
      <c r="U101" s="128">
        <f t="shared" si="12"/>
        <v>0</v>
      </c>
      <c r="V101" s="96">
        <v>3</v>
      </c>
      <c r="W101" s="97">
        <f t="shared" si="7"/>
        <v>0</v>
      </c>
      <c r="BI101" s="431"/>
    </row>
    <row r="102" spans="1:61" s="5" customFormat="1" ht="15" hidden="1" customHeight="1" outlineLevel="2">
      <c r="A102" s="17">
        <v>84</v>
      </c>
      <c r="B102" s="64"/>
      <c r="C102" s="130"/>
      <c r="D102" s="43">
        <f t="shared" si="8"/>
        <v>4</v>
      </c>
      <c r="E102" s="43">
        <f t="shared" si="9"/>
        <v>4</v>
      </c>
      <c r="F102" s="65">
        <f t="shared" si="10"/>
        <v>20</v>
      </c>
      <c r="G102" s="131"/>
      <c r="H102" s="458"/>
      <c r="I102" s="458"/>
      <c r="J102" s="457"/>
      <c r="K102" s="100">
        <f t="shared" si="6"/>
        <v>0</v>
      </c>
      <c r="L102" s="92">
        <f t="shared" si="2"/>
        <v>0</v>
      </c>
      <c r="M102" s="127"/>
      <c r="N102" s="256"/>
      <c r="O102" s="257"/>
      <c r="P102" s="245"/>
      <c r="Q102" s="257"/>
      <c r="R102" s="257"/>
      <c r="S102" s="257"/>
      <c r="T102" s="129">
        <f t="shared" si="11"/>
        <v>0</v>
      </c>
      <c r="U102" s="128">
        <f t="shared" si="12"/>
        <v>0</v>
      </c>
      <c r="V102" s="96">
        <v>3</v>
      </c>
      <c r="W102" s="97">
        <f t="shared" si="7"/>
        <v>0</v>
      </c>
      <c r="BI102" s="431"/>
    </row>
    <row r="103" spans="1:61" s="5" customFormat="1" ht="15" hidden="1" customHeight="1" outlineLevel="2">
      <c r="A103" s="17">
        <v>85</v>
      </c>
      <c r="B103" s="64"/>
      <c r="C103" s="130"/>
      <c r="D103" s="43">
        <f t="shared" ref="D103:D109" si="13">IF(G103&lt;=19,G103+4,IF(G103&lt;=30,G103+4,IF(G103&lt;=50,G103+5,IF(G103&lt;=70,G103+6,IF(G103&lt;=80,G103+8)))))</f>
        <v>4</v>
      </c>
      <c r="E103" s="43">
        <f t="shared" si="9"/>
        <v>4</v>
      </c>
      <c r="F103" s="65">
        <f t="shared" si="10"/>
        <v>20</v>
      </c>
      <c r="G103" s="131"/>
      <c r="H103" s="458"/>
      <c r="I103" s="458"/>
      <c r="J103" s="457"/>
      <c r="K103" s="100">
        <f t="shared" si="6"/>
        <v>0</v>
      </c>
      <c r="L103" s="92">
        <f t="shared" si="2"/>
        <v>0</v>
      </c>
      <c r="M103" s="127"/>
      <c r="N103" s="256"/>
      <c r="O103" s="257"/>
      <c r="P103" s="245"/>
      <c r="Q103" s="257"/>
      <c r="R103" s="257"/>
      <c r="S103" s="257"/>
      <c r="T103" s="129">
        <f t="shared" si="11"/>
        <v>0</v>
      </c>
      <c r="U103" s="128">
        <f t="shared" si="12"/>
        <v>0</v>
      </c>
      <c r="V103" s="96">
        <v>3</v>
      </c>
      <c r="W103" s="97">
        <f t="shared" si="7"/>
        <v>0</v>
      </c>
      <c r="BI103" s="431"/>
    </row>
    <row r="104" spans="1:61" s="5" customFormat="1" ht="15" hidden="1" customHeight="1" outlineLevel="2">
      <c r="A104" s="17">
        <v>86</v>
      </c>
      <c r="B104" s="64"/>
      <c r="C104" s="130"/>
      <c r="D104" s="43">
        <f t="shared" si="13"/>
        <v>4</v>
      </c>
      <c r="E104" s="43">
        <f t="shared" si="9"/>
        <v>4</v>
      </c>
      <c r="F104" s="65">
        <f t="shared" si="10"/>
        <v>20</v>
      </c>
      <c r="G104" s="131"/>
      <c r="H104" s="458"/>
      <c r="I104" s="458"/>
      <c r="J104" s="457"/>
      <c r="K104" s="100">
        <f t="shared" si="6"/>
        <v>0</v>
      </c>
      <c r="L104" s="92">
        <f t="shared" si="2"/>
        <v>0</v>
      </c>
      <c r="M104" s="127"/>
      <c r="N104" s="256"/>
      <c r="O104" s="257"/>
      <c r="P104" s="245"/>
      <c r="Q104" s="257"/>
      <c r="R104" s="257"/>
      <c r="S104" s="257"/>
      <c r="T104" s="129">
        <f t="shared" si="11"/>
        <v>0</v>
      </c>
      <c r="U104" s="128">
        <f t="shared" si="12"/>
        <v>0</v>
      </c>
      <c r="V104" s="96">
        <v>3</v>
      </c>
      <c r="W104" s="97">
        <f t="shared" si="7"/>
        <v>0</v>
      </c>
      <c r="BI104" s="431"/>
    </row>
    <row r="105" spans="1:61" s="5" customFormat="1" ht="15" hidden="1" customHeight="1" outlineLevel="2">
      <c r="A105" s="17">
        <v>87</v>
      </c>
      <c r="B105" s="64"/>
      <c r="C105" s="130"/>
      <c r="D105" s="43">
        <f t="shared" si="13"/>
        <v>4</v>
      </c>
      <c r="E105" s="43">
        <f t="shared" si="9"/>
        <v>4</v>
      </c>
      <c r="F105" s="65">
        <f t="shared" si="10"/>
        <v>20</v>
      </c>
      <c r="G105" s="131"/>
      <c r="H105" s="458"/>
      <c r="I105" s="458"/>
      <c r="J105" s="457"/>
      <c r="K105" s="100">
        <f t="shared" si="6"/>
        <v>0</v>
      </c>
      <c r="L105" s="92">
        <f t="shared" si="2"/>
        <v>0</v>
      </c>
      <c r="M105" s="127"/>
      <c r="N105" s="256"/>
      <c r="O105" s="257"/>
      <c r="P105" s="245"/>
      <c r="Q105" s="257"/>
      <c r="R105" s="257"/>
      <c r="S105" s="257"/>
      <c r="T105" s="129">
        <f t="shared" si="11"/>
        <v>0</v>
      </c>
      <c r="U105" s="128">
        <f t="shared" si="12"/>
        <v>0</v>
      </c>
      <c r="V105" s="96">
        <v>3</v>
      </c>
      <c r="W105" s="97">
        <f t="shared" si="7"/>
        <v>0</v>
      </c>
      <c r="BI105" s="431"/>
    </row>
    <row r="106" spans="1:61" s="5" customFormat="1" ht="15" hidden="1" customHeight="1" outlineLevel="2">
      <c r="A106" s="17">
        <v>88</v>
      </c>
      <c r="B106" s="64"/>
      <c r="C106" s="130"/>
      <c r="D106" s="43">
        <f t="shared" si="13"/>
        <v>4</v>
      </c>
      <c r="E106" s="43">
        <f t="shared" si="9"/>
        <v>4</v>
      </c>
      <c r="F106" s="65">
        <f t="shared" si="10"/>
        <v>20</v>
      </c>
      <c r="G106" s="131"/>
      <c r="H106" s="458"/>
      <c r="I106" s="458"/>
      <c r="J106" s="457"/>
      <c r="K106" s="100">
        <f t="shared" si="6"/>
        <v>0</v>
      </c>
      <c r="L106" s="92">
        <f t="shared" si="2"/>
        <v>0</v>
      </c>
      <c r="M106" s="127"/>
      <c r="N106" s="256"/>
      <c r="O106" s="257"/>
      <c r="P106" s="245"/>
      <c r="Q106" s="257"/>
      <c r="R106" s="257"/>
      <c r="S106" s="257"/>
      <c r="T106" s="129">
        <f t="shared" si="11"/>
        <v>0</v>
      </c>
      <c r="U106" s="128">
        <f t="shared" si="12"/>
        <v>0</v>
      </c>
      <c r="V106" s="96">
        <v>3</v>
      </c>
      <c r="W106" s="97">
        <f t="shared" si="7"/>
        <v>0</v>
      </c>
      <c r="BI106" s="431"/>
    </row>
    <row r="107" spans="1:61" s="5" customFormat="1" ht="15" hidden="1" customHeight="1" outlineLevel="2">
      <c r="A107" s="17">
        <v>89</v>
      </c>
      <c r="B107" s="64"/>
      <c r="C107" s="130"/>
      <c r="D107" s="43">
        <f t="shared" si="13"/>
        <v>4</v>
      </c>
      <c r="E107" s="43">
        <f t="shared" si="9"/>
        <v>4</v>
      </c>
      <c r="F107" s="65">
        <f t="shared" si="10"/>
        <v>20</v>
      </c>
      <c r="G107" s="131"/>
      <c r="H107" s="458"/>
      <c r="I107" s="458"/>
      <c r="J107" s="457"/>
      <c r="K107" s="100">
        <f t="shared" si="6"/>
        <v>0</v>
      </c>
      <c r="L107" s="92">
        <f t="shared" si="2"/>
        <v>0</v>
      </c>
      <c r="M107" s="127"/>
      <c r="N107" s="256"/>
      <c r="O107" s="257"/>
      <c r="P107" s="245"/>
      <c r="Q107" s="257"/>
      <c r="R107" s="257"/>
      <c r="S107" s="257"/>
      <c r="T107" s="129">
        <f t="shared" si="11"/>
        <v>0</v>
      </c>
      <c r="U107" s="128">
        <f t="shared" si="12"/>
        <v>0</v>
      </c>
      <c r="V107" s="96">
        <v>3</v>
      </c>
      <c r="W107" s="97">
        <f t="shared" si="7"/>
        <v>0</v>
      </c>
      <c r="BI107" s="431"/>
    </row>
    <row r="108" spans="1:61" s="5" customFormat="1" ht="15" hidden="1" customHeight="1" outlineLevel="2">
      <c r="A108" s="17">
        <v>90</v>
      </c>
      <c r="B108" s="64"/>
      <c r="C108" s="130"/>
      <c r="D108" s="43">
        <f t="shared" si="13"/>
        <v>4</v>
      </c>
      <c r="E108" s="43">
        <f t="shared" si="9"/>
        <v>4</v>
      </c>
      <c r="F108" s="65">
        <f t="shared" si="10"/>
        <v>20</v>
      </c>
      <c r="G108" s="131"/>
      <c r="H108" s="458"/>
      <c r="I108" s="458"/>
      <c r="J108" s="457"/>
      <c r="K108" s="100">
        <f t="shared" si="6"/>
        <v>0</v>
      </c>
      <c r="L108" s="92">
        <f t="shared" si="2"/>
        <v>0</v>
      </c>
      <c r="M108" s="127"/>
      <c r="N108" s="256"/>
      <c r="O108" s="257"/>
      <c r="P108" s="245"/>
      <c r="Q108" s="257"/>
      <c r="R108" s="257"/>
      <c r="S108" s="257"/>
      <c r="T108" s="129">
        <f t="shared" si="11"/>
        <v>0</v>
      </c>
      <c r="U108" s="128">
        <f t="shared" si="12"/>
        <v>0</v>
      </c>
      <c r="V108" s="96">
        <v>3</v>
      </c>
      <c r="W108" s="97">
        <f t="shared" si="7"/>
        <v>0</v>
      </c>
      <c r="BI108" s="431"/>
    </row>
    <row r="109" spans="1:61" s="5" customFormat="1" ht="15" hidden="1" customHeight="1" outlineLevel="2" thickBot="1">
      <c r="A109" s="17">
        <v>91</v>
      </c>
      <c r="B109" s="64"/>
      <c r="C109" s="130"/>
      <c r="D109" s="43">
        <f t="shared" si="13"/>
        <v>4</v>
      </c>
      <c r="E109" s="43">
        <f t="shared" si="9"/>
        <v>4</v>
      </c>
      <c r="F109" s="65">
        <f t="shared" si="10"/>
        <v>20</v>
      </c>
      <c r="G109" s="131"/>
      <c r="H109" s="458"/>
      <c r="I109" s="458"/>
      <c r="J109" s="457"/>
      <c r="K109" s="100">
        <f t="shared" si="6"/>
        <v>0</v>
      </c>
      <c r="L109" s="92">
        <f t="shared" si="2"/>
        <v>0</v>
      </c>
      <c r="M109" s="127"/>
      <c r="N109" s="256"/>
      <c r="O109" s="257"/>
      <c r="P109" s="245"/>
      <c r="Q109" s="257"/>
      <c r="R109" s="257"/>
      <c r="S109" s="258"/>
      <c r="T109" s="129">
        <f t="shared" si="11"/>
        <v>0</v>
      </c>
      <c r="U109" s="128">
        <f t="shared" si="12"/>
        <v>0</v>
      </c>
      <c r="V109" s="96">
        <v>3</v>
      </c>
      <c r="W109" s="97">
        <f t="shared" si="7"/>
        <v>0</v>
      </c>
      <c r="BI109" s="431"/>
    </row>
    <row r="110" spans="1:61" s="5" customFormat="1" ht="33" customHeight="1" outlineLevel="1" collapsed="1">
      <c r="A110" s="1237" t="s">
        <v>866</v>
      </c>
      <c r="B110" s="77" t="s">
        <v>867</v>
      </c>
      <c r="C110" s="45">
        <v>14</v>
      </c>
      <c r="D110" s="45">
        <v>16</v>
      </c>
      <c r="E110" s="45">
        <v>19</v>
      </c>
      <c r="F110" s="44">
        <v>22</v>
      </c>
      <c r="G110" s="44">
        <v>24</v>
      </c>
      <c r="H110" s="44">
        <v>26</v>
      </c>
      <c r="I110" s="44">
        <v>28</v>
      </c>
      <c r="J110" s="45">
        <v>34</v>
      </c>
      <c r="K110" s="45">
        <v>40</v>
      </c>
      <c r="L110" s="44">
        <v>45</v>
      </c>
      <c r="M110" s="44">
        <v>50</v>
      </c>
      <c r="N110" s="44">
        <v>55</v>
      </c>
      <c r="O110" s="44">
        <v>60</v>
      </c>
      <c r="P110" s="564">
        <v>65</v>
      </c>
      <c r="Q110" s="44">
        <v>70</v>
      </c>
      <c r="R110" s="563">
        <v>75</v>
      </c>
      <c r="S110" s="563" t="s">
        <v>868</v>
      </c>
      <c r="T110" s="443" t="s">
        <v>869</v>
      </c>
      <c r="U110" s="132">
        <f>SUM(U20:U109)</f>
        <v>20.968780000000002</v>
      </c>
      <c r="V110" s="98">
        <f>AVERAGEA(V20:V109)</f>
        <v>3</v>
      </c>
      <c r="W110" s="98">
        <f>SUM(W20:W109)</f>
        <v>62.906339999999993</v>
      </c>
      <c r="BI110" s="431"/>
    </row>
    <row r="111" spans="1:61" s="5" customFormat="1" ht="20.25" customHeight="1" outlineLevel="1">
      <c r="A111" s="1238"/>
      <c r="B111" s="259" t="s">
        <v>870</v>
      </c>
      <c r="C111" s="459">
        <f>SUMIF($D$20:$D$109,$C$110:$R$110,$U$20:$U$109)</f>
        <v>0</v>
      </c>
      <c r="D111" s="459">
        <f t="shared" ref="D111:R111" si="14">SUMIF($D$20:$D$109,$C$110:$R$110,$U$20:$U$109)</f>
        <v>2.0514199999999998</v>
      </c>
      <c r="E111" s="459">
        <f t="shared" si="14"/>
        <v>4.1651899999999999</v>
      </c>
      <c r="F111" s="459">
        <f t="shared" si="14"/>
        <v>0</v>
      </c>
      <c r="G111" s="459">
        <f t="shared" si="14"/>
        <v>7.9167700000000005</v>
      </c>
      <c r="H111" s="459">
        <f t="shared" si="14"/>
        <v>0</v>
      </c>
      <c r="I111" s="459">
        <f t="shared" si="14"/>
        <v>0</v>
      </c>
      <c r="J111" s="459">
        <f t="shared" si="14"/>
        <v>3.1202199999999998</v>
      </c>
      <c r="K111" s="459">
        <f t="shared" si="14"/>
        <v>3.7151800000000001</v>
      </c>
      <c r="L111" s="459">
        <f t="shared" si="14"/>
        <v>0</v>
      </c>
      <c r="M111" s="459">
        <f t="shared" si="14"/>
        <v>0</v>
      </c>
      <c r="N111" s="459">
        <f t="shared" si="14"/>
        <v>0</v>
      </c>
      <c r="O111" s="459">
        <f t="shared" si="14"/>
        <v>0</v>
      </c>
      <c r="P111" s="459">
        <f t="shared" si="14"/>
        <v>0</v>
      </c>
      <c r="Q111" s="459">
        <f t="shared" si="14"/>
        <v>0</v>
      </c>
      <c r="R111" s="459">
        <f t="shared" si="14"/>
        <v>0</v>
      </c>
      <c r="S111" s="460">
        <f>SUM(C111:R111)</f>
        <v>20.968779999999999</v>
      </c>
      <c r="T111" s="260"/>
      <c r="BI111" s="431"/>
    </row>
    <row r="112" spans="1:61" s="5" customFormat="1" ht="20.25" customHeight="1" outlineLevel="1" thickBot="1">
      <c r="A112" s="1239"/>
      <c r="B112" s="78" t="s">
        <v>871</v>
      </c>
      <c r="C112" s="461">
        <f>SUMIF($D$20:$D$109,$C$110:$R$110,$W$20:$W$109)</f>
        <v>0</v>
      </c>
      <c r="D112" s="461">
        <f t="shared" ref="D112:R112" si="15">SUMIF($D$20:$D$109,$C$110:$R$110,$W$20:$W$109)</f>
        <v>6.154259999999999</v>
      </c>
      <c r="E112" s="461">
        <f t="shared" si="15"/>
        <v>12.495570000000001</v>
      </c>
      <c r="F112" s="461">
        <f t="shared" si="15"/>
        <v>0</v>
      </c>
      <c r="G112" s="461">
        <f t="shared" si="15"/>
        <v>23.750310000000002</v>
      </c>
      <c r="H112" s="461">
        <f t="shared" si="15"/>
        <v>0</v>
      </c>
      <c r="I112" s="461">
        <f t="shared" si="15"/>
        <v>0</v>
      </c>
      <c r="J112" s="461">
        <f t="shared" si="15"/>
        <v>9.3606599999999993</v>
      </c>
      <c r="K112" s="461">
        <f t="shared" si="15"/>
        <v>11.14554</v>
      </c>
      <c r="L112" s="461">
        <f t="shared" si="15"/>
        <v>0</v>
      </c>
      <c r="M112" s="461">
        <f t="shared" si="15"/>
        <v>0</v>
      </c>
      <c r="N112" s="461">
        <f t="shared" si="15"/>
        <v>0</v>
      </c>
      <c r="O112" s="461">
        <f t="shared" si="15"/>
        <v>0</v>
      </c>
      <c r="P112" s="461">
        <f t="shared" si="15"/>
        <v>0</v>
      </c>
      <c r="Q112" s="461">
        <f t="shared" si="15"/>
        <v>0</v>
      </c>
      <c r="R112" s="461">
        <f t="shared" si="15"/>
        <v>0</v>
      </c>
      <c r="S112" s="462">
        <f>SUM(C112:R112)</f>
        <v>62.90634</v>
      </c>
      <c r="T112" s="99">
        <f>U110/S112</f>
        <v>0.33333333333333337</v>
      </c>
      <c r="BI112" s="431"/>
    </row>
    <row r="113" spans="1:61" s="5" customFormat="1" ht="17.25" hidden="1" customHeight="1" thickBot="1">
      <c r="A113" s="53"/>
      <c r="B113" s="54"/>
      <c r="C113" s="463"/>
      <c r="D113" s="463"/>
      <c r="E113" s="463"/>
      <c r="F113" s="463"/>
      <c r="G113" s="463"/>
      <c r="H113" s="463"/>
      <c r="I113" s="463"/>
      <c r="J113" s="463"/>
      <c r="K113" s="463"/>
      <c r="L113" s="463"/>
      <c r="M113" s="463"/>
      <c r="N113" s="463"/>
      <c r="O113" s="463"/>
      <c r="P113" s="463"/>
      <c r="Q113" s="463"/>
      <c r="R113" s="463"/>
      <c r="S113" s="463"/>
      <c r="T113" s="55"/>
      <c r="BI113" s="431"/>
    </row>
    <row r="114" spans="1:61" s="5" customFormat="1" ht="15" hidden="1" customHeight="1" outlineLevel="1" thickBot="1">
      <c r="A114" s="72"/>
      <c r="B114" s="73"/>
      <c r="C114" s="464"/>
      <c r="D114" s="464"/>
      <c r="E114" s="464"/>
      <c r="F114" s="464"/>
      <c r="G114" s="464"/>
      <c r="H114" s="464"/>
      <c r="I114" s="464"/>
      <c r="J114" s="464"/>
      <c r="K114" s="464"/>
      <c r="L114" s="464"/>
      <c r="M114" s="464"/>
      <c r="N114" s="464"/>
      <c r="O114" s="464"/>
      <c r="P114" s="464"/>
      <c r="Q114" s="464"/>
      <c r="R114" s="464"/>
      <c r="S114" s="464"/>
      <c r="T114" s="74"/>
      <c r="BI114" s="431"/>
    </row>
    <row r="115" spans="1:61" s="5" customFormat="1" ht="42" hidden="1" customHeight="1" outlineLevel="1">
      <c r="A115" s="520" t="s">
        <v>872</v>
      </c>
      <c r="B115" s="521" t="s">
        <v>873</v>
      </c>
      <c r="C115" s="522" t="s">
        <v>0</v>
      </c>
      <c r="D115" s="523" t="s">
        <v>1</v>
      </c>
      <c r="E115" s="523" t="s">
        <v>2</v>
      </c>
      <c r="F115" s="523" t="s">
        <v>3</v>
      </c>
      <c r="G115" s="523" t="s">
        <v>50</v>
      </c>
      <c r="H115" s="524" t="s">
        <v>42</v>
      </c>
      <c r="I115" s="524" t="s">
        <v>51</v>
      </c>
      <c r="J115" s="524" t="s">
        <v>52</v>
      </c>
      <c r="K115" s="524" t="s">
        <v>53</v>
      </c>
      <c r="L115" s="524" t="s">
        <v>874</v>
      </c>
      <c r="M115" s="1240" t="s">
        <v>875</v>
      </c>
      <c r="N115" s="1241"/>
      <c r="O115" s="524" t="s">
        <v>876</v>
      </c>
      <c r="P115" s="524" t="s">
        <v>877</v>
      </c>
      <c r="Q115" s="524" t="s">
        <v>878</v>
      </c>
      <c r="R115" s="524" t="s">
        <v>879</v>
      </c>
      <c r="S115" s="524" t="s">
        <v>880</v>
      </c>
      <c r="T115" s="525" t="s">
        <v>881</v>
      </c>
      <c r="X115" s="465" t="s">
        <v>882</v>
      </c>
      <c r="Y115" s="466"/>
      <c r="Z115" s="467">
        <f>AK124+AG134+AG144+AI150+AI152</f>
        <v>0</v>
      </c>
      <c r="AA115" s="467"/>
      <c r="AB115" s="468" t="s">
        <v>883</v>
      </c>
      <c r="AC115" s="466"/>
      <c r="AD115" s="469"/>
      <c r="AE115" s="469"/>
      <c r="AF115" s="469"/>
      <c r="AG115" s="469"/>
      <c r="AH115" s="469"/>
      <c r="AI115" s="469"/>
      <c r="AJ115" s="469"/>
      <c r="AK115" s="469"/>
      <c r="AL115" s="469"/>
      <c r="AM115" s="465" t="s">
        <v>884</v>
      </c>
      <c r="AN115" s="466"/>
      <c r="AO115" s="466"/>
      <c r="AP115" s="466"/>
      <c r="AQ115" s="466"/>
      <c r="AR115" s="466"/>
      <c r="AS115" s="469"/>
      <c r="AT115" s="469"/>
      <c r="AU115" s="469"/>
      <c r="AV115" s="469"/>
      <c r="BI115" s="431"/>
    </row>
    <row r="116" spans="1:61" s="5" customFormat="1" ht="15" hidden="1" customHeight="1" outlineLevel="1">
      <c r="A116" s="470"/>
      <c r="B116" s="227" t="s">
        <v>885</v>
      </c>
      <c r="C116" s="133"/>
      <c r="D116" s="133"/>
      <c r="E116" s="133"/>
      <c r="F116" s="133"/>
      <c r="G116" s="133"/>
      <c r="H116" s="133"/>
      <c r="I116" s="133"/>
      <c r="J116" s="133"/>
      <c r="K116" s="133"/>
      <c r="L116" s="133"/>
      <c r="M116" s="1242"/>
      <c r="N116" s="1243"/>
      <c r="O116" s="134"/>
      <c r="P116" s="134"/>
      <c r="Q116" s="134"/>
      <c r="R116" s="135"/>
      <c r="S116" s="134"/>
      <c r="T116" s="136"/>
      <c r="X116" s="471" t="s">
        <v>886</v>
      </c>
      <c r="Y116" s="472">
        <v>13.8</v>
      </c>
      <c r="Z116" s="472">
        <v>16</v>
      </c>
      <c r="AA116" s="472">
        <v>19</v>
      </c>
      <c r="AB116" s="472">
        <v>21</v>
      </c>
      <c r="AC116" s="472">
        <v>22.2</v>
      </c>
      <c r="AD116" s="472">
        <v>25.4</v>
      </c>
      <c r="AE116" s="472">
        <v>27</v>
      </c>
      <c r="AF116" s="472">
        <v>31.8</v>
      </c>
      <c r="AG116" s="472">
        <v>34</v>
      </c>
      <c r="AH116" s="472">
        <v>42</v>
      </c>
      <c r="AI116" s="472">
        <v>49</v>
      </c>
      <c r="AJ116" s="472">
        <v>60</v>
      </c>
      <c r="AK116" s="469"/>
      <c r="AL116" s="469"/>
      <c r="AM116" s="471" t="s">
        <v>886</v>
      </c>
      <c r="AN116" s="472">
        <v>13.8</v>
      </c>
      <c r="AO116" s="472">
        <v>16</v>
      </c>
      <c r="AP116" s="472">
        <v>19</v>
      </c>
      <c r="AQ116" s="472">
        <v>21</v>
      </c>
      <c r="AR116" s="472">
        <v>22.2</v>
      </c>
      <c r="AS116" s="472">
        <v>25.4</v>
      </c>
      <c r="AT116" s="472">
        <v>27</v>
      </c>
      <c r="AU116" s="472">
        <v>31.8</v>
      </c>
      <c r="AV116" s="472">
        <v>34</v>
      </c>
      <c r="AW116" s="472">
        <v>42</v>
      </c>
      <c r="AX116" s="472">
        <v>49</v>
      </c>
      <c r="AY116" s="472">
        <v>60</v>
      </c>
      <c r="BI116" s="431"/>
    </row>
    <row r="117" spans="1:61" s="5" customFormat="1" ht="15" hidden="1" customHeight="1" outlineLevel="1">
      <c r="A117" s="473">
        <v>1</v>
      </c>
      <c r="B117" s="1020" t="s">
        <v>887</v>
      </c>
      <c r="C117" s="474"/>
      <c r="D117" s="474">
        <v>25</v>
      </c>
      <c r="E117" s="474">
        <v>25</v>
      </c>
      <c r="F117" s="475">
        <v>583</v>
      </c>
      <c r="G117" s="474">
        <v>0.6</v>
      </c>
      <c r="H117" s="103" t="s">
        <v>43</v>
      </c>
      <c r="I117" s="111">
        <f>IF(H117="sắt đen",7850,IF(H117="sắt trắng",7850,IF(H117="sắt kẽm",7900,IF(H117="nhôm",2500,""))))</f>
        <v>7850</v>
      </c>
      <c r="J117" s="103" t="s">
        <v>54</v>
      </c>
      <c r="K117" s="103">
        <f>IF(OR($J117="hộp",J117="vuông"),($D117+($E117-$G117))*2*$F117*$G117*$I117*$C117/10^9,IF(J117="la dẹt",($D117+($E117-$G117))*$F117*$G117*$I117*$C117/10^9,IF($J117="ống",3.14*$D117*$F117*$G117*$I117*$C117/10^9,IF($J117="tròn đặc",3.14*$D117/2*$F117/2*$G117*$I117*$C117/10^9,IF($J117="V",($D117+$E117)*$F117*$I117*$C117/10^9)))))</f>
        <v>0</v>
      </c>
      <c r="L117" s="103">
        <f>IF(OR(J117="vuông",J117="hộp",J117="la dẹt"),($D117+$E117)*2*$F117*$C117/10^6,3.14*$D117*$F117*$C117/10^6)</f>
        <v>0</v>
      </c>
      <c r="M117" s="1244" t="str">
        <f t="shared" ref="M117:M132" si="16">IF(J117="hộp",CONCATENATE($J117," ",$D117,"x",$E117,"x",$G117),CONCATENATE($J117," ",$E117,"x",$G117))</f>
        <v>Vuông 25x0,6</v>
      </c>
      <c r="N117" s="1245"/>
      <c r="O117" s="102" t="s">
        <v>888</v>
      </c>
      <c r="P117" s="111">
        <v>6000</v>
      </c>
      <c r="Q117" s="113" t="e">
        <f>ROUND(K117/C117/F117*P117,4)</f>
        <v>#DIV/0!</v>
      </c>
      <c r="R117" s="137">
        <v>0.02</v>
      </c>
      <c r="S117" s="102">
        <f>ROUNDUP($R$8*$F117*C117/$P117*(1+R117),0)</f>
        <v>0</v>
      </c>
      <c r="T117" s="444" t="e">
        <f>IF($O117="cây",$S117*$Q117,$R$8*$K117)</f>
        <v>#DIV/0!</v>
      </c>
      <c r="U117" s="138" t="str">
        <f>IF($J117="hộp","H",IF($J117="ống","TR",IF($J117="tròn đặc","TRĐ",IF($J117="la dẹt","L",IF($J117="vuông","V")))))</f>
        <v>V</v>
      </c>
      <c r="V117" s="108" t="str">
        <f>CONCATENATE($U117," ",$G117)</f>
        <v>V 0,6</v>
      </c>
      <c r="X117" s="101" t="s">
        <v>889</v>
      </c>
      <c r="Y117" s="139">
        <f>SUMIFS($K$116:$K$167,$D$116:$D$167,$Y$116:$AJ$116,$V$116:$V$167,$X$117:$X$124)*$R$15</f>
        <v>0</v>
      </c>
      <c r="Z117" s="139">
        <f t="shared" ref="Z117:AJ117" si="17">SUMIFS($K$116:$K$167,$D$116:$D$167,$Y$116:$AJ$116,$V$116:$V$167,$X$117:$X$124)*$R$15</f>
        <v>0</v>
      </c>
      <c r="AA117" s="139">
        <f t="shared" si="17"/>
        <v>0</v>
      </c>
      <c r="AB117" s="139">
        <f t="shared" si="17"/>
        <v>0</v>
      </c>
      <c r="AC117" s="139">
        <f t="shared" si="17"/>
        <v>0</v>
      </c>
      <c r="AD117" s="139">
        <f t="shared" si="17"/>
        <v>0</v>
      </c>
      <c r="AE117" s="139">
        <f t="shared" si="17"/>
        <v>0</v>
      </c>
      <c r="AF117" s="139">
        <f t="shared" si="17"/>
        <v>0</v>
      </c>
      <c r="AG117" s="139">
        <f t="shared" si="17"/>
        <v>0</v>
      </c>
      <c r="AH117" s="139">
        <f t="shared" si="17"/>
        <v>0</v>
      </c>
      <c r="AI117" s="139">
        <f t="shared" si="17"/>
        <v>0</v>
      </c>
      <c r="AJ117" s="139">
        <f t="shared" si="17"/>
        <v>0</v>
      </c>
      <c r="AK117" s="476"/>
      <c r="AL117" s="476"/>
      <c r="AM117" s="101" t="s">
        <v>889</v>
      </c>
      <c r="AN117" s="139">
        <f>SUMIFS($S$116:$S$167,$D$116:$D$167,$AN$116:$AY$116,$V$116:$V$167,$AM$117:$AM$124)</f>
        <v>0</v>
      </c>
      <c r="AO117" s="139">
        <f t="shared" ref="AO117:AY117" si="18">SUMIFS($S$116:$S$167,$D$116:$D$167,$AN$116:$AY$116,$V$116:$V$167,$AM$117:$AM$124)</f>
        <v>0</v>
      </c>
      <c r="AP117" s="139">
        <f t="shared" si="18"/>
        <v>0</v>
      </c>
      <c r="AQ117" s="139">
        <f t="shared" si="18"/>
        <v>0</v>
      </c>
      <c r="AR117" s="139">
        <f t="shared" si="18"/>
        <v>0</v>
      </c>
      <c r="AS117" s="139">
        <f t="shared" si="18"/>
        <v>0</v>
      </c>
      <c r="AT117" s="139">
        <f t="shared" si="18"/>
        <v>0</v>
      </c>
      <c r="AU117" s="139">
        <f t="shared" si="18"/>
        <v>0</v>
      </c>
      <c r="AV117" s="139">
        <f t="shared" si="18"/>
        <v>0</v>
      </c>
      <c r="AW117" s="139">
        <f t="shared" si="18"/>
        <v>0</v>
      </c>
      <c r="AX117" s="139">
        <f t="shared" si="18"/>
        <v>0</v>
      </c>
      <c r="AY117" s="139">
        <f t="shared" si="18"/>
        <v>0</v>
      </c>
      <c r="BI117" s="431"/>
    </row>
    <row r="118" spans="1:61" s="5" customFormat="1" ht="15" hidden="1" customHeight="1" outlineLevel="1">
      <c r="A118" s="473">
        <v>2</v>
      </c>
      <c r="B118" s="1020" t="s">
        <v>890</v>
      </c>
      <c r="C118" s="474"/>
      <c r="D118" s="474">
        <v>25</v>
      </c>
      <c r="E118" s="474">
        <v>25</v>
      </c>
      <c r="F118" s="474">
        <v>470</v>
      </c>
      <c r="G118" s="474">
        <v>0.6</v>
      </c>
      <c r="H118" s="103" t="s">
        <v>43</v>
      </c>
      <c r="I118" s="111">
        <f t="shared" ref="I118:I132" si="19">IF(H118="sắt đen",7850,IF(H118="sắt trắng",7850,IF(H118="sắt kẽm",7900,IF(H118="nhôm",2500,""))))</f>
        <v>7850</v>
      </c>
      <c r="J118" s="103" t="s">
        <v>54</v>
      </c>
      <c r="K118" s="103">
        <f t="shared" ref="K118:K132" si="20">IF(OR($J118="hộp",J118="vuông"),($D118+($E118-$G118))*2*$F118*$G118*$I118*$C118/10^9,IF(J118="la dẹt",($D118+($E118-$G118))*$F118*$G118*$I118*$C118/10^9,IF($J118="ống",3.14*$D118*$F118*$G118*$I118*$C118/10^9,IF($J118="tròn đặc",3.14*$D118/2*$F118/2*$G118*$I118*$C118/10^9,IF($J118="V",($D118+$E118)*$F118*$I118*$C118/10^9)))))</f>
        <v>0</v>
      </c>
      <c r="L118" s="103">
        <f t="shared" ref="L118:L132" si="21">IF(OR(J118="vuông",J118="hộp",J118="la dẹt"),($D118+$E118)*2*$F118*$C118/10^6,3.14*$D118*$F118*$C118/10^6)</f>
        <v>0</v>
      </c>
      <c r="M118" s="1244" t="str">
        <f t="shared" si="16"/>
        <v>Vuông 25x0,6</v>
      </c>
      <c r="N118" s="1245"/>
      <c r="O118" s="102" t="s">
        <v>888</v>
      </c>
      <c r="P118" s="111">
        <v>6000</v>
      </c>
      <c r="Q118" s="113" t="e">
        <f t="shared" ref="Q118:Q132" si="22">ROUND(K118/C118/F118*P118,4)</f>
        <v>#DIV/0!</v>
      </c>
      <c r="R118" s="137">
        <v>0.02</v>
      </c>
      <c r="S118" s="102">
        <f t="shared" ref="S118:S132" si="23">ROUNDUP($R$8*$F118*C118/$P118*(1+R118),0)</f>
        <v>0</v>
      </c>
      <c r="T118" s="444" t="e">
        <f t="shared" ref="T118:T132" si="24">IF($O118="cây",$S118*$Q118,$R$8*$K118)</f>
        <v>#DIV/0!</v>
      </c>
      <c r="U118" s="138" t="str">
        <f t="shared" ref="U118:U167" si="25">IF($J118="hộp","H",IF($J118="ống","TR",IF($J118="tròn đặc","TRĐ",IF($J118="la dẹt","L",IF($J118="vuông","V")))))</f>
        <v>V</v>
      </c>
      <c r="V118" s="108" t="str">
        <f>CONCATENATE($U118," ",$G118)</f>
        <v>V 0,6</v>
      </c>
      <c r="X118" s="101" t="s">
        <v>891</v>
      </c>
      <c r="Y118" s="139">
        <f t="shared" ref="Y118:AJ124" si="26">SUMIFS($K$116:$K$167,$D$116:$D$167,$Y$116:$AJ$116,$V$116:$V$167,$X$117:$X$124)*$R$15</f>
        <v>0</v>
      </c>
      <c r="Z118" s="139">
        <f t="shared" si="26"/>
        <v>0</v>
      </c>
      <c r="AA118" s="139">
        <f t="shared" si="26"/>
        <v>0</v>
      </c>
      <c r="AB118" s="139">
        <f t="shared" si="26"/>
        <v>0</v>
      </c>
      <c r="AC118" s="139">
        <f t="shared" si="26"/>
        <v>0</v>
      </c>
      <c r="AD118" s="139">
        <f t="shared" si="26"/>
        <v>0</v>
      </c>
      <c r="AE118" s="139">
        <f t="shared" si="26"/>
        <v>0</v>
      </c>
      <c r="AF118" s="139">
        <f t="shared" si="26"/>
        <v>0</v>
      </c>
      <c r="AG118" s="139">
        <f t="shared" si="26"/>
        <v>0</v>
      </c>
      <c r="AH118" s="139">
        <f t="shared" si="26"/>
        <v>0</v>
      </c>
      <c r="AI118" s="139">
        <f t="shared" si="26"/>
        <v>0</v>
      </c>
      <c r="AJ118" s="139">
        <f t="shared" si="26"/>
        <v>0</v>
      </c>
      <c r="AK118" s="477"/>
      <c r="AL118" s="477"/>
      <c r="AM118" s="101" t="s">
        <v>891</v>
      </c>
      <c r="AN118" s="139">
        <f t="shared" ref="AN118:AY124" si="27">SUMIFS($S$116:$S$167,$D$116:$D$167,$AN$116:$AY$116,$V$116:$V$167,$AM$117:$AM$124)</f>
        <v>0</v>
      </c>
      <c r="AO118" s="139">
        <f t="shared" si="27"/>
        <v>0</v>
      </c>
      <c r="AP118" s="139">
        <f t="shared" si="27"/>
        <v>0</v>
      </c>
      <c r="AQ118" s="139">
        <f t="shared" si="27"/>
        <v>0</v>
      </c>
      <c r="AR118" s="139">
        <f t="shared" si="27"/>
        <v>0</v>
      </c>
      <c r="AS118" s="139">
        <f t="shared" si="27"/>
        <v>0</v>
      </c>
      <c r="AT118" s="139">
        <f t="shared" si="27"/>
        <v>0</v>
      </c>
      <c r="AU118" s="139">
        <f t="shared" si="27"/>
        <v>0</v>
      </c>
      <c r="AV118" s="139">
        <f t="shared" si="27"/>
        <v>0</v>
      </c>
      <c r="AW118" s="139">
        <f t="shared" si="27"/>
        <v>0</v>
      </c>
      <c r="AX118" s="139">
        <f t="shared" si="27"/>
        <v>0</v>
      </c>
      <c r="AY118" s="139">
        <f t="shared" si="27"/>
        <v>0</v>
      </c>
      <c r="BI118" s="431"/>
    </row>
    <row r="119" spans="1:61" s="5" customFormat="1" ht="15" hidden="1" customHeight="1" outlineLevel="1">
      <c r="A119" s="473">
        <v>3</v>
      </c>
      <c r="B119" s="1020" t="s">
        <v>892</v>
      </c>
      <c r="C119" s="474"/>
      <c r="D119" s="474">
        <v>25</v>
      </c>
      <c r="E119" s="474">
        <v>25</v>
      </c>
      <c r="F119" s="474">
        <v>420</v>
      </c>
      <c r="G119" s="474">
        <v>0.6</v>
      </c>
      <c r="H119" s="103" t="s">
        <v>43</v>
      </c>
      <c r="I119" s="111">
        <f t="shared" si="19"/>
        <v>7850</v>
      </c>
      <c r="J119" s="103" t="s">
        <v>54</v>
      </c>
      <c r="K119" s="103">
        <f t="shared" si="20"/>
        <v>0</v>
      </c>
      <c r="L119" s="103">
        <f t="shared" si="21"/>
        <v>0</v>
      </c>
      <c r="M119" s="1244" t="str">
        <f t="shared" si="16"/>
        <v>Vuông 25x0,6</v>
      </c>
      <c r="N119" s="1245"/>
      <c r="O119" s="102" t="s">
        <v>888</v>
      </c>
      <c r="P119" s="111">
        <v>6000</v>
      </c>
      <c r="Q119" s="113" t="e">
        <f t="shared" si="22"/>
        <v>#DIV/0!</v>
      </c>
      <c r="R119" s="137">
        <v>0.02</v>
      </c>
      <c r="S119" s="102">
        <f t="shared" si="23"/>
        <v>0</v>
      </c>
      <c r="T119" s="444" t="e">
        <f t="shared" si="24"/>
        <v>#DIV/0!</v>
      </c>
      <c r="U119" s="138" t="str">
        <f t="shared" si="25"/>
        <v>V</v>
      </c>
      <c r="V119" s="108" t="str">
        <f>CONCATENATE($U119," ",$G119)</f>
        <v>V 0,6</v>
      </c>
      <c r="X119" s="101" t="s">
        <v>893</v>
      </c>
      <c r="Y119" s="139">
        <f t="shared" si="26"/>
        <v>0</v>
      </c>
      <c r="Z119" s="139">
        <f t="shared" si="26"/>
        <v>0</v>
      </c>
      <c r="AA119" s="139">
        <f t="shared" si="26"/>
        <v>0</v>
      </c>
      <c r="AB119" s="139">
        <f t="shared" si="26"/>
        <v>0</v>
      </c>
      <c r="AC119" s="139">
        <f t="shared" si="26"/>
        <v>0</v>
      </c>
      <c r="AD119" s="139">
        <f t="shared" si="26"/>
        <v>0</v>
      </c>
      <c r="AE119" s="139">
        <f t="shared" si="26"/>
        <v>0</v>
      </c>
      <c r="AF119" s="139">
        <f t="shared" si="26"/>
        <v>0</v>
      </c>
      <c r="AG119" s="139">
        <f t="shared" si="26"/>
        <v>0</v>
      </c>
      <c r="AH119" s="139">
        <f t="shared" si="26"/>
        <v>0</v>
      </c>
      <c r="AI119" s="139">
        <f t="shared" si="26"/>
        <v>0</v>
      </c>
      <c r="AJ119" s="139">
        <f t="shared" si="26"/>
        <v>0</v>
      </c>
      <c r="AK119" s="477"/>
      <c r="AL119" s="477"/>
      <c r="AM119" s="101" t="s">
        <v>893</v>
      </c>
      <c r="AN119" s="139">
        <f t="shared" si="27"/>
        <v>0</v>
      </c>
      <c r="AO119" s="139">
        <f t="shared" si="27"/>
        <v>0</v>
      </c>
      <c r="AP119" s="139">
        <f t="shared" si="27"/>
        <v>0</v>
      </c>
      <c r="AQ119" s="139">
        <f t="shared" si="27"/>
        <v>0</v>
      </c>
      <c r="AR119" s="139">
        <f t="shared" si="27"/>
        <v>0</v>
      </c>
      <c r="AS119" s="139">
        <f t="shared" si="27"/>
        <v>0</v>
      </c>
      <c r="AT119" s="139">
        <f t="shared" si="27"/>
        <v>0</v>
      </c>
      <c r="AU119" s="139">
        <f t="shared" si="27"/>
        <v>0</v>
      </c>
      <c r="AV119" s="139">
        <f t="shared" si="27"/>
        <v>0</v>
      </c>
      <c r="AW119" s="139">
        <f t="shared" si="27"/>
        <v>0</v>
      </c>
      <c r="AX119" s="139">
        <f t="shared" si="27"/>
        <v>0</v>
      </c>
      <c r="AY119" s="139">
        <f t="shared" si="27"/>
        <v>0</v>
      </c>
      <c r="BI119" s="431"/>
    </row>
    <row r="120" spans="1:61" s="5" customFormat="1" ht="15" hidden="1" customHeight="1" outlineLevel="1">
      <c r="A120" s="473">
        <v>4</v>
      </c>
      <c r="B120" s="1020" t="s">
        <v>894</v>
      </c>
      <c r="C120" s="474"/>
      <c r="D120" s="474">
        <v>25</v>
      </c>
      <c r="E120" s="474">
        <v>50</v>
      </c>
      <c r="F120" s="474">
        <v>1795</v>
      </c>
      <c r="G120" s="475">
        <v>0.6</v>
      </c>
      <c r="H120" s="103" t="s">
        <v>43</v>
      </c>
      <c r="I120" s="111">
        <f t="shared" si="19"/>
        <v>7850</v>
      </c>
      <c r="J120" s="103" t="s">
        <v>311</v>
      </c>
      <c r="K120" s="103">
        <f t="shared" si="20"/>
        <v>0</v>
      </c>
      <c r="L120" s="103">
        <f t="shared" si="21"/>
        <v>0</v>
      </c>
      <c r="M120" s="1244" t="str">
        <f t="shared" si="16"/>
        <v>Hộp 25x50x0,6</v>
      </c>
      <c r="N120" s="1245"/>
      <c r="O120" s="102" t="s">
        <v>888</v>
      </c>
      <c r="P120" s="111">
        <v>6000</v>
      </c>
      <c r="Q120" s="113" t="e">
        <f t="shared" si="22"/>
        <v>#DIV/0!</v>
      </c>
      <c r="R120" s="137">
        <v>0.02</v>
      </c>
      <c r="S120" s="102">
        <f t="shared" si="23"/>
        <v>0</v>
      </c>
      <c r="T120" s="444" t="e">
        <f t="shared" si="24"/>
        <v>#DIV/0!</v>
      </c>
      <c r="U120" s="138" t="str">
        <f t="shared" si="25"/>
        <v>H</v>
      </c>
      <c r="V120" s="108" t="str">
        <f>CONCATENATE($U120," ",$G120)</f>
        <v>H 0,6</v>
      </c>
      <c r="X120" s="101" t="s">
        <v>895</v>
      </c>
      <c r="Y120" s="139">
        <f t="shared" si="26"/>
        <v>0</v>
      </c>
      <c r="Z120" s="139">
        <f t="shared" si="26"/>
        <v>0</v>
      </c>
      <c r="AA120" s="139">
        <f t="shared" si="26"/>
        <v>0</v>
      </c>
      <c r="AB120" s="139">
        <f t="shared" si="26"/>
        <v>0</v>
      </c>
      <c r="AC120" s="139">
        <f t="shared" si="26"/>
        <v>0</v>
      </c>
      <c r="AD120" s="139">
        <f t="shared" si="26"/>
        <v>0</v>
      </c>
      <c r="AE120" s="139">
        <f t="shared" si="26"/>
        <v>0</v>
      </c>
      <c r="AF120" s="139">
        <f t="shared" si="26"/>
        <v>0</v>
      </c>
      <c r="AG120" s="139">
        <f t="shared" si="26"/>
        <v>0</v>
      </c>
      <c r="AH120" s="139">
        <f t="shared" si="26"/>
        <v>0</v>
      </c>
      <c r="AI120" s="139">
        <f t="shared" si="26"/>
        <v>0</v>
      </c>
      <c r="AJ120" s="139">
        <f t="shared" si="26"/>
        <v>0</v>
      </c>
      <c r="AK120" s="477"/>
      <c r="AL120" s="477"/>
      <c r="AM120" s="101" t="s">
        <v>895</v>
      </c>
      <c r="AN120" s="139">
        <f t="shared" si="27"/>
        <v>0</v>
      </c>
      <c r="AO120" s="139">
        <f t="shared" si="27"/>
        <v>0</v>
      </c>
      <c r="AP120" s="139">
        <f t="shared" si="27"/>
        <v>0</v>
      </c>
      <c r="AQ120" s="139">
        <f t="shared" si="27"/>
        <v>0</v>
      </c>
      <c r="AR120" s="139">
        <f t="shared" si="27"/>
        <v>0</v>
      </c>
      <c r="AS120" s="139">
        <f t="shared" si="27"/>
        <v>0</v>
      </c>
      <c r="AT120" s="139">
        <f t="shared" si="27"/>
        <v>0</v>
      </c>
      <c r="AU120" s="139">
        <f t="shared" si="27"/>
        <v>0</v>
      </c>
      <c r="AV120" s="139">
        <f t="shared" si="27"/>
        <v>0</v>
      </c>
      <c r="AW120" s="139">
        <f t="shared" si="27"/>
        <v>0</v>
      </c>
      <c r="AX120" s="139">
        <f t="shared" si="27"/>
        <v>0</v>
      </c>
      <c r="AY120" s="139">
        <f t="shared" si="27"/>
        <v>0</v>
      </c>
      <c r="BI120" s="431"/>
    </row>
    <row r="121" spans="1:61" s="5" customFormat="1" ht="15" hidden="1" customHeight="1" outlineLevel="1">
      <c r="A121" s="473">
        <v>5</v>
      </c>
      <c r="B121" s="1020" t="s">
        <v>896</v>
      </c>
      <c r="C121" s="474"/>
      <c r="D121" s="474">
        <v>10</v>
      </c>
      <c r="E121" s="474">
        <v>20</v>
      </c>
      <c r="F121" s="1021">
        <v>555</v>
      </c>
      <c r="G121" s="474">
        <v>0.6</v>
      </c>
      <c r="H121" s="103" t="s">
        <v>43</v>
      </c>
      <c r="I121" s="111">
        <f t="shared" si="19"/>
        <v>7850</v>
      </c>
      <c r="J121" s="103" t="s">
        <v>311</v>
      </c>
      <c r="K121" s="103">
        <f t="shared" si="20"/>
        <v>0</v>
      </c>
      <c r="L121" s="103">
        <f t="shared" si="21"/>
        <v>0</v>
      </c>
      <c r="M121" s="1244" t="str">
        <f t="shared" si="16"/>
        <v>Hộp 10x20x0,6</v>
      </c>
      <c r="N121" s="1245"/>
      <c r="O121" s="102" t="s">
        <v>888</v>
      </c>
      <c r="P121" s="111">
        <v>6000</v>
      </c>
      <c r="Q121" s="113" t="e">
        <f t="shared" si="22"/>
        <v>#DIV/0!</v>
      </c>
      <c r="R121" s="137">
        <v>0.02</v>
      </c>
      <c r="S121" s="102">
        <f t="shared" si="23"/>
        <v>0</v>
      </c>
      <c r="T121" s="444" t="e">
        <f t="shared" si="24"/>
        <v>#DIV/0!</v>
      </c>
      <c r="U121" s="138" t="str">
        <f t="shared" si="25"/>
        <v>H</v>
      </c>
      <c r="V121" s="108" t="str">
        <f t="shared" ref="V121:V167" si="28">CONCATENATE($U121," ",$G121)</f>
        <v>H 0,6</v>
      </c>
      <c r="X121" s="101" t="s">
        <v>897</v>
      </c>
      <c r="Y121" s="139">
        <f t="shared" si="26"/>
        <v>0</v>
      </c>
      <c r="Z121" s="139">
        <f t="shared" si="26"/>
        <v>0</v>
      </c>
      <c r="AA121" s="139">
        <f t="shared" si="26"/>
        <v>0</v>
      </c>
      <c r="AB121" s="139">
        <f t="shared" si="26"/>
        <v>0</v>
      </c>
      <c r="AC121" s="139">
        <f t="shared" si="26"/>
        <v>0</v>
      </c>
      <c r="AD121" s="139">
        <f t="shared" si="26"/>
        <v>0</v>
      </c>
      <c r="AE121" s="139">
        <f t="shared" si="26"/>
        <v>0</v>
      </c>
      <c r="AF121" s="139">
        <f t="shared" si="26"/>
        <v>0</v>
      </c>
      <c r="AG121" s="139">
        <f t="shared" si="26"/>
        <v>0</v>
      </c>
      <c r="AH121" s="139">
        <f t="shared" si="26"/>
        <v>0</v>
      </c>
      <c r="AI121" s="139">
        <f t="shared" si="26"/>
        <v>0</v>
      </c>
      <c r="AJ121" s="139">
        <f t="shared" si="26"/>
        <v>0</v>
      </c>
      <c r="AK121" s="477"/>
      <c r="AL121" s="477"/>
      <c r="AM121" s="101" t="s">
        <v>897</v>
      </c>
      <c r="AN121" s="139">
        <f t="shared" si="27"/>
        <v>0</v>
      </c>
      <c r="AO121" s="139">
        <f t="shared" si="27"/>
        <v>0</v>
      </c>
      <c r="AP121" s="139">
        <f t="shared" si="27"/>
        <v>0</v>
      </c>
      <c r="AQ121" s="139">
        <f t="shared" si="27"/>
        <v>0</v>
      </c>
      <c r="AR121" s="139">
        <f t="shared" si="27"/>
        <v>0</v>
      </c>
      <c r="AS121" s="139">
        <f t="shared" si="27"/>
        <v>0</v>
      </c>
      <c r="AT121" s="139">
        <f t="shared" si="27"/>
        <v>0</v>
      </c>
      <c r="AU121" s="139">
        <f t="shared" si="27"/>
        <v>0</v>
      </c>
      <c r="AV121" s="139">
        <f t="shared" si="27"/>
        <v>0</v>
      </c>
      <c r="AW121" s="139">
        <f t="shared" si="27"/>
        <v>0</v>
      </c>
      <c r="AX121" s="139">
        <f t="shared" si="27"/>
        <v>0</v>
      </c>
      <c r="AY121" s="139">
        <f t="shared" si="27"/>
        <v>0</v>
      </c>
      <c r="BI121" s="431"/>
    </row>
    <row r="122" spans="1:61" s="5" customFormat="1" ht="15" hidden="1" customHeight="1" outlineLevel="1">
      <c r="A122" s="473">
        <v>6</v>
      </c>
      <c r="B122" s="1020" t="s">
        <v>898</v>
      </c>
      <c r="C122" s="474"/>
      <c r="D122" s="474">
        <v>10</v>
      </c>
      <c r="E122" s="474">
        <v>20</v>
      </c>
      <c r="F122" s="1021">
        <v>535</v>
      </c>
      <c r="G122" s="474">
        <v>0.6</v>
      </c>
      <c r="H122" s="103" t="s">
        <v>43</v>
      </c>
      <c r="I122" s="111">
        <f t="shared" si="19"/>
        <v>7850</v>
      </c>
      <c r="J122" s="103" t="s">
        <v>311</v>
      </c>
      <c r="K122" s="103">
        <f t="shared" si="20"/>
        <v>0</v>
      </c>
      <c r="L122" s="103">
        <f t="shared" si="21"/>
        <v>0</v>
      </c>
      <c r="M122" s="1244" t="str">
        <f t="shared" si="16"/>
        <v>Hộp 10x20x0,6</v>
      </c>
      <c r="N122" s="1245"/>
      <c r="O122" s="102" t="s">
        <v>888</v>
      </c>
      <c r="P122" s="111">
        <v>6000</v>
      </c>
      <c r="Q122" s="113" t="e">
        <f t="shared" si="22"/>
        <v>#DIV/0!</v>
      </c>
      <c r="R122" s="137">
        <v>0.02</v>
      </c>
      <c r="S122" s="102">
        <f t="shared" si="23"/>
        <v>0</v>
      </c>
      <c r="T122" s="444" t="e">
        <f t="shared" si="24"/>
        <v>#DIV/0!</v>
      </c>
      <c r="U122" s="138" t="str">
        <f t="shared" si="25"/>
        <v>H</v>
      </c>
      <c r="V122" s="108" t="str">
        <f t="shared" si="28"/>
        <v>H 0,6</v>
      </c>
      <c r="X122" s="101" t="s">
        <v>899</v>
      </c>
      <c r="Y122" s="139">
        <f t="shared" si="26"/>
        <v>0</v>
      </c>
      <c r="Z122" s="139">
        <f t="shared" si="26"/>
        <v>0</v>
      </c>
      <c r="AA122" s="139">
        <f t="shared" si="26"/>
        <v>0</v>
      </c>
      <c r="AB122" s="139">
        <f t="shared" si="26"/>
        <v>0</v>
      </c>
      <c r="AC122" s="139">
        <f t="shared" si="26"/>
        <v>0</v>
      </c>
      <c r="AD122" s="139">
        <f t="shared" si="26"/>
        <v>0</v>
      </c>
      <c r="AE122" s="139">
        <f t="shared" si="26"/>
        <v>0</v>
      </c>
      <c r="AF122" s="139">
        <f t="shared" si="26"/>
        <v>0</v>
      </c>
      <c r="AG122" s="139">
        <f t="shared" si="26"/>
        <v>0</v>
      </c>
      <c r="AH122" s="139">
        <f t="shared" si="26"/>
        <v>0</v>
      </c>
      <c r="AI122" s="139">
        <f t="shared" si="26"/>
        <v>0</v>
      </c>
      <c r="AJ122" s="139">
        <f t="shared" si="26"/>
        <v>0</v>
      </c>
      <c r="AK122" s="477"/>
      <c r="AL122" s="477"/>
      <c r="AM122" s="101" t="s">
        <v>899</v>
      </c>
      <c r="AN122" s="139">
        <f t="shared" si="27"/>
        <v>0</v>
      </c>
      <c r="AO122" s="139">
        <f t="shared" si="27"/>
        <v>0</v>
      </c>
      <c r="AP122" s="139">
        <f t="shared" si="27"/>
        <v>0</v>
      </c>
      <c r="AQ122" s="139">
        <f t="shared" si="27"/>
        <v>0</v>
      </c>
      <c r="AR122" s="139">
        <f t="shared" si="27"/>
        <v>0</v>
      </c>
      <c r="AS122" s="139">
        <f t="shared" si="27"/>
        <v>0</v>
      </c>
      <c r="AT122" s="139">
        <f t="shared" si="27"/>
        <v>0</v>
      </c>
      <c r="AU122" s="139">
        <f t="shared" si="27"/>
        <v>0</v>
      </c>
      <c r="AV122" s="139">
        <f t="shared" si="27"/>
        <v>0</v>
      </c>
      <c r="AW122" s="139">
        <f t="shared" si="27"/>
        <v>0</v>
      </c>
      <c r="AX122" s="139">
        <f t="shared" si="27"/>
        <v>0</v>
      </c>
      <c r="AY122" s="139">
        <f t="shared" si="27"/>
        <v>0</v>
      </c>
      <c r="BI122" s="431"/>
    </row>
    <row r="123" spans="1:61" s="5" customFormat="1" ht="15" hidden="1" customHeight="1" outlineLevel="1">
      <c r="A123" s="473">
        <v>7</v>
      </c>
      <c r="B123" s="1020" t="s">
        <v>900</v>
      </c>
      <c r="C123" s="474"/>
      <c r="D123" s="474">
        <v>25</v>
      </c>
      <c r="E123" s="474">
        <v>50</v>
      </c>
      <c r="F123" s="474">
        <v>1795</v>
      </c>
      <c r="G123" s="474">
        <v>1.1000000000000001</v>
      </c>
      <c r="H123" s="103" t="s">
        <v>43</v>
      </c>
      <c r="I123" s="111">
        <f t="shared" si="19"/>
        <v>7850</v>
      </c>
      <c r="J123" s="103" t="s">
        <v>311</v>
      </c>
      <c r="K123" s="103">
        <f t="shared" si="20"/>
        <v>0</v>
      </c>
      <c r="L123" s="103">
        <f t="shared" si="21"/>
        <v>0</v>
      </c>
      <c r="M123" s="1244" t="str">
        <f t="shared" si="16"/>
        <v>Hộp 25x50x1,1</v>
      </c>
      <c r="N123" s="1245"/>
      <c r="O123" s="102" t="s">
        <v>888</v>
      </c>
      <c r="P123" s="111">
        <v>6000</v>
      </c>
      <c r="Q123" s="113" t="e">
        <f t="shared" si="22"/>
        <v>#DIV/0!</v>
      </c>
      <c r="R123" s="137">
        <v>0.02</v>
      </c>
      <c r="S123" s="102">
        <f t="shared" si="23"/>
        <v>0</v>
      </c>
      <c r="T123" s="444" t="e">
        <f t="shared" si="24"/>
        <v>#DIV/0!</v>
      </c>
      <c r="U123" s="138" t="str">
        <f t="shared" si="25"/>
        <v>H</v>
      </c>
      <c r="V123" s="108" t="str">
        <f t="shared" si="28"/>
        <v>H 1,1</v>
      </c>
      <c r="X123" s="101" t="s">
        <v>901</v>
      </c>
      <c r="Y123" s="139">
        <f t="shared" si="26"/>
        <v>0</v>
      </c>
      <c r="Z123" s="139">
        <f t="shared" si="26"/>
        <v>0</v>
      </c>
      <c r="AA123" s="139">
        <f t="shared" si="26"/>
        <v>0</v>
      </c>
      <c r="AB123" s="139">
        <f t="shared" si="26"/>
        <v>0</v>
      </c>
      <c r="AC123" s="139">
        <f t="shared" si="26"/>
        <v>0</v>
      </c>
      <c r="AD123" s="139">
        <f t="shared" si="26"/>
        <v>0</v>
      </c>
      <c r="AE123" s="139">
        <f t="shared" si="26"/>
        <v>0</v>
      </c>
      <c r="AF123" s="139">
        <f t="shared" si="26"/>
        <v>0</v>
      </c>
      <c r="AG123" s="139">
        <f t="shared" si="26"/>
        <v>0</v>
      </c>
      <c r="AH123" s="139">
        <f t="shared" si="26"/>
        <v>0</v>
      </c>
      <c r="AI123" s="139">
        <f t="shared" si="26"/>
        <v>0</v>
      </c>
      <c r="AJ123" s="139">
        <f t="shared" si="26"/>
        <v>0</v>
      </c>
      <c r="AK123" s="477"/>
      <c r="AL123" s="477"/>
      <c r="AM123" s="101" t="s">
        <v>901</v>
      </c>
      <c r="AN123" s="139">
        <f t="shared" si="27"/>
        <v>0</v>
      </c>
      <c r="AO123" s="139">
        <f t="shared" si="27"/>
        <v>0</v>
      </c>
      <c r="AP123" s="139">
        <f t="shared" si="27"/>
        <v>0</v>
      </c>
      <c r="AQ123" s="139">
        <f t="shared" si="27"/>
        <v>0</v>
      </c>
      <c r="AR123" s="139">
        <f t="shared" si="27"/>
        <v>0</v>
      </c>
      <c r="AS123" s="139">
        <f t="shared" si="27"/>
        <v>0</v>
      </c>
      <c r="AT123" s="139">
        <f t="shared" si="27"/>
        <v>0</v>
      </c>
      <c r="AU123" s="139">
        <f t="shared" si="27"/>
        <v>0</v>
      </c>
      <c r="AV123" s="139">
        <f t="shared" si="27"/>
        <v>0</v>
      </c>
      <c r="AW123" s="139">
        <f t="shared" si="27"/>
        <v>0</v>
      </c>
      <c r="AX123" s="139">
        <f t="shared" si="27"/>
        <v>0</v>
      </c>
      <c r="AY123" s="139">
        <f t="shared" si="27"/>
        <v>0</v>
      </c>
      <c r="BI123" s="431"/>
    </row>
    <row r="124" spans="1:61" s="5" customFormat="1" ht="15" hidden="1" customHeight="1" outlineLevel="1">
      <c r="A124" s="473">
        <v>8</v>
      </c>
      <c r="B124" s="1020" t="s">
        <v>902</v>
      </c>
      <c r="C124" s="474"/>
      <c r="D124" s="474">
        <v>25</v>
      </c>
      <c r="E124" s="474">
        <v>50</v>
      </c>
      <c r="F124" s="474">
        <v>568</v>
      </c>
      <c r="G124" s="474">
        <v>1.1000000000000001</v>
      </c>
      <c r="H124" s="103" t="s">
        <v>43</v>
      </c>
      <c r="I124" s="111">
        <f t="shared" si="19"/>
        <v>7850</v>
      </c>
      <c r="J124" s="103" t="s">
        <v>311</v>
      </c>
      <c r="K124" s="103">
        <f t="shared" si="20"/>
        <v>0</v>
      </c>
      <c r="L124" s="103">
        <f t="shared" si="21"/>
        <v>0</v>
      </c>
      <c r="M124" s="1244" t="str">
        <f t="shared" si="16"/>
        <v>Hộp 25x50x1,1</v>
      </c>
      <c r="N124" s="1245"/>
      <c r="O124" s="102" t="s">
        <v>888</v>
      </c>
      <c r="P124" s="111">
        <v>6000</v>
      </c>
      <c r="Q124" s="113" t="e">
        <f t="shared" si="22"/>
        <v>#DIV/0!</v>
      </c>
      <c r="R124" s="137">
        <v>0.02</v>
      </c>
      <c r="S124" s="102">
        <f t="shared" si="23"/>
        <v>0</v>
      </c>
      <c r="T124" s="444" t="e">
        <f t="shared" si="24"/>
        <v>#DIV/0!</v>
      </c>
      <c r="U124" s="138" t="str">
        <f t="shared" si="25"/>
        <v>H</v>
      </c>
      <c r="V124" s="108" t="str">
        <f t="shared" si="28"/>
        <v>H 1,1</v>
      </c>
      <c r="X124" s="101" t="s">
        <v>903</v>
      </c>
      <c r="Y124" s="139">
        <f>SUMIFS($K$116:$K$167,$D$116:$D$167,$Y$116:$AJ$116,$V$116:$V$167,$X$117:$X$124)*$R$15</f>
        <v>0</v>
      </c>
      <c r="Z124" s="139">
        <f t="shared" si="26"/>
        <v>0</v>
      </c>
      <c r="AA124" s="139">
        <f t="shared" si="26"/>
        <v>0</v>
      </c>
      <c r="AB124" s="139">
        <f t="shared" si="26"/>
        <v>0</v>
      </c>
      <c r="AC124" s="139">
        <f t="shared" si="26"/>
        <v>0</v>
      </c>
      <c r="AD124" s="139">
        <f t="shared" si="26"/>
        <v>0</v>
      </c>
      <c r="AE124" s="139">
        <f t="shared" si="26"/>
        <v>0</v>
      </c>
      <c r="AF124" s="139">
        <f t="shared" si="26"/>
        <v>0</v>
      </c>
      <c r="AG124" s="139">
        <f t="shared" si="26"/>
        <v>0</v>
      </c>
      <c r="AH124" s="139">
        <f t="shared" si="26"/>
        <v>0</v>
      </c>
      <c r="AI124" s="139">
        <f t="shared" si="26"/>
        <v>0</v>
      </c>
      <c r="AJ124" s="139">
        <f>SUMIFS($K$116:$K$167,$D$116:$D$167,$Y$116:$AJ$116,$V$116:$V$167,$X$117:$X$124)*$R$15</f>
        <v>0</v>
      </c>
      <c r="AK124" s="477">
        <f>SUM(Y117:AJ124)</f>
        <v>0</v>
      </c>
      <c r="AL124" s="477"/>
      <c r="AM124" s="101" t="s">
        <v>903</v>
      </c>
      <c r="AN124" s="139">
        <f t="shared" si="27"/>
        <v>0</v>
      </c>
      <c r="AO124" s="139">
        <f t="shared" si="27"/>
        <v>0</v>
      </c>
      <c r="AP124" s="139">
        <f t="shared" si="27"/>
        <v>0</v>
      </c>
      <c r="AQ124" s="139">
        <f t="shared" si="27"/>
        <v>0</v>
      </c>
      <c r="AR124" s="139">
        <f t="shared" si="27"/>
        <v>0</v>
      </c>
      <c r="AS124" s="139">
        <f t="shared" si="27"/>
        <v>0</v>
      </c>
      <c r="AT124" s="139">
        <f t="shared" si="27"/>
        <v>0</v>
      </c>
      <c r="AU124" s="139">
        <f t="shared" si="27"/>
        <v>0</v>
      </c>
      <c r="AV124" s="139">
        <f t="shared" si="27"/>
        <v>0</v>
      </c>
      <c r="AW124" s="139">
        <f t="shared" si="27"/>
        <v>0</v>
      </c>
      <c r="AX124" s="139">
        <f t="shared" si="27"/>
        <v>0</v>
      </c>
      <c r="AY124" s="139">
        <f t="shared" si="27"/>
        <v>0</v>
      </c>
      <c r="AZ124" s="477">
        <f>SUM(AN117:AY124)</f>
        <v>0</v>
      </c>
      <c r="BI124" s="431"/>
    </row>
    <row r="125" spans="1:61" s="5" customFormat="1" ht="15" hidden="1" customHeight="1" outlineLevel="1">
      <c r="A125" s="473">
        <v>9</v>
      </c>
      <c r="B125" s="1020" t="s">
        <v>904</v>
      </c>
      <c r="C125" s="474"/>
      <c r="D125" s="474">
        <v>25</v>
      </c>
      <c r="E125" s="474">
        <v>25</v>
      </c>
      <c r="F125" s="474">
        <v>540</v>
      </c>
      <c r="G125" s="474">
        <v>1.1000000000000001</v>
      </c>
      <c r="H125" s="103" t="s">
        <v>43</v>
      </c>
      <c r="I125" s="111">
        <f t="shared" si="19"/>
        <v>7850</v>
      </c>
      <c r="J125" s="103" t="s">
        <v>54</v>
      </c>
      <c r="K125" s="103">
        <f t="shared" si="20"/>
        <v>0</v>
      </c>
      <c r="L125" s="103">
        <f t="shared" si="21"/>
        <v>0</v>
      </c>
      <c r="M125" s="1244" t="str">
        <f t="shared" si="16"/>
        <v>Vuông 25x1,1</v>
      </c>
      <c r="N125" s="1245"/>
      <c r="O125" s="102" t="s">
        <v>888</v>
      </c>
      <c r="P125" s="111">
        <v>6000</v>
      </c>
      <c r="Q125" s="113" t="e">
        <f t="shared" si="22"/>
        <v>#DIV/0!</v>
      </c>
      <c r="R125" s="137">
        <v>0.02</v>
      </c>
      <c r="S125" s="102">
        <f t="shared" si="23"/>
        <v>0</v>
      </c>
      <c r="T125" s="444" t="e">
        <f t="shared" si="24"/>
        <v>#DIV/0!</v>
      </c>
      <c r="U125" s="138" t="str">
        <f t="shared" si="25"/>
        <v>V</v>
      </c>
      <c r="V125" s="108" t="str">
        <f t="shared" si="28"/>
        <v>V 1,1</v>
      </c>
      <c r="X125" s="471" t="s">
        <v>905</v>
      </c>
      <c r="Y125" s="472" t="s">
        <v>906</v>
      </c>
      <c r="Z125" s="472" t="s">
        <v>907</v>
      </c>
      <c r="AA125" s="472" t="s">
        <v>908</v>
      </c>
      <c r="AB125" s="472" t="s">
        <v>909</v>
      </c>
      <c r="AC125" s="472" t="s">
        <v>910</v>
      </c>
      <c r="AD125" s="472" t="s">
        <v>911</v>
      </c>
      <c r="AE125" s="472" t="s">
        <v>912</v>
      </c>
      <c r="AF125" s="472" t="s">
        <v>913</v>
      </c>
      <c r="AG125" s="477"/>
      <c r="AH125" s="477"/>
      <c r="AI125" s="477"/>
      <c r="AJ125" s="477"/>
      <c r="AK125" s="477"/>
      <c r="AL125" s="477"/>
      <c r="AM125" s="471" t="s">
        <v>905</v>
      </c>
      <c r="AN125" s="472" t="s">
        <v>906</v>
      </c>
      <c r="AO125" s="472" t="s">
        <v>907</v>
      </c>
      <c r="AP125" s="472" t="s">
        <v>908</v>
      </c>
      <c r="AQ125" s="472" t="s">
        <v>909</v>
      </c>
      <c r="AR125" s="472" t="s">
        <v>910</v>
      </c>
      <c r="AS125" s="472" t="s">
        <v>911</v>
      </c>
      <c r="AT125" s="472" t="s">
        <v>912</v>
      </c>
      <c r="AU125" s="472" t="s">
        <v>913</v>
      </c>
      <c r="AV125" s="477"/>
      <c r="BI125" s="431"/>
    </row>
    <row r="126" spans="1:61" s="5" customFormat="1" ht="15" hidden="1" customHeight="1" outlineLevel="1">
      <c r="A126" s="473">
        <v>10</v>
      </c>
      <c r="B126" s="1020" t="s">
        <v>914</v>
      </c>
      <c r="C126" s="474"/>
      <c r="D126" s="474">
        <v>25</v>
      </c>
      <c r="E126" s="474">
        <v>25</v>
      </c>
      <c r="F126" s="474">
        <v>1745</v>
      </c>
      <c r="G126" s="474">
        <v>0.6</v>
      </c>
      <c r="H126" s="103" t="s">
        <v>43</v>
      </c>
      <c r="I126" s="111">
        <f t="shared" si="19"/>
        <v>7850</v>
      </c>
      <c r="J126" s="103" t="s">
        <v>54</v>
      </c>
      <c r="K126" s="103">
        <f t="shared" si="20"/>
        <v>0</v>
      </c>
      <c r="L126" s="103">
        <f t="shared" si="21"/>
        <v>0</v>
      </c>
      <c r="M126" s="1244" t="str">
        <f t="shared" si="16"/>
        <v>Vuông 25x0,6</v>
      </c>
      <c r="N126" s="1245"/>
      <c r="O126" s="102" t="s">
        <v>888</v>
      </c>
      <c r="P126" s="111">
        <v>6000</v>
      </c>
      <c r="Q126" s="113" t="e">
        <f t="shared" si="22"/>
        <v>#DIV/0!</v>
      </c>
      <c r="R126" s="137">
        <v>0.02</v>
      </c>
      <c r="S126" s="102">
        <f t="shared" si="23"/>
        <v>0</v>
      </c>
      <c r="T126" s="444" t="e">
        <f t="shared" si="24"/>
        <v>#DIV/0!</v>
      </c>
      <c r="U126" s="138" t="str">
        <f t="shared" si="25"/>
        <v>V</v>
      </c>
      <c r="V126" s="108" t="str">
        <f t="shared" si="28"/>
        <v>V 0,6</v>
      </c>
      <c r="X126" s="471"/>
      <c r="Y126" s="472">
        <v>12</v>
      </c>
      <c r="Z126" s="472">
        <v>14</v>
      </c>
      <c r="AA126" s="472">
        <v>16</v>
      </c>
      <c r="AB126" s="472">
        <v>20</v>
      </c>
      <c r="AC126" s="472">
        <v>25</v>
      </c>
      <c r="AD126" s="472">
        <v>30</v>
      </c>
      <c r="AE126" s="472">
        <v>40</v>
      </c>
      <c r="AF126" s="472">
        <v>50</v>
      </c>
      <c r="AG126" s="477"/>
      <c r="AH126" s="477"/>
      <c r="AI126" s="477"/>
      <c r="AJ126" s="477"/>
      <c r="AK126" s="477"/>
      <c r="AL126" s="477"/>
      <c r="AM126" s="471"/>
      <c r="AN126" s="472">
        <v>12</v>
      </c>
      <c r="AO126" s="472">
        <v>14</v>
      </c>
      <c r="AP126" s="472">
        <v>16</v>
      </c>
      <c r="AQ126" s="472">
        <v>20</v>
      </c>
      <c r="AR126" s="472">
        <v>25</v>
      </c>
      <c r="AS126" s="472">
        <v>30</v>
      </c>
      <c r="AT126" s="472">
        <v>40</v>
      </c>
      <c r="AU126" s="472">
        <v>50</v>
      </c>
      <c r="AV126" s="477"/>
      <c r="BI126" s="431"/>
    </row>
    <row r="127" spans="1:61" s="5" customFormat="1" ht="15" hidden="1" customHeight="1" outlineLevel="1">
      <c r="A127" s="473">
        <v>11</v>
      </c>
      <c r="B127" s="1020" t="s">
        <v>915</v>
      </c>
      <c r="C127" s="474"/>
      <c r="D127" s="474">
        <v>20</v>
      </c>
      <c r="E127" s="474">
        <v>20</v>
      </c>
      <c r="F127" s="474">
        <v>150</v>
      </c>
      <c r="G127" s="474">
        <v>0.6</v>
      </c>
      <c r="H127" s="103" t="s">
        <v>43</v>
      </c>
      <c r="I127" s="111">
        <f t="shared" si="19"/>
        <v>7850</v>
      </c>
      <c r="J127" s="103" t="s">
        <v>54</v>
      </c>
      <c r="K127" s="103">
        <f t="shared" si="20"/>
        <v>0</v>
      </c>
      <c r="L127" s="103">
        <f t="shared" si="21"/>
        <v>0</v>
      </c>
      <c r="M127" s="1244" t="str">
        <f t="shared" si="16"/>
        <v>Vuông 20x0,6</v>
      </c>
      <c r="N127" s="1245"/>
      <c r="O127" s="102" t="s">
        <v>888</v>
      </c>
      <c r="P127" s="111">
        <v>6000</v>
      </c>
      <c r="Q127" s="113" t="e">
        <f t="shared" si="22"/>
        <v>#DIV/0!</v>
      </c>
      <c r="R127" s="137">
        <v>0.02</v>
      </c>
      <c r="S127" s="102">
        <f t="shared" si="23"/>
        <v>0</v>
      </c>
      <c r="T127" s="444" t="e">
        <f t="shared" si="24"/>
        <v>#DIV/0!</v>
      </c>
      <c r="U127" s="138" t="str">
        <f t="shared" si="25"/>
        <v>V</v>
      </c>
      <c r="V127" s="108" t="str">
        <f t="shared" si="28"/>
        <v>V 0,6</v>
      </c>
      <c r="X127" s="101" t="s">
        <v>916</v>
      </c>
      <c r="Y127" s="139">
        <f>SUMIFS($K$116:$K$167,$D$116:$D$167,$Y$126:$AF$126,$V$116:$V$167,$X$127:$X$134)*$R$15</f>
        <v>0</v>
      </c>
      <c r="Z127" s="139">
        <f t="shared" ref="Z127:AF127" si="29">SUMIFS($K$116:$K$167,$D$116:$D$167,$Y$126:$AF$126,$V$116:$V$167,$X$127:$X$134)*$R$15</f>
        <v>0</v>
      </c>
      <c r="AA127" s="139">
        <f t="shared" si="29"/>
        <v>0</v>
      </c>
      <c r="AB127" s="139">
        <f t="shared" si="29"/>
        <v>0</v>
      </c>
      <c r="AC127" s="139">
        <f t="shared" si="29"/>
        <v>0</v>
      </c>
      <c r="AD127" s="139">
        <f t="shared" si="29"/>
        <v>0</v>
      </c>
      <c r="AE127" s="139">
        <f t="shared" si="29"/>
        <v>0</v>
      </c>
      <c r="AF127" s="139">
        <f t="shared" si="29"/>
        <v>0</v>
      </c>
      <c r="AG127" s="477"/>
      <c r="AH127" s="477"/>
      <c r="AI127" s="477"/>
      <c r="AJ127" s="477"/>
      <c r="AK127" s="477"/>
      <c r="AL127" s="477"/>
      <c r="AM127" s="101" t="s">
        <v>916</v>
      </c>
      <c r="AN127" s="139">
        <f t="shared" ref="AN127:AU134" si="30">SUMIFS($S$116:$S$167,$D$116:$D$167,$AN$126:$AU$126,$V$116:$V$167,$AM$127:$AM$134)</f>
        <v>0</v>
      </c>
      <c r="AO127" s="139">
        <f t="shared" si="30"/>
        <v>0</v>
      </c>
      <c r="AP127" s="139">
        <f t="shared" si="30"/>
        <v>0</v>
      </c>
      <c r="AQ127" s="139">
        <f t="shared" si="30"/>
        <v>0</v>
      </c>
      <c r="AR127" s="139">
        <f t="shared" si="30"/>
        <v>0</v>
      </c>
      <c r="AS127" s="139">
        <f t="shared" si="30"/>
        <v>0</v>
      </c>
      <c r="AT127" s="139">
        <f t="shared" si="30"/>
        <v>0</v>
      </c>
      <c r="AU127" s="139">
        <f t="shared" si="30"/>
        <v>0</v>
      </c>
      <c r="AV127" s="477"/>
      <c r="BI127" s="431"/>
    </row>
    <row r="128" spans="1:61" s="5" customFormat="1" ht="15" hidden="1" customHeight="1" outlineLevel="1">
      <c r="A128" s="473">
        <v>12</v>
      </c>
      <c r="B128" s="1020" t="s">
        <v>917</v>
      </c>
      <c r="C128" s="474"/>
      <c r="D128" s="474">
        <v>4</v>
      </c>
      <c r="E128" s="474">
        <v>4</v>
      </c>
      <c r="F128" s="474">
        <v>1820</v>
      </c>
      <c r="G128" s="474">
        <v>4</v>
      </c>
      <c r="H128" s="103" t="s">
        <v>43</v>
      </c>
      <c r="I128" s="111">
        <f t="shared" si="19"/>
        <v>7850</v>
      </c>
      <c r="J128" s="103" t="s">
        <v>918</v>
      </c>
      <c r="K128" s="103">
        <f t="shared" si="20"/>
        <v>0</v>
      </c>
      <c r="L128" s="103">
        <f t="shared" si="21"/>
        <v>0</v>
      </c>
      <c r="M128" s="1244" t="str">
        <f t="shared" si="16"/>
        <v>Tròn Đặc 4x4</v>
      </c>
      <c r="N128" s="1245"/>
      <c r="O128" s="102" t="s">
        <v>888</v>
      </c>
      <c r="P128" s="111">
        <v>6000</v>
      </c>
      <c r="Q128" s="113" t="e">
        <f t="shared" si="22"/>
        <v>#DIV/0!</v>
      </c>
      <c r="R128" s="137">
        <v>0.02</v>
      </c>
      <c r="S128" s="102">
        <f t="shared" si="23"/>
        <v>0</v>
      </c>
      <c r="T128" s="444" t="e">
        <f t="shared" si="24"/>
        <v>#DIV/0!</v>
      </c>
      <c r="U128" s="138" t="str">
        <f t="shared" si="25"/>
        <v>TRĐ</v>
      </c>
      <c r="V128" s="108" t="str">
        <f t="shared" si="28"/>
        <v>TRĐ 4</v>
      </c>
      <c r="X128" s="101" t="s">
        <v>919</v>
      </c>
      <c r="Y128" s="139">
        <f t="shared" ref="Y128:AF134" si="31">SUMIFS($K$116:$K$167,$D$116:$D$167,$Y$126:$AF$126,$V$116:$V$167,$X$127:$X$134)*$R$15</f>
        <v>0</v>
      </c>
      <c r="Z128" s="139">
        <f t="shared" si="31"/>
        <v>0</v>
      </c>
      <c r="AA128" s="139">
        <f t="shared" si="31"/>
        <v>0</v>
      </c>
      <c r="AB128" s="139">
        <f t="shared" si="31"/>
        <v>0</v>
      </c>
      <c r="AC128" s="139">
        <f t="shared" si="31"/>
        <v>0</v>
      </c>
      <c r="AD128" s="139">
        <f t="shared" si="31"/>
        <v>0</v>
      </c>
      <c r="AE128" s="139">
        <f t="shared" si="31"/>
        <v>0</v>
      </c>
      <c r="AF128" s="139">
        <f t="shared" si="31"/>
        <v>0</v>
      </c>
      <c r="AG128" s="477"/>
      <c r="AH128" s="477"/>
      <c r="AI128" s="477"/>
      <c r="AJ128" s="477"/>
      <c r="AK128" s="477"/>
      <c r="AL128" s="477"/>
      <c r="AM128" s="101" t="s">
        <v>919</v>
      </c>
      <c r="AN128" s="139">
        <f t="shared" si="30"/>
        <v>0</v>
      </c>
      <c r="AO128" s="139">
        <f t="shared" si="30"/>
        <v>0</v>
      </c>
      <c r="AP128" s="139">
        <f t="shared" si="30"/>
        <v>0</v>
      </c>
      <c r="AQ128" s="139">
        <f t="shared" si="30"/>
        <v>0</v>
      </c>
      <c r="AR128" s="139">
        <f t="shared" si="30"/>
        <v>0</v>
      </c>
      <c r="AS128" s="139">
        <f t="shared" si="30"/>
        <v>0</v>
      </c>
      <c r="AT128" s="139">
        <f t="shared" si="30"/>
        <v>0</v>
      </c>
      <c r="AU128" s="139">
        <f t="shared" si="30"/>
        <v>0</v>
      </c>
      <c r="AV128" s="477"/>
      <c r="BI128" s="431"/>
    </row>
    <row r="129" spans="1:61" s="5" customFormat="1" ht="15" hidden="1" customHeight="1" outlineLevel="1">
      <c r="A129" s="473">
        <v>13</v>
      </c>
      <c r="B129" s="1020" t="s">
        <v>917</v>
      </c>
      <c r="C129" s="474"/>
      <c r="D129" s="474">
        <v>4</v>
      </c>
      <c r="E129" s="474">
        <v>4</v>
      </c>
      <c r="F129" s="474">
        <v>620</v>
      </c>
      <c r="G129" s="474">
        <v>4</v>
      </c>
      <c r="H129" s="103" t="s">
        <v>43</v>
      </c>
      <c r="I129" s="111">
        <f t="shared" si="19"/>
        <v>7850</v>
      </c>
      <c r="J129" s="103" t="s">
        <v>918</v>
      </c>
      <c r="K129" s="103">
        <f t="shared" si="20"/>
        <v>0</v>
      </c>
      <c r="L129" s="103">
        <f t="shared" si="21"/>
        <v>0</v>
      </c>
      <c r="M129" s="1244" t="str">
        <f t="shared" si="16"/>
        <v>Tròn Đặc 4x4</v>
      </c>
      <c r="N129" s="1245"/>
      <c r="O129" s="102" t="s">
        <v>888</v>
      </c>
      <c r="P129" s="111">
        <v>6000</v>
      </c>
      <c r="Q129" s="113" t="e">
        <f t="shared" si="22"/>
        <v>#DIV/0!</v>
      </c>
      <c r="R129" s="137">
        <v>0.02</v>
      </c>
      <c r="S129" s="102">
        <f t="shared" si="23"/>
        <v>0</v>
      </c>
      <c r="T129" s="444" t="e">
        <f t="shared" si="24"/>
        <v>#DIV/0!</v>
      </c>
      <c r="U129" s="138" t="str">
        <f t="shared" si="25"/>
        <v>TRĐ</v>
      </c>
      <c r="V129" s="108" t="str">
        <f t="shared" si="28"/>
        <v>TRĐ 4</v>
      </c>
      <c r="X129" s="101" t="s">
        <v>920</v>
      </c>
      <c r="Y129" s="139">
        <f t="shared" si="31"/>
        <v>0</v>
      </c>
      <c r="Z129" s="139">
        <f t="shared" si="31"/>
        <v>0</v>
      </c>
      <c r="AA129" s="139">
        <f t="shared" si="31"/>
        <v>0</v>
      </c>
      <c r="AB129" s="139">
        <f t="shared" si="31"/>
        <v>0</v>
      </c>
      <c r="AC129" s="139">
        <f t="shared" si="31"/>
        <v>0</v>
      </c>
      <c r="AD129" s="139">
        <f t="shared" si="31"/>
        <v>0</v>
      </c>
      <c r="AE129" s="139">
        <f t="shared" si="31"/>
        <v>0</v>
      </c>
      <c r="AF129" s="139">
        <f t="shared" si="31"/>
        <v>0</v>
      </c>
      <c r="AG129" s="477"/>
      <c r="AH129" s="477"/>
      <c r="AI129" s="477"/>
      <c r="AJ129" s="477"/>
      <c r="AK129" s="477"/>
      <c r="AL129" s="477"/>
      <c r="AM129" s="101" t="s">
        <v>920</v>
      </c>
      <c r="AN129" s="139">
        <f t="shared" si="30"/>
        <v>0</v>
      </c>
      <c r="AO129" s="139">
        <f t="shared" si="30"/>
        <v>0</v>
      </c>
      <c r="AP129" s="139">
        <f t="shared" si="30"/>
        <v>0</v>
      </c>
      <c r="AQ129" s="139">
        <f t="shared" si="30"/>
        <v>0</v>
      </c>
      <c r="AR129" s="139">
        <f t="shared" si="30"/>
        <v>0</v>
      </c>
      <c r="AS129" s="139">
        <f t="shared" si="30"/>
        <v>0</v>
      </c>
      <c r="AT129" s="139">
        <f t="shared" si="30"/>
        <v>0</v>
      </c>
      <c r="AU129" s="139">
        <f t="shared" si="30"/>
        <v>0</v>
      </c>
      <c r="AV129" s="477"/>
      <c r="BI129" s="431"/>
    </row>
    <row r="130" spans="1:61" s="5" customFormat="1" ht="15" hidden="1" customHeight="1" outlineLevel="1">
      <c r="A130" s="473">
        <v>14</v>
      </c>
      <c r="B130" s="1022" t="s">
        <v>921</v>
      </c>
      <c r="C130" s="478"/>
      <c r="D130" s="478">
        <v>3</v>
      </c>
      <c r="E130" s="478">
        <v>25</v>
      </c>
      <c r="F130" s="478">
        <v>50</v>
      </c>
      <c r="G130" s="478">
        <v>3</v>
      </c>
      <c r="H130" s="103" t="s">
        <v>43</v>
      </c>
      <c r="I130" s="111">
        <f t="shared" si="19"/>
        <v>7850</v>
      </c>
      <c r="J130" s="103" t="s">
        <v>922</v>
      </c>
      <c r="K130" s="103">
        <f t="shared" si="20"/>
        <v>0</v>
      </c>
      <c r="L130" s="103">
        <f t="shared" si="21"/>
        <v>0</v>
      </c>
      <c r="M130" s="1244" t="str">
        <f t="shared" si="16"/>
        <v>La Dẹt 25x3</v>
      </c>
      <c r="N130" s="1245"/>
      <c r="O130" s="102" t="s">
        <v>888</v>
      </c>
      <c r="P130" s="111">
        <v>6000</v>
      </c>
      <c r="Q130" s="113" t="e">
        <f t="shared" si="22"/>
        <v>#DIV/0!</v>
      </c>
      <c r="R130" s="137">
        <v>0.02</v>
      </c>
      <c r="S130" s="102">
        <f t="shared" si="23"/>
        <v>0</v>
      </c>
      <c r="T130" s="444" t="e">
        <f t="shared" si="24"/>
        <v>#DIV/0!</v>
      </c>
      <c r="U130" s="138" t="str">
        <f t="shared" si="25"/>
        <v>L</v>
      </c>
      <c r="V130" s="108" t="str">
        <f t="shared" si="28"/>
        <v>L 3</v>
      </c>
      <c r="X130" s="101" t="s">
        <v>923</v>
      </c>
      <c r="Y130" s="139">
        <f t="shared" si="31"/>
        <v>0</v>
      </c>
      <c r="Z130" s="139">
        <f t="shared" si="31"/>
        <v>0</v>
      </c>
      <c r="AA130" s="139">
        <f t="shared" si="31"/>
        <v>0</v>
      </c>
      <c r="AB130" s="139">
        <f t="shared" si="31"/>
        <v>0</v>
      </c>
      <c r="AC130" s="139">
        <f t="shared" si="31"/>
        <v>0</v>
      </c>
      <c r="AD130" s="139">
        <f t="shared" si="31"/>
        <v>0</v>
      </c>
      <c r="AE130" s="139">
        <f t="shared" si="31"/>
        <v>0</v>
      </c>
      <c r="AF130" s="139">
        <f t="shared" si="31"/>
        <v>0</v>
      </c>
      <c r="AG130" s="477"/>
      <c r="AH130" s="477"/>
      <c r="AI130" s="477"/>
      <c r="AJ130" s="477"/>
      <c r="AK130" s="477"/>
      <c r="AL130" s="477"/>
      <c r="AM130" s="101" t="s">
        <v>923</v>
      </c>
      <c r="AN130" s="139">
        <f t="shared" si="30"/>
        <v>0</v>
      </c>
      <c r="AO130" s="139">
        <f t="shared" si="30"/>
        <v>0</v>
      </c>
      <c r="AP130" s="139">
        <f t="shared" si="30"/>
        <v>0</v>
      </c>
      <c r="AQ130" s="139">
        <f t="shared" si="30"/>
        <v>0</v>
      </c>
      <c r="AR130" s="139">
        <f t="shared" si="30"/>
        <v>0</v>
      </c>
      <c r="AS130" s="139">
        <f t="shared" si="30"/>
        <v>0</v>
      </c>
      <c r="AT130" s="139">
        <f t="shared" si="30"/>
        <v>0</v>
      </c>
      <c r="AU130" s="139">
        <f t="shared" si="30"/>
        <v>0</v>
      </c>
      <c r="AV130" s="477"/>
      <c r="BI130" s="431"/>
    </row>
    <row r="131" spans="1:61" s="5" customFormat="1" ht="15" hidden="1" customHeight="1" outlineLevel="1">
      <c r="A131" s="473">
        <v>15</v>
      </c>
      <c r="B131" s="1022" t="s">
        <v>924</v>
      </c>
      <c r="C131" s="478"/>
      <c r="D131" s="478">
        <v>3</v>
      </c>
      <c r="E131" s="478">
        <v>25</v>
      </c>
      <c r="F131" s="478">
        <v>50</v>
      </c>
      <c r="G131" s="478">
        <v>3</v>
      </c>
      <c r="H131" s="103" t="s">
        <v>43</v>
      </c>
      <c r="I131" s="111">
        <f t="shared" si="19"/>
        <v>7850</v>
      </c>
      <c r="J131" s="103" t="s">
        <v>922</v>
      </c>
      <c r="K131" s="103">
        <f t="shared" si="20"/>
        <v>0</v>
      </c>
      <c r="L131" s="103">
        <f t="shared" si="21"/>
        <v>0</v>
      </c>
      <c r="M131" s="1244" t="str">
        <f t="shared" si="16"/>
        <v>La Dẹt 25x3</v>
      </c>
      <c r="N131" s="1245"/>
      <c r="O131" s="102" t="s">
        <v>888</v>
      </c>
      <c r="P131" s="111">
        <v>6000</v>
      </c>
      <c r="Q131" s="113" t="e">
        <f t="shared" si="22"/>
        <v>#DIV/0!</v>
      </c>
      <c r="R131" s="137">
        <v>0.02</v>
      </c>
      <c r="S131" s="102">
        <f t="shared" si="23"/>
        <v>0</v>
      </c>
      <c r="T131" s="444" t="e">
        <f t="shared" si="24"/>
        <v>#DIV/0!</v>
      </c>
      <c r="U131" s="138" t="str">
        <f t="shared" si="25"/>
        <v>L</v>
      </c>
      <c r="V131" s="108" t="str">
        <f t="shared" si="28"/>
        <v>L 3</v>
      </c>
      <c r="X131" s="101" t="s">
        <v>925</v>
      </c>
      <c r="Y131" s="139">
        <f t="shared" si="31"/>
        <v>0</v>
      </c>
      <c r="Z131" s="139">
        <f t="shared" si="31"/>
        <v>0</v>
      </c>
      <c r="AA131" s="139">
        <f t="shared" si="31"/>
        <v>0</v>
      </c>
      <c r="AB131" s="139">
        <f t="shared" si="31"/>
        <v>0</v>
      </c>
      <c r="AC131" s="139">
        <f t="shared" si="31"/>
        <v>0</v>
      </c>
      <c r="AD131" s="139">
        <f t="shared" si="31"/>
        <v>0</v>
      </c>
      <c r="AE131" s="139">
        <f t="shared" si="31"/>
        <v>0</v>
      </c>
      <c r="AF131" s="139">
        <f t="shared" si="31"/>
        <v>0</v>
      </c>
      <c r="AG131" s="477"/>
      <c r="AH131" s="477"/>
      <c r="AI131" s="477"/>
      <c r="AJ131" s="477"/>
      <c r="AK131" s="477"/>
      <c r="AL131" s="477"/>
      <c r="AM131" s="101" t="s">
        <v>925</v>
      </c>
      <c r="AN131" s="139">
        <f t="shared" si="30"/>
        <v>0</v>
      </c>
      <c r="AO131" s="139">
        <f t="shared" si="30"/>
        <v>0</v>
      </c>
      <c r="AP131" s="139">
        <f t="shared" si="30"/>
        <v>0</v>
      </c>
      <c r="AQ131" s="139">
        <f t="shared" si="30"/>
        <v>0</v>
      </c>
      <c r="AR131" s="139">
        <f t="shared" si="30"/>
        <v>0</v>
      </c>
      <c r="AS131" s="139">
        <f t="shared" si="30"/>
        <v>0</v>
      </c>
      <c r="AT131" s="139">
        <f t="shared" si="30"/>
        <v>0</v>
      </c>
      <c r="AU131" s="139">
        <f t="shared" si="30"/>
        <v>0</v>
      </c>
      <c r="AV131" s="477"/>
      <c r="BI131" s="431"/>
    </row>
    <row r="132" spans="1:61" s="5" customFormat="1" ht="15" hidden="1" customHeight="1" outlineLevel="1">
      <c r="A132" s="473">
        <v>16</v>
      </c>
      <c r="B132" s="1022" t="s">
        <v>926</v>
      </c>
      <c r="C132" s="478"/>
      <c r="D132" s="478">
        <v>8</v>
      </c>
      <c r="E132" s="478">
        <v>8</v>
      </c>
      <c r="F132" s="478">
        <v>30</v>
      </c>
      <c r="G132" s="478">
        <v>8</v>
      </c>
      <c r="H132" s="103" t="s">
        <v>43</v>
      </c>
      <c r="I132" s="111">
        <f t="shared" si="19"/>
        <v>7850</v>
      </c>
      <c r="J132" s="103" t="s">
        <v>918</v>
      </c>
      <c r="K132" s="103">
        <f t="shared" si="20"/>
        <v>0</v>
      </c>
      <c r="L132" s="103">
        <f t="shared" si="21"/>
        <v>0</v>
      </c>
      <c r="M132" s="1244" t="str">
        <f t="shared" si="16"/>
        <v>Tròn Đặc 8x8</v>
      </c>
      <c r="N132" s="1245"/>
      <c r="O132" s="102" t="s">
        <v>888</v>
      </c>
      <c r="P132" s="111">
        <v>6000</v>
      </c>
      <c r="Q132" s="113" t="e">
        <f t="shared" si="22"/>
        <v>#DIV/0!</v>
      </c>
      <c r="R132" s="137">
        <v>0.02</v>
      </c>
      <c r="S132" s="102">
        <f t="shared" si="23"/>
        <v>0</v>
      </c>
      <c r="T132" s="444" t="e">
        <f t="shared" si="24"/>
        <v>#DIV/0!</v>
      </c>
      <c r="U132" s="138" t="str">
        <f t="shared" si="25"/>
        <v>TRĐ</v>
      </c>
      <c r="V132" s="108" t="str">
        <f t="shared" si="28"/>
        <v>TRĐ 8</v>
      </c>
      <c r="X132" s="101" t="s">
        <v>927</v>
      </c>
      <c r="Y132" s="139">
        <f t="shared" si="31"/>
        <v>0</v>
      </c>
      <c r="Z132" s="139">
        <f t="shared" si="31"/>
        <v>0</v>
      </c>
      <c r="AA132" s="139">
        <f t="shared" si="31"/>
        <v>0</v>
      </c>
      <c r="AB132" s="139">
        <f t="shared" si="31"/>
        <v>0</v>
      </c>
      <c r="AC132" s="139">
        <f t="shared" si="31"/>
        <v>0</v>
      </c>
      <c r="AD132" s="139">
        <f t="shared" si="31"/>
        <v>0</v>
      </c>
      <c r="AE132" s="139">
        <f t="shared" si="31"/>
        <v>0</v>
      </c>
      <c r="AF132" s="139">
        <f t="shared" si="31"/>
        <v>0</v>
      </c>
      <c r="AG132" s="477"/>
      <c r="AH132" s="477"/>
      <c r="AI132" s="477"/>
      <c r="AJ132" s="477"/>
      <c r="AK132" s="477"/>
      <c r="AL132" s="477"/>
      <c r="AM132" s="101" t="s">
        <v>927</v>
      </c>
      <c r="AN132" s="139">
        <f t="shared" si="30"/>
        <v>0</v>
      </c>
      <c r="AO132" s="139">
        <f t="shared" si="30"/>
        <v>0</v>
      </c>
      <c r="AP132" s="139">
        <f t="shared" si="30"/>
        <v>0</v>
      </c>
      <c r="AQ132" s="139">
        <f t="shared" si="30"/>
        <v>0</v>
      </c>
      <c r="AR132" s="139">
        <f t="shared" si="30"/>
        <v>0</v>
      </c>
      <c r="AS132" s="139">
        <f t="shared" si="30"/>
        <v>0</v>
      </c>
      <c r="AT132" s="139">
        <f t="shared" si="30"/>
        <v>0</v>
      </c>
      <c r="AU132" s="139">
        <f t="shared" si="30"/>
        <v>0</v>
      </c>
      <c r="AV132" s="477"/>
      <c r="BI132" s="431"/>
    </row>
    <row r="133" spans="1:61" s="5" customFormat="1" ht="15" hidden="1" customHeight="1" outlineLevel="1">
      <c r="A133" s="473">
        <v>17</v>
      </c>
      <c r="B133" s="228"/>
      <c r="C133" s="102"/>
      <c r="D133" s="102"/>
      <c r="E133" s="102"/>
      <c r="F133" s="102"/>
      <c r="G133" s="102"/>
      <c r="H133" s="103"/>
      <c r="I133" s="111"/>
      <c r="J133" s="103"/>
      <c r="K133" s="103"/>
      <c r="L133" s="103"/>
      <c r="M133" s="1260"/>
      <c r="N133" s="1261"/>
      <c r="O133" s="111"/>
      <c r="P133" s="261"/>
      <c r="Q133" s="113"/>
      <c r="R133" s="137"/>
      <c r="S133" s="102"/>
      <c r="T133" s="444"/>
      <c r="U133" s="138" t="b">
        <f t="shared" si="25"/>
        <v>0</v>
      </c>
      <c r="V133" s="108" t="str">
        <f t="shared" si="28"/>
        <v xml:space="preserve">FALSE </v>
      </c>
      <c r="X133" s="101" t="s">
        <v>928</v>
      </c>
      <c r="Y133" s="139">
        <f t="shared" si="31"/>
        <v>0</v>
      </c>
      <c r="Z133" s="139">
        <f t="shared" si="31"/>
        <v>0</v>
      </c>
      <c r="AA133" s="139">
        <f t="shared" si="31"/>
        <v>0</v>
      </c>
      <c r="AB133" s="139">
        <f t="shared" si="31"/>
        <v>0</v>
      </c>
      <c r="AC133" s="139">
        <f t="shared" si="31"/>
        <v>0</v>
      </c>
      <c r="AD133" s="139">
        <f t="shared" si="31"/>
        <v>0</v>
      </c>
      <c r="AE133" s="139">
        <f t="shared" si="31"/>
        <v>0</v>
      </c>
      <c r="AF133" s="139">
        <f t="shared" si="31"/>
        <v>0</v>
      </c>
      <c r="AG133" s="477"/>
      <c r="AH133" s="477"/>
      <c r="AI133" s="477"/>
      <c r="AJ133" s="477"/>
      <c r="AK133" s="477"/>
      <c r="AL133" s="477"/>
      <c r="AM133" s="101" t="s">
        <v>928</v>
      </c>
      <c r="AN133" s="139">
        <f t="shared" si="30"/>
        <v>0</v>
      </c>
      <c r="AO133" s="139">
        <f t="shared" si="30"/>
        <v>0</v>
      </c>
      <c r="AP133" s="139">
        <f t="shared" si="30"/>
        <v>0</v>
      </c>
      <c r="AQ133" s="139">
        <f t="shared" si="30"/>
        <v>0</v>
      </c>
      <c r="AR133" s="139">
        <f t="shared" si="30"/>
        <v>0</v>
      </c>
      <c r="AS133" s="139">
        <f t="shared" si="30"/>
        <v>0</v>
      </c>
      <c r="AT133" s="139">
        <f t="shared" si="30"/>
        <v>0</v>
      </c>
      <c r="AU133" s="139">
        <f t="shared" si="30"/>
        <v>0</v>
      </c>
      <c r="AV133" s="477"/>
      <c r="BI133" s="431"/>
    </row>
    <row r="134" spans="1:61" s="5" customFormat="1" ht="15" hidden="1" customHeight="1" outlineLevel="1">
      <c r="A134" s="473">
        <v>18</v>
      </c>
      <c r="B134" s="104"/>
      <c r="C134" s="105"/>
      <c r="D134" s="105"/>
      <c r="E134" s="106"/>
      <c r="F134" s="105"/>
      <c r="G134" s="107"/>
      <c r="H134" s="1023"/>
      <c r="I134" s="111"/>
      <c r="J134" s="103"/>
      <c r="K134" s="103"/>
      <c r="L134" s="103"/>
      <c r="M134" s="1260"/>
      <c r="N134" s="1261"/>
      <c r="O134" s="111"/>
      <c r="P134" s="261"/>
      <c r="Q134" s="113"/>
      <c r="R134" s="137"/>
      <c r="S134" s="102"/>
      <c r="T134" s="444"/>
      <c r="U134" s="138" t="b">
        <f t="shared" si="25"/>
        <v>0</v>
      </c>
      <c r="V134" s="108" t="str">
        <f t="shared" si="28"/>
        <v xml:space="preserve">FALSE </v>
      </c>
      <c r="X134" s="101" t="s">
        <v>929</v>
      </c>
      <c r="Y134" s="139">
        <f t="shared" si="31"/>
        <v>0</v>
      </c>
      <c r="Z134" s="139">
        <f t="shared" si="31"/>
        <v>0</v>
      </c>
      <c r="AA134" s="139">
        <f t="shared" si="31"/>
        <v>0</v>
      </c>
      <c r="AB134" s="139">
        <f t="shared" si="31"/>
        <v>0</v>
      </c>
      <c r="AC134" s="139">
        <f t="shared" si="31"/>
        <v>0</v>
      </c>
      <c r="AD134" s="139">
        <f t="shared" si="31"/>
        <v>0</v>
      </c>
      <c r="AE134" s="139">
        <f t="shared" si="31"/>
        <v>0</v>
      </c>
      <c r="AF134" s="139">
        <f>SUMIFS($K$116:$K$167,$D$116:$D$167,$Y$126:$AF$126,$V$116:$V$167,$X$127:$X$134)*$R$15</f>
        <v>0</v>
      </c>
      <c r="AG134" s="477">
        <f>SUM(Y127:AF134)</f>
        <v>0</v>
      </c>
      <c r="AH134" s="477"/>
      <c r="AI134" s="477"/>
      <c r="AJ134" s="477"/>
      <c r="AK134" s="477"/>
      <c r="AL134" s="477"/>
      <c r="AM134" s="101" t="s">
        <v>929</v>
      </c>
      <c r="AN134" s="139">
        <f t="shared" si="30"/>
        <v>0</v>
      </c>
      <c r="AO134" s="139">
        <f t="shared" si="30"/>
        <v>0</v>
      </c>
      <c r="AP134" s="139">
        <f t="shared" si="30"/>
        <v>0</v>
      </c>
      <c r="AQ134" s="139">
        <f t="shared" si="30"/>
        <v>0</v>
      </c>
      <c r="AR134" s="139">
        <f t="shared" si="30"/>
        <v>0</v>
      </c>
      <c r="AS134" s="139">
        <f t="shared" si="30"/>
        <v>0</v>
      </c>
      <c r="AT134" s="139">
        <f t="shared" si="30"/>
        <v>0</v>
      </c>
      <c r="AU134" s="139">
        <f t="shared" si="30"/>
        <v>0</v>
      </c>
      <c r="AV134" s="477">
        <f>SUM(AN127:AU134)</f>
        <v>0</v>
      </c>
      <c r="BI134" s="431"/>
    </row>
    <row r="135" spans="1:61" s="5" customFormat="1" ht="15" hidden="1" customHeight="1" outlineLevel="1">
      <c r="A135" s="473">
        <v>19</v>
      </c>
      <c r="B135" s="104"/>
      <c r="C135" s="105"/>
      <c r="D135" s="105"/>
      <c r="E135" s="106"/>
      <c r="F135" s="105"/>
      <c r="G135" s="107"/>
      <c r="H135" s="1023"/>
      <c r="I135" s="111"/>
      <c r="J135" s="103"/>
      <c r="K135" s="103"/>
      <c r="L135" s="103"/>
      <c r="M135" s="1260"/>
      <c r="N135" s="1261"/>
      <c r="O135" s="111"/>
      <c r="P135" s="261"/>
      <c r="Q135" s="113"/>
      <c r="R135" s="137"/>
      <c r="S135" s="102"/>
      <c r="T135" s="444"/>
      <c r="U135" s="138" t="b">
        <f t="shared" si="25"/>
        <v>0</v>
      </c>
      <c r="V135" s="108" t="str">
        <f t="shared" si="28"/>
        <v xml:space="preserve">FALSE </v>
      </c>
      <c r="X135" s="471" t="s">
        <v>930</v>
      </c>
      <c r="Y135" s="479" t="s">
        <v>931</v>
      </c>
      <c r="Z135" s="479" t="s">
        <v>932</v>
      </c>
      <c r="AA135" s="479" t="s">
        <v>933</v>
      </c>
      <c r="AB135" s="479" t="s">
        <v>934</v>
      </c>
      <c r="AC135" s="479" t="s">
        <v>935</v>
      </c>
      <c r="AD135" s="479" t="s">
        <v>936</v>
      </c>
      <c r="AE135" s="480" t="s">
        <v>937</v>
      </c>
      <c r="AF135" s="480" t="s">
        <v>938</v>
      </c>
      <c r="AG135" s="477"/>
      <c r="AH135" s="477"/>
      <c r="AI135" s="477"/>
      <c r="AJ135" s="477"/>
      <c r="AK135" s="477"/>
      <c r="AL135" s="477"/>
      <c r="AM135" s="471" t="s">
        <v>930</v>
      </c>
      <c r="AN135" s="479" t="s">
        <v>931</v>
      </c>
      <c r="AO135" s="479" t="s">
        <v>932</v>
      </c>
      <c r="AP135" s="479" t="s">
        <v>933</v>
      </c>
      <c r="AQ135" s="479" t="s">
        <v>934</v>
      </c>
      <c r="AR135" s="479" t="s">
        <v>935</v>
      </c>
      <c r="AS135" s="479" t="s">
        <v>936</v>
      </c>
      <c r="AT135" s="480" t="s">
        <v>937</v>
      </c>
      <c r="AU135" s="480" t="s">
        <v>938</v>
      </c>
      <c r="AV135" s="477"/>
      <c r="BI135" s="431"/>
    </row>
    <row r="136" spans="1:61" s="5" customFormat="1" ht="15" hidden="1" customHeight="1" outlineLevel="1">
      <c r="A136" s="473">
        <v>20</v>
      </c>
      <c r="B136" s="481"/>
      <c r="C136" s="478"/>
      <c r="D136" s="478"/>
      <c r="E136" s="484"/>
      <c r="F136" s="478"/>
      <c r="G136" s="485"/>
      <c r="H136" s="486"/>
      <c r="I136" s="486"/>
      <c r="J136" s="103"/>
      <c r="K136" s="103"/>
      <c r="L136" s="103"/>
      <c r="M136" s="1260"/>
      <c r="N136" s="1261"/>
      <c r="O136" s="486"/>
      <c r="P136" s="490"/>
      <c r="Q136" s="486"/>
      <c r="R136" s="486"/>
      <c r="S136" s="486"/>
      <c r="T136" s="491"/>
      <c r="U136" s="138" t="b">
        <f t="shared" si="25"/>
        <v>0</v>
      </c>
      <c r="V136" s="108" t="str">
        <f t="shared" si="28"/>
        <v xml:space="preserve">FALSE </v>
      </c>
      <c r="X136" s="471"/>
      <c r="Y136" s="482">
        <v>10</v>
      </c>
      <c r="Z136" s="482">
        <v>13</v>
      </c>
      <c r="AA136" s="482">
        <v>20</v>
      </c>
      <c r="AB136" s="482">
        <v>25</v>
      </c>
      <c r="AC136" s="482">
        <v>30</v>
      </c>
      <c r="AD136" s="482">
        <v>30</v>
      </c>
      <c r="AE136" s="482">
        <v>40</v>
      </c>
      <c r="AF136" s="482">
        <v>50</v>
      </c>
      <c r="AG136" s="477"/>
      <c r="AH136" s="477"/>
      <c r="AI136" s="477"/>
      <c r="AJ136" s="477"/>
      <c r="AK136" s="477"/>
      <c r="AL136" s="477"/>
      <c r="AM136" s="471"/>
      <c r="AN136" s="482">
        <v>10</v>
      </c>
      <c r="AO136" s="482">
        <v>13</v>
      </c>
      <c r="AP136" s="482">
        <v>20</v>
      </c>
      <c r="AQ136" s="482">
        <v>25</v>
      </c>
      <c r="AR136" s="482">
        <v>30</v>
      </c>
      <c r="AS136" s="482">
        <v>30</v>
      </c>
      <c r="AT136" s="482">
        <v>40</v>
      </c>
      <c r="AU136" s="482">
        <v>50</v>
      </c>
      <c r="AV136" s="477"/>
      <c r="BI136" s="431"/>
    </row>
    <row r="137" spans="1:61" s="5" customFormat="1" ht="15" hidden="1" customHeight="1" outlineLevel="1">
      <c r="A137" s="473">
        <v>21</v>
      </c>
      <c r="B137" s="487"/>
      <c r="C137" s="474"/>
      <c r="D137" s="474"/>
      <c r="E137" s="474"/>
      <c r="F137" s="474"/>
      <c r="G137" s="474"/>
      <c r="H137" s="488"/>
      <c r="I137" s="488"/>
      <c r="J137" s="103"/>
      <c r="K137" s="488"/>
      <c r="L137" s="103"/>
      <c r="M137" s="1260"/>
      <c r="N137" s="1261"/>
      <c r="O137" s="488"/>
      <c r="P137" s="526"/>
      <c r="Q137" s="488"/>
      <c r="R137" s="488"/>
      <c r="S137" s="488"/>
      <c r="T137" s="527"/>
      <c r="U137" s="138" t="b">
        <f t="shared" si="25"/>
        <v>0</v>
      </c>
      <c r="V137" s="108" t="str">
        <f t="shared" si="28"/>
        <v xml:space="preserve">FALSE </v>
      </c>
      <c r="X137" s="101" t="s">
        <v>939</v>
      </c>
      <c r="Y137" s="139">
        <f>SUMIFS($K$116:$K$167,$D$116:$D$167,$Y$136:$AF$136,$V$116:$V$167,$X$136:$X$144)*$R$15</f>
        <v>0</v>
      </c>
      <c r="Z137" s="139">
        <f t="shared" ref="Z137:AF137" si="32">SUMIFS($K$116:$K$167,$D$116:$D$167,$Y$136:$AF$136,$V$116:$V$167,$X$136:$X$144)*$R$15</f>
        <v>0</v>
      </c>
      <c r="AA137" s="139">
        <f t="shared" si="32"/>
        <v>0</v>
      </c>
      <c r="AB137" s="139">
        <f t="shared" si="32"/>
        <v>0</v>
      </c>
      <c r="AC137" s="139">
        <f t="shared" si="32"/>
        <v>0</v>
      </c>
      <c r="AD137" s="139">
        <f t="shared" si="32"/>
        <v>0</v>
      </c>
      <c r="AE137" s="139">
        <f t="shared" si="32"/>
        <v>0</v>
      </c>
      <c r="AF137" s="139">
        <f t="shared" si="32"/>
        <v>0</v>
      </c>
      <c r="AG137" s="477"/>
      <c r="AH137" s="477"/>
      <c r="AI137" s="477"/>
      <c r="AJ137" s="477"/>
      <c r="AK137" s="477"/>
      <c r="AL137" s="477"/>
      <c r="AM137" s="101" t="s">
        <v>939</v>
      </c>
      <c r="AN137" s="139">
        <f t="shared" ref="AN137:AU144" si="33">SUMIFS($S$116:$S$167,$D$116:$D$167,$AN$136:$AU$136,$V$116:$V$167,$AM$137:$AM$144)</f>
        <v>0</v>
      </c>
      <c r="AO137" s="139">
        <f t="shared" si="33"/>
        <v>0</v>
      </c>
      <c r="AP137" s="139">
        <f t="shared" si="33"/>
        <v>0</v>
      </c>
      <c r="AQ137" s="139">
        <f t="shared" si="33"/>
        <v>0</v>
      </c>
      <c r="AR137" s="139">
        <f t="shared" si="33"/>
        <v>0</v>
      </c>
      <c r="AS137" s="139">
        <f t="shared" si="33"/>
        <v>0</v>
      </c>
      <c r="AT137" s="139">
        <f t="shared" si="33"/>
        <v>0</v>
      </c>
      <c r="AU137" s="139">
        <f t="shared" si="33"/>
        <v>0</v>
      </c>
      <c r="AV137" s="477"/>
      <c r="BI137" s="431"/>
    </row>
    <row r="138" spans="1:61" s="5" customFormat="1" ht="15" hidden="1" customHeight="1" outlineLevel="1">
      <c r="A138" s="473">
        <v>22</v>
      </c>
      <c r="B138" s="228"/>
      <c r="C138" s="102"/>
      <c r="D138" s="102"/>
      <c r="E138" s="102"/>
      <c r="F138" s="102"/>
      <c r="G138" s="102"/>
      <c r="H138" s="103"/>
      <c r="I138" s="111"/>
      <c r="J138" s="103"/>
      <c r="K138" s="103"/>
      <c r="L138" s="103"/>
      <c r="M138" s="1260"/>
      <c r="N138" s="1261"/>
      <c r="O138" s="111"/>
      <c r="P138" s="261"/>
      <c r="Q138" s="113"/>
      <c r="R138" s="137"/>
      <c r="S138" s="102"/>
      <c r="T138" s="444"/>
      <c r="U138" s="138" t="b">
        <f t="shared" si="25"/>
        <v>0</v>
      </c>
      <c r="V138" s="108" t="str">
        <f t="shared" si="28"/>
        <v xml:space="preserve">FALSE </v>
      </c>
      <c r="X138" s="101" t="s">
        <v>940</v>
      </c>
      <c r="Y138" s="139">
        <f t="shared" ref="Y138:AF144" si="34">SUMIFS($K$116:$K$167,$D$116:$D$167,$Y$136:$AF$136,$V$116:$V$167,$X$136:$X$144)*$R$15</f>
        <v>0</v>
      </c>
      <c r="Z138" s="139">
        <f t="shared" si="34"/>
        <v>0</v>
      </c>
      <c r="AA138" s="139">
        <f t="shared" si="34"/>
        <v>0</v>
      </c>
      <c r="AB138" s="139">
        <f t="shared" si="34"/>
        <v>0</v>
      </c>
      <c r="AC138" s="139">
        <f t="shared" si="34"/>
        <v>0</v>
      </c>
      <c r="AD138" s="139">
        <f t="shared" si="34"/>
        <v>0</v>
      </c>
      <c r="AE138" s="139">
        <f t="shared" si="34"/>
        <v>0</v>
      </c>
      <c r="AF138" s="139">
        <f t="shared" si="34"/>
        <v>0</v>
      </c>
      <c r="AG138" s="477"/>
      <c r="AH138" s="477"/>
      <c r="AI138" s="477"/>
      <c r="AJ138" s="477"/>
      <c r="AK138" s="477"/>
      <c r="AL138" s="477"/>
      <c r="AM138" s="101" t="s">
        <v>940</v>
      </c>
      <c r="AN138" s="139">
        <f t="shared" si="33"/>
        <v>0</v>
      </c>
      <c r="AO138" s="139">
        <f t="shared" si="33"/>
        <v>0</v>
      </c>
      <c r="AP138" s="139">
        <f t="shared" si="33"/>
        <v>0</v>
      </c>
      <c r="AQ138" s="139">
        <f t="shared" si="33"/>
        <v>0</v>
      </c>
      <c r="AR138" s="139">
        <f t="shared" si="33"/>
        <v>0</v>
      </c>
      <c r="AS138" s="139">
        <f t="shared" si="33"/>
        <v>0</v>
      </c>
      <c r="AT138" s="139">
        <f t="shared" si="33"/>
        <v>0</v>
      </c>
      <c r="AU138" s="139">
        <f t="shared" si="33"/>
        <v>0</v>
      </c>
      <c r="AV138" s="477"/>
      <c r="BI138" s="431"/>
    </row>
    <row r="139" spans="1:61" s="5" customFormat="1" ht="15" hidden="1" customHeight="1" outlineLevel="1">
      <c r="A139" s="473">
        <v>23</v>
      </c>
      <c r="B139" s="228"/>
      <c r="C139" s="102"/>
      <c r="D139" s="102"/>
      <c r="E139" s="102"/>
      <c r="F139" s="102"/>
      <c r="G139" s="102"/>
      <c r="H139" s="103"/>
      <c r="I139" s="111"/>
      <c r="J139" s="103"/>
      <c r="K139" s="103"/>
      <c r="L139" s="103"/>
      <c r="M139" s="1260"/>
      <c r="N139" s="1261"/>
      <c r="O139" s="111"/>
      <c r="P139" s="261"/>
      <c r="Q139" s="113"/>
      <c r="R139" s="137"/>
      <c r="S139" s="102"/>
      <c r="T139" s="444"/>
      <c r="U139" s="138" t="b">
        <f t="shared" si="25"/>
        <v>0</v>
      </c>
      <c r="V139" s="108" t="str">
        <f t="shared" si="28"/>
        <v xml:space="preserve">FALSE </v>
      </c>
      <c r="X139" s="101" t="s">
        <v>941</v>
      </c>
      <c r="Y139" s="139">
        <f t="shared" si="34"/>
        <v>0</v>
      </c>
      <c r="Z139" s="139">
        <f t="shared" si="34"/>
        <v>0</v>
      </c>
      <c r="AA139" s="139">
        <f t="shared" si="34"/>
        <v>0</v>
      </c>
      <c r="AB139" s="139">
        <f t="shared" si="34"/>
        <v>0</v>
      </c>
      <c r="AC139" s="139">
        <f t="shared" si="34"/>
        <v>0</v>
      </c>
      <c r="AD139" s="139">
        <f t="shared" si="34"/>
        <v>0</v>
      </c>
      <c r="AE139" s="139">
        <f t="shared" si="34"/>
        <v>0</v>
      </c>
      <c r="AF139" s="139">
        <f t="shared" si="34"/>
        <v>0</v>
      </c>
      <c r="AG139" s="477"/>
      <c r="AH139" s="477"/>
      <c r="AI139" s="477"/>
      <c r="AJ139" s="477"/>
      <c r="AK139" s="477"/>
      <c r="AL139" s="477"/>
      <c r="AM139" s="101" t="s">
        <v>941</v>
      </c>
      <c r="AN139" s="139">
        <f t="shared" si="33"/>
        <v>0</v>
      </c>
      <c r="AO139" s="139">
        <f t="shared" si="33"/>
        <v>0</v>
      </c>
      <c r="AP139" s="139">
        <f t="shared" si="33"/>
        <v>0</v>
      </c>
      <c r="AQ139" s="139">
        <f t="shared" si="33"/>
        <v>0</v>
      </c>
      <c r="AR139" s="139">
        <f t="shared" si="33"/>
        <v>0</v>
      </c>
      <c r="AS139" s="139">
        <f t="shared" si="33"/>
        <v>0</v>
      </c>
      <c r="AT139" s="139">
        <f t="shared" si="33"/>
        <v>0</v>
      </c>
      <c r="AU139" s="139">
        <f t="shared" si="33"/>
        <v>0</v>
      </c>
      <c r="AV139" s="477"/>
      <c r="BI139" s="431"/>
    </row>
    <row r="140" spans="1:61" s="5" customFormat="1" ht="15" hidden="1" customHeight="1" outlineLevel="1">
      <c r="A140" s="473">
        <v>24</v>
      </c>
      <c r="B140" s="228"/>
      <c r="C140" s="102"/>
      <c r="D140" s="102"/>
      <c r="E140" s="102"/>
      <c r="F140" s="102"/>
      <c r="G140" s="102"/>
      <c r="H140" s="103"/>
      <c r="I140" s="111"/>
      <c r="J140" s="103"/>
      <c r="K140" s="103"/>
      <c r="L140" s="103"/>
      <c r="M140" s="1260"/>
      <c r="N140" s="1261"/>
      <c r="O140" s="111"/>
      <c r="P140" s="261"/>
      <c r="Q140" s="113"/>
      <c r="R140" s="137"/>
      <c r="S140" s="102"/>
      <c r="T140" s="444"/>
      <c r="U140" s="138" t="b">
        <f t="shared" si="25"/>
        <v>0</v>
      </c>
      <c r="V140" s="108" t="str">
        <f t="shared" si="28"/>
        <v xml:space="preserve">FALSE </v>
      </c>
      <c r="X140" s="101" t="s">
        <v>942</v>
      </c>
      <c r="Y140" s="139">
        <f t="shared" si="34"/>
        <v>0</v>
      </c>
      <c r="Z140" s="139">
        <f t="shared" si="34"/>
        <v>0</v>
      </c>
      <c r="AA140" s="139">
        <f t="shared" si="34"/>
        <v>0</v>
      </c>
      <c r="AB140" s="139">
        <f t="shared" si="34"/>
        <v>0</v>
      </c>
      <c r="AC140" s="139">
        <f t="shared" si="34"/>
        <v>0</v>
      </c>
      <c r="AD140" s="139">
        <f t="shared" si="34"/>
        <v>0</v>
      </c>
      <c r="AE140" s="139">
        <f t="shared" si="34"/>
        <v>0</v>
      </c>
      <c r="AF140" s="139">
        <f t="shared" si="34"/>
        <v>0</v>
      </c>
      <c r="AG140" s="477"/>
      <c r="AH140" s="477"/>
      <c r="AI140" s="477"/>
      <c r="AJ140" s="477"/>
      <c r="AK140" s="477"/>
      <c r="AL140" s="477"/>
      <c r="AM140" s="101" t="s">
        <v>942</v>
      </c>
      <c r="AN140" s="139">
        <f t="shared" si="33"/>
        <v>0</v>
      </c>
      <c r="AO140" s="139">
        <f t="shared" si="33"/>
        <v>0</v>
      </c>
      <c r="AP140" s="139">
        <f t="shared" si="33"/>
        <v>0</v>
      </c>
      <c r="AQ140" s="139">
        <f t="shared" si="33"/>
        <v>0</v>
      </c>
      <c r="AR140" s="139">
        <f t="shared" si="33"/>
        <v>0</v>
      </c>
      <c r="AS140" s="139">
        <f t="shared" si="33"/>
        <v>0</v>
      </c>
      <c r="AT140" s="139">
        <f t="shared" si="33"/>
        <v>0</v>
      </c>
      <c r="AU140" s="139">
        <f t="shared" si="33"/>
        <v>0</v>
      </c>
      <c r="AV140" s="477"/>
      <c r="BI140" s="431"/>
    </row>
    <row r="141" spans="1:61" s="5" customFormat="1" ht="15" hidden="1" customHeight="1" outlineLevel="1">
      <c r="A141" s="473">
        <v>25</v>
      </c>
      <c r="B141" s="104"/>
      <c r="C141" s="105"/>
      <c r="D141" s="105"/>
      <c r="E141" s="106"/>
      <c r="F141" s="105"/>
      <c r="G141" s="107"/>
      <c r="H141" s="1023"/>
      <c r="I141" s="111"/>
      <c r="J141" s="103"/>
      <c r="K141" s="103"/>
      <c r="L141" s="103"/>
      <c r="M141" s="1260"/>
      <c r="N141" s="1261"/>
      <c r="O141" s="111"/>
      <c r="P141" s="261"/>
      <c r="Q141" s="113"/>
      <c r="R141" s="137"/>
      <c r="S141" s="102"/>
      <c r="T141" s="444"/>
      <c r="U141" s="138" t="b">
        <f t="shared" si="25"/>
        <v>0</v>
      </c>
      <c r="V141" s="108" t="str">
        <f t="shared" si="28"/>
        <v xml:space="preserve">FALSE </v>
      </c>
      <c r="X141" s="101" t="s">
        <v>943</v>
      </c>
      <c r="Y141" s="139">
        <f t="shared" si="34"/>
        <v>0</v>
      </c>
      <c r="Z141" s="139">
        <f t="shared" si="34"/>
        <v>0</v>
      </c>
      <c r="AA141" s="139">
        <f t="shared" si="34"/>
        <v>0</v>
      </c>
      <c r="AB141" s="139">
        <f t="shared" si="34"/>
        <v>0</v>
      </c>
      <c r="AC141" s="139">
        <f t="shared" si="34"/>
        <v>0</v>
      </c>
      <c r="AD141" s="139">
        <f t="shared" si="34"/>
        <v>0</v>
      </c>
      <c r="AE141" s="139">
        <f t="shared" si="34"/>
        <v>0</v>
      </c>
      <c r="AF141" s="139">
        <f t="shared" si="34"/>
        <v>0</v>
      </c>
      <c r="AG141" s="477"/>
      <c r="AH141" s="477"/>
      <c r="AI141" s="477"/>
      <c r="AJ141" s="477"/>
      <c r="AK141" s="477"/>
      <c r="AL141" s="477"/>
      <c r="AM141" s="101" t="s">
        <v>943</v>
      </c>
      <c r="AN141" s="139">
        <f t="shared" si="33"/>
        <v>0</v>
      </c>
      <c r="AO141" s="139">
        <f t="shared" si="33"/>
        <v>0</v>
      </c>
      <c r="AP141" s="139">
        <f t="shared" si="33"/>
        <v>0</v>
      </c>
      <c r="AQ141" s="139">
        <f t="shared" si="33"/>
        <v>0</v>
      </c>
      <c r="AR141" s="139">
        <f t="shared" si="33"/>
        <v>0</v>
      </c>
      <c r="AS141" s="139">
        <f t="shared" si="33"/>
        <v>0</v>
      </c>
      <c r="AT141" s="139">
        <f t="shared" si="33"/>
        <v>0</v>
      </c>
      <c r="AU141" s="139">
        <f t="shared" si="33"/>
        <v>0</v>
      </c>
      <c r="AV141" s="477"/>
      <c r="BI141" s="431"/>
    </row>
    <row r="142" spans="1:61" s="5" customFormat="1" ht="15" hidden="1" customHeight="1" outlineLevel="1">
      <c r="A142" s="473">
        <v>26</v>
      </c>
      <c r="B142" s="104"/>
      <c r="C142" s="105"/>
      <c r="D142" s="105"/>
      <c r="E142" s="106"/>
      <c r="F142" s="105"/>
      <c r="G142" s="107"/>
      <c r="H142" s="1023"/>
      <c r="I142" s="111"/>
      <c r="J142" s="103"/>
      <c r="K142" s="103"/>
      <c r="L142" s="103"/>
      <c r="M142" s="1260"/>
      <c r="N142" s="1261"/>
      <c r="O142" s="111"/>
      <c r="P142" s="261"/>
      <c r="Q142" s="113"/>
      <c r="R142" s="137"/>
      <c r="S142" s="102"/>
      <c r="T142" s="444"/>
      <c r="U142" s="138" t="b">
        <f t="shared" si="25"/>
        <v>0</v>
      </c>
      <c r="V142" s="108" t="str">
        <f t="shared" si="28"/>
        <v xml:space="preserve">FALSE </v>
      </c>
      <c r="X142" s="101" t="s">
        <v>944</v>
      </c>
      <c r="Y142" s="139">
        <f t="shared" si="34"/>
        <v>0</v>
      </c>
      <c r="Z142" s="139">
        <f t="shared" si="34"/>
        <v>0</v>
      </c>
      <c r="AA142" s="139">
        <f t="shared" si="34"/>
        <v>0</v>
      </c>
      <c r="AB142" s="139">
        <f t="shared" si="34"/>
        <v>0</v>
      </c>
      <c r="AC142" s="139">
        <f t="shared" si="34"/>
        <v>0</v>
      </c>
      <c r="AD142" s="139">
        <f t="shared" si="34"/>
        <v>0</v>
      </c>
      <c r="AE142" s="139">
        <f t="shared" si="34"/>
        <v>0</v>
      </c>
      <c r="AF142" s="139">
        <f t="shared" si="34"/>
        <v>0</v>
      </c>
      <c r="AG142" s="477"/>
      <c r="AH142" s="477"/>
      <c r="AI142" s="477"/>
      <c r="AJ142" s="477"/>
      <c r="AK142" s="477"/>
      <c r="AL142" s="477"/>
      <c r="AM142" s="101" t="s">
        <v>944</v>
      </c>
      <c r="AN142" s="139">
        <f t="shared" si="33"/>
        <v>0</v>
      </c>
      <c r="AO142" s="139">
        <f t="shared" si="33"/>
        <v>0</v>
      </c>
      <c r="AP142" s="139">
        <f t="shared" si="33"/>
        <v>0</v>
      </c>
      <c r="AQ142" s="139">
        <f t="shared" si="33"/>
        <v>0</v>
      </c>
      <c r="AR142" s="139">
        <f t="shared" si="33"/>
        <v>0</v>
      </c>
      <c r="AS142" s="139">
        <f t="shared" si="33"/>
        <v>0</v>
      </c>
      <c r="AT142" s="139">
        <f t="shared" si="33"/>
        <v>0</v>
      </c>
      <c r="AU142" s="139">
        <f t="shared" si="33"/>
        <v>0</v>
      </c>
      <c r="AV142" s="477"/>
      <c r="BI142" s="431"/>
    </row>
    <row r="143" spans="1:61" s="5" customFormat="1" ht="15" hidden="1" customHeight="1" outlineLevel="1">
      <c r="A143" s="473">
        <v>27</v>
      </c>
      <c r="B143" s="104"/>
      <c r="C143" s="105"/>
      <c r="D143" s="105"/>
      <c r="E143" s="106"/>
      <c r="F143" s="105"/>
      <c r="G143" s="107"/>
      <c r="H143" s="1023"/>
      <c r="I143" s="111"/>
      <c r="J143" s="103"/>
      <c r="K143" s="103"/>
      <c r="L143" s="103"/>
      <c r="M143" s="1260"/>
      <c r="N143" s="1261"/>
      <c r="O143" s="111"/>
      <c r="P143" s="261"/>
      <c r="Q143" s="113"/>
      <c r="R143" s="137"/>
      <c r="S143" s="102"/>
      <c r="T143" s="444"/>
      <c r="U143" s="138" t="b">
        <f t="shared" si="25"/>
        <v>0</v>
      </c>
      <c r="V143" s="108" t="str">
        <f t="shared" si="28"/>
        <v xml:space="preserve">FALSE </v>
      </c>
      <c r="X143" s="101" t="s">
        <v>945</v>
      </c>
      <c r="Y143" s="139">
        <f t="shared" si="34"/>
        <v>0</v>
      </c>
      <c r="Z143" s="139">
        <f t="shared" si="34"/>
        <v>0</v>
      </c>
      <c r="AA143" s="139">
        <f t="shared" si="34"/>
        <v>0</v>
      </c>
      <c r="AB143" s="139">
        <f t="shared" si="34"/>
        <v>0</v>
      </c>
      <c r="AC143" s="139">
        <f t="shared" si="34"/>
        <v>0</v>
      </c>
      <c r="AD143" s="139">
        <f t="shared" si="34"/>
        <v>0</v>
      </c>
      <c r="AE143" s="139">
        <f t="shared" si="34"/>
        <v>0</v>
      </c>
      <c r="AF143" s="139">
        <f t="shared" si="34"/>
        <v>0</v>
      </c>
      <c r="AG143" s="477"/>
      <c r="AH143" s="483"/>
      <c r="AI143" s="483"/>
      <c r="AJ143" s="483"/>
      <c r="AK143" s="483"/>
      <c r="AL143" s="483"/>
      <c r="AM143" s="101" t="s">
        <v>945</v>
      </c>
      <c r="AN143" s="139">
        <f t="shared" si="33"/>
        <v>0</v>
      </c>
      <c r="AO143" s="139">
        <f t="shared" si="33"/>
        <v>0</v>
      </c>
      <c r="AP143" s="139">
        <f t="shared" si="33"/>
        <v>0</v>
      </c>
      <c r="AQ143" s="139">
        <f t="shared" si="33"/>
        <v>0</v>
      </c>
      <c r="AR143" s="139">
        <f t="shared" si="33"/>
        <v>0</v>
      </c>
      <c r="AS143" s="139">
        <f t="shared" si="33"/>
        <v>0</v>
      </c>
      <c r="AT143" s="139">
        <f t="shared" si="33"/>
        <v>0</v>
      </c>
      <c r="AU143" s="139">
        <f t="shared" si="33"/>
        <v>0</v>
      </c>
      <c r="AV143" s="477"/>
      <c r="BI143" s="431"/>
    </row>
    <row r="144" spans="1:61" s="5" customFormat="1" ht="15" hidden="1" customHeight="1" outlineLevel="1">
      <c r="A144" s="473">
        <v>28</v>
      </c>
      <c r="B144" s="104"/>
      <c r="C144" s="105"/>
      <c r="D144" s="105"/>
      <c r="E144" s="106"/>
      <c r="F144" s="105"/>
      <c r="G144" s="107"/>
      <c r="H144" s="1023"/>
      <c r="I144" s="111"/>
      <c r="J144" s="103"/>
      <c r="K144" s="103"/>
      <c r="L144" s="103"/>
      <c r="M144" s="1260"/>
      <c r="N144" s="1261"/>
      <c r="O144" s="111"/>
      <c r="P144" s="261"/>
      <c r="Q144" s="113"/>
      <c r="R144" s="137"/>
      <c r="S144" s="102"/>
      <c r="T144" s="444"/>
      <c r="U144" s="138" t="b">
        <f t="shared" si="25"/>
        <v>0</v>
      </c>
      <c r="V144" s="108" t="str">
        <f t="shared" si="28"/>
        <v xml:space="preserve">FALSE </v>
      </c>
      <c r="X144" s="101" t="s">
        <v>946</v>
      </c>
      <c r="Y144" s="139">
        <f t="shared" si="34"/>
        <v>0</v>
      </c>
      <c r="Z144" s="139">
        <f t="shared" si="34"/>
        <v>0</v>
      </c>
      <c r="AA144" s="139">
        <f t="shared" si="34"/>
        <v>0</v>
      </c>
      <c r="AB144" s="139">
        <f t="shared" si="34"/>
        <v>0</v>
      </c>
      <c r="AC144" s="139">
        <f t="shared" si="34"/>
        <v>0</v>
      </c>
      <c r="AD144" s="139">
        <f t="shared" si="34"/>
        <v>0</v>
      </c>
      <c r="AE144" s="139">
        <f t="shared" si="34"/>
        <v>0</v>
      </c>
      <c r="AF144" s="139">
        <f t="shared" si="34"/>
        <v>0</v>
      </c>
      <c r="AG144" s="477">
        <f>SUM(Y137:AF144)</f>
        <v>0</v>
      </c>
      <c r="AH144" s="464"/>
      <c r="AI144" s="464"/>
      <c r="AJ144" s="464"/>
      <c r="AK144" s="464"/>
      <c r="AL144" s="464"/>
      <c r="AM144" s="101" t="s">
        <v>946</v>
      </c>
      <c r="AN144" s="139">
        <f t="shared" si="33"/>
        <v>0</v>
      </c>
      <c r="AO144" s="139">
        <f t="shared" si="33"/>
        <v>0</v>
      </c>
      <c r="AP144" s="139">
        <f t="shared" si="33"/>
        <v>0</v>
      </c>
      <c r="AQ144" s="139">
        <f t="shared" si="33"/>
        <v>0</v>
      </c>
      <c r="AR144" s="139">
        <f t="shared" si="33"/>
        <v>0</v>
      </c>
      <c r="AS144" s="139">
        <f t="shared" si="33"/>
        <v>0</v>
      </c>
      <c r="AT144" s="139">
        <f t="shared" si="33"/>
        <v>0</v>
      </c>
      <c r="AU144" s="139">
        <f t="shared" si="33"/>
        <v>0</v>
      </c>
      <c r="AV144" s="477">
        <f>SUM(AN137:AU144)</f>
        <v>0</v>
      </c>
      <c r="BI144" s="431"/>
    </row>
    <row r="145" spans="1:61" s="5" customFormat="1" ht="15" hidden="1" customHeight="1" outlineLevel="1">
      <c r="A145" s="473">
        <v>29</v>
      </c>
      <c r="B145" s="481"/>
      <c r="C145" s="478"/>
      <c r="D145" s="478"/>
      <c r="E145" s="484"/>
      <c r="F145" s="478"/>
      <c r="G145" s="485"/>
      <c r="H145" s="486"/>
      <c r="I145" s="486"/>
      <c r="J145" s="103"/>
      <c r="K145" s="103"/>
      <c r="L145" s="103"/>
      <c r="M145" s="1260"/>
      <c r="N145" s="1261"/>
      <c r="O145" s="111"/>
      <c r="P145" s="261"/>
      <c r="Q145" s="113"/>
      <c r="R145" s="137"/>
      <c r="S145" s="102"/>
      <c r="T145" s="444"/>
      <c r="U145" s="138" t="b">
        <f t="shared" si="25"/>
        <v>0</v>
      </c>
      <c r="V145" s="108" t="str">
        <f t="shared" si="28"/>
        <v xml:space="preserve">FALSE </v>
      </c>
      <c r="X145" s="479" t="s">
        <v>947</v>
      </c>
      <c r="Y145" s="482">
        <v>10</v>
      </c>
      <c r="Z145" s="482">
        <v>15</v>
      </c>
      <c r="AA145" s="482">
        <v>20</v>
      </c>
      <c r="AB145" s="482">
        <v>25</v>
      </c>
      <c r="AC145" s="482">
        <v>30</v>
      </c>
      <c r="AD145" s="482">
        <v>35</v>
      </c>
      <c r="AE145" s="482">
        <v>40</v>
      </c>
      <c r="AF145" s="482">
        <v>50</v>
      </c>
      <c r="AG145" s="482">
        <v>55</v>
      </c>
      <c r="AH145" s="482">
        <v>60</v>
      </c>
      <c r="AI145" s="464"/>
      <c r="AJ145" s="464"/>
      <c r="AK145" s="464"/>
      <c r="AL145" s="464"/>
      <c r="AM145" s="477"/>
      <c r="AN145" s="477"/>
      <c r="AO145" s="477"/>
      <c r="AP145" s="477"/>
      <c r="AQ145" s="477"/>
      <c r="AR145" s="477"/>
      <c r="AS145" s="477"/>
      <c r="AT145" s="477"/>
      <c r="AU145" s="477"/>
      <c r="AV145" s="477"/>
      <c r="BI145" s="431"/>
    </row>
    <row r="146" spans="1:61" s="5" customFormat="1" ht="15" hidden="1" customHeight="1" outlineLevel="1">
      <c r="A146" s="473">
        <v>30</v>
      </c>
      <c r="B146" s="487"/>
      <c r="C146" s="474"/>
      <c r="D146" s="474"/>
      <c r="E146" s="474"/>
      <c r="F146" s="474"/>
      <c r="G146" s="474"/>
      <c r="H146" s="488"/>
      <c r="I146" s="488"/>
      <c r="J146" s="103"/>
      <c r="K146" s="488"/>
      <c r="L146" s="103"/>
      <c r="M146" s="1260"/>
      <c r="N146" s="1261"/>
      <c r="O146" s="111"/>
      <c r="P146" s="261"/>
      <c r="Q146" s="113"/>
      <c r="R146" s="137"/>
      <c r="S146" s="102"/>
      <c r="T146" s="444"/>
      <c r="U146" s="138" t="b">
        <f t="shared" si="25"/>
        <v>0</v>
      </c>
      <c r="V146" s="108" t="str">
        <f t="shared" si="28"/>
        <v xml:space="preserve">FALSE </v>
      </c>
      <c r="X146" s="101" t="s">
        <v>948</v>
      </c>
      <c r="Y146" s="139">
        <f>SUMIFS($K$116:$K$167,$E$116:$E$167,$Y$145:$AH$145,$V$116:$V$167,$X$146:$X$150)*$R$15</f>
        <v>0</v>
      </c>
      <c r="Z146" s="139">
        <f t="shared" ref="Z146:AH146" si="35">SUMIFS($K$116:$K$167,$E$116:$E$167,$Y$145:$AH$145,$V$116:$V$167,$X$146:$X$171)*$R$15</f>
        <v>0</v>
      </c>
      <c r="AA146" s="139">
        <f t="shared" si="35"/>
        <v>0</v>
      </c>
      <c r="AB146" s="139">
        <f t="shared" si="35"/>
        <v>0</v>
      </c>
      <c r="AC146" s="139">
        <f t="shared" si="35"/>
        <v>0</v>
      </c>
      <c r="AD146" s="139">
        <f t="shared" si="35"/>
        <v>0</v>
      </c>
      <c r="AE146" s="139">
        <f t="shared" si="35"/>
        <v>0</v>
      </c>
      <c r="AF146" s="139">
        <f t="shared" si="35"/>
        <v>0</v>
      </c>
      <c r="AG146" s="139">
        <f t="shared" si="35"/>
        <v>0</v>
      </c>
      <c r="AH146" s="139">
        <f t="shared" si="35"/>
        <v>0</v>
      </c>
      <c r="AI146" s="489"/>
      <c r="AJ146" s="489"/>
      <c r="AK146" s="489"/>
      <c r="AL146" s="489"/>
      <c r="AM146" s="489"/>
      <c r="AN146" s="477"/>
      <c r="AO146" s="477"/>
      <c r="AP146" s="477"/>
      <c r="AQ146" s="477"/>
      <c r="AR146" s="477"/>
      <c r="AS146" s="477"/>
      <c r="AT146" s="477"/>
      <c r="AU146" s="477"/>
      <c r="AV146" s="477"/>
      <c r="BI146" s="431"/>
    </row>
    <row r="147" spans="1:61" s="5" customFormat="1" ht="15" hidden="1" customHeight="1" outlineLevel="1">
      <c r="A147" s="473">
        <v>31</v>
      </c>
      <c r="B147" s="487"/>
      <c r="C147" s="474"/>
      <c r="D147" s="474"/>
      <c r="E147" s="474"/>
      <c r="F147" s="474"/>
      <c r="G147" s="474"/>
      <c r="H147" s="488"/>
      <c r="I147" s="488"/>
      <c r="J147" s="103"/>
      <c r="K147" s="488"/>
      <c r="L147" s="103"/>
      <c r="M147" s="1260"/>
      <c r="N147" s="1261"/>
      <c r="O147" s="111"/>
      <c r="P147" s="261"/>
      <c r="Q147" s="113"/>
      <c r="R147" s="137"/>
      <c r="S147" s="102"/>
      <c r="T147" s="444"/>
      <c r="U147" s="138" t="b">
        <f t="shared" si="25"/>
        <v>0</v>
      </c>
      <c r="V147" s="108" t="str">
        <f t="shared" si="28"/>
        <v xml:space="preserve">FALSE </v>
      </c>
      <c r="X147" s="101" t="s">
        <v>949</v>
      </c>
      <c r="Y147" s="139">
        <f t="shared" ref="Y147:AH150" si="36">SUMIFS($K$116:$K$167,$E$116:$E$167,$Y$145:$AH$145,$V$116:$V$167,$X$146:$X$171)*$R$15</f>
        <v>0</v>
      </c>
      <c r="Z147" s="139">
        <f t="shared" si="36"/>
        <v>0</v>
      </c>
      <c r="AA147" s="139">
        <f t="shared" si="36"/>
        <v>0</v>
      </c>
      <c r="AB147" s="139">
        <f t="shared" si="36"/>
        <v>0</v>
      </c>
      <c r="AC147" s="139">
        <f t="shared" si="36"/>
        <v>0</v>
      </c>
      <c r="AD147" s="139">
        <f t="shared" si="36"/>
        <v>0</v>
      </c>
      <c r="AE147" s="139">
        <f t="shared" si="36"/>
        <v>0</v>
      </c>
      <c r="AF147" s="139">
        <f t="shared" si="36"/>
        <v>0</v>
      </c>
      <c r="AG147" s="139">
        <f t="shared" si="36"/>
        <v>0</v>
      </c>
      <c r="AH147" s="139">
        <f t="shared" si="36"/>
        <v>0</v>
      </c>
      <c r="AI147" s="464"/>
      <c r="AJ147" s="464"/>
      <c r="AK147" s="464"/>
      <c r="AL147" s="464"/>
      <c r="AM147" s="464"/>
      <c r="AN147" s="464"/>
      <c r="AO147" s="464"/>
      <c r="AP147" s="464"/>
      <c r="AQ147" s="464"/>
      <c r="AR147" s="464"/>
      <c r="AS147" s="74"/>
      <c r="AV147" s="85"/>
      <c r="BI147" s="431"/>
    </row>
    <row r="148" spans="1:61" s="5" customFormat="1" ht="15" hidden="1" customHeight="1" outlineLevel="1">
      <c r="A148" s="473">
        <v>32</v>
      </c>
      <c r="B148" s="487"/>
      <c r="C148" s="105"/>
      <c r="D148" s="105"/>
      <c r="E148" s="106"/>
      <c r="F148" s="105"/>
      <c r="G148" s="107"/>
      <c r="H148" s="1023"/>
      <c r="I148" s="111"/>
      <c r="J148" s="103"/>
      <c r="K148" s="103"/>
      <c r="L148" s="103"/>
      <c r="M148" s="1260"/>
      <c r="N148" s="1261"/>
      <c r="O148" s="111"/>
      <c r="P148" s="261"/>
      <c r="Q148" s="113"/>
      <c r="R148" s="137"/>
      <c r="S148" s="102"/>
      <c r="T148" s="444"/>
      <c r="U148" s="138" t="b">
        <f t="shared" si="25"/>
        <v>0</v>
      </c>
      <c r="V148" s="108" t="str">
        <f t="shared" si="28"/>
        <v xml:space="preserve">FALSE </v>
      </c>
      <c r="X148" s="101" t="s">
        <v>950</v>
      </c>
      <c r="Y148" s="139">
        <f t="shared" si="36"/>
        <v>0</v>
      </c>
      <c r="Z148" s="139">
        <f t="shared" si="36"/>
        <v>0</v>
      </c>
      <c r="AA148" s="139">
        <f t="shared" si="36"/>
        <v>0</v>
      </c>
      <c r="AB148" s="139">
        <f t="shared" si="36"/>
        <v>0</v>
      </c>
      <c r="AC148" s="139">
        <f t="shared" si="36"/>
        <v>0</v>
      </c>
      <c r="AD148" s="139">
        <f t="shared" si="36"/>
        <v>0</v>
      </c>
      <c r="AE148" s="139">
        <f t="shared" si="36"/>
        <v>0</v>
      </c>
      <c r="AF148" s="139">
        <f t="shared" si="36"/>
        <v>0</v>
      </c>
      <c r="AG148" s="139">
        <f t="shared" si="36"/>
        <v>0</v>
      </c>
      <c r="AH148" s="139">
        <f t="shared" si="36"/>
        <v>0</v>
      </c>
      <c r="BI148" s="431"/>
    </row>
    <row r="149" spans="1:61" s="5" customFormat="1" ht="15" hidden="1" customHeight="1" outlineLevel="1">
      <c r="A149" s="473">
        <v>33</v>
      </c>
      <c r="B149" s="487"/>
      <c r="C149" s="105"/>
      <c r="D149" s="105"/>
      <c r="E149" s="106"/>
      <c r="F149" s="105"/>
      <c r="G149" s="107"/>
      <c r="H149" s="1023"/>
      <c r="I149" s="111"/>
      <c r="J149" s="103"/>
      <c r="K149" s="103"/>
      <c r="L149" s="103"/>
      <c r="M149" s="1260"/>
      <c r="N149" s="1261"/>
      <c r="O149" s="111"/>
      <c r="P149" s="261"/>
      <c r="Q149" s="113"/>
      <c r="R149" s="137"/>
      <c r="S149" s="102"/>
      <c r="T149" s="444"/>
      <c r="U149" s="138" t="b">
        <f t="shared" si="25"/>
        <v>0</v>
      </c>
      <c r="V149" s="108" t="str">
        <f t="shared" si="28"/>
        <v xml:space="preserve">FALSE </v>
      </c>
      <c r="X149" s="101" t="s">
        <v>951</v>
      </c>
      <c r="Y149" s="139">
        <f t="shared" si="36"/>
        <v>0</v>
      </c>
      <c r="Z149" s="139">
        <f t="shared" si="36"/>
        <v>0</v>
      </c>
      <c r="AA149" s="139">
        <f t="shared" si="36"/>
        <v>0</v>
      </c>
      <c r="AB149" s="139">
        <f t="shared" si="36"/>
        <v>0</v>
      </c>
      <c r="AC149" s="139">
        <f t="shared" si="36"/>
        <v>0</v>
      </c>
      <c r="AD149" s="139">
        <f t="shared" si="36"/>
        <v>0</v>
      </c>
      <c r="AE149" s="139">
        <f t="shared" si="36"/>
        <v>0</v>
      </c>
      <c r="AF149" s="139">
        <f t="shared" si="36"/>
        <v>0</v>
      </c>
      <c r="AG149" s="139">
        <f t="shared" si="36"/>
        <v>0</v>
      </c>
      <c r="AH149" s="139">
        <f t="shared" si="36"/>
        <v>0</v>
      </c>
      <c r="BI149" s="431"/>
    </row>
    <row r="150" spans="1:61" s="5" customFormat="1" ht="15" hidden="1" customHeight="1" outlineLevel="1">
      <c r="A150" s="473">
        <v>34</v>
      </c>
      <c r="B150" s="487"/>
      <c r="C150" s="478"/>
      <c r="D150" s="478"/>
      <c r="E150" s="484"/>
      <c r="F150" s="478"/>
      <c r="G150" s="485"/>
      <c r="H150" s="486"/>
      <c r="I150" s="486"/>
      <c r="J150" s="103"/>
      <c r="K150" s="103"/>
      <c r="L150" s="103"/>
      <c r="M150" s="1260"/>
      <c r="N150" s="1261"/>
      <c r="O150" s="111"/>
      <c r="P150" s="261"/>
      <c r="Q150" s="113"/>
      <c r="R150" s="137"/>
      <c r="S150" s="102"/>
      <c r="T150" s="444"/>
      <c r="U150" s="138" t="b">
        <f t="shared" si="25"/>
        <v>0</v>
      </c>
      <c r="V150" s="108" t="str">
        <f t="shared" si="28"/>
        <v xml:space="preserve">FALSE </v>
      </c>
      <c r="X150" s="101" t="s">
        <v>952</v>
      </c>
      <c r="Y150" s="139">
        <f t="shared" si="36"/>
        <v>0</v>
      </c>
      <c r="Z150" s="139">
        <f t="shared" si="36"/>
        <v>0</v>
      </c>
      <c r="AA150" s="139">
        <f t="shared" si="36"/>
        <v>0</v>
      </c>
      <c r="AB150" s="139">
        <f t="shared" si="36"/>
        <v>0</v>
      </c>
      <c r="AC150" s="139">
        <f t="shared" si="36"/>
        <v>0</v>
      </c>
      <c r="AD150" s="139">
        <f t="shared" si="36"/>
        <v>0</v>
      </c>
      <c r="AE150" s="139">
        <f t="shared" si="36"/>
        <v>0</v>
      </c>
      <c r="AF150" s="139">
        <f t="shared" si="36"/>
        <v>0</v>
      </c>
      <c r="AG150" s="139">
        <f t="shared" si="36"/>
        <v>0</v>
      </c>
      <c r="AH150" s="139">
        <f t="shared" si="36"/>
        <v>0</v>
      </c>
      <c r="AI150" s="5">
        <f>SUM(Y146:AH150)</f>
        <v>0</v>
      </c>
      <c r="BI150" s="431"/>
    </row>
    <row r="151" spans="1:61" s="5" customFormat="1" ht="15" hidden="1" customHeight="1" outlineLevel="1">
      <c r="A151" s="473">
        <v>35</v>
      </c>
      <c r="B151" s="487"/>
      <c r="C151" s="474"/>
      <c r="D151" s="474"/>
      <c r="E151" s="474"/>
      <c r="F151" s="474"/>
      <c r="G151" s="474"/>
      <c r="H151" s="488"/>
      <c r="I151" s="488"/>
      <c r="J151" s="103"/>
      <c r="K151" s="488"/>
      <c r="L151" s="103"/>
      <c r="M151" s="1260"/>
      <c r="N151" s="1261"/>
      <c r="O151" s="111"/>
      <c r="P151" s="261"/>
      <c r="Q151" s="113"/>
      <c r="R151" s="137"/>
      <c r="S151" s="102"/>
      <c r="T151" s="444"/>
      <c r="U151" s="138" t="b">
        <f t="shared" si="25"/>
        <v>0</v>
      </c>
      <c r="V151" s="108" t="str">
        <f t="shared" si="28"/>
        <v xml:space="preserve">FALSE </v>
      </c>
      <c r="X151" s="479" t="s">
        <v>953</v>
      </c>
      <c r="Y151" s="482" t="s">
        <v>55</v>
      </c>
      <c r="Z151" s="482" t="s">
        <v>56</v>
      </c>
      <c r="AA151" s="482" t="s">
        <v>57</v>
      </c>
      <c r="AB151" s="482" t="s">
        <v>148</v>
      </c>
      <c r="AC151" s="482" t="s">
        <v>149</v>
      </c>
      <c r="AD151" s="482" t="s">
        <v>150</v>
      </c>
      <c r="AE151" s="482" t="s">
        <v>152</v>
      </c>
      <c r="BI151" s="431"/>
    </row>
    <row r="152" spans="1:61" s="5" customFormat="1" ht="15" hidden="1" customHeight="1" outlineLevel="1">
      <c r="A152" s="473">
        <v>36</v>
      </c>
      <c r="B152" s="487"/>
      <c r="C152" s="102"/>
      <c r="D152" s="102"/>
      <c r="E152" s="102"/>
      <c r="F152" s="102"/>
      <c r="G152" s="102"/>
      <c r="H152" s="103"/>
      <c r="I152" s="111"/>
      <c r="J152" s="103"/>
      <c r="K152" s="103"/>
      <c r="L152" s="103"/>
      <c r="M152" s="1260"/>
      <c r="N152" s="1261"/>
      <c r="O152" s="111"/>
      <c r="P152" s="261"/>
      <c r="Q152" s="113"/>
      <c r="R152" s="137"/>
      <c r="S152" s="102"/>
      <c r="T152" s="444"/>
      <c r="U152" s="138" t="b">
        <f t="shared" si="25"/>
        <v>0</v>
      </c>
      <c r="V152" s="108" t="str">
        <f t="shared" si="28"/>
        <v xml:space="preserve">FALSE </v>
      </c>
      <c r="X152" s="101" t="s">
        <v>954</v>
      </c>
      <c r="Y152" s="139">
        <f t="shared" ref="Y152:AE152" si="37">SUMIF($V$116:$V$167,$Y$151:$AE$151,$K$116:$K$167)*$R$15</f>
        <v>0</v>
      </c>
      <c r="Z152" s="139">
        <f t="shared" si="37"/>
        <v>0</v>
      </c>
      <c r="AA152" s="139">
        <f t="shared" si="37"/>
        <v>0</v>
      </c>
      <c r="AB152" s="139">
        <f t="shared" si="37"/>
        <v>0</v>
      </c>
      <c r="AC152" s="139">
        <f t="shared" si="37"/>
        <v>0</v>
      </c>
      <c r="AD152" s="139">
        <f t="shared" si="37"/>
        <v>0</v>
      </c>
      <c r="AE152" s="139">
        <f t="shared" si="37"/>
        <v>0</v>
      </c>
      <c r="AI152" s="5">
        <f>SUM(Y152:AE152)</f>
        <v>0</v>
      </c>
      <c r="BI152" s="431"/>
    </row>
    <row r="153" spans="1:61" s="5" customFormat="1" ht="15" hidden="1" customHeight="1" outlineLevel="1">
      <c r="A153" s="473">
        <v>37</v>
      </c>
      <c r="B153" s="487"/>
      <c r="C153" s="102"/>
      <c r="D153" s="102"/>
      <c r="E153" s="102"/>
      <c r="F153" s="102"/>
      <c r="G153" s="102"/>
      <c r="H153" s="103"/>
      <c r="I153" s="111"/>
      <c r="J153" s="103"/>
      <c r="K153" s="103"/>
      <c r="L153" s="103"/>
      <c r="M153" s="1260"/>
      <c r="N153" s="1261"/>
      <c r="O153" s="111"/>
      <c r="P153" s="261"/>
      <c r="Q153" s="113"/>
      <c r="R153" s="137"/>
      <c r="S153" s="102"/>
      <c r="T153" s="444"/>
      <c r="U153" s="138" t="b">
        <f t="shared" si="25"/>
        <v>0</v>
      </c>
      <c r="V153" s="108" t="str">
        <f t="shared" si="28"/>
        <v xml:space="preserve">FALSE </v>
      </c>
      <c r="AN153" s="477"/>
      <c r="AO153" s="477"/>
      <c r="BI153" s="431"/>
    </row>
    <row r="154" spans="1:61" s="5" customFormat="1" ht="15" hidden="1" customHeight="1" outlineLevel="1">
      <c r="A154" s="473">
        <v>38</v>
      </c>
      <c r="B154" s="487"/>
      <c r="C154" s="105"/>
      <c r="D154" s="105"/>
      <c r="E154" s="106"/>
      <c r="F154" s="105"/>
      <c r="G154" s="107"/>
      <c r="H154" s="1023"/>
      <c r="I154" s="111"/>
      <c r="J154" s="103"/>
      <c r="K154" s="103"/>
      <c r="L154" s="103"/>
      <c r="M154" s="1260"/>
      <c r="N154" s="1261"/>
      <c r="O154" s="111"/>
      <c r="P154" s="261"/>
      <c r="Q154" s="113"/>
      <c r="R154" s="137"/>
      <c r="S154" s="102"/>
      <c r="T154" s="444"/>
      <c r="U154" s="138" t="b">
        <f t="shared" si="25"/>
        <v>0</v>
      </c>
      <c r="V154" s="108" t="str">
        <f t="shared" si="28"/>
        <v xml:space="preserve">FALSE </v>
      </c>
      <c r="BI154" s="431"/>
    </row>
    <row r="155" spans="1:61" s="5" customFormat="1" ht="15" hidden="1" customHeight="1" outlineLevel="1">
      <c r="A155" s="473">
        <v>39</v>
      </c>
      <c r="B155" s="487"/>
      <c r="C155" s="105"/>
      <c r="D155" s="105"/>
      <c r="E155" s="106"/>
      <c r="F155" s="105"/>
      <c r="G155" s="107"/>
      <c r="H155" s="1023"/>
      <c r="I155" s="111"/>
      <c r="J155" s="103"/>
      <c r="K155" s="103"/>
      <c r="L155" s="103"/>
      <c r="M155" s="1260"/>
      <c r="N155" s="1261"/>
      <c r="O155" s="111"/>
      <c r="P155" s="261"/>
      <c r="Q155" s="113"/>
      <c r="R155" s="137"/>
      <c r="S155" s="102"/>
      <c r="T155" s="444"/>
      <c r="U155" s="138" t="b">
        <f t="shared" si="25"/>
        <v>0</v>
      </c>
      <c r="V155" s="108" t="str">
        <f t="shared" si="28"/>
        <v xml:space="preserve">FALSE </v>
      </c>
      <c r="BI155" s="431"/>
    </row>
    <row r="156" spans="1:61" s="5" customFormat="1" ht="15" hidden="1" customHeight="1" outlineLevel="1">
      <c r="A156" s="473">
        <v>40</v>
      </c>
      <c r="B156" s="487"/>
      <c r="C156" s="105"/>
      <c r="D156" s="105"/>
      <c r="E156" s="106"/>
      <c r="F156" s="105"/>
      <c r="G156" s="107"/>
      <c r="H156" s="1023"/>
      <c r="I156" s="111"/>
      <c r="J156" s="103"/>
      <c r="K156" s="103"/>
      <c r="L156" s="103"/>
      <c r="M156" s="1260"/>
      <c r="N156" s="1261"/>
      <c r="O156" s="111"/>
      <c r="P156" s="261"/>
      <c r="Q156" s="113"/>
      <c r="R156" s="137"/>
      <c r="S156" s="102"/>
      <c r="T156" s="444"/>
      <c r="U156" s="138" t="b">
        <f t="shared" si="25"/>
        <v>0</v>
      </c>
      <c r="V156" s="108" t="str">
        <f t="shared" si="28"/>
        <v xml:space="preserve">FALSE </v>
      </c>
      <c r="BI156" s="431"/>
    </row>
    <row r="157" spans="1:61" s="5" customFormat="1" ht="15" hidden="1" customHeight="1" outlineLevel="1">
      <c r="A157" s="473">
        <v>41</v>
      </c>
      <c r="B157" s="487"/>
      <c r="C157" s="105"/>
      <c r="D157" s="105"/>
      <c r="E157" s="106"/>
      <c r="F157" s="105"/>
      <c r="G157" s="107"/>
      <c r="H157" s="1023"/>
      <c r="I157" s="111"/>
      <c r="J157" s="103"/>
      <c r="K157" s="103"/>
      <c r="L157" s="103"/>
      <c r="M157" s="1260"/>
      <c r="N157" s="1261"/>
      <c r="O157" s="111"/>
      <c r="P157" s="261"/>
      <c r="Q157" s="113"/>
      <c r="R157" s="137"/>
      <c r="S157" s="102"/>
      <c r="T157" s="444"/>
      <c r="U157" s="138" t="b">
        <f t="shared" si="25"/>
        <v>0</v>
      </c>
      <c r="V157" s="108" t="str">
        <f t="shared" si="28"/>
        <v xml:space="preserve">FALSE </v>
      </c>
      <c r="BI157" s="431"/>
    </row>
    <row r="158" spans="1:61" s="5" customFormat="1" ht="15" hidden="1" customHeight="1" outlineLevel="1">
      <c r="A158" s="473">
        <v>42</v>
      </c>
      <c r="B158" s="487"/>
      <c r="C158" s="478"/>
      <c r="D158" s="478"/>
      <c r="E158" s="484"/>
      <c r="F158" s="478"/>
      <c r="G158" s="485"/>
      <c r="H158" s="486"/>
      <c r="I158" s="486"/>
      <c r="J158" s="103"/>
      <c r="K158" s="103"/>
      <c r="L158" s="103"/>
      <c r="M158" s="1260"/>
      <c r="N158" s="1261"/>
      <c r="O158" s="111"/>
      <c r="P158" s="261"/>
      <c r="Q158" s="113"/>
      <c r="R158" s="137"/>
      <c r="S158" s="102"/>
      <c r="T158" s="444"/>
      <c r="U158" s="138" t="b">
        <f t="shared" si="25"/>
        <v>0</v>
      </c>
      <c r="V158" s="108" t="str">
        <f t="shared" si="28"/>
        <v xml:space="preserve">FALSE </v>
      </c>
      <c r="BI158" s="431"/>
    </row>
    <row r="159" spans="1:61" s="5" customFormat="1" ht="15" hidden="1" customHeight="1" outlineLevel="1">
      <c r="A159" s="473">
        <v>43</v>
      </c>
      <c r="B159" s="487"/>
      <c r="C159" s="474"/>
      <c r="D159" s="474"/>
      <c r="E159" s="474"/>
      <c r="F159" s="474"/>
      <c r="G159" s="474"/>
      <c r="H159" s="488"/>
      <c r="I159" s="488"/>
      <c r="J159" s="103"/>
      <c r="K159" s="488"/>
      <c r="L159" s="103"/>
      <c r="M159" s="1260"/>
      <c r="N159" s="1261"/>
      <c r="O159" s="111"/>
      <c r="P159" s="261"/>
      <c r="Q159" s="113"/>
      <c r="R159" s="137"/>
      <c r="S159" s="102"/>
      <c r="T159" s="444"/>
      <c r="U159" s="138" t="b">
        <f t="shared" si="25"/>
        <v>0</v>
      </c>
      <c r="V159" s="108" t="str">
        <f t="shared" si="28"/>
        <v xml:space="preserve">FALSE </v>
      </c>
      <c r="BI159" s="431"/>
    </row>
    <row r="160" spans="1:61" s="5" customFormat="1" ht="15" hidden="1" customHeight="1" outlineLevel="1">
      <c r="A160" s="473">
        <v>44</v>
      </c>
      <c r="B160" s="487"/>
      <c r="C160" s="474"/>
      <c r="D160" s="474"/>
      <c r="E160" s="474"/>
      <c r="F160" s="474"/>
      <c r="G160" s="474"/>
      <c r="H160" s="488"/>
      <c r="I160" s="488"/>
      <c r="J160" s="103"/>
      <c r="K160" s="488"/>
      <c r="L160" s="103"/>
      <c r="M160" s="1260"/>
      <c r="N160" s="1261"/>
      <c r="O160" s="111"/>
      <c r="P160" s="261"/>
      <c r="Q160" s="113"/>
      <c r="R160" s="137"/>
      <c r="S160" s="102"/>
      <c r="T160" s="444"/>
      <c r="U160" s="138" t="b">
        <f t="shared" si="25"/>
        <v>0</v>
      </c>
      <c r="V160" s="108" t="str">
        <f t="shared" si="28"/>
        <v xml:space="preserve">FALSE </v>
      </c>
      <c r="BI160" s="431"/>
    </row>
    <row r="161" spans="1:61" s="5" customFormat="1" ht="15" hidden="1" customHeight="1" outlineLevel="1">
      <c r="A161" s="473">
        <v>45</v>
      </c>
      <c r="B161" s="487"/>
      <c r="C161" s="102"/>
      <c r="D161" s="102"/>
      <c r="E161" s="102"/>
      <c r="F161" s="102"/>
      <c r="G161" s="102"/>
      <c r="H161" s="103"/>
      <c r="I161" s="111"/>
      <c r="J161" s="103"/>
      <c r="K161" s="103"/>
      <c r="L161" s="103"/>
      <c r="M161" s="1260"/>
      <c r="N161" s="1261"/>
      <c r="O161" s="111"/>
      <c r="P161" s="261"/>
      <c r="Q161" s="113"/>
      <c r="R161" s="137"/>
      <c r="S161" s="102"/>
      <c r="T161" s="444"/>
      <c r="U161" s="138" t="b">
        <f t="shared" si="25"/>
        <v>0</v>
      </c>
      <c r="V161" s="108" t="str">
        <f t="shared" si="28"/>
        <v xml:space="preserve">FALSE </v>
      </c>
      <c r="BI161" s="431"/>
    </row>
    <row r="162" spans="1:61" s="5" customFormat="1" ht="15" hidden="1" customHeight="1" outlineLevel="1">
      <c r="A162" s="473">
        <v>46</v>
      </c>
      <c r="B162" s="487"/>
      <c r="C162" s="105"/>
      <c r="D162" s="105"/>
      <c r="E162" s="106"/>
      <c r="F162" s="105"/>
      <c r="G162" s="107"/>
      <c r="H162" s="1023"/>
      <c r="I162" s="111"/>
      <c r="J162" s="103"/>
      <c r="K162" s="103"/>
      <c r="L162" s="103"/>
      <c r="M162" s="1260"/>
      <c r="N162" s="1261"/>
      <c r="O162" s="111"/>
      <c r="P162" s="261"/>
      <c r="Q162" s="113"/>
      <c r="R162" s="137"/>
      <c r="S162" s="102"/>
      <c r="T162" s="444"/>
      <c r="U162" s="138" t="b">
        <f t="shared" si="25"/>
        <v>0</v>
      </c>
      <c r="V162" s="108" t="str">
        <f t="shared" si="28"/>
        <v xml:space="preserve">FALSE </v>
      </c>
      <c r="BI162" s="431"/>
    </row>
    <row r="163" spans="1:61" s="5" customFormat="1" ht="15" hidden="1" customHeight="1" outlineLevel="1">
      <c r="A163" s="473">
        <v>47</v>
      </c>
      <c r="B163" s="487"/>
      <c r="C163" s="105"/>
      <c r="D163" s="105"/>
      <c r="E163" s="106"/>
      <c r="F163" s="105"/>
      <c r="G163" s="107"/>
      <c r="H163" s="1023"/>
      <c r="I163" s="111"/>
      <c r="J163" s="103"/>
      <c r="K163" s="103"/>
      <c r="L163" s="103"/>
      <c r="M163" s="1260"/>
      <c r="N163" s="1261"/>
      <c r="O163" s="111"/>
      <c r="P163" s="261"/>
      <c r="Q163" s="113"/>
      <c r="R163" s="137"/>
      <c r="S163" s="102"/>
      <c r="T163" s="444"/>
      <c r="U163" s="138" t="b">
        <f t="shared" si="25"/>
        <v>0</v>
      </c>
      <c r="V163" s="108" t="str">
        <f t="shared" si="28"/>
        <v xml:space="preserve">FALSE </v>
      </c>
      <c r="BI163" s="431"/>
    </row>
    <row r="164" spans="1:61" s="5" customFormat="1" ht="15" hidden="1" customHeight="1" outlineLevel="1">
      <c r="A164" s="473">
        <v>48</v>
      </c>
      <c r="B164" s="487"/>
      <c r="C164" s="105"/>
      <c r="D164" s="105"/>
      <c r="E164" s="106"/>
      <c r="F164" s="105"/>
      <c r="G164" s="107"/>
      <c r="H164" s="1023"/>
      <c r="I164" s="111"/>
      <c r="J164" s="103"/>
      <c r="K164" s="103"/>
      <c r="L164" s="103"/>
      <c r="M164" s="1260"/>
      <c r="N164" s="1261"/>
      <c r="O164" s="111"/>
      <c r="P164" s="261"/>
      <c r="Q164" s="113"/>
      <c r="R164" s="137"/>
      <c r="S164" s="102"/>
      <c r="T164" s="444"/>
      <c r="U164" s="138" t="b">
        <f t="shared" si="25"/>
        <v>0</v>
      </c>
      <c r="V164" s="108" t="str">
        <f t="shared" si="28"/>
        <v xml:space="preserve">FALSE </v>
      </c>
      <c r="BI164" s="431"/>
    </row>
    <row r="165" spans="1:61" s="5" customFormat="1" ht="15" hidden="1" customHeight="1" outlineLevel="1">
      <c r="A165" s="473">
        <v>49</v>
      </c>
      <c r="B165" s="487"/>
      <c r="C165" s="105"/>
      <c r="D165" s="105"/>
      <c r="E165" s="106"/>
      <c r="F165" s="105"/>
      <c r="G165" s="107"/>
      <c r="H165" s="1023"/>
      <c r="I165" s="111"/>
      <c r="J165" s="103"/>
      <c r="K165" s="103"/>
      <c r="L165" s="103"/>
      <c r="M165" s="1260"/>
      <c r="N165" s="1261"/>
      <c r="O165" s="111"/>
      <c r="P165" s="261"/>
      <c r="Q165" s="113"/>
      <c r="R165" s="137"/>
      <c r="S165" s="102"/>
      <c r="T165" s="444"/>
      <c r="U165" s="138" t="b">
        <f t="shared" si="25"/>
        <v>0</v>
      </c>
      <c r="V165" s="108" t="str">
        <f t="shared" si="28"/>
        <v xml:space="preserve">FALSE </v>
      </c>
      <c r="BI165" s="431"/>
    </row>
    <row r="166" spans="1:61" s="5" customFormat="1" ht="15" hidden="1" customHeight="1" outlineLevel="1">
      <c r="A166" s="473">
        <v>50</v>
      </c>
      <c r="B166" s="487"/>
      <c r="C166" s="478"/>
      <c r="D166" s="478"/>
      <c r="E166" s="484"/>
      <c r="F166" s="478"/>
      <c r="G166" s="485"/>
      <c r="H166" s="486"/>
      <c r="I166" s="486"/>
      <c r="J166" s="103"/>
      <c r="K166" s="103"/>
      <c r="L166" s="103"/>
      <c r="M166" s="1260"/>
      <c r="N166" s="1261"/>
      <c r="O166" s="486"/>
      <c r="P166" s="490"/>
      <c r="Q166" s="486"/>
      <c r="R166" s="486"/>
      <c r="S166" s="486"/>
      <c r="T166" s="491"/>
      <c r="U166" s="138" t="b">
        <f t="shared" si="25"/>
        <v>0</v>
      </c>
      <c r="V166" s="108" t="str">
        <f t="shared" si="28"/>
        <v xml:space="preserve">FALSE </v>
      </c>
      <c r="BI166" s="431"/>
    </row>
    <row r="167" spans="1:61" s="5" customFormat="1" ht="15" hidden="1" customHeight="1" outlineLevel="1">
      <c r="A167" s="473">
        <v>51</v>
      </c>
      <c r="B167" s="487"/>
      <c r="C167" s="474"/>
      <c r="D167" s="474"/>
      <c r="E167" s="474"/>
      <c r="F167" s="474"/>
      <c r="G167" s="474"/>
      <c r="H167" s="488"/>
      <c r="I167" s="488"/>
      <c r="J167" s="103"/>
      <c r="K167" s="488"/>
      <c r="L167" s="103"/>
      <c r="M167" s="1262"/>
      <c r="N167" s="1263"/>
      <c r="O167" s="492"/>
      <c r="P167" s="493"/>
      <c r="Q167" s="492"/>
      <c r="R167" s="492"/>
      <c r="S167" s="492"/>
      <c r="T167" s="494"/>
      <c r="U167" s="138" t="b">
        <f t="shared" si="25"/>
        <v>0</v>
      </c>
      <c r="V167" s="108" t="str">
        <f t="shared" si="28"/>
        <v xml:space="preserve">FALSE </v>
      </c>
      <c r="BI167" s="431"/>
    </row>
    <row r="168" spans="1:61" s="5" customFormat="1" ht="22.5" hidden="1" customHeight="1" outlineLevel="1" thickBot="1">
      <c r="A168" s="495"/>
      <c r="B168" s="496" t="s">
        <v>955</v>
      </c>
      <c r="C168" s="497"/>
      <c r="D168" s="498"/>
      <c r="E168" s="498"/>
      <c r="F168" s="498"/>
      <c r="G168" s="498"/>
      <c r="H168" s="499"/>
      <c r="I168" s="499"/>
      <c r="J168" s="500"/>
      <c r="K168" s="501">
        <f>SUM(K116:K167)</f>
        <v>0</v>
      </c>
      <c r="L168" s="501">
        <f>SUM(L116:L167)</f>
        <v>0</v>
      </c>
      <c r="M168" s="502"/>
      <c r="N168" s="503"/>
      <c r="O168" s="503"/>
      <c r="P168" s="503"/>
      <c r="Q168" s="503"/>
      <c r="R168" s="503"/>
      <c r="S168" s="503"/>
      <c r="T168" s="504"/>
      <c r="BI168" s="431"/>
    </row>
    <row r="169" spans="1:61" s="5" customFormat="1" ht="22.5" hidden="1" customHeight="1" outlineLevel="1">
      <c r="A169" s="466"/>
      <c r="B169" s="505"/>
      <c r="C169" s="466"/>
      <c r="D169" s="466"/>
      <c r="E169" s="466"/>
      <c r="F169" s="466"/>
      <c r="G169" s="466"/>
      <c r="H169" s="469"/>
      <c r="I169" s="469"/>
      <c r="J169" s="469"/>
      <c r="K169" s="469"/>
      <c r="L169" s="469"/>
      <c r="M169" s="506"/>
      <c r="N169" s="506"/>
      <c r="O169" s="506"/>
      <c r="P169" s="506"/>
      <c r="Q169" s="506"/>
      <c r="R169" s="506"/>
      <c r="S169" s="506"/>
      <c r="T169" s="506"/>
      <c r="BI169" s="431"/>
    </row>
    <row r="170" spans="1:61" s="5" customFormat="1" ht="15" hidden="1" customHeight="1" outlineLevel="1">
      <c r="A170" s="476"/>
      <c r="B170" s="1280" t="s">
        <v>956</v>
      </c>
      <c r="C170" s="1281" t="s">
        <v>957</v>
      </c>
      <c r="D170" s="1282" t="s">
        <v>958</v>
      </c>
      <c r="E170" s="737" t="s">
        <v>959</v>
      </c>
      <c r="F170" s="737" t="s">
        <v>960</v>
      </c>
      <c r="G170" s="1283" t="s">
        <v>961</v>
      </c>
      <c r="BI170" s="431"/>
    </row>
    <row r="171" spans="1:61" s="5" customFormat="1" ht="15" hidden="1" customHeight="1" outlineLevel="1">
      <c r="A171" s="476"/>
      <c r="B171" s="1280"/>
      <c r="C171" s="1281"/>
      <c r="D171" s="1282"/>
      <c r="E171" s="737"/>
      <c r="F171" s="737"/>
      <c r="G171" s="1283"/>
      <c r="BI171" s="431"/>
    </row>
    <row r="172" spans="1:61" s="5" customFormat="1" ht="15" hidden="1" customHeight="1" outlineLevel="1">
      <c r="A172" s="476"/>
      <c r="B172" s="1281"/>
      <c r="C172" s="737" t="s">
        <v>962</v>
      </c>
      <c r="D172" s="737">
        <v>1</v>
      </c>
      <c r="E172" s="737"/>
      <c r="F172" s="737"/>
      <c r="G172" s="139">
        <f>E172+F172</f>
        <v>0</v>
      </c>
      <c r="BI172" s="431"/>
    </row>
    <row r="173" spans="1:61" s="5" customFormat="1" ht="15" hidden="1" customHeight="1" outlineLevel="1">
      <c r="A173" s="476"/>
      <c r="B173" s="1281"/>
      <c r="C173" s="737" t="s">
        <v>963</v>
      </c>
      <c r="D173" s="737">
        <v>1</v>
      </c>
      <c r="E173" s="737"/>
      <c r="F173" s="737"/>
      <c r="G173" s="139">
        <f>E173+F173</f>
        <v>0</v>
      </c>
      <c r="H173" s="476"/>
      <c r="AI173" s="279"/>
      <c r="BI173" s="431"/>
    </row>
    <row r="174" spans="1:61" s="5" customFormat="1" ht="15" hidden="1" customHeight="1" outlineLevel="1">
      <c r="A174" s="476"/>
      <c r="B174" s="1281"/>
      <c r="C174" s="737" t="s">
        <v>964</v>
      </c>
      <c r="D174" s="737">
        <v>1</v>
      </c>
      <c r="E174" s="737"/>
      <c r="F174" s="737"/>
      <c r="G174" s="139"/>
      <c r="H174" s="476"/>
      <c r="BI174" s="431"/>
    </row>
    <row r="175" spans="1:61" s="5" customFormat="1" ht="15" hidden="1" customHeight="1" outlineLevel="1">
      <c r="A175" s="476"/>
      <c r="B175" s="1281"/>
      <c r="C175" s="737"/>
      <c r="D175" s="737"/>
      <c r="E175" s="737"/>
      <c r="F175" s="737"/>
      <c r="G175" s="139"/>
      <c r="H175" s="476"/>
      <c r="BI175" s="431"/>
    </row>
    <row r="176" spans="1:61" s="5" customFormat="1" ht="15" hidden="1" customHeight="1" outlineLevel="1">
      <c r="A176" s="476"/>
      <c r="B176" s="1281"/>
      <c r="C176" s="737"/>
      <c r="D176" s="737"/>
      <c r="E176" s="737"/>
      <c r="F176" s="737"/>
      <c r="G176" s="139"/>
      <c r="H176" s="476"/>
      <c r="BI176" s="431"/>
    </row>
    <row r="177" spans="1:61" s="5" customFormat="1" ht="15" hidden="1" customHeight="1" outlineLevel="1">
      <c r="A177" s="476"/>
      <c r="B177" s="1281"/>
      <c r="C177" s="737"/>
      <c r="D177" s="737"/>
      <c r="E177" s="737"/>
      <c r="F177" s="737"/>
      <c r="G177" s="139"/>
      <c r="H177" s="476"/>
      <c r="BI177" s="431"/>
    </row>
    <row r="178" spans="1:61" s="5" customFormat="1" ht="15" hidden="1" customHeight="1" outlineLevel="1">
      <c r="A178" s="476"/>
      <c r="B178" s="1281"/>
      <c r="C178" s="737"/>
      <c r="D178" s="737"/>
      <c r="E178" s="737"/>
      <c r="F178" s="737"/>
      <c r="G178" s="139"/>
      <c r="H178" s="476"/>
      <c r="BI178" s="431"/>
    </row>
    <row r="179" spans="1:61" s="5" customFormat="1" ht="15" hidden="1" customHeight="1" outlineLevel="1">
      <c r="A179" s="476"/>
      <c r="B179" s="1281"/>
      <c r="C179" s="737"/>
      <c r="D179" s="737"/>
      <c r="E179" s="737"/>
      <c r="F179" s="737"/>
      <c r="G179" s="139">
        <f>E179+F179</f>
        <v>0</v>
      </c>
      <c r="H179" s="476"/>
      <c r="BI179" s="431"/>
    </row>
    <row r="180" spans="1:61" s="5" customFormat="1" ht="15" hidden="1" customHeight="1" outlineLevel="1">
      <c r="A180" s="476"/>
      <c r="B180" s="476"/>
      <c r="C180" s="476"/>
      <c r="D180" s="476"/>
      <c r="E180" s="476"/>
      <c r="F180" s="476"/>
      <c r="H180" s="476"/>
      <c r="I180" s="464"/>
      <c r="P180" s="267"/>
      <c r="BI180" s="431"/>
    </row>
    <row r="181" spans="1:61" s="5" customFormat="1" ht="15" hidden="1" customHeight="1" outlineLevel="1">
      <c r="A181" s="476"/>
      <c r="B181" s="476"/>
      <c r="C181" s="476"/>
      <c r="D181" s="476"/>
      <c r="E181" s="476"/>
      <c r="F181" s="476"/>
      <c r="H181" s="476"/>
      <c r="I181" s="464"/>
      <c r="P181" s="267"/>
      <c r="BI181" s="431"/>
    </row>
    <row r="182" spans="1:61" s="5" customFormat="1" ht="18.75" hidden="1" customHeight="1" outlineLevel="1">
      <c r="A182" s="476"/>
      <c r="B182" s="268" t="s">
        <v>965</v>
      </c>
      <c r="C182" s="5" t="s">
        <v>966</v>
      </c>
      <c r="D182" s="1284" t="s">
        <v>967</v>
      </c>
      <c r="E182" s="1284"/>
      <c r="F182" s="1284"/>
      <c r="G182" s="1284"/>
      <c r="H182" s="1284"/>
      <c r="I182" s="268" t="s">
        <v>968</v>
      </c>
      <c r="J182" s="1291" t="s">
        <v>969</v>
      </c>
      <c r="K182" s="1292"/>
      <c r="L182" s="1293"/>
      <c r="M182" s="1294" t="s">
        <v>970</v>
      </c>
      <c r="N182" s="1294"/>
      <c r="O182" s="1294"/>
      <c r="P182" s="1295" t="s">
        <v>971</v>
      </c>
      <c r="Q182" s="1295"/>
      <c r="R182" s="1295"/>
      <c r="BI182" s="431"/>
    </row>
    <row r="183" spans="1:61" s="5" customFormat="1" ht="57" hidden="1" customHeight="1" outlineLevel="1">
      <c r="A183" s="476"/>
      <c r="B183" s="268"/>
      <c r="D183" s="507" t="s">
        <v>972</v>
      </c>
      <c r="E183" s="269" t="s">
        <v>973</v>
      </c>
      <c r="F183" s="269" t="s">
        <v>974</v>
      </c>
      <c r="G183" s="269" t="s">
        <v>975</v>
      </c>
      <c r="H183" s="269" t="s">
        <v>976</v>
      </c>
      <c r="I183" s="270">
        <f>SUM(I184:I188)</f>
        <v>3.1250000000000002E-3</v>
      </c>
      <c r="J183" s="508" t="s">
        <v>977</v>
      </c>
      <c r="K183" s="271" t="s">
        <v>978</v>
      </c>
      <c r="L183" s="271" t="s">
        <v>704</v>
      </c>
      <c r="M183" s="509" t="s">
        <v>979</v>
      </c>
      <c r="N183" s="272" t="s">
        <v>107</v>
      </c>
      <c r="O183" s="272" t="s">
        <v>704</v>
      </c>
      <c r="P183" s="510" t="s">
        <v>980</v>
      </c>
      <c r="Q183" s="282" t="s">
        <v>981</v>
      </c>
      <c r="R183" s="282" t="s">
        <v>982</v>
      </c>
      <c r="BI183" s="431"/>
    </row>
    <row r="184" spans="1:61" s="5" customFormat="1" ht="15" hidden="1" customHeight="1" outlineLevel="1">
      <c r="A184" s="476"/>
      <c r="B184" s="459" t="s">
        <v>983</v>
      </c>
      <c r="C184" s="5" t="s">
        <v>984</v>
      </c>
      <c r="D184" s="511"/>
      <c r="E184" s="511"/>
      <c r="F184" s="511"/>
      <c r="G184" s="512"/>
      <c r="H184" s="513"/>
      <c r="I184" s="273">
        <f>L184+O184+R184</f>
        <v>8.7500000000000013E-4</v>
      </c>
      <c r="J184" s="274">
        <v>230</v>
      </c>
      <c r="K184" s="514">
        <f>(D184*2+F184*2+5)*(E184+F184*2+5)/10^4</f>
        <v>2.5000000000000001E-3</v>
      </c>
      <c r="L184" s="514">
        <f>K184*J184/10^3</f>
        <v>5.750000000000001E-4</v>
      </c>
      <c r="M184" s="515">
        <v>17</v>
      </c>
      <c r="N184" s="738">
        <f>(D184*E184*G184)/10^6</f>
        <v>0</v>
      </c>
      <c r="O184" s="738">
        <f>N184*M184</f>
        <v>0</v>
      </c>
      <c r="P184" s="516">
        <v>120</v>
      </c>
      <c r="Q184" s="281">
        <f>K184</f>
        <v>2.5000000000000001E-3</v>
      </c>
      <c r="R184" s="280">
        <f>Q184*P184/10^3</f>
        <v>2.9999999999999997E-4</v>
      </c>
      <c r="BI184" s="431"/>
    </row>
    <row r="185" spans="1:61" s="5" customFormat="1" ht="15" hidden="1" customHeight="1" outlineLevel="1">
      <c r="A185" s="476"/>
      <c r="B185" s="459" t="s">
        <v>985</v>
      </c>
      <c r="C185" s="5" t="s">
        <v>986</v>
      </c>
      <c r="D185" s="511"/>
      <c r="E185" s="511"/>
      <c r="F185" s="511"/>
      <c r="G185" s="511">
        <v>8</v>
      </c>
      <c r="H185" s="511">
        <f>F185-G185</f>
        <v>-8</v>
      </c>
      <c r="I185" s="273">
        <f>L185+O185+R185</f>
        <v>1.3499999999999999E-3</v>
      </c>
      <c r="J185" s="274">
        <v>180</v>
      </c>
      <c r="K185" s="514">
        <f>(D185*2+F185*2+5)*(E185+F185*2+5)/10^4</f>
        <v>2.5000000000000001E-3</v>
      </c>
      <c r="L185" s="514">
        <f>K185*J185/10^3</f>
        <v>4.4999999999999999E-4</v>
      </c>
      <c r="M185" s="515">
        <v>17</v>
      </c>
      <c r="N185" s="738">
        <f>(D185*E185*G185)/10^6</f>
        <v>0</v>
      </c>
      <c r="O185" s="738">
        <f>N185*M185</f>
        <v>0</v>
      </c>
      <c r="P185" s="516">
        <v>120</v>
      </c>
      <c r="Q185" s="281">
        <f>K185*3</f>
        <v>7.4999999999999997E-3</v>
      </c>
      <c r="R185" s="280">
        <f>Q185*P185/10^3</f>
        <v>8.9999999999999987E-4</v>
      </c>
      <c r="BI185" s="431"/>
    </row>
    <row r="186" spans="1:61" s="5" customFormat="1" ht="15" hidden="1" customHeight="1" outlineLevel="1">
      <c r="A186" s="476"/>
      <c r="B186" s="459" t="s">
        <v>987</v>
      </c>
      <c r="C186" s="5" t="s">
        <v>912</v>
      </c>
      <c r="D186" s="139"/>
      <c r="E186" s="139"/>
      <c r="F186" s="139"/>
      <c r="G186" s="139">
        <v>5</v>
      </c>
      <c r="H186" s="139">
        <v>5</v>
      </c>
      <c r="I186" s="273">
        <f>L186+O186+R186</f>
        <v>8.9999999999999998E-4</v>
      </c>
      <c r="J186" s="274">
        <v>180</v>
      </c>
      <c r="K186" s="514">
        <f>(D186*2+F186*2+5)*(E186+F186*2+5)/10^4</f>
        <v>2.5000000000000001E-3</v>
      </c>
      <c r="L186" s="514">
        <f>K186*J186/10^3</f>
        <v>4.4999999999999999E-4</v>
      </c>
      <c r="M186" s="283"/>
      <c r="N186" s="738"/>
      <c r="O186" s="738">
        <f>N186*M186/10^3</f>
        <v>0</v>
      </c>
      <c r="P186" s="516">
        <v>180</v>
      </c>
      <c r="Q186" s="281">
        <f>K186</f>
        <v>2.5000000000000001E-3</v>
      </c>
      <c r="R186" s="280">
        <f>Q186*P186/10^3</f>
        <v>4.4999999999999999E-4</v>
      </c>
      <c r="BI186" s="431"/>
    </row>
    <row r="187" spans="1:61" s="5" customFormat="1" ht="15" hidden="1" customHeight="1" outlineLevel="1">
      <c r="A187" s="476"/>
      <c r="B187" s="459"/>
      <c r="D187" s="139"/>
      <c r="E187" s="139"/>
      <c r="F187" s="139"/>
      <c r="G187" s="139"/>
      <c r="H187" s="139"/>
      <c r="I187" s="273">
        <f>L187+O187+R187</f>
        <v>0</v>
      </c>
      <c r="J187" s="274"/>
      <c r="K187" s="514">
        <f>(D187*2+F187*2+5)*(E187+F187*2+5)/10^4</f>
        <v>2.5000000000000001E-3</v>
      </c>
      <c r="L187" s="514">
        <f>K187*J187/10^3</f>
        <v>0</v>
      </c>
      <c r="M187" s="283"/>
      <c r="N187" s="738"/>
      <c r="O187" s="738">
        <f>N187*M187/10^3</f>
        <v>0</v>
      </c>
      <c r="P187" s="516"/>
      <c r="Q187" s="281">
        <f>K187</f>
        <v>2.5000000000000001E-3</v>
      </c>
      <c r="R187" s="280">
        <f>Q187*P187/10^3</f>
        <v>0</v>
      </c>
    </row>
    <row r="188" spans="1:61" s="5" customFormat="1" ht="15" hidden="1" customHeight="1" outlineLevel="1">
      <c r="A188" s="476"/>
      <c r="B188" s="459"/>
      <c r="D188" s="139"/>
      <c r="E188" s="139"/>
      <c r="F188" s="139"/>
      <c r="G188" s="139"/>
      <c r="H188" s="139"/>
      <c r="I188" s="273">
        <f>L188+O188+R188</f>
        <v>0</v>
      </c>
      <c r="J188" s="274"/>
      <c r="K188" s="514">
        <f>(D188*2+F188*2+5)*(E188+F188*2+5)/10^4</f>
        <v>2.5000000000000001E-3</v>
      </c>
      <c r="L188" s="514">
        <f>K188*J188/10^3</f>
        <v>0</v>
      </c>
      <c r="M188" s="283"/>
      <c r="N188" s="738"/>
      <c r="O188" s="738">
        <f>N188*M188/10^3</f>
        <v>0</v>
      </c>
      <c r="P188" s="516"/>
      <c r="Q188" s="281">
        <f>K188</f>
        <v>2.5000000000000001E-3</v>
      </c>
      <c r="R188" s="280">
        <f>Q188*P188/10^3</f>
        <v>0</v>
      </c>
    </row>
    <row r="189" spans="1:61" s="5" customFormat="1" ht="15" customHeight="1" collapsed="1">
      <c r="A189" s="476"/>
      <c r="B189" s="476"/>
      <c r="C189" s="476"/>
      <c r="D189" s="476"/>
      <c r="E189" s="476"/>
      <c r="F189" s="476"/>
      <c r="H189" s="476"/>
      <c r="I189" s="476"/>
      <c r="J189" s="464"/>
      <c r="K189" s="464"/>
      <c r="L189" s="464"/>
      <c r="M189" s="464"/>
      <c r="N189" s="464"/>
      <c r="O189" s="464"/>
      <c r="P189" s="4"/>
      <c r="Q189" s="464"/>
      <c r="R189" s="74"/>
    </row>
    <row r="190" spans="1:61" s="5" customFormat="1" ht="15" customHeight="1">
      <c r="A190" s="1264" t="s">
        <v>823</v>
      </c>
      <c r="B190" s="1266" t="s">
        <v>988</v>
      </c>
      <c r="C190" s="1267"/>
      <c r="D190" s="1270" t="s">
        <v>0</v>
      </c>
      <c r="E190" s="1271"/>
      <c r="F190" s="1272"/>
      <c r="G190" s="1273" t="s">
        <v>989</v>
      </c>
      <c r="H190" s="1264" t="s">
        <v>990</v>
      </c>
      <c r="I190" s="1275" t="s">
        <v>991</v>
      </c>
      <c r="J190" s="1276"/>
      <c r="K190" s="1279" t="s">
        <v>830</v>
      </c>
      <c r="L190" s="1279"/>
      <c r="M190" s="1279"/>
      <c r="N190" s="1279"/>
      <c r="O190" s="1279"/>
      <c r="P190" s="1279"/>
      <c r="Q190" s="1279"/>
      <c r="R190" s="1285" t="s">
        <v>992</v>
      </c>
      <c r="S190" s="1285"/>
      <c r="T190" s="1285"/>
      <c r="W190" s="85"/>
    </row>
    <row r="191" spans="1:61" s="5" customFormat="1" ht="21" customHeight="1">
      <c r="A191" s="1265"/>
      <c r="B191" s="1268"/>
      <c r="C191" s="1269"/>
      <c r="D191" s="58" t="s">
        <v>993</v>
      </c>
      <c r="E191" s="58" t="s">
        <v>994</v>
      </c>
      <c r="F191" s="59" t="s">
        <v>995</v>
      </c>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v>1</v>
      </c>
      <c r="B192" s="262" t="s">
        <v>1064</v>
      </c>
      <c r="C192" s="263"/>
      <c r="D192" s="61"/>
      <c r="E192" s="61">
        <v>2</v>
      </c>
      <c r="F192" s="62">
        <f>D192+E192</f>
        <v>2</v>
      </c>
      <c r="G192" s="63">
        <f>F192*$R$8</f>
        <v>1784</v>
      </c>
      <c r="H192" s="60"/>
      <c r="I192" s="1287"/>
      <c r="J192" s="1288"/>
      <c r="K192" s="428" t="s">
        <v>997</v>
      </c>
      <c r="L192" s="429"/>
      <c r="M192" s="429"/>
      <c r="N192" s="429"/>
      <c r="O192" s="429"/>
      <c r="P192" s="429"/>
      <c r="Q192" s="430"/>
      <c r="R192" s="1289"/>
      <c r="S192" s="1289"/>
      <c r="T192" s="1289"/>
      <c r="W192" s="85"/>
    </row>
    <row r="193" spans="1:23" s="5" customFormat="1" ht="15.75" customHeight="1">
      <c r="A193" s="60">
        <v>2</v>
      </c>
      <c r="B193" s="262" t="s">
        <v>160</v>
      </c>
      <c r="C193" s="263"/>
      <c r="D193" s="61"/>
      <c r="E193" s="61">
        <v>2</v>
      </c>
      <c r="F193" s="62">
        <f t="shared" ref="F193:F227" si="38">D193+E193</f>
        <v>2</v>
      </c>
      <c r="G193" s="63">
        <f t="shared" ref="G193:G227" si="39">F193*$R$8</f>
        <v>1784</v>
      </c>
      <c r="H193" s="60"/>
      <c r="I193" s="1290"/>
      <c r="J193" s="1290"/>
      <c r="K193" s="428" t="s">
        <v>998</v>
      </c>
      <c r="L193" s="429"/>
      <c r="M193" s="429"/>
      <c r="N193" s="429"/>
      <c r="O193" s="429"/>
      <c r="P193" s="429"/>
      <c r="Q193" s="430"/>
      <c r="R193" s="1289"/>
      <c r="S193" s="1289"/>
      <c r="T193" s="1289"/>
      <c r="W193" s="85"/>
    </row>
    <row r="194" spans="1:23" s="5" customFormat="1" ht="15.75" customHeight="1">
      <c r="A194" s="60">
        <v>3</v>
      </c>
      <c r="B194" s="262" t="s">
        <v>183</v>
      </c>
      <c r="C194" s="263"/>
      <c r="D194" s="61"/>
      <c r="E194" s="61">
        <v>3</v>
      </c>
      <c r="F194" s="62">
        <f t="shared" si="38"/>
        <v>3</v>
      </c>
      <c r="G194" s="63">
        <f t="shared" si="39"/>
        <v>2676</v>
      </c>
      <c r="H194" s="60"/>
      <c r="I194" s="1290"/>
      <c r="J194" s="1290"/>
      <c r="K194" s="428" t="s">
        <v>998</v>
      </c>
      <c r="L194" s="429"/>
      <c r="M194" s="429"/>
      <c r="N194" s="429"/>
      <c r="O194" s="429"/>
      <c r="P194" s="429"/>
      <c r="Q194" s="430"/>
      <c r="R194" s="1289"/>
      <c r="S194" s="1289"/>
      <c r="T194" s="1289"/>
      <c r="W194" s="85"/>
    </row>
    <row r="195" spans="1:23" s="5" customFormat="1" ht="15.75" customHeight="1">
      <c r="A195" s="60">
        <v>4</v>
      </c>
      <c r="B195" s="262" t="s">
        <v>9</v>
      </c>
      <c r="C195" s="263"/>
      <c r="D195" s="61"/>
      <c r="E195" s="61">
        <v>1</v>
      </c>
      <c r="F195" s="62">
        <f t="shared" si="38"/>
        <v>1</v>
      </c>
      <c r="G195" s="63">
        <f t="shared" si="39"/>
        <v>892</v>
      </c>
      <c r="H195" s="60"/>
      <c r="I195" s="1290"/>
      <c r="J195" s="1290"/>
      <c r="K195" s="428" t="s">
        <v>1065</v>
      </c>
      <c r="L195" s="429"/>
      <c r="M195" s="429"/>
      <c r="N195" s="429"/>
      <c r="O195" s="429"/>
      <c r="P195" s="429"/>
      <c r="Q195" s="430"/>
      <c r="R195" s="1289"/>
      <c r="S195" s="1289"/>
      <c r="T195" s="1289"/>
      <c r="W195" s="85"/>
    </row>
    <row r="196" spans="1:23" s="5" customFormat="1" ht="15.75" customHeight="1">
      <c r="A196" s="60">
        <v>5</v>
      </c>
      <c r="B196" s="262" t="s">
        <v>36</v>
      </c>
      <c r="C196" s="263"/>
      <c r="D196" s="61">
        <v>31</v>
      </c>
      <c r="E196" s="61"/>
      <c r="F196" s="62">
        <f t="shared" si="38"/>
        <v>31</v>
      </c>
      <c r="G196" s="63">
        <f t="shared" si="39"/>
        <v>27652</v>
      </c>
      <c r="H196" s="60"/>
      <c r="I196" s="1290"/>
      <c r="J196" s="1290"/>
      <c r="K196" s="428" t="s">
        <v>999</v>
      </c>
      <c r="L196" s="429"/>
      <c r="M196" s="429"/>
      <c r="N196" s="429"/>
      <c r="O196" s="429"/>
      <c r="P196" s="429"/>
      <c r="Q196" s="430"/>
      <c r="R196" s="1289"/>
      <c r="S196" s="1289"/>
      <c r="T196" s="1289"/>
      <c r="W196" s="85"/>
    </row>
    <row r="197" spans="1:23" s="5" customFormat="1" ht="15.75" customHeight="1">
      <c r="A197" s="60">
        <v>6</v>
      </c>
      <c r="B197" s="1031" t="s">
        <v>38</v>
      </c>
      <c r="C197" s="1032"/>
      <c r="D197" s="1033">
        <f>8+8</f>
        <v>16</v>
      </c>
      <c r="E197" s="1033"/>
      <c r="F197" s="1034">
        <f t="shared" si="38"/>
        <v>16</v>
      </c>
      <c r="G197" s="1035">
        <f t="shared" si="39"/>
        <v>14272</v>
      </c>
      <c r="H197" s="1036"/>
      <c r="I197" s="1434"/>
      <c r="J197" s="1434"/>
      <c r="K197" s="1037" t="s">
        <v>1066</v>
      </c>
      <c r="L197" s="1038"/>
      <c r="M197" s="1038"/>
      <c r="N197" s="429"/>
      <c r="O197" s="429"/>
      <c r="P197" s="429"/>
      <c r="Q197" s="430"/>
      <c r="R197" s="1289"/>
      <c r="S197" s="1289"/>
      <c r="T197" s="1289"/>
      <c r="W197" s="85"/>
    </row>
    <row r="198" spans="1:23" s="5" customFormat="1" ht="15.75" customHeight="1">
      <c r="A198" s="60">
        <v>7</v>
      </c>
      <c r="B198" s="262" t="s">
        <v>35</v>
      </c>
      <c r="C198" s="263"/>
      <c r="D198" s="61">
        <v>29</v>
      </c>
      <c r="E198" s="61"/>
      <c r="F198" s="62">
        <f t="shared" si="38"/>
        <v>29</v>
      </c>
      <c r="G198" s="63">
        <f t="shared" si="39"/>
        <v>25868</v>
      </c>
      <c r="H198" s="60"/>
      <c r="I198" s="1290"/>
      <c r="J198" s="1290"/>
      <c r="K198" s="428" t="s">
        <v>1001</v>
      </c>
      <c r="L198" s="429"/>
      <c r="M198" s="429"/>
      <c r="N198" s="429"/>
      <c r="O198" s="429"/>
      <c r="P198" s="429"/>
      <c r="Q198" s="430"/>
      <c r="R198" s="1289"/>
      <c r="S198" s="1289"/>
      <c r="T198" s="1289"/>
      <c r="W198" s="85"/>
    </row>
    <row r="199" spans="1:23" s="5" customFormat="1" ht="15.75" customHeight="1">
      <c r="A199" s="60">
        <v>8</v>
      </c>
      <c r="B199" s="262" t="s">
        <v>1067</v>
      </c>
      <c r="C199" s="263"/>
      <c r="D199" s="61"/>
      <c r="E199" s="61">
        <v>4</v>
      </c>
      <c r="F199" s="62">
        <f t="shared" si="38"/>
        <v>4</v>
      </c>
      <c r="G199" s="63">
        <f t="shared" si="39"/>
        <v>3568</v>
      </c>
      <c r="H199" s="60"/>
      <c r="I199" s="1290"/>
      <c r="J199" s="1290"/>
      <c r="K199" s="428" t="s">
        <v>1003</v>
      </c>
      <c r="L199" s="429"/>
      <c r="M199" s="429"/>
      <c r="N199" s="429"/>
      <c r="O199" s="429"/>
      <c r="P199" s="429"/>
      <c r="Q199" s="430"/>
      <c r="R199" s="1289"/>
      <c r="S199" s="1289"/>
      <c r="T199" s="1289"/>
      <c r="W199" s="85"/>
    </row>
    <row r="200" spans="1:23" s="5" customFormat="1" ht="15.75" customHeight="1">
      <c r="A200" s="60">
        <v>9</v>
      </c>
      <c r="B200" s="262" t="s">
        <v>1004</v>
      </c>
      <c r="C200" s="263"/>
      <c r="D200" s="61">
        <v>4</v>
      </c>
      <c r="E200" s="61"/>
      <c r="F200" s="62">
        <f t="shared" si="38"/>
        <v>4</v>
      </c>
      <c r="G200" s="63">
        <f t="shared" si="39"/>
        <v>3568</v>
      </c>
      <c r="H200" s="60"/>
      <c r="I200" s="1290"/>
      <c r="J200" s="1290"/>
      <c r="K200" s="428" t="s">
        <v>894</v>
      </c>
      <c r="L200" s="429"/>
      <c r="M200" s="429"/>
      <c r="N200" s="429"/>
      <c r="O200" s="429"/>
      <c r="P200" s="429"/>
      <c r="Q200" s="430"/>
      <c r="R200" s="1289"/>
      <c r="S200" s="1289"/>
      <c r="T200" s="1289"/>
      <c r="W200" s="85"/>
    </row>
    <row r="201" spans="1:23" s="5" customFormat="1" ht="15.75" customHeight="1">
      <c r="A201" s="60">
        <v>10</v>
      </c>
      <c r="B201" s="262" t="s">
        <v>1005</v>
      </c>
      <c r="C201" s="263"/>
      <c r="D201" s="61">
        <v>2</v>
      </c>
      <c r="E201" s="61"/>
      <c r="F201" s="62">
        <f t="shared" si="38"/>
        <v>2</v>
      </c>
      <c r="G201" s="63">
        <f t="shared" si="39"/>
        <v>1784</v>
      </c>
      <c r="H201" s="60"/>
      <c r="I201" s="1290"/>
      <c r="J201" s="1290"/>
      <c r="K201" s="428" t="s">
        <v>1006</v>
      </c>
      <c r="L201" s="429"/>
      <c r="M201" s="429"/>
      <c r="N201" s="429"/>
      <c r="O201" s="429"/>
      <c r="P201" s="429"/>
      <c r="Q201" s="430"/>
      <c r="R201" s="1289"/>
      <c r="S201" s="1289"/>
      <c r="T201" s="1289"/>
    </row>
    <row r="202" spans="1:23" s="5" customFormat="1" ht="15.75" customHeight="1">
      <c r="A202" s="60">
        <v>11</v>
      </c>
      <c r="B202" s="262" t="s">
        <v>1068</v>
      </c>
      <c r="C202" s="263"/>
      <c r="D202" s="61"/>
      <c r="E202" s="61">
        <v>1</v>
      </c>
      <c r="F202" s="62">
        <f t="shared" si="38"/>
        <v>1</v>
      </c>
      <c r="G202" s="63">
        <f t="shared" si="39"/>
        <v>892</v>
      </c>
      <c r="H202" s="60"/>
      <c r="I202" s="1290"/>
      <c r="J202" s="1290"/>
      <c r="K202" s="428"/>
      <c r="L202" s="429"/>
      <c r="M202" s="429"/>
      <c r="N202" s="429"/>
      <c r="O202" s="429"/>
      <c r="P202" s="429"/>
      <c r="Q202" s="430"/>
      <c r="R202" s="1289"/>
      <c r="S202" s="1289"/>
      <c r="T202" s="1289"/>
    </row>
    <row r="203" spans="1:23" s="5" customFormat="1" ht="15.75" hidden="1" customHeight="1">
      <c r="A203" s="60">
        <v>12</v>
      </c>
      <c r="B203" s="262"/>
      <c r="C203" s="263"/>
      <c r="D203" s="61"/>
      <c r="E203" s="61"/>
      <c r="F203" s="62">
        <f t="shared" si="38"/>
        <v>0</v>
      </c>
      <c r="G203" s="63">
        <f t="shared" si="39"/>
        <v>0</v>
      </c>
      <c r="H203" s="60"/>
      <c r="I203" s="1290"/>
      <c r="J203" s="1290"/>
      <c r="K203" s="428"/>
      <c r="L203" s="429"/>
      <c r="M203" s="429"/>
      <c r="N203" s="429"/>
      <c r="O203" s="429"/>
      <c r="P203" s="429"/>
      <c r="Q203" s="430"/>
      <c r="R203" s="1289"/>
      <c r="S203" s="1289"/>
      <c r="T203" s="1289"/>
    </row>
    <row r="204" spans="1:23" s="5" customFormat="1" ht="15.75" hidden="1" customHeight="1">
      <c r="A204" s="60">
        <v>13</v>
      </c>
      <c r="B204" s="262"/>
      <c r="C204" s="263"/>
      <c r="D204" s="61"/>
      <c r="E204" s="61"/>
      <c r="F204" s="62">
        <f t="shared" si="38"/>
        <v>0</v>
      </c>
      <c r="G204" s="63">
        <f t="shared" si="39"/>
        <v>0</v>
      </c>
      <c r="H204" s="60"/>
      <c r="I204" s="1290"/>
      <c r="J204" s="1290"/>
      <c r="K204" s="428"/>
      <c r="L204" s="429"/>
      <c r="M204" s="429"/>
      <c r="N204" s="429"/>
      <c r="O204" s="429"/>
      <c r="P204" s="429"/>
      <c r="Q204" s="430"/>
      <c r="R204" s="1289"/>
      <c r="S204" s="1289"/>
      <c r="T204" s="1289"/>
    </row>
    <row r="205" spans="1:23" s="5" customFormat="1" ht="15.75" hidden="1" customHeight="1">
      <c r="A205" s="60">
        <v>14</v>
      </c>
      <c r="B205" s="262"/>
      <c r="C205" s="263"/>
      <c r="D205" s="61"/>
      <c r="E205" s="61"/>
      <c r="F205" s="62">
        <f t="shared" si="38"/>
        <v>0</v>
      </c>
      <c r="G205" s="63">
        <f t="shared" si="39"/>
        <v>0</v>
      </c>
      <c r="H205" s="60"/>
      <c r="I205" s="1290"/>
      <c r="J205" s="1290"/>
      <c r="K205" s="428"/>
      <c r="L205" s="429"/>
      <c r="M205" s="429"/>
      <c r="N205" s="429"/>
      <c r="O205" s="429"/>
      <c r="P205" s="429"/>
      <c r="Q205" s="430"/>
      <c r="R205" s="1289"/>
      <c r="S205" s="1289"/>
      <c r="T205" s="1289"/>
    </row>
    <row r="206" spans="1:23" s="5" customFormat="1" ht="15.75" hidden="1" customHeight="1">
      <c r="A206" s="60">
        <v>15</v>
      </c>
      <c r="B206" s="262"/>
      <c r="C206" s="263"/>
      <c r="D206" s="61"/>
      <c r="E206" s="61"/>
      <c r="F206" s="62">
        <f t="shared" si="38"/>
        <v>0</v>
      </c>
      <c r="G206" s="63">
        <f t="shared" si="39"/>
        <v>0</v>
      </c>
      <c r="H206" s="60"/>
      <c r="I206" s="1290"/>
      <c r="J206" s="1290"/>
      <c r="K206" s="428"/>
      <c r="L206" s="429"/>
      <c r="M206" s="429"/>
      <c r="N206" s="429"/>
      <c r="O206" s="429"/>
      <c r="P206" s="429"/>
      <c r="Q206" s="430"/>
      <c r="R206" s="1289"/>
      <c r="S206" s="1289"/>
      <c r="T206" s="1289"/>
    </row>
    <row r="207" spans="1:23" s="5" customFormat="1" ht="15.75" hidden="1" customHeight="1">
      <c r="A207" s="60">
        <v>16</v>
      </c>
      <c r="B207" s="262"/>
      <c r="C207" s="263"/>
      <c r="D207" s="61"/>
      <c r="E207" s="61"/>
      <c r="F207" s="62">
        <f t="shared" si="38"/>
        <v>0</v>
      </c>
      <c r="G207" s="63">
        <f t="shared" si="39"/>
        <v>0</v>
      </c>
      <c r="H207" s="60"/>
      <c r="I207" s="1290"/>
      <c r="J207" s="1290"/>
      <c r="K207" s="428"/>
      <c r="L207" s="429"/>
      <c r="M207" s="429"/>
      <c r="N207" s="429"/>
      <c r="O207" s="429"/>
      <c r="P207" s="429"/>
      <c r="Q207" s="430"/>
      <c r="R207" s="1289"/>
      <c r="S207" s="1289"/>
      <c r="T207" s="1289"/>
    </row>
    <row r="208" spans="1:23" s="5" customFormat="1" ht="15.75" hidden="1" customHeight="1">
      <c r="A208" s="60">
        <v>17</v>
      </c>
      <c r="B208" s="262"/>
      <c r="C208" s="263"/>
      <c r="D208" s="61"/>
      <c r="E208" s="61"/>
      <c r="F208" s="62">
        <f t="shared" si="38"/>
        <v>0</v>
      </c>
      <c r="G208" s="63">
        <f t="shared" si="39"/>
        <v>0</v>
      </c>
      <c r="H208" s="60"/>
      <c r="I208" s="1290"/>
      <c r="J208" s="1290"/>
      <c r="K208" s="428"/>
      <c r="L208" s="429"/>
      <c r="M208" s="429"/>
      <c r="N208" s="429"/>
      <c r="O208" s="429"/>
      <c r="P208" s="429"/>
      <c r="Q208" s="430"/>
      <c r="R208" s="1289"/>
      <c r="S208" s="1289"/>
      <c r="T208" s="1289"/>
    </row>
    <row r="209" spans="1:20" s="5" customFormat="1" ht="15.75" hidden="1" customHeight="1">
      <c r="A209" s="60">
        <v>18</v>
      </c>
      <c r="B209" s="262"/>
      <c r="C209" s="263"/>
      <c r="D209" s="61"/>
      <c r="E209" s="61"/>
      <c r="F209" s="62">
        <f t="shared" si="38"/>
        <v>0</v>
      </c>
      <c r="G209" s="63">
        <f t="shared" si="39"/>
        <v>0</v>
      </c>
      <c r="H209" s="559"/>
      <c r="I209" s="1296"/>
      <c r="J209" s="1296"/>
      <c r="K209" s="428"/>
      <c r="L209" s="429"/>
      <c r="M209" s="429"/>
      <c r="N209" s="429"/>
      <c r="O209" s="429"/>
      <c r="P209" s="429"/>
      <c r="Q209" s="430"/>
      <c r="R209" s="1289"/>
      <c r="S209" s="1289"/>
      <c r="T209" s="1289"/>
    </row>
    <row r="210" spans="1:20" s="5" customFormat="1" ht="15.75" hidden="1" customHeight="1">
      <c r="A210" s="60">
        <v>19</v>
      </c>
      <c r="B210" s="262"/>
      <c r="C210" s="263"/>
      <c r="D210" s="61"/>
      <c r="E210" s="61"/>
      <c r="F210" s="62">
        <f t="shared" si="38"/>
        <v>0</v>
      </c>
      <c r="G210" s="63">
        <f t="shared" si="39"/>
        <v>0</v>
      </c>
      <c r="H210" s="559"/>
      <c r="I210" s="1296"/>
      <c r="J210" s="1296"/>
      <c r="K210" s="428"/>
      <c r="L210" s="429"/>
      <c r="M210" s="429"/>
      <c r="N210" s="429"/>
      <c r="O210" s="429"/>
      <c r="P210" s="429"/>
      <c r="Q210" s="430"/>
      <c r="R210" s="1289"/>
      <c r="S210" s="1289"/>
      <c r="T210" s="1289"/>
    </row>
    <row r="211" spans="1:20" s="5" customFormat="1" ht="15.75" hidden="1" customHeight="1">
      <c r="A211" s="60">
        <v>20</v>
      </c>
      <c r="B211" s="262"/>
      <c r="C211" s="263"/>
      <c r="D211" s="61"/>
      <c r="E211" s="61"/>
      <c r="F211" s="62">
        <f t="shared" si="38"/>
        <v>0</v>
      </c>
      <c r="G211" s="63">
        <f t="shared" si="39"/>
        <v>0</v>
      </c>
      <c r="H211" s="60"/>
      <c r="I211" s="1290"/>
      <c r="J211" s="1290"/>
      <c r="K211" s="428"/>
      <c r="L211" s="429"/>
      <c r="M211" s="429"/>
      <c r="N211" s="429"/>
      <c r="O211" s="429"/>
      <c r="P211" s="429"/>
      <c r="Q211" s="430"/>
      <c r="R211" s="1289"/>
      <c r="S211" s="1289"/>
      <c r="T211" s="1289"/>
    </row>
    <row r="212" spans="1:20" s="5" customFormat="1" ht="15.75" hidden="1" customHeight="1">
      <c r="A212" s="60">
        <v>21</v>
      </c>
      <c r="B212" s="262"/>
      <c r="C212" s="263"/>
      <c r="D212" s="61"/>
      <c r="E212" s="61"/>
      <c r="F212" s="62">
        <f t="shared" si="38"/>
        <v>0</v>
      </c>
      <c r="G212" s="63">
        <f t="shared" si="39"/>
        <v>0</v>
      </c>
      <c r="H212" s="60"/>
      <c r="I212" s="1290"/>
      <c r="J212" s="1290"/>
      <c r="K212" s="428"/>
      <c r="L212" s="429"/>
      <c r="M212" s="429"/>
      <c r="N212" s="429"/>
      <c r="O212" s="429"/>
      <c r="P212" s="429"/>
      <c r="Q212" s="430"/>
      <c r="R212" s="1289"/>
      <c r="S212" s="1289"/>
      <c r="T212" s="1289"/>
    </row>
    <row r="213" spans="1:20" s="5" customFormat="1" ht="15.75" hidden="1" customHeight="1">
      <c r="A213" s="60">
        <v>22</v>
      </c>
      <c r="B213" s="262"/>
      <c r="C213" s="263"/>
      <c r="D213" s="61"/>
      <c r="E213" s="61"/>
      <c r="F213" s="62">
        <f t="shared" si="38"/>
        <v>0</v>
      </c>
      <c r="G213" s="63">
        <f t="shared" si="39"/>
        <v>0</v>
      </c>
      <c r="H213" s="60"/>
      <c r="I213" s="1287"/>
      <c r="J213" s="1288"/>
      <c r="K213" s="428"/>
      <c r="L213" s="429"/>
      <c r="M213" s="429"/>
      <c r="N213" s="429"/>
      <c r="O213" s="429"/>
      <c r="P213" s="429"/>
      <c r="Q213" s="430"/>
      <c r="R213" s="1289"/>
      <c r="S213" s="1289"/>
      <c r="T213" s="1289"/>
    </row>
    <row r="214" spans="1:20" s="5" customFormat="1" ht="15.75" hidden="1" customHeight="1">
      <c r="A214" s="60">
        <v>23</v>
      </c>
      <c r="B214" s="262"/>
      <c r="C214" s="263"/>
      <c r="D214" s="61"/>
      <c r="E214" s="61"/>
      <c r="F214" s="62">
        <f t="shared" si="38"/>
        <v>0</v>
      </c>
      <c r="G214" s="63">
        <f t="shared" si="39"/>
        <v>0</v>
      </c>
      <c r="H214" s="60"/>
      <c r="I214" s="1287"/>
      <c r="J214" s="1288"/>
      <c r="K214" s="428"/>
      <c r="L214" s="429"/>
      <c r="M214" s="429"/>
      <c r="N214" s="429"/>
      <c r="O214" s="429"/>
      <c r="P214" s="429"/>
      <c r="Q214" s="430"/>
      <c r="R214" s="1289"/>
      <c r="S214" s="1289"/>
      <c r="T214" s="1289"/>
    </row>
    <row r="215" spans="1:20" s="5" customFormat="1" ht="15.75" hidden="1" customHeight="1">
      <c r="A215" s="60">
        <v>24</v>
      </c>
      <c r="B215" s="262"/>
      <c r="C215" s="263"/>
      <c r="D215" s="61"/>
      <c r="E215" s="61"/>
      <c r="F215" s="62">
        <f t="shared" si="38"/>
        <v>0</v>
      </c>
      <c r="G215" s="63">
        <f t="shared" si="39"/>
        <v>0</v>
      </c>
      <c r="H215" s="60"/>
      <c r="I215" s="1287"/>
      <c r="J215" s="1288"/>
      <c r="K215" s="428"/>
      <c r="L215" s="429"/>
      <c r="M215" s="429"/>
      <c r="N215" s="429"/>
      <c r="O215" s="429"/>
      <c r="P215" s="429"/>
      <c r="Q215" s="430"/>
      <c r="R215" s="1289"/>
      <c r="S215" s="1289"/>
      <c r="T215" s="1289"/>
    </row>
    <row r="216" spans="1:20" s="5" customFormat="1" ht="15.75" hidden="1" customHeight="1">
      <c r="A216" s="60">
        <v>25</v>
      </c>
      <c r="B216" s="262"/>
      <c r="C216" s="263"/>
      <c r="D216" s="61"/>
      <c r="E216" s="61"/>
      <c r="F216" s="62">
        <f t="shared" si="38"/>
        <v>0</v>
      </c>
      <c r="G216" s="63">
        <f t="shared" si="39"/>
        <v>0</v>
      </c>
      <c r="H216" s="60"/>
      <c r="I216" s="1287"/>
      <c r="J216" s="1288"/>
      <c r="K216" s="428"/>
      <c r="L216" s="429"/>
      <c r="M216" s="429"/>
      <c r="N216" s="429"/>
      <c r="O216" s="429"/>
      <c r="P216" s="429"/>
      <c r="Q216" s="430"/>
      <c r="R216" s="1289"/>
      <c r="S216" s="1289"/>
      <c r="T216" s="1289"/>
    </row>
    <row r="217" spans="1:20" s="5" customFormat="1" ht="15.75" hidden="1" customHeight="1">
      <c r="A217" s="60">
        <v>26</v>
      </c>
      <c r="B217" s="262"/>
      <c r="C217" s="263"/>
      <c r="D217" s="61"/>
      <c r="E217" s="61"/>
      <c r="F217" s="62">
        <f t="shared" si="38"/>
        <v>0</v>
      </c>
      <c r="G217" s="63">
        <f t="shared" si="39"/>
        <v>0</v>
      </c>
      <c r="H217" s="60"/>
      <c r="I217" s="1290"/>
      <c r="J217" s="1290"/>
      <c r="K217" s="428"/>
      <c r="L217" s="429"/>
      <c r="M217" s="429"/>
      <c r="N217" s="429"/>
      <c r="O217" s="429"/>
      <c r="P217" s="429"/>
      <c r="Q217" s="430"/>
      <c r="R217" s="1289"/>
      <c r="S217" s="1289"/>
      <c r="T217" s="1289"/>
    </row>
    <row r="218" spans="1:20" s="5" customFormat="1" ht="15.75" hidden="1" customHeight="1">
      <c r="A218" s="60">
        <v>27</v>
      </c>
      <c r="B218" s="262"/>
      <c r="C218" s="263"/>
      <c r="D218" s="61"/>
      <c r="E218" s="61"/>
      <c r="F218" s="62">
        <f t="shared" si="38"/>
        <v>0</v>
      </c>
      <c r="G218" s="63">
        <f t="shared" si="39"/>
        <v>0</v>
      </c>
      <c r="H218" s="60"/>
      <c r="I218" s="1290"/>
      <c r="J218" s="1290"/>
      <c r="K218" s="428"/>
      <c r="L218" s="429"/>
      <c r="M218" s="429"/>
      <c r="N218" s="429"/>
      <c r="O218" s="429"/>
      <c r="P218" s="429"/>
      <c r="Q218" s="430"/>
      <c r="R218" s="1289"/>
      <c r="S218" s="1289"/>
      <c r="T218" s="1289"/>
    </row>
    <row r="219" spans="1:20" s="5" customFormat="1" ht="15.75" hidden="1" customHeight="1">
      <c r="A219" s="60">
        <v>28</v>
      </c>
      <c r="B219" s="262"/>
      <c r="C219" s="263"/>
      <c r="D219" s="61"/>
      <c r="E219" s="61"/>
      <c r="F219" s="62">
        <f t="shared" si="38"/>
        <v>0</v>
      </c>
      <c r="G219" s="63">
        <f t="shared" si="39"/>
        <v>0</v>
      </c>
      <c r="H219" s="60"/>
      <c r="I219" s="1290"/>
      <c r="J219" s="1290"/>
      <c r="K219" s="428"/>
      <c r="L219" s="429"/>
      <c r="M219" s="429"/>
      <c r="N219" s="429"/>
      <c r="O219" s="429"/>
      <c r="P219" s="429"/>
      <c r="Q219" s="430"/>
      <c r="R219" s="1289"/>
      <c r="S219" s="1289"/>
      <c r="T219" s="1289"/>
    </row>
    <row r="220" spans="1:20" s="5" customFormat="1" ht="15.75" hidden="1" customHeight="1">
      <c r="A220" s="60">
        <v>29</v>
      </c>
      <c r="B220" s="262"/>
      <c r="C220" s="263"/>
      <c r="D220" s="61"/>
      <c r="E220" s="61"/>
      <c r="F220" s="62">
        <f t="shared" si="38"/>
        <v>0</v>
      </c>
      <c r="G220" s="63">
        <f t="shared" si="39"/>
        <v>0</v>
      </c>
      <c r="H220" s="559"/>
      <c r="I220" s="1296"/>
      <c r="J220" s="1296"/>
      <c r="K220" s="428"/>
      <c r="L220" s="429"/>
      <c r="M220" s="429"/>
      <c r="N220" s="429"/>
      <c r="O220" s="429"/>
      <c r="P220" s="429"/>
      <c r="Q220" s="430"/>
      <c r="R220" s="1289"/>
      <c r="S220" s="1289"/>
      <c r="T220" s="1289"/>
    </row>
    <row r="221" spans="1:20" s="5" customFormat="1" ht="15.75" hidden="1" customHeight="1">
      <c r="A221" s="60">
        <v>30</v>
      </c>
      <c r="B221" s="262"/>
      <c r="C221" s="263"/>
      <c r="D221" s="61"/>
      <c r="E221" s="61"/>
      <c r="F221" s="62">
        <f t="shared" si="38"/>
        <v>0</v>
      </c>
      <c r="G221" s="63">
        <f t="shared" si="39"/>
        <v>0</v>
      </c>
      <c r="H221" s="559"/>
      <c r="I221" s="1296"/>
      <c r="J221" s="1296"/>
      <c r="K221" s="428"/>
      <c r="L221" s="429"/>
      <c r="M221" s="429"/>
      <c r="N221" s="429"/>
      <c r="O221" s="429"/>
      <c r="P221" s="429"/>
      <c r="Q221" s="430"/>
      <c r="R221" s="1289"/>
      <c r="S221" s="1289"/>
      <c r="T221" s="1289"/>
    </row>
    <row r="222" spans="1:20" s="5" customFormat="1" ht="15.75" hidden="1" customHeight="1">
      <c r="A222" s="60">
        <v>31</v>
      </c>
      <c r="B222" s="262"/>
      <c r="C222" s="263"/>
      <c r="D222" s="61"/>
      <c r="E222" s="61"/>
      <c r="F222" s="62">
        <f t="shared" si="38"/>
        <v>0</v>
      </c>
      <c r="G222" s="63">
        <f t="shared" si="39"/>
        <v>0</v>
      </c>
      <c r="H222" s="60"/>
      <c r="I222" s="1290"/>
      <c r="J222" s="1290"/>
      <c r="K222" s="428"/>
      <c r="L222" s="429"/>
      <c r="M222" s="429"/>
      <c r="N222" s="429"/>
      <c r="O222" s="429"/>
      <c r="P222" s="429"/>
      <c r="Q222" s="430"/>
      <c r="R222" s="1289"/>
      <c r="S222" s="1289"/>
      <c r="T222" s="1289"/>
    </row>
    <row r="223" spans="1:20" s="5" customFormat="1" ht="15.75" hidden="1" customHeight="1">
      <c r="A223" s="60">
        <v>32</v>
      </c>
      <c r="B223" s="262"/>
      <c r="C223" s="263"/>
      <c r="D223" s="61"/>
      <c r="E223" s="61"/>
      <c r="F223" s="62">
        <f t="shared" si="38"/>
        <v>0</v>
      </c>
      <c r="G223" s="63">
        <f t="shared" si="39"/>
        <v>0</v>
      </c>
      <c r="H223" s="60"/>
      <c r="I223" s="1290"/>
      <c r="J223" s="1290"/>
      <c r="K223" s="428"/>
      <c r="L223" s="429"/>
      <c r="M223" s="429"/>
      <c r="N223" s="429"/>
      <c r="O223" s="429"/>
      <c r="P223" s="429"/>
      <c r="Q223" s="430"/>
      <c r="R223" s="1289"/>
      <c r="S223" s="1289"/>
      <c r="T223" s="1289"/>
    </row>
    <row r="224" spans="1:20" s="5" customFormat="1" ht="15.75" hidden="1" customHeight="1">
      <c r="A224" s="60">
        <v>33</v>
      </c>
      <c r="B224" s="262"/>
      <c r="C224" s="263"/>
      <c r="D224" s="61"/>
      <c r="E224" s="61"/>
      <c r="F224" s="62">
        <f t="shared" si="38"/>
        <v>0</v>
      </c>
      <c r="G224" s="63">
        <f t="shared" si="39"/>
        <v>0</v>
      </c>
      <c r="H224" s="60"/>
      <c r="I224" s="1287"/>
      <c r="J224" s="1288"/>
      <c r="K224" s="428"/>
      <c r="L224" s="429"/>
      <c r="M224" s="429"/>
      <c r="N224" s="429"/>
      <c r="O224" s="429"/>
      <c r="P224" s="429"/>
      <c r="Q224" s="430"/>
      <c r="R224" s="1289"/>
      <c r="S224" s="1289"/>
      <c r="T224" s="1289"/>
    </row>
    <row r="225" spans="1:22" s="5" customFormat="1" ht="15.75" hidden="1" customHeight="1">
      <c r="A225" s="60">
        <v>34</v>
      </c>
      <c r="B225" s="262"/>
      <c r="C225" s="263"/>
      <c r="D225" s="61"/>
      <c r="E225" s="61"/>
      <c r="F225" s="62">
        <f t="shared" si="38"/>
        <v>0</v>
      </c>
      <c r="G225" s="63">
        <f t="shared" si="39"/>
        <v>0</v>
      </c>
      <c r="H225" s="60"/>
      <c r="I225" s="1287"/>
      <c r="J225" s="1288"/>
      <c r="K225" s="428"/>
      <c r="L225" s="429"/>
      <c r="M225" s="429"/>
      <c r="N225" s="429"/>
      <c r="O225" s="429"/>
      <c r="P225" s="429"/>
      <c r="Q225" s="430"/>
      <c r="R225" s="1289"/>
      <c r="S225" s="1289"/>
      <c r="T225" s="1289"/>
    </row>
    <row r="226" spans="1:22" s="5" customFormat="1" ht="15.75" hidden="1" customHeight="1">
      <c r="A226" s="60">
        <v>35</v>
      </c>
      <c r="B226" s="262"/>
      <c r="C226" s="263"/>
      <c r="D226" s="61"/>
      <c r="E226" s="61"/>
      <c r="F226" s="62">
        <f t="shared" si="38"/>
        <v>0</v>
      </c>
      <c r="G226" s="63">
        <f t="shared" si="39"/>
        <v>0</v>
      </c>
      <c r="H226" s="60"/>
      <c r="I226" s="1287"/>
      <c r="J226" s="1288"/>
      <c r="K226" s="428"/>
      <c r="L226" s="429"/>
      <c r="M226" s="429"/>
      <c r="N226" s="429"/>
      <c r="O226" s="429"/>
      <c r="P226" s="429"/>
      <c r="Q226" s="430"/>
      <c r="R226" s="1289"/>
      <c r="S226" s="1289"/>
      <c r="T226" s="1289"/>
    </row>
    <row r="227" spans="1:22" s="5" customFormat="1" ht="15.75" hidden="1" customHeight="1">
      <c r="A227" s="60">
        <v>36</v>
      </c>
      <c r="B227" s="262"/>
      <c r="C227" s="263"/>
      <c r="D227" s="61"/>
      <c r="E227" s="61"/>
      <c r="F227" s="62">
        <f t="shared" si="38"/>
        <v>0</v>
      </c>
      <c r="G227" s="63">
        <f t="shared" si="39"/>
        <v>0</v>
      </c>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t="s">
        <v>1008</v>
      </c>
      <c r="B229" s="1306"/>
      <c r="C229" s="1306"/>
      <c r="D229" s="1306"/>
      <c r="F229" s="1306" t="s">
        <v>1009</v>
      </c>
      <c r="G229" s="1306"/>
      <c r="H229" s="1306"/>
      <c r="I229" s="1306"/>
      <c r="J229" s="560"/>
      <c r="K229" s="1306" t="s">
        <v>1010</v>
      </c>
      <c r="L229" s="1306"/>
      <c r="M229" s="1306"/>
      <c r="N229" s="560"/>
      <c r="O229" s="1306" t="s">
        <v>1011</v>
      </c>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t="s">
        <v>1012</v>
      </c>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s="5" customFormat="1" ht="16.2" customHeight="1">
      <c r="B244" s="109"/>
      <c r="E244" s="3"/>
      <c r="F244" s="3"/>
      <c r="G244" s="3"/>
      <c r="H244" s="3"/>
      <c r="I244" s="3"/>
      <c r="J244" s="3"/>
      <c r="K244" s="3"/>
      <c r="P244" s="4"/>
      <c r="S244" s="4"/>
      <c r="T244" s="4"/>
    </row>
    <row r="245" spans="2:20" s="5" customFormat="1" ht="16.2" customHeight="1">
      <c r="B245" s="109" t="s">
        <v>158</v>
      </c>
      <c r="E245" s="3"/>
      <c r="F245" s="3"/>
      <c r="G245" s="3"/>
      <c r="H245" s="3"/>
      <c r="I245" s="3"/>
      <c r="J245" s="3"/>
      <c r="K245" s="3"/>
      <c r="P245" s="4"/>
      <c r="S245" s="4"/>
      <c r="T245" s="4"/>
    </row>
    <row r="246" spans="2:20" s="5" customFormat="1" ht="16.2" customHeight="1">
      <c r="B246" s="109" t="s">
        <v>15</v>
      </c>
      <c r="E246" s="3"/>
      <c r="F246" s="3"/>
      <c r="G246" s="3"/>
      <c r="H246" s="3"/>
      <c r="I246" s="3"/>
      <c r="J246" s="3"/>
      <c r="K246" s="3"/>
      <c r="P246" s="4"/>
      <c r="S246" s="4"/>
      <c r="T246" s="4"/>
    </row>
    <row r="247" spans="2:20" s="5" customFormat="1" ht="16.2" customHeight="1">
      <c r="B247" s="109" t="s">
        <v>16</v>
      </c>
      <c r="E247" s="3"/>
      <c r="F247" s="3"/>
      <c r="G247" s="3"/>
      <c r="H247" s="3"/>
      <c r="I247" s="3"/>
      <c r="J247" s="3"/>
      <c r="K247" s="3"/>
      <c r="P247" s="4"/>
      <c r="S247" s="4"/>
      <c r="T247" s="4"/>
    </row>
    <row r="248" spans="2:20" s="5" customFormat="1" ht="14.25" customHeight="1">
      <c r="B248" s="109" t="s">
        <v>17</v>
      </c>
      <c r="E248" s="3"/>
      <c r="F248" s="3"/>
      <c r="G248" s="3"/>
      <c r="H248" s="3"/>
      <c r="I248" s="3"/>
      <c r="J248" s="3"/>
      <c r="K248" s="3"/>
      <c r="P248" s="4"/>
      <c r="S248" s="4"/>
      <c r="T248" s="4"/>
    </row>
    <row r="249" spans="2:20" s="5" customFormat="1" ht="14.25" customHeight="1">
      <c r="B249" s="109" t="s">
        <v>18</v>
      </c>
      <c r="E249" s="3"/>
      <c r="F249" s="3"/>
      <c r="G249" s="3"/>
      <c r="H249" s="3"/>
      <c r="I249" s="3"/>
      <c r="J249" s="3"/>
      <c r="K249" s="3"/>
      <c r="P249" s="4"/>
      <c r="S249" s="4"/>
      <c r="T249" s="4"/>
    </row>
    <row r="250" spans="2:20" s="5" customFormat="1" ht="14.25" customHeight="1">
      <c r="B250" s="109" t="s">
        <v>19</v>
      </c>
      <c r="E250" s="3"/>
      <c r="F250" s="3"/>
      <c r="G250" s="3"/>
      <c r="H250" s="3"/>
      <c r="I250" s="3"/>
      <c r="J250" s="3"/>
      <c r="K250" s="3"/>
      <c r="L250" s="4"/>
      <c r="M250" s="4"/>
      <c r="N250" s="4"/>
      <c r="O250" s="4"/>
      <c r="P250" s="4"/>
      <c r="Q250" s="4"/>
      <c r="R250" s="4"/>
      <c r="S250" s="4"/>
      <c r="T250" s="4"/>
    </row>
    <row r="251" spans="2:20" s="5" customFormat="1" ht="14.25" customHeight="1">
      <c r="B251" s="109" t="s">
        <v>20</v>
      </c>
      <c r="E251" s="3"/>
      <c r="F251" s="3"/>
      <c r="G251" s="3"/>
      <c r="H251" s="3"/>
      <c r="I251" s="3"/>
      <c r="J251" s="3"/>
      <c r="K251" s="3"/>
      <c r="L251" s="4"/>
      <c r="M251" s="4"/>
      <c r="N251" s="4"/>
      <c r="O251" s="4"/>
      <c r="P251" s="4"/>
      <c r="Q251" s="4"/>
      <c r="R251" s="4"/>
      <c r="S251" s="4"/>
      <c r="T251" s="4"/>
    </row>
    <row r="252" spans="2:20" s="5" customFormat="1" ht="14.25" customHeight="1">
      <c r="B252" s="109" t="s">
        <v>21</v>
      </c>
      <c r="E252" s="3"/>
      <c r="F252" s="3"/>
      <c r="G252" s="3"/>
      <c r="H252" s="3"/>
      <c r="I252" s="3"/>
      <c r="J252" s="3"/>
      <c r="K252" s="3"/>
      <c r="L252" s="4"/>
      <c r="M252" s="4"/>
      <c r="N252" s="4"/>
      <c r="O252" s="4"/>
      <c r="P252" s="4"/>
      <c r="Q252" s="4"/>
      <c r="R252" s="4"/>
      <c r="S252" s="4"/>
      <c r="T252" s="4"/>
    </row>
    <row r="253" spans="2:20" s="5" customFormat="1" ht="14.25" customHeight="1">
      <c r="B253" s="109" t="s">
        <v>22</v>
      </c>
      <c r="E253" s="3"/>
      <c r="F253" s="3"/>
      <c r="G253" s="3"/>
      <c r="H253" s="3"/>
      <c r="I253" s="3"/>
      <c r="J253" s="6"/>
      <c r="K253" s="3"/>
      <c r="L253" s="4"/>
      <c r="M253" s="4"/>
      <c r="N253" s="4"/>
      <c r="O253" s="4"/>
      <c r="P253" s="4"/>
      <c r="Q253" s="4"/>
      <c r="R253" s="4"/>
      <c r="S253" s="4"/>
      <c r="T253" s="4"/>
    </row>
    <row r="254" spans="2:20" s="5" customFormat="1" ht="14.25" customHeight="1">
      <c r="B254" s="109" t="s">
        <v>23</v>
      </c>
      <c r="E254" s="3"/>
      <c r="F254" s="3"/>
      <c r="G254" s="3"/>
      <c r="H254" s="3"/>
      <c r="I254" s="3"/>
      <c r="J254" s="6"/>
      <c r="K254" s="3"/>
      <c r="L254" s="4"/>
      <c r="M254" s="4"/>
      <c r="N254" s="4"/>
      <c r="O254" s="4"/>
      <c r="P254" s="4"/>
      <c r="Q254" s="4"/>
      <c r="R254" s="4"/>
      <c r="S254" s="4"/>
      <c r="T254" s="4"/>
    </row>
    <row r="255" spans="2:20" s="5" customFormat="1" ht="14.25" customHeight="1">
      <c r="B255" s="109" t="s">
        <v>188</v>
      </c>
      <c r="E255" s="3"/>
      <c r="F255" s="3"/>
      <c r="G255" s="3"/>
      <c r="H255" s="3"/>
      <c r="I255" s="3"/>
      <c r="J255" s="3"/>
      <c r="K255" s="3"/>
      <c r="L255" s="4"/>
      <c r="M255" s="4"/>
      <c r="N255" s="4"/>
      <c r="O255" s="4"/>
      <c r="P255" s="4"/>
      <c r="Q255" s="4"/>
      <c r="R255" s="4"/>
      <c r="S255" s="4"/>
      <c r="T255" s="4"/>
    </row>
    <row r="256" spans="2:20" ht="14.25" customHeight="1">
      <c r="B256" s="109" t="s">
        <v>189</v>
      </c>
    </row>
    <row r="257" spans="2:13" ht="15.6">
      <c r="B257" s="109" t="s">
        <v>190</v>
      </c>
    </row>
    <row r="258" spans="2:13" ht="15.6">
      <c r="B258" s="109" t="s">
        <v>191</v>
      </c>
      <c r="K258" s="7"/>
      <c r="L258" s="3"/>
      <c r="M258" s="3"/>
    </row>
    <row r="259" spans="2:13" ht="15.6">
      <c r="B259" s="109" t="s">
        <v>192</v>
      </c>
      <c r="K259" s="11"/>
      <c r="L259" s="3"/>
      <c r="M259" s="3"/>
    </row>
    <row r="260" spans="2:13" ht="15.6">
      <c r="B260" s="109" t="s">
        <v>193</v>
      </c>
      <c r="K260" s="3"/>
      <c r="L260" s="3"/>
      <c r="M260" s="3"/>
    </row>
    <row r="261" spans="2:13" ht="15.6">
      <c r="B261" s="109" t="s">
        <v>194</v>
      </c>
      <c r="K261" s="3"/>
    </row>
    <row r="262" spans="2:13" ht="15.6">
      <c r="B262" s="109" t="s">
        <v>195</v>
      </c>
      <c r="K262" s="9"/>
      <c r="L262" s="9"/>
      <c r="M262" s="9"/>
    </row>
    <row r="263" spans="2:13" ht="15.6">
      <c r="B263" s="109" t="s">
        <v>196</v>
      </c>
      <c r="F263" s="9"/>
      <c r="G263" s="9"/>
      <c r="H263" s="9"/>
      <c r="I263" s="9"/>
      <c r="J263" s="9"/>
    </row>
    <row r="264" spans="2:13" ht="15.6">
      <c r="B264" s="109" t="s">
        <v>24</v>
      </c>
      <c r="F264" s="10"/>
      <c r="G264" s="10"/>
      <c r="H264" s="10"/>
      <c r="I264" s="10"/>
      <c r="J264" s="10"/>
      <c r="K264" s="10"/>
      <c r="L264" s="10"/>
      <c r="M264" s="10"/>
    </row>
    <row r="265" spans="2:13" ht="15.6">
      <c r="B265" s="109" t="s">
        <v>25</v>
      </c>
      <c r="K265" s="6"/>
      <c r="L265" s="3"/>
      <c r="M265" s="3"/>
    </row>
    <row r="266" spans="2:13" ht="15.6">
      <c r="B266" s="109" t="s">
        <v>26</v>
      </c>
      <c r="K266" s="6"/>
      <c r="L266" s="3"/>
      <c r="M266" s="3"/>
    </row>
    <row r="267" spans="2:13" ht="15.6">
      <c r="B267" s="109" t="s">
        <v>27</v>
      </c>
      <c r="K267" s="6"/>
      <c r="L267" s="3"/>
      <c r="M267" s="3"/>
    </row>
    <row r="268" spans="2:13" ht="15.6">
      <c r="B268" s="109" t="s">
        <v>28</v>
      </c>
      <c r="K268" s="6"/>
      <c r="L268" s="3"/>
      <c r="M268" s="3"/>
    </row>
    <row r="269" spans="2:13" ht="15.6">
      <c r="B269" s="109" t="s">
        <v>29</v>
      </c>
      <c r="K269" s="6"/>
      <c r="L269" s="3"/>
      <c r="M269" s="3"/>
    </row>
    <row r="270" spans="2:13" ht="15.6">
      <c r="B270" s="109" t="s">
        <v>30</v>
      </c>
      <c r="K270" s="6"/>
      <c r="L270" s="3"/>
      <c r="M270" s="3"/>
    </row>
    <row r="271" spans="2:13" ht="15.6">
      <c r="B271" s="109" t="s">
        <v>31</v>
      </c>
      <c r="K271" s="6"/>
      <c r="L271" s="3"/>
      <c r="M271" s="3"/>
    </row>
    <row r="272" spans="2:13" ht="15.6">
      <c r="B272" s="109" t="s">
        <v>32</v>
      </c>
      <c r="K272" s="6"/>
      <c r="L272" s="3"/>
      <c r="M272" s="3"/>
    </row>
    <row r="273" spans="2:13" ht="15.6">
      <c r="B273" s="109" t="s">
        <v>33</v>
      </c>
      <c r="K273" s="6"/>
      <c r="L273" s="3"/>
      <c r="M273" s="3"/>
    </row>
    <row r="274" spans="2:13" ht="15.6">
      <c r="B274" s="109" t="s">
        <v>34</v>
      </c>
      <c r="K274" s="6"/>
      <c r="L274" s="3"/>
      <c r="M274" s="3"/>
    </row>
    <row r="275" spans="2:13" ht="15.6">
      <c r="B275" s="109" t="s">
        <v>197</v>
      </c>
      <c r="K275" s="6"/>
      <c r="L275" s="3"/>
      <c r="M275" s="3"/>
    </row>
    <row r="276" spans="2:13" ht="15.6">
      <c r="B276" s="109" t="s">
        <v>198</v>
      </c>
      <c r="K276" s="6"/>
      <c r="L276" s="3"/>
      <c r="M276" s="3"/>
    </row>
    <row r="277" spans="2:13" ht="15.6">
      <c r="B277" s="109" t="s">
        <v>202</v>
      </c>
      <c r="K277" s="3"/>
      <c r="L277" s="3"/>
      <c r="M277" s="3"/>
    </row>
    <row r="278" spans="2:13" ht="15.6">
      <c r="B278" s="109" t="s">
        <v>199</v>
      </c>
      <c r="K278" s="3"/>
    </row>
    <row r="279" spans="2:13" ht="15.6">
      <c r="B279" s="109" t="s">
        <v>203</v>
      </c>
      <c r="K279" s="3"/>
    </row>
    <row r="280" spans="2:13" ht="15.6">
      <c r="B280" s="109" t="s">
        <v>200</v>
      </c>
      <c r="K280" s="3"/>
    </row>
    <row r="281" spans="2:13" ht="15.6">
      <c r="B281" s="109" t="s">
        <v>201</v>
      </c>
      <c r="K281" s="6"/>
    </row>
    <row r="282" spans="2:13" ht="15.6">
      <c r="B282" s="109" t="s">
        <v>58</v>
      </c>
      <c r="K282" s="6"/>
      <c r="L282" s="3"/>
      <c r="M282" s="3"/>
    </row>
    <row r="283" spans="2:13" ht="15.6">
      <c r="B283" s="109" t="s">
        <v>164</v>
      </c>
      <c r="K283" s="6"/>
      <c r="L283" s="3"/>
      <c r="M283" s="3"/>
    </row>
    <row r="284" spans="2:13" ht="15.6">
      <c r="B284" s="109" t="s">
        <v>165</v>
      </c>
      <c r="K284" s="6"/>
      <c r="L284" s="3"/>
      <c r="M284" s="3"/>
    </row>
    <row r="285" spans="2:13" ht="15.6">
      <c r="B285" s="109" t="s">
        <v>166</v>
      </c>
    </row>
    <row r="286" spans="2:13" ht="15.6">
      <c r="B286" s="109" t="s">
        <v>167</v>
      </c>
    </row>
    <row r="287" spans="2:13" ht="15.6">
      <c r="B287" s="109" t="s">
        <v>168</v>
      </c>
    </row>
    <row r="288" spans="2:13" ht="15.6">
      <c r="B288" s="109" t="s">
        <v>169</v>
      </c>
    </row>
    <row r="289" spans="2:13" ht="15.6">
      <c r="B289" s="109" t="s">
        <v>170</v>
      </c>
    </row>
    <row r="290" spans="2:13" ht="15.6">
      <c r="B290" s="109" t="s">
        <v>171</v>
      </c>
    </row>
    <row r="291" spans="2:13" ht="15.6">
      <c r="B291" s="109" t="s">
        <v>705</v>
      </c>
      <c r="K291" s="6"/>
      <c r="L291" s="3"/>
      <c r="M291" s="3"/>
    </row>
    <row r="292" spans="2:13" ht="15.6">
      <c r="B292" s="109" t="s">
        <v>1013</v>
      </c>
      <c r="K292" s="6"/>
      <c r="L292" s="3"/>
      <c r="M292" s="3"/>
    </row>
    <row r="293" spans="2:13" ht="15.6">
      <c r="B293" s="109" t="s">
        <v>1014</v>
      </c>
      <c r="K293" s="6"/>
      <c r="L293" s="3"/>
      <c r="M293" s="3"/>
    </row>
    <row r="294" spans="2:13" ht="15.6">
      <c r="B294" s="109" t="s">
        <v>1015</v>
      </c>
    </row>
    <row r="295" spans="2:13" ht="15.6">
      <c r="B295" s="109" t="s">
        <v>1016</v>
      </c>
    </row>
    <row r="296" spans="2:13" ht="15.6">
      <c r="B296" s="109" t="s">
        <v>1017</v>
      </c>
    </row>
    <row r="297" spans="2:13" ht="15.6">
      <c r="B297" s="109" t="s">
        <v>1018</v>
      </c>
    </row>
    <row r="298" spans="2:13" ht="15.6">
      <c r="B298" s="109" t="s">
        <v>1019</v>
      </c>
    </row>
    <row r="299" spans="2:13" ht="15.6">
      <c r="B299" s="109" t="s">
        <v>1020</v>
      </c>
    </row>
    <row r="300" spans="2:13" ht="15.6">
      <c r="B300" s="109" t="s">
        <v>706</v>
      </c>
    </row>
    <row r="301" spans="2:13" ht="15.6">
      <c r="B301" s="109" t="s">
        <v>59</v>
      </c>
    </row>
    <row r="302" spans="2:13" ht="15.6">
      <c r="B302" s="109" t="s">
        <v>172</v>
      </c>
    </row>
    <row r="303" spans="2:13" ht="15.6">
      <c r="B303" s="109" t="s">
        <v>173</v>
      </c>
      <c r="K303" s="9"/>
      <c r="L303" s="9"/>
      <c r="M303" s="9"/>
    </row>
    <row r="304" spans="2:13" ht="15.6">
      <c r="B304" s="109" t="s">
        <v>174</v>
      </c>
      <c r="K304" s="11"/>
      <c r="L304" s="3"/>
      <c r="M304" s="3"/>
    </row>
    <row r="305" spans="2:13" ht="15.6">
      <c r="B305" s="109" t="s">
        <v>175</v>
      </c>
      <c r="K305" s="3"/>
      <c r="L305" s="3"/>
      <c r="M305" s="3"/>
    </row>
    <row r="306" spans="2:13" ht="15.6">
      <c r="B306" s="109" t="s">
        <v>176</v>
      </c>
      <c r="K306" s="3"/>
    </row>
    <row r="307" spans="2:13" ht="15.6">
      <c r="B307" s="109" t="s">
        <v>177</v>
      </c>
      <c r="K307" s="9"/>
      <c r="L307" s="9"/>
      <c r="M307" s="9"/>
    </row>
    <row r="308" spans="2:13" ht="15.6">
      <c r="B308" s="109" t="s">
        <v>178</v>
      </c>
      <c r="F308" s="9"/>
      <c r="G308" s="9"/>
      <c r="H308" s="9"/>
      <c r="I308" s="9"/>
      <c r="J308" s="9"/>
    </row>
    <row r="309" spans="2:13" ht="15.6">
      <c r="B309" s="109" t="s">
        <v>179</v>
      </c>
      <c r="F309" s="10"/>
      <c r="G309" s="10"/>
      <c r="H309" s="10"/>
      <c r="I309" s="10"/>
      <c r="J309" s="10"/>
      <c r="K309" s="10"/>
      <c r="L309" s="10"/>
      <c r="M309" s="10"/>
    </row>
    <row r="310" spans="2:13" ht="15.6">
      <c r="B310" s="109" t="s">
        <v>60</v>
      </c>
      <c r="K310" s="6"/>
      <c r="L310" s="3"/>
      <c r="M310" s="3"/>
    </row>
    <row r="311" spans="2:13" ht="15.6">
      <c r="B311" s="109" t="s">
        <v>215</v>
      </c>
      <c r="K311" s="6"/>
      <c r="L311" s="3"/>
      <c r="M311" s="3"/>
    </row>
    <row r="312" spans="2:13" ht="15.6">
      <c r="B312" s="109" t="s">
        <v>61</v>
      </c>
      <c r="K312" s="6"/>
      <c r="L312" s="3"/>
      <c r="M312" s="3"/>
    </row>
    <row r="313" spans="2:13" ht="15.6">
      <c r="B313" s="109" t="s">
        <v>240</v>
      </c>
      <c r="K313" s="6"/>
      <c r="L313" s="3"/>
      <c r="M313" s="3"/>
    </row>
    <row r="314" spans="2:13" ht="15.6">
      <c r="B314" s="109" t="s">
        <v>72</v>
      </c>
      <c r="K314" s="6"/>
      <c r="L314" s="3"/>
      <c r="M314" s="3"/>
    </row>
    <row r="315" spans="2:13" ht="15.6">
      <c r="B315" s="109" t="s">
        <v>1021</v>
      </c>
      <c r="K315" s="6"/>
      <c r="L315" s="3"/>
      <c r="M315" s="3"/>
    </row>
    <row r="316" spans="2:13" ht="15.6">
      <c r="B316" s="109" t="s">
        <v>62</v>
      </c>
      <c r="K316" s="6"/>
      <c r="L316" s="3"/>
      <c r="M316" s="3"/>
    </row>
    <row r="317" spans="2:13" ht="15.6">
      <c r="B317" s="109" t="s">
        <v>1022</v>
      </c>
      <c r="K317" s="6"/>
      <c r="L317" s="3"/>
      <c r="M317" s="3"/>
    </row>
    <row r="318" spans="2:13" ht="15.6">
      <c r="B318" s="109" t="s">
        <v>1023</v>
      </c>
      <c r="K318" s="6"/>
      <c r="L318" s="3"/>
      <c r="M318" s="3"/>
    </row>
    <row r="319" spans="2:13" ht="15.6">
      <c r="B319" s="431" t="s">
        <v>1024</v>
      </c>
      <c r="K319" s="6"/>
      <c r="L319" s="3"/>
      <c r="M319" s="3"/>
    </row>
    <row r="320" spans="2:13" ht="15.6">
      <c r="B320" s="431" t="s">
        <v>1025</v>
      </c>
      <c r="K320" s="6"/>
      <c r="L320" s="3"/>
      <c r="M320" s="3"/>
    </row>
    <row r="321" spans="2:13" ht="15.6">
      <c r="B321" s="431" t="s">
        <v>1026</v>
      </c>
      <c r="K321" s="6"/>
      <c r="L321" s="3"/>
      <c r="M321" s="3"/>
    </row>
    <row r="322" spans="2:13" ht="15.6">
      <c r="B322" s="431" t="s">
        <v>1027</v>
      </c>
      <c r="K322" s="6"/>
      <c r="L322" s="3"/>
      <c r="M322" s="3"/>
    </row>
    <row r="323" spans="2:13" ht="15.6">
      <c r="B323" s="431" t="s">
        <v>1028</v>
      </c>
      <c r="K323" s="6"/>
      <c r="L323" s="3"/>
      <c r="M323" s="3"/>
    </row>
    <row r="324" spans="2:13" ht="15.6">
      <c r="B324" s="431" t="s">
        <v>1029</v>
      </c>
      <c r="K324" s="6"/>
      <c r="L324" s="3"/>
      <c r="M324" s="3"/>
    </row>
    <row r="325" spans="2:13" ht="15.6">
      <c r="B325" s="431" t="s">
        <v>1030</v>
      </c>
      <c r="K325" s="6"/>
      <c r="L325" s="3"/>
      <c r="M325" s="3"/>
    </row>
    <row r="326" spans="2:13" ht="15.6">
      <c r="B326" s="431" t="s">
        <v>1031</v>
      </c>
      <c r="K326" s="6"/>
      <c r="L326" s="3"/>
      <c r="M326" s="3"/>
    </row>
    <row r="327" spans="2:13" ht="15.6">
      <c r="B327" s="431" t="s">
        <v>1032</v>
      </c>
      <c r="K327" s="6"/>
      <c r="L327" s="3"/>
      <c r="M327" s="3"/>
    </row>
    <row r="328" spans="2:13" ht="15.6">
      <c r="B328" s="431" t="s">
        <v>1033</v>
      </c>
      <c r="K328" s="6"/>
      <c r="L328" s="3"/>
      <c r="M328" s="3"/>
    </row>
    <row r="329" spans="2:13" ht="15.6">
      <c r="B329" s="431" t="s">
        <v>1034</v>
      </c>
      <c r="K329" s="6"/>
      <c r="L329" s="3"/>
      <c r="M329" s="3"/>
    </row>
    <row r="330" spans="2:13" ht="15.6">
      <c r="B330" s="431" t="s">
        <v>1035</v>
      </c>
      <c r="K330" s="6"/>
      <c r="L330" s="3"/>
      <c r="M330" s="3"/>
    </row>
    <row r="331" spans="2:13" ht="15.6">
      <c r="B331" s="431" t="s">
        <v>1036</v>
      </c>
      <c r="L331" s="3"/>
      <c r="M331" s="3"/>
    </row>
    <row r="332" spans="2:13" ht="15.6">
      <c r="B332" s="431" t="s">
        <v>1037</v>
      </c>
      <c r="K332" s="6"/>
      <c r="L332" s="3"/>
      <c r="M332" s="3"/>
    </row>
    <row r="333" spans="2:13" ht="15.6">
      <c r="B333" s="431" t="s">
        <v>213</v>
      </c>
      <c r="K333" s="3"/>
      <c r="L333" s="3"/>
      <c r="M333" s="3"/>
    </row>
    <row r="334" spans="2:13" ht="15.6">
      <c r="B334" s="431" t="s">
        <v>214</v>
      </c>
      <c r="K334" s="3"/>
    </row>
    <row r="335" spans="2:13" ht="15.6">
      <c r="B335" s="431" t="s">
        <v>723</v>
      </c>
      <c r="K335" s="3"/>
    </row>
    <row r="336" spans="2:13" ht="15.6">
      <c r="B336" s="431" t="s">
        <v>1038</v>
      </c>
      <c r="K336" s="3"/>
    </row>
    <row r="337" spans="2:13" ht="15.6">
      <c r="B337" s="431" t="s">
        <v>159</v>
      </c>
      <c r="K337" s="6"/>
    </row>
    <row r="338" spans="2:13" ht="15.6">
      <c r="B338" s="431" t="s">
        <v>1039</v>
      </c>
      <c r="K338" s="6"/>
      <c r="L338" s="3"/>
      <c r="M338" s="3"/>
    </row>
    <row r="339" spans="2:13" ht="15.6">
      <c r="B339" s="431" t="s">
        <v>160</v>
      </c>
      <c r="K339" s="6"/>
      <c r="L339" s="3"/>
      <c r="M339" s="3"/>
    </row>
    <row r="340" spans="2:13" ht="15.6">
      <c r="B340" s="431" t="s">
        <v>161</v>
      </c>
      <c r="K340" s="6"/>
      <c r="L340" s="3"/>
      <c r="M340" s="3"/>
    </row>
    <row r="341" spans="2:13" ht="15.6">
      <c r="B341" s="431" t="s">
        <v>162</v>
      </c>
      <c r="F341" s="4"/>
      <c r="G341" s="4"/>
      <c r="H341" s="4"/>
      <c r="I341" s="4"/>
      <c r="J341" s="4"/>
    </row>
    <row r="342" spans="2:13" ht="15.6">
      <c r="B342" s="431" t="s">
        <v>163</v>
      </c>
      <c r="F342" s="4"/>
      <c r="G342" s="4"/>
      <c r="H342" s="4"/>
      <c r="I342" s="4"/>
      <c r="J342" s="4"/>
    </row>
    <row r="343" spans="2:13" ht="15.6">
      <c r="B343" s="431" t="s">
        <v>1038</v>
      </c>
      <c r="F343" s="4"/>
      <c r="G343" s="4"/>
      <c r="H343" s="4"/>
      <c r="I343" s="4"/>
      <c r="J343" s="4"/>
    </row>
    <row r="344" spans="2:13" ht="15.6">
      <c r="B344" s="109" t="s">
        <v>37</v>
      </c>
      <c r="F344" s="4"/>
      <c r="G344" s="4"/>
      <c r="H344" s="4"/>
      <c r="I344" s="4"/>
      <c r="J344" s="4"/>
    </row>
    <row r="345" spans="2:13" ht="15.6">
      <c r="B345" s="109" t="s">
        <v>4</v>
      </c>
      <c r="K345" s="7"/>
      <c r="L345" s="3"/>
      <c r="M345" s="3"/>
    </row>
    <row r="346" spans="2:13" ht="15.6">
      <c r="B346" s="109" t="s">
        <v>35</v>
      </c>
      <c r="K346" s="7"/>
      <c r="L346" s="3"/>
      <c r="M346" s="3"/>
    </row>
    <row r="347" spans="2:13" ht="15.6">
      <c r="B347" s="109" t="s">
        <v>36</v>
      </c>
      <c r="F347" s="8"/>
      <c r="G347" s="8"/>
      <c r="H347" s="8"/>
      <c r="I347" s="8"/>
      <c r="J347" s="8"/>
    </row>
    <row r="348" spans="2:13" ht="15.6">
      <c r="B348" s="109" t="s">
        <v>38</v>
      </c>
      <c r="K348" s="9"/>
      <c r="L348" s="9"/>
      <c r="M348" s="9"/>
    </row>
    <row r="349" spans="2:13" ht="15.6">
      <c r="B349" s="109" t="s">
        <v>39</v>
      </c>
      <c r="K349" s="9"/>
      <c r="L349" s="9"/>
      <c r="M349" s="9"/>
    </row>
    <row r="350" spans="2:13" ht="15.6">
      <c r="B350" s="109" t="s">
        <v>40</v>
      </c>
      <c r="K350" s="9"/>
      <c r="L350" s="9"/>
      <c r="M350" s="9"/>
    </row>
    <row r="351" spans="2:13" ht="15.6">
      <c r="B351" s="109" t="s">
        <v>41</v>
      </c>
      <c r="F351" s="10"/>
      <c r="G351" s="10"/>
      <c r="H351" s="10"/>
      <c r="I351" s="10"/>
      <c r="J351" s="10"/>
      <c r="K351" s="10"/>
      <c r="L351" s="10"/>
      <c r="M351" s="10"/>
    </row>
    <row r="352" spans="2:13" ht="15.6">
      <c r="B352" s="109" t="s">
        <v>5</v>
      </c>
      <c r="K352" s="6"/>
      <c r="L352" s="3"/>
      <c r="M352" s="3"/>
    </row>
    <row r="353" spans="2:13" ht="15.6">
      <c r="B353" s="109" t="s">
        <v>241</v>
      </c>
      <c r="F353" s="4"/>
      <c r="G353" s="4"/>
      <c r="H353" s="4"/>
      <c r="I353" s="4"/>
      <c r="J353" s="4"/>
    </row>
    <row r="354" spans="2:13" ht="15.6">
      <c r="B354" s="109" t="s">
        <v>242</v>
      </c>
      <c r="K354" s="7"/>
      <c r="L354" s="3"/>
      <c r="M354" s="3"/>
    </row>
    <row r="355" spans="2:13" ht="15.6">
      <c r="B355" s="109" t="s">
        <v>243</v>
      </c>
      <c r="K355" s="7"/>
      <c r="L355" s="3"/>
      <c r="M355" s="3"/>
    </row>
    <row r="356" spans="2:13" ht="15.6">
      <c r="B356" s="109" t="s">
        <v>244</v>
      </c>
      <c r="F356" s="8"/>
      <c r="G356" s="8"/>
      <c r="H356" s="8"/>
      <c r="I356" s="8"/>
      <c r="J356" s="8"/>
    </row>
    <row r="357" spans="2:13" ht="15.6">
      <c r="B357" s="109" t="s">
        <v>245</v>
      </c>
      <c r="K357" s="9"/>
      <c r="L357" s="9"/>
      <c r="M357" s="9"/>
    </row>
    <row r="358" spans="2:13" ht="15.6">
      <c r="B358" s="109" t="s">
        <v>246</v>
      </c>
      <c r="K358" s="9"/>
      <c r="L358" s="9"/>
      <c r="M358" s="9"/>
    </row>
    <row r="359" spans="2:13" ht="15.6">
      <c r="B359" s="109" t="s">
        <v>247</v>
      </c>
      <c r="K359" s="9"/>
      <c r="L359" s="9"/>
      <c r="M359" s="9"/>
    </row>
    <row r="360" spans="2:13" ht="15.6">
      <c r="B360" s="109" t="s">
        <v>248</v>
      </c>
      <c r="F360" s="10"/>
      <c r="G360" s="10"/>
      <c r="H360" s="10"/>
      <c r="I360" s="10"/>
      <c r="J360" s="10"/>
      <c r="K360" s="10"/>
      <c r="L360" s="10"/>
      <c r="M360" s="10"/>
    </row>
    <row r="361" spans="2:13" ht="15.6">
      <c r="B361" s="109" t="s">
        <v>249</v>
      </c>
      <c r="K361" s="6"/>
      <c r="L361" s="3"/>
      <c r="M361" s="3"/>
    </row>
    <row r="362" spans="2:13" ht="15.6">
      <c r="B362" s="109" t="s">
        <v>64</v>
      </c>
      <c r="K362" s="6"/>
      <c r="L362" s="3"/>
      <c r="M362" s="3"/>
    </row>
    <row r="363" spans="2:13" ht="15.6">
      <c r="B363" s="109" t="s">
        <v>65</v>
      </c>
      <c r="K363" s="6"/>
      <c r="L363" s="3"/>
      <c r="M363" s="3"/>
    </row>
    <row r="364" spans="2:13" ht="15.6">
      <c r="B364" s="109" t="s">
        <v>63</v>
      </c>
      <c r="K364" s="6"/>
      <c r="L364" s="3"/>
      <c r="M364" s="3"/>
    </row>
    <row r="365" spans="2:13" ht="15.6">
      <c r="B365" s="109" t="s">
        <v>66</v>
      </c>
      <c r="K365" s="6"/>
      <c r="L365" s="3"/>
      <c r="M365" s="3"/>
    </row>
    <row r="366" spans="2:13" ht="15.6">
      <c r="B366" s="109" t="s">
        <v>67</v>
      </c>
      <c r="K366" s="6"/>
      <c r="L366" s="3"/>
      <c r="M366" s="3"/>
    </row>
    <row r="367" spans="2:13" ht="15.6">
      <c r="B367" s="109" t="s">
        <v>68</v>
      </c>
      <c r="K367" s="6"/>
      <c r="L367" s="3"/>
      <c r="M367" s="3"/>
    </row>
    <row r="368" spans="2:13" ht="15.6">
      <c r="B368" s="109" t="s">
        <v>69</v>
      </c>
      <c r="K368" s="6"/>
      <c r="L368" s="3"/>
      <c r="M368" s="3"/>
    </row>
    <row r="369" spans="2:13" ht="15.6">
      <c r="B369" s="109" t="s">
        <v>70</v>
      </c>
      <c r="K369" s="6"/>
      <c r="L369" s="3"/>
      <c r="M369" s="3"/>
    </row>
    <row r="370" spans="2:13" ht="15.6">
      <c r="B370" s="109" t="s">
        <v>71</v>
      </c>
      <c r="K370" s="9"/>
      <c r="L370" s="9"/>
      <c r="M370" s="9"/>
    </row>
    <row r="371" spans="2:13" ht="15.6">
      <c r="B371" s="109" t="s">
        <v>6</v>
      </c>
      <c r="K371" s="6"/>
      <c r="L371" s="3"/>
      <c r="M371" s="3"/>
    </row>
    <row r="372" spans="2:13" ht="15.6">
      <c r="B372" s="109" t="s">
        <v>7</v>
      </c>
      <c r="K372" s="6"/>
    </row>
    <row r="373" spans="2:13" ht="15.6">
      <c r="B373" s="109" t="s">
        <v>8</v>
      </c>
      <c r="K373" s="3"/>
      <c r="L373" s="3"/>
      <c r="M373" s="3"/>
    </row>
    <row r="374" spans="2:13" ht="15.6">
      <c r="B374" s="109" t="s">
        <v>9</v>
      </c>
      <c r="K374" s="3"/>
    </row>
    <row r="375" spans="2:13" ht="15.6">
      <c r="B375" s="109" t="s">
        <v>10</v>
      </c>
      <c r="K375" s="3"/>
    </row>
    <row r="376" spans="2:13" ht="15.6">
      <c r="B376" s="109" t="s">
        <v>180</v>
      </c>
      <c r="K376" s="6"/>
    </row>
    <row r="377" spans="2:13" ht="15.6">
      <c r="B377" s="109" t="s">
        <v>181</v>
      </c>
      <c r="K377" s="6"/>
    </row>
    <row r="378" spans="2:13" ht="15.6">
      <c r="B378" s="109" t="s">
        <v>182</v>
      </c>
      <c r="K378" s="6"/>
      <c r="L378" s="3"/>
      <c r="M378" s="3"/>
    </row>
    <row r="379" spans="2:13" ht="15.6">
      <c r="B379" s="109" t="s">
        <v>183</v>
      </c>
    </row>
    <row r="380" spans="2:13" ht="15.6">
      <c r="B380" s="109" t="s">
        <v>184</v>
      </c>
    </row>
    <row r="381" spans="2:13" ht="15.6">
      <c r="B381" s="109" t="s">
        <v>185</v>
      </c>
    </row>
    <row r="382" spans="2:13" ht="15.6">
      <c r="B382" s="109" t="s">
        <v>186</v>
      </c>
    </row>
    <row r="383" spans="2:13" ht="18.75" customHeight="1">
      <c r="B383" s="109" t="s">
        <v>187</v>
      </c>
    </row>
    <row r="384" spans="2:13" ht="15.6">
      <c r="B384" s="109" t="s">
        <v>11</v>
      </c>
    </row>
    <row r="385" spans="2:13" ht="15.6">
      <c r="B385" s="109" t="s">
        <v>12</v>
      </c>
      <c r="K385" s="9"/>
      <c r="L385" s="9"/>
      <c r="M385" s="9"/>
    </row>
    <row r="386" spans="2:13" ht="15.6">
      <c r="B386" s="109" t="s">
        <v>13</v>
      </c>
      <c r="K386" s="7"/>
      <c r="L386" s="3"/>
      <c r="M386" s="3"/>
    </row>
    <row r="387" spans="2:13" ht="15.6">
      <c r="B387" s="109" t="s">
        <v>14</v>
      </c>
      <c r="F387" s="8"/>
      <c r="G387" s="8"/>
      <c r="H387" s="8"/>
      <c r="I387" s="8"/>
      <c r="J387" s="8"/>
    </row>
    <row r="388" spans="2:13" ht="15.6">
      <c r="B388" s="109" t="s">
        <v>204</v>
      </c>
      <c r="K388" s="9"/>
      <c r="L388" s="9"/>
      <c r="M388" s="9"/>
    </row>
    <row r="389" spans="2:13" ht="15.6">
      <c r="B389" s="109" t="s">
        <v>205</v>
      </c>
      <c r="K389" s="9"/>
      <c r="L389" s="9"/>
      <c r="M389" s="9"/>
    </row>
    <row r="390" spans="2:13" ht="15.6">
      <c r="B390" s="109" t="s">
        <v>1040</v>
      </c>
      <c r="K390" s="9"/>
      <c r="L390" s="9"/>
      <c r="M390" s="9"/>
    </row>
    <row r="391" spans="2:13" ht="15.6">
      <c r="B391" s="109" t="s">
        <v>1041</v>
      </c>
      <c r="F391" s="10"/>
      <c r="G391" s="10"/>
      <c r="H391" s="10"/>
      <c r="I391" s="10"/>
      <c r="J391" s="10"/>
      <c r="K391" s="10"/>
      <c r="L391" s="10"/>
      <c r="M391" s="10"/>
    </row>
    <row r="392" spans="2:13" ht="15.6">
      <c r="B392" s="109" t="s">
        <v>1042</v>
      </c>
      <c r="F392" s="10"/>
      <c r="G392" s="10"/>
      <c r="H392" s="10"/>
      <c r="I392" s="10"/>
      <c r="J392" s="10"/>
      <c r="K392" s="10"/>
      <c r="L392" s="10"/>
      <c r="M392" s="10"/>
    </row>
    <row r="393" spans="2:13" ht="15.6">
      <c r="B393" s="109" t="s">
        <v>1043</v>
      </c>
      <c r="F393" s="10"/>
      <c r="G393" s="10"/>
      <c r="H393" s="10"/>
      <c r="I393" s="10"/>
      <c r="J393" s="10"/>
      <c r="K393" s="10"/>
      <c r="L393" s="10"/>
      <c r="M393" s="10"/>
    </row>
    <row r="394" spans="2:13" ht="15.6">
      <c r="B394" s="109" t="s">
        <v>1044</v>
      </c>
      <c r="K394" s="6"/>
      <c r="L394" s="3"/>
      <c r="M394" s="3"/>
    </row>
    <row r="395" spans="2:13" ht="15.6">
      <c r="B395" s="109" t="s">
        <v>1045</v>
      </c>
      <c r="K395" s="6"/>
      <c r="L395" s="3"/>
      <c r="M395" s="3"/>
    </row>
    <row r="396" spans="2:13" ht="15" customHeight="1">
      <c r="B396" s="109" t="s">
        <v>1046</v>
      </c>
      <c r="L396" s="3"/>
      <c r="M396" s="3"/>
    </row>
    <row r="397" spans="2:13" ht="15.6">
      <c r="B397" s="431" t="s">
        <v>216</v>
      </c>
      <c r="L397" s="3"/>
      <c r="M397" s="3"/>
    </row>
    <row r="398" spans="2:13" ht="15.6">
      <c r="B398" s="431" t="s">
        <v>865</v>
      </c>
      <c r="L398" s="3"/>
      <c r="M398" s="3"/>
    </row>
    <row r="399" spans="2:13" ht="15.6">
      <c r="B399" s="1024" t="s">
        <v>220</v>
      </c>
      <c r="L399" s="3"/>
      <c r="M399" s="3"/>
    </row>
    <row r="400" spans="2:13" ht="15.6">
      <c r="B400" s="1024" t="s">
        <v>221</v>
      </c>
      <c r="L400" s="3"/>
      <c r="M400" s="3"/>
    </row>
    <row r="401" spans="2:13" ht="15.6">
      <c r="B401" s="1024" t="s">
        <v>222</v>
      </c>
      <c r="L401" s="3"/>
      <c r="M401" s="3"/>
    </row>
    <row r="402" spans="2:13" ht="15.6">
      <c r="B402" s="1024" t="s">
        <v>223</v>
      </c>
      <c r="L402" s="3"/>
      <c r="M402" s="3"/>
    </row>
    <row r="403" spans="2:13" ht="15.6">
      <c r="B403" s="1024" t="s">
        <v>224</v>
      </c>
      <c r="L403" s="3"/>
      <c r="M403" s="3"/>
    </row>
    <row r="404" spans="2:13" ht="15.6">
      <c r="B404" s="1024" t="s">
        <v>250</v>
      </c>
      <c r="L404" s="3"/>
      <c r="M404" s="3"/>
    </row>
    <row r="405" spans="2:13" ht="15.6">
      <c r="B405" s="1024" t="s">
        <v>225</v>
      </c>
      <c r="L405" s="3"/>
      <c r="M405" s="3"/>
    </row>
    <row r="406" spans="2:13" ht="15.6">
      <c r="B406" s="1024" t="s">
        <v>226</v>
      </c>
      <c r="L406" s="3"/>
      <c r="M406" s="3"/>
    </row>
    <row r="407" spans="2:13" ht="15.6">
      <c r="B407" s="1024" t="s">
        <v>227</v>
      </c>
      <c r="L407" s="3"/>
      <c r="M407" s="3"/>
    </row>
    <row r="408" spans="2:13" ht="15.6">
      <c r="B408" s="1024" t="s">
        <v>228</v>
      </c>
      <c r="L408" s="3"/>
      <c r="M408" s="3"/>
    </row>
    <row r="409" spans="2:13" ht="15.6">
      <c r="B409" s="1024" t="s">
        <v>229</v>
      </c>
      <c r="L409" s="3"/>
      <c r="M409" s="3"/>
    </row>
    <row r="410" spans="2:13" ht="15.6">
      <c r="B410" s="1024" t="s">
        <v>230</v>
      </c>
      <c r="L410" s="3"/>
      <c r="M410" s="3"/>
    </row>
    <row r="411" spans="2:13" ht="15.6">
      <c r="B411" s="1024" t="s">
        <v>231</v>
      </c>
      <c r="L411" s="3"/>
      <c r="M411" s="3"/>
    </row>
    <row r="412" spans="2:13" ht="15.6">
      <c r="B412" s="1024" t="s">
        <v>232</v>
      </c>
      <c r="L412" s="3"/>
      <c r="M412" s="3"/>
    </row>
    <row r="413" spans="2:13" ht="15.6">
      <c r="B413" s="1024" t="s">
        <v>233</v>
      </c>
      <c r="L413" s="3"/>
      <c r="M413" s="3"/>
    </row>
    <row r="414" spans="2:13" ht="15.6">
      <c r="B414" s="1024" t="s">
        <v>234</v>
      </c>
      <c r="L414" s="3"/>
      <c r="M414" s="3"/>
    </row>
    <row r="415" spans="2:13" ht="15.6">
      <c r="B415" s="1024" t="s">
        <v>235</v>
      </c>
      <c r="L415" s="3"/>
      <c r="M415" s="3"/>
    </row>
    <row r="416" spans="2:13" ht="15.6">
      <c r="B416" s="1024" t="s">
        <v>236</v>
      </c>
      <c r="L416" s="3"/>
      <c r="M416" s="3"/>
    </row>
    <row r="417" spans="2:13" ht="15.6">
      <c r="B417" s="1024" t="s">
        <v>237</v>
      </c>
      <c r="L417" s="3"/>
      <c r="M417" s="3"/>
    </row>
    <row r="418" spans="2:13" ht="15.6">
      <c r="B418" s="1024" t="s">
        <v>238</v>
      </c>
      <c r="L418" s="3"/>
      <c r="M418" s="3"/>
    </row>
    <row r="419" spans="2:13" ht="15.6">
      <c r="B419" s="1024" t="s">
        <v>239</v>
      </c>
      <c r="L419" s="3"/>
      <c r="M419" s="3"/>
    </row>
    <row r="420" spans="2:13" ht="15.6">
      <c r="B420" s="109" t="s">
        <v>1047</v>
      </c>
      <c r="L420" s="3"/>
      <c r="M420" s="3"/>
    </row>
    <row r="421" spans="2:13" ht="15.6">
      <c r="B421" s="109" t="s">
        <v>1048</v>
      </c>
      <c r="L421" s="3"/>
      <c r="M421" s="3"/>
    </row>
    <row r="422" spans="2:13" ht="15.6">
      <c r="B422" s="109" t="s">
        <v>217</v>
      </c>
      <c r="L422" s="3"/>
      <c r="M422" s="3"/>
    </row>
    <row r="423" spans="2:13" ht="15.6">
      <c r="B423" s="431" t="s">
        <v>218</v>
      </c>
      <c r="L423" s="3"/>
      <c r="M423" s="3"/>
    </row>
    <row r="424" spans="2:13" ht="15.6">
      <c r="B424" s="431" t="s">
        <v>219</v>
      </c>
      <c r="L424" s="3"/>
      <c r="M424" s="3"/>
    </row>
    <row r="425" spans="2:13" ht="15.6">
      <c r="B425" s="431" t="s">
        <v>1049</v>
      </c>
      <c r="L425" s="3"/>
      <c r="M425" s="3"/>
    </row>
    <row r="426" spans="2:13" ht="15.6">
      <c r="B426" s="431" t="s">
        <v>1050</v>
      </c>
      <c r="L426" s="3"/>
      <c r="M426" s="3"/>
    </row>
    <row r="427" spans="2:13" ht="15.6">
      <c r="B427" s="431" t="s">
        <v>1051</v>
      </c>
      <c r="K427" s="6"/>
      <c r="L427" s="3"/>
      <c r="M427" s="3"/>
    </row>
    <row r="428" spans="2:13" ht="15.6">
      <c r="B428" s="431" t="s">
        <v>1052</v>
      </c>
      <c r="K428" s="6"/>
      <c r="L428" s="3"/>
      <c r="M428" s="3"/>
    </row>
    <row r="429" spans="2:13" ht="15.6">
      <c r="B429" s="431" t="s">
        <v>1053</v>
      </c>
      <c r="K429" s="6"/>
      <c r="L429" s="3"/>
      <c r="M429" s="3"/>
    </row>
    <row r="430" spans="2:13" ht="15.6">
      <c r="B430" s="431" t="s">
        <v>1054</v>
      </c>
      <c r="K430" s="6"/>
      <c r="L430" s="3"/>
      <c r="M430" s="3"/>
    </row>
    <row r="431" spans="2:13" ht="15.6">
      <c r="B431" s="431" t="s">
        <v>211</v>
      </c>
      <c r="K431" s="6"/>
      <c r="L431" s="3"/>
      <c r="M431" s="3"/>
    </row>
    <row r="432" spans="2:13" ht="15.6">
      <c r="B432" s="431" t="s">
        <v>212</v>
      </c>
      <c r="K432" s="6"/>
      <c r="L432" s="3"/>
      <c r="M432" s="3"/>
    </row>
    <row r="433" spans="2:13" ht="15.6">
      <c r="B433" s="431" t="s">
        <v>1055</v>
      </c>
      <c r="K433" s="6"/>
      <c r="L433" s="3"/>
      <c r="M433" s="3"/>
    </row>
    <row r="434" spans="2:13" ht="15.6">
      <c r="B434" s="431" t="s">
        <v>1056</v>
      </c>
      <c r="K434" s="6"/>
      <c r="L434" s="3"/>
      <c r="M434" s="3"/>
    </row>
    <row r="435" spans="2:13" ht="15.6">
      <c r="B435" s="431" t="s">
        <v>1057</v>
      </c>
      <c r="K435" s="6"/>
      <c r="L435" s="3"/>
      <c r="M435" s="3"/>
    </row>
    <row r="436" spans="2:13" ht="15.6">
      <c r="B436" s="1024" t="s">
        <v>1058</v>
      </c>
      <c r="K436" s="6"/>
      <c r="L436" s="3"/>
      <c r="M436" s="3"/>
    </row>
    <row r="437" spans="2:13" ht="15.6">
      <c r="B437" s="431" t="s">
        <v>701</v>
      </c>
      <c r="F437" s="12"/>
      <c r="G437" s="12"/>
      <c r="H437" s="12"/>
      <c r="I437" s="12"/>
      <c r="J437" s="12"/>
      <c r="K437" s="12"/>
      <c r="L437" s="12"/>
      <c r="M437" s="12"/>
    </row>
    <row r="438" spans="2:13">
      <c r="K438" s="6"/>
      <c r="L438" s="3"/>
      <c r="M438" s="3"/>
    </row>
    <row r="439" spans="2:13">
      <c r="K439" s="6"/>
    </row>
    <row r="440" spans="2:13">
      <c r="K440" s="3"/>
      <c r="L440" s="3"/>
      <c r="M440" s="3"/>
    </row>
    <row r="441" spans="2:13">
      <c r="K441" s="3"/>
      <c r="L441" s="3"/>
      <c r="M441" s="3"/>
    </row>
    <row r="442" spans="2:13">
      <c r="K442" s="3"/>
    </row>
    <row r="443" spans="2:13" ht="17.25" customHeight="1">
      <c r="K443" s="6"/>
    </row>
    <row r="444" spans="2:13">
      <c r="K444" s="6"/>
    </row>
    <row r="445" spans="2:13">
      <c r="K445" s="6"/>
      <c r="L445" s="3"/>
      <c r="M445" s="3"/>
    </row>
    <row r="450" spans="6:13">
      <c r="K450" s="9"/>
      <c r="L450" s="9"/>
      <c r="M450" s="9"/>
    </row>
    <row r="451" spans="6:13">
      <c r="K451" s="11"/>
      <c r="L451" s="3"/>
      <c r="M451" s="3"/>
    </row>
    <row r="452" spans="6:13">
      <c r="K452" s="3"/>
      <c r="L452" s="3"/>
      <c r="M452" s="3"/>
    </row>
    <row r="453" spans="6:13">
      <c r="K453" s="3"/>
    </row>
    <row r="454" spans="6:13">
      <c r="K454" s="9"/>
      <c r="L454" s="9"/>
      <c r="M454" s="9"/>
    </row>
    <row r="455" spans="6:13">
      <c r="F455" s="9"/>
      <c r="G455" s="9"/>
      <c r="H455" s="9"/>
      <c r="I455" s="9"/>
      <c r="J455" s="9"/>
    </row>
    <row r="456" spans="6:13">
      <c r="F456" s="10"/>
      <c r="G456" s="10"/>
      <c r="H456" s="10"/>
      <c r="I456" s="10"/>
      <c r="J456" s="10"/>
      <c r="K456" s="10"/>
      <c r="L456" s="10"/>
      <c r="M456" s="10"/>
    </row>
    <row r="457" spans="6:13">
      <c r="K457" s="6"/>
      <c r="L457" s="3"/>
      <c r="M457" s="3"/>
    </row>
    <row r="458" spans="6:13">
      <c r="K458" s="6"/>
      <c r="L458" s="3"/>
      <c r="M458" s="3"/>
    </row>
    <row r="459" spans="6:13">
      <c r="K459" s="6"/>
      <c r="L459" s="3"/>
      <c r="M459" s="3"/>
    </row>
    <row r="460" spans="6:13">
      <c r="K460" s="6"/>
      <c r="L460" s="3"/>
      <c r="M460" s="3"/>
    </row>
    <row r="461" spans="6:13">
      <c r="K461" s="6"/>
      <c r="L461" s="3"/>
      <c r="M461" s="3"/>
    </row>
    <row r="462" spans="6:13">
      <c r="K462" s="6"/>
      <c r="L462" s="3"/>
      <c r="M462" s="3"/>
    </row>
    <row r="463" spans="6:13">
      <c r="K463" s="3"/>
      <c r="L463" s="3"/>
      <c r="M463" s="3"/>
    </row>
    <row r="464" spans="6:13">
      <c r="K464" s="3"/>
    </row>
    <row r="465" spans="11:13">
      <c r="K465" s="3"/>
    </row>
    <row r="466" spans="11:13">
      <c r="K466" s="3"/>
    </row>
    <row r="467" spans="11:13">
      <c r="K467" s="6"/>
    </row>
    <row r="468" spans="11:13">
      <c r="K468" s="6"/>
      <c r="L468" s="3"/>
      <c r="M468" s="3"/>
    </row>
    <row r="469" spans="11:13">
      <c r="K469" s="6"/>
      <c r="L469" s="3"/>
      <c r="M469" s="3"/>
    </row>
    <row r="470" spans="11:13">
      <c r="K470" s="6"/>
      <c r="L470" s="3"/>
      <c r="M470" s="3"/>
    </row>
  </sheetData>
  <dataConsolidate/>
  <mergeCells count="187">
    <mergeCell ref="M132:N132"/>
    <mergeCell ref="M133:N133"/>
    <mergeCell ref="M134:N134"/>
    <mergeCell ref="M135:N135"/>
    <mergeCell ref="A234:D234"/>
    <mergeCell ref="F234:I234"/>
    <mergeCell ref="K234:M234"/>
    <mergeCell ref="O234:U234"/>
    <mergeCell ref="O229:U229"/>
    <mergeCell ref="M141:N141"/>
    <mergeCell ref="M142:N142"/>
    <mergeCell ref="M143:N143"/>
    <mergeCell ref="M144:N144"/>
    <mergeCell ref="M145:N145"/>
    <mergeCell ref="M146:N146"/>
    <mergeCell ref="M147:N147"/>
    <mergeCell ref="M148:N148"/>
    <mergeCell ref="M149:N149"/>
    <mergeCell ref="M150:N150"/>
    <mergeCell ref="M151:N151"/>
    <mergeCell ref="M152:N152"/>
    <mergeCell ref="M153:N153"/>
    <mergeCell ref="B172:B179"/>
    <mergeCell ref="M154:N154"/>
    <mergeCell ref="D16:F16"/>
    <mergeCell ref="G16:J16"/>
    <mergeCell ref="K16:K18"/>
    <mergeCell ref="A110:A112"/>
    <mergeCell ref="M115:N115"/>
    <mergeCell ref="M116:N116"/>
    <mergeCell ref="M117:N117"/>
    <mergeCell ref="A16:A18"/>
    <mergeCell ref="B16:B18"/>
    <mergeCell ref="C16:C18"/>
    <mergeCell ref="D17:D18"/>
    <mergeCell ref="E17:E18"/>
    <mergeCell ref="F17:F18"/>
    <mergeCell ref="G17:G18"/>
    <mergeCell ref="H17:H18"/>
    <mergeCell ref="I17:I18"/>
    <mergeCell ref="J17:J18"/>
    <mergeCell ref="L16:L18"/>
    <mergeCell ref="M16:M18"/>
    <mergeCell ref="A5:S5"/>
    <mergeCell ref="R6:S6"/>
    <mergeCell ref="R7:S7"/>
    <mergeCell ref="R9:S9"/>
    <mergeCell ref="R10:S10"/>
    <mergeCell ref="R11:S11"/>
    <mergeCell ref="H13:J13"/>
    <mergeCell ref="E15:F15"/>
    <mergeCell ref="R12:S12"/>
    <mergeCell ref="R13:S13"/>
    <mergeCell ref="R14:S14"/>
    <mergeCell ref="R15:S15"/>
    <mergeCell ref="A6:D15"/>
    <mergeCell ref="J10:K10"/>
    <mergeCell ref="J11:K11"/>
    <mergeCell ref="J12:K12"/>
    <mergeCell ref="T16:T18"/>
    <mergeCell ref="W16:W18"/>
    <mergeCell ref="M136:N136"/>
    <mergeCell ref="M137:N137"/>
    <mergeCell ref="M138:N138"/>
    <mergeCell ref="M139:N139"/>
    <mergeCell ref="M140:N140"/>
    <mergeCell ref="U16:U18"/>
    <mergeCell ref="V16:V18"/>
    <mergeCell ref="M118:N118"/>
    <mergeCell ref="M119:N119"/>
    <mergeCell ref="M120:N120"/>
    <mergeCell ref="M121:N121"/>
    <mergeCell ref="M122:N122"/>
    <mergeCell ref="M123:N123"/>
    <mergeCell ref="M124:N124"/>
    <mergeCell ref="M125:N125"/>
    <mergeCell ref="M126:N126"/>
    <mergeCell ref="M127:N127"/>
    <mergeCell ref="M128:N128"/>
    <mergeCell ref="M129:N129"/>
    <mergeCell ref="M130:N130"/>
    <mergeCell ref="N16:S18"/>
    <mergeCell ref="M131:N131"/>
    <mergeCell ref="M155:N155"/>
    <mergeCell ref="M156:N156"/>
    <mergeCell ref="M157:N157"/>
    <mergeCell ref="M158:N158"/>
    <mergeCell ref="M159:N159"/>
    <mergeCell ref="M160:N160"/>
    <mergeCell ref="M161:N161"/>
    <mergeCell ref="M162:N162"/>
    <mergeCell ref="M163:N163"/>
    <mergeCell ref="M164:N164"/>
    <mergeCell ref="M165:N165"/>
    <mergeCell ref="M166:N166"/>
    <mergeCell ref="M167:N167"/>
    <mergeCell ref="B170:B171"/>
    <mergeCell ref="C170:C171"/>
    <mergeCell ref="D170:D171"/>
    <mergeCell ref="G170:G171"/>
    <mergeCell ref="D182:H182"/>
    <mergeCell ref="J182:L182"/>
    <mergeCell ref="M182:O182"/>
    <mergeCell ref="P182:R182"/>
    <mergeCell ref="A190:A191"/>
    <mergeCell ref="B190:C191"/>
    <mergeCell ref="D190:F190"/>
    <mergeCell ref="G190:G191"/>
    <mergeCell ref="H190:H191"/>
    <mergeCell ref="I190:J191"/>
    <mergeCell ref="K190:Q191"/>
    <mergeCell ref="R190:T191"/>
    <mergeCell ref="I192:J192"/>
    <mergeCell ref="R192:T192"/>
    <mergeCell ref="I193:J193"/>
    <mergeCell ref="R193:T193"/>
    <mergeCell ref="I194:J194"/>
    <mergeCell ref="R194:T194"/>
    <mergeCell ref="I195:J195"/>
    <mergeCell ref="R195:T195"/>
    <mergeCell ref="I196:J196"/>
    <mergeCell ref="R196:T196"/>
    <mergeCell ref="I197:J197"/>
    <mergeCell ref="R197:T197"/>
    <mergeCell ref="I198:J198"/>
    <mergeCell ref="R198:T198"/>
    <mergeCell ref="I199:J199"/>
    <mergeCell ref="R199:T199"/>
    <mergeCell ref="I200:J200"/>
    <mergeCell ref="R200:T200"/>
    <mergeCell ref="I201:J201"/>
    <mergeCell ref="R201:T201"/>
    <mergeCell ref="I202:J202"/>
    <mergeCell ref="R202:T202"/>
    <mergeCell ref="I203:J203"/>
    <mergeCell ref="R203:T203"/>
    <mergeCell ref="I204:J204"/>
    <mergeCell ref="R204:T204"/>
    <mergeCell ref="I205:J205"/>
    <mergeCell ref="R205:T205"/>
    <mergeCell ref="I206:J206"/>
    <mergeCell ref="R206:T206"/>
    <mergeCell ref="I207:J207"/>
    <mergeCell ref="R207:T207"/>
    <mergeCell ref="I208:J208"/>
    <mergeCell ref="R208:T208"/>
    <mergeCell ref="I209:J209"/>
    <mergeCell ref="R209:T209"/>
    <mergeCell ref="I210:J210"/>
    <mergeCell ref="R210:T210"/>
    <mergeCell ref="I211:J211"/>
    <mergeCell ref="R211:T211"/>
    <mergeCell ref="R221:T221"/>
    <mergeCell ref="I212:J212"/>
    <mergeCell ref="R212:T212"/>
    <mergeCell ref="I213:J213"/>
    <mergeCell ref="R213:T213"/>
    <mergeCell ref="I214:J214"/>
    <mergeCell ref="R214:T214"/>
    <mergeCell ref="I215:J215"/>
    <mergeCell ref="R215:T215"/>
    <mergeCell ref="I216:J216"/>
    <mergeCell ref="R216:T216"/>
    <mergeCell ref="A229:D229"/>
    <mergeCell ref="F229:I229"/>
    <mergeCell ref="K229:M229"/>
    <mergeCell ref="I217:J217"/>
    <mergeCell ref="R217:T217"/>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8:J218"/>
    <mergeCell ref="R218:T218"/>
    <mergeCell ref="I219:J219"/>
    <mergeCell ref="R219:T219"/>
    <mergeCell ref="I220:J220"/>
    <mergeCell ref="R220:T220"/>
    <mergeCell ref="I221:J221"/>
  </mergeCells>
  <conditionalFormatting sqref="Y152:AE152">
    <cfRule type="cellIs" dxfId="806" priority="1" operator="greaterThan">
      <formula>0</formula>
    </cfRule>
  </conditionalFormatting>
  <conditionalFormatting sqref="Y127:AF134">
    <cfRule type="cellIs" dxfId="805" priority="7" operator="greaterThan">
      <formula>0</formula>
    </cfRule>
  </conditionalFormatting>
  <conditionalFormatting sqref="Y137:AF144">
    <cfRule type="cellIs" dxfId="804" priority="6" operator="greaterThan">
      <formula>0</formula>
    </cfRule>
  </conditionalFormatting>
  <conditionalFormatting sqref="Y146:AH150 AF151:AH152 Y153:AH171">
    <cfRule type="cellIs" dxfId="803" priority="5" operator="greaterThan">
      <formula>0</formula>
    </cfRule>
  </conditionalFormatting>
  <conditionalFormatting sqref="Y117:AJ124">
    <cfRule type="cellIs" dxfId="802" priority="8" operator="greaterThan">
      <formula>0</formula>
    </cfRule>
  </conditionalFormatting>
  <conditionalFormatting sqref="AN127:AU134">
    <cfRule type="cellIs" dxfId="801" priority="3" operator="greaterThan">
      <formula>0</formula>
    </cfRule>
  </conditionalFormatting>
  <conditionalFormatting sqref="AN137:AU144">
    <cfRule type="cellIs" dxfId="800" priority="2" operator="greaterThan">
      <formula>0</formula>
    </cfRule>
  </conditionalFormatting>
  <conditionalFormatting sqref="AN117:AY124">
    <cfRule type="cellIs" dxfId="799" priority="4" operator="greaterThan">
      <formula>0</formula>
    </cfRule>
  </conditionalFormatting>
  <dataValidations count="8">
    <dataValidation type="list" allowBlank="1" showInputMessage="1" showErrorMessage="1" sqref="H116:H167" xr:uid="{792DC078-B9D1-4DF8-9BAA-9BB88DDAC0AE}">
      <formula1>"sắt đen, sắt trắng, sắt kẽm, nhôm"</formula1>
    </dataValidation>
    <dataValidation type="list" allowBlank="1" showInputMessage="1" showErrorMessage="1" sqref="J116" xr:uid="{1066CF40-A59C-4963-849C-8ECE0062F23A}">
      <formula1>"tròn, hộp, la"</formula1>
    </dataValidation>
    <dataValidation type="list" allowBlank="1" showInputMessage="1" showErrorMessage="1" sqref="O136:O137 O166:O167" xr:uid="{6D493926-C349-4249-9B2E-F02C2157263E}">
      <formula1>"kg, cây 6 mét, cây 2.5 mét, cây 3 mét"</formula1>
    </dataValidation>
    <dataValidation type="list" allowBlank="1" showInputMessage="1" showErrorMessage="1" sqref="O117:O132" xr:uid="{CCE8659D-9E13-410D-ACD5-C411B142DC31}">
      <formula1>"kg, cây"</formula1>
    </dataValidation>
    <dataValidation type="list" allowBlank="1" showInputMessage="1" showErrorMessage="1" sqref="J166:J167 J150:J151 J145:J147 J136:J137 J158:J160" xr:uid="{7226BD8C-4D28-4C69-8CD0-42AFF2C018FF}">
      <formula1>"ống, hộp, tròn đặc, la dẹt,V"</formula1>
    </dataValidation>
    <dataValidation type="list" allowBlank="1" showInputMessage="1" showErrorMessage="1" sqref="J138:J144 J161:J165 J148:J149 J152:J157 J133:J135" xr:uid="{5DE72F4D-B917-4C71-A87E-1B49D69ACE69}">
      <formula1>"ống, hộp,vuông, tròn đặc, la dẹt,V"</formula1>
    </dataValidation>
    <dataValidation type="list" allowBlank="1" showInputMessage="1" showErrorMessage="1" sqref="J117:J132" xr:uid="{49CD6D86-B862-4ADA-9F29-BFDEC64E6DC5}">
      <formula1>"Ống, Hộp,Vuông, Tròn Đặc, La Dẹt,V"</formula1>
    </dataValidation>
    <dataValidation type="list" allowBlank="1" showInputMessage="1" showErrorMessage="1" sqref="B192" xr:uid="{0A44CA3B-9906-40D3-B78B-8D05C7163772}">
      <formula1>$B$245:$B$437</formula1>
    </dataValidation>
  </dataValidations>
  <hyperlinks>
    <hyperlink ref="E2" location="TH!A1" display="MENU" xr:uid="{C9B0B527-96E2-44CB-9921-89FEEBA48EA0}"/>
  </hyperlinks>
  <printOptions horizontalCentered="1"/>
  <pageMargins left="0.19685039370078741" right="0.19685039370078741" top="0.23622047244094491" bottom="0.23622047244094491" header="0.31496062992125984" footer="0.31496062992125984"/>
  <pageSetup paperSize="9" scale="72" orientation="landscape" r:id="rId1"/>
  <rowBreaks count="2" manualBreakCount="2">
    <brk id="112" max="16383" man="1"/>
    <brk id="242" max="16383" man="1"/>
  </rowBreaks>
  <colBreaks count="1" manualBreakCount="1">
    <brk id="22"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FD898-76F5-4DD2-9564-ABD8733B663F}">
  <dimension ref="A1:ES477"/>
  <sheetViews>
    <sheetView tabSelected="1" topLeftCell="DE19" zoomScale="40" zoomScaleNormal="40" workbookViewId="0">
      <selection activeCell="DA43" sqref="DA43"/>
    </sheetView>
  </sheetViews>
  <sheetFormatPr defaultColWidth="9" defaultRowHeight="15" outlineLevelRow="2"/>
  <cols>
    <col min="1" max="1" width="3.1796875" style="4" customWidth="1"/>
    <col min="2" max="2" width="19" style="4" customWidth="1"/>
    <col min="3" max="3" width="7.6328125" style="4" customWidth="1"/>
    <col min="4" max="4" width="5.453125" style="4" hidden="1" customWidth="1"/>
    <col min="5" max="5" width="6.36328125" style="4" hidden="1" customWidth="1"/>
    <col min="6" max="6" width="6.453125" style="3" hidden="1" customWidth="1"/>
    <col min="7" max="7" width="7.1796875" style="3" customWidth="1"/>
    <col min="8" max="8" width="7.81640625" style="3" customWidth="1"/>
    <col min="9" max="9" width="8.1796875" style="3" customWidth="1"/>
    <col min="10" max="10" width="7.1796875" style="3" customWidth="1"/>
    <col min="11" max="11" width="9.08984375" style="4" customWidth="1"/>
    <col min="12" max="12" width="8.08984375" style="4" customWidth="1"/>
    <col min="13" max="13" width="7.453125" style="4" hidden="1" customWidth="1"/>
    <col min="14" max="17" width="6.1796875" style="4" customWidth="1"/>
    <col min="18" max="18" width="2.1796875" style="4" customWidth="1"/>
    <col min="19" max="19" width="6.1796875" style="4" customWidth="1"/>
    <col min="20" max="20" width="7.453125" style="4" hidden="1" customWidth="1"/>
    <col min="21" max="23" width="0" style="4" hidden="1" customWidth="1"/>
    <col min="24" max="24" width="10.1796875" style="4" hidden="1" customWidth="1"/>
    <col min="25" max="27" width="0" style="4" hidden="1" customWidth="1"/>
    <col min="28" max="28" width="6.6328125" style="19" customWidth="1"/>
    <col min="29" max="32" width="6.08984375" style="1046" customWidth="1"/>
    <col min="33" max="33" width="7.26953125" style="1046" customWidth="1"/>
    <col min="34" max="51" width="6.08984375" style="1046" customWidth="1"/>
    <col min="52" max="52" width="8" style="1046" customWidth="1"/>
    <col min="53" max="53" width="7.26953125" style="1046" customWidth="1"/>
    <col min="54" max="54" width="7.7265625" style="1046" customWidth="1"/>
    <col min="55" max="58" width="6.08984375" style="1046" customWidth="1"/>
    <col min="59" max="59" width="8.36328125" style="1046" customWidth="1"/>
    <col min="60" max="63" width="6.08984375" style="1046" customWidth="1"/>
    <col min="64" max="64" width="7.7265625" style="1046" customWidth="1"/>
    <col min="65" max="67" width="6.08984375" style="1046" customWidth="1"/>
    <col min="68" max="68" width="8" style="1046" customWidth="1"/>
    <col min="69" max="70" width="7.7265625" style="1046" customWidth="1"/>
    <col min="71" max="83" width="6.08984375" style="1046" customWidth="1"/>
    <col min="84" max="84" width="8.36328125" style="1046" customWidth="1"/>
    <col min="85" max="89" width="6.08984375" style="1046" customWidth="1"/>
    <col min="90" max="90" width="8" style="1046" customWidth="1"/>
    <col min="91" max="91" width="7.36328125" style="1046" customWidth="1"/>
    <col min="92" max="113" width="6.08984375" style="1046" customWidth="1"/>
    <col min="114" max="114" width="6.90625" style="1046" customWidth="1"/>
    <col min="115" max="133" width="6.08984375" style="1046" customWidth="1"/>
    <col min="134" max="134" width="5.90625" style="1046" customWidth="1"/>
    <col min="135" max="135" width="7.453125" style="1046" customWidth="1"/>
    <col min="136" max="136" width="7.36328125" style="1046" customWidth="1"/>
    <col min="137" max="137" width="6.08984375" style="1046" customWidth="1"/>
    <col min="138" max="138" width="6.81640625" style="1046" customWidth="1"/>
    <col min="139" max="139" width="5.90625" style="1046" customWidth="1"/>
    <col min="140" max="140" width="6.08984375" style="1046" customWidth="1"/>
    <col min="141" max="141" width="8.6328125" style="1046" customWidth="1"/>
    <col min="142" max="142" width="6.08984375" style="1046" customWidth="1"/>
    <col min="143" max="143" width="8.36328125" style="1046" customWidth="1"/>
    <col min="144" max="144" width="5.90625" style="1046" customWidth="1"/>
    <col min="145" max="145" width="6.08984375" style="1046" customWidth="1"/>
    <col min="146" max="146" width="7.36328125" style="1046" customWidth="1"/>
    <col min="147" max="147" width="6.08984375" style="1046" customWidth="1"/>
    <col min="148" max="148" width="7.6328125" style="1046" customWidth="1"/>
    <col min="149" max="149" width="8.36328125" style="1046" customWidth="1"/>
    <col min="150" max="16384" width="9" style="4"/>
  </cols>
  <sheetData>
    <row r="1" spans="1:149" ht="17.25" customHeight="1">
      <c r="A1" s="4" t="s">
        <v>777</v>
      </c>
      <c r="C1" s="445"/>
      <c r="D1" s="445"/>
      <c r="E1" s="445"/>
      <c r="F1" s="445"/>
      <c r="G1" s="445"/>
      <c r="H1" s="445"/>
      <c r="I1" s="51"/>
      <c r="J1" s="51"/>
      <c r="K1" s="51"/>
      <c r="L1" s="51"/>
      <c r="M1" s="51"/>
    </row>
    <row r="2" spans="1:149" ht="18.899999999999999" customHeight="1">
      <c r="C2" s="445"/>
      <c r="D2" s="445"/>
      <c r="E2" s="250" t="s">
        <v>778</v>
      </c>
      <c r="F2" s="445"/>
      <c r="G2" s="445"/>
      <c r="H2" s="1012" t="s">
        <v>779</v>
      </c>
      <c r="I2" s="50"/>
      <c r="J2" s="50"/>
      <c r="K2" s="50"/>
      <c r="L2" s="50"/>
      <c r="M2" s="50"/>
      <c r="Q2" s="49"/>
    </row>
    <row r="3" spans="1:149" ht="18.899999999999999" customHeight="1">
      <c r="C3" s="445"/>
      <c r="D3" s="445"/>
      <c r="E3" s="445"/>
      <c r="F3" s="445"/>
      <c r="G3" s="445"/>
      <c r="H3" s="445"/>
      <c r="I3" s="52"/>
      <c r="J3" s="52"/>
      <c r="K3" s="52"/>
      <c r="L3" s="52"/>
      <c r="M3" s="52"/>
      <c r="T3" s="4">
        <v>4</v>
      </c>
      <c r="AC3" s="1047" t="s">
        <v>1096</v>
      </c>
      <c r="AM3" s="1047" t="s">
        <v>1097</v>
      </c>
      <c r="AW3" s="1048" t="s">
        <v>1098</v>
      </c>
      <c r="BG3" s="1048" t="s">
        <v>1099</v>
      </c>
      <c r="BQ3" s="1049" t="s">
        <v>1100</v>
      </c>
      <c r="CA3" s="1049" t="s">
        <v>1101</v>
      </c>
      <c r="CK3" s="1049" t="s">
        <v>1102</v>
      </c>
      <c r="CU3" s="1049" t="s">
        <v>1103</v>
      </c>
      <c r="DE3" s="1049" t="s">
        <v>1103</v>
      </c>
      <c r="DO3" s="1050" t="s">
        <v>1104</v>
      </c>
      <c r="DY3" s="1050" t="s">
        <v>1105</v>
      </c>
      <c r="EI3" s="1051" t="s">
        <v>1106</v>
      </c>
      <c r="ES3" s="1052" t="s">
        <v>1107</v>
      </c>
    </row>
    <row r="4" spans="1:149" ht="2.1" customHeight="1">
      <c r="A4" s="47"/>
      <c r="B4" s="47"/>
      <c r="C4" s="47"/>
      <c r="D4" s="47"/>
      <c r="E4" s="47"/>
      <c r="F4" s="48"/>
      <c r="G4" s="48"/>
      <c r="H4" s="48"/>
      <c r="I4" s="48"/>
      <c r="J4" s="48"/>
      <c r="K4" s="47"/>
      <c r="L4" s="47"/>
      <c r="M4" s="47"/>
      <c r="N4" s="47"/>
      <c r="O4" s="47"/>
      <c r="P4" s="47"/>
      <c r="Q4" s="47"/>
      <c r="R4" s="47"/>
      <c r="S4" s="47"/>
      <c r="T4" s="47"/>
      <c r="DO4" s="1053"/>
      <c r="DP4" s="1053"/>
      <c r="DQ4" s="1053"/>
      <c r="DR4" s="1053"/>
      <c r="DS4" s="1053"/>
      <c r="DT4" s="1053"/>
      <c r="DU4" s="1053"/>
      <c r="DV4" s="1053"/>
      <c r="DW4" s="1053"/>
      <c r="DX4" s="1053"/>
      <c r="DY4" s="1053"/>
      <c r="DZ4" s="1053"/>
      <c r="EA4" s="1053"/>
      <c r="EB4" s="1053"/>
      <c r="EC4" s="1053"/>
      <c r="ED4" s="1053"/>
    </row>
    <row r="5" spans="1:149" s="19" customFormat="1" ht="25.5" customHeight="1" thickBot="1">
      <c r="A5" s="1223" t="s">
        <v>780</v>
      </c>
      <c r="B5" s="1223"/>
      <c r="C5" s="1223"/>
      <c r="D5" s="1223"/>
      <c r="E5" s="1223"/>
      <c r="F5" s="1223"/>
      <c r="G5" s="1223"/>
      <c r="H5" s="1223"/>
      <c r="I5" s="1223"/>
      <c r="J5" s="1223"/>
      <c r="K5" s="1223"/>
      <c r="L5" s="1223"/>
      <c r="M5" s="1223"/>
      <c r="N5" s="1223"/>
      <c r="O5" s="1223"/>
      <c r="P5" s="1223"/>
      <c r="Q5" s="1223"/>
      <c r="R5" s="1223"/>
      <c r="S5" s="1223"/>
      <c r="T5" s="79"/>
      <c r="AC5" s="1054" t="s">
        <v>1108</v>
      </c>
      <c r="AD5" s="1054"/>
      <c r="AE5" s="1054" t="s">
        <v>1109</v>
      </c>
      <c r="AF5" s="1054"/>
      <c r="AG5" s="1054"/>
      <c r="AH5" s="1054"/>
      <c r="AI5" s="1054"/>
      <c r="AJ5" s="1054"/>
      <c r="AK5" s="1054"/>
      <c r="AL5" s="1054"/>
      <c r="AM5" s="1054" t="s">
        <v>1097</v>
      </c>
      <c r="AN5" s="1054"/>
      <c r="AO5" s="1054" t="s">
        <v>1109</v>
      </c>
      <c r="AP5" s="1054"/>
      <c r="AQ5" s="1054"/>
      <c r="AR5" s="1054"/>
      <c r="AS5" s="1054"/>
      <c r="AT5" s="1054"/>
      <c r="AU5" s="1054"/>
      <c r="AV5" s="1054"/>
      <c r="AW5" s="1054" t="s">
        <v>1110</v>
      </c>
      <c r="AX5" s="1054"/>
      <c r="AY5" s="1054" t="s">
        <v>1109</v>
      </c>
      <c r="AZ5" s="1054"/>
      <c r="BA5" s="1054"/>
      <c r="BB5" s="1054"/>
      <c r="BC5" s="1054"/>
      <c r="BD5" s="1054"/>
      <c r="BE5" s="1054"/>
      <c r="BF5" s="1054"/>
      <c r="BG5" s="1054" t="s">
        <v>1111</v>
      </c>
      <c r="BH5" s="1054"/>
      <c r="BI5" s="1054" t="s">
        <v>1109</v>
      </c>
      <c r="BJ5" s="1054"/>
      <c r="BK5" s="1054"/>
      <c r="BL5" s="1055"/>
      <c r="BM5" s="1054"/>
      <c r="BN5" s="1054"/>
      <c r="BO5" s="1054"/>
      <c r="BP5" s="1054"/>
      <c r="BQ5" s="1055" t="s">
        <v>1112</v>
      </c>
      <c r="BR5" s="1055"/>
      <c r="BS5" s="1055" t="s">
        <v>1109</v>
      </c>
      <c r="BT5" s="1055"/>
      <c r="BU5" s="1055"/>
      <c r="BV5" s="1055"/>
      <c r="BW5" s="1055"/>
      <c r="BX5" s="1055"/>
      <c r="BY5" s="1055"/>
      <c r="BZ5" s="1055"/>
      <c r="CA5" s="1055" t="s">
        <v>1101</v>
      </c>
      <c r="CB5" s="1055"/>
      <c r="CC5" s="1055" t="s">
        <v>1109</v>
      </c>
      <c r="CD5" s="1055"/>
      <c r="CE5" s="1055"/>
      <c r="CF5" s="1055"/>
      <c r="CG5" s="1055"/>
      <c r="CH5" s="1055"/>
      <c r="CI5" s="1055"/>
      <c r="CJ5" s="1055"/>
      <c r="CK5" s="1055" t="s">
        <v>1113</v>
      </c>
      <c r="CL5" s="1055"/>
      <c r="CM5" s="1055" t="s">
        <v>1109</v>
      </c>
      <c r="CN5" s="1055"/>
      <c r="CO5" s="1055"/>
      <c r="CP5" s="1055"/>
      <c r="CQ5" s="1055"/>
      <c r="CR5" s="1055"/>
      <c r="CS5" s="1055"/>
      <c r="CT5" s="1055"/>
      <c r="CU5" s="1055" t="s">
        <v>1111</v>
      </c>
      <c r="CV5" s="1055"/>
      <c r="CW5" s="1055" t="s">
        <v>1109</v>
      </c>
      <c r="CX5" s="1055"/>
      <c r="CY5" s="1055"/>
      <c r="CZ5" s="1055"/>
      <c r="DA5" s="1055"/>
      <c r="DB5" s="1055"/>
      <c r="DC5" s="1055"/>
      <c r="DD5" s="1055"/>
      <c r="DE5" s="1055" t="s">
        <v>1111</v>
      </c>
      <c r="DF5" s="1055"/>
      <c r="DG5" s="1055" t="s">
        <v>1109</v>
      </c>
      <c r="DH5" s="1055"/>
      <c r="DI5" s="1055"/>
      <c r="DJ5" s="1055"/>
      <c r="DK5" s="1054"/>
      <c r="DL5" s="1054"/>
      <c r="DM5" s="1054"/>
      <c r="DN5" s="1054"/>
      <c r="DO5" s="1056" t="s">
        <v>1114</v>
      </c>
      <c r="DP5" s="1056"/>
      <c r="DQ5" s="1056" t="s">
        <v>1109</v>
      </c>
      <c r="DR5" s="1056"/>
      <c r="DS5" s="1056"/>
      <c r="DT5" s="1056"/>
      <c r="DU5" s="1056"/>
      <c r="DV5" s="1056"/>
      <c r="DW5" s="1056"/>
      <c r="DX5" s="1056"/>
      <c r="DY5" s="1056" t="s">
        <v>1115</v>
      </c>
      <c r="DZ5" s="1056"/>
      <c r="EA5" s="1056" t="s">
        <v>1109</v>
      </c>
      <c r="EB5" s="1056"/>
      <c r="EC5" s="1056"/>
      <c r="ED5" s="1056"/>
      <c r="EE5" s="1054"/>
      <c r="EF5" s="1054"/>
      <c r="EG5" s="1054"/>
      <c r="EH5" s="1054"/>
      <c r="EI5" s="1057" t="s">
        <v>1116</v>
      </c>
      <c r="EJ5" s="1057"/>
      <c r="EK5" s="1057" t="s">
        <v>1117</v>
      </c>
      <c r="EL5" s="1057"/>
      <c r="EM5" s="1057"/>
      <c r="EN5" s="1057"/>
      <c r="EO5" s="1054"/>
      <c r="EP5" s="1054"/>
      <c r="EQ5" s="1054"/>
      <c r="ER5" s="1054"/>
      <c r="ES5" s="1058" t="s">
        <v>1118</v>
      </c>
    </row>
    <row r="6" spans="1:149" ht="15.9" customHeight="1">
      <c r="A6" s="1224"/>
      <c r="B6" s="1225"/>
      <c r="C6" s="1225"/>
      <c r="D6" s="1226"/>
      <c r="E6" s="27" t="s">
        <v>781</v>
      </c>
      <c r="F6" s="28"/>
      <c r="G6" s="67" t="s">
        <v>1059</v>
      </c>
      <c r="H6" s="67"/>
      <c r="I6" s="71" t="s">
        <v>783</v>
      </c>
      <c r="J6" s="86" t="s">
        <v>784</v>
      </c>
      <c r="K6" s="86" t="s">
        <v>785</v>
      </c>
      <c r="L6" s="87" t="s">
        <v>786</v>
      </c>
      <c r="M6" s="86"/>
      <c r="N6" s="70" t="s">
        <v>787</v>
      </c>
      <c r="O6" s="70"/>
      <c r="P6" s="340"/>
      <c r="Q6" s="15"/>
      <c r="R6" s="1233" t="s">
        <v>788</v>
      </c>
      <c r="S6" s="1234"/>
      <c r="T6" s="16" t="s">
        <v>789</v>
      </c>
      <c r="V6" s="1012" t="s">
        <v>790</v>
      </c>
      <c r="AC6" s="5" t="s">
        <v>1096</v>
      </c>
      <c r="AE6" s="1059" t="s">
        <v>1120</v>
      </c>
      <c r="AF6" s="1059"/>
      <c r="AH6" s="5"/>
      <c r="AI6" s="5"/>
      <c r="AJ6" s="5"/>
      <c r="AK6" s="5"/>
      <c r="AL6" s="5"/>
      <c r="AM6" s="5" t="s">
        <v>1121</v>
      </c>
      <c r="AO6" s="1059" t="s">
        <v>1122</v>
      </c>
      <c r="AP6" s="1059"/>
      <c r="AR6" s="1059"/>
      <c r="AW6" s="5" t="s">
        <v>1098</v>
      </c>
      <c r="AX6" s="5"/>
      <c r="AY6" s="1059" t="s">
        <v>1122</v>
      </c>
      <c r="AZ6" s="5"/>
      <c r="BA6" s="5"/>
      <c r="BB6" s="5"/>
      <c r="BC6" s="5"/>
      <c r="BD6" s="1059"/>
      <c r="BE6" s="5"/>
      <c r="BF6" s="5"/>
      <c r="BG6" s="5" t="s">
        <v>1099</v>
      </c>
      <c r="BH6" s="5"/>
      <c r="BI6" s="1059" t="s">
        <v>1122</v>
      </c>
      <c r="BJ6" s="5"/>
      <c r="BK6" s="5"/>
      <c r="BL6" s="5"/>
      <c r="BM6" s="5"/>
      <c r="BN6" s="1059"/>
      <c r="BO6" s="5"/>
      <c r="BP6" s="5"/>
      <c r="BQ6" s="5" t="s">
        <v>1123</v>
      </c>
      <c r="BR6" s="5"/>
      <c r="BS6" s="1059" t="s">
        <v>1120</v>
      </c>
      <c r="BT6" s="5"/>
      <c r="BU6" s="5"/>
      <c r="BV6" s="5"/>
      <c r="BW6" s="5"/>
      <c r="BX6" s="1059"/>
      <c r="BY6" s="5"/>
      <c r="BZ6" s="5"/>
      <c r="CA6" s="5" t="s">
        <v>1124</v>
      </c>
      <c r="CB6" s="5"/>
      <c r="CC6" s="1059"/>
      <c r="CD6" s="5"/>
      <c r="CE6" s="5"/>
      <c r="CF6" s="5"/>
      <c r="CG6" s="5"/>
      <c r="CH6" s="1059"/>
      <c r="CI6" s="5"/>
      <c r="CJ6" s="5"/>
      <c r="CK6" s="5" t="s">
        <v>1125</v>
      </c>
      <c r="CL6" s="5"/>
      <c r="CM6" s="1059" t="s">
        <v>1126</v>
      </c>
      <c r="CN6" s="5"/>
      <c r="CO6" s="5"/>
      <c r="CP6" s="5"/>
      <c r="CQ6" s="5"/>
      <c r="CR6" s="1059"/>
      <c r="CS6" s="5"/>
      <c r="CT6" s="5"/>
      <c r="CU6" s="5" t="s">
        <v>1127</v>
      </c>
      <c r="CV6" s="5"/>
      <c r="CW6" s="1059" t="s">
        <v>1122</v>
      </c>
      <c r="CX6" s="5"/>
      <c r="CY6" s="5"/>
      <c r="CZ6" s="5"/>
      <c r="DA6" s="5"/>
      <c r="DB6" s="1059"/>
      <c r="DC6" s="5"/>
      <c r="DD6" s="5"/>
      <c r="DE6" s="5" t="s">
        <v>1128</v>
      </c>
      <c r="DF6" s="5"/>
      <c r="DG6" s="1059" t="s">
        <v>1129</v>
      </c>
      <c r="DH6" s="5"/>
      <c r="DI6" s="5"/>
      <c r="DJ6" s="5"/>
      <c r="DK6" s="5"/>
      <c r="DL6" s="1059"/>
      <c r="DM6" s="5"/>
      <c r="DN6" s="5"/>
      <c r="DO6" s="5" t="s">
        <v>1104</v>
      </c>
      <c r="DP6" s="5"/>
      <c r="DQ6" s="1059" t="s">
        <v>1130</v>
      </c>
      <c r="DR6" s="5"/>
      <c r="DS6" s="5"/>
      <c r="DU6" s="5"/>
      <c r="DV6" s="1059"/>
      <c r="DW6" s="5"/>
      <c r="DX6" s="5"/>
      <c r="DY6" s="5" t="s">
        <v>1131</v>
      </c>
      <c r="DZ6" s="5"/>
      <c r="EA6" s="1059" t="s">
        <v>1122</v>
      </c>
      <c r="EB6" s="5"/>
      <c r="EC6" s="5"/>
      <c r="ED6" s="5"/>
      <c r="EE6" s="5"/>
      <c r="EF6" s="1059"/>
      <c r="EG6" s="5"/>
      <c r="EH6" s="5"/>
      <c r="EI6" s="961" t="s">
        <v>1132</v>
      </c>
      <c r="EJ6" s="5"/>
      <c r="EK6" s="1059" t="s">
        <v>1122</v>
      </c>
      <c r="EL6" s="5"/>
      <c r="EM6" s="5"/>
      <c r="EO6" s="5"/>
      <c r="EP6" s="1059"/>
      <c r="EQ6" s="5"/>
      <c r="ER6" s="5"/>
      <c r="ES6" s="1059" t="s">
        <v>1133</v>
      </c>
    </row>
    <row r="7" spans="1:149" ht="15.9" customHeight="1">
      <c r="A7" s="1227"/>
      <c r="B7" s="1228"/>
      <c r="C7" s="1228"/>
      <c r="D7" s="1229"/>
      <c r="E7" s="446" t="s">
        <v>791</v>
      </c>
      <c r="F7" s="29"/>
      <c r="G7" s="68" t="s">
        <v>1060</v>
      </c>
      <c r="H7" s="68"/>
      <c r="I7" s="71" t="s">
        <v>793</v>
      </c>
      <c r="J7" s="71"/>
      <c r="K7" s="71"/>
      <c r="L7" s="88"/>
      <c r="M7" s="71"/>
      <c r="N7" s="56" t="s">
        <v>794</v>
      </c>
      <c r="O7" s="56"/>
      <c r="P7" s="251"/>
      <c r="Q7" s="14"/>
      <c r="R7" s="1214"/>
      <c r="S7" s="1215"/>
      <c r="T7" s="447"/>
      <c r="AC7" s="5" t="s">
        <v>1135</v>
      </c>
      <c r="AE7" s="1059" t="s">
        <v>1136</v>
      </c>
      <c r="AF7" s="1059"/>
      <c r="AH7" s="5"/>
      <c r="AI7" s="5"/>
      <c r="AJ7" s="5"/>
      <c r="AK7" s="5"/>
      <c r="AL7" s="5"/>
      <c r="AM7" s="5" t="s">
        <v>1121</v>
      </c>
      <c r="AO7" s="1059" t="s">
        <v>1122</v>
      </c>
      <c r="AP7" s="1059"/>
      <c r="AR7" s="1059"/>
      <c r="AS7" s="5"/>
      <c r="AT7" s="5"/>
      <c r="AU7" s="5"/>
      <c r="AV7" s="5"/>
      <c r="AW7" s="5" t="s">
        <v>1137</v>
      </c>
      <c r="AX7" s="5"/>
      <c r="AY7" s="5" t="s">
        <v>1138</v>
      </c>
      <c r="AZ7" s="5"/>
      <c r="BA7" s="5"/>
      <c r="BB7" s="5"/>
      <c r="BC7" s="5"/>
      <c r="BD7" s="5"/>
      <c r="BE7" s="5"/>
      <c r="BF7" s="5"/>
      <c r="BG7" s="5" t="s">
        <v>1139</v>
      </c>
      <c r="BH7" s="5"/>
      <c r="BI7" s="1059" t="s">
        <v>1122</v>
      </c>
      <c r="BJ7" s="5"/>
      <c r="BK7" s="5"/>
      <c r="BL7" s="5"/>
      <c r="BM7" s="5"/>
      <c r="BN7" s="5"/>
      <c r="BO7" s="5"/>
      <c r="BP7" s="5"/>
      <c r="BQ7" s="5" t="s">
        <v>1140</v>
      </c>
      <c r="BR7" s="5"/>
      <c r="BS7" s="5" t="s">
        <v>1120</v>
      </c>
      <c r="BT7" s="5"/>
      <c r="BU7" s="5"/>
      <c r="BV7" s="5"/>
      <c r="BW7" s="5"/>
      <c r="BX7" s="5"/>
      <c r="BY7" s="5"/>
      <c r="BZ7" s="5"/>
      <c r="CA7" s="5" t="s">
        <v>1141</v>
      </c>
      <c r="CB7" s="5"/>
      <c r="CC7" s="5"/>
      <c r="CD7" s="5"/>
      <c r="CE7" s="5"/>
      <c r="CF7" s="5"/>
      <c r="CG7" s="5"/>
      <c r="CH7" s="5"/>
      <c r="CI7" s="5"/>
      <c r="CJ7" s="5"/>
      <c r="CK7" s="5" t="s">
        <v>1142</v>
      </c>
      <c r="CL7" s="5"/>
      <c r="CM7" s="5" t="s">
        <v>1126</v>
      </c>
      <c r="CN7" s="5"/>
      <c r="CO7" s="5"/>
      <c r="CP7" s="5"/>
      <c r="CQ7" s="5"/>
      <c r="CR7" s="5"/>
      <c r="CS7" s="5"/>
      <c r="CT7" s="5"/>
      <c r="CU7" s="5" t="s">
        <v>1143</v>
      </c>
      <c r="CV7" s="5"/>
      <c r="CW7" s="5" t="s">
        <v>1122</v>
      </c>
      <c r="CX7" s="5"/>
      <c r="CY7" s="5"/>
      <c r="CZ7" s="5"/>
      <c r="DA7" s="5"/>
      <c r="DB7" s="5"/>
      <c r="DC7" s="5"/>
      <c r="DD7" s="5"/>
      <c r="DE7" s="5" t="s">
        <v>1144</v>
      </c>
      <c r="DF7" s="5"/>
      <c r="DG7" s="5" t="s">
        <v>1129</v>
      </c>
      <c r="DH7" s="5"/>
      <c r="DI7" s="5"/>
      <c r="DJ7" s="5"/>
      <c r="DK7" s="5"/>
      <c r="DL7" s="5"/>
      <c r="DM7" s="5"/>
      <c r="DN7" s="5"/>
      <c r="DO7" s="5" t="s">
        <v>1145</v>
      </c>
      <c r="DP7" s="5"/>
      <c r="DQ7" s="5" t="s">
        <v>1146</v>
      </c>
      <c r="DR7" s="5"/>
      <c r="DS7" s="5"/>
      <c r="DU7" s="5"/>
      <c r="DV7" s="5"/>
      <c r="DW7" s="5"/>
      <c r="DX7" s="5"/>
      <c r="DY7" s="5" t="s">
        <v>1105</v>
      </c>
      <c r="DZ7" s="5"/>
      <c r="EA7" s="5" t="s">
        <v>1122</v>
      </c>
      <c r="EB7" s="5"/>
      <c r="EC7" s="5"/>
      <c r="ED7" s="5"/>
      <c r="EE7" s="5"/>
      <c r="EF7" s="5"/>
      <c r="EG7" s="5"/>
      <c r="EH7" s="5"/>
      <c r="EI7" s="1059" t="s">
        <v>1106</v>
      </c>
      <c r="EJ7" s="5"/>
      <c r="EK7" s="5" t="s">
        <v>1122</v>
      </c>
      <c r="EL7" s="5"/>
      <c r="EM7" s="5"/>
      <c r="EO7" s="5"/>
      <c r="EP7" s="5"/>
      <c r="EQ7" s="5"/>
      <c r="ER7" s="5"/>
      <c r="ES7" s="1059" t="s">
        <v>1107</v>
      </c>
    </row>
    <row r="8" spans="1:149" ht="15.9" customHeight="1">
      <c r="A8" s="1227"/>
      <c r="B8" s="1228"/>
      <c r="C8" s="1228"/>
      <c r="D8" s="1229"/>
      <c r="E8" s="446" t="s">
        <v>795</v>
      </c>
      <c r="F8" s="29"/>
      <c r="G8" s="68" t="s">
        <v>796</v>
      </c>
      <c r="H8" s="68"/>
      <c r="I8" s="71" t="s">
        <v>797</v>
      </c>
      <c r="J8" s="71"/>
      <c r="K8" s="71"/>
      <c r="L8" s="88"/>
      <c r="M8" s="71"/>
      <c r="N8" s="56" t="s">
        <v>798</v>
      </c>
      <c r="O8" s="56"/>
      <c r="P8" s="251"/>
      <c r="Q8" s="14"/>
      <c r="R8" s="557">
        <v>892</v>
      </c>
      <c r="S8" s="558" t="s">
        <v>799</v>
      </c>
      <c r="T8" s="448">
        <v>1</v>
      </c>
      <c r="AC8" s="5" t="s">
        <v>1147</v>
      </c>
      <c r="AE8" s="1059" t="s">
        <v>1148</v>
      </c>
      <c r="AF8" s="1059"/>
      <c r="AH8" s="5"/>
      <c r="AI8" s="5"/>
      <c r="AJ8" s="5"/>
      <c r="AK8" s="5"/>
      <c r="AL8" s="5"/>
      <c r="AM8" s="5" t="s">
        <v>1149</v>
      </c>
      <c r="AO8" s="1059" t="s">
        <v>1150</v>
      </c>
      <c r="AP8" s="1059"/>
      <c r="AR8" s="1059"/>
      <c r="AS8" s="5"/>
      <c r="AT8" s="5"/>
      <c r="AU8" s="5"/>
      <c r="AV8" s="5"/>
      <c r="AW8" s="5" t="s">
        <v>1151</v>
      </c>
      <c r="AX8" s="5"/>
      <c r="AY8" s="5" t="s">
        <v>1138</v>
      </c>
      <c r="AZ8" s="5"/>
      <c r="BA8" s="5"/>
      <c r="BB8" s="5"/>
      <c r="BC8" s="5"/>
      <c r="BD8" s="5"/>
      <c r="BE8" s="5"/>
      <c r="BF8" s="5"/>
      <c r="BG8" s="5" t="s">
        <v>1152</v>
      </c>
      <c r="BH8" s="5"/>
      <c r="BI8" s="1059" t="s">
        <v>1122</v>
      </c>
      <c r="BJ8" s="5"/>
      <c r="BK8" s="5"/>
      <c r="BL8" s="5"/>
      <c r="BM8" s="5"/>
      <c r="BN8" s="5"/>
      <c r="BO8" s="5"/>
      <c r="BP8" s="5"/>
      <c r="BQ8" s="5" t="s">
        <v>1153</v>
      </c>
      <c r="BR8" s="5"/>
      <c r="BS8" s="5" t="s">
        <v>1120</v>
      </c>
      <c r="BT8" s="5"/>
      <c r="BU8" s="5"/>
      <c r="BV8" s="5"/>
      <c r="BW8" s="5"/>
      <c r="BX8" s="5"/>
      <c r="BY8" s="5"/>
      <c r="BZ8" s="5"/>
      <c r="CA8" s="1049" t="s">
        <v>1154</v>
      </c>
      <c r="CB8" s="5"/>
      <c r="CC8" s="5"/>
      <c r="CD8" s="5"/>
      <c r="CE8" s="5"/>
      <c r="CF8" s="5"/>
      <c r="CG8" s="5"/>
      <c r="CH8" s="5"/>
      <c r="CI8" s="5"/>
      <c r="CJ8" s="5"/>
      <c r="CK8" s="1055" t="s">
        <v>1113</v>
      </c>
      <c r="CL8" s="1055"/>
      <c r="CM8" s="1055" t="s">
        <v>1109</v>
      </c>
      <c r="CN8" s="1055"/>
      <c r="CO8" s="5"/>
      <c r="CP8" s="5"/>
      <c r="CQ8" s="5"/>
      <c r="CR8" s="5"/>
      <c r="CS8" s="5"/>
      <c r="CT8" s="5"/>
      <c r="CU8" s="5" t="s">
        <v>1103</v>
      </c>
      <c r="CV8" s="5"/>
      <c r="CW8" s="5" t="s">
        <v>1122</v>
      </c>
      <c r="CX8" s="5"/>
      <c r="CY8" s="5"/>
      <c r="CZ8" s="5"/>
      <c r="DA8" s="5"/>
      <c r="DB8" s="5"/>
      <c r="DC8" s="5"/>
      <c r="DD8" s="5"/>
      <c r="DE8" s="5" t="s">
        <v>1155</v>
      </c>
      <c r="DF8" s="5"/>
      <c r="DG8" s="5" t="s">
        <v>1129</v>
      </c>
      <c r="DH8" s="5"/>
      <c r="DI8" s="5"/>
      <c r="DJ8" s="5"/>
      <c r="DK8" s="5"/>
      <c r="DL8" s="5"/>
      <c r="DM8" s="5"/>
      <c r="DN8" s="5"/>
      <c r="DO8" s="5" t="s">
        <v>1156</v>
      </c>
      <c r="DP8" s="5"/>
      <c r="DQ8" s="5" t="s">
        <v>1122</v>
      </c>
      <c r="DR8" s="5"/>
      <c r="DS8" s="5"/>
      <c r="DU8" s="5"/>
      <c r="DV8" s="5"/>
      <c r="DW8" s="5"/>
      <c r="DX8" s="5"/>
      <c r="DY8" s="5" t="s">
        <v>1157</v>
      </c>
      <c r="DZ8" s="5"/>
      <c r="EA8" s="5" t="s">
        <v>1122</v>
      </c>
      <c r="EB8" s="5"/>
      <c r="EC8" s="5"/>
      <c r="ED8" s="5"/>
      <c r="EE8" s="5"/>
      <c r="EF8" s="5"/>
      <c r="EG8" s="5"/>
      <c r="EH8" s="5"/>
      <c r="EI8" s="1059" t="s">
        <v>1158</v>
      </c>
      <c r="EJ8" s="5"/>
      <c r="EK8" s="5" t="s">
        <v>1122</v>
      </c>
      <c r="EL8" s="5"/>
      <c r="EM8" s="5"/>
      <c r="EO8" s="5"/>
      <c r="EP8" s="5"/>
      <c r="EQ8" s="5"/>
      <c r="ER8" s="5"/>
      <c r="ES8" s="1059"/>
    </row>
    <row r="9" spans="1:149" ht="15.9" customHeight="1">
      <c r="A9" s="1227"/>
      <c r="B9" s="1228"/>
      <c r="C9" s="1228"/>
      <c r="D9" s="1229"/>
      <c r="E9" s="30" t="s">
        <v>800</v>
      </c>
      <c r="F9" s="31"/>
      <c r="G9" s="69"/>
      <c r="H9" s="69"/>
      <c r="I9" s="71"/>
      <c r="J9" s="71"/>
      <c r="K9" s="71"/>
      <c r="L9" s="88"/>
      <c r="M9" s="71"/>
      <c r="N9" s="56" t="s">
        <v>801</v>
      </c>
      <c r="O9" s="56"/>
      <c r="P9" s="251"/>
      <c r="Q9" s="14"/>
      <c r="R9" s="1214"/>
      <c r="S9" s="1215"/>
      <c r="T9" s="448"/>
      <c r="AC9" s="5" t="s">
        <v>1159</v>
      </c>
      <c r="AE9" s="1059" t="s">
        <v>1160</v>
      </c>
      <c r="AF9" s="1059"/>
      <c r="AH9" s="5"/>
      <c r="AI9" s="5"/>
      <c r="AJ9" s="5"/>
      <c r="AK9" s="5"/>
      <c r="AL9" s="5"/>
      <c r="AM9" s="5" t="s">
        <v>1161</v>
      </c>
      <c r="AO9" s="1059" t="s">
        <v>1150</v>
      </c>
      <c r="AP9" s="1059"/>
      <c r="AR9" s="1059"/>
      <c r="AS9" s="5"/>
      <c r="AT9" s="5"/>
      <c r="AU9" s="5"/>
      <c r="AV9" s="5"/>
      <c r="AW9" s="5" t="s">
        <v>1162</v>
      </c>
      <c r="AX9" s="5"/>
      <c r="AY9" s="5" t="s">
        <v>1138</v>
      </c>
      <c r="AZ9" s="5"/>
      <c r="BA9" s="5"/>
      <c r="BB9" s="5"/>
      <c r="BC9" s="5"/>
      <c r="BD9" s="5"/>
      <c r="BE9" s="5"/>
      <c r="BF9" s="5"/>
      <c r="BG9" s="5" t="s">
        <v>1163</v>
      </c>
      <c r="BH9" s="5"/>
      <c r="BI9" s="1059" t="s">
        <v>1122</v>
      </c>
      <c r="BJ9" s="5"/>
      <c r="BK9" s="5"/>
      <c r="BL9" s="5"/>
      <c r="BM9" s="5"/>
      <c r="BN9" s="5"/>
      <c r="BO9" s="5"/>
      <c r="BP9" s="5"/>
      <c r="BQ9" s="5" t="s">
        <v>1164</v>
      </c>
      <c r="BR9" s="5"/>
      <c r="BS9" s="5" t="s">
        <v>1120</v>
      </c>
      <c r="BT9" s="5"/>
      <c r="BU9" s="5"/>
      <c r="BV9" s="5"/>
      <c r="BW9" s="5"/>
      <c r="BX9" s="5"/>
      <c r="BY9" s="5"/>
      <c r="BZ9" s="5"/>
      <c r="CA9" s="1055" t="s">
        <v>1154</v>
      </c>
      <c r="CB9" s="1055"/>
      <c r="CC9" s="1055" t="s">
        <v>1109</v>
      </c>
      <c r="CD9" s="1055"/>
      <c r="CE9" s="5"/>
      <c r="CG9" s="5"/>
      <c r="CH9" s="5"/>
      <c r="CI9" s="5"/>
      <c r="CJ9" s="5"/>
      <c r="CK9" s="5" t="s">
        <v>1165</v>
      </c>
      <c r="CL9" s="5"/>
      <c r="CM9" s="5" t="s">
        <v>1166</v>
      </c>
      <c r="CN9" s="5"/>
      <c r="CO9" s="5"/>
      <c r="CP9" s="5"/>
      <c r="CQ9" s="5"/>
      <c r="CR9" s="5"/>
      <c r="CS9" s="5"/>
      <c r="CT9" s="5"/>
      <c r="CU9" s="5" t="s">
        <v>1167</v>
      </c>
      <c r="CV9" s="5"/>
      <c r="CW9" s="5" t="s">
        <v>1122</v>
      </c>
      <c r="CX9" s="5"/>
      <c r="CY9" s="5"/>
      <c r="CZ9" s="5"/>
      <c r="DA9" s="5"/>
      <c r="DB9" s="5"/>
      <c r="DC9" s="5"/>
      <c r="DD9" s="5"/>
      <c r="DE9" s="5" t="s">
        <v>1168</v>
      </c>
      <c r="DF9" s="5"/>
      <c r="DG9" s="5" t="s">
        <v>1129</v>
      </c>
      <c r="DH9" s="5"/>
      <c r="DI9" s="5"/>
      <c r="DJ9" s="5"/>
      <c r="DK9" s="5"/>
      <c r="DL9" s="5"/>
      <c r="DM9" s="5"/>
      <c r="DN9" s="5"/>
      <c r="DO9" s="5" t="s">
        <v>1169</v>
      </c>
      <c r="DP9" s="5"/>
      <c r="DQ9" s="5" t="s">
        <v>1146</v>
      </c>
      <c r="DR9" s="5"/>
      <c r="DS9" s="5"/>
      <c r="DU9" s="5"/>
      <c r="DV9" s="5"/>
      <c r="DW9" s="5"/>
      <c r="DX9" s="5"/>
      <c r="DY9" s="5" t="s">
        <v>1170</v>
      </c>
      <c r="DZ9" s="5"/>
      <c r="EA9" s="5" t="s">
        <v>1122</v>
      </c>
      <c r="EB9" s="5"/>
      <c r="EC9" s="5"/>
      <c r="ED9" s="5"/>
      <c r="EE9" s="5"/>
      <c r="EF9" s="5"/>
      <c r="EG9" s="5"/>
      <c r="EH9" s="5"/>
      <c r="EI9" s="1059" t="s">
        <v>1171</v>
      </c>
      <c r="EJ9" s="5"/>
      <c r="EK9" s="5" t="s">
        <v>1122</v>
      </c>
      <c r="EL9" s="5"/>
      <c r="EM9" s="5"/>
      <c r="EO9" s="5"/>
      <c r="EP9" s="5"/>
      <c r="EQ9" s="5"/>
      <c r="ER9" s="5"/>
      <c r="ES9" s="1059"/>
    </row>
    <row r="10" spans="1:149" ht="15.9" customHeight="1">
      <c r="A10" s="1227"/>
      <c r="B10" s="1228"/>
      <c r="C10" s="1228"/>
      <c r="D10" s="1229"/>
      <c r="E10" s="32" t="s">
        <v>802</v>
      </c>
      <c r="F10" s="33"/>
      <c r="G10" s="81">
        <v>59</v>
      </c>
      <c r="H10" s="81">
        <v>127.5</v>
      </c>
      <c r="I10" s="81">
        <v>77</v>
      </c>
      <c r="J10" s="1235" t="s">
        <v>803</v>
      </c>
      <c r="K10" s="1235"/>
      <c r="L10" s="449" t="s">
        <v>804</v>
      </c>
      <c r="M10" s="450"/>
      <c r="N10" s="56" t="s">
        <v>805</v>
      </c>
      <c r="O10" s="56"/>
      <c r="P10" s="251"/>
      <c r="Q10" s="14"/>
      <c r="R10" s="1214"/>
      <c r="S10" s="1215"/>
      <c r="T10" s="448">
        <v>1</v>
      </c>
      <c r="AC10" s="5" t="s">
        <v>1172</v>
      </c>
      <c r="AE10" s="1059" t="s">
        <v>1173</v>
      </c>
      <c r="AF10" s="1060"/>
      <c r="AM10" s="5" t="s">
        <v>1174</v>
      </c>
      <c r="AO10" s="1059" t="s">
        <v>1150</v>
      </c>
      <c r="AP10" s="1059"/>
      <c r="AR10" s="1059"/>
      <c r="AS10" s="5"/>
      <c r="AT10" s="5"/>
      <c r="AU10" s="5"/>
      <c r="AV10" s="5"/>
      <c r="AW10" s="5" t="s">
        <v>1175</v>
      </c>
      <c r="AX10" s="5"/>
      <c r="AY10" s="5" t="s">
        <v>1138</v>
      </c>
      <c r="AZ10" s="5"/>
      <c r="BA10" s="5"/>
      <c r="BB10" s="5"/>
      <c r="BC10" s="5"/>
      <c r="BD10" s="5"/>
      <c r="BE10" s="5"/>
      <c r="BF10" s="5"/>
      <c r="BH10" s="5"/>
      <c r="BI10" s="5"/>
      <c r="BJ10" s="5"/>
      <c r="BK10" s="5"/>
      <c r="BL10" s="5"/>
      <c r="BM10" s="5"/>
      <c r="BN10" s="5"/>
      <c r="BO10" s="5"/>
      <c r="BP10" s="5"/>
      <c r="BQ10" s="5" t="s">
        <v>1100</v>
      </c>
      <c r="BR10" s="5"/>
      <c r="BS10" s="5" t="s">
        <v>1120</v>
      </c>
      <c r="BT10" s="5"/>
      <c r="BU10" s="5"/>
      <c r="BV10" s="5"/>
      <c r="BW10" s="5"/>
      <c r="BX10" s="5"/>
      <c r="BY10" s="5"/>
      <c r="BZ10" s="5"/>
      <c r="CA10" s="5" t="s">
        <v>1176</v>
      </c>
      <c r="CB10" s="5"/>
      <c r="CC10" s="5" t="s">
        <v>1177</v>
      </c>
      <c r="CD10" s="5"/>
      <c r="CE10" s="5"/>
      <c r="CF10" s="5"/>
      <c r="CG10" s="5"/>
      <c r="CH10" s="5"/>
      <c r="CI10" s="5"/>
      <c r="CJ10" s="5"/>
      <c r="CK10" s="5" t="s">
        <v>1178</v>
      </c>
      <c r="CL10" s="5"/>
      <c r="CM10" s="5" t="s">
        <v>1166</v>
      </c>
      <c r="CN10" s="5"/>
      <c r="CO10" s="5"/>
      <c r="CP10" s="5"/>
      <c r="CQ10" s="5"/>
      <c r="CR10" s="5"/>
      <c r="CS10" s="5"/>
      <c r="CT10" s="5"/>
      <c r="CU10" s="5" t="s">
        <v>1179</v>
      </c>
      <c r="CV10" s="5"/>
      <c r="CW10" s="5" t="s">
        <v>1122</v>
      </c>
      <c r="CX10" s="5"/>
      <c r="CY10" s="5"/>
      <c r="CZ10" s="5"/>
      <c r="DA10" s="5"/>
      <c r="DB10" s="5"/>
      <c r="DC10" s="5"/>
      <c r="DD10" s="5"/>
      <c r="DE10" s="5" t="s">
        <v>1180</v>
      </c>
      <c r="DF10" s="5"/>
      <c r="DG10" s="5" t="s">
        <v>1181</v>
      </c>
      <c r="DH10" s="5"/>
      <c r="DI10" s="5"/>
      <c r="DJ10" s="5"/>
      <c r="DK10" s="5"/>
      <c r="DL10" s="5"/>
      <c r="DM10" s="5"/>
      <c r="DN10" s="5"/>
      <c r="DO10" s="5" t="s">
        <v>1182</v>
      </c>
      <c r="DP10" s="5"/>
      <c r="DQ10" s="5" t="s">
        <v>1183</v>
      </c>
      <c r="DR10" s="5"/>
      <c r="DS10" s="5"/>
      <c r="DT10" s="5"/>
      <c r="DU10" s="5"/>
      <c r="DV10" s="5"/>
      <c r="DW10" s="5"/>
      <c r="DX10" s="5"/>
      <c r="DZ10" s="5"/>
      <c r="EA10" s="5"/>
      <c r="EB10" s="5"/>
      <c r="EC10" s="5"/>
      <c r="EE10" s="5"/>
      <c r="EF10" s="5"/>
      <c r="EG10" s="5"/>
      <c r="EH10" s="5"/>
      <c r="EI10" s="5"/>
      <c r="EJ10" s="5"/>
      <c r="EK10" s="5"/>
      <c r="EL10" s="5"/>
      <c r="EM10" s="5"/>
      <c r="EO10" s="5"/>
      <c r="EP10" s="5"/>
      <c r="EQ10" s="5"/>
      <c r="ER10" s="5"/>
    </row>
    <row r="11" spans="1:149" ht="15.9" customHeight="1">
      <c r="A11" s="1227"/>
      <c r="B11" s="1228"/>
      <c r="C11" s="1228"/>
      <c r="D11" s="1229"/>
      <c r="E11" s="34" t="s">
        <v>806</v>
      </c>
      <c r="F11" s="33"/>
      <c r="G11" s="81">
        <v>116</v>
      </c>
      <c r="H11" s="81">
        <v>64</v>
      </c>
      <c r="I11" s="578">
        <v>14</v>
      </c>
      <c r="J11" s="1236" t="s">
        <v>807</v>
      </c>
      <c r="K11" s="1236"/>
      <c r="L11" s="89">
        <f>G11*H11*I11/10^9</f>
        <v>1.03936E-4</v>
      </c>
      <c r="M11" s="82"/>
      <c r="N11" s="56" t="s">
        <v>808</v>
      </c>
      <c r="O11" s="56"/>
      <c r="P11" s="251"/>
      <c r="Q11" s="14"/>
      <c r="R11" s="1214"/>
      <c r="S11" s="1215"/>
      <c r="T11" s="448">
        <v>1</v>
      </c>
      <c r="AC11" s="1046" t="s">
        <v>1219</v>
      </c>
      <c r="AO11" s="1059"/>
      <c r="AW11" s="5" t="s">
        <v>1184</v>
      </c>
      <c r="AX11" s="5"/>
      <c r="AY11" s="5" t="s">
        <v>1138</v>
      </c>
      <c r="AZ11" s="5"/>
      <c r="BA11" s="5"/>
      <c r="BB11" s="5"/>
      <c r="BC11" s="5"/>
      <c r="BD11" s="5"/>
      <c r="BE11" s="5"/>
      <c r="BF11" s="5"/>
      <c r="BH11" s="5"/>
      <c r="BI11" s="5"/>
      <c r="BJ11" s="5"/>
      <c r="BK11" s="5"/>
      <c r="BL11" s="5"/>
      <c r="BM11" s="5"/>
      <c r="BN11" s="5"/>
      <c r="BO11" s="5"/>
      <c r="BP11" s="5"/>
      <c r="BQ11" s="5" t="s">
        <v>1185</v>
      </c>
      <c r="BR11" s="5"/>
      <c r="BS11" s="5" t="s">
        <v>1126</v>
      </c>
      <c r="BT11" s="5"/>
      <c r="BU11" s="5"/>
      <c r="BV11" s="5"/>
      <c r="BW11" s="5"/>
      <c r="BX11" s="5"/>
      <c r="BY11" s="5"/>
      <c r="BZ11" s="5"/>
      <c r="CA11" s="5" t="s">
        <v>1186</v>
      </c>
      <c r="CB11" s="5"/>
      <c r="CC11" s="5" t="s">
        <v>1177</v>
      </c>
      <c r="CD11" s="5"/>
      <c r="CE11" s="5"/>
      <c r="CF11" s="5"/>
      <c r="CG11" s="5"/>
      <c r="CH11" s="5"/>
      <c r="CI11" s="5"/>
      <c r="CJ11" s="5"/>
      <c r="CK11" s="5" t="s">
        <v>1187</v>
      </c>
      <c r="CL11" s="5"/>
      <c r="CM11" s="5" t="s">
        <v>1166</v>
      </c>
      <c r="CN11" s="5"/>
      <c r="CO11" s="5"/>
      <c r="CP11" s="5"/>
      <c r="CQ11" s="5"/>
      <c r="CR11" s="5"/>
      <c r="CS11" s="5"/>
      <c r="CT11" s="5"/>
      <c r="CU11" s="5" t="s">
        <v>1188</v>
      </c>
      <c r="CV11" s="5"/>
      <c r="CW11" s="5" t="s">
        <v>1122</v>
      </c>
      <c r="CX11" s="5"/>
      <c r="CY11" s="5"/>
      <c r="CZ11" s="5"/>
      <c r="DA11" s="5"/>
      <c r="DB11" s="5"/>
      <c r="DC11" s="5"/>
      <c r="DD11" s="5"/>
      <c r="DE11" s="5" t="s">
        <v>1189</v>
      </c>
      <c r="DF11" s="5"/>
      <c r="DG11" s="5" t="s">
        <v>1181</v>
      </c>
      <c r="DH11" s="5"/>
      <c r="DI11" s="5"/>
      <c r="DJ11" s="5"/>
      <c r="DK11" s="5"/>
      <c r="DL11" s="5"/>
      <c r="DM11" s="5"/>
      <c r="DN11" s="5"/>
      <c r="DO11" s="5" t="s">
        <v>1190</v>
      </c>
      <c r="DP11" s="5"/>
      <c r="DQ11" s="5" t="s">
        <v>1191</v>
      </c>
      <c r="DR11" s="5"/>
      <c r="DS11" s="5"/>
      <c r="DT11" s="5"/>
      <c r="DU11" s="5"/>
      <c r="DV11" s="5"/>
      <c r="DW11" s="5"/>
      <c r="DX11" s="5"/>
      <c r="DZ11" s="5"/>
      <c r="EA11" s="5"/>
      <c r="EB11" s="5"/>
      <c r="EC11" s="5"/>
      <c r="EE11" s="5"/>
      <c r="EF11" s="5"/>
      <c r="EG11" s="5"/>
      <c r="EH11" s="5"/>
      <c r="EI11" s="5"/>
      <c r="EJ11" s="5"/>
      <c r="EK11" s="5"/>
      <c r="EL11" s="5"/>
      <c r="EM11" s="5"/>
      <c r="EO11" s="5"/>
      <c r="EP11" s="5"/>
      <c r="EQ11" s="5"/>
      <c r="ER11" s="5"/>
    </row>
    <row r="12" spans="1:149" ht="15.9" customHeight="1">
      <c r="A12" s="1227"/>
      <c r="B12" s="1228"/>
      <c r="C12" s="1228"/>
      <c r="D12" s="1229"/>
      <c r="E12" s="34" t="s">
        <v>809</v>
      </c>
      <c r="F12" s="33"/>
      <c r="G12" s="80"/>
      <c r="H12" s="80"/>
      <c r="I12" s="83"/>
      <c r="J12" s="1236" t="s">
        <v>807</v>
      </c>
      <c r="K12" s="1236"/>
      <c r="L12" s="89">
        <f>G12*H12*I12/10^9</f>
        <v>0</v>
      </c>
      <c r="M12" s="82"/>
      <c r="N12" s="56" t="s">
        <v>810</v>
      </c>
      <c r="O12" s="56"/>
      <c r="P12" s="251"/>
      <c r="Q12" s="14"/>
      <c r="R12" s="1214"/>
      <c r="S12" s="1215"/>
      <c r="T12" s="448"/>
      <c r="AW12" s="5" t="s">
        <v>1192</v>
      </c>
      <c r="AX12" s="5"/>
      <c r="AY12" s="5" t="s">
        <v>1193</v>
      </c>
      <c r="AZ12" s="5"/>
      <c r="BA12" s="5"/>
      <c r="BB12" s="5"/>
      <c r="BC12" s="5"/>
      <c r="BD12" s="5"/>
      <c r="BE12" s="5"/>
      <c r="BF12" s="5"/>
      <c r="BH12" s="5"/>
      <c r="BI12" s="5"/>
      <c r="BJ12" s="5"/>
      <c r="BK12" s="5"/>
      <c r="BL12" s="5"/>
      <c r="BM12" s="5"/>
      <c r="BN12" s="5"/>
      <c r="BO12" s="5"/>
      <c r="BP12" s="5"/>
      <c r="BQ12" s="5" t="s">
        <v>1194</v>
      </c>
      <c r="BR12" s="5"/>
      <c r="BS12" s="5" t="s">
        <v>1126</v>
      </c>
      <c r="BT12" s="5"/>
      <c r="BU12" s="5"/>
      <c r="BV12" s="5"/>
      <c r="BW12" s="5"/>
      <c r="BX12" s="5"/>
      <c r="BY12" s="5"/>
      <c r="BZ12" s="5"/>
      <c r="CA12" s="5" t="s">
        <v>1195</v>
      </c>
      <c r="CB12" s="5"/>
      <c r="CC12" s="5" t="s">
        <v>1177</v>
      </c>
      <c r="CD12" s="5"/>
      <c r="CE12" s="5"/>
      <c r="CF12" s="5"/>
      <c r="CG12" s="5"/>
      <c r="CH12" s="5"/>
      <c r="CI12" s="5"/>
      <c r="CJ12" s="5"/>
      <c r="CK12" s="5" t="s">
        <v>1102</v>
      </c>
      <c r="CL12" s="5"/>
      <c r="CM12" s="5" t="s">
        <v>1166</v>
      </c>
      <c r="CN12" s="5"/>
      <c r="CO12" s="5"/>
      <c r="CP12" s="5"/>
      <c r="CQ12" s="5"/>
      <c r="CR12" s="5"/>
      <c r="CS12" s="5"/>
      <c r="CT12" s="5"/>
      <c r="CV12" s="5"/>
      <c r="CW12" s="5"/>
      <c r="CX12" s="5"/>
      <c r="CY12" s="5"/>
      <c r="CZ12" s="5"/>
      <c r="DA12" s="5"/>
      <c r="DB12" s="5"/>
      <c r="DC12" s="5"/>
      <c r="DD12" s="5"/>
      <c r="DE12" s="5" t="s">
        <v>1196</v>
      </c>
      <c r="DF12" s="5"/>
      <c r="DG12" s="5" t="s">
        <v>1191</v>
      </c>
      <c r="DH12" s="5"/>
      <c r="DI12" s="5"/>
      <c r="DJ12" s="5"/>
      <c r="DK12" s="5"/>
      <c r="DL12" s="5"/>
      <c r="DM12" s="5"/>
      <c r="DN12" s="5"/>
      <c r="DP12" s="5"/>
      <c r="DQ12" s="5"/>
      <c r="DR12" s="5"/>
      <c r="DS12" s="5"/>
      <c r="DU12" s="5"/>
      <c r="DV12" s="5"/>
      <c r="DW12" s="5"/>
      <c r="DX12" s="5"/>
      <c r="DY12" s="5"/>
      <c r="DZ12" s="5"/>
      <c r="EA12" s="5"/>
      <c r="EB12" s="5"/>
      <c r="EC12" s="5"/>
      <c r="ED12" s="5"/>
      <c r="EE12" s="5"/>
      <c r="EF12" s="5"/>
      <c r="EG12" s="5"/>
      <c r="EH12" s="5"/>
      <c r="EJ12" s="5"/>
      <c r="EK12" s="5"/>
      <c r="EL12" s="5"/>
      <c r="EM12" s="5"/>
      <c r="EO12" s="5"/>
      <c r="EP12" s="5"/>
      <c r="EQ12" s="5"/>
      <c r="ER12" s="5"/>
      <c r="ES12" s="5"/>
    </row>
    <row r="13" spans="1:149" ht="15.9" customHeight="1">
      <c r="A13" s="1227"/>
      <c r="B13" s="1228"/>
      <c r="C13" s="1228"/>
      <c r="D13" s="1229"/>
      <c r="E13" s="35" t="s">
        <v>811</v>
      </c>
      <c r="F13" s="33"/>
      <c r="G13" s="46">
        <v>1</v>
      </c>
      <c r="H13" s="1216" t="s">
        <v>812</v>
      </c>
      <c r="I13" s="1216"/>
      <c r="J13" s="1216"/>
      <c r="K13" s="57"/>
      <c r="L13" s="90"/>
      <c r="M13" s="57"/>
      <c r="N13" s="56" t="s">
        <v>813</v>
      </c>
      <c r="O13" s="56"/>
      <c r="P13" s="251"/>
      <c r="Q13" s="14"/>
      <c r="R13" s="1217"/>
      <c r="S13" s="1218"/>
      <c r="T13" s="448"/>
      <c r="AG13" s="1061"/>
      <c r="AM13" s="5"/>
      <c r="AN13" s="5"/>
      <c r="AO13" s="5"/>
      <c r="AP13" s="5"/>
      <c r="AQ13" s="5"/>
      <c r="AR13" s="5"/>
      <c r="AS13" s="5"/>
      <c r="AT13" s="5"/>
      <c r="AU13" s="5"/>
      <c r="AV13" s="5"/>
      <c r="AW13" s="5"/>
      <c r="AX13" s="5"/>
      <c r="AY13" s="5"/>
      <c r="AZ13" s="5"/>
      <c r="BA13" s="5"/>
      <c r="BB13" s="5"/>
      <c r="BC13" s="5"/>
      <c r="BD13" s="5"/>
      <c r="BE13" s="5"/>
      <c r="BF13" s="5"/>
      <c r="BH13" s="5"/>
      <c r="BI13" s="5"/>
      <c r="BJ13" s="5"/>
      <c r="BK13" s="5"/>
      <c r="BM13" s="5"/>
      <c r="BN13" s="5"/>
      <c r="BO13" s="5"/>
      <c r="BP13" s="5"/>
      <c r="BQ13" s="5" t="s">
        <v>1197</v>
      </c>
      <c r="BR13" s="5"/>
      <c r="BS13" s="5" t="s">
        <v>1126</v>
      </c>
      <c r="BT13" s="5"/>
      <c r="BU13" s="5"/>
      <c r="BV13" s="5"/>
      <c r="BW13" s="5"/>
      <c r="BX13" s="5"/>
      <c r="BY13" s="5"/>
      <c r="BZ13" s="5"/>
      <c r="CA13" s="5" t="s">
        <v>1198</v>
      </c>
      <c r="CB13" s="5"/>
      <c r="CC13" s="5" t="s">
        <v>1177</v>
      </c>
      <c r="CD13" s="5"/>
      <c r="CE13" s="5"/>
      <c r="CF13" s="5"/>
      <c r="CG13" s="5"/>
      <c r="CH13" s="5"/>
      <c r="CI13" s="5"/>
      <c r="CJ13" s="5"/>
      <c r="CK13" s="5" t="s">
        <v>1199</v>
      </c>
      <c r="CL13" s="5"/>
      <c r="CM13" s="5" t="s">
        <v>1166</v>
      </c>
      <c r="CN13" s="5"/>
      <c r="CO13" s="5"/>
      <c r="CP13" s="5"/>
      <c r="CQ13" s="5"/>
      <c r="CR13" s="5"/>
      <c r="CS13" s="5"/>
      <c r="CT13" s="5"/>
      <c r="CV13" s="5"/>
      <c r="CW13" s="5"/>
      <c r="CX13" s="5"/>
      <c r="CY13" s="5"/>
      <c r="CZ13" s="5"/>
      <c r="DA13" s="5"/>
      <c r="DB13" s="5"/>
      <c r="DC13" s="5"/>
      <c r="DD13" s="5"/>
      <c r="DE13" s="5" t="s">
        <v>1200</v>
      </c>
      <c r="DF13" s="5"/>
      <c r="DG13" s="5" t="s">
        <v>1201</v>
      </c>
      <c r="DH13" s="5"/>
      <c r="DI13" s="5"/>
      <c r="DJ13" s="5"/>
      <c r="DK13" s="5"/>
      <c r="DL13" s="5"/>
      <c r="DM13" s="5"/>
      <c r="DN13" s="5"/>
      <c r="DP13" s="5"/>
      <c r="DQ13" s="5"/>
      <c r="DR13" s="5"/>
      <c r="DS13" s="5"/>
      <c r="DU13" s="5"/>
      <c r="DV13" s="5"/>
      <c r="DW13" s="5"/>
      <c r="DX13" s="5"/>
      <c r="DY13" s="5"/>
      <c r="DZ13" s="5"/>
      <c r="EA13" s="5"/>
      <c r="EB13" s="5"/>
      <c r="EC13" s="5"/>
      <c r="ED13" s="5"/>
      <c r="EE13" s="5"/>
      <c r="EF13" s="5"/>
      <c r="EG13" s="5"/>
      <c r="EH13" s="5"/>
      <c r="EJ13" s="5"/>
      <c r="EK13" s="5"/>
      <c r="EL13" s="5"/>
      <c r="EM13" s="5"/>
      <c r="EO13" s="5"/>
      <c r="EP13" s="5"/>
      <c r="EQ13" s="5"/>
      <c r="ER13" s="5"/>
      <c r="ES13" s="5"/>
    </row>
    <row r="14" spans="1:149" ht="15.9" customHeight="1">
      <c r="A14" s="1227"/>
      <c r="B14" s="1228"/>
      <c r="C14" s="1228"/>
      <c r="D14" s="1229"/>
      <c r="E14" s="36" t="s">
        <v>814</v>
      </c>
      <c r="F14" s="37"/>
      <c r="G14" s="26" t="s">
        <v>815</v>
      </c>
      <c r="H14" s="40">
        <f>(27/L11)*G13</f>
        <v>259775.24630541872</v>
      </c>
      <c r="I14" s="38" t="s">
        <v>816</v>
      </c>
      <c r="J14" s="41">
        <f>(57/L11)*G13</f>
        <v>548414.40886699501</v>
      </c>
      <c r="K14" s="24" t="s">
        <v>817</v>
      </c>
      <c r="L14" s="42">
        <f>(65/L11)*G13</f>
        <v>625384.85221674875</v>
      </c>
      <c r="M14" s="91"/>
      <c r="N14" s="56" t="s">
        <v>818</v>
      </c>
      <c r="O14" s="56"/>
      <c r="P14" s="251"/>
      <c r="Q14" s="14"/>
      <c r="R14" s="1214"/>
      <c r="S14" s="1215"/>
      <c r="T14" s="448"/>
      <c r="BZ14" s="5"/>
      <c r="CA14" s="5" t="s">
        <v>1202</v>
      </c>
      <c r="CB14" s="5"/>
      <c r="CC14" s="5" t="s">
        <v>1177</v>
      </c>
      <c r="CD14" s="5"/>
      <c r="CE14" s="5"/>
      <c r="CF14" s="5"/>
      <c r="CG14" s="5"/>
      <c r="CH14" s="5"/>
      <c r="CI14" s="5"/>
      <c r="CJ14" s="5"/>
      <c r="CK14" s="5" t="s">
        <v>1203</v>
      </c>
      <c r="CL14" s="5"/>
      <c r="CM14" s="5" t="s">
        <v>1166</v>
      </c>
      <c r="CN14" s="5"/>
      <c r="CO14" s="5"/>
      <c r="CP14" s="5"/>
      <c r="CQ14" s="5"/>
      <c r="CR14" s="5"/>
      <c r="CS14" s="5"/>
      <c r="CT14" s="5"/>
      <c r="CV14" s="5"/>
      <c r="CW14" s="5"/>
      <c r="CX14" s="5"/>
      <c r="CY14" s="5"/>
      <c r="DA14" s="5"/>
      <c r="DB14" s="5"/>
      <c r="DC14" s="5"/>
      <c r="DD14" s="5"/>
      <c r="DF14" s="5"/>
      <c r="DG14" s="5"/>
      <c r="DH14" s="5"/>
      <c r="DI14" s="5"/>
      <c r="DJ14" s="5"/>
      <c r="DK14" s="5"/>
      <c r="DL14" s="5"/>
      <c r="DM14" s="5"/>
      <c r="DN14" s="5"/>
      <c r="DP14" s="5"/>
      <c r="DQ14" s="5"/>
      <c r="DR14" s="5"/>
      <c r="DS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row>
    <row r="15" spans="1:149" s="5" customFormat="1" ht="15.9" customHeight="1" thickBot="1">
      <c r="A15" s="1230"/>
      <c r="B15" s="1231"/>
      <c r="C15" s="1231"/>
      <c r="D15" s="1232"/>
      <c r="E15" s="1219" t="s">
        <v>819</v>
      </c>
      <c r="F15" s="1220"/>
      <c r="G15" s="39">
        <f>1/I15</f>
        <v>22.060445621001545</v>
      </c>
      <c r="H15" s="76" t="s">
        <v>820</v>
      </c>
      <c r="I15" s="84">
        <f>SUM(K19:K116)</f>
        <v>4.5329999999999995E-2</v>
      </c>
      <c r="J15" s="84">
        <f>SUM(L19:L116)</f>
        <v>8.1971000000000007</v>
      </c>
      <c r="K15" s="18" t="s">
        <v>821</v>
      </c>
      <c r="L15" s="25">
        <f>I15*R8</f>
        <v>40.434359999999998</v>
      </c>
      <c r="M15" s="93"/>
      <c r="N15" s="94" t="s">
        <v>822</v>
      </c>
      <c r="O15" s="112"/>
      <c r="P15" s="253"/>
      <c r="R15" s="1221">
        <f>R8</f>
        <v>892</v>
      </c>
      <c r="S15" s="1222"/>
      <c r="T15" s="451"/>
      <c r="AB15" s="19"/>
      <c r="AE15" s="1062">
        <f>_xlfn.IFS($G15&lt;18, 1, $G15&lt;28, 1.4, $G15&lt;40, 1.6, $G15&lt;50, 1.8, $G15&gt;=50, 2)</f>
        <v>1.4</v>
      </c>
      <c r="AF15" s="1063" t="str">
        <f>IFERROR(VLOOKUP(AC15, '[39]Công đoạn'!$F$2:$G$112, 2, 0), "")</f>
        <v/>
      </c>
      <c r="AG15" s="1064" t="e">
        <f>ROUNDUP(MAX(AD15*AE15/AF15, 1), 0)</f>
        <v>#VALUE!</v>
      </c>
      <c r="AJ15" s="1062">
        <f>_xlfn.IFS($G15&lt;18, 1, $G15&lt;28, 1.4, $G15&lt;40, 1.6, $G15&lt;50, 1.8, $G15&gt;=50, 2)</f>
        <v>1.4</v>
      </c>
      <c r="AK15" s="1063" t="str">
        <f>IFERROR(VLOOKUP(AH15, '[39]Công đoạn'!$F$2:$G$112, 2, 0), "")</f>
        <v/>
      </c>
      <c r="AL15" s="1064" t="e">
        <f>ROUNDUP(MAX(AI15*AJ15/AK15, 1), 0)</f>
        <v>#VALUE!</v>
      </c>
      <c r="AO15" s="1062">
        <f>_xlfn.IFS($G15&lt;18, 1, $G15&lt;28, 1.4, $G15&lt;40, 1.6, $G15&lt;50, 1.8, $G15&gt;=50, 2)</f>
        <v>1.4</v>
      </c>
      <c r="AP15" s="1063" t="str">
        <f>IFERROR(VLOOKUP(AM15, '[39]Công đoạn'!$F$2:$G$112, 2, 0), "")</f>
        <v/>
      </c>
      <c r="AQ15" s="1064" t="e">
        <f>ROUNDUP(MAX(AN15*AO15/AP15, 1), 0)</f>
        <v>#VALUE!</v>
      </c>
      <c r="AT15" s="1062">
        <f>_xlfn.IFS($G15&lt;18, 1, $G15&lt;28, 1.4, $G15&lt;40, 1.6, $G15&lt;50, 1.8, $G15&gt;=50, 2)</f>
        <v>1.4</v>
      </c>
      <c r="AU15" s="1063" t="str">
        <f>IFERROR(VLOOKUP(AR15, '[39]Công đoạn'!$F$2:$G$112, 2, 0), "")</f>
        <v/>
      </c>
      <c r="AV15" s="1064" t="e">
        <f>ROUNDUP(MAX(AS15*AT15/AU15, 1), 0)</f>
        <v>#VALUE!</v>
      </c>
      <c r="AY15" s="1062">
        <f>_xlfn.IFS($G15&lt;18, 1, $G15&lt;28, 1.4, $G15&lt;40, 1.6, $G15&lt;50, 1.8, $G15&gt;=50, 2)</f>
        <v>1.4</v>
      </c>
      <c r="AZ15" s="1063" t="str">
        <f>IFERROR(VLOOKUP(AW15, '[39]Công đoạn'!$F$2:$G$112, 2, 0), "")</f>
        <v/>
      </c>
      <c r="BA15" s="1064" t="e">
        <f>ROUNDUP(MAX(AX15*AY15/AZ15, 1), 0)</f>
        <v>#VALUE!</v>
      </c>
      <c r="BD15" s="1062">
        <f>_xlfn.IFS($G15&lt;18, 1, $G15&lt;28, 1.4, $G15&lt;40, 1.6, $G15&lt;50, 1.8, $G15&gt;=50, 2)</f>
        <v>1.4</v>
      </c>
      <c r="BE15" s="1063" t="str">
        <f>IFERROR(VLOOKUP(BB15, '[39]Công đoạn'!$F$2:$G$112, 2, 0), "")</f>
        <v/>
      </c>
      <c r="BF15" s="1064" t="e">
        <f>ROUNDUP(MAX(BC15*BD15/BE15, 1), 0)</f>
        <v>#VALUE!</v>
      </c>
      <c r="BI15" s="1062">
        <f>_xlfn.IFS($G15&lt;18, 1, $G15&lt;28, 1.4, $G15&lt;40, 1.6, $G15&lt;50, 1.8, $G15&gt;=50, 2)</f>
        <v>1.4</v>
      </c>
      <c r="BJ15" s="1063" t="str">
        <f>IFERROR(VLOOKUP(BG15, '[39]Công đoạn'!$F$2:$G$112, 2, 0), "")</f>
        <v/>
      </c>
      <c r="BK15" s="1064" t="e">
        <f>ROUNDUP(MAX(BH15*BI15/BJ15, 1), 0)</f>
        <v>#VALUE!</v>
      </c>
      <c r="BM15" s="1062">
        <f>_xlfn.IFS($G15&lt;18, 1, $G15&lt;28, 1.4, $G15&lt;40, 1.6, $G15&lt;50, 1.8, $G15&gt;=50, 2)</f>
        <v>1.4</v>
      </c>
      <c r="BN15" s="1063" t="str">
        <f>IFERROR(VLOOKUP(BK15, '[39]Công đoạn'!$F$2:$G$112, 2, 0), "")</f>
        <v/>
      </c>
      <c r="BO15" s="1064" t="e">
        <f>ROUNDUP(MAX(BL15*BM15/BN15, 1), 0)</f>
        <v>#VALUE!</v>
      </c>
      <c r="BS15" s="1062">
        <f>_xlfn.IFS($G15&lt;18, 1, $G15&lt;28, 1.4, $G15&lt;40, 1.6, $G15&lt;50, 1.8, $G15&gt;=50, 2)</f>
        <v>1.4</v>
      </c>
      <c r="BT15" s="1063" t="str">
        <f>IFERROR(VLOOKUP(BQ15, '[39]Công đoạn'!$F$2:$G$112, 2, 0), "")</f>
        <v/>
      </c>
      <c r="BU15" s="1064" t="e">
        <f>ROUNDUP(MAX(BR15*BS15/BT15, 1), 0)</f>
        <v>#VALUE!</v>
      </c>
      <c r="BX15" s="1062">
        <f>_xlfn.IFS($G15&lt;18, 1, $G15&lt;28, 1.4, $G15&lt;40, 1.6, $G15&lt;50, 1.8, $G15&gt;=50, 2)</f>
        <v>1.4</v>
      </c>
      <c r="BY15" s="1063" t="str">
        <f>IFERROR(VLOOKUP(BV15, '[39]Công đoạn'!$F$2:$G$112, 2, 0), "")</f>
        <v/>
      </c>
      <c r="BZ15" s="1064" t="e">
        <f>ROUNDUP(MAX(BW15*BX15/BY15, 1), 0)</f>
        <v>#VALUE!</v>
      </c>
      <c r="CC15" s="1062">
        <f>_xlfn.IFS($G15&lt;18, 1, $G15&lt;28, 1.4, $G15&lt;40, 1.6, $G15&lt;50, 1.8, $G15&gt;=50, 2)</f>
        <v>1.4</v>
      </c>
      <c r="CD15" s="1063" t="str">
        <f>IFERROR(VLOOKUP(CA15, '[39]Công đoạn'!$F$2:$G$112, 2, 0), "")</f>
        <v/>
      </c>
      <c r="CE15" s="1064" t="e">
        <f>ROUNDUP(MAX(CB15*CC15/CD15, 1), 0)</f>
        <v>#VALUE!</v>
      </c>
      <c r="CH15" s="1062">
        <f>_xlfn.IFS($G15&lt;18, 1, $G15&lt;28, 1.4, $G15&lt;40, 1.6, $G15&lt;50, 1.8, $G15&gt;=50, 2)</f>
        <v>1.4</v>
      </c>
      <c r="CI15" s="1063" t="str">
        <f>IFERROR(VLOOKUP(CF15, '[39]Công đoạn'!$F$2:$G$112, 2, 0), "")</f>
        <v/>
      </c>
      <c r="CJ15" s="1064" t="e">
        <f>ROUNDUP(MAX(CG15*CH15/CI15, 1), 0)</f>
        <v>#VALUE!</v>
      </c>
      <c r="CK15" s="5" t="s">
        <v>1204</v>
      </c>
      <c r="CM15" s="5" t="s">
        <v>1166</v>
      </c>
      <c r="CR15" s="1062">
        <f>_xlfn.IFS($G15&lt;18, 1, $G15&lt;28, 1.4, $G15&lt;40, 1.6, $G15&lt;50, 1.8, $G15&gt;=50, 2)</f>
        <v>1.4</v>
      </c>
      <c r="CS15" s="1063" t="str">
        <f>IFERROR(VLOOKUP(CP15, '[39]Công đoạn'!$F$2:$G$112, 2, 0), "")</f>
        <v/>
      </c>
      <c r="CT15" s="1064" t="e">
        <f>ROUNDUP(MAX(CQ15*CR15/CS15, 1), 0)</f>
        <v>#VALUE!</v>
      </c>
      <c r="CW15" s="1062">
        <f>_xlfn.IFS($G15&lt;18, 1, $G15&lt;28, 1.4, $G15&lt;40, 1.6, $G15&lt;50, 1.8, $G15&gt;=50, 2)</f>
        <v>1.4</v>
      </c>
      <c r="CX15" s="1063" t="str">
        <f>IFERROR(VLOOKUP(CU15, '[39]Công đoạn'!$F$2:$G$112, 2, 0), "")</f>
        <v/>
      </c>
      <c r="CY15" s="1064" t="e">
        <f>ROUNDUP(MAX(CV15*CW15/CX15, 1), 0)</f>
        <v>#VALUE!</v>
      </c>
      <c r="DB15" s="1062">
        <f>_xlfn.IFS($G15&lt;18, 1, $G15&lt;28, 1.4, $G15&lt;40, 1.6, $G15&lt;50, 1.8, $G15&gt;=50, 2)</f>
        <v>1.4</v>
      </c>
      <c r="DC15" s="1063" t="str">
        <f>IFERROR(VLOOKUP(CZ15, '[39]Công đoạn'!$F$2:$G$112, 2, 0), "")</f>
        <v/>
      </c>
      <c r="DD15" s="1064" t="e">
        <f>ROUNDUP(MAX(DA15*DB15/DC15, 1), 0)</f>
        <v>#VALUE!</v>
      </c>
      <c r="DG15" s="1062">
        <f>_xlfn.IFS($G15&lt;18, 1, $G15&lt;28, 1.4, $G15&lt;40, 1.6, $G15&lt;50, 1.8, $G15&gt;=50, 2)</f>
        <v>1.4</v>
      </c>
      <c r="DH15" s="1063" t="str">
        <f>IFERROR(VLOOKUP(DE15, '[39]Công đoạn'!$F$2:$G$112, 2, 0), "")</f>
        <v/>
      </c>
      <c r="DI15" s="1064" t="e">
        <f>ROUNDUP(MAX(DF15*DG15/DH15, 1), 0)</f>
        <v>#VALUE!</v>
      </c>
      <c r="DL15" s="1062">
        <f>_xlfn.IFS($G15&lt;18, 1, $G15&lt;28, 1.4, $G15&lt;40, 1.6, $G15&lt;50, 1.8, $G15&gt;=50, 2)</f>
        <v>1.4</v>
      </c>
      <c r="DM15" s="1063" t="str">
        <f>IFERROR(VLOOKUP(DJ15, '[39]Công đoạn'!$F$2:$G$112, 2, 0), "")</f>
        <v/>
      </c>
      <c r="DN15" s="1064" t="e">
        <f>ROUNDUP(MAX(DK15*DL15/DM15, 1), 0)</f>
        <v>#VALUE!</v>
      </c>
      <c r="DQ15" s="1062">
        <f>_xlfn.IFS($G15&lt;18, 1, $G15&lt;28, 1.4, $G15&lt;40, 1.6, $G15&lt;50, 1.8, $G15&gt;=50, 2)</f>
        <v>1.4</v>
      </c>
      <c r="DR15" s="1063" t="str">
        <f>IFERROR(VLOOKUP(DO15, '[39]Công đoạn'!$F$2:$G$112, 2, 0), "")</f>
        <v/>
      </c>
      <c r="DS15" s="1064" t="e">
        <f>ROUNDUP(MAX(DP15*DQ15/DR15, 1), 0)</f>
        <v>#VALUE!</v>
      </c>
      <c r="DV15" s="1062">
        <f>_xlfn.IFS($G15&lt;18, 1, $G15&lt;28, 1.4, $G15&lt;40, 1.6, $G15&lt;50, 1.8, $G15&gt;=50, 2)</f>
        <v>1.4</v>
      </c>
      <c r="DW15" s="1063" t="str">
        <f>IFERROR(VLOOKUP(DT15, '[39]Công đoạn'!$F$2:$G$112, 2, 0), "")</f>
        <v/>
      </c>
      <c r="DX15" s="1064" t="e">
        <f>ROUNDUP(MAX(DU15*DV15/DW15, 1), 0)</f>
        <v>#VALUE!</v>
      </c>
      <c r="EA15" s="1062">
        <f>_xlfn.IFS($G15&lt;18, 1, $G15&lt;28, 1.4, $G15&lt;40, 1.6, $G15&lt;50, 1.8, $G15&gt;=50, 2)</f>
        <v>1.4</v>
      </c>
      <c r="EB15" s="1063" t="str">
        <f>IFERROR(VLOOKUP(DY15, '[39]Công đoạn'!$F$2:$G$112, 2, 0), "")</f>
        <v/>
      </c>
      <c r="EC15" s="1064" t="e">
        <f>ROUNDUP(MAX(DZ15*EA15/EB15, 1), 0)</f>
        <v>#VALUE!</v>
      </c>
      <c r="EF15" s="1062">
        <f>_xlfn.IFS($G15&lt;18, 1, $G15&lt;28, 1.4, $G15&lt;40, 1.6, $G15&lt;50, 1.8, $G15&gt;=50, 2)</f>
        <v>1.4</v>
      </c>
      <c r="EG15" s="1063" t="str">
        <f>IFERROR(VLOOKUP(ED15, '[39]Công đoạn'!$F$2:$G$112, 2, 0), "")</f>
        <v/>
      </c>
      <c r="EH15" s="1064" t="e">
        <f>ROUNDUP(MAX(EE15*EF15/EG15, 1), 0)</f>
        <v>#VALUE!</v>
      </c>
      <c r="EK15" s="1062">
        <f>_xlfn.IFS($G15&lt;18, 1, $G15&lt;28, 1.4, $G15&lt;40, 1.6, $G15&lt;50, 1.8, $G15&gt;=50, 2)</f>
        <v>1.4</v>
      </c>
      <c r="EL15" s="1063" t="str">
        <f>IFERROR(VLOOKUP(EI15, '[39]Công đoạn'!$F$2:$G$112, 2, 0), "")</f>
        <v/>
      </c>
      <c r="EM15" s="1064" t="e">
        <f>ROUNDUP(MAX(EJ15*EK15/EL15, 1), 0)</f>
        <v>#VALUE!</v>
      </c>
      <c r="EP15" s="1062">
        <f>_xlfn.IFS($G15&lt;18, 1, $G15&lt;28, 1.4, $G15&lt;40, 1.6, $G15&lt;50, 1.8, $G15&gt;=50, 2)</f>
        <v>1.4</v>
      </c>
      <c r="EQ15" s="1063" t="str">
        <f>IFERROR(VLOOKUP(EN15, '[39]Công đoạn'!$F$2:$G$112, 2, 0), "")</f>
        <v/>
      </c>
      <c r="ER15" s="1064" t="e">
        <f>ROUNDUP(MAX(EO15*EP15/EQ15, 1), 0)</f>
        <v>#VALUE!</v>
      </c>
    </row>
    <row r="16" spans="1:149" s="13" customFormat="1" ht="15" customHeight="1" outlineLevel="1">
      <c r="A16" s="1255" t="s">
        <v>823</v>
      </c>
      <c r="B16" s="1248" t="s">
        <v>824</v>
      </c>
      <c r="C16" s="1257" t="s">
        <v>825</v>
      </c>
      <c r="D16" s="1258" t="s">
        <v>761</v>
      </c>
      <c r="E16" s="1259"/>
      <c r="F16" s="1259"/>
      <c r="G16" s="1210" t="s">
        <v>826</v>
      </c>
      <c r="H16" s="1211"/>
      <c r="I16" s="1211"/>
      <c r="J16" s="1212"/>
      <c r="K16" s="1213" t="s">
        <v>827</v>
      </c>
      <c r="L16" s="1247" t="s">
        <v>828</v>
      </c>
      <c r="M16" s="1246" t="s">
        <v>829</v>
      </c>
      <c r="N16" s="1247" t="s">
        <v>830</v>
      </c>
      <c r="O16" s="1249"/>
      <c r="P16" s="1249"/>
      <c r="Q16" s="1249"/>
      <c r="R16" s="1249"/>
      <c r="S16" s="1249"/>
      <c r="T16" s="1251" t="s">
        <v>831</v>
      </c>
      <c r="U16" s="1253" t="s">
        <v>832</v>
      </c>
      <c r="V16" s="1246" t="s">
        <v>833</v>
      </c>
      <c r="W16" s="1246" t="s">
        <v>834</v>
      </c>
      <c r="AB16" s="1298" t="s">
        <v>1205</v>
      </c>
      <c r="AC16" s="1299" t="s">
        <v>1206</v>
      </c>
      <c r="AD16" s="1300" t="s">
        <v>1207</v>
      </c>
      <c r="AE16" s="1302">
        <f ca="1">$R$8*(SUMIF(AC19:AC130,"&lt;&gt;",$K$19:$K$57))</f>
        <v>20.970920000000003</v>
      </c>
      <c r="AF16" s="1300" t="s">
        <v>1208</v>
      </c>
      <c r="AG16" s="1304">
        <f>SUM(AG19:AG57)*$R$8/3600</f>
        <v>424.19555555555553</v>
      </c>
      <c r="AH16" s="1299" t="s">
        <v>1206</v>
      </c>
      <c r="AI16" s="1300" t="s">
        <v>1207</v>
      </c>
      <c r="AJ16" s="1302">
        <f ca="1">$R$8*(SUMIF(AH19:AH130,"&lt;&gt;",$K$19:$K$57))</f>
        <v>8.8040400000000005</v>
      </c>
      <c r="AK16" s="1300" t="s">
        <v>1208</v>
      </c>
      <c r="AL16" s="1304">
        <f>SUM(AL19:AL57)*$R$8/3600</f>
        <v>58.971111111111114</v>
      </c>
      <c r="AM16" s="1299" t="s">
        <v>1206</v>
      </c>
      <c r="AN16" s="1300" t="s">
        <v>1207</v>
      </c>
      <c r="AO16" s="1302">
        <f ca="1">$R$8*(SUMIF(AM19:AM130,"&lt;&gt;",$K$19:$K$57))</f>
        <v>8.8040400000000005</v>
      </c>
      <c r="AP16" s="1300" t="s">
        <v>1208</v>
      </c>
      <c r="AQ16" s="1304">
        <f>SUM(AQ19:AQ57)*$R$8/3600</f>
        <v>315.91666666666669</v>
      </c>
      <c r="AR16" s="1299" t="s">
        <v>1206</v>
      </c>
      <c r="AS16" s="1300" t="s">
        <v>1207</v>
      </c>
      <c r="AT16" s="1302">
        <f ca="1">$R$8*(SUMIF(AR19:AR130,"&lt;&gt;",$K$19:$K$57))</f>
        <v>12.166880000000001</v>
      </c>
      <c r="AU16" s="1300" t="s">
        <v>1208</v>
      </c>
      <c r="AV16" s="1304">
        <f>SUM(AV19:AV57)*$R$8/3600</f>
        <v>93.412222222222226</v>
      </c>
      <c r="AW16" s="1299" t="s">
        <v>1206</v>
      </c>
      <c r="AX16" s="1300" t="s">
        <v>1207</v>
      </c>
      <c r="AY16" s="1302">
        <f ca="1">$R$8*(SUMIF(AW19:AW130,"&lt;&gt;",$K$19:$K$57))</f>
        <v>20.970920000000003</v>
      </c>
      <c r="AZ16" s="1300" t="s">
        <v>1208</v>
      </c>
      <c r="BA16" s="1304">
        <f>SUM(BA19:BA57)*$R$8/3600</f>
        <v>21.556666666666668</v>
      </c>
      <c r="BB16" s="1307" t="s">
        <v>1209</v>
      </c>
      <c r="BC16" s="1300" t="s">
        <v>1207</v>
      </c>
      <c r="BD16" s="1302">
        <f ca="1">$R$8*(SUMIF(BB19:BB130,"&lt;&gt;",$K$19:$K$57))</f>
        <v>15.752720000000002</v>
      </c>
      <c r="BE16" s="1300" t="s">
        <v>1208</v>
      </c>
      <c r="BF16" s="1304">
        <f>SUM(BF19:BF57)*$R$8/3600</f>
        <v>131.32222222222222</v>
      </c>
      <c r="BG16" s="1307" t="s">
        <v>1209</v>
      </c>
      <c r="BH16" s="1300" t="s">
        <v>1207</v>
      </c>
      <c r="BI16" s="1302">
        <f ca="1">$R$8*(SUMIF(BG19:BG130,"&lt;&gt;",$K$19:$K$57))</f>
        <v>9.6960400000000018</v>
      </c>
      <c r="BJ16" s="1300" t="s">
        <v>1208</v>
      </c>
      <c r="BK16" s="1304">
        <f>SUM(BK19:BK57)*$R$8/3600</f>
        <v>526.77555555555557</v>
      </c>
      <c r="BL16" s="1307" t="s">
        <v>1209</v>
      </c>
      <c r="BM16" s="1300" t="s">
        <v>1207</v>
      </c>
      <c r="BN16" s="1302">
        <f ca="1">$R$8*(SUMIF(BL19:BL130,"&lt;&gt;",$K$19:$K$57))</f>
        <v>5.8872</v>
      </c>
      <c r="BO16" s="1300" t="s">
        <v>1208</v>
      </c>
      <c r="BP16" s="1304">
        <f>SUM(BP19:BP57)*$R$8/3600</f>
        <v>68.138888888888886</v>
      </c>
      <c r="BQ16" s="1307" t="s">
        <v>1209</v>
      </c>
      <c r="BR16" s="1300" t="s">
        <v>1207</v>
      </c>
      <c r="BS16" s="1302">
        <f ca="1">$R$8*(SUMIF(BQ19:BQ130,"&lt;&gt;",$K$19:$K$57))</f>
        <v>5.8069199999999999</v>
      </c>
      <c r="BT16" s="1300" t="s">
        <v>1208</v>
      </c>
      <c r="BU16" s="1304">
        <f>SUM(BU19:BU57)*$R$8/3600</f>
        <v>687.83111111111111</v>
      </c>
      <c r="BV16" s="1307" t="s">
        <v>1209</v>
      </c>
      <c r="BW16" s="1300" t="s">
        <v>1207</v>
      </c>
      <c r="BX16" s="1302">
        <f ca="1">$R$8*(SUMIF(BV19:BV130,"&lt;&gt;",$K$19:$K$57))</f>
        <v>20.970920000000003</v>
      </c>
      <c r="BY16" s="1300" t="s">
        <v>1208</v>
      </c>
      <c r="BZ16" s="1304">
        <f>SUM(BZ19:BZ57)*$R$8/3600</f>
        <v>213.0888888888889</v>
      </c>
      <c r="CA16" s="1299" t="s">
        <v>1206</v>
      </c>
      <c r="CB16" s="1300" t="s">
        <v>1207</v>
      </c>
      <c r="CC16" s="1302">
        <f ca="1">$R$8*(SUMIF(CA19:CA130,"&lt;&gt;",$K$19:$K$57))</f>
        <v>20.560600000000001</v>
      </c>
      <c r="CD16" s="1300" t="s">
        <v>1208</v>
      </c>
      <c r="CE16" s="1304">
        <f>SUM(CE19:CE57)*$R$8/3600</f>
        <v>337.22555555555556</v>
      </c>
      <c r="CF16" s="1307" t="s">
        <v>1209</v>
      </c>
      <c r="CG16" s="1300" t="s">
        <v>1207</v>
      </c>
      <c r="CH16" s="1302">
        <f ca="1">$R$8*(SUMIF(CF19:CF130,"&lt;&gt;",$K$19:$K$57))</f>
        <v>2.5689600000000001</v>
      </c>
      <c r="CI16" s="1300" t="s">
        <v>1208</v>
      </c>
      <c r="CJ16" s="1304">
        <f>SUM(CJ19:CJ57)*$R$8/3600</f>
        <v>23.786666666666665</v>
      </c>
      <c r="CK16" s="1307" t="s">
        <v>1209</v>
      </c>
      <c r="CL16" s="1300" t="s">
        <v>1207</v>
      </c>
      <c r="CM16" s="1302">
        <f ca="1">$R$8*(SUMIF(CK19:CK130,"&lt;&gt;",$K$19:$K$57))</f>
        <v>0</v>
      </c>
      <c r="CN16" s="1300" t="s">
        <v>1208</v>
      </c>
      <c r="CO16" s="1304">
        <f>SUM(CO19:CO57)*$R$8/3600</f>
        <v>0</v>
      </c>
      <c r="CP16" s="1299" t="s">
        <v>1206</v>
      </c>
      <c r="CQ16" s="1300" t="s">
        <v>1207</v>
      </c>
      <c r="CR16" s="1302">
        <f ca="1">$R$8*(SUMIF(CP19:CP130,"&lt;&gt;",$K$19:$K$57))</f>
        <v>4.0496800000000004</v>
      </c>
      <c r="CS16" s="1300" t="s">
        <v>1208</v>
      </c>
      <c r="CT16" s="1304">
        <f>SUM(CT19:CT57)*$R$8/3600</f>
        <v>34.68888888888889</v>
      </c>
      <c r="CU16" s="1307" t="s">
        <v>1209</v>
      </c>
      <c r="CV16" s="1300" t="s">
        <v>1207</v>
      </c>
      <c r="CW16" s="1302">
        <f ca="1">$R$8*(SUMIF(CU19:CU130,"&lt;&gt;",$K$19:$K$57))</f>
        <v>0</v>
      </c>
      <c r="CX16" s="1300" t="s">
        <v>1208</v>
      </c>
      <c r="CY16" s="1304">
        <f>SUM(CY19:CY57)*$R$8/3600</f>
        <v>0</v>
      </c>
      <c r="CZ16" s="1307" t="s">
        <v>1209</v>
      </c>
      <c r="DA16" s="1300" t="s">
        <v>1207</v>
      </c>
      <c r="DB16" s="1302">
        <f ca="1">$R$8*(SUMIF(CZ19:CZ130,"&lt;&gt;",$K$19:$K$57))</f>
        <v>0</v>
      </c>
      <c r="DC16" s="1300" t="s">
        <v>1208</v>
      </c>
      <c r="DD16" s="1304">
        <f>SUM(DD19:DD57)*$R$8/3600</f>
        <v>0</v>
      </c>
      <c r="DE16" s="1307" t="s">
        <v>1209</v>
      </c>
      <c r="DF16" s="1300" t="s">
        <v>1207</v>
      </c>
      <c r="DG16" s="1302">
        <f ca="1">$R$8*(SUMIF(DE19:DE130,"&lt;&gt;",$K$19:$K$57))</f>
        <v>0</v>
      </c>
      <c r="DH16" s="1300" t="s">
        <v>1208</v>
      </c>
      <c r="DI16" s="1304">
        <f>SUM(DI19:DI57)*$R$8/3600</f>
        <v>0</v>
      </c>
      <c r="DJ16" s="1307" t="s">
        <v>1209</v>
      </c>
      <c r="DK16" s="1300" t="s">
        <v>1207</v>
      </c>
      <c r="DL16" s="1302">
        <f ca="1">$R$8*(SUMIF(DJ19:DJ130,"&lt;&gt;",$K$19:$K$57))</f>
        <v>0</v>
      </c>
      <c r="DM16" s="1300" t="s">
        <v>1208</v>
      </c>
      <c r="DN16" s="1304">
        <f>SUM(DN19:DN57)*$R$8/3600</f>
        <v>0</v>
      </c>
      <c r="DO16" s="1307" t="s">
        <v>1209</v>
      </c>
      <c r="DP16" s="1300" t="s">
        <v>1207</v>
      </c>
      <c r="DQ16" s="1302">
        <f ca="1">$R$8*(SUMIF(DO19:DO130,"&lt;&gt;",$K$19:$K$57))</f>
        <v>0</v>
      </c>
      <c r="DR16" s="1300" t="s">
        <v>1208</v>
      </c>
      <c r="DS16" s="1304">
        <f>SUM(DS19:DS57)*$R$8/3600</f>
        <v>0</v>
      </c>
      <c r="DT16" s="1307" t="s">
        <v>1209</v>
      </c>
      <c r="DU16" s="1300" t="s">
        <v>1207</v>
      </c>
      <c r="DV16" s="1302">
        <f ca="1">$R$8*(SUMIF(DT19:DT130,"&lt;&gt;",$K$19:$K$57))</f>
        <v>0</v>
      </c>
      <c r="DW16" s="1300" t="s">
        <v>1208</v>
      </c>
      <c r="DX16" s="1304">
        <f>SUM(DX19:DX57)*$R$8/3600</f>
        <v>0</v>
      </c>
      <c r="DY16" s="1308" t="s">
        <v>1114</v>
      </c>
      <c r="DZ16" s="1300" t="s">
        <v>1207</v>
      </c>
      <c r="EA16" s="1302">
        <f ca="1">$R$8*(SUMIF(DY19:DY130,"&lt;&gt;",$K$19:$K$57))</f>
        <v>16.377120000000001</v>
      </c>
      <c r="EB16" s="1300" t="s">
        <v>1208</v>
      </c>
      <c r="EC16" s="1304">
        <f>SUM(EC19:EC57)*$R$8/3600</f>
        <v>546.35</v>
      </c>
      <c r="ED16" s="1308" t="s">
        <v>1114</v>
      </c>
      <c r="EE16" s="1300" t="s">
        <v>1207</v>
      </c>
      <c r="EF16" s="1302">
        <f ca="1">$R$8*(SUMIF(ED19:ED130,"&lt;&gt;",$K$19:$K$57))</f>
        <v>19.463439999999999</v>
      </c>
      <c r="EG16" s="1300" t="s">
        <v>1208</v>
      </c>
      <c r="EH16" s="1304">
        <f>SUM(EH19:EH57)*$R$8/3600</f>
        <v>408.58555555555557</v>
      </c>
      <c r="EI16" s="1308" t="s">
        <v>1210</v>
      </c>
      <c r="EJ16" s="1300" t="s">
        <v>1207</v>
      </c>
      <c r="EK16" s="1302">
        <f ca="1">$R$8*(SUMIF(EI19:EI130,"&lt;&gt;",$K$19:$K$57))</f>
        <v>19.463439999999999</v>
      </c>
      <c r="EL16" s="1300" t="s">
        <v>1208</v>
      </c>
      <c r="EM16" s="1304">
        <f>SUM(EM19:EM57)*$R$8/3600</f>
        <v>659.58444444444444</v>
      </c>
      <c r="EN16" s="1310" t="s">
        <v>1116</v>
      </c>
      <c r="EO16" s="1300" t="s">
        <v>1207</v>
      </c>
      <c r="EP16" s="1302">
        <f ca="1">$R$8*(SUMIF(EN19:EN130,"&lt;&gt;",$K$19:$K$57))</f>
        <v>3.0863200000000002</v>
      </c>
      <c r="EQ16" s="1300" t="s">
        <v>1208</v>
      </c>
      <c r="ER16" s="1304">
        <f>SUM(ER19:ER57)*$R$8/3600</f>
        <v>98.367777777777775</v>
      </c>
      <c r="ES16" s="1309" t="s">
        <v>1118</v>
      </c>
    </row>
    <row r="17" spans="1:149" s="13" customFormat="1" ht="13.5" customHeight="1" outlineLevel="1">
      <c r="A17" s="1256"/>
      <c r="B17" s="1248"/>
      <c r="C17" s="1213"/>
      <c r="D17" s="1213" t="s">
        <v>758</v>
      </c>
      <c r="E17" s="1213" t="s">
        <v>759</v>
      </c>
      <c r="F17" s="1213" t="s">
        <v>760</v>
      </c>
      <c r="G17" s="1213" t="s">
        <v>758</v>
      </c>
      <c r="H17" s="1213" t="s">
        <v>759</v>
      </c>
      <c r="I17" s="1213" t="s">
        <v>760</v>
      </c>
      <c r="J17" s="1213" t="s">
        <v>835</v>
      </c>
      <c r="K17" s="1213"/>
      <c r="L17" s="1248"/>
      <c r="M17" s="1213"/>
      <c r="N17" s="1248"/>
      <c r="O17" s="1250"/>
      <c r="P17" s="1250"/>
      <c r="Q17" s="1250"/>
      <c r="R17" s="1250"/>
      <c r="S17" s="1250"/>
      <c r="T17" s="1252"/>
      <c r="U17" s="1254"/>
      <c r="V17" s="1213"/>
      <c r="W17" s="1213"/>
      <c r="AB17" s="1298"/>
      <c r="AC17" s="1299"/>
      <c r="AD17" s="1301"/>
      <c r="AE17" s="1303"/>
      <c r="AF17" s="1301"/>
      <c r="AG17" s="1305"/>
      <c r="AH17" s="1299"/>
      <c r="AI17" s="1301"/>
      <c r="AJ17" s="1303"/>
      <c r="AK17" s="1301"/>
      <c r="AL17" s="1305"/>
      <c r="AM17" s="1299"/>
      <c r="AN17" s="1301"/>
      <c r="AO17" s="1303"/>
      <c r="AP17" s="1301"/>
      <c r="AQ17" s="1305"/>
      <c r="AR17" s="1299"/>
      <c r="AS17" s="1301"/>
      <c r="AT17" s="1303"/>
      <c r="AU17" s="1301"/>
      <c r="AV17" s="1305"/>
      <c r="AW17" s="1299"/>
      <c r="AX17" s="1301"/>
      <c r="AY17" s="1303"/>
      <c r="AZ17" s="1301"/>
      <c r="BA17" s="1305"/>
      <c r="BB17" s="1307"/>
      <c r="BC17" s="1301"/>
      <c r="BD17" s="1303"/>
      <c r="BE17" s="1301"/>
      <c r="BF17" s="1305"/>
      <c r="BG17" s="1307"/>
      <c r="BH17" s="1301"/>
      <c r="BI17" s="1303"/>
      <c r="BJ17" s="1301"/>
      <c r="BK17" s="1305"/>
      <c r="BL17" s="1307"/>
      <c r="BM17" s="1301"/>
      <c r="BN17" s="1303"/>
      <c r="BO17" s="1301"/>
      <c r="BP17" s="1305"/>
      <c r="BQ17" s="1307"/>
      <c r="BR17" s="1301"/>
      <c r="BS17" s="1303"/>
      <c r="BT17" s="1301"/>
      <c r="BU17" s="1305"/>
      <c r="BV17" s="1307"/>
      <c r="BW17" s="1301"/>
      <c r="BX17" s="1303"/>
      <c r="BY17" s="1301"/>
      <c r="BZ17" s="1305"/>
      <c r="CA17" s="1299"/>
      <c r="CB17" s="1301"/>
      <c r="CC17" s="1303"/>
      <c r="CD17" s="1301"/>
      <c r="CE17" s="1305"/>
      <c r="CF17" s="1307"/>
      <c r="CG17" s="1301"/>
      <c r="CH17" s="1303"/>
      <c r="CI17" s="1301"/>
      <c r="CJ17" s="1305"/>
      <c r="CK17" s="1307"/>
      <c r="CL17" s="1301"/>
      <c r="CM17" s="1303"/>
      <c r="CN17" s="1301"/>
      <c r="CO17" s="1305"/>
      <c r="CP17" s="1299"/>
      <c r="CQ17" s="1301"/>
      <c r="CR17" s="1303"/>
      <c r="CS17" s="1301"/>
      <c r="CT17" s="1305"/>
      <c r="CU17" s="1307"/>
      <c r="CV17" s="1301"/>
      <c r="CW17" s="1303"/>
      <c r="CX17" s="1301"/>
      <c r="CY17" s="1305"/>
      <c r="CZ17" s="1307"/>
      <c r="DA17" s="1301"/>
      <c r="DB17" s="1303"/>
      <c r="DC17" s="1301"/>
      <c r="DD17" s="1305"/>
      <c r="DE17" s="1307"/>
      <c r="DF17" s="1301"/>
      <c r="DG17" s="1303"/>
      <c r="DH17" s="1301"/>
      <c r="DI17" s="1305"/>
      <c r="DJ17" s="1307"/>
      <c r="DK17" s="1301"/>
      <c r="DL17" s="1303"/>
      <c r="DM17" s="1301"/>
      <c r="DN17" s="1305"/>
      <c r="DO17" s="1307"/>
      <c r="DP17" s="1301"/>
      <c r="DQ17" s="1303"/>
      <c r="DR17" s="1301"/>
      <c r="DS17" s="1305"/>
      <c r="DT17" s="1307"/>
      <c r="DU17" s="1301"/>
      <c r="DV17" s="1303"/>
      <c r="DW17" s="1301"/>
      <c r="DX17" s="1305"/>
      <c r="DY17" s="1308"/>
      <c r="DZ17" s="1301"/>
      <c r="EA17" s="1303"/>
      <c r="EB17" s="1301"/>
      <c r="EC17" s="1305"/>
      <c r="ED17" s="1308"/>
      <c r="EE17" s="1301"/>
      <c r="EF17" s="1303"/>
      <c r="EG17" s="1301"/>
      <c r="EH17" s="1305"/>
      <c r="EI17" s="1308"/>
      <c r="EJ17" s="1301"/>
      <c r="EK17" s="1303"/>
      <c r="EL17" s="1301"/>
      <c r="EM17" s="1305"/>
      <c r="EN17" s="1310"/>
      <c r="EO17" s="1301"/>
      <c r="EP17" s="1303"/>
      <c r="EQ17" s="1301"/>
      <c r="ER17" s="1305"/>
      <c r="ES17" s="1309"/>
    </row>
    <row r="18" spans="1:149"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c r="AB18" s="1065" t="s">
        <v>82</v>
      </c>
      <c r="AC18" s="1066">
        <v>1</v>
      </c>
      <c r="AD18" s="1067" t="s">
        <v>1109</v>
      </c>
      <c r="AE18" s="1067" t="s">
        <v>1211</v>
      </c>
      <c r="AF18" s="1067" t="s">
        <v>1212</v>
      </c>
      <c r="AG18" s="1067" t="s">
        <v>1213</v>
      </c>
      <c r="AH18" s="1066">
        <v>2</v>
      </c>
      <c r="AI18" s="1067" t="s">
        <v>1109</v>
      </c>
      <c r="AJ18" s="1067" t="s">
        <v>1211</v>
      </c>
      <c r="AK18" s="1067" t="s">
        <v>1212</v>
      </c>
      <c r="AL18" s="1067" t="s">
        <v>1213</v>
      </c>
      <c r="AM18" s="1066">
        <v>3</v>
      </c>
      <c r="AN18" s="1067" t="s">
        <v>1109</v>
      </c>
      <c r="AO18" s="1067" t="s">
        <v>1211</v>
      </c>
      <c r="AP18" s="1067" t="s">
        <v>1212</v>
      </c>
      <c r="AQ18" s="1067" t="s">
        <v>1213</v>
      </c>
      <c r="AR18" s="1066">
        <v>4</v>
      </c>
      <c r="AS18" s="1067" t="s">
        <v>1109</v>
      </c>
      <c r="AT18" s="1067" t="s">
        <v>1211</v>
      </c>
      <c r="AU18" s="1067" t="s">
        <v>1212</v>
      </c>
      <c r="AV18" s="1067" t="s">
        <v>1213</v>
      </c>
      <c r="AW18" s="1066">
        <v>5</v>
      </c>
      <c r="AX18" s="1067" t="s">
        <v>1109</v>
      </c>
      <c r="AY18" s="1067" t="s">
        <v>1211</v>
      </c>
      <c r="AZ18" s="1067" t="s">
        <v>1212</v>
      </c>
      <c r="BA18" s="1067" t="s">
        <v>1213</v>
      </c>
      <c r="BB18" s="1068">
        <v>6</v>
      </c>
      <c r="BC18" s="1067" t="s">
        <v>1109</v>
      </c>
      <c r="BD18" s="1067" t="s">
        <v>1211</v>
      </c>
      <c r="BE18" s="1067" t="s">
        <v>1212</v>
      </c>
      <c r="BF18" s="1067" t="s">
        <v>1213</v>
      </c>
      <c r="BG18" s="1068">
        <v>7</v>
      </c>
      <c r="BH18" s="1067" t="s">
        <v>1109</v>
      </c>
      <c r="BI18" s="1067" t="s">
        <v>1211</v>
      </c>
      <c r="BJ18" s="1067" t="s">
        <v>1212</v>
      </c>
      <c r="BK18" s="1067" t="s">
        <v>1213</v>
      </c>
      <c r="BL18" s="1068">
        <v>8</v>
      </c>
      <c r="BM18" s="1067" t="s">
        <v>1109</v>
      </c>
      <c r="BN18" s="1067" t="s">
        <v>1211</v>
      </c>
      <c r="BO18" s="1067" t="s">
        <v>1212</v>
      </c>
      <c r="BP18" s="1067" t="s">
        <v>1213</v>
      </c>
      <c r="BQ18" s="1068">
        <v>9</v>
      </c>
      <c r="BR18" s="1067" t="s">
        <v>1109</v>
      </c>
      <c r="BS18" s="1067" t="s">
        <v>1211</v>
      </c>
      <c r="BT18" s="1067" t="s">
        <v>1212</v>
      </c>
      <c r="BU18" s="1067" t="s">
        <v>1213</v>
      </c>
      <c r="BV18" s="1068">
        <v>10</v>
      </c>
      <c r="BW18" s="1067" t="s">
        <v>1109</v>
      </c>
      <c r="BX18" s="1067" t="s">
        <v>1211</v>
      </c>
      <c r="BY18" s="1067" t="s">
        <v>1212</v>
      </c>
      <c r="BZ18" s="1067" t="s">
        <v>1213</v>
      </c>
      <c r="CA18" s="1066">
        <v>11</v>
      </c>
      <c r="CB18" s="1067" t="s">
        <v>1109</v>
      </c>
      <c r="CC18" s="1067" t="s">
        <v>1211</v>
      </c>
      <c r="CD18" s="1067" t="s">
        <v>1212</v>
      </c>
      <c r="CE18" s="1067" t="s">
        <v>1213</v>
      </c>
      <c r="CF18" s="1068">
        <v>12</v>
      </c>
      <c r="CG18" s="1067" t="s">
        <v>1109</v>
      </c>
      <c r="CH18" s="1067" t="s">
        <v>1211</v>
      </c>
      <c r="CI18" s="1067" t="s">
        <v>1212</v>
      </c>
      <c r="CJ18" s="1067" t="s">
        <v>1213</v>
      </c>
      <c r="CK18" s="1068">
        <v>13</v>
      </c>
      <c r="CL18" s="1067" t="s">
        <v>1109</v>
      </c>
      <c r="CM18" s="1067" t="s">
        <v>1211</v>
      </c>
      <c r="CN18" s="1067" t="s">
        <v>1212</v>
      </c>
      <c r="CO18" s="1067" t="s">
        <v>1213</v>
      </c>
      <c r="CP18" s="1066">
        <v>14</v>
      </c>
      <c r="CQ18" s="1067" t="s">
        <v>1109</v>
      </c>
      <c r="CR18" s="1067" t="s">
        <v>1211</v>
      </c>
      <c r="CS18" s="1067" t="s">
        <v>1212</v>
      </c>
      <c r="CT18" s="1067" t="s">
        <v>1213</v>
      </c>
      <c r="CU18" s="1068">
        <v>15</v>
      </c>
      <c r="CV18" s="1067" t="s">
        <v>1109</v>
      </c>
      <c r="CW18" s="1067" t="s">
        <v>1211</v>
      </c>
      <c r="CX18" s="1067" t="s">
        <v>1212</v>
      </c>
      <c r="CY18" s="1067" t="s">
        <v>1213</v>
      </c>
      <c r="CZ18" s="1068">
        <v>16</v>
      </c>
      <c r="DA18" s="1067" t="s">
        <v>1109</v>
      </c>
      <c r="DB18" s="1067" t="s">
        <v>1211</v>
      </c>
      <c r="DC18" s="1067" t="s">
        <v>1212</v>
      </c>
      <c r="DD18" s="1067" t="s">
        <v>1213</v>
      </c>
      <c r="DE18" s="1068">
        <v>17</v>
      </c>
      <c r="DF18" s="1067" t="s">
        <v>1109</v>
      </c>
      <c r="DG18" s="1067" t="s">
        <v>1211</v>
      </c>
      <c r="DH18" s="1067" t="s">
        <v>1212</v>
      </c>
      <c r="DI18" s="1067" t="s">
        <v>1213</v>
      </c>
      <c r="DJ18" s="1068">
        <v>18</v>
      </c>
      <c r="DK18" s="1067" t="s">
        <v>1109</v>
      </c>
      <c r="DL18" s="1067" t="s">
        <v>1211</v>
      </c>
      <c r="DM18" s="1067" t="s">
        <v>1212</v>
      </c>
      <c r="DN18" s="1067" t="s">
        <v>1213</v>
      </c>
      <c r="DO18" s="1068">
        <v>19</v>
      </c>
      <c r="DP18" s="1067" t="s">
        <v>1109</v>
      </c>
      <c r="DQ18" s="1067" t="s">
        <v>1211</v>
      </c>
      <c r="DR18" s="1067" t="s">
        <v>1212</v>
      </c>
      <c r="DS18" s="1067" t="s">
        <v>1213</v>
      </c>
      <c r="DT18" s="1068">
        <v>20</v>
      </c>
      <c r="DU18" s="1067" t="s">
        <v>1109</v>
      </c>
      <c r="DV18" s="1067" t="s">
        <v>1211</v>
      </c>
      <c r="DW18" s="1067" t="s">
        <v>1212</v>
      </c>
      <c r="DX18" s="1067" t="s">
        <v>1213</v>
      </c>
      <c r="DY18" s="1069">
        <v>21</v>
      </c>
      <c r="DZ18" s="1067" t="s">
        <v>1109</v>
      </c>
      <c r="EA18" s="1067" t="s">
        <v>1211</v>
      </c>
      <c r="EB18" s="1067" t="s">
        <v>1212</v>
      </c>
      <c r="EC18" s="1067" t="s">
        <v>1213</v>
      </c>
      <c r="ED18" s="1069">
        <v>22</v>
      </c>
      <c r="EE18" s="1067" t="s">
        <v>1109</v>
      </c>
      <c r="EF18" s="1067" t="s">
        <v>1211</v>
      </c>
      <c r="EG18" s="1067" t="s">
        <v>1212</v>
      </c>
      <c r="EH18" s="1067" t="s">
        <v>1213</v>
      </c>
      <c r="EI18" s="1069">
        <v>23</v>
      </c>
      <c r="EJ18" s="1067" t="s">
        <v>1109</v>
      </c>
      <c r="EK18" s="1067" t="s">
        <v>1211</v>
      </c>
      <c r="EL18" s="1067" t="s">
        <v>1212</v>
      </c>
      <c r="EM18" s="1067" t="s">
        <v>1213</v>
      </c>
      <c r="EN18" s="1070">
        <v>24</v>
      </c>
      <c r="EO18" s="1067" t="s">
        <v>1109</v>
      </c>
      <c r="EP18" s="1067" t="s">
        <v>1211</v>
      </c>
      <c r="EQ18" s="1067" t="s">
        <v>1212</v>
      </c>
      <c r="ER18" s="1067" t="s">
        <v>1213</v>
      </c>
      <c r="ES18" s="1071">
        <v>25</v>
      </c>
    </row>
    <row r="19" spans="1:149" s="5" customFormat="1" ht="34.799999999999997" customHeight="1" outlineLevel="1">
      <c r="A19" s="17">
        <v>1</v>
      </c>
      <c r="B19" s="1013" t="s">
        <v>1215</v>
      </c>
      <c r="C19" s="1081">
        <v>1</v>
      </c>
      <c r="D19" s="1082"/>
      <c r="E19" s="1082"/>
      <c r="F19" s="1082"/>
      <c r="G19" s="1083"/>
      <c r="H19" s="1083"/>
      <c r="I19" s="1083"/>
      <c r="J19" s="1083"/>
      <c r="K19" s="1084">
        <f>SUM(K20:K24)</f>
        <v>3.4600000000000004E-3</v>
      </c>
      <c r="L19" s="1084">
        <f>SUM(L20:L24)</f>
        <v>0.55120000000000002</v>
      </c>
      <c r="M19" s="1086"/>
      <c r="N19" s="1087"/>
      <c r="O19" s="1088"/>
      <c r="P19" s="1088"/>
      <c r="Q19" s="1088"/>
      <c r="R19" s="1088"/>
      <c r="S19" s="1088"/>
      <c r="T19" s="1089"/>
      <c r="U19" s="1090"/>
      <c r="V19" s="1091"/>
      <c r="W19" s="1091"/>
      <c r="X19" s="1092"/>
      <c r="Y19" s="1092"/>
      <c r="Z19" s="1092"/>
      <c r="AA19" s="1092"/>
      <c r="AB19" s="1072">
        <v>1</v>
      </c>
      <c r="AC19" s="1073"/>
      <c r="AD19" s="1073"/>
      <c r="AE19" s="1073"/>
      <c r="AF19" s="1073"/>
      <c r="AG19" s="1073"/>
      <c r="AH19" s="1073"/>
      <c r="AI19" s="1073"/>
      <c r="AJ19" s="1073"/>
      <c r="AK19" s="1073"/>
      <c r="AL19" s="1073"/>
      <c r="AM19" s="1073"/>
      <c r="AN19" s="1073"/>
      <c r="AO19" s="1073"/>
      <c r="AP19" s="1073"/>
      <c r="AQ19" s="1073"/>
      <c r="AR19" s="1073"/>
      <c r="AS19" s="1073"/>
      <c r="AT19" s="1073"/>
      <c r="AU19" s="1073"/>
      <c r="AV19" s="1073"/>
      <c r="AW19" s="1073"/>
      <c r="AX19" s="1073"/>
      <c r="AY19" s="1073"/>
      <c r="AZ19" s="1073"/>
      <c r="BA19" s="1073"/>
      <c r="BB19" s="1073"/>
      <c r="BC19" s="1073"/>
      <c r="BD19" s="1073"/>
      <c r="BE19" s="1073"/>
      <c r="BF19" s="1073"/>
      <c r="BG19" s="1073"/>
      <c r="BH19" s="1073"/>
      <c r="BI19" s="1073"/>
      <c r="BJ19" s="1073"/>
      <c r="BK19" s="1073"/>
      <c r="BL19" s="1073"/>
      <c r="BM19" s="1073"/>
      <c r="BN19" s="1073"/>
      <c r="BO19" s="1073"/>
      <c r="BP19" s="1073"/>
      <c r="BQ19" s="1073"/>
      <c r="BR19" s="1073"/>
      <c r="BS19" s="1073"/>
      <c r="BT19" s="1073"/>
      <c r="BU19" s="1073"/>
      <c r="BV19" s="1073"/>
      <c r="BW19" s="1073"/>
      <c r="BX19" s="1073"/>
      <c r="BY19" s="1073"/>
      <c r="BZ19" s="1073"/>
      <c r="CA19" s="1073"/>
      <c r="CB19" s="1073"/>
      <c r="CC19" s="1073"/>
      <c r="CD19" s="1073"/>
      <c r="CE19" s="1073"/>
      <c r="CF19" s="1073"/>
      <c r="CG19" s="1073"/>
      <c r="CH19" s="1073"/>
      <c r="CI19" s="1073"/>
      <c r="CJ19" s="1073"/>
      <c r="CK19" s="1073"/>
      <c r="CL19" s="1073"/>
      <c r="CM19" s="1073"/>
      <c r="CN19" s="1073"/>
      <c r="CO19" s="1073"/>
      <c r="CP19" s="1073"/>
      <c r="CQ19" s="1073"/>
      <c r="CR19" s="1073"/>
      <c r="CS19" s="1073"/>
      <c r="CT19" s="1073"/>
      <c r="CU19" s="1073"/>
      <c r="CV19" s="1073"/>
      <c r="CW19" s="1073"/>
      <c r="CX19" s="1073"/>
      <c r="CY19" s="1073"/>
      <c r="CZ19" s="1073"/>
      <c r="DA19" s="1073"/>
      <c r="DB19" s="1073"/>
      <c r="DC19" s="1073"/>
      <c r="DD19" s="1073"/>
      <c r="DE19" s="1073"/>
      <c r="DF19" s="1073"/>
      <c r="DG19" s="1073"/>
      <c r="DH19" s="1073"/>
      <c r="DI19" s="1073"/>
      <c r="DJ19" s="1073"/>
      <c r="DK19" s="1073"/>
      <c r="DL19" s="1073"/>
      <c r="DM19" s="1073"/>
      <c r="DN19" s="1073"/>
      <c r="DO19" s="1073"/>
      <c r="DP19" s="1073"/>
      <c r="DQ19" s="1073"/>
      <c r="DR19" s="1073"/>
      <c r="DS19" s="1073"/>
      <c r="DT19" s="1073"/>
      <c r="DU19" s="1073"/>
      <c r="DV19" s="1073"/>
      <c r="DW19" s="1073"/>
      <c r="DX19" s="1073"/>
      <c r="DY19" s="1073"/>
      <c r="DZ19" s="1073"/>
      <c r="EA19" s="1073"/>
      <c r="EB19" s="1073"/>
      <c r="EC19" s="1073"/>
      <c r="ED19" s="1073" t="s">
        <v>1169</v>
      </c>
      <c r="EE19" s="1064">
        <f>IFERROR(_xlfn.IFS(INDEX('Bảng tra CĐ'!$E$5:$E$80,MATCH(ED19,'Bảng tra CĐ'!$A$5:$A$80,0))="$C",$C19,INDEX('Bảng tra CĐ'!$E$5:$E$80,MATCH(ED19,'Bảng tra CĐ'!$A$5:$A$80,0))="$C*$H",$C19*$H19,INDEX('Bảng tra CĐ'!$E$5:$E$80,MATCH(ED19,'Bảng tra CĐ'!$A$5:$A$80,0))="$C*$J",$C19*$J19,INDEX('Bảng tra CĐ'!$E$5:$E$80,MATCH(ED19,'Bảng tra CĐ'!$A$5:$A$80,0))="$C*2*($H+$I)",$C19*2*($H19+$I19),INDEX('Bảng tra CĐ'!$E$5:$E$80,MATCH(ED19,'Bảng tra CĐ'!$A$5:$A$80,0))="$L*3600",$L19*3600,INDEX('Bảng tra CĐ'!$E$5:$E$80,MATCH(ED19,'Bảng tra CĐ'!$A$5:$A$80,0))="$K*3600",$K19*3600),"")</f>
        <v>12.456000000000001</v>
      </c>
      <c r="EF19" s="1062">
        <f>IF(IFERROR(VLOOKUP(ED19,'Bảng tra CĐ'!$A$5:$C$80,3,0),"")="m3/h",1,_xlfn.IFS($G19&lt;18,1,$G19&lt;28,1.4,$G19&lt;40,1.6,$G19&lt;50,1.8,$G19&gt;=50,2))</f>
        <v>1</v>
      </c>
      <c r="EG19" s="1063">
        <f>IFERROR(IF(VLOOKUP(ED19,'Bảng tra CĐ'!$A$5:$B$80,2,0)=0,"",VLOOKUP(ED19,'Bảng tra CĐ'!$A$5:$B$80,2,0)),"")</f>
        <v>0.03</v>
      </c>
      <c r="EH19" s="1064">
        <f t="shared" ref="EH19" si="0">IFERROR(IF(EE19="","",ROUNDUP(MAX(EE19*EF19/EG19,1),0)),"")</f>
        <v>416</v>
      </c>
      <c r="EI19" s="1073" t="s">
        <v>1131</v>
      </c>
      <c r="EJ19" s="1064">
        <f>IFERROR(_xlfn.IFS(INDEX('Bảng tra CĐ'!$E$5:$E$80,MATCH(EI19,'Bảng tra CĐ'!$A$5:$A$80,0))="$C",$C19,INDEX('Bảng tra CĐ'!$E$5:$E$80,MATCH(EI19,'Bảng tra CĐ'!$A$5:$A$80,0))="$C*$H",$C19*$H19,INDEX('Bảng tra CĐ'!$E$5:$E$80,MATCH(EI19,'Bảng tra CĐ'!$A$5:$A$80,0))="$C*$J",$C19*$J19,INDEX('Bảng tra CĐ'!$E$5:$E$80,MATCH(EI19,'Bảng tra CĐ'!$A$5:$A$80,0))="$C*2*($H+$I)",$C19*2*($H19+$I19),INDEX('Bảng tra CĐ'!$E$5:$E$80,MATCH(EI19,'Bảng tra CĐ'!$A$5:$A$80,0))="$L*3600",$L19*3600,INDEX('Bảng tra CĐ'!$E$5:$E$80,MATCH(EI19,'Bảng tra CĐ'!$A$5:$A$80,0))="$K*3600",$K19*3600),"")</f>
        <v>1984.3200000000002</v>
      </c>
      <c r="EK19" s="1062">
        <f>IF(IFERROR(VLOOKUP(EI19,'Bảng tra CĐ'!$A$5:$C$80,3,0),"")="m3/h",1,_xlfn.IFS($G19&lt;18,1,$G19&lt;28,1.4,$G19&lt;40,1.6,$G19&lt;50,1.8,$G19&gt;=50,2))</f>
        <v>1</v>
      </c>
      <c r="EL19" s="1063">
        <f>IFERROR(IF(VLOOKUP(EI19,'Bảng tra CĐ'!$A$5:$B$80,2,0)=0,"",VLOOKUP(EI19,'Bảng tra CĐ'!$A$5:$B$80,2,0)),"")</f>
        <v>10</v>
      </c>
      <c r="EM19" s="1064">
        <f t="shared" ref="EM19" si="1">IFERROR(IF(EJ19="","",ROUNDUP(MAX(EJ19*EK19/EL19,1),0)),"")</f>
        <v>199</v>
      </c>
      <c r="EN19" s="1073" t="s">
        <v>1132</v>
      </c>
      <c r="EO19" s="1064">
        <f>IFERROR(_xlfn.IFS(INDEX('Bảng tra CĐ'!$E$5:$E$80,MATCH(EN19,'Bảng tra CĐ'!$A$5:$A$80,0))="$C",$C19,INDEX('Bảng tra CĐ'!$E$5:$E$80,MATCH(EN19,'Bảng tra CĐ'!$A$5:$A$80,0))="$C*$H",$C19*$H19,INDEX('Bảng tra CĐ'!$E$5:$E$80,MATCH(EN19,'Bảng tra CĐ'!$A$5:$A$80,0))="$C*$J",$C19*$J19,INDEX('Bảng tra CĐ'!$E$5:$E$80,MATCH(EN19,'Bảng tra CĐ'!$A$5:$A$80,0))="$C*2*($H+$I)",$C19*2*($H19+$I19),INDEX('Bảng tra CĐ'!$E$5:$E$80,MATCH(EN19,'Bảng tra CĐ'!$A$5:$A$80,0))="$L*3600",$L19*3600,INDEX('Bảng tra CĐ'!$E$5:$E$80,MATCH(EN19,'Bảng tra CĐ'!$A$5:$A$80,0))="$K*3600",$K19*3600),"")</f>
        <v>1984.3200000000002</v>
      </c>
      <c r="EP19" s="1062">
        <f>IF(IFERROR(VLOOKUP(EN19,'Bảng tra CĐ'!$A$5:$C$80,3,0),"")="m3/h",1,_xlfn.IFS($G19&lt;18,1,$G19&lt;28,1.4,$G19&lt;40,1.6,$G19&lt;50,1.8,$G19&gt;=50,2))</f>
        <v>1</v>
      </c>
      <c r="EQ19" s="1063">
        <f>IFERROR(IF(VLOOKUP(EN19,'Bảng tra CĐ'!$A$5:$B$80,2,0)=0,"",VLOOKUP(EN19,'Bảng tra CĐ'!$A$5:$B$80,2,0)),"")</f>
        <v>5</v>
      </c>
      <c r="ER19" s="1064">
        <f t="shared" ref="ER19" si="2">IFERROR(IF(EO19="","",ROUNDUP(MAX(EO19*EP19/EQ19,1),0)),"")</f>
        <v>397</v>
      </c>
      <c r="ES19" s="1073"/>
    </row>
    <row r="20" spans="1:149" s="5" customFormat="1" ht="34.799999999999997" customHeight="1" outlineLevel="1">
      <c r="A20" s="17">
        <v>2</v>
      </c>
      <c r="B20" s="851" t="s">
        <v>1216</v>
      </c>
      <c r="C20" s="355">
        <v>1</v>
      </c>
      <c r="D20" s="43">
        <f>IF(G20&lt;=30,G20+4,IF(G20&lt;=50,G20+5,IF(G20&lt;=70,G20+6,IF(G20&lt;=80,G20+8))))</f>
        <v>40</v>
      </c>
      <c r="E20" s="43">
        <f t="shared" ref="E20:E90" si="3">H20+4</f>
        <v>39</v>
      </c>
      <c r="F20" s="65">
        <f t="shared" ref="F20:F90" si="4">I20+20+J20</f>
        <v>610</v>
      </c>
      <c r="G20" s="359">
        <v>35</v>
      </c>
      <c r="H20" s="360">
        <v>35</v>
      </c>
      <c r="I20" s="360">
        <v>590</v>
      </c>
      <c r="J20" s="580"/>
      <c r="K20" s="100">
        <f>ROUND(G20*H20*(I20+J20)*C20/10^9,5)</f>
        <v>7.2000000000000005E-4</v>
      </c>
      <c r="L20" s="92">
        <f t="shared" ref="L20:L116" si="5">ROUND(2*($G20+$H20)*($I20+$J20)*$C20/ 10^6,4)</f>
        <v>8.2600000000000007E-2</v>
      </c>
      <c r="M20" s="127"/>
      <c r="N20" s="1011" t="s">
        <v>838</v>
      </c>
      <c r="O20" s="257"/>
      <c r="P20" s="245"/>
      <c r="Q20" s="257"/>
      <c r="R20" s="257"/>
      <c r="S20" s="257"/>
      <c r="T20" s="129">
        <f t="shared" ref="T20:T90" si="6">C20*$R$15</f>
        <v>892</v>
      </c>
      <c r="U20" s="128">
        <f t="shared" ref="U20:U90" si="7">ROUND(G20*H20*(I20+J20)*T20/10^9,5)</f>
        <v>0.64468999999999999</v>
      </c>
      <c r="V20" s="96">
        <v>3</v>
      </c>
      <c r="W20" s="97">
        <f>U20*V20</f>
        <v>1.93407</v>
      </c>
      <c r="AB20" s="1075" t="s">
        <v>1222</v>
      </c>
      <c r="AC20" s="1047" t="s">
        <v>1254</v>
      </c>
      <c r="AD20" s="1064">
        <f>IFERROR(_xlfn.IFS(INDEX('Bảng tra CĐ'!$E$5:$E$80,MATCH(AC20,'Bảng tra CĐ'!$A$5:$A$80,0))="$C",$C20,INDEX('Bảng tra CĐ'!$E$5:$E$80,MATCH(AC20,'Bảng tra CĐ'!$A$5:$A$80,0))="$C*$H",$C20*$H20,INDEX('Bảng tra CĐ'!$E$5:$E$80,MATCH(AC20,'Bảng tra CĐ'!$A$5:$A$80,0))="$C*$J",$C20*$J20,INDEX('Bảng tra CĐ'!$E$5:$E$80,MATCH(AC20,'Bảng tra CĐ'!$A$5:$A$80,0))="$C*2*($H+$I)",$C20*2*($H20+$I20),INDEX('Bảng tra CĐ'!$E$5:$E$80,MATCH(AC20,'Bảng tra CĐ'!$A$5:$A$80,0))="$L*3600",$L20*3600,INDEX('Bảng tra CĐ'!$E$5:$E$80,MATCH(AC20,'Bảng tra CĐ'!$A$5:$A$80,0))="$K*3600",$K20*3600),"")</f>
        <v>1250</v>
      </c>
      <c r="AE20" s="1062">
        <f>IF(IFERROR(VLOOKUP(AC20,'Bảng tra CĐ'!$A$5:$C$80,3,0),"")="m3/h",1,_xlfn.IFS($G20&lt;18,1,$G20&lt;28,1.4,$G20&lt;40,1.6,$G20&lt;50,1.8,$G20&gt;=50,2))</f>
        <v>1.6</v>
      </c>
      <c r="AF20" s="1063">
        <f>IFERROR(IF(VLOOKUP(AC20,'Bảng tra CĐ'!$A$5:$B$80,2,0)=0,"",VLOOKUP(AC20,'Bảng tra CĐ'!$A$5:$B$80,2,0)),"")</f>
        <v>20</v>
      </c>
      <c r="AG20" s="1064">
        <f>IFERROR(IF(AD20="","",ROUNDUP(MAX(AD20*AE20/AF20,1),0)),"")</f>
        <v>100</v>
      </c>
      <c r="AH20" s="1048" t="s">
        <v>1098</v>
      </c>
      <c r="AI20" s="1064">
        <f>IFERROR(_xlfn.IFS(INDEX('Bảng tra CĐ'!$E$5:$E$80,MATCH(AH20,'Bảng tra CĐ'!$A$5:$A$80,0))="$C",$C20,INDEX('Bảng tra CĐ'!$E$5:$E$80,MATCH(AH20,'Bảng tra CĐ'!$A$5:$A$80,0))="$C*$H",$C20*$H20,INDEX('Bảng tra CĐ'!$E$5:$E$80,MATCH(AH20,'Bảng tra CĐ'!$A$5:$A$80,0))="$C*$J",$C20*$J20,INDEX('Bảng tra CĐ'!$E$5:$E$80,MATCH(AH20,'Bảng tra CĐ'!$A$5:$A$80,0))="$C*2*($H+$I)",$C20*2*($H20+$I20),INDEX('Bảng tra CĐ'!$E$5:$E$80,MATCH(AH20,'Bảng tra CĐ'!$A$5:$A$80,0))="$L*3600",$L20*3600,INDEX('Bảng tra CĐ'!$E$5:$E$80,MATCH(AH20,'Bảng tra CĐ'!$A$5:$A$80,0))="$K*3600",$K20*3600),"")</f>
        <v>297.36</v>
      </c>
      <c r="AJ20" s="1062">
        <f>IF(IFERROR(VLOOKUP(AH20,'Bảng tra CĐ'!$A$5:$C$80,3,0),"")="m3/h",1,_xlfn.IFS($G20&lt;18,1,$G20&lt;28,1.4,$G20&lt;40,1.6,$G20&lt;50,1.8,$G20&gt;=50,2))</f>
        <v>1.6</v>
      </c>
      <c r="AK20" s="1063">
        <f>IFERROR(IF(VLOOKUP(AH20,'Bảng tra CĐ'!$A$5:$B$80,2,0)=0,"",VLOOKUP(AH20,'Bảng tra CĐ'!$A$5:$B$80,2,0)),"")</f>
        <v>47</v>
      </c>
      <c r="AL20" s="1064">
        <f>IFERROR(IF(AI20="","",ROUNDUP(MAX(AI20*AJ20/AK20,1),0)),"")</f>
        <v>11</v>
      </c>
      <c r="AM20" s="1048" t="s">
        <v>1151</v>
      </c>
      <c r="AN20" s="139">
        <f>(F20*E20)*2</f>
        <v>47580</v>
      </c>
      <c r="AO20" s="1062">
        <f>IF(IFERROR(VLOOKUP(AM20,'Bảng tra CĐ'!$A$5:$C$80,3,0),"")="m3/h",1,_xlfn.IFS($G20&lt;18,1,$G20&lt;28,1.4,$G20&lt;40,1.6,$G20&lt;50,1.8,$G20&gt;=50,2))</f>
        <v>1.6</v>
      </c>
      <c r="AP20" s="1063">
        <f>IFERROR(IF(VLOOKUP(AM20,'Bảng tra CĐ'!$A$5:$B$80,2,0)=0,"",VLOOKUP(AM20,'Bảng tra CĐ'!$A$5:$B$80,2,0)),"")</f>
        <v>435.555555555556</v>
      </c>
      <c r="AQ20" s="1064">
        <f>IFERROR(IF(AN20="","",ROUNDUP(MAX(AN20*AO20/AP20,1),0)),"")</f>
        <v>175</v>
      </c>
      <c r="AR20" s="1048"/>
      <c r="AS20" s="139"/>
      <c r="AT20" s="1062"/>
      <c r="AU20" s="1063"/>
      <c r="AV20" s="1064"/>
      <c r="AW20" s="1049" t="s">
        <v>1123</v>
      </c>
      <c r="AX20" s="1064">
        <f>IFERROR(_xlfn.IFS(INDEX('Bảng tra CĐ'!$E$5:$E$80,MATCH(AW20,'Bảng tra CĐ'!$A$5:$A$80,0))="$C",$C20,INDEX('Bảng tra CĐ'!$E$5:$E$80,MATCH(AW20,'Bảng tra CĐ'!$A$5:$A$80,0))="$C*$H",$C20*$H20,INDEX('Bảng tra CĐ'!$E$5:$E$80,MATCH(AW20,'Bảng tra CĐ'!$A$5:$A$80,0))="$C*$J",$C20*$J20,INDEX('Bảng tra CĐ'!$E$5:$E$80,MATCH(AW20,'Bảng tra CĐ'!$A$5:$A$80,0))="$C*2*($H+$I)",$C20*2*($H20+$I20),INDEX('Bảng tra CĐ'!$E$5:$E$80,MATCH(AW20,'Bảng tra CĐ'!$A$5:$A$80,0))="$L*3600",$L20*3600,INDEX('Bảng tra CĐ'!$E$5:$E$80,MATCH(AW20,'Bảng tra CĐ'!$A$5:$A$80,0))="$K*3600",$K20*3600),"")</f>
        <v>35</v>
      </c>
      <c r="AY20" s="1062">
        <f>IF(IFERROR(VLOOKUP(AW20,'Bảng tra CĐ'!$A$5:$C$80,3,0),"")="m3/h",1,_xlfn.IFS($G20&lt;18,1,$G20&lt;28,1.4,$G20&lt;40,1.6,$G20&lt;50,1.8,$G20&gt;=50,2))</f>
        <v>1.6</v>
      </c>
      <c r="AZ20" s="1063">
        <f>IFERROR(IF(VLOOKUP(AW20,'Bảng tra CĐ'!$A$5:$B$80,2,0)=0,"",VLOOKUP(AW20,'Bảng tra CĐ'!$A$5:$B$80,2,0)),"")</f>
        <v>41</v>
      </c>
      <c r="BA20" s="1064">
        <f>IFERROR(IF(AX20="","",ROUNDUP(MAX(AX20*AY20/AZ20,1),0)),"")</f>
        <v>2</v>
      </c>
      <c r="BB20" s="1049"/>
      <c r="BC20" s="1064" t="str">
        <f>IFERROR(_xlfn.IFS(INDEX('Bảng tra CĐ'!$E$5:$E$80,MATCH(BB20,'Bảng tra CĐ'!$A$5:$A$80,0))="$C",$C20,INDEX('Bảng tra CĐ'!$E$5:$E$80,MATCH(BB20,'Bảng tra CĐ'!$A$5:$A$80,0))="$C*$H",$C20*$H20,INDEX('Bảng tra CĐ'!$E$5:$E$80,MATCH(BB20,'Bảng tra CĐ'!$A$5:$A$80,0))="$C*$J",$C20*$J20,INDEX('Bảng tra CĐ'!$E$5:$E$80,MATCH(BB20,'Bảng tra CĐ'!$A$5:$A$80,0))="$C*2*($H+$I)",$C20*2*($H20+$I20),INDEX('Bảng tra CĐ'!$E$5:$E$80,MATCH(BB20,'Bảng tra CĐ'!$A$5:$A$80,0))="$L*3600",$L20*3600,INDEX('Bảng tra CĐ'!$E$5:$E$80,MATCH(BB20,'Bảng tra CĐ'!$A$5:$A$80,0))="$K*3600",$K20*3600),"")</f>
        <v/>
      </c>
      <c r="BD20" s="1062"/>
      <c r="BE20" s="1063" t="str">
        <f>IFERROR(IF(VLOOKUP(BB20,'Bảng tra CĐ'!$A$5:$B$80,2,0)=0,"",VLOOKUP(BB20,'Bảng tra CĐ'!$A$5:$B$80,2,0)),"")</f>
        <v/>
      </c>
      <c r="BF20" s="1064" t="str">
        <f>IFERROR(IF(BC20="","",ROUNDUP(MAX(BC20*BD20/BE20,1),0)),"")</f>
        <v/>
      </c>
      <c r="BG20" s="1049" t="s">
        <v>1125</v>
      </c>
      <c r="BH20" s="1064">
        <v>10</v>
      </c>
      <c r="BI20" s="1062">
        <f>IF(IFERROR(VLOOKUP(BG20,'Bảng tra CĐ'!$A$5:$C$80,3,0),"")="m3/h",1,_xlfn.IFS($G20&lt;18,1,$G20&lt;28,1.4,$G20&lt;40,1.6,$G20&lt;50,1.8,$G20&gt;=50,2))</f>
        <v>1.6</v>
      </c>
      <c r="BJ20" s="1063">
        <f>IFERROR(IF(VLOOKUP(BG20,'Bảng tra CĐ'!$A$5:$B$80,2,0)=0,"",VLOOKUP(BG20,'Bảng tra CĐ'!$A$5:$B$80,2,0)),"")</f>
        <v>0.1</v>
      </c>
      <c r="BK20" s="1064">
        <f>IFERROR(IF(BH20="","",ROUNDUP(MAX(BH20*BI20/BJ20,1),0)),"")</f>
        <v>160</v>
      </c>
      <c r="BL20" s="1049" t="s">
        <v>1165</v>
      </c>
      <c r="BM20" s="1064">
        <v>7</v>
      </c>
      <c r="BN20" s="1062">
        <f>IF(IFERROR(VLOOKUP(BL20,'Bảng tra CĐ'!$A$5:$C$80,3,0),"")="m3/h",1,_xlfn.IFS($G20&lt;18,1,$G20&lt;28,1.4,$G20&lt;40,1.6,$G20&lt;50,1.8,$G20&gt;=50,2))</f>
        <v>1.6</v>
      </c>
      <c r="BO20" s="1063">
        <f>IFERROR(IF(VLOOKUP(BL20,'Bảng tra CĐ'!$A$5:$B$80,2,0)=0,"",VLOOKUP(BL20,'Bảng tra CĐ'!$A$5:$B$80,2,0)),"")</f>
        <v>0.2</v>
      </c>
      <c r="BP20" s="1064">
        <f>IFERROR(IF(BM20="","",ROUNDUP(MAX(BM20*BN20/BO20,1),0)),"")</f>
        <v>56</v>
      </c>
      <c r="BQ20" s="1049"/>
      <c r="BR20" s="139"/>
      <c r="BS20" s="1062"/>
      <c r="BT20" s="1063"/>
      <c r="BU20" s="1064"/>
      <c r="BV20" s="1048" t="s">
        <v>1139</v>
      </c>
      <c r="BW20" s="139">
        <f>IFERROR(_xlfn.IFS(INDEX('Bảng tra CĐ'!$E$5:$E$80,MATCH(BV20,'Bảng tra CĐ'!$A$5:$A$80,0))="$C",$C20,INDEX('Bảng tra CĐ'!$E$5:$E$80,MATCH(BV20,'Bảng tra CĐ'!$A$5:$A$80,0))="$C*$H",$C20*$H20,INDEX('Bảng tra CĐ'!$E$5:$E$80,MATCH(BV20,'Bảng tra CĐ'!$A$5:$A$80,0))="$C*$J",$C20*$J20,INDEX('Bảng tra CĐ'!$E$5:$E$80,MATCH(BV20,'Bảng tra CĐ'!$A$5:$A$80,0))="$C*2*($H+$I)",$C20*2*($H20+$I20),INDEX('Bảng tra CĐ'!$E$5:$E$80,MATCH(BV20,'Bảng tra CĐ'!$A$5:$A$80,0))="$L*3600",$L20*3600,INDEX('Bảng tra CĐ'!$E$5:$E$80,MATCH(BV20,'Bảng tra CĐ'!$A$5:$A$80,0))="$K*3600",$K20*3600),"")</f>
        <v>297.36</v>
      </c>
      <c r="BX20" s="1062">
        <f>IF(IFERROR(VLOOKUP(BV20,'Bảng tra CĐ'!$A$5:$C$80,3,0),"")="m3/h",1,_xlfn.IFS($G20&lt;18,1,$G20&lt;28,1.4,$G20&lt;40,1.6,$G20&lt;50,1.8,$G20&gt;=50,2))</f>
        <v>1.6</v>
      </c>
      <c r="BY20" s="1063">
        <f>IFERROR(IF(VLOOKUP(BV20,'Bảng tra CĐ'!$A$5:$B$80,2,0)=0,"",VLOOKUP(BV20,'Bảng tra CĐ'!$A$5:$B$80,2,0)),"")</f>
        <v>23</v>
      </c>
      <c r="BZ20" s="1064">
        <f t="shared" ref="BZ20:BZ23" si="8">IFERROR(IF(BW20="","",ROUNDUP(MAX(BW20*BX20/BY20,1),0)),"")</f>
        <v>21</v>
      </c>
      <c r="CA20" s="1049" t="s">
        <v>1103</v>
      </c>
      <c r="CB20" s="1064">
        <f>IFERROR(_xlfn.IFS(INDEX('Bảng tra CĐ'!$E$5:$E$80,MATCH(CA20,'Bảng tra CĐ'!$A$5:$A$80,0))="$C",$C20,INDEX('Bảng tra CĐ'!$E$5:$E$80,MATCH(CA20,'Bảng tra CĐ'!$A$5:$A$80,0))="$C*$H",$C20*$H20,INDEX('Bảng tra CĐ'!$E$5:$E$80,MATCH(CA20,'Bảng tra CĐ'!$A$5:$A$80,0))="$C*$J",$C20*$J20,INDEX('Bảng tra CĐ'!$E$5:$E$80,MATCH(CA20,'Bảng tra CĐ'!$A$5:$A$80,0))="$C*2*($H+$I)",$C20*2*($H20+$I20),INDEX('Bảng tra CĐ'!$E$5:$E$80,MATCH(CA20,'Bảng tra CĐ'!$A$5:$A$80,0))="$L*3600",$L20*3600,INDEX('Bảng tra CĐ'!$E$5:$E$80,MATCH(CA20,'Bảng tra CĐ'!$A$5:$A$80,0))="$K*3600",$K20*3600),"")</f>
        <v>297.36</v>
      </c>
      <c r="CC20" s="1062">
        <f>IF(IFERROR(VLOOKUP(CA20,'Bảng tra CĐ'!$A$5:$C$80,3,0),"")="m3/h",1,_xlfn.IFS($G20&lt;18,1,$G20&lt;28,1.4,$G20&lt;40,1.6,$G20&lt;50,1.8,$G20&gt;=50,2))</f>
        <v>1.6</v>
      </c>
      <c r="CD20" s="1063">
        <f>IFERROR(IF(VLOOKUP(CA20,'Bảng tra CĐ'!$A$5:$B$80,2,0)=0,"",VLOOKUP(CA20,'Bảng tra CĐ'!$A$5:$B$80,2,0)),"")</f>
        <v>30</v>
      </c>
      <c r="CE20" s="1064">
        <f t="shared" ref="CE20:CE21" si="9">IFERROR(IF(CB20="","",ROUNDUP(MAX(CB20*CC20/CD20,1),0)),"")</f>
        <v>16</v>
      </c>
      <c r="CF20" s="1049" t="s">
        <v>1188</v>
      </c>
      <c r="CG20" s="1064">
        <f>IFERROR(_xlfn.IFS(INDEX('Bảng tra CĐ'!$E$5:$E$80,MATCH(CF20,'Bảng tra CĐ'!$A$5:$A$80,0))="$C",$C20,INDEX('Bảng tra CĐ'!$E$5:$E$80,MATCH(CF20,'Bảng tra CĐ'!$A$5:$A$80,0))="$C*$H",$C20*$H20,INDEX('Bảng tra CĐ'!$E$5:$E$80,MATCH(CF20,'Bảng tra CĐ'!$A$5:$A$80,0))="$C*$J",$C20*$J20,INDEX('Bảng tra CĐ'!$E$5:$E$80,MATCH(CF20,'Bảng tra CĐ'!$A$5:$A$80,0))="$C*2*($H+$I)",$C20*2*($H20+$I20),INDEX('Bảng tra CĐ'!$E$5:$E$80,MATCH(CF20,'Bảng tra CĐ'!$A$5:$A$80,0))="$L*3600",$L20*3600,INDEX('Bảng tra CĐ'!$E$5:$E$80,MATCH(CF20,'Bảng tra CĐ'!$A$5:$A$80,0))="$K*3600",$K20*3600),"")</f>
        <v>297.36</v>
      </c>
      <c r="CH20" s="1062">
        <f>IF(IFERROR(VLOOKUP(CF20,'Bảng tra CĐ'!$A$5:$C$80,3,0),"")="m3/h",1,_xlfn.IFS($G20&lt;18,1,$G20&lt;28,1.4,$G20&lt;40,1.6,$G20&lt;50,1.8,$G20&gt;=50,2))</f>
        <v>1.6</v>
      </c>
      <c r="CI20" s="1063">
        <f>IFERROR(IF(VLOOKUP(CF20,'Bảng tra CĐ'!$A$5:$B$80,2,0)=0,"",VLOOKUP(CF20,'Bảng tra CĐ'!$A$5:$B$80,2,0)),"")</f>
        <v>20</v>
      </c>
      <c r="CJ20" s="1064">
        <f t="shared" ref="CJ20:CJ22" si="10">IFERROR(IF(CG20="","",ROUNDUP(MAX(CG20*CH20/CI20,1),0)),"")</f>
        <v>24</v>
      </c>
      <c r="CK20" s="1076"/>
      <c r="CL20" s="139"/>
      <c r="CM20" s="1062"/>
      <c r="CN20" s="1063"/>
      <c r="CO20" s="1064"/>
      <c r="CP20" s="1049" t="s">
        <v>1196</v>
      </c>
      <c r="CQ20" s="1064">
        <v>590</v>
      </c>
      <c r="CR20" s="1062">
        <f>IF(IFERROR(VLOOKUP(CP20,'Bảng tra CĐ'!$A$5:$C$80,3,0),"")="m3/h",1,_xlfn.IFS($G20&lt;18,1,$G20&lt;28,1.4,$G20&lt;40,1.6,$G20&lt;50,1.8,$G20&gt;=50,2))</f>
        <v>1.6</v>
      </c>
      <c r="CS20" s="1063">
        <f>IFERROR(IF(VLOOKUP(CP20,'Bảng tra CĐ'!$A$5:$B$80,2,0)=0,"",VLOOKUP(CP20,'Bảng tra CĐ'!$A$5:$B$80,2,0)),"")</f>
        <v>100</v>
      </c>
      <c r="CT20" s="1064">
        <f t="shared" ref="CT20:CT22" si="11">IFERROR(IF(CQ20="","",ROUNDUP(MAX(CQ20*CR20/CS20,1),0)),"")</f>
        <v>10</v>
      </c>
      <c r="CU20" s="1049"/>
      <c r="CV20" s="139"/>
      <c r="CW20" s="1062"/>
      <c r="CX20" s="1063"/>
      <c r="CY20" s="1064"/>
      <c r="CZ20" s="1049"/>
      <c r="DA20" s="139"/>
      <c r="DB20" s="1062"/>
      <c r="DC20" s="1063"/>
      <c r="DD20" s="1064"/>
      <c r="DE20" s="1049"/>
      <c r="DF20" s="139"/>
      <c r="DG20" s="1062"/>
      <c r="DH20" s="1063"/>
      <c r="DI20" s="1064"/>
      <c r="DJ20" s="1049"/>
      <c r="DK20" s="1049"/>
      <c r="DL20" s="1049"/>
      <c r="DM20" s="1049"/>
      <c r="DN20" s="1049"/>
      <c r="DO20" s="1049"/>
      <c r="DP20" s="139"/>
      <c r="DQ20" s="1062"/>
      <c r="DR20" s="1063"/>
      <c r="DS20" s="1064"/>
      <c r="DT20" s="1050"/>
      <c r="DU20" s="139"/>
      <c r="DV20" s="1062"/>
      <c r="DW20" s="1063"/>
      <c r="DX20" s="1064"/>
      <c r="DY20" s="1050"/>
      <c r="DZ20" s="139"/>
      <c r="EA20" s="1062"/>
      <c r="EB20" s="1063"/>
      <c r="EC20" s="1064"/>
      <c r="ED20" s="1050"/>
      <c r="EE20" s="139"/>
      <c r="EF20" s="1062"/>
      <c r="EG20" s="1063"/>
      <c r="EH20" s="1064"/>
      <c r="EI20" s="1051"/>
      <c r="EJ20" s="139"/>
      <c r="EK20" s="1062"/>
      <c r="EL20" s="1063"/>
      <c r="EM20" s="1064"/>
      <c r="EN20" s="1052"/>
      <c r="EO20" s="139"/>
      <c r="EP20" s="1062"/>
      <c r="EQ20" s="1063"/>
      <c r="ER20" s="1064"/>
      <c r="ES20" s="1052"/>
    </row>
    <row r="21" spans="1:149" s="5" customFormat="1" ht="34.799999999999997" customHeight="1" outlineLevel="1">
      <c r="A21" s="17">
        <v>2</v>
      </c>
      <c r="B21" s="851" t="s">
        <v>1217</v>
      </c>
      <c r="C21" s="355">
        <v>1</v>
      </c>
      <c r="D21" s="43">
        <f>IF(G21&lt;=30,G21+4,IF(G21&lt;=50,G21+5,IF(G21&lt;=70,G21+6,IF(G21&lt;=80,G21+8))))</f>
        <v>40</v>
      </c>
      <c r="E21" s="43">
        <f t="shared" ref="E21" si="12">H21+4</f>
        <v>39</v>
      </c>
      <c r="F21" s="65">
        <f t="shared" ref="F21" si="13">I21+20+J21</f>
        <v>610</v>
      </c>
      <c r="G21" s="359">
        <v>35</v>
      </c>
      <c r="H21" s="360">
        <v>35</v>
      </c>
      <c r="I21" s="360">
        <v>590</v>
      </c>
      <c r="J21" s="580"/>
      <c r="K21" s="100">
        <f>ROUND(G21*H21*(I21+J21)*C21/10^9,5)</f>
        <v>7.2000000000000005E-4</v>
      </c>
      <c r="L21" s="92">
        <f t="shared" si="5"/>
        <v>8.2600000000000007E-2</v>
      </c>
      <c r="M21" s="127"/>
      <c r="N21" s="1011" t="s">
        <v>838</v>
      </c>
      <c r="O21" s="257"/>
      <c r="P21" s="245"/>
      <c r="Q21" s="257"/>
      <c r="R21" s="257"/>
      <c r="S21" s="257"/>
      <c r="T21" s="129">
        <f t="shared" ref="T21" si="14">C21*$R$15</f>
        <v>892</v>
      </c>
      <c r="U21" s="128">
        <f t="shared" ref="U21" si="15">ROUND(G21*H21*(I21+J21)*T21/10^9,5)</f>
        <v>0.64468999999999999</v>
      </c>
      <c r="V21" s="96">
        <v>3</v>
      </c>
      <c r="W21" s="97">
        <f>U21*V21</f>
        <v>1.93407</v>
      </c>
      <c r="AB21" s="1075" t="s">
        <v>1221</v>
      </c>
      <c r="AC21" s="1047" t="s">
        <v>1254</v>
      </c>
      <c r="AD21" s="1064">
        <f>IFERROR(_xlfn.IFS(INDEX('Bảng tra CĐ'!$E$5:$E$80,MATCH(AC21,'Bảng tra CĐ'!$A$5:$A$80,0))="$C",$C21,INDEX('Bảng tra CĐ'!$E$5:$E$80,MATCH(AC21,'Bảng tra CĐ'!$A$5:$A$80,0))="$C*$H",$C21*$H21,INDEX('Bảng tra CĐ'!$E$5:$E$80,MATCH(AC21,'Bảng tra CĐ'!$A$5:$A$80,0))="$C*$J",$C21*$J21,INDEX('Bảng tra CĐ'!$E$5:$E$80,MATCH(AC21,'Bảng tra CĐ'!$A$5:$A$80,0))="$C*2*($H+$I)",$C21*2*($H21+$I21),INDEX('Bảng tra CĐ'!$E$5:$E$80,MATCH(AC21,'Bảng tra CĐ'!$A$5:$A$80,0))="$L*3600",$L21*3600,INDEX('Bảng tra CĐ'!$E$5:$E$80,MATCH(AC21,'Bảng tra CĐ'!$A$5:$A$80,0))="$K*3600",$K21*3600),"")</f>
        <v>1250</v>
      </c>
      <c r="AE21" s="1062">
        <f>IF(IFERROR(VLOOKUP(AC21,'Bảng tra CĐ'!$A$5:$C$80,3,0),"")="m3/h",1,_xlfn.IFS($G21&lt;18,1,$G21&lt;28,1.4,$G21&lt;40,1.6,$G21&lt;50,1.8,$G21&gt;=50,2))</f>
        <v>1.6</v>
      </c>
      <c r="AF21" s="1063">
        <f>IFERROR(IF(VLOOKUP(AC21,'Bảng tra CĐ'!$A$5:$B$80,2,0)=0,"",VLOOKUP(AC21,'Bảng tra CĐ'!$A$5:$B$80,2,0)),"")</f>
        <v>20</v>
      </c>
      <c r="AG21" s="1064">
        <f>IFERROR(IF(AD21="","",ROUNDUP(MAX(AD21*AE21/AF21,1),0)),"")</f>
        <v>100</v>
      </c>
      <c r="AH21" s="1048" t="s">
        <v>1098</v>
      </c>
      <c r="AI21" s="1064">
        <f>IFERROR(_xlfn.IFS(INDEX('Bảng tra CĐ'!$E$5:$E$80,MATCH(AH21,'Bảng tra CĐ'!$A$5:$A$80,0))="$C",$C21,INDEX('Bảng tra CĐ'!$E$5:$E$80,MATCH(AH21,'Bảng tra CĐ'!$A$5:$A$80,0))="$C*$H",$C21*$H21,INDEX('Bảng tra CĐ'!$E$5:$E$80,MATCH(AH21,'Bảng tra CĐ'!$A$5:$A$80,0))="$C*$J",$C21*$J21,INDEX('Bảng tra CĐ'!$E$5:$E$80,MATCH(AH21,'Bảng tra CĐ'!$A$5:$A$80,0))="$C*2*($H+$I)",$C21*2*($H21+$I21),INDEX('Bảng tra CĐ'!$E$5:$E$80,MATCH(AH21,'Bảng tra CĐ'!$A$5:$A$80,0))="$L*3600",$L21*3600,INDEX('Bảng tra CĐ'!$E$5:$E$80,MATCH(AH21,'Bảng tra CĐ'!$A$5:$A$80,0))="$K*3600",$K21*3600),"")</f>
        <v>297.36</v>
      </c>
      <c r="AJ21" s="1062">
        <f>IF(IFERROR(VLOOKUP(AH21,'Bảng tra CĐ'!$A$5:$C$80,3,0),"")="m3/h",1,_xlfn.IFS($G21&lt;18,1,$G21&lt;28,1.4,$G21&lt;40,1.6,$G21&lt;50,1.8,$G21&gt;=50,2))</f>
        <v>1.6</v>
      </c>
      <c r="AK21" s="1063">
        <f>IFERROR(IF(VLOOKUP(AH21,'Bảng tra CĐ'!$A$5:$B$80,2,0)=0,"",VLOOKUP(AH21,'Bảng tra CĐ'!$A$5:$B$80,2,0)),"")</f>
        <v>47</v>
      </c>
      <c r="AL21" s="1064">
        <f>IFERROR(IF(AI21="","",ROUNDUP(MAX(AI21*AJ21/AK21,1),0)),"")</f>
        <v>11</v>
      </c>
      <c r="AM21" s="1048" t="s">
        <v>1151</v>
      </c>
      <c r="AN21" s="139">
        <f>(F21*E21)*2</f>
        <v>47580</v>
      </c>
      <c r="AO21" s="1062">
        <f>IF(IFERROR(VLOOKUP(AM21,'Bảng tra CĐ'!$A$5:$C$80,3,0),"")="m3/h",1,_xlfn.IFS($G21&lt;18,1,$G21&lt;28,1.4,$G21&lt;40,1.6,$G21&lt;50,1.8,$G21&gt;=50,2))</f>
        <v>1.6</v>
      </c>
      <c r="AP21" s="1063">
        <f>IFERROR(IF(VLOOKUP(AM21,'Bảng tra CĐ'!$A$5:$B$80,2,0)=0,"",VLOOKUP(AM21,'Bảng tra CĐ'!$A$5:$B$80,2,0)),"")</f>
        <v>435.555555555556</v>
      </c>
      <c r="AQ21" s="1064">
        <f>IFERROR(IF(AN21="","",ROUNDUP(MAX(AN21*AO21/AP21,1),0)),"")</f>
        <v>175</v>
      </c>
      <c r="AR21" s="1048"/>
      <c r="AS21" s="139"/>
      <c r="AT21" s="1062"/>
      <c r="AU21" s="1063"/>
      <c r="AV21" s="1064"/>
      <c r="AW21" s="1049" t="s">
        <v>1123</v>
      </c>
      <c r="AX21" s="1064">
        <f>IFERROR(_xlfn.IFS(INDEX('Bảng tra CĐ'!$E$5:$E$80,MATCH(AW21,'Bảng tra CĐ'!$A$5:$A$80,0))="$C",$C21,INDEX('Bảng tra CĐ'!$E$5:$E$80,MATCH(AW21,'Bảng tra CĐ'!$A$5:$A$80,0))="$C*$H",$C21*$H21,INDEX('Bảng tra CĐ'!$E$5:$E$80,MATCH(AW21,'Bảng tra CĐ'!$A$5:$A$80,0))="$C*$J",$C21*$J21,INDEX('Bảng tra CĐ'!$E$5:$E$80,MATCH(AW21,'Bảng tra CĐ'!$A$5:$A$80,0))="$C*2*($H+$I)",$C21*2*($H21+$I21),INDEX('Bảng tra CĐ'!$E$5:$E$80,MATCH(AW21,'Bảng tra CĐ'!$A$5:$A$80,0))="$L*3600",$L21*3600,INDEX('Bảng tra CĐ'!$E$5:$E$80,MATCH(AW21,'Bảng tra CĐ'!$A$5:$A$80,0))="$K*3600",$K21*3600),"")</f>
        <v>35</v>
      </c>
      <c r="AY21" s="1062">
        <f>IF(IFERROR(VLOOKUP(AW21,'Bảng tra CĐ'!$A$5:$C$80,3,0),"")="m3/h",1,_xlfn.IFS($G21&lt;18,1,$G21&lt;28,1.4,$G21&lt;40,1.6,$G21&lt;50,1.8,$G21&gt;=50,2))</f>
        <v>1.6</v>
      </c>
      <c r="AZ21" s="1063">
        <f>IFERROR(IF(VLOOKUP(AW21,'Bảng tra CĐ'!$A$5:$B$80,2,0)=0,"",VLOOKUP(AW21,'Bảng tra CĐ'!$A$5:$B$80,2,0)),"")</f>
        <v>41</v>
      </c>
      <c r="BA21" s="1064">
        <f>IFERROR(IF(AX21="","",ROUNDUP(MAX(AX21*AY21/AZ21,1),0)),"")</f>
        <v>2</v>
      </c>
      <c r="BB21" s="1049"/>
      <c r="BC21" s="1064" t="str">
        <f>IFERROR(_xlfn.IFS(INDEX('Bảng tra CĐ'!$E$5:$E$80,MATCH(BB21,'Bảng tra CĐ'!$A$5:$A$80,0))="$C",$C21,INDEX('Bảng tra CĐ'!$E$5:$E$80,MATCH(BB21,'Bảng tra CĐ'!$A$5:$A$80,0))="$C*$H",$C21*$H21,INDEX('Bảng tra CĐ'!$E$5:$E$80,MATCH(BB21,'Bảng tra CĐ'!$A$5:$A$80,0))="$C*$J",$C21*$J21,INDEX('Bảng tra CĐ'!$E$5:$E$80,MATCH(BB21,'Bảng tra CĐ'!$A$5:$A$80,0))="$C*2*($H+$I)",$C21*2*($H21+$I21),INDEX('Bảng tra CĐ'!$E$5:$E$80,MATCH(BB21,'Bảng tra CĐ'!$A$5:$A$80,0))="$L*3600",$L21*3600,INDEX('Bảng tra CĐ'!$E$5:$E$80,MATCH(BB21,'Bảng tra CĐ'!$A$5:$A$80,0))="$K*3600",$K21*3600),"")</f>
        <v/>
      </c>
      <c r="BD21" s="1062"/>
      <c r="BE21" s="1063" t="str">
        <f>IFERROR(IF(VLOOKUP(BB21,'Bảng tra CĐ'!$A$5:$B$80,2,0)=0,"",VLOOKUP(BB21,'Bảng tra CĐ'!$A$5:$B$80,2,0)),"")</f>
        <v/>
      </c>
      <c r="BF21" s="1064" t="str">
        <f>IFERROR(IF(BC21="","",ROUNDUP(MAX(BC21*BD21/BE21,1),0)),"")</f>
        <v/>
      </c>
      <c r="BG21" s="1049" t="s">
        <v>1125</v>
      </c>
      <c r="BH21" s="1064">
        <v>10</v>
      </c>
      <c r="BI21" s="1062">
        <f>IF(IFERROR(VLOOKUP(BG21,'Bảng tra CĐ'!$A$5:$C$80,3,0),"")="m3/h",1,_xlfn.IFS($G21&lt;18,1,$G21&lt;28,1.4,$G21&lt;40,1.6,$G21&lt;50,1.8,$G21&gt;=50,2))</f>
        <v>1.6</v>
      </c>
      <c r="BJ21" s="1063">
        <f>IFERROR(IF(VLOOKUP(BG21,'Bảng tra CĐ'!$A$5:$B$80,2,0)=0,"",VLOOKUP(BG21,'Bảng tra CĐ'!$A$5:$B$80,2,0)),"")</f>
        <v>0.1</v>
      </c>
      <c r="BK21" s="1064">
        <f>IFERROR(IF(BH21="","",ROUNDUP(MAX(BH21*BI21/BJ21,1),0)),"")</f>
        <v>160</v>
      </c>
      <c r="BL21" s="1049" t="s">
        <v>1165</v>
      </c>
      <c r="BM21" s="1064">
        <v>7</v>
      </c>
      <c r="BN21" s="1062">
        <f>IF(IFERROR(VLOOKUP(BL21,'Bảng tra CĐ'!$A$5:$C$80,3,0),"")="m3/h",1,_xlfn.IFS($G21&lt;18,1,$G21&lt;28,1.4,$G21&lt;40,1.6,$G21&lt;50,1.8,$G21&gt;=50,2))</f>
        <v>1.6</v>
      </c>
      <c r="BO21" s="1063">
        <f>IFERROR(IF(VLOOKUP(BL21,'Bảng tra CĐ'!$A$5:$B$80,2,0)=0,"",VLOOKUP(BL21,'Bảng tra CĐ'!$A$5:$B$80,2,0)),"")</f>
        <v>0.2</v>
      </c>
      <c r="BP21" s="1064">
        <f>IFERROR(IF(BM21="","",ROUNDUP(MAX(BM21*BN21/BO21,1),0)),"")</f>
        <v>56</v>
      </c>
      <c r="BQ21" s="1049"/>
      <c r="BR21" s="139"/>
      <c r="BS21" s="1062"/>
      <c r="BT21" s="1063"/>
      <c r="BU21" s="1064"/>
      <c r="BV21" s="1048" t="s">
        <v>1139</v>
      </c>
      <c r="BW21" s="139">
        <f>IFERROR(_xlfn.IFS(INDEX('Bảng tra CĐ'!$E$5:$E$80,MATCH(BV21,'Bảng tra CĐ'!$A$5:$A$80,0))="$C",$C21,INDEX('Bảng tra CĐ'!$E$5:$E$80,MATCH(BV21,'Bảng tra CĐ'!$A$5:$A$80,0))="$C*$H",$C21*$H21,INDEX('Bảng tra CĐ'!$E$5:$E$80,MATCH(BV21,'Bảng tra CĐ'!$A$5:$A$80,0))="$C*$J",$C21*$J21,INDEX('Bảng tra CĐ'!$E$5:$E$80,MATCH(BV21,'Bảng tra CĐ'!$A$5:$A$80,0))="$C*2*($H+$I)",$C21*2*($H21+$I21),INDEX('Bảng tra CĐ'!$E$5:$E$80,MATCH(BV21,'Bảng tra CĐ'!$A$5:$A$80,0))="$L*3600",$L21*3600,INDEX('Bảng tra CĐ'!$E$5:$E$80,MATCH(BV21,'Bảng tra CĐ'!$A$5:$A$80,0))="$K*3600",$K21*3600),"")</f>
        <v>297.36</v>
      </c>
      <c r="BX21" s="1062">
        <f>IF(IFERROR(VLOOKUP(BV21,'Bảng tra CĐ'!$A$5:$C$80,3,0),"")="m3/h",1,_xlfn.IFS($G21&lt;18,1,$G21&lt;28,1.4,$G21&lt;40,1.6,$G21&lt;50,1.8,$G21&gt;=50,2))</f>
        <v>1.6</v>
      </c>
      <c r="BY21" s="1063">
        <f>IFERROR(IF(VLOOKUP(BV21,'Bảng tra CĐ'!$A$5:$B$80,2,0)=0,"",VLOOKUP(BV21,'Bảng tra CĐ'!$A$5:$B$80,2,0)),"")</f>
        <v>23</v>
      </c>
      <c r="BZ21" s="1064">
        <f t="shared" si="8"/>
        <v>21</v>
      </c>
      <c r="CA21" s="1049" t="s">
        <v>1103</v>
      </c>
      <c r="CB21" s="1064">
        <f>IFERROR(_xlfn.IFS(INDEX('Bảng tra CĐ'!$E$5:$E$80,MATCH(CA21,'Bảng tra CĐ'!$A$5:$A$80,0))="$C",$C21,INDEX('Bảng tra CĐ'!$E$5:$E$80,MATCH(CA21,'Bảng tra CĐ'!$A$5:$A$80,0))="$C*$H",$C21*$H21,INDEX('Bảng tra CĐ'!$E$5:$E$80,MATCH(CA21,'Bảng tra CĐ'!$A$5:$A$80,0))="$C*$J",$C21*$J21,INDEX('Bảng tra CĐ'!$E$5:$E$80,MATCH(CA21,'Bảng tra CĐ'!$A$5:$A$80,0))="$C*2*($H+$I)",$C21*2*($H21+$I21),INDEX('Bảng tra CĐ'!$E$5:$E$80,MATCH(CA21,'Bảng tra CĐ'!$A$5:$A$80,0))="$L*3600",$L21*3600,INDEX('Bảng tra CĐ'!$E$5:$E$80,MATCH(CA21,'Bảng tra CĐ'!$A$5:$A$80,0))="$K*3600",$K21*3600),"")</f>
        <v>297.36</v>
      </c>
      <c r="CC21" s="1062">
        <f>IF(IFERROR(VLOOKUP(CA21,'Bảng tra CĐ'!$A$5:$C$80,3,0),"")="m3/h",1,_xlfn.IFS($G21&lt;18,1,$G21&lt;28,1.4,$G21&lt;40,1.6,$G21&lt;50,1.8,$G21&gt;=50,2))</f>
        <v>1.6</v>
      </c>
      <c r="CD21" s="1063">
        <f>IFERROR(IF(VLOOKUP(CA21,'Bảng tra CĐ'!$A$5:$B$80,2,0)=0,"",VLOOKUP(CA21,'Bảng tra CĐ'!$A$5:$B$80,2,0)),"")</f>
        <v>30</v>
      </c>
      <c r="CE21" s="1064">
        <f t="shared" si="9"/>
        <v>16</v>
      </c>
      <c r="CF21" s="1049" t="s">
        <v>1188</v>
      </c>
      <c r="CG21" s="1064">
        <f>IFERROR(_xlfn.IFS(INDEX('Bảng tra CĐ'!$E$5:$E$80,MATCH(CF21,'Bảng tra CĐ'!$A$5:$A$80,0))="$C",$C21,INDEX('Bảng tra CĐ'!$E$5:$E$80,MATCH(CF21,'Bảng tra CĐ'!$A$5:$A$80,0))="$C*$H",$C21*$H21,INDEX('Bảng tra CĐ'!$E$5:$E$80,MATCH(CF21,'Bảng tra CĐ'!$A$5:$A$80,0))="$C*$J",$C21*$J21,INDEX('Bảng tra CĐ'!$E$5:$E$80,MATCH(CF21,'Bảng tra CĐ'!$A$5:$A$80,0))="$C*2*($H+$I)",$C21*2*($H21+$I21),INDEX('Bảng tra CĐ'!$E$5:$E$80,MATCH(CF21,'Bảng tra CĐ'!$A$5:$A$80,0))="$L*3600",$L21*3600,INDEX('Bảng tra CĐ'!$E$5:$E$80,MATCH(CF21,'Bảng tra CĐ'!$A$5:$A$80,0))="$K*3600",$K21*3600),"")</f>
        <v>297.36</v>
      </c>
      <c r="CH21" s="1062">
        <f>IF(IFERROR(VLOOKUP(CF21,'Bảng tra CĐ'!$A$5:$C$80,3,0),"")="m3/h",1,_xlfn.IFS($G21&lt;18,1,$G21&lt;28,1.4,$G21&lt;40,1.6,$G21&lt;50,1.8,$G21&gt;=50,2))</f>
        <v>1.6</v>
      </c>
      <c r="CI21" s="1063">
        <f>IFERROR(IF(VLOOKUP(CF21,'Bảng tra CĐ'!$A$5:$B$80,2,0)=0,"",VLOOKUP(CF21,'Bảng tra CĐ'!$A$5:$B$80,2,0)),"")</f>
        <v>20</v>
      </c>
      <c r="CJ21" s="1064">
        <f t="shared" si="10"/>
        <v>24</v>
      </c>
      <c r="CK21" s="1076"/>
      <c r="CL21" s="139"/>
      <c r="CM21" s="1062"/>
      <c r="CN21" s="1063"/>
      <c r="CO21" s="1064"/>
      <c r="CP21" s="1049" t="s">
        <v>1196</v>
      </c>
      <c r="CQ21" s="1064">
        <v>590</v>
      </c>
      <c r="CR21" s="1062">
        <f>IF(IFERROR(VLOOKUP(CP21,'Bảng tra CĐ'!$A$5:$C$80,3,0),"")="m3/h",1,_xlfn.IFS($G21&lt;18,1,$G21&lt;28,1.4,$G21&lt;40,1.6,$G21&lt;50,1.8,$G21&gt;=50,2))</f>
        <v>1.6</v>
      </c>
      <c r="CS21" s="1063">
        <f>IFERROR(IF(VLOOKUP(CP21,'Bảng tra CĐ'!$A$5:$B$80,2,0)=0,"",VLOOKUP(CP21,'Bảng tra CĐ'!$A$5:$B$80,2,0)),"")</f>
        <v>100</v>
      </c>
      <c r="CT21" s="1064">
        <f t="shared" si="11"/>
        <v>10</v>
      </c>
      <c r="CU21" s="1049"/>
      <c r="CV21" s="139"/>
      <c r="CW21" s="1062"/>
      <c r="CX21" s="1063"/>
      <c r="CY21" s="1064"/>
      <c r="CZ21" s="1049"/>
      <c r="DA21" s="139"/>
      <c r="DB21" s="1062"/>
      <c r="DC21" s="1063"/>
      <c r="DD21" s="1064"/>
      <c r="DE21" s="1049"/>
      <c r="DF21" s="139"/>
      <c r="DG21" s="1062"/>
      <c r="DH21" s="1063"/>
      <c r="DI21" s="1064"/>
      <c r="DJ21" s="1049"/>
      <c r="DK21" s="1049"/>
      <c r="DL21" s="1049"/>
      <c r="DM21" s="1049"/>
      <c r="DN21" s="1049"/>
      <c r="DO21" s="1049"/>
      <c r="DP21" s="139"/>
      <c r="DQ21" s="1062"/>
      <c r="DR21" s="1063"/>
      <c r="DS21" s="1064"/>
      <c r="DT21" s="1050"/>
      <c r="DU21" s="139"/>
      <c r="DV21" s="1062"/>
      <c r="DW21" s="1063"/>
      <c r="DX21" s="1064"/>
      <c r="DY21" s="1050"/>
      <c r="DZ21" s="139"/>
      <c r="EA21" s="1062"/>
      <c r="EB21" s="1063"/>
      <c r="EC21" s="1064"/>
      <c r="ED21" s="1050"/>
      <c r="EE21" s="139"/>
      <c r="EF21" s="1062"/>
      <c r="EG21" s="1063"/>
      <c r="EH21" s="1064"/>
      <c r="EI21" s="1051"/>
      <c r="EJ21" s="139"/>
      <c r="EK21" s="1062"/>
      <c r="EL21" s="1063"/>
      <c r="EM21" s="1064"/>
      <c r="EN21" s="1052"/>
      <c r="EO21" s="139"/>
      <c r="EP21" s="1062"/>
      <c r="EQ21" s="1063"/>
      <c r="ER21" s="1064"/>
      <c r="ES21" s="1052"/>
    </row>
    <row r="22" spans="1:149" s="5" customFormat="1" ht="34.799999999999997" customHeight="1" outlineLevel="1">
      <c r="A22" s="17">
        <v>3</v>
      </c>
      <c r="B22" s="456" t="s">
        <v>839</v>
      </c>
      <c r="C22" s="355">
        <v>1</v>
      </c>
      <c r="D22" s="43">
        <f t="shared" ref="D22:D45" si="16">IF(G22&lt;=30,G22+4,IF(G22&lt;=50,G22+5,IF(G22&lt;=70,G22+6,IF(G22&lt;=80,G22+8))))</f>
        <v>34</v>
      </c>
      <c r="E22" s="43">
        <f t="shared" si="3"/>
        <v>59</v>
      </c>
      <c r="F22" s="65">
        <f t="shared" si="4"/>
        <v>520</v>
      </c>
      <c r="G22" s="359">
        <v>30</v>
      </c>
      <c r="H22" s="360">
        <v>55</v>
      </c>
      <c r="I22" s="360">
        <v>470</v>
      </c>
      <c r="J22" s="580">
        <v>30</v>
      </c>
      <c r="K22" s="100">
        <f t="shared" ref="K22:K116" si="17">ROUND(G22*H22*(I22+J22)*C22/10^9,5)</f>
        <v>8.3000000000000001E-4</v>
      </c>
      <c r="L22" s="92">
        <f t="shared" si="5"/>
        <v>8.5000000000000006E-2</v>
      </c>
      <c r="M22" s="127"/>
      <c r="N22" s="1014" t="s">
        <v>840</v>
      </c>
      <c r="O22" s="257"/>
      <c r="P22" s="245"/>
      <c r="Q22" s="257"/>
      <c r="R22" s="257"/>
      <c r="S22" s="257"/>
      <c r="T22" s="129">
        <f t="shared" si="6"/>
        <v>892</v>
      </c>
      <c r="U22" s="128">
        <f t="shared" si="7"/>
        <v>0.7359</v>
      </c>
      <c r="V22" s="96">
        <v>3</v>
      </c>
      <c r="W22" s="97">
        <f t="shared" ref="W22:W116" si="18">U22*V22</f>
        <v>2.2077</v>
      </c>
      <c r="AB22" s="1075" t="s">
        <v>1220</v>
      </c>
      <c r="AC22" s="1047" t="s">
        <v>1251</v>
      </c>
      <c r="AD22" s="1064">
        <f>IFERROR(_xlfn.IFS(INDEX('Bảng tra CĐ'!$E$5:$E$80,MATCH(AC22,'Bảng tra CĐ'!$A$5:$A$80,0))="$C",$C22,INDEX('Bảng tra CĐ'!$E$5:$E$80,MATCH(AC22,'Bảng tra CĐ'!$A$5:$A$80,0))="$C*$H",$C22*$H22,INDEX('Bảng tra CĐ'!$E$5:$E$80,MATCH(AC22,'Bảng tra CĐ'!$A$5:$A$80,0))="$C*$J",$C22*$J22,INDEX('Bảng tra CĐ'!$E$5:$E$80,MATCH(AC22,'Bảng tra CĐ'!$A$5:$A$80,0))="$C*2*($H+$I)",$C22*2*($H22+$I22),INDEX('Bảng tra CĐ'!$E$5:$E$80,MATCH(AC22,'Bảng tra CĐ'!$A$5:$A$80,0))="$L*3600",$L22*3600,INDEX('Bảng tra CĐ'!$E$5:$E$80,MATCH(AC22,'Bảng tra CĐ'!$A$5:$A$80,0))="$K*3600",$K22*3600),"")</f>
        <v>1050</v>
      </c>
      <c r="AE22" s="1062">
        <f>IF(IFERROR(VLOOKUP(AC22,'Bảng tra CĐ'!$A$5:$C$80,3,0),"")="m3/h",1,_xlfn.IFS($G22&lt;18,1,$G22&lt;28,1.4,$G22&lt;40,1.6,$G22&lt;50,1.8,$G22&gt;=50,2))</f>
        <v>1.6</v>
      </c>
      <c r="AF22" s="1063">
        <f>IFERROR(IF(VLOOKUP(AC22,'Bảng tra CĐ'!$A$5:$B$80,2,0)=0,"",VLOOKUP(AC22,'Bảng tra CĐ'!$A$5:$B$80,2,0)),"")</f>
        <v>100</v>
      </c>
      <c r="AG22" s="1064">
        <f>IFERROR(IF(AD22="","",ROUNDUP(MAX(AD22*AE22/AF22,1),0)),"")</f>
        <v>17</v>
      </c>
      <c r="AH22" s="1048"/>
      <c r="AI22" s="139"/>
      <c r="AJ22" s="1062"/>
      <c r="AK22" s="1063"/>
      <c r="AL22" s="1064"/>
      <c r="AM22" s="1048"/>
      <c r="AN22" s="139"/>
      <c r="AO22" s="1062"/>
      <c r="AP22" s="1063"/>
      <c r="AQ22" s="1064"/>
      <c r="AR22" s="1048" t="s">
        <v>1099</v>
      </c>
      <c r="AS22" s="1064">
        <f>IFERROR(_xlfn.IFS(INDEX('Bảng tra CĐ'!$E$5:$E$80,MATCH(AR22,'Bảng tra CĐ'!$A$5:$A$80,0))="$C",$C22,INDEX('Bảng tra CĐ'!$E$5:$E$80,MATCH(AR22,'Bảng tra CĐ'!$A$5:$A$80,0))="$C*$H",$C22*$H22,INDEX('Bảng tra CĐ'!$E$5:$E$80,MATCH(AR22,'Bảng tra CĐ'!$A$5:$A$80,0))="$C*$J",$C22*$J22,INDEX('Bảng tra CĐ'!$E$5:$E$80,MATCH(AR22,'Bảng tra CĐ'!$A$5:$A$80,0))="$C*2*($H+$I)",$C22*2*($H22+$I22),INDEX('Bảng tra CĐ'!$E$5:$E$80,MATCH(AR22,'Bảng tra CĐ'!$A$5:$A$80,0))="$L*3600",$L22*3600,INDEX('Bảng tra CĐ'!$E$5:$E$80,MATCH(AR22,'Bảng tra CĐ'!$A$5:$A$80,0))="$K*3600",$K22*3600),"")</f>
        <v>306</v>
      </c>
      <c r="AT22" s="1062">
        <f>IF(IFERROR(VLOOKUP(AR22,'Bảng tra CĐ'!$A$5:$C$80,3,0),"")="m3/h",1,_xlfn.IFS($G22&lt;18,1,$G22&lt;28,1.4,$G22&lt;40,1.6,$G22&lt;50,1.8,$G22&gt;=50,2))</f>
        <v>1.6</v>
      </c>
      <c r="AU22" s="1063">
        <f>IFERROR(IF(VLOOKUP(AR22,'Bảng tra CĐ'!$A$5:$B$80,2,0)=0,"",VLOOKUP(AR22,'Bảng tra CĐ'!$A$5:$B$80,2,0)),"")</f>
        <v>30</v>
      </c>
      <c r="AV22" s="1064">
        <f>IFERROR(IF(AS22="","",ROUNDUP(MAX(AS22*AT22/AU22,1),0)),"")</f>
        <v>17</v>
      </c>
      <c r="AW22" s="1049" t="s">
        <v>1140</v>
      </c>
      <c r="AX22" s="1064">
        <f>IFERROR(_xlfn.IFS(INDEX('Bảng tra CĐ'!$E$5:$E$80,MATCH(AW22,'Bảng tra CĐ'!$A$5:$A$80,0))="$C",$C22,INDEX('Bảng tra CĐ'!$E$5:$E$80,MATCH(AW22,'Bảng tra CĐ'!$A$5:$A$80,0))="$C*$H",$C22*$H22,INDEX('Bảng tra CĐ'!$E$5:$E$80,MATCH(AW22,'Bảng tra CĐ'!$A$5:$A$80,0))="$C*$J",$C22*$J22,INDEX('Bảng tra CĐ'!$E$5:$E$80,MATCH(AW22,'Bảng tra CĐ'!$A$5:$A$80,0))="$C*2*($H+$I)",$C22*2*($H22+$I22),INDEX('Bảng tra CĐ'!$E$5:$E$80,MATCH(AW22,'Bảng tra CĐ'!$A$5:$A$80,0))="$L*3600",$L22*3600,INDEX('Bảng tra CĐ'!$E$5:$E$80,MATCH(AW22,'Bảng tra CĐ'!$A$5:$A$80,0))="$K*3600",$K22*3600),"")</f>
        <v>55</v>
      </c>
      <c r="AY22" s="1062">
        <f>IF(IFERROR(VLOOKUP(AW22,'Bảng tra CĐ'!$A$5:$C$80,3,0),"")="m3/h",1,_xlfn.IFS($G22&lt;18,1,$G22&lt;28,1.4,$G22&lt;40,1.6,$G22&lt;50,1.8,$G22&gt;=50,2))</f>
        <v>1.6</v>
      </c>
      <c r="AZ22" s="1063">
        <f>IFERROR(IF(VLOOKUP(AW22,'Bảng tra CĐ'!$A$5:$B$80,2,0)=0,"",VLOOKUP(AW22,'Bảng tra CĐ'!$A$5:$B$80,2,0)),"")</f>
        <v>29.285714285714288</v>
      </c>
      <c r="BA22" s="1064">
        <f>IFERROR(IF(AX22="","",ROUNDUP(MAX(AX22*AY22/AZ22,1),0)),"")</f>
        <v>4</v>
      </c>
      <c r="BB22" s="1049" t="s">
        <v>1194</v>
      </c>
      <c r="BC22" s="1064">
        <f>IFERROR(_xlfn.IFS(INDEX('Bảng tra CĐ'!$E$5:$E$80,MATCH(BB22,'Bảng tra CĐ'!$A$5:$A$80,0))="$C",$C22,INDEX('Bảng tra CĐ'!$E$5:$E$80,MATCH(BB22,'Bảng tra CĐ'!$A$5:$A$80,0))="$C*$H",$C22*$H22,INDEX('Bảng tra CĐ'!$E$5:$E$80,MATCH(BB22,'Bảng tra CĐ'!$A$5:$A$80,0))="$C*$J",$C22*$J22,INDEX('Bảng tra CĐ'!$E$5:$E$80,MATCH(BB22,'Bảng tra CĐ'!$A$5:$A$80,0))="$C*2*($H+$I)",$C22*2*($H22+$I22),INDEX('Bảng tra CĐ'!$E$5:$E$80,MATCH(BB22,'Bảng tra CĐ'!$A$5:$A$80,0))="$L*3600",$L22*3600,INDEX('Bảng tra CĐ'!$E$5:$E$80,MATCH(BB22,'Bảng tra CĐ'!$A$5:$A$80,0))="$K*3600",$K22*3600),"")</f>
        <v>30</v>
      </c>
      <c r="BD22" s="1062">
        <f>IF(IFERROR(VLOOKUP(BB22,'Bảng tra CĐ'!$A$5:$C$80,3,0),"")="m3/h",1,_xlfn.IFS($G22&lt;18,1,$G22&lt;28,1.4,$G22&lt;40,1.6,$G22&lt;50,1.8,$G22&gt;=50,2))</f>
        <v>1.6</v>
      </c>
      <c r="BE22" s="1063">
        <f>IFERROR(IF(VLOOKUP(BB22,'Bảng tra CĐ'!$A$5:$B$80,2,0)=0,"",VLOOKUP(BB22,'Bảng tra CĐ'!$A$5:$B$80,2,0)),"")</f>
        <v>5</v>
      </c>
      <c r="BF22" s="1064">
        <f>IFERROR(IF(BC22="","",ROUNDUP(MAX(BC22*BD22/BE22,1),0)),"")</f>
        <v>10</v>
      </c>
      <c r="BG22" s="1049"/>
      <c r="BH22" s="139"/>
      <c r="BI22" s="1062"/>
      <c r="BJ22" s="1063"/>
      <c r="BK22" s="1064"/>
      <c r="BL22" s="1049"/>
      <c r="BM22" s="139"/>
      <c r="BN22" s="1062"/>
      <c r="BO22" s="1063"/>
      <c r="BP22" s="1064"/>
      <c r="BQ22" s="1049" t="s">
        <v>1176</v>
      </c>
      <c r="BR22" s="1209">
        <f>F22*E22</f>
        <v>30680</v>
      </c>
      <c r="BS22" s="1062">
        <f>IF(IFERROR(VLOOKUP(BQ22,'Bảng tra CĐ'!$A$5:$C$80,3,0),"")="m3/h",1,_xlfn.IFS($G22&lt;18,1,$G22&lt;28,1.4,$G22&lt;40,1.6,$G22&lt;50,1.8,$G22&gt;=50,2))</f>
        <v>1.6</v>
      </c>
      <c r="BT22" s="1063">
        <f>IFERROR(IF(VLOOKUP(BQ22,'Bảng tra CĐ'!$A$5:$B$80,2,0)=0,"",VLOOKUP(BQ22,'Bảng tra CĐ'!$A$5:$B$80,2,0)),"")</f>
        <v>100</v>
      </c>
      <c r="BU22" s="1064">
        <f>IFERROR(IF(BR22="","",ROUNDUP(MAX(BR22*BS22/BT22,1),0)),"")</f>
        <v>491</v>
      </c>
      <c r="BV22" s="1048" t="s">
        <v>1139</v>
      </c>
      <c r="BW22" s="139">
        <f>IFERROR(_xlfn.IFS(INDEX('Bảng tra CĐ'!$E$5:$E$80,MATCH(BV22,'Bảng tra CĐ'!$A$5:$A$80,0))="$C",$C22,INDEX('Bảng tra CĐ'!$E$5:$E$80,MATCH(BV22,'Bảng tra CĐ'!$A$5:$A$80,0))="$C*$H",$C22*$H22,INDEX('Bảng tra CĐ'!$E$5:$E$80,MATCH(BV22,'Bảng tra CĐ'!$A$5:$A$80,0))="$C*$J",$C22*$J22,INDEX('Bảng tra CĐ'!$E$5:$E$80,MATCH(BV22,'Bảng tra CĐ'!$A$5:$A$80,0))="$C*2*($H+$I)",$C22*2*($H22+$I22),INDEX('Bảng tra CĐ'!$E$5:$E$80,MATCH(BV22,'Bảng tra CĐ'!$A$5:$A$80,0))="$L*3600",$L22*3600,INDEX('Bảng tra CĐ'!$E$5:$E$80,MATCH(BV22,'Bảng tra CĐ'!$A$5:$A$80,0))="$K*3600",$K22*3600),"")</f>
        <v>306</v>
      </c>
      <c r="BX22" s="1062">
        <f>IF(IFERROR(VLOOKUP(BV22,'Bảng tra CĐ'!$A$5:$C$80,3,0),"")="m3/h",1,_xlfn.IFS($G22&lt;18,1,$G22&lt;28,1.4,$G22&lt;40,1.6,$G22&lt;50,1.8,$G22&gt;=50,2))</f>
        <v>1.6</v>
      </c>
      <c r="BY22" s="1063">
        <f>IFERROR(IF(VLOOKUP(BV22,'Bảng tra CĐ'!$A$5:$B$80,2,0)=0,"",VLOOKUP(BV22,'Bảng tra CĐ'!$A$5:$B$80,2,0)),"")</f>
        <v>23</v>
      </c>
      <c r="BZ22" s="1064">
        <f t="shared" si="8"/>
        <v>22</v>
      </c>
      <c r="CA22" s="1049" t="s">
        <v>1103</v>
      </c>
      <c r="CB22" s="139">
        <f>IFERROR(_xlfn.IFS(INDEX('Bảng tra CĐ'!$E$5:$E$80,MATCH(CA22,'Bảng tra CĐ'!$A$5:$A$80,0))="$C",$C22,INDEX('Bảng tra CĐ'!$E$5:$E$80,MATCH(CA22,'Bảng tra CĐ'!$A$5:$A$80,0))="$C*$H",$C22*$H22,INDEX('Bảng tra CĐ'!$E$5:$E$80,MATCH(CA22,'Bảng tra CĐ'!$A$5:$A$80,0))="$C*$J",$C22*$J22,INDEX('Bảng tra CĐ'!$E$5:$E$80,MATCH(CA22,'Bảng tra CĐ'!$A$5:$A$80,0))="$C*2*($H+$I)",$C22*2*($H22+$I22),INDEX('Bảng tra CĐ'!$E$5:$E$80,MATCH(CA22,'Bảng tra CĐ'!$A$5:$A$80,0))="$L*3600",$L22*3600,INDEX('Bảng tra CĐ'!$E$5:$E$80,MATCH(CA22,'Bảng tra CĐ'!$A$5:$A$80,0))="$K*3600",$K22*3600),"")</f>
        <v>306</v>
      </c>
      <c r="CC22" s="1062">
        <f>IF(IFERROR(VLOOKUP(CA22,'Bảng tra CĐ'!$A$5:$C$80,3,0),"")="m3/h",1,_xlfn.IFS($G22&lt;18,1,$G22&lt;28,1.4,$G22&lt;40,1.6,$G22&lt;50,1.8,$G22&gt;=50,2))</f>
        <v>1.6</v>
      </c>
      <c r="CD22" s="1063">
        <f>IFERROR(IF(VLOOKUP(CA22,'Bảng tra CĐ'!$A$5:$B$80,2,0)=0,"",VLOOKUP(CA22,'Bảng tra CĐ'!$A$5:$B$80,2,0)),"")</f>
        <v>30</v>
      </c>
      <c r="CE22" s="1064">
        <f>IFERROR(IF(CB22="","",ROUNDUP(MAX(CB22*CC22/CD22,1),0)),"")</f>
        <v>17</v>
      </c>
      <c r="CF22" s="1049"/>
      <c r="CG22" s="1064"/>
      <c r="CH22" s="1062"/>
      <c r="CI22" s="1063"/>
      <c r="CJ22" s="1064" t="str">
        <f t="shared" si="10"/>
        <v/>
      </c>
      <c r="CK22" s="1048"/>
      <c r="CL22" s="139"/>
      <c r="CM22" s="1062"/>
      <c r="CN22" s="1063"/>
      <c r="CO22" s="1064"/>
      <c r="CP22" s="1049" t="s">
        <v>1200</v>
      </c>
      <c r="CQ22" s="1064">
        <v>30680</v>
      </c>
      <c r="CR22" s="1062">
        <f>IF(IFERROR(VLOOKUP(CP22,'Bảng tra CĐ'!$A$5:$C$80,3,0),"")="m3/h",1,_xlfn.IFS($G22&lt;18,1,$G22&lt;28,1.4,$G22&lt;40,1.6,$G22&lt;50,1.8,$G22&gt;=50,2))</f>
        <v>1.6</v>
      </c>
      <c r="CS22" s="1063">
        <f>IFERROR(IF(VLOOKUP(CP22,'Bảng tra CĐ'!$A$5:$B$80,2,0)=0,"",VLOOKUP(CP22,'Bảng tra CĐ'!$A$5:$B$80,2,0)),"")</f>
        <v>1000</v>
      </c>
      <c r="CT22" s="1064">
        <f t="shared" si="11"/>
        <v>50</v>
      </c>
      <c r="CU22" s="1077"/>
      <c r="CV22" s="139"/>
      <c r="CW22" s="1062"/>
      <c r="CX22" s="1063"/>
      <c r="CY22" s="1064"/>
      <c r="CZ22" s="1049"/>
      <c r="DA22" s="139"/>
      <c r="DB22" s="1062"/>
      <c r="DC22" s="1063"/>
      <c r="DD22" s="1064"/>
      <c r="DE22" s="1049"/>
      <c r="DF22" s="139"/>
      <c r="DG22" s="1062"/>
      <c r="DH22" s="1063"/>
      <c r="DI22" s="1064"/>
      <c r="DJ22" s="1049"/>
      <c r="DK22" s="139"/>
      <c r="DL22" s="1062"/>
      <c r="DM22" s="1063"/>
      <c r="DN22" s="1064"/>
      <c r="DO22" s="1049"/>
      <c r="DP22" s="139"/>
      <c r="DQ22" s="1062"/>
      <c r="DR22" s="1063"/>
      <c r="DS22" s="1064"/>
      <c r="DT22" s="1050"/>
      <c r="DU22" s="139"/>
      <c r="DV22" s="1062"/>
      <c r="DW22" s="1063"/>
      <c r="DX22" s="1064"/>
      <c r="DY22" s="1050"/>
      <c r="DZ22" s="139"/>
      <c r="EA22" s="1062"/>
      <c r="EB22" s="1063"/>
      <c r="EC22" s="1064"/>
      <c r="ED22" s="1050"/>
      <c r="EE22" s="139"/>
      <c r="EF22" s="1062"/>
      <c r="EG22" s="1063"/>
      <c r="EH22" s="1064"/>
      <c r="EI22" s="1051"/>
      <c r="EJ22" s="139"/>
      <c r="EK22" s="1062"/>
      <c r="EL22" s="1063"/>
      <c r="EM22" s="1064"/>
      <c r="EN22" s="1052"/>
      <c r="EO22" s="139"/>
      <c r="EP22" s="1062"/>
      <c r="EQ22" s="1063"/>
      <c r="ER22" s="1064"/>
      <c r="ES22" s="1052"/>
    </row>
    <row r="23" spans="1:149" s="5" customFormat="1" ht="34.799999999999997" customHeight="1" outlineLevel="1">
      <c r="A23" s="17">
        <v>4</v>
      </c>
      <c r="B23" s="456" t="s">
        <v>841</v>
      </c>
      <c r="C23" s="355">
        <v>8</v>
      </c>
      <c r="D23" s="43">
        <f t="shared" si="16"/>
        <v>16</v>
      </c>
      <c r="E23" s="43">
        <f t="shared" si="3"/>
        <v>24</v>
      </c>
      <c r="F23" s="65">
        <f t="shared" si="4"/>
        <v>520</v>
      </c>
      <c r="G23" s="359">
        <v>12</v>
      </c>
      <c r="H23" s="360">
        <v>20</v>
      </c>
      <c r="I23" s="360">
        <v>470</v>
      </c>
      <c r="J23" s="580">
        <v>30</v>
      </c>
      <c r="K23" s="100">
        <f t="shared" si="17"/>
        <v>9.6000000000000002E-4</v>
      </c>
      <c r="L23" s="92">
        <f t="shared" si="5"/>
        <v>0.25600000000000001</v>
      </c>
      <c r="M23" s="127"/>
      <c r="N23" s="1011" t="s">
        <v>842</v>
      </c>
      <c r="O23" s="257"/>
      <c r="P23" s="245"/>
      <c r="Q23" s="257"/>
      <c r="R23" s="257"/>
      <c r="S23" s="257"/>
      <c r="T23" s="129">
        <f t="shared" si="6"/>
        <v>7136</v>
      </c>
      <c r="U23" s="128">
        <f t="shared" si="7"/>
        <v>0.85631999999999997</v>
      </c>
      <c r="V23" s="96">
        <v>3</v>
      </c>
      <c r="W23" s="97">
        <f t="shared" si="18"/>
        <v>2.5689599999999997</v>
      </c>
      <c r="AB23" s="1075" t="s">
        <v>1223</v>
      </c>
      <c r="AC23" s="1047" t="s">
        <v>1251</v>
      </c>
      <c r="AD23" s="1064">
        <f>IFERROR(_xlfn.IFS(INDEX('Bảng tra CĐ'!$E$5:$E$80,MATCH(AC23,'Bảng tra CĐ'!$A$5:$A$80,0))="$C",$C23,INDEX('Bảng tra CĐ'!$E$5:$E$80,MATCH(AC23,'Bảng tra CĐ'!$A$5:$A$80,0))="$C*$H",$C23*$H23,INDEX('Bảng tra CĐ'!$E$5:$E$80,MATCH(AC23,'Bảng tra CĐ'!$A$5:$A$80,0))="$C*$J",$C23*$J23,INDEX('Bảng tra CĐ'!$E$5:$E$80,MATCH(AC23,'Bảng tra CĐ'!$A$5:$A$80,0))="$C*2*($H+$I)",$C23*2*($H23+$I23),INDEX('Bảng tra CĐ'!$E$5:$E$80,MATCH(AC23,'Bảng tra CĐ'!$A$5:$A$80,0))="$L*3600",$L23*3600,INDEX('Bảng tra CĐ'!$E$5:$E$80,MATCH(AC23,'Bảng tra CĐ'!$A$5:$A$80,0))="$K*3600",$K23*3600),"")</f>
        <v>7840</v>
      </c>
      <c r="AE23" s="1062">
        <f>IF(IFERROR(VLOOKUP(AC23,'Bảng tra CĐ'!$A$5:$C$80,3,0),"")="m3/h",1,_xlfn.IFS($G23&lt;18,1,$G23&lt;28,1.4,$G23&lt;40,1.6,$G23&lt;50,1.8,$G23&gt;=50,2))</f>
        <v>1</v>
      </c>
      <c r="AF23" s="1063">
        <f>IFERROR(IF(VLOOKUP(AC23,'Bảng tra CĐ'!$A$5:$B$80,2,0)=0,"",VLOOKUP(AC23,'Bảng tra CĐ'!$A$5:$B$80,2,0)),"")</f>
        <v>100</v>
      </c>
      <c r="AG23" s="1064">
        <f>IFERROR(IF(AD23="","",ROUNDUP(MAX(AD23*AE23/AF23,1),0)),"")</f>
        <v>79</v>
      </c>
      <c r="AH23" s="1048"/>
      <c r="AI23" s="139"/>
      <c r="AJ23" s="1062"/>
      <c r="AK23" s="1063"/>
      <c r="AL23" s="1064"/>
      <c r="AM23" s="1048"/>
      <c r="AN23" s="139"/>
      <c r="AO23" s="1062"/>
      <c r="AP23" s="1063"/>
      <c r="AQ23" s="1064"/>
      <c r="AR23" s="1048" t="s">
        <v>1099</v>
      </c>
      <c r="AS23" s="1064">
        <f>IFERROR(_xlfn.IFS(INDEX('Bảng tra CĐ'!$E$5:$E$80,MATCH(AR23,'Bảng tra CĐ'!$A$5:$A$80,0))="$C",$C23,INDEX('Bảng tra CĐ'!$E$5:$E$80,MATCH(AR23,'Bảng tra CĐ'!$A$5:$A$80,0))="$C*$H",$C23*$H23,INDEX('Bảng tra CĐ'!$E$5:$E$80,MATCH(AR23,'Bảng tra CĐ'!$A$5:$A$80,0))="$C*$J",$C23*$J23,INDEX('Bảng tra CĐ'!$E$5:$E$80,MATCH(AR23,'Bảng tra CĐ'!$A$5:$A$80,0))="$C*2*($H+$I)",$C23*2*($H23+$I23),INDEX('Bảng tra CĐ'!$E$5:$E$80,MATCH(AR23,'Bảng tra CĐ'!$A$5:$A$80,0))="$L*3600",$L23*3600,INDEX('Bảng tra CĐ'!$E$5:$E$80,MATCH(AR23,'Bảng tra CĐ'!$A$5:$A$80,0))="$K*3600",$K23*3600),"")</f>
        <v>921.6</v>
      </c>
      <c r="AT23" s="1062">
        <f>IF(IFERROR(VLOOKUP(AR23,'Bảng tra CĐ'!$A$5:$C$80,3,0),"")="m3/h",1,_xlfn.IFS($G23&lt;18,1,$G23&lt;28,1.4,$G23&lt;40,1.6,$G23&lt;50,1.8,$G23&gt;=50,2))</f>
        <v>1</v>
      </c>
      <c r="AU23" s="1063">
        <f>IFERROR(IF(VLOOKUP(AR23,'Bảng tra CĐ'!$A$5:$B$80,2,0)=0,"",VLOOKUP(AR23,'Bảng tra CĐ'!$A$5:$B$80,2,0)),"")</f>
        <v>30</v>
      </c>
      <c r="AV23" s="1064">
        <f>IFERROR(IF(AS23="","",ROUNDUP(MAX(AS23*AT23/AU23,1),0)),"")</f>
        <v>31</v>
      </c>
      <c r="AW23" s="1049" t="s">
        <v>1140</v>
      </c>
      <c r="AX23" s="1064">
        <f>IFERROR(_xlfn.IFS(INDEX('Bảng tra CĐ'!$E$5:$E$80,MATCH(AW23,'Bảng tra CĐ'!$A$5:$A$80,0))="$C",$C23,INDEX('Bảng tra CĐ'!$E$5:$E$80,MATCH(AW23,'Bảng tra CĐ'!$A$5:$A$80,0))="$C*$H",$C23*$H23,INDEX('Bảng tra CĐ'!$E$5:$E$80,MATCH(AW23,'Bảng tra CĐ'!$A$5:$A$80,0))="$C*$J",$C23*$J23,INDEX('Bảng tra CĐ'!$E$5:$E$80,MATCH(AW23,'Bảng tra CĐ'!$A$5:$A$80,0))="$C*2*($H+$I)",$C23*2*($H23+$I23),INDEX('Bảng tra CĐ'!$E$5:$E$80,MATCH(AW23,'Bảng tra CĐ'!$A$5:$A$80,0))="$L*3600",$L23*3600,INDEX('Bảng tra CĐ'!$E$5:$E$80,MATCH(AW23,'Bảng tra CĐ'!$A$5:$A$80,0))="$K*3600",$K23*3600),"")</f>
        <v>160</v>
      </c>
      <c r="AY23" s="1062">
        <f>IF(IFERROR(VLOOKUP(AW23,'Bảng tra CĐ'!$A$5:$C$80,3,0),"")="m3/h",1,_xlfn.IFS($G23&lt;18,1,$G23&lt;28,1.4,$G23&lt;40,1.6,$G23&lt;50,1.8,$G23&gt;=50,2))</f>
        <v>1</v>
      </c>
      <c r="AZ23" s="1063">
        <f>IFERROR(IF(VLOOKUP(AW23,'Bảng tra CĐ'!$A$5:$B$80,2,0)=0,"",VLOOKUP(AW23,'Bảng tra CĐ'!$A$5:$B$80,2,0)),"")</f>
        <v>29.285714285714288</v>
      </c>
      <c r="BA23" s="1064">
        <f>IFERROR(IF(AX23="","",ROUNDUP(MAX(AX23*AY23/AZ23,1),0)),"")</f>
        <v>6</v>
      </c>
      <c r="BB23" s="1049" t="s">
        <v>1185</v>
      </c>
      <c r="BC23" s="1064">
        <f>IFERROR(_xlfn.IFS(INDEX('Bảng tra CĐ'!$E$5:$E$80,MATCH(BB23,'Bảng tra CĐ'!$A$5:$A$80,0))="$C",$C23,INDEX('Bảng tra CĐ'!$E$5:$E$80,MATCH(BB23,'Bảng tra CĐ'!$A$5:$A$80,0))="$C*$H",$C23*$H23,INDEX('Bảng tra CĐ'!$E$5:$E$80,MATCH(BB23,'Bảng tra CĐ'!$A$5:$A$80,0))="$C*$J",$C23*$J23,INDEX('Bảng tra CĐ'!$E$5:$E$80,MATCH(BB23,'Bảng tra CĐ'!$A$5:$A$80,0))="$C*2*($H+$I)",$C23*2*($H23+$I23),INDEX('Bảng tra CĐ'!$E$5:$E$80,MATCH(BB23,'Bảng tra CĐ'!$A$5:$A$80,0))="$L*3600",$L23*3600,INDEX('Bảng tra CĐ'!$E$5:$E$80,MATCH(BB23,'Bảng tra CĐ'!$A$5:$A$80,0))="$K*3600",$K23*3600),"")</f>
        <v>240</v>
      </c>
      <c r="BD23" s="1062">
        <f>IF(IFERROR(VLOOKUP(BB23,'Bảng tra CĐ'!$A$5:$C$80,3,0),"")="m3/h",1,_xlfn.IFS($G23&lt;18,1,$G23&lt;28,1.4,$G23&lt;40,1.6,$G23&lt;50,1.8,$G23&gt;=50,2))</f>
        <v>1</v>
      </c>
      <c r="BE23" s="1063">
        <f>IFERROR(IF(VLOOKUP(BB23,'Bảng tra CĐ'!$A$5:$B$80,2,0)=0,"",VLOOKUP(BB23,'Bảng tra CĐ'!$A$5:$B$80,2,0)),"")</f>
        <v>5</v>
      </c>
      <c r="BF23" s="1064">
        <f>IFERROR(IF(BC23="","",ROUNDUP(MAX(BC23*BD23/BE23,1),0)),"")</f>
        <v>48</v>
      </c>
      <c r="BG23" s="1049"/>
      <c r="BH23" s="139"/>
      <c r="BI23" s="1062"/>
      <c r="BJ23" s="1063"/>
      <c r="BK23" s="1064"/>
      <c r="BL23" s="1049"/>
      <c r="BM23" s="139"/>
      <c r="BN23" s="1062"/>
      <c r="BO23" s="1063"/>
      <c r="BP23" s="1064"/>
      <c r="BQ23" s="1049"/>
      <c r="BR23" s="139"/>
      <c r="BS23" s="1062"/>
      <c r="BT23" s="1063"/>
      <c r="BU23" s="1064"/>
      <c r="BV23" s="1048" t="s">
        <v>1139</v>
      </c>
      <c r="BW23" s="139">
        <f>IFERROR(_xlfn.IFS(INDEX('Bảng tra CĐ'!$E$5:$E$80,MATCH(BV23,'Bảng tra CĐ'!$A$5:$A$80,0))="$C",$C23,INDEX('Bảng tra CĐ'!$E$5:$E$80,MATCH(BV23,'Bảng tra CĐ'!$A$5:$A$80,0))="$C*$H",$C23*$H23,INDEX('Bảng tra CĐ'!$E$5:$E$80,MATCH(BV23,'Bảng tra CĐ'!$A$5:$A$80,0))="$C*$J",$C23*$J23,INDEX('Bảng tra CĐ'!$E$5:$E$80,MATCH(BV23,'Bảng tra CĐ'!$A$5:$A$80,0))="$C*2*($H+$I)",$C23*2*($H23+$I23),INDEX('Bảng tra CĐ'!$E$5:$E$80,MATCH(BV23,'Bảng tra CĐ'!$A$5:$A$80,0))="$L*3600",$L23*3600,INDEX('Bảng tra CĐ'!$E$5:$E$80,MATCH(BV23,'Bảng tra CĐ'!$A$5:$A$80,0))="$K*3600",$K23*3600),"")</f>
        <v>921.6</v>
      </c>
      <c r="BX23" s="1062">
        <f>IF(IFERROR(VLOOKUP(BV23,'Bảng tra CĐ'!$A$5:$C$80,3,0),"")="m3/h",1,_xlfn.IFS($G23&lt;18,1,$G23&lt;28,1.4,$G23&lt;40,1.6,$G23&lt;50,1.8,$G23&gt;=50,2))</f>
        <v>1</v>
      </c>
      <c r="BY23" s="1063">
        <f>IFERROR(IF(VLOOKUP(BV23,'Bảng tra CĐ'!$A$5:$B$80,2,0)=0,"",VLOOKUP(BV23,'Bảng tra CĐ'!$A$5:$B$80,2,0)),"")</f>
        <v>23</v>
      </c>
      <c r="BZ23" s="1064">
        <f t="shared" si="8"/>
        <v>41</v>
      </c>
      <c r="CA23" s="1049" t="s">
        <v>1179</v>
      </c>
      <c r="CB23" s="1064">
        <f>IFERROR(_xlfn.IFS(INDEX('Bảng tra CĐ'!$E$5:$E$80,MATCH(CA23,'Bảng tra CĐ'!$A$5:$A$80,0))="$C",$C23,INDEX('Bảng tra CĐ'!$E$5:$E$80,MATCH(CA23,'Bảng tra CĐ'!$A$5:$A$80,0))="$C*$H",$C23*$H23,INDEX('Bảng tra CĐ'!$E$5:$E$80,MATCH(CA23,'Bảng tra CĐ'!$A$5:$A$80,0))="$C*$J",$C23*$J23,INDEX('Bảng tra CĐ'!$E$5:$E$80,MATCH(CA23,'Bảng tra CĐ'!$A$5:$A$80,0))="$C*2*($H+$I)",$C23*2*($H23+$I23),INDEX('Bảng tra CĐ'!$E$5:$E$80,MATCH(CA23,'Bảng tra CĐ'!$A$5:$A$80,0))="$L*3600",$L23*3600,INDEX('Bảng tra CĐ'!$E$5:$E$80,MATCH(CA23,'Bảng tra CĐ'!$A$5:$A$80,0))="$K*3600",$K23*3600),"")</f>
        <v>921.6</v>
      </c>
      <c r="CC23" s="1062">
        <f>IF(IFERROR(VLOOKUP(CA23,'Bảng tra CĐ'!$A$5:$C$80,3,0),"")="m3/h",1,_xlfn.IFS($G23&lt;18,1,$G23&lt;28,1.4,$G23&lt;40,1.6,$G23&lt;50,1.8,$G23&gt;=50,2))</f>
        <v>1</v>
      </c>
      <c r="CD23" s="1063">
        <f>IFERROR(IF(VLOOKUP(CA23,'Bảng tra CĐ'!$A$5:$B$80,2,0)=0,"",VLOOKUP(CA23,'Bảng tra CĐ'!$A$5:$B$80,2,0)),"")</f>
        <v>10</v>
      </c>
      <c r="CE23" s="1064">
        <f t="shared" ref="CE23:CE24" si="19">IFERROR(IF(CB23="","",ROUNDUP(MAX(CB23*CC23/CD23,1),0)),"")</f>
        <v>93</v>
      </c>
      <c r="CF23" s="1049"/>
      <c r="CG23" s="139"/>
      <c r="CH23" s="1062"/>
      <c r="CI23" s="1063"/>
      <c r="CJ23" s="1064"/>
      <c r="CK23" s="1048"/>
      <c r="CL23" s="139"/>
      <c r="CM23" s="1062"/>
      <c r="CN23" s="1063"/>
      <c r="CO23" s="1064"/>
      <c r="CP23" s="1049"/>
      <c r="CQ23" s="139"/>
      <c r="CR23" s="1062"/>
      <c r="CS23" s="1063"/>
      <c r="CT23" s="1064"/>
      <c r="CU23" s="1049"/>
      <c r="CV23" s="139"/>
      <c r="CW23" s="1062"/>
      <c r="CX23" s="1063"/>
      <c r="CY23" s="1064"/>
      <c r="CZ23" s="1049"/>
      <c r="DA23" s="139"/>
      <c r="DB23" s="1062"/>
      <c r="DC23" s="1063"/>
      <c r="DD23" s="1064"/>
      <c r="DE23" s="1049"/>
      <c r="DF23" s="139"/>
      <c r="DG23" s="1062"/>
      <c r="DH23" s="1063"/>
      <c r="DI23" s="1064"/>
      <c r="DJ23" s="1049"/>
      <c r="DK23" s="139"/>
      <c r="DL23" s="1062"/>
      <c r="DM23" s="1063"/>
      <c r="DN23" s="1064"/>
      <c r="DO23" s="1049"/>
      <c r="DP23" s="139"/>
      <c r="DQ23" s="1062"/>
      <c r="DR23" s="1063"/>
      <c r="DS23" s="1064"/>
      <c r="DT23" s="1050"/>
      <c r="DU23" s="139"/>
      <c r="DV23" s="1062"/>
      <c r="DW23" s="1063"/>
      <c r="DX23" s="1064"/>
      <c r="DY23" s="1050"/>
      <c r="DZ23" s="139"/>
      <c r="EA23" s="1062"/>
      <c r="EB23" s="1063"/>
      <c r="EC23" s="1064"/>
      <c r="ED23" s="1050"/>
      <c r="EE23" s="139"/>
      <c r="EF23" s="1062"/>
      <c r="EG23" s="1063"/>
      <c r="EH23" s="1064"/>
      <c r="EI23" s="1051"/>
      <c r="EJ23" s="139"/>
      <c r="EK23" s="1062"/>
      <c r="EL23" s="1063"/>
      <c r="EM23" s="1064"/>
      <c r="EN23" s="1052"/>
      <c r="EO23" s="139"/>
      <c r="EP23" s="1062"/>
      <c r="EQ23" s="1063"/>
      <c r="ER23" s="1064"/>
      <c r="ES23" s="1052"/>
    </row>
    <row r="24" spans="1:149" s="5" customFormat="1" ht="34.799999999999997" customHeight="1" outlineLevel="1">
      <c r="A24" s="17">
        <v>5</v>
      </c>
      <c r="B24" s="1015" t="s">
        <v>843</v>
      </c>
      <c r="C24" s="355">
        <v>1</v>
      </c>
      <c r="D24" s="43">
        <f t="shared" si="16"/>
        <v>19</v>
      </c>
      <c r="E24" s="43">
        <f t="shared" si="3"/>
        <v>34</v>
      </c>
      <c r="F24" s="65">
        <f t="shared" si="4"/>
        <v>520</v>
      </c>
      <c r="G24" s="359">
        <v>15</v>
      </c>
      <c r="H24" s="360">
        <v>30</v>
      </c>
      <c r="I24" s="360">
        <v>470</v>
      </c>
      <c r="J24" s="580">
        <v>30</v>
      </c>
      <c r="K24" s="100">
        <f t="shared" si="17"/>
        <v>2.3000000000000001E-4</v>
      </c>
      <c r="L24" s="92">
        <f t="shared" si="5"/>
        <v>4.4999999999999998E-2</v>
      </c>
      <c r="M24" s="127"/>
      <c r="N24" s="1011" t="s">
        <v>842</v>
      </c>
      <c r="O24" s="257"/>
      <c r="P24" s="245"/>
      <c r="Q24" s="257"/>
      <c r="R24" s="257"/>
      <c r="S24" s="257"/>
      <c r="T24" s="129">
        <f t="shared" si="6"/>
        <v>892</v>
      </c>
      <c r="U24" s="128">
        <f t="shared" si="7"/>
        <v>0.20069999999999999</v>
      </c>
      <c r="V24" s="96">
        <v>3</v>
      </c>
      <c r="W24" s="97">
        <f t="shared" si="18"/>
        <v>0.60209999999999997</v>
      </c>
      <c r="AB24" s="1075" t="s">
        <v>1224</v>
      </c>
      <c r="AC24" s="1047" t="s">
        <v>1251</v>
      </c>
      <c r="AD24" s="1064">
        <f>IFERROR(_xlfn.IFS(INDEX('Bảng tra CĐ'!$E$5:$E$80,MATCH(AC24,'Bảng tra CĐ'!$A$5:$A$80,0))="$C",$C24,INDEX('Bảng tra CĐ'!$E$5:$E$80,MATCH(AC24,'Bảng tra CĐ'!$A$5:$A$80,0))="$C*$H",$C24*$H24,INDEX('Bảng tra CĐ'!$E$5:$E$80,MATCH(AC24,'Bảng tra CĐ'!$A$5:$A$80,0))="$C*$J",$C24*$J24,INDEX('Bảng tra CĐ'!$E$5:$E$80,MATCH(AC24,'Bảng tra CĐ'!$A$5:$A$80,0))="$C*2*($H+$I)",$C24*2*($H24+$I24),INDEX('Bảng tra CĐ'!$E$5:$E$80,MATCH(AC24,'Bảng tra CĐ'!$A$5:$A$80,0))="$L*3600",$L24*3600,INDEX('Bảng tra CĐ'!$E$5:$E$80,MATCH(AC24,'Bảng tra CĐ'!$A$5:$A$80,0))="$K*3600",$K24*3600),"")</f>
        <v>1000</v>
      </c>
      <c r="AE24" s="1062">
        <f>IF(IFERROR(VLOOKUP(AC24,'Bảng tra CĐ'!$A$5:$C$80,3,0),"")="m3/h",1,_xlfn.IFS($G24&lt;18,1,$G24&lt;28,1.4,$G24&lt;40,1.6,$G24&lt;50,1.8,$G24&gt;=50,2))</f>
        <v>1</v>
      </c>
      <c r="AF24" s="1063">
        <f>IFERROR(IF(VLOOKUP(AC24,'Bảng tra CĐ'!$A$5:$B$80,2,0)=0,"",VLOOKUP(AC24,'Bảng tra CĐ'!$A$5:$B$80,2,0)),"")</f>
        <v>100</v>
      </c>
      <c r="AG24" s="1064">
        <f>IFERROR(IF(AD24="","",ROUNDUP(MAX(AD24*AE24/AF24,1),0)),"")</f>
        <v>10</v>
      </c>
      <c r="AH24" s="1048"/>
      <c r="AI24" s="139"/>
      <c r="AJ24" s="1062"/>
      <c r="AK24" s="1063"/>
      <c r="AL24" s="1064"/>
      <c r="AM24" s="1048"/>
      <c r="AN24" s="139"/>
      <c r="AO24" s="1062"/>
      <c r="AP24" s="1063"/>
      <c r="AQ24" s="1064"/>
      <c r="AR24" s="1048" t="s">
        <v>1099</v>
      </c>
      <c r="AS24" s="1064">
        <f>IFERROR(_xlfn.IFS(INDEX('Bảng tra CĐ'!$E$5:$E$80,MATCH(AR24,'Bảng tra CĐ'!$A$5:$A$80,0))="$C",$C24,INDEX('Bảng tra CĐ'!$E$5:$E$80,MATCH(AR24,'Bảng tra CĐ'!$A$5:$A$80,0))="$C*$H",$C24*$H24,INDEX('Bảng tra CĐ'!$E$5:$E$80,MATCH(AR24,'Bảng tra CĐ'!$A$5:$A$80,0))="$C*$J",$C24*$J24,INDEX('Bảng tra CĐ'!$E$5:$E$80,MATCH(AR24,'Bảng tra CĐ'!$A$5:$A$80,0))="$C*2*($H+$I)",$C24*2*($H24+$I24),INDEX('Bảng tra CĐ'!$E$5:$E$80,MATCH(AR24,'Bảng tra CĐ'!$A$5:$A$80,0))="$L*3600",$L24*3600,INDEX('Bảng tra CĐ'!$E$5:$E$80,MATCH(AR24,'Bảng tra CĐ'!$A$5:$A$80,0))="$K*3600",$K24*3600),"")</f>
        <v>162</v>
      </c>
      <c r="AT24" s="1062">
        <f>IF(IFERROR(VLOOKUP(AR24,'Bảng tra CĐ'!$A$5:$C$80,3,0),"")="m3/h",1,_xlfn.IFS($G24&lt;18,1,$G24&lt;28,1.4,$G24&lt;40,1.6,$G24&lt;50,1.8,$G24&gt;=50,2))</f>
        <v>1</v>
      </c>
      <c r="AU24" s="1063">
        <f>IFERROR(IF(VLOOKUP(AR24,'Bảng tra CĐ'!$A$5:$B$80,2,0)=0,"",VLOOKUP(AR24,'Bảng tra CĐ'!$A$5:$B$80,2,0)),"")</f>
        <v>30</v>
      </c>
      <c r="AV24" s="1064">
        <f>IFERROR(IF(AS24="","",ROUNDUP(MAX(AS24*AT24/AU24,1),0)),"")</f>
        <v>6</v>
      </c>
      <c r="AW24" s="1049" t="s">
        <v>1140</v>
      </c>
      <c r="AX24" s="1064">
        <f>IFERROR(_xlfn.IFS(INDEX('Bảng tra CĐ'!$E$5:$E$80,MATCH(AW24,'Bảng tra CĐ'!$A$5:$A$80,0))="$C",$C24,INDEX('Bảng tra CĐ'!$E$5:$E$80,MATCH(AW24,'Bảng tra CĐ'!$A$5:$A$80,0))="$C*$H",$C24*$H24,INDEX('Bảng tra CĐ'!$E$5:$E$80,MATCH(AW24,'Bảng tra CĐ'!$A$5:$A$80,0))="$C*$J",$C24*$J24,INDEX('Bảng tra CĐ'!$E$5:$E$80,MATCH(AW24,'Bảng tra CĐ'!$A$5:$A$80,0))="$C*2*($H+$I)",$C24*2*($H24+$I24),INDEX('Bảng tra CĐ'!$E$5:$E$80,MATCH(AW24,'Bảng tra CĐ'!$A$5:$A$80,0))="$L*3600",$L24*3600,INDEX('Bảng tra CĐ'!$E$5:$E$80,MATCH(AW24,'Bảng tra CĐ'!$A$5:$A$80,0))="$K*3600",$K24*3600),"")</f>
        <v>30</v>
      </c>
      <c r="AY24" s="1062">
        <f>IF(IFERROR(VLOOKUP(AW24,'Bảng tra CĐ'!$A$5:$C$80,3,0),"")="m3/h",1,_xlfn.IFS($G24&lt;18,1,$G24&lt;28,1.4,$G24&lt;40,1.6,$G24&lt;50,1.8,$G24&gt;=50,2))</f>
        <v>1</v>
      </c>
      <c r="AZ24" s="1063">
        <f>IFERROR(IF(VLOOKUP(AW24,'Bảng tra CĐ'!$A$5:$B$80,2,0)=0,"",VLOOKUP(AW24,'Bảng tra CĐ'!$A$5:$B$80,2,0)),"")</f>
        <v>29.285714285714288</v>
      </c>
      <c r="BA24" s="1064">
        <f>IFERROR(IF(AX24="","",ROUNDUP(MAX(AX24*AY24/AZ24,1),0)),"")</f>
        <v>2</v>
      </c>
      <c r="BB24" s="1049" t="s">
        <v>1185</v>
      </c>
      <c r="BC24" s="1064">
        <f>IFERROR(_xlfn.IFS(INDEX('Bảng tra CĐ'!$E$5:$E$80,MATCH(BB24,'Bảng tra CĐ'!$A$5:$A$80,0))="$C",$C24,INDEX('Bảng tra CĐ'!$E$5:$E$80,MATCH(BB24,'Bảng tra CĐ'!$A$5:$A$80,0))="$C*$H",$C24*$H24,INDEX('Bảng tra CĐ'!$E$5:$E$80,MATCH(BB24,'Bảng tra CĐ'!$A$5:$A$80,0))="$C*$J",$C24*$J24,INDEX('Bảng tra CĐ'!$E$5:$E$80,MATCH(BB24,'Bảng tra CĐ'!$A$5:$A$80,0))="$C*2*($H+$I)",$C24*2*($H24+$I24),INDEX('Bảng tra CĐ'!$E$5:$E$80,MATCH(BB24,'Bảng tra CĐ'!$A$5:$A$80,0))="$L*3600",$L24*3600,INDEX('Bảng tra CĐ'!$E$5:$E$80,MATCH(BB24,'Bảng tra CĐ'!$A$5:$A$80,0))="$K*3600",$K24*3600),"")</f>
        <v>30</v>
      </c>
      <c r="BD24" s="1062">
        <f>IF(IFERROR(VLOOKUP(BB24,'Bảng tra CĐ'!$A$5:$C$80,3,0),"")="m3/h",1,_xlfn.IFS($G24&lt;18,1,$G24&lt;28,1.4,$G24&lt;40,1.6,$G24&lt;50,1.8,$G24&gt;=50,2))</f>
        <v>1</v>
      </c>
      <c r="BE24" s="1063">
        <f>IFERROR(IF(VLOOKUP(BB24,'Bảng tra CĐ'!$A$5:$B$80,2,0)=0,"",VLOOKUP(BB24,'Bảng tra CĐ'!$A$5:$B$80,2,0)),"")</f>
        <v>5</v>
      </c>
      <c r="BF24" s="1064">
        <f>IFERROR(IF(BC24="","",ROUNDUP(MAX(BC24*BD24/BE24,1),0)),"")</f>
        <v>6</v>
      </c>
      <c r="BG24" s="1049"/>
      <c r="BH24" s="139"/>
      <c r="BI24" s="1062"/>
      <c r="BJ24" s="1063"/>
      <c r="BK24" s="1064"/>
      <c r="BL24" s="1049"/>
      <c r="BM24" s="139"/>
      <c r="BN24" s="1062"/>
      <c r="BO24" s="1063"/>
      <c r="BP24" s="1064"/>
      <c r="BQ24" s="1049"/>
      <c r="BR24" s="139"/>
      <c r="BS24" s="1062"/>
      <c r="BT24" s="1063"/>
      <c r="BU24" s="1064"/>
      <c r="BV24" s="1048" t="s">
        <v>1139</v>
      </c>
      <c r="BW24" s="139">
        <f>IFERROR(_xlfn.IFS(INDEX('Bảng tra CĐ'!$E$5:$E$80,MATCH(BV24,'Bảng tra CĐ'!$A$5:$A$80,0))="$C",$C24,INDEX('Bảng tra CĐ'!$E$5:$E$80,MATCH(BV24,'Bảng tra CĐ'!$A$5:$A$80,0))="$C*$H",$C24*$H24,INDEX('Bảng tra CĐ'!$E$5:$E$80,MATCH(BV24,'Bảng tra CĐ'!$A$5:$A$80,0))="$C*$J",$C24*$J24,INDEX('Bảng tra CĐ'!$E$5:$E$80,MATCH(BV24,'Bảng tra CĐ'!$A$5:$A$80,0))="$C*2*($H+$I)",$C24*2*($H24+$I24),INDEX('Bảng tra CĐ'!$E$5:$E$80,MATCH(BV24,'Bảng tra CĐ'!$A$5:$A$80,0))="$L*3600",$L24*3600,INDEX('Bảng tra CĐ'!$E$5:$E$80,MATCH(BV24,'Bảng tra CĐ'!$A$5:$A$80,0))="$K*3600",$K24*3600),"")</f>
        <v>162</v>
      </c>
      <c r="BX24" s="1062">
        <f>IF(IFERROR(VLOOKUP(BV24,'Bảng tra CĐ'!$A$5:$C$80,3,0),"")="m3/h",1,_xlfn.IFS($G24&lt;18,1,$G24&lt;28,1.4,$G24&lt;40,1.6,$G24&lt;50,1.8,$G24&gt;=50,2))</f>
        <v>1</v>
      </c>
      <c r="BY24" s="1063">
        <f>IFERROR(IF(VLOOKUP(BV24,'Bảng tra CĐ'!$A$5:$B$80,2,0)=0,"",VLOOKUP(BV24,'Bảng tra CĐ'!$A$5:$B$80,2,0)),"")</f>
        <v>23</v>
      </c>
      <c r="BZ24" s="1064">
        <f>IFERROR(IF(BW24="","",ROUNDUP(MAX(BW24*BX24/BY24,1),0)),"")</f>
        <v>8</v>
      </c>
      <c r="CA24" s="1049" t="s">
        <v>1179</v>
      </c>
      <c r="CB24" s="1064">
        <f>IFERROR(_xlfn.IFS(INDEX('Bảng tra CĐ'!$E$5:$E$80,MATCH(CA24,'Bảng tra CĐ'!$A$5:$A$80,0))="$C",$C24,INDEX('Bảng tra CĐ'!$E$5:$E$80,MATCH(CA24,'Bảng tra CĐ'!$A$5:$A$80,0))="$C*$H",$C24*$H24,INDEX('Bảng tra CĐ'!$E$5:$E$80,MATCH(CA24,'Bảng tra CĐ'!$A$5:$A$80,0))="$C*$J",$C24*$J24,INDEX('Bảng tra CĐ'!$E$5:$E$80,MATCH(CA24,'Bảng tra CĐ'!$A$5:$A$80,0))="$C*2*($H+$I)",$C24*2*($H24+$I24),INDEX('Bảng tra CĐ'!$E$5:$E$80,MATCH(CA24,'Bảng tra CĐ'!$A$5:$A$80,0))="$L*3600",$L24*3600,INDEX('Bảng tra CĐ'!$E$5:$E$80,MATCH(CA24,'Bảng tra CĐ'!$A$5:$A$80,0))="$K*3600",$K24*3600),"")</f>
        <v>162</v>
      </c>
      <c r="CC24" s="1062">
        <f>IF(IFERROR(VLOOKUP(CA24,'Bảng tra CĐ'!$A$5:$C$80,3,0),"")="m3/h",1,_xlfn.IFS($G24&lt;18,1,$G24&lt;28,1.4,$G24&lt;40,1.6,$G24&lt;50,1.8,$G24&gt;=50,2))</f>
        <v>1</v>
      </c>
      <c r="CD24" s="1063">
        <f>IFERROR(IF(VLOOKUP(CA24,'Bảng tra CĐ'!$A$5:$B$80,2,0)=0,"",VLOOKUP(CA24,'Bảng tra CĐ'!$A$5:$B$80,2,0)),"")</f>
        <v>10</v>
      </c>
      <c r="CE24" s="1064">
        <f t="shared" si="19"/>
        <v>17</v>
      </c>
      <c r="CF24" s="1049"/>
      <c r="CG24" s="139"/>
      <c r="CH24" s="1062"/>
      <c r="CI24" s="1063"/>
      <c r="CJ24" s="1064"/>
      <c r="CK24" s="1048"/>
      <c r="CL24" s="139"/>
      <c r="CM24" s="1062"/>
      <c r="CN24" s="1063"/>
      <c r="CO24" s="1064"/>
      <c r="CP24" s="1049"/>
      <c r="CQ24" s="139"/>
      <c r="CR24" s="1062"/>
      <c r="CS24" s="1063"/>
      <c r="CT24" s="1064"/>
      <c r="CU24" s="1049"/>
      <c r="CV24" s="139"/>
      <c r="CW24" s="1062"/>
      <c r="CX24" s="1063"/>
      <c r="CY24" s="1064"/>
      <c r="CZ24" s="1049"/>
      <c r="DA24" s="139"/>
      <c r="DB24" s="1062"/>
      <c r="DC24" s="1063"/>
      <c r="DD24" s="1064"/>
      <c r="DE24" s="1049"/>
      <c r="DF24" s="139"/>
      <c r="DG24" s="1062"/>
      <c r="DH24" s="1063"/>
      <c r="DI24" s="1064"/>
      <c r="DJ24" s="1049"/>
      <c r="DK24" s="139"/>
      <c r="DL24" s="1062"/>
      <c r="DM24" s="1063"/>
      <c r="DN24" s="1064"/>
      <c r="DO24" s="1049"/>
      <c r="DP24" s="139"/>
      <c r="DQ24" s="1062"/>
      <c r="DR24" s="1063"/>
      <c r="DS24" s="1064"/>
      <c r="DT24" s="1050"/>
      <c r="DU24" s="139"/>
      <c r="DV24" s="1062"/>
      <c r="DW24" s="1063"/>
      <c r="DX24" s="1064"/>
      <c r="DY24" s="1050"/>
      <c r="DZ24" s="139"/>
      <c r="EA24" s="1062"/>
      <c r="EB24" s="1063"/>
      <c r="EC24" s="1064"/>
      <c r="ED24" s="1050"/>
      <c r="EE24" s="139"/>
      <c r="EF24" s="1062"/>
      <c r="EG24" s="1063"/>
      <c r="EH24" s="1064"/>
      <c r="EI24" s="1051"/>
      <c r="EJ24" s="139"/>
      <c r="EK24" s="1062"/>
      <c r="EL24" s="1063"/>
      <c r="EM24" s="1064"/>
      <c r="EN24" s="1052"/>
      <c r="EO24" s="139"/>
      <c r="EP24" s="1062"/>
      <c r="EQ24" s="1063"/>
      <c r="ER24" s="1064"/>
      <c r="ES24" s="1052"/>
    </row>
    <row r="25" spans="1:149" s="5" customFormat="1" ht="34.799999999999997" customHeight="1" outlineLevel="1">
      <c r="A25" s="17">
        <v>1</v>
      </c>
      <c r="B25" s="1013" t="s">
        <v>1214</v>
      </c>
      <c r="C25" s="1081">
        <v>1</v>
      </c>
      <c r="D25" s="1082"/>
      <c r="E25" s="1082"/>
      <c r="F25" s="1082"/>
      <c r="G25" s="1083"/>
      <c r="H25" s="1083"/>
      <c r="I25" s="1083"/>
      <c r="J25" s="1083"/>
      <c r="K25" s="1084">
        <f>SUM(K26:K30)</f>
        <v>3.4600000000000004E-3</v>
      </c>
      <c r="L25" s="1084">
        <f>SUM(L26:L30)</f>
        <v>0.55120000000000002</v>
      </c>
      <c r="M25" s="1086"/>
      <c r="N25" s="1087"/>
      <c r="O25" s="1088"/>
      <c r="P25" s="1088"/>
      <c r="Q25" s="1088"/>
      <c r="R25" s="1088"/>
      <c r="S25" s="1088"/>
      <c r="T25" s="1089">
        <f t="shared" si="6"/>
        <v>892</v>
      </c>
      <c r="U25" s="1090"/>
      <c r="V25" s="1091"/>
      <c r="W25" s="1091"/>
      <c r="X25" s="1092"/>
      <c r="Y25" s="1092"/>
      <c r="Z25" s="1092"/>
      <c r="AA25" s="1092"/>
      <c r="AB25" s="1072">
        <v>2</v>
      </c>
      <c r="AC25" s="1073"/>
      <c r="AD25" s="1073"/>
      <c r="AE25" s="1073"/>
      <c r="AF25" s="1073"/>
      <c r="AG25" s="1073"/>
      <c r="AH25" s="1073"/>
      <c r="AI25" s="1073"/>
      <c r="AJ25" s="1073"/>
      <c r="AK25" s="1073"/>
      <c r="AL25" s="1073"/>
      <c r="AM25" s="1073"/>
      <c r="AN25" s="1073"/>
      <c r="AO25" s="1073"/>
      <c r="AP25" s="1073"/>
      <c r="AQ25" s="1073"/>
      <c r="AR25" s="1073"/>
      <c r="AS25" s="1073"/>
      <c r="AT25" s="1073"/>
      <c r="AU25" s="1073"/>
      <c r="AV25" s="1073"/>
      <c r="AW25" s="1073"/>
      <c r="AX25" s="1073"/>
      <c r="AY25" s="1073"/>
      <c r="AZ25" s="1073"/>
      <c r="BA25" s="1073"/>
      <c r="BB25" s="1073"/>
      <c r="BC25" s="1073"/>
      <c r="BD25" s="1073"/>
      <c r="BE25" s="1073"/>
      <c r="BF25" s="1073"/>
      <c r="BG25" s="1073"/>
      <c r="BH25" s="1073"/>
      <c r="BI25" s="1073"/>
      <c r="BJ25" s="1073"/>
      <c r="BK25" s="1073"/>
      <c r="BL25" s="1073"/>
      <c r="BM25" s="1073"/>
      <c r="BN25" s="1073"/>
      <c r="BO25" s="1073"/>
      <c r="BP25" s="1073"/>
      <c r="BQ25" s="1073"/>
      <c r="BR25" s="1073"/>
      <c r="BS25" s="1073"/>
      <c r="BT25" s="1073"/>
      <c r="BU25" s="1073"/>
      <c r="BV25" s="1073"/>
      <c r="BW25" s="1073"/>
      <c r="BX25" s="1073"/>
      <c r="BY25" s="1073"/>
      <c r="BZ25" s="1073"/>
      <c r="CA25" s="1073"/>
      <c r="CB25" s="1073"/>
      <c r="CC25" s="1073"/>
      <c r="CD25" s="1073"/>
      <c r="CE25" s="1073"/>
      <c r="CF25" s="1073"/>
      <c r="CG25" s="1073"/>
      <c r="CH25" s="1073"/>
      <c r="CI25" s="1073"/>
      <c r="CJ25" s="1073"/>
      <c r="CK25" s="1073"/>
      <c r="CL25" s="1073"/>
      <c r="CM25" s="1073"/>
      <c r="CN25" s="1073"/>
      <c r="CO25" s="1073"/>
      <c r="CP25" s="1073"/>
      <c r="CQ25" s="1073"/>
      <c r="CR25" s="1073"/>
      <c r="CS25" s="1073"/>
      <c r="CT25" s="1073"/>
      <c r="CU25" s="1073"/>
      <c r="CV25" s="1073"/>
      <c r="CW25" s="1073"/>
      <c r="CX25" s="1073"/>
      <c r="CY25" s="1073"/>
      <c r="CZ25" s="1073"/>
      <c r="DA25" s="1073"/>
      <c r="DB25" s="1073"/>
      <c r="DC25" s="1073"/>
      <c r="DD25" s="1073"/>
      <c r="DE25" s="1073"/>
      <c r="DF25" s="1073"/>
      <c r="DG25" s="1073"/>
      <c r="DH25" s="1073"/>
      <c r="DI25" s="1073"/>
      <c r="DJ25" s="1073"/>
      <c r="DK25" s="1073"/>
      <c r="DL25" s="1073"/>
      <c r="DM25" s="1073"/>
      <c r="DN25" s="1073"/>
      <c r="DO25" s="1073"/>
      <c r="DP25" s="1073"/>
      <c r="DQ25" s="1073"/>
      <c r="DR25" s="1073"/>
      <c r="DS25" s="1073"/>
      <c r="DT25" s="1073"/>
      <c r="DU25" s="1073"/>
      <c r="DV25" s="1073"/>
      <c r="DW25" s="1073"/>
      <c r="DX25" s="1073"/>
      <c r="DY25" s="1073" t="s">
        <v>1169</v>
      </c>
      <c r="DZ25" s="1064">
        <f>IFERROR(_xlfn.IFS(INDEX('Bảng tra CĐ'!$E$5:$E$80,MATCH(DY25,'Bảng tra CĐ'!$A$5:$A$80,0))="$C",$C25,INDEX('Bảng tra CĐ'!$E$5:$E$80,MATCH(DY25,'Bảng tra CĐ'!$A$5:$A$80,0))="$C*$H",$C25*$H25,INDEX('Bảng tra CĐ'!$E$5:$E$80,MATCH(DY25,'Bảng tra CĐ'!$A$5:$A$80,0))="$C*$J",$C25*$J25,INDEX('Bảng tra CĐ'!$E$5:$E$80,MATCH(DY25,'Bảng tra CĐ'!$A$5:$A$80,0))="$C*2*($H+$I)",$C25*2*($H25+$I25),INDEX('Bảng tra CĐ'!$E$5:$E$80,MATCH(DY25,'Bảng tra CĐ'!$A$5:$A$80,0))="$L*3600",$L25*3600,INDEX('Bảng tra CĐ'!$E$5:$E$80,MATCH(DY25,'Bảng tra CĐ'!$A$5:$A$80,0))="$K*3600",$K25*3600),"")</f>
        <v>12.456000000000001</v>
      </c>
      <c r="EA25" s="1062">
        <f>IF(IFERROR(VLOOKUP(DY25,'Bảng tra CĐ'!$A$5:$C$80,3,0),"")="m3/h",1,_xlfn.IFS($G25&lt;18,1,$G25&lt;28,1.4,$G25&lt;40,1.6,$G25&lt;50,1.8,$G25&gt;=50,2))</f>
        <v>1</v>
      </c>
      <c r="EB25" s="1063">
        <f>IFERROR(IF(VLOOKUP(DY25,'Bảng tra CĐ'!$A$5:$B$80,2,0)=0,"",VLOOKUP(DY25,'Bảng tra CĐ'!$A$5:$B$80,2,0)),"")</f>
        <v>0.03</v>
      </c>
      <c r="EC25" s="1064">
        <f t="shared" ref="EC25" si="20">IFERROR(IF(DZ25="","",ROUNDUP(MAX(DZ25*EA25/EB25,1),0)),"")</f>
        <v>416</v>
      </c>
      <c r="ED25" s="1073" t="s">
        <v>1131</v>
      </c>
      <c r="EE25" s="1064">
        <f>IFERROR(_xlfn.IFS(INDEX('Bảng tra CĐ'!$E$5:$E$80,MATCH(ED25,'Bảng tra CĐ'!$A$5:$A$80,0))="$C",$C25,INDEX('Bảng tra CĐ'!$E$5:$E$80,MATCH(ED25,'Bảng tra CĐ'!$A$5:$A$80,0))="$C*$H",$C25*$H25,INDEX('Bảng tra CĐ'!$E$5:$E$80,MATCH(ED25,'Bảng tra CĐ'!$A$5:$A$80,0))="$C*$J",$C25*$J25,INDEX('Bảng tra CĐ'!$E$5:$E$80,MATCH(ED25,'Bảng tra CĐ'!$A$5:$A$80,0))="$C*2*($H+$I)",$C25*2*($H25+$I25),INDEX('Bảng tra CĐ'!$E$5:$E$80,MATCH(ED25,'Bảng tra CĐ'!$A$5:$A$80,0))="$L*3600",$L25*3600,INDEX('Bảng tra CĐ'!$E$5:$E$80,MATCH(ED25,'Bảng tra CĐ'!$A$5:$A$80,0))="$K*3600",$K25*3600),"")</f>
        <v>1984.3200000000002</v>
      </c>
      <c r="EF25" s="1062">
        <f>IF(IFERROR(VLOOKUP(ED25,'Bảng tra CĐ'!$A$5:$C$80,3,0),"")="m3/h",1,_xlfn.IFS($G25&lt;18,1,$G25&lt;28,1.4,$G25&lt;40,1.6,$G25&lt;50,1.8,$G25&gt;=50,2))</f>
        <v>1</v>
      </c>
      <c r="EG25" s="1063">
        <f>IFERROR(IF(VLOOKUP(ED25,'Bảng tra CĐ'!$A$5:$B$80,2,0)=0,"",VLOOKUP(ED25,'Bảng tra CĐ'!$A$5:$B$80,2,0)),"")</f>
        <v>10</v>
      </c>
      <c r="EH25" s="1064">
        <f t="shared" ref="EH25" si="21">IFERROR(IF(EE25="","",ROUNDUP(MAX(EE25*EF25/EG25,1),0)),"")</f>
        <v>199</v>
      </c>
      <c r="EI25" s="1073" t="s">
        <v>1132</v>
      </c>
      <c r="EJ25" s="1064">
        <f>IFERROR(_xlfn.IFS(INDEX('Bảng tra CĐ'!$E$5:$E$80,MATCH(EI25,'Bảng tra CĐ'!$A$5:$A$80,0))="$C",$C25,INDEX('Bảng tra CĐ'!$E$5:$E$80,MATCH(EI25,'Bảng tra CĐ'!$A$5:$A$80,0))="$C*$H",$C25*$H25,INDEX('Bảng tra CĐ'!$E$5:$E$80,MATCH(EI25,'Bảng tra CĐ'!$A$5:$A$80,0))="$C*$J",$C25*$J25,INDEX('Bảng tra CĐ'!$E$5:$E$80,MATCH(EI25,'Bảng tra CĐ'!$A$5:$A$80,0))="$C*2*($H+$I)",$C25*2*($H25+$I25),INDEX('Bảng tra CĐ'!$E$5:$E$80,MATCH(EI25,'Bảng tra CĐ'!$A$5:$A$80,0))="$L*3600",$L25*3600,INDEX('Bảng tra CĐ'!$E$5:$E$80,MATCH(EI25,'Bảng tra CĐ'!$A$5:$A$80,0))="$K*3600",$K25*3600),"")</f>
        <v>1984.3200000000002</v>
      </c>
      <c r="EK25" s="1062">
        <f>IF(IFERROR(VLOOKUP(EI25,'Bảng tra CĐ'!$A$5:$C$80,3,0),"")="m3/h",1,_xlfn.IFS($G25&lt;18,1,$G25&lt;28,1.4,$G25&lt;40,1.6,$G25&lt;50,1.8,$G25&gt;=50,2))</f>
        <v>1</v>
      </c>
      <c r="EL25" s="1063">
        <f>IFERROR(IF(VLOOKUP(EI25,'Bảng tra CĐ'!$A$5:$B$80,2,0)=0,"",VLOOKUP(EI25,'Bảng tra CĐ'!$A$5:$B$80,2,0)),"")</f>
        <v>5</v>
      </c>
      <c r="EM25" s="1064">
        <f t="shared" ref="EM25" si="22">IFERROR(IF(EJ25="","",ROUNDUP(MAX(EJ25*EK25/EL25,1),0)),"")</f>
        <v>397</v>
      </c>
      <c r="EN25" s="1073"/>
      <c r="EO25" s="1074"/>
      <c r="EP25" s="1074"/>
      <c r="EQ25" s="1074"/>
      <c r="ER25" s="1074"/>
      <c r="ES25" s="1073"/>
    </row>
    <row r="26" spans="1:149" s="5" customFormat="1" ht="34.799999999999997" customHeight="1" outlineLevel="1">
      <c r="A26" s="17">
        <v>2</v>
      </c>
      <c r="B26" s="851" t="s">
        <v>1216</v>
      </c>
      <c r="C26" s="355">
        <v>1</v>
      </c>
      <c r="D26" s="43">
        <f>IF(G26&lt;=30,G26+4,IF(G26&lt;=50,G26+5,IF(G26&lt;=70,G26+6,IF(G26&lt;=80,G26+8))))</f>
        <v>40</v>
      </c>
      <c r="E26" s="43">
        <f t="shared" ref="E26:E30" si="23">H26+4</f>
        <v>39</v>
      </c>
      <c r="F26" s="65">
        <f t="shared" ref="F26:F30" si="24">I26+20+J26</f>
        <v>610</v>
      </c>
      <c r="G26" s="359">
        <v>35</v>
      </c>
      <c r="H26" s="360">
        <v>35</v>
      </c>
      <c r="I26" s="360">
        <v>590</v>
      </c>
      <c r="J26" s="580"/>
      <c r="K26" s="100">
        <f>ROUND(G26*H26*(I26+J26)*C26/10^9,5)</f>
        <v>7.2000000000000005E-4</v>
      </c>
      <c r="L26" s="92">
        <f t="shared" si="5"/>
        <v>8.2600000000000007E-2</v>
      </c>
      <c r="M26" s="127"/>
      <c r="N26" s="1011" t="s">
        <v>838</v>
      </c>
      <c r="O26" s="257"/>
      <c r="P26" s="245"/>
      <c r="Q26" s="257"/>
      <c r="R26" s="257"/>
      <c r="S26" s="257"/>
      <c r="T26" s="129">
        <f t="shared" ref="T26:T30" si="25">C26*$R$15</f>
        <v>892</v>
      </c>
      <c r="U26" s="128">
        <f t="shared" ref="U26:U30" si="26">ROUND(G26*H26*(I26+J26)*T26/10^9,5)</f>
        <v>0.64468999999999999</v>
      </c>
      <c r="V26" s="96">
        <v>3</v>
      </c>
      <c r="W26" s="97">
        <f>U26*V26</f>
        <v>1.93407</v>
      </c>
      <c r="AB26" s="1075" t="s">
        <v>1225</v>
      </c>
      <c r="AC26" s="1047" t="s">
        <v>1254</v>
      </c>
      <c r="AD26" s="1064">
        <f>IFERROR(_xlfn.IFS(INDEX('Bảng tra CĐ'!$E$5:$E$80,MATCH(AC26,'Bảng tra CĐ'!$A$5:$A$80,0))="$C",$C26,INDEX('Bảng tra CĐ'!$E$5:$E$80,MATCH(AC26,'Bảng tra CĐ'!$A$5:$A$80,0))="$C*$H",$C26*$H26,INDEX('Bảng tra CĐ'!$E$5:$E$80,MATCH(AC26,'Bảng tra CĐ'!$A$5:$A$80,0))="$C*$J",$C26*$J26,INDEX('Bảng tra CĐ'!$E$5:$E$80,MATCH(AC26,'Bảng tra CĐ'!$A$5:$A$80,0))="$C*2*($H+$I)",$C26*2*($H26+$I26),INDEX('Bảng tra CĐ'!$E$5:$E$80,MATCH(AC26,'Bảng tra CĐ'!$A$5:$A$80,0))="$L*3600",$L26*3600,INDEX('Bảng tra CĐ'!$E$5:$E$80,MATCH(AC26,'Bảng tra CĐ'!$A$5:$A$80,0))="$K*3600",$K26*3600),"")</f>
        <v>1250</v>
      </c>
      <c r="AE26" s="1062">
        <f>IF(IFERROR(VLOOKUP(AC26,'Bảng tra CĐ'!$A$5:$C$80,3,0),"")="m3/h",1,_xlfn.IFS($G26&lt;18,1,$G26&lt;28,1.4,$G26&lt;40,1.6,$G26&lt;50,1.8,$G26&gt;=50,2))</f>
        <v>1.6</v>
      </c>
      <c r="AF26" s="1063">
        <f>IFERROR(IF(VLOOKUP(AC26,'Bảng tra CĐ'!$A$5:$B$80,2,0)=0,"",VLOOKUP(AC26,'Bảng tra CĐ'!$A$5:$B$80,2,0)),"")</f>
        <v>20</v>
      </c>
      <c r="AG26" s="1064">
        <f>IFERROR(IF(AD26="","",ROUNDUP(MAX(AD26*AE26/AF26,1),0)),"")</f>
        <v>100</v>
      </c>
      <c r="AH26" s="1048" t="s">
        <v>1098</v>
      </c>
      <c r="AI26" s="1064">
        <f>IFERROR(_xlfn.IFS(INDEX('Bảng tra CĐ'!$E$5:$E$80,MATCH(AH26,'Bảng tra CĐ'!$A$5:$A$80,0))="$C",$C26,INDEX('Bảng tra CĐ'!$E$5:$E$80,MATCH(AH26,'Bảng tra CĐ'!$A$5:$A$80,0))="$C*$H",$C26*$H26,INDEX('Bảng tra CĐ'!$E$5:$E$80,MATCH(AH26,'Bảng tra CĐ'!$A$5:$A$80,0))="$C*$J",$C26*$J26,INDEX('Bảng tra CĐ'!$E$5:$E$80,MATCH(AH26,'Bảng tra CĐ'!$A$5:$A$80,0))="$C*2*($H+$I)",$C26*2*($H26+$I26),INDEX('Bảng tra CĐ'!$E$5:$E$80,MATCH(AH26,'Bảng tra CĐ'!$A$5:$A$80,0))="$L*3600",$L26*3600,INDEX('Bảng tra CĐ'!$E$5:$E$80,MATCH(AH26,'Bảng tra CĐ'!$A$5:$A$80,0))="$K*3600",$K26*3600),"")</f>
        <v>297.36</v>
      </c>
      <c r="AJ26" s="1062">
        <f>IF(IFERROR(VLOOKUP(AH26,'Bảng tra CĐ'!$A$5:$C$80,3,0),"")="m3/h",1,_xlfn.IFS($G26&lt;18,1,$G26&lt;28,1.4,$G26&lt;40,1.6,$G26&lt;50,1.8,$G26&gt;=50,2))</f>
        <v>1.6</v>
      </c>
      <c r="AK26" s="1063">
        <f>IFERROR(IF(VLOOKUP(AH26,'Bảng tra CĐ'!$A$5:$B$80,2,0)=0,"",VLOOKUP(AH26,'Bảng tra CĐ'!$A$5:$B$80,2,0)),"")</f>
        <v>47</v>
      </c>
      <c r="AL26" s="1064">
        <f>IFERROR(IF(AI26="","",ROUNDUP(MAX(AI26*AJ26/AK26,1),0)),"")</f>
        <v>11</v>
      </c>
      <c r="AM26" s="1048" t="s">
        <v>1151</v>
      </c>
      <c r="AN26" s="139">
        <f t="shared" ref="AN26:AN27" si="27">(F26*E26)*2</f>
        <v>47580</v>
      </c>
      <c r="AO26" s="1062">
        <f>IF(IFERROR(VLOOKUP(AM26,'Bảng tra CĐ'!$A$5:$C$80,3,0),"")="m3/h",1,_xlfn.IFS($G26&lt;18,1,$G26&lt;28,1.4,$G26&lt;40,1.6,$G26&lt;50,1.8,$G26&gt;=50,2))</f>
        <v>1.6</v>
      </c>
      <c r="AP26" s="1063">
        <f>IFERROR(IF(VLOOKUP(AM26,'Bảng tra CĐ'!$A$5:$B$80,2,0)=0,"",VLOOKUP(AM26,'Bảng tra CĐ'!$A$5:$B$80,2,0)),"")</f>
        <v>435.555555555556</v>
      </c>
      <c r="AQ26" s="1064">
        <f>IFERROR(IF(AN26="","",ROUNDUP(MAX(AN26*AO26/AP26,1),0)),"")</f>
        <v>175</v>
      </c>
      <c r="AR26" s="1048"/>
      <c r="AS26" s="139"/>
      <c r="AT26" s="1062"/>
      <c r="AU26" s="1063"/>
      <c r="AV26" s="1064"/>
      <c r="AW26" s="1049" t="s">
        <v>1123</v>
      </c>
      <c r="AX26" s="1064">
        <f>IFERROR(_xlfn.IFS(INDEX('Bảng tra CĐ'!$E$5:$E$80,MATCH(AW26,'Bảng tra CĐ'!$A$5:$A$80,0))="$C",$C26,INDEX('Bảng tra CĐ'!$E$5:$E$80,MATCH(AW26,'Bảng tra CĐ'!$A$5:$A$80,0))="$C*$H",$C26*$H26,INDEX('Bảng tra CĐ'!$E$5:$E$80,MATCH(AW26,'Bảng tra CĐ'!$A$5:$A$80,0))="$C*$J",$C26*$J26,INDEX('Bảng tra CĐ'!$E$5:$E$80,MATCH(AW26,'Bảng tra CĐ'!$A$5:$A$80,0))="$C*2*($H+$I)",$C26*2*($H26+$I26),INDEX('Bảng tra CĐ'!$E$5:$E$80,MATCH(AW26,'Bảng tra CĐ'!$A$5:$A$80,0))="$L*3600",$L26*3600,INDEX('Bảng tra CĐ'!$E$5:$E$80,MATCH(AW26,'Bảng tra CĐ'!$A$5:$A$80,0))="$K*3600",$K26*3600),"")</f>
        <v>35</v>
      </c>
      <c r="AY26" s="1062">
        <f>IF(IFERROR(VLOOKUP(AW26,'Bảng tra CĐ'!$A$5:$C$80,3,0),"")="m3/h",1,_xlfn.IFS($G26&lt;18,1,$G26&lt;28,1.4,$G26&lt;40,1.6,$G26&lt;50,1.8,$G26&gt;=50,2))</f>
        <v>1.6</v>
      </c>
      <c r="AZ26" s="1063">
        <f>IFERROR(IF(VLOOKUP(AW26,'Bảng tra CĐ'!$A$5:$B$80,2,0)=0,"",VLOOKUP(AW26,'Bảng tra CĐ'!$A$5:$B$80,2,0)),"")</f>
        <v>41</v>
      </c>
      <c r="BA26" s="1064">
        <f>IFERROR(IF(AX26="","",ROUNDUP(MAX(AX26*AY26/AZ26,1),0)),"")</f>
        <v>2</v>
      </c>
      <c r="BB26" s="1049"/>
      <c r="BC26" s="139"/>
      <c r="BD26" s="1062"/>
      <c r="BE26" s="1063"/>
      <c r="BF26" s="1064"/>
      <c r="BG26" s="1049" t="s">
        <v>1125</v>
      </c>
      <c r="BH26" s="1064">
        <v>10</v>
      </c>
      <c r="BI26" s="1062">
        <f>IF(IFERROR(VLOOKUP(BG26,'Bảng tra CĐ'!$A$5:$C$80,3,0),"")="m3/h",1,_xlfn.IFS($G26&lt;18,1,$G26&lt;28,1.4,$G26&lt;40,1.6,$G26&lt;50,1.8,$G26&gt;=50,2))</f>
        <v>1.6</v>
      </c>
      <c r="BJ26" s="1063">
        <f>IFERROR(IF(VLOOKUP(BG26,'Bảng tra CĐ'!$A$5:$B$80,2,0)=0,"",VLOOKUP(BG26,'Bảng tra CĐ'!$A$5:$B$80,2,0)),"")</f>
        <v>0.1</v>
      </c>
      <c r="BK26" s="1064">
        <f>IFERROR(IF(BH26="","",ROUNDUP(MAX(BH26*BI26/BJ26,1),0)),"")</f>
        <v>160</v>
      </c>
      <c r="BL26" s="1049" t="s">
        <v>1165</v>
      </c>
      <c r="BM26" s="1064">
        <v>7</v>
      </c>
      <c r="BN26" s="1062">
        <f>IF(IFERROR(VLOOKUP(BL26,'Bảng tra CĐ'!$A$5:$C$80,3,0),"")="m3/h",1,_xlfn.IFS($G26&lt;18,1,$G26&lt;28,1.4,$G26&lt;40,1.6,$G26&lt;50,1.8,$G26&gt;=50,2))</f>
        <v>1.6</v>
      </c>
      <c r="BO26" s="1063">
        <f>IFERROR(IF(VLOOKUP(BL26,'Bảng tra CĐ'!$A$5:$B$80,2,0)=0,"",VLOOKUP(BL26,'Bảng tra CĐ'!$A$5:$B$80,2,0)),"")</f>
        <v>0.2</v>
      </c>
      <c r="BP26" s="1064">
        <f>IFERROR(IF(BM26="","",ROUNDUP(MAX(BM26*BN26/BO26,1),0)),"")</f>
        <v>56</v>
      </c>
      <c r="BQ26" s="1049"/>
      <c r="BR26" s="139"/>
      <c r="BS26" s="1062"/>
      <c r="BT26" s="1063"/>
      <c r="BU26" s="1064"/>
      <c r="BV26" s="1048" t="s">
        <v>1139</v>
      </c>
      <c r="BW26" s="139">
        <f>IFERROR(_xlfn.IFS(INDEX('Bảng tra CĐ'!$E$5:$E$80,MATCH(BV26,'Bảng tra CĐ'!$A$5:$A$80,0))="$C",$C26,INDEX('Bảng tra CĐ'!$E$5:$E$80,MATCH(BV26,'Bảng tra CĐ'!$A$5:$A$80,0))="$C*$H",$C26*$H26,INDEX('Bảng tra CĐ'!$E$5:$E$80,MATCH(BV26,'Bảng tra CĐ'!$A$5:$A$80,0))="$C*$J",$C26*$J26,INDEX('Bảng tra CĐ'!$E$5:$E$80,MATCH(BV26,'Bảng tra CĐ'!$A$5:$A$80,0))="$C*2*($H+$I)",$C26*2*($H26+$I26),INDEX('Bảng tra CĐ'!$E$5:$E$80,MATCH(BV26,'Bảng tra CĐ'!$A$5:$A$80,0))="$L*3600",$L26*3600,INDEX('Bảng tra CĐ'!$E$5:$E$80,MATCH(BV26,'Bảng tra CĐ'!$A$5:$A$80,0))="$K*3600",$K26*3600),"")</f>
        <v>297.36</v>
      </c>
      <c r="BX26" s="1062">
        <f>IF(IFERROR(VLOOKUP(BV26,'Bảng tra CĐ'!$A$5:$C$80,3,0),"")="m3/h",1,_xlfn.IFS($G26&lt;18,1,$G26&lt;28,1.4,$G26&lt;40,1.6,$G26&lt;50,1.8,$G26&gt;=50,2))</f>
        <v>1.6</v>
      </c>
      <c r="BY26" s="1063">
        <f>IFERROR(IF(VLOOKUP(BV26,'Bảng tra CĐ'!$A$5:$B$80,2,0)=0,"",VLOOKUP(BV26,'Bảng tra CĐ'!$A$5:$B$80,2,0)),"")</f>
        <v>23</v>
      </c>
      <c r="BZ26" s="1064">
        <f t="shared" ref="BZ26:BZ29" si="28">IFERROR(IF(BW26="","",ROUNDUP(MAX(BW26*BX26/BY26,1),0)),"")</f>
        <v>21</v>
      </c>
      <c r="CA26" s="1049" t="s">
        <v>1103</v>
      </c>
      <c r="CB26" s="1064">
        <f>IFERROR(_xlfn.IFS(INDEX('Bảng tra CĐ'!$E$5:$E$80,MATCH(CA26,'Bảng tra CĐ'!$A$5:$A$80,0))="$C",$C26,INDEX('Bảng tra CĐ'!$E$5:$E$80,MATCH(CA26,'Bảng tra CĐ'!$A$5:$A$80,0))="$C*$H",$C26*$H26,INDEX('Bảng tra CĐ'!$E$5:$E$80,MATCH(CA26,'Bảng tra CĐ'!$A$5:$A$80,0))="$C*$J",$C26*$J26,INDEX('Bảng tra CĐ'!$E$5:$E$80,MATCH(CA26,'Bảng tra CĐ'!$A$5:$A$80,0))="$C*2*($H+$I)",$C26*2*($H26+$I26),INDEX('Bảng tra CĐ'!$E$5:$E$80,MATCH(CA26,'Bảng tra CĐ'!$A$5:$A$80,0))="$L*3600",$L26*3600,INDEX('Bảng tra CĐ'!$E$5:$E$80,MATCH(CA26,'Bảng tra CĐ'!$A$5:$A$80,0))="$K*3600",$K26*3600),"")</f>
        <v>297.36</v>
      </c>
      <c r="CC26" s="1062">
        <f>IF(IFERROR(VLOOKUP(CA26,'Bảng tra CĐ'!$A$5:$C$80,3,0),"")="m3/h",1,_xlfn.IFS($G26&lt;18,1,$G26&lt;28,1.4,$G26&lt;40,1.6,$G26&lt;50,1.8,$G26&gt;=50,2))</f>
        <v>1.6</v>
      </c>
      <c r="CD26" s="1063">
        <f>IFERROR(IF(VLOOKUP(CA26,'Bảng tra CĐ'!$A$5:$B$80,2,0)=0,"",VLOOKUP(CA26,'Bảng tra CĐ'!$A$5:$B$80,2,0)),"")</f>
        <v>30</v>
      </c>
      <c r="CE26" s="1064">
        <f t="shared" ref="CE26:CE30" si="29">IFERROR(IF(CB26="","",ROUNDUP(MAX(CB26*CC26/CD26,1),0)),"")</f>
        <v>16</v>
      </c>
      <c r="CF26" s="1049" t="s">
        <v>1188</v>
      </c>
      <c r="CG26" s="1064">
        <f>IFERROR(_xlfn.IFS(INDEX('Bảng tra CĐ'!$E$5:$E$80,MATCH(CF26,'Bảng tra CĐ'!$A$5:$A$80,0))="$C",$C26,INDEX('Bảng tra CĐ'!$E$5:$E$80,MATCH(CF26,'Bảng tra CĐ'!$A$5:$A$80,0))="$C*$H",$C26*$H26,INDEX('Bảng tra CĐ'!$E$5:$E$80,MATCH(CF26,'Bảng tra CĐ'!$A$5:$A$80,0))="$C*$J",$C26*$J26,INDEX('Bảng tra CĐ'!$E$5:$E$80,MATCH(CF26,'Bảng tra CĐ'!$A$5:$A$80,0))="$C*2*($H+$I)",$C26*2*($H26+$I26),INDEX('Bảng tra CĐ'!$E$5:$E$80,MATCH(CF26,'Bảng tra CĐ'!$A$5:$A$80,0))="$L*3600",$L26*3600,INDEX('Bảng tra CĐ'!$E$5:$E$80,MATCH(CF26,'Bảng tra CĐ'!$A$5:$A$80,0))="$K*3600",$K26*3600),"")</f>
        <v>297.36</v>
      </c>
      <c r="CH26" s="1062">
        <f>IF(IFERROR(VLOOKUP(CF26,'Bảng tra CĐ'!$A$5:$C$80,3,0),"")="m3/h",1,_xlfn.IFS($G26&lt;18,1,$G26&lt;28,1.4,$G26&lt;40,1.6,$G26&lt;50,1.8,$G26&gt;=50,2))</f>
        <v>1.6</v>
      </c>
      <c r="CI26" s="1063">
        <f>IFERROR(IF(VLOOKUP(CF26,'Bảng tra CĐ'!$A$5:$B$80,2,0)=0,"",VLOOKUP(CF26,'Bảng tra CĐ'!$A$5:$B$80,2,0)),"")</f>
        <v>20</v>
      </c>
      <c r="CJ26" s="1064">
        <f t="shared" ref="CJ26:CJ30" si="30">IFERROR(IF(CG26="","",ROUNDUP(MAX(CG26*CH26/CI26,1),0)),"")</f>
        <v>24</v>
      </c>
      <c r="CK26" s="1076"/>
      <c r="CL26" s="139"/>
      <c r="CM26" s="1062"/>
      <c r="CN26" s="1063"/>
      <c r="CO26" s="1064"/>
      <c r="CP26" s="1049" t="s">
        <v>1196</v>
      </c>
      <c r="CQ26" s="1064">
        <v>590</v>
      </c>
      <c r="CR26" s="1062">
        <f>IF(IFERROR(VLOOKUP(CP26,'Bảng tra CĐ'!$A$5:$C$80,3,0),"")="m3/h",1,_xlfn.IFS($G26&lt;18,1,$G26&lt;28,1.4,$G26&lt;40,1.6,$G26&lt;50,1.8,$G26&gt;=50,2))</f>
        <v>1.6</v>
      </c>
      <c r="CS26" s="1063">
        <f>IFERROR(IF(VLOOKUP(CP26,'Bảng tra CĐ'!$A$5:$B$80,2,0)=0,"",VLOOKUP(CP26,'Bảng tra CĐ'!$A$5:$B$80,2,0)),"")</f>
        <v>100</v>
      </c>
      <c r="CT26" s="1064">
        <f t="shared" ref="CT26:CT30" si="31">IFERROR(IF(CQ26="","",ROUNDUP(MAX(CQ26*CR26/CS26,1),0)),"")</f>
        <v>10</v>
      </c>
      <c r="CU26" s="1049"/>
      <c r="CV26" s="139"/>
      <c r="CW26" s="1062"/>
      <c r="CX26" s="1063"/>
      <c r="CY26" s="1064"/>
      <c r="CZ26" s="1049"/>
      <c r="DA26" s="139"/>
      <c r="DB26" s="1062"/>
      <c r="DC26" s="1063"/>
      <c r="DD26" s="1064"/>
      <c r="DE26" s="1049"/>
      <c r="DF26" s="139"/>
      <c r="DG26" s="1062"/>
      <c r="DH26" s="1063"/>
      <c r="DI26" s="1064"/>
      <c r="DJ26" s="1049"/>
      <c r="DK26" s="1049"/>
      <c r="DL26" s="1049"/>
      <c r="DM26" s="1049"/>
      <c r="DN26" s="1049"/>
      <c r="DO26" s="1049"/>
      <c r="DP26" s="139"/>
      <c r="DQ26" s="1062"/>
      <c r="DR26" s="1063"/>
      <c r="DS26" s="1064"/>
      <c r="DT26" s="1050"/>
      <c r="DU26" s="139"/>
      <c r="DV26" s="1062"/>
      <c r="DW26" s="1063"/>
      <c r="DX26" s="1064"/>
      <c r="DY26" s="1050"/>
      <c r="DZ26" s="139"/>
      <c r="EA26" s="1062"/>
      <c r="EB26" s="1063"/>
      <c r="EC26" s="1064"/>
      <c r="ED26" s="1050"/>
      <c r="EE26" s="139"/>
      <c r="EF26" s="1062"/>
      <c r="EG26" s="1063"/>
      <c r="EH26" s="1064"/>
      <c r="EI26" s="1051"/>
      <c r="EJ26" s="139"/>
      <c r="EK26" s="1062"/>
      <c r="EL26" s="1063"/>
      <c r="EM26" s="1064"/>
      <c r="EN26" s="1052"/>
      <c r="EO26" s="139"/>
      <c r="EP26" s="1062"/>
      <c r="EQ26" s="1063"/>
      <c r="ER26" s="1064"/>
      <c r="ES26" s="1052"/>
    </row>
    <row r="27" spans="1:149" s="5" customFormat="1" ht="34.799999999999997" customHeight="1" outlineLevel="1">
      <c r="A27" s="17">
        <v>2</v>
      </c>
      <c r="B27" s="851" t="s">
        <v>1217</v>
      </c>
      <c r="C27" s="355">
        <v>1</v>
      </c>
      <c r="D27" s="43">
        <f>IF(G27&lt;=30,G27+4,IF(G27&lt;=50,G27+5,IF(G27&lt;=70,G27+6,IF(G27&lt;=80,G27+8))))</f>
        <v>40</v>
      </c>
      <c r="E27" s="43">
        <f t="shared" ref="E27" si="32">H27+4</f>
        <v>39</v>
      </c>
      <c r="F27" s="65">
        <f t="shared" ref="F27" si="33">I27+20+J27</f>
        <v>610</v>
      </c>
      <c r="G27" s="359">
        <v>35</v>
      </c>
      <c r="H27" s="360">
        <v>35</v>
      </c>
      <c r="I27" s="360">
        <v>590</v>
      </c>
      <c r="J27" s="580"/>
      <c r="K27" s="100">
        <f>ROUND(G27*H27*(I27+J27)*C27/10^9,5)</f>
        <v>7.2000000000000005E-4</v>
      </c>
      <c r="L27" s="92">
        <f t="shared" si="5"/>
        <v>8.2600000000000007E-2</v>
      </c>
      <c r="M27" s="127"/>
      <c r="N27" s="1011" t="s">
        <v>838</v>
      </c>
      <c r="O27" s="257"/>
      <c r="P27" s="245"/>
      <c r="Q27" s="257"/>
      <c r="R27" s="257"/>
      <c r="S27" s="257"/>
      <c r="T27" s="129">
        <f t="shared" ref="T27" si="34">C27*$R$15</f>
        <v>892</v>
      </c>
      <c r="U27" s="128">
        <f t="shared" ref="U27" si="35">ROUND(G27*H27*(I27+J27)*T27/10^9,5)</f>
        <v>0.64468999999999999</v>
      </c>
      <c r="V27" s="96">
        <v>3</v>
      </c>
      <c r="W27" s="97">
        <f>U27*V27</f>
        <v>1.93407</v>
      </c>
      <c r="AB27" s="1075" t="s">
        <v>1226</v>
      </c>
      <c r="AC27" s="1047" t="s">
        <v>1254</v>
      </c>
      <c r="AD27" s="1064">
        <f>IFERROR(_xlfn.IFS(INDEX('Bảng tra CĐ'!$E$5:$E$80,MATCH(AC27,'Bảng tra CĐ'!$A$5:$A$80,0))="$C",$C27,INDEX('Bảng tra CĐ'!$E$5:$E$80,MATCH(AC27,'Bảng tra CĐ'!$A$5:$A$80,0))="$C*$H",$C27*$H27,INDEX('Bảng tra CĐ'!$E$5:$E$80,MATCH(AC27,'Bảng tra CĐ'!$A$5:$A$80,0))="$C*$J",$C27*$J27,INDEX('Bảng tra CĐ'!$E$5:$E$80,MATCH(AC27,'Bảng tra CĐ'!$A$5:$A$80,0))="$C*2*($H+$I)",$C27*2*($H27+$I27),INDEX('Bảng tra CĐ'!$E$5:$E$80,MATCH(AC27,'Bảng tra CĐ'!$A$5:$A$80,0))="$L*3600",$L27*3600,INDEX('Bảng tra CĐ'!$E$5:$E$80,MATCH(AC27,'Bảng tra CĐ'!$A$5:$A$80,0))="$K*3600",$K27*3600),"")</f>
        <v>1250</v>
      </c>
      <c r="AE27" s="1062">
        <f>IF(IFERROR(VLOOKUP(AC27,'Bảng tra CĐ'!$A$5:$C$80,3,0),"")="m3/h",1,_xlfn.IFS($G27&lt;18,1,$G27&lt;28,1.4,$G27&lt;40,1.6,$G27&lt;50,1.8,$G27&gt;=50,2))</f>
        <v>1.6</v>
      </c>
      <c r="AF27" s="1063">
        <f>IFERROR(IF(VLOOKUP(AC27,'Bảng tra CĐ'!$A$5:$B$80,2,0)=0,"",VLOOKUP(AC27,'Bảng tra CĐ'!$A$5:$B$80,2,0)),"")</f>
        <v>20</v>
      </c>
      <c r="AG27" s="1064">
        <f>IFERROR(IF(AD27="","",ROUNDUP(MAX(AD27*AE27/AF27,1),0)),"")</f>
        <v>100</v>
      </c>
      <c r="AH27" s="1048" t="s">
        <v>1098</v>
      </c>
      <c r="AI27" s="1064">
        <f>IFERROR(_xlfn.IFS(INDEX('Bảng tra CĐ'!$E$5:$E$80,MATCH(AH27,'Bảng tra CĐ'!$A$5:$A$80,0))="$C",$C27,INDEX('Bảng tra CĐ'!$E$5:$E$80,MATCH(AH27,'Bảng tra CĐ'!$A$5:$A$80,0))="$C*$H",$C27*$H27,INDEX('Bảng tra CĐ'!$E$5:$E$80,MATCH(AH27,'Bảng tra CĐ'!$A$5:$A$80,0))="$C*$J",$C27*$J27,INDEX('Bảng tra CĐ'!$E$5:$E$80,MATCH(AH27,'Bảng tra CĐ'!$A$5:$A$80,0))="$C*2*($H+$I)",$C27*2*($H27+$I27),INDEX('Bảng tra CĐ'!$E$5:$E$80,MATCH(AH27,'Bảng tra CĐ'!$A$5:$A$80,0))="$L*3600",$L27*3600,INDEX('Bảng tra CĐ'!$E$5:$E$80,MATCH(AH27,'Bảng tra CĐ'!$A$5:$A$80,0))="$K*3600",$K27*3600),"")</f>
        <v>297.36</v>
      </c>
      <c r="AJ27" s="1062">
        <f>IF(IFERROR(VLOOKUP(AH27,'Bảng tra CĐ'!$A$5:$C$80,3,0),"")="m3/h",1,_xlfn.IFS($G27&lt;18,1,$G27&lt;28,1.4,$G27&lt;40,1.6,$G27&lt;50,1.8,$G27&gt;=50,2))</f>
        <v>1.6</v>
      </c>
      <c r="AK27" s="1063">
        <f>IFERROR(IF(VLOOKUP(AH27,'Bảng tra CĐ'!$A$5:$B$80,2,0)=0,"",VLOOKUP(AH27,'Bảng tra CĐ'!$A$5:$B$80,2,0)),"")</f>
        <v>47</v>
      </c>
      <c r="AL27" s="1064">
        <f>IFERROR(IF(AI27="","",ROUNDUP(MAX(AI27*AJ27/AK27,1),0)),"")</f>
        <v>11</v>
      </c>
      <c r="AM27" s="1048" t="s">
        <v>1151</v>
      </c>
      <c r="AN27" s="139">
        <f t="shared" si="27"/>
        <v>47580</v>
      </c>
      <c r="AO27" s="1062">
        <f>IF(IFERROR(VLOOKUP(AM27,'Bảng tra CĐ'!$A$5:$C$80,3,0),"")="m3/h",1,_xlfn.IFS($G27&lt;18,1,$G27&lt;28,1.4,$G27&lt;40,1.6,$G27&lt;50,1.8,$G27&gt;=50,2))</f>
        <v>1.6</v>
      </c>
      <c r="AP27" s="1063">
        <f>IFERROR(IF(VLOOKUP(AM27,'Bảng tra CĐ'!$A$5:$B$80,2,0)=0,"",VLOOKUP(AM27,'Bảng tra CĐ'!$A$5:$B$80,2,0)),"")</f>
        <v>435.555555555556</v>
      </c>
      <c r="AQ27" s="1064">
        <f>IFERROR(IF(AN27="","",ROUNDUP(MAX(AN27*AO27/AP27,1),0)),"")</f>
        <v>175</v>
      </c>
      <c r="AR27" s="1048"/>
      <c r="AS27" s="139"/>
      <c r="AT27" s="1062"/>
      <c r="AU27" s="1063"/>
      <c r="AV27" s="1064"/>
      <c r="AW27" s="1049" t="s">
        <v>1123</v>
      </c>
      <c r="AX27" s="1064">
        <f>IFERROR(_xlfn.IFS(INDEX('Bảng tra CĐ'!$E$5:$E$80,MATCH(AW27,'Bảng tra CĐ'!$A$5:$A$80,0))="$C",$C27,INDEX('Bảng tra CĐ'!$E$5:$E$80,MATCH(AW27,'Bảng tra CĐ'!$A$5:$A$80,0))="$C*$H",$C27*$H27,INDEX('Bảng tra CĐ'!$E$5:$E$80,MATCH(AW27,'Bảng tra CĐ'!$A$5:$A$80,0))="$C*$J",$C27*$J27,INDEX('Bảng tra CĐ'!$E$5:$E$80,MATCH(AW27,'Bảng tra CĐ'!$A$5:$A$80,0))="$C*2*($H+$I)",$C27*2*($H27+$I27),INDEX('Bảng tra CĐ'!$E$5:$E$80,MATCH(AW27,'Bảng tra CĐ'!$A$5:$A$80,0))="$L*3600",$L27*3600,INDEX('Bảng tra CĐ'!$E$5:$E$80,MATCH(AW27,'Bảng tra CĐ'!$A$5:$A$80,0))="$K*3600",$K27*3600),"")</f>
        <v>35</v>
      </c>
      <c r="AY27" s="1062">
        <f>IF(IFERROR(VLOOKUP(AW27,'Bảng tra CĐ'!$A$5:$C$80,3,0),"")="m3/h",1,_xlfn.IFS($G27&lt;18,1,$G27&lt;28,1.4,$G27&lt;40,1.6,$G27&lt;50,1.8,$G27&gt;=50,2))</f>
        <v>1.6</v>
      </c>
      <c r="AZ27" s="1063">
        <f>IFERROR(IF(VLOOKUP(AW27,'Bảng tra CĐ'!$A$5:$B$80,2,0)=0,"",VLOOKUP(AW27,'Bảng tra CĐ'!$A$5:$B$80,2,0)),"")</f>
        <v>41</v>
      </c>
      <c r="BA27" s="1064">
        <f>IFERROR(IF(AX27="","",ROUNDUP(MAX(AX27*AY27/AZ27,1),0)),"")</f>
        <v>2</v>
      </c>
      <c r="BB27" s="1049"/>
      <c r="BC27" s="139"/>
      <c r="BD27" s="1062"/>
      <c r="BE27" s="1063"/>
      <c r="BF27" s="1064"/>
      <c r="BG27" s="1049" t="s">
        <v>1125</v>
      </c>
      <c r="BH27" s="1064">
        <v>10</v>
      </c>
      <c r="BI27" s="1062">
        <f>IF(IFERROR(VLOOKUP(BG27,'Bảng tra CĐ'!$A$5:$C$80,3,0),"")="m3/h",1,_xlfn.IFS($G27&lt;18,1,$G27&lt;28,1.4,$G27&lt;40,1.6,$G27&lt;50,1.8,$G27&gt;=50,2))</f>
        <v>1.6</v>
      </c>
      <c r="BJ27" s="1063">
        <f>IFERROR(IF(VLOOKUP(BG27,'Bảng tra CĐ'!$A$5:$B$80,2,0)=0,"",VLOOKUP(BG27,'Bảng tra CĐ'!$A$5:$B$80,2,0)),"")</f>
        <v>0.1</v>
      </c>
      <c r="BK27" s="1064">
        <f>IFERROR(IF(BH27="","",ROUNDUP(MAX(BH27*BI27/BJ27,1),0)),"")</f>
        <v>160</v>
      </c>
      <c r="BL27" s="1049" t="s">
        <v>1165</v>
      </c>
      <c r="BM27" s="1064">
        <v>7</v>
      </c>
      <c r="BN27" s="1062">
        <f>IF(IFERROR(VLOOKUP(BL27,'Bảng tra CĐ'!$A$5:$C$80,3,0),"")="m3/h",1,_xlfn.IFS($G27&lt;18,1,$G27&lt;28,1.4,$G27&lt;40,1.6,$G27&lt;50,1.8,$G27&gt;=50,2))</f>
        <v>1.6</v>
      </c>
      <c r="BO27" s="1063">
        <f>IFERROR(IF(VLOOKUP(BL27,'Bảng tra CĐ'!$A$5:$B$80,2,0)=0,"",VLOOKUP(BL27,'Bảng tra CĐ'!$A$5:$B$80,2,0)),"")</f>
        <v>0.2</v>
      </c>
      <c r="BP27" s="1064">
        <f>IFERROR(IF(BM27="","",ROUNDUP(MAX(BM27*BN27/BO27,1),0)),"")</f>
        <v>56</v>
      </c>
      <c r="BQ27" s="1049"/>
      <c r="BR27" s="139"/>
      <c r="BS27" s="1062"/>
      <c r="BT27" s="1063"/>
      <c r="BU27" s="1064"/>
      <c r="BV27" s="1048" t="s">
        <v>1139</v>
      </c>
      <c r="BW27" s="139">
        <f>IFERROR(_xlfn.IFS(INDEX('Bảng tra CĐ'!$E$5:$E$80,MATCH(BV27,'Bảng tra CĐ'!$A$5:$A$80,0))="$C",$C27,INDEX('Bảng tra CĐ'!$E$5:$E$80,MATCH(BV27,'Bảng tra CĐ'!$A$5:$A$80,0))="$C*$H",$C27*$H27,INDEX('Bảng tra CĐ'!$E$5:$E$80,MATCH(BV27,'Bảng tra CĐ'!$A$5:$A$80,0))="$C*$J",$C27*$J27,INDEX('Bảng tra CĐ'!$E$5:$E$80,MATCH(BV27,'Bảng tra CĐ'!$A$5:$A$80,0))="$C*2*($H+$I)",$C27*2*($H27+$I27),INDEX('Bảng tra CĐ'!$E$5:$E$80,MATCH(BV27,'Bảng tra CĐ'!$A$5:$A$80,0))="$L*3600",$L27*3600,INDEX('Bảng tra CĐ'!$E$5:$E$80,MATCH(BV27,'Bảng tra CĐ'!$A$5:$A$80,0))="$K*3600",$K27*3600),"")</f>
        <v>297.36</v>
      </c>
      <c r="BX27" s="1062">
        <f>IF(IFERROR(VLOOKUP(BV27,'Bảng tra CĐ'!$A$5:$C$80,3,0),"")="m3/h",1,_xlfn.IFS($G27&lt;18,1,$G27&lt;28,1.4,$G27&lt;40,1.6,$G27&lt;50,1.8,$G27&gt;=50,2))</f>
        <v>1.6</v>
      </c>
      <c r="BY27" s="1063">
        <f>IFERROR(IF(VLOOKUP(BV27,'Bảng tra CĐ'!$A$5:$B$80,2,0)=0,"",VLOOKUP(BV27,'Bảng tra CĐ'!$A$5:$B$80,2,0)),"")</f>
        <v>23</v>
      </c>
      <c r="BZ27" s="1064">
        <f t="shared" si="28"/>
        <v>21</v>
      </c>
      <c r="CA27" s="1049" t="s">
        <v>1103</v>
      </c>
      <c r="CB27" s="1064">
        <f>IFERROR(_xlfn.IFS(INDEX('Bảng tra CĐ'!$E$5:$E$80,MATCH(CA27,'Bảng tra CĐ'!$A$5:$A$80,0))="$C",$C27,INDEX('Bảng tra CĐ'!$E$5:$E$80,MATCH(CA27,'Bảng tra CĐ'!$A$5:$A$80,0))="$C*$H",$C27*$H27,INDEX('Bảng tra CĐ'!$E$5:$E$80,MATCH(CA27,'Bảng tra CĐ'!$A$5:$A$80,0))="$C*$J",$C27*$J27,INDEX('Bảng tra CĐ'!$E$5:$E$80,MATCH(CA27,'Bảng tra CĐ'!$A$5:$A$80,0))="$C*2*($H+$I)",$C27*2*($H27+$I27),INDEX('Bảng tra CĐ'!$E$5:$E$80,MATCH(CA27,'Bảng tra CĐ'!$A$5:$A$80,0))="$L*3600",$L27*3600,INDEX('Bảng tra CĐ'!$E$5:$E$80,MATCH(CA27,'Bảng tra CĐ'!$A$5:$A$80,0))="$K*3600",$K27*3600),"")</f>
        <v>297.36</v>
      </c>
      <c r="CC27" s="1062">
        <f>IF(IFERROR(VLOOKUP(CA27,'Bảng tra CĐ'!$A$5:$C$80,3,0),"")="m3/h",1,_xlfn.IFS($G27&lt;18,1,$G27&lt;28,1.4,$G27&lt;40,1.6,$G27&lt;50,1.8,$G27&gt;=50,2))</f>
        <v>1.6</v>
      </c>
      <c r="CD27" s="1063">
        <f>IFERROR(IF(VLOOKUP(CA27,'Bảng tra CĐ'!$A$5:$B$80,2,0)=0,"",VLOOKUP(CA27,'Bảng tra CĐ'!$A$5:$B$80,2,0)),"")</f>
        <v>30</v>
      </c>
      <c r="CE27" s="1064">
        <f t="shared" si="29"/>
        <v>16</v>
      </c>
      <c r="CF27" s="1049" t="s">
        <v>1188</v>
      </c>
      <c r="CG27" s="1064">
        <f>IFERROR(_xlfn.IFS(INDEX('Bảng tra CĐ'!$E$5:$E$80,MATCH(CF27,'Bảng tra CĐ'!$A$5:$A$80,0))="$C",$C27,INDEX('Bảng tra CĐ'!$E$5:$E$80,MATCH(CF27,'Bảng tra CĐ'!$A$5:$A$80,0))="$C*$H",$C27*$H27,INDEX('Bảng tra CĐ'!$E$5:$E$80,MATCH(CF27,'Bảng tra CĐ'!$A$5:$A$80,0))="$C*$J",$C27*$J27,INDEX('Bảng tra CĐ'!$E$5:$E$80,MATCH(CF27,'Bảng tra CĐ'!$A$5:$A$80,0))="$C*2*($H+$I)",$C27*2*($H27+$I27),INDEX('Bảng tra CĐ'!$E$5:$E$80,MATCH(CF27,'Bảng tra CĐ'!$A$5:$A$80,0))="$L*3600",$L27*3600,INDEX('Bảng tra CĐ'!$E$5:$E$80,MATCH(CF27,'Bảng tra CĐ'!$A$5:$A$80,0))="$K*3600",$K27*3600),"")</f>
        <v>297.36</v>
      </c>
      <c r="CH27" s="1062">
        <f>IF(IFERROR(VLOOKUP(CF27,'Bảng tra CĐ'!$A$5:$C$80,3,0),"")="m3/h",1,_xlfn.IFS($G27&lt;18,1,$G27&lt;28,1.4,$G27&lt;40,1.6,$G27&lt;50,1.8,$G27&gt;=50,2))</f>
        <v>1.6</v>
      </c>
      <c r="CI27" s="1063">
        <f>IFERROR(IF(VLOOKUP(CF27,'Bảng tra CĐ'!$A$5:$B$80,2,0)=0,"",VLOOKUP(CF27,'Bảng tra CĐ'!$A$5:$B$80,2,0)),"")</f>
        <v>20</v>
      </c>
      <c r="CJ27" s="1064">
        <f t="shared" si="30"/>
        <v>24</v>
      </c>
      <c r="CK27" s="1076"/>
      <c r="CL27" s="139"/>
      <c r="CM27" s="1062"/>
      <c r="CN27" s="1063"/>
      <c r="CO27" s="1064"/>
      <c r="CP27" s="1049" t="s">
        <v>1196</v>
      </c>
      <c r="CQ27" s="1064">
        <v>590</v>
      </c>
      <c r="CR27" s="1062">
        <f>IF(IFERROR(VLOOKUP(CP27,'Bảng tra CĐ'!$A$5:$C$80,3,0),"")="m3/h",1,_xlfn.IFS($G27&lt;18,1,$G27&lt;28,1.4,$G27&lt;40,1.6,$G27&lt;50,1.8,$G27&gt;=50,2))</f>
        <v>1.6</v>
      </c>
      <c r="CS27" s="1063">
        <f>IFERROR(IF(VLOOKUP(CP27,'Bảng tra CĐ'!$A$5:$B$80,2,0)=0,"",VLOOKUP(CP27,'Bảng tra CĐ'!$A$5:$B$80,2,0)),"")</f>
        <v>100</v>
      </c>
      <c r="CT27" s="1064">
        <f t="shared" si="31"/>
        <v>10</v>
      </c>
      <c r="CU27" s="1049"/>
      <c r="CV27" s="139"/>
      <c r="CW27" s="1062"/>
      <c r="CX27" s="1063"/>
      <c r="CY27" s="1064"/>
      <c r="CZ27" s="1049"/>
      <c r="DA27" s="139"/>
      <c r="DB27" s="1062"/>
      <c r="DC27" s="1063"/>
      <c r="DD27" s="1064"/>
      <c r="DE27" s="1049"/>
      <c r="DF27" s="139"/>
      <c r="DG27" s="1062"/>
      <c r="DH27" s="1063"/>
      <c r="DI27" s="1064"/>
      <c r="DJ27" s="1049"/>
      <c r="DK27" s="1049"/>
      <c r="DL27" s="1049"/>
      <c r="DM27" s="1049"/>
      <c r="DN27" s="1049"/>
      <c r="DO27" s="1049"/>
      <c r="DP27" s="139"/>
      <c r="DQ27" s="1062"/>
      <c r="DR27" s="1063"/>
      <c r="DS27" s="1064"/>
      <c r="DT27" s="1050"/>
      <c r="DU27" s="139"/>
      <c r="DV27" s="1062"/>
      <c r="DW27" s="1063"/>
      <c r="DX27" s="1064"/>
      <c r="DY27" s="1050"/>
      <c r="DZ27" s="139"/>
      <c r="EA27" s="1062"/>
      <c r="EB27" s="1063"/>
      <c r="EC27" s="1064"/>
      <c r="ED27" s="1050"/>
      <c r="EE27" s="139"/>
      <c r="EF27" s="1062"/>
      <c r="EG27" s="1063"/>
      <c r="EH27" s="1064"/>
      <c r="EI27" s="1051"/>
      <c r="EJ27" s="139"/>
      <c r="EK27" s="1062"/>
      <c r="EL27" s="1063"/>
      <c r="EM27" s="1064"/>
      <c r="EN27" s="1052"/>
      <c r="EO27" s="139"/>
      <c r="EP27" s="1062"/>
      <c r="EQ27" s="1063"/>
      <c r="ER27" s="1064"/>
      <c r="ES27" s="1052"/>
    </row>
    <row r="28" spans="1:149" s="5" customFormat="1" ht="34.799999999999997" customHeight="1" outlineLevel="1">
      <c r="A28" s="17">
        <v>3</v>
      </c>
      <c r="B28" s="456" t="s">
        <v>839</v>
      </c>
      <c r="C28" s="355">
        <v>1</v>
      </c>
      <c r="D28" s="43">
        <f t="shared" ref="D28:D30" si="36">IF(G28&lt;=30,G28+4,IF(G28&lt;=50,G28+5,IF(G28&lt;=70,G28+6,IF(G28&lt;=80,G28+8))))</f>
        <v>34</v>
      </c>
      <c r="E28" s="43">
        <f t="shared" si="23"/>
        <v>59</v>
      </c>
      <c r="F28" s="65">
        <f t="shared" si="24"/>
        <v>520</v>
      </c>
      <c r="G28" s="359">
        <v>30</v>
      </c>
      <c r="H28" s="360">
        <v>55</v>
      </c>
      <c r="I28" s="360">
        <v>470</v>
      </c>
      <c r="J28" s="580">
        <v>30</v>
      </c>
      <c r="K28" s="100">
        <f t="shared" ref="K28:K30" si="37">ROUND(G28*H28*(I28+J28)*C28/10^9,5)</f>
        <v>8.3000000000000001E-4</v>
      </c>
      <c r="L28" s="92">
        <f t="shared" si="5"/>
        <v>8.5000000000000006E-2</v>
      </c>
      <c r="M28" s="127"/>
      <c r="N28" s="1014" t="s">
        <v>840</v>
      </c>
      <c r="O28" s="257"/>
      <c r="P28" s="245"/>
      <c r="Q28" s="257"/>
      <c r="R28" s="257"/>
      <c r="S28" s="257"/>
      <c r="T28" s="129">
        <f t="shared" si="25"/>
        <v>892</v>
      </c>
      <c r="U28" s="128">
        <f t="shared" si="26"/>
        <v>0.7359</v>
      </c>
      <c r="V28" s="96">
        <v>3</v>
      </c>
      <c r="W28" s="97">
        <f t="shared" ref="W28:W30" si="38">U28*V28</f>
        <v>2.2077</v>
      </c>
      <c r="AB28" s="1075" t="s">
        <v>1227</v>
      </c>
      <c r="AC28" s="1047" t="s">
        <v>1251</v>
      </c>
      <c r="AD28" s="1064">
        <f>IFERROR(_xlfn.IFS(INDEX('Bảng tra CĐ'!$E$5:$E$80,MATCH(AC28,'Bảng tra CĐ'!$A$5:$A$80,0))="$C",$C28,INDEX('Bảng tra CĐ'!$E$5:$E$80,MATCH(AC28,'Bảng tra CĐ'!$A$5:$A$80,0))="$C*$H",$C28*$H28,INDEX('Bảng tra CĐ'!$E$5:$E$80,MATCH(AC28,'Bảng tra CĐ'!$A$5:$A$80,0))="$C*$J",$C28*$J28,INDEX('Bảng tra CĐ'!$E$5:$E$80,MATCH(AC28,'Bảng tra CĐ'!$A$5:$A$80,0))="$C*2*($H+$I)",$C28*2*($H28+$I28),INDEX('Bảng tra CĐ'!$E$5:$E$80,MATCH(AC28,'Bảng tra CĐ'!$A$5:$A$80,0))="$L*3600",$L28*3600,INDEX('Bảng tra CĐ'!$E$5:$E$80,MATCH(AC28,'Bảng tra CĐ'!$A$5:$A$80,0))="$K*3600",$K28*3600),"")</f>
        <v>1050</v>
      </c>
      <c r="AE28" s="1062">
        <f>IF(IFERROR(VLOOKUP(AC28,'Bảng tra CĐ'!$A$5:$C$80,3,0),"")="m3/h",1,_xlfn.IFS($G28&lt;18,1,$G28&lt;28,1.4,$G28&lt;40,1.6,$G28&lt;50,1.8,$G28&gt;=50,2))</f>
        <v>1.6</v>
      </c>
      <c r="AF28" s="1063">
        <f>IFERROR(IF(VLOOKUP(AC28,'Bảng tra CĐ'!$A$5:$B$80,2,0)=0,"",VLOOKUP(AC28,'Bảng tra CĐ'!$A$5:$B$80,2,0)),"")</f>
        <v>100</v>
      </c>
      <c r="AG28" s="1064">
        <f>IFERROR(IF(AD28="","",ROUNDUP(MAX(AD28*AE28/AF28,1),0)),"")</f>
        <v>17</v>
      </c>
      <c r="AH28" s="1048"/>
      <c r="AI28" s="139"/>
      <c r="AJ28" s="1062"/>
      <c r="AK28" s="1063"/>
      <c r="AL28" s="1064"/>
      <c r="AM28" s="1048"/>
      <c r="AN28" s="139"/>
      <c r="AO28" s="1062"/>
      <c r="AP28" s="1063"/>
      <c r="AQ28" s="1064"/>
      <c r="AR28" s="1048" t="s">
        <v>1099</v>
      </c>
      <c r="AS28" s="1064">
        <f>IFERROR(_xlfn.IFS(INDEX('Bảng tra CĐ'!$E$5:$E$80,MATCH(AR28,'Bảng tra CĐ'!$A$5:$A$80,0))="$C",$C28,INDEX('Bảng tra CĐ'!$E$5:$E$80,MATCH(AR28,'Bảng tra CĐ'!$A$5:$A$80,0))="$C*$H",$C28*$H28,INDEX('Bảng tra CĐ'!$E$5:$E$80,MATCH(AR28,'Bảng tra CĐ'!$A$5:$A$80,0))="$C*$J",$C28*$J28,INDEX('Bảng tra CĐ'!$E$5:$E$80,MATCH(AR28,'Bảng tra CĐ'!$A$5:$A$80,0))="$C*2*($H+$I)",$C28*2*($H28+$I28),INDEX('Bảng tra CĐ'!$E$5:$E$80,MATCH(AR28,'Bảng tra CĐ'!$A$5:$A$80,0))="$L*3600",$L28*3600,INDEX('Bảng tra CĐ'!$E$5:$E$80,MATCH(AR28,'Bảng tra CĐ'!$A$5:$A$80,0))="$K*3600",$K28*3600),"")</f>
        <v>306</v>
      </c>
      <c r="AT28" s="1062">
        <f>IF(IFERROR(VLOOKUP(AR28,'Bảng tra CĐ'!$A$5:$C$80,3,0),"")="m3/h",1,_xlfn.IFS($G28&lt;18,1,$G28&lt;28,1.4,$G28&lt;40,1.6,$G28&lt;50,1.8,$G28&gt;=50,2))</f>
        <v>1.6</v>
      </c>
      <c r="AU28" s="1063">
        <f>IFERROR(IF(VLOOKUP(AR28,'Bảng tra CĐ'!$A$5:$B$80,2,0)=0,"",VLOOKUP(AR28,'Bảng tra CĐ'!$A$5:$B$80,2,0)),"")</f>
        <v>30</v>
      </c>
      <c r="AV28" s="1064">
        <f>IFERROR(IF(AS28="","",ROUNDUP(MAX(AS28*AT28/AU28,1),0)),"")</f>
        <v>17</v>
      </c>
      <c r="AW28" s="1049" t="s">
        <v>1140</v>
      </c>
      <c r="AX28" s="1064">
        <f>IFERROR(_xlfn.IFS(INDEX('Bảng tra CĐ'!$E$5:$E$80,MATCH(AW28,'Bảng tra CĐ'!$A$5:$A$80,0))="$C",$C28,INDEX('Bảng tra CĐ'!$E$5:$E$80,MATCH(AW28,'Bảng tra CĐ'!$A$5:$A$80,0))="$C*$H",$C28*$H28,INDEX('Bảng tra CĐ'!$E$5:$E$80,MATCH(AW28,'Bảng tra CĐ'!$A$5:$A$80,0))="$C*$J",$C28*$J28,INDEX('Bảng tra CĐ'!$E$5:$E$80,MATCH(AW28,'Bảng tra CĐ'!$A$5:$A$80,0))="$C*2*($H+$I)",$C28*2*($H28+$I28),INDEX('Bảng tra CĐ'!$E$5:$E$80,MATCH(AW28,'Bảng tra CĐ'!$A$5:$A$80,0))="$L*3600",$L28*3600,INDEX('Bảng tra CĐ'!$E$5:$E$80,MATCH(AW28,'Bảng tra CĐ'!$A$5:$A$80,0))="$K*3600",$K28*3600),"")</f>
        <v>55</v>
      </c>
      <c r="AY28" s="1062">
        <f>IF(IFERROR(VLOOKUP(AW28,'Bảng tra CĐ'!$A$5:$C$80,3,0),"")="m3/h",1,_xlfn.IFS($G28&lt;18,1,$G28&lt;28,1.4,$G28&lt;40,1.6,$G28&lt;50,1.8,$G28&gt;=50,2))</f>
        <v>1.6</v>
      </c>
      <c r="AZ28" s="1063">
        <f>IFERROR(IF(VLOOKUP(AW28,'Bảng tra CĐ'!$A$5:$B$80,2,0)=0,"",VLOOKUP(AW28,'Bảng tra CĐ'!$A$5:$B$80,2,0)),"")</f>
        <v>29.285714285714288</v>
      </c>
      <c r="BA28" s="1064">
        <f>IFERROR(IF(AX28="","",ROUNDUP(MAX(AX28*AY28/AZ28,1),0)),"")</f>
        <v>4</v>
      </c>
      <c r="BB28" s="1049" t="s">
        <v>1194</v>
      </c>
      <c r="BC28" s="1064">
        <f>IFERROR(_xlfn.IFS(INDEX('Bảng tra CĐ'!$E$5:$E$80,MATCH(BB28,'Bảng tra CĐ'!$A$5:$A$80,0))="$C",$C28,INDEX('Bảng tra CĐ'!$E$5:$E$80,MATCH(BB28,'Bảng tra CĐ'!$A$5:$A$80,0))="$C*$H",$C28*$H28,INDEX('Bảng tra CĐ'!$E$5:$E$80,MATCH(BB28,'Bảng tra CĐ'!$A$5:$A$80,0))="$C*$J",$C28*$J28,INDEX('Bảng tra CĐ'!$E$5:$E$80,MATCH(BB28,'Bảng tra CĐ'!$A$5:$A$80,0))="$C*2*($H+$I)",$C28*2*($H28+$I28),INDEX('Bảng tra CĐ'!$E$5:$E$80,MATCH(BB28,'Bảng tra CĐ'!$A$5:$A$80,0))="$L*3600",$L28*3600,INDEX('Bảng tra CĐ'!$E$5:$E$80,MATCH(BB28,'Bảng tra CĐ'!$A$5:$A$80,0))="$K*3600",$K28*3600),"")</f>
        <v>30</v>
      </c>
      <c r="BD28" s="1062">
        <f>IF(IFERROR(VLOOKUP(BB28,'Bảng tra CĐ'!$A$5:$C$80,3,0),"")="m3/h",1,_xlfn.IFS($G28&lt;18,1,$G28&lt;28,1.4,$G28&lt;40,1.6,$G28&lt;50,1.8,$G28&gt;=50,2))</f>
        <v>1.6</v>
      </c>
      <c r="BE28" s="1063">
        <f>IFERROR(IF(VLOOKUP(BB28,'Bảng tra CĐ'!$A$5:$B$80,2,0)=0,"",VLOOKUP(BB28,'Bảng tra CĐ'!$A$5:$B$80,2,0)),"")</f>
        <v>5</v>
      </c>
      <c r="BF28" s="1064">
        <f>IFERROR(IF(BC28="","",ROUNDUP(MAX(BC28*BD28/BE28,1),0)),"")</f>
        <v>10</v>
      </c>
      <c r="BG28" s="1049"/>
      <c r="BH28" s="139"/>
      <c r="BI28" s="1062"/>
      <c r="BJ28" s="1063"/>
      <c r="BK28" s="1064"/>
      <c r="BL28" s="1049"/>
      <c r="BM28" s="139"/>
      <c r="BN28" s="1062"/>
      <c r="BO28" s="1063"/>
      <c r="BP28" s="1064"/>
      <c r="BQ28" s="1049" t="s">
        <v>1176</v>
      </c>
      <c r="BR28" s="1209">
        <f>F28*E28</f>
        <v>30680</v>
      </c>
      <c r="BS28" s="1062">
        <f>IF(IFERROR(VLOOKUP(BQ28,'Bảng tra CĐ'!$A$5:$C$80,3,0),"")="m3/h",1,_xlfn.IFS($G28&lt;18,1,$G28&lt;28,1.4,$G28&lt;40,1.6,$G28&lt;50,1.8,$G28&gt;=50,2))</f>
        <v>1.6</v>
      </c>
      <c r="BT28" s="1063">
        <f>IFERROR(IF(VLOOKUP(BQ28,'Bảng tra CĐ'!$A$5:$B$80,2,0)=0,"",VLOOKUP(BQ28,'Bảng tra CĐ'!$A$5:$B$80,2,0)),"")</f>
        <v>100</v>
      </c>
      <c r="BU28" s="1064">
        <f>IFERROR(IF(BR28="","",ROUNDUP(MAX(BR28*BS28/BT28,1),0)),"")</f>
        <v>491</v>
      </c>
      <c r="BV28" s="1048" t="s">
        <v>1139</v>
      </c>
      <c r="BW28" s="139">
        <f>IFERROR(_xlfn.IFS(INDEX('Bảng tra CĐ'!$E$5:$E$80,MATCH(BV28,'Bảng tra CĐ'!$A$5:$A$80,0))="$C",$C28,INDEX('Bảng tra CĐ'!$E$5:$E$80,MATCH(BV28,'Bảng tra CĐ'!$A$5:$A$80,0))="$C*$H",$C28*$H28,INDEX('Bảng tra CĐ'!$E$5:$E$80,MATCH(BV28,'Bảng tra CĐ'!$A$5:$A$80,0))="$C*$J",$C28*$J28,INDEX('Bảng tra CĐ'!$E$5:$E$80,MATCH(BV28,'Bảng tra CĐ'!$A$5:$A$80,0))="$C*2*($H+$I)",$C28*2*($H28+$I28),INDEX('Bảng tra CĐ'!$E$5:$E$80,MATCH(BV28,'Bảng tra CĐ'!$A$5:$A$80,0))="$L*3600",$L28*3600,INDEX('Bảng tra CĐ'!$E$5:$E$80,MATCH(BV28,'Bảng tra CĐ'!$A$5:$A$80,0))="$K*3600",$K28*3600),"")</f>
        <v>306</v>
      </c>
      <c r="BX28" s="1062">
        <f>IF(IFERROR(VLOOKUP(BV28,'Bảng tra CĐ'!$A$5:$C$80,3,0),"")="m3/h",1,_xlfn.IFS($G28&lt;18,1,$G28&lt;28,1.4,$G28&lt;40,1.6,$G28&lt;50,1.8,$G28&gt;=50,2))</f>
        <v>1.6</v>
      </c>
      <c r="BY28" s="1063">
        <f>IFERROR(IF(VLOOKUP(BV28,'Bảng tra CĐ'!$A$5:$B$80,2,0)=0,"",VLOOKUP(BV28,'Bảng tra CĐ'!$A$5:$B$80,2,0)),"")</f>
        <v>23</v>
      </c>
      <c r="BZ28" s="1064">
        <f t="shared" si="28"/>
        <v>22</v>
      </c>
      <c r="CA28" s="1049" t="s">
        <v>1103</v>
      </c>
      <c r="CB28" s="139">
        <f>IFERROR(_xlfn.IFS(INDEX('Bảng tra CĐ'!$E$5:$E$80,MATCH(CA28,'Bảng tra CĐ'!$A$5:$A$80,0))="$C",$C28,INDEX('Bảng tra CĐ'!$E$5:$E$80,MATCH(CA28,'Bảng tra CĐ'!$A$5:$A$80,0))="$C*$H",$C28*$H28,INDEX('Bảng tra CĐ'!$E$5:$E$80,MATCH(CA28,'Bảng tra CĐ'!$A$5:$A$80,0))="$C*$J",$C28*$J28,INDEX('Bảng tra CĐ'!$E$5:$E$80,MATCH(CA28,'Bảng tra CĐ'!$A$5:$A$80,0))="$C*2*($H+$I)",$C28*2*($H28+$I28),INDEX('Bảng tra CĐ'!$E$5:$E$80,MATCH(CA28,'Bảng tra CĐ'!$A$5:$A$80,0))="$L*3600",$L28*3600,INDEX('Bảng tra CĐ'!$E$5:$E$80,MATCH(CA28,'Bảng tra CĐ'!$A$5:$A$80,0))="$K*3600",$K28*3600),"")</f>
        <v>306</v>
      </c>
      <c r="CC28" s="1062">
        <f>IF(IFERROR(VLOOKUP(CA28,'Bảng tra CĐ'!$A$5:$C$80,3,0),"")="m3/h",1,_xlfn.IFS($G28&lt;18,1,$G28&lt;28,1.4,$G28&lt;40,1.6,$G28&lt;50,1.8,$G28&gt;=50,2))</f>
        <v>1.6</v>
      </c>
      <c r="CD28" s="1063">
        <f>IFERROR(IF(VLOOKUP(CA28,'Bảng tra CĐ'!$A$5:$B$80,2,0)=0,"",VLOOKUP(CA28,'Bảng tra CĐ'!$A$5:$B$80,2,0)),"")</f>
        <v>30</v>
      </c>
      <c r="CE28" s="1064">
        <f>IFERROR(IF(CB28="","",ROUNDUP(MAX(CB28*CC28/CD28,1),0)),"")</f>
        <v>17</v>
      </c>
      <c r="CF28" s="1049"/>
      <c r="CG28" s="1064"/>
      <c r="CH28" s="1062"/>
      <c r="CI28" s="1063"/>
      <c r="CJ28" s="1064" t="str">
        <f t="shared" si="30"/>
        <v/>
      </c>
      <c r="CK28" s="1048"/>
      <c r="CL28" s="139"/>
      <c r="CM28" s="1062"/>
      <c r="CN28" s="1063"/>
      <c r="CO28" s="1064"/>
      <c r="CP28" s="1049" t="s">
        <v>1200</v>
      </c>
      <c r="CQ28" s="1064">
        <v>30680</v>
      </c>
      <c r="CR28" s="1062">
        <f>IF(IFERROR(VLOOKUP(CP28,'Bảng tra CĐ'!$A$5:$C$80,3,0),"")="m3/h",1,_xlfn.IFS($G28&lt;18,1,$G28&lt;28,1.4,$G28&lt;40,1.6,$G28&lt;50,1.8,$G28&gt;=50,2))</f>
        <v>1.6</v>
      </c>
      <c r="CS28" s="1063">
        <f>IFERROR(IF(VLOOKUP(CP28,'Bảng tra CĐ'!$A$5:$B$80,2,0)=0,"",VLOOKUP(CP28,'Bảng tra CĐ'!$A$5:$B$80,2,0)),"")</f>
        <v>1000</v>
      </c>
      <c r="CT28" s="1064">
        <f t="shared" si="31"/>
        <v>50</v>
      </c>
      <c r="CU28" s="1077"/>
      <c r="CV28" s="139"/>
      <c r="CW28" s="1062"/>
      <c r="CX28" s="1063"/>
      <c r="CY28" s="1064"/>
      <c r="CZ28" s="1049"/>
      <c r="DA28" s="139"/>
      <c r="DB28" s="1062"/>
      <c r="DC28" s="1063"/>
      <c r="DD28" s="1064"/>
      <c r="DE28" s="1049"/>
      <c r="DF28" s="139"/>
      <c r="DG28" s="1062"/>
      <c r="DH28" s="1063"/>
      <c r="DI28" s="1064"/>
      <c r="DJ28" s="1049"/>
      <c r="DK28" s="139"/>
      <c r="DL28" s="1062"/>
      <c r="DM28" s="1063"/>
      <c r="DN28" s="1064"/>
      <c r="DO28" s="1049"/>
      <c r="DP28" s="139"/>
      <c r="DQ28" s="1062"/>
      <c r="DR28" s="1063"/>
      <c r="DS28" s="1064"/>
      <c r="DT28" s="1050"/>
      <c r="DU28" s="139"/>
      <c r="DV28" s="1062"/>
      <c r="DW28" s="1063"/>
      <c r="DX28" s="1064"/>
      <c r="DY28" s="1050"/>
      <c r="DZ28" s="139"/>
      <c r="EA28" s="1062"/>
      <c r="EB28" s="1063"/>
      <c r="EC28" s="1064"/>
      <c r="ED28" s="1050"/>
      <c r="EE28" s="139"/>
      <c r="EF28" s="1062"/>
      <c r="EG28" s="1063"/>
      <c r="EH28" s="1064"/>
      <c r="EI28" s="1051"/>
      <c r="EJ28" s="139"/>
      <c r="EK28" s="1062"/>
      <c r="EL28" s="1063"/>
      <c r="EM28" s="1064"/>
      <c r="EN28" s="1052"/>
      <c r="EO28" s="139"/>
      <c r="EP28" s="1062"/>
      <c r="EQ28" s="1063"/>
      <c r="ER28" s="1064"/>
      <c r="ES28" s="1052"/>
    </row>
    <row r="29" spans="1:149" s="5" customFormat="1" ht="34.799999999999997" customHeight="1" outlineLevel="1">
      <c r="A29" s="17">
        <v>4</v>
      </c>
      <c r="B29" s="456" t="s">
        <v>841</v>
      </c>
      <c r="C29" s="355">
        <v>8</v>
      </c>
      <c r="D29" s="43">
        <f t="shared" si="36"/>
        <v>16</v>
      </c>
      <c r="E29" s="43">
        <f t="shared" si="23"/>
        <v>24</v>
      </c>
      <c r="F29" s="65">
        <f t="shared" si="24"/>
        <v>520</v>
      </c>
      <c r="G29" s="359">
        <v>12</v>
      </c>
      <c r="H29" s="360">
        <v>20</v>
      </c>
      <c r="I29" s="360">
        <v>470</v>
      </c>
      <c r="J29" s="580">
        <v>30</v>
      </c>
      <c r="K29" s="100">
        <f t="shared" si="37"/>
        <v>9.6000000000000002E-4</v>
      </c>
      <c r="L29" s="92">
        <f t="shared" si="5"/>
        <v>0.25600000000000001</v>
      </c>
      <c r="M29" s="127"/>
      <c r="N29" s="1011" t="s">
        <v>842</v>
      </c>
      <c r="O29" s="257"/>
      <c r="P29" s="245"/>
      <c r="Q29" s="257"/>
      <c r="R29" s="257"/>
      <c r="S29" s="257"/>
      <c r="T29" s="129">
        <f t="shared" si="25"/>
        <v>7136</v>
      </c>
      <c r="U29" s="128">
        <f t="shared" si="26"/>
        <v>0.85631999999999997</v>
      </c>
      <c r="V29" s="96">
        <v>3</v>
      </c>
      <c r="W29" s="97">
        <f t="shared" si="38"/>
        <v>2.5689599999999997</v>
      </c>
      <c r="AB29" s="1075" t="s">
        <v>1228</v>
      </c>
      <c r="AC29" s="1047" t="s">
        <v>1251</v>
      </c>
      <c r="AD29" s="1064">
        <f>IFERROR(_xlfn.IFS(INDEX('Bảng tra CĐ'!$E$5:$E$80,MATCH(AC29,'Bảng tra CĐ'!$A$5:$A$80,0))="$C",$C29,INDEX('Bảng tra CĐ'!$E$5:$E$80,MATCH(AC29,'Bảng tra CĐ'!$A$5:$A$80,0))="$C*$H",$C29*$H29,INDEX('Bảng tra CĐ'!$E$5:$E$80,MATCH(AC29,'Bảng tra CĐ'!$A$5:$A$80,0))="$C*$J",$C29*$J29,INDEX('Bảng tra CĐ'!$E$5:$E$80,MATCH(AC29,'Bảng tra CĐ'!$A$5:$A$80,0))="$C*2*($H+$I)",$C29*2*($H29+$I29),INDEX('Bảng tra CĐ'!$E$5:$E$80,MATCH(AC29,'Bảng tra CĐ'!$A$5:$A$80,0))="$L*3600",$L29*3600,INDEX('Bảng tra CĐ'!$E$5:$E$80,MATCH(AC29,'Bảng tra CĐ'!$A$5:$A$80,0))="$K*3600",$K29*3600),"")</f>
        <v>7840</v>
      </c>
      <c r="AE29" s="1062">
        <f>IF(IFERROR(VLOOKUP(AC29,'Bảng tra CĐ'!$A$5:$C$80,3,0),"")="m3/h",1,_xlfn.IFS($G29&lt;18,1,$G29&lt;28,1.4,$G29&lt;40,1.6,$G29&lt;50,1.8,$G29&gt;=50,2))</f>
        <v>1</v>
      </c>
      <c r="AF29" s="1063">
        <f>IFERROR(IF(VLOOKUP(AC29,'Bảng tra CĐ'!$A$5:$B$80,2,0)=0,"",VLOOKUP(AC29,'Bảng tra CĐ'!$A$5:$B$80,2,0)),"")</f>
        <v>100</v>
      </c>
      <c r="AG29" s="1064">
        <f>IFERROR(IF(AD29="","",ROUNDUP(MAX(AD29*AE29/AF29,1),0)),"")</f>
        <v>79</v>
      </c>
      <c r="AH29" s="1048"/>
      <c r="AI29" s="139"/>
      <c r="AJ29" s="1062"/>
      <c r="AK29" s="1063"/>
      <c r="AL29" s="1064"/>
      <c r="AM29" s="1048"/>
      <c r="AN29" s="139"/>
      <c r="AO29" s="1062"/>
      <c r="AP29" s="1063"/>
      <c r="AQ29" s="1064"/>
      <c r="AR29" s="1048" t="s">
        <v>1099</v>
      </c>
      <c r="AS29" s="1064">
        <f>IFERROR(_xlfn.IFS(INDEX('Bảng tra CĐ'!$E$5:$E$80,MATCH(AR29,'Bảng tra CĐ'!$A$5:$A$80,0))="$C",$C29,INDEX('Bảng tra CĐ'!$E$5:$E$80,MATCH(AR29,'Bảng tra CĐ'!$A$5:$A$80,0))="$C*$H",$C29*$H29,INDEX('Bảng tra CĐ'!$E$5:$E$80,MATCH(AR29,'Bảng tra CĐ'!$A$5:$A$80,0))="$C*$J",$C29*$J29,INDEX('Bảng tra CĐ'!$E$5:$E$80,MATCH(AR29,'Bảng tra CĐ'!$A$5:$A$80,0))="$C*2*($H+$I)",$C29*2*($H29+$I29),INDEX('Bảng tra CĐ'!$E$5:$E$80,MATCH(AR29,'Bảng tra CĐ'!$A$5:$A$80,0))="$L*3600",$L29*3600,INDEX('Bảng tra CĐ'!$E$5:$E$80,MATCH(AR29,'Bảng tra CĐ'!$A$5:$A$80,0))="$K*3600",$K29*3600),"")</f>
        <v>921.6</v>
      </c>
      <c r="AT29" s="1062">
        <f>IF(IFERROR(VLOOKUP(AR29,'Bảng tra CĐ'!$A$5:$C$80,3,0),"")="m3/h",1,_xlfn.IFS($G29&lt;18,1,$G29&lt;28,1.4,$G29&lt;40,1.6,$G29&lt;50,1.8,$G29&gt;=50,2))</f>
        <v>1</v>
      </c>
      <c r="AU29" s="1063">
        <f>IFERROR(IF(VLOOKUP(AR29,'Bảng tra CĐ'!$A$5:$B$80,2,0)=0,"",VLOOKUP(AR29,'Bảng tra CĐ'!$A$5:$B$80,2,0)),"")</f>
        <v>30</v>
      </c>
      <c r="AV29" s="1064">
        <f>IFERROR(IF(AS29="","",ROUNDUP(MAX(AS29*AT29/AU29,1),0)),"")</f>
        <v>31</v>
      </c>
      <c r="AW29" s="1049" t="s">
        <v>1140</v>
      </c>
      <c r="AX29" s="1064">
        <f>IFERROR(_xlfn.IFS(INDEX('Bảng tra CĐ'!$E$5:$E$80,MATCH(AW29,'Bảng tra CĐ'!$A$5:$A$80,0))="$C",$C29,INDEX('Bảng tra CĐ'!$E$5:$E$80,MATCH(AW29,'Bảng tra CĐ'!$A$5:$A$80,0))="$C*$H",$C29*$H29,INDEX('Bảng tra CĐ'!$E$5:$E$80,MATCH(AW29,'Bảng tra CĐ'!$A$5:$A$80,0))="$C*$J",$C29*$J29,INDEX('Bảng tra CĐ'!$E$5:$E$80,MATCH(AW29,'Bảng tra CĐ'!$A$5:$A$80,0))="$C*2*($H+$I)",$C29*2*($H29+$I29),INDEX('Bảng tra CĐ'!$E$5:$E$80,MATCH(AW29,'Bảng tra CĐ'!$A$5:$A$80,0))="$L*3600",$L29*3600,INDEX('Bảng tra CĐ'!$E$5:$E$80,MATCH(AW29,'Bảng tra CĐ'!$A$5:$A$80,0))="$K*3600",$K29*3600),"")</f>
        <v>160</v>
      </c>
      <c r="AY29" s="1062">
        <f>IF(IFERROR(VLOOKUP(AW29,'Bảng tra CĐ'!$A$5:$C$80,3,0),"")="m3/h",1,_xlfn.IFS($G29&lt;18,1,$G29&lt;28,1.4,$G29&lt;40,1.6,$G29&lt;50,1.8,$G29&gt;=50,2))</f>
        <v>1</v>
      </c>
      <c r="AZ29" s="1063">
        <f>IFERROR(IF(VLOOKUP(AW29,'Bảng tra CĐ'!$A$5:$B$80,2,0)=0,"",VLOOKUP(AW29,'Bảng tra CĐ'!$A$5:$B$80,2,0)),"")</f>
        <v>29.285714285714288</v>
      </c>
      <c r="BA29" s="1064">
        <f>IFERROR(IF(AX29="","",ROUNDUP(MAX(AX29*AY29/AZ29,1),0)),"")</f>
        <v>6</v>
      </c>
      <c r="BB29" s="1049" t="s">
        <v>1185</v>
      </c>
      <c r="BC29" s="1064">
        <f>IFERROR(_xlfn.IFS(INDEX('Bảng tra CĐ'!$E$5:$E$80,MATCH(BB29,'Bảng tra CĐ'!$A$5:$A$80,0))="$C",$C29,INDEX('Bảng tra CĐ'!$E$5:$E$80,MATCH(BB29,'Bảng tra CĐ'!$A$5:$A$80,0))="$C*$H",$C29*$H29,INDEX('Bảng tra CĐ'!$E$5:$E$80,MATCH(BB29,'Bảng tra CĐ'!$A$5:$A$80,0))="$C*$J",$C29*$J29,INDEX('Bảng tra CĐ'!$E$5:$E$80,MATCH(BB29,'Bảng tra CĐ'!$A$5:$A$80,0))="$C*2*($H+$I)",$C29*2*($H29+$I29),INDEX('Bảng tra CĐ'!$E$5:$E$80,MATCH(BB29,'Bảng tra CĐ'!$A$5:$A$80,0))="$L*3600",$L29*3600,INDEX('Bảng tra CĐ'!$E$5:$E$80,MATCH(BB29,'Bảng tra CĐ'!$A$5:$A$80,0))="$K*3600",$K29*3600),"")</f>
        <v>240</v>
      </c>
      <c r="BD29" s="1062">
        <f>IF(IFERROR(VLOOKUP(BB29,'Bảng tra CĐ'!$A$5:$C$80,3,0),"")="m3/h",1,_xlfn.IFS($G29&lt;18,1,$G29&lt;28,1.4,$G29&lt;40,1.6,$G29&lt;50,1.8,$G29&gt;=50,2))</f>
        <v>1</v>
      </c>
      <c r="BE29" s="1063">
        <f>IFERROR(IF(VLOOKUP(BB29,'Bảng tra CĐ'!$A$5:$B$80,2,0)=0,"",VLOOKUP(BB29,'Bảng tra CĐ'!$A$5:$B$80,2,0)),"")</f>
        <v>5</v>
      </c>
      <c r="BF29" s="1064">
        <f>IFERROR(IF(BC29="","",ROUNDUP(MAX(BC29*BD29/BE29,1),0)),"")</f>
        <v>48</v>
      </c>
      <c r="BG29" s="1049"/>
      <c r="BH29" s="139"/>
      <c r="BI29" s="1062"/>
      <c r="BJ29" s="1063"/>
      <c r="BK29" s="1064"/>
      <c r="BL29" s="1049"/>
      <c r="BM29" s="139"/>
      <c r="BN29" s="1062"/>
      <c r="BO29" s="1063"/>
      <c r="BP29" s="1064"/>
      <c r="BQ29" s="1049"/>
      <c r="BR29" s="139"/>
      <c r="BS29" s="1062"/>
      <c r="BT29" s="1063"/>
      <c r="BU29" s="1064"/>
      <c r="BV29" s="1048" t="s">
        <v>1139</v>
      </c>
      <c r="BW29" s="139">
        <f>IFERROR(_xlfn.IFS(INDEX('Bảng tra CĐ'!$E$5:$E$80,MATCH(BV29,'Bảng tra CĐ'!$A$5:$A$80,0))="$C",$C29,INDEX('Bảng tra CĐ'!$E$5:$E$80,MATCH(BV29,'Bảng tra CĐ'!$A$5:$A$80,0))="$C*$H",$C29*$H29,INDEX('Bảng tra CĐ'!$E$5:$E$80,MATCH(BV29,'Bảng tra CĐ'!$A$5:$A$80,0))="$C*$J",$C29*$J29,INDEX('Bảng tra CĐ'!$E$5:$E$80,MATCH(BV29,'Bảng tra CĐ'!$A$5:$A$80,0))="$C*2*($H+$I)",$C29*2*($H29+$I29),INDEX('Bảng tra CĐ'!$E$5:$E$80,MATCH(BV29,'Bảng tra CĐ'!$A$5:$A$80,0))="$L*3600",$L29*3600,INDEX('Bảng tra CĐ'!$E$5:$E$80,MATCH(BV29,'Bảng tra CĐ'!$A$5:$A$80,0))="$K*3600",$K29*3600),"")</f>
        <v>921.6</v>
      </c>
      <c r="BX29" s="1062">
        <f>IF(IFERROR(VLOOKUP(BV29,'Bảng tra CĐ'!$A$5:$C$80,3,0),"")="m3/h",1,_xlfn.IFS($G29&lt;18,1,$G29&lt;28,1.4,$G29&lt;40,1.6,$G29&lt;50,1.8,$G29&gt;=50,2))</f>
        <v>1</v>
      </c>
      <c r="BY29" s="1063">
        <f>IFERROR(IF(VLOOKUP(BV29,'Bảng tra CĐ'!$A$5:$B$80,2,0)=0,"",VLOOKUP(BV29,'Bảng tra CĐ'!$A$5:$B$80,2,0)),"")</f>
        <v>23</v>
      </c>
      <c r="BZ29" s="1064">
        <f t="shared" si="28"/>
        <v>41</v>
      </c>
      <c r="CA29" s="1049" t="s">
        <v>1179</v>
      </c>
      <c r="CB29" s="1064">
        <f>IFERROR(_xlfn.IFS(INDEX('Bảng tra CĐ'!$E$5:$E$80,MATCH(CA29,'Bảng tra CĐ'!$A$5:$A$80,0))="$C",$C29,INDEX('Bảng tra CĐ'!$E$5:$E$80,MATCH(CA29,'Bảng tra CĐ'!$A$5:$A$80,0))="$C*$H",$C29*$H29,INDEX('Bảng tra CĐ'!$E$5:$E$80,MATCH(CA29,'Bảng tra CĐ'!$A$5:$A$80,0))="$C*$J",$C29*$J29,INDEX('Bảng tra CĐ'!$E$5:$E$80,MATCH(CA29,'Bảng tra CĐ'!$A$5:$A$80,0))="$C*2*($H+$I)",$C29*2*($H29+$I29),INDEX('Bảng tra CĐ'!$E$5:$E$80,MATCH(CA29,'Bảng tra CĐ'!$A$5:$A$80,0))="$L*3600",$L29*3600,INDEX('Bảng tra CĐ'!$E$5:$E$80,MATCH(CA29,'Bảng tra CĐ'!$A$5:$A$80,0))="$K*3600",$K29*3600),"")</f>
        <v>921.6</v>
      </c>
      <c r="CC29" s="1062">
        <f>IF(IFERROR(VLOOKUP(CA29,'Bảng tra CĐ'!$A$5:$C$80,3,0),"")="m3/h",1,_xlfn.IFS($G29&lt;18,1,$G29&lt;28,1.4,$G29&lt;40,1.6,$G29&lt;50,1.8,$G29&gt;=50,2))</f>
        <v>1</v>
      </c>
      <c r="CD29" s="1063">
        <f>IFERROR(IF(VLOOKUP(CA29,'Bảng tra CĐ'!$A$5:$B$80,2,0)=0,"",VLOOKUP(CA29,'Bảng tra CĐ'!$A$5:$B$80,2,0)),"")</f>
        <v>10</v>
      </c>
      <c r="CE29" s="1064">
        <f t="shared" si="29"/>
        <v>93</v>
      </c>
      <c r="CF29" s="1049"/>
      <c r="CG29" s="1064" t="str">
        <f>IFERROR(_xlfn.IFS(INDEX('Bảng tra CĐ'!$E$5:$E$80,MATCH(CF29,'Bảng tra CĐ'!$A$5:$A$80,0))="$C",$C29,INDEX('Bảng tra CĐ'!$E$5:$E$80,MATCH(CF29,'Bảng tra CĐ'!$A$5:$A$80,0))="$C*$H",$C29*$H29,INDEX('Bảng tra CĐ'!$E$5:$E$80,MATCH(CF29,'Bảng tra CĐ'!$A$5:$A$80,0))="$C*$J",$C29*$J29,INDEX('Bảng tra CĐ'!$E$5:$E$80,MATCH(CF29,'Bảng tra CĐ'!$A$5:$A$80,0))="$C*2*($H+$I)",$C29*2*($H29+$I29),INDEX('Bảng tra CĐ'!$E$5:$E$80,MATCH(CF29,'Bảng tra CĐ'!$A$5:$A$80,0))="$L*3600",$L29*3600,INDEX('Bảng tra CĐ'!$E$5:$E$80,MATCH(CF29,'Bảng tra CĐ'!$A$5:$A$80,0))="$K*3600",$K29*3600),"")</f>
        <v/>
      </c>
      <c r="CH29" s="1062">
        <f>IF(IFERROR(VLOOKUP(CF29,'Bảng tra CĐ'!$A$5:$C$80,3,0),"")="m3/h",1,_xlfn.IFS($G29&lt;18,1,$G29&lt;28,1.4,$G29&lt;40,1.6,$G29&lt;50,1.8,$G29&gt;=50,2))</f>
        <v>1</v>
      </c>
      <c r="CI29" s="1063" t="str">
        <f>IFERROR(IF(VLOOKUP(CF29,'Bảng tra CĐ'!$A$5:$B$80,2,0)=0,"",VLOOKUP(CF29,'Bảng tra CĐ'!$A$5:$B$80,2,0)),"")</f>
        <v/>
      </c>
      <c r="CJ29" s="1064" t="str">
        <f t="shared" si="30"/>
        <v/>
      </c>
      <c r="CK29" s="1048"/>
      <c r="CL29" s="139"/>
      <c r="CM29" s="1062"/>
      <c r="CN29" s="1063"/>
      <c r="CO29" s="1064"/>
      <c r="CP29" s="1049"/>
      <c r="CQ29" s="1064" t="str">
        <f>IFERROR(_xlfn.IFS(INDEX('Bảng tra CĐ'!$E$5:$E$80,MATCH(CP29,'Bảng tra CĐ'!$A$5:$A$80,0))="$C",$C29,INDEX('Bảng tra CĐ'!$E$5:$E$80,MATCH(CP29,'Bảng tra CĐ'!$A$5:$A$80,0))="$C*$H",$C29*$H29,INDEX('Bảng tra CĐ'!$E$5:$E$80,MATCH(CP29,'Bảng tra CĐ'!$A$5:$A$80,0))="$C*$J",$C29*$J29,INDEX('Bảng tra CĐ'!$E$5:$E$80,MATCH(CP29,'Bảng tra CĐ'!$A$5:$A$80,0))="$C*2*($H+$I)",$C29*2*($H29+$I29),INDEX('Bảng tra CĐ'!$E$5:$E$80,MATCH(CP29,'Bảng tra CĐ'!$A$5:$A$80,0))="$L*3600",$L29*3600,INDEX('Bảng tra CĐ'!$E$5:$E$80,MATCH(CP29,'Bảng tra CĐ'!$A$5:$A$80,0))="$K*3600",$K29*3600),"")</f>
        <v/>
      </c>
      <c r="CR29" s="1062">
        <f>IF(IFERROR(VLOOKUP(CP29,'Bảng tra CĐ'!$A$5:$C$80,3,0),"")="m3/h",1,_xlfn.IFS($G29&lt;18,1,$G29&lt;28,1.4,$G29&lt;40,1.6,$G29&lt;50,1.8,$G29&gt;=50,2))</f>
        <v>1</v>
      </c>
      <c r="CS29" s="1063" t="str">
        <f>IFERROR(IF(VLOOKUP(CP29,'Bảng tra CĐ'!$A$5:$B$80,2,0)=0,"",VLOOKUP(CP29,'Bảng tra CĐ'!$A$5:$B$80,2,0)),"")</f>
        <v/>
      </c>
      <c r="CT29" s="1064" t="str">
        <f t="shared" si="31"/>
        <v/>
      </c>
      <c r="CU29" s="1049"/>
      <c r="CV29" s="139"/>
      <c r="CW29" s="1062"/>
      <c r="CX29" s="1063"/>
      <c r="CY29" s="1064"/>
      <c r="CZ29" s="1049"/>
      <c r="DA29" s="139"/>
      <c r="DB29" s="1062"/>
      <c r="DC29" s="1063"/>
      <c r="DD29" s="1064"/>
      <c r="DE29" s="1049"/>
      <c r="DF29" s="139"/>
      <c r="DG29" s="1062"/>
      <c r="DH29" s="1063"/>
      <c r="DI29" s="1064"/>
      <c r="DJ29" s="1049"/>
      <c r="DK29" s="139"/>
      <c r="DL29" s="1062"/>
      <c r="DM29" s="1063"/>
      <c r="DN29" s="1064"/>
      <c r="DO29" s="1049"/>
      <c r="DP29" s="139"/>
      <c r="DQ29" s="1062"/>
      <c r="DR29" s="1063"/>
      <c r="DS29" s="1064"/>
      <c r="DT29" s="1050"/>
      <c r="DU29" s="139"/>
      <c r="DV29" s="1062"/>
      <c r="DW29" s="1063"/>
      <c r="DX29" s="1064"/>
      <c r="DY29" s="1050"/>
      <c r="DZ29" s="139"/>
      <c r="EA29" s="1062"/>
      <c r="EB29" s="1063"/>
      <c r="EC29" s="1064"/>
      <c r="ED29" s="1050"/>
      <c r="EE29" s="139"/>
      <c r="EF29" s="1062"/>
      <c r="EG29" s="1063"/>
      <c r="EH29" s="1064"/>
      <c r="EI29" s="1051"/>
      <c r="EJ29" s="139"/>
      <c r="EK29" s="1062"/>
      <c r="EL29" s="1063"/>
      <c r="EM29" s="1064"/>
      <c r="EN29" s="1052"/>
      <c r="EO29" s="139"/>
      <c r="EP29" s="1062"/>
      <c r="EQ29" s="1063"/>
      <c r="ER29" s="1064"/>
      <c r="ES29" s="1052"/>
    </row>
    <row r="30" spans="1:149" s="5" customFormat="1" ht="34.799999999999997" customHeight="1" outlineLevel="1">
      <c r="A30" s="17">
        <v>5</v>
      </c>
      <c r="B30" s="1015" t="s">
        <v>843</v>
      </c>
      <c r="C30" s="355">
        <v>1</v>
      </c>
      <c r="D30" s="43">
        <f t="shared" si="36"/>
        <v>19</v>
      </c>
      <c r="E30" s="43">
        <f t="shared" si="23"/>
        <v>34</v>
      </c>
      <c r="F30" s="65">
        <f t="shared" si="24"/>
        <v>520</v>
      </c>
      <c r="G30" s="359">
        <v>15</v>
      </c>
      <c r="H30" s="360">
        <v>30</v>
      </c>
      <c r="I30" s="360">
        <v>470</v>
      </c>
      <c r="J30" s="580">
        <v>30</v>
      </c>
      <c r="K30" s="100">
        <f t="shared" si="37"/>
        <v>2.3000000000000001E-4</v>
      </c>
      <c r="L30" s="92">
        <f t="shared" si="5"/>
        <v>4.4999999999999998E-2</v>
      </c>
      <c r="M30" s="127"/>
      <c r="N30" s="1011" t="s">
        <v>842</v>
      </c>
      <c r="O30" s="257"/>
      <c r="P30" s="245"/>
      <c r="Q30" s="257"/>
      <c r="R30" s="257"/>
      <c r="S30" s="257"/>
      <c r="T30" s="129">
        <f t="shared" si="25"/>
        <v>892</v>
      </c>
      <c r="U30" s="128">
        <f t="shared" si="26"/>
        <v>0.20069999999999999</v>
      </c>
      <c r="V30" s="96">
        <v>3</v>
      </c>
      <c r="W30" s="97">
        <f t="shared" si="38"/>
        <v>0.60209999999999997</v>
      </c>
      <c r="AB30" s="1075" t="s">
        <v>1229</v>
      </c>
      <c r="AC30" s="1047" t="s">
        <v>1251</v>
      </c>
      <c r="AD30" s="1064">
        <f>IFERROR(_xlfn.IFS(INDEX('Bảng tra CĐ'!$E$5:$E$80,MATCH(AC30,'Bảng tra CĐ'!$A$5:$A$80,0))="$C",$C30,INDEX('Bảng tra CĐ'!$E$5:$E$80,MATCH(AC30,'Bảng tra CĐ'!$A$5:$A$80,0))="$C*$H",$C30*$H30,INDEX('Bảng tra CĐ'!$E$5:$E$80,MATCH(AC30,'Bảng tra CĐ'!$A$5:$A$80,0))="$C*$J",$C30*$J30,INDEX('Bảng tra CĐ'!$E$5:$E$80,MATCH(AC30,'Bảng tra CĐ'!$A$5:$A$80,0))="$C*2*($H+$I)",$C30*2*($H30+$I30),INDEX('Bảng tra CĐ'!$E$5:$E$80,MATCH(AC30,'Bảng tra CĐ'!$A$5:$A$80,0))="$L*3600",$L30*3600,INDEX('Bảng tra CĐ'!$E$5:$E$80,MATCH(AC30,'Bảng tra CĐ'!$A$5:$A$80,0))="$K*3600",$K30*3600),"")</f>
        <v>1000</v>
      </c>
      <c r="AE30" s="1062">
        <f>IF(IFERROR(VLOOKUP(AC30,'Bảng tra CĐ'!$A$5:$C$80,3,0),"")="m3/h",1,_xlfn.IFS($G30&lt;18,1,$G30&lt;28,1.4,$G30&lt;40,1.6,$G30&lt;50,1.8,$G30&gt;=50,2))</f>
        <v>1</v>
      </c>
      <c r="AF30" s="1063">
        <f>IFERROR(IF(VLOOKUP(AC30,'Bảng tra CĐ'!$A$5:$B$80,2,0)=0,"",VLOOKUP(AC30,'Bảng tra CĐ'!$A$5:$B$80,2,0)),"")</f>
        <v>100</v>
      </c>
      <c r="AG30" s="1064">
        <f>IFERROR(IF(AD30="","",ROUNDUP(MAX(AD30*AE30/AF30,1),0)),"")</f>
        <v>10</v>
      </c>
      <c r="AH30" s="1048"/>
      <c r="AI30" s="139"/>
      <c r="AJ30" s="1062"/>
      <c r="AK30" s="1063"/>
      <c r="AL30" s="1064"/>
      <c r="AM30" s="1048"/>
      <c r="AN30" s="139"/>
      <c r="AO30" s="1062"/>
      <c r="AP30" s="1063"/>
      <c r="AQ30" s="1064"/>
      <c r="AR30" s="1048" t="s">
        <v>1099</v>
      </c>
      <c r="AS30" s="1064">
        <f>IFERROR(_xlfn.IFS(INDEX('Bảng tra CĐ'!$E$5:$E$80,MATCH(AR30,'Bảng tra CĐ'!$A$5:$A$80,0))="$C",$C30,INDEX('Bảng tra CĐ'!$E$5:$E$80,MATCH(AR30,'Bảng tra CĐ'!$A$5:$A$80,0))="$C*$H",$C30*$H30,INDEX('Bảng tra CĐ'!$E$5:$E$80,MATCH(AR30,'Bảng tra CĐ'!$A$5:$A$80,0))="$C*$J",$C30*$J30,INDEX('Bảng tra CĐ'!$E$5:$E$80,MATCH(AR30,'Bảng tra CĐ'!$A$5:$A$80,0))="$C*2*($H+$I)",$C30*2*($H30+$I30),INDEX('Bảng tra CĐ'!$E$5:$E$80,MATCH(AR30,'Bảng tra CĐ'!$A$5:$A$80,0))="$L*3600",$L30*3600,INDEX('Bảng tra CĐ'!$E$5:$E$80,MATCH(AR30,'Bảng tra CĐ'!$A$5:$A$80,0))="$K*3600",$K30*3600),"")</f>
        <v>162</v>
      </c>
      <c r="AT30" s="1062">
        <f>IF(IFERROR(VLOOKUP(AR30,'Bảng tra CĐ'!$A$5:$C$80,3,0),"")="m3/h",1,_xlfn.IFS($G30&lt;18,1,$G30&lt;28,1.4,$G30&lt;40,1.6,$G30&lt;50,1.8,$G30&gt;=50,2))</f>
        <v>1</v>
      </c>
      <c r="AU30" s="1063">
        <f>IFERROR(IF(VLOOKUP(AR30,'Bảng tra CĐ'!$A$5:$B$80,2,0)=0,"",VLOOKUP(AR30,'Bảng tra CĐ'!$A$5:$B$80,2,0)),"")</f>
        <v>30</v>
      </c>
      <c r="AV30" s="1064">
        <f>IFERROR(IF(AS30="","",ROUNDUP(MAX(AS30*AT30/AU30,1),0)),"")</f>
        <v>6</v>
      </c>
      <c r="AW30" s="1049" t="s">
        <v>1140</v>
      </c>
      <c r="AX30" s="1064">
        <f>IFERROR(_xlfn.IFS(INDEX('Bảng tra CĐ'!$E$5:$E$80,MATCH(AW30,'Bảng tra CĐ'!$A$5:$A$80,0))="$C",$C30,INDEX('Bảng tra CĐ'!$E$5:$E$80,MATCH(AW30,'Bảng tra CĐ'!$A$5:$A$80,0))="$C*$H",$C30*$H30,INDEX('Bảng tra CĐ'!$E$5:$E$80,MATCH(AW30,'Bảng tra CĐ'!$A$5:$A$80,0))="$C*$J",$C30*$J30,INDEX('Bảng tra CĐ'!$E$5:$E$80,MATCH(AW30,'Bảng tra CĐ'!$A$5:$A$80,0))="$C*2*($H+$I)",$C30*2*($H30+$I30),INDEX('Bảng tra CĐ'!$E$5:$E$80,MATCH(AW30,'Bảng tra CĐ'!$A$5:$A$80,0))="$L*3600",$L30*3600,INDEX('Bảng tra CĐ'!$E$5:$E$80,MATCH(AW30,'Bảng tra CĐ'!$A$5:$A$80,0))="$K*3600",$K30*3600),"")</f>
        <v>30</v>
      </c>
      <c r="AY30" s="1062">
        <f>IF(IFERROR(VLOOKUP(AW30,'Bảng tra CĐ'!$A$5:$C$80,3,0),"")="m3/h",1,_xlfn.IFS($G30&lt;18,1,$G30&lt;28,1.4,$G30&lt;40,1.6,$G30&lt;50,1.8,$G30&gt;=50,2))</f>
        <v>1</v>
      </c>
      <c r="AZ30" s="1063">
        <f>IFERROR(IF(VLOOKUP(AW30,'Bảng tra CĐ'!$A$5:$B$80,2,0)=0,"",VLOOKUP(AW30,'Bảng tra CĐ'!$A$5:$B$80,2,0)),"")</f>
        <v>29.285714285714288</v>
      </c>
      <c r="BA30" s="1064">
        <f>IFERROR(IF(AX30="","",ROUNDUP(MAX(AX30*AY30/AZ30,1),0)),"")</f>
        <v>2</v>
      </c>
      <c r="BB30" s="1049" t="s">
        <v>1185</v>
      </c>
      <c r="BC30" s="1064">
        <f>IFERROR(_xlfn.IFS(INDEX('Bảng tra CĐ'!$E$5:$E$80,MATCH(BB30,'Bảng tra CĐ'!$A$5:$A$80,0))="$C",$C30,INDEX('Bảng tra CĐ'!$E$5:$E$80,MATCH(BB30,'Bảng tra CĐ'!$A$5:$A$80,0))="$C*$H",$C30*$H30,INDEX('Bảng tra CĐ'!$E$5:$E$80,MATCH(BB30,'Bảng tra CĐ'!$A$5:$A$80,0))="$C*$J",$C30*$J30,INDEX('Bảng tra CĐ'!$E$5:$E$80,MATCH(BB30,'Bảng tra CĐ'!$A$5:$A$80,0))="$C*2*($H+$I)",$C30*2*($H30+$I30),INDEX('Bảng tra CĐ'!$E$5:$E$80,MATCH(BB30,'Bảng tra CĐ'!$A$5:$A$80,0))="$L*3600",$L30*3600,INDEX('Bảng tra CĐ'!$E$5:$E$80,MATCH(BB30,'Bảng tra CĐ'!$A$5:$A$80,0))="$K*3600",$K30*3600),"")</f>
        <v>30</v>
      </c>
      <c r="BD30" s="1062">
        <f>IF(IFERROR(VLOOKUP(BB30,'Bảng tra CĐ'!$A$5:$C$80,3,0),"")="m3/h",1,_xlfn.IFS($G30&lt;18,1,$G30&lt;28,1.4,$G30&lt;40,1.6,$G30&lt;50,1.8,$G30&gt;=50,2))</f>
        <v>1</v>
      </c>
      <c r="BE30" s="1063">
        <f>IFERROR(IF(VLOOKUP(BB30,'Bảng tra CĐ'!$A$5:$B$80,2,0)=0,"",VLOOKUP(BB30,'Bảng tra CĐ'!$A$5:$B$80,2,0)),"")</f>
        <v>5</v>
      </c>
      <c r="BF30" s="1064">
        <f>IFERROR(IF(BC30="","",ROUNDUP(MAX(BC30*BD30/BE30,1),0)),"")</f>
        <v>6</v>
      </c>
      <c r="BG30" s="1049"/>
      <c r="BH30" s="139"/>
      <c r="BI30" s="1062"/>
      <c r="BJ30" s="1063"/>
      <c r="BK30" s="1064"/>
      <c r="BL30" s="1049"/>
      <c r="BM30" s="139"/>
      <c r="BN30" s="1062"/>
      <c r="BO30" s="1063"/>
      <c r="BP30" s="1064"/>
      <c r="BQ30" s="1049"/>
      <c r="BR30" s="139"/>
      <c r="BS30" s="1062"/>
      <c r="BT30" s="1063"/>
      <c r="BU30" s="1064"/>
      <c r="BV30" s="1048" t="s">
        <v>1139</v>
      </c>
      <c r="BW30" s="139">
        <f>IFERROR(_xlfn.IFS(INDEX('Bảng tra CĐ'!$E$5:$E$80,MATCH(BV30,'Bảng tra CĐ'!$A$5:$A$80,0))="$C",$C30,INDEX('Bảng tra CĐ'!$E$5:$E$80,MATCH(BV30,'Bảng tra CĐ'!$A$5:$A$80,0))="$C*$H",$C30*$H30,INDEX('Bảng tra CĐ'!$E$5:$E$80,MATCH(BV30,'Bảng tra CĐ'!$A$5:$A$80,0))="$C*$J",$C30*$J30,INDEX('Bảng tra CĐ'!$E$5:$E$80,MATCH(BV30,'Bảng tra CĐ'!$A$5:$A$80,0))="$C*2*($H+$I)",$C30*2*($H30+$I30),INDEX('Bảng tra CĐ'!$E$5:$E$80,MATCH(BV30,'Bảng tra CĐ'!$A$5:$A$80,0))="$L*3600",$L30*3600,INDEX('Bảng tra CĐ'!$E$5:$E$80,MATCH(BV30,'Bảng tra CĐ'!$A$5:$A$80,0))="$K*3600",$K30*3600),"")</f>
        <v>162</v>
      </c>
      <c r="BX30" s="1062">
        <f>IF(IFERROR(VLOOKUP(BV30,'Bảng tra CĐ'!$A$5:$C$80,3,0),"")="m3/h",1,_xlfn.IFS($G30&lt;18,1,$G30&lt;28,1.4,$G30&lt;40,1.6,$G30&lt;50,1.8,$G30&gt;=50,2))</f>
        <v>1</v>
      </c>
      <c r="BY30" s="1063">
        <f>IFERROR(IF(VLOOKUP(BV30,'Bảng tra CĐ'!$A$5:$B$80,2,0)=0,"",VLOOKUP(BV30,'Bảng tra CĐ'!$A$5:$B$80,2,0)),"")</f>
        <v>23</v>
      </c>
      <c r="BZ30" s="1064">
        <f>IFERROR(IF(BW30="","",ROUNDUP(MAX(BW30*BX30/BY30,1),0)),"")</f>
        <v>8</v>
      </c>
      <c r="CA30" s="1049" t="s">
        <v>1179</v>
      </c>
      <c r="CB30" s="1064">
        <f>IFERROR(_xlfn.IFS(INDEX('Bảng tra CĐ'!$E$5:$E$80,MATCH(CA30,'Bảng tra CĐ'!$A$5:$A$80,0))="$C",$C30,INDEX('Bảng tra CĐ'!$E$5:$E$80,MATCH(CA30,'Bảng tra CĐ'!$A$5:$A$80,0))="$C*$H",$C30*$H30,INDEX('Bảng tra CĐ'!$E$5:$E$80,MATCH(CA30,'Bảng tra CĐ'!$A$5:$A$80,0))="$C*$J",$C30*$J30,INDEX('Bảng tra CĐ'!$E$5:$E$80,MATCH(CA30,'Bảng tra CĐ'!$A$5:$A$80,0))="$C*2*($H+$I)",$C30*2*($H30+$I30),INDEX('Bảng tra CĐ'!$E$5:$E$80,MATCH(CA30,'Bảng tra CĐ'!$A$5:$A$80,0))="$L*3600",$L30*3600,INDEX('Bảng tra CĐ'!$E$5:$E$80,MATCH(CA30,'Bảng tra CĐ'!$A$5:$A$80,0))="$K*3600",$K30*3600),"")</f>
        <v>162</v>
      </c>
      <c r="CC30" s="1062">
        <f>IF(IFERROR(VLOOKUP(CA30,'Bảng tra CĐ'!$A$5:$C$80,3,0),"")="m3/h",1,_xlfn.IFS($G30&lt;18,1,$G30&lt;28,1.4,$G30&lt;40,1.6,$G30&lt;50,1.8,$G30&gt;=50,2))</f>
        <v>1</v>
      </c>
      <c r="CD30" s="1063">
        <f>IFERROR(IF(VLOOKUP(CA30,'Bảng tra CĐ'!$A$5:$B$80,2,0)=0,"",VLOOKUP(CA30,'Bảng tra CĐ'!$A$5:$B$80,2,0)),"")</f>
        <v>10</v>
      </c>
      <c r="CE30" s="1064">
        <f t="shared" si="29"/>
        <v>17</v>
      </c>
      <c r="CF30" s="1049"/>
      <c r="CG30" s="1064" t="str">
        <f>IFERROR(_xlfn.IFS(INDEX('Bảng tra CĐ'!$E$5:$E$80,MATCH(CF30,'Bảng tra CĐ'!$A$5:$A$80,0))="$C",$C30,INDEX('Bảng tra CĐ'!$E$5:$E$80,MATCH(CF30,'Bảng tra CĐ'!$A$5:$A$80,0))="$C*$H",$C30*$H30,INDEX('Bảng tra CĐ'!$E$5:$E$80,MATCH(CF30,'Bảng tra CĐ'!$A$5:$A$80,0))="$C*$J",$C30*$J30,INDEX('Bảng tra CĐ'!$E$5:$E$80,MATCH(CF30,'Bảng tra CĐ'!$A$5:$A$80,0))="$C*2*($H+$I)",$C30*2*($H30+$I30),INDEX('Bảng tra CĐ'!$E$5:$E$80,MATCH(CF30,'Bảng tra CĐ'!$A$5:$A$80,0))="$L*3600",$L30*3600,INDEX('Bảng tra CĐ'!$E$5:$E$80,MATCH(CF30,'Bảng tra CĐ'!$A$5:$A$80,0))="$K*3600",$K30*3600),"")</f>
        <v/>
      </c>
      <c r="CH30" s="1062">
        <f>IF(IFERROR(VLOOKUP(CF30,'Bảng tra CĐ'!$A$5:$C$80,3,0),"")="m3/h",1,_xlfn.IFS($G30&lt;18,1,$G30&lt;28,1.4,$G30&lt;40,1.6,$G30&lt;50,1.8,$G30&gt;=50,2))</f>
        <v>1</v>
      </c>
      <c r="CI30" s="1063" t="str">
        <f>IFERROR(IF(VLOOKUP(CF30,'Bảng tra CĐ'!$A$5:$B$80,2,0)=0,"",VLOOKUP(CF30,'Bảng tra CĐ'!$A$5:$B$80,2,0)),"")</f>
        <v/>
      </c>
      <c r="CJ30" s="1064" t="str">
        <f t="shared" si="30"/>
        <v/>
      </c>
      <c r="CK30" s="1048"/>
      <c r="CL30" s="139"/>
      <c r="CM30" s="1062"/>
      <c r="CN30" s="1063"/>
      <c r="CO30" s="1064"/>
      <c r="CP30" s="1049"/>
      <c r="CQ30" s="1064" t="str">
        <f>IFERROR(_xlfn.IFS(INDEX('Bảng tra CĐ'!$E$5:$E$80,MATCH(CP30,'Bảng tra CĐ'!$A$5:$A$80,0))="$C",$C30,INDEX('Bảng tra CĐ'!$E$5:$E$80,MATCH(CP30,'Bảng tra CĐ'!$A$5:$A$80,0))="$C*$H",$C30*$H30,INDEX('Bảng tra CĐ'!$E$5:$E$80,MATCH(CP30,'Bảng tra CĐ'!$A$5:$A$80,0))="$C*$J",$C30*$J30,INDEX('Bảng tra CĐ'!$E$5:$E$80,MATCH(CP30,'Bảng tra CĐ'!$A$5:$A$80,0))="$C*2*($H+$I)",$C30*2*($H30+$I30),INDEX('Bảng tra CĐ'!$E$5:$E$80,MATCH(CP30,'Bảng tra CĐ'!$A$5:$A$80,0))="$L*3600",$L30*3600,INDEX('Bảng tra CĐ'!$E$5:$E$80,MATCH(CP30,'Bảng tra CĐ'!$A$5:$A$80,0))="$K*3600",$K30*3600),"")</f>
        <v/>
      </c>
      <c r="CR30" s="1062">
        <f>IF(IFERROR(VLOOKUP(CP30,'Bảng tra CĐ'!$A$5:$C$80,3,0),"")="m3/h",1,_xlfn.IFS($G30&lt;18,1,$G30&lt;28,1.4,$G30&lt;40,1.6,$G30&lt;50,1.8,$G30&gt;=50,2))</f>
        <v>1</v>
      </c>
      <c r="CS30" s="1063" t="str">
        <f>IFERROR(IF(VLOOKUP(CP30,'Bảng tra CĐ'!$A$5:$B$80,2,0)=0,"",VLOOKUP(CP30,'Bảng tra CĐ'!$A$5:$B$80,2,0)),"")</f>
        <v/>
      </c>
      <c r="CT30" s="1064" t="str">
        <f t="shared" si="31"/>
        <v/>
      </c>
      <c r="CU30" s="1049"/>
      <c r="CV30" s="139"/>
      <c r="CW30" s="1062"/>
      <c r="CX30" s="1063"/>
      <c r="CY30" s="1064"/>
      <c r="CZ30" s="1049"/>
      <c r="DA30" s="139"/>
      <c r="DB30" s="1062"/>
      <c r="DC30" s="1063"/>
      <c r="DD30" s="1064"/>
      <c r="DE30" s="1049"/>
      <c r="DF30" s="139"/>
      <c r="DG30" s="1062"/>
      <c r="DH30" s="1063"/>
      <c r="DI30" s="1064"/>
      <c r="DJ30" s="1049"/>
      <c r="DK30" s="139"/>
      <c r="DL30" s="1062"/>
      <c r="DM30" s="1063"/>
      <c r="DN30" s="1064"/>
      <c r="DO30" s="1049"/>
      <c r="DP30" s="139"/>
      <c r="DQ30" s="1062"/>
      <c r="DR30" s="1063"/>
      <c r="DS30" s="1064"/>
      <c r="DT30" s="1050"/>
      <c r="DU30" s="139"/>
      <c r="DV30" s="1062"/>
      <c r="DW30" s="1063"/>
      <c r="DX30" s="1064"/>
      <c r="DY30" s="1050"/>
      <c r="DZ30" s="139"/>
      <c r="EA30" s="1062"/>
      <c r="EB30" s="1063"/>
      <c r="EC30" s="1064"/>
      <c r="ED30" s="1050"/>
      <c r="EE30" s="139"/>
      <c r="EF30" s="1062"/>
      <c r="EG30" s="1063"/>
      <c r="EH30" s="1064"/>
      <c r="EI30" s="1051"/>
      <c r="EJ30" s="139"/>
      <c r="EK30" s="1062"/>
      <c r="EL30" s="1063"/>
      <c r="EM30" s="1064"/>
      <c r="EN30" s="1052"/>
      <c r="EO30" s="139"/>
      <c r="EP30" s="1062"/>
      <c r="EQ30" s="1063"/>
      <c r="ER30" s="1064"/>
      <c r="ES30" s="1052"/>
    </row>
    <row r="31" spans="1:149" s="5" customFormat="1" ht="34.799999999999997" customHeight="1" outlineLevel="1">
      <c r="A31" s="17">
        <v>6</v>
      </c>
      <c r="B31" s="1013" t="s">
        <v>844</v>
      </c>
      <c r="C31" s="1093">
        <v>1</v>
      </c>
      <c r="D31" s="1094">
        <f t="shared" si="16"/>
        <v>4</v>
      </c>
      <c r="E31" s="1094">
        <f t="shared" si="3"/>
        <v>4</v>
      </c>
      <c r="F31" s="356">
        <f t="shared" si="4"/>
        <v>20</v>
      </c>
      <c r="G31" s="760"/>
      <c r="H31" s="1095"/>
      <c r="I31" s="1095"/>
      <c r="J31" s="1096"/>
      <c r="K31" s="1097">
        <f>SUM(K32:K36)</f>
        <v>6.5500000000000003E-3</v>
      </c>
      <c r="L31" s="1097">
        <f>SUM(L32:L36)</f>
        <v>1.4003000000000001</v>
      </c>
      <c r="M31" s="1098"/>
      <c r="N31" s="1099"/>
      <c r="O31" s="1100"/>
      <c r="P31" s="1101"/>
      <c r="Q31" s="1100"/>
      <c r="R31" s="1100"/>
      <c r="S31" s="1100"/>
      <c r="T31" s="1102">
        <f t="shared" si="6"/>
        <v>892</v>
      </c>
      <c r="U31" s="1103">
        <f t="shared" si="7"/>
        <v>0</v>
      </c>
      <c r="V31" s="1104">
        <v>3</v>
      </c>
      <c r="W31" s="1105">
        <f t="shared" si="18"/>
        <v>0</v>
      </c>
      <c r="X31" s="1092"/>
      <c r="Y31" s="1092"/>
      <c r="Z31" s="1092"/>
      <c r="AA31" s="1092"/>
      <c r="AB31" s="1106">
        <v>3</v>
      </c>
      <c r="AC31" s="1106"/>
      <c r="AD31" s="809"/>
      <c r="AE31" s="1107"/>
      <c r="AF31" s="1108"/>
      <c r="AG31" s="1109"/>
      <c r="AH31" s="1073"/>
      <c r="AI31" s="809"/>
      <c r="AJ31" s="1107"/>
      <c r="AK31" s="1108"/>
      <c r="AL31" s="1109"/>
      <c r="AM31" s="1073"/>
      <c r="AN31" s="809"/>
      <c r="AO31" s="1107"/>
      <c r="AP31" s="1108"/>
      <c r="AQ31" s="1109"/>
      <c r="AR31" s="1073"/>
      <c r="AS31" s="809"/>
      <c r="AT31" s="1107"/>
      <c r="AU31" s="1108"/>
      <c r="AV31" s="1109"/>
      <c r="AW31" s="1073"/>
      <c r="AX31" s="809"/>
      <c r="AY31" s="1107"/>
      <c r="AZ31" s="1108"/>
      <c r="BA31" s="1109"/>
      <c r="BB31" s="1073"/>
      <c r="BC31" s="809"/>
      <c r="BD31" s="1107"/>
      <c r="BE31" s="1108"/>
      <c r="BF31" s="1109"/>
      <c r="BG31" s="1073"/>
      <c r="BH31" s="809"/>
      <c r="BI31" s="1107"/>
      <c r="BJ31" s="1108"/>
      <c r="BK31" s="1109"/>
      <c r="BL31" s="1073"/>
      <c r="BM31" s="809"/>
      <c r="BN31" s="1107"/>
      <c r="BO31" s="1108"/>
      <c r="BP31" s="1109"/>
      <c r="BQ31" s="1073"/>
      <c r="BR31" s="809"/>
      <c r="BS31" s="1107"/>
      <c r="BT31" s="1108"/>
      <c r="BU31" s="1109"/>
      <c r="BV31" s="1073"/>
      <c r="BW31" s="809"/>
      <c r="BX31" s="1107"/>
      <c r="BY31" s="1108"/>
      <c r="BZ31" s="1109"/>
      <c r="CA31" s="1073"/>
      <c r="CB31" s="809"/>
      <c r="CC31" s="1107"/>
      <c r="CD31" s="1108"/>
      <c r="CE31" s="1109"/>
      <c r="CF31" s="1073"/>
      <c r="CG31" s="809"/>
      <c r="CH31" s="1107"/>
      <c r="CI31" s="1108"/>
      <c r="CJ31" s="1109"/>
      <c r="CK31" s="1073"/>
      <c r="CL31" s="809"/>
      <c r="CM31" s="1107"/>
      <c r="CN31" s="1108"/>
      <c r="CO31" s="1109"/>
      <c r="CP31" s="1092"/>
      <c r="CQ31" s="809"/>
      <c r="CR31" s="1107"/>
      <c r="CS31" s="1108"/>
      <c r="CT31" s="1109"/>
      <c r="CU31" s="1073"/>
      <c r="CV31" s="809"/>
      <c r="CW31" s="1107"/>
      <c r="CX31" s="1108"/>
      <c r="CY31" s="1109"/>
      <c r="CZ31" s="1073"/>
      <c r="DA31" s="809"/>
      <c r="DB31" s="1107"/>
      <c r="DC31" s="1108"/>
      <c r="DD31" s="1109"/>
      <c r="DE31" s="1073"/>
      <c r="DF31" s="809"/>
      <c r="DG31" s="1107"/>
      <c r="DH31" s="1108"/>
      <c r="DI31" s="1109"/>
      <c r="DJ31" s="1073"/>
      <c r="DK31" s="809"/>
      <c r="DL31" s="1107"/>
      <c r="DM31" s="1108"/>
      <c r="DN31" s="1109"/>
      <c r="DO31" s="1073"/>
      <c r="DP31" s="809"/>
      <c r="DQ31" s="1107"/>
      <c r="DR31" s="1108"/>
      <c r="DS31" s="1109"/>
      <c r="DT31" s="1073"/>
      <c r="DU31" s="809"/>
      <c r="DV31" s="1107"/>
      <c r="DW31" s="1108"/>
      <c r="DX31" s="1109"/>
      <c r="DY31" s="1073" t="s">
        <v>1169</v>
      </c>
      <c r="DZ31" s="1064">
        <f>IFERROR(_xlfn.IFS(INDEX('Bảng tra CĐ'!$E$5:$E$80,MATCH(DY31,'Bảng tra CĐ'!$A$5:$A$80,0))="$C",$C31,INDEX('Bảng tra CĐ'!$E$5:$E$80,MATCH(DY31,'Bảng tra CĐ'!$A$5:$A$80,0))="$C*$H",$C31*$H31,INDEX('Bảng tra CĐ'!$E$5:$E$80,MATCH(DY31,'Bảng tra CĐ'!$A$5:$A$80,0))="$C*$J",$C31*$J31,INDEX('Bảng tra CĐ'!$E$5:$E$80,MATCH(DY31,'Bảng tra CĐ'!$A$5:$A$80,0))="$C*2*($H+$I)",$C31*2*($H31+$I31),INDEX('Bảng tra CĐ'!$E$5:$E$80,MATCH(DY31,'Bảng tra CĐ'!$A$5:$A$80,0))="$L*3600",$L31*3600,INDEX('Bảng tra CĐ'!$E$5:$E$80,MATCH(DY31,'Bảng tra CĐ'!$A$5:$A$80,0))="$K*3600",$K31*3600),"")</f>
        <v>23.580000000000002</v>
      </c>
      <c r="EA31" s="1062">
        <f>IF(IFERROR(VLOOKUP(DY31,'Bảng tra CĐ'!$A$5:$C$80,3,0),"")="m3/h",1,_xlfn.IFS($G31&lt;18,1,$G31&lt;28,1.4,$G31&lt;40,1.6,$G31&lt;50,1.8,$G31&gt;=50,2))</f>
        <v>1</v>
      </c>
      <c r="EB31" s="1063">
        <f>IFERROR(IF(VLOOKUP(DY31,'Bảng tra CĐ'!$A$5:$B$80,2,0)=0,"",VLOOKUP(DY31,'Bảng tra CĐ'!$A$5:$B$80,2,0)),"")</f>
        <v>0.03</v>
      </c>
      <c r="EC31" s="1064">
        <f t="shared" ref="EC31" si="39">IFERROR(IF(DZ31="","",ROUNDUP(MAX(DZ31*EA31/EB31,1),0)),"")</f>
        <v>786</v>
      </c>
      <c r="ED31" s="1073" t="s">
        <v>1131</v>
      </c>
      <c r="EE31" s="1064">
        <f>IFERROR(_xlfn.IFS(INDEX('Bảng tra CĐ'!$E$5:$E$80,MATCH(ED31,'Bảng tra CĐ'!$A$5:$A$80,0))="$C",$C31,INDEX('Bảng tra CĐ'!$E$5:$E$80,MATCH(ED31,'Bảng tra CĐ'!$A$5:$A$80,0))="$C*$H",$C31*$H31,INDEX('Bảng tra CĐ'!$E$5:$E$80,MATCH(ED31,'Bảng tra CĐ'!$A$5:$A$80,0))="$C*$J",$C31*$J31,INDEX('Bảng tra CĐ'!$E$5:$E$80,MATCH(ED31,'Bảng tra CĐ'!$A$5:$A$80,0))="$C*2*($H+$I)",$C31*2*($H31+$I31),INDEX('Bảng tra CĐ'!$E$5:$E$80,MATCH(ED31,'Bảng tra CĐ'!$A$5:$A$80,0))="$L*3600",$L31*3600,INDEX('Bảng tra CĐ'!$E$5:$E$80,MATCH(ED31,'Bảng tra CĐ'!$A$5:$A$80,0))="$K*3600",$K31*3600),"")</f>
        <v>5041.08</v>
      </c>
      <c r="EF31" s="1062">
        <f>IF(IFERROR(VLOOKUP(ED31,'Bảng tra CĐ'!$A$5:$C$80,3,0),"")="m3/h",1,_xlfn.IFS($G31&lt;18,1,$G31&lt;28,1.4,$G31&lt;40,1.6,$G31&lt;50,1.8,$G31&gt;=50,2))</f>
        <v>1</v>
      </c>
      <c r="EG31" s="1063">
        <f>IFERROR(IF(VLOOKUP(ED31,'Bảng tra CĐ'!$A$5:$B$80,2,0)=0,"",VLOOKUP(ED31,'Bảng tra CĐ'!$A$5:$B$80,2,0)),"")</f>
        <v>10</v>
      </c>
      <c r="EH31" s="1064">
        <f t="shared" ref="EH31" si="40">IFERROR(IF(EE31="","",ROUNDUP(MAX(EE31*EF31/EG31,1),0)),"")</f>
        <v>505</v>
      </c>
      <c r="EI31" s="1073" t="s">
        <v>1132</v>
      </c>
      <c r="EJ31" s="1064">
        <f>IFERROR(_xlfn.IFS(INDEX('Bảng tra CĐ'!$E$5:$E$80,MATCH(EI31,'Bảng tra CĐ'!$A$5:$A$80,0))="$C",$C31,INDEX('Bảng tra CĐ'!$E$5:$E$80,MATCH(EI31,'Bảng tra CĐ'!$A$5:$A$80,0))="$C*$H",$C31*$H31,INDEX('Bảng tra CĐ'!$E$5:$E$80,MATCH(EI31,'Bảng tra CĐ'!$A$5:$A$80,0))="$C*$J",$C31*$J31,INDEX('Bảng tra CĐ'!$E$5:$E$80,MATCH(EI31,'Bảng tra CĐ'!$A$5:$A$80,0))="$C*2*($H+$I)",$C31*2*($H31+$I31),INDEX('Bảng tra CĐ'!$E$5:$E$80,MATCH(EI31,'Bảng tra CĐ'!$A$5:$A$80,0))="$L*3600",$L31*3600,INDEX('Bảng tra CĐ'!$E$5:$E$80,MATCH(EI31,'Bảng tra CĐ'!$A$5:$A$80,0))="$K*3600",$K31*3600),"")</f>
        <v>5041.08</v>
      </c>
      <c r="EK31" s="1062">
        <f>IF(IFERROR(VLOOKUP(EI31,'Bảng tra CĐ'!$A$5:$C$80,3,0),"")="m3/h",1,_xlfn.IFS($G31&lt;18,1,$G31&lt;28,1.4,$G31&lt;40,1.6,$G31&lt;50,1.8,$G31&gt;=50,2))</f>
        <v>1</v>
      </c>
      <c r="EL31" s="1063">
        <f>IFERROR(IF(VLOOKUP(EI31,'Bảng tra CĐ'!$A$5:$B$80,2,0)=0,"",VLOOKUP(EI31,'Bảng tra CĐ'!$A$5:$B$80,2,0)),"")</f>
        <v>5</v>
      </c>
      <c r="EM31" s="1064">
        <f t="shared" ref="EM31" si="41">IFERROR(IF(EJ31="","",ROUNDUP(MAX(EJ31*EK31/EL31,1),0)),"")</f>
        <v>1009</v>
      </c>
      <c r="EN31" s="1073"/>
      <c r="EO31" s="809"/>
      <c r="EP31" s="1107"/>
      <c r="EQ31" s="1108"/>
      <c r="ER31" s="1109"/>
      <c r="ES31" s="1073"/>
    </row>
    <row r="32" spans="1:149" s="5" customFormat="1" ht="34.799999999999997" customHeight="1" outlineLevel="1">
      <c r="A32" s="17">
        <v>7</v>
      </c>
      <c r="B32" s="851" t="s">
        <v>845</v>
      </c>
      <c r="C32" s="355">
        <v>1</v>
      </c>
      <c r="D32" s="43">
        <f t="shared" si="16"/>
        <v>24</v>
      </c>
      <c r="E32" s="43">
        <f t="shared" si="3"/>
        <v>39</v>
      </c>
      <c r="F32" s="65">
        <f t="shared" si="4"/>
        <v>1180</v>
      </c>
      <c r="G32" s="359">
        <v>20</v>
      </c>
      <c r="H32" s="360">
        <v>35</v>
      </c>
      <c r="I32" s="360">
        <v>1160</v>
      </c>
      <c r="J32" s="1016"/>
      <c r="K32" s="100">
        <f t="shared" si="17"/>
        <v>8.0999999999999996E-4</v>
      </c>
      <c r="L32" s="92">
        <f t="shared" si="5"/>
        <v>0.12759999999999999</v>
      </c>
      <c r="M32" s="127"/>
      <c r="N32" s="1014" t="s">
        <v>846</v>
      </c>
      <c r="O32" s="257"/>
      <c r="P32" s="245"/>
      <c r="Q32" s="257"/>
      <c r="R32" s="257"/>
      <c r="S32" s="257"/>
      <c r="T32" s="129">
        <f t="shared" si="6"/>
        <v>892</v>
      </c>
      <c r="U32" s="128">
        <f t="shared" si="7"/>
        <v>0.72430000000000005</v>
      </c>
      <c r="V32" s="96">
        <v>3</v>
      </c>
      <c r="W32" s="97">
        <f t="shared" si="18"/>
        <v>2.1729000000000003</v>
      </c>
      <c r="AB32" s="1075" t="s">
        <v>1230</v>
      </c>
      <c r="AC32" s="1047" t="s">
        <v>1251</v>
      </c>
      <c r="AD32" s="1064">
        <f>IFERROR(_xlfn.IFS(INDEX('Bảng tra CĐ'!$E$5:$E$80,MATCH(AC32,'Bảng tra CĐ'!$A$5:$A$80,0))="$C",$C32,INDEX('Bảng tra CĐ'!$E$5:$E$80,MATCH(AC32,'Bảng tra CĐ'!$A$5:$A$80,0))="$C*$H",$C32*$H32,INDEX('Bảng tra CĐ'!$E$5:$E$80,MATCH(AC32,'Bảng tra CĐ'!$A$5:$A$80,0))="$C*$J",$C32*$J32,INDEX('Bảng tra CĐ'!$E$5:$E$80,MATCH(AC32,'Bảng tra CĐ'!$A$5:$A$80,0))="$C*2*($H+$I)",$C32*2*($H32+$I32),INDEX('Bảng tra CĐ'!$E$5:$E$80,MATCH(AC32,'Bảng tra CĐ'!$A$5:$A$80,0))="$L*3600",$L32*3600,INDEX('Bảng tra CĐ'!$E$5:$E$80,MATCH(AC32,'Bảng tra CĐ'!$A$5:$A$80,0))="$K*3600",$K32*3600),"")</f>
        <v>2390</v>
      </c>
      <c r="AE32" s="1062">
        <f>IF(IFERROR(VLOOKUP(AC32,'Bảng tra CĐ'!$A$5:$C$80,3,0),"")="m3/h",1,_xlfn.IFS($G32&lt;18,1,$G32&lt;28,1.4,$G32&lt;40,1.6,$G32&lt;50,1.8,$G32&gt;=50,2))</f>
        <v>1.4</v>
      </c>
      <c r="AF32" s="1063">
        <f>IFERROR(IF(VLOOKUP(AC32,'Bảng tra CĐ'!$A$5:$B$80,2,0)=0,"",VLOOKUP(AC32,'Bảng tra CĐ'!$A$5:$B$80,2,0)),"")</f>
        <v>100</v>
      </c>
      <c r="AG32" s="1064">
        <f>IFERROR(IF(AD32="","",ROUNDUP(MAX(AD32*AE32/AF32,1),0)),"")</f>
        <v>34</v>
      </c>
      <c r="AH32" s="1048"/>
      <c r="AI32" s="139"/>
      <c r="AJ32" s="1062"/>
      <c r="AK32" s="1063"/>
      <c r="AL32" s="1064"/>
      <c r="AM32" s="1048"/>
      <c r="AN32" s="139"/>
      <c r="AO32" s="1062"/>
      <c r="AP32" s="1063"/>
      <c r="AQ32" s="1064"/>
      <c r="AR32" s="1048" t="s">
        <v>1099</v>
      </c>
      <c r="AS32" s="1064">
        <f>IFERROR(_xlfn.IFS(INDEX('Bảng tra CĐ'!$E$5:$E$80,MATCH(AR32,'Bảng tra CĐ'!$A$5:$A$80,0))="$C",$C32,INDEX('Bảng tra CĐ'!$E$5:$E$80,MATCH(AR32,'Bảng tra CĐ'!$A$5:$A$80,0))="$C*$H",$C32*$H32,INDEX('Bảng tra CĐ'!$E$5:$E$80,MATCH(AR32,'Bảng tra CĐ'!$A$5:$A$80,0))="$C*$J",$C32*$J32,INDEX('Bảng tra CĐ'!$E$5:$E$80,MATCH(AR32,'Bảng tra CĐ'!$A$5:$A$80,0))="$C*2*($H+$I)",$C32*2*($H32+$I32),INDEX('Bảng tra CĐ'!$E$5:$E$80,MATCH(AR32,'Bảng tra CĐ'!$A$5:$A$80,0))="$L*3600",$L32*3600,INDEX('Bảng tra CĐ'!$E$5:$E$80,MATCH(AR32,'Bảng tra CĐ'!$A$5:$A$80,0))="$K*3600",$K32*3600),"")</f>
        <v>459.35999999999996</v>
      </c>
      <c r="AT32" s="1062">
        <f>IF(IFERROR(VLOOKUP(AR32,'Bảng tra CĐ'!$A$5:$C$80,3,0),"")="m3/h",1,_xlfn.IFS($G32&lt;18,1,$G32&lt;28,1.4,$G32&lt;40,1.6,$G32&lt;50,1.8,$G32&gt;=50,2))</f>
        <v>1.4</v>
      </c>
      <c r="AU32" s="1063">
        <f>IFERROR(IF(VLOOKUP(AR32,'Bảng tra CĐ'!$A$5:$B$80,2,0)=0,"",VLOOKUP(AR32,'Bảng tra CĐ'!$A$5:$B$80,2,0)),"")</f>
        <v>30</v>
      </c>
      <c r="AV32" s="1064">
        <f>IFERROR(IF(AS32="","",ROUNDUP(MAX(AS32*AT32/AU32,1),0)),"")</f>
        <v>22</v>
      </c>
      <c r="AW32" s="1049" t="s">
        <v>1123</v>
      </c>
      <c r="AX32" s="1064">
        <f>IFERROR(_xlfn.IFS(INDEX('Bảng tra CĐ'!$E$5:$E$80,MATCH(AW32,'Bảng tra CĐ'!$A$5:$A$80,0))="$C",$C32,INDEX('Bảng tra CĐ'!$E$5:$E$80,MATCH(AW32,'Bảng tra CĐ'!$A$5:$A$80,0))="$C*$H",$C32*$H32,INDEX('Bảng tra CĐ'!$E$5:$E$80,MATCH(AW32,'Bảng tra CĐ'!$A$5:$A$80,0))="$C*$J",$C32*$J32,INDEX('Bảng tra CĐ'!$E$5:$E$80,MATCH(AW32,'Bảng tra CĐ'!$A$5:$A$80,0))="$C*2*($H+$I)",$C32*2*($H32+$I32),INDEX('Bảng tra CĐ'!$E$5:$E$80,MATCH(AW32,'Bảng tra CĐ'!$A$5:$A$80,0))="$L*3600",$L32*3600,INDEX('Bảng tra CĐ'!$E$5:$E$80,MATCH(AW32,'Bảng tra CĐ'!$A$5:$A$80,0))="$K*3600",$K32*3600),"")</f>
        <v>35</v>
      </c>
      <c r="AY32" s="1062">
        <f>IF(IFERROR(VLOOKUP(AW32,'Bảng tra CĐ'!$A$5:$C$80,3,0),"")="m3/h",1,_xlfn.IFS($G32&lt;18,1,$G32&lt;28,1.4,$G32&lt;40,1.6,$G32&lt;50,1.8,$G32&gt;=50,2))</f>
        <v>1.4</v>
      </c>
      <c r="AZ32" s="1063">
        <f>IFERROR(IF(VLOOKUP(AW32,'Bảng tra CĐ'!$A$5:$B$80,2,0)=0,"",VLOOKUP(AW32,'Bảng tra CĐ'!$A$5:$B$80,2,0)),"")</f>
        <v>41</v>
      </c>
      <c r="BA32" s="1064">
        <f>IFERROR(IF(AX32="","",ROUNDUP(MAX(AX32*AY32/AZ32,1),0)),"")</f>
        <v>2</v>
      </c>
      <c r="BB32" s="1049"/>
      <c r="BC32" s="139"/>
      <c r="BD32" s="1062"/>
      <c r="BE32" s="1063"/>
      <c r="BF32" s="1064"/>
      <c r="BG32" s="1049" t="s">
        <v>1125</v>
      </c>
      <c r="BH32" s="1064">
        <v>29</v>
      </c>
      <c r="BI32" s="1062">
        <f>IF(IFERROR(VLOOKUP(BG32,'Bảng tra CĐ'!$A$5:$C$80,3,0),"")="m3/h",1,_xlfn.IFS($G32&lt;18,1,$G32&lt;28,1.4,$G32&lt;40,1.6,$G32&lt;50,1.8,$G32&gt;=50,2))</f>
        <v>1.4</v>
      </c>
      <c r="BJ32" s="1063">
        <f>IFERROR(IF(VLOOKUP(BG32,'Bảng tra CĐ'!$A$5:$B$80,2,0)=0,"",VLOOKUP(BG32,'Bảng tra CĐ'!$A$5:$B$80,2,0)),"")</f>
        <v>0.1</v>
      </c>
      <c r="BK32" s="1064">
        <f>IFERROR(IF(BH32="","",ROUNDUP(MAX(BH32*BI32/BJ32,1),0)),"")</f>
        <v>406</v>
      </c>
      <c r="BL32" s="1049" t="s">
        <v>1178</v>
      </c>
      <c r="BM32" s="1064">
        <v>3</v>
      </c>
      <c r="BN32" s="1062">
        <f>IF(IFERROR(VLOOKUP(BL32,'Bảng tra CĐ'!$A$5:$C$80,3,0),"")="m3/h",1,_xlfn.IFS($G32&lt;18,1,$G32&lt;28,1.4,$G32&lt;40,1.6,$G32&lt;50,1.8,$G32&gt;=50,2))</f>
        <v>1.4</v>
      </c>
      <c r="BO32" s="1063">
        <f>IFERROR(IF(VLOOKUP(BL32,'Bảng tra CĐ'!$A$5:$B$80,2,0)=0,"",VLOOKUP(BL32,'Bảng tra CĐ'!$A$5:$B$80,2,0)),"")</f>
        <v>0.5</v>
      </c>
      <c r="BP32" s="1064">
        <f>IFERROR(IF(BM32="","",ROUNDUP(MAX(BM32*BN32/BO32,1),0)),"")</f>
        <v>9</v>
      </c>
      <c r="BQ32" s="1049"/>
      <c r="BR32" s="139"/>
      <c r="BS32" s="1062"/>
      <c r="BT32" s="1063"/>
      <c r="BU32" s="1064"/>
      <c r="BV32" s="1048" t="s">
        <v>1139</v>
      </c>
      <c r="BW32" s="139">
        <f>IFERROR(_xlfn.IFS(INDEX('Bảng tra CĐ'!$E$5:$E$80,MATCH(BV32,'Bảng tra CĐ'!$A$5:$A$80,0))="$C",$C32,INDEX('Bảng tra CĐ'!$E$5:$E$80,MATCH(BV32,'Bảng tra CĐ'!$A$5:$A$80,0))="$C*$H",$C32*$H32,INDEX('Bảng tra CĐ'!$E$5:$E$80,MATCH(BV32,'Bảng tra CĐ'!$A$5:$A$80,0))="$C*$J",$C32*$J32,INDEX('Bảng tra CĐ'!$E$5:$E$80,MATCH(BV32,'Bảng tra CĐ'!$A$5:$A$80,0))="$C*2*($H+$I)",$C32*2*($H32+$I32),INDEX('Bảng tra CĐ'!$E$5:$E$80,MATCH(BV32,'Bảng tra CĐ'!$A$5:$A$80,0))="$L*3600",$L32*3600,INDEX('Bảng tra CĐ'!$E$5:$E$80,MATCH(BV32,'Bảng tra CĐ'!$A$5:$A$80,0))="$K*3600",$K32*3600),"")</f>
        <v>459.35999999999996</v>
      </c>
      <c r="BX32" s="1062">
        <f>IF(IFERROR(VLOOKUP(BV32,'Bảng tra CĐ'!$A$5:$C$80,3,0),"")="m3/h",1,_xlfn.IFS($G32&lt;18,1,$G32&lt;28,1.4,$G32&lt;40,1.6,$G32&lt;50,1.8,$G32&gt;=50,2))</f>
        <v>1.4</v>
      </c>
      <c r="BY32" s="1063">
        <f>IFERROR(IF(VLOOKUP(BV32,'Bảng tra CĐ'!$A$5:$B$80,2,0)=0,"",VLOOKUP(BV32,'Bảng tra CĐ'!$A$5:$B$80,2,0)),"")</f>
        <v>23</v>
      </c>
      <c r="BZ32" s="1064">
        <f t="shared" ref="BZ32:BZ36" si="42">IFERROR(IF(BW32="","",ROUNDUP(MAX(BW32*BX32/BY32,1),0)),"")</f>
        <v>28</v>
      </c>
      <c r="CA32" s="1049" t="s">
        <v>1179</v>
      </c>
      <c r="CB32" s="1064">
        <f>IFERROR(_xlfn.IFS(INDEX('Bảng tra CĐ'!$E$5:$E$80,MATCH(CA32,'Bảng tra CĐ'!$A$5:$A$80,0))="$C",$C32,INDEX('Bảng tra CĐ'!$E$5:$E$80,MATCH(CA32,'Bảng tra CĐ'!$A$5:$A$80,0))="$C*$H",$C32*$H32,INDEX('Bảng tra CĐ'!$E$5:$E$80,MATCH(CA32,'Bảng tra CĐ'!$A$5:$A$80,0))="$C*$J",$C32*$J32,INDEX('Bảng tra CĐ'!$E$5:$E$80,MATCH(CA32,'Bảng tra CĐ'!$A$5:$A$80,0))="$C*2*($H+$I)",$C32*2*($H32+$I32),INDEX('Bảng tra CĐ'!$E$5:$E$80,MATCH(CA32,'Bảng tra CĐ'!$A$5:$A$80,0))="$L*3600",$L32*3600,INDEX('Bảng tra CĐ'!$E$5:$E$80,MATCH(CA32,'Bảng tra CĐ'!$A$5:$A$80,0))="$K*3600",$K32*3600),"")</f>
        <v>459.35999999999996</v>
      </c>
      <c r="CC32" s="1062">
        <f>IF(IFERROR(VLOOKUP(CA32,'Bảng tra CĐ'!$A$5:$C$80,3,0),"")="m3/h",1,_xlfn.IFS($G32&lt;18,1,$G32&lt;28,1.4,$G32&lt;40,1.6,$G32&lt;50,1.8,$G32&gt;=50,2))</f>
        <v>1.4</v>
      </c>
      <c r="CD32" s="1063">
        <f>IFERROR(IF(VLOOKUP(CA32,'Bảng tra CĐ'!$A$5:$B$80,2,0)=0,"",VLOOKUP(CA32,'Bảng tra CĐ'!$A$5:$B$80,2,0)),"")</f>
        <v>10</v>
      </c>
      <c r="CE32" s="1064">
        <f t="shared" ref="CE32:CE36" si="43">IFERROR(IF(CB32="","",ROUNDUP(MAX(CB32*CC32/CD32,1),0)),"")</f>
        <v>65</v>
      </c>
      <c r="CF32" s="1049"/>
      <c r="CG32" s="139"/>
      <c r="CH32" s="1062"/>
      <c r="CI32" s="1063"/>
      <c r="CJ32" s="1064"/>
      <c r="CK32" s="1048"/>
      <c r="CL32" s="139"/>
      <c r="CM32" s="1062"/>
      <c r="CN32" s="1063"/>
      <c r="CO32" s="1064"/>
      <c r="CP32" s="1049"/>
      <c r="CQ32" s="139"/>
      <c r="CR32" s="1062"/>
      <c r="CS32" s="1063"/>
      <c r="CT32" s="1064"/>
      <c r="CU32" s="1049"/>
      <c r="CV32" s="139"/>
      <c r="CW32" s="1062"/>
      <c r="CX32" s="1063"/>
      <c r="CY32" s="1064"/>
      <c r="CZ32" s="1049"/>
      <c r="DA32" s="139"/>
      <c r="DB32" s="1062"/>
      <c r="DC32" s="1063"/>
      <c r="DD32" s="1064"/>
      <c r="DE32" s="1049"/>
      <c r="DF32" s="139"/>
      <c r="DG32" s="1062"/>
      <c r="DH32" s="1063"/>
      <c r="DI32" s="1064"/>
      <c r="DJ32" s="1049"/>
      <c r="DK32" s="139"/>
      <c r="DL32" s="1062"/>
      <c r="DM32" s="1063"/>
      <c r="DN32" s="1064"/>
      <c r="DO32" s="1049"/>
      <c r="DP32" s="139"/>
      <c r="DQ32" s="1062"/>
      <c r="DR32" s="1063"/>
      <c r="DS32" s="1064"/>
      <c r="DT32" s="1050"/>
      <c r="DU32" s="139"/>
      <c r="DV32" s="1062"/>
      <c r="DW32" s="1063"/>
      <c r="DX32" s="1064"/>
      <c r="DY32" s="1050"/>
      <c r="DZ32" s="139"/>
      <c r="EA32" s="1062"/>
      <c r="EB32" s="1063"/>
      <c r="EC32" s="1064"/>
      <c r="ED32" s="1050"/>
      <c r="EE32" s="139"/>
      <c r="EF32" s="1062"/>
      <c r="EG32" s="1063"/>
      <c r="EH32" s="1064"/>
      <c r="EI32" s="1051"/>
      <c r="EJ32" s="139"/>
      <c r="EK32" s="1062"/>
      <c r="EL32" s="1063"/>
      <c r="EM32" s="1064"/>
      <c r="EN32" s="1052"/>
      <c r="EO32" s="139"/>
      <c r="EP32" s="1062"/>
      <c r="EQ32" s="1063"/>
      <c r="ER32" s="1064"/>
      <c r="ES32" s="1052"/>
    </row>
    <row r="33" spans="1:149" s="5" customFormat="1" ht="34.799999999999997" customHeight="1" outlineLevel="1">
      <c r="A33" s="17">
        <v>8</v>
      </c>
      <c r="B33" s="456" t="s">
        <v>847</v>
      </c>
      <c r="C33" s="355">
        <v>2</v>
      </c>
      <c r="D33" s="43">
        <f t="shared" si="16"/>
        <v>24</v>
      </c>
      <c r="E33" s="43">
        <f t="shared" si="3"/>
        <v>39</v>
      </c>
      <c r="F33" s="65">
        <f t="shared" si="4"/>
        <v>505</v>
      </c>
      <c r="G33" s="359">
        <v>20</v>
      </c>
      <c r="H33" s="360">
        <v>35</v>
      </c>
      <c r="I33" s="360">
        <v>470</v>
      </c>
      <c r="J33" s="1017">
        <v>15</v>
      </c>
      <c r="K33" s="100">
        <f t="shared" si="17"/>
        <v>6.8000000000000005E-4</v>
      </c>
      <c r="L33" s="92">
        <f t="shared" si="5"/>
        <v>0.1067</v>
      </c>
      <c r="M33" s="127"/>
      <c r="N33" s="1011" t="s">
        <v>842</v>
      </c>
      <c r="O33" s="257"/>
      <c r="P33" s="245"/>
      <c r="Q33" s="257"/>
      <c r="R33" s="257"/>
      <c r="S33" s="257"/>
      <c r="T33" s="129">
        <f t="shared" si="6"/>
        <v>1784</v>
      </c>
      <c r="U33" s="128">
        <f t="shared" si="7"/>
        <v>0.60567000000000004</v>
      </c>
      <c r="V33" s="96">
        <v>3</v>
      </c>
      <c r="W33" s="97">
        <f t="shared" si="18"/>
        <v>1.8170100000000002</v>
      </c>
      <c r="AB33" s="1075" t="s">
        <v>1231</v>
      </c>
      <c r="AC33" s="1047" t="s">
        <v>1251</v>
      </c>
      <c r="AD33" s="1064">
        <f>IFERROR(_xlfn.IFS(INDEX('Bảng tra CĐ'!$E$5:$E$80,MATCH(AC33,'Bảng tra CĐ'!$A$5:$A$80,0))="$C",$C33,INDEX('Bảng tra CĐ'!$E$5:$E$80,MATCH(AC33,'Bảng tra CĐ'!$A$5:$A$80,0))="$C*$H",$C33*$H33,INDEX('Bảng tra CĐ'!$E$5:$E$80,MATCH(AC33,'Bảng tra CĐ'!$A$5:$A$80,0))="$C*$J",$C33*$J33,INDEX('Bảng tra CĐ'!$E$5:$E$80,MATCH(AC33,'Bảng tra CĐ'!$A$5:$A$80,0))="$C*2*($H+$I)",$C33*2*($H33+$I33),INDEX('Bảng tra CĐ'!$E$5:$E$80,MATCH(AC33,'Bảng tra CĐ'!$A$5:$A$80,0))="$L*3600",$L33*3600,INDEX('Bảng tra CĐ'!$E$5:$E$80,MATCH(AC33,'Bảng tra CĐ'!$A$5:$A$80,0))="$K*3600",$K33*3600),"")</f>
        <v>2020</v>
      </c>
      <c r="AE33" s="1062">
        <f>IF(IFERROR(VLOOKUP(AC33,'Bảng tra CĐ'!$A$5:$C$80,3,0),"")="m3/h",1,_xlfn.IFS($G33&lt;18,1,$G33&lt;28,1.4,$G33&lt;40,1.6,$G33&lt;50,1.8,$G33&gt;=50,2))</f>
        <v>1.4</v>
      </c>
      <c r="AF33" s="1063">
        <f>IFERROR(IF(VLOOKUP(AC33,'Bảng tra CĐ'!$A$5:$B$80,2,0)=0,"",VLOOKUP(AC33,'Bảng tra CĐ'!$A$5:$B$80,2,0)),"")</f>
        <v>100</v>
      </c>
      <c r="AG33" s="1064">
        <f>IFERROR(IF(AD33="","",ROUNDUP(MAX(AD33*AE33/AF33,1),0)),"")</f>
        <v>29</v>
      </c>
      <c r="AH33" s="1048"/>
      <c r="AI33" s="139"/>
      <c r="AJ33" s="1062"/>
      <c r="AK33" s="1063"/>
      <c r="AL33" s="1064"/>
      <c r="AM33" s="1048"/>
      <c r="AN33" s="139"/>
      <c r="AO33" s="1062"/>
      <c r="AP33" s="1063"/>
      <c r="AQ33" s="1064"/>
      <c r="AR33" s="1048" t="s">
        <v>1099</v>
      </c>
      <c r="AS33" s="1064">
        <f>IFERROR(_xlfn.IFS(INDEX('Bảng tra CĐ'!$E$5:$E$80,MATCH(AR33,'Bảng tra CĐ'!$A$5:$A$80,0))="$C",$C33,INDEX('Bảng tra CĐ'!$E$5:$E$80,MATCH(AR33,'Bảng tra CĐ'!$A$5:$A$80,0))="$C*$H",$C33*$H33,INDEX('Bảng tra CĐ'!$E$5:$E$80,MATCH(AR33,'Bảng tra CĐ'!$A$5:$A$80,0))="$C*$J",$C33*$J33,INDEX('Bảng tra CĐ'!$E$5:$E$80,MATCH(AR33,'Bảng tra CĐ'!$A$5:$A$80,0))="$C*2*($H+$I)",$C33*2*($H33+$I33),INDEX('Bảng tra CĐ'!$E$5:$E$80,MATCH(AR33,'Bảng tra CĐ'!$A$5:$A$80,0))="$L*3600",$L33*3600,INDEX('Bảng tra CĐ'!$E$5:$E$80,MATCH(AR33,'Bảng tra CĐ'!$A$5:$A$80,0))="$K*3600",$K33*3600),"")</f>
        <v>384.12</v>
      </c>
      <c r="AT33" s="1062">
        <f>IF(IFERROR(VLOOKUP(AR33,'Bảng tra CĐ'!$A$5:$C$80,3,0),"")="m3/h",1,_xlfn.IFS($G33&lt;18,1,$G33&lt;28,1.4,$G33&lt;40,1.6,$G33&lt;50,1.8,$G33&gt;=50,2))</f>
        <v>1.4</v>
      </c>
      <c r="AU33" s="1063">
        <f>IFERROR(IF(VLOOKUP(AR33,'Bảng tra CĐ'!$A$5:$B$80,2,0)=0,"",VLOOKUP(AR33,'Bảng tra CĐ'!$A$5:$B$80,2,0)),"")</f>
        <v>30</v>
      </c>
      <c r="AV33" s="1064">
        <f>IFERROR(IF(AS33="","",ROUNDUP(MAX(AS33*AT33/AU33,1),0)),"")</f>
        <v>18</v>
      </c>
      <c r="AW33" s="1049" t="s">
        <v>1123</v>
      </c>
      <c r="AX33" s="1064">
        <f>IFERROR(_xlfn.IFS(INDEX('Bảng tra CĐ'!$E$5:$E$80,MATCH(AW33,'Bảng tra CĐ'!$A$5:$A$80,0))="$C",$C33,INDEX('Bảng tra CĐ'!$E$5:$E$80,MATCH(AW33,'Bảng tra CĐ'!$A$5:$A$80,0))="$C*$H",$C33*$H33,INDEX('Bảng tra CĐ'!$E$5:$E$80,MATCH(AW33,'Bảng tra CĐ'!$A$5:$A$80,0))="$C*$J",$C33*$J33,INDEX('Bảng tra CĐ'!$E$5:$E$80,MATCH(AW33,'Bảng tra CĐ'!$A$5:$A$80,0))="$C*2*($H+$I)",$C33*2*($H33+$I33),INDEX('Bảng tra CĐ'!$E$5:$E$80,MATCH(AW33,'Bảng tra CĐ'!$A$5:$A$80,0))="$L*3600",$L33*3600,INDEX('Bảng tra CĐ'!$E$5:$E$80,MATCH(AW33,'Bảng tra CĐ'!$A$5:$A$80,0))="$K*3600",$K33*3600),"")</f>
        <v>70</v>
      </c>
      <c r="AY33" s="1062">
        <f>IF(IFERROR(VLOOKUP(AW33,'Bảng tra CĐ'!$A$5:$C$80,3,0),"")="m3/h",1,_xlfn.IFS($G33&lt;18,1,$G33&lt;28,1.4,$G33&lt;40,1.6,$G33&lt;50,1.8,$G33&gt;=50,2))</f>
        <v>1.4</v>
      </c>
      <c r="AZ33" s="1063">
        <f>IFERROR(IF(VLOOKUP(AW33,'Bảng tra CĐ'!$A$5:$B$80,2,0)=0,"",VLOOKUP(AW33,'Bảng tra CĐ'!$A$5:$B$80,2,0)),"")</f>
        <v>41</v>
      </c>
      <c r="BA33" s="1064">
        <f>IFERROR(IF(AX33="","",ROUNDUP(MAX(AX33*AY33/AZ33,1),0)),"")</f>
        <v>3</v>
      </c>
      <c r="BB33" s="1049" t="s">
        <v>1185</v>
      </c>
      <c r="BC33" s="1064">
        <f>IFERROR(_xlfn.IFS(INDEX('Bảng tra CĐ'!$E$5:$E$80,MATCH(BB33,'Bảng tra CĐ'!$A$5:$A$80,0))="$C",$C33,INDEX('Bảng tra CĐ'!$E$5:$E$80,MATCH(BB33,'Bảng tra CĐ'!$A$5:$A$80,0))="$C*$H",$C33*$H33,INDEX('Bảng tra CĐ'!$E$5:$E$80,MATCH(BB33,'Bảng tra CĐ'!$A$5:$A$80,0))="$C*$J",$C33*$J33,INDEX('Bảng tra CĐ'!$E$5:$E$80,MATCH(BB33,'Bảng tra CĐ'!$A$5:$A$80,0))="$C*2*($H+$I)",$C33*2*($H33+$I33),INDEX('Bảng tra CĐ'!$E$5:$E$80,MATCH(BB33,'Bảng tra CĐ'!$A$5:$A$80,0))="$L*3600",$L33*3600,INDEX('Bảng tra CĐ'!$E$5:$E$80,MATCH(BB33,'Bảng tra CĐ'!$A$5:$A$80,0))="$K*3600",$K33*3600),"")</f>
        <v>30</v>
      </c>
      <c r="BD33" s="1062">
        <f>IF(IFERROR(VLOOKUP(BB33,'Bảng tra CĐ'!$A$5:$C$80,3,0),"")="m3/h",1,_xlfn.IFS($G33&lt;18,1,$G33&lt;28,1.4,$G33&lt;40,1.6,$G33&lt;50,1.8,$G33&gt;=50,2))</f>
        <v>1.4</v>
      </c>
      <c r="BE33" s="1063">
        <f>IFERROR(IF(VLOOKUP(BB33,'Bảng tra CĐ'!$A$5:$B$80,2,0)=0,"",VLOOKUP(BB33,'Bảng tra CĐ'!$A$5:$B$80,2,0)),"")</f>
        <v>5</v>
      </c>
      <c r="BF33" s="1064">
        <f>IFERROR(IF(BC33="","",ROUNDUP(MAX(BC33*BD33/BE33,1),0)),"")</f>
        <v>9</v>
      </c>
      <c r="BG33" s="1049" t="s">
        <v>1164</v>
      </c>
      <c r="BH33" s="1064">
        <f>IFERROR(_xlfn.IFS(INDEX('Bảng tra CĐ'!$E$5:$E$80,MATCH(BG33,'Bảng tra CĐ'!$A$5:$A$80,0))="$C",$C33,INDEX('Bảng tra CĐ'!$E$5:$E$80,MATCH(BG33,'Bảng tra CĐ'!$A$5:$A$80,0))="$C*$H",$C33*$H33,INDEX('Bảng tra CĐ'!$E$5:$E$80,MATCH(BG33,'Bảng tra CĐ'!$A$5:$A$80,0))="$C*$J",$C33*$J33,INDEX('Bảng tra CĐ'!$E$5:$E$80,MATCH(BG33,'Bảng tra CĐ'!$A$5:$A$80,0))="$C*2*($H+$I)",$C33*2*($H33+$I33),INDEX('Bảng tra CĐ'!$E$5:$E$80,MATCH(BG33,'Bảng tra CĐ'!$A$5:$A$80,0))="$L*3600",$L33*3600,INDEX('Bảng tra CĐ'!$E$5:$E$80,MATCH(BG33,'Bảng tra CĐ'!$A$5:$A$80,0))="$K*3600",$K33*3600),"")</f>
        <v>70</v>
      </c>
      <c r="BI33" s="1062">
        <f>IF(IFERROR(VLOOKUP(BG33,'Bảng tra CĐ'!$A$5:$C$80,3,0),"")="m3/h",1,_xlfn.IFS($G33&lt;18,1,$G33&lt;28,1.4,$G33&lt;40,1.6,$G33&lt;50,1.8,$G33&gt;=50,2))</f>
        <v>1.4</v>
      </c>
      <c r="BJ33" s="1063">
        <f>IFERROR(IF(VLOOKUP(BG33,'Bảng tra CĐ'!$A$5:$B$80,2,0)=0,"",VLOOKUP(BG33,'Bảng tra CĐ'!$A$5:$B$80,2,0)),"")</f>
        <v>13.666666666666666</v>
      </c>
      <c r="BK33" s="1064">
        <f>IFERROR(IF(BH33="","",ROUNDUP(MAX(BH33*BI33/BJ33,1),0)),"")</f>
        <v>8</v>
      </c>
      <c r="BL33" s="1049"/>
      <c r="BM33" s="139"/>
      <c r="BN33" s="1062"/>
      <c r="BO33" s="1063"/>
      <c r="BP33" s="1064"/>
      <c r="BQ33" s="1049"/>
      <c r="BR33" s="139"/>
      <c r="BS33" s="1062"/>
      <c r="BT33" s="1063"/>
      <c r="BU33" s="1064"/>
      <c r="BV33" s="1048" t="s">
        <v>1139</v>
      </c>
      <c r="BW33" s="139">
        <f>IFERROR(_xlfn.IFS(INDEX('Bảng tra CĐ'!$E$5:$E$80,MATCH(BV33,'Bảng tra CĐ'!$A$5:$A$80,0))="$C",$C33,INDEX('Bảng tra CĐ'!$E$5:$E$80,MATCH(BV33,'Bảng tra CĐ'!$A$5:$A$80,0))="$C*$H",$C33*$H33,INDEX('Bảng tra CĐ'!$E$5:$E$80,MATCH(BV33,'Bảng tra CĐ'!$A$5:$A$80,0))="$C*$J",$C33*$J33,INDEX('Bảng tra CĐ'!$E$5:$E$80,MATCH(BV33,'Bảng tra CĐ'!$A$5:$A$80,0))="$C*2*($H+$I)",$C33*2*($H33+$I33),INDEX('Bảng tra CĐ'!$E$5:$E$80,MATCH(BV33,'Bảng tra CĐ'!$A$5:$A$80,0))="$L*3600",$L33*3600,INDEX('Bảng tra CĐ'!$E$5:$E$80,MATCH(BV33,'Bảng tra CĐ'!$A$5:$A$80,0))="$K*3600",$K33*3600),"")</f>
        <v>384.12</v>
      </c>
      <c r="BX33" s="1062">
        <f>IF(IFERROR(VLOOKUP(BV33,'Bảng tra CĐ'!$A$5:$C$80,3,0),"")="m3/h",1,_xlfn.IFS($G33&lt;18,1,$G33&lt;28,1.4,$G33&lt;40,1.6,$G33&lt;50,1.8,$G33&gt;=50,2))</f>
        <v>1.4</v>
      </c>
      <c r="BY33" s="1063">
        <f>IFERROR(IF(VLOOKUP(BV33,'Bảng tra CĐ'!$A$5:$B$80,2,0)=0,"",VLOOKUP(BV33,'Bảng tra CĐ'!$A$5:$B$80,2,0)),"")</f>
        <v>23</v>
      </c>
      <c r="BZ33" s="1064">
        <f t="shared" si="42"/>
        <v>24</v>
      </c>
      <c r="CA33" s="1049" t="s">
        <v>1179</v>
      </c>
      <c r="CB33" s="1064">
        <f>IFERROR(_xlfn.IFS(INDEX('Bảng tra CĐ'!$E$5:$E$80,MATCH(CA33,'Bảng tra CĐ'!$A$5:$A$80,0))="$C",$C33,INDEX('Bảng tra CĐ'!$E$5:$E$80,MATCH(CA33,'Bảng tra CĐ'!$A$5:$A$80,0))="$C*$H",$C33*$H33,INDEX('Bảng tra CĐ'!$E$5:$E$80,MATCH(CA33,'Bảng tra CĐ'!$A$5:$A$80,0))="$C*$J",$C33*$J33,INDEX('Bảng tra CĐ'!$E$5:$E$80,MATCH(CA33,'Bảng tra CĐ'!$A$5:$A$80,0))="$C*2*($H+$I)",$C33*2*($H33+$I33),INDEX('Bảng tra CĐ'!$E$5:$E$80,MATCH(CA33,'Bảng tra CĐ'!$A$5:$A$80,0))="$L*3600",$L33*3600,INDEX('Bảng tra CĐ'!$E$5:$E$80,MATCH(CA33,'Bảng tra CĐ'!$A$5:$A$80,0))="$K*3600",$K33*3600),"")</f>
        <v>384.12</v>
      </c>
      <c r="CC33" s="1062">
        <f>IF(IFERROR(VLOOKUP(CA33,'Bảng tra CĐ'!$A$5:$C$80,3,0),"")="m3/h",1,_xlfn.IFS($G33&lt;18,1,$G33&lt;28,1.4,$G33&lt;40,1.6,$G33&lt;50,1.8,$G33&gt;=50,2))</f>
        <v>1.4</v>
      </c>
      <c r="CD33" s="1063">
        <f>IFERROR(IF(VLOOKUP(CA33,'Bảng tra CĐ'!$A$5:$B$80,2,0)=0,"",VLOOKUP(CA33,'Bảng tra CĐ'!$A$5:$B$80,2,0)),"")</f>
        <v>10</v>
      </c>
      <c r="CE33" s="1064">
        <f t="shared" si="43"/>
        <v>54</v>
      </c>
      <c r="CF33" s="1049"/>
      <c r="CG33" s="139"/>
      <c r="CH33" s="1062"/>
      <c r="CI33" s="1063"/>
      <c r="CJ33" s="1064"/>
      <c r="CK33" s="1048"/>
      <c r="CL33" s="139"/>
      <c r="CM33" s="1062"/>
      <c r="CN33" s="1063"/>
      <c r="CO33" s="1064"/>
      <c r="CP33" s="1049"/>
      <c r="CQ33" s="139"/>
      <c r="CR33" s="1062"/>
      <c r="CS33" s="1063"/>
      <c r="CT33" s="1064"/>
      <c r="CU33" s="1049"/>
      <c r="CV33" s="139"/>
      <c r="CW33" s="1062"/>
      <c r="CX33" s="1063"/>
      <c r="CY33" s="1064"/>
      <c r="CZ33" s="1049"/>
      <c r="DA33" s="139"/>
      <c r="DB33" s="1062"/>
      <c r="DC33" s="1063"/>
      <c r="DD33" s="1064"/>
      <c r="DE33" s="1049"/>
      <c r="DF33" s="139"/>
      <c r="DG33" s="1062"/>
      <c r="DH33" s="1063"/>
      <c r="DI33" s="1064"/>
      <c r="DJ33" s="1049"/>
      <c r="DK33" s="139"/>
      <c r="DL33" s="1062"/>
      <c r="DM33" s="1063"/>
      <c r="DN33" s="1064"/>
      <c r="DO33" s="1049"/>
      <c r="DP33" s="139"/>
      <c r="DQ33" s="1062"/>
      <c r="DR33" s="1063"/>
      <c r="DS33" s="1064"/>
      <c r="DT33" s="1050"/>
      <c r="DU33" s="139"/>
      <c r="DV33" s="1062"/>
      <c r="DW33" s="1063"/>
      <c r="DX33" s="1064"/>
      <c r="DY33" s="1050"/>
      <c r="DZ33" s="139"/>
      <c r="EA33" s="1062"/>
      <c r="EB33" s="1063"/>
      <c r="EC33" s="1064"/>
      <c r="ED33" s="1050"/>
      <c r="EE33" s="139"/>
      <c r="EF33" s="1062"/>
      <c r="EG33" s="1063"/>
      <c r="EH33" s="1064"/>
      <c r="EI33" s="1051"/>
      <c r="EJ33" s="139"/>
      <c r="EK33" s="1062"/>
      <c r="EL33" s="1063"/>
      <c r="EM33" s="1064"/>
      <c r="EN33" s="1052"/>
      <c r="EO33" s="139"/>
      <c r="EP33" s="1062"/>
      <c r="EQ33" s="1063"/>
      <c r="ER33" s="1064"/>
      <c r="ES33" s="1052"/>
    </row>
    <row r="34" spans="1:149" s="5" customFormat="1" ht="34.799999999999997" customHeight="1" outlineLevel="1">
      <c r="A34" s="17">
        <v>9</v>
      </c>
      <c r="B34" s="456" t="s">
        <v>848</v>
      </c>
      <c r="C34" s="355">
        <v>29</v>
      </c>
      <c r="D34" s="43">
        <f t="shared" si="16"/>
        <v>19</v>
      </c>
      <c r="E34" s="43">
        <f t="shared" si="3"/>
        <v>24</v>
      </c>
      <c r="F34" s="65">
        <f t="shared" si="4"/>
        <v>505</v>
      </c>
      <c r="G34" s="359">
        <v>15</v>
      </c>
      <c r="H34" s="360">
        <v>20</v>
      </c>
      <c r="I34" s="360">
        <v>470</v>
      </c>
      <c r="J34" s="1017">
        <v>15</v>
      </c>
      <c r="K34" s="100">
        <f t="shared" si="17"/>
        <v>4.2199999999999998E-3</v>
      </c>
      <c r="L34" s="92">
        <f t="shared" si="5"/>
        <v>0.98460000000000003</v>
      </c>
      <c r="M34" s="127"/>
      <c r="N34" s="1011" t="s">
        <v>842</v>
      </c>
      <c r="O34" s="257"/>
      <c r="P34" s="245"/>
      <c r="Q34" s="257"/>
      <c r="R34" s="257"/>
      <c r="S34" s="257"/>
      <c r="T34" s="129">
        <f t="shared" si="6"/>
        <v>25868</v>
      </c>
      <c r="U34" s="128">
        <f t="shared" si="7"/>
        <v>3.7637900000000002</v>
      </c>
      <c r="V34" s="96">
        <v>3</v>
      </c>
      <c r="W34" s="97">
        <f t="shared" si="18"/>
        <v>11.291370000000001</v>
      </c>
      <c r="AB34" s="1075" t="s">
        <v>1232</v>
      </c>
      <c r="AC34" s="1047" t="s">
        <v>1251</v>
      </c>
      <c r="AD34" s="1064">
        <f>IFERROR(_xlfn.IFS(INDEX('Bảng tra CĐ'!$E$5:$E$80,MATCH(AC34,'Bảng tra CĐ'!$A$5:$A$80,0))="$C",$C34,INDEX('Bảng tra CĐ'!$E$5:$E$80,MATCH(AC34,'Bảng tra CĐ'!$A$5:$A$80,0))="$C*$H",$C34*$H34,INDEX('Bảng tra CĐ'!$E$5:$E$80,MATCH(AC34,'Bảng tra CĐ'!$A$5:$A$80,0))="$C*$J",$C34*$J34,INDEX('Bảng tra CĐ'!$E$5:$E$80,MATCH(AC34,'Bảng tra CĐ'!$A$5:$A$80,0))="$C*2*($H+$I)",$C34*2*($H34+$I34),INDEX('Bảng tra CĐ'!$E$5:$E$80,MATCH(AC34,'Bảng tra CĐ'!$A$5:$A$80,0))="$L*3600",$L34*3600,INDEX('Bảng tra CĐ'!$E$5:$E$80,MATCH(AC34,'Bảng tra CĐ'!$A$5:$A$80,0))="$K*3600",$K34*3600),"")</f>
        <v>28420</v>
      </c>
      <c r="AE34" s="1062">
        <f>IF(IFERROR(VLOOKUP(AC34,'Bảng tra CĐ'!$A$5:$C$80,3,0),"")="m3/h",1,_xlfn.IFS($G34&lt;18,1,$G34&lt;28,1.4,$G34&lt;40,1.6,$G34&lt;50,1.8,$G34&gt;=50,2))</f>
        <v>1</v>
      </c>
      <c r="AF34" s="1063">
        <f>IFERROR(IF(VLOOKUP(AC34,'Bảng tra CĐ'!$A$5:$B$80,2,0)=0,"",VLOOKUP(AC34,'Bảng tra CĐ'!$A$5:$B$80,2,0)),"")</f>
        <v>100</v>
      </c>
      <c r="AG34" s="1064">
        <f>IFERROR(IF(AD34="","",ROUNDUP(MAX(AD34*AE34/AF34,1),0)),"")</f>
        <v>285</v>
      </c>
      <c r="AH34" s="1048"/>
      <c r="AI34" s="139"/>
      <c r="AJ34" s="1062"/>
      <c r="AK34" s="1063"/>
      <c r="AL34" s="1064"/>
      <c r="AM34" s="1048"/>
      <c r="AN34" s="139"/>
      <c r="AO34" s="1062"/>
      <c r="AP34" s="1063"/>
      <c r="AQ34" s="1064"/>
      <c r="AR34" s="1048" t="s">
        <v>1099</v>
      </c>
      <c r="AS34" s="1064">
        <f>IFERROR(_xlfn.IFS(INDEX('Bảng tra CĐ'!$E$5:$E$80,MATCH(AR34,'Bảng tra CĐ'!$A$5:$A$80,0))="$C",$C34,INDEX('Bảng tra CĐ'!$E$5:$E$80,MATCH(AR34,'Bảng tra CĐ'!$A$5:$A$80,0))="$C*$H",$C34*$H34,INDEX('Bảng tra CĐ'!$E$5:$E$80,MATCH(AR34,'Bảng tra CĐ'!$A$5:$A$80,0))="$C*$J",$C34*$J34,INDEX('Bảng tra CĐ'!$E$5:$E$80,MATCH(AR34,'Bảng tra CĐ'!$A$5:$A$80,0))="$C*2*($H+$I)",$C34*2*($H34+$I34),INDEX('Bảng tra CĐ'!$E$5:$E$80,MATCH(AR34,'Bảng tra CĐ'!$A$5:$A$80,0))="$L*3600",$L34*3600,INDEX('Bảng tra CĐ'!$E$5:$E$80,MATCH(AR34,'Bảng tra CĐ'!$A$5:$A$80,0))="$K*3600",$K34*3600),"")</f>
        <v>3544.56</v>
      </c>
      <c r="AT34" s="1062">
        <f>IF(IFERROR(VLOOKUP(AR34,'Bảng tra CĐ'!$A$5:$C$80,3,0),"")="m3/h",1,_xlfn.IFS($G34&lt;18,1,$G34&lt;28,1.4,$G34&lt;40,1.6,$G34&lt;50,1.8,$G34&gt;=50,2))</f>
        <v>1</v>
      </c>
      <c r="AU34" s="1063">
        <f>IFERROR(IF(VLOOKUP(AR34,'Bảng tra CĐ'!$A$5:$B$80,2,0)=0,"",VLOOKUP(AR34,'Bảng tra CĐ'!$A$5:$B$80,2,0)),"")</f>
        <v>30</v>
      </c>
      <c r="AV34" s="1064">
        <f>IFERROR(IF(AS34="","",ROUNDUP(MAX(AS34*AT34/AU34,1),0)),"")</f>
        <v>119</v>
      </c>
      <c r="AW34" s="1049" t="s">
        <v>1123</v>
      </c>
      <c r="AX34" s="1064">
        <f>IFERROR(_xlfn.IFS(INDEX('Bảng tra CĐ'!$E$5:$E$80,MATCH(AW34,'Bảng tra CĐ'!$A$5:$A$80,0))="$C",$C34,INDEX('Bảng tra CĐ'!$E$5:$E$80,MATCH(AW34,'Bảng tra CĐ'!$A$5:$A$80,0))="$C*$H",$C34*$H34,INDEX('Bảng tra CĐ'!$E$5:$E$80,MATCH(AW34,'Bảng tra CĐ'!$A$5:$A$80,0))="$C*$J",$C34*$J34,INDEX('Bảng tra CĐ'!$E$5:$E$80,MATCH(AW34,'Bảng tra CĐ'!$A$5:$A$80,0))="$C*2*($H+$I)",$C34*2*($H34+$I34),INDEX('Bảng tra CĐ'!$E$5:$E$80,MATCH(AW34,'Bảng tra CĐ'!$A$5:$A$80,0))="$L*3600",$L34*3600,INDEX('Bảng tra CĐ'!$E$5:$E$80,MATCH(AW34,'Bảng tra CĐ'!$A$5:$A$80,0))="$K*3600",$K34*3600),"")</f>
        <v>580</v>
      </c>
      <c r="AY34" s="1062">
        <f>IF(IFERROR(VLOOKUP(AW34,'Bảng tra CĐ'!$A$5:$C$80,3,0),"")="m3/h",1,_xlfn.IFS($G34&lt;18,1,$G34&lt;28,1.4,$G34&lt;40,1.6,$G34&lt;50,1.8,$G34&gt;=50,2))</f>
        <v>1</v>
      </c>
      <c r="AZ34" s="1063">
        <f>IFERROR(IF(VLOOKUP(AW34,'Bảng tra CĐ'!$A$5:$B$80,2,0)=0,"",VLOOKUP(AW34,'Bảng tra CĐ'!$A$5:$B$80,2,0)),"")</f>
        <v>41</v>
      </c>
      <c r="BA34" s="1064">
        <f>IFERROR(IF(AX34="","",ROUNDUP(MAX(AX34*AY34/AZ34,1),0)),"")</f>
        <v>15</v>
      </c>
      <c r="BB34" s="1049" t="s">
        <v>1197</v>
      </c>
      <c r="BC34" s="1064">
        <f>IFERROR(_xlfn.IFS(INDEX('Bảng tra CĐ'!$E$5:$E$80,MATCH(BB34,'Bảng tra CĐ'!$A$5:$A$80,0))="$C",$C34,INDEX('Bảng tra CĐ'!$E$5:$E$80,MATCH(BB34,'Bảng tra CĐ'!$A$5:$A$80,0))="$C*$H",$C34*$H34,INDEX('Bảng tra CĐ'!$E$5:$E$80,MATCH(BB34,'Bảng tra CĐ'!$A$5:$A$80,0))="$C*$J",$C34*$J34,INDEX('Bảng tra CĐ'!$E$5:$E$80,MATCH(BB34,'Bảng tra CĐ'!$A$5:$A$80,0))="$C*2*($H+$I)",$C34*2*($H34+$I34),INDEX('Bảng tra CĐ'!$E$5:$E$80,MATCH(BB34,'Bảng tra CĐ'!$A$5:$A$80,0))="$L*3600",$L34*3600,INDEX('Bảng tra CĐ'!$E$5:$E$80,MATCH(BB34,'Bảng tra CĐ'!$A$5:$A$80,0))="$K*3600",$K34*3600),"")</f>
        <v>435</v>
      </c>
      <c r="BD34" s="1062">
        <f>IF(IFERROR(VLOOKUP(BB34,'Bảng tra CĐ'!$A$5:$C$80,3,0),"")="m3/h",1,_xlfn.IFS($G34&lt;18,1,$G34&lt;28,1.4,$G34&lt;40,1.6,$G34&lt;50,1.8,$G34&gt;=50,2))</f>
        <v>1</v>
      </c>
      <c r="BE34" s="1063">
        <f>IFERROR(IF(VLOOKUP(BB34,'Bảng tra CĐ'!$A$5:$B$80,2,0)=0,"",VLOOKUP(BB34,'Bảng tra CĐ'!$A$5:$B$80,2,0)),"")</f>
        <v>5</v>
      </c>
      <c r="BF34" s="1064">
        <f>IFERROR(IF(BC34="","",ROUNDUP(MAX(BC34*BD34/BE34,1),0)),"")</f>
        <v>87</v>
      </c>
      <c r="BG34" s="1049"/>
      <c r="BH34" s="139"/>
      <c r="BI34" s="1062"/>
      <c r="BJ34" s="1063"/>
      <c r="BK34" s="1064"/>
      <c r="BL34" s="1049"/>
      <c r="BM34" s="139"/>
      <c r="BN34" s="1062"/>
      <c r="BO34" s="1063"/>
      <c r="BP34" s="1064"/>
      <c r="BQ34" s="1049"/>
      <c r="BR34" s="139"/>
      <c r="BS34" s="1062"/>
      <c r="BT34" s="1063"/>
      <c r="BU34" s="1064"/>
      <c r="BV34" s="1048" t="s">
        <v>1139</v>
      </c>
      <c r="BW34" s="139">
        <f>IFERROR(_xlfn.IFS(INDEX('Bảng tra CĐ'!$E$5:$E$80,MATCH(BV34,'Bảng tra CĐ'!$A$5:$A$80,0))="$C",$C34,INDEX('Bảng tra CĐ'!$E$5:$E$80,MATCH(BV34,'Bảng tra CĐ'!$A$5:$A$80,0))="$C*$H",$C34*$H34,INDEX('Bảng tra CĐ'!$E$5:$E$80,MATCH(BV34,'Bảng tra CĐ'!$A$5:$A$80,0))="$C*$J",$C34*$J34,INDEX('Bảng tra CĐ'!$E$5:$E$80,MATCH(BV34,'Bảng tra CĐ'!$A$5:$A$80,0))="$C*2*($H+$I)",$C34*2*($H34+$I34),INDEX('Bảng tra CĐ'!$E$5:$E$80,MATCH(BV34,'Bảng tra CĐ'!$A$5:$A$80,0))="$L*3600",$L34*3600,INDEX('Bảng tra CĐ'!$E$5:$E$80,MATCH(BV34,'Bảng tra CĐ'!$A$5:$A$80,0))="$K*3600",$K34*3600),"")</f>
        <v>3544.56</v>
      </c>
      <c r="BX34" s="1062">
        <f>IF(IFERROR(VLOOKUP(BV34,'Bảng tra CĐ'!$A$5:$C$80,3,0),"")="m3/h",1,_xlfn.IFS($G34&lt;18,1,$G34&lt;28,1.4,$G34&lt;40,1.6,$G34&lt;50,1.8,$G34&gt;=50,2))</f>
        <v>1</v>
      </c>
      <c r="BY34" s="1063">
        <f>IFERROR(IF(VLOOKUP(BV34,'Bảng tra CĐ'!$A$5:$B$80,2,0)=0,"",VLOOKUP(BV34,'Bảng tra CĐ'!$A$5:$B$80,2,0)),"")</f>
        <v>23</v>
      </c>
      <c r="BZ34" s="1064">
        <f t="shared" si="42"/>
        <v>155</v>
      </c>
      <c r="CA34" s="1049" t="s">
        <v>1179</v>
      </c>
      <c r="CB34" s="1064">
        <f>IFERROR(_xlfn.IFS(INDEX('Bảng tra CĐ'!$E$5:$E$80,MATCH(CA34,'Bảng tra CĐ'!$A$5:$A$80,0))="$C",$C34,INDEX('Bảng tra CĐ'!$E$5:$E$80,MATCH(CA34,'Bảng tra CĐ'!$A$5:$A$80,0))="$C*$H",$C34*$H34,INDEX('Bảng tra CĐ'!$E$5:$E$80,MATCH(CA34,'Bảng tra CĐ'!$A$5:$A$80,0))="$C*$J",$C34*$J34,INDEX('Bảng tra CĐ'!$E$5:$E$80,MATCH(CA34,'Bảng tra CĐ'!$A$5:$A$80,0))="$C*2*($H+$I)",$C34*2*($H34+$I34),INDEX('Bảng tra CĐ'!$E$5:$E$80,MATCH(CA34,'Bảng tra CĐ'!$A$5:$A$80,0))="$L*3600",$L34*3600,INDEX('Bảng tra CĐ'!$E$5:$E$80,MATCH(CA34,'Bảng tra CĐ'!$A$5:$A$80,0))="$K*3600",$K34*3600),"")</f>
        <v>3544.56</v>
      </c>
      <c r="CC34" s="1062">
        <f>IF(IFERROR(VLOOKUP(CA34,'Bảng tra CĐ'!$A$5:$C$80,3,0),"")="m3/h",1,_xlfn.IFS($G34&lt;18,1,$G34&lt;28,1.4,$G34&lt;40,1.6,$G34&lt;50,1.8,$G34&gt;=50,2))</f>
        <v>1</v>
      </c>
      <c r="CD34" s="1063">
        <f>IFERROR(IF(VLOOKUP(CA34,'Bảng tra CĐ'!$A$5:$B$80,2,0)=0,"",VLOOKUP(CA34,'Bảng tra CĐ'!$A$5:$B$80,2,0)),"")</f>
        <v>10</v>
      </c>
      <c r="CE34" s="1064">
        <f t="shared" si="43"/>
        <v>355</v>
      </c>
      <c r="CF34" s="1049"/>
      <c r="CG34" s="139"/>
      <c r="CH34" s="1062"/>
      <c r="CI34" s="1063"/>
      <c r="CJ34" s="1064"/>
      <c r="CK34" s="1076"/>
      <c r="CL34" s="139"/>
      <c r="CM34" s="1062"/>
      <c r="CN34" s="1063"/>
      <c r="CO34" s="1064"/>
      <c r="CP34" s="1049"/>
      <c r="CQ34" s="139"/>
      <c r="CR34" s="1062"/>
      <c r="CS34" s="1063"/>
      <c r="CT34" s="1064"/>
      <c r="CU34" s="1049"/>
      <c r="CV34" s="139"/>
      <c r="CW34" s="1062"/>
      <c r="CX34" s="1063"/>
      <c r="CY34" s="1064"/>
      <c r="CZ34" s="1049"/>
      <c r="DA34" s="139"/>
      <c r="DB34" s="1062"/>
      <c r="DC34" s="1063"/>
      <c r="DD34" s="1064"/>
      <c r="DE34" s="1049"/>
      <c r="DF34" s="139"/>
      <c r="DG34" s="1062"/>
      <c r="DH34" s="1063"/>
      <c r="DI34" s="1064"/>
      <c r="DJ34" s="1049"/>
      <c r="DK34" s="139"/>
      <c r="DL34" s="1062"/>
      <c r="DM34" s="1063"/>
      <c r="DN34" s="1064"/>
      <c r="DO34" s="1049"/>
      <c r="DP34" s="139"/>
      <c r="DQ34" s="1062"/>
      <c r="DR34" s="1063"/>
      <c r="DS34" s="1064"/>
      <c r="DT34" s="1050"/>
      <c r="DU34" s="139"/>
      <c r="DV34" s="1062"/>
      <c r="DW34" s="1063"/>
      <c r="DX34" s="1064"/>
      <c r="DY34" s="1050"/>
      <c r="DZ34" s="139"/>
      <c r="EA34" s="1062"/>
      <c r="EB34" s="1063"/>
      <c r="EC34" s="1064"/>
      <c r="ED34" s="1050"/>
      <c r="EE34" s="139"/>
      <c r="EF34" s="1062"/>
      <c r="EG34" s="1063"/>
      <c r="EH34" s="1064"/>
      <c r="EI34" s="1051"/>
      <c r="EJ34" s="139"/>
      <c r="EK34" s="1062"/>
      <c r="EL34" s="1063"/>
      <c r="EM34" s="1064"/>
      <c r="EN34" s="1052"/>
      <c r="EO34" s="139"/>
      <c r="EP34" s="1062"/>
      <c r="EQ34" s="1063"/>
      <c r="ER34" s="1064"/>
      <c r="ES34" s="1052"/>
    </row>
    <row r="35" spans="1:149" s="5" customFormat="1" ht="34.799999999999997" customHeight="1" outlineLevel="1">
      <c r="A35" s="17">
        <v>10</v>
      </c>
      <c r="B35" s="456" t="s">
        <v>849</v>
      </c>
      <c r="C35" s="355">
        <v>1</v>
      </c>
      <c r="D35" s="43">
        <f t="shared" si="16"/>
        <v>24</v>
      </c>
      <c r="E35" s="43">
        <f t="shared" si="3"/>
        <v>24</v>
      </c>
      <c r="F35" s="65">
        <f t="shared" si="4"/>
        <v>1180</v>
      </c>
      <c r="G35" s="359">
        <v>20</v>
      </c>
      <c r="H35" s="360">
        <v>20</v>
      </c>
      <c r="I35" s="360">
        <v>1160</v>
      </c>
      <c r="J35" s="580"/>
      <c r="K35" s="100">
        <f t="shared" si="17"/>
        <v>4.6000000000000001E-4</v>
      </c>
      <c r="L35" s="92">
        <f t="shared" si="5"/>
        <v>9.2799999999999994E-2</v>
      </c>
      <c r="M35" s="127"/>
      <c r="N35" s="1011" t="s">
        <v>850</v>
      </c>
      <c r="O35" s="257"/>
      <c r="P35" s="245"/>
      <c r="Q35" s="257"/>
      <c r="R35" s="257"/>
      <c r="S35" s="257"/>
      <c r="T35" s="129">
        <f t="shared" si="6"/>
        <v>892</v>
      </c>
      <c r="U35" s="128">
        <f t="shared" si="7"/>
        <v>0.41388999999999998</v>
      </c>
      <c r="V35" s="96">
        <v>3</v>
      </c>
      <c r="W35" s="97">
        <f t="shared" si="18"/>
        <v>1.2416700000000001</v>
      </c>
      <c r="AB35" s="1075" t="s">
        <v>1233</v>
      </c>
      <c r="AC35" s="1047" t="s">
        <v>1251</v>
      </c>
      <c r="AD35" s="1064">
        <f>IFERROR(_xlfn.IFS(INDEX('Bảng tra CĐ'!$E$5:$E$80,MATCH(AC35,'Bảng tra CĐ'!$A$5:$A$80,0))="$C",$C35,INDEX('Bảng tra CĐ'!$E$5:$E$80,MATCH(AC35,'Bảng tra CĐ'!$A$5:$A$80,0))="$C*$H",$C35*$H35,INDEX('Bảng tra CĐ'!$E$5:$E$80,MATCH(AC35,'Bảng tra CĐ'!$A$5:$A$80,0))="$C*$J",$C35*$J35,INDEX('Bảng tra CĐ'!$E$5:$E$80,MATCH(AC35,'Bảng tra CĐ'!$A$5:$A$80,0))="$C*2*($H+$I)",$C35*2*($H35+$I35),INDEX('Bảng tra CĐ'!$E$5:$E$80,MATCH(AC35,'Bảng tra CĐ'!$A$5:$A$80,0))="$L*3600",$L35*3600,INDEX('Bảng tra CĐ'!$E$5:$E$80,MATCH(AC35,'Bảng tra CĐ'!$A$5:$A$80,0))="$K*3600",$K35*3600),"")</f>
        <v>2360</v>
      </c>
      <c r="AE35" s="1062">
        <f>IF(IFERROR(VLOOKUP(AC35,'Bảng tra CĐ'!$A$5:$C$80,3,0),"")="m3/h",1,_xlfn.IFS($G35&lt;18,1,$G35&lt;28,1.4,$G35&lt;40,1.6,$G35&lt;50,1.8,$G35&gt;=50,2))</f>
        <v>1.4</v>
      </c>
      <c r="AF35" s="1063">
        <f>IFERROR(IF(VLOOKUP(AC35,'Bảng tra CĐ'!$A$5:$B$80,2,0)=0,"",VLOOKUP(AC35,'Bảng tra CĐ'!$A$5:$B$80,2,0)),"")</f>
        <v>100</v>
      </c>
      <c r="AG35" s="1064">
        <f>IFERROR(IF(AD35="","",ROUNDUP(MAX(AD35*AE35/AF35,1),0)),"")</f>
        <v>34</v>
      </c>
      <c r="AH35" s="1048"/>
      <c r="AI35" s="139"/>
      <c r="AJ35" s="1062"/>
      <c r="AK35" s="1063"/>
      <c r="AL35" s="1064"/>
      <c r="AM35" s="1048"/>
      <c r="AN35" s="139"/>
      <c r="AO35" s="1062"/>
      <c r="AP35" s="1063"/>
      <c r="AQ35" s="1064"/>
      <c r="AR35" s="1048" t="s">
        <v>1099</v>
      </c>
      <c r="AS35" s="1064">
        <f>IFERROR(_xlfn.IFS(INDEX('Bảng tra CĐ'!$E$5:$E$80,MATCH(AR35,'Bảng tra CĐ'!$A$5:$A$80,0))="$C",$C35,INDEX('Bảng tra CĐ'!$E$5:$E$80,MATCH(AR35,'Bảng tra CĐ'!$A$5:$A$80,0))="$C*$H",$C35*$H35,INDEX('Bảng tra CĐ'!$E$5:$E$80,MATCH(AR35,'Bảng tra CĐ'!$A$5:$A$80,0))="$C*$J",$C35*$J35,INDEX('Bảng tra CĐ'!$E$5:$E$80,MATCH(AR35,'Bảng tra CĐ'!$A$5:$A$80,0))="$C*2*($H+$I)",$C35*2*($H35+$I35),INDEX('Bảng tra CĐ'!$E$5:$E$80,MATCH(AR35,'Bảng tra CĐ'!$A$5:$A$80,0))="$L*3600",$L35*3600,INDEX('Bảng tra CĐ'!$E$5:$E$80,MATCH(AR35,'Bảng tra CĐ'!$A$5:$A$80,0))="$K*3600",$K35*3600),"")</f>
        <v>334.08</v>
      </c>
      <c r="AT35" s="1062">
        <f>IF(IFERROR(VLOOKUP(AR35,'Bảng tra CĐ'!$A$5:$C$80,3,0),"")="m3/h",1,_xlfn.IFS($G35&lt;18,1,$G35&lt;28,1.4,$G35&lt;40,1.6,$G35&lt;50,1.8,$G35&gt;=50,2))</f>
        <v>1.4</v>
      </c>
      <c r="AU35" s="1063">
        <f>IFERROR(IF(VLOOKUP(AR35,'Bảng tra CĐ'!$A$5:$B$80,2,0)=0,"",VLOOKUP(AR35,'Bảng tra CĐ'!$A$5:$B$80,2,0)),"")</f>
        <v>30</v>
      </c>
      <c r="AV35" s="1064">
        <f>IFERROR(IF(AS35="","",ROUNDUP(MAX(AS35*AT35/AU35,1),0)),"")</f>
        <v>16</v>
      </c>
      <c r="AW35" s="1049" t="s">
        <v>1123</v>
      </c>
      <c r="AX35" s="1064">
        <f>IFERROR(_xlfn.IFS(INDEX('Bảng tra CĐ'!$E$5:$E$80,MATCH(AW35,'Bảng tra CĐ'!$A$5:$A$80,0))="$C",$C35,INDEX('Bảng tra CĐ'!$E$5:$E$80,MATCH(AW35,'Bảng tra CĐ'!$A$5:$A$80,0))="$C*$H",$C35*$H35,INDEX('Bảng tra CĐ'!$E$5:$E$80,MATCH(AW35,'Bảng tra CĐ'!$A$5:$A$80,0))="$C*$J",$C35*$J35,INDEX('Bảng tra CĐ'!$E$5:$E$80,MATCH(AW35,'Bảng tra CĐ'!$A$5:$A$80,0))="$C*2*($H+$I)",$C35*2*($H35+$I35),INDEX('Bảng tra CĐ'!$E$5:$E$80,MATCH(AW35,'Bảng tra CĐ'!$A$5:$A$80,0))="$L*3600",$L35*3600,INDEX('Bảng tra CĐ'!$E$5:$E$80,MATCH(AW35,'Bảng tra CĐ'!$A$5:$A$80,0))="$K*3600",$K35*3600),"")</f>
        <v>20</v>
      </c>
      <c r="AY35" s="1062">
        <f>IF(IFERROR(VLOOKUP(AW35,'Bảng tra CĐ'!$A$5:$C$80,3,0),"")="m3/h",1,_xlfn.IFS($G35&lt;18,1,$G35&lt;28,1.4,$G35&lt;40,1.6,$G35&lt;50,1.8,$G35&gt;=50,2))</f>
        <v>1.4</v>
      </c>
      <c r="AZ35" s="1063">
        <f>IFERROR(IF(VLOOKUP(AW35,'Bảng tra CĐ'!$A$5:$B$80,2,0)=0,"",VLOOKUP(AW35,'Bảng tra CĐ'!$A$5:$B$80,2,0)),"")</f>
        <v>41</v>
      </c>
      <c r="BA35" s="1064">
        <f>IFERROR(IF(AX35="","",ROUNDUP(MAX(AX35*AY35/AZ35,1),0)),"")</f>
        <v>1</v>
      </c>
      <c r="BB35" s="1049" t="s">
        <v>1198</v>
      </c>
      <c r="BC35" s="1064">
        <v>1400</v>
      </c>
      <c r="BD35" s="1062">
        <f>IF(IFERROR(VLOOKUP(BB35,'Bảng tra CĐ'!$A$5:$C$80,3,0),"")="m3/h",1,_xlfn.IFS($G35&lt;18,1,$G35&lt;28,1.4,$G35&lt;40,1.6,$G35&lt;50,1.8,$G35&gt;=50,2))</f>
        <v>1.4</v>
      </c>
      <c r="BE35" s="1063">
        <f>IFERROR(IF(VLOOKUP(BB35,'Bảng tra CĐ'!$A$5:$B$80,2,0)=0,"",VLOOKUP(BB35,'Bảng tra CĐ'!$A$5:$B$80,2,0)),"")</f>
        <v>100</v>
      </c>
      <c r="BF35" s="1064">
        <f>IFERROR(IF(BC35="","",ROUNDUP(MAX(BC35*BD35/BE35,1),0)),"")</f>
        <v>20</v>
      </c>
      <c r="BG35" s="1049" t="s">
        <v>1178</v>
      </c>
      <c r="BH35" s="1064">
        <v>29</v>
      </c>
      <c r="BI35" s="1062">
        <f>IF(IFERROR(VLOOKUP(BG35,'Bảng tra CĐ'!$A$5:$C$80,3,0),"")="m3/h",1,_xlfn.IFS($G35&lt;18,1,$G35&lt;28,1.4,$G35&lt;40,1.6,$G35&lt;50,1.8,$G35&gt;=50,2))</f>
        <v>1.4</v>
      </c>
      <c r="BJ35" s="1063">
        <f>IFERROR(IF(VLOOKUP(BG35,'Bảng tra CĐ'!$A$5:$B$80,2,0)=0,"",VLOOKUP(BG35,'Bảng tra CĐ'!$A$5:$B$80,2,0)),"")</f>
        <v>0.5</v>
      </c>
      <c r="BK35" s="1064">
        <f>IFERROR(IF(BH35="","",ROUNDUP(MAX(BH35*BI35/BJ35,1),0)),"")</f>
        <v>82</v>
      </c>
      <c r="BL35" s="1049" t="s">
        <v>1165</v>
      </c>
      <c r="BM35" s="1064">
        <v>3</v>
      </c>
      <c r="BN35" s="1062">
        <f>IF(IFERROR(VLOOKUP(BL35,'Bảng tra CĐ'!$A$5:$C$80,3,0),"")="m3/h",1,_xlfn.IFS($G35&lt;18,1,$G35&lt;28,1.4,$G35&lt;40,1.6,$G35&lt;50,1.8,$G35&gt;=50,2))</f>
        <v>1.4</v>
      </c>
      <c r="BO35" s="1063">
        <f>IFERROR(IF(VLOOKUP(BL35,'Bảng tra CĐ'!$A$5:$B$80,2,0)=0,"",VLOOKUP(BL35,'Bảng tra CĐ'!$A$5:$B$80,2,0)),"")</f>
        <v>0.2</v>
      </c>
      <c r="BP35" s="1064">
        <f>IFERROR(IF(BM35="","",ROUNDUP(MAX(BM35*BN35/BO35,1),0)),"")</f>
        <v>21</v>
      </c>
      <c r="BQ35" s="1049" t="s">
        <v>1153</v>
      </c>
      <c r="BR35" s="1064">
        <f>IFERROR(_xlfn.IFS(INDEX('Bảng tra CĐ'!$E$5:$E$80,MATCH(BQ35,'Bảng tra CĐ'!$A$5:$A$80,0))="$C",$C35,INDEX('Bảng tra CĐ'!$E$5:$E$80,MATCH(BQ35,'Bảng tra CĐ'!$A$5:$A$80,0))="$C*$H",$C35*$H35,INDEX('Bảng tra CĐ'!$E$5:$E$80,MATCH(BQ35,'Bảng tra CĐ'!$A$5:$A$80,0))="$C*$J",$C35*$J35,INDEX('Bảng tra CĐ'!$E$5:$E$80,MATCH(BQ35,'Bảng tra CĐ'!$A$5:$A$80,0))="$C*2*($H+$I)",$C35*2*($H35+$I35),INDEX('Bảng tra CĐ'!$E$5:$E$80,MATCH(BQ35,'Bảng tra CĐ'!$A$5:$A$80,0))="$L*3600",$L35*3600,INDEX('Bảng tra CĐ'!$E$5:$E$80,MATCH(BQ35,'Bảng tra CĐ'!$A$5:$A$80,0))="$K*3600",$K35*3600),"")</f>
        <v>20</v>
      </c>
      <c r="BS35" s="1062">
        <f>IF(IFERROR(VLOOKUP(BQ35,'Bảng tra CĐ'!$A$5:$C$80,3,0),"")="m3/h",1,_xlfn.IFS($G35&lt;18,1,$G35&lt;28,1.4,$G35&lt;40,1.6,$G35&lt;50,1.8,$G35&gt;=50,2))</f>
        <v>1.4</v>
      </c>
      <c r="BT35" s="1063">
        <f>IFERROR(IF(VLOOKUP(BQ35,'Bảng tra CĐ'!$A$5:$B$80,2,0)=0,"",VLOOKUP(BQ35,'Bảng tra CĐ'!$A$5:$B$80,2,0)),"")</f>
        <v>25.625</v>
      </c>
      <c r="BU35" s="1064">
        <f>IFERROR(IF(BR35="","",ROUNDUP(MAX(BR35*BS35/BT35,1),0)),"")</f>
        <v>2</v>
      </c>
      <c r="BV35" s="1048" t="s">
        <v>1139</v>
      </c>
      <c r="BW35" s="139">
        <f>IFERROR(_xlfn.IFS(INDEX('Bảng tra CĐ'!$E$5:$E$80,MATCH(BV35,'Bảng tra CĐ'!$A$5:$A$80,0))="$C",$C35,INDEX('Bảng tra CĐ'!$E$5:$E$80,MATCH(BV35,'Bảng tra CĐ'!$A$5:$A$80,0))="$C*$H",$C35*$H35,INDEX('Bảng tra CĐ'!$E$5:$E$80,MATCH(BV35,'Bảng tra CĐ'!$A$5:$A$80,0))="$C*$J",$C35*$J35,INDEX('Bảng tra CĐ'!$E$5:$E$80,MATCH(BV35,'Bảng tra CĐ'!$A$5:$A$80,0))="$C*2*($H+$I)",$C35*2*($H35+$I35),INDEX('Bảng tra CĐ'!$E$5:$E$80,MATCH(BV35,'Bảng tra CĐ'!$A$5:$A$80,0))="$L*3600",$L35*3600,INDEX('Bảng tra CĐ'!$E$5:$E$80,MATCH(BV35,'Bảng tra CĐ'!$A$5:$A$80,0))="$K*3600",$K35*3600),"")</f>
        <v>334.08</v>
      </c>
      <c r="BX35" s="1062">
        <f>IF(IFERROR(VLOOKUP(BV35,'Bảng tra CĐ'!$A$5:$C$80,3,0),"")="m3/h",1,_xlfn.IFS($G35&lt;18,1,$G35&lt;28,1.4,$G35&lt;40,1.6,$G35&lt;50,1.8,$G35&gt;=50,2))</f>
        <v>1.4</v>
      </c>
      <c r="BY35" s="1063">
        <f>IFERROR(IF(VLOOKUP(BV35,'Bảng tra CĐ'!$A$5:$B$80,2,0)=0,"",VLOOKUP(BV35,'Bảng tra CĐ'!$A$5:$B$80,2,0)),"")</f>
        <v>23</v>
      </c>
      <c r="BZ35" s="1064">
        <f t="shared" si="42"/>
        <v>21</v>
      </c>
      <c r="CA35" s="1049" t="s">
        <v>1179</v>
      </c>
      <c r="CB35" s="1064">
        <f>IFERROR(_xlfn.IFS(INDEX('Bảng tra CĐ'!$E$5:$E$80,MATCH(CA35,'Bảng tra CĐ'!$A$5:$A$80,0))="$C",$C35,INDEX('Bảng tra CĐ'!$E$5:$E$80,MATCH(CA35,'Bảng tra CĐ'!$A$5:$A$80,0))="$C*$H",$C35*$H35,INDEX('Bảng tra CĐ'!$E$5:$E$80,MATCH(CA35,'Bảng tra CĐ'!$A$5:$A$80,0))="$C*$J",$C35*$J35,INDEX('Bảng tra CĐ'!$E$5:$E$80,MATCH(CA35,'Bảng tra CĐ'!$A$5:$A$80,0))="$C*2*($H+$I)",$C35*2*($H35+$I35),INDEX('Bảng tra CĐ'!$E$5:$E$80,MATCH(CA35,'Bảng tra CĐ'!$A$5:$A$80,0))="$L*3600",$L35*3600,INDEX('Bảng tra CĐ'!$E$5:$E$80,MATCH(CA35,'Bảng tra CĐ'!$A$5:$A$80,0))="$K*3600",$K35*3600),"")</f>
        <v>334.08</v>
      </c>
      <c r="CC35" s="1062">
        <f>IF(IFERROR(VLOOKUP(CA35,'Bảng tra CĐ'!$A$5:$C$80,3,0),"")="m3/h",1,_xlfn.IFS($G35&lt;18,1,$G35&lt;28,1.4,$G35&lt;40,1.6,$G35&lt;50,1.8,$G35&gt;=50,2))</f>
        <v>1.4</v>
      </c>
      <c r="CD35" s="1063">
        <f>IFERROR(IF(VLOOKUP(CA35,'Bảng tra CĐ'!$A$5:$B$80,2,0)=0,"",VLOOKUP(CA35,'Bảng tra CĐ'!$A$5:$B$80,2,0)),"")</f>
        <v>10</v>
      </c>
      <c r="CE35" s="1064">
        <f t="shared" si="43"/>
        <v>47</v>
      </c>
      <c r="CF35" s="1049"/>
      <c r="CG35" s="139"/>
      <c r="CH35" s="1062"/>
      <c r="CI35" s="1063"/>
      <c r="CJ35" s="1064"/>
      <c r="CK35" s="1048"/>
      <c r="CL35" s="139"/>
      <c r="CM35" s="1062"/>
      <c r="CN35" s="1063"/>
      <c r="CO35" s="1064"/>
      <c r="CP35" s="1049"/>
      <c r="CQ35" s="139"/>
      <c r="CR35" s="1062"/>
      <c r="CS35" s="1063"/>
      <c r="CT35" s="1064"/>
      <c r="CU35" s="1077"/>
      <c r="CV35" s="139"/>
      <c r="CW35" s="1062"/>
      <c r="CX35" s="1063"/>
      <c r="CY35" s="1064"/>
      <c r="CZ35" s="1049"/>
      <c r="DA35" s="139"/>
      <c r="DB35" s="1062"/>
      <c r="DC35" s="1063"/>
      <c r="DD35" s="1064"/>
      <c r="DE35" s="1049"/>
      <c r="DF35" s="139"/>
      <c r="DG35" s="1062"/>
      <c r="DH35" s="1063"/>
      <c r="DI35" s="1064"/>
      <c r="DJ35" s="1049"/>
      <c r="DK35" s="139"/>
      <c r="DL35" s="1062"/>
      <c r="DM35" s="1063"/>
      <c r="DN35" s="1064"/>
      <c r="DO35" s="1049"/>
      <c r="DP35" s="139"/>
      <c r="DQ35" s="1062"/>
      <c r="DR35" s="1063"/>
      <c r="DS35" s="1064"/>
      <c r="DT35" s="1050"/>
      <c r="DU35" s="139"/>
      <c r="DV35" s="1062"/>
      <c r="DW35" s="1063"/>
      <c r="DX35" s="1064"/>
      <c r="DY35" s="1050"/>
      <c r="DZ35" s="139"/>
      <c r="EA35" s="1062"/>
      <c r="EB35" s="1063"/>
      <c r="EC35" s="1064"/>
      <c r="ED35" s="1050"/>
      <c r="EE35" s="139"/>
      <c r="EF35" s="1062"/>
      <c r="EG35" s="1063"/>
      <c r="EH35" s="1064"/>
      <c r="EI35" s="1051"/>
      <c r="EJ35" s="139"/>
      <c r="EK35" s="1062"/>
      <c r="EL35" s="1063"/>
      <c r="EM35" s="1064"/>
      <c r="EN35" s="1052"/>
      <c r="EO35" s="139"/>
      <c r="EP35" s="1062"/>
      <c r="EQ35" s="1063"/>
      <c r="ER35" s="1064"/>
      <c r="ES35" s="1052"/>
    </row>
    <row r="36" spans="1:149" s="5" customFormat="1" ht="34.799999999999997" customHeight="1" outlineLevel="1">
      <c r="A36" s="17">
        <v>11</v>
      </c>
      <c r="B36" s="1015" t="s">
        <v>1061</v>
      </c>
      <c r="C36" s="355">
        <v>1</v>
      </c>
      <c r="D36" s="43">
        <f t="shared" si="16"/>
        <v>16</v>
      </c>
      <c r="E36" s="43">
        <f t="shared" si="3"/>
        <v>34</v>
      </c>
      <c r="F36" s="65">
        <f t="shared" si="4"/>
        <v>1075</v>
      </c>
      <c r="G36" s="359">
        <v>12</v>
      </c>
      <c r="H36" s="360">
        <v>30</v>
      </c>
      <c r="I36" s="360">
        <v>1055</v>
      </c>
      <c r="J36" s="580"/>
      <c r="K36" s="100">
        <f t="shared" si="17"/>
        <v>3.8000000000000002E-4</v>
      </c>
      <c r="L36" s="92">
        <f t="shared" si="5"/>
        <v>8.8599999999999998E-2</v>
      </c>
      <c r="M36" s="127"/>
      <c r="N36" s="1011" t="s">
        <v>842</v>
      </c>
      <c r="O36" s="257"/>
      <c r="P36" s="245"/>
      <c r="Q36" s="257"/>
      <c r="R36" s="257"/>
      <c r="S36" s="257"/>
      <c r="T36" s="129">
        <f t="shared" si="6"/>
        <v>892</v>
      </c>
      <c r="U36" s="128">
        <f t="shared" si="7"/>
        <v>0.33878000000000003</v>
      </c>
      <c r="V36" s="96">
        <v>3</v>
      </c>
      <c r="W36" s="97">
        <f t="shared" si="18"/>
        <v>1.01634</v>
      </c>
      <c r="AB36" s="1075" t="s">
        <v>1234</v>
      </c>
      <c r="AC36" s="1047" t="s">
        <v>1251</v>
      </c>
      <c r="AD36" s="1064">
        <f>IFERROR(_xlfn.IFS(INDEX('Bảng tra CĐ'!$E$5:$E$80,MATCH(AC36,'Bảng tra CĐ'!$A$5:$A$80,0))="$C",$C36,INDEX('Bảng tra CĐ'!$E$5:$E$80,MATCH(AC36,'Bảng tra CĐ'!$A$5:$A$80,0))="$C*$H",$C36*$H36,INDEX('Bảng tra CĐ'!$E$5:$E$80,MATCH(AC36,'Bảng tra CĐ'!$A$5:$A$80,0))="$C*$J",$C36*$J36,INDEX('Bảng tra CĐ'!$E$5:$E$80,MATCH(AC36,'Bảng tra CĐ'!$A$5:$A$80,0))="$C*2*($H+$I)",$C36*2*($H36+$I36),INDEX('Bảng tra CĐ'!$E$5:$E$80,MATCH(AC36,'Bảng tra CĐ'!$A$5:$A$80,0))="$L*3600",$L36*3600,INDEX('Bảng tra CĐ'!$E$5:$E$80,MATCH(AC36,'Bảng tra CĐ'!$A$5:$A$80,0))="$K*3600",$K36*3600),"")</f>
        <v>2170</v>
      </c>
      <c r="AE36" s="1062">
        <f>IF(IFERROR(VLOOKUP(AC36,'Bảng tra CĐ'!$A$5:$C$80,3,0),"")="m3/h",1,_xlfn.IFS($G36&lt;18,1,$G36&lt;28,1.4,$G36&lt;40,1.6,$G36&lt;50,1.8,$G36&gt;=50,2))</f>
        <v>1</v>
      </c>
      <c r="AF36" s="1063">
        <f>IFERROR(IF(VLOOKUP(AC36,'Bảng tra CĐ'!$A$5:$B$80,2,0)=0,"",VLOOKUP(AC36,'Bảng tra CĐ'!$A$5:$B$80,2,0)),"")</f>
        <v>100</v>
      </c>
      <c r="AG36" s="1064">
        <f>IFERROR(IF(AD36="","",ROUNDUP(MAX(AD36*AE36/AF36,1),0)),"")</f>
        <v>22</v>
      </c>
      <c r="AH36" s="1048"/>
      <c r="AI36" s="139"/>
      <c r="AJ36" s="1062"/>
      <c r="AK36" s="1063"/>
      <c r="AL36" s="1064"/>
      <c r="AM36" s="1048"/>
      <c r="AN36" s="139"/>
      <c r="AO36" s="1062"/>
      <c r="AP36" s="1063"/>
      <c r="AQ36" s="1064"/>
      <c r="AR36" s="1048" t="s">
        <v>1099</v>
      </c>
      <c r="AS36" s="1064">
        <f>IFERROR(_xlfn.IFS(INDEX('Bảng tra CĐ'!$E$5:$E$80,MATCH(AR36,'Bảng tra CĐ'!$A$5:$A$80,0))="$C",$C36,INDEX('Bảng tra CĐ'!$E$5:$E$80,MATCH(AR36,'Bảng tra CĐ'!$A$5:$A$80,0))="$C*$H",$C36*$H36,INDEX('Bảng tra CĐ'!$E$5:$E$80,MATCH(AR36,'Bảng tra CĐ'!$A$5:$A$80,0))="$C*$J",$C36*$J36,INDEX('Bảng tra CĐ'!$E$5:$E$80,MATCH(AR36,'Bảng tra CĐ'!$A$5:$A$80,0))="$C*2*($H+$I)",$C36*2*($H36+$I36),INDEX('Bảng tra CĐ'!$E$5:$E$80,MATCH(AR36,'Bảng tra CĐ'!$A$5:$A$80,0))="$L*3600",$L36*3600,INDEX('Bảng tra CĐ'!$E$5:$E$80,MATCH(AR36,'Bảng tra CĐ'!$A$5:$A$80,0))="$K*3600",$K36*3600),"")</f>
        <v>318.95999999999998</v>
      </c>
      <c r="AT36" s="1062">
        <f>IF(IFERROR(VLOOKUP(AR36,'Bảng tra CĐ'!$A$5:$C$80,3,0),"")="m3/h",1,_xlfn.IFS($G36&lt;18,1,$G36&lt;28,1.4,$G36&lt;40,1.6,$G36&lt;50,1.8,$G36&gt;=50,2))</f>
        <v>1</v>
      </c>
      <c r="AU36" s="1063">
        <f>IFERROR(IF(VLOOKUP(AR36,'Bảng tra CĐ'!$A$5:$B$80,2,0)=0,"",VLOOKUP(AR36,'Bảng tra CĐ'!$A$5:$B$80,2,0)),"")</f>
        <v>30</v>
      </c>
      <c r="AV36" s="1064">
        <f>IFERROR(IF(AS36="","",ROUNDUP(MAX(AS36*AT36/AU36,1),0)),"")</f>
        <v>11</v>
      </c>
      <c r="AW36" s="1049" t="s">
        <v>1123</v>
      </c>
      <c r="AX36" s="1064">
        <f>IFERROR(_xlfn.IFS(INDEX('Bảng tra CĐ'!$E$5:$E$80,MATCH(AW36,'Bảng tra CĐ'!$A$5:$A$80,0))="$C",$C36,INDEX('Bảng tra CĐ'!$E$5:$E$80,MATCH(AW36,'Bảng tra CĐ'!$A$5:$A$80,0))="$C*$H",$C36*$H36,INDEX('Bảng tra CĐ'!$E$5:$E$80,MATCH(AW36,'Bảng tra CĐ'!$A$5:$A$80,0))="$C*$J",$C36*$J36,INDEX('Bảng tra CĐ'!$E$5:$E$80,MATCH(AW36,'Bảng tra CĐ'!$A$5:$A$80,0))="$C*2*($H+$I)",$C36*2*($H36+$I36),INDEX('Bảng tra CĐ'!$E$5:$E$80,MATCH(AW36,'Bảng tra CĐ'!$A$5:$A$80,0))="$L*3600",$L36*3600,INDEX('Bảng tra CĐ'!$E$5:$E$80,MATCH(AW36,'Bảng tra CĐ'!$A$5:$A$80,0))="$K*3600",$K36*3600),"")</f>
        <v>30</v>
      </c>
      <c r="AY36" s="1062">
        <f>IF(IFERROR(VLOOKUP(AW36,'Bảng tra CĐ'!$A$5:$C$80,3,0),"")="m3/h",1,_xlfn.IFS($G36&lt;18,1,$G36&lt;28,1.4,$G36&lt;40,1.6,$G36&lt;50,1.8,$G36&gt;=50,2))</f>
        <v>1</v>
      </c>
      <c r="AZ36" s="1063">
        <f>IFERROR(IF(VLOOKUP(AW36,'Bảng tra CĐ'!$A$5:$B$80,2,0)=0,"",VLOOKUP(AW36,'Bảng tra CĐ'!$A$5:$B$80,2,0)),"")</f>
        <v>41</v>
      </c>
      <c r="BA36" s="1064">
        <f>IFERROR(IF(AX36="","",ROUNDUP(MAX(AX36*AY36/AZ36,1),0)),"")</f>
        <v>1</v>
      </c>
      <c r="BB36" s="1049"/>
      <c r="BC36" s="139"/>
      <c r="BD36" s="1062"/>
      <c r="BE36" s="1063"/>
      <c r="BF36" s="1064"/>
      <c r="BG36" s="1049" t="s">
        <v>1178</v>
      </c>
      <c r="BH36" s="1064">
        <v>29</v>
      </c>
      <c r="BI36" s="1062">
        <f>IF(IFERROR(VLOOKUP(BG36,'Bảng tra CĐ'!$A$5:$C$80,3,0),"")="m3/h",1,_xlfn.IFS($G36&lt;18,1,$G36&lt;28,1.4,$G36&lt;40,1.6,$G36&lt;50,1.8,$G36&gt;=50,2))</f>
        <v>1</v>
      </c>
      <c r="BJ36" s="1063">
        <f>IFERROR(IF(VLOOKUP(BG36,'Bảng tra CĐ'!$A$5:$B$80,2,0)=0,"",VLOOKUP(BG36,'Bảng tra CĐ'!$A$5:$B$80,2,0)),"")</f>
        <v>0.5</v>
      </c>
      <c r="BK36" s="1064">
        <f>IFERROR(IF(BH36="","",ROUNDUP(MAX(BH36*BI36/BJ36,1),0)),"")</f>
        <v>58</v>
      </c>
      <c r="BL36" s="1049"/>
      <c r="BM36" s="139"/>
      <c r="BN36" s="1062"/>
      <c r="BO36" s="1063"/>
      <c r="BP36" s="1064"/>
      <c r="BQ36" s="1049"/>
      <c r="BR36" s="139"/>
      <c r="BS36" s="1062"/>
      <c r="BT36" s="1063"/>
      <c r="BU36" s="1064"/>
      <c r="BV36" s="1048" t="s">
        <v>1139</v>
      </c>
      <c r="BW36" s="139">
        <f>IFERROR(_xlfn.IFS(INDEX('Bảng tra CĐ'!$E$5:$E$80,MATCH(BV36,'Bảng tra CĐ'!$A$5:$A$80,0))="$C",$C36,INDEX('Bảng tra CĐ'!$E$5:$E$80,MATCH(BV36,'Bảng tra CĐ'!$A$5:$A$80,0))="$C*$H",$C36*$H36,INDEX('Bảng tra CĐ'!$E$5:$E$80,MATCH(BV36,'Bảng tra CĐ'!$A$5:$A$80,0))="$C*$J",$C36*$J36,INDEX('Bảng tra CĐ'!$E$5:$E$80,MATCH(BV36,'Bảng tra CĐ'!$A$5:$A$80,0))="$C*2*($H+$I)",$C36*2*($H36+$I36),INDEX('Bảng tra CĐ'!$E$5:$E$80,MATCH(BV36,'Bảng tra CĐ'!$A$5:$A$80,0))="$L*3600",$L36*3600,INDEX('Bảng tra CĐ'!$E$5:$E$80,MATCH(BV36,'Bảng tra CĐ'!$A$5:$A$80,0))="$K*3600",$K36*3600),"")</f>
        <v>318.95999999999998</v>
      </c>
      <c r="BX36" s="1062">
        <f>IF(IFERROR(VLOOKUP(BV36,'Bảng tra CĐ'!$A$5:$C$80,3,0),"")="m3/h",1,_xlfn.IFS($G36&lt;18,1,$G36&lt;28,1.4,$G36&lt;40,1.6,$G36&lt;50,1.8,$G36&gt;=50,2))</f>
        <v>1</v>
      </c>
      <c r="BY36" s="1063">
        <f>IFERROR(IF(VLOOKUP(BV36,'Bảng tra CĐ'!$A$5:$B$80,2,0)=0,"",VLOOKUP(BV36,'Bảng tra CĐ'!$A$5:$B$80,2,0)),"")</f>
        <v>23</v>
      </c>
      <c r="BZ36" s="1064">
        <f t="shared" si="42"/>
        <v>14</v>
      </c>
      <c r="CA36" s="1049" t="s">
        <v>1179</v>
      </c>
      <c r="CB36" s="1064">
        <f>IFERROR(_xlfn.IFS(INDEX('Bảng tra CĐ'!$E$5:$E$80,MATCH(CA36,'Bảng tra CĐ'!$A$5:$A$80,0))="$C",$C36,INDEX('Bảng tra CĐ'!$E$5:$E$80,MATCH(CA36,'Bảng tra CĐ'!$A$5:$A$80,0))="$C*$H",$C36*$H36,INDEX('Bảng tra CĐ'!$E$5:$E$80,MATCH(CA36,'Bảng tra CĐ'!$A$5:$A$80,0))="$C*$J",$C36*$J36,INDEX('Bảng tra CĐ'!$E$5:$E$80,MATCH(CA36,'Bảng tra CĐ'!$A$5:$A$80,0))="$C*2*($H+$I)",$C36*2*($H36+$I36),INDEX('Bảng tra CĐ'!$E$5:$E$80,MATCH(CA36,'Bảng tra CĐ'!$A$5:$A$80,0))="$L*3600",$L36*3600,INDEX('Bảng tra CĐ'!$E$5:$E$80,MATCH(CA36,'Bảng tra CĐ'!$A$5:$A$80,0))="$K*3600",$K36*3600),"")</f>
        <v>318.95999999999998</v>
      </c>
      <c r="CC36" s="1062">
        <f>IF(IFERROR(VLOOKUP(CA36,'Bảng tra CĐ'!$A$5:$C$80,3,0),"")="m3/h",1,_xlfn.IFS($G36&lt;18,1,$G36&lt;28,1.4,$G36&lt;40,1.6,$G36&lt;50,1.8,$G36&gt;=50,2))</f>
        <v>1</v>
      </c>
      <c r="CD36" s="1063">
        <f>IFERROR(IF(VLOOKUP(CA36,'Bảng tra CĐ'!$A$5:$B$80,2,0)=0,"",VLOOKUP(CA36,'Bảng tra CĐ'!$A$5:$B$80,2,0)),"")</f>
        <v>10</v>
      </c>
      <c r="CE36" s="1064">
        <f t="shared" si="43"/>
        <v>32</v>
      </c>
      <c r="CF36" s="1049"/>
      <c r="CG36" s="139"/>
      <c r="CH36" s="1062"/>
      <c r="CI36" s="1063"/>
      <c r="CJ36" s="1064"/>
      <c r="CK36" s="1048"/>
      <c r="CL36" s="139"/>
      <c r="CM36" s="1062"/>
      <c r="CN36" s="1063"/>
      <c r="CO36" s="1064"/>
      <c r="CP36" s="1049"/>
      <c r="CQ36" s="139"/>
      <c r="CR36" s="1062"/>
      <c r="CS36" s="1063"/>
      <c r="CT36" s="1064"/>
      <c r="CU36" s="1049"/>
      <c r="CV36" s="139"/>
      <c r="CW36" s="1062"/>
      <c r="CX36" s="1063"/>
      <c r="CY36" s="1064"/>
      <c r="CZ36" s="1049"/>
      <c r="DA36" s="139"/>
      <c r="DB36" s="1062"/>
      <c r="DC36" s="1063"/>
      <c r="DD36" s="1064"/>
      <c r="DE36" s="1049"/>
      <c r="DF36" s="139"/>
      <c r="DG36" s="1062"/>
      <c r="DH36" s="1063"/>
      <c r="DI36" s="1064"/>
      <c r="DJ36" s="1049"/>
      <c r="DK36" s="139"/>
      <c r="DL36" s="1062"/>
      <c r="DM36" s="1063"/>
      <c r="DN36" s="1064"/>
      <c r="DO36" s="1049"/>
      <c r="DP36" s="139"/>
      <c r="DQ36" s="1062"/>
      <c r="DR36" s="1063"/>
      <c r="DS36" s="1064"/>
      <c r="DT36" s="1050"/>
      <c r="DU36" s="139"/>
      <c r="DV36" s="1062"/>
      <c r="DW36" s="1063"/>
      <c r="DX36" s="1064"/>
      <c r="DY36" s="1050"/>
      <c r="DZ36" s="139"/>
      <c r="EA36" s="1062"/>
      <c r="EB36" s="1063"/>
      <c r="EC36" s="1064"/>
      <c r="ED36" s="1050"/>
      <c r="EE36" s="139"/>
      <c r="EF36" s="1062"/>
      <c r="EG36" s="1063"/>
      <c r="EH36" s="1064"/>
      <c r="EI36" s="1051"/>
      <c r="EJ36" s="139"/>
      <c r="EK36" s="1062"/>
      <c r="EL36" s="1063"/>
      <c r="EM36" s="1064"/>
      <c r="EN36" s="1052"/>
      <c r="EO36" s="139"/>
      <c r="EP36" s="1062"/>
      <c r="EQ36" s="1063"/>
      <c r="ER36" s="1064"/>
      <c r="ES36" s="1052"/>
    </row>
    <row r="37" spans="1:149" s="5" customFormat="1" ht="34.799999999999997" customHeight="1" outlineLevel="1">
      <c r="A37" s="17">
        <v>12</v>
      </c>
      <c r="B37" s="1013" t="s">
        <v>1325</v>
      </c>
      <c r="C37" s="1093"/>
      <c r="D37" s="1094">
        <f t="shared" si="16"/>
        <v>4</v>
      </c>
      <c r="E37" s="1094">
        <f t="shared" si="3"/>
        <v>4</v>
      </c>
      <c r="F37" s="356">
        <f t="shared" si="4"/>
        <v>20</v>
      </c>
      <c r="G37" s="760"/>
      <c r="H37" s="1095"/>
      <c r="I37" s="1095"/>
      <c r="J37" s="1096"/>
      <c r="K37" s="1097">
        <f t="shared" si="17"/>
        <v>0</v>
      </c>
      <c r="L37" s="1085">
        <f t="shared" si="5"/>
        <v>0</v>
      </c>
      <c r="M37" s="1098"/>
      <c r="N37" s="1099"/>
      <c r="O37" s="1100"/>
      <c r="P37" s="1101"/>
      <c r="Q37" s="1100"/>
      <c r="R37" s="1100"/>
      <c r="S37" s="1100"/>
      <c r="T37" s="1102">
        <f t="shared" si="6"/>
        <v>0</v>
      </c>
      <c r="U37" s="1103">
        <f t="shared" si="7"/>
        <v>0</v>
      </c>
      <c r="V37" s="1104">
        <v>3</v>
      </c>
      <c r="W37" s="1105">
        <f t="shared" si="18"/>
        <v>0</v>
      </c>
      <c r="X37" s="1092"/>
      <c r="Y37" s="1092"/>
      <c r="Z37" s="1092"/>
      <c r="AA37" s="1092"/>
      <c r="AB37" s="1106">
        <v>4</v>
      </c>
      <c r="AC37" s="1106"/>
      <c r="AD37" s="809"/>
      <c r="AE37" s="1107"/>
      <c r="AF37" s="1108"/>
      <c r="AG37" s="1109"/>
      <c r="AH37" s="1073"/>
      <c r="AI37" s="809"/>
      <c r="AJ37" s="1107"/>
      <c r="AK37" s="1108"/>
      <c r="AL37" s="1109"/>
      <c r="AM37" s="1073"/>
      <c r="AN37" s="809"/>
      <c r="AO37" s="1107"/>
      <c r="AP37" s="1108"/>
      <c r="AQ37" s="1109"/>
      <c r="AR37" s="1073"/>
      <c r="AS37" s="809"/>
      <c r="AT37" s="1107"/>
      <c r="AU37" s="1108"/>
      <c r="AV37" s="1109"/>
      <c r="AW37" s="1073"/>
      <c r="AX37" s="809"/>
      <c r="AY37" s="1107"/>
      <c r="AZ37" s="1108"/>
      <c r="BA37" s="1109"/>
      <c r="BB37" s="1073"/>
      <c r="BC37" s="809"/>
      <c r="BD37" s="1107"/>
      <c r="BE37" s="1108"/>
      <c r="BF37" s="1109"/>
      <c r="BG37" s="1073"/>
      <c r="BH37" s="809"/>
      <c r="BI37" s="1107"/>
      <c r="BJ37" s="1108"/>
      <c r="BK37" s="1109"/>
      <c r="BL37" s="1073"/>
      <c r="BM37" s="809"/>
      <c r="BN37" s="1107"/>
      <c r="BO37" s="1108"/>
      <c r="BP37" s="1109"/>
      <c r="BQ37" s="1073"/>
      <c r="BR37" s="809"/>
      <c r="BS37" s="1107"/>
      <c r="BT37" s="1108"/>
      <c r="BU37" s="1109"/>
      <c r="BV37" s="1073"/>
      <c r="BW37" s="809"/>
      <c r="BX37" s="1107"/>
      <c r="BY37" s="1108"/>
      <c r="BZ37" s="1109"/>
      <c r="CA37" s="1073"/>
      <c r="CB37" s="809"/>
      <c r="CC37" s="1107"/>
      <c r="CD37" s="1108"/>
      <c r="CE37" s="1109"/>
      <c r="CF37" s="1073"/>
      <c r="CG37" s="809"/>
      <c r="CH37" s="1107"/>
      <c r="CI37" s="1108"/>
      <c r="CJ37" s="1109"/>
      <c r="CK37" s="1073"/>
      <c r="CL37" s="809"/>
      <c r="CM37" s="1107"/>
      <c r="CN37" s="1108"/>
      <c r="CO37" s="1109"/>
      <c r="CP37" s="1073"/>
      <c r="CQ37" s="809"/>
      <c r="CR37" s="1107"/>
      <c r="CS37" s="1108"/>
      <c r="CT37" s="1109"/>
      <c r="CU37" s="1073"/>
      <c r="CV37" s="809"/>
      <c r="CW37" s="1107"/>
      <c r="CX37" s="1108"/>
      <c r="CY37" s="1109"/>
      <c r="CZ37" s="1073"/>
      <c r="DA37" s="809"/>
      <c r="DB37" s="1107"/>
      <c r="DC37" s="1108"/>
      <c r="DD37" s="1109"/>
      <c r="DE37" s="1073"/>
      <c r="DF37" s="809"/>
      <c r="DG37" s="1107"/>
      <c r="DH37" s="1108"/>
      <c r="DI37" s="1109"/>
      <c r="DJ37" s="1073"/>
      <c r="DK37" s="809"/>
      <c r="DL37" s="1107"/>
      <c r="DM37" s="1108"/>
      <c r="DN37" s="1109"/>
      <c r="DO37" s="1073"/>
      <c r="DP37" s="809"/>
      <c r="DQ37" s="1107"/>
      <c r="DR37" s="1108"/>
      <c r="DS37" s="1109"/>
      <c r="DT37" s="1073"/>
      <c r="DU37" s="809"/>
      <c r="DV37" s="1107"/>
      <c r="DW37" s="1108"/>
      <c r="DX37" s="1109"/>
      <c r="DY37" s="1073" t="s">
        <v>1169</v>
      </c>
      <c r="DZ37" s="1064">
        <f>IFERROR(_xlfn.IFS(INDEX('Bảng tra CĐ'!$E$5:$E$80,MATCH(DY37,'Bảng tra CĐ'!$A$5:$A$80,0))="$C",$C37,INDEX('Bảng tra CĐ'!$E$5:$E$80,MATCH(DY37,'Bảng tra CĐ'!$A$5:$A$80,0))="$C*$H",$C37*$H37,INDEX('Bảng tra CĐ'!$E$5:$E$80,MATCH(DY37,'Bảng tra CĐ'!$A$5:$A$80,0))="$C*$J",$C37*$J37,INDEX('Bảng tra CĐ'!$E$5:$E$80,MATCH(DY37,'Bảng tra CĐ'!$A$5:$A$80,0))="$C*2*($H+$I)",$C37*2*($H37+$I37),INDEX('Bảng tra CĐ'!$E$5:$E$80,MATCH(DY37,'Bảng tra CĐ'!$A$5:$A$80,0))="$L*3600",$L37*3600,INDEX('Bảng tra CĐ'!$E$5:$E$80,MATCH(DY37,'Bảng tra CĐ'!$A$5:$A$80,0))="$K*3600",$K37*3600),"")</f>
        <v>0</v>
      </c>
      <c r="EA37" s="1062">
        <f>IF(IFERROR(VLOOKUP(DY37,'Bảng tra CĐ'!$A$5:$C$80,3,0),"")="m3/h",1,_xlfn.IFS($G37&lt;18,1,$G37&lt;28,1.4,$G37&lt;40,1.6,$G37&lt;50,1.8,$G37&gt;=50,2))</f>
        <v>1</v>
      </c>
      <c r="EB37" s="1063">
        <f>IFERROR(IF(VLOOKUP(DY37,'Bảng tra CĐ'!$A$5:$B$80,2,0)=0,"",VLOOKUP(DY37,'Bảng tra CĐ'!$A$5:$B$80,2,0)),"")</f>
        <v>0.03</v>
      </c>
      <c r="EC37" s="1064">
        <f t="shared" ref="EC37" si="44">IFERROR(IF(DZ37="","",ROUNDUP(MAX(DZ37*EA37/EB37,1),0)),"")</f>
        <v>1</v>
      </c>
      <c r="ED37" s="1073" t="s">
        <v>1131</v>
      </c>
      <c r="EE37" s="1064">
        <f>IFERROR(_xlfn.IFS(INDEX('Bảng tra CĐ'!$E$5:$E$80,MATCH(ED37,'Bảng tra CĐ'!$A$5:$A$80,0))="$C",$C37,INDEX('Bảng tra CĐ'!$E$5:$E$80,MATCH(ED37,'Bảng tra CĐ'!$A$5:$A$80,0))="$C*$H",$C37*$H37,INDEX('Bảng tra CĐ'!$E$5:$E$80,MATCH(ED37,'Bảng tra CĐ'!$A$5:$A$80,0))="$C*$J",$C37*$J37,INDEX('Bảng tra CĐ'!$E$5:$E$80,MATCH(ED37,'Bảng tra CĐ'!$A$5:$A$80,0))="$C*2*($H+$I)",$C37*2*($H37+$I37),INDEX('Bảng tra CĐ'!$E$5:$E$80,MATCH(ED37,'Bảng tra CĐ'!$A$5:$A$80,0))="$L*3600",$L37*3600,INDEX('Bảng tra CĐ'!$E$5:$E$80,MATCH(ED37,'Bảng tra CĐ'!$A$5:$A$80,0))="$K*3600",$K37*3600),"")</f>
        <v>0</v>
      </c>
      <c r="EF37" s="1062">
        <f>IF(IFERROR(VLOOKUP(ED37,'Bảng tra CĐ'!$A$5:$C$80,3,0),"")="m3/h",1,_xlfn.IFS($G37&lt;18,1,$G37&lt;28,1.4,$G37&lt;40,1.6,$G37&lt;50,1.8,$G37&gt;=50,2))</f>
        <v>1</v>
      </c>
      <c r="EG37" s="1063">
        <f>IFERROR(IF(VLOOKUP(ED37,'Bảng tra CĐ'!$A$5:$B$80,2,0)=0,"",VLOOKUP(ED37,'Bảng tra CĐ'!$A$5:$B$80,2,0)),"")</f>
        <v>10</v>
      </c>
      <c r="EH37" s="1064">
        <f t="shared" ref="EH37" si="45">IFERROR(IF(EE37="","",ROUNDUP(MAX(EE37*EF37/EG37,1),0)),"")</f>
        <v>1</v>
      </c>
      <c r="EI37" s="1073" t="s">
        <v>1132</v>
      </c>
      <c r="EJ37" s="1064">
        <f>IFERROR(_xlfn.IFS(INDEX('Bảng tra CĐ'!$E$5:$E$80,MATCH(EI37,'Bảng tra CĐ'!$A$5:$A$80,0))="$C",$C37,INDEX('Bảng tra CĐ'!$E$5:$E$80,MATCH(EI37,'Bảng tra CĐ'!$A$5:$A$80,0))="$C*$H",$C37*$H37,INDEX('Bảng tra CĐ'!$E$5:$E$80,MATCH(EI37,'Bảng tra CĐ'!$A$5:$A$80,0))="$C*$J",$C37*$J37,INDEX('Bảng tra CĐ'!$E$5:$E$80,MATCH(EI37,'Bảng tra CĐ'!$A$5:$A$80,0))="$C*2*($H+$I)",$C37*2*($H37+$I37),INDEX('Bảng tra CĐ'!$E$5:$E$80,MATCH(EI37,'Bảng tra CĐ'!$A$5:$A$80,0))="$L*3600",$L37*3600,INDEX('Bảng tra CĐ'!$E$5:$E$80,MATCH(EI37,'Bảng tra CĐ'!$A$5:$A$80,0))="$K*3600",$K37*3600),"")</f>
        <v>0</v>
      </c>
      <c r="EK37" s="1062">
        <f>IF(IFERROR(VLOOKUP(EI37,'Bảng tra CĐ'!$A$5:$C$80,3,0),"")="m3/h",1,_xlfn.IFS($G37&lt;18,1,$G37&lt;28,1.4,$G37&lt;40,1.6,$G37&lt;50,1.8,$G37&gt;=50,2))</f>
        <v>1</v>
      </c>
      <c r="EL37" s="1063">
        <f>IFERROR(IF(VLOOKUP(EI37,'Bảng tra CĐ'!$A$5:$B$80,2,0)=0,"",VLOOKUP(EI37,'Bảng tra CĐ'!$A$5:$B$80,2,0)),"")</f>
        <v>5</v>
      </c>
      <c r="EM37" s="1064">
        <f t="shared" ref="EM37" si="46">IFERROR(IF(EJ37="","",ROUNDUP(MAX(EJ37*EK37/EL37,1),0)),"")</f>
        <v>1</v>
      </c>
      <c r="EN37" s="1073"/>
      <c r="EO37" s="809"/>
      <c r="EP37" s="1107"/>
      <c r="EQ37" s="1108"/>
      <c r="ER37" s="1109"/>
      <c r="ES37" s="1073"/>
    </row>
    <row r="38" spans="1:149" s="5" customFormat="1" ht="34.799999999999997" customHeight="1" outlineLevel="1">
      <c r="A38" s="17">
        <v>13</v>
      </c>
      <c r="B38" s="1018" t="s">
        <v>853</v>
      </c>
      <c r="C38" s="355">
        <v>1</v>
      </c>
      <c r="D38" s="43">
        <f t="shared" si="16"/>
        <v>24</v>
      </c>
      <c r="E38" s="43">
        <f t="shared" si="3"/>
        <v>54</v>
      </c>
      <c r="F38" s="65">
        <f t="shared" si="4"/>
        <v>1200</v>
      </c>
      <c r="G38" s="359">
        <v>20</v>
      </c>
      <c r="H38" s="360">
        <v>50</v>
      </c>
      <c r="I38" s="360">
        <v>1160</v>
      </c>
      <c r="J38" s="580">
        <v>20</v>
      </c>
      <c r="K38" s="100">
        <f t="shared" si="17"/>
        <v>1.1800000000000001E-3</v>
      </c>
      <c r="L38" s="92">
        <f t="shared" si="5"/>
        <v>0.16520000000000001</v>
      </c>
      <c r="M38" s="127"/>
      <c r="N38" s="1011" t="s">
        <v>842</v>
      </c>
      <c r="O38" s="257"/>
      <c r="P38" s="245"/>
      <c r="Q38" s="257"/>
      <c r="R38" s="257"/>
      <c r="S38" s="257"/>
      <c r="T38" s="129">
        <f t="shared" si="6"/>
        <v>892</v>
      </c>
      <c r="U38" s="128">
        <f t="shared" si="7"/>
        <v>1.0525599999999999</v>
      </c>
      <c r="V38" s="96">
        <v>3</v>
      </c>
      <c r="W38" s="97">
        <f t="shared" si="18"/>
        <v>3.15768</v>
      </c>
      <c r="AB38" s="1075" t="s">
        <v>1240</v>
      </c>
      <c r="AC38" s="1047" t="s">
        <v>1251</v>
      </c>
      <c r="AD38" s="1064">
        <f>IFERROR(_xlfn.IFS(INDEX('Bảng tra CĐ'!$E$5:$E$80,MATCH(AC38,'Bảng tra CĐ'!$A$5:$A$80,0))="$C",$C38,INDEX('Bảng tra CĐ'!$E$5:$E$80,MATCH(AC38,'Bảng tra CĐ'!$A$5:$A$80,0))="$C*$H",$C38*$H38,INDEX('Bảng tra CĐ'!$E$5:$E$80,MATCH(AC38,'Bảng tra CĐ'!$A$5:$A$80,0))="$C*$J",$C38*$J38,INDEX('Bảng tra CĐ'!$E$5:$E$80,MATCH(AC38,'Bảng tra CĐ'!$A$5:$A$80,0))="$C*2*($H+$I)",$C38*2*($H38+$I38),INDEX('Bảng tra CĐ'!$E$5:$E$80,MATCH(AC38,'Bảng tra CĐ'!$A$5:$A$80,0))="$L*3600",$L38*3600,INDEX('Bảng tra CĐ'!$E$5:$E$80,MATCH(AC38,'Bảng tra CĐ'!$A$5:$A$80,0))="$K*3600",$K38*3600),"")</f>
        <v>2420</v>
      </c>
      <c r="AE38" s="1062">
        <f>IF(IFERROR(VLOOKUP(AC38,'Bảng tra CĐ'!$A$5:$C$80,3,0),"")="m3/h",1,_xlfn.IFS($G38&lt;18,1,$G38&lt;28,1.4,$G38&lt;40,1.6,$G38&lt;50,1.8,$G38&gt;=50,2))</f>
        <v>1.4</v>
      </c>
      <c r="AF38" s="1063">
        <f>IFERROR(IF(VLOOKUP(AC38,'Bảng tra CĐ'!$A$5:$B$80,2,0)=0,"",VLOOKUP(AC38,'Bảng tra CĐ'!$A$5:$B$80,2,0)),"")</f>
        <v>100</v>
      </c>
      <c r="AG38" s="1064">
        <f>IFERROR(IF(AD38="","",ROUNDUP(MAX(AD38*AE38/AF38,1),0)),"")</f>
        <v>34</v>
      </c>
      <c r="AH38" s="1048"/>
      <c r="AI38" s="139"/>
      <c r="AJ38" s="1062"/>
      <c r="AK38" s="1063"/>
      <c r="AL38" s="1064"/>
      <c r="AM38" s="1048"/>
      <c r="AN38" s="139"/>
      <c r="AO38" s="1062"/>
      <c r="AP38" s="1063"/>
      <c r="AQ38" s="1064"/>
      <c r="AR38" s="1048" t="s">
        <v>1099</v>
      </c>
      <c r="AS38" s="1064">
        <f>IFERROR(_xlfn.IFS(INDEX('Bảng tra CĐ'!$E$5:$E$80,MATCH(AR38,'Bảng tra CĐ'!$A$5:$A$80,0))="$C",$C38,INDEX('Bảng tra CĐ'!$E$5:$E$80,MATCH(AR38,'Bảng tra CĐ'!$A$5:$A$80,0))="$C*$H",$C38*$H38,INDEX('Bảng tra CĐ'!$E$5:$E$80,MATCH(AR38,'Bảng tra CĐ'!$A$5:$A$80,0))="$C*$J",$C38*$J38,INDEX('Bảng tra CĐ'!$E$5:$E$80,MATCH(AR38,'Bảng tra CĐ'!$A$5:$A$80,0))="$C*2*($H+$I)",$C38*2*($H38+$I38),INDEX('Bảng tra CĐ'!$E$5:$E$80,MATCH(AR38,'Bảng tra CĐ'!$A$5:$A$80,0))="$L*3600",$L38*3600,INDEX('Bảng tra CĐ'!$E$5:$E$80,MATCH(AR38,'Bảng tra CĐ'!$A$5:$A$80,0))="$K*3600",$K38*3600),"")</f>
        <v>594.72</v>
      </c>
      <c r="AT38" s="1062">
        <f>IF(IFERROR(VLOOKUP(AR38,'Bảng tra CĐ'!$A$5:$C$80,3,0),"")="m3/h",1,_xlfn.IFS($G38&lt;18,1,$G38&lt;28,1.4,$G38&lt;40,1.6,$G38&lt;50,1.8,$G38&gt;=50,2))</f>
        <v>1.4</v>
      </c>
      <c r="AU38" s="1063">
        <f>IFERROR(IF(VLOOKUP(AR38,'Bảng tra CĐ'!$A$5:$B$80,2,0)=0,"",VLOOKUP(AR38,'Bảng tra CĐ'!$A$5:$B$80,2,0)),"")</f>
        <v>30</v>
      </c>
      <c r="AV38" s="1064">
        <f>IFERROR(IF(AS38="","",ROUNDUP(MAX(AS38*AT38/AU38,1),0)),"")</f>
        <v>28</v>
      </c>
      <c r="AW38" s="1049" t="s">
        <v>1123</v>
      </c>
      <c r="AX38" s="1064">
        <f>IFERROR(_xlfn.IFS(INDEX('Bảng tra CĐ'!$E$5:$E$80,MATCH(AW38,'Bảng tra CĐ'!$A$5:$A$80,0))="$C",$C38,INDEX('Bảng tra CĐ'!$E$5:$E$80,MATCH(AW38,'Bảng tra CĐ'!$A$5:$A$80,0))="$C*$H",$C38*$H38,INDEX('Bảng tra CĐ'!$E$5:$E$80,MATCH(AW38,'Bảng tra CĐ'!$A$5:$A$80,0))="$C*$J",$C38*$J38,INDEX('Bảng tra CĐ'!$E$5:$E$80,MATCH(AW38,'Bảng tra CĐ'!$A$5:$A$80,0))="$C*2*($H+$I)",$C38*2*($H38+$I38),INDEX('Bảng tra CĐ'!$E$5:$E$80,MATCH(AW38,'Bảng tra CĐ'!$A$5:$A$80,0))="$L*3600",$L38*3600,INDEX('Bảng tra CĐ'!$E$5:$E$80,MATCH(AW38,'Bảng tra CĐ'!$A$5:$A$80,0))="$K*3600",$K38*3600),"")</f>
        <v>50</v>
      </c>
      <c r="AY38" s="1062">
        <f>IF(IFERROR(VLOOKUP(AW38,'Bảng tra CĐ'!$A$5:$C$80,3,0),"")="m3/h",1,_xlfn.IFS($G38&lt;18,1,$G38&lt;28,1.4,$G38&lt;40,1.6,$G38&lt;50,1.8,$G38&gt;=50,2))</f>
        <v>1.4</v>
      </c>
      <c r="AZ38" s="1063">
        <f>IFERROR(IF(VLOOKUP(AW38,'Bảng tra CĐ'!$A$5:$B$80,2,0)=0,"",VLOOKUP(AW38,'Bảng tra CĐ'!$A$5:$B$80,2,0)),"")</f>
        <v>41</v>
      </c>
      <c r="BA38" s="1064">
        <f>IFERROR(IF(AX38="","",ROUNDUP(MAX(AX38*AY38/AZ38,1),0)),"")</f>
        <v>2</v>
      </c>
      <c r="BB38" s="1049" t="s">
        <v>1194</v>
      </c>
      <c r="BC38" s="1064">
        <f>IFERROR(_xlfn.IFS(INDEX('Bảng tra CĐ'!$E$5:$E$80,MATCH(BB38,'Bảng tra CĐ'!$A$5:$A$80,0))="$C",$C38,INDEX('Bảng tra CĐ'!$E$5:$E$80,MATCH(BB38,'Bảng tra CĐ'!$A$5:$A$80,0))="$C*$H",$C38*$H38,INDEX('Bảng tra CĐ'!$E$5:$E$80,MATCH(BB38,'Bảng tra CĐ'!$A$5:$A$80,0))="$C*$J",$C38*$J38,INDEX('Bảng tra CĐ'!$E$5:$E$80,MATCH(BB38,'Bảng tra CĐ'!$A$5:$A$80,0))="$C*2*($H+$I)",$C38*2*($H38+$I38),INDEX('Bảng tra CĐ'!$E$5:$E$80,MATCH(BB38,'Bảng tra CĐ'!$A$5:$A$80,0))="$L*3600",$L38*3600,INDEX('Bảng tra CĐ'!$E$5:$E$80,MATCH(BB38,'Bảng tra CĐ'!$A$5:$A$80,0))="$K*3600",$K38*3600),"")</f>
        <v>20</v>
      </c>
      <c r="BD38" s="1062">
        <f>IF(IFERROR(VLOOKUP(BB38,'Bảng tra CĐ'!$A$5:$C$80,3,0),"")="m3/h",1,_xlfn.IFS($G38&lt;18,1,$G38&lt;28,1.4,$G38&lt;40,1.6,$G38&lt;50,1.8,$G38&gt;=50,2))</f>
        <v>1.4</v>
      </c>
      <c r="BE38" s="1063">
        <f>IFERROR(IF(VLOOKUP(BB38,'Bảng tra CĐ'!$A$5:$B$80,2,0)=0,"",VLOOKUP(BB38,'Bảng tra CĐ'!$A$5:$B$80,2,0)),"")</f>
        <v>5</v>
      </c>
      <c r="BF38" s="1064">
        <f>IFERROR(IF(BC38="","",ROUNDUP(MAX(BC38*BD38/BE38,1),0)),"")</f>
        <v>6</v>
      </c>
      <c r="BG38" s="1049" t="s">
        <v>1178</v>
      </c>
      <c r="BH38" s="1064">
        <v>3</v>
      </c>
      <c r="BI38" s="1062">
        <f>IF(IFERROR(VLOOKUP(BG38,'Bảng tra CĐ'!$A$5:$C$80,3,0),"")="m3/h",1,_xlfn.IFS($G38&lt;18,1,$G38&lt;28,1.4,$G38&lt;40,1.6,$G38&lt;50,1.8,$G38&gt;=50,2))</f>
        <v>1.4</v>
      </c>
      <c r="BJ38" s="1063">
        <f>IFERROR(IF(VLOOKUP(BG38,'Bảng tra CĐ'!$A$5:$B$80,2,0)=0,"",VLOOKUP(BG38,'Bảng tra CĐ'!$A$5:$B$80,2,0)),"")</f>
        <v>0.5</v>
      </c>
      <c r="BK38" s="1064">
        <f>IFERROR(IF(BH38="","",ROUNDUP(MAX(BH38*BI38/BJ38,1),0)),"")</f>
        <v>9</v>
      </c>
      <c r="BL38" s="1049" t="s">
        <v>1203</v>
      </c>
      <c r="BM38" s="1064">
        <v>2</v>
      </c>
      <c r="BN38" s="1062">
        <f>IF(IFERROR(VLOOKUP(BL38,'Bảng tra CĐ'!$A$5:$C$80,3,0),"")="m3/h",1,_xlfn.IFS($G38&lt;18,1,$G38&lt;28,1.4,$G38&lt;40,1.6,$G38&lt;50,1.8,$G38&gt;=50,2))</f>
        <v>1.4</v>
      </c>
      <c r="BO38" s="1063">
        <f>IFERROR(IF(VLOOKUP(BL38,'Bảng tra CĐ'!$A$5:$B$80,2,0)=0,"",VLOOKUP(BL38,'Bảng tra CĐ'!$A$5:$B$80,2,0)),"")</f>
        <v>0.3</v>
      </c>
      <c r="BP38" s="1064">
        <f>IFERROR(IF(BM38="","",ROUNDUP(MAX(BM38*BN38/BO38,1),0)),"")</f>
        <v>10</v>
      </c>
      <c r="BQ38" s="1049" t="s">
        <v>1204</v>
      </c>
      <c r="BR38" s="1064">
        <v>2</v>
      </c>
      <c r="BS38" s="1062">
        <f>IF(IFERROR(VLOOKUP(BQ38,'Bảng tra CĐ'!$A$5:$C$80,3,0),"")="m3/h",1,_xlfn.IFS($G38&lt;18,1,$G38&lt;28,1.4,$G38&lt;40,1.6,$G38&lt;50,1.8,$G38&gt;=50,2))</f>
        <v>1.4</v>
      </c>
      <c r="BT38" s="1063">
        <f>IFERROR(IF(VLOOKUP(BQ38,'Bảng tra CĐ'!$A$5:$B$80,2,0)=0,"",VLOOKUP(BQ38,'Bảng tra CĐ'!$A$5:$B$80,2,0)),"")</f>
        <v>0.3</v>
      </c>
      <c r="BU38" s="1064">
        <f>IFERROR(IF(BR38="","",ROUNDUP(MAX(BR38*BS38/BT38,1),0)),"")</f>
        <v>10</v>
      </c>
      <c r="BV38" s="1048" t="s">
        <v>1139</v>
      </c>
      <c r="BW38" s="139">
        <f>IFERROR(_xlfn.IFS(INDEX('Bảng tra CĐ'!$E$5:$E$80,MATCH(BV38,'Bảng tra CĐ'!$A$5:$A$80,0))="$C",$C38,INDEX('Bảng tra CĐ'!$E$5:$E$80,MATCH(BV38,'Bảng tra CĐ'!$A$5:$A$80,0))="$C*$H",$C38*$H38,INDEX('Bảng tra CĐ'!$E$5:$E$80,MATCH(BV38,'Bảng tra CĐ'!$A$5:$A$80,0))="$C*$J",$C38*$J38,INDEX('Bảng tra CĐ'!$E$5:$E$80,MATCH(BV38,'Bảng tra CĐ'!$A$5:$A$80,0))="$C*2*($H+$I)",$C38*2*($H38+$I38),INDEX('Bảng tra CĐ'!$E$5:$E$80,MATCH(BV38,'Bảng tra CĐ'!$A$5:$A$80,0))="$L*3600",$L38*3600,INDEX('Bảng tra CĐ'!$E$5:$E$80,MATCH(BV38,'Bảng tra CĐ'!$A$5:$A$80,0))="$K*3600",$K38*3600),"")</f>
        <v>594.72</v>
      </c>
      <c r="BX38" s="1062">
        <f>IF(IFERROR(VLOOKUP(BV38,'Bảng tra CĐ'!$A$5:$C$80,3,0),"")="m3/h",1,_xlfn.IFS($G38&lt;18,1,$G38&lt;28,1.4,$G38&lt;40,1.6,$G38&lt;50,1.8,$G38&gt;=50,2))</f>
        <v>1.4</v>
      </c>
      <c r="BY38" s="1063">
        <f>IFERROR(IF(VLOOKUP(BV38,'Bảng tra CĐ'!$A$5:$B$80,2,0)=0,"",VLOOKUP(BV38,'Bảng tra CĐ'!$A$5:$B$80,2,0)),"")</f>
        <v>23</v>
      </c>
      <c r="BZ38" s="1064">
        <f t="shared" ref="BZ38:BZ39" si="47">IFERROR(IF(BW38="","",ROUNDUP(MAX(BW38*BX38/BY38,1),0)),"")</f>
        <v>37</v>
      </c>
      <c r="CA38" s="1049" t="s">
        <v>1179</v>
      </c>
      <c r="CB38" s="1064">
        <f>IFERROR(_xlfn.IFS(INDEX('Bảng tra CĐ'!$E$5:$E$80,MATCH(CA38,'Bảng tra CĐ'!$A$5:$A$80,0))="$C",$C38,INDEX('Bảng tra CĐ'!$E$5:$E$80,MATCH(CA38,'Bảng tra CĐ'!$A$5:$A$80,0))="$C*$H",$C38*$H38,INDEX('Bảng tra CĐ'!$E$5:$E$80,MATCH(CA38,'Bảng tra CĐ'!$A$5:$A$80,0))="$C*$J",$C38*$J38,INDEX('Bảng tra CĐ'!$E$5:$E$80,MATCH(CA38,'Bảng tra CĐ'!$A$5:$A$80,0))="$C*2*($H+$I)",$C38*2*($H38+$I38),INDEX('Bảng tra CĐ'!$E$5:$E$80,MATCH(CA38,'Bảng tra CĐ'!$A$5:$A$80,0))="$L*3600",$L38*3600,INDEX('Bảng tra CĐ'!$E$5:$E$80,MATCH(CA38,'Bảng tra CĐ'!$A$5:$A$80,0))="$K*3600",$K38*3600),"")</f>
        <v>594.72</v>
      </c>
      <c r="CC38" s="1062">
        <f>IF(IFERROR(VLOOKUP(CA38,'Bảng tra CĐ'!$A$5:$C$80,3,0),"")="m3/h",1,_xlfn.IFS($G38&lt;18,1,$G38&lt;28,1.4,$G38&lt;40,1.6,$G38&lt;50,1.8,$G38&gt;=50,2))</f>
        <v>1.4</v>
      </c>
      <c r="CD38" s="1063">
        <f>IFERROR(IF(VLOOKUP(CA38,'Bảng tra CĐ'!$A$5:$B$80,2,0)=0,"",VLOOKUP(CA38,'Bảng tra CĐ'!$A$5:$B$80,2,0)),"")</f>
        <v>10</v>
      </c>
      <c r="CE38" s="1064">
        <f t="shared" ref="CE38:CE39" si="48">IFERROR(IF(CB38="","",ROUNDUP(MAX(CB38*CC38/CD38,1),0)),"")</f>
        <v>84</v>
      </c>
      <c r="CF38" s="1049"/>
      <c r="CG38" s="139"/>
      <c r="CH38" s="1062"/>
      <c r="CI38" s="1063"/>
      <c r="CJ38" s="1064"/>
      <c r="CK38" s="1048"/>
      <c r="CL38" s="139"/>
      <c r="CM38" s="1062"/>
      <c r="CN38" s="1063"/>
      <c r="CO38" s="1064"/>
      <c r="CP38" s="1077"/>
      <c r="CQ38" s="139"/>
      <c r="CR38" s="1062"/>
      <c r="CS38" s="1063"/>
      <c r="CT38" s="1064"/>
      <c r="CU38" s="1049"/>
      <c r="CV38" s="139"/>
      <c r="CW38" s="1062"/>
      <c r="CX38" s="1063"/>
      <c r="CY38" s="1064"/>
      <c r="CZ38" s="1049"/>
      <c r="DA38" s="139"/>
      <c r="DB38" s="1062"/>
      <c r="DC38" s="1063"/>
      <c r="DD38" s="1064"/>
      <c r="DE38" s="1049"/>
      <c r="DF38" s="139"/>
      <c r="DG38" s="1062"/>
      <c r="DH38" s="1063"/>
      <c r="DI38" s="1064"/>
      <c r="DJ38" s="1049"/>
      <c r="DK38" s="139"/>
      <c r="DL38" s="1062"/>
      <c r="DM38" s="1063"/>
      <c r="DN38" s="1064"/>
      <c r="DO38" s="1049"/>
      <c r="DP38" s="139"/>
      <c r="DQ38" s="1062"/>
      <c r="DR38" s="1063"/>
      <c r="DS38" s="1064"/>
      <c r="DT38" s="1050"/>
      <c r="DU38" s="139"/>
      <c r="DV38" s="1062"/>
      <c r="DW38" s="1063"/>
      <c r="DX38" s="1064"/>
      <c r="DY38" s="1050"/>
      <c r="DZ38" s="139"/>
      <c r="EA38" s="1062"/>
      <c r="EB38" s="1063"/>
      <c r="EC38" s="1064"/>
      <c r="ED38" s="1050"/>
      <c r="EE38" s="139"/>
      <c r="EF38" s="1062"/>
      <c r="EG38" s="1063"/>
      <c r="EH38" s="1064"/>
      <c r="EI38" s="1051"/>
      <c r="EJ38" s="139"/>
      <c r="EK38" s="1062"/>
      <c r="EL38" s="1063"/>
      <c r="EM38" s="1064"/>
      <c r="EN38" s="1052"/>
      <c r="EO38" s="139"/>
      <c r="EP38" s="1062"/>
      <c r="EQ38" s="1063"/>
      <c r="ER38" s="1064"/>
      <c r="ES38" s="1052"/>
    </row>
    <row r="39" spans="1:149" s="5" customFormat="1" ht="34.799999999999997" customHeight="1" outlineLevel="1">
      <c r="A39" s="17">
        <v>14</v>
      </c>
      <c r="B39" s="1025" t="s">
        <v>1063</v>
      </c>
      <c r="C39" s="1026">
        <v>1</v>
      </c>
      <c r="D39" s="1027">
        <f t="shared" si="16"/>
        <v>24</v>
      </c>
      <c r="E39" s="1027">
        <f t="shared" si="3"/>
        <v>28</v>
      </c>
      <c r="F39" s="1028">
        <f t="shared" si="4"/>
        <v>1080</v>
      </c>
      <c r="G39" s="1029">
        <v>20</v>
      </c>
      <c r="H39" s="1030">
        <v>24</v>
      </c>
      <c r="I39" s="1030">
        <v>1060</v>
      </c>
      <c r="J39" s="580"/>
      <c r="K39" s="100">
        <f t="shared" si="17"/>
        <v>5.1000000000000004E-4</v>
      </c>
      <c r="L39" s="92">
        <f t="shared" si="5"/>
        <v>9.3299999999999994E-2</v>
      </c>
      <c r="M39" s="127"/>
      <c r="N39" s="1011" t="s">
        <v>842</v>
      </c>
      <c r="O39" s="257"/>
      <c r="P39" s="245"/>
      <c r="Q39" s="257"/>
      <c r="R39" s="257"/>
      <c r="S39" s="257"/>
      <c r="T39" s="129">
        <f t="shared" si="6"/>
        <v>892</v>
      </c>
      <c r="U39" s="128">
        <f t="shared" si="7"/>
        <v>0.45384999999999998</v>
      </c>
      <c r="V39" s="96">
        <v>3</v>
      </c>
      <c r="W39" s="97">
        <f t="shared" si="18"/>
        <v>1.3615499999999998</v>
      </c>
      <c r="AB39" s="1075" t="s">
        <v>1241</v>
      </c>
      <c r="AC39" s="1047" t="s">
        <v>1251</v>
      </c>
      <c r="AD39" s="1064">
        <f>IFERROR(_xlfn.IFS(INDEX('Bảng tra CĐ'!$E$5:$E$80,MATCH(AC39,'Bảng tra CĐ'!$A$5:$A$80,0))="$C",$C39,INDEX('Bảng tra CĐ'!$E$5:$E$80,MATCH(AC39,'Bảng tra CĐ'!$A$5:$A$80,0))="$C*$H",$C39*$H39,INDEX('Bảng tra CĐ'!$E$5:$E$80,MATCH(AC39,'Bảng tra CĐ'!$A$5:$A$80,0))="$C*$J",$C39*$J39,INDEX('Bảng tra CĐ'!$E$5:$E$80,MATCH(AC39,'Bảng tra CĐ'!$A$5:$A$80,0))="$C*2*($H+$I)",$C39*2*($H39+$I39),INDEX('Bảng tra CĐ'!$E$5:$E$80,MATCH(AC39,'Bảng tra CĐ'!$A$5:$A$80,0))="$L*3600",$L39*3600,INDEX('Bảng tra CĐ'!$E$5:$E$80,MATCH(AC39,'Bảng tra CĐ'!$A$5:$A$80,0))="$K*3600",$K39*3600),"")</f>
        <v>2168</v>
      </c>
      <c r="AE39" s="1062">
        <f>IF(IFERROR(VLOOKUP(AC39,'Bảng tra CĐ'!$A$5:$C$80,3,0),"")="m3/h",1,_xlfn.IFS($G39&lt;18,1,$G39&lt;28,1.4,$G39&lt;40,1.6,$G39&lt;50,1.8,$G39&gt;=50,2))</f>
        <v>1.4</v>
      </c>
      <c r="AF39" s="1063">
        <f>IFERROR(IF(VLOOKUP(AC39,'Bảng tra CĐ'!$A$5:$B$80,2,0)=0,"",VLOOKUP(AC39,'Bảng tra CĐ'!$A$5:$B$80,2,0)),"")</f>
        <v>100</v>
      </c>
      <c r="AG39" s="1064">
        <f>IFERROR(IF(AD39="","",ROUNDUP(MAX(AD39*AE39/AF39,1),0)),"")</f>
        <v>31</v>
      </c>
      <c r="AH39" s="1048"/>
      <c r="AI39" s="139"/>
      <c r="AJ39" s="1062"/>
      <c r="AK39" s="1063"/>
      <c r="AL39" s="1064"/>
      <c r="AM39" s="1048"/>
      <c r="AN39" s="139"/>
      <c r="AO39" s="1062"/>
      <c r="AP39" s="1063"/>
      <c r="AQ39" s="1064"/>
      <c r="AR39" s="1048" t="s">
        <v>1099</v>
      </c>
      <c r="AS39" s="1064">
        <f>IFERROR(_xlfn.IFS(INDEX('Bảng tra CĐ'!$E$5:$E$80,MATCH(AR39,'Bảng tra CĐ'!$A$5:$A$80,0))="$C",$C39,INDEX('Bảng tra CĐ'!$E$5:$E$80,MATCH(AR39,'Bảng tra CĐ'!$A$5:$A$80,0))="$C*$H",$C39*$H39,INDEX('Bảng tra CĐ'!$E$5:$E$80,MATCH(AR39,'Bảng tra CĐ'!$A$5:$A$80,0))="$C*$J",$C39*$J39,INDEX('Bảng tra CĐ'!$E$5:$E$80,MATCH(AR39,'Bảng tra CĐ'!$A$5:$A$80,0))="$C*2*($H+$I)",$C39*2*($H39+$I39),INDEX('Bảng tra CĐ'!$E$5:$E$80,MATCH(AR39,'Bảng tra CĐ'!$A$5:$A$80,0))="$L*3600",$L39*3600,INDEX('Bảng tra CĐ'!$E$5:$E$80,MATCH(AR39,'Bảng tra CĐ'!$A$5:$A$80,0))="$K*3600",$K39*3600),"")</f>
        <v>335.88</v>
      </c>
      <c r="AT39" s="1062">
        <f>IF(IFERROR(VLOOKUP(AR39,'Bảng tra CĐ'!$A$5:$C$80,3,0),"")="m3/h",1,_xlfn.IFS($G39&lt;18,1,$G39&lt;28,1.4,$G39&lt;40,1.6,$G39&lt;50,1.8,$G39&gt;=50,2))</f>
        <v>1.4</v>
      </c>
      <c r="AU39" s="1063">
        <f>IFERROR(IF(VLOOKUP(AR39,'Bảng tra CĐ'!$A$5:$B$80,2,0)=0,"",VLOOKUP(AR39,'Bảng tra CĐ'!$A$5:$B$80,2,0)),"")</f>
        <v>30</v>
      </c>
      <c r="AV39" s="1064">
        <f>IFERROR(IF(AS39="","",ROUNDUP(MAX(AS39*AT39/AU39,1),0)),"")</f>
        <v>16</v>
      </c>
      <c r="AW39" s="1049" t="s">
        <v>1123</v>
      </c>
      <c r="AX39" s="1064">
        <f>IFERROR(_xlfn.IFS(INDEX('Bảng tra CĐ'!$E$5:$E$80,MATCH(AW39,'Bảng tra CĐ'!$A$5:$A$80,0))="$C",$C39,INDEX('Bảng tra CĐ'!$E$5:$E$80,MATCH(AW39,'Bảng tra CĐ'!$A$5:$A$80,0))="$C*$H",$C39*$H39,INDEX('Bảng tra CĐ'!$E$5:$E$80,MATCH(AW39,'Bảng tra CĐ'!$A$5:$A$80,0))="$C*$J",$C39*$J39,INDEX('Bảng tra CĐ'!$E$5:$E$80,MATCH(AW39,'Bảng tra CĐ'!$A$5:$A$80,0))="$C*2*($H+$I)",$C39*2*($H39+$I39),INDEX('Bảng tra CĐ'!$E$5:$E$80,MATCH(AW39,'Bảng tra CĐ'!$A$5:$A$80,0))="$L*3600",$L39*3600,INDEX('Bảng tra CĐ'!$E$5:$E$80,MATCH(AW39,'Bảng tra CĐ'!$A$5:$A$80,0))="$K*3600",$K39*3600),"")</f>
        <v>24</v>
      </c>
      <c r="AY39" s="1062">
        <f>IF(IFERROR(VLOOKUP(AW39,'Bảng tra CĐ'!$A$5:$C$80,3,0),"")="m3/h",1,_xlfn.IFS($G39&lt;18,1,$G39&lt;28,1.4,$G39&lt;40,1.6,$G39&lt;50,1.8,$G39&gt;=50,2))</f>
        <v>1.4</v>
      </c>
      <c r="AZ39" s="1063">
        <f>IFERROR(IF(VLOOKUP(AW39,'Bảng tra CĐ'!$A$5:$B$80,2,0)=0,"",VLOOKUP(AW39,'Bảng tra CĐ'!$A$5:$B$80,2,0)),"")</f>
        <v>41</v>
      </c>
      <c r="BA39" s="1064">
        <f>IFERROR(IF(AX39="","",ROUNDUP(MAX(AX39*AY39/AZ39,1),0)),"")</f>
        <v>1</v>
      </c>
      <c r="BB39" s="1049"/>
      <c r="BC39" s="139"/>
      <c r="BD39" s="1062"/>
      <c r="BE39" s="1063"/>
      <c r="BF39" s="1064"/>
      <c r="BG39" s="1049"/>
      <c r="BH39" s="139"/>
      <c r="BI39" s="1062"/>
      <c r="BJ39" s="1063"/>
      <c r="BK39" s="1064"/>
      <c r="BL39" s="1049"/>
      <c r="BM39" s="139"/>
      <c r="BN39" s="1062"/>
      <c r="BO39" s="1063"/>
      <c r="BP39" s="1064"/>
      <c r="BQ39" s="1049"/>
      <c r="BR39" s="139"/>
      <c r="BS39" s="1062"/>
      <c r="BT39" s="1063"/>
      <c r="BU39" s="1064"/>
      <c r="BV39" s="1048" t="s">
        <v>1139</v>
      </c>
      <c r="BW39" s="139">
        <f>IFERROR(_xlfn.IFS(INDEX('Bảng tra CĐ'!$E$5:$E$80,MATCH(BV39,'Bảng tra CĐ'!$A$5:$A$80,0))="$C",$C39,INDEX('Bảng tra CĐ'!$E$5:$E$80,MATCH(BV39,'Bảng tra CĐ'!$A$5:$A$80,0))="$C*$H",$C39*$H39,INDEX('Bảng tra CĐ'!$E$5:$E$80,MATCH(BV39,'Bảng tra CĐ'!$A$5:$A$80,0))="$C*$J",$C39*$J39,INDEX('Bảng tra CĐ'!$E$5:$E$80,MATCH(BV39,'Bảng tra CĐ'!$A$5:$A$80,0))="$C*2*($H+$I)",$C39*2*($H39+$I39),INDEX('Bảng tra CĐ'!$E$5:$E$80,MATCH(BV39,'Bảng tra CĐ'!$A$5:$A$80,0))="$L*3600",$L39*3600,INDEX('Bảng tra CĐ'!$E$5:$E$80,MATCH(BV39,'Bảng tra CĐ'!$A$5:$A$80,0))="$K*3600",$K39*3600),"")</f>
        <v>335.88</v>
      </c>
      <c r="BX39" s="1062">
        <f>IF(IFERROR(VLOOKUP(BV39,'Bảng tra CĐ'!$A$5:$C$80,3,0),"")="m3/h",1,_xlfn.IFS($G39&lt;18,1,$G39&lt;28,1.4,$G39&lt;40,1.6,$G39&lt;50,1.8,$G39&gt;=50,2))</f>
        <v>1.4</v>
      </c>
      <c r="BY39" s="1063">
        <f>IFERROR(IF(VLOOKUP(BV39,'Bảng tra CĐ'!$A$5:$B$80,2,0)=0,"",VLOOKUP(BV39,'Bảng tra CĐ'!$A$5:$B$80,2,0)),"")</f>
        <v>23</v>
      </c>
      <c r="BZ39" s="1064">
        <f t="shared" si="47"/>
        <v>21</v>
      </c>
      <c r="CA39" s="1049" t="s">
        <v>1179</v>
      </c>
      <c r="CB39" s="1064">
        <f>IFERROR(_xlfn.IFS(INDEX('Bảng tra CĐ'!$E$5:$E$80,MATCH(CA39,'Bảng tra CĐ'!$A$5:$A$80,0))="$C",$C39,INDEX('Bảng tra CĐ'!$E$5:$E$80,MATCH(CA39,'Bảng tra CĐ'!$A$5:$A$80,0))="$C*$H",$C39*$H39,INDEX('Bảng tra CĐ'!$E$5:$E$80,MATCH(CA39,'Bảng tra CĐ'!$A$5:$A$80,0))="$C*$J",$C39*$J39,INDEX('Bảng tra CĐ'!$E$5:$E$80,MATCH(CA39,'Bảng tra CĐ'!$A$5:$A$80,0))="$C*2*($H+$I)",$C39*2*($H39+$I39),INDEX('Bảng tra CĐ'!$E$5:$E$80,MATCH(CA39,'Bảng tra CĐ'!$A$5:$A$80,0))="$L*3600",$L39*3600,INDEX('Bảng tra CĐ'!$E$5:$E$80,MATCH(CA39,'Bảng tra CĐ'!$A$5:$A$80,0))="$K*3600",$K39*3600),"")</f>
        <v>335.88</v>
      </c>
      <c r="CC39" s="1062">
        <f>IF(IFERROR(VLOOKUP(CA39,'Bảng tra CĐ'!$A$5:$C$80,3,0),"")="m3/h",1,_xlfn.IFS($G39&lt;18,1,$G39&lt;28,1.4,$G39&lt;40,1.6,$G39&lt;50,1.8,$G39&gt;=50,2))</f>
        <v>1.4</v>
      </c>
      <c r="CD39" s="1063">
        <f>IFERROR(IF(VLOOKUP(CA39,'Bảng tra CĐ'!$A$5:$B$80,2,0)=0,"",VLOOKUP(CA39,'Bảng tra CĐ'!$A$5:$B$80,2,0)),"")</f>
        <v>10</v>
      </c>
      <c r="CE39" s="1064">
        <f t="shared" si="48"/>
        <v>48</v>
      </c>
      <c r="CF39" s="1049"/>
      <c r="CG39" s="139"/>
      <c r="CH39" s="1062"/>
      <c r="CI39" s="1063"/>
      <c r="CJ39" s="1064"/>
      <c r="CK39" s="1048"/>
      <c r="CL39" s="139"/>
      <c r="CM39" s="1062"/>
      <c r="CN39" s="1063"/>
      <c r="CO39" s="1064"/>
      <c r="CP39" s="1049"/>
      <c r="CQ39" s="139"/>
      <c r="CR39" s="1062"/>
      <c r="CS39" s="1063"/>
      <c r="CT39" s="1064"/>
      <c r="CU39" s="1049"/>
      <c r="CV39" s="139"/>
      <c r="CW39" s="1062"/>
      <c r="CX39" s="1063"/>
      <c r="CY39" s="1064"/>
      <c r="CZ39" s="1049"/>
      <c r="DA39" s="139"/>
      <c r="DB39" s="1062"/>
      <c r="DC39" s="1063"/>
      <c r="DD39" s="1064"/>
      <c r="DE39" s="1049"/>
      <c r="DF39" s="139"/>
      <c r="DG39" s="1062"/>
      <c r="DH39" s="1063"/>
      <c r="DI39" s="1064"/>
      <c r="DJ39" s="1049"/>
      <c r="DK39" s="139"/>
      <c r="DL39" s="1062"/>
      <c r="DM39" s="1063"/>
      <c r="DN39" s="1064"/>
      <c r="DO39" s="1049"/>
      <c r="DP39" s="139"/>
      <c r="DQ39" s="1062"/>
      <c r="DR39" s="1063"/>
      <c r="DS39" s="1064"/>
      <c r="DT39" s="1050"/>
      <c r="DU39" s="139"/>
      <c r="DV39" s="1062"/>
      <c r="DW39" s="1063"/>
      <c r="DX39" s="1064"/>
      <c r="DY39" s="1050"/>
      <c r="DZ39" s="139"/>
      <c r="EA39" s="1062"/>
      <c r="EB39" s="1063"/>
      <c r="EC39" s="1064"/>
      <c r="ED39" s="1050"/>
      <c r="EE39" s="139"/>
      <c r="EF39" s="1062"/>
      <c r="EG39" s="1063"/>
      <c r="EH39" s="1064"/>
      <c r="EI39" s="1051"/>
      <c r="EJ39" s="139"/>
      <c r="EK39" s="1062"/>
      <c r="EL39" s="1063"/>
      <c r="EM39" s="1064"/>
      <c r="EN39" s="1052"/>
      <c r="EO39" s="139"/>
      <c r="EP39" s="1062"/>
      <c r="EQ39" s="1063"/>
      <c r="ER39" s="1064"/>
      <c r="ES39" s="1052"/>
    </row>
    <row r="40" spans="1:149" s="5" customFormat="1" ht="34.799999999999997" customHeight="1" outlineLevel="1">
      <c r="A40" s="17">
        <v>15</v>
      </c>
      <c r="B40" s="1013" t="s">
        <v>854</v>
      </c>
      <c r="C40" s="1093">
        <v>1</v>
      </c>
      <c r="D40" s="1094">
        <f t="shared" si="16"/>
        <v>4</v>
      </c>
      <c r="E40" s="1094">
        <f t="shared" si="3"/>
        <v>4</v>
      </c>
      <c r="F40" s="356">
        <f t="shared" si="4"/>
        <v>20</v>
      </c>
      <c r="G40" s="760"/>
      <c r="H40" s="1095"/>
      <c r="I40" s="1095"/>
      <c r="J40" s="1096"/>
      <c r="K40" s="1097">
        <f>SUM(K41:K45)</f>
        <v>8.3499999999999998E-3</v>
      </c>
      <c r="L40" s="1097">
        <f>SUM(L41:L45)</f>
        <v>1.4665999999999999</v>
      </c>
      <c r="M40" s="1098"/>
      <c r="N40" s="1099"/>
      <c r="O40" s="1100"/>
      <c r="P40" s="1101"/>
      <c r="Q40" s="1100"/>
      <c r="R40" s="1100"/>
      <c r="S40" s="1100"/>
      <c r="T40" s="1102">
        <f t="shared" si="6"/>
        <v>892</v>
      </c>
      <c r="U40" s="1103">
        <f t="shared" si="7"/>
        <v>0</v>
      </c>
      <c r="V40" s="1104">
        <v>3</v>
      </c>
      <c r="W40" s="1105">
        <f t="shared" si="18"/>
        <v>0</v>
      </c>
      <c r="X40" s="1092"/>
      <c r="Y40" s="1092"/>
      <c r="Z40" s="1092"/>
      <c r="AA40" s="1092"/>
      <c r="AB40" s="1106">
        <v>5</v>
      </c>
      <c r="AC40" s="1106"/>
      <c r="AD40" s="809"/>
      <c r="AE40" s="1107"/>
      <c r="AF40" s="1108"/>
      <c r="AG40" s="1109"/>
      <c r="AH40" s="1073"/>
      <c r="AI40" s="809"/>
      <c r="AJ40" s="1107"/>
      <c r="AK40" s="1108"/>
      <c r="AL40" s="1109"/>
      <c r="AM40" s="1073"/>
      <c r="AN40" s="809"/>
      <c r="AO40" s="1107"/>
      <c r="AP40" s="1108"/>
      <c r="AQ40" s="1109"/>
      <c r="AR40" s="1073"/>
      <c r="AS40" s="809"/>
      <c r="AT40" s="1107"/>
      <c r="AU40" s="1108"/>
      <c r="AV40" s="1109"/>
      <c r="AW40" s="1073"/>
      <c r="AX40" s="809"/>
      <c r="AY40" s="1107"/>
      <c r="AZ40" s="1108"/>
      <c r="BA40" s="1109"/>
      <c r="BB40" s="1073"/>
      <c r="BC40" s="809"/>
      <c r="BD40" s="1107"/>
      <c r="BE40" s="1108"/>
      <c r="BF40" s="1109"/>
      <c r="BG40" s="1073"/>
      <c r="BH40" s="809"/>
      <c r="BI40" s="1107"/>
      <c r="BJ40" s="1108"/>
      <c r="BK40" s="1109"/>
      <c r="BL40" s="1073"/>
      <c r="BM40" s="809"/>
      <c r="BN40" s="1107"/>
      <c r="BO40" s="1108"/>
      <c r="BP40" s="1109"/>
      <c r="BQ40" s="1073"/>
      <c r="BR40" s="809"/>
      <c r="BS40" s="1107"/>
      <c r="BT40" s="1108"/>
      <c r="BU40" s="1109"/>
      <c r="BV40" s="1073"/>
      <c r="BW40" s="809"/>
      <c r="BX40" s="1107"/>
      <c r="BY40" s="1108"/>
      <c r="BZ40" s="1109"/>
      <c r="CA40" s="1073"/>
      <c r="CB40" s="809"/>
      <c r="CC40" s="1107"/>
      <c r="CD40" s="1108"/>
      <c r="CE40" s="1109"/>
      <c r="CF40" s="1073"/>
      <c r="CG40" s="809"/>
      <c r="CH40" s="1107"/>
      <c r="CI40" s="1108"/>
      <c r="CJ40" s="1109"/>
      <c r="CK40" s="1073"/>
      <c r="CL40" s="809"/>
      <c r="CM40" s="1107"/>
      <c r="CN40" s="1108"/>
      <c r="CO40" s="1109"/>
      <c r="CP40" s="1073"/>
      <c r="CQ40" s="809"/>
      <c r="CR40" s="1107"/>
      <c r="CS40" s="1108"/>
      <c r="CT40" s="1109"/>
      <c r="CU40" s="1073"/>
      <c r="CV40" s="809"/>
      <c r="CW40" s="1107"/>
      <c r="CX40" s="1108"/>
      <c r="CY40" s="1109"/>
      <c r="CZ40" s="1073"/>
      <c r="DA40" s="809"/>
      <c r="DB40" s="1107"/>
      <c r="DC40" s="1108"/>
      <c r="DD40" s="1109"/>
      <c r="DE40" s="1073"/>
      <c r="DF40" s="809"/>
      <c r="DG40" s="1107"/>
      <c r="DH40" s="1108"/>
      <c r="DI40" s="1109"/>
      <c r="DJ40" s="1073"/>
      <c r="DK40" s="809"/>
      <c r="DL40" s="1107"/>
      <c r="DM40" s="1108"/>
      <c r="DN40" s="1109"/>
      <c r="DO40" s="1073"/>
      <c r="DP40" s="809"/>
      <c r="DQ40" s="1107"/>
      <c r="DR40" s="1108"/>
      <c r="DS40" s="1109"/>
      <c r="DT40" s="1073"/>
      <c r="DU40" s="809"/>
      <c r="DV40" s="1107"/>
      <c r="DW40" s="1108"/>
      <c r="DX40" s="1109"/>
      <c r="DY40" s="1073" t="s">
        <v>1169</v>
      </c>
      <c r="DZ40" s="1064">
        <f>IFERROR(_xlfn.IFS(INDEX('Bảng tra CĐ'!$E$5:$E$80,MATCH(DY40,'Bảng tra CĐ'!$A$5:$A$80,0))="$C",$C40,INDEX('Bảng tra CĐ'!$E$5:$E$80,MATCH(DY40,'Bảng tra CĐ'!$A$5:$A$80,0))="$C*$H",$C40*$H40,INDEX('Bảng tra CĐ'!$E$5:$E$80,MATCH(DY40,'Bảng tra CĐ'!$A$5:$A$80,0))="$C*$J",$C40*$J40,INDEX('Bảng tra CĐ'!$E$5:$E$80,MATCH(DY40,'Bảng tra CĐ'!$A$5:$A$80,0))="$C*2*($H+$I)",$C40*2*($H40+$I40),INDEX('Bảng tra CĐ'!$E$5:$E$80,MATCH(DY40,'Bảng tra CĐ'!$A$5:$A$80,0))="$L*3600",$L40*3600,INDEX('Bảng tra CĐ'!$E$5:$E$80,MATCH(DY40,'Bảng tra CĐ'!$A$5:$A$80,0))="$K*3600",$K40*3600),"")</f>
        <v>30.06</v>
      </c>
      <c r="EA40" s="1062">
        <f>IF(IFERROR(VLOOKUP(DY40,'Bảng tra CĐ'!$A$5:$C$80,3,0),"")="m3/h",1,_xlfn.IFS($G40&lt;18,1,$G40&lt;28,1.4,$G40&lt;40,1.6,$G40&lt;50,1.8,$G40&gt;=50,2))</f>
        <v>1</v>
      </c>
      <c r="EB40" s="1063">
        <f>IFERROR(IF(VLOOKUP(DY40,'Bảng tra CĐ'!$A$5:$B$80,2,0)=0,"",VLOOKUP(DY40,'Bảng tra CĐ'!$A$5:$B$80,2,0)),"")</f>
        <v>0.03</v>
      </c>
      <c r="EC40" s="1064">
        <f t="shared" ref="EC40" si="49">IFERROR(IF(DZ40="","",ROUNDUP(MAX(DZ40*EA40/EB40,1),0)),"")</f>
        <v>1002</v>
      </c>
      <c r="ED40" s="1073" t="s">
        <v>1131</v>
      </c>
      <c r="EE40" s="1064">
        <f>IFERROR(_xlfn.IFS(INDEX('Bảng tra CĐ'!$E$5:$E$80,MATCH(ED40,'Bảng tra CĐ'!$A$5:$A$80,0))="$C",$C40,INDEX('Bảng tra CĐ'!$E$5:$E$80,MATCH(ED40,'Bảng tra CĐ'!$A$5:$A$80,0))="$C*$H",$C40*$H40,INDEX('Bảng tra CĐ'!$E$5:$E$80,MATCH(ED40,'Bảng tra CĐ'!$A$5:$A$80,0))="$C*$J",$C40*$J40,INDEX('Bảng tra CĐ'!$E$5:$E$80,MATCH(ED40,'Bảng tra CĐ'!$A$5:$A$80,0))="$C*2*($H+$I)",$C40*2*($H40+$I40),INDEX('Bảng tra CĐ'!$E$5:$E$80,MATCH(ED40,'Bảng tra CĐ'!$A$5:$A$80,0))="$L*3600",$L40*3600,INDEX('Bảng tra CĐ'!$E$5:$E$80,MATCH(ED40,'Bảng tra CĐ'!$A$5:$A$80,0))="$K*3600",$K40*3600),"")</f>
        <v>5279.7599999999993</v>
      </c>
      <c r="EF40" s="1062">
        <f>IF(IFERROR(VLOOKUP(ED40,'Bảng tra CĐ'!$A$5:$C$80,3,0),"")="m3/h",1,_xlfn.IFS($G40&lt;18,1,$G40&lt;28,1.4,$G40&lt;40,1.6,$G40&lt;50,1.8,$G40&gt;=50,2))</f>
        <v>1</v>
      </c>
      <c r="EG40" s="1063">
        <f>IFERROR(IF(VLOOKUP(ED40,'Bảng tra CĐ'!$A$5:$B$80,2,0)=0,"",VLOOKUP(ED40,'Bảng tra CĐ'!$A$5:$B$80,2,0)),"")</f>
        <v>10</v>
      </c>
      <c r="EH40" s="1064">
        <f t="shared" ref="EH40" si="50">IFERROR(IF(EE40="","",ROUNDUP(MAX(EE40*EF40/EG40,1),0)),"")</f>
        <v>528</v>
      </c>
      <c r="EI40" s="1073" t="s">
        <v>1132</v>
      </c>
      <c r="EJ40" s="1064">
        <f>IFERROR(_xlfn.IFS(INDEX('Bảng tra CĐ'!$E$5:$E$80,MATCH(EI40,'Bảng tra CĐ'!$A$5:$A$80,0))="$C",$C40,INDEX('Bảng tra CĐ'!$E$5:$E$80,MATCH(EI40,'Bảng tra CĐ'!$A$5:$A$80,0))="$C*$H",$C40*$H40,INDEX('Bảng tra CĐ'!$E$5:$E$80,MATCH(EI40,'Bảng tra CĐ'!$A$5:$A$80,0))="$C*$J",$C40*$J40,INDEX('Bảng tra CĐ'!$E$5:$E$80,MATCH(EI40,'Bảng tra CĐ'!$A$5:$A$80,0))="$C*2*($H+$I)",$C40*2*($H40+$I40),INDEX('Bảng tra CĐ'!$E$5:$E$80,MATCH(EI40,'Bảng tra CĐ'!$A$5:$A$80,0))="$L*3600",$L40*3600,INDEX('Bảng tra CĐ'!$E$5:$E$80,MATCH(EI40,'Bảng tra CĐ'!$A$5:$A$80,0))="$K*3600",$K40*3600),"")</f>
        <v>5279.7599999999993</v>
      </c>
      <c r="EK40" s="1062">
        <f>IF(IFERROR(VLOOKUP(EI40,'Bảng tra CĐ'!$A$5:$C$80,3,0),"")="m3/h",1,_xlfn.IFS($G40&lt;18,1,$G40&lt;28,1.4,$G40&lt;40,1.6,$G40&lt;50,1.8,$G40&gt;=50,2))</f>
        <v>1</v>
      </c>
      <c r="EL40" s="1063">
        <f>IFERROR(IF(VLOOKUP(EI40,'Bảng tra CĐ'!$A$5:$B$80,2,0)=0,"",VLOOKUP(EI40,'Bảng tra CĐ'!$A$5:$B$80,2,0)),"")</f>
        <v>5</v>
      </c>
      <c r="EM40" s="1064">
        <f t="shared" ref="EM40" si="51">IFERROR(IF(EJ40="","",ROUNDUP(MAX(EJ40*EK40/EL40,1),0)),"")</f>
        <v>1056</v>
      </c>
      <c r="EN40" s="1073"/>
      <c r="EO40" s="809"/>
      <c r="EP40" s="1107"/>
      <c r="EQ40" s="1108"/>
      <c r="ER40" s="1109"/>
      <c r="ES40" s="1073"/>
    </row>
    <row r="41" spans="1:149" s="5" customFormat="1" ht="34.799999999999997" customHeight="1" outlineLevel="1">
      <c r="A41" s="17">
        <v>16</v>
      </c>
      <c r="B41" s="851" t="s">
        <v>855</v>
      </c>
      <c r="C41" s="355">
        <v>1</v>
      </c>
      <c r="D41" s="43">
        <f t="shared" si="16"/>
        <v>24</v>
      </c>
      <c r="E41" s="43">
        <f t="shared" si="3"/>
        <v>24</v>
      </c>
      <c r="F41" s="65">
        <f t="shared" si="4"/>
        <v>1180</v>
      </c>
      <c r="G41" s="359">
        <v>20</v>
      </c>
      <c r="H41" s="360">
        <v>20</v>
      </c>
      <c r="I41" s="360">
        <v>1160</v>
      </c>
      <c r="J41" s="580"/>
      <c r="K41" s="100">
        <f t="shared" si="17"/>
        <v>4.6000000000000001E-4</v>
      </c>
      <c r="L41" s="92">
        <f t="shared" si="5"/>
        <v>9.2799999999999994E-2</v>
      </c>
      <c r="M41" s="127"/>
      <c r="N41" s="1011" t="s">
        <v>856</v>
      </c>
      <c r="O41" s="257"/>
      <c r="P41" s="245"/>
      <c r="Q41" s="257"/>
      <c r="R41" s="257"/>
      <c r="S41" s="257"/>
      <c r="T41" s="129">
        <f t="shared" si="6"/>
        <v>892</v>
      </c>
      <c r="U41" s="128">
        <f t="shared" si="7"/>
        <v>0.41388999999999998</v>
      </c>
      <c r="V41" s="96">
        <v>3</v>
      </c>
      <c r="W41" s="97">
        <f t="shared" si="18"/>
        <v>1.2416700000000001</v>
      </c>
      <c r="AB41" s="1075" t="s">
        <v>1235</v>
      </c>
      <c r="AC41" s="1047" t="s">
        <v>1251</v>
      </c>
      <c r="AD41" s="1064">
        <f>IFERROR(_xlfn.IFS(INDEX('Bảng tra CĐ'!$E$5:$E$80,MATCH(AC41,'Bảng tra CĐ'!$A$5:$A$80,0))="$C",$C41,INDEX('Bảng tra CĐ'!$E$5:$E$80,MATCH(AC41,'Bảng tra CĐ'!$A$5:$A$80,0))="$C*$H",$C41*$H41,INDEX('Bảng tra CĐ'!$E$5:$E$80,MATCH(AC41,'Bảng tra CĐ'!$A$5:$A$80,0))="$C*$J",$C41*$J41,INDEX('Bảng tra CĐ'!$E$5:$E$80,MATCH(AC41,'Bảng tra CĐ'!$A$5:$A$80,0))="$C*2*($H+$I)",$C41*2*($H41+$I41),INDEX('Bảng tra CĐ'!$E$5:$E$80,MATCH(AC41,'Bảng tra CĐ'!$A$5:$A$80,0))="$L*3600",$L41*3600,INDEX('Bảng tra CĐ'!$E$5:$E$80,MATCH(AC41,'Bảng tra CĐ'!$A$5:$A$80,0))="$K*3600",$K41*3600),"")</f>
        <v>2360</v>
      </c>
      <c r="AE41" s="1062">
        <f>IF(IFERROR(VLOOKUP(AC41,'Bảng tra CĐ'!$A$5:$C$80,3,0),"")="m3/h",1,_xlfn.IFS($G41&lt;18,1,$G41&lt;28,1.4,$G41&lt;40,1.6,$G41&lt;50,1.8,$G41&gt;=50,2))</f>
        <v>1.4</v>
      </c>
      <c r="AF41" s="1063">
        <f>IFERROR(IF(VLOOKUP(AC41,'Bảng tra CĐ'!$A$5:$B$80,2,0)=0,"",VLOOKUP(AC41,'Bảng tra CĐ'!$A$5:$B$80,2,0)),"")</f>
        <v>100</v>
      </c>
      <c r="AG41" s="1064">
        <f>IFERROR(IF(AD41="","",ROUNDUP(MAX(AD41*AE41/AF41,1),0)),"")</f>
        <v>34</v>
      </c>
      <c r="AH41" s="1048"/>
      <c r="AI41" s="139"/>
      <c r="AJ41" s="1062"/>
      <c r="AK41" s="1063"/>
      <c r="AL41" s="1064"/>
      <c r="AM41" s="1048"/>
      <c r="AN41" s="139"/>
      <c r="AO41" s="1062"/>
      <c r="AP41" s="1063"/>
      <c r="AQ41" s="1064"/>
      <c r="AR41" s="1048" t="s">
        <v>1099</v>
      </c>
      <c r="AS41" s="1064">
        <f>IFERROR(_xlfn.IFS(INDEX('Bảng tra CĐ'!$E$5:$E$80,MATCH(AR41,'Bảng tra CĐ'!$A$5:$A$80,0))="$C",$C41,INDEX('Bảng tra CĐ'!$E$5:$E$80,MATCH(AR41,'Bảng tra CĐ'!$A$5:$A$80,0))="$C*$H",$C41*$H41,INDEX('Bảng tra CĐ'!$E$5:$E$80,MATCH(AR41,'Bảng tra CĐ'!$A$5:$A$80,0))="$C*$J",$C41*$J41,INDEX('Bảng tra CĐ'!$E$5:$E$80,MATCH(AR41,'Bảng tra CĐ'!$A$5:$A$80,0))="$C*2*($H+$I)",$C41*2*($H41+$I41),INDEX('Bảng tra CĐ'!$E$5:$E$80,MATCH(AR41,'Bảng tra CĐ'!$A$5:$A$80,0))="$L*3600",$L41*3600,INDEX('Bảng tra CĐ'!$E$5:$E$80,MATCH(AR41,'Bảng tra CĐ'!$A$5:$A$80,0))="$K*3600",$K41*3600),"")</f>
        <v>334.08</v>
      </c>
      <c r="AT41" s="1062">
        <f>IF(IFERROR(VLOOKUP(AR41,'Bảng tra CĐ'!$A$5:$C$80,3,0),"")="m3/h",1,_xlfn.IFS($G41&lt;18,1,$G41&lt;28,1.4,$G41&lt;40,1.6,$G41&lt;50,1.8,$G41&gt;=50,2))</f>
        <v>1.4</v>
      </c>
      <c r="AU41" s="1063">
        <f>IFERROR(IF(VLOOKUP(AR41,'Bảng tra CĐ'!$A$5:$B$80,2,0)=0,"",VLOOKUP(AR41,'Bảng tra CĐ'!$A$5:$B$80,2,0)),"")</f>
        <v>30</v>
      </c>
      <c r="AV41" s="1064">
        <f>IFERROR(IF(AS41="","",ROUNDUP(MAX(AS41*AT41/AU41,1),0)),"")</f>
        <v>16</v>
      </c>
      <c r="AW41" s="1049" t="s">
        <v>1123</v>
      </c>
      <c r="AX41" s="1064">
        <f>IFERROR(_xlfn.IFS(INDEX('Bảng tra CĐ'!$E$5:$E$80,MATCH(AW41,'Bảng tra CĐ'!$A$5:$A$80,0))="$C",$C41,INDEX('Bảng tra CĐ'!$E$5:$E$80,MATCH(AW41,'Bảng tra CĐ'!$A$5:$A$80,0))="$C*$H",$C41*$H41,INDEX('Bảng tra CĐ'!$E$5:$E$80,MATCH(AW41,'Bảng tra CĐ'!$A$5:$A$80,0))="$C*$J",$C41*$J41,INDEX('Bảng tra CĐ'!$E$5:$E$80,MATCH(AW41,'Bảng tra CĐ'!$A$5:$A$80,0))="$C*2*($H+$I)",$C41*2*($H41+$I41),INDEX('Bảng tra CĐ'!$E$5:$E$80,MATCH(AW41,'Bảng tra CĐ'!$A$5:$A$80,0))="$L*3600",$L41*3600,INDEX('Bảng tra CĐ'!$E$5:$E$80,MATCH(AW41,'Bảng tra CĐ'!$A$5:$A$80,0))="$K*3600",$K41*3600),"")</f>
        <v>20</v>
      </c>
      <c r="AY41" s="1062">
        <f>IF(IFERROR(VLOOKUP(AW41,'Bảng tra CĐ'!$A$5:$C$80,3,0),"")="m3/h",1,_xlfn.IFS($G41&lt;18,1,$G41&lt;28,1.4,$G41&lt;40,1.6,$G41&lt;50,1.8,$G41&gt;=50,2))</f>
        <v>1.4</v>
      </c>
      <c r="AZ41" s="1063">
        <f>IFERROR(IF(VLOOKUP(AW41,'Bảng tra CĐ'!$A$5:$B$80,2,0)=0,"",VLOOKUP(AW41,'Bảng tra CĐ'!$A$5:$B$80,2,0)),"")</f>
        <v>41</v>
      </c>
      <c r="BA41" s="1064">
        <f>IFERROR(IF(AX41="","",ROUNDUP(MAX(AX41*AY41/AZ41,1),0)),"")</f>
        <v>1</v>
      </c>
      <c r="BB41" s="1049" t="s">
        <v>1178</v>
      </c>
      <c r="BC41" s="1064">
        <v>6</v>
      </c>
      <c r="BD41" s="1062">
        <f>IF(IFERROR(VLOOKUP(BB41,'Bảng tra CĐ'!$A$5:$C$80,3,0),"")="m3/h",1,_xlfn.IFS($G41&lt;18,1,$G41&lt;28,1.4,$G41&lt;40,1.6,$G41&lt;50,1.8,$G41&gt;=50,2))</f>
        <v>1.4</v>
      </c>
      <c r="BE41" s="1063">
        <f>IFERROR(IF(VLOOKUP(BB41,'Bảng tra CĐ'!$A$5:$B$80,2,0)=0,"",VLOOKUP(BB41,'Bảng tra CĐ'!$A$5:$B$80,2,0)),"")</f>
        <v>0.5</v>
      </c>
      <c r="BF41" s="1064">
        <f>IFERROR(IF(BC41="","",ROUNDUP(MAX(BC41*BD41/BE41,1),0)),"")</f>
        <v>17</v>
      </c>
      <c r="BG41" s="1049" t="s">
        <v>1165</v>
      </c>
      <c r="BH41" s="1064">
        <v>3</v>
      </c>
      <c r="BI41" s="1062">
        <f>IF(IFERROR(VLOOKUP(BG41,'Bảng tra CĐ'!$A$5:$C$80,3,0),"")="m3/h",1,_xlfn.IFS($G41&lt;18,1,$G41&lt;28,1.4,$G41&lt;40,1.6,$G41&lt;50,1.8,$G41&gt;=50,2))</f>
        <v>1.4</v>
      </c>
      <c r="BJ41" s="1063">
        <f>IFERROR(IF(VLOOKUP(BG41,'Bảng tra CĐ'!$A$5:$B$80,2,0)=0,"",VLOOKUP(BG41,'Bảng tra CĐ'!$A$5:$B$80,2,0)),"")</f>
        <v>0.2</v>
      </c>
      <c r="BK41" s="1064">
        <f>IFERROR(IF(BH41="","",ROUNDUP(MAX(BH41*BI41/BJ41,1),0)),"")</f>
        <v>21</v>
      </c>
      <c r="BL41" s="1049"/>
      <c r="BM41" s="139"/>
      <c r="BN41" s="1062"/>
      <c r="BO41" s="1063"/>
      <c r="BP41" s="1064"/>
      <c r="BQ41" s="1049" t="s">
        <v>1153</v>
      </c>
      <c r="BR41" s="1064">
        <f>IFERROR(_xlfn.IFS(INDEX('Bảng tra CĐ'!$E$5:$E$80,MATCH(BQ41,'Bảng tra CĐ'!$A$5:$A$80,0))="$C",$C41,INDEX('Bảng tra CĐ'!$E$5:$E$80,MATCH(BQ41,'Bảng tra CĐ'!$A$5:$A$80,0))="$C*$H",$C41*$H41,INDEX('Bảng tra CĐ'!$E$5:$E$80,MATCH(BQ41,'Bảng tra CĐ'!$A$5:$A$80,0))="$C*$J",$C41*$J41,INDEX('Bảng tra CĐ'!$E$5:$E$80,MATCH(BQ41,'Bảng tra CĐ'!$A$5:$A$80,0))="$C*2*($H+$I)",$C41*2*($H41+$I41),INDEX('Bảng tra CĐ'!$E$5:$E$80,MATCH(BQ41,'Bảng tra CĐ'!$A$5:$A$80,0))="$L*3600",$L41*3600,INDEX('Bảng tra CĐ'!$E$5:$E$80,MATCH(BQ41,'Bảng tra CĐ'!$A$5:$A$80,0))="$K*3600",$K41*3600),"")</f>
        <v>20</v>
      </c>
      <c r="BS41" s="1062">
        <f>IF(IFERROR(VLOOKUP(BQ41,'Bảng tra CĐ'!$A$5:$C$80,3,0),"")="m3/h",1,_xlfn.IFS($G41&lt;18,1,$G41&lt;28,1.4,$G41&lt;40,1.6,$G41&lt;50,1.8,$G41&gt;=50,2))</f>
        <v>1.4</v>
      </c>
      <c r="BT41" s="1063">
        <f>IFERROR(IF(VLOOKUP(BQ41,'Bảng tra CĐ'!$A$5:$B$80,2,0)=0,"",VLOOKUP(BQ41,'Bảng tra CĐ'!$A$5:$B$80,2,0)),"")</f>
        <v>25.625</v>
      </c>
      <c r="BU41" s="1064">
        <f>IFERROR(IF(BR41="","",ROUNDUP(MAX(BR41*BS41/BT41,1),0)),"")</f>
        <v>2</v>
      </c>
      <c r="BV41" s="1048" t="s">
        <v>1139</v>
      </c>
      <c r="BW41" s="139">
        <f>IFERROR(_xlfn.IFS(INDEX('Bảng tra CĐ'!$E$5:$E$80,MATCH(BV41,'Bảng tra CĐ'!$A$5:$A$80,0))="$C",$C41,INDEX('Bảng tra CĐ'!$E$5:$E$80,MATCH(BV41,'Bảng tra CĐ'!$A$5:$A$80,0))="$C*$H",$C41*$H41,INDEX('Bảng tra CĐ'!$E$5:$E$80,MATCH(BV41,'Bảng tra CĐ'!$A$5:$A$80,0))="$C*$J",$C41*$J41,INDEX('Bảng tra CĐ'!$E$5:$E$80,MATCH(BV41,'Bảng tra CĐ'!$A$5:$A$80,0))="$C*2*($H+$I)",$C41*2*($H41+$I41),INDEX('Bảng tra CĐ'!$E$5:$E$80,MATCH(BV41,'Bảng tra CĐ'!$A$5:$A$80,0))="$L*3600",$L41*3600,INDEX('Bảng tra CĐ'!$E$5:$E$80,MATCH(BV41,'Bảng tra CĐ'!$A$5:$A$80,0))="$K*3600",$K41*3600),"")</f>
        <v>334.08</v>
      </c>
      <c r="BX41" s="1062">
        <f>IF(IFERROR(VLOOKUP(BV41,'Bảng tra CĐ'!$A$5:$C$80,3,0),"")="m3/h",1,_xlfn.IFS($G41&lt;18,1,$G41&lt;28,1.4,$G41&lt;40,1.6,$G41&lt;50,1.8,$G41&gt;=50,2))</f>
        <v>1.4</v>
      </c>
      <c r="BY41" s="1063">
        <f>IFERROR(IF(VLOOKUP(BV41,'Bảng tra CĐ'!$A$5:$B$80,2,0)=0,"",VLOOKUP(BV41,'Bảng tra CĐ'!$A$5:$B$80,2,0)),"")</f>
        <v>23</v>
      </c>
      <c r="BZ41" s="1064">
        <f t="shared" ref="BZ41:BZ45" si="52">IFERROR(IF(BW41="","",ROUNDUP(MAX(BW41*BX41/BY41,1),0)),"")</f>
        <v>21</v>
      </c>
      <c r="CA41" s="1049"/>
      <c r="CB41" s="139"/>
      <c r="CC41" s="1062"/>
      <c r="CD41" s="1063"/>
      <c r="CE41" s="1064"/>
      <c r="CF41" s="1049"/>
      <c r="CG41" s="139"/>
      <c r="CH41" s="1062"/>
      <c r="CI41" s="1063"/>
      <c r="CJ41" s="1064"/>
      <c r="CK41" s="1048"/>
      <c r="CL41" s="139"/>
      <c r="CM41" s="1062"/>
      <c r="CN41" s="1063"/>
      <c r="CO41" s="1064"/>
      <c r="CP41" s="1113"/>
      <c r="CQ41" s="139"/>
      <c r="CR41" s="1062"/>
      <c r="CS41" s="1063"/>
      <c r="CT41" s="1064"/>
      <c r="CU41" s="1049"/>
      <c r="CV41" s="139"/>
      <c r="CW41" s="1062"/>
      <c r="CX41" s="1063"/>
      <c r="CY41" s="1064"/>
      <c r="CZ41" s="1049"/>
      <c r="DA41" s="139"/>
      <c r="DB41" s="1062"/>
      <c r="DC41" s="1063"/>
      <c r="DD41" s="1064"/>
      <c r="DE41" s="1049"/>
      <c r="DF41" s="139"/>
      <c r="DG41" s="1062"/>
      <c r="DH41" s="1063"/>
      <c r="DI41" s="1064"/>
      <c r="DJ41" s="1049"/>
      <c r="DK41" s="139"/>
      <c r="DL41" s="1062"/>
      <c r="DM41" s="1063"/>
      <c r="DN41" s="1064"/>
      <c r="DO41" s="1049"/>
      <c r="DP41" s="139"/>
      <c r="DQ41" s="1062"/>
      <c r="DR41" s="1063"/>
      <c r="DS41" s="1064"/>
      <c r="DT41" s="1050"/>
      <c r="DU41" s="139"/>
      <c r="DV41" s="1062"/>
      <c r="DW41" s="1063"/>
      <c r="DX41" s="1064"/>
      <c r="DY41" s="1050"/>
      <c r="DZ41" s="139"/>
      <c r="EA41" s="1062"/>
      <c r="EB41" s="1063"/>
      <c r="EC41" s="1064"/>
      <c r="ED41" s="1050"/>
      <c r="EE41" s="139"/>
      <c r="EF41" s="1062"/>
      <c r="EG41" s="1063"/>
      <c r="EH41" s="1064"/>
      <c r="EI41" s="1051"/>
      <c r="EJ41" s="139"/>
      <c r="EK41" s="1062"/>
      <c r="EL41" s="1063"/>
      <c r="EM41" s="1064"/>
      <c r="EN41" s="1052"/>
      <c r="EO41" s="139"/>
      <c r="EP41" s="1062"/>
      <c r="EQ41" s="1063"/>
      <c r="ER41" s="1064"/>
      <c r="ES41" s="1052"/>
    </row>
    <row r="42" spans="1:149" s="5" customFormat="1" ht="34.799999999999997" customHeight="1" outlineLevel="1">
      <c r="A42" s="17">
        <v>17</v>
      </c>
      <c r="B42" s="456" t="s">
        <v>857</v>
      </c>
      <c r="C42" s="355">
        <v>1</v>
      </c>
      <c r="D42" s="43">
        <f t="shared" si="16"/>
        <v>34</v>
      </c>
      <c r="E42" s="43">
        <f t="shared" si="3"/>
        <v>59</v>
      </c>
      <c r="F42" s="65">
        <f t="shared" si="4"/>
        <v>1140</v>
      </c>
      <c r="G42" s="359">
        <v>30</v>
      </c>
      <c r="H42" s="360">
        <v>55</v>
      </c>
      <c r="I42" s="360">
        <v>1090</v>
      </c>
      <c r="J42" s="580">
        <v>30</v>
      </c>
      <c r="K42" s="100">
        <f t="shared" si="17"/>
        <v>1.8500000000000001E-3</v>
      </c>
      <c r="L42" s="92">
        <f t="shared" si="5"/>
        <v>0.19040000000000001</v>
      </c>
      <c r="M42" s="127"/>
      <c r="N42" s="1014" t="s">
        <v>840</v>
      </c>
      <c r="O42" s="257"/>
      <c r="P42" s="245"/>
      <c r="Q42" s="257"/>
      <c r="R42" s="257"/>
      <c r="S42" s="245"/>
      <c r="T42" s="129">
        <f t="shared" si="6"/>
        <v>892</v>
      </c>
      <c r="U42" s="128">
        <f t="shared" si="7"/>
        <v>1.64842</v>
      </c>
      <c r="V42" s="96">
        <v>3</v>
      </c>
      <c r="W42" s="97">
        <f t="shared" si="18"/>
        <v>4.9452600000000002</v>
      </c>
      <c r="AB42" s="1075" t="s">
        <v>1236</v>
      </c>
      <c r="AC42" s="1047" t="s">
        <v>1251</v>
      </c>
      <c r="AD42" s="1064">
        <f>IFERROR(_xlfn.IFS(INDEX('Bảng tra CĐ'!$E$5:$E$80,MATCH(AC42,'Bảng tra CĐ'!$A$5:$A$80,0))="$C",$C42,INDEX('Bảng tra CĐ'!$E$5:$E$80,MATCH(AC42,'Bảng tra CĐ'!$A$5:$A$80,0))="$C*$H",$C42*$H42,INDEX('Bảng tra CĐ'!$E$5:$E$80,MATCH(AC42,'Bảng tra CĐ'!$A$5:$A$80,0))="$C*$J",$C42*$J42,INDEX('Bảng tra CĐ'!$E$5:$E$80,MATCH(AC42,'Bảng tra CĐ'!$A$5:$A$80,0))="$C*2*($H+$I)",$C42*2*($H42+$I42),INDEX('Bảng tra CĐ'!$E$5:$E$80,MATCH(AC42,'Bảng tra CĐ'!$A$5:$A$80,0))="$L*3600",$L42*3600,INDEX('Bảng tra CĐ'!$E$5:$E$80,MATCH(AC42,'Bảng tra CĐ'!$A$5:$A$80,0))="$K*3600",$K42*3600),"")</f>
        <v>2290</v>
      </c>
      <c r="AE42" s="1062">
        <f>IF(IFERROR(VLOOKUP(AC42,'Bảng tra CĐ'!$A$5:$C$80,3,0),"")="m3/h",1,_xlfn.IFS($G42&lt;18,1,$G42&lt;28,1.4,$G42&lt;40,1.6,$G42&lt;50,1.8,$G42&gt;=50,2))</f>
        <v>1.6</v>
      </c>
      <c r="AF42" s="1063">
        <f>IFERROR(IF(VLOOKUP(AC42,'Bảng tra CĐ'!$A$5:$B$80,2,0)=0,"",VLOOKUP(AC42,'Bảng tra CĐ'!$A$5:$B$80,2,0)),"")</f>
        <v>100</v>
      </c>
      <c r="AG42" s="1064">
        <f>IFERROR(IF(AD42="","",ROUNDUP(MAX(AD42*AE42/AF42,1),0)),"")</f>
        <v>37</v>
      </c>
      <c r="AH42" s="1048" t="s">
        <v>1098</v>
      </c>
      <c r="AI42" s="1064">
        <f>IFERROR(_xlfn.IFS(INDEX('Bảng tra CĐ'!$E$5:$E$80,MATCH(AH42,'Bảng tra CĐ'!$A$5:$A$80,0))="$C",$C42,INDEX('Bảng tra CĐ'!$E$5:$E$80,MATCH(AH42,'Bảng tra CĐ'!$A$5:$A$80,0))="$C*$H",$C42*$H42,INDEX('Bảng tra CĐ'!$E$5:$E$80,MATCH(AH42,'Bảng tra CĐ'!$A$5:$A$80,0))="$C*$J",$C42*$J42,INDEX('Bảng tra CĐ'!$E$5:$E$80,MATCH(AH42,'Bảng tra CĐ'!$A$5:$A$80,0))="$C*2*($H+$I)",$C42*2*($H42+$I42),INDEX('Bảng tra CĐ'!$E$5:$E$80,MATCH(AH42,'Bảng tra CĐ'!$A$5:$A$80,0))="$L*3600",$L42*3600,INDEX('Bảng tra CĐ'!$E$5:$E$80,MATCH(AH42,'Bảng tra CĐ'!$A$5:$A$80,0))="$K*3600",$K42*3600),"")</f>
        <v>685.44</v>
      </c>
      <c r="AJ42" s="1062">
        <f>IF(IFERROR(VLOOKUP(AH42,'Bảng tra CĐ'!$A$5:$C$80,3,0),"")="m3/h",1,_xlfn.IFS($G42&lt;18,1,$G42&lt;28,1.4,$G42&lt;40,1.6,$G42&lt;50,1.8,$G42&gt;=50,2))</f>
        <v>1.6</v>
      </c>
      <c r="AK42" s="1063">
        <f>IFERROR(IF(VLOOKUP(AH42,'Bảng tra CĐ'!$A$5:$B$80,2,0)=0,"",VLOOKUP(AH42,'Bảng tra CĐ'!$A$5:$B$80,2,0)),"")</f>
        <v>47</v>
      </c>
      <c r="AL42" s="1064">
        <f>IFERROR(IF(AI42="","",ROUNDUP(MAX(AI42*AJ42/AK42,1),0)),"")</f>
        <v>24</v>
      </c>
      <c r="AM42" s="1048" t="s">
        <v>1151</v>
      </c>
      <c r="AN42" s="1064">
        <f>(I42*H42)*2*C42</f>
        <v>119900</v>
      </c>
      <c r="AO42" s="1062">
        <f>IF(IFERROR(VLOOKUP(AM42,'Bảng tra CĐ'!$A$5:$C$80,3,0),"")="m3/h",1,_xlfn.IFS($G42&lt;18,1,$G42&lt;28,1.4,$G42&lt;40,1.6,$G42&lt;50,1.8,$G42&gt;=50,2))</f>
        <v>1.6</v>
      </c>
      <c r="AP42" s="1063">
        <f>IFERROR(IF(VLOOKUP(AM42,'Bảng tra CĐ'!$A$5:$B$80,2,0)=0,"",VLOOKUP(AM42,'Bảng tra CĐ'!$A$5:$B$80,2,0)),"")</f>
        <v>435.555555555556</v>
      </c>
      <c r="AQ42" s="1064">
        <f>IFERROR(IF(AN42="","",ROUNDUP(MAX(AN42*AO42/AP42,1),0)),"")</f>
        <v>441</v>
      </c>
      <c r="AR42" s="1048"/>
      <c r="AS42" s="139"/>
      <c r="AT42" s="1062"/>
      <c r="AU42" s="1063"/>
      <c r="AV42" s="1064"/>
      <c r="AW42" s="1049" t="s">
        <v>1123</v>
      </c>
      <c r="AX42" s="1064">
        <f>IFERROR(_xlfn.IFS(INDEX('Bảng tra CĐ'!$E$5:$E$80,MATCH(AW42,'Bảng tra CĐ'!$A$5:$A$80,0))="$C",$C42,INDEX('Bảng tra CĐ'!$E$5:$E$80,MATCH(AW42,'Bảng tra CĐ'!$A$5:$A$80,0))="$C*$H",$C42*$H42,INDEX('Bảng tra CĐ'!$E$5:$E$80,MATCH(AW42,'Bảng tra CĐ'!$A$5:$A$80,0))="$C*$J",$C42*$J42,INDEX('Bảng tra CĐ'!$E$5:$E$80,MATCH(AW42,'Bảng tra CĐ'!$A$5:$A$80,0))="$C*2*($H+$I)",$C42*2*($H42+$I42),INDEX('Bảng tra CĐ'!$E$5:$E$80,MATCH(AW42,'Bảng tra CĐ'!$A$5:$A$80,0))="$L*3600",$L42*3600,INDEX('Bảng tra CĐ'!$E$5:$E$80,MATCH(AW42,'Bảng tra CĐ'!$A$5:$A$80,0))="$K*3600",$K42*3600),"")</f>
        <v>55</v>
      </c>
      <c r="AY42" s="1062">
        <f>IF(IFERROR(VLOOKUP(AW42,'Bảng tra CĐ'!$A$5:$C$80,3,0),"")="m3/h",1,_xlfn.IFS($G42&lt;18,1,$G42&lt;28,1.4,$G42&lt;40,1.6,$G42&lt;50,1.8,$G42&gt;=50,2))</f>
        <v>1.6</v>
      </c>
      <c r="AZ42" s="1063">
        <f>IFERROR(IF(VLOOKUP(AW42,'Bảng tra CĐ'!$A$5:$B$80,2,0)=0,"",VLOOKUP(AW42,'Bảng tra CĐ'!$A$5:$B$80,2,0)),"")</f>
        <v>41</v>
      </c>
      <c r="BA42" s="1064">
        <f>IFERROR(IF(AX42="","",ROUNDUP(MAX(AX42*AY42/AZ42,1),0)),"")</f>
        <v>3</v>
      </c>
      <c r="BB42" s="1049" t="s">
        <v>1185</v>
      </c>
      <c r="BC42" s="1064">
        <f>IFERROR(_xlfn.IFS(INDEX('Bảng tra CĐ'!$E$5:$E$80,MATCH(BB42,'Bảng tra CĐ'!$A$5:$A$80,0))="$C",$C42,INDEX('Bảng tra CĐ'!$E$5:$E$80,MATCH(BB42,'Bảng tra CĐ'!$A$5:$A$80,0))="$C*$H",$C42*$H42,INDEX('Bảng tra CĐ'!$E$5:$E$80,MATCH(BB42,'Bảng tra CĐ'!$A$5:$A$80,0))="$C*$J",$C42*$J42,INDEX('Bảng tra CĐ'!$E$5:$E$80,MATCH(BB42,'Bảng tra CĐ'!$A$5:$A$80,0))="$C*2*($H+$I)",$C42*2*($H42+$I42),INDEX('Bảng tra CĐ'!$E$5:$E$80,MATCH(BB42,'Bảng tra CĐ'!$A$5:$A$80,0))="$L*3600",$L42*3600,INDEX('Bảng tra CĐ'!$E$5:$E$80,MATCH(BB42,'Bảng tra CĐ'!$A$5:$A$80,0))="$K*3600",$K42*3600),"")</f>
        <v>30</v>
      </c>
      <c r="BD42" s="1062">
        <f>IF(IFERROR(VLOOKUP(BB42,'Bảng tra CĐ'!$A$5:$C$80,3,0),"")="m3/h",1,_xlfn.IFS($G42&lt;18,1,$G42&lt;28,1.4,$G42&lt;40,1.6,$G42&lt;50,1.8,$G42&gt;=50,2))</f>
        <v>1.6</v>
      </c>
      <c r="BE42" s="1063">
        <f>IFERROR(IF(VLOOKUP(BB42,'Bảng tra CĐ'!$A$5:$B$80,2,0)=0,"",VLOOKUP(BB42,'Bảng tra CĐ'!$A$5:$B$80,2,0)),"")</f>
        <v>5</v>
      </c>
      <c r="BF42" s="1064">
        <f>IFERROR(IF(BC42="","",ROUNDUP(MAX(BC42*BD42/BE42,1),0)),"")</f>
        <v>10</v>
      </c>
      <c r="BG42" s="1049" t="s">
        <v>1125</v>
      </c>
      <c r="BH42" s="1064">
        <v>29</v>
      </c>
      <c r="BI42" s="1062">
        <f>IF(IFERROR(VLOOKUP(BG42,'Bảng tra CĐ'!$A$5:$C$80,3,0),"")="m3/h",1,_xlfn.IFS($G42&lt;18,1,$G42&lt;28,1.4,$G42&lt;40,1.6,$G42&lt;50,1.8,$G42&gt;=50,2))</f>
        <v>1.6</v>
      </c>
      <c r="BJ42" s="1063">
        <f>IFERROR(IF(VLOOKUP(BG42,'Bảng tra CĐ'!$A$5:$B$80,2,0)=0,"",VLOOKUP(BG42,'Bảng tra CĐ'!$A$5:$B$80,2,0)),"")</f>
        <v>0.1</v>
      </c>
      <c r="BK42" s="1064">
        <f>IFERROR(IF(BH42="","",ROUNDUP(MAX(BH42*BI42/BJ42,1),0)),"")</f>
        <v>464</v>
      </c>
      <c r="BL42" s="1049"/>
      <c r="BM42" s="139"/>
      <c r="BN42" s="1062"/>
      <c r="BO42" s="1063"/>
      <c r="BP42" s="1064"/>
      <c r="BQ42" s="1049" t="s">
        <v>1176</v>
      </c>
      <c r="BR42" s="1209">
        <f>F42*E42</f>
        <v>67260</v>
      </c>
      <c r="BS42" s="1062">
        <f>IF(IFERROR(VLOOKUP(BQ42,'Bảng tra CĐ'!$A$5:$C$80,3,0),"")="m3/h",1,_xlfn.IFS($G42&lt;18,1,$G42&lt;28,1.4,$G42&lt;40,1.6,$G42&lt;50,1.8,$G42&gt;=50,2))</f>
        <v>1.6</v>
      </c>
      <c r="BT42" s="1063">
        <f>IFERROR(IF(VLOOKUP(BQ42,'Bảng tra CĐ'!$A$5:$B$80,2,0)=0,"",VLOOKUP(BQ42,'Bảng tra CĐ'!$A$5:$B$80,2,0)),"")</f>
        <v>100</v>
      </c>
      <c r="BU42" s="1064">
        <f>IFERROR(IF(BR42="","",ROUNDUP(MAX(BR42*BS42/BT42,1),0)),"")</f>
        <v>1077</v>
      </c>
      <c r="BV42" s="1048" t="s">
        <v>1139</v>
      </c>
      <c r="BW42" s="139">
        <f>IFERROR(_xlfn.IFS(INDEX('Bảng tra CĐ'!$E$5:$E$80,MATCH(BV42,'Bảng tra CĐ'!$A$5:$A$80,0))="$C",$C42,INDEX('Bảng tra CĐ'!$E$5:$E$80,MATCH(BV42,'Bảng tra CĐ'!$A$5:$A$80,0))="$C*$H",$C42*$H42,INDEX('Bảng tra CĐ'!$E$5:$E$80,MATCH(BV42,'Bảng tra CĐ'!$A$5:$A$80,0))="$C*$J",$C42*$J42,INDEX('Bảng tra CĐ'!$E$5:$E$80,MATCH(BV42,'Bảng tra CĐ'!$A$5:$A$80,0))="$C*2*($H+$I)",$C42*2*($H42+$I42),INDEX('Bảng tra CĐ'!$E$5:$E$80,MATCH(BV42,'Bảng tra CĐ'!$A$5:$A$80,0))="$L*3600",$L42*3600,INDEX('Bảng tra CĐ'!$E$5:$E$80,MATCH(BV42,'Bảng tra CĐ'!$A$5:$A$80,0))="$K*3600",$K42*3600),"")</f>
        <v>685.44</v>
      </c>
      <c r="BX42" s="1062">
        <f>IF(IFERROR(VLOOKUP(BV42,'Bảng tra CĐ'!$A$5:$C$80,3,0),"")="m3/h",1,_xlfn.IFS($G42&lt;18,1,$G42&lt;28,1.4,$G42&lt;40,1.6,$G42&lt;50,1.8,$G42&gt;=50,2))</f>
        <v>1.6</v>
      </c>
      <c r="BY42" s="1063">
        <f>IFERROR(IF(VLOOKUP(BV42,'Bảng tra CĐ'!$A$5:$B$80,2,0)=0,"",VLOOKUP(BV42,'Bảng tra CĐ'!$A$5:$B$80,2,0)),"")</f>
        <v>23</v>
      </c>
      <c r="BZ42" s="1064">
        <f t="shared" si="52"/>
        <v>48</v>
      </c>
      <c r="CA42" s="1049" t="s">
        <v>1179</v>
      </c>
      <c r="CB42" s="1064">
        <f>IFERROR(_xlfn.IFS(INDEX('Bảng tra CĐ'!$E$5:$E$80,MATCH(CA42,'Bảng tra CĐ'!$A$5:$A$80,0))="$C",$C42,INDEX('Bảng tra CĐ'!$E$5:$E$80,MATCH(CA42,'Bảng tra CĐ'!$A$5:$A$80,0))="$C*$H",$C42*$H42,INDEX('Bảng tra CĐ'!$E$5:$E$80,MATCH(CA42,'Bảng tra CĐ'!$A$5:$A$80,0))="$C*$J",$C42*$J42,INDEX('Bảng tra CĐ'!$E$5:$E$80,MATCH(CA42,'Bảng tra CĐ'!$A$5:$A$80,0))="$C*2*($H+$I)",$C42*2*($H42+$I42),INDEX('Bảng tra CĐ'!$E$5:$E$80,MATCH(CA42,'Bảng tra CĐ'!$A$5:$A$80,0))="$L*3600",$L42*3600,INDEX('Bảng tra CĐ'!$E$5:$E$80,MATCH(CA42,'Bảng tra CĐ'!$A$5:$A$80,0))="$K*3600",$K42*3600),"")</f>
        <v>685.44</v>
      </c>
      <c r="CC42" s="1062">
        <f>IF(IFERROR(VLOOKUP(CA42,'Bảng tra CĐ'!$A$5:$C$80,3,0),"")="m3/h",1,_xlfn.IFS($G42&lt;18,1,$G42&lt;28,1.4,$G42&lt;40,1.6,$G42&lt;50,1.8,$G42&gt;=50,2))</f>
        <v>1.6</v>
      </c>
      <c r="CD42" s="1063">
        <f>IFERROR(IF(VLOOKUP(CA42,'Bảng tra CĐ'!$A$5:$B$80,2,0)=0,"",VLOOKUP(CA42,'Bảng tra CĐ'!$A$5:$B$80,2,0)),"")</f>
        <v>10</v>
      </c>
      <c r="CE42" s="1064">
        <f t="shared" ref="CE42:CE45" si="53">IFERROR(IF(CB42="","",ROUNDUP(MAX(CB42*CC42/CD42,1),0)),"")</f>
        <v>110</v>
      </c>
      <c r="CF42" s="1049"/>
      <c r="CG42" s="1064"/>
      <c r="CH42" s="1062"/>
      <c r="CI42" s="1063" t="str">
        <f>IFERROR(IF(VLOOKUP(CF42,'Bảng tra CĐ'!$A$5:$B$80,2,0)=0,"",VLOOKUP(CF42,'Bảng tra CĐ'!$A$5:$B$80,2,0)),"")</f>
        <v/>
      </c>
      <c r="CJ42" s="1064" t="str">
        <f t="shared" ref="CJ42:CJ43" si="54">IFERROR(IF(CG42="","",ROUNDUP(MAX(CG42*CH42/CI42,1),0)),"")</f>
        <v/>
      </c>
      <c r="CK42" s="1048"/>
      <c r="CL42" s="139"/>
      <c r="CM42" s="1062"/>
      <c r="CN42" s="1063"/>
      <c r="CO42" s="1064"/>
      <c r="CP42" s="1113"/>
      <c r="CQ42" s="139"/>
      <c r="CR42" s="1062"/>
      <c r="CS42" s="1063"/>
      <c r="CT42" s="1064"/>
      <c r="CU42" s="1049"/>
      <c r="CV42" s="139"/>
      <c r="CW42" s="1062"/>
      <c r="CX42" s="1063"/>
      <c r="CY42" s="1064"/>
      <c r="CZ42" s="1049"/>
      <c r="DA42" s="139"/>
      <c r="DB42" s="1062"/>
      <c r="DC42" s="1063"/>
      <c r="DD42" s="1064"/>
      <c r="DE42" s="1049"/>
      <c r="DF42" s="139"/>
      <c r="DG42" s="1062"/>
      <c r="DH42" s="1063"/>
      <c r="DI42" s="1064"/>
      <c r="DJ42" s="1049"/>
      <c r="DK42" s="139"/>
      <c r="DL42" s="1062"/>
      <c r="DM42" s="1063"/>
      <c r="DN42" s="1064"/>
      <c r="DO42" s="1049"/>
      <c r="DP42" s="139"/>
      <c r="DQ42" s="1062"/>
      <c r="DR42" s="1063"/>
      <c r="DS42" s="1064"/>
      <c r="DT42" s="1050"/>
      <c r="DU42" s="139"/>
      <c r="DV42" s="1062"/>
      <c r="DW42" s="1063"/>
      <c r="DX42" s="1064"/>
      <c r="DY42" s="1050"/>
      <c r="DZ42" s="139"/>
      <c r="EA42" s="1062"/>
      <c r="EB42" s="1063"/>
      <c r="EC42" s="1064"/>
      <c r="ED42" s="1050"/>
      <c r="EE42" s="139"/>
      <c r="EF42" s="1062"/>
      <c r="EG42" s="1063"/>
      <c r="EH42" s="1064"/>
      <c r="EI42" s="1051"/>
      <c r="EJ42" s="139"/>
      <c r="EK42" s="1062"/>
      <c r="EL42" s="1063"/>
      <c r="EM42" s="1064"/>
      <c r="EN42" s="1052"/>
      <c r="EO42" s="139"/>
      <c r="EP42" s="1062"/>
      <c r="EQ42" s="1063"/>
      <c r="ER42" s="1064"/>
      <c r="ES42" s="1052"/>
    </row>
    <row r="43" spans="1:149" s="5" customFormat="1" ht="34.799999999999997" customHeight="1" outlineLevel="1">
      <c r="A43" s="17">
        <v>18</v>
      </c>
      <c r="B43" s="456" t="s">
        <v>858</v>
      </c>
      <c r="C43" s="355">
        <v>1</v>
      </c>
      <c r="D43" s="43">
        <f t="shared" si="16"/>
        <v>24</v>
      </c>
      <c r="E43" s="43">
        <f t="shared" si="3"/>
        <v>44</v>
      </c>
      <c r="F43" s="65">
        <f t="shared" si="4"/>
        <v>1140</v>
      </c>
      <c r="G43" s="359">
        <v>20</v>
      </c>
      <c r="H43" s="360">
        <v>40</v>
      </c>
      <c r="I43" s="360">
        <v>1090</v>
      </c>
      <c r="J43" s="580">
        <v>30</v>
      </c>
      <c r="K43" s="100">
        <f t="shared" si="17"/>
        <v>8.9999999999999998E-4</v>
      </c>
      <c r="L43" s="92">
        <f t="shared" si="5"/>
        <v>0.13439999999999999</v>
      </c>
      <c r="M43" s="127"/>
      <c r="N43" s="1011" t="s">
        <v>842</v>
      </c>
      <c r="O43" s="245"/>
      <c r="P43" s="245"/>
      <c r="Q43" s="245"/>
      <c r="R43" s="245"/>
      <c r="S43" s="245"/>
      <c r="T43" s="129">
        <f t="shared" si="6"/>
        <v>892</v>
      </c>
      <c r="U43" s="128">
        <f t="shared" si="7"/>
        <v>0.79923</v>
      </c>
      <c r="V43" s="96">
        <v>3</v>
      </c>
      <c r="W43" s="97">
        <f t="shared" si="18"/>
        <v>2.3976899999999999</v>
      </c>
      <c r="AB43" s="1075" t="s">
        <v>1237</v>
      </c>
      <c r="AC43" s="1047" t="s">
        <v>1251</v>
      </c>
      <c r="AD43" s="1064">
        <f>IFERROR(_xlfn.IFS(INDEX('Bảng tra CĐ'!$E$5:$E$80,MATCH(AC43,'Bảng tra CĐ'!$A$5:$A$80,0))="$C",$C43,INDEX('Bảng tra CĐ'!$E$5:$E$80,MATCH(AC43,'Bảng tra CĐ'!$A$5:$A$80,0))="$C*$H",$C43*$H43,INDEX('Bảng tra CĐ'!$E$5:$E$80,MATCH(AC43,'Bảng tra CĐ'!$A$5:$A$80,0))="$C*$J",$C43*$J43,INDEX('Bảng tra CĐ'!$E$5:$E$80,MATCH(AC43,'Bảng tra CĐ'!$A$5:$A$80,0))="$C*2*($H+$I)",$C43*2*($H43+$I43),INDEX('Bảng tra CĐ'!$E$5:$E$80,MATCH(AC43,'Bảng tra CĐ'!$A$5:$A$80,0))="$L*3600",$L43*3600,INDEX('Bảng tra CĐ'!$E$5:$E$80,MATCH(AC43,'Bảng tra CĐ'!$A$5:$A$80,0))="$K*3600",$K43*3600),"")</f>
        <v>2260</v>
      </c>
      <c r="AE43" s="1062">
        <f>IF(IFERROR(VLOOKUP(AC43,'Bảng tra CĐ'!$A$5:$C$80,3,0),"")="m3/h",1,_xlfn.IFS($G43&lt;18,1,$G43&lt;28,1.4,$G43&lt;40,1.6,$G43&lt;50,1.8,$G43&gt;=50,2))</f>
        <v>1.4</v>
      </c>
      <c r="AF43" s="1063">
        <f>IFERROR(IF(VLOOKUP(AC43,'Bảng tra CĐ'!$A$5:$B$80,2,0)=0,"",VLOOKUP(AC43,'Bảng tra CĐ'!$A$5:$B$80,2,0)),"")</f>
        <v>100</v>
      </c>
      <c r="AG43" s="1064">
        <f>IFERROR(IF(AD43="","",ROUNDUP(MAX(AD43*AE43/AF43,1),0)),"")</f>
        <v>32</v>
      </c>
      <c r="AH43" s="1048"/>
      <c r="AI43" s="139"/>
      <c r="AJ43" s="1062"/>
      <c r="AK43" s="1063"/>
      <c r="AL43" s="1064"/>
      <c r="AM43" s="1048"/>
      <c r="AN43" s="139"/>
      <c r="AO43" s="1062"/>
      <c r="AP43" s="1063"/>
      <c r="AQ43" s="1064"/>
      <c r="AR43" s="1048" t="s">
        <v>1099</v>
      </c>
      <c r="AS43" s="1064">
        <f>IFERROR(_xlfn.IFS(INDEX('Bảng tra CĐ'!$E$5:$E$80,MATCH(AR43,'Bảng tra CĐ'!$A$5:$A$80,0))="$C",$C43,INDEX('Bảng tra CĐ'!$E$5:$E$80,MATCH(AR43,'Bảng tra CĐ'!$A$5:$A$80,0))="$C*$H",$C43*$H43,INDEX('Bảng tra CĐ'!$E$5:$E$80,MATCH(AR43,'Bảng tra CĐ'!$A$5:$A$80,0))="$C*$J",$C43*$J43,INDEX('Bảng tra CĐ'!$E$5:$E$80,MATCH(AR43,'Bảng tra CĐ'!$A$5:$A$80,0))="$C*2*($H+$I)",$C43*2*($H43+$I43),INDEX('Bảng tra CĐ'!$E$5:$E$80,MATCH(AR43,'Bảng tra CĐ'!$A$5:$A$80,0))="$L*3600",$L43*3600,INDEX('Bảng tra CĐ'!$E$5:$E$80,MATCH(AR43,'Bảng tra CĐ'!$A$5:$A$80,0))="$K*3600",$K43*3600),"")</f>
        <v>483.84</v>
      </c>
      <c r="AT43" s="1062">
        <f>IF(IFERROR(VLOOKUP(AR43,'Bảng tra CĐ'!$A$5:$C$80,3,0),"")="m3/h",1,_xlfn.IFS($G43&lt;18,1,$G43&lt;28,1.4,$G43&lt;40,1.6,$G43&lt;50,1.8,$G43&gt;=50,2))</f>
        <v>1.4</v>
      </c>
      <c r="AU43" s="1063">
        <f>IFERROR(IF(VLOOKUP(AR43,'Bảng tra CĐ'!$A$5:$B$80,2,0)=0,"",VLOOKUP(AR43,'Bảng tra CĐ'!$A$5:$B$80,2,0)),"")</f>
        <v>30</v>
      </c>
      <c r="AV43" s="1064">
        <f>IFERROR(IF(AS43="","",ROUNDUP(MAX(AS43*AT43/AU43,1),0)),"")</f>
        <v>23</v>
      </c>
      <c r="AW43" s="1049" t="s">
        <v>1123</v>
      </c>
      <c r="AX43" s="1064">
        <f>IFERROR(_xlfn.IFS(INDEX('Bảng tra CĐ'!$E$5:$E$80,MATCH(AW43,'Bảng tra CĐ'!$A$5:$A$80,0))="$C",$C43,INDEX('Bảng tra CĐ'!$E$5:$E$80,MATCH(AW43,'Bảng tra CĐ'!$A$5:$A$80,0))="$C*$H",$C43*$H43,INDEX('Bảng tra CĐ'!$E$5:$E$80,MATCH(AW43,'Bảng tra CĐ'!$A$5:$A$80,0))="$C*$J",$C43*$J43,INDEX('Bảng tra CĐ'!$E$5:$E$80,MATCH(AW43,'Bảng tra CĐ'!$A$5:$A$80,0))="$C*2*($H+$I)",$C43*2*($H43+$I43),INDEX('Bảng tra CĐ'!$E$5:$E$80,MATCH(AW43,'Bảng tra CĐ'!$A$5:$A$80,0))="$L*3600",$L43*3600,INDEX('Bảng tra CĐ'!$E$5:$E$80,MATCH(AW43,'Bảng tra CĐ'!$A$5:$A$80,0))="$K*3600",$K43*3600),"")</f>
        <v>40</v>
      </c>
      <c r="AY43" s="1062">
        <f>IF(IFERROR(VLOOKUP(AW43,'Bảng tra CĐ'!$A$5:$C$80,3,0),"")="m3/h",1,_xlfn.IFS($G43&lt;18,1,$G43&lt;28,1.4,$G43&lt;40,1.6,$G43&lt;50,1.8,$G43&gt;=50,2))</f>
        <v>1.4</v>
      </c>
      <c r="AZ43" s="1063">
        <f>IFERROR(IF(VLOOKUP(AW43,'Bảng tra CĐ'!$A$5:$B$80,2,0)=0,"",VLOOKUP(AW43,'Bảng tra CĐ'!$A$5:$B$80,2,0)),"")</f>
        <v>41</v>
      </c>
      <c r="BA43" s="1064">
        <f>IFERROR(IF(AX43="","",ROUNDUP(MAX(AX43*AY43/AZ43,1),0)),"")</f>
        <v>2</v>
      </c>
      <c r="BB43" s="1049" t="s">
        <v>1185</v>
      </c>
      <c r="BC43" s="1064">
        <f>IFERROR(_xlfn.IFS(INDEX('Bảng tra CĐ'!$E$5:$E$80,MATCH(BB43,'Bảng tra CĐ'!$A$5:$A$80,0))="$C",$C43,INDEX('Bảng tra CĐ'!$E$5:$E$80,MATCH(BB43,'Bảng tra CĐ'!$A$5:$A$80,0))="$C*$H",$C43*$H43,INDEX('Bảng tra CĐ'!$E$5:$E$80,MATCH(BB43,'Bảng tra CĐ'!$A$5:$A$80,0))="$C*$J",$C43*$J43,INDEX('Bảng tra CĐ'!$E$5:$E$80,MATCH(BB43,'Bảng tra CĐ'!$A$5:$A$80,0))="$C*2*($H+$I)",$C43*2*($H43+$I43),INDEX('Bảng tra CĐ'!$E$5:$E$80,MATCH(BB43,'Bảng tra CĐ'!$A$5:$A$80,0))="$L*3600",$L43*3600,INDEX('Bảng tra CĐ'!$E$5:$E$80,MATCH(BB43,'Bảng tra CĐ'!$A$5:$A$80,0))="$K*3600",$K43*3600),"")</f>
        <v>30</v>
      </c>
      <c r="BD43" s="1062">
        <f>IF(IFERROR(VLOOKUP(BB43,'Bảng tra CĐ'!$A$5:$C$80,3,0),"")="m3/h",1,_xlfn.IFS($G43&lt;18,1,$G43&lt;28,1.4,$G43&lt;40,1.6,$G43&lt;50,1.8,$G43&gt;=50,2))</f>
        <v>1.4</v>
      </c>
      <c r="BE43" s="1063">
        <f>IFERROR(IF(VLOOKUP(BB43,'Bảng tra CĐ'!$A$5:$B$80,2,0)=0,"",VLOOKUP(BB43,'Bảng tra CĐ'!$A$5:$B$80,2,0)),"")</f>
        <v>5</v>
      </c>
      <c r="BF43" s="1064">
        <f>IFERROR(IF(BC43="","",ROUNDUP(MAX(BC43*BD43/BE43,1),0)),"")</f>
        <v>9</v>
      </c>
      <c r="BG43" s="1049" t="s">
        <v>1125</v>
      </c>
      <c r="BH43" s="1064">
        <v>29</v>
      </c>
      <c r="BI43" s="1062">
        <f>IF(IFERROR(VLOOKUP(BG43,'Bảng tra CĐ'!$A$5:$C$80,3,0),"")="m3/h",1,_xlfn.IFS($G43&lt;18,1,$G43&lt;28,1.4,$G43&lt;40,1.6,$G43&lt;50,1.8,$G43&gt;=50,2))</f>
        <v>1.4</v>
      </c>
      <c r="BJ43" s="1063">
        <f>IFERROR(IF(VLOOKUP(BG43,'Bảng tra CĐ'!$A$5:$B$80,2,0)=0,"",VLOOKUP(BG43,'Bảng tra CĐ'!$A$5:$B$80,2,0)),"")</f>
        <v>0.1</v>
      </c>
      <c r="BK43" s="1064">
        <f>IFERROR(IF(BH43="","",ROUNDUP(MAX(BH43*BI43/BJ43,1),0)),"")</f>
        <v>406</v>
      </c>
      <c r="BL43" s="1049"/>
      <c r="BM43" s="139"/>
      <c r="BN43" s="1062"/>
      <c r="BO43" s="1063"/>
      <c r="BP43" s="1064"/>
      <c r="BQ43" s="1049" t="s">
        <v>1176</v>
      </c>
      <c r="BR43" s="1209">
        <f>F43*E43</f>
        <v>50160</v>
      </c>
      <c r="BS43" s="1062">
        <f>IF(IFERROR(VLOOKUP(BQ43,'Bảng tra CĐ'!$A$5:$C$80,3,0),"")="m3/h",1,_xlfn.IFS($G43&lt;18,1,$G43&lt;28,1.4,$G43&lt;40,1.6,$G43&lt;50,1.8,$G43&gt;=50,2))</f>
        <v>1.4</v>
      </c>
      <c r="BT43" s="1063">
        <f>IFERROR(IF(VLOOKUP(BQ43,'Bảng tra CĐ'!$A$5:$B$80,2,0)=0,"",VLOOKUP(BQ43,'Bảng tra CĐ'!$A$5:$B$80,2,0)),"")</f>
        <v>100</v>
      </c>
      <c r="BU43" s="1064">
        <f>IFERROR(IF(BR43="","",ROUNDUP(MAX(BR43*BS43/BT43,1),0)),"")</f>
        <v>703</v>
      </c>
      <c r="BV43" s="1048" t="s">
        <v>1139</v>
      </c>
      <c r="BW43" s="139">
        <f>IFERROR(_xlfn.IFS(INDEX('Bảng tra CĐ'!$E$5:$E$80,MATCH(BV43,'Bảng tra CĐ'!$A$5:$A$80,0))="$C",$C43,INDEX('Bảng tra CĐ'!$E$5:$E$80,MATCH(BV43,'Bảng tra CĐ'!$A$5:$A$80,0))="$C*$H",$C43*$H43,INDEX('Bảng tra CĐ'!$E$5:$E$80,MATCH(BV43,'Bảng tra CĐ'!$A$5:$A$80,0))="$C*$J",$C43*$J43,INDEX('Bảng tra CĐ'!$E$5:$E$80,MATCH(BV43,'Bảng tra CĐ'!$A$5:$A$80,0))="$C*2*($H+$I)",$C43*2*($H43+$I43),INDEX('Bảng tra CĐ'!$E$5:$E$80,MATCH(BV43,'Bảng tra CĐ'!$A$5:$A$80,0))="$L*3600",$L43*3600,INDEX('Bảng tra CĐ'!$E$5:$E$80,MATCH(BV43,'Bảng tra CĐ'!$A$5:$A$80,0))="$K*3600",$K43*3600),"")</f>
        <v>483.84</v>
      </c>
      <c r="BX43" s="1062">
        <f>IF(IFERROR(VLOOKUP(BV43,'Bảng tra CĐ'!$A$5:$C$80,3,0),"")="m3/h",1,_xlfn.IFS($G43&lt;18,1,$G43&lt;28,1.4,$G43&lt;40,1.6,$G43&lt;50,1.8,$G43&gt;=50,2))</f>
        <v>1.4</v>
      </c>
      <c r="BY43" s="1063">
        <f>IFERROR(IF(VLOOKUP(BV43,'Bảng tra CĐ'!$A$5:$B$80,2,0)=0,"",VLOOKUP(BV43,'Bảng tra CĐ'!$A$5:$B$80,2,0)),"")</f>
        <v>23</v>
      </c>
      <c r="BZ43" s="1064">
        <f t="shared" si="52"/>
        <v>30</v>
      </c>
      <c r="CA43" s="1049" t="s">
        <v>1179</v>
      </c>
      <c r="CB43" s="1064">
        <f>IFERROR(_xlfn.IFS(INDEX('Bảng tra CĐ'!$E$5:$E$80,MATCH(CA43,'Bảng tra CĐ'!$A$5:$A$80,0))="$C",$C43,INDEX('Bảng tra CĐ'!$E$5:$E$80,MATCH(CA43,'Bảng tra CĐ'!$A$5:$A$80,0))="$C*$H",$C43*$H43,INDEX('Bảng tra CĐ'!$E$5:$E$80,MATCH(CA43,'Bảng tra CĐ'!$A$5:$A$80,0))="$C*$J",$C43*$J43,INDEX('Bảng tra CĐ'!$E$5:$E$80,MATCH(CA43,'Bảng tra CĐ'!$A$5:$A$80,0))="$C*2*($H+$I)",$C43*2*($H43+$I43),INDEX('Bảng tra CĐ'!$E$5:$E$80,MATCH(CA43,'Bảng tra CĐ'!$A$5:$A$80,0))="$L*3600",$L43*3600,INDEX('Bảng tra CĐ'!$E$5:$E$80,MATCH(CA43,'Bảng tra CĐ'!$A$5:$A$80,0))="$K*3600",$K43*3600),"")</f>
        <v>483.84</v>
      </c>
      <c r="CC43" s="1062">
        <f>IF(IFERROR(VLOOKUP(CA43,'Bảng tra CĐ'!$A$5:$C$80,3,0),"")="m3/h",1,_xlfn.IFS($G43&lt;18,1,$G43&lt;28,1.4,$G43&lt;40,1.6,$G43&lt;50,1.8,$G43&gt;=50,2))</f>
        <v>1.4</v>
      </c>
      <c r="CD43" s="1063">
        <f>IFERROR(IF(VLOOKUP(CA43,'Bảng tra CĐ'!$A$5:$B$80,2,0)=0,"",VLOOKUP(CA43,'Bảng tra CĐ'!$A$5:$B$80,2,0)),"")</f>
        <v>10</v>
      </c>
      <c r="CE43" s="1064">
        <f t="shared" si="53"/>
        <v>68</v>
      </c>
      <c r="CF43" s="1049"/>
      <c r="CG43" s="1064"/>
      <c r="CH43" s="1062"/>
      <c r="CI43" s="1063" t="str">
        <f>IFERROR(IF(VLOOKUP(CF43,'Bảng tra CĐ'!$A$5:$B$80,2,0)=0,"",VLOOKUP(CF43,'Bảng tra CĐ'!$A$5:$B$80,2,0)),"")</f>
        <v/>
      </c>
      <c r="CJ43" s="1064" t="str">
        <f t="shared" si="54"/>
        <v/>
      </c>
      <c r="CK43" s="1048"/>
      <c r="CL43" s="139"/>
      <c r="CM43" s="1062"/>
      <c r="CN43" s="1063"/>
      <c r="CO43" s="1064"/>
      <c r="CP43" s="1113"/>
      <c r="CQ43" s="139"/>
      <c r="CR43" s="1062"/>
      <c r="CS43" s="1063"/>
      <c r="CT43" s="1064"/>
      <c r="CU43" s="1049"/>
      <c r="CV43" s="139"/>
      <c r="CW43" s="1062"/>
      <c r="CX43" s="1063"/>
      <c r="CY43" s="1064"/>
      <c r="CZ43" s="1049"/>
      <c r="DA43" s="139"/>
      <c r="DB43" s="1062"/>
      <c r="DC43" s="1063"/>
      <c r="DD43" s="1064"/>
      <c r="DE43" s="1049"/>
      <c r="DF43" s="139"/>
      <c r="DG43" s="1062"/>
      <c r="DH43" s="1063"/>
      <c r="DI43" s="1064"/>
      <c r="DJ43" s="1049"/>
      <c r="DK43" s="139"/>
      <c r="DL43" s="1062"/>
      <c r="DM43" s="1063"/>
      <c r="DN43" s="1064"/>
      <c r="DO43" s="1049"/>
      <c r="DP43" s="139"/>
      <c r="DQ43" s="1062"/>
      <c r="DR43" s="1063"/>
      <c r="DS43" s="1064"/>
      <c r="DT43" s="1050"/>
      <c r="DU43" s="139"/>
      <c r="DV43" s="1062"/>
      <c r="DW43" s="1063"/>
      <c r="DX43" s="1064"/>
      <c r="DY43" s="1050"/>
      <c r="DZ43" s="139"/>
      <c r="EA43" s="1062"/>
      <c r="EB43" s="1063"/>
      <c r="EC43" s="1064"/>
      <c r="ED43" s="1050"/>
      <c r="EE43" s="139"/>
      <c r="EF43" s="1062"/>
      <c r="EG43" s="1063"/>
      <c r="EH43" s="1064"/>
      <c r="EI43" s="1051"/>
      <c r="EJ43" s="139"/>
      <c r="EK43" s="1062"/>
      <c r="EL43" s="1063"/>
      <c r="EM43" s="1064"/>
      <c r="EN43" s="1052"/>
      <c r="EO43" s="139"/>
      <c r="EP43" s="1062"/>
      <c r="EQ43" s="1063"/>
      <c r="ER43" s="1064"/>
      <c r="ES43" s="1052"/>
    </row>
    <row r="44" spans="1:149" s="5" customFormat="1" ht="34.799999999999997" customHeight="1" outlineLevel="1">
      <c r="A44" s="17">
        <v>19</v>
      </c>
      <c r="B44" s="456" t="s">
        <v>859</v>
      </c>
      <c r="C44" s="355">
        <v>2</v>
      </c>
      <c r="D44" s="43">
        <f t="shared" si="16"/>
        <v>40</v>
      </c>
      <c r="E44" s="43">
        <f t="shared" si="3"/>
        <v>39</v>
      </c>
      <c r="F44" s="65">
        <f t="shared" si="4"/>
        <v>540</v>
      </c>
      <c r="G44" s="359">
        <v>35</v>
      </c>
      <c r="H44" s="360">
        <v>35</v>
      </c>
      <c r="I44" s="360">
        <v>520</v>
      </c>
      <c r="J44" s="580"/>
      <c r="K44" s="100">
        <f t="shared" si="17"/>
        <v>1.2700000000000001E-3</v>
      </c>
      <c r="L44" s="92">
        <f t="shared" si="5"/>
        <v>0.14560000000000001</v>
      </c>
      <c r="M44" s="127"/>
      <c r="N44" s="1014" t="s">
        <v>860</v>
      </c>
      <c r="O44" s="245"/>
      <c r="P44" s="245"/>
      <c r="Q44" s="245"/>
      <c r="R44" s="245"/>
      <c r="S44" s="245"/>
      <c r="T44" s="129">
        <f t="shared" si="6"/>
        <v>1784</v>
      </c>
      <c r="U44" s="128">
        <f t="shared" si="7"/>
        <v>1.1364099999999999</v>
      </c>
      <c r="V44" s="96">
        <v>3</v>
      </c>
      <c r="W44" s="97">
        <f t="shared" si="18"/>
        <v>3.40923</v>
      </c>
      <c r="AB44" s="1075" t="s">
        <v>1242</v>
      </c>
      <c r="AC44" s="1047" t="s">
        <v>1254</v>
      </c>
      <c r="AD44" s="1064">
        <f>IFERROR(_xlfn.IFS(INDEX('Bảng tra CĐ'!$E$5:$E$80,MATCH(AC44,'Bảng tra CĐ'!$A$5:$A$80,0))="$C",$C44,INDEX('Bảng tra CĐ'!$E$5:$E$80,MATCH(AC44,'Bảng tra CĐ'!$A$5:$A$80,0))="$C*$H",$C44*$H44,INDEX('Bảng tra CĐ'!$E$5:$E$80,MATCH(AC44,'Bảng tra CĐ'!$A$5:$A$80,0))="$C*$J",$C44*$J44,INDEX('Bảng tra CĐ'!$E$5:$E$80,MATCH(AC44,'Bảng tra CĐ'!$A$5:$A$80,0))="$C*2*($H+$I)",$C44*2*($H44+$I44),INDEX('Bảng tra CĐ'!$E$5:$E$80,MATCH(AC44,'Bảng tra CĐ'!$A$5:$A$80,0))="$L*3600",$L44*3600,INDEX('Bảng tra CĐ'!$E$5:$E$80,MATCH(AC44,'Bảng tra CĐ'!$A$5:$A$80,0))="$K*3600",$K44*3600),"")</f>
        <v>2220</v>
      </c>
      <c r="AE44" s="1062">
        <f>IF(IFERROR(VLOOKUP(AC44,'Bảng tra CĐ'!$A$5:$C$80,3,0),"")="m3/h",1,_xlfn.IFS($G44&lt;18,1,$G44&lt;28,1.4,$G44&lt;40,1.6,$G44&lt;50,1.8,$G44&gt;=50,2))</f>
        <v>1.6</v>
      </c>
      <c r="AF44" s="1063">
        <f>IFERROR(IF(VLOOKUP(AC44,'Bảng tra CĐ'!$A$5:$B$80,2,0)=0,"",VLOOKUP(AC44,'Bảng tra CĐ'!$A$5:$B$80,2,0)),"")</f>
        <v>20</v>
      </c>
      <c r="AG44" s="1064">
        <f>IFERROR(IF(AD44="","",ROUNDUP(MAX(AD44*AE44/AF44,1),0)),"")</f>
        <v>178</v>
      </c>
      <c r="AH44" s="1048" t="s">
        <v>1098</v>
      </c>
      <c r="AI44" s="1064">
        <f>IFERROR(_xlfn.IFS(INDEX('Bảng tra CĐ'!$E$5:$E$80,MATCH(AH44,'Bảng tra CĐ'!$A$5:$A$80,0))="$C",$C44,INDEX('Bảng tra CĐ'!$E$5:$E$80,MATCH(AH44,'Bảng tra CĐ'!$A$5:$A$80,0))="$C*$H",$C44*$H44,INDEX('Bảng tra CĐ'!$E$5:$E$80,MATCH(AH44,'Bảng tra CĐ'!$A$5:$A$80,0))="$C*$J",$C44*$J44,INDEX('Bảng tra CĐ'!$E$5:$E$80,MATCH(AH44,'Bảng tra CĐ'!$A$5:$A$80,0))="$C*2*($H+$I)",$C44*2*($H44+$I44),INDEX('Bảng tra CĐ'!$E$5:$E$80,MATCH(AH44,'Bảng tra CĐ'!$A$5:$A$80,0))="$L*3600",$L44*3600,INDEX('Bảng tra CĐ'!$E$5:$E$80,MATCH(AH44,'Bảng tra CĐ'!$A$5:$A$80,0))="$K*3600",$K44*3600),"")</f>
        <v>524.16000000000008</v>
      </c>
      <c r="AJ44" s="1062">
        <f>IF(IFERROR(VLOOKUP(AH44,'Bảng tra CĐ'!$A$5:$C$80,3,0),"")="m3/h",1,_xlfn.IFS($G44&lt;18,1,$G44&lt;28,1.4,$G44&lt;40,1.6,$G44&lt;50,1.8,$G44&gt;=50,2))</f>
        <v>1.6</v>
      </c>
      <c r="AK44" s="1063">
        <f>IFERROR(IF(VLOOKUP(AH44,'Bảng tra CĐ'!$A$5:$B$80,2,0)=0,"",VLOOKUP(AH44,'Bảng tra CĐ'!$A$5:$B$80,2,0)),"")</f>
        <v>47</v>
      </c>
      <c r="AL44" s="1064">
        <f>IFERROR(IF(AI44="","",ROUNDUP(MAX(AI44*AJ44/AK44,1),0)),"")</f>
        <v>18</v>
      </c>
      <c r="AM44" s="1048" t="s">
        <v>1151</v>
      </c>
      <c r="AN44" s="1064">
        <f>I44*H44*C44</f>
        <v>36400</v>
      </c>
      <c r="AO44" s="1062">
        <f>IF(IFERROR(VLOOKUP(AM44,'Bảng tra CĐ'!$A$5:$C$80,3,0),"")="m3/h",1,_xlfn.IFS($G44&lt;18,1,$G44&lt;28,1.4,$G44&lt;40,1.6,$G44&lt;50,1.8,$G44&gt;=50,2))</f>
        <v>1.6</v>
      </c>
      <c r="AP44" s="1063">
        <f>IFERROR(IF(VLOOKUP(AM44,'Bảng tra CĐ'!$A$5:$B$80,2,0)=0,"",VLOOKUP(AM44,'Bảng tra CĐ'!$A$5:$B$80,2,0)),"")</f>
        <v>435.555555555556</v>
      </c>
      <c r="AQ44" s="1064">
        <f>IFERROR(IF(AN44="","",ROUNDUP(MAX(AN44*AO44/AP44,1),0)),"")</f>
        <v>134</v>
      </c>
      <c r="AR44" s="1048"/>
      <c r="AS44" s="139"/>
      <c r="AT44" s="1062"/>
      <c r="AU44" s="1063"/>
      <c r="AV44" s="1064"/>
      <c r="AW44" s="1049" t="s">
        <v>1123</v>
      </c>
      <c r="AX44" s="1064">
        <f>IFERROR(_xlfn.IFS(INDEX('Bảng tra CĐ'!$E$5:$E$80,MATCH(AW44,'Bảng tra CĐ'!$A$5:$A$80,0))="$C",$C44,INDEX('Bảng tra CĐ'!$E$5:$E$80,MATCH(AW44,'Bảng tra CĐ'!$A$5:$A$80,0))="$C*$H",$C44*$H44,INDEX('Bảng tra CĐ'!$E$5:$E$80,MATCH(AW44,'Bảng tra CĐ'!$A$5:$A$80,0))="$C*$J",$C44*$J44,INDEX('Bảng tra CĐ'!$E$5:$E$80,MATCH(AW44,'Bảng tra CĐ'!$A$5:$A$80,0))="$C*2*($H+$I)",$C44*2*($H44+$I44),INDEX('Bảng tra CĐ'!$E$5:$E$80,MATCH(AW44,'Bảng tra CĐ'!$A$5:$A$80,0))="$L*3600",$L44*3600,INDEX('Bảng tra CĐ'!$E$5:$E$80,MATCH(AW44,'Bảng tra CĐ'!$A$5:$A$80,0))="$K*3600",$K44*3600),"")</f>
        <v>70</v>
      </c>
      <c r="AY44" s="1062">
        <f>IF(IFERROR(VLOOKUP(AW44,'Bảng tra CĐ'!$A$5:$C$80,3,0),"")="m3/h",1,_xlfn.IFS($G44&lt;18,1,$G44&lt;28,1.4,$G44&lt;40,1.6,$G44&lt;50,1.8,$G44&gt;=50,2))</f>
        <v>1.6</v>
      </c>
      <c r="AZ44" s="1063">
        <f>IFERROR(IF(VLOOKUP(AW44,'Bảng tra CĐ'!$A$5:$B$80,2,0)=0,"",VLOOKUP(AW44,'Bảng tra CĐ'!$A$5:$B$80,2,0)),"")</f>
        <v>41</v>
      </c>
      <c r="BA44" s="1064">
        <f>IFERROR(IF(AX44="","",ROUNDUP(MAX(AX44*AY44/AZ44,1),0)),"")</f>
        <v>3</v>
      </c>
      <c r="BB44" s="1049"/>
      <c r="BC44" s="1064" t="str">
        <f>IFERROR(_xlfn.IFS(INDEX('Bảng tra CĐ'!$E$5:$E$80,MATCH(BB44,'Bảng tra CĐ'!$A$5:$A$80,0))="$C",$C44,INDEX('Bảng tra CĐ'!$E$5:$E$80,MATCH(BB44,'Bảng tra CĐ'!$A$5:$A$80,0))="$C*$H",$C44*$H44,INDEX('Bảng tra CĐ'!$E$5:$E$80,MATCH(BB44,'Bảng tra CĐ'!$A$5:$A$80,0))="$C*$J",$C44*$J44,INDEX('Bảng tra CĐ'!$E$5:$E$80,MATCH(BB44,'Bảng tra CĐ'!$A$5:$A$80,0))="$C*2*($H+$I)",$C44*2*($H44+$I44),INDEX('Bảng tra CĐ'!$E$5:$E$80,MATCH(BB44,'Bảng tra CĐ'!$A$5:$A$80,0))="$L*3600",$L44*3600,INDEX('Bảng tra CĐ'!$E$5:$E$80,MATCH(BB44,'Bảng tra CĐ'!$A$5:$A$80,0))="$K*3600",$K44*3600),"")</f>
        <v/>
      </c>
      <c r="BD44" s="1062"/>
      <c r="BE44" s="1063" t="str">
        <f>IFERROR(IF(VLOOKUP(BB44,'Bảng tra CĐ'!$A$5:$B$80,2,0)=0,"",VLOOKUP(BB44,'Bảng tra CĐ'!$A$5:$B$80,2,0)),"")</f>
        <v/>
      </c>
      <c r="BF44" s="1064" t="str">
        <f>IFERROR(IF(BC44="","",ROUNDUP(MAX(BC44*BD44/BE44,1),0)),"")</f>
        <v/>
      </c>
      <c r="BG44" s="1049" t="s">
        <v>1125</v>
      </c>
      <c r="BH44" s="1064">
        <v>2</v>
      </c>
      <c r="BI44" s="1062">
        <f>IF(IFERROR(VLOOKUP(BG44,'Bảng tra CĐ'!$A$5:$C$80,3,0),"")="m3/h",1,_xlfn.IFS($G44&lt;18,1,$G44&lt;28,1.4,$G44&lt;40,1.6,$G44&lt;50,1.8,$G44&gt;=50,2))</f>
        <v>1.6</v>
      </c>
      <c r="BJ44" s="1063">
        <f>IFERROR(IF(VLOOKUP(BG44,'Bảng tra CĐ'!$A$5:$B$80,2,0)=0,"",VLOOKUP(BG44,'Bảng tra CĐ'!$A$5:$B$80,2,0)),"")</f>
        <v>0.1</v>
      </c>
      <c r="BK44" s="1064">
        <f>IFERROR(IF(BH44="","",ROUNDUP(MAX(BH44*BI44/BJ44,1),0)),"")</f>
        <v>32</v>
      </c>
      <c r="BL44" s="1049" t="s">
        <v>1187</v>
      </c>
      <c r="BM44" s="1064">
        <v>2</v>
      </c>
      <c r="BN44" s="1062">
        <f>IF(IFERROR(VLOOKUP(BL44,'Bảng tra CĐ'!$A$5:$C$80,3,0),"")="m3/h",1,_xlfn.IFS($G44&lt;18,1,$G44&lt;28,1.4,$G44&lt;40,1.6,$G44&lt;50,1.8,$G44&gt;=50,2))</f>
        <v>1.6</v>
      </c>
      <c r="BO44" s="1063">
        <f>IFERROR(IF(VLOOKUP(BL44,'Bảng tra CĐ'!$A$5:$B$80,2,0)=0,"",VLOOKUP(BL44,'Bảng tra CĐ'!$A$5:$B$80,2,0)),"")</f>
        <v>0.3</v>
      </c>
      <c r="BP44" s="1064">
        <f>IFERROR(IF(BM44="","",ROUNDUP(MAX(BM44*BN44/BO44,1),0)),"")</f>
        <v>11</v>
      </c>
      <c r="BQ44" s="1049"/>
      <c r="BR44" s="139"/>
      <c r="BS44" s="1062"/>
      <c r="BT44" s="1063"/>
      <c r="BU44" s="1064"/>
      <c r="BV44" s="1048" t="s">
        <v>1139</v>
      </c>
      <c r="BW44" s="139">
        <f>IFERROR(_xlfn.IFS(INDEX('Bảng tra CĐ'!$E$5:$E$80,MATCH(BV44,'Bảng tra CĐ'!$A$5:$A$80,0))="$C",$C44,INDEX('Bảng tra CĐ'!$E$5:$E$80,MATCH(BV44,'Bảng tra CĐ'!$A$5:$A$80,0))="$C*$H",$C44*$H44,INDEX('Bảng tra CĐ'!$E$5:$E$80,MATCH(BV44,'Bảng tra CĐ'!$A$5:$A$80,0))="$C*$J",$C44*$J44,INDEX('Bảng tra CĐ'!$E$5:$E$80,MATCH(BV44,'Bảng tra CĐ'!$A$5:$A$80,0))="$C*2*($H+$I)",$C44*2*($H44+$I44),INDEX('Bảng tra CĐ'!$E$5:$E$80,MATCH(BV44,'Bảng tra CĐ'!$A$5:$A$80,0))="$L*3600",$L44*3600,INDEX('Bảng tra CĐ'!$E$5:$E$80,MATCH(BV44,'Bảng tra CĐ'!$A$5:$A$80,0))="$K*3600",$K44*3600),"")</f>
        <v>524.16000000000008</v>
      </c>
      <c r="BX44" s="1062">
        <f>IF(IFERROR(VLOOKUP(BV44,'Bảng tra CĐ'!$A$5:$C$80,3,0),"")="m3/h",1,_xlfn.IFS($G44&lt;18,1,$G44&lt;28,1.4,$G44&lt;40,1.6,$G44&lt;50,1.8,$G44&gt;=50,2))</f>
        <v>1.6</v>
      </c>
      <c r="BY44" s="1063">
        <f>IFERROR(IF(VLOOKUP(BV44,'Bảng tra CĐ'!$A$5:$B$80,2,0)=0,"",VLOOKUP(BV44,'Bảng tra CĐ'!$A$5:$B$80,2,0)),"")</f>
        <v>23</v>
      </c>
      <c r="BZ44" s="1064">
        <f t="shared" si="52"/>
        <v>37</v>
      </c>
      <c r="CA44" s="1049" t="s">
        <v>1103</v>
      </c>
      <c r="CB44" s="1064">
        <f>IFERROR(_xlfn.IFS(INDEX('Bảng tra CĐ'!$E$5:$E$80,MATCH(CA44,'Bảng tra CĐ'!$A$5:$A$80,0))="$C",$C44,INDEX('Bảng tra CĐ'!$E$5:$E$80,MATCH(CA44,'Bảng tra CĐ'!$A$5:$A$80,0))="$C*$H",$C44*$H44,INDEX('Bảng tra CĐ'!$E$5:$E$80,MATCH(CA44,'Bảng tra CĐ'!$A$5:$A$80,0))="$C*$J",$C44*$J44,INDEX('Bảng tra CĐ'!$E$5:$E$80,MATCH(CA44,'Bảng tra CĐ'!$A$5:$A$80,0))="$C*2*($H+$I)",$C44*2*($H44+$I44),INDEX('Bảng tra CĐ'!$E$5:$E$80,MATCH(CA44,'Bảng tra CĐ'!$A$5:$A$80,0))="$L*3600",$L44*3600,INDEX('Bảng tra CĐ'!$E$5:$E$80,MATCH(CA44,'Bảng tra CĐ'!$A$5:$A$80,0))="$K*3600",$K44*3600),"")</f>
        <v>524.16000000000008</v>
      </c>
      <c r="CC44" s="1062">
        <f>IF(IFERROR(VLOOKUP(CA44,'Bảng tra CĐ'!$A$5:$C$80,3,0),"")="m3/h",1,_xlfn.IFS($G44&lt;18,1,$G44&lt;28,1.4,$G44&lt;40,1.6,$G44&lt;50,1.8,$G44&gt;=50,2))</f>
        <v>1.6</v>
      </c>
      <c r="CD44" s="1063">
        <f>IFERROR(IF(VLOOKUP(CA44,'Bảng tra CĐ'!$A$5:$B$80,2,0)=0,"",VLOOKUP(CA44,'Bảng tra CĐ'!$A$5:$B$80,2,0)),"")</f>
        <v>30</v>
      </c>
      <c r="CE44" s="1064">
        <f t="shared" si="53"/>
        <v>28</v>
      </c>
      <c r="CF44" s="1049"/>
      <c r="CG44" s="139"/>
      <c r="CH44" s="1062"/>
      <c r="CI44" s="1063"/>
      <c r="CJ44" s="1064"/>
      <c r="CK44" s="1048"/>
      <c r="CL44" s="139"/>
      <c r="CM44" s="1062"/>
      <c r="CN44" s="1063"/>
      <c r="CO44" s="1064"/>
      <c r="CP44" s="1049"/>
      <c r="CQ44" s="139"/>
      <c r="CR44" s="1062"/>
      <c r="CS44" s="1063"/>
      <c r="CT44" s="1064"/>
      <c r="CU44" s="1049"/>
      <c r="CV44" s="139"/>
      <c r="CW44" s="1062"/>
      <c r="CX44" s="1063"/>
      <c r="CY44" s="1064"/>
      <c r="CZ44" s="1049"/>
      <c r="DA44" s="139"/>
      <c r="DB44" s="1062"/>
      <c r="DC44" s="1063"/>
      <c r="DD44" s="1064"/>
      <c r="DE44" s="1049"/>
      <c r="DF44" s="139"/>
      <c r="DG44" s="1062"/>
      <c r="DH44" s="1063"/>
      <c r="DI44" s="1064"/>
      <c r="DJ44" s="1049"/>
      <c r="DK44" s="139"/>
      <c r="DL44" s="1062"/>
      <c r="DM44" s="1063"/>
      <c r="DN44" s="1064"/>
      <c r="DO44" s="1049"/>
      <c r="DP44" s="139"/>
      <c r="DQ44" s="1062"/>
      <c r="DR44" s="1063"/>
      <c r="DS44" s="1064"/>
      <c r="DT44" s="1050"/>
      <c r="DU44" s="139"/>
      <c r="DV44" s="1062"/>
      <c r="DW44" s="1063"/>
      <c r="DX44" s="1064"/>
      <c r="DY44" s="1050"/>
      <c r="DZ44" s="139"/>
      <c r="EA44" s="1062"/>
      <c r="EB44" s="1063"/>
      <c r="EC44" s="1064"/>
      <c r="ED44" s="1050"/>
      <c r="EE44" s="139"/>
      <c r="EF44" s="1062"/>
      <c r="EG44" s="1063"/>
      <c r="EH44" s="1064"/>
      <c r="EI44" s="1051"/>
      <c r="EJ44" s="139"/>
      <c r="EK44" s="1062"/>
      <c r="EL44" s="1063"/>
      <c r="EM44" s="1064"/>
      <c r="EN44" s="1052"/>
      <c r="EO44" s="139"/>
      <c r="EP44" s="1062"/>
      <c r="EQ44" s="1063"/>
      <c r="ER44" s="1064"/>
      <c r="ES44" s="1052"/>
    </row>
    <row r="45" spans="1:149" s="5" customFormat="1" ht="34.799999999999997" customHeight="1" outlineLevel="1" thickBot="1">
      <c r="A45" s="17">
        <v>20</v>
      </c>
      <c r="B45" s="456" t="s">
        <v>861</v>
      </c>
      <c r="C45" s="355">
        <v>29</v>
      </c>
      <c r="D45" s="43">
        <f t="shared" si="16"/>
        <v>24</v>
      </c>
      <c r="E45" s="43">
        <f t="shared" si="3"/>
        <v>19</v>
      </c>
      <c r="F45" s="65">
        <f t="shared" si="4"/>
        <v>465</v>
      </c>
      <c r="G45" s="359">
        <v>20</v>
      </c>
      <c r="H45" s="360">
        <v>15</v>
      </c>
      <c r="I45" s="360">
        <v>415</v>
      </c>
      <c r="J45" s="580">
        <v>30</v>
      </c>
      <c r="K45" s="100">
        <f t="shared" si="17"/>
        <v>3.8700000000000002E-3</v>
      </c>
      <c r="L45" s="92">
        <f t="shared" si="5"/>
        <v>0.90339999999999998</v>
      </c>
      <c r="M45" s="127"/>
      <c r="N45" s="1014" t="s">
        <v>862</v>
      </c>
      <c r="O45" s="245"/>
      <c r="P45" s="245"/>
      <c r="Q45" s="245"/>
      <c r="R45" s="245"/>
      <c r="S45" s="245"/>
      <c r="T45" s="129">
        <f t="shared" si="6"/>
        <v>25868</v>
      </c>
      <c r="U45" s="128">
        <f t="shared" si="7"/>
        <v>3.4533800000000001</v>
      </c>
      <c r="V45" s="96">
        <v>3</v>
      </c>
      <c r="W45" s="97">
        <f t="shared" si="18"/>
        <v>10.360140000000001</v>
      </c>
      <c r="AB45" s="1075" t="s">
        <v>1239</v>
      </c>
      <c r="AC45" s="1047" t="s">
        <v>1251</v>
      </c>
      <c r="AD45" s="1064">
        <f>IFERROR(_xlfn.IFS(INDEX('Bảng tra CĐ'!$E$5:$E$80,MATCH(AC45,'Bảng tra CĐ'!$A$5:$A$80,0))="$C",$C45,INDEX('Bảng tra CĐ'!$E$5:$E$80,MATCH(AC45,'Bảng tra CĐ'!$A$5:$A$80,0))="$C*$H",$C45*$H45,INDEX('Bảng tra CĐ'!$E$5:$E$80,MATCH(AC45,'Bảng tra CĐ'!$A$5:$A$80,0))="$C*$J",$C45*$J45,INDEX('Bảng tra CĐ'!$E$5:$E$80,MATCH(AC45,'Bảng tra CĐ'!$A$5:$A$80,0))="$C*2*($H+$I)",$C45*2*($H45+$I45),INDEX('Bảng tra CĐ'!$E$5:$E$80,MATCH(AC45,'Bảng tra CĐ'!$A$5:$A$80,0))="$L*3600",$L45*3600,INDEX('Bảng tra CĐ'!$E$5:$E$80,MATCH(AC45,'Bảng tra CĐ'!$A$5:$A$80,0))="$K*3600",$K45*3600),"")</f>
        <v>24940</v>
      </c>
      <c r="AE45" s="1062">
        <f>IF(IFERROR(VLOOKUP(AC45,'Bảng tra CĐ'!$A$5:$C$80,3,0),"")="m3/h",1,_xlfn.IFS($G45&lt;18,1,$G45&lt;28,1.4,$G45&lt;40,1.6,$G45&lt;50,1.8,$G45&gt;=50,2))</f>
        <v>1.4</v>
      </c>
      <c r="AF45" s="1063">
        <f>IFERROR(IF(VLOOKUP(AC45,'Bảng tra CĐ'!$A$5:$B$80,2,0)=0,"",VLOOKUP(AC45,'Bảng tra CĐ'!$A$5:$B$80,2,0)),"")</f>
        <v>100</v>
      </c>
      <c r="AG45" s="1064">
        <f>IFERROR(IF(AD45="","",ROUNDUP(MAX(AD45*AE45/AF45,1),0)),"")</f>
        <v>350</v>
      </c>
      <c r="AH45" s="1048" t="s">
        <v>1099</v>
      </c>
      <c r="AI45" s="1064">
        <f>IFERROR(_xlfn.IFS(INDEX('Bảng tra CĐ'!$E$5:$E$80,MATCH(AH45,'Bảng tra CĐ'!$A$5:$A$80,0))="$C",$C45,INDEX('Bảng tra CĐ'!$E$5:$E$80,MATCH(AH45,'Bảng tra CĐ'!$A$5:$A$80,0))="$C*$H",$C45*$H45,INDEX('Bảng tra CĐ'!$E$5:$E$80,MATCH(AH45,'Bảng tra CĐ'!$A$5:$A$80,0))="$C*$J",$C45*$J45,INDEX('Bảng tra CĐ'!$E$5:$E$80,MATCH(AH45,'Bảng tra CĐ'!$A$5:$A$80,0))="$C*2*($H+$I)",$C45*2*($H45+$I45),INDEX('Bảng tra CĐ'!$E$5:$E$80,MATCH(AH45,'Bảng tra CĐ'!$A$5:$A$80,0))="$L*3600",$L45*3600,INDEX('Bảng tra CĐ'!$E$5:$E$80,MATCH(AH45,'Bảng tra CĐ'!$A$5:$A$80,0))="$K*3600",$K45*3600),"")</f>
        <v>3252.24</v>
      </c>
      <c r="AJ45" s="1062">
        <f>IF(IFERROR(VLOOKUP(AH45,'Bảng tra CĐ'!$A$5:$C$80,3,0),"")="m3/h",1,_xlfn.IFS($G45&lt;18,1,$G45&lt;28,1.4,$G45&lt;40,1.6,$G45&lt;50,1.8,$G45&gt;=50,2))</f>
        <v>1.4</v>
      </c>
      <c r="AK45" s="1063">
        <f>IFERROR(IF(VLOOKUP(AH45,'Bảng tra CĐ'!$A$5:$B$80,2,0)=0,"",VLOOKUP(AH45,'Bảng tra CĐ'!$A$5:$B$80,2,0)),"")</f>
        <v>30</v>
      </c>
      <c r="AL45" s="1064">
        <f>IFERROR(IF(AI45="","",ROUNDUP(MAX(AI45*AJ45/AK45,1),0)),"")</f>
        <v>152</v>
      </c>
      <c r="AM45" s="1047" t="s">
        <v>1219</v>
      </c>
      <c r="AN45" s="1064" t="str">
        <f>IFERROR(_xlfn.IFS(INDEX('Bảng tra CĐ'!$E$5:$E$80,MATCH(AM45,'Bảng tra CĐ'!$A$5:$A$80,0))="$C",$C45,INDEX('Bảng tra CĐ'!$E$5:$E$80,MATCH(AM45,'Bảng tra CĐ'!$A$5:$A$80,0))="$C*$H",$C45*$H45,INDEX('Bảng tra CĐ'!$E$5:$E$80,MATCH(AM45,'Bảng tra CĐ'!$A$5:$A$80,0))="$C*$J",$C45*$J45,INDEX('Bảng tra CĐ'!$E$5:$E$80,MATCH(AM45,'Bảng tra CĐ'!$A$5:$A$80,0))="$C*2*($H+$I)",$C45*2*($H45+$I45),INDEX('Bảng tra CĐ'!$E$5:$E$80,MATCH(AM45,'Bảng tra CĐ'!$A$5:$A$80,0))="$L*3600",$L45*3600,INDEX('Bảng tra CĐ'!$E$5:$E$80,MATCH(AM45,'Bảng tra CĐ'!$A$5:$A$80,0))="$K*3600",$K45*3600),"")</f>
        <v/>
      </c>
      <c r="AO45" s="1062">
        <f>IF(IFERROR(VLOOKUP(AM45,'Bảng tra CĐ'!$A$5:$C$80,3,0),"")="m3/h",1,_xlfn.IFS($G45&lt;18,1,$G45&lt;28,1.4,$G45&lt;40,1.6,$G45&lt;50,1.8,$G45&gt;=50,2))</f>
        <v>1.4</v>
      </c>
      <c r="AP45" s="1063" t="str">
        <f>IFERROR(IF(VLOOKUP(AM45,'Bảng tra CĐ'!$A$5:$B$80,2,0)=0,"",VLOOKUP(AM45,'Bảng tra CĐ'!$A$5:$B$80,2,0)),"")</f>
        <v/>
      </c>
      <c r="AQ45" s="1064" t="str">
        <f>IFERROR(IF(AN45="","",ROUNDUP(MAX(AN45*AO45/AP45,1),0)),"")</f>
        <v/>
      </c>
      <c r="AR45" s="1048"/>
      <c r="AS45" s="139"/>
      <c r="AT45" s="1062"/>
      <c r="AU45" s="1063"/>
      <c r="AV45" s="1064"/>
      <c r="AW45" s="1049" t="s">
        <v>1140</v>
      </c>
      <c r="AX45" s="1064">
        <f>IFERROR(_xlfn.IFS(INDEX('Bảng tra CĐ'!$E$5:$E$80,MATCH(AW45,'Bảng tra CĐ'!$A$5:$A$80,0))="$C",$C45,INDEX('Bảng tra CĐ'!$E$5:$E$80,MATCH(AW45,'Bảng tra CĐ'!$A$5:$A$80,0))="$C*$H",$C45*$H45,INDEX('Bảng tra CĐ'!$E$5:$E$80,MATCH(AW45,'Bảng tra CĐ'!$A$5:$A$80,0))="$C*$J",$C45*$J45,INDEX('Bảng tra CĐ'!$E$5:$E$80,MATCH(AW45,'Bảng tra CĐ'!$A$5:$A$80,0))="$C*2*($H+$I)",$C45*2*($H45+$I45),INDEX('Bảng tra CĐ'!$E$5:$E$80,MATCH(AW45,'Bảng tra CĐ'!$A$5:$A$80,0))="$L*3600",$L45*3600,INDEX('Bảng tra CĐ'!$E$5:$E$80,MATCH(AW45,'Bảng tra CĐ'!$A$5:$A$80,0))="$K*3600",$K45*3600),"")</f>
        <v>435</v>
      </c>
      <c r="AY45" s="1062">
        <f>IF(IFERROR(VLOOKUP(AW45,'Bảng tra CĐ'!$A$5:$C$80,3,0),"")="m3/h",1,_xlfn.IFS($G45&lt;18,1,$G45&lt;28,1.4,$G45&lt;40,1.6,$G45&lt;50,1.8,$G45&gt;=50,2))</f>
        <v>1.4</v>
      </c>
      <c r="AZ45" s="1063">
        <f>IFERROR(IF(VLOOKUP(AW45,'Bảng tra CĐ'!$A$5:$B$80,2,0)=0,"",VLOOKUP(AW45,'Bảng tra CĐ'!$A$5:$B$80,2,0)),"")</f>
        <v>29.285714285714288</v>
      </c>
      <c r="BA45" s="1064">
        <f>IFERROR(IF(AX45="","",ROUNDUP(MAX(AX45*AY45/AZ45,1),0)),"")</f>
        <v>21</v>
      </c>
      <c r="BB45" s="1049" t="s">
        <v>1194</v>
      </c>
      <c r="BC45" s="1064">
        <f>IFERROR(_xlfn.IFS(INDEX('Bảng tra CĐ'!$E$5:$E$80,MATCH(BB45,'Bảng tra CĐ'!$A$5:$A$80,0))="$C",$C45,INDEX('Bảng tra CĐ'!$E$5:$E$80,MATCH(BB45,'Bảng tra CĐ'!$A$5:$A$80,0))="$C*$H",$C45*$H45,INDEX('Bảng tra CĐ'!$E$5:$E$80,MATCH(BB45,'Bảng tra CĐ'!$A$5:$A$80,0))="$C*$J",$C45*$J45,INDEX('Bảng tra CĐ'!$E$5:$E$80,MATCH(BB45,'Bảng tra CĐ'!$A$5:$A$80,0))="$C*2*($H+$I)",$C45*2*($H45+$I45),INDEX('Bảng tra CĐ'!$E$5:$E$80,MATCH(BB45,'Bảng tra CĐ'!$A$5:$A$80,0))="$L*3600",$L45*3600,INDEX('Bảng tra CĐ'!$E$5:$E$80,MATCH(BB45,'Bảng tra CĐ'!$A$5:$A$80,0))="$K*3600",$K45*3600),"")</f>
        <v>870</v>
      </c>
      <c r="BD45" s="1062">
        <f>IF(IFERROR(VLOOKUP(BB45,'Bảng tra CĐ'!$A$5:$C$80,3,0),"")="m3/h",1,_xlfn.IFS($G45&lt;18,1,$G45&lt;28,1.4,$G45&lt;40,1.6,$G45&lt;50,1.8,$G45&gt;=50,2))</f>
        <v>1.4</v>
      </c>
      <c r="BE45" s="1063">
        <f>IFERROR(IF(VLOOKUP(BB45,'Bảng tra CĐ'!$A$5:$B$80,2,0)=0,"",VLOOKUP(BB45,'Bảng tra CĐ'!$A$5:$B$80,2,0)),"")</f>
        <v>5</v>
      </c>
      <c r="BF45" s="1064">
        <f>IFERROR(IF(BC45="","",ROUNDUP(MAX(BC45*BD45/BE45,1),0)),"")</f>
        <v>244</v>
      </c>
      <c r="BG45" s="1049"/>
      <c r="BH45" s="1064" t="str">
        <f>IFERROR(_xlfn.IFS(INDEX('Bảng tra CĐ'!$E$5:$E$80,MATCH(BG45,'Bảng tra CĐ'!$A$5:$A$80,0))="$C",$C45,INDEX('Bảng tra CĐ'!$E$5:$E$80,MATCH(BG45,'Bảng tra CĐ'!$A$5:$A$80,0))="$C*$H",$C45*$H45,INDEX('Bảng tra CĐ'!$E$5:$E$80,MATCH(BG45,'Bảng tra CĐ'!$A$5:$A$80,0))="$C*$J",$C45*$J45,INDEX('Bảng tra CĐ'!$E$5:$E$80,MATCH(BG45,'Bảng tra CĐ'!$A$5:$A$80,0))="$C*2*($H+$I)",$C45*2*($H45+$I45),INDEX('Bảng tra CĐ'!$E$5:$E$80,MATCH(BG45,'Bảng tra CĐ'!$A$5:$A$80,0))="$L*3600",$L45*3600,INDEX('Bảng tra CĐ'!$E$5:$E$80,MATCH(BG45,'Bảng tra CĐ'!$A$5:$A$80,0))="$K*3600",$K45*3600),"")</f>
        <v/>
      </c>
      <c r="BI45" s="1062"/>
      <c r="BJ45" s="1063" t="str">
        <f>IFERROR(IF(VLOOKUP(BG45,'Bảng tra CĐ'!$A$5:$B$80,2,0)=0,"",VLOOKUP(BG45,'Bảng tra CĐ'!$A$5:$B$80,2,0)),"")</f>
        <v/>
      </c>
      <c r="BK45" s="1064" t="str">
        <f>IFERROR(IF(BH45="","",ROUNDUP(MAX(BH45*BI45/BJ45,1),0)),"")</f>
        <v/>
      </c>
      <c r="BL45" s="1049"/>
      <c r="BM45" s="139"/>
      <c r="BN45" s="1062"/>
      <c r="BO45" s="1063"/>
      <c r="BP45" s="1064"/>
      <c r="BQ45" s="1049"/>
      <c r="BR45" s="139"/>
      <c r="BS45" s="1062"/>
      <c r="BT45" s="1063"/>
      <c r="BU45" s="1064"/>
      <c r="BV45" s="1048" t="s">
        <v>1139</v>
      </c>
      <c r="BW45" s="139">
        <f>IFERROR(_xlfn.IFS(INDEX('Bảng tra CĐ'!$E$5:$E$80,MATCH(BV45,'Bảng tra CĐ'!$A$5:$A$80,0))="$C",$C45,INDEX('Bảng tra CĐ'!$E$5:$E$80,MATCH(BV45,'Bảng tra CĐ'!$A$5:$A$80,0))="$C*$H",$C45*$H45,INDEX('Bảng tra CĐ'!$E$5:$E$80,MATCH(BV45,'Bảng tra CĐ'!$A$5:$A$80,0))="$C*$J",$C45*$J45,INDEX('Bảng tra CĐ'!$E$5:$E$80,MATCH(BV45,'Bảng tra CĐ'!$A$5:$A$80,0))="$C*2*($H+$I)",$C45*2*($H45+$I45),INDEX('Bảng tra CĐ'!$E$5:$E$80,MATCH(BV45,'Bảng tra CĐ'!$A$5:$A$80,0))="$L*3600",$L45*3600,INDEX('Bảng tra CĐ'!$E$5:$E$80,MATCH(BV45,'Bảng tra CĐ'!$A$5:$A$80,0))="$K*3600",$K45*3600),"")</f>
        <v>3252.24</v>
      </c>
      <c r="BX45" s="1062">
        <f>IF(IFERROR(VLOOKUP(BV45,'Bảng tra CĐ'!$A$5:$C$80,3,0),"")="m3/h",1,_xlfn.IFS($G45&lt;18,1,$G45&lt;28,1.4,$G45&lt;40,1.6,$G45&lt;50,1.8,$G45&gt;=50,2))</f>
        <v>1.4</v>
      </c>
      <c r="BY45" s="1063">
        <f>IFERROR(IF(VLOOKUP(BV45,'Bảng tra CĐ'!$A$5:$B$80,2,0)=0,"",VLOOKUP(BV45,'Bảng tra CĐ'!$A$5:$B$80,2,0)),"")</f>
        <v>23</v>
      </c>
      <c r="BZ45" s="1064">
        <f t="shared" si="52"/>
        <v>198</v>
      </c>
      <c r="CA45" s="1049" t="s">
        <v>1103</v>
      </c>
      <c r="CB45" s="1064">
        <f>IFERROR(_xlfn.IFS(INDEX('Bảng tra CĐ'!$E$5:$E$80,MATCH(CA45,'Bảng tra CĐ'!$A$5:$A$80,0))="$C",$C45,INDEX('Bảng tra CĐ'!$E$5:$E$80,MATCH(CA45,'Bảng tra CĐ'!$A$5:$A$80,0))="$C*$H",$C45*$H45,INDEX('Bảng tra CĐ'!$E$5:$E$80,MATCH(CA45,'Bảng tra CĐ'!$A$5:$A$80,0))="$C*$J",$C45*$J45,INDEX('Bảng tra CĐ'!$E$5:$E$80,MATCH(CA45,'Bảng tra CĐ'!$A$5:$A$80,0))="$C*2*($H+$I)",$C45*2*($H45+$I45),INDEX('Bảng tra CĐ'!$E$5:$E$80,MATCH(CA45,'Bảng tra CĐ'!$A$5:$A$80,0))="$L*3600",$L45*3600,INDEX('Bảng tra CĐ'!$E$5:$E$80,MATCH(CA45,'Bảng tra CĐ'!$A$5:$A$80,0))="$K*3600",$K45*3600),"")</f>
        <v>3252.24</v>
      </c>
      <c r="CC45" s="1062">
        <f>IF(IFERROR(VLOOKUP(CA45,'Bảng tra CĐ'!$A$5:$C$80,3,0),"")="m3/h",1,_xlfn.IFS($G45&lt;18,1,$G45&lt;28,1.4,$G45&lt;40,1.6,$G45&lt;50,1.8,$G45&gt;=50,2))</f>
        <v>1.4</v>
      </c>
      <c r="CD45" s="1063">
        <f>IFERROR(IF(VLOOKUP(CA45,'Bảng tra CĐ'!$A$5:$B$80,2,0)=0,"",VLOOKUP(CA45,'Bảng tra CĐ'!$A$5:$B$80,2,0)),"")</f>
        <v>30</v>
      </c>
      <c r="CE45" s="1064">
        <f t="shared" si="53"/>
        <v>152</v>
      </c>
      <c r="CF45" s="1049"/>
      <c r="CG45" s="139"/>
      <c r="CH45" s="1062"/>
      <c r="CI45" s="1063"/>
      <c r="CJ45" s="1064"/>
      <c r="CK45" s="1048"/>
      <c r="CL45" s="139"/>
      <c r="CM45" s="1062"/>
      <c r="CN45" s="1063"/>
      <c r="CO45" s="1064"/>
      <c r="CP45" s="1049"/>
      <c r="CQ45" s="139"/>
      <c r="CR45" s="1062"/>
      <c r="CS45" s="1063"/>
      <c r="CT45" s="1064"/>
      <c r="CU45" s="1049"/>
      <c r="CV45" s="139"/>
      <c r="CW45" s="1062"/>
      <c r="CX45" s="1063"/>
      <c r="CY45" s="1064"/>
      <c r="CZ45" s="1049"/>
      <c r="DA45" s="139"/>
      <c r="DB45" s="1062"/>
      <c r="DC45" s="1063"/>
      <c r="DD45" s="1064"/>
      <c r="DE45" s="1049"/>
      <c r="DF45" s="139"/>
      <c r="DG45" s="1062"/>
      <c r="DH45" s="1063"/>
      <c r="DI45" s="1064"/>
      <c r="DJ45" s="1049"/>
      <c r="DK45" s="139"/>
      <c r="DL45" s="1062"/>
      <c r="DM45" s="1063"/>
      <c r="DN45" s="1064"/>
      <c r="DO45" s="1049"/>
      <c r="DP45" s="139"/>
      <c r="DQ45" s="1062"/>
      <c r="DR45" s="1063"/>
      <c r="DS45" s="1064"/>
      <c r="DT45" s="1050"/>
      <c r="DU45" s="139"/>
      <c r="DV45" s="1062"/>
      <c r="DW45" s="1063"/>
      <c r="DX45" s="1064"/>
      <c r="DY45" s="1050"/>
      <c r="DZ45" s="139"/>
      <c r="EA45" s="1062"/>
      <c r="EB45" s="1063"/>
      <c r="EC45" s="1064"/>
      <c r="ED45" s="1050"/>
      <c r="EE45" s="139"/>
      <c r="EF45" s="1062"/>
      <c r="EG45" s="1063"/>
      <c r="EH45" s="1064"/>
      <c r="EI45" s="1051"/>
      <c r="EJ45" s="139"/>
      <c r="EK45" s="1062"/>
      <c r="EL45" s="1063"/>
      <c r="EM45" s="1064"/>
      <c r="EN45" s="1052"/>
      <c r="EO45" s="139"/>
      <c r="EP45" s="1062"/>
      <c r="EQ45" s="1063"/>
      <c r="ER45" s="1064"/>
      <c r="ES45" s="1052"/>
    </row>
    <row r="46" spans="1:149" s="5" customFormat="1" ht="15" hidden="1" customHeight="1" outlineLevel="1">
      <c r="A46" s="17">
        <v>21</v>
      </c>
      <c r="B46" s="456"/>
      <c r="C46" s="130"/>
      <c r="D46" s="43">
        <f t="shared" ref="D46:D109" si="55">IF(G46&lt;=19,G46+4,IF(G46&lt;=30,G46+4,IF(G46&lt;=50,G46+5,IF(G46&lt;=70,G46+6,IF(G46&lt;=80,G46+8)))))</f>
        <v>4</v>
      </c>
      <c r="E46" s="43">
        <f t="shared" si="3"/>
        <v>4</v>
      </c>
      <c r="F46" s="65">
        <f t="shared" si="4"/>
        <v>20</v>
      </c>
      <c r="G46" s="131"/>
      <c r="H46" s="458"/>
      <c r="I46" s="458"/>
      <c r="J46" s="457"/>
      <c r="K46" s="100">
        <f t="shared" si="17"/>
        <v>0</v>
      </c>
      <c r="L46" s="92">
        <f t="shared" si="5"/>
        <v>0</v>
      </c>
      <c r="M46" s="127"/>
      <c r="N46" s="244"/>
      <c r="O46" s="245"/>
      <c r="P46" s="245"/>
      <c r="Q46" s="245"/>
      <c r="R46" s="245"/>
      <c r="S46" s="245"/>
      <c r="T46" s="129">
        <f t="shared" si="6"/>
        <v>0</v>
      </c>
      <c r="U46" s="128">
        <f t="shared" si="7"/>
        <v>0</v>
      </c>
      <c r="V46" s="96">
        <v>3</v>
      </c>
      <c r="W46" s="97">
        <f t="shared" si="18"/>
        <v>0</v>
      </c>
      <c r="AB46" s="1075"/>
      <c r="AC46" s="1047"/>
      <c r="AD46" s="139"/>
      <c r="AE46" s="1062"/>
      <c r="AF46" s="1063"/>
      <c r="AG46" s="1064"/>
      <c r="AH46" s="1047"/>
      <c r="AI46" s="139"/>
      <c r="AJ46" s="1062"/>
      <c r="AK46" s="1063"/>
      <c r="AL46" s="1064"/>
      <c r="AM46" s="1048"/>
      <c r="AN46" s="139"/>
      <c r="AO46" s="1062"/>
      <c r="AP46" s="1063"/>
      <c r="AQ46" s="1064"/>
      <c r="AR46" s="1048"/>
      <c r="AS46" s="139"/>
      <c r="AT46" s="1062"/>
      <c r="AU46" s="1063"/>
      <c r="AV46" s="1064"/>
      <c r="AW46" s="1048"/>
      <c r="AX46" s="139"/>
      <c r="AY46" s="1062"/>
      <c r="AZ46" s="1063"/>
      <c r="BA46" s="1064"/>
      <c r="BB46" s="1049"/>
      <c r="BC46" s="139"/>
      <c r="BD46" s="1062"/>
      <c r="BE46" s="1063"/>
      <c r="BF46" s="1064"/>
      <c r="BG46" s="1049"/>
      <c r="BH46" s="139"/>
      <c r="BI46" s="1062"/>
      <c r="BJ46" s="1063"/>
      <c r="BK46" s="1064"/>
      <c r="BL46" s="1049"/>
      <c r="BM46" s="139"/>
      <c r="BN46" s="1062"/>
      <c r="BO46" s="1063"/>
      <c r="BP46" s="1064"/>
      <c r="BQ46" s="1049"/>
      <c r="BR46" s="139"/>
      <c r="BS46" s="1062"/>
      <c r="BT46" s="1063"/>
      <c r="BU46" s="1064"/>
      <c r="BV46" s="1049"/>
      <c r="BW46" s="139"/>
      <c r="BX46" s="1062"/>
      <c r="BY46" s="1063"/>
      <c r="BZ46" s="1064"/>
      <c r="CA46" s="1048"/>
      <c r="CB46" s="139"/>
      <c r="CC46" s="1062"/>
      <c r="CD46" s="1063"/>
      <c r="CE46" s="1064"/>
      <c r="CF46" s="1049"/>
      <c r="CG46" s="139"/>
      <c r="CH46" s="1062"/>
      <c r="CI46" s="1063"/>
      <c r="CJ46" s="1064"/>
      <c r="CK46" s="1049"/>
      <c r="CL46" s="139"/>
      <c r="CM46" s="1062"/>
      <c r="CN46" s="1063"/>
      <c r="CO46" s="1064"/>
      <c r="CP46" s="1048"/>
      <c r="CQ46" s="139"/>
      <c r="CR46" s="1062"/>
      <c r="CS46" s="1063"/>
      <c r="CT46" s="1064"/>
      <c r="CU46" s="1049"/>
      <c r="CV46" s="139"/>
      <c r="CW46" s="1062"/>
      <c r="CX46" s="1063"/>
      <c r="CY46" s="1064"/>
      <c r="CZ46" s="1049"/>
      <c r="DA46" s="139"/>
      <c r="DB46" s="1062"/>
      <c r="DC46" s="1063"/>
      <c r="DD46" s="1064"/>
      <c r="DE46" s="1049"/>
      <c r="DF46" s="139"/>
      <c r="DG46" s="1062"/>
      <c r="DH46" s="1063"/>
      <c r="DI46" s="1064"/>
      <c r="DJ46" s="1049"/>
      <c r="DK46" s="139"/>
      <c r="DL46" s="1062"/>
      <c r="DM46" s="1063"/>
      <c r="DN46" s="1064"/>
      <c r="DO46" s="1049"/>
      <c r="DP46" s="139"/>
      <c r="DQ46" s="1062"/>
      <c r="DR46" s="1063"/>
      <c r="DS46" s="1064"/>
      <c r="DT46" s="1049"/>
      <c r="DU46" s="139"/>
      <c r="DV46" s="1062"/>
      <c r="DW46" s="1063"/>
      <c r="DX46" s="1064"/>
      <c r="DY46" s="1050"/>
      <c r="DZ46" s="139"/>
      <c r="EA46" s="1062"/>
      <c r="EB46" s="1063"/>
      <c r="EC46" s="1064"/>
      <c r="ED46" s="1050"/>
      <c r="EE46" s="139"/>
      <c r="EF46" s="1062"/>
      <c r="EG46" s="1063"/>
      <c r="EH46" s="1064"/>
      <c r="EI46" s="1050"/>
      <c r="EJ46" s="139"/>
      <c r="EK46" s="1062"/>
      <c r="EL46" s="1063"/>
      <c r="EM46" s="1064"/>
      <c r="EN46" s="1051"/>
      <c r="EO46" s="139"/>
      <c r="EP46" s="1062"/>
      <c r="EQ46" s="1063"/>
      <c r="ER46" s="1064"/>
      <c r="ES46" s="1052"/>
    </row>
    <row r="47" spans="1:149" s="5" customFormat="1" ht="15" hidden="1" customHeight="1" outlineLevel="1">
      <c r="A47" s="17">
        <v>22</v>
      </c>
      <c r="B47" s="456"/>
      <c r="C47" s="130"/>
      <c r="D47" s="43">
        <f t="shared" si="55"/>
        <v>4</v>
      </c>
      <c r="E47" s="43">
        <f t="shared" si="3"/>
        <v>4</v>
      </c>
      <c r="F47" s="65">
        <f t="shared" si="4"/>
        <v>20</v>
      </c>
      <c r="G47" s="131"/>
      <c r="H47" s="458"/>
      <c r="I47" s="458"/>
      <c r="J47" s="457"/>
      <c r="K47" s="100">
        <f t="shared" si="17"/>
        <v>0</v>
      </c>
      <c r="L47" s="92">
        <f t="shared" si="5"/>
        <v>0</v>
      </c>
      <c r="M47" s="127"/>
      <c r="N47" s="244"/>
      <c r="O47" s="245"/>
      <c r="P47" s="245"/>
      <c r="Q47" s="245"/>
      <c r="R47" s="245"/>
      <c r="S47" s="245"/>
      <c r="T47" s="129">
        <f t="shared" si="6"/>
        <v>0</v>
      </c>
      <c r="U47" s="128">
        <f t="shared" si="7"/>
        <v>0</v>
      </c>
      <c r="V47" s="96">
        <v>3</v>
      </c>
      <c r="W47" s="97">
        <f t="shared" si="18"/>
        <v>0</v>
      </c>
      <c r="AB47" s="1075"/>
      <c r="AC47" s="1047"/>
      <c r="AD47" s="139"/>
      <c r="AE47" s="1062"/>
      <c r="AF47" s="1063"/>
      <c r="AG47" s="1064"/>
      <c r="AH47" s="1047"/>
      <c r="AI47" s="139"/>
      <c r="AJ47" s="1062"/>
      <c r="AK47" s="1063"/>
      <c r="AL47" s="1064"/>
      <c r="AM47" s="1048"/>
      <c r="AN47" s="139"/>
      <c r="AO47" s="1062"/>
      <c r="AP47" s="1063"/>
      <c r="AQ47" s="1064"/>
      <c r="AR47" s="1048"/>
      <c r="AS47" s="139"/>
      <c r="AT47" s="1062"/>
      <c r="AU47" s="1063"/>
      <c r="AV47" s="1064"/>
      <c r="AW47" s="1048"/>
      <c r="AX47" s="139"/>
      <c r="AY47" s="1062"/>
      <c r="AZ47" s="1063"/>
      <c r="BA47" s="1064"/>
      <c r="BB47" s="1049"/>
      <c r="BC47" s="139"/>
      <c r="BD47" s="1062"/>
      <c r="BE47" s="1063"/>
      <c r="BF47" s="1064"/>
      <c r="BG47" s="1049"/>
      <c r="BH47" s="139"/>
      <c r="BI47" s="1062"/>
      <c r="BJ47" s="1063"/>
      <c r="BK47" s="1064"/>
      <c r="BL47" s="1049"/>
      <c r="BM47" s="139"/>
      <c r="BN47" s="1062"/>
      <c r="BO47" s="1063"/>
      <c r="BP47" s="1064"/>
      <c r="BQ47" s="1049"/>
      <c r="BR47" s="139"/>
      <c r="BS47" s="1062"/>
      <c r="BT47" s="1063"/>
      <c r="BU47" s="1064"/>
      <c r="BV47" s="1049"/>
      <c r="BW47" s="139"/>
      <c r="BX47" s="1062"/>
      <c r="BY47" s="1063"/>
      <c r="BZ47" s="1064"/>
      <c r="CA47" s="1048"/>
      <c r="CB47" s="139"/>
      <c r="CC47" s="1062"/>
      <c r="CD47" s="1063"/>
      <c r="CE47" s="1064"/>
      <c r="CF47" s="1049"/>
      <c r="CG47" s="139"/>
      <c r="CH47" s="1062"/>
      <c r="CI47" s="1063"/>
      <c r="CJ47" s="1064"/>
      <c r="CK47" s="1049"/>
      <c r="CL47" s="139"/>
      <c r="CM47" s="1062"/>
      <c r="CN47" s="1063"/>
      <c r="CO47" s="1064"/>
      <c r="CP47" s="1048"/>
      <c r="CQ47" s="139"/>
      <c r="CR47" s="1062"/>
      <c r="CS47" s="1063"/>
      <c r="CT47" s="1064"/>
      <c r="CU47" s="1049"/>
      <c r="CV47" s="139"/>
      <c r="CW47" s="1062"/>
      <c r="CX47" s="1063"/>
      <c r="CY47" s="1064"/>
      <c r="CZ47" s="1049"/>
      <c r="DA47" s="139"/>
      <c r="DB47" s="1062"/>
      <c r="DC47" s="1063"/>
      <c r="DD47" s="1064"/>
      <c r="DE47" s="1049"/>
      <c r="DF47" s="139"/>
      <c r="DG47" s="1062"/>
      <c r="DH47" s="1063"/>
      <c r="DI47" s="1064"/>
      <c r="DJ47" s="1049"/>
      <c r="DK47" s="139"/>
      <c r="DL47" s="1062"/>
      <c r="DM47" s="1063"/>
      <c r="DN47" s="1064"/>
      <c r="DO47" s="1049"/>
      <c r="DP47" s="139"/>
      <c r="DQ47" s="1062"/>
      <c r="DR47" s="1063"/>
      <c r="DS47" s="1064"/>
      <c r="DT47" s="1049"/>
      <c r="DU47" s="139"/>
      <c r="DV47" s="1062"/>
      <c r="DW47" s="1063"/>
      <c r="DX47" s="1064"/>
      <c r="DY47" s="1050"/>
      <c r="DZ47" s="139"/>
      <c r="EA47" s="1062"/>
      <c r="EB47" s="1063"/>
      <c r="EC47" s="1064"/>
      <c r="ED47" s="1050"/>
      <c r="EE47" s="139"/>
      <c r="EF47" s="1062"/>
      <c r="EG47" s="1063"/>
      <c r="EH47" s="1064"/>
      <c r="EI47" s="1050"/>
      <c r="EJ47" s="139"/>
      <c r="EK47" s="1062"/>
      <c r="EL47" s="1063"/>
      <c r="EM47" s="1064"/>
      <c r="EN47" s="1051"/>
      <c r="EO47" s="139"/>
      <c r="EP47" s="1062"/>
      <c r="EQ47" s="1063"/>
      <c r="ER47" s="1064"/>
      <c r="ES47" s="1052"/>
    </row>
    <row r="48" spans="1:149" s="5" customFormat="1" ht="15" hidden="1" customHeight="1" outlineLevel="1">
      <c r="A48" s="17">
        <v>23</v>
      </c>
      <c r="B48" s="64"/>
      <c r="C48" s="130"/>
      <c r="D48" s="43">
        <f t="shared" si="55"/>
        <v>4</v>
      </c>
      <c r="E48" s="43">
        <f t="shared" si="3"/>
        <v>4</v>
      </c>
      <c r="F48" s="65">
        <f t="shared" si="4"/>
        <v>20</v>
      </c>
      <c r="G48" s="131"/>
      <c r="H48" s="458"/>
      <c r="I48" s="458"/>
      <c r="J48" s="457"/>
      <c r="K48" s="100">
        <f t="shared" si="17"/>
        <v>0</v>
      </c>
      <c r="L48" s="92">
        <f t="shared" si="5"/>
        <v>0</v>
      </c>
      <c r="M48" s="127"/>
      <c r="N48" s="244"/>
      <c r="O48" s="245"/>
      <c r="P48" s="245"/>
      <c r="Q48" s="245"/>
      <c r="R48" s="245"/>
      <c r="S48" s="245"/>
      <c r="T48" s="129">
        <f t="shared" si="6"/>
        <v>0</v>
      </c>
      <c r="U48" s="128">
        <f t="shared" si="7"/>
        <v>0</v>
      </c>
      <c r="V48" s="96">
        <v>3</v>
      </c>
      <c r="W48" s="97">
        <f t="shared" si="18"/>
        <v>0</v>
      </c>
      <c r="AB48" s="1075"/>
      <c r="AC48" s="1047"/>
      <c r="AD48" s="139"/>
      <c r="AE48" s="1062"/>
      <c r="AF48" s="1063"/>
      <c r="AG48" s="1064"/>
      <c r="AH48" s="1047"/>
      <c r="AI48" s="139"/>
      <c r="AJ48" s="1062"/>
      <c r="AK48" s="1063"/>
      <c r="AL48" s="1064"/>
      <c r="AM48" s="1048"/>
      <c r="AN48" s="139"/>
      <c r="AO48" s="1062"/>
      <c r="AP48" s="1063"/>
      <c r="AQ48" s="1064"/>
      <c r="AR48" s="1048"/>
      <c r="AS48" s="139"/>
      <c r="AT48" s="1062"/>
      <c r="AU48" s="1063"/>
      <c r="AV48" s="1064"/>
      <c r="AW48" s="1048"/>
      <c r="AX48" s="139"/>
      <c r="AY48" s="1062"/>
      <c r="AZ48" s="1063"/>
      <c r="BA48" s="1064"/>
      <c r="BB48" s="1049"/>
      <c r="BC48" s="139"/>
      <c r="BD48" s="1062"/>
      <c r="BE48" s="1063"/>
      <c r="BF48" s="1064"/>
      <c r="BG48" s="1049"/>
      <c r="BH48" s="139"/>
      <c r="BI48" s="1062"/>
      <c r="BJ48" s="1063"/>
      <c r="BK48" s="1064"/>
      <c r="BL48" s="1049"/>
      <c r="BM48" s="139"/>
      <c r="BN48" s="1062"/>
      <c r="BO48" s="1063"/>
      <c r="BP48" s="1064"/>
      <c r="BQ48" s="1049"/>
      <c r="BR48" s="139"/>
      <c r="BS48" s="1062"/>
      <c r="BT48" s="1063"/>
      <c r="BU48" s="1064"/>
      <c r="BV48" s="1049"/>
      <c r="BW48" s="139"/>
      <c r="BX48" s="1062"/>
      <c r="BY48" s="1063"/>
      <c r="BZ48" s="1064"/>
      <c r="CA48" s="1048"/>
      <c r="CB48" s="139"/>
      <c r="CC48" s="1062"/>
      <c r="CD48" s="1063"/>
      <c r="CE48" s="1064"/>
      <c r="CF48" s="1049"/>
      <c r="CG48" s="139"/>
      <c r="CH48" s="1062"/>
      <c r="CI48" s="1063"/>
      <c r="CJ48" s="1064"/>
      <c r="CK48" s="1049"/>
      <c r="CL48" s="139"/>
      <c r="CM48" s="1062"/>
      <c r="CN48" s="1063"/>
      <c r="CO48" s="1064"/>
      <c r="CP48" s="1048"/>
      <c r="CQ48" s="139"/>
      <c r="CR48" s="1062"/>
      <c r="CS48" s="1063"/>
      <c r="CT48" s="1064"/>
      <c r="CU48" s="1049"/>
      <c r="CV48" s="139"/>
      <c r="CW48" s="1062"/>
      <c r="CX48" s="1063"/>
      <c r="CY48" s="1064"/>
      <c r="CZ48" s="1049"/>
      <c r="DA48" s="139"/>
      <c r="DB48" s="1062"/>
      <c r="DC48" s="1063"/>
      <c r="DD48" s="1064"/>
      <c r="DE48" s="1049"/>
      <c r="DF48" s="139"/>
      <c r="DG48" s="1062"/>
      <c r="DH48" s="1063"/>
      <c r="DI48" s="1064"/>
      <c r="DJ48" s="1049"/>
      <c r="DK48" s="139"/>
      <c r="DL48" s="1062"/>
      <c r="DM48" s="1063"/>
      <c r="DN48" s="1064"/>
      <c r="DO48" s="1049"/>
      <c r="DP48" s="139"/>
      <c r="DQ48" s="1062"/>
      <c r="DR48" s="1063"/>
      <c r="DS48" s="1064"/>
      <c r="DT48" s="1049"/>
      <c r="DU48" s="139"/>
      <c r="DV48" s="1062"/>
      <c r="DW48" s="1063"/>
      <c r="DX48" s="1064"/>
      <c r="DY48" s="1050"/>
      <c r="DZ48" s="139"/>
      <c r="EA48" s="1062"/>
      <c r="EB48" s="1063"/>
      <c r="EC48" s="1064"/>
      <c r="ED48" s="1050"/>
      <c r="EE48" s="139"/>
      <c r="EF48" s="1062"/>
      <c r="EG48" s="1063"/>
      <c r="EH48" s="1064"/>
      <c r="EI48" s="1050"/>
      <c r="EJ48" s="139"/>
      <c r="EK48" s="1062"/>
      <c r="EL48" s="1063"/>
      <c r="EM48" s="1064"/>
      <c r="EN48" s="1051"/>
      <c r="EO48" s="139"/>
      <c r="EP48" s="1062"/>
      <c r="EQ48" s="1063"/>
      <c r="ER48" s="1064"/>
      <c r="ES48" s="1052"/>
    </row>
    <row r="49" spans="1:149" s="5" customFormat="1" ht="15" hidden="1" customHeight="1" outlineLevel="1">
      <c r="A49" s="17">
        <v>24</v>
      </c>
      <c r="B49" s="64"/>
      <c r="C49" s="130"/>
      <c r="D49" s="43">
        <f t="shared" si="55"/>
        <v>4</v>
      </c>
      <c r="E49" s="43">
        <f t="shared" si="3"/>
        <v>4</v>
      </c>
      <c r="F49" s="65">
        <f t="shared" si="4"/>
        <v>20</v>
      </c>
      <c r="G49" s="131"/>
      <c r="H49" s="458"/>
      <c r="I49" s="458"/>
      <c r="J49" s="457"/>
      <c r="K49" s="100">
        <f t="shared" si="17"/>
        <v>0</v>
      </c>
      <c r="L49" s="92">
        <f t="shared" si="5"/>
        <v>0</v>
      </c>
      <c r="M49" s="127"/>
      <c r="N49" s="244"/>
      <c r="O49" s="245"/>
      <c r="P49" s="245"/>
      <c r="Q49" s="245"/>
      <c r="R49" s="245"/>
      <c r="S49" s="245"/>
      <c r="T49" s="129">
        <f t="shared" si="6"/>
        <v>0</v>
      </c>
      <c r="U49" s="128">
        <f t="shared" si="7"/>
        <v>0</v>
      </c>
      <c r="V49" s="96">
        <v>3</v>
      </c>
      <c r="W49" s="97">
        <f t="shared" si="18"/>
        <v>0</v>
      </c>
      <c r="AB49" s="1075"/>
      <c r="AC49" s="1047"/>
      <c r="AD49" s="139"/>
      <c r="AE49" s="1062"/>
      <c r="AF49" s="1063"/>
      <c r="AG49" s="1064"/>
      <c r="AH49" s="1047"/>
      <c r="AI49" s="139"/>
      <c r="AJ49" s="1062"/>
      <c r="AK49" s="1063"/>
      <c r="AL49" s="1064"/>
      <c r="AM49" s="1048"/>
      <c r="AN49" s="139"/>
      <c r="AO49" s="1062"/>
      <c r="AP49" s="1063"/>
      <c r="AQ49" s="1064"/>
      <c r="AR49" s="1048"/>
      <c r="AS49" s="139"/>
      <c r="AT49" s="1062"/>
      <c r="AU49" s="1063"/>
      <c r="AV49" s="1064"/>
      <c r="AW49" s="1048"/>
      <c r="AX49" s="139"/>
      <c r="AY49" s="1062"/>
      <c r="AZ49" s="1063"/>
      <c r="BA49" s="1064"/>
      <c r="BB49" s="1049"/>
      <c r="BC49" s="139"/>
      <c r="BD49" s="1062"/>
      <c r="BE49" s="1063"/>
      <c r="BF49" s="1064"/>
      <c r="BG49" s="1049"/>
      <c r="BH49" s="139"/>
      <c r="BI49" s="1062"/>
      <c r="BJ49" s="1063"/>
      <c r="BK49" s="1064"/>
      <c r="BL49" s="1049"/>
      <c r="BM49" s="139"/>
      <c r="BN49" s="1062"/>
      <c r="BO49" s="1063"/>
      <c r="BP49" s="1064"/>
      <c r="BQ49" s="1049"/>
      <c r="BR49" s="139"/>
      <c r="BS49" s="1062"/>
      <c r="BT49" s="1063"/>
      <c r="BU49" s="1064"/>
      <c r="BV49" s="1049"/>
      <c r="BW49" s="139"/>
      <c r="BX49" s="1062"/>
      <c r="BY49" s="1063"/>
      <c r="BZ49" s="1064"/>
      <c r="CA49" s="1048"/>
      <c r="CB49" s="139"/>
      <c r="CC49" s="1062"/>
      <c r="CD49" s="1063"/>
      <c r="CE49" s="1064"/>
      <c r="CF49" s="1049"/>
      <c r="CG49" s="139"/>
      <c r="CH49" s="1062"/>
      <c r="CI49" s="1063"/>
      <c r="CJ49" s="1064"/>
      <c r="CK49" s="1049"/>
      <c r="CL49" s="139"/>
      <c r="CM49" s="1062"/>
      <c r="CN49" s="1063"/>
      <c r="CO49" s="1064"/>
      <c r="CP49" s="1048"/>
      <c r="CQ49" s="139"/>
      <c r="CR49" s="1062"/>
      <c r="CS49" s="1063"/>
      <c r="CT49" s="1064"/>
      <c r="CU49" s="1049"/>
      <c r="CV49" s="139"/>
      <c r="CW49" s="1062"/>
      <c r="CX49" s="1063"/>
      <c r="CY49" s="1064"/>
      <c r="CZ49" s="1049"/>
      <c r="DA49" s="139"/>
      <c r="DB49" s="1062"/>
      <c r="DC49" s="1063"/>
      <c r="DD49" s="1064"/>
      <c r="DE49" s="1049"/>
      <c r="DF49" s="139"/>
      <c r="DG49" s="1062"/>
      <c r="DH49" s="1063"/>
      <c r="DI49" s="1064"/>
      <c r="DJ49" s="1049"/>
      <c r="DK49" s="139"/>
      <c r="DL49" s="1062"/>
      <c r="DM49" s="1063"/>
      <c r="DN49" s="1064"/>
      <c r="DO49" s="1049"/>
      <c r="DP49" s="139"/>
      <c r="DQ49" s="1062"/>
      <c r="DR49" s="1063"/>
      <c r="DS49" s="1064"/>
      <c r="DT49" s="1049"/>
      <c r="DU49" s="139"/>
      <c r="DV49" s="1062"/>
      <c r="DW49" s="1063"/>
      <c r="DX49" s="1064"/>
      <c r="DY49" s="1050"/>
      <c r="DZ49" s="139"/>
      <c r="EA49" s="1062"/>
      <c r="EB49" s="1063"/>
      <c r="EC49" s="1064"/>
      <c r="ED49" s="1050"/>
      <c r="EE49" s="139"/>
      <c r="EF49" s="1062"/>
      <c r="EG49" s="1063"/>
      <c r="EH49" s="1064"/>
      <c r="EI49" s="1050"/>
      <c r="EJ49" s="139"/>
      <c r="EK49" s="1062"/>
      <c r="EL49" s="1063"/>
      <c r="EM49" s="1064"/>
      <c r="EN49" s="1051"/>
      <c r="EO49" s="139"/>
      <c r="EP49" s="1062"/>
      <c r="EQ49" s="1063"/>
      <c r="ER49" s="1064"/>
      <c r="ES49" s="1052"/>
    </row>
    <row r="50" spans="1:149" s="5" customFormat="1" ht="15" hidden="1" customHeight="1" outlineLevel="1">
      <c r="A50" s="17">
        <v>25</v>
      </c>
      <c r="B50" s="64"/>
      <c r="C50" s="130"/>
      <c r="D50" s="43">
        <f t="shared" si="55"/>
        <v>4</v>
      </c>
      <c r="E50" s="43">
        <f t="shared" si="3"/>
        <v>4</v>
      </c>
      <c r="F50" s="65">
        <f t="shared" si="4"/>
        <v>20</v>
      </c>
      <c r="G50" s="131"/>
      <c r="H50" s="458"/>
      <c r="I50" s="458"/>
      <c r="J50" s="457"/>
      <c r="K50" s="100">
        <f t="shared" si="17"/>
        <v>0</v>
      </c>
      <c r="L50" s="92">
        <f t="shared" si="5"/>
        <v>0</v>
      </c>
      <c r="M50" s="127"/>
      <c r="N50" s="244"/>
      <c r="O50" s="245"/>
      <c r="P50" s="245"/>
      <c r="Q50" s="245"/>
      <c r="R50" s="245"/>
      <c r="S50" s="245"/>
      <c r="T50" s="129">
        <f t="shared" si="6"/>
        <v>0</v>
      </c>
      <c r="U50" s="128">
        <f t="shared" si="7"/>
        <v>0</v>
      </c>
      <c r="V50" s="96">
        <v>3</v>
      </c>
      <c r="W50" s="97">
        <f t="shared" si="18"/>
        <v>0</v>
      </c>
      <c r="AB50" s="1075"/>
      <c r="AC50" s="1047"/>
      <c r="AD50" s="139"/>
      <c r="AE50" s="1062"/>
      <c r="AF50" s="1063"/>
      <c r="AG50" s="1064"/>
      <c r="AH50" s="1047"/>
      <c r="AI50" s="139"/>
      <c r="AJ50" s="1062"/>
      <c r="AK50" s="1063"/>
      <c r="AL50" s="1064"/>
      <c r="AM50" s="1048"/>
      <c r="AN50" s="139"/>
      <c r="AO50" s="1062"/>
      <c r="AP50" s="1063"/>
      <c r="AQ50" s="1064"/>
      <c r="AR50" s="1048"/>
      <c r="AS50" s="139"/>
      <c r="AT50" s="1062"/>
      <c r="AU50" s="1063"/>
      <c r="AV50" s="1064"/>
      <c r="AW50" s="1048"/>
      <c r="AX50" s="139"/>
      <c r="AY50" s="1062"/>
      <c r="AZ50" s="1063"/>
      <c r="BA50" s="1064"/>
      <c r="BB50" s="1049"/>
      <c r="BC50" s="139"/>
      <c r="BD50" s="1062"/>
      <c r="BE50" s="1063"/>
      <c r="BF50" s="1064"/>
      <c r="BG50" s="1049"/>
      <c r="BH50" s="139"/>
      <c r="BI50" s="1062"/>
      <c r="BJ50" s="1063"/>
      <c r="BK50" s="1064"/>
      <c r="BL50" s="1049"/>
      <c r="BM50" s="139"/>
      <c r="BN50" s="1062"/>
      <c r="BO50" s="1063"/>
      <c r="BP50" s="1064"/>
      <c r="BQ50" s="1049"/>
      <c r="BR50" s="139"/>
      <c r="BS50" s="1062"/>
      <c r="BT50" s="1063"/>
      <c r="BU50" s="1064"/>
      <c r="BV50" s="1049"/>
      <c r="BW50" s="139"/>
      <c r="BX50" s="1062"/>
      <c r="BY50" s="1063"/>
      <c r="BZ50" s="1064"/>
      <c r="CA50" s="1048"/>
      <c r="CB50" s="139"/>
      <c r="CC50" s="1062"/>
      <c r="CD50" s="1063"/>
      <c r="CE50" s="1064"/>
      <c r="CF50" s="1049"/>
      <c r="CG50" s="139"/>
      <c r="CH50" s="1062"/>
      <c r="CI50" s="1063"/>
      <c r="CJ50" s="1064"/>
      <c r="CK50" s="1049"/>
      <c r="CL50" s="139"/>
      <c r="CM50" s="1062"/>
      <c r="CN50" s="1063"/>
      <c r="CO50" s="1064"/>
      <c r="CP50" s="1048"/>
      <c r="CQ50" s="139"/>
      <c r="CR50" s="1062"/>
      <c r="CS50" s="1063"/>
      <c r="CT50" s="1064"/>
      <c r="CU50" s="1049"/>
      <c r="CV50" s="139"/>
      <c r="CW50" s="1062"/>
      <c r="CX50" s="1063"/>
      <c r="CY50" s="1064"/>
      <c r="CZ50" s="1049"/>
      <c r="DA50" s="139"/>
      <c r="DB50" s="1062"/>
      <c r="DC50" s="1063"/>
      <c r="DD50" s="1064"/>
      <c r="DE50" s="1049"/>
      <c r="DF50" s="139"/>
      <c r="DG50" s="1062"/>
      <c r="DH50" s="1063"/>
      <c r="DI50" s="1064"/>
      <c r="DJ50" s="1049"/>
      <c r="DK50" s="139"/>
      <c r="DL50" s="1062"/>
      <c r="DM50" s="1063"/>
      <c r="DN50" s="1064"/>
      <c r="DO50" s="1049"/>
      <c r="DP50" s="139"/>
      <c r="DQ50" s="1062"/>
      <c r="DR50" s="1063"/>
      <c r="DS50" s="1064"/>
      <c r="DT50" s="1049"/>
      <c r="DU50" s="139"/>
      <c r="DV50" s="1062"/>
      <c r="DW50" s="1063"/>
      <c r="DX50" s="1064"/>
      <c r="DY50" s="1050"/>
      <c r="DZ50" s="139"/>
      <c r="EA50" s="1062"/>
      <c r="EB50" s="1063"/>
      <c r="EC50" s="1064"/>
      <c r="ED50" s="1050"/>
      <c r="EE50" s="139"/>
      <c r="EF50" s="1062"/>
      <c r="EG50" s="1063"/>
      <c r="EH50" s="1064"/>
      <c r="EI50" s="1050"/>
      <c r="EJ50" s="139"/>
      <c r="EK50" s="1062"/>
      <c r="EL50" s="1063"/>
      <c r="EM50" s="1064"/>
      <c r="EN50" s="1051"/>
      <c r="EO50" s="139"/>
      <c r="EP50" s="1062"/>
      <c r="EQ50" s="1063"/>
      <c r="ER50" s="1064"/>
      <c r="ES50" s="1052"/>
    </row>
    <row r="51" spans="1:149" s="5" customFormat="1" ht="15" hidden="1" customHeight="1" outlineLevel="1">
      <c r="A51" s="17">
        <v>26</v>
      </c>
      <c r="B51" s="64"/>
      <c r="C51" s="130"/>
      <c r="D51" s="43">
        <f t="shared" si="55"/>
        <v>4</v>
      </c>
      <c r="E51" s="43">
        <f t="shared" si="3"/>
        <v>4</v>
      </c>
      <c r="F51" s="65">
        <f t="shared" si="4"/>
        <v>20</v>
      </c>
      <c r="G51" s="131"/>
      <c r="H51" s="458"/>
      <c r="I51" s="458"/>
      <c r="J51" s="457"/>
      <c r="K51" s="100">
        <f t="shared" si="17"/>
        <v>0</v>
      </c>
      <c r="L51" s="92">
        <f t="shared" si="5"/>
        <v>0</v>
      </c>
      <c r="M51" s="127"/>
      <c r="N51" s="244"/>
      <c r="O51" s="245"/>
      <c r="P51" s="245"/>
      <c r="Q51" s="245"/>
      <c r="R51" s="245"/>
      <c r="S51" s="245"/>
      <c r="T51" s="129">
        <f t="shared" si="6"/>
        <v>0</v>
      </c>
      <c r="U51" s="128">
        <f t="shared" si="7"/>
        <v>0</v>
      </c>
      <c r="V51" s="96">
        <v>3</v>
      </c>
      <c r="W51" s="97">
        <f t="shared" si="18"/>
        <v>0</v>
      </c>
      <c r="AB51" s="1075"/>
      <c r="AC51" s="1047"/>
      <c r="AD51" s="139"/>
      <c r="AE51" s="1062"/>
      <c r="AF51" s="1063"/>
      <c r="AG51" s="1064"/>
      <c r="AH51" s="1047"/>
      <c r="AI51" s="139"/>
      <c r="AJ51" s="1062"/>
      <c r="AK51" s="1063"/>
      <c r="AL51" s="1064"/>
      <c r="AM51" s="1047"/>
      <c r="AN51" s="139"/>
      <c r="AO51" s="1062"/>
      <c r="AP51" s="1063"/>
      <c r="AQ51" s="1064"/>
      <c r="AR51" s="1048"/>
      <c r="AS51" s="139"/>
      <c r="AT51" s="1062"/>
      <c r="AU51" s="1063"/>
      <c r="AV51" s="1064"/>
      <c r="AW51" s="1048"/>
      <c r="AX51" s="139"/>
      <c r="AY51" s="1062"/>
      <c r="AZ51" s="1063"/>
      <c r="BA51" s="1064"/>
      <c r="BB51" s="1049"/>
      <c r="BC51" s="139"/>
      <c r="BD51" s="1062"/>
      <c r="BE51" s="1063"/>
      <c r="BF51" s="1064"/>
      <c r="BG51" s="1049"/>
      <c r="BH51" s="139"/>
      <c r="BI51" s="1062"/>
      <c r="BJ51" s="1063"/>
      <c r="BK51" s="1064"/>
      <c r="BL51" s="1049"/>
      <c r="BM51" s="139"/>
      <c r="BN51" s="1062"/>
      <c r="BO51" s="1063"/>
      <c r="BP51" s="1064"/>
      <c r="BQ51" s="1049"/>
      <c r="BR51" s="139"/>
      <c r="BS51" s="1062"/>
      <c r="BT51" s="1063"/>
      <c r="BU51" s="1064"/>
      <c r="BV51" s="1049"/>
      <c r="BW51" s="139"/>
      <c r="BX51" s="1062"/>
      <c r="BY51" s="1063"/>
      <c r="BZ51" s="1064"/>
      <c r="CA51" s="1048"/>
      <c r="CB51" s="139"/>
      <c r="CC51" s="1062"/>
      <c r="CD51" s="1063"/>
      <c r="CE51" s="1064"/>
      <c r="CF51" s="1049"/>
      <c r="CG51" s="139"/>
      <c r="CH51" s="1062"/>
      <c r="CI51" s="1063"/>
      <c r="CJ51" s="1064"/>
      <c r="CK51" s="1049"/>
      <c r="CL51" s="139"/>
      <c r="CM51" s="1062"/>
      <c r="CN51" s="1063"/>
      <c r="CO51" s="1064"/>
      <c r="CP51" s="1048"/>
      <c r="CQ51" s="139"/>
      <c r="CR51" s="1062"/>
      <c r="CS51" s="1063"/>
      <c r="CT51" s="1064"/>
      <c r="CU51" s="1077"/>
      <c r="CV51" s="139"/>
      <c r="CW51" s="1062"/>
      <c r="CX51" s="1063"/>
      <c r="CY51" s="1064"/>
      <c r="CZ51" s="1049"/>
      <c r="DA51" s="139"/>
      <c r="DB51" s="1062"/>
      <c r="DC51" s="1063"/>
      <c r="DD51" s="1064"/>
      <c r="DE51" s="1049"/>
      <c r="DF51" s="139"/>
      <c r="DG51" s="1062"/>
      <c r="DH51" s="1063"/>
      <c r="DI51" s="1064"/>
      <c r="DJ51" s="1049"/>
      <c r="DK51" s="139"/>
      <c r="DL51" s="1062"/>
      <c r="DM51" s="1063"/>
      <c r="DN51" s="1064"/>
      <c r="DO51" s="1049"/>
      <c r="DP51" s="139"/>
      <c r="DQ51" s="1062"/>
      <c r="DR51" s="1063"/>
      <c r="DS51" s="1064"/>
      <c r="DT51" s="1049"/>
      <c r="DU51" s="139"/>
      <c r="DV51" s="1062"/>
      <c r="DW51" s="1063"/>
      <c r="DX51" s="1064"/>
      <c r="DY51" s="1050"/>
      <c r="DZ51" s="139"/>
      <c r="EA51" s="1062"/>
      <c r="EB51" s="1063"/>
      <c r="EC51" s="1064"/>
      <c r="ED51" s="1050"/>
      <c r="EE51" s="139"/>
      <c r="EF51" s="1062"/>
      <c r="EG51" s="1063"/>
      <c r="EH51" s="1064"/>
      <c r="EI51" s="1050"/>
      <c r="EJ51" s="139"/>
      <c r="EK51" s="1062"/>
      <c r="EL51" s="1063"/>
      <c r="EM51" s="1064"/>
      <c r="EN51" s="1051"/>
      <c r="EO51" s="139"/>
      <c r="EP51" s="1062"/>
      <c r="EQ51" s="1063"/>
      <c r="ER51" s="1064"/>
      <c r="ES51" s="1052"/>
    </row>
    <row r="52" spans="1:149" s="5" customFormat="1" ht="15" hidden="1" customHeight="1" outlineLevel="1">
      <c r="A52" s="17">
        <v>27</v>
      </c>
      <c r="B52" s="64"/>
      <c r="C52" s="130"/>
      <c r="D52" s="43">
        <f t="shared" si="55"/>
        <v>4</v>
      </c>
      <c r="E52" s="43">
        <f t="shared" si="3"/>
        <v>4</v>
      </c>
      <c r="F52" s="65">
        <f t="shared" si="4"/>
        <v>20</v>
      </c>
      <c r="G52" s="131"/>
      <c r="H52" s="458"/>
      <c r="I52" s="458"/>
      <c r="J52" s="457"/>
      <c r="K52" s="100">
        <f t="shared" si="17"/>
        <v>0</v>
      </c>
      <c r="L52" s="92">
        <f t="shared" si="5"/>
        <v>0</v>
      </c>
      <c r="M52" s="127"/>
      <c r="N52" s="244"/>
      <c r="O52" s="245"/>
      <c r="P52" s="245"/>
      <c r="Q52" s="245"/>
      <c r="R52" s="245"/>
      <c r="S52" s="245"/>
      <c r="T52" s="129">
        <f t="shared" si="6"/>
        <v>0</v>
      </c>
      <c r="U52" s="128">
        <f t="shared" si="7"/>
        <v>0</v>
      </c>
      <c r="V52" s="96">
        <v>3</v>
      </c>
      <c r="W52" s="97">
        <f t="shared" si="18"/>
        <v>0</v>
      </c>
      <c r="AB52" s="1075"/>
      <c r="AC52" s="1047"/>
      <c r="AD52" s="139"/>
      <c r="AE52" s="1062"/>
      <c r="AF52" s="1063"/>
      <c r="AG52" s="1064"/>
      <c r="AH52" s="1047"/>
      <c r="AI52" s="139"/>
      <c r="AJ52" s="1062"/>
      <c r="AK52" s="1063"/>
      <c r="AL52" s="1064"/>
      <c r="AM52" s="1047"/>
      <c r="AN52" s="139"/>
      <c r="AO52" s="1062"/>
      <c r="AP52" s="1063"/>
      <c r="AQ52" s="1064"/>
      <c r="AR52" s="1048"/>
      <c r="AS52" s="139"/>
      <c r="AT52" s="1062"/>
      <c r="AU52" s="1063"/>
      <c r="AV52" s="1064"/>
      <c r="AW52" s="1048"/>
      <c r="AX52" s="139"/>
      <c r="AY52" s="1062"/>
      <c r="AZ52" s="1063"/>
      <c r="BA52" s="1064"/>
      <c r="BB52" s="1049"/>
      <c r="BC52" s="139"/>
      <c r="BD52" s="1062"/>
      <c r="BE52" s="1063"/>
      <c r="BF52" s="1064"/>
      <c r="BG52" s="1049"/>
      <c r="BH52" s="139"/>
      <c r="BI52" s="1062"/>
      <c r="BJ52" s="1063"/>
      <c r="BK52" s="1064"/>
      <c r="BL52" s="1049"/>
      <c r="BM52" s="139"/>
      <c r="BN52" s="1062"/>
      <c r="BO52" s="1063"/>
      <c r="BP52" s="1064"/>
      <c r="BQ52" s="1049"/>
      <c r="BR52" s="139"/>
      <c r="BS52" s="1062"/>
      <c r="BT52" s="1063"/>
      <c r="BU52" s="1064"/>
      <c r="BV52" s="1049"/>
      <c r="BW52" s="139"/>
      <c r="BX52" s="1062"/>
      <c r="BY52" s="1063"/>
      <c r="BZ52" s="1064"/>
      <c r="CA52" s="1048"/>
      <c r="CB52" s="139"/>
      <c r="CC52" s="1062"/>
      <c r="CD52" s="1063"/>
      <c r="CE52" s="1064"/>
      <c r="CF52" s="1049"/>
      <c r="CG52" s="139"/>
      <c r="CH52" s="1062"/>
      <c r="CI52" s="1063"/>
      <c r="CJ52" s="1064"/>
      <c r="CK52" s="1049"/>
      <c r="CL52" s="139"/>
      <c r="CM52" s="1062"/>
      <c r="CN52" s="1063"/>
      <c r="CO52" s="1064"/>
      <c r="CP52" s="1048"/>
      <c r="CQ52" s="139"/>
      <c r="CR52" s="1062"/>
      <c r="CS52" s="1063"/>
      <c r="CT52" s="1064"/>
      <c r="CU52" s="1049"/>
      <c r="CV52" s="139"/>
      <c r="CW52" s="1062"/>
      <c r="CX52" s="1063"/>
      <c r="CY52" s="1064"/>
      <c r="CZ52" s="1049"/>
      <c r="DA52" s="139"/>
      <c r="DB52" s="1062"/>
      <c r="DC52" s="1063"/>
      <c r="DD52" s="1064"/>
      <c r="DE52" s="1049"/>
      <c r="DF52" s="139"/>
      <c r="DG52" s="1062"/>
      <c r="DH52" s="1063"/>
      <c r="DI52" s="1064"/>
      <c r="DJ52" s="1049"/>
      <c r="DK52" s="139"/>
      <c r="DL52" s="1062"/>
      <c r="DM52" s="1063"/>
      <c r="DN52" s="1064"/>
      <c r="DO52" s="1049"/>
      <c r="DP52" s="139"/>
      <c r="DQ52" s="1062"/>
      <c r="DR52" s="1063"/>
      <c r="DS52" s="1064"/>
      <c r="DT52" s="1049"/>
      <c r="DU52" s="139"/>
      <c r="DV52" s="1062"/>
      <c r="DW52" s="1063"/>
      <c r="DX52" s="1064"/>
      <c r="DY52" s="1050"/>
      <c r="DZ52" s="139"/>
      <c r="EA52" s="1062"/>
      <c r="EB52" s="1063"/>
      <c r="EC52" s="1064"/>
      <c r="ED52" s="1050"/>
      <c r="EE52" s="139"/>
      <c r="EF52" s="1062"/>
      <c r="EG52" s="1063"/>
      <c r="EH52" s="1064"/>
      <c r="EI52" s="1050"/>
      <c r="EJ52" s="139"/>
      <c r="EK52" s="1062"/>
      <c r="EL52" s="1063"/>
      <c r="EM52" s="1064"/>
      <c r="EN52" s="1051"/>
      <c r="EO52" s="139"/>
      <c r="EP52" s="1062"/>
      <c r="EQ52" s="1063"/>
      <c r="ER52" s="1064"/>
      <c r="ES52" s="1052"/>
    </row>
    <row r="53" spans="1:149" s="5" customFormat="1" ht="15" hidden="1" customHeight="1" outlineLevel="1">
      <c r="A53" s="17">
        <v>28</v>
      </c>
      <c r="B53" s="64"/>
      <c r="C53" s="130"/>
      <c r="D53" s="43">
        <f t="shared" si="55"/>
        <v>4</v>
      </c>
      <c r="E53" s="43">
        <f t="shared" si="3"/>
        <v>4</v>
      </c>
      <c r="F53" s="65">
        <f t="shared" si="4"/>
        <v>20</v>
      </c>
      <c r="G53" s="131"/>
      <c r="H53" s="458"/>
      <c r="I53" s="458"/>
      <c r="J53" s="457"/>
      <c r="K53" s="100">
        <f t="shared" si="17"/>
        <v>0</v>
      </c>
      <c r="L53" s="92">
        <f t="shared" si="5"/>
        <v>0</v>
      </c>
      <c r="M53" s="127"/>
      <c r="N53" s="244"/>
      <c r="O53" s="245"/>
      <c r="P53" s="245"/>
      <c r="Q53" s="245"/>
      <c r="R53" s="245"/>
      <c r="S53" s="245"/>
      <c r="T53" s="129">
        <f t="shared" si="6"/>
        <v>0</v>
      </c>
      <c r="U53" s="128">
        <f t="shared" si="7"/>
        <v>0</v>
      </c>
      <c r="V53" s="96">
        <v>3</v>
      </c>
      <c r="W53" s="97">
        <f t="shared" si="18"/>
        <v>0</v>
      </c>
      <c r="AB53" s="1075"/>
      <c r="AC53" s="1047"/>
      <c r="AD53" s="139"/>
      <c r="AE53" s="1062"/>
      <c r="AF53" s="1063"/>
      <c r="AG53" s="1064"/>
      <c r="AH53" s="1047"/>
      <c r="AI53" s="139"/>
      <c r="AJ53" s="1062"/>
      <c r="AK53" s="1063"/>
      <c r="AL53" s="1064"/>
      <c r="AM53" s="1048"/>
      <c r="AN53" s="139"/>
      <c r="AO53" s="1062"/>
      <c r="AP53" s="1063"/>
      <c r="AQ53" s="1064"/>
      <c r="AR53" s="1048"/>
      <c r="AS53" s="139"/>
      <c r="AT53" s="1062"/>
      <c r="AU53" s="1063"/>
      <c r="AV53" s="1064"/>
      <c r="AW53" s="1048"/>
      <c r="AX53" s="139"/>
      <c r="AY53" s="1062"/>
      <c r="AZ53" s="1063"/>
      <c r="BA53" s="1064"/>
      <c r="BB53" s="1049"/>
      <c r="BC53" s="139"/>
      <c r="BD53" s="1062"/>
      <c r="BE53" s="1063"/>
      <c r="BF53" s="1064"/>
      <c r="BG53" s="1049"/>
      <c r="BH53" s="139"/>
      <c r="BI53" s="1062"/>
      <c r="BJ53" s="1063"/>
      <c r="BK53" s="1064"/>
      <c r="BL53" s="1049"/>
      <c r="BM53" s="139"/>
      <c r="BN53" s="1062"/>
      <c r="BO53" s="1063"/>
      <c r="BP53" s="1064"/>
      <c r="BQ53" s="1049"/>
      <c r="BR53" s="139"/>
      <c r="BS53" s="1062"/>
      <c r="BT53" s="1063"/>
      <c r="BU53" s="1064"/>
      <c r="BV53" s="1049"/>
      <c r="BW53" s="139"/>
      <c r="BX53" s="1062"/>
      <c r="BY53" s="1063"/>
      <c r="BZ53" s="1064"/>
      <c r="CA53" s="1048"/>
      <c r="CB53" s="139"/>
      <c r="CC53" s="1062"/>
      <c r="CD53" s="1063"/>
      <c r="CE53" s="1064"/>
      <c r="CF53" s="1049"/>
      <c r="CG53" s="139"/>
      <c r="CH53" s="1062"/>
      <c r="CI53" s="1063"/>
      <c r="CJ53" s="1064"/>
      <c r="CK53" s="1049"/>
      <c r="CL53" s="139"/>
      <c r="CM53" s="1062"/>
      <c r="CN53" s="1063"/>
      <c r="CO53" s="1064"/>
      <c r="CP53" s="1048"/>
      <c r="CQ53" s="139"/>
      <c r="CR53" s="1062"/>
      <c r="CS53" s="1063"/>
      <c r="CT53" s="1064"/>
      <c r="CU53" s="1049"/>
      <c r="CV53" s="139"/>
      <c r="CW53" s="1062"/>
      <c r="CX53" s="1063"/>
      <c r="CY53" s="1064"/>
      <c r="CZ53" s="1049"/>
      <c r="DA53" s="139"/>
      <c r="DB53" s="1062"/>
      <c r="DC53" s="1063"/>
      <c r="DD53" s="1064"/>
      <c r="DE53" s="1049"/>
      <c r="DF53" s="139"/>
      <c r="DG53" s="1062"/>
      <c r="DH53" s="1063"/>
      <c r="DI53" s="1064"/>
      <c r="DJ53" s="1049"/>
      <c r="DK53" s="139"/>
      <c r="DL53" s="1062"/>
      <c r="DM53" s="1063"/>
      <c r="DN53" s="1064"/>
      <c r="DO53" s="1049"/>
      <c r="DP53" s="139"/>
      <c r="DQ53" s="1062"/>
      <c r="DR53" s="1063"/>
      <c r="DS53" s="1064"/>
      <c r="DT53" s="1049"/>
      <c r="DU53" s="139"/>
      <c r="DV53" s="1062"/>
      <c r="DW53" s="1063"/>
      <c r="DX53" s="1064"/>
      <c r="DY53" s="1050"/>
      <c r="DZ53" s="139"/>
      <c r="EA53" s="1062"/>
      <c r="EB53" s="1063"/>
      <c r="EC53" s="1064"/>
      <c r="ED53" s="1050"/>
      <c r="EE53" s="139"/>
      <c r="EF53" s="1062"/>
      <c r="EG53" s="1063"/>
      <c r="EH53" s="1064"/>
      <c r="EI53" s="1050"/>
      <c r="EJ53" s="139"/>
      <c r="EK53" s="1062"/>
      <c r="EL53" s="1063"/>
      <c r="EM53" s="1064"/>
      <c r="EN53" s="1051"/>
      <c r="EO53" s="139"/>
      <c r="EP53" s="1062"/>
      <c r="EQ53" s="1063"/>
      <c r="ER53" s="1064"/>
      <c r="ES53" s="1052"/>
    </row>
    <row r="54" spans="1:149" s="5" customFormat="1" ht="15" hidden="1" customHeight="1" outlineLevel="1">
      <c r="A54" s="17">
        <v>29</v>
      </c>
      <c r="B54" s="64"/>
      <c r="C54" s="130"/>
      <c r="D54" s="43">
        <f t="shared" si="55"/>
        <v>4</v>
      </c>
      <c r="E54" s="43">
        <f t="shared" si="3"/>
        <v>4</v>
      </c>
      <c r="F54" s="65">
        <f t="shared" si="4"/>
        <v>20</v>
      </c>
      <c r="G54" s="131"/>
      <c r="H54" s="458"/>
      <c r="I54" s="458"/>
      <c r="J54" s="457"/>
      <c r="K54" s="100">
        <f t="shared" si="17"/>
        <v>0</v>
      </c>
      <c r="L54" s="92">
        <f t="shared" si="5"/>
        <v>0</v>
      </c>
      <c r="M54" s="127"/>
      <c r="N54" s="244"/>
      <c r="O54" s="245"/>
      <c r="P54" s="245"/>
      <c r="Q54" s="245"/>
      <c r="R54" s="245"/>
      <c r="S54" s="245"/>
      <c r="T54" s="129">
        <f t="shared" si="6"/>
        <v>0</v>
      </c>
      <c r="U54" s="128">
        <f t="shared" si="7"/>
        <v>0</v>
      </c>
      <c r="V54" s="96">
        <v>3</v>
      </c>
      <c r="W54" s="97">
        <f t="shared" si="18"/>
        <v>0</v>
      </c>
      <c r="AB54" s="1075"/>
      <c r="AC54" s="1047"/>
      <c r="AD54" s="139"/>
      <c r="AE54" s="1062"/>
      <c r="AF54" s="1063"/>
      <c r="AG54" s="1064"/>
      <c r="AH54" s="1047"/>
      <c r="AI54" s="139"/>
      <c r="AJ54" s="1062"/>
      <c r="AK54" s="1063"/>
      <c r="AL54" s="1064"/>
      <c r="AM54" s="1048"/>
      <c r="AN54" s="139"/>
      <c r="AO54" s="1062"/>
      <c r="AP54" s="1063"/>
      <c r="AQ54" s="1064"/>
      <c r="AR54" s="1048"/>
      <c r="AS54" s="139"/>
      <c r="AT54" s="1062"/>
      <c r="AU54" s="1063"/>
      <c r="AV54" s="1064"/>
      <c r="AW54" s="1048"/>
      <c r="AX54" s="139"/>
      <c r="AY54" s="1062"/>
      <c r="AZ54" s="1063"/>
      <c r="BA54" s="1064"/>
      <c r="BB54" s="1049"/>
      <c r="BC54" s="139"/>
      <c r="BD54" s="1062"/>
      <c r="BE54" s="1063"/>
      <c r="BF54" s="1064"/>
      <c r="BG54" s="1049"/>
      <c r="BH54" s="139"/>
      <c r="BI54" s="1062"/>
      <c r="BJ54" s="1063"/>
      <c r="BK54" s="1064"/>
      <c r="BL54" s="1049"/>
      <c r="BM54" s="139"/>
      <c r="BN54" s="1062"/>
      <c r="BO54" s="1063"/>
      <c r="BP54" s="1064"/>
      <c r="BQ54" s="1049"/>
      <c r="BR54" s="139"/>
      <c r="BS54" s="1062"/>
      <c r="BT54" s="1063"/>
      <c r="BU54" s="1064"/>
      <c r="BV54" s="1049"/>
      <c r="BW54" s="139"/>
      <c r="BX54" s="1062"/>
      <c r="BY54" s="1063"/>
      <c r="BZ54" s="1064"/>
      <c r="CA54" s="1048"/>
      <c r="CB54" s="139"/>
      <c r="CC54" s="1062"/>
      <c r="CD54" s="1063"/>
      <c r="CE54" s="1064"/>
      <c r="CF54" s="1049"/>
      <c r="CG54" s="139"/>
      <c r="CH54" s="1062"/>
      <c r="CI54" s="1063"/>
      <c r="CJ54" s="1064"/>
      <c r="CK54" s="1049"/>
      <c r="CL54" s="139"/>
      <c r="CM54" s="1062"/>
      <c r="CN54" s="1063"/>
      <c r="CO54" s="1064"/>
      <c r="CP54" s="1048"/>
      <c r="CQ54" s="139"/>
      <c r="CR54" s="1062"/>
      <c r="CS54" s="1063"/>
      <c r="CT54" s="1064"/>
      <c r="CU54" s="1049"/>
      <c r="CV54" s="139"/>
      <c r="CW54" s="1062"/>
      <c r="CX54" s="1063"/>
      <c r="CY54" s="1064"/>
      <c r="CZ54" s="1049"/>
      <c r="DA54" s="139"/>
      <c r="DB54" s="1062"/>
      <c r="DC54" s="1063"/>
      <c r="DD54" s="1064"/>
      <c r="DE54" s="1049"/>
      <c r="DF54" s="139"/>
      <c r="DG54" s="1062"/>
      <c r="DH54" s="1063"/>
      <c r="DI54" s="1064"/>
      <c r="DJ54" s="1049"/>
      <c r="DK54" s="139"/>
      <c r="DL54" s="1062"/>
      <c r="DM54" s="1063"/>
      <c r="DN54" s="1064"/>
      <c r="DO54" s="1049"/>
      <c r="DP54" s="139"/>
      <c r="DQ54" s="1062"/>
      <c r="DR54" s="1063"/>
      <c r="DS54" s="1064"/>
      <c r="DT54" s="1049"/>
      <c r="DU54" s="139"/>
      <c r="DV54" s="1062"/>
      <c r="DW54" s="1063"/>
      <c r="DX54" s="1064"/>
      <c r="DY54" s="1050"/>
      <c r="DZ54" s="139"/>
      <c r="EA54" s="1062"/>
      <c r="EB54" s="1063"/>
      <c r="EC54" s="1064"/>
      <c r="ED54" s="1050"/>
      <c r="EE54" s="139"/>
      <c r="EF54" s="1062"/>
      <c r="EG54" s="1063"/>
      <c r="EH54" s="1064"/>
      <c r="EI54" s="1050"/>
      <c r="EJ54" s="139"/>
      <c r="EK54" s="1062"/>
      <c r="EL54" s="1063"/>
      <c r="EM54" s="1064"/>
      <c r="EN54" s="1051"/>
      <c r="EO54" s="139"/>
      <c r="EP54" s="1062"/>
      <c r="EQ54" s="1063"/>
      <c r="ER54" s="1064"/>
      <c r="ES54" s="1052"/>
    </row>
    <row r="55" spans="1:149" s="5" customFormat="1" ht="15" hidden="1" customHeight="1" outlineLevel="1">
      <c r="A55" s="17">
        <v>30</v>
      </c>
      <c r="B55" s="64"/>
      <c r="C55" s="130"/>
      <c r="D55" s="43">
        <f t="shared" si="55"/>
        <v>4</v>
      </c>
      <c r="E55" s="43">
        <f t="shared" si="3"/>
        <v>4</v>
      </c>
      <c r="F55" s="65">
        <f t="shared" si="4"/>
        <v>20</v>
      </c>
      <c r="G55" s="131"/>
      <c r="H55" s="458"/>
      <c r="I55" s="458"/>
      <c r="J55" s="457"/>
      <c r="K55" s="100">
        <f t="shared" si="17"/>
        <v>0</v>
      </c>
      <c r="L55" s="92">
        <f t="shared" si="5"/>
        <v>0</v>
      </c>
      <c r="M55" s="127"/>
      <c r="N55" s="244"/>
      <c r="O55" s="245"/>
      <c r="P55" s="245"/>
      <c r="Q55" s="245"/>
      <c r="R55" s="245"/>
      <c r="S55" s="245"/>
      <c r="T55" s="129">
        <f t="shared" si="6"/>
        <v>0</v>
      </c>
      <c r="U55" s="128">
        <f t="shared" si="7"/>
        <v>0</v>
      </c>
      <c r="V55" s="96">
        <v>3</v>
      </c>
      <c r="W55" s="97">
        <f t="shared" si="18"/>
        <v>0</v>
      </c>
      <c r="AB55" s="1075"/>
      <c r="AC55" s="1047"/>
      <c r="AD55" s="139"/>
      <c r="AE55" s="1062"/>
      <c r="AF55" s="1063"/>
      <c r="AG55" s="1064"/>
      <c r="AH55" s="1047"/>
      <c r="AI55" s="139"/>
      <c r="AJ55" s="1062"/>
      <c r="AK55" s="1063"/>
      <c r="AL55" s="1064"/>
      <c r="AM55" s="1048"/>
      <c r="AN55" s="139"/>
      <c r="AO55" s="1062"/>
      <c r="AP55" s="1063"/>
      <c r="AQ55" s="1064"/>
      <c r="AR55" s="1048"/>
      <c r="AS55" s="139"/>
      <c r="AT55" s="1062"/>
      <c r="AU55" s="1063"/>
      <c r="AV55" s="1064"/>
      <c r="AW55" s="1048"/>
      <c r="AX55" s="139"/>
      <c r="AY55" s="1062"/>
      <c r="AZ55" s="1063"/>
      <c r="BA55" s="1064"/>
      <c r="BB55" s="1049"/>
      <c r="BC55" s="139"/>
      <c r="BD55" s="1062"/>
      <c r="BE55" s="1063"/>
      <c r="BF55" s="1064"/>
      <c r="BG55" s="1049"/>
      <c r="BH55" s="139"/>
      <c r="BI55" s="1062"/>
      <c r="BJ55" s="1063"/>
      <c r="BK55" s="1064"/>
      <c r="BL55" s="1049"/>
      <c r="BM55" s="139"/>
      <c r="BN55" s="1062"/>
      <c r="BO55" s="1063"/>
      <c r="BP55" s="1064"/>
      <c r="BQ55" s="1049"/>
      <c r="BR55" s="139"/>
      <c r="BS55" s="1062"/>
      <c r="BT55" s="1063"/>
      <c r="BU55" s="1064"/>
      <c r="BV55" s="1049"/>
      <c r="BW55" s="139"/>
      <c r="BX55" s="1062"/>
      <c r="BY55" s="1063"/>
      <c r="BZ55" s="1064"/>
      <c r="CA55" s="1048"/>
      <c r="CB55" s="139"/>
      <c r="CC55" s="1062"/>
      <c r="CD55" s="1063"/>
      <c r="CE55" s="1064"/>
      <c r="CF55" s="1049"/>
      <c r="CG55" s="139"/>
      <c r="CH55" s="1062"/>
      <c r="CI55" s="1063"/>
      <c r="CJ55" s="1064"/>
      <c r="CK55" s="1049"/>
      <c r="CL55" s="139"/>
      <c r="CM55" s="1062"/>
      <c r="CN55" s="1063"/>
      <c r="CO55" s="1064"/>
      <c r="CP55" s="1048"/>
      <c r="CQ55" s="139"/>
      <c r="CR55" s="1062"/>
      <c r="CS55" s="1063"/>
      <c r="CT55" s="1064"/>
      <c r="CU55" s="1049"/>
      <c r="CV55" s="139"/>
      <c r="CW55" s="1062"/>
      <c r="CX55" s="1063"/>
      <c r="CY55" s="1064"/>
      <c r="CZ55" s="1049"/>
      <c r="DA55" s="139"/>
      <c r="DB55" s="1062"/>
      <c r="DC55" s="1063"/>
      <c r="DD55" s="1064"/>
      <c r="DE55" s="1049"/>
      <c r="DF55" s="139"/>
      <c r="DG55" s="1062"/>
      <c r="DH55" s="1063"/>
      <c r="DI55" s="1064"/>
      <c r="DJ55" s="1049"/>
      <c r="DK55" s="139"/>
      <c r="DL55" s="1062"/>
      <c r="DM55" s="1063"/>
      <c r="DN55" s="1064"/>
      <c r="DO55" s="1049"/>
      <c r="DP55" s="139"/>
      <c r="DQ55" s="1062"/>
      <c r="DR55" s="1063"/>
      <c r="DS55" s="1064"/>
      <c r="DT55" s="1049"/>
      <c r="DU55" s="139"/>
      <c r="DV55" s="1062"/>
      <c r="DW55" s="1063"/>
      <c r="DX55" s="1064"/>
      <c r="DY55" s="1050"/>
      <c r="DZ55" s="139"/>
      <c r="EA55" s="1062"/>
      <c r="EB55" s="1063"/>
      <c r="EC55" s="1064"/>
      <c r="ED55" s="1050"/>
      <c r="EE55" s="139"/>
      <c r="EF55" s="1062"/>
      <c r="EG55" s="1063"/>
      <c r="EH55" s="1064"/>
      <c r="EI55" s="1050"/>
      <c r="EJ55" s="139"/>
      <c r="EK55" s="1062"/>
      <c r="EL55" s="1063"/>
      <c r="EM55" s="1064"/>
      <c r="EN55" s="1051"/>
      <c r="EO55" s="139"/>
      <c r="EP55" s="1062"/>
      <c r="EQ55" s="1063"/>
      <c r="ER55" s="1064"/>
      <c r="ES55" s="1052"/>
    </row>
    <row r="56" spans="1:149" s="5" customFormat="1" ht="15" hidden="1" customHeight="1" outlineLevel="2">
      <c r="A56" s="17">
        <v>31</v>
      </c>
      <c r="B56" s="64"/>
      <c r="C56" s="130"/>
      <c r="D56" s="43">
        <f t="shared" si="55"/>
        <v>4</v>
      </c>
      <c r="E56" s="43">
        <f t="shared" si="3"/>
        <v>4</v>
      </c>
      <c r="F56" s="65">
        <f t="shared" si="4"/>
        <v>20</v>
      </c>
      <c r="G56" s="131"/>
      <c r="H56" s="458"/>
      <c r="I56" s="458"/>
      <c r="J56" s="457"/>
      <c r="K56" s="100">
        <f t="shared" si="17"/>
        <v>0</v>
      </c>
      <c r="L56" s="92">
        <f t="shared" si="5"/>
        <v>0</v>
      </c>
      <c r="M56" s="127"/>
      <c r="N56" s="244"/>
      <c r="O56" s="245"/>
      <c r="P56" s="245"/>
      <c r="Q56" s="245"/>
      <c r="R56" s="245"/>
      <c r="S56" s="245"/>
      <c r="T56" s="129">
        <f t="shared" si="6"/>
        <v>0</v>
      </c>
      <c r="U56" s="128">
        <f t="shared" si="7"/>
        <v>0</v>
      </c>
      <c r="V56" s="96">
        <v>3</v>
      </c>
      <c r="W56" s="97">
        <f t="shared" si="18"/>
        <v>0</v>
      </c>
      <c r="AB56" s="1075"/>
      <c r="AC56" s="1047"/>
      <c r="AD56" s="139"/>
      <c r="AE56" s="1062"/>
      <c r="AF56" s="1063"/>
      <c r="AG56" s="1064"/>
      <c r="AH56" s="1047"/>
      <c r="AI56" s="139"/>
      <c r="AJ56" s="1062"/>
      <c r="AK56" s="1063"/>
      <c r="AL56" s="1064"/>
      <c r="AM56" s="1048"/>
      <c r="AN56" s="139"/>
      <c r="AO56" s="1062"/>
      <c r="AP56" s="1063"/>
      <c r="AQ56" s="1064"/>
      <c r="AR56" s="1048"/>
      <c r="AS56" s="139"/>
      <c r="AT56" s="1062"/>
      <c r="AU56" s="1063"/>
      <c r="AV56" s="1064"/>
      <c r="AW56" s="1048"/>
      <c r="AX56" s="139"/>
      <c r="AY56" s="1062"/>
      <c r="AZ56" s="1063"/>
      <c r="BA56" s="1064"/>
      <c r="BB56" s="1049"/>
      <c r="BC56" s="139"/>
      <c r="BD56" s="1062"/>
      <c r="BE56" s="1063"/>
      <c r="BF56" s="1064"/>
      <c r="BG56" s="1049"/>
      <c r="BH56" s="139"/>
      <c r="BI56" s="1062"/>
      <c r="BJ56" s="1063"/>
      <c r="BK56" s="1064"/>
      <c r="BL56" s="1049"/>
      <c r="BM56" s="139"/>
      <c r="BN56" s="1062"/>
      <c r="BO56" s="1063"/>
      <c r="BP56" s="1064"/>
      <c r="BQ56" s="1049"/>
      <c r="BR56" s="139"/>
      <c r="BS56" s="1062"/>
      <c r="BT56" s="1063"/>
      <c r="BU56" s="1064"/>
      <c r="BV56" s="1049"/>
      <c r="BW56" s="139"/>
      <c r="BX56" s="1062"/>
      <c r="BY56" s="1063"/>
      <c r="BZ56" s="1064"/>
      <c r="CA56" s="1048"/>
      <c r="CB56" s="139"/>
      <c r="CC56" s="1062"/>
      <c r="CD56" s="1063"/>
      <c r="CE56" s="1064"/>
      <c r="CF56" s="1049"/>
      <c r="CG56" s="139"/>
      <c r="CH56" s="1062"/>
      <c r="CI56" s="1063"/>
      <c r="CJ56" s="1064"/>
      <c r="CK56" s="1049"/>
      <c r="CL56" s="139"/>
      <c r="CM56" s="1062"/>
      <c r="CN56" s="1063"/>
      <c r="CO56" s="1064"/>
      <c r="CP56" s="1048"/>
      <c r="CQ56" s="139"/>
      <c r="CR56" s="1062"/>
      <c r="CS56" s="1063"/>
      <c r="CT56" s="1064"/>
      <c r="CU56" s="1049"/>
      <c r="CV56" s="139"/>
      <c r="CW56" s="1062"/>
      <c r="CX56" s="1063"/>
      <c r="CY56" s="1064"/>
      <c r="CZ56" s="1049"/>
      <c r="DA56" s="139"/>
      <c r="DB56" s="1062"/>
      <c r="DC56" s="1063"/>
      <c r="DD56" s="1064"/>
      <c r="DE56" s="1049"/>
      <c r="DF56" s="139"/>
      <c r="DG56" s="1062"/>
      <c r="DH56" s="1063"/>
      <c r="DI56" s="1064"/>
      <c r="DJ56" s="1049"/>
      <c r="DK56" s="139"/>
      <c r="DL56" s="1062"/>
      <c r="DM56" s="1063"/>
      <c r="DN56" s="1064"/>
      <c r="DO56" s="1049"/>
      <c r="DP56" s="139"/>
      <c r="DQ56" s="1062"/>
      <c r="DR56" s="1063"/>
      <c r="DS56" s="1064"/>
      <c r="DT56" s="1049"/>
      <c r="DU56" s="139"/>
      <c r="DV56" s="1062"/>
      <c r="DW56" s="1063"/>
      <c r="DX56" s="1064"/>
      <c r="DY56" s="1050"/>
      <c r="DZ56" s="139"/>
      <c r="EA56" s="1062"/>
      <c r="EB56" s="1063"/>
      <c r="EC56" s="1064"/>
      <c r="ED56" s="1050"/>
      <c r="EE56" s="139"/>
      <c r="EF56" s="1062"/>
      <c r="EG56" s="1063"/>
      <c r="EH56" s="1064"/>
      <c r="EI56" s="1050"/>
      <c r="EJ56" s="139"/>
      <c r="EK56" s="1062"/>
      <c r="EL56" s="1063"/>
      <c r="EM56" s="1064"/>
      <c r="EN56" s="1051"/>
      <c r="EO56" s="139"/>
      <c r="EP56" s="1062"/>
      <c r="EQ56" s="1063"/>
      <c r="ER56" s="1064"/>
      <c r="ES56" s="1052"/>
    </row>
    <row r="57" spans="1:149" s="5" customFormat="1" ht="15" hidden="1" customHeight="1" outlineLevel="2">
      <c r="A57" s="17">
        <v>32</v>
      </c>
      <c r="B57" s="64"/>
      <c r="C57" s="130"/>
      <c r="D57" s="43">
        <f t="shared" si="55"/>
        <v>4</v>
      </c>
      <c r="E57" s="43">
        <f t="shared" si="3"/>
        <v>4</v>
      </c>
      <c r="F57" s="65">
        <f t="shared" si="4"/>
        <v>20</v>
      </c>
      <c r="G57" s="131"/>
      <c r="H57" s="458"/>
      <c r="I57" s="458"/>
      <c r="J57" s="457"/>
      <c r="K57" s="100">
        <f t="shared" si="17"/>
        <v>0</v>
      </c>
      <c r="L57" s="92">
        <f t="shared" si="5"/>
        <v>0</v>
      </c>
      <c r="M57" s="127"/>
      <c r="N57" s="244"/>
      <c r="O57" s="245"/>
      <c r="P57" s="245"/>
      <c r="Q57" s="245"/>
      <c r="R57" s="245"/>
      <c r="S57" s="245"/>
      <c r="T57" s="129">
        <f t="shared" si="6"/>
        <v>0</v>
      </c>
      <c r="U57" s="128">
        <f t="shared" si="7"/>
        <v>0</v>
      </c>
      <c r="V57" s="96">
        <v>3</v>
      </c>
      <c r="W57" s="97">
        <f t="shared" si="18"/>
        <v>0</v>
      </c>
      <c r="AB57" s="1075"/>
      <c r="AC57" s="1047"/>
      <c r="AD57" s="139"/>
      <c r="AE57" s="1062"/>
      <c r="AF57" s="1063"/>
      <c r="AG57" s="1064"/>
      <c r="AH57" s="1047"/>
      <c r="AI57" s="139"/>
      <c r="AJ57" s="1062"/>
      <c r="AK57" s="1063"/>
      <c r="AL57" s="1064"/>
      <c r="AM57" s="1048"/>
      <c r="AN57" s="139"/>
      <c r="AO57" s="1062"/>
      <c r="AP57" s="1063"/>
      <c r="AQ57" s="1064"/>
      <c r="AR57" s="1048"/>
      <c r="AS57" s="139"/>
      <c r="AT57" s="1062"/>
      <c r="AU57" s="1063"/>
      <c r="AV57" s="1064"/>
      <c r="AW57" s="1048"/>
      <c r="AX57" s="139"/>
      <c r="AY57" s="1062"/>
      <c r="AZ57" s="1063"/>
      <c r="BA57" s="1064"/>
      <c r="BB57" s="1049"/>
      <c r="BC57" s="139"/>
      <c r="BD57" s="1062"/>
      <c r="BE57" s="1063"/>
      <c r="BF57" s="1064"/>
      <c r="BG57" s="1049"/>
      <c r="BH57" s="139"/>
      <c r="BI57" s="1062"/>
      <c r="BJ57" s="1063"/>
      <c r="BK57" s="1064"/>
      <c r="BL57" s="1049"/>
      <c r="BM57" s="139"/>
      <c r="BN57" s="1062"/>
      <c r="BO57" s="1063"/>
      <c r="BP57" s="1064"/>
      <c r="BQ57" s="1049"/>
      <c r="BR57" s="139"/>
      <c r="BS57" s="1062"/>
      <c r="BT57" s="1063"/>
      <c r="BU57" s="1064"/>
      <c r="BV57" s="1049"/>
      <c r="BW57" s="139"/>
      <c r="BX57" s="1062"/>
      <c r="BY57" s="1063"/>
      <c r="BZ57" s="1064"/>
      <c r="CA57" s="1048"/>
      <c r="CB57" s="139"/>
      <c r="CC57" s="1062"/>
      <c r="CD57" s="1063"/>
      <c r="CE57" s="1064"/>
      <c r="CF57" s="1049"/>
      <c r="CG57" s="139"/>
      <c r="CH57" s="1062"/>
      <c r="CI57" s="1063"/>
      <c r="CJ57" s="1064"/>
      <c r="CK57" s="1049"/>
      <c r="CL57" s="139"/>
      <c r="CM57" s="1062"/>
      <c r="CN57" s="1063"/>
      <c r="CO57" s="1064"/>
      <c r="CP57" s="1048"/>
      <c r="CQ57" s="139"/>
      <c r="CR57" s="1062"/>
      <c r="CS57" s="1063"/>
      <c r="CT57" s="1064"/>
      <c r="CU57" s="1049"/>
      <c r="CV57" s="139"/>
      <c r="CW57" s="1062"/>
      <c r="CX57" s="1063"/>
      <c r="CY57" s="1064"/>
      <c r="CZ57" s="1049"/>
      <c r="DA57" s="139"/>
      <c r="DB57" s="1062"/>
      <c r="DC57" s="1063"/>
      <c r="DD57" s="1064"/>
      <c r="DE57" s="1049"/>
      <c r="DF57" s="139"/>
      <c r="DG57" s="1062"/>
      <c r="DH57" s="1063"/>
      <c r="DI57" s="1064"/>
      <c r="DJ57" s="1049"/>
      <c r="DK57" s="139"/>
      <c r="DL57" s="1062"/>
      <c r="DM57" s="1063"/>
      <c r="DN57" s="1064"/>
      <c r="DO57" s="1049"/>
      <c r="DP57" s="139"/>
      <c r="DQ57" s="1062"/>
      <c r="DR57" s="1063"/>
      <c r="DS57" s="1064"/>
      <c r="DT57" s="1049"/>
      <c r="DU57" s="139"/>
      <c r="DV57" s="1062"/>
      <c r="DW57" s="1063"/>
      <c r="DX57" s="1064"/>
      <c r="DY57" s="1050"/>
      <c r="DZ57" s="139"/>
      <c r="EA57" s="1062"/>
      <c r="EB57" s="1063"/>
      <c r="EC57" s="1064"/>
      <c r="ED57" s="1050"/>
      <c r="EE57" s="139"/>
      <c r="EF57" s="1062"/>
      <c r="EG57" s="1063"/>
      <c r="EH57" s="1064"/>
      <c r="EI57" s="1050"/>
      <c r="EJ57" s="139"/>
      <c r="EK57" s="1062"/>
      <c r="EL57" s="1063"/>
      <c r="EM57" s="1064"/>
      <c r="EN57" s="1051"/>
      <c r="EO57" s="139"/>
      <c r="EP57" s="1062"/>
      <c r="EQ57" s="1063"/>
      <c r="ER57" s="1064"/>
      <c r="ES57" s="1052"/>
    </row>
    <row r="58" spans="1:149" s="5" customFormat="1" ht="15" hidden="1" customHeight="1" outlineLevel="2">
      <c r="A58" s="17">
        <v>33</v>
      </c>
      <c r="B58" s="64"/>
      <c r="C58" s="130"/>
      <c r="D58" s="43">
        <f t="shared" si="55"/>
        <v>4</v>
      </c>
      <c r="E58" s="43">
        <f t="shared" si="3"/>
        <v>4</v>
      </c>
      <c r="F58" s="65">
        <f t="shared" si="4"/>
        <v>20</v>
      </c>
      <c r="G58" s="131"/>
      <c r="H58" s="458"/>
      <c r="I58" s="458"/>
      <c r="J58" s="457"/>
      <c r="K58" s="100">
        <f t="shared" si="17"/>
        <v>0</v>
      </c>
      <c r="L58" s="92">
        <f t="shared" si="5"/>
        <v>0</v>
      </c>
      <c r="M58" s="127"/>
      <c r="N58" s="244"/>
      <c r="O58" s="245"/>
      <c r="P58" s="245"/>
      <c r="Q58" s="245"/>
      <c r="R58" s="245"/>
      <c r="S58" s="245"/>
      <c r="T58" s="129">
        <f t="shared" si="6"/>
        <v>0</v>
      </c>
      <c r="U58" s="128">
        <f t="shared" si="7"/>
        <v>0</v>
      </c>
      <c r="V58" s="96">
        <v>3</v>
      </c>
      <c r="W58" s="97">
        <f t="shared" si="18"/>
        <v>0</v>
      </c>
      <c r="AB58" s="1075"/>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c r="CL58" s="1078"/>
      <c r="CM58" s="1078"/>
      <c r="CN58" s="1078"/>
      <c r="CO58" s="1078"/>
      <c r="CP58" s="1078"/>
      <c r="CQ58" s="1078"/>
      <c r="CR58" s="1078"/>
      <c r="CS58" s="1078"/>
      <c r="CT58" s="1078"/>
      <c r="CU58" s="1078"/>
      <c r="CV58" s="1078"/>
      <c r="CW58" s="1078"/>
      <c r="CX58" s="1078"/>
      <c r="CY58" s="1078"/>
      <c r="CZ58" s="1078"/>
      <c r="DA58" s="1078"/>
      <c r="DB58" s="1078"/>
      <c r="DC58" s="1078"/>
      <c r="DD58" s="1078"/>
      <c r="DE58" s="1078"/>
      <c r="DF58" s="1078"/>
      <c r="DG58" s="1078"/>
      <c r="DH58" s="1078"/>
      <c r="DI58" s="1078"/>
      <c r="DJ58" s="1078"/>
      <c r="DK58" s="1078"/>
      <c r="DL58" s="1078"/>
      <c r="DM58" s="1078"/>
      <c r="DN58" s="1078"/>
      <c r="DO58" s="1078"/>
      <c r="DP58" s="1078"/>
      <c r="DQ58" s="1078"/>
      <c r="DR58" s="1078"/>
      <c r="DS58" s="1078"/>
      <c r="DT58" s="1078"/>
      <c r="DU58" s="1078"/>
      <c r="DV58" s="1078"/>
      <c r="DW58" s="1078"/>
      <c r="DX58" s="1078"/>
      <c r="DY58" s="1078"/>
      <c r="DZ58" s="1078"/>
      <c r="EA58" s="1078"/>
      <c r="EB58" s="1078"/>
      <c r="EC58" s="1078"/>
      <c r="ED58" s="1078"/>
      <c r="EE58" s="1078"/>
      <c r="EF58" s="1078"/>
      <c r="EG58" s="1078"/>
      <c r="EH58" s="1078"/>
      <c r="EI58" s="1078"/>
      <c r="EJ58" s="1078"/>
      <c r="EK58" s="1078"/>
      <c r="EL58" s="1078"/>
      <c r="EM58" s="1078"/>
      <c r="EN58" s="1078"/>
      <c r="EO58" s="1078"/>
      <c r="EP58" s="1078"/>
      <c r="EQ58" s="1078"/>
      <c r="ER58" s="1078"/>
      <c r="ES58" s="1078"/>
    </row>
    <row r="59" spans="1:149" s="5" customFormat="1" ht="15" hidden="1" customHeight="1" outlineLevel="2">
      <c r="A59" s="17">
        <v>34</v>
      </c>
      <c r="B59" s="64"/>
      <c r="C59" s="130"/>
      <c r="D59" s="43">
        <f t="shared" si="55"/>
        <v>4</v>
      </c>
      <c r="E59" s="43">
        <f t="shared" si="3"/>
        <v>4</v>
      </c>
      <c r="F59" s="65">
        <f t="shared" si="4"/>
        <v>20</v>
      </c>
      <c r="G59" s="131"/>
      <c r="H59" s="458"/>
      <c r="I59" s="458"/>
      <c r="J59" s="457"/>
      <c r="K59" s="100">
        <f t="shared" si="17"/>
        <v>0</v>
      </c>
      <c r="L59" s="92">
        <f t="shared" si="5"/>
        <v>0</v>
      </c>
      <c r="M59" s="127"/>
      <c r="N59" s="244"/>
      <c r="O59" s="245"/>
      <c r="P59" s="245"/>
      <c r="Q59" s="245"/>
      <c r="R59" s="245"/>
      <c r="S59" s="245"/>
      <c r="T59" s="129">
        <f t="shared" si="6"/>
        <v>0</v>
      </c>
      <c r="U59" s="128">
        <f t="shared" si="7"/>
        <v>0</v>
      </c>
      <c r="V59" s="96">
        <v>3</v>
      </c>
      <c r="W59" s="97">
        <f t="shared" si="18"/>
        <v>0</v>
      </c>
      <c r="AB59" s="1075"/>
      <c r="AC59" s="1078"/>
      <c r="AD59" s="1078"/>
      <c r="AE59" s="1078"/>
      <c r="AF59" s="1078"/>
      <c r="AG59" s="1078"/>
      <c r="AH59" s="1078"/>
      <c r="AI59" s="1078"/>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c r="CL59" s="1078"/>
      <c r="CM59" s="1078"/>
      <c r="CN59" s="1078"/>
      <c r="CO59" s="1078"/>
      <c r="CP59" s="1078"/>
      <c r="CQ59" s="1078"/>
      <c r="CR59" s="1078"/>
      <c r="CS59" s="1078"/>
      <c r="CT59" s="1078"/>
      <c r="CU59" s="1078"/>
      <c r="CV59" s="1078"/>
      <c r="CW59" s="1078"/>
      <c r="CX59" s="1078"/>
      <c r="CY59" s="1078"/>
      <c r="CZ59" s="1078"/>
      <c r="DA59" s="1078"/>
      <c r="DB59" s="1078"/>
      <c r="DC59" s="1078"/>
      <c r="DD59" s="1078"/>
      <c r="DE59" s="1078"/>
      <c r="DF59" s="1078"/>
      <c r="DG59" s="1078"/>
      <c r="DH59" s="1078"/>
      <c r="DI59" s="1078"/>
      <c r="DJ59" s="1078"/>
      <c r="DK59" s="1078"/>
      <c r="DL59" s="1078"/>
      <c r="DM59" s="1078"/>
      <c r="DN59" s="1078"/>
      <c r="DO59" s="1078"/>
      <c r="DP59" s="1078"/>
      <c r="DQ59" s="1078"/>
      <c r="DR59" s="1078"/>
      <c r="DS59" s="1078"/>
      <c r="DT59" s="1078"/>
      <c r="DU59" s="1078"/>
      <c r="DV59" s="1078"/>
      <c r="DW59" s="1078"/>
      <c r="DX59" s="1078"/>
      <c r="DY59" s="1078"/>
      <c r="DZ59" s="1078"/>
      <c r="EA59" s="1078"/>
      <c r="EB59" s="1078"/>
      <c r="EC59" s="1078"/>
      <c r="ED59" s="1078"/>
      <c r="EE59" s="1078"/>
      <c r="EF59" s="1078"/>
      <c r="EG59" s="1078"/>
      <c r="EH59" s="1078"/>
      <c r="EI59" s="1078"/>
      <c r="EJ59" s="1078"/>
      <c r="EK59" s="1078"/>
      <c r="EL59" s="1078"/>
      <c r="EM59" s="1078"/>
      <c r="EN59" s="1078"/>
      <c r="EO59" s="1078"/>
      <c r="EP59" s="1078"/>
      <c r="EQ59" s="1078"/>
      <c r="ER59" s="1078"/>
      <c r="ES59" s="1078"/>
    </row>
    <row r="60" spans="1:149" s="5" customFormat="1" ht="15" hidden="1" customHeight="1" outlineLevel="2">
      <c r="A60" s="17">
        <v>35</v>
      </c>
      <c r="B60" s="64"/>
      <c r="C60" s="130"/>
      <c r="D60" s="43">
        <f t="shared" si="55"/>
        <v>4</v>
      </c>
      <c r="E60" s="43">
        <f t="shared" si="3"/>
        <v>4</v>
      </c>
      <c r="F60" s="65">
        <f t="shared" si="4"/>
        <v>20</v>
      </c>
      <c r="G60" s="131"/>
      <c r="H60" s="458"/>
      <c r="I60" s="458"/>
      <c r="J60" s="457"/>
      <c r="K60" s="100">
        <f t="shared" si="17"/>
        <v>0</v>
      </c>
      <c r="L60" s="92">
        <f t="shared" si="5"/>
        <v>0</v>
      </c>
      <c r="M60" s="127"/>
      <c r="N60" s="244"/>
      <c r="O60" s="245"/>
      <c r="P60" s="245"/>
      <c r="Q60" s="245"/>
      <c r="R60" s="245"/>
      <c r="S60" s="245"/>
      <c r="T60" s="129">
        <f t="shared" si="6"/>
        <v>0</v>
      </c>
      <c r="U60" s="128">
        <f t="shared" si="7"/>
        <v>0</v>
      </c>
      <c r="V60" s="96">
        <v>3</v>
      </c>
      <c r="W60" s="97">
        <f t="shared" si="18"/>
        <v>0</v>
      </c>
      <c r="AB60" s="1075"/>
      <c r="AC60" s="1078"/>
      <c r="AD60" s="1078"/>
      <c r="AE60" s="1078"/>
      <c r="AF60" s="1078"/>
      <c r="AG60" s="1078"/>
      <c r="AH60" s="1078"/>
      <c r="AI60" s="1078"/>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c r="CL60" s="1078"/>
      <c r="CM60" s="1078"/>
      <c r="CN60" s="1078"/>
      <c r="CO60" s="1078"/>
      <c r="CP60" s="1078"/>
      <c r="CQ60" s="1078"/>
      <c r="CR60" s="1078"/>
      <c r="CS60" s="1078"/>
      <c r="CT60" s="1078"/>
      <c r="CU60" s="1078"/>
      <c r="CV60" s="1078"/>
      <c r="CW60" s="1078"/>
      <c r="CX60" s="1078"/>
      <c r="CY60" s="1078"/>
      <c r="CZ60" s="1078"/>
      <c r="DA60" s="1078"/>
      <c r="DB60" s="1078"/>
      <c r="DC60" s="1078"/>
      <c r="DD60" s="1078"/>
      <c r="DE60" s="1078"/>
      <c r="DF60" s="1078"/>
      <c r="DG60" s="1078"/>
      <c r="DH60" s="1078"/>
      <c r="DI60" s="1078"/>
      <c r="DJ60" s="1078"/>
      <c r="DK60" s="1078"/>
      <c r="DL60" s="1078"/>
      <c r="DM60" s="1078"/>
      <c r="DN60" s="1078"/>
      <c r="DO60" s="1078"/>
      <c r="DP60" s="1078"/>
      <c r="DQ60" s="1078"/>
      <c r="DR60" s="1078"/>
      <c r="DS60" s="1078"/>
      <c r="DT60" s="1078"/>
      <c r="DU60" s="1078"/>
      <c r="DV60" s="1078"/>
      <c r="DW60" s="1078"/>
      <c r="DX60" s="1078"/>
      <c r="DY60" s="1078"/>
      <c r="DZ60" s="1078"/>
      <c r="EA60" s="1078"/>
      <c r="EB60" s="1078"/>
      <c r="EC60" s="1078"/>
      <c r="ED60" s="1078"/>
      <c r="EE60" s="1078"/>
      <c r="EF60" s="1078"/>
      <c r="EG60" s="1078"/>
      <c r="EH60" s="1078"/>
      <c r="EI60" s="1078"/>
      <c r="EJ60" s="1078"/>
      <c r="EK60" s="1078"/>
      <c r="EL60" s="1078"/>
      <c r="EM60" s="1078"/>
      <c r="EN60" s="1078"/>
      <c r="EO60" s="1078"/>
      <c r="EP60" s="1078"/>
      <c r="EQ60" s="1078"/>
      <c r="ER60" s="1078"/>
      <c r="ES60" s="1078"/>
    </row>
    <row r="61" spans="1:149" s="5" customFormat="1" ht="15" hidden="1" customHeight="1" outlineLevel="2">
      <c r="A61" s="17">
        <v>36</v>
      </c>
      <c r="B61" s="64"/>
      <c r="C61" s="130"/>
      <c r="D61" s="43">
        <f t="shared" si="55"/>
        <v>4</v>
      </c>
      <c r="E61" s="43">
        <f t="shared" si="3"/>
        <v>4</v>
      </c>
      <c r="F61" s="65">
        <f t="shared" si="4"/>
        <v>20</v>
      </c>
      <c r="G61" s="131"/>
      <c r="H61" s="458"/>
      <c r="I61" s="458"/>
      <c r="J61" s="457"/>
      <c r="K61" s="100">
        <f t="shared" si="17"/>
        <v>0</v>
      </c>
      <c r="L61" s="92">
        <f t="shared" si="5"/>
        <v>0</v>
      </c>
      <c r="M61" s="127"/>
      <c r="N61" s="244"/>
      <c r="O61" s="245"/>
      <c r="P61" s="245"/>
      <c r="Q61" s="245"/>
      <c r="R61" s="245"/>
      <c r="S61" s="245"/>
      <c r="T61" s="129">
        <f t="shared" si="6"/>
        <v>0</v>
      </c>
      <c r="U61" s="128">
        <f t="shared" si="7"/>
        <v>0</v>
      </c>
      <c r="V61" s="96">
        <v>3</v>
      </c>
      <c r="W61" s="97">
        <f t="shared" si="18"/>
        <v>0</v>
      </c>
      <c r="AB61" s="1075"/>
      <c r="AC61" s="1078"/>
      <c r="AD61" s="1078"/>
      <c r="AE61" s="1078"/>
      <c r="AF61" s="1078"/>
      <c r="AG61" s="1078"/>
      <c r="AH61" s="1078"/>
      <c r="AI61" s="1078"/>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c r="CL61" s="1078"/>
      <c r="CM61" s="1078"/>
      <c r="CN61" s="1078"/>
      <c r="CO61" s="1078"/>
      <c r="CP61" s="1078"/>
      <c r="CQ61" s="1078"/>
      <c r="CR61" s="1078"/>
      <c r="CS61" s="1078"/>
      <c r="CT61" s="1078"/>
      <c r="CU61" s="1078"/>
      <c r="CV61" s="1078"/>
      <c r="CW61" s="1078"/>
      <c r="CX61" s="1078"/>
      <c r="CY61" s="1078"/>
      <c r="CZ61" s="1078"/>
      <c r="DA61" s="1078"/>
      <c r="DB61" s="1078"/>
      <c r="DC61" s="1078"/>
      <c r="DD61" s="1078"/>
      <c r="DE61" s="1078"/>
      <c r="DF61" s="1078"/>
      <c r="DG61" s="1078"/>
      <c r="DH61" s="1078"/>
      <c r="DI61" s="1078"/>
      <c r="DJ61" s="1078"/>
      <c r="DK61" s="1078"/>
      <c r="DL61" s="1078"/>
      <c r="DM61" s="1078"/>
      <c r="DN61" s="1078"/>
      <c r="DO61" s="1078"/>
      <c r="DP61" s="1078"/>
      <c r="DQ61" s="1078"/>
      <c r="DR61" s="1078"/>
      <c r="DS61" s="1078"/>
      <c r="DT61" s="1078"/>
      <c r="DU61" s="1078"/>
      <c r="DV61" s="1078"/>
      <c r="DW61" s="1078"/>
      <c r="DX61" s="1078"/>
      <c r="DY61" s="1078"/>
      <c r="DZ61" s="1078"/>
      <c r="EA61" s="1078"/>
      <c r="EB61" s="1078"/>
      <c r="EC61" s="1078"/>
      <c r="ED61" s="1078"/>
      <c r="EE61" s="1078"/>
      <c r="EF61" s="1078"/>
      <c r="EG61" s="1078"/>
      <c r="EH61" s="1078"/>
      <c r="EI61" s="1078"/>
      <c r="EJ61" s="1078"/>
      <c r="EK61" s="1078"/>
      <c r="EL61" s="1078"/>
      <c r="EM61" s="1078"/>
      <c r="EN61" s="1078"/>
      <c r="EO61" s="1078"/>
      <c r="EP61" s="1078"/>
      <c r="EQ61" s="1078"/>
      <c r="ER61" s="1078"/>
      <c r="ES61" s="1078"/>
    </row>
    <row r="62" spans="1:149" s="5" customFormat="1" ht="15" hidden="1" customHeight="1" outlineLevel="2">
      <c r="A62" s="17">
        <v>37</v>
      </c>
      <c r="B62" s="64"/>
      <c r="C62" s="130"/>
      <c r="D62" s="43">
        <f t="shared" si="55"/>
        <v>4</v>
      </c>
      <c r="E62" s="43">
        <f t="shared" si="3"/>
        <v>4</v>
      </c>
      <c r="F62" s="65">
        <f t="shared" si="4"/>
        <v>20</v>
      </c>
      <c r="G62" s="131"/>
      <c r="H62" s="458"/>
      <c r="I62" s="458"/>
      <c r="J62" s="457"/>
      <c r="K62" s="100">
        <f t="shared" si="17"/>
        <v>0</v>
      </c>
      <c r="L62" s="92">
        <f t="shared" si="5"/>
        <v>0</v>
      </c>
      <c r="M62" s="127"/>
      <c r="N62" s="244"/>
      <c r="O62" s="245"/>
      <c r="P62" s="245"/>
      <c r="Q62" s="245"/>
      <c r="R62" s="245"/>
      <c r="S62" s="245"/>
      <c r="T62" s="129">
        <f t="shared" si="6"/>
        <v>0</v>
      </c>
      <c r="U62" s="128">
        <f t="shared" si="7"/>
        <v>0</v>
      </c>
      <c r="V62" s="96">
        <v>3</v>
      </c>
      <c r="W62" s="97">
        <f t="shared" si="18"/>
        <v>0</v>
      </c>
      <c r="AB62" s="1075"/>
      <c r="AC62" s="1078"/>
      <c r="AD62" s="1078"/>
      <c r="AE62" s="1078"/>
      <c r="AF62" s="1078"/>
      <c r="AG62" s="1078"/>
      <c r="AH62" s="1078"/>
      <c r="AI62" s="1078"/>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c r="CL62" s="1078"/>
      <c r="CM62" s="1078"/>
      <c r="CN62" s="1078"/>
      <c r="CO62" s="1078"/>
      <c r="CP62" s="1078"/>
      <c r="CQ62" s="1078"/>
      <c r="CR62" s="1078"/>
      <c r="CS62" s="1078"/>
      <c r="CT62" s="1078"/>
      <c r="CU62" s="1078"/>
      <c r="CV62" s="1078"/>
      <c r="CW62" s="1078"/>
      <c r="CX62" s="1078"/>
      <c r="CY62" s="1078"/>
      <c r="CZ62" s="1078"/>
      <c r="DA62" s="1078"/>
      <c r="DB62" s="1078"/>
      <c r="DC62" s="1078"/>
      <c r="DD62" s="1078"/>
      <c r="DE62" s="1078"/>
      <c r="DF62" s="1078"/>
      <c r="DG62" s="1078"/>
      <c r="DH62" s="1078"/>
      <c r="DI62" s="1078"/>
      <c r="DJ62" s="1078"/>
      <c r="DK62" s="1078"/>
      <c r="DL62" s="1078"/>
      <c r="DM62" s="1078"/>
      <c r="DN62" s="1078"/>
      <c r="DO62" s="1078"/>
      <c r="DP62" s="1078"/>
      <c r="DQ62" s="1078"/>
      <c r="DR62" s="1078"/>
      <c r="DS62" s="1078"/>
      <c r="DT62" s="1078"/>
      <c r="DU62" s="1078"/>
      <c r="DV62" s="1078"/>
      <c r="DW62" s="1078"/>
      <c r="DX62" s="1078"/>
      <c r="DY62" s="1078"/>
      <c r="DZ62" s="1078"/>
      <c r="EA62" s="1078"/>
      <c r="EB62" s="1078"/>
      <c r="EC62" s="1078"/>
      <c r="ED62" s="1078"/>
      <c r="EE62" s="1078"/>
      <c r="EF62" s="1078"/>
      <c r="EG62" s="1078"/>
      <c r="EH62" s="1078"/>
      <c r="EI62" s="1078"/>
      <c r="EJ62" s="1078"/>
      <c r="EK62" s="1078"/>
      <c r="EL62" s="1078"/>
      <c r="EM62" s="1078"/>
      <c r="EN62" s="1078"/>
      <c r="EO62" s="1078"/>
      <c r="EP62" s="1078"/>
      <c r="EQ62" s="1078"/>
      <c r="ER62" s="1078"/>
      <c r="ES62" s="1078"/>
    </row>
    <row r="63" spans="1:149" s="5" customFormat="1" ht="15" hidden="1" customHeight="1" outlineLevel="2">
      <c r="A63" s="17">
        <v>38</v>
      </c>
      <c r="B63" s="64"/>
      <c r="C63" s="130"/>
      <c r="D63" s="43">
        <f t="shared" si="55"/>
        <v>4</v>
      </c>
      <c r="E63" s="43">
        <f t="shared" si="3"/>
        <v>4</v>
      </c>
      <c r="F63" s="65">
        <f t="shared" si="4"/>
        <v>20</v>
      </c>
      <c r="G63" s="131"/>
      <c r="H63" s="458"/>
      <c r="I63" s="458"/>
      <c r="J63" s="457"/>
      <c r="K63" s="100">
        <f t="shared" si="17"/>
        <v>0</v>
      </c>
      <c r="L63" s="92">
        <f t="shared" si="5"/>
        <v>0</v>
      </c>
      <c r="M63" s="127"/>
      <c r="N63" s="244"/>
      <c r="O63" s="245"/>
      <c r="P63" s="245"/>
      <c r="Q63" s="245"/>
      <c r="R63" s="245"/>
      <c r="S63" s="245"/>
      <c r="T63" s="129">
        <f t="shared" si="6"/>
        <v>0</v>
      </c>
      <c r="U63" s="128">
        <f t="shared" si="7"/>
        <v>0</v>
      </c>
      <c r="V63" s="96">
        <v>3</v>
      </c>
      <c r="W63" s="97">
        <f t="shared" si="18"/>
        <v>0</v>
      </c>
      <c r="AB63" s="1075"/>
      <c r="AC63" s="1078"/>
      <c r="AD63" s="1078"/>
      <c r="AE63" s="1078"/>
      <c r="AF63" s="1078"/>
      <c r="AG63" s="1078"/>
      <c r="AH63" s="1078"/>
      <c r="AI63" s="107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c r="CL63" s="1078"/>
      <c r="CM63" s="1078"/>
      <c r="CN63" s="1078"/>
      <c r="CO63" s="1078"/>
      <c r="CP63" s="1078"/>
      <c r="CQ63" s="1078"/>
      <c r="CR63" s="1078"/>
      <c r="CS63" s="1078"/>
      <c r="CT63" s="1078"/>
      <c r="CU63" s="1078"/>
      <c r="CV63" s="1078"/>
      <c r="CW63" s="1078"/>
      <c r="CX63" s="1078"/>
      <c r="CY63" s="1078"/>
      <c r="CZ63" s="1078"/>
      <c r="DA63" s="1078"/>
      <c r="DB63" s="1078"/>
      <c r="DC63" s="1078"/>
      <c r="DD63" s="1078"/>
      <c r="DE63" s="1078"/>
      <c r="DF63" s="1078"/>
      <c r="DG63" s="1078"/>
      <c r="DH63" s="1078"/>
      <c r="DI63" s="1078"/>
      <c r="DJ63" s="1078"/>
      <c r="DK63" s="1078"/>
      <c r="DL63" s="1078"/>
      <c r="DM63" s="1078"/>
      <c r="DN63" s="1078"/>
      <c r="DO63" s="1078"/>
      <c r="DP63" s="1078"/>
      <c r="DQ63" s="1078"/>
      <c r="DR63" s="1078"/>
      <c r="DS63" s="1078"/>
      <c r="DT63" s="1078"/>
      <c r="DU63" s="1078"/>
      <c r="DV63" s="1078"/>
      <c r="DW63" s="1078"/>
      <c r="DX63" s="1078"/>
      <c r="DY63" s="1078"/>
      <c r="DZ63" s="1078"/>
      <c r="EA63" s="1078"/>
      <c r="EB63" s="1078"/>
      <c r="EC63" s="1078"/>
      <c r="ED63" s="1078"/>
      <c r="EE63" s="1078"/>
      <c r="EF63" s="1078"/>
      <c r="EG63" s="1078"/>
      <c r="EH63" s="1078"/>
      <c r="EI63" s="1078"/>
      <c r="EJ63" s="1078"/>
      <c r="EK63" s="1078"/>
      <c r="EL63" s="1078"/>
      <c r="EM63" s="1078"/>
      <c r="EN63" s="1078"/>
      <c r="EO63" s="1078"/>
      <c r="EP63" s="1078"/>
      <c r="EQ63" s="1078"/>
      <c r="ER63" s="1078"/>
      <c r="ES63" s="1078"/>
    </row>
    <row r="64" spans="1:149" s="5" customFormat="1" ht="15" hidden="1" customHeight="1" outlineLevel="2">
      <c r="A64" s="17">
        <v>39</v>
      </c>
      <c r="B64" s="64"/>
      <c r="C64" s="130"/>
      <c r="D64" s="43">
        <f t="shared" si="55"/>
        <v>4</v>
      </c>
      <c r="E64" s="43">
        <f t="shared" si="3"/>
        <v>4</v>
      </c>
      <c r="F64" s="65">
        <f t="shared" si="4"/>
        <v>20</v>
      </c>
      <c r="G64" s="131"/>
      <c r="H64" s="458"/>
      <c r="I64" s="458"/>
      <c r="J64" s="457"/>
      <c r="K64" s="100">
        <f t="shared" si="17"/>
        <v>0</v>
      </c>
      <c r="L64" s="92">
        <f t="shared" si="5"/>
        <v>0</v>
      </c>
      <c r="M64" s="127"/>
      <c r="N64" s="244"/>
      <c r="O64" s="245"/>
      <c r="P64" s="245"/>
      <c r="Q64" s="245"/>
      <c r="R64" s="245"/>
      <c r="S64" s="245"/>
      <c r="T64" s="129">
        <f t="shared" si="6"/>
        <v>0</v>
      </c>
      <c r="U64" s="128">
        <f t="shared" si="7"/>
        <v>0</v>
      </c>
      <c r="V64" s="96">
        <v>3</v>
      </c>
      <c r="W64" s="97">
        <f t="shared" si="18"/>
        <v>0</v>
      </c>
      <c r="AB64" s="1075"/>
      <c r="AC64" s="1078"/>
      <c r="AD64" s="1078"/>
      <c r="AE64" s="1078"/>
      <c r="AF64" s="1078"/>
      <c r="AG64" s="1078"/>
      <c r="AH64" s="1078"/>
      <c r="AI64" s="107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c r="CL64" s="1078"/>
      <c r="CM64" s="1078"/>
      <c r="CN64" s="1078"/>
      <c r="CO64" s="1078"/>
      <c r="CP64" s="1078"/>
      <c r="CQ64" s="1078"/>
      <c r="CR64" s="1078"/>
      <c r="CS64" s="1078"/>
      <c r="CT64" s="1078"/>
      <c r="CU64" s="1078"/>
      <c r="CV64" s="1078"/>
      <c r="CW64" s="1078"/>
      <c r="CX64" s="1078"/>
      <c r="CY64" s="1078"/>
      <c r="CZ64" s="1078"/>
      <c r="DA64" s="1078"/>
      <c r="DB64" s="1078"/>
      <c r="DC64" s="1078"/>
      <c r="DD64" s="1078"/>
      <c r="DE64" s="1078"/>
      <c r="DF64" s="1078"/>
      <c r="DG64" s="1078"/>
      <c r="DH64" s="1078"/>
      <c r="DI64" s="1078"/>
      <c r="DJ64" s="1078"/>
      <c r="DK64" s="1078"/>
      <c r="DL64" s="1078"/>
      <c r="DM64" s="1078"/>
      <c r="DN64" s="1078"/>
      <c r="DO64" s="1078"/>
      <c r="DP64" s="1078"/>
      <c r="DQ64" s="1078"/>
      <c r="DR64" s="1078"/>
      <c r="DS64" s="1078"/>
      <c r="DT64" s="1078"/>
      <c r="DU64" s="1078"/>
      <c r="DV64" s="1078"/>
      <c r="DW64" s="1078"/>
      <c r="DX64" s="1078"/>
      <c r="DY64" s="1078"/>
      <c r="DZ64" s="1078"/>
      <c r="EA64" s="1078"/>
      <c r="EB64" s="1078"/>
      <c r="EC64" s="1078"/>
      <c r="ED64" s="1078"/>
      <c r="EE64" s="1078"/>
      <c r="EF64" s="1078"/>
      <c r="EG64" s="1078"/>
      <c r="EH64" s="1078"/>
      <c r="EI64" s="1078"/>
      <c r="EJ64" s="1078"/>
      <c r="EK64" s="1078"/>
      <c r="EL64" s="1078"/>
      <c r="EM64" s="1078"/>
      <c r="EN64" s="1078"/>
      <c r="EO64" s="1078"/>
      <c r="EP64" s="1078"/>
      <c r="EQ64" s="1078"/>
      <c r="ER64" s="1078"/>
      <c r="ES64" s="1078"/>
    </row>
    <row r="65" spans="1:149" s="5" customFormat="1" ht="15" hidden="1" customHeight="1" outlineLevel="2">
      <c r="A65" s="17">
        <v>40</v>
      </c>
      <c r="B65" s="64"/>
      <c r="C65" s="130"/>
      <c r="D65" s="43">
        <f t="shared" si="55"/>
        <v>4</v>
      </c>
      <c r="E65" s="43">
        <f t="shared" si="3"/>
        <v>4</v>
      </c>
      <c r="F65" s="65">
        <f t="shared" si="4"/>
        <v>20</v>
      </c>
      <c r="G65" s="131"/>
      <c r="H65" s="458"/>
      <c r="I65" s="458"/>
      <c r="J65" s="457"/>
      <c r="K65" s="100">
        <f t="shared" si="17"/>
        <v>0</v>
      </c>
      <c r="L65" s="92">
        <f t="shared" si="5"/>
        <v>0</v>
      </c>
      <c r="M65" s="127"/>
      <c r="N65" s="244"/>
      <c r="O65" s="245"/>
      <c r="P65" s="245"/>
      <c r="Q65" s="245"/>
      <c r="R65" s="245"/>
      <c r="S65" s="245"/>
      <c r="T65" s="129">
        <f t="shared" si="6"/>
        <v>0</v>
      </c>
      <c r="U65" s="128">
        <f t="shared" si="7"/>
        <v>0</v>
      </c>
      <c r="V65" s="96">
        <v>3</v>
      </c>
      <c r="W65" s="97">
        <f t="shared" si="18"/>
        <v>0</v>
      </c>
      <c r="AB65" s="1075"/>
      <c r="AC65" s="1078"/>
      <c r="AD65" s="1078"/>
      <c r="AE65" s="1078"/>
      <c r="AF65" s="1078"/>
      <c r="AG65" s="1078"/>
      <c r="AH65" s="1078"/>
      <c r="AI65" s="107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c r="CL65" s="1078"/>
      <c r="CM65" s="1078"/>
      <c r="CN65" s="1078"/>
      <c r="CO65" s="1078"/>
      <c r="CP65" s="1078"/>
      <c r="CQ65" s="1078"/>
      <c r="CR65" s="1078"/>
      <c r="CS65" s="1078"/>
      <c r="CT65" s="1078"/>
      <c r="CU65" s="1078"/>
      <c r="CV65" s="1078"/>
      <c r="CW65" s="1078"/>
      <c r="CX65" s="1078"/>
      <c r="CY65" s="1078"/>
      <c r="CZ65" s="1078"/>
      <c r="DA65" s="1078"/>
      <c r="DB65" s="1078"/>
      <c r="DC65" s="1078"/>
      <c r="DD65" s="1078"/>
      <c r="DE65" s="1078"/>
      <c r="DF65" s="1078"/>
      <c r="DG65" s="1078"/>
      <c r="DH65" s="1078"/>
      <c r="DI65" s="1078"/>
      <c r="DJ65" s="1078"/>
      <c r="DK65" s="1078"/>
      <c r="DL65" s="1078"/>
      <c r="DM65" s="1078"/>
      <c r="DN65" s="1078"/>
      <c r="DO65" s="1078"/>
      <c r="DP65" s="1078"/>
      <c r="DQ65" s="1078"/>
      <c r="DR65" s="1078"/>
      <c r="DS65" s="1078"/>
      <c r="DT65" s="1078"/>
      <c r="DU65" s="1078"/>
      <c r="DV65" s="1078"/>
      <c r="DW65" s="1078"/>
      <c r="DX65" s="1078"/>
      <c r="DY65" s="1078"/>
      <c r="DZ65" s="1078"/>
      <c r="EA65" s="1078"/>
      <c r="EB65" s="1078"/>
      <c r="EC65" s="1078"/>
      <c r="ED65" s="1078"/>
      <c r="EE65" s="1078"/>
      <c r="EF65" s="1078"/>
      <c r="EG65" s="1078"/>
      <c r="EH65" s="1078"/>
      <c r="EI65" s="1078"/>
      <c r="EJ65" s="1078"/>
      <c r="EK65" s="1078"/>
      <c r="EL65" s="1078"/>
      <c r="EM65" s="1078"/>
      <c r="EN65" s="1078"/>
      <c r="EO65" s="1078"/>
      <c r="EP65" s="1078"/>
      <c r="EQ65" s="1078"/>
      <c r="ER65" s="1078"/>
      <c r="ES65" s="1078"/>
    </row>
    <row r="66" spans="1:149" s="5" customFormat="1" ht="15" hidden="1" customHeight="1" outlineLevel="2">
      <c r="A66" s="17">
        <v>41</v>
      </c>
      <c r="B66" s="64"/>
      <c r="C66" s="130"/>
      <c r="D66" s="43">
        <f t="shared" si="55"/>
        <v>4</v>
      </c>
      <c r="E66" s="43">
        <f t="shared" si="3"/>
        <v>4</v>
      </c>
      <c r="F66" s="65">
        <f t="shared" si="4"/>
        <v>20</v>
      </c>
      <c r="G66" s="131"/>
      <c r="H66" s="458"/>
      <c r="I66" s="458"/>
      <c r="J66" s="457"/>
      <c r="K66" s="100">
        <f t="shared" si="17"/>
        <v>0</v>
      </c>
      <c r="L66" s="92">
        <f t="shared" si="5"/>
        <v>0</v>
      </c>
      <c r="M66" s="127"/>
      <c r="N66" s="244"/>
      <c r="O66" s="245"/>
      <c r="P66" s="245"/>
      <c r="Q66" s="245"/>
      <c r="R66" s="245"/>
      <c r="S66" s="245"/>
      <c r="T66" s="129">
        <f t="shared" si="6"/>
        <v>0</v>
      </c>
      <c r="U66" s="128">
        <f t="shared" si="7"/>
        <v>0</v>
      </c>
      <c r="V66" s="96">
        <v>3</v>
      </c>
      <c r="W66" s="97">
        <f t="shared" si="18"/>
        <v>0</v>
      </c>
      <c r="AB66" s="1075"/>
      <c r="AC66" s="1078"/>
      <c r="AD66" s="1078"/>
      <c r="AE66" s="1078"/>
      <c r="AF66" s="1078"/>
      <c r="AG66" s="1078"/>
      <c r="AH66" s="1078"/>
      <c r="AI66" s="107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c r="CL66" s="1078"/>
      <c r="CM66" s="1078"/>
      <c r="CN66" s="1078"/>
      <c r="CO66" s="1078"/>
      <c r="CP66" s="1078"/>
      <c r="CQ66" s="1078"/>
      <c r="CR66" s="1078"/>
      <c r="CS66" s="1078"/>
      <c r="CT66" s="1078"/>
      <c r="CU66" s="1078"/>
      <c r="CV66" s="1078"/>
      <c r="CW66" s="1078"/>
      <c r="CX66" s="1078"/>
      <c r="CY66" s="1078"/>
      <c r="CZ66" s="1078"/>
      <c r="DA66" s="1078"/>
      <c r="DB66" s="1078"/>
      <c r="DC66" s="1078"/>
      <c r="DD66" s="1078"/>
      <c r="DE66" s="1078"/>
      <c r="DF66" s="1078"/>
      <c r="DG66" s="1078"/>
      <c r="DH66" s="1078"/>
      <c r="DI66" s="1078"/>
      <c r="DJ66" s="1078"/>
      <c r="DK66" s="1078"/>
      <c r="DL66" s="1078"/>
      <c r="DM66" s="1078"/>
      <c r="DN66" s="1078"/>
      <c r="DO66" s="1078"/>
      <c r="DP66" s="1078"/>
      <c r="DQ66" s="1078"/>
      <c r="DR66" s="1078"/>
      <c r="DS66" s="1078"/>
      <c r="DT66" s="1078"/>
      <c r="DU66" s="1078"/>
      <c r="DV66" s="1078"/>
      <c r="DW66" s="1078"/>
      <c r="DX66" s="1078"/>
      <c r="DY66" s="1078"/>
      <c r="DZ66" s="1078"/>
      <c r="EA66" s="1078"/>
      <c r="EB66" s="1078"/>
      <c r="EC66" s="1078"/>
      <c r="ED66" s="1078"/>
      <c r="EE66" s="1078"/>
      <c r="EF66" s="1078"/>
      <c r="EG66" s="1078"/>
      <c r="EH66" s="1078"/>
      <c r="EI66" s="1078"/>
      <c r="EJ66" s="1078"/>
      <c r="EK66" s="1078"/>
      <c r="EL66" s="1078"/>
      <c r="EM66" s="1078"/>
      <c r="EN66" s="1078"/>
      <c r="EO66" s="1078"/>
      <c r="EP66" s="1078"/>
      <c r="EQ66" s="1078"/>
      <c r="ER66" s="1078"/>
      <c r="ES66" s="1078"/>
    </row>
    <row r="67" spans="1:149" s="5" customFormat="1" ht="15" hidden="1" customHeight="1" outlineLevel="2">
      <c r="A67" s="17">
        <v>42</v>
      </c>
      <c r="B67" s="64"/>
      <c r="C67" s="130"/>
      <c r="D67" s="43">
        <f t="shared" si="55"/>
        <v>4</v>
      </c>
      <c r="E67" s="43">
        <f t="shared" si="3"/>
        <v>4</v>
      </c>
      <c r="F67" s="65">
        <f t="shared" si="4"/>
        <v>20</v>
      </c>
      <c r="G67" s="131"/>
      <c r="H67" s="458"/>
      <c r="I67" s="458"/>
      <c r="J67" s="457"/>
      <c r="K67" s="100">
        <f t="shared" si="17"/>
        <v>0</v>
      </c>
      <c r="L67" s="92">
        <f t="shared" si="5"/>
        <v>0</v>
      </c>
      <c r="M67" s="127"/>
      <c r="N67" s="244"/>
      <c r="O67" s="245"/>
      <c r="P67" s="245"/>
      <c r="Q67" s="245"/>
      <c r="R67" s="245"/>
      <c r="S67" s="245"/>
      <c r="T67" s="129">
        <f t="shared" si="6"/>
        <v>0</v>
      </c>
      <c r="U67" s="128">
        <f t="shared" si="7"/>
        <v>0</v>
      </c>
      <c r="V67" s="96">
        <v>3</v>
      </c>
      <c r="W67" s="97">
        <f t="shared" si="18"/>
        <v>0</v>
      </c>
      <c r="AB67" s="1075"/>
      <c r="AC67" s="1078"/>
      <c r="AD67" s="1078"/>
      <c r="AE67" s="1078"/>
      <c r="AF67" s="1078"/>
      <c r="AG67" s="1078"/>
      <c r="AH67" s="1078"/>
      <c r="AI67" s="107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c r="CL67" s="1078"/>
      <c r="CM67" s="1078"/>
      <c r="CN67" s="1078"/>
      <c r="CO67" s="1078"/>
      <c r="CP67" s="1078"/>
      <c r="CQ67" s="1078"/>
      <c r="CR67" s="1078"/>
      <c r="CS67" s="1078"/>
      <c r="CT67" s="1078"/>
      <c r="CU67" s="1078"/>
      <c r="CV67" s="1078"/>
      <c r="CW67" s="1078"/>
      <c r="CX67" s="1078"/>
      <c r="CY67" s="1078"/>
      <c r="CZ67" s="1078"/>
      <c r="DA67" s="1078"/>
      <c r="DB67" s="1078"/>
      <c r="DC67" s="1078"/>
      <c r="DD67" s="1078"/>
      <c r="DE67" s="1078"/>
      <c r="DF67" s="1078"/>
      <c r="DG67" s="1078"/>
      <c r="DH67" s="1078"/>
      <c r="DI67" s="1078"/>
      <c r="DJ67" s="1078"/>
      <c r="DK67" s="1078"/>
      <c r="DL67" s="1078"/>
      <c r="DM67" s="1078"/>
      <c r="DN67" s="1078"/>
      <c r="DO67" s="1078"/>
      <c r="DP67" s="1078"/>
      <c r="DQ67" s="1078"/>
      <c r="DR67" s="1078"/>
      <c r="DS67" s="1078"/>
      <c r="DT67" s="1078"/>
      <c r="DU67" s="1078"/>
      <c r="DV67" s="1078"/>
      <c r="DW67" s="1078"/>
      <c r="DX67" s="1078"/>
      <c r="DY67" s="1078"/>
      <c r="DZ67" s="1078"/>
      <c r="EA67" s="1078"/>
      <c r="EB67" s="1078"/>
      <c r="EC67" s="1078"/>
      <c r="ED67" s="1078"/>
      <c r="EE67" s="1078"/>
      <c r="EF67" s="1078"/>
      <c r="EG67" s="1078"/>
      <c r="EH67" s="1078"/>
      <c r="EI67" s="1078"/>
      <c r="EJ67" s="1078"/>
      <c r="EK67" s="1078"/>
      <c r="EL67" s="1078"/>
      <c r="EM67" s="1078"/>
      <c r="EN67" s="1078"/>
      <c r="EO67" s="1078"/>
      <c r="EP67" s="1078"/>
      <c r="EQ67" s="1078"/>
      <c r="ER67" s="1078"/>
      <c r="ES67" s="1078"/>
    </row>
    <row r="68" spans="1:149" s="5" customFormat="1" ht="15" hidden="1" customHeight="1" outlineLevel="2">
      <c r="A68" s="17">
        <v>43</v>
      </c>
      <c r="B68" s="64"/>
      <c r="C68" s="130"/>
      <c r="D68" s="43">
        <f t="shared" si="55"/>
        <v>4</v>
      </c>
      <c r="E68" s="43">
        <f t="shared" si="3"/>
        <v>4</v>
      </c>
      <c r="F68" s="65">
        <f t="shared" si="4"/>
        <v>20</v>
      </c>
      <c r="G68" s="131"/>
      <c r="H68" s="458"/>
      <c r="I68" s="458"/>
      <c r="J68" s="457"/>
      <c r="K68" s="100">
        <f t="shared" si="17"/>
        <v>0</v>
      </c>
      <c r="L68" s="92">
        <f t="shared" si="5"/>
        <v>0</v>
      </c>
      <c r="M68" s="127"/>
      <c r="N68" s="244"/>
      <c r="O68" s="245"/>
      <c r="P68" s="245"/>
      <c r="Q68" s="245"/>
      <c r="R68" s="245"/>
      <c r="S68" s="245"/>
      <c r="T68" s="129">
        <f t="shared" si="6"/>
        <v>0</v>
      </c>
      <c r="U68" s="128">
        <f t="shared" si="7"/>
        <v>0</v>
      </c>
      <c r="V68" s="96">
        <v>3</v>
      </c>
      <c r="W68" s="97">
        <f t="shared" si="18"/>
        <v>0</v>
      </c>
      <c r="AB68" s="1075"/>
      <c r="AC68" s="1078"/>
      <c r="AD68" s="1078"/>
      <c r="AE68" s="1078"/>
      <c r="AF68" s="1078"/>
      <c r="AG68" s="1078"/>
      <c r="AH68" s="1078"/>
      <c r="AI68" s="107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c r="CL68" s="1078"/>
      <c r="CM68" s="1078"/>
      <c r="CN68" s="1078"/>
      <c r="CO68" s="1078"/>
      <c r="CP68" s="1078"/>
      <c r="CQ68" s="1078"/>
      <c r="CR68" s="1078"/>
      <c r="CS68" s="1078"/>
      <c r="CT68" s="1078"/>
      <c r="CU68" s="1078"/>
      <c r="CV68" s="1078"/>
      <c r="CW68" s="1078"/>
      <c r="CX68" s="1078"/>
      <c r="CY68" s="1078"/>
      <c r="CZ68" s="1078"/>
      <c r="DA68" s="1078"/>
      <c r="DB68" s="1078"/>
      <c r="DC68" s="1078"/>
      <c r="DD68" s="1078"/>
      <c r="DE68" s="1078"/>
      <c r="DF68" s="1078"/>
      <c r="DG68" s="1078"/>
      <c r="DH68" s="1078"/>
      <c r="DI68" s="1078"/>
      <c r="DJ68" s="1078"/>
      <c r="DK68" s="1078"/>
      <c r="DL68" s="1078"/>
      <c r="DM68" s="1078"/>
      <c r="DN68" s="1078"/>
      <c r="DO68" s="1078"/>
      <c r="DP68" s="1078"/>
      <c r="DQ68" s="1078"/>
      <c r="DR68" s="1078"/>
      <c r="DS68" s="1078"/>
      <c r="DT68" s="1078"/>
      <c r="DU68" s="1078"/>
      <c r="DV68" s="1078"/>
      <c r="DW68" s="1078"/>
      <c r="DX68" s="1078"/>
      <c r="DY68" s="1078"/>
      <c r="DZ68" s="1078"/>
      <c r="EA68" s="1078"/>
      <c r="EB68" s="1078"/>
      <c r="EC68" s="1078"/>
      <c r="ED68" s="1078"/>
      <c r="EE68" s="1078"/>
      <c r="EF68" s="1078"/>
      <c r="EG68" s="1078"/>
      <c r="EH68" s="1078"/>
      <c r="EI68" s="1078"/>
      <c r="EJ68" s="1078"/>
      <c r="EK68" s="1078"/>
      <c r="EL68" s="1078"/>
      <c r="EM68" s="1078"/>
      <c r="EN68" s="1078"/>
      <c r="EO68" s="1078"/>
      <c r="EP68" s="1078"/>
      <c r="EQ68" s="1078"/>
      <c r="ER68" s="1078"/>
      <c r="ES68" s="1078"/>
    </row>
    <row r="69" spans="1:149" s="5" customFormat="1" ht="15" hidden="1" customHeight="1" outlineLevel="2">
      <c r="A69" s="17">
        <v>44</v>
      </c>
      <c r="B69" s="64"/>
      <c r="C69" s="130"/>
      <c r="D69" s="43">
        <f t="shared" si="55"/>
        <v>4</v>
      </c>
      <c r="E69" s="43">
        <f t="shared" si="3"/>
        <v>4</v>
      </c>
      <c r="F69" s="65">
        <f t="shared" si="4"/>
        <v>20</v>
      </c>
      <c r="G69" s="131"/>
      <c r="H69" s="458"/>
      <c r="I69" s="458"/>
      <c r="J69" s="457"/>
      <c r="K69" s="100">
        <f t="shared" si="17"/>
        <v>0</v>
      </c>
      <c r="L69" s="92">
        <f t="shared" si="5"/>
        <v>0</v>
      </c>
      <c r="M69" s="127"/>
      <c r="N69" s="244"/>
      <c r="O69" s="245"/>
      <c r="P69" s="245"/>
      <c r="Q69" s="245"/>
      <c r="R69" s="245"/>
      <c r="S69" s="245"/>
      <c r="T69" s="129">
        <f t="shared" si="6"/>
        <v>0</v>
      </c>
      <c r="U69" s="128">
        <f t="shared" si="7"/>
        <v>0</v>
      </c>
      <c r="V69" s="96">
        <v>3</v>
      </c>
      <c r="W69" s="97">
        <f t="shared" si="18"/>
        <v>0</v>
      </c>
      <c r="AB69" s="1075"/>
      <c r="AC69" s="1078"/>
      <c r="AD69" s="1078"/>
      <c r="AE69" s="1078"/>
      <c r="AF69" s="1078"/>
      <c r="AG69" s="1078"/>
      <c r="AH69" s="1078"/>
      <c r="AI69" s="107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c r="CL69" s="1078"/>
      <c r="CM69" s="1078"/>
      <c r="CN69" s="1078"/>
      <c r="CO69" s="1078"/>
      <c r="CP69" s="1078"/>
      <c r="CQ69" s="1078"/>
      <c r="CR69" s="1078"/>
      <c r="CS69" s="1078"/>
      <c r="CT69" s="1078"/>
      <c r="CU69" s="1078"/>
      <c r="CV69" s="1078"/>
      <c r="CW69" s="1078"/>
      <c r="CX69" s="1078"/>
      <c r="CY69" s="1078"/>
      <c r="CZ69" s="1078"/>
      <c r="DA69" s="1078"/>
      <c r="DB69" s="1078"/>
      <c r="DC69" s="1078"/>
      <c r="DD69" s="1078"/>
      <c r="DE69" s="1078"/>
      <c r="DF69" s="1078"/>
      <c r="DG69" s="1078"/>
      <c r="DH69" s="1078"/>
      <c r="DI69" s="1078"/>
      <c r="DJ69" s="1078"/>
      <c r="DK69" s="1078"/>
      <c r="DL69" s="1078"/>
      <c r="DM69" s="1078"/>
      <c r="DN69" s="1078"/>
      <c r="DO69" s="1078"/>
      <c r="DP69" s="1078"/>
      <c r="DQ69" s="1078"/>
      <c r="DR69" s="1078"/>
      <c r="DS69" s="1078"/>
      <c r="DT69" s="1078"/>
      <c r="DU69" s="1078"/>
      <c r="DV69" s="1078"/>
      <c r="DW69" s="1078"/>
      <c r="DX69" s="1078"/>
      <c r="DY69" s="1078"/>
      <c r="DZ69" s="1078"/>
      <c r="EA69" s="1078"/>
      <c r="EB69" s="1078"/>
      <c r="EC69" s="1078"/>
      <c r="ED69" s="1078"/>
      <c r="EE69" s="1078"/>
      <c r="EF69" s="1078"/>
      <c r="EG69" s="1078"/>
      <c r="EH69" s="1078"/>
      <c r="EI69" s="1078"/>
      <c r="EJ69" s="1078"/>
      <c r="EK69" s="1078"/>
      <c r="EL69" s="1078"/>
      <c r="EM69" s="1078"/>
      <c r="EN69" s="1078"/>
      <c r="EO69" s="1078"/>
      <c r="EP69" s="1078"/>
      <c r="EQ69" s="1078"/>
      <c r="ER69" s="1078"/>
      <c r="ES69" s="1078"/>
    </row>
    <row r="70" spans="1:149" s="5" customFormat="1" ht="15" hidden="1" customHeight="1" outlineLevel="2">
      <c r="A70" s="17">
        <v>45</v>
      </c>
      <c r="B70" s="64"/>
      <c r="C70" s="130"/>
      <c r="D70" s="43">
        <f t="shared" si="55"/>
        <v>4</v>
      </c>
      <c r="E70" s="43">
        <f t="shared" si="3"/>
        <v>4</v>
      </c>
      <c r="F70" s="65">
        <f t="shared" si="4"/>
        <v>20</v>
      </c>
      <c r="G70" s="131"/>
      <c r="H70" s="458"/>
      <c r="I70" s="458"/>
      <c r="J70" s="457"/>
      <c r="K70" s="100">
        <f t="shared" si="17"/>
        <v>0</v>
      </c>
      <c r="L70" s="92">
        <f t="shared" si="5"/>
        <v>0</v>
      </c>
      <c r="M70" s="127"/>
      <c r="N70" s="244"/>
      <c r="O70" s="245"/>
      <c r="P70" s="245"/>
      <c r="Q70" s="245"/>
      <c r="R70" s="245"/>
      <c r="S70" s="245"/>
      <c r="T70" s="129">
        <f t="shared" si="6"/>
        <v>0</v>
      </c>
      <c r="U70" s="128">
        <f t="shared" si="7"/>
        <v>0</v>
      </c>
      <c r="V70" s="96">
        <v>3</v>
      </c>
      <c r="W70" s="97">
        <f t="shared" si="18"/>
        <v>0</v>
      </c>
      <c r="AB70" s="1075"/>
      <c r="AC70" s="1078"/>
      <c r="AD70" s="1078"/>
      <c r="AE70" s="1078"/>
      <c r="AF70" s="1078"/>
      <c r="AG70" s="1078"/>
      <c r="AH70" s="1078"/>
      <c r="AI70" s="1078"/>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c r="CL70" s="1078"/>
      <c r="CM70" s="1078"/>
      <c r="CN70" s="1078"/>
      <c r="CO70" s="1078"/>
      <c r="CP70" s="1078"/>
      <c r="CQ70" s="1078"/>
      <c r="CR70" s="1078"/>
      <c r="CS70" s="1078"/>
      <c r="CT70" s="1078"/>
      <c r="CU70" s="1078"/>
      <c r="CV70" s="1078"/>
      <c r="CW70" s="1078"/>
      <c r="CX70" s="1078"/>
      <c r="CY70" s="1078"/>
      <c r="CZ70" s="1078"/>
      <c r="DA70" s="1078"/>
      <c r="DB70" s="1078"/>
      <c r="DC70" s="1078"/>
      <c r="DD70" s="1078"/>
      <c r="DE70" s="1078"/>
      <c r="DF70" s="1078"/>
      <c r="DG70" s="1078"/>
      <c r="DH70" s="1078"/>
      <c r="DI70" s="1078"/>
      <c r="DJ70" s="1078"/>
      <c r="DK70" s="1078"/>
      <c r="DL70" s="1078"/>
      <c r="DM70" s="1078"/>
      <c r="DN70" s="1078"/>
      <c r="DO70" s="1078"/>
      <c r="DP70" s="1078"/>
      <c r="DQ70" s="1078"/>
      <c r="DR70" s="1078"/>
      <c r="DS70" s="1078"/>
      <c r="DT70" s="1078"/>
      <c r="DU70" s="1078"/>
      <c r="DV70" s="1078"/>
      <c r="DW70" s="1078"/>
      <c r="DX70" s="1078"/>
      <c r="DY70" s="1078"/>
      <c r="DZ70" s="1078"/>
      <c r="EA70" s="1078"/>
      <c r="EB70" s="1078"/>
      <c r="EC70" s="1078"/>
      <c r="ED70" s="1078"/>
      <c r="EE70" s="1078"/>
      <c r="EF70" s="1078"/>
      <c r="EG70" s="1078"/>
      <c r="EH70" s="1078"/>
      <c r="EI70" s="1078"/>
      <c r="EJ70" s="1078"/>
      <c r="EK70" s="1078"/>
      <c r="EL70" s="1078"/>
      <c r="EM70" s="1078"/>
      <c r="EN70" s="1078"/>
      <c r="EO70" s="1078"/>
      <c r="EP70" s="1078"/>
      <c r="EQ70" s="1078"/>
      <c r="ER70" s="1078"/>
      <c r="ES70" s="1078"/>
    </row>
    <row r="71" spans="1:149" s="5" customFormat="1" ht="15" hidden="1" customHeight="1" outlineLevel="2">
      <c r="A71" s="17">
        <v>46</v>
      </c>
      <c r="B71" s="64"/>
      <c r="C71" s="130"/>
      <c r="D71" s="43">
        <f t="shared" si="55"/>
        <v>4</v>
      </c>
      <c r="E71" s="43">
        <f t="shared" si="3"/>
        <v>4</v>
      </c>
      <c r="F71" s="65">
        <f t="shared" si="4"/>
        <v>20</v>
      </c>
      <c r="G71" s="131"/>
      <c r="H71" s="458"/>
      <c r="I71" s="458"/>
      <c r="J71" s="457"/>
      <c r="K71" s="100">
        <f t="shared" si="17"/>
        <v>0</v>
      </c>
      <c r="L71" s="92">
        <f t="shared" si="5"/>
        <v>0</v>
      </c>
      <c r="M71" s="127"/>
      <c r="N71" s="244"/>
      <c r="O71" s="245"/>
      <c r="P71" s="245"/>
      <c r="Q71" s="245"/>
      <c r="R71" s="245"/>
      <c r="S71" s="245"/>
      <c r="T71" s="129">
        <f t="shared" si="6"/>
        <v>0</v>
      </c>
      <c r="U71" s="128">
        <f t="shared" si="7"/>
        <v>0</v>
      </c>
      <c r="V71" s="96">
        <v>3</v>
      </c>
      <c r="W71" s="97">
        <f t="shared" si="18"/>
        <v>0</v>
      </c>
      <c r="AB71" s="1075"/>
      <c r="AC71" s="1078"/>
      <c r="AD71" s="1078"/>
      <c r="AE71" s="1078"/>
      <c r="AF71" s="1078"/>
      <c r="AG71" s="1078"/>
      <c r="AH71" s="1078"/>
      <c r="AI71" s="1078"/>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c r="CL71" s="1078"/>
      <c r="CM71" s="1078"/>
      <c r="CN71" s="1078"/>
      <c r="CO71" s="1078"/>
      <c r="CP71" s="1078"/>
      <c r="CQ71" s="1078"/>
      <c r="CR71" s="1078"/>
      <c r="CS71" s="1078"/>
      <c r="CT71" s="1078"/>
      <c r="CU71" s="1078"/>
      <c r="CV71" s="1078"/>
      <c r="CW71" s="1078"/>
      <c r="CX71" s="1078"/>
      <c r="CY71" s="1078"/>
      <c r="CZ71" s="1078"/>
      <c r="DA71" s="1078"/>
      <c r="DB71" s="1078"/>
      <c r="DC71" s="1078"/>
      <c r="DD71" s="1078"/>
      <c r="DE71" s="1078"/>
      <c r="DF71" s="1078"/>
      <c r="DG71" s="1078"/>
      <c r="DH71" s="1078"/>
      <c r="DI71" s="1078"/>
      <c r="DJ71" s="1078"/>
      <c r="DK71" s="1078"/>
      <c r="DL71" s="1078"/>
      <c r="DM71" s="1078"/>
      <c r="DN71" s="1078"/>
      <c r="DO71" s="1078"/>
      <c r="DP71" s="1078"/>
      <c r="DQ71" s="1078"/>
      <c r="DR71" s="1078"/>
      <c r="DS71" s="1078"/>
      <c r="DT71" s="1078"/>
      <c r="DU71" s="1078"/>
      <c r="DV71" s="1078"/>
      <c r="DW71" s="1078"/>
      <c r="DX71" s="1078"/>
      <c r="DY71" s="1078"/>
      <c r="DZ71" s="1078"/>
      <c r="EA71" s="1078"/>
      <c r="EB71" s="1078"/>
      <c r="EC71" s="1078"/>
      <c r="ED71" s="1078"/>
      <c r="EE71" s="1078"/>
      <c r="EF71" s="1078"/>
      <c r="EG71" s="1078"/>
      <c r="EH71" s="1078"/>
      <c r="EI71" s="1078"/>
      <c r="EJ71" s="1078"/>
      <c r="EK71" s="1078"/>
      <c r="EL71" s="1078"/>
      <c r="EM71" s="1078"/>
      <c r="EN71" s="1078"/>
      <c r="EO71" s="1078"/>
      <c r="EP71" s="1078"/>
      <c r="EQ71" s="1078"/>
      <c r="ER71" s="1078"/>
      <c r="ES71" s="1078"/>
    </row>
    <row r="72" spans="1:149" s="5" customFormat="1" ht="15" hidden="1" customHeight="1" outlineLevel="2">
      <c r="A72" s="17">
        <v>47</v>
      </c>
      <c r="B72" s="64"/>
      <c r="C72" s="130"/>
      <c r="D72" s="43">
        <f t="shared" si="55"/>
        <v>4</v>
      </c>
      <c r="E72" s="43">
        <f t="shared" si="3"/>
        <v>4</v>
      </c>
      <c r="F72" s="65">
        <f t="shared" si="4"/>
        <v>20</v>
      </c>
      <c r="G72" s="131"/>
      <c r="H72" s="458"/>
      <c r="I72" s="458"/>
      <c r="J72" s="457"/>
      <c r="K72" s="100">
        <f t="shared" si="17"/>
        <v>0</v>
      </c>
      <c r="L72" s="92">
        <f t="shared" si="5"/>
        <v>0</v>
      </c>
      <c r="M72" s="127"/>
      <c r="N72" s="244"/>
      <c r="O72" s="245"/>
      <c r="P72" s="245"/>
      <c r="Q72" s="245"/>
      <c r="R72" s="245"/>
      <c r="S72" s="245"/>
      <c r="T72" s="129">
        <f t="shared" si="6"/>
        <v>0</v>
      </c>
      <c r="U72" s="128">
        <f t="shared" si="7"/>
        <v>0</v>
      </c>
      <c r="V72" s="96">
        <v>3</v>
      </c>
      <c r="W72" s="97">
        <f t="shared" si="18"/>
        <v>0</v>
      </c>
      <c r="AB72" s="1075"/>
      <c r="AC72" s="1078"/>
      <c r="AD72" s="1078"/>
      <c r="AE72" s="1078"/>
      <c r="AF72" s="1078"/>
      <c r="AG72" s="1078"/>
      <c r="AH72" s="1078"/>
      <c r="AI72" s="1078"/>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c r="CL72" s="1078"/>
      <c r="CM72" s="1078"/>
      <c r="CN72" s="1078"/>
      <c r="CO72" s="1078"/>
      <c r="CP72" s="1078"/>
      <c r="CQ72" s="1078"/>
      <c r="CR72" s="1078"/>
      <c r="CS72" s="1078"/>
      <c r="CT72" s="1078"/>
      <c r="CU72" s="1078"/>
      <c r="CV72" s="1078"/>
      <c r="CW72" s="1078"/>
      <c r="CX72" s="1078"/>
      <c r="CY72" s="1078"/>
      <c r="CZ72" s="1078"/>
      <c r="DA72" s="1078"/>
      <c r="DB72" s="1078"/>
      <c r="DC72" s="1078"/>
      <c r="DD72" s="1078"/>
      <c r="DE72" s="1078"/>
      <c r="DF72" s="1078"/>
      <c r="DG72" s="1078"/>
      <c r="DH72" s="1078"/>
      <c r="DI72" s="1078"/>
      <c r="DJ72" s="1078"/>
      <c r="DK72" s="1078"/>
      <c r="DL72" s="1078"/>
      <c r="DM72" s="1078"/>
      <c r="DN72" s="1078"/>
      <c r="DO72" s="1078"/>
      <c r="DP72" s="1078"/>
      <c r="DQ72" s="1078"/>
      <c r="DR72" s="1078"/>
      <c r="DS72" s="1078"/>
      <c r="DT72" s="1078"/>
      <c r="DU72" s="1078"/>
      <c r="DV72" s="1078"/>
      <c r="DW72" s="1078"/>
      <c r="DX72" s="1078"/>
      <c r="DY72" s="1078"/>
      <c r="DZ72" s="1078"/>
      <c r="EA72" s="1078"/>
      <c r="EB72" s="1078"/>
      <c r="EC72" s="1078"/>
      <c r="ED72" s="1078"/>
      <c r="EE72" s="1078"/>
      <c r="EF72" s="1078"/>
      <c r="EG72" s="1078"/>
      <c r="EH72" s="1078"/>
      <c r="EI72" s="1078"/>
      <c r="EJ72" s="1078"/>
      <c r="EK72" s="1078"/>
      <c r="EL72" s="1078"/>
      <c r="EM72" s="1078"/>
      <c r="EN72" s="1078"/>
      <c r="EO72" s="1078"/>
      <c r="EP72" s="1078"/>
      <c r="EQ72" s="1078"/>
      <c r="ER72" s="1078"/>
      <c r="ES72" s="1078"/>
    </row>
    <row r="73" spans="1:149" s="5" customFormat="1" ht="15" hidden="1" customHeight="1" outlineLevel="2">
      <c r="A73" s="17">
        <v>48</v>
      </c>
      <c r="B73" s="64"/>
      <c r="C73" s="130"/>
      <c r="D73" s="43">
        <f t="shared" si="55"/>
        <v>4</v>
      </c>
      <c r="E73" s="43">
        <f t="shared" si="3"/>
        <v>4</v>
      </c>
      <c r="F73" s="65">
        <f t="shared" si="4"/>
        <v>20</v>
      </c>
      <c r="G73" s="131"/>
      <c r="H73" s="458"/>
      <c r="I73" s="458"/>
      <c r="J73" s="457"/>
      <c r="K73" s="100">
        <f t="shared" si="17"/>
        <v>0</v>
      </c>
      <c r="L73" s="92">
        <f t="shared" si="5"/>
        <v>0</v>
      </c>
      <c r="M73" s="127"/>
      <c r="N73" s="244"/>
      <c r="O73" s="245"/>
      <c r="P73" s="245"/>
      <c r="Q73" s="245"/>
      <c r="R73" s="245"/>
      <c r="S73" s="245"/>
      <c r="T73" s="129">
        <f t="shared" si="6"/>
        <v>0</v>
      </c>
      <c r="U73" s="128">
        <f t="shared" si="7"/>
        <v>0</v>
      </c>
      <c r="V73" s="96">
        <v>3</v>
      </c>
      <c r="W73" s="97">
        <f t="shared" si="18"/>
        <v>0</v>
      </c>
      <c r="AB73" s="1075"/>
      <c r="AC73" s="1078"/>
      <c r="AD73" s="1078"/>
      <c r="AE73" s="1078"/>
      <c r="AF73" s="1078"/>
      <c r="AG73" s="1078"/>
      <c r="AH73" s="1078"/>
      <c r="AI73" s="1078"/>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c r="CL73" s="1078"/>
      <c r="CM73" s="1078"/>
      <c r="CN73" s="1078"/>
      <c r="CO73" s="1078"/>
      <c r="CP73" s="1078"/>
      <c r="CQ73" s="1078"/>
      <c r="CR73" s="1078"/>
      <c r="CS73" s="1078"/>
      <c r="CT73" s="1078"/>
      <c r="CU73" s="1078"/>
      <c r="CV73" s="1078"/>
      <c r="CW73" s="1078"/>
      <c r="CX73" s="1078"/>
      <c r="CY73" s="1078"/>
      <c r="CZ73" s="1078"/>
      <c r="DA73" s="1078"/>
      <c r="DB73" s="1078"/>
      <c r="DC73" s="1078"/>
      <c r="DD73" s="1078"/>
      <c r="DE73" s="1078"/>
      <c r="DF73" s="1078"/>
      <c r="DG73" s="1078"/>
      <c r="DH73" s="1078"/>
      <c r="DI73" s="1078"/>
      <c r="DJ73" s="1078"/>
      <c r="DK73" s="1078"/>
      <c r="DL73" s="1078"/>
      <c r="DM73" s="1078"/>
      <c r="DN73" s="1078"/>
      <c r="DO73" s="1078"/>
      <c r="DP73" s="1078"/>
      <c r="DQ73" s="1078"/>
      <c r="DR73" s="1078"/>
      <c r="DS73" s="1078"/>
      <c r="DT73" s="1078"/>
      <c r="DU73" s="1078"/>
      <c r="DV73" s="1078"/>
      <c r="DW73" s="1078"/>
      <c r="DX73" s="1078"/>
      <c r="DY73" s="1078"/>
      <c r="DZ73" s="1078"/>
      <c r="EA73" s="1078"/>
      <c r="EB73" s="1078"/>
      <c r="EC73" s="1078"/>
      <c r="ED73" s="1078"/>
      <c r="EE73" s="1078"/>
      <c r="EF73" s="1078"/>
      <c r="EG73" s="1078"/>
      <c r="EH73" s="1078"/>
      <c r="EI73" s="1078"/>
      <c r="EJ73" s="1078"/>
      <c r="EK73" s="1078"/>
      <c r="EL73" s="1078"/>
      <c r="EM73" s="1078"/>
      <c r="EN73" s="1078"/>
      <c r="EO73" s="1078"/>
      <c r="EP73" s="1078"/>
      <c r="EQ73" s="1078"/>
      <c r="ER73" s="1078"/>
      <c r="ES73" s="1078"/>
    </row>
    <row r="74" spans="1:149" s="5" customFormat="1" ht="15" hidden="1" customHeight="1" outlineLevel="2">
      <c r="A74" s="17">
        <v>49</v>
      </c>
      <c r="B74" s="64"/>
      <c r="C74" s="130"/>
      <c r="D74" s="43">
        <f t="shared" si="55"/>
        <v>4</v>
      </c>
      <c r="E74" s="43">
        <f t="shared" si="3"/>
        <v>4</v>
      </c>
      <c r="F74" s="65">
        <f t="shared" si="4"/>
        <v>20</v>
      </c>
      <c r="G74" s="131"/>
      <c r="H74" s="458"/>
      <c r="I74" s="458"/>
      <c r="J74" s="457"/>
      <c r="K74" s="100">
        <f t="shared" si="17"/>
        <v>0</v>
      </c>
      <c r="L74" s="92">
        <f t="shared" si="5"/>
        <v>0</v>
      </c>
      <c r="M74" s="127"/>
      <c r="N74" s="244"/>
      <c r="O74" s="245"/>
      <c r="P74" s="245"/>
      <c r="Q74" s="245"/>
      <c r="R74" s="245"/>
      <c r="S74" s="245"/>
      <c r="T74" s="129">
        <f t="shared" si="6"/>
        <v>0</v>
      </c>
      <c r="U74" s="128">
        <f t="shared" si="7"/>
        <v>0</v>
      </c>
      <c r="V74" s="96">
        <v>3</v>
      </c>
      <c r="W74" s="97">
        <f t="shared" si="18"/>
        <v>0</v>
      </c>
      <c r="AB74" s="1075"/>
      <c r="AC74" s="1078"/>
      <c r="AD74" s="1078"/>
      <c r="AE74" s="1078"/>
      <c r="AF74" s="1078"/>
      <c r="AG74" s="1078"/>
      <c r="AH74" s="1078"/>
      <c r="AI74" s="1078"/>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c r="CL74" s="1078"/>
      <c r="CM74" s="1078"/>
      <c r="CN74" s="1078"/>
      <c r="CO74" s="1078"/>
      <c r="CP74" s="1078"/>
      <c r="CQ74" s="1078"/>
      <c r="CR74" s="1078"/>
      <c r="CS74" s="1078"/>
      <c r="CT74" s="1078"/>
      <c r="CU74" s="1078"/>
      <c r="CV74" s="1078"/>
      <c r="CW74" s="1078"/>
      <c r="CX74" s="1078"/>
      <c r="CY74" s="1078"/>
      <c r="CZ74" s="1078"/>
      <c r="DA74" s="1078"/>
      <c r="DB74" s="1078"/>
      <c r="DC74" s="1078"/>
      <c r="DD74" s="1078"/>
      <c r="DE74" s="1078"/>
      <c r="DF74" s="1078"/>
      <c r="DG74" s="1078"/>
      <c r="DH74" s="1078"/>
      <c r="DI74" s="1078"/>
      <c r="DJ74" s="1078"/>
      <c r="DK74" s="1078"/>
      <c r="DL74" s="1078"/>
      <c r="DM74" s="1078"/>
      <c r="DN74" s="1078"/>
      <c r="DO74" s="1078"/>
      <c r="DP74" s="1078"/>
      <c r="DQ74" s="1078"/>
      <c r="DR74" s="1078"/>
      <c r="DS74" s="1078"/>
      <c r="DT74" s="1078"/>
      <c r="DU74" s="1078"/>
      <c r="DV74" s="1078"/>
      <c r="DW74" s="1078"/>
      <c r="DX74" s="1078"/>
      <c r="DY74" s="1078"/>
      <c r="DZ74" s="1078"/>
      <c r="EA74" s="1078"/>
      <c r="EB74" s="1078"/>
      <c r="EC74" s="1078"/>
      <c r="ED74" s="1078"/>
      <c r="EE74" s="1078"/>
      <c r="EF74" s="1078"/>
      <c r="EG74" s="1078"/>
      <c r="EH74" s="1078"/>
      <c r="EI74" s="1078"/>
      <c r="EJ74" s="1078"/>
      <c r="EK74" s="1078"/>
      <c r="EL74" s="1078"/>
      <c r="EM74" s="1078"/>
      <c r="EN74" s="1078"/>
      <c r="EO74" s="1078"/>
      <c r="EP74" s="1078"/>
      <c r="EQ74" s="1078"/>
      <c r="ER74" s="1078"/>
      <c r="ES74" s="1078"/>
    </row>
    <row r="75" spans="1:149" s="5" customFormat="1" ht="15" hidden="1" customHeight="1" outlineLevel="2">
      <c r="A75" s="17">
        <v>50</v>
      </c>
      <c r="B75" s="64"/>
      <c r="C75" s="130"/>
      <c r="D75" s="43">
        <f t="shared" si="55"/>
        <v>4</v>
      </c>
      <c r="E75" s="43">
        <f t="shared" si="3"/>
        <v>4</v>
      </c>
      <c r="F75" s="65">
        <f t="shared" si="4"/>
        <v>20</v>
      </c>
      <c r="G75" s="131"/>
      <c r="H75" s="458"/>
      <c r="I75" s="458"/>
      <c r="J75" s="457"/>
      <c r="K75" s="100">
        <f t="shared" si="17"/>
        <v>0</v>
      </c>
      <c r="L75" s="92">
        <f t="shared" si="5"/>
        <v>0</v>
      </c>
      <c r="M75" s="127"/>
      <c r="N75" s="244"/>
      <c r="O75" s="245"/>
      <c r="P75" s="245"/>
      <c r="Q75" s="245"/>
      <c r="R75" s="245"/>
      <c r="S75" s="245"/>
      <c r="T75" s="129">
        <f t="shared" si="6"/>
        <v>0</v>
      </c>
      <c r="U75" s="128">
        <f t="shared" si="7"/>
        <v>0</v>
      </c>
      <c r="V75" s="96">
        <v>3</v>
      </c>
      <c r="W75" s="97">
        <f t="shared" si="18"/>
        <v>0</v>
      </c>
      <c r="AB75" s="1075"/>
      <c r="AC75" s="1078"/>
      <c r="AD75" s="1078"/>
      <c r="AE75" s="1078"/>
      <c r="AF75" s="1078"/>
      <c r="AG75" s="1078"/>
      <c r="AH75" s="1078"/>
      <c r="AI75" s="1078"/>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c r="CL75" s="1078"/>
      <c r="CM75" s="1078"/>
      <c r="CN75" s="1078"/>
      <c r="CO75" s="1078"/>
      <c r="CP75" s="1078"/>
      <c r="CQ75" s="1078"/>
      <c r="CR75" s="1078"/>
      <c r="CS75" s="1078"/>
      <c r="CT75" s="1078"/>
      <c r="CU75" s="1078"/>
      <c r="CV75" s="1078"/>
      <c r="CW75" s="1078"/>
      <c r="CX75" s="1078"/>
      <c r="CY75" s="1078"/>
      <c r="CZ75" s="1078"/>
      <c r="DA75" s="1078"/>
      <c r="DB75" s="1078"/>
      <c r="DC75" s="1078"/>
      <c r="DD75" s="1078"/>
      <c r="DE75" s="1078"/>
      <c r="DF75" s="1078"/>
      <c r="DG75" s="1078"/>
      <c r="DH75" s="1078"/>
      <c r="DI75" s="1078"/>
      <c r="DJ75" s="1078"/>
      <c r="DK75" s="1078"/>
      <c r="DL75" s="1078"/>
      <c r="DM75" s="1078"/>
      <c r="DN75" s="1078"/>
      <c r="DO75" s="1078"/>
      <c r="DP75" s="1078"/>
      <c r="DQ75" s="1078"/>
      <c r="DR75" s="1078"/>
      <c r="DS75" s="1078"/>
      <c r="DT75" s="1078"/>
      <c r="DU75" s="1078"/>
      <c r="DV75" s="1078"/>
      <c r="DW75" s="1078"/>
      <c r="DX75" s="1078"/>
      <c r="DY75" s="1078"/>
      <c r="DZ75" s="1078"/>
      <c r="EA75" s="1078"/>
      <c r="EB75" s="1078"/>
      <c r="EC75" s="1078"/>
      <c r="ED75" s="1078"/>
      <c r="EE75" s="1078"/>
      <c r="EF75" s="1078"/>
      <c r="EG75" s="1078"/>
      <c r="EH75" s="1078"/>
      <c r="EI75" s="1078"/>
      <c r="EJ75" s="1078"/>
      <c r="EK75" s="1078"/>
      <c r="EL75" s="1078"/>
      <c r="EM75" s="1078"/>
      <c r="EN75" s="1078"/>
      <c r="EO75" s="1078"/>
      <c r="EP75" s="1078"/>
      <c r="EQ75" s="1078"/>
      <c r="ER75" s="1078"/>
      <c r="ES75" s="1078"/>
    </row>
    <row r="76" spans="1:149" s="5" customFormat="1" ht="15" hidden="1" customHeight="1" outlineLevel="2">
      <c r="A76" s="17">
        <v>51</v>
      </c>
      <c r="B76" s="64"/>
      <c r="C76" s="130"/>
      <c r="D76" s="43">
        <f t="shared" si="55"/>
        <v>4</v>
      </c>
      <c r="E76" s="43">
        <f t="shared" si="3"/>
        <v>4</v>
      </c>
      <c r="F76" s="65">
        <f t="shared" si="4"/>
        <v>20</v>
      </c>
      <c r="G76" s="131"/>
      <c r="H76" s="458"/>
      <c r="I76" s="458"/>
      <c r="J76" s="457"/>
      <c r="K76" s="100">
        <f t="shared" si="17"/>
        <v>0</v>
      </c>
      <c r="L76" s="92">
        <f t="shared" si="5"/>
        <v>0</v>
      </c>
      <c r="M76" s="127"/>
      <c r="N76" s="244"/>
      <c r="O76" s="245"/>
      <c r="P76" s="245"/>
      <c r="Q76" s="245"/>
      <c r="R76" s="245"/>
      <c r="S76" s="245"/>
      <c r="T76" s="129">
        <f t="shared" si="6"/>
        <v>0</v>
      </c>
      <c r="U76" s="128">
        <f t="shared" si="7"/>
        <v>0</v>
      </c>
      <c r="V76" s="96">
        <v>3</v>
      </c>
      <c r="W76" s="97">
        <f t="shared" si="18"/>
        <v>0</v>
      </c>
      <c r="AB76" s="1075"/>
      <c r="AC76" s="1078"/>
      <c r="AD76" s="1078"/>
      <c r="AE76" s="1078"/>
      <c r="AF76" s="1078"/>
      <c r="AG76" s="1078"/>
      <c r="AH76" s="1078"/>
      <c r="AI76" s="1078"/>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c r="CL76" s="1078"/>
      <c r="CM76" s="1078"/>
      <c r="CN76" s="1078"/>
      <c r="CO76" s="1078"/>
      <c r="CP76" s="1078"/>
      <c r="CQ76" s="1078"/>
      <c r="CR76" s="1078"/>
      <c r="CS76" s="1078"/>
      <c r="CT76" s="1078"/>
      <c r="CU76" s="1078"/>
      <c r="CV76" s="1078"/>
      <c r="CW76" s="1078"/>
      <c r="CX76" s="1078"/>
      <c r="CY76" s="1078"/>
      <c r="CZ76" s="1078"/>
      <c r="DA76" s="1078"/>
      <c r="DB76" s="1078"/>
      <c r="DC76" s="1078"/>
      <c r="DD76" s="1078"/>
      <c r="DE76" s="1078"/>
      <c r="DF76" s="1078"/>
      <c r="DG76" s="1078"/>
      <c r="DH76" s="1078"/>
      <c r="DI76" s="1078"/>
      <c r="DJ76" s="1078"/>
      <c r="DK76" s="1078"/>
      <c r="DL76" s="1078"/>
      <c r="DM76" s="1078"/>
      <c r="DN76" s="1078"/>
      <c r="DO76" s="1078"/>
      <c r="DP76" s="1078"/>
      <c r="DQ76" s="1078"/>
      <c r="DR76" s="1078"/>
      <c r="DS76" s="1078"/>
      <c r="DT76" s="1078"/>
      <c r="DU76" s="1078"/>
      <c r="DV76" s="1078"/>
      <c r="DW76" s="1078"/>
      <c r="DX76" s="1078"/>
      <c r="DY76" s="1078"/>
      <c r="DZ76" s="1078"/>
      <c r="EA76" s="1078"/>
      <c r="EB76" s="1078"/>
      <c r="EC76" s="1078"/>
      <c r="ED76" s="1078"/>
      <c r="EE76" s="1078"/>
      <c r="EF76" s="1078"/>
      <c r="EG76" s="1078"/>
      <c r="EH76" s="1078"/>
      <c r="EI76" s="1078"/>
      <c r="EJ76" s="1078"/>
      <c r="EK76" s="1078"/>
      <c r="EL76" s="1078"/>
      <c r="EM76" s="1078"/>
      <c r="EN76" s="1078"/>
      <c r="EO76" s="1078"/>
      <c r="EP76" s="1078"/>
      <c r="EQ76" s="1078"/>
      <c r="ER76" s="1078"/>
      <c r="ES76" s="1078"/>
    </row>
    <row r="77" spans="1:149" s="5" customFormat="1" ht="15" hidden="1" customHeight="1" outlineLevel="2">
      <c r="A77" s="17">
        <v>52</v>
      </c>
      <c r="B77" s="64"/>
      <c r="C77" s="130"/>
      <c r="D77" s="43">
        <f t="shared" si="55"/>
        <v>4</v>
      </c>
      <c r="E77" s="43">
        <f t="shared" si="3"/>
        <v>4</v>
      </c>
      <c r="F77" s="65">
        <f t="shared" si="4"/>
        <v>20</v>
      </c>
      <c r="G77" s="131"/>
      <c r="H77" s="458"/>
      <c r="I77" s="458"/>
      <c r="J77" s="457"/>
      <c r="K77" s="100">
        <f t="shared" si="17"/>
        <v>0</v>
      </c>
      <c r="L77" s="92">
        <f t="shared" si="5"/>
        <v>0</v>
      </c>
      <c r="M77" s="127"/>
      <c r="N77" s="244"/>
      <c r="O77" s="245"/>
      <c r="P77" s="245"/>
      <c r="Q77" s="245"/>
      <c r="R77" s="245"/>
      <c r="S77" s="245"/>
      <c r="T77" s="129">
        <f t="shared" si="6"/>
        <v>0</v>
      </c>
      <c r="U77" s="128">
        <f t="shared" si="7"/>
        <v>0</v>
      </c>
      <c r="V77" s="96">
        <v>3</v>
      </c>
      <c r="W77" s="97">
        <f t="shared" si="18"/>
        <v>0</v>
      </c>
      <c r="AB77" s="1075"/>
      <c r="AC77" s="1078"/>
      <c r="AD77" s="1078"/>
      <c r="AE77" s="1078"/>
      <c r="AF77" s="1078"/>
      <c r="AG77" s="1078"/>
      <c r="AH77" s="1078"/>
      <c r="AI77" s="1078"/>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c r="CL77" s="1078"/>
      <c r="CM77" s="1078"/>
      <c r="CN77" s="1078"/>
      <c r="CO77" s="1078"/>
      <c r="CP77" s="1078"/>
      <c r="CQ77" s="1078"/>
      <c r="CR77" s="1078"/>
      <c r="CS77" s="1078"/>
      <c r="CT77" s="1078"/>
      <c r="CU77" s="1078"/>
      <c r="CV77" s="1078"/>
      <c r="CW77" s="1078"/>
      <c r="CX77" s="1078"/>
      <c r="CY77" s="1078"/>
      <c r="CZ77" s="1078"/>
      <c r="DA77" s="1078"/>
      <c r="DB77" s="1078"/>
      <c r="DC77" s="1078"/>
      <c r="DD77" s="1078"/>
      <c r="DE77" s="1078"/>
      <c r="DF77" s="1078"/>
      <c r="DG77" s="1078"/>
      <c r="DH77" s="1078"/>
      <c r="DI77" s="1078"/>
      <c r="DJ77" s="1078"/>
      <c r="DK77" s="1078"/>
      <c r="DL77" s="1078"/>
      <c r="DM77" s="1078"/>
      <c r="DN77" s="1078"/>
      <c r="DO77" s="1078"/>
      <c r="DP77" s="1078"/>
      <c r="DQ77" s="1078"/>
      <c r="DR77" s="1078"/>
      <c r="DS77" s="1078"/>
      <c r="DT77" s="1078"/>
      <c r="DU77" s="1078"/>
      <c r="DV77" s="1078"/>
      <c r="DW77" s="1078"/>
      <c r="DX77" s="1078"/>
      <c r="DY77" s="1078"/>
      <c r="DZ77" s="1078"/>
      <c r="EA77" s="1078"/>
      <c r="EB77" s="1078"/>
      <c r="EC77" s="1078"/>
      <c r="ED77" s="1078"/>
      <c r="EE77" s="1078"/>
      <c r="EF77" s="1078"/>
      <c r="EG77" s="1078"/>
      <c r="EH77" s="1078"/>
      <c r="EI77" s="1078"/>
      <c r="EJ77" s="1078"/>
      <c r="EK77" s="1078"/>
      <c r="EL77" s="1078"/>
      <c r="EM77" s="1078"/>
      <c r="EN77" s="1078"/>
      <c r="EO77" s="1078"/>
      <c r="EP77" s="1078"/>
      <c r="EQ77" s="1078"/>
      <c r="ER77" s="1078"/>
      <c r="ES77" s="1078"/>
    </row>
    <row r="78" spans="1:149" s="5" customFormat="1" ht="15" hidden="1" customHeight="1" outlineLevel="2">
      <c r="A78" s="17">
        <v>53</v>
      </c>
      <c r="B78" s="64"/>
      <c r="C78" s="130"/>
      <c r="D78" s="43">
        <f t="shared" si="55"/>
        <v>4</v>
      </c>
      <c r="E78" s="43">
        <f t="shared" si="3"/>
        <v>4</v>
      </c>
      <c r="F78" s="65">
        <f t="shared" si="4"/>
        <v>20</v>
      </c>
      <c r="G78" s="131"/>
      <c r="H78" s="458"/>
      <c r="I78" s="458"/>
      <c r="J78" s="457"/>
      <c r="K78" s="100">
        <f t="shared" si="17"/>
        <v>0</v>
      </c>
      <c r="L78" s="92">
        <f t="shared" si="5"/>
        <v>0</v>
      </c>
      <c r="M78" s="127"/>
      <c r="N78" s="244"/>
      <c r="O78" s="245"/>
      <c r="P78" s="245"/>
      <c r="Q78" s="245"/>
      <c r="R78" s="245"/>
      <c r="S78" s="245"/>
      <c r="T78" s="129">
        <f t="shared" si="6"/>
        <v>0</v>
      </c>
      <c r="U78" s="128">
        <f t="shared" si="7"/>
        <v>0</v>
      </c>
      <c r="V78" s="96">
        <v>3</v>
      </c>
      <c r="W78" s="97">
        <f t="shared" si="18"/>
        <v>0</v>
      </c>
      <c r="AB78" s="1075"/>
      <c r="AC78" s="1078"/>
      <c r="AD78" s="1078"/>
      <c r="AE78" s="1078"/>
      <c r="AF78" s="1078"/>
      <c r="AG78" s="1078"/>
      <c r="AH78" s="1078"/>
      <c r="AI78" s="1078"/>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c r="CL78" s="1078"/>
      <c r="CM78" s="1078"/>
      <c r="CN78" s="1078"/>
      <c r="CO78" s="1078"/>
      <c r="CP78" s="1078"/>
      <c r="CQ78" s="1078"/>
      <c r="CR78" s="1078"/>
      <c r="CS78" s="1078"/>
      <c r="CT78" s="1078"/>
      <c r="CU78" s="1078"/>
      <c r="CV78" s="1078"/>
      <c r="CW78" s="1078"/>
      <c r="CX78" s="1078"/>
      <c r="CY78" s="1078"/>
      <c r="CZ78" s="1078"/>
      <c r="DA78" s="1078"/>
      <c r="DB78" s="1078"/>
      <c r="DC78" s="1078"/>
      <c r="DD78" s="1078"/>
      <c r="DE78" s="1078"/>
      <c r="DF78" s="1078"/>
      <c r="DG78" s="1078"/>
      <c r="DH78" s="1078"/>
      <c r="DI78" s="1078"/>
      <c r="DJ78" s="1078"/>
      <c r="DK78" s="1078"/>
      <c r="DL78" s="1078"/>
      <c r="DM78" s="1078"/>
      <c r="DN78" s="1078"/>
      <c r="DO78" s="1078"/>
      <c r="DP78" s="1078"/>
      <c r="DQ78" s="1078"/>
      <c r="DR78" s="1078"/>
      <c r="DS78" s="1078"/>
      <c r="DT78" s="1078"/>
      <c r="DU78" s="1078"/>
      <c r="DV78" s="1078"/>
      <c r="DW78" s="1078"/>
      <c r="DX78" s="1078"/>
      <c r="DY78" s="1078"/>
      <c r="DZ78" s="1078"/>
      <c r="EA78" s="1078"/>
      <c r="EB78" s="1078"/>
      <c r="EC78" s="1078"/>
      <c r="ED78" s="1078"/>
      <c r="EE78" s="1078"/>
      <c r="EF78" s="1078"/>
      <c r="EG78" s="1078"/>
      <c r="EH78" s="1078"/>
      <c r="EI78" s="1078"/>
      <c r="EJ78" s="1078"/>
      <c r="EK78" s="1078"/>
      <c r="EL78" s="1078"/>
      <c r="EM78" s="1078"/>
      <c r="EN78" s="1078"/>
      <c r="EO78" s="1078"/>
      <c r="EP78" s="1078"/>
      <c r="EQ78" s="1078"/>
      <c r="ER78" s="1078"/>
      <c r="ES78" s="1078"/>
    </row>
    <row r="79" spans="1:149" s="5" customFormat="1" ht="15" hidden="1" customHeight="1" outlineLevel="2">
      <c r="A79" s="17">
        <v>54</v>
      </c>
      <c r="B79" s="64"/>
      <c r="C79" s="130"/>
      <c r="D79" s="43">
        <f t="shared" si="55"/>
        <v>4</v>
      </c>
      <c r="E79" s="43">
        <f t="shared" si="3"/>
        <v>4</v>
      </c>
      <c r="F79" s="65">
        <f t="shared" si="4"/>
        <v>20</v>
      </c>
      <c r="G79" s="131"/>
      <c r="H79" s="458"/>
      <c r="I79" s="458"/>
      <c r="J79" s="457"/>
      <c r="K79" s="100">
        <f t="shared" si="17"/>
        <v>0</v>
      </c>
      <c r="L79" s="92">
        <f t="shared" si="5"/>
        <v>0</v>
      </c>
      <c r="M79" s="127"/>
      <c r="N79" s="244"/>
      <c r="O79" s="245"/>
      <c r="P79" s="245"/>
      <c r="Q79" s="245"/>
      <c r="R79" s="245"/>
      <c r="S79" s="245"/>
      <c r="T79" s="129">
        <f t="shared" si="6"/>
        <v>0</v>
      </c>
      <c r="U79" s="128">
        <f t="shared" si="7"/>
        <v>0</v>
      </c>
      <c r="V79" s="96">
        <v>3</v>
      </c>
      <c r="W79" s="97">
        <f t="shared" si="18"/>
        <v>0</v>
      </c>
      <c r="AB79" s="1075"/>
      <c r="AC79" s="1078"/>
      <c r="AD79" s="1078"/>
      <c r="AE79" s="1078"/>
      <c r="AF79" s="1078"/>
      <c r="AG79" s="1078"/>
      <c r="AH79" s="1078"/>
      <c r="AI79" s="1078"/>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c r="CL79" s="1078"/>
      <c r="CM79" s="1078"/>
      <c r="CN79" s="1078"/>
      <c r="CO79" s="1078"/>
      <c r="CP79" s="1078"/>
      <c r="CQ79" s="1078"/>
      <c r="CR79" s="1078"/>
      <c r="CS79" s="1078"/>
      <c r="CT79" s="1078"/>
      <c r="CU79" s="1078"/>
      <c r="CV79" s="1078"/>
      <c r="CW79" s="1078"/>
      <c r="CX79" s="1078"/>
      <c r="CY79" s="1078"/>
      <c r="CZ79" s="1078"/>
      <c r="DA79" s="1078"/>
      <c r="DB79" s="1078"/>
      <c r="DC79" s="1078"/>
      <c r="DD79" s="1078"/>
      <c r="DE79" s="1078"/>
      <c r="DF79" s="1078"/>
      <c r="DG79" s="1078"/>
      <c r="DH79" s="1078"/>
      <c r="DI79" s="1078"/>
      <c r="DJ79" s="1078"/>
      <c r="DK79" s="1078"/>
      <c r="DL79" s="1078"/>
      <c r="DM79" s="1078"/>
      <c r="DN79" s="1078"/>
      <c r="DO79" s="1078"/>
      <c r="DP79" s="1078"/>
      <c r="DQ79" s="1078"/>
      <c r="DR79" s="1078"/>
      <c r="DS79" s="1078"/>
      <c r="DT79" s="1078"/>
      <c r="DU79" s="1078"/>
      <c r="DV79" s="1078"/>
      <c r="DW79" s="1078"/>
      <c r="DX79" s="1078"/>
      <c r="DY79" s="1078"/>
      <c r="DZ79" s="1078"/>
      <c r="EA79" s="1078"/>
      <c r="EB79" s="1078"/>
      <c r="EC79" s="1078"/>
      <c r="ED79" s="1078"/>
      <c r="EE79" s="1078"/>
      <c r="EF79" s="1078"/>
      <c r="EG79" s="1078"/>
      <c r="EH79" s="1078"/>
      <c r="EI79" s="1078"/>
      <c r="EJ79" s="1078"/>
      <c r="EK79" s="1078"/>
      <c r="EL79" s="1078"/>
      <c r="EM79" s="1078"/>
      <c r="EN79" s="1078"/>
      <c r="EO79" s="1078"/>
      <c r="EP79" s="1078"/>
      <c r="EQ79" s="1078"/>
      <c r="ER79" s="1078"/>
      <c r="ES79" s="1078"/>
    </row>
    <row r="80" spans="1:149" s="5" customFormat="1" ht="15" hidden="1" customHeight="1" outlineLevel="2">
      <c r="A80" s="17">
        <v>55</v>
      </c>
      <c r="B80" s="64"/>
      <c r="C80" s="130"/>
      <c r="D80" s="43">
        <f t="shared" si="55"/>
        <v>4</v>
      </c>
      <c r="E80" s="43">
        <f t="shared" si="3"/>
        <v>4</v>
      </c>
      <c r="F80" s="65">
        <f t="shared" si="4"/>
        <v>20</v>
      </c>
      <c r="G80" s="131"/>
      <c r="H80" s="458"/>
      <c r="I80" s="458"/>
      <c r="J80" s="457"/>
      <c r="K80" s="100">
        <f t="shared" si="17"/>
        <v>0</v>
      </c>
      <c r="L80" s="92">
        <f t="shared" si="5"/>
        <v>0</v>
      </c>
      <c r="M80" s="127"/>
      <c r="N80" s="244"/>
      <c r="O80" s="245"/>
      <c r="P80" s="245"/>
      <c r="Q80" s="245"/>
      <c r="R80" s="245"/>
      <c r="S80" s="245"/>
      <c r="T80" s="129">
        <f t="shared" si="6"/>
        <v>0</v>
      </c>
      <c r="U80" s="128">
        <f t="shared" si="7"/>
        <v>0</v>
      </c>
      <c r="V80" s="96">
        <v>3</v>
      </c>
      <c r="W80" s="97">
        <f t="shared" si="18"/>
        <v>0</v>
      </c>
      <c r="AB80" s="1075"/>
      <c r="AC80" s="1078"/>
      <c r="AD80" s="1078"/>
      <c r="AE80" s="1078"/>
      <c r="AF80" s="1078"/>
      <c r="AG80" s="1078"/>
      <c r="AH80" s="1078"/>
      <c r="AI80" s="1078"/>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c r="CL80" s="1078"/>
      <c r="CM80" s="1078"/>
      <c r="CN80" s="1078"/>
      <c r="CO80" s="1078"/>
      <c r="CP80" s="1078"/>
      <c r="CQ80" s="1078"/>
      <c r="CR80" s="1078"/>
      <c r="CS80" s="1078"/>
      <c r="CT80" s="1078"/>
      <c r="CU80" s="1078"/>
      <c r="CV80" s="1078"/>
      <c r="CW80" s="1078"/>
      <c r="CX80" s="1078"/>
      <c r="CY80" s="1078"/>
      <c r="CZ80" s="1078"/>
      <c r="DA80" s="1078"/>
      <c r="DB80" s="1078"/>
      <c r="DC80" s="1078"/>
      <c r="DD80" s="1078"/>
      <c r="DE80" s="1078"/>
      <c r="DF80" s="1078"/>
      <c r="DG80" s="1078"/>
      <c r="DH80" s="1078"/>
      <c r="DI80" s="1078"/>
      <c r="DJ80" s="1078"/>
      <c r="DK80" s="1078"/>
      <c r="DL80" s="1078"/>
      <c r="DM80" s="1078"/>
      <c r="DN80" s="1078"/>
      <c r="DO80" s="1078"/>
      <c r="DP80" s="1078"/>
      <c r="DQ80" s="1078"/>
      <c r="DR80" s="1078"/>
      <c r="DS80" s="1078"/>
      <c r="DT80" s="1078"/>
      <c r="DU80" s="1078"/>
      <c r="DV80" s="1078"/>
      <c r="DW80" s="1078"/>
      <c r="DX80" s="1078"/>
      <c r="DY80" s="1078"/>
      <c r="DZ80" s="1078"/>
      <c r="EA80" s="1078"/>
      <c r="EB80" s="1078"/>
      <c r="EC80" s="1078"/>
      <c r="ED80" s="1078"/>
      <c r="EE80" s="1078"/>
      <c r="EF80" s="1078"/>
      <c r="EG80" s="1078"/>
      <c r="EH80" s="1078"/>
      <c r="EI80" s="1078"/>
      <c r="EJ80" s="1078"/>
      <c r="EK80" s="1078"/>
      <c r="EL80" s="1078"/>
      <c r="EM80" s="1078"/>
      <c r="EN80" s="1078"/>
      <c r="EO80" s="1078"/>
      <c r="EP80" s="1078"/>
      <c r="EQ80" s="1078"/>
      <c r="ER80" s="1078"/>
      <c r="ES80" s="1078"/>
    </row>
    <row r="81" spans="1:149" s="5" customFormat="1" ht="15" hidden="1" customHeight="1" outlineLevel="2">
      <c r="A81" s="17">
        <v>56</v>
      </c>
      <c r="B81" s="64"/>
      <c r="C81" s="130"/>
      <c r="D81" s="43">
        <f t="shared" si="55"/>
        <v>4</v>
      </c>
      <c r="E81" s="43">
        <f t="shared" si="3"/>
        <v>4</v>
      </c>
      <c r="F81" s="65">
        <f t="shared" si="4"/>
        <v>20</v>
      </c>
      <c r="G81" s="131"/>
      <c r="H81" s="458"/>
      <c r="I81" s="458"/>
      <c r="J81" s="457"/>
      <c r="K81" s="100">
        <f t="shared" si="17"/>
        <v>0</v>
      </c>
      <c r="L81" s="92">
        <f t="shared" si="5"/>
        <v>0</v>
      </c>
      <c r="M81" s="127"/>
      <c r="N81" s="244"/>
      <c r="O81" s="245"/>
      <c r="P81" s="245"/>
      <c r="Q81" s="245"/>
      <c r="R81" s="245"/>
      <c r="S81" s="245"/>
      <c r="T81" s="129">
        <f t="shared" si="6"/>
        <v>0</v>
      </c>
      <c r="U81" s="128">
        <f t="shared" si="7"/>
        <v>0</v>
      </c>
      <c r="V81" s="96">
        <v>3</v>
      </c>
      <c r="W81" s="97">
        <f t="shared" si="18"/>
        <v>0</v>
      </c>
      <c r="AB81" s="1075"/>
      <c r="AC81" s="1078"/>
      <c r="AD81" s="1078"/>
      <c r="AE81" s="1078"/>
      <c r="AF81" s="1078"/>
      <c r="AG81" s="1078"/>
      <c r="AH81" s="1078"/>
      <c r="AI81" s="1078"/>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c r="CL81" s="1078"/>
      <c r="CM81" s="1078"/>
      <c r="CN81" s="1078"/>
      <c r="CO81" s="1078"/>
      <c r="CP81" s="1078"/>
      <c r="CQ81" s="1078"/>
      <c r="CR81" s="1078"/>
      <c r="CS81" s="1078"/>
      <c r="CT81" s="1078"/>
      <c r="CU81" s="1078"/>
      <c r="CV81" s="1078"/>
      <c r="CW81" s="1078"/>
      <c r="CX81" s="1078"/>
      <c r="CY81" s="1078"/>
      <c r="CZ81" s="1078"/>
      <c r="DA81" s="1078"/>
      <c r="DB81" s="1078"/>
      <c r="DC81" s="1078"/>
      <c r="DD81" s="1078"/>
      <c r="DE81" s="1078"/>
      <c r="DF81" s="1078"/>
      <c r="DG81" s="1078"/>
      <c r="DH81" s="1078"/>
      <c r="DI81" s="1078"/>
      <c r="DJ81" s="1078"/>
      <c r="DK81" s="1078"/>
      <c r="DL81" s="1078"/>
      <c r="DM81" s="1078"/>
      <c r="DN81" s="1078"/>
      <c r="DO81" s="1078"/>
      <c r="DP81" s="1078"/>
      <c r="DQ81" s="1078"/>
      <c r="DR81" s="1078"/>
      <c r="DS81" s="1078"/>
      <c r="DT81" s="1078"/>
      <c r="DU81" s="1078"/>
      <c r="DV81" s="1078"/>
      <c r="DW81" s="1078"/>
      <c r="DX81" s="1078"/>
      <c r="DY81" s="1078"/>
      <c r="DZ81" s="1078"/>
      <c r="EA81" s="1078"/>
      <c r="EB81" s="1078"/>
      <c r="EC81" s="1078"/>
      <c r="ED81" s="1078"/>
      <c r="EE81" s="1078"/>
      <c r="EF81" s="1078"/>
      <c r="EG81" s="1078"/>
      <c r="EH81" s="1078"/>
      <c r="EI81" s="1078"/>
      <c r="EJ81" s="1078"/>
      <c r="EK81" s="1078"/>
      <c r="EL81" s="1078"/>
      <c r="EM81" s="1078"/>
      <c r="EN81" s="1078"/>
      <c r="EO81" s="1078"/>
      <c r="EP81" s="1078"/>
      <c r="EQ81" s="1078"/>
      <c r="ER81" s="1078"/>
      <c r="ES81" s="1078"/>
    </row>
    <row r="82" spans="1:149" s="5" customFormat="1" ht="15" hidden="1" customHeight="1" outlineLevel="2">
      <c r="A82" s="17">
        <v>57</v>
      </c>
      <c r="B82" s="64"/>
      <c r="C82" s="130"/>
      <c r="D82" s="43">
        <f t="shared" si="55"/>
        <v>4</v>
      </c>
      <c r="E82" s="43">
        <f t="shared" si="3"/>
        <v>4</v>
      </c>
      <c r="F82" s="65">
        <f t="shared" si="4"/>
        <v>20</v>
      </c>
      <c r="G82" s="131"/>
      <c r="H82" s="458"/>
      <c r="I82" s="458"/>
      <c r="J82" s="457"/>
      <c r="K82" s="100">
        <f t="shared" si="17"/>
        <v>0</v>
      </c>
      <c r="L82" s="92">
        <f t="shared" si="5"/>
        <v>0</v>
      </c>
      <c r="M82" s="127"/>
      <c r="N82" s="244"/>
      <c r="O82" s="245"/>
      <c r="P82" s="245"/>
      <c r="Q82" s="245"/>
      <c r="R82" s="245"/>
      <c r="S82" s="245"/>
      <c r="T82" s="129">
        <f t="shared" si="6"/>
        <v>0</v>
      </c>
      <c r="U82" s="128">
        <f t="shared" si="7"/>
        <v>0</v>
      </c>
      <c r="V82" s="96">
        <v>3</v>
      </c>
      <c r="W82" s="97">
        <f t="shared" si="18"/>
        <v>0</v>
      </c>
      <c r="AB82" s="1075"/>
      <c r="AC82" s="1078"/>
      <c r="AD82" s="1078"/>
      <c r="AE82" s="1078"/>
      <c r="AF82" s="1078"/>
      <c r="AG82" s="1078"/>
      <c r="AH82" s="1078"/>
      <c r="AI82" s="1078"/>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c r="CL82" s="1078"/>
      <c r="CM82" s="1078"/>
      <c r="CN82" s="1078"/>
      <c r="CO82" s="1078"/>
      <c r="CP82" s="1078"/>
      <c r="CQ82" s="1078"/>
      <c r="CR82" s="1078"/>
      <c r="CS82" s="1078"/>
      <c r="CT82" s="1078"/>
      <c r="CU82" s="1078"/>
      <c r="CV82" s="1078"/>
      <c r="CW82" s="1078"/>
      <c r="CX82" s="1078"/>
      <c r="CY82" s="1078"/>
      <c r="CZ82" s="1078"/>
      <c r="DA82" s="1078"/>
      <c r="DB82" s="1078"/>
      <c r="DC82" s="1078"/>
      <c r="DD82" s="1078"/>
      <c r="DE82" s="1078"/>
      <c r="DF82" s="1078"/>
      <c r="DG82" s="1078"/>
      <c r="DH82" s="1078"/>
      <c r="DI82" s="1078"/>
      <c r="DJ82" s="1078"/>
      <c r="DK82" s="1078"/>
      <c r="DL82" s="1078"/>
      <c r="DM82" s="1078"/>
      <c r="DN82" s="1078"/>
      <c r="DO82" s="1078"/>
      <c r="DP82" s="1078"/>
      <c r="DQ82" s="1078"/>
      <c r="DR82" s="1078"/>
      <c r="DS82" s="1078"/>
      <c r="DT82" s="1078"/>
      <c r="DU82" s="1078"/>
      <c r="DV82" s="1078"/>
      <c r="DW82" s="1078"/>
      <c r="DX82" s="1078"/>
      <c r="DY82" s="1078"/>
      <c r="DZ82" s="1078"/>
      <c r="EA82" s="1078"/>
      <c r="EB82" s="1078"/>
      <c r="EC82" s="1078"/>
      <c r="ED82" s="1078"/>
      <c r="EE82" s="1078"/>
      <c r="EF82" s="1078"/>
      <c r="EG82" s="1078"/>
      <c r="EH82" s="1078"/>
      <c r="EI82" s="1078"/>
      <c r="EJ82" s="1078"/>
      <c r="EK82" s="1078"/>
      <c r="EL82" s="1078"/>
      <c r="EM82" s="1078"/>
      <c r="EN82" s="1078"/>
      <c r="EO82" s="1078"/>
      <c r="EP82" s="1078"/>
      <c r="EQ82" s="1078"/>
      <c r="ER82" s="1078"/>
      <c r="ES82" s="1078"/>
    </row>
    <row r="83" spans="1:149" s="5" customFormat="1" ht="15" hidden="1" customHeight="1" outlineLevel="2">
      <c r="A83" s="17">
        <v>58</v>
      </c>
      <c r="B83" s="64"/>
      <c r="C83" s="130"/>
      <c r="D83" s="43">
        <f t="shared" si="55"/>
        <v>4</v>
      </c>
      <c r="E83" s="43">
        <f t="shared" si="3"/>
        <v>4</v>
      </c>
      <c r="F83" s="65">
        <f t="shared" si="4"/>
        <v>20</v>
      </c>
      <c r="G83" s="131"/>
      <c r="H83" s="458"/>
      <c r="I83" s="458"/>
      <c r="J83" s="457"/>
      <c r="K83" s="100">
        <f t="shared" si="17"/>
        <v>0</v>
      </c>
      <c r="L83" s="92">
        <f t="shared" si="5"/>
        <v>0</v>
      </c>
      <c r="M83" s="127"/>
      <c r="N83" s="244"/>
      <c r="O83" s="245"/>
      <c r="P83" s="245"/>
      <c r="Q83" s="245"/>
      <c r="R83" s="245"/>
      <c r="S83" s="245"/>
      <c r="T83" s="129">
        <f t="shared" si="6"/>
        <v>0</v>
      </c>
      <c r="U83" s="128">
        <f t="shared" si="7"/>
        <v>0</v>
      </c>
      <c r="V83" s="96">
        <v>3</v>
      </c>
      <c r="W83" s="97">
        <f t="shared" si="18"/>
        <v>0</v>
      </c>
      <c r="AB83" s="1075"/>
      <c r="AC83" s="1078"/>
      <c r="AD83" s="1078"/>
      <c r="AE83" s="1078"/>
      <c r="AF83" s="1078"/>
      <c r="AG83" s="1078"/>
      <c r="AH83" s="1078"/>
      <c r="AI83" s="1078"/>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c r="CL83" s="1078"/>
      <c r="CM83" s="1078"/>
      <c r="CN83" s="1078"/>
      <c r="CO83" s="1078"/>
      <c r="CP83" s="1078"/>
      <c r="CQ83" s="1078"/>
      <c r="CR83" s="1078"/>
      <c r="CS83" s="1078"/>
      <c r="CT83" s="1078"/>
      <c r="CU83" s="1078"/>
      <c r="CV83" s="1078"/>
      <c r="CW83" s="1078"/>
      <c r="CX83" s="1078"/>
      <c r="CY83" s="1078"/>
      <c r="CZ83" s="1078"/>
      <c r="DA83" s="1078"/>
      <c r="DB83" s="1078"/>
      <c r="DC83" s="1078"/>
      <c r="DD83" s="1078"/>
      <c r="DE83" s="1078"/>
      <c r="DF83" s="1078"/>
      <c r="DG83" s="1078"/>
      <c r="DH83" s="1078"/>
      <c r="DI83" s="1078"/>
      <c r="DJ83" s="1078"/>
      <c r="DK83" s="1078"/>
      <c r="DL83" s="1078"/>
      <c r="DM83" s="1078"/>
      <c r="DN83" s="1078"/>
      <c r="DO83" s="1078"/>
      <c r="DP83" s="1078"/>
      <c r="DQ83" s="1078"/>
      <c r="DR83" s="1078"/>
      <c r="DS83" s="1078"/>
      <c r="DT83" s="1078"/>
      <c r="DU83" s="1078"/>
      <c r="DV83" s="1078"/>
      <c r="DW83" s="1078"/>
      <c r="DX83" s="1078"/>
      <c r="DY83" s="1078"/>
      <c r="DZ83" s="1078"/>
      <c r="EA83" s="1078"/>
      <c r="EB83" s="1078"/>
      <c r="EC83" s="1078"/>
      <c r="ED83" s="1078"/>
      <c r="EE83" s="1078"/>
      <c r="EF83" s="1078"/>
      <c r="EG83" s="1078"/>
      <c r="EH83" s="1078"/>
      <c r="EI83" s="1078"/>
      <c r="EJ83" s="1078"/>
      <c r="EK83" s="1078"/>
      <c r="EL83" s="1078"/>
      <c r="EM83" s="1078"/>
      <c r="EN83" s="1078"/>
      <c r="EO83" s="1078"/>
      <c r="EP83" s="1078"/>
      <c r="EQ83" s="1078"/>
      <c r="ER83" s="1078"/>
      <c r="ES83" s="1078"/>
    </row>
    <row r="84" spans="1:149" s="5" customFormat="1" ht="15" hidden="1" customHeight="1" outlineLevel="2">
      <c r="A84" s="17">
        <v>59</v>
      </c>
      <c r="B84" s="64"/>
      <c r="C84" s="130"/>
      <c r="D84" s="43">
        <f t="shared" si="55"/>
        <v>4</v>
      </c>
      <c r="E84" s="43">
        <f t="shared" si="3"/>
        <v>4</v>
      </c>
      <c r="F84" s="65">
        <f t="shared" si="4"/>
        <v>20</v>
      </c>
      <c r="G84" s="131"/>
      <c r="H84" s="458"/>
      <c r="I84" s="458"/>
      <c r="J84" s="457"/>
      <c r="K84" s="100">
        <f t="shared" si="17"/>
        <v>0</v>
      </c>
      <c r="L84" s="92">
        <f t="shared" si="5"/>
        <v>0</v>
      </c>
      <c r="M84" s="127"/>
      <c r="N84" s="244"/>
      <c r="O84" s="245"/>
      <c r="P84" s="245"/>
      <c r="Q84" s="245"/>
      <c r="R84" s="245"/>
      <c r="S84" s="245"/>
      <c r="T84" s="129">
        <f t="shared" si="6"/>
        <v>0</v>
      </c>
      <c r="U84" s="128">
        <f t="shared" si="7"/>
        <v>0</v>
      </c>
      <c r="V84" s="96">
        <v>3</v>
      </c>
      <c r="W84" s="97">
        <f t="shared" si="18"/>
        <v>0</v>
      </c>
      <c r="AB84" s="1075"/>
      <c r="AC84" s="1078"/>
      <c r="AD84" s="1078"/>
      <c r="AE84" s="1078"/>
      <c r="AF84" s="1078"/>
      <c r="AG84" s="1078"/>
      <c r="AH84" s="1078"/>
      <c r="AI84" s="1078"/>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c r="CL84" s="1078"/>
      <c r="CM84" s="1078"/>
      <c r="CN84" s="1078"/>
      <c r="CO84" s="1078"/>
      <c r="CP84" s="1078"/>
      <c r="CQ84" s="1078"/>
      <c r="CR84" s="1078"/>
      <c r="CS84" s="1078"/>
      <c r="CT84" s="1078"/>
      <c r="CU84" s="1078"/>
      <c r="CV84" s="1078"/>
      <c r="CW84" s="1078"/>
      <c r="CX84" s="1078"/>
      <c r="CY84" s="1078"/>
      <c r="CZ84" s="1078"/>
      <c r="DA84" s="1078"/>
      <c r="DB84" s="1078"/>
      <c r="DC84" s="1078"/>
      <c r="DD84" s="1078"/>
      <c r="DE84" s="1078"/>
      <c r="DF84" s="1078"/>
      <c r="DG84" s="1078"/>
      <c r="DH84" s="1078"/>
      <c r="DI84" s="1078"/>
      <c r="DJ84" s="1078"/>
      <c r="DK84" s="1078"/>
      <c r="DL84" s="1078"/>
      <c r="DM84" s="1078"/>
      <c r="DN84" s="1078"/>
      <c r="DO84" s="1078"/>
      <c r="DP84" s="1078"/>
      <c r="DQ84" s="1078"/>
      <c r="DR84" s="1078"/>
      <c r="DS84" s="1078"/>
      <c r="DT84" s="1078"/>
      <c r="DU84" s="1078"/>
      <c r="DV84" s="1078"/>
      <c r="DW84" s="1078"/>
      <c r="DX84" s="1078"/>
      <c r="DY84" s="1078"/>
      <c r="DZ84" s="1078"/>
      <c r="EA84" s="1078"/>
      <c r="EB84" s="1078"/>
      <c r="EC84" s="1078"/>
      <c r="ED84" s="1078"/>
      <c r="EE84" s="1078"/>
      <c r="EF84" s="1078"/>
      <c r="EG84" s="1078"/>
      <c r="EH84" s="1078"/>
      <c r="EI84" s="1078"/>
      <c r="EJ84" s="1078"/>
      <c r="EK84" s="1078"/>
      <c r="EL84" s="1078"/>
      <c r="EM84" s="1078"/>
      <c r="EN84" s="1078"/>
      <c r="EO84" s="1078"/>
      <c r="EP84" s="1078"/>
      <c r="EQ84" s="1078"/>
      <c r="ER84" s="1078"/>
      <c r="ES84" s="1078"/>
    </row>
    <row r="85" spans="1:149" s="5" customFormat="1" ht="15" hidden="1" customHeight="1" outlineLevel="2">
      <c r="A85" s="17">
        <v>60</v>
      </c>
      <c r="B85" s="64"/>
      <c r="C85" s="130"/>
      <c r="D85" s="43">
        <f t="shared" si="55"/>
        <v>4</v>
      </c>
      <c r="E85" s="43">
        <f t="shared" si="3"/>
        <v>4</v>
      </c>
      <c r="F85" s="65">
        <f t="shared" si="4"/>
        <v>20</v>
      </c>
      <c r="G85" s="131"/>
      <c r="H85" s="458"/>
      <c r="I85" s="458"/>
      <c r="J85" s="457"/>
      <c r="K85" s="100">
        <f t="shared" si="17"/>
        <v>0</v>
      </c>
      <c r="L85" s="92">
        <f t="shared" si="5"/>
        <v>0</v>
      </c>
      <c r="M85" s="127"/>
      <c r="N85" s="244"/>
      <c r="O85" s="245"/>
      <c r="P85" s="245"/>
      <c r="Q85" s="245"/>
      <c r="R85" s="245"/>
      <c r="S85" s="245"/>
      <c r="T85" s="129">
        <f t="shared" si="6"/>
        <v>0</v>
      </c>
      <c r="U85" s="128">
        <f t="shared" si="7"/>
        <v>0</v>
      </c>
      <c r="V85" s="96">
        <v>3</v>
      </c>
      <c r="W85" s="97">
        <f t="shared" si="18"/>
        <v>0</v>
      </c>
      <c r="AB85" s="1075"/>
      <c r="AC85" s="1078"/>
      <c r="AD85" s="1078"/>
      <c r="AE85" s="1078"/>
      <c r="AF85" s="1078"/>
      <c r="AG85" s="1078"/>
      <c r="AH85" s="1078"/>
      <c r="AI85" s="1078"/>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c r="CL85" s="1078"/>
      <c r="CM85" s="1078"/>
      <c r="CN85" s="1078"/>
      <c r="CO85" s="1078"/>
      <c r="CP85" s="1078"/>
      <c r="CQ85" s="1078"/>
      <c r="CR85" s="1078"/>
      <c r="CS85" s="1078"/>
      <c r="CT85" s="1078"/>
      <c r="CU85" s="1078"/>
      <c r="CV85" s="1078"/>
      <c r="CW85" s="1078"/>
      <c r="CX85" s="1078"/>
      <c r="CY85" s="1078"/>
      <c r="CZ85" s="1078"/>
      <c r="DA85" s="1078"/>
      <c r="DB85" s="1078"/>
      <c r="DC85" s="1078"/>
      <c r="DD85" s="1078"/>
      <c r="DE85" s="1078"/>
      <c r="DF85" s="1078"/>
      <c r="DG85" s="1078"/>
      <c r="DH85" s="1078"/>
      <c r="DI85" s="1078"/>
      <c r="DJ85" s="1078"/>
      <c r="DK85" s="1078"/>
      <c r="DL85" s="1078"/>
      <c r="DM85" s="1078"/>
      <c r="DN85" s="1078"/>
      <c r="DO85" s="1078"/>
      <c r="DP85" s="1078"/>
      <c r="DQ85" s="1078"/>
      <c r="DR85" s="1078"/>
      <c r="DS85" s="1078"/>
      <c r="DT85" s="1078"/>
      <c r="DU85" s="1078"/>
      <c r="DV85" s="1078"/>
      <c r="DW85" s="1078"/>
      <c r="DX85" s="1078"/>
      <c r="DY85" s="1078"/>
      <c r="DZ85" s="1078"/>
      <c r="EA85" s="1078"/>
      <c r="EB85" s="1078"/>
      <c r="EC85" s="1078"/>
      <c r="ED85" s="1078"/>
      <c r="EE85" s="1078"/>
      <c r="EF85" s="1078"/>
      <c r="EG85" s="1078"/>
      <c r="EH85" s="1078"/>
      <c r="EI85" s="1078"/>
      <c r="EJ85" s="1078"/>
      <c r="EK85" s="1078"/>
      <c r="EL85" s="1078"/>
      <c r="EM85" s="1078"/>
      <c r="EN85" s="1078"/>
      <c r="EO85" s="1078"/>
      <c r="EP85" s="1078"/>
      <c r="EQ85" s="1078"/>
      <c r="ER85" s="1078"/>
      <c r="ES85" s="1078"/>
    </row>
    <row r="86" spans="1:149" s="5" customFormat="1" ht="15" hidden="1" customHeight="1" outlineLevel="2">
      <c r="A86" s="17">
        <v>61</v>
      </c>
      <c r="B86" s="64"/>
      <c r="C86" s="130"/>
      <c r="D86" s="43">
        <f t="shared" si="55"/>
        <v>4</v>
      </c>
      <c r="E86" s="43">
        <f t="shared" si="3"/>
        <v>4</v>
      </c>
      <c r="F86" s="65">
        <f t="shared" si="4"/>
        <v>20</v>
      </c>
      <c r="G86" s="131"/>
      <c r="H86" s="458"/>
      <c r="I86" s="458"/>
      <c r="J86" s="457"/>
      <c r="K86" s="100">
        <f t="shared" si="17"/>
        <v>0</v>
      </c>
      <c r="L86" s="92">
        <f t="shared" si="5"/>
        <v>0</v>
      </c>
      <c r="M86" s="127"/>
      <c r="N86" s="244"/>
      <c r="O86" s="245"/>
      <c r="P86" s="245"/>
      <c r="Q86" s="245"/>
      <c r="R86" s="245"/>
      <c r="S86" s="245"/>
      <c r="T86" s="129">
        <f t="shared" si="6"/>
        <v>0</v>
      </c>
      <c r="U86" s="128">
        <f t="shared" si="7"/>
        <v>0</v>
      </c>
      <c r="V86" s="96">
        <v>3</v>
      </c>
      <c r="W86" s="97">
        <f t="shared" si="18"/>
        <v>0</v>
      </c>
      <c r="AB86" s="1075"/>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c r="CL86" s="1078"/>
      <c r="CM86" s="1078"/>
      <c r="CN86" s="1078"/>
      <c r="CO86" s="1078"/>
      <c r="CP86" s="1078"/>
      <c r="CQ86" s="1078"/>
      <c r="CR86" s="1078"/>
      <c r="CS86" s="1078"/>
      <c r="CT86" s="1078"/>
      <c r="CU86" s="1078"/>
      <c r="CV86" s="1078"/>
      <c r="CW86" s="1078"/>
      <c r="CX86" s="1078"/>
      <c r="CY86" s="1078"/>
      <c r="CZ86" s="1078"/>
      <c r="DA86" s="1078"/>
      <c r="DB86" s="1078"/>
      <c r="DC86" s="1078"/>
      <c r="DD86" s="1078"/>
      <c r="DE86" s="1078"/>
      <c r="DF86" s="1078"/>
      <c r="DG86" s="1078"/>
      <c r="DH86" s="1078"/>
      <c r="DI86" s="1078"/>
      <c r="DJ86" s="1078"/>
      <c r="DK86" s="1078"/>
      <c r="DL86" s="1078"/>
      <c r="DM86" s="1078"/>
      <c r="DN86" s="1078"/>
      <c r="DO86" s="1078"/>
      <c r="DP86" s="1078"/>
      <c r="DQ86" s="1078"/>
      <c r="DR86" s="1078"/>
      <c r="DS86" s="1078"/>
      <c r="DT86" s="1078"/>
      <c r="DU86" s="1078"/>
      <c r="DV86" s="1078"/>
      <c r="DW86" s="1078"/>
      <c r="DX86" s="1078"/>
      <c r="DY86" s="1078"/>
      <c r="DZ86" s="1078"/>
      <c r="EA86" s="1078"/>
      <c r="EB86" s="1078"/>
      <c r="EC86" s="1078"/>
      <c r="ED86" s="1078"/>
      <c r="EE86" s="1078"/>
      <c r="EF86" s="1078"/>
      <c r="EG86" s="1078"/>
      <c r="EH86" s="1078"/>
      <c r="EI86" s="1078"/>
      <c r="EJ86" s="1078"/>
      <c r="EK86" s="1078"/>
      <c r="EL86" s="1078"/>
      <c r="EM86" s="1078"/>
      <c r="EN86" s="1078"/>
      <c r="EO86" s="1078"/>
      <c r="EP86" s="1078"/>
      <c r="EQ86" s="1078"/>
      <c r="ER86" s="1078"/>
      <c r="ES86" s="1078"/>
    </row>
    <row r="87" spans="1:149" s="5" customFormat="1" ht="15" hidden="1" customHeight="1" outlineLevel="2">
      <c r="A87" s="17">
        <v>62</v>
      </c>
      <c r="B87" s="64"/>
      <c r="C87" s="130"/>
      <c r="D87" s="43">
        <f t="shared" si="55"/>
        <v>4</v>
      </c>
      <c r="E87" s="43">
        <f t="shared" si="3"/>
        <v>4</v>
      </c>
      <c r="F87" s="65">
        <f t="shared" si="4"/>
        <v>20</v>
      </c>
      <c r="G87" s="131"/>
      <c r="H87" s="458"/>
      <c r="I87" s="458"/>
      <c r="J87" s="457"/>
      <c r="K87" s="100">
        <f t="shared" si="17"/>
        <v>0</v>
      </c>
      <c r="L87" s="92">
        <f t="shared" si="5"/>
        <v>0</v>
      </c>
      <c r="M87" s="127"/>
      <c r="N87" s="244"/>
      <c r="O87" s="245"/>
      <c r="P87" s="245"/>
      <c r="Q87" s="245"/>
      <c r="R87" s="245"/>
      <c r="S87" s="245"/>
      <c r="T87" s="129">
        <f t="shared" si="6"/>
        <v>0</v>
      </c>
      <c r="U87" s="128">
        <f t="shared" si="7"/>
        <v>0</v>
      </c>
      <c r="V87" s="96">
        <v>3</v>
      </c>
      <c r="W87" s="97">
        <f t="shared" si="18"/>
        <v>0</v>
      </c>
      <c r="AB87" s="1075"/>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c r="CL87" s="1078"/>
      <c r="CM87" s="1078"/>
      <c r="CN87" s="1078"/>
      <c r="CO87" s="1078"/>
      <c r="CP87" s="1078"/>
      <c r="CQ87" s="1078"/>
      <c r="CR87" s="1078"/>
      <c r="CS87" s="1078"/>
      <c r="CT87" s="1078"/>
      <c r="CU87" s="1078"/>
      <c r="CV87" s="1078"/>
      <c r="CW87" s="1078"/>
      <c r="CX87" s="1078"/>
      <c r="CY87" s="1078"/>
      <c r="CZ87" s="1078"/>
      <c r="DA87" s="1078"/>
      <c r="DB87" s="1078"/>
      <c r="DC87" s="1078"/>
      <c r="DD87" s="1078"/>
      <c r="DE87" s="1078"/>
      <c r="DF87" s="1078"/>
      <c r="DG87" s="1078"/>
      <c r="DH87" s="1078"/>
      <c r="DI87" s="1078"/>
      <c r="DJ87" s="1078"/>
      <c r="DK87" s="1078"/>
      <c r="DL87" s="1078"/>
      <c r="DM87" s="1078"/>
      <c r="DN87" s="1078"/>
      <c r="DO87" s="1078"/>
      <c r="DP87" s="1078"/>
      <c r="DQ87" s="1078"/>
      <c r="DR87" s="1078"/>
      <c r="DS87" s="1078"/>
      <c r="DT87" s="1078"/>
      <c r="DU87" s="1078"/>
      <c r="DV87" s="1078"/>
      <c r="DW87" s="1078"/>
      <c r="DX87" s="1078"/>
      <c r="DY87" s="1078"/>
      <c r="DZ87" s="1078"/>
      <c r="EA87" s="1078"/>
      <c r="EB87" s="1078"/>
      <c r="EC87" s="1078"/>
      <c r="ED87" s="1078"/>
      <c r="EE87" s="1078"/>
      <c r="EF87" s="1078"/>
      <c r="EG87" s="1078"/>
      <c r="EH87" s="1078"/>
      <c r="EI87" s="1078"/>
      <c r="EJ87" s="1078"/>
      <c r="EK87" s="1078"/>
      <c r="EL87" s="1078"/>
      <c r="EM87" s="1078"/>
      <c r="EN87" s="1078"/>
      <c r="EO87" s="1078"/>
      <c r="EP87" s="1078"/>
      <c r="EQ87" s="1078"/>
      <c r="ER87" s="1078"/>
      <c r="ES87" s="1078"/>
    </row>
    <row r="88" spans="1:149" s="5" customFormat="1" ht="15" hidden="1" customHeight="1" outlineLevel="2">
      <c r="A88" s="17">
        <v>63</v>
      </c>
      <c r="B88" s="64"/>
      <c r="C88" s="130"/>
      <c r="D88" s="43">
        <f t="shared" si="55"/>
        <v>4</v>
      </c>
      <c r="E88" s="43">
        <f t="shared" si="3"/>
        <v>4</v>
      </c>
      <c r="F88" s="65">
        <f t="shared" si="4"/>
        <v>20</v>
      </c>
      <c r="G88" s="131"/>
      <c r="H88" s="458"/>
      <c r="I88" s="458"/>
      <c r="J88" s="457"/>
      <c r="K88" s="100">
        <f t="shared" si="17"/>
        <v>0</v>
      </c>
      <c r="L88" s="92">
        <f t="shared" si="5"/>
        <v>0</v>
      </c>
      <c r="M88" s="127"/>
      <c r="N88" s="244"/>
      <c r="O88" s="245"/>
      <c r="P88" s="245"/>
      <c r="Q88" s="245"/>
      <c r="R88" s="245"/>
      <c r="S88" s="245"/>
      <c r="T88" s="129">
        <f t="shared" si="6"/>
        <v>0</v>
      </c>
      <c r="U88" s="128">
        <f t="shared" si="7"/>
        <v>0</v>
      </c>
      <c r="V88" s="96">
        <v>3</v>
      </c>
      <c r="W88" s="97">
        <f t="shared" si="18"/>
        <v>0</v>
      </c>
      <c r="AB88" s="1075"/>
      <c r="AC88" s="1078"/>
      <c r="AD88" s="1078"/>
      <c r="AE88" s="1078"/>
      <c r="AF88" s="1078"/>
      <c r="AG88" s="1078"/>
      <c r="AH88" s="1078"/>
      <c r="AI88" s="1078"/>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c r="CL88" s="1078"/>
      <c r="CM88" s="1078"/>
      <c r="CN88" s="1078"/>
      <c r="CO88" s="1078"/>
      <c r="CP88" s="1078"/>
      <c r="CQ88" s="1078"/>
      <c r="CR88" s="1078"/>
      <c r="CS88" s="1078"/>
      <c r="CT88" s="1078"/>
      <c r="CU88" s="1078"/>
      <c r="CV88" s="1078"/>
      <c r="CW88" s="1078"/>
      <c r="CX88" s="1078"/>
      <c r="CY88" s="1078"/>
      <c r="CZ88" s="1078"/>
      <c r="DA88" s="1078"/>
      <c r="DB88" s="1078"/>
      <c r="DC88" s="1078"/>
      <c r="DD88" s="1078"/>
      <c r="DE88" s="1078"/>
      <c r="DF88" s="1078"/>
      <c r="DG88" s="1078"/>
      <c r="DH88" s="1078"/>
      <c r="DI88" s="1078"/>
      <c r="DJ88" s="1078"/>
      <c r="DK88" s="1078"/>
      <c r="DL88" s="1078"/>
      <c r="DM88" s="1078"/>
      <c r="DN88" s="1078"/>
      <c r="DO88" s="1078"/>
      <c r="DP88" s="1078"/>
      <c r="DQ88" s="1078"/>
      <c r="DR88" s="1078"/>
      <c r="DS88" s="1078"/>
      <c r="DT88" s="1078"/>
      <c r="DU88" s="1078"/>
      <c r="DV88" s="1078"/>
      <c r="DW88" s="1078"/>
      <c r="DX88" s="1078"/>
      <c r="DY88" s="1078"/>
      <c r="DZ88" s="1078"/>
      <c r="EA88" s="1078"/>
      <c r="EB88" s="1078"/>
      <c r="EC88" s="1078"/>
      <c r="ED88" s="1078"/>
      <c r="EE88" s="1078"/>
      <c r="EF88" s="1078"/>
      <c r="EG88" s="1078"/>
      <c r="EH88" s="1078"/>
      <c r="EI88" s="1078"/>
      <c r="EJ88" s="1078"/>
      <c r="EK88" s="1078"/>
      <c r="EL88" s="1078"/>
      <c r="EM88" s="1078"/>
      <c r="EN88" s="1078"/>
      <c r="EO88" s="1078"/>
      <c r="EP88" s="1078"/>
      <c r="EQ88" s="1078"/>
      <c r="ER88" s="1078"/>
      <c r="ES88" s="1078"/>
    </row>
    <row r="89" spans="1:149" s="5" customFormat="1" ht="15" hidden="1" customHeight="1" outlineLevel="2">
      <c r="A89" s="17">
        <v>64</v>
      </c>
      <c r="B89" s="64"/>
      <c r="C89" s="130"/>
      <c r="D89" s="43">
        <f t="shared" si="55"/>
        <v>4</v>
      </c>
      <c r="E89" s="43">
        <f t="shared" si="3"/>
        <v>4</v>
      </c>
      <c r="F89" s="65">
        <f t="shared" si="4"/>
        <v>20</v>
      </c>
      <c r="G89" s="131"/>
      <c r="H89" s="458"/>
      <c r="I89" s="458"/>
      <c r="J89" s="457"/>
      <c r="K89" s="100">
        <f t="shared" si="17"/>
        <v>0</v>
      </c>
      <c r="L89" s="92">
        <f t="shared" si="5"/>
        <v>0</v>
      </c>
      <c r="M89" s="127"/>
      <c r="N89" s="244"/>
      <c r="O89" s="245"/>
      <c r="P89" s="245"/>
      <c r="Q89" s="245"/>
      <c r="R89" s="245"/>
      <c r="S89" s="245"/>
      <c r="T89" s="129">
        <f t="shared" si="6"/>
        <v>0</v>
      </c>
      <c r="U89" s="128">
        <f t="shared" si="7"/>
        <v>0</v>
      </c>
      <c r="V89" s="96">
        <v>3</v>
      </c>
      <c r="W89" s="97">
        <f t="shared" si="18"/>
        <v>0</v>
      </c>
      <c r="AB89" s="1075"/>
      <c r="AC89" s="1078"/>
      <c r="AD89" s="1078"/>
      <c r="AE89" s="1078"/>
      <c r="AF89" s="1078"/>
      <c r="AG89" s="1078"/>
      <c r="AH89" s="1078"/>
      <c r="AI89" s="1078"/>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c r="CL89" s="1078"/>
      <c r="CM89" s="1078"/>
      <c r="CN89" s="1078"/>
      <c r="CO89" s="1078"/>
      <c r="CP89" s="1078"/>
      <c r="CQ89" s="1078"/>
      <c r="CR89" s="1078"/>
      <c r="CS89" s="1078"/>
      <c r="CT89" s="1078"/>
      <c r="CU89" s="1078"/>
      <c r="CV89" s="1078"/>
      <c r="CW89" s="1078"/>
      <c r="CX89" s="1078"/>
      <c r="CY89" s="1078"/>
      <c r="CZ89" s="1078"/>
      <c r="DA89" s="1078"/>
      <c r="DB89" s="1078"/>
      <c r="DC89" s="1078"/>
      <c r="DD89" s="1078"/>
      <c r="DE89" s="1078"/>
      <c r="DF89" s="1078"/>
      <c r="DG89" s="1078"/>
      <c r="DH89" s="1078"/>
      <c r="DI89" s="1078"/>
      <c r="DJ89" s="1078"/>
      <c r="DK89" s="1078"/>
      <c r="DL89" s="1078"/>
      <c r="DM89" s="1078"/>
      <c r="DN89" s="1078"/>
      <c r="DO89" s="1078"/>
      <c r="DP89" s="1078"/>
      <c r="DQ89" s="1078"/>
      <c r="DR89" s="1078"/>
      <c r="DS89" s="1078"/>
      <c r="DT89" s="1078"/>
      <c r="DU89" s="1078"/>
      <c r="DV89" s="1078"/>
      <c r="DW89" s="1078"/>
      <c r="DX89" s="1078"/>
      <c r="DY89" s="1078"/>
      <c r="DZ89" s="1078"/>
      <c r="EA89" s="1078"/>
      <c r="EB89" s="1078"/>
      <c r="EC89" s="1078"/>
      <c r="ED89" s="1078"/>
      <c r="EE89" s="1078"/>
      <c r="EF89" s="1078"/>
      <c r="EG89" s="1078"/>
      <c r="EH89" s="1078"/>
      <c r="EI89" s="1078"/>
      <c r="EJ89" s="1078"/>
      <c r="EK89" s="1078"/>
      <c r="EL89" s="1078"/>
      <c r="EM89" s="1078"/>
      <c r="EN89" s="1078"/>
      <c r="EO89" s="1078"/>
      <c r="EP89" s="1078"/>
      <c r="EQ89" s="1078"/>
      <c r="ER89" s="1078"/>
      <c r="ES89" s="1078"/>
    </row>
    <row r="90" spans="1:149" s="5" customFormat="1" ht="15" hidden="1" customHeight="1" outlineLevel="2">
      <c r="A90" s="17">
        <v>65</v>
      </c>
      <c r="B90" s="64"/>
      <c r="C90" s="130"/>
      <c r="D90" s="43">
        <f t="shared" si="55"/>
        <v>4</v>
      </c>
      <c r="E90" s="43">
        <f t="shared" si="3"/>
        <v>4</v>
      </c>
      <c r="F90" s="65">
        <f t="shared" si="4"/>
        <v>20</v>
      </c>
      <c r="G90" s="131"/>
      <c r="H90" s="458"/>
      <c r="I90" s="458"/>
      <c r="J90" s="457"/>
      <c r="K90" s="100">
        <f t="shared" si="17"/>
        <v>0</v>
      </c>
      <c r="L90" s="92">
        <f t="shared" si="5"/>
        <v>0</v>
      </c>
      <c r="M90" s="127"/>
      <c r="N90" s="256"/>
      <c r="O90" s="257"/>
      <c r="P90" s="245"/>
      <c r="Q90" s="257"/>
      <c r="R90" s="257"/>
      <c r="S90" s="257"/>
      <c r="T90" s="129">
        <f t="shared" si="6"/>
        <v>0</v>
      </c>
      <c r="U90" s="128">
        <f t="shared" si="7"/>
        <v>0</v>
      </c>
      <c r="V90" s="96">
        <v>3</v>
      </c>
      <c r="W90" s="97">
        <f t="shared" si="18"/>
        <v>0</v>
      </c>
      <c r="AB90" s="1075"/>
      <c r="AC90" s="1078"/>
      <c r="AD90" s="1078"/>
      <c r="AE90" s="1078"/>
      <c r="AF90" s="1078"/>
      <c r="AG90" s="1078"/>
      <c r="AH90" s="1078"/>
      <c r="AI90" s="1078"/>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c r="CL90" s="1078"/>
      <c r="CM90" s="1078"/>
      <c r="CN90" s="1078"/>
      <c r="CO90" s="1078"/>
      <c r="CP90" s="1078"/>
      <c r="CQ90" s="1078"/>
      <c r="CR90" s="1078"/>
      <c r="CS90" s="1078"/>
      <c r="CT90" s="1078"/>
      <c r="CU90" s="1078"/>
      <c r="CV90" s="1078"/>
      <c r="CW90" s="1078"/>
      <c r="CX90" s="1078"/>
      <c r="CY90" s="1078"/>
      <c r="CZ90" s="1078"/>
      <c r="DA90" s="1078"/>
      <c r="DB90" s="1078"/>
      <c r="DC90" s="1078"/>
      <c r="DD90" s="1078"/>
      <c r="DE90" s="1078"/>
      <c r="DF90" s="1078"/>
      <c r="DG90" s="1078"/>
      <c r="DH90" s="1078"/>
      <c r="DI90" s="1078"/>
      <c r="DJ90" s="1078"/>
      <c r="DK90" s="1078"/>
      <c r="DL90" s="1078"/>
      <c r="DM90" s="1078"/>
      <c r="DN90" s="1078"/>
      <c r="DO90" s="1078"/>
      <c r="DP90" s="1078"/>
      <c r="DQ90" s="1078"/>
      <c r="DR90" s="1078"/>
      <c r="DS90" s="1078"/>
      <c r="DT90" s="1078"/>
      <c r="DU90" s="1078"/>
      <c r="DV90" s="1078"/>
      <c r="DW90" s="1078"/>
      <c r="DX90" s="1078"/>
      <c r="DY90" s="1078"/>
      <c r="DZ90" s="1078"/>
      <c r="EA90" s="1078"/>
      <c r="EB90" s="1078"/>
      <c r="EC90" s="1078"/>
      <c r="ED90" s="1078"/>
      <c r="EE90" s="1078"/>
      <c r="EF90" s="1078"/>
      <c r="EG90" s="1078"/>
      <c r="EH90" s="1078"/>
      <c r="EI90" s="1078"/>
      <c r="EJ90" s="1078"/>
      <c r="EK90" s="1078"/>
      <c r="EL90" s="1078"/>
      <c r="EM90" s="1078"/>
      <c r="EN90" s="1078"/>
      <c r="EO90" s="1078"/>
      <c r="EP90" s="1078"/>
      <c r="EQ90" s="1078"/>
      <c r="ER90" s="1078"/>
      <c r="ES90" s="1078"/>
    </row>
    <row r="91" spans="1:149" s="5" customFormat="1" ht="15" hidden="1" customHeight="1" outlineLevel="2">
      <c r="A91" s="17">
        <v>66</v>
      </c>
      <c r="B91" s="64"/>
      <c r="C91" s="130"/>
      <c r="D91" s="43">
        <f t="shared" si="55"/>
        <v>4</v>
      </c>
      <c r="E91" s="43">
        <f t="shared" ref="E91:E116" si="56">H91+4</f>
        <v>4</v>
      </c>
      <c r="F91" s="65">
        <f t="shared" ref="F91:F116" si="57">I91+20+J91</f>
        <v>20</v>
      </c>
      <c r="G91" s="131"/>
      <c r="H91" s="458"/>
      <c r="I91" s="458"/>
      <c r="J91" s="457"/>
      <c r="K91" s="100">
        <f t="shared" si="17"/>
        <v>0</v>
      </c>
      <c r="L91" s="92">
        <f t="shared" si="5"/>
        <v>0</v>
      </c>
      <c r="M91" s="127"/>
      <c r="N91" s="256"/>
      <c r="O91" s="257"/>
      <c r="P91" s="245"/>
      <c r="Q91" s="257"/>
      <c r="R91" s="257"/>
      <c r="S91" s="257"/>
      <c r="T91" s="129">
        <f t="shared" ref="T91:T116" si="58">C91*$R$15</f>
        <v>0</v>
      </c>
      <c r="U91" s="128">
        <f t="shared" ref="U91:U116" si="59">ROUND(G91*H91*(I91+J91)*T91/10^9,5)</f>
        <v>0</v>
      </c>
      <c r="V91" s="96">
        <v>3</v>
      </c>
      <c r="W91" s="97">
        <f t="shared" si="18"/>
        <v>0</v>
      </c>
      <c r="AB91" s="1075"/>
      <c r="AC91" s="1078"/>
      <c r="AD91" s="1078"/>
      <c r="AE91" s="1078"/>
      <c r="AF91" s="1078"/>
      <c r="AG91" s="1078"/>
      <c r="AH91" s="1078"/>
      <c r="AI91" s="1078"/>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c r="CL91" s="1078"/>
      <c r="CM91" s="1078"/>
      <c r="CN91" s="1078"/>
      <c r="CO91" s="1078"/>
      <c r="CP91" s="1078"/>
      <c r="CQ91" s="1078"/>
      <c r="CR91" s="1078"/>
      <c r="CS91" s="1078"/>
      <c r="CT91" s="1078"/>
      <c r="CU91" s="1078"/>
      <c r="CV91" s="1078"/>
      <c r="CW91" s="1078"/>
      <c r="CX91" s="1078"/>
      <c r="CY91" s="1078"/>
      <c r="CZ91" s="1078"/>
      <c r="DA91" s="1078"/>
      <c r="DB91" s="1078"/>
      <c r="DC91" s="1078"/>
      <c r="DD91" s="1078"/>
      <c r="DE91" s="1078"/>
      <c r="DF91" s="1078"/>
      <c r="DG91" s="1078"/>
      <c r="DH91" s="1078"/>
      <c r="DI91" s="1078"/>
      <c r="DJ91" s="1078"/>
      <c r="DK91" s="1078"/>
      <c r="DL91" s="1078"/>
      <c r="DM91" s="1078"/>
      <c r="DN91" s="1078"/>
      <c r="DO91" s="1078"/>
      <c r="DP91" s="1078"/>
      <c r="DQ91" s="1078"/>
      <c r="DR91" s="1078"/>
      <c r="DS91" s="1078"/>
      <c r="DT91" s="1078"/>
      <c r="DU91" s="1078"/>
      <c r="DV91" s="1078"/>
      <c r="DW91" s="1078"/>
      <c r="DX91" s="1078"/>
      <c r="DY91" s="1078"/>
      <c r="DZ91" s="1078"/>
      <c r="EA91" s="1078"/>
      <c r="EB91" s="1078"/>
      <c r="EC91" s="1078"/>
      <c r="ED91" s="1078"/>
      <c r="EE91" s="1078"/>
      <c r="EF91" s="1078"/>
      <c r="EG91" s="1078"/>
      <c r="EH91" s="1078"/>
      <c r="EI91" s="1078"/>
      <c r="EJ91" s="1078"/>
      <c r="EK91" s="1078"/>
      <c r="EL91" s="1078"/>
      <c r="EM91" s="1078"/>
      <c r="EN91" s="1078"/>
      <c r="EO91" s="1078"/>
      <c r="EP91" s="1078"/>
      <c r="EQ91" s="1078"/>
      <c r="ER91" s="1078"/>
      <c r="ES91" s="1078"/>
    </row>
    <row r="92" spans="1:149" s="5" customFormat="1" ht="15" hidden="1" customHeight="1" outlineLevel="2">
      <c r="A92" s="17">
        <v>67</v>
      </c>
      <c r="B92" s="64"/>
      <c r="C92" s="130"/>
      <c r="D92" s="43">
        <f t="shared" si="55"/>
        <v>4</v>
      </c>
      <c r="E92" s="43">
        <f t="shared" si="56"/>
        <v>4</v>
      </c>
      <c r="F92" s="65">
        <f t="shared" si="57"/>
        <v>20</v>
      </c>
      <c r="G92" s="131"/>
      <c r="H92" s="458"/>
      <c r="I92" s="458"/>
      <c r="J92" s="457"/>
      <c r="K92" s="100">
        <f t="shared" si="17"/>
        <v>0</v>
      </c>
      <c r="L92" s="92">
        <f t="shared" si="5"/>
        <v>0</v>
      </c>
      <c r="M92" s="127"/>
      <c r="N92" s="256"/>
      <c r="O92" s="257"/>
      <c r="P92" s="245"/>
      <c r="Q92" s="257"/>
      <c r="R92" s="257"/>
      <c r="S92" s="257"/>
      <c r="T92" s="129">
        <f t="shared" si="58"/>
        <v>0</v>
      </c>
      <c r="U92" s="128">
        <f t="shared" si="59"/>
        <v>0</v>
      </c>
      <c r="V92" s="96">
        <v>3</v>
      </c>
      <c r="W92" s="97">
        <f t="shared" si="18"/>
        <v>0</v>
      </c>
      <c r="AB92" s="1075"/>
      <c r="AC92" s="1078"/>
      <c r="AD92" s="1078"/>
      <c r="AE92" s="1078"/>
      <c r="AF92" s="1078"/>
      <c r="AG92" s="1078"/>
      <c r="AH92" s="1078"/>
      <c r="AI92" s="107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c r="CL92" s="1078"/>
      <c r="CM92" s="1078"/>
      <c r="CN92" s="1078"/>
      <c r="CO92" s="1078"/>
      <c r="CP92" s="1078"/>
      <c r="CQ92" s="1078"/>
      <c r="CR92" s="1078"/>
      <c r="CS92" s="1078"/>
      <c r="CT92" s="1078"/>
      <c r="CU92" s="1078"/>
      <c r="CV92" s="1078"/>
      <c r="CW92" s="1078"/>
      <c r="CX92" s="1078"/>
      <c r="CY92" s="1078"/>
      <c r="CZ92" s="1078"/>
      <c r="DA92" s="1078"/>
      <c r="DB92" s="1078"/>
      <c r="DC92" s="1078"/>
      <c r="DD92" s="1078"/>
      <c r="DE92" s="1078"/>
      <c r="DF92" s="1078"/>
      <c r="DG92" s="1078"/>
      <c r="DH92" s="1078"/>
      <c r="DI92" s="1078"/>
      <c r="DJ92" s="1078"/>
      <c r="DK92" s="1078"/>
      <c r="DL92" s="1078"/>
      <c r="DM92" s="1078"/>
      <c r="DN92" s="1078"/>
      <c r="DO92" s="1078"/>
      <c r="DP92" s="1078"/>
      <c r="DQ92" s="1078"/>
      <c r="DR92" s="1078"/>
      <c r="DS92" s="1078"/>
      <c r="DT92" s="1078"/>
      <c r="DU92" s="1078"/>
      <c r="DV92" s="1078"/>
      <c r="DW92" s="1078"/>
      <c r="DX92" s="1078"/>
      <c r="DY92" s="1078"/>
      <c r="DZ92" s="1078"/>
      <c r="EA92" s="1078"/>
      <c r="EB92" s="1078"/>
      <c r="EC92" s="1078"/>
      <c r="ED92" s="1078"/>
      <c r="EE92" s="1078"/>
      <c r="EF92" s="1078"/>
      <c r="EG92" s="1078"/>
      <c r="EH92" s="1078"/>
      <c r="EI92" s="1078"/>
      <c r="EJ92" s="1078"/>
      <c r="EK92" s="1078"/>
      <c r="EL92" s="1078"/>
      <c r="EM92" s="1078"/>
      <c r="EN92" s="1078"/>
      <c r="EO92" s="1078"/>
      <c r="EP92" s="1078"/>
      <c r="EQ92" s="1078"/>
      <c r="ER92" s="1078"/>
      <c r="ES92" s="1078"/>
    </row>
    <row r="93" spans="1:149" s="5" customFormat="1" ht="15" hidden="1" customHeight="1" outlineLevel="2">
      <c r="A93" s="17">
        <v>68</v>
      </c>
      <c r="B93" s="64"/>
      <c r="C93" s="130"/>
      <c r="D93" s="43">
        <f t="shared" si="55"/>
        <v>4</v>
      </c>
      <c r="E93" s="43">
        <f t="shared" si="56"/>
        <v>4</v>
      </c>
      <c r="F93" s="65">
        <f t="shared" si="57"/>
        <v>20</v>
      </c>
      <c r="G93" s="131"/>
      <c r="H93" s="458"/>
      <c r="I93" s="458"/>
      <c r="J93" s="457"/>
      <c r="K93" s="100">
        <f t="shared" si="17"/>
        <v>0</v>
      </c>
      <c r="L93" s="92">
        <f t="shared" si="5"/>
        <v>0</v>
      </c>
      <c r="M93" s="127"/>
      <c r="N93" s="256"/>
      <c r="O93" s="257"/>
      <c r="P93" s="245"/>
      <c r="Q93" s="257"/>
      <c r="R93" s="257"/>
      <c r="S93" s="257"/>
      <c r="T93" s="129">
        <f t="shared" si="58"/>
        <v>0</v>
      </c>
      <c r="U93" s="128">
        <f t="shared" si="59"/>
        <v>0</v>
      </c>
      <c r="V93" s="96">
        <v>3</v>
      </c>
      <c r="W93" s="97">
        <f t="shared" si="18"/>
        <v>0</v>
      </c>
      <c r="AB93" s="1075"/>
      <c r="AC93" s="1078"/>
      <c r="AD93" s="1078"/>
      <c r="AE93" s="1078"/>
      <c r="AF93" s="1078"/>
      <c r="AG93" s="1078"/>
      <c r="AH93" s="1078"/>
      <c r="AI93" s="107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c r="CL93" s="1078"/>
      <c r="CM93" s="1078"/>
      <c r="CN93" s="1078"/>
      <c r="CO93" s="1078"/>
      <c r="CP93" s="1078"/>
      <c r="CQ93" s="1078"/>
      <c r="CR93" s="1078"/>
      <c r="CS93" s="1078"/>
      <c r="CT93" s="1078"/>
      <c r="CU93" s="1078"/>
      <c r="CV93" s="1078"/>
      <c r="CW93" s="1078"/>
      <c r="CX93" s="1078"/>
      <c r="CY93" s="1078"/>
      <c r="CZ93" s="1078"/>
      <c r="DA93" s="1078"/>
      <c r="DB93" s="1078"/>
      <c r="DC93" s="1078"/>
      <c r="DD93" s="1078"/>
      <c r="DE93" s="1078"/>
      <c r="DF93" s="1078"/>
      <c r="DG93" s="1078"/>
      <c r="DH93" s="1078"/>
      <c r="DI93" s="1078"/>
      <c r="DJ93" s="1078"/>
      <c r="DK93" s="1078"/>
      <c r="DL93" s="1078"/>
      <c r="DM93" s="1078"/>
      <c r="DN93" s="1078"/>
      <c r="DO93" s="1078"/>
      <c r="DP93" s="1078"/>
      <c r="DQ93" s="1078"/>
      <c r="DR93" s="1078"/>
      <c r="DS93" s="1078"/>
      <c r="DT93" s="1078"/>
      <c r="DU93" s="1078"/>
      <c r="DV93" s="1078"/>
      <c r="DW93" s="1078"/>
      <c r="DX93" s="1078"/>
      <c r="DY93" s="1078"/>
      <c r="DZ93" s="1078"/>
      <c r="EA93" s="1078"/>
      <c r="EB93" s="1078"/>
      <c r="EC93" s="1078"/>
      <c r="ED93" s="1078"/>
      <c r="EE93" s="1078"/>
      <c r="EF93" s="1078"/>
      <c r="EG93" s="1078"/>
      <c r="EH93" s="1078"/>
      <c r="EI93" s="1078"/>
      <c r="EJ93" s="1078"/>
      <c r="EK93" s="1078"/>
      <c r="EL93" s="1078"/>
      <c r="EM93" s="1078"/>
      <c r="EN93" s="1078"/>
      <c r="EO93" s="1078"/>
      <c r="EP93" s="1078"/>
      <c r="EQ93" s="1078"/>
      <c r="ER93" s="1078"/>
      <c r="ES93" s="1078"/>
    </row>
    <row r="94" spans="1:149" s="5" customFormat="1" ht="15" hidden="1" customHeight="1" outlineLevel="2">
      <c r="A94" s="17">
        <v>69</v>
      </c>
      <c r="B94" s="64"/>
      <c r="C94" s="130"/>
      <c r="D94" s="43">
        <f t="shared" si="55"/>
        <v>4</v>
      </c>
      <c r="E94" s="43">
        <f t="shared" si="56"/>
        <v>4</v>
      </c>
      <c r="F94" s="65">
        <f t="shared" si="57"/>
        <v>20</v>
      </c>
      <c r="G94" s="131"/>
      <c r="H94" s="458"/>
      <c r="I94" s="458"/>
      <c r="J94" s="457"/>
      <c r="K94" s="100">
        <f t="shared" si="17"/>
        <v>0</v>
      </c>
      <c r="L94" s="92">
        <f t="shared" si="5"/>
        <v>0</v>
      </c>
      <c r="M94" s="127"/>
      <c r="N94" s="256"/>
      <c r="O94" s="257"/>
      <c r="P94" s="245"/>
      <c r="Q94" s="257"/>
      <c r="R94" s="257"/>
      <c r="S94" s="257"/>
      <c r="T94" s="129">
        <f t="shared" si="58"/>
        <v>0</v>
      </c>
      <c r="U94" s="128">
        <f t="shared" si="59"/>
        <v>0</v>
      </c>
      <c r="V94" s="96">
        <v>3</v>
      </c>
      <c r="W94" s="97">
        <f t="shared" si="18"/>
        <v>0</v>
      </c>
      <c r="AB94" s="1075"/>
      <c r="AC94" s="1078"/>
      <c r="AD94" s="1078"/>
      <c r="AE94" s="1078"/>
      <c r="AF94" s="1078"/>
      <c r="AG94" s="1078"/>
      <c r="AH94" s="1078"/>
      <c r="AI94" s="107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c r="CL94" s="1078"/>
      <c r="CM94" s="1078"/>
      <c r="CN94" s="1078"/>
      <c r="CO94" s="1078"/>
      <c r="CP94" s="1078"/>
      <c r="CQ94" s="1078"/>
      <c r="CR94" s="1078"/>
      <c r="CS94" s="1078"/>
      <c r="CT94" s="1078"/>
      <c r="CU94" s="1078"/>
      <c r="CV94" s="1078"/>
      <c r="CW94" s="1078"/>
      <c r="CX94" s="1078"/>
      <c r="CY94" s="1078"/>
      <c r="CZ94" s="1078"/>
      <c r="DA94" s="1078"/>
      <c r="DB94" s="1078"/>
      <c r="DC94" s="1078"/>
      <c r="DD94" s="1078"/>
      <c r="DE94" s="1078"/>
      <c r="DF94" s="1078"/>
      <c r="DG94" s="1078"/>
      <c r="DH94" s="1078"/>
      <c r="DI94" s="1078"/>
      <c r="DJ94" s="1078"/>
      <c r="DK94" s="1078"/>
      <c r="DL94" s="1078"/>
      <c r="DM94" s="1078"/>
      <c r="DN94" s="1078"/>
      <c r="DO94" s="1078"/>
      <c r="DP94" s="1078"/>
      <c r="DQ94" s="1078"/>
      <c r="DR94" s="1078"/>
      <c r="DS94" s="1078"/>
      <c r="DT94" s="1078"/>
      <c r="DU94" s="1078"/>
      <c r="DV94" s="1078"/>
      <c r="DW94" s="1078"/>
      <c r="DX94" s="1078"/>
      <c r="DY94" s="1078"/>
      <c r="DZ94" s="1078"/>
      <c r="EA94" s="1078"/>
      <c r="EB94" s="1078"/>
      <c r="EC94" s="1078"/>
      <c r="ED94" s="1078"/>
      <c r="EE94" s="1078"/>
      <c r="EF94" s="1078"/>
      <c r="EG94" s="1078"/>
      <c r="EH94" s="1078"/>
      <c r="EI94" s="1078"/>
      <c r="EJ94" s="1078"/>
      <c r="EK94" s="1078"/>
      <c r="EL94" s="1078"/>
      <c r="EM94" s="1078"/>
      <c r="EN94" s="1078"/>
      <c r="EO94" s="1078"/>
      <c r="EP94" s="1078"/>
      <c r="EQ94" s="1078"/>
      <c r="ER94" s="1078"/>
      <c r="ES94" s="1078"/>
    </row>
    <row r="95" spans="1:149" s="5" customFormat="1" ht="15" hidden="1" customHeight="1" outlineLevel="2">
      <c r="A95" s="17">
        <v>70</v>
      </c>
      <c r="B95" s="64"/>
      <c r="C95" s="130"/>
      <c r="D95" s="43">
        <f t="shared" si="55"/>
        <v>4</v>
      </c>
      <c r="E95" s="43">
        <f t="shared" si="56"/>
        <v>4</v>
      </c>
      <c r="F95" s="65">
        <f t="shared" si="57"/>
        <v>20</v>
      </c>
      <c r="G95" s="131"/>
      <c r="H95" s="458"/>
      <c r="I95" s="458"/>
      <c r="J95" s="457"/>
      <c r="K95" s="100">
        <f t="shared" si="17"/>
        <v>0</v>
      </c>
      <c r="L95" s="92">
        <f t="shared" si="5"/>
        <v>0</v>
      </c>
      <c r="M95" s="127"/>
      <c r="N95" s="256"/>
      <c r="O95" s="257"/>
      <c r="P95" s="245"/>
      <c r="Q95" s="257"/>
      <c r="R95" s="257"/>
      <c r="S95" s="257"/>
      <c r="T95" s="129">
        <f t="shared" si="58"/>
        <v>0</v>
      </c>
      <c r="U95" s="128">
        <f t="shared" si="59"/>
        <v>0</v>
      </c>
      <c r="V95" s="96">
        <v>3</v>
      </c>
      <c r="W95" s="97">
        <f t="shared" si="18"/>
        <v>0</v>
      </c>
      <c r="AB95" s="1075"/>
      <c r="AC95" s="1078"/>
      <c r="AD95" s="1078"/>
      <c r="AE95" s="1078"/>
      <c r="AF95" s="1078"/>
      <c r="AG95" s="1078"/>
      <c r="AH95" s="1078"/>
      <c r="AI95" s="1078"/>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c r="CL95" s="1078"/>
      <c r="CM95" s="1078"/>
      <c r="CN95" s="1078"/>
      <c r="CO95" s="1078"/>
      <c r="CP95" s="1078"/>
      <c r="CQ95" s="1078"/>
      <c r="CR95" s="1078"/>
      <c r="CS95" s="1078"/>
      <c r="CT95" s="1078"/>
      <c r="CU95" s="1078"/>
      <c r="CV95" s="1078"/>
      <c r="CW95" s="1078"/>
      <c r="CX95" s="1078"/>
      <c r="CY95" s="1078"/>
      <c r="CZ95" s="1078"/>
      <c r="DA95" s="1078"/>
      <c r="DB95" s="1078"/>
      <c r="DC95" s="1078"/>
      <c r="DD95" s="1078"/>
      <c r="DE95" s="1078"/>
      <c r="DF95" s="1078"/>
      <c r="DG95" s="1078"/>
      <c r="DH95" s="1078"/>
      <c r="DI95" s="1078"/>
      <c r="DJ95" s="1078"/>
      <c r="DK95" s="1078"/>
      <c r="DL95" s="1078"/>
      <c r="DM95" s="1078"/>
      <c r="DN95" s="1078"/>
      <c r="DO95" s="1078"/>
      <c r="DP95" s="1078"/>
      <c r="DQ95" s="1078"/>
      <c r="DR95" s="1078"/>
      <c r="DS95" s="1078"/>
      <c r="DT95" s="1078"/>
      <c r="DU95" s="1078"/>
      <c r="DV95" s="1078"/>
      <c r="DW95" s="1078"/>
      <c r="DX95" s="1078"/>
      <c r="DY95" s="1078"/>
      <c r="DZ95" s="1078"/>
      <c r="EA95" s="1078"/>
      <c r="EB95" s="1078"/>
      <c r="EC95" s="1078"/>
      <c r="ED95" s="1078"/>
      <c r="EE95" s="1078"/>
      <c r="EF95" s="1078"/>
      <c r="EG95" s="1078"/>
      <c r="EH95" s="1078"/>
      <c r="EI95" s="1078"/>
      <c r="EJ95" s="1078"/>
      <c r="EK95" s="1078"/>
      <c r="EL95" s="1078"/>
      <c r="EM95" s="1078"/>
      <c r="EN95" s="1078"/>
      <c r="EO95" s="1078"/>
      <c r="EP95" s="1078"/>
      <c r="EQ95" s="1078"/>
      <c r="ER95" s="1078"/>
      <c r="ES95" s="1078"/>
    </row>
    <row r="96" spans="1:149" s="5" customFormat="1" ht="15" hidden="1" customHeight="1" outlineLevel="2">
      <c r="A96" s="17">
        <v>71</v>
      </c>
      <c r="B96" s="64"/>
      <c r="C96" s="130"/>
      <c r="D96" s="43">
        <f t="shared" si="55"/>
        <v>4</v>
      </c>
      <c r="E96" s="43">
        <f t="shared" si="56"/>
        <v>4</v>
      </c>
      <c r="F96" s="65">
        <f t="shared" si="57"/>
        <v>20</v>
      </c>
      <c r="G96" s="131"/>
      <c r="H96" s="458"/>
      <c r="I96" s="458"/>
      <c r="J96" s="457"/>
      <c r="K96" s="100">
        <f t="shared" si="17"/>
        <v>0</v>
      </c>
      <c r="L96" s="92">
        <f t="shared" si="5"/>
        <v>0</v>
      </c>
      <c r="M96" s="127"/>
      <c r="N96" s="256"/>
      <c r="O96" s="257"/>
      <c r="P96" s="245"/>
      <c r="Q96" s="257"/>
      <c r="R96" s="257"/>
      <c r="S96" s="257"/>
      <c r="T96" s="129">
        <f t="shared" si="58"/>
        <v>0</v>
      </c>
      <c r="U96" s="128">
        <f t="shared" si="59"/>
        <v>0</v>
      </c>
      <c r="V96" s="96">
        <v>3</v>
      </c>
      <c r="W96" s="97">
        <f t="shared" si="18"/>
        <v>0</v>
      </c>
      <c r="AB96" s="1075"/>
      <c r="AC96" s="1078"/>
      <c r="AD96" s="1078"/>
      <c r="AE96" s="1078"/>
      <c r="AF96" s="1078"/>
      <c r="AG96" s="1078"/>
      <c r="AH96" s="1078"/>
      <c r="AI96" s="1078"/>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c r="CL96" s="1078"/>
      <c r="CM96" s="1078"/>
      <c r="CN96" s="1078"/>
      <c r="CO96" s="1078"/>
      <c r="CP96" s="1078"/>
      <c r="CQ96" s="1078"/>
      <c r="CR96" s="1078"/>
      <c r="CS96" s="1078"/>
      <c r="CT96" s="1078"/>
      <c r="CU96" s="1078"/>
      <c r="CV96" s="1078"/>
      <c r="CW96" s="1078"/>
      <c r="CX96" s="1078"/>
      <c r="CY96" s="1078"/>
      <c r="CZ96" s="1078"/>
      <c r="DA96" s="1078"/>
      <c r="DB96" s="1078"/>
      <c r="DC96" s="1078"/>
      <c r="DD96" s="1078"/>
      <c r="DE96" s="1078"/>
      <c r="DF96" s="1078"/>
      <c r="DG96" s="1078"/>
      <c r="DH96" s="1078"/>
      <c r="DI96" s="1078"/>
      <c r="DJ96" s="1078"/>
      <c r="DK96" s="1078"/>
      <c r="DL96" s="1078"/>
      <c r="DM96" s="1078"/>
      <c r="DN96" s="1078"/>
      <c r="DO96" s="1078"/>
      <c r="DP96" s="1078"/>
      <c r="DQ96" s="1078"/>
      <c r="DR96" s="1078"/>
      <c r="DS96" s="1078"/>
      <c r="DT96" s="1078"/>
      <c r="DU96" s="1078"/>
      <c r="DV96" s="1078"/>
      <c r="DW96" s="1078"/>
      <c r="DX96" s="1078"/>
      <c r="DY96" s="1078"/>
      <c r="DZ96" s="1078"/>
      <c r="EA96" s="1078"/>
      <c r="EB96" s="1078"/>
      <c r="EC96" s="1078"/>
      <c r="ED96" s="1078"/>
      <c r="EE96" s="1078"/>
      <c r="EF96" s="1078"/>
      <c r="EG96" s="1078"/>
      <c r="EH96" s="1078"/>
      <c r="EI96" s="1078"/>
      <c r="EJ96" s="1078"/>
      <c r="EK96" s="1078"/>
      <c r="EL96" s="1078"/>
      <c r="EM96" s="1078"/>
      <c r="EN96" s="1078"/>
      <c r="EO96" s="1078"/>
      <c r="EP96" s="1078"/>
      <c r="EQ96" s="1078"/>
      <c r="ER96" s="1078"/>
      <c r="ES96" s="1078"/>
    </row>
    <row r="97" spans="1:149" s="5" customFormat="1" ht="15" hidden="1" customHeight="1" outlineLevel="2">
      <c r="A97" s="17">
        <v>72</v>
      </c>
      <c r="B97" s="64"/>
      <c r="C97" s="130"/>
      <c r="D97" s="43">
        <f t="shared" si="55"/>
        <v>4</v>
      </c>
      <c r="E97" s="43">
        <f t="shared" si="56"/>
        <v>4</v>
      </c>
      <c r="F97" s="65">
        <f t="shared" si="57"/>
        <v>20</v>
      </c>
      <c r="G97" s="131"/>
      <c r="H97" s="458"/>
      <c r="I97" s="458"/>
      <c r="J97" s="457"/>
      <c r="K97" s="100">
        <f t="shared" si="17"/>
        <v>0</v>
      </c>
      <c r="L97" s="92">
        <f t="shared" si="5"/>
        <v>0</v>
      </c>
      <c r="M97" s="127"/>
      <c r="N97" s="256"/>
      <c r="O97" s="257"/>
      <c r="P97" s="245"/>
      <c r="Q97" s="257"/>
      <c r="R97" s="257"/>
      <c r="S97" s="257"/>
      <c r="T97" s="129">
        <f t="shared" si="58"/>
        <v>0</v>
      </c>
      <c r="U97" s="128">
        <f t="shared" si="59"/>
        <v>0</v>
      </c>
      <c r="V97" s="96">
        <v>3</v>
      </c>
      <c r="W97" s="97">
        <f t="shared" si="18"/>
        <v>0</v>
      </c>
      <c r="AB97" s="1075"/>
      <c r="AC97" s="1078"/>
      <c r="AD97" s="1078"/>
      <c r="AE97" s="1078"/>
      <c r="AF97" s="1078"/>
      <c r="AG97" s="1078"/>
      <c r="AH97" s="1078"/>
      <c r="AI97" s="1078"/>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c r="CL97" s="1078"/>
      <c r="CM97" s="1078"/>
      <c r="CN97" s="1078"/>
      <c r="CO97" s="1078"/>
      <c r="CP97" s="1078"/>
      <c r="CQ97" s="1078"/>
      <c r="CR97" s="1078"/>
      <c r="CS97" s="1078"/>
      <c r="CT97" s="1078"/>
      <c r="CU97" s="1078"/>
      <c r="CV97" s="1078"/>
      <c r="CW97" s="1078"/>
      <c r="CX97" s="1078"/>
      <c r="CY97" s="1078"/>
      <c r="CZ97" s="1078"/>
      <c r="DA97" s="1078"/>
      <c r="DB97" s="1078"/>
      <c r="DC97" s="1078"/>
      <c r="DD97" s="1078"/>
      <c r="DE97" s="1078"/>
      <c r="DF97" s="1078"/>
      <c r="DG97" s="1078"/>
      <c r="DH97" s="1078"/>
      <c r="DI97" s="1078"/>
      <c r="DJ97" s="1078"/>
      <c r="DK97" s="1078"/>
      <c r="DL97" s="1078"/>
      <c r="DM97" s="1078"/>
      <c r="DN97" s="1078"/>
      <c r="DO97" s="1078"/>
      <c r="DP97" s="1078"/>
      <c r="DQ97" s="1078"/>
      <c r="DR97" s="1078"/>
      <c r="DS97" s="1078"/>
      <c r="DT97" s="1078"/>
      <c r="DU97" s="1078"/>
      <c r="DV97" s="1078"/>
      <c r="DW97" s="1078"/>
      <c r="DX97" s="1078"/>
      <c r="DY97" s="1078"/>
      <c r="DZ97" s="1078"/>
      <c r="EA97" s="1078"/>
      <c r="EB97" s="1078"/>
      <c r="EC97" s="1078"/>
      <c r="ED97" s="1078"/>
      <c r="EE97" s="1078"/>
      <c r="EF97" s="1078"/>
      <c r="EG97" s="1078"/>
      <c r="EH97" s="1078"/>
      <c r="EI97" s="1078"/>
      <c r="EJ97" s="1078"/>
      <c r="EK97" s="1078"/>
      <c r="EL97" s="1078"/>
      <c r="EM97" s="1078"/>
      <c r="EN97" s="1078"/>
      <c r="EO97" s="1078"/>
      <c r="EP97" s="1078"/>
      <c r="EQ97" s="1078"/>
      <c r="ER97" s="1078"/>
      <c r="ES97" s="1078"/>
    </row>
    <row r="98" spans="1:149" s="5" customFormat="1" ht="15" hidden="1" customHeight="1" outlineLevel="2">
      <c r="A98" s="17">
        <v>73</v>
      </c>
      <c r="B98" s="64"/>
      <c r="C98" s="130"/>
      <c r="D98" s="43">
        <f t="shared" si="55"/>
        <v>4</v>
      </c>
      <c r="E98" s="43">
        <f t="shared" si="56"/>
        <v>4</v>
      </c>
      <c r="F98" s="65">
        <f t="shared" si="57"/>
        <v>20</v>
      </c>
      <c r="G98" s="131"/>
      <c r="H98" s="458"/>
      <c r="I98" s="458"/>
      <c r="J98" s="457"/>
      <c r="K98" s="100">
        <f t="shared" si="17"/>
        <v>0</v>
      </c>
      <c r="L98" s="92">
        <f t="shared" si="5"/>
        <v>0</v>
      </c>
      <c r="M98" s="127"/>
      <c r="N98" s="256"/>
      <c r="O98" s="257"/>
      <c r="P98" s="245"/>
      <c r="Q98" s="257"/>
      <c r="R98" s="257"/>
      <c r="S98" s="257"/>
      <c r="T98" s="129">
        <f t="shared" si="58"/>
        <v>0</v>
      </c>
      <c r="U98" s="128">
        <f t="shared" si="59"/>
        <v>0</v>
      </c>
      <c r="V98" s="96">
        <v>3</v>
      </c>
      <c r="W98" s="97">
        <f t="shared" si="18"/>
        <v>0</v>
      </c>
      <c r="AB98" s="1075"/>
      <c r="AC98" s="1078"/>
      <c r="AD98" s="1078"/>
      <c r="AE98" s="1078"/>
      <c r="AF98" s="1078"/>
      <c r="AG98" s="1078"/>
      <c r="AH98" s="1078"/>
      <c r="AI98" s="1078"/>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c r="CL98" s="1078"/>
      <c r="CM98" s="1078"/>
      <c r="CN98" s="1078"/>
      <c r="CO98" s="1078"/>
      <c r="CP98" s="1078"/>
      <c r="CQ98" s="1078"/>
      <c r="CR98" s="1078"/>
      <c r="CS98" s="1078"/>
      <c r="CT98" s="1078"/>
      <c r="CU98" s="1078"/>
      <c r="CV98" s="1078"/>
      <c r="CW98" s="1078"/>
      <c r="CX98" s="1078"/>
      <c r="CY98" s="1078"/>
      <c r="CZ98" s="1078"/>
      <c r="DA98" s="1078"/>
      <c r="DB98" s="1078"/>
      <c r="DC98" s="1078"/>
      <c r="DD98" s="1078"/>
      <c r="DE98" s="1078"/>
      <c r="DF98" s="1078"/>
      <c r="DG98" s="1078"/>
      <c r="DH98" s="1078"/>
      <c r="DI98" s="1078"/>
      <c r="DJ98" s="1078"/>
      <c r="DK98" s="1078"/>
      <c r="DL98" s="1078"/>
      <c r="DM98" s="1078"/>
      <c r="DN98" s="1078"/>
      <c r="DO98" s="1078"/>
      <c r="DP98" s="1078"/>
      <c r="DQ98" s="1078"/>
      <c r="DR98" s="1078"/>
      <c r="DS98" s="1078"/>
      <c r="DT98" s="1078"/>
      <c r="DU98" s="1078"/>
      <c r="DV98" s="1078"/>
      <c r="DW98" s="1078"/>
      <c r="DX98" s="1078"/>
      <c r="DY98" s="1078"/>
      <c r="DZ98" s="1078"/>
      <c r="EA98" s="1078"/>
      <c r="EB98" s="1078"/>
      <c r="EC98" s="1078"/>
      <c r="ED98" s="1078"/>
      <c r="EE98" s="1078"/>
      <c r="EF98" s="1078"/>
      <c r="EG98" s="1078"/>
      <c r="EH98" s="1078"/>
      <c r="EI98" s="1078"/>
      <c r="EJ98" s="1078"/>
      <c r="EK98" s="1078"/>
      <c r="EL98" s="1078"/>
      <c r="EM98" s="1078"/>
      <c r="EN98" s="1078"/>
      <c r="EO98" s="1078"/>
      <c r="EP98" s="1078"/>
      <c r="EQ98" s="1078"/>
      <c r="ER98" s="1078"/>
      <c r="ES98" s="1078"/>
    </row>
    <row r="99" spans="1:149" s="5" customFormat="1" ht="15" hidden="1" customHeight="1" outlineLevel="2">
      <c r="A99" s="17">
        <v>74</v>
      </c>
      <c r="B99" s="64"/>
      <c r="C99" s="130"/>
      <c r="D99" s="43">
        <f t="shared" si="55"/>
        <v>4</v>
      </c>
      <c r="E99" s="43">
        <f t="shared" si="56"/>
        <v>4</v>
      </c>
      <c r="F99" s="65">
        <f t="shared" si="57"/>
        <v>20</v>
      </c>
      <c r="G99" s="131"/>
      <c r="H99" s="458"/>
      <c r="I99" s="458"/>
      <c r="J99" s="457"/>
      <c r="K99" s="100">
        <f t="shared" si="17"/>
        <v>0</v>
      </c>
      <c r="L99" s="92">
        <f t="shared" si="5"/>
        <v>0</v>
      </c>
      <c r="M99" s="127"/>
      <c r="N99" s="256"/>
      <c r="O99" s="257"/>
      <c r="P99" s="245"/>
      <c r="Q99" s="257"/>
      <c r="R99" s="257"/>
      <c r="S99" s="257"/>
      <c r="T99" s="129">
        <f t="shared" si="58"/>
        <v>0</v>
      </c>
      <c r="U99" s="128">
        <f t="shared" si="59"/>
        <v>0</v>
      </c>
      <c r="V99" s="96">
        <v>3</v>
      </c>
      <c r="W99" s="97">
        <f t="shared" si="18"/>
        <v>0</v>
      </c>
      <c r="AB99" s="1075"/>
      <c r="AC99" s="1078"/>
      <c r="AD99" s="1078"/>
      <c r="AE99" s="1078"/>
      <c r="AF99" s="1078"/>
      <c r="AG99" s="1078"/>
      <c r="AH99" s="1078"/>
      <c r="AI99" s="1078"/>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c r="CL99" s="1078"/>
      <c r="CM99" s="1078"/>
      <c r="CN99" s="1078"/>
      <c r="CO99" s="1078"/>
      <c r="CP99" s="1078"/>
      <c r="CQ99" s="1078"/>
      <c r="CR99" s="1078"/>
      <c r="CS99" s="1078"/>
      <c r="CT99" s="1078"/>
      <c r="CU99" s="1078"/>
      <c r="CV99" s="1078"/>
      <c r="CW99" s="1078"/>
      <c r="CX99" s="1078"/>
      <c r="CY99" s="1078"/>
      <c r="CZ99" s="1078"/>
      <c r="DA99" s="1078"/>
      <c r="DB99" s="1078"/>
      <c r="DC99" s="1078"/>
      <c r="DD99" s="1078"/>
      <c r="DE99" s="1078"/>
      <c r="DF99" s="1078"/>
      <c r="DG99" s="1078"/>
      <c r="DH99" s="1078"/>
      <c r="DI99" s="1078"/>
      <c r="DJ99" s="1078"/>
      <c r="DK99" s="1078"/>
      <c r="DL99" s="1078"/>
      <c r="DM99" s="1078"/>
      <c r="DN99" s="1078"/>
      <c r="DO99" s="1078"/>
      <c r="DP99" s="1078"/>
      <c r="DQ99" s="1078"/>
      <c r="DR99" s="1078"/>
      <c r="DS99" s="1078"/>
      <c r="DT99" s="1078"/>
      <c r="DU99" s="1078"/>
      <c r="DV99" s="1078"/>
      <c r="DW99" s="1078"/>
      <c r="DX99" s="1078"/>
      <c r="DY99" s="1078"/>
      <c r="DZ99" s="1078"/>
      <c r="EA99" s="1078"/>
      <c r="EB99" s="1078"/>
      <c r="EC99" s="1078"/>
      <c r="ED99" s="1078"/>
      <c r="EE99" s="1078"/>
      <c r="EF99" s="1078"/>
      <c r="EG99" s="1078"/>
      <c r="EH99" s="1078"/>
      <c r="EI99" s="1078"/>
      <c r="EJ99" s="1078"/>
      <c r="EK99" s="1078"/>
      <c r="EL99" s="1078"/>
      <c r="EM99" s="1078"/>
      <c r="EN99" s="1078"/>
      <c r="EO99" s="1078"/>
      <c r="EP99" s="1078"/>
      <c r="EQ99" s="1078"/>
      <c r="ER99" s="1078"/>
      <c r="ES99" s="1078"/>
    </row>
    <row r="100" spans="1:149" s="5" customFormat="1" ht="15" hidden="1" customHeight="1" outlineLevel="2">
      <c r="A100" s="17">
        <v>75</v>
      </c>
      <c r="B100" s="64"/>
      <c r="C100" s="130"/>
      <c r="D100" s="43">
        <f t="shared" si="55"/>
        <v>4</v>
      </c>
      <c r="E100" s="43">
        <f t="shared" si="56"/>
        <v>4</v>
      </c>
      <c r="F100" s="65">
        <f t="shared" si="57"/>
        <v>20</v>
      </c>
      <c r="G100" s="131"/>
      <c r="H100" s="458"/>
      <c r="I100" s="458"/>
      <c r="J100" s="457"/>
      <c r="K100" s="100">
        <f t="shared" si="17"/>
        <v>0</v>
      </c>
      <c r="L100" s="92">
        <f t="shared" si="5"/>
        <v>0</v>
      </c>
      <c r="M100" s="127"/>
      <c r="N100" s="256"/>
      <c r="O100" s="257"/>
      <c r="P100" s="245"/>
      <c r="Q100" s="257"/>
      <c r="R100" s="257"/>
      <c r="S100" s="257"/>
      <c r="T100" s="129">
        <f t="shared" si="58"/>
        <v>0</v>
      </c>
      <c r="U100" s="128">
        <f t="shared" si="59"/>
        <v>0</v>
      </c>
      <c r="V100" s="96">
        <v>3</v>
      </c>
      <c r="W100" s="97">
        <f t="shared" si="18"/>
        <v>0</v>
      </c>
      <c r="AB100" s="1075"/>
      <c r="AC100" s="1078"/>
      <c r="AD100" s="1078"/>
      <c r="AE100" s="1078"/>
      <c r="AF100" s="1078"/>
      <c r="AG100" s="1078"/>
      <c r="AH100" s="1078"/>
      <c r="AI100" s="1078"/>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c r="CL100" s="1078"/>
      <c r="CM100" s="1078"/>
      <c r="CN100" s="1078"/>
      <c r="CO100" s="1078"/>
      <c r="CP100" s="1078"/>
      <c r="CQ100" s="1078"/>
      <c r="CR100" s="1078"/>
      <c r="CS100" s="1078"/>
      <c r="CT100" s="1078"/>
      <c r="CU100" s="1078"/>
      <c r="CV100" s="1078"/>
      <c r="CW100" s="1078"/>
      <c r="CX100" s="1078"/>
      <c r="CY100" s="1078"/>
      <c r="CZ100" s="1078"/>
      <c r="DA100" s="1078"/>
      <c r="DB100" s="1078"/>
      <c r="DC100" s="1078"/>
      <c r="DD100" s="1078"/>
      <c r="DE100" s="1078"/>
      <c r="DF100" s="1078"/>
      <c r="DG100" s="1078"/>
      <c r="DH100" s="1078"/>
      <c r="DI100" s="1078"/>
      <c r="DJ100" s="1078"/>
      <c r="DK100" s="1078"/>
      <c r="DL100" s="1078"/>
      <c r="DM100" s="1078"/>
      <c r="DN100" s="1078"/>
      <c r="DO100" s="1078"/>
      <c r="DP100" s="1078"/>
      <c r="DQ100" s="1078"/>
      <c r="DR100" s="1078"/>
      <c r="DS100" s="1078"/>
      <c r="DT100" s="1078"/>
      <c r="DU100" s="1078"/>
      <c r="DV100" s="1078"/>
      <c r="DW100" s="1078"/>
      <c r="DX100" s="1078"/>
      <c r="DY100" s="1078"/>
      <c r="DZ100" s="1078"/>
      <c r="EA100" s="1078"/>
      <c r="EB100" s="1078"/>
      <c r="EC100" s="1078"/>
      <c r="ED100" s="1078"/>
      <c r="EE100" s="1078"/>
      <c r="EF100" s="1078"/>
      <c r="EG100" s="1078"/>
      <c r="EH100" s="1078"/>
      <c r="EI100" s="1078"/>
      <c r="EJ100" s="1078"/>
      <c r="EK100" s="1078"/>
      <c r="EL100" s="1078"/>
      <c r="EM100" s="1078"/>
      <c r="EN100" s="1078"/>
      <c r="EO100" s="1078"/>
      <c r="EP100" s="1078"/>
      <c r="EQ100" s="1078"/>
      <c r="ER100" s="1078"/>
      <c r="ES100" s="1078"/>
    </row>
    <row r="101" spans="1:149" s="5" customFormat="1" ht="15" hidden="1" customHeight="1" outlineLevel="2">
      <c r="A101" s="17">
        <v>76</v>
      </c>
      <c r="B101" s="64"/>
      <c r="C101" s="130"/>
      <c r="D101" s="43">
        <f t="shared" si="55"/>
        <v>4</v>
      </c>
      <c r="E101" s="43">
        <f t="shared" si="56"/>
        <v>4</v>
      </c>
      <c r="F101" s="65">
        <f t="shared" si="57"/>
        <v>20</v>
      </c>
      <c r="G101" s="131"/>
      <c r="H101" s="458"/>
      <c r="I101" s="458"/>
      <c r="J101" s="457"/>
      <c r="K101" s="100">
        <f t="shared" si="17"/>
        <v>0</v>
      </c>
      <c r="L101" s="92">
        <f t="shared" si="5"/>
        <v>0</v>
      </c>
      <c r="M101" s="127"/>
      <c r="N101" s="256"/>
      <c r="O101" s="257"/>
      <c r="P101" s="245"/>
      <c r="Q101" s="257"/>
      <c r="R101" s="257"/>
      <c r="S101" s="257"/>
      <c r="T101" s="129">
        <f t="shared" si="58"/>
        <v>0</v>
      </c>
      <c r="U101" s="128">
        <f t="shared" si="59"/>
        <v>0</v>
      </c>
      <c r="V101" s="96">
        <v>3</v>
      </c>
      <c r="W101" s="97">
        <f t="shared" si="18"/>
        <v>0</v>
      </c>
      <c r="AB101" s="1075"/>
      <c r="AC101" s="1078"/>
      <c r="AD101" s="1078"/>
      <c r="AE101" s="1078"/>
      <c r="AF101" s="1078"/>
      <c r="AG101" s="1078"/>
      <c r="AH101" s="1078"/>
      <c r="AI101" s="1078"/>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c r="CL101" s="1078"/>
      <c r="CM101" s="1078"/>
      <c r="CN101" s="1078"/>
      <c r="CO101" s="1078"/>
      <c r="CP101" s="1078"/>
      <c r="CQ101" s="1078"/>
      <c r="CR101" s="1078"/>
      <c r="CS101" s="1078"/>
      <c r="CT101" s="1078"/>
      <c r="CU101" s="1078"/>
      <c r="CV101" s="1078"/>
      <c r="CW101" s="1078"/>
      <c r="CX101" s="1078"/>
      <c r="CY101" s="1078"/>
      <c r="CZ101" s="1078"/>
      <c r="DA101" s="1078"/>
      <c r="DB101" s="1078"/>
      <c r="DC101" s="1078"/>
      <c r="DD101" s="1078"/>
      <c r="DE101" s="1078"/>
      <c r="DF101" s="1078"/>
      <c r="DG101" s="1078"/>
      <c r="DH101" s="1078"/>
      <c r="DI101" s="1078"/>
      <c r="DJ101" s="1078"/>
      <c r="DK101" s="1078"/>
      <c r="DL101" s="1078"/>
      <c r="DM101" s="1078"/>
      <c r="DN101" s="1078"/>
      <c r="DO101" s="1078"/>
      <c r="DP101" s="1078"/>
      <c r="DQ101" s="1078"/>
      <c r="DR101" s="1078"/>
      <c r="DS101" s="1078"/>
      <c r="DT101" s="1078"/>
      <c r="DU101" s="1078"/>
      <c r="DV101" s="1078"/>
      <c r="DW101" s="1078"/>
      <c r="DX101" s="1078"/>
      <c r="DY101" s="1078"/>
      <c r="DZ101" s="1078"/>
      <c r="EA101" s="1078"/>
      <c r="EB101" s="1078"/>
      <c r="EC101" s="1078"/>
      <c r="ED101" s="1078"/>
      <c r="EE101" s="1078"/>
      <c r="EF101" s="1078"/>
      <c r="EG101" s="1078"/>
      <c r="EH101" s="1078"/>
      <c r="EI101" s="1078"/>
      <c r="EJ101" s="1078"/>
      <c r="EK101" s="1078"/>
      <c r="EL101" s="1078"/>
      <c r="EM101" s="1078"/>
      <c r="EN101" s="1078"/>
      <c r="EO101" s="1078"/>
      <c r="EP101" s="1078"/>
      <c r="EQ101" s="1078"/>
      <c r="ER101" s="1078"/>
      <c r="ES101" s="1078"/>
    </row>
    <row r="102" spans="1:149" s="5" customFormat="1" ht="15" hidden="1" customHeight="1" outlineLevel="2">
      <c r="A102" s="17">
        <v>77</v>
      </c>
      <c r="B102" s="64"/>
      <c r="C102" s="130"/>
      <c r="D102" s="43">
        <f t="shared" si="55"/>
        <v>4</v>
      </c>
      <c r="E102" s="43">
        <f t="shared" si="56"/>
        <v>4</v>
      </c>
      <c r="F102" s="65">
        <f t="shared" si="57"/>
        <v>20</v>
      </c>
      <c r="G102" s="131"/>
      <c r="H102" s="458"/>
      <c r="I102" s="458"/>
      <c r="J102" s="457"/>
      <c r="K102" s="100">
        <f t="shared" si="17"/>
        <v>0</v>
      </c>
      <c r="L102" s="92">
        <f t="shared" si="5"/>
        <v>0</v>
      </c>
      <c r="M102" s="127"/>
      <c r="N102" s="256"/>
      <c r="O102" s="257"/>
      <c r="P102" s="245"/>
      <c r="Q102" s="257"/>
      <c r="R102" s="257"/>
      <c r="S102" s="257"/>
      <c r="T102" s="129">
        <f t="shared" si="58"/>
        <v>0</v>
      </c>
      <c r="U102" s="128">
        <f t="shared" si="59"/>
        <v>0</v>
      </c>
      <c r="V102" s="96">
        <v>3</v>
      </c>
      <c r="W102" s="97">
        <f t="shared" si="18"/>
        <v>0</v>
      </c>
      <c r="AB102" s="1075"/>
      <c r="AC102" s="1078"/>
      <c r="AD102" s="1078"/>
      <c r="AE102" s="1078"/>
      <c r="AF102" s="1078"/>
      <c r="AG102" s="1078"/>
      <c r="AH102" s="1078"/>
      <c r="AI102" s="1078"/>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c r="CL102" s="1078"/>
      <c r="CM102" s="1078"/>
      <c r="CN102" s="1078"/>
      <c r="CO102" s="1078"/>
      <c r="CP102" s="1078"/>
      <c r="CQ102" s="1078"/>
      <c r="CR102" s="1078"/>
      <c r="CS102" s="1078"/>
      <c r="CT102" s="1078"/>
      <c r="CU102" s="1078"/>
      <c r="CV102" s="1078"/>
      <c r="CW102" s="1078"/>
      <c r="CX102" s="1078"/>
      <c r="CY102" s="1078"/>
      <c r="CZ102" s="1078"/>
      <c r="DA102" s="1078"/>
      <c r="DB102" s="1078"/>
      <c r="DC102" s="1078"/>
      <c r="DD102" s="1078"/>
      <c r="DE102" s="1078"/>
      <c r="DF102" s="1078"/>
      <c r="DG102" s="1078"/>
      <c r="DH102" s="1078"/>
      <c r="DI102" s="1078"/>
      <c r="DJ102" s="1078"/>
      <c r="DK102" s="1078"/>
      <c r="DL102" s="1078"/>
      <c r="DM102" s="1078"/>
      <c r="DN102" s="1078"/>
      <c r="DO102" s="1078"/>
      <c r="DP102" s="1078"/>
      <c r="DQ102" s="1078"/>
      <c r="DR102" s="1078"/>
      <c r="DS102" s="1078"/>
      <c r="DT102" s="1078"/>
      <c r="DU102" s="1078"/>
      <c r="DV102" s="1078"/>
      <c r="DW102" s="1078"/>
      <c r="DX102" s="1078"/>
      <c r="DY102" s="1078"/>
      <c r="DZ102" s="1078"/>
      <c r="EA102" s="1078"/>
      <c r="EB102" s="1078"/>
      <c r="EC102" s="1078"/>
      <c r="ED102" s="1078"/>
      <c r="EE102" s="1078"/>
      <c r="EF102" s="1078"/>
      <c r="EG102" s="1078"/>
      <c r="EH102" s="1078"/>
      <c r="EI102" s="1078"/>
      <c r="EJ102" s="1078"/>
      <c r="EK102" s="1078"/>
      <c r="EL102" s="1078"/>
      <c r="EM102" s="1078"/>
      <c r="EN102" s="1078"/>
      <c r="EO102" s="1078"/>
      <c r="EP102" s="1078"/>
      <c r="EQ102" s="1078"/>
      <c r="ER102" s="1078"/>
      <c r="ES102" s="1078"/>
    </row>
    <row r="103" spans="1:149" s="5" customFormat="1" ht="15" hidden="1" customHeight="1" outlineLevel="2">
      <c r="A103" s="17">
        <v>78</v>
      </c>
      <c r="B103" s="66"/>
      <c r="C103" s="130"/>
      <c r="D103" s="43">
        <f t="shared" si="55"/>
        <v>4</v>
      </c>
      <c r="E103" s="43">
        <f t="shared" si="56"/>
        <v>4</v>
      </c>
      <c r="F103" s="65">
        <f t="shared" si="57"/>
        <v>20</v>
      </c>
      <c r="G103" s="131"/>
      <c r="H103" s="458"/>
      <c r="I103" s="458"/>
      <c r="J103" s="457"/>
      <c r="K103" s="100">
        <f t="shared" si="17"/>
        <v>0</v>
      </c>
      <c r="L103" s="92">
        <f t="shared" si="5"/>
        <v>0</v>
      </c>
      <c r="M103" s="127"/>
      <c r="N103" s="256"/>
      <c r="O103" s="257"/>
      <c r="P103" s="245"/>
      <c r="Q103" s="257"/>
      <c r="R103" s="257"/>
      <c r="S103" s="257"/>
      <c r="T103" s="129">
        <f t="shared" si="58"/>
        <v>0</v>
      </c>
      <c r="U103" s="128">
        <f t="shared" si="59"/>
        <v>0</v>
      </c>
      <c r="V103" s="96">
        <v>3</v>
      </c>
      <c r="W103" s="97">
        <f t="shared" si="18"/>
        <v>0</v>
      </c>
      <c r="AB103" s="1075"/>
      <c r="AC103" s="1078"/>
      <c r="AD103" s="1078"/>
      <c r="AE103" s="1078"/>
      <c r="AF103" s="1078"/>
      <c r="AG103" s="1078"/>
      <c r="AH103" s="1078"/>
      <c r="AI103" s="1078"/>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c r="CL103" s="1078"/>
      <c r="CM103" s="1078"/>
      <c r="CN103" s="1078"/>
      <c r="CO103" s="1078"/>
      <c r="CP103" s="1078"/>
      <c r="CQ103" s="1078"/>
      <c r="CR103" s="1078"/>
      <c r="CS103" s="1078"/>
      <c r="CT103" s="1078"/>
      <c r="CU103" s="1078"/>
      <c r="CV103" s="1078"/>
      <c r="CW103" s="1078"/>
      <c r="CX103" s="1078"/>
      <c r="CY103" s="1078"/>
      <c r="CZ103" s="1078"/>
      <c r="DA103" s="1078"/>
      <c r="DB103" s="1078"/>
      <c r="DC103" s="1078"/>
      <c r="DD103" s="1078"/>
      <c r="DE103" s="1078"/>
      <c r="DF103" s="1078"/>
      <c r="DG103" s="1078"/>
      <c r="DH103" s="1078"/>
      <c r="DI103" s="1078"/>
      <c r="DJ103" s="1078"/>
      <c r="DK103" s="1078"/>
      <c r="DL103" s="1078"/>
      <c r="DM103" s="1078"/>
      <c r="DN103" s="1078"/>
      <c r="DO103" s="1078"/>
      <c r="DP103" s="1078"/>
      <c r="DQ103" s="1078"/>
      <c r="DR103" s="1078"/>
      <c r="DS103" s="1078"/>
      <c r="DT103" s="1078"/>
      <c r="DU103" s="1078"/>
      <c r="DV103" s="1078"/>
      <c r="DW103" s="1078"/>
      <c r="DX103" s="1078"/>
      <c r="DY103" s="1078"/>
      <c r="DZ103" s="1078"/>
      <c r="EA103" s="1078"/>
      <c r="EB103" s="1078"/>
      <c r="EC103" s="1078"/>
      <c r="ED103" s="1078"/>
      <c r="EE103" s="1078"/>
      <c r="EF103" s="1078"/>
      <c r="EG103" s="1078"/>
      <c r="EH103" s="1078"/>
      <c r="EI103" s="1078"/>
      <c r="EJ103" s="1078"/>
      <c r="EK103" s="1078"/>
      <c r="EL103" s="1078"/>
      <c r="EM103" s="1078"/>
      <c r="EN103" s="1078"/>
      <c r="EO103" s="1078"/>
      <c r="EP103" s="1078"/>
      <c r="EQ103" s="1078"/>
      <c r="ER103" s="1078"/>
      <c r="ES103" s="1078"/>
    </row>
    <row r="104" spans="1:149" s="5" customFormat="1" ht="15" hidden="1" customHeight="1" outlineLevel="2">
      <c r="A104" s="17">
        <v>79</v>
      </c>
      <c r="B104" s="66"/>
      <c r="C104" s="130"/>
      <c r="D104" s="43">
        <f t="shared" si="55"/>
        <v>4</v>
      </c>
      <c r="E104" s="43">
        <f t="shared" si="56"/>
        <v>4</v>
      </c>
      <c r="F104" s="65">
        <f t="shared" si="57"/>
        <v>20</v>
      </c>
      <c r="G104" s="131"/>
      <c r="H104" s="458"/>
      <c r="I104" s="458"/>
      <c r="J104" s="457"/>
      <c r="K104" s="100">
        <f t="shared" si="17"/>
        <v>0</v>
      </c>
      <c r="L104" s="92">
        <f t="shared" si="5"/>
        <v>0</v>
      </c>
      <c r="M104" s="127"/>
      <c r="N104" s="256"/>
      <c r="O104" s="257"/>
      <c r="P104" s="245"/>
      <c r="Q104" s="257"/>
      <c r="R104" s="257"/>
      <c r="S104" s="257"/>
      <c r="T104" s="129">
        <f t="shared" si="58"/>
        <v>0</v>
      </c>
      <c r="U104" s="128">
        <f t="shared" si="59"/>
        <v>0</v>
      </c>
      <c r="V104" s="96">
        <v>3</v>
      </c>
      <c r="W104" s="97">
        <f t="shared" si="18"/>
        <v>0</v>
      </c>
      <c r="AB104" s="1075"/>
      <c r="AC104" s="1078"/>
      <c r="AD104" s="1078"/>
      <c r="AE104" s="1078"/>
      <c r="AF104" s="1078"/>
      <c r="AG104" s="1078"/>
      <c r="AH104" s="1078"/>
      <c r="AI104" s="1078"/>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c r="CL104" s="1078"/>
      <c r="CM104" s="1078"/>
      <c r="CN104" s="1078"/>
      <c r="CO104" s="1078"/>
      <c r="CP104" s="1078"/>
      <c r="CQ104" s="1078"/>
      <c r="CR104" s="1078"/>
      <c r="CS104" s="1078"/>
      <c r="CT104" s="1078"/>
      <c r="CU104" s="1078"/>
      <c r="CV104" s="1078"/>
      <c r="CW104" s="1078"/>
      <c r="CX104" s="1078"/>
      <c r="CY104" s="1078"/>
      <c r="CZ104" s="1078"/>
      <c r="DA104" s="1078"/>
      <c r="DB104" s="1078"/>
      <c r="DC104" s="1078"/>
      <c r="DD104" s="1078"/>
      <c r="DE104" s="1078"/>
      <c r="DF104" s="1078"/>
      <c r="DG104" s="1078"/>
      <c r="DH104" s="1078"/>
      <c r="DI104" s="1078"/>
      <c r="DJ104" s="1078"/>
      <c r="DK104" s="1078"/>
      <c r="DL104" s="1078"/>
      <c r="DM104" s="1078"/>
      <c r="DN104" s="1078"/>
      <c r="DO104" s="1078"/>
      <c r="DP104" s="1078"/>
      <c r="DQ104" s="1078"/>
      <c r="DR104" s="1078"/>
      <c r="DS104" s="1078"/>
      <c r="DT104" s="1078"/>
      <c r="DU104" s="1078"/>
      <c r="DV104" s="1078"/>
      <c r="DW104" s="1078"/>
      <c r="DX104" s="1078"/>
      <c r="DY104" s="1078"/>
      <c r="DZ104" s="1078"/>
      <c r="EA104" s="1078"/>
      <c r="EB104" s="1078"/>
      <c r="EC104" s="1078"/>
      <c r="ED104" s="1078"/>
      <c r="EE104" s="1078"/>
      <c r="EF104" s="1078"/>
      <c r="EG104" s="1078"/>
      <c r="EH104" s="1078"/>
      <c r="EI104" s="1078"/>
      <c r="EJ104" s="1078"/>
      <c r="EK104" s="1078"/>
      <c r="EL104" s="1078"/>
      <c r="EM104" s="1078"/>
      <c r="EN104" s="1078"/>
      <c r="EO104" s="1078"/>
      <c r="EP104" s="1078"/>
      <c r="EQ104" s="1078"/>
      <c r="ER104" s="1078"/>
      <c r="ES104" s="1078"/>
    </row>
    <row r="105" spans="1:149" s="5" customFormat="1" ht="15" hidden="1" customHeight="1" outlineLevel="2">
      <c r="A105" s="17">
        <v>80</v>
      </c>
      <c r="B105" s="66"/>
      <c r="C105" s="130"/>
      <c r="D105" s="43">
        <f t="shared" si="55"/>
        <v>4</v>
      </c>
      <c r="E105" s="43">
        <f t="shared" si="56"/>
        <v>4</v>
      </c>
      <c r="F105" s="65">
        <f t="shared" si="57"/>
        <v>20</v>
      </c>
      <c r="G105" s="131"/>
      <c r="H105" s="458"/>
      <c r="I105" s="458"/>
      <c r="J105" s="457"/>
      <c r="K105" s="100">
        <f t="shared" si="17"/>
        <v>0</v>
      </c>
      <c r="L105" s="92">
        <f t="shared" si="5"/>
        <v>0</v>
      </c>
      <c r="M105" s="127"/>
      <c r="N105" s="256"/>
      <c r="O105" s="257"/>
      <c r="P105" s="245"/>
      <c r="Q105" s="257"/>
      <c r="R105" s="257"/>
      <c r="S105" s="257"/>
      <c r="T105" s="129">
        <f t="shared" si="58"/>
        <v>0</v>
      </c>
      <c r="U105" s="128">
        <f t="shared" si="59"/>
        <v>0</v>
      </c>
      <c r="V105" s="96">
        <v>3</v>
      </c>
      <c r="W105" s="97">
        <f t="shared" si="18"/>
        <v>0</v>
      </c>
      <c r="AB105" s="1075"/>
      <c r="AC105" s="1078"/>
      <c r="AD105" s="1078"/>
      <c r="AE105" s="1078"/>
      <c r="AF105" s="1078"/>
      <c r="AG105" s="1078"/>
      <c r="AH105" s="1078"/>
      <c r="AI105" s="1078"/>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c r="CL105" s="1078"/>
      <c r="CM105" s="1078"/>
      <c r="CN105" s="1078"/>
      <c r="CO105" s="1078"/>
      <c r="CP105" s="1078"/>
      <c r="CQ105" s="1078"/>
      <c r="CR105" s="1078"/>
      <c r="CS105" s="1078"/>
      <c r="CT105" s="1078"/>
      <c r="CU105" s="1078"/>
      <c r="CV105" s="1078"/>
      <c r="CW105" s="1078"/>
      <c r="CX105" s="1078"/>
      <c r="CY105" s="1078"/>
      <c r="CZ105" s="1078"/>
      <c r="DA105" s="1078"/>
      <c r="DB105" s="1078"/>
      <c r="DC105" s="1078"/>
      <c r="DD105" s="1078"/>
      <c r="DE105" s="1078"/>
      <c r="DF105" s="1078"/>
      <c r="DG105" s="1078"/>
      <c r="DH105" s="1078"/>
      <c r="DI105" s="1078"/>
      <c r="DJ105" s="1078"/>
      <c r="DK105" s="1078"/>
      <c r="DL105" s="1078"/>
      <c r="DM105" s="1078"/>
      <c r="DN105" s="1078"/>
      <c r="DO105" s="1078"/>
      <c r="DP105" s="1078"/>
      <c r="DQ105" s="1078"/>
      <c r="DR105" s="1078"/>
      <c r="DS105" s="1078"/>
      <c r="DT105" s="1078"/>
      <c r="DU105" s="1078"/>
      <c r="DV105" s="1078"/>
      <c r="DW105" s="1078"/>
      <c r="DX105" s="1078"/>
      <c r="DY105" s="1078"/>
      <c r="DZ105" s="1078"/>
      <c r="EA105" s="1078"/>
      <c r="EB105" s="1078"/>
      <c r="EC105" s="1078"/>
      <c r="ED105" s="1078"/>
      <c r="EE105" s="1078"/>
      <c r="EF105" s="1078"/>
      <c r="EG105" s="1078"/>
      <c r="EH105" s="1078"/>
      <c r="EI105" s="1078"/>
      <c r="EJ105" s="1078"/>
      <c r="EK105" s="1078"/>
      <c r="EL105" s="1078"/>
      <c r="EM105" s="1078"/>
      <c r="EN105" s="1078"/>
      <c r="EO105" s="1078"/>
      <c r="EP105" s="1078"/>
      <c r="EQ105" s="1078"/>
      <c r="ER105" s="1078"/>
      <c r="ES105" s="1078"/>
    </row>
    <row r="106" spans="1:149" s="5" customFormat="1" ht="15" hidden="1" customHeight="1" outlineLevel="2">
      <c r="A106" s="17">
        <v>81</v>
      </c>
      <c r="B106" s="64"/>
      <c r="C106" s="130"/>
      <c r="D106" s="43">
        <f t="shared" si="55"/>
        <v>4</v>
      </c>
      <c r="E106" s="43">
        <f t="shared" si="56"/>
        <v>4</v>
      </c>
      <c r="F106" s="65">
        <f t="shared" si="57"/>
        <v>20</v>
      </c>
      <c r="G106" s="131"/>
      <c r="H106" s="458"/>
      <c r="I106" s="458"/>
      <c r="J106" s="457"/>
      <c r="K106" s="100">
        <f t="shared" si="17"/>
        <v>0</v>
      </c>
      <c r="L106" s="92">
        <f t="shared" si="5"/>
        <v>0</v>
      </c>
      <c r="M106" s="127"/>
      <c r="N106" s="256"/>
      <c r="O106" s="257"/>
      <c r="P106" s="245"/>
      <c r="Q106" s="257"/>
      <c r="R106" s="257"/>
      <c r="S106" s="257"/>
      <c r="T106" s="129">
        <f t="shared" si="58"/>
        <v>0</v>
      </c>
      <c r="U106" s="128">
        <f t="shared" si="59"/>
        <v>0</v>
      </c>
      <c r="V106" s="96">
        <v>3</v>
      </c>
      <c r="W106" s="97">
        <f t="shared" si="18"/>
        <v>0</v>
      </c>
      <c r="AB106" s="1075"/>
      <c r="AC106" s="1078"/>
      <c r="AD106" s="1078"/>
      <c r="AE106" s="1078"/>
      <c r="AF106" s="1078"/>
      <c r="AG106" s="1078"/>
      <c r="AH106" s="1078"/>
      <c r="AI106" s="1078"/>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c r="CL106" s="1078"/>
      <c r="CM106" s="1078"/>
      <c r="CN106" s="1078"/>
      <c r="CO106" s="1078"/>
      <c r="CP106" s="1078"/>
      <c r="CQ106" s="1078"/>
      <c r="CR106" s="1078"/>
      <c r="CS106" s="1078"/>
      <c r="CT106" s="1078"/>
      <c r="CU106" s="1078"/>
      <c r="CV106" s="1078"/>
      <c r="CW106" s="1078"/>
      <c r="CX106" s="1078"/>
      <c r="CY106" s="1078"/>
      <c r="CZ106" s="1078"/>
      <c r="DA106" s="1078"/>
      <c r="DB106" s="1078"/>
      <c r="DC106" s="1078"/>
      <c r="DD106" s="1078"/>
      <c r="DE106" s="1078"/>
      <c r="DF106" s="1078"/>
      <c r="DG106" s="1078"/>
      <c r="DH106" s="1078"/>
      <c r="DI106" s="1078"/>
      <c r="DJ106" s="1078"/>
      <c r="DK106" s="1078"/>
      <c r="DL106" s="1078"/>
      <c r="DM106" s="1078"/>
      <c r="DN106" s="1078"/>
      <c r="DO106" s="1078"/>
      <c r="DP106" s="1078"/>
      <c r="DQ106" s="1078"/>
      <c r="DR106" s="1078"/>
      <c r="DS106" s="1078"/>
      <c r="DT106" s="1078"/>
      <c r="DU106" s="1078"/>
      <c r="DV106" s="1078"/>
      <c r="DW106" s="1078"/>
      <c r="DX106" s="1078"/>
      <c r="DY106" s="1078"/>
      <c r="DZ106" s="1078"/>
      <c r="EA106" s="1078"/>
      <c r="EB106" s="1078"/>
      <c r="EC106" s="1078"/>
      <c r="ED106" s="1078"/>
      <c r="EE106" s="1078"/>
      <c r="EF106" s="1078"/>
      <c r="EG106" s="1078"/>
      <c r="EH106" s="1078"/>
      <c r="EI106" s="1078"/>
      <c r="EJ106" s="1078"/>
      <c r="EK106" s="1078"/>
      <c r="EL106" s="1078"/>
      <c r="EM106" s="1078"/>
      <c r="EN106" s="1078"/>
      <c r="EO106" s="1078"/>
      <c r="EP106" s="1078"/>
      <c r="EQ106" s="1078"/>
      <c r="ER106" s="1078"/>
      <c r="ES106" s="1078"/>
    </row>
    <row r="107" spans="1:149" s="5" customFormat="1" ht="15" hidden="1" customHeight="1" outlineLevel="2">
      <c r="A107" s="17">
        <v>82</v>
      </c>
      <c r="B107" s="64"/>
      <c r="C107" s="130"/>
      <c r="D107" s="43">
        <f t="shared" si="55"/>
        <v>4</v>
      </c>
      <c r="E107" s="43">
        <f t="shared" si="56"/>
        <v>4</v>
      </c>
      <c r="F107" s="65">
        <f t="shared" si="57"/>
        <v>20</v>
      </c>
      <c r="G107" s="131"/>
      <c r="H107" s="458"/>
      <c r="I107" s="458"/>
      <c r="J107" s="457"/>
      <c r="K107" s="100">
        <f t="shared" si="17"/>
        <v>0</v>
      </c>
      <c r="L107" s="92">
        <f t="shared" si="5"/>
        <v>0</v>
      </c>
      <c r="M107" s="127"/>
      <c r="N107" s="256"/>
      <c r="O107" s="257"/>
      <c r="P107" s="245"/>
      <c r="Q107" s="257"/>
      <c r="R107" s="257"/>
      <c r="S107" s="257"/>
      <c r="T107" s="129">
        <f t="shared" si="58"/>
        <v>0</v>
      </c>
      <c r="U107" s="128">
        <f t="shared" si="59"/>
        <v>0</v>
      </c>
      <c r="V107" s="96">
        <v>3</v>
      </c>
      <c r="W107" s="97">
        <f t="shared" si="18"/>
        <v>0</v>
      </c>
      <c r="AB107" s="1075"/>
      <c r="AC107" s="1078"/>
      <c r="AD107" s="1078"/>
      <c r="AE107" s="1078"/>
      <c r="AF107" s="1078"/>
      <c r="AG107" s="1078"/>
      <c r="AH107" s="1078"/>
      <c r="AI107" s="1078"/>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c r="CL107" s="1078"/>
      <c r="CM107" s="1078"/>
      <c r="CN107" s="1078"/>
      <c r="CO107" s="1078"/>
      <c r="CP107" s="1078"/>
      <c r="CQ107" s="1078"/>
      <c r="CR107" s="1078"/>
      <c r="CS107" s="1078"/>
      <c r="CT107" s="1078"/>
      <c r="CU107" s="1078"/>
      <c r="CV107" s="1078"/>
      <c r="CW107" s="1078"/>
      <c r="CX107" s="1078"/>
      <c r="CY107" s="1078"/>
      <c r="CZ107" s="1078"/>
      <c r="DA107" s="1078"/>
      <c r="DB107" s="1078"/>
      <c r="DC107" s="1078"/>
      <c r="DD107" s="1078"/>
      <c r="DE107" s="1078"/>
      <c r="DF107" s="1078"/>
      <c r="DG107" s="1078"/>
      <c r="DH107" s="1078"/>
      <c r="DI107" s="1078"/>
      <c r="DJ107" s="1078"/>
      <c r="DK107" s="1078"/>
      <c r="DL107" s="1078"/>
      <c r="DM107" s="1078"/>
      <c r="DN107" s="1078"/>
      <c r="DO107" s="1078"/>
      <c r="DP107" s="1078"/>
      <c r="DQ107" s="1078"/>
      <c r="DR107" s="1078"/>
      <c r="DS107" s="1078"/>
      <c r="DT107" s="1078"/>
      <c r="DU107" s="1078"/>
      <c r="DV107" s="1078"/>
      <c r="DW107" s="1078"/>
      <c r="DX107" s="1078"/>
      <c r="DY107" s="1078"/>
      <c r="DZ107" s="1078"/>
      <c r="EA107" s="1078"/>
      <c r="EB107" s="1078"/>
      <c r="EC107" s="1078"/>
      <c r="ED107" s="1078"/>
      <c r="EE107" s="1078"/>
      <c r="EF107" s="1078"/>
      <c r="EG107" s="1078"/>
      <c r="EH107" s="1078"/>
      <c r="EI107" s="1078"/>
      <c r="EJ107" s="1078"/>
      <c r="EK107" s="1078"/>
      <c r="EL107" s="1078"/>
      <c r="EM107" s="1078"/>
      <c r="EN107" s="1078"/>
      <c r="EO107" s="1078"/>
      <c r="EP107" s="1078"/>
      <c r="EQ107" s="1078"/>
      <c r="ER107" s="1078"/>
      <c r="ES107" s="1078"/>
    </row>
    <row r="108" spans="1:149" s="5" customFormat="1" ht="15" hidden="1" customHeight="1" outlineLevel="2">
      <c r="A108" s="17">
        <v>83</v>
      </c>
      <c r="B108" s="64"/>
      <c r="C108" s="130"/>
      <c r="D108" s="43">
        <f t="shared" si="55"/>
        <v>4</v>
      </c>
      <c r="E108" s="43">
        <f t="shared" si="56"/>
        <v>4</v>
      </c>
      <c r="F108" s="65">
        <f t="shared" si="57"/>
        <v>20</v>
      </c>
      <c r="G108" s="131"/>
      <c r="H108" s="458"/>
      <c r="I108" s="458"/>
      <c r="J108" s="457"/>
      <c r="K108" s="100">
        <f t="shared" si="17"/>
        <v>0</v>
      </c>
      <c r="L108" s="92">
        <f t="shared" si="5"/>
        <v>0</v>
      </c>
      <c r="M108" s="127"/>
      <c r="N108" s="256"/>
      <c r="O108" s="257"/>
      <c r="P108" s="245"/>
      <c r="Q108" s="257"/>
      <c r="R108" s="257"/>
      <c r="S108" s="257"/>
      <c r="T108" s="129">
        <f t="shared" si="58"/>
        <v>0</v>
      </c>
      <c r="U108" s="128">
        <f t="shared" si="59"/>
        <v>0</v>
      </c>
      <c r="V108" s="96">
        <v>3</v>
      </c>
      <c r="W108" s="97">
        <f t="shared" si="18"/>
        <v>0</v>
      </c>
      <c r="AB108" s="1075"/>
      <c r="AC108" s="1078"/>
      <c r="AD108" s="1078"/>
      <c r="AE108" s="1078"/>
      <c r="AF108" s="1078"/>
      <c r="AG108" s="1078"/>
      <c r="AH108" s="1078"/>
      <c r="AI108" s="1078"/>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c r="CL108" s="1078"/>
      <c r="CM108" s="1078"/>
      <c r="CN108" s="1078"/>
      <c r="CO108" s="1078"/>
      <c r="CP108" s="1078"/>
      <c r="CQ108" s="1078"/>
      <c r="CR108" s="1078"/>
      <c r="CS108" s="1078"/>
      <c r="CT108" s="1078"/>
      <c r="CU108" s="1078"/>
      <c r="CV108" s="1078"/>
      <c r="CW108" s="1078"/>
      <c r="CX108" s="1078"/>
      <c r="CY108" s="1078"/>
      <c r="CZ108" s="1078"/>
      <c r="DA108" s="1078"/>
      <c r="DB108" s="1078"/>
      <c r="DC108" s="1078"/>
      <c r="DD108" s="1078"/>
      <c r="DE108" s="1078"/>
      <c r="DF108" s="1078"/>
      <c r="DG108" s="1078"/>
      <c r="DH108" s="1078"/>
      <c r="DI108" s="1078"/>
      <c r="DJ108" s="1078"/>
      <c r="DK108" s="1078"/>
      <c r="DL108" s="1078"/>
      <c r="DM108" s="1078"/>
      <c r="DN108" s="1078"/>
      <c r="DO108" s="1078"/>
      <c r="DP108" s="1078"/>
      <c r="DQ108" s="1078"/>
      <c r="DR108" s="1078"/>
      <c r="DS108" s="1078"/>
      <c r="DT108" s="1078"/>
      <c r="DU108" s="1078"/>
      <c r="DV108" s="1078"/>
      <c r="DW108" s="1078"/>
      <c r="DX108" s="1078"/>
      <c r="DY108" s="1078"/>
      <c r="DZ108" s="1078"/>
      <c r="EA108" s="1078"/>
      <c r="EB108" s="1078"/>
      <c r="EC108" s="1078"/>
      <c r="ED108" s="1078"/>
      <c r="EE108" s="1078"/>
      <c r="EF108" s="1078"/>
      <c r="EG108" s="1078"/>
      <c r="EH108" s="1078"/>
      <c r="EI108" s="1078"/>
      <c r="EJ108" s="1078"/>
      <c r="EK108" s="1078"/>
      <c r="EL108" s="1078"/>
      <c r="EM108" s="1078"/>
      <c r="EN108" s="1078"/>
      <c r="EO108" s="1078"/>
      <c r="EP108" s="1078"/>
      <c r="EQ108" s="1078"/>
      <c r="ER108" s="1078"/>
      <c r="ES108" s="1078"/>
    </row>
    <row r="109" spans="1:149" s="5" customFormat="1" ht="15" hidden="1" customHeight="1" outlineLevel="2">
      <c r="A109" s="17">
        <v>84</v>
      </c>
      <c r="B109" s="64"/>
      <c r="C109" s="130"/>
      <c r="D109" s="43">
        <f t="shared" si="55"/>
        <v>4</v>
      </c>
      <c r="E109" s="43">
        <f t="shared" si="56"/>
        <v>4</v>
      </c>
      <c r="F109" s="65">
        <f t="shared" si="57"/>
        <v>20</v>
      </c>
      <c r="G109" s="131"/>
      <c r="H109" s="458"/>
      <c r="I109" s="458"/>
      <c r="J109" s="457"/>
      <c r="K109" s="100">
        <f t="shared" si="17"/>
        <v>0</v>
      </c>
      <c r="L109" s="92">
        <f t="shared" si="5"/>
        <v>0</v>
      </c>
      <c r="M109" s="127"/>
      <c r="N109" s="256"/>
      <c r="O109" s="257"/>
      <c r="P109" s="245"/>
      <c r="Q109" s="257"/>
      <c r="R109" s="257"/>
      <c r="S109" s="257"/>
      <c r="T109" s="129">
        <f t="shared" si="58"/>
        <v>0</v>
      </c>
      <c r="U109" s="128">
        <f t="shared" si="59"/>
        <v>0</v>
      </c>
      <c r="V109" s="96">
        <v>3</v>
      </c>
      <c r="W109" s="97">
        <f t="shared" si="18"/>
        <v>0</v>
      </c>
      <c r="AB109" s="1075"/>
      <c r="AC109" s="1078"/>
      <c r="AD109" s="1078"/>
      <c r="AE109" s="1078"/>
      <c r="AF109" s="1078"/>
      <c r="AG109" s="1078"/>
      <c r="AH109" s="1078"/>
      <c r="AI109" s="1078"/>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c r="CL109" s="1078"/>
      <c r="CM109" s="1078"/>
      <c r="CN109" s="1078"/>
      <c r="CO109" s="1078"/>
      <c r="CP109" s="1078"/>
      <c r="CQ109" s="1078"/>
      <c r="CR109" s="1078"/>
      <c r="CS109" s="1078"/>
      <c r="CT109" s="1078"/>
      <c r="CU109" s="1078"/>
      <c r="CV109" s="1078"/>
      <c r="CW109" s="1078"/>
      <c r="CX109" s="1078"/>
      <c r="CY109" s="1078"/>
      <c r="CZ109" s="1078"/>
      <c r="DA109" s="1078"/>
      <c r="DB109" s="1078"/>
      <c r="DC109" s="1078"/>
      <c r="DD109" s="1078"/>
      <c r="DE109" s="1078"/>
      <c r="DF109" s="1078"/>
      <c r="DG109" s="1078"/>
      <c r="DH109" s="1078"/>
      <c r="DI109" s="1078"/>
      <c r="DJ109" s="1078"/>
      <c r="DK109" s="1078"/>
      <c r="DL109" s="1078"/>
      <c r="DM109" s="1078"/>
      <c r="DN109" s="1078"/>
      <c r="DO109" s="1078"/>
      <c r="DP109" s="1078"/>
      <c r="DQ109" s="1078"/>
      <c r="DR109" s="1078"/>
      <c r="DS109" s="1078"/>
      <c r="DT109" s="1078"/>
      <c r="DU109" s="1078"/>
      <c r="DV109" s="1078"/>
      <c r="DW109" s="1078"/>
      <c r="DX109" s="1078"/>
      <c r="DY109" s="1078"/>
      <c r="DZ109" s="1078"/>
      <c r="EA109" s="1078"/>
      <c r="EB109" s="1078"/>
      <c r="EC109" s="1078"/>
      <c r="ED109" s="1078"/>
      <c r="EE109" s="1078"/>
      <c r="EF109" s="1078"/>
      <c r="EG109" s="1078"/>
      <c r="EH109" s="1078"/>
      <c r="EI109" s="1078"/>
      <c r="EJ109" s="1078"/>
      <c r="EK109" s="1078"/>
      <c r="EL109" s="1078"/>
      <c r="EM109" s="1078"/>
      <c r="EN109" s="1078"/>
      <c r="EO109" s="1078"/>
      <c r="EP109" s="1078"/>
      <c r="EQ109" s="1078"/>
      <c r="ER109" s="1078"/>
      <c r="ES109" s="1078"/>
    </row>
    <row r="110" spans="1:149" s="5" customFormat="1" ht="15" hidden="1" customHeight="1" outlineLevel="2">
      <c r="A110" s="17">
        <v>85</v>
      </c>
      <c r="B110" s="64"/>
      <c r="C110" s="130"/>
      <c r="D110" s="43">
        <f t="shared" ref="D110:D116" si="60">IF(G110&lt;=19,G110+4,IF(G110&lt;=30,G110+4,IF(G110&lt;=50,G110+5,IF(G110&lt;=70,G110+6,IF(G110&lt;=80,G110+8)))))</f>
        <v>4</v>
      </c>
      <c r="E110" s="43">
        <f t="shared" si="56"/>
        <v>4</v>
      </c>
      <c r="F110" s="65">
        <f t="shared" si="57"/>
        <v>20</v>
      </c>
      <c r="G110" s="131"/>
      <c r="H110" s="458"/>
      <c r="I110" s="458"/>
      <c r="J110" s="457"/>
      <c r="K110" s="100">
        <f t="shared" si="17"/>
        <v>0</v>
      </c>
      <c r="L110" s="92">
        <f t="shared" si="5"/>
        <v>0</v>
      </c>
      <c r="M110" s="127"/>
      <c r="N110" s="256"/>
      <c r="O110" s="257"/>
      <c r="P110" s="245"/>
      <c r="Q110" s="257"/>
      <c r="R110" s="257"/>
      <c r="S110" s="257"/>
      <c r="T110" s="129">
        <f t="shared" si="58"/>
        <v>0</v>
      </c>
      <c r="U110" s="128">
        <f t="shared" si="59"/>
        <v>0</v>
      </c>
      <c r="V110" s="96">
        <v>3</v>
      </c>
      <c r="W110" s="97">
        <f t="shared" si="18"/>
        <v>0</v>
      </c>
      <c r="AB110" s="1075"/>
      <c r="AC110" s="1078"/>
      <c r="AD110" s="1078"/>
      <c r="AE110" s="1078"/>
      <c r="AF110" s="1078"/>
      <c r="AG110" s="1078"/>
      <c r="AH110" s="1078"/>
      <c r="AI110" s="1078"/>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c r="CL110" s="1078"/>
      <c r="CM110" s="1078"/>
      <c r="CN110" s="1078"/>
      <c r="CO110" s="1078"/>
      <c r="CP110" s="1078"/>
      <c r="CQ110" s="1078"/>
      <c r="CR110" s="1078"/>
      <c r="CS110" s="1078"/>
      <c r="CT110" s="1078"/>
      <c r="CU110" s="1078"/>
      <c r="CV110" s="1078"/>
      <c r="CW110" s="1078"/>
      <c r="CX110" s="1078"/>
      <c r="CY110" s="1078"/>
      <c r="CZ110" s="1078"/>
      <c r="DA110" s="1078"/>
      <c r="DB110" s="1078"/>
      <c r="DC110" s="1078"/>
      <c r="DD110" s="1078"/>
      <c r="DE110" s="1078"/>
      <c r="DF110" s="1078"/>
      <c r="DG110" s="1078"/>
      <c r="DH110" s="1078"/>
      <c r="DI110" s="1078"/>
      <c r="DJ110" s="1078"/>
      <c r="DK110" s="1078"/>
      <c r="DL110" s="1078"/>
      <c r="DM110" s="1078"/>
      <c r="DN110" s="1078"/>
      <c r="DO110" s="1078"/>
      <c r="DP110" s="1078"/>
      <c r="DQ110" s="1078"/>
      <c r="DR110" s="1078"/>
      <c r="DS110" s="1078"/>
      <c r="DT110" s="1078"/>
      <c r="DU110" s="1078"/>
      <c r="DV110" s="1078"/>
      <c r="DW110" s="1078"/>
      <c r="DX110" s="1078"/>
      <c r="DY110" s="1078"/>
      <c r="DZ110" s="1078"/>
      <c r="EA110" s="1078"/>
      <c r="EB110" s="1078"/>
      <c r="EC110" s="1078"/>
      <c r="ED110" s="1078"/>
      <c r="EE110" s="1078"/>
      <c r="EF110" s="1078"/>
      <c r="EG110" s="1078"/>
      <c r="EH110" s="1078"/>
      <c r="EI110" s="1078"/>
      <c r="EJ110" s="1078"/>
      <c r="EK110" s="1078"/>
      <c r="EL110" s="1078"/>
      <c r="EM110" s="1078"/>
      <c r="EN110" s="1078"/>
      <c r="EO110" s="1078"/>
      <c r="EP110" s="1078"/>
      <c r="EQ110" s="1078"/>
      <c r="ER110" s="1078"/>
      <c r="ES110" s="1078"/>
    </row>
    <row r="111" spans="1:149" s="5" customFormat="1" ht="15" hidden="1" customHeight="1" outlineLevel="2">
      <c r="A111" s="17">
        <v>86</v>
      </c>
      <c r="B111" s="64"/>
      <c r="C111" s="130"/>
      <c r="D111" s="43">
        <f t="shared" si="60"/>
        <v>4</v>
      </c>
      <c r="E111" s="43">
        <f t="shared" si="56"/>
        <v>4</v>
      </c>
      <c r="F111" s="65">
        <f t="shared" si="57"/>
        <v>20</v>
      </c>
      <c r="G111" s="131"/>
      <c r="H111" s="458"/>
      <c r="I111" s="458"/>
      <c r="J111" s="457"/>
      <c r="K111" s="100">
        <f t="shared" si="17"/>
        <v>0</v>
      </c>
      <c r="L111" s="92">
        <f t="shared" si="5"/>
        <v>0</v>
      </c>
      <c r="M111" s="127"/>
      <c r="N111" s="256"/>
      <c r="O111" s="257"/>
      <c r="P111" s="245"/>
      <c r="Q111" s="257"/>
      <c r="R111" s="257"/>
      <c r="S111" s="257"/>
      <c r="T111" s="129">
        <f t="shared" si="58"/>
        <v>0</v>
      </c>
      <c r="U111" s="128">
        <f t="shared" si="59"/>
        <v>0</v>
      </c>
      <c r="V111" s="96">
        <v>3</v>
      </c>
      <c r="W111" s="97">
        <f t="shared" si="18"/>
        <v>0</v>
      </c>
      <c r="AB111" s="1075"/>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c r="CL111" s="1078"/>
      <c r="CM111" s="1078"/>
      <c r="CN111" s="1078"/>
      <c r="CO111" s="1078"/>
      <c r="CP111" s="1078"/>
      <c r="CQ111" s="1078"/>
      <c r="CR111" s="1078"/>
      <c r="CS111" s="1078"/>
      <c r="CT111" s="1078"/>
      <c r="CU111" s="1078"/>
      <c r="CV111" s="1078"/>
      <c r="CW111" s="1078"/>
      <c r="CX111" s="1078"/>
      <c r="CY111" s="1078"/>
      <c r="CZ111" s="1078"/>
      <c r="DA111" s="1078"/>
      <c r="DB111" s="1078"/>
      <c r="DC111" s="1078"/>
      <c r="DD111" s="1078"/>
      <c r="DE111" s="1078"/>
      <c r="DF111" s="1078"/>
      <c r="DG111" s="1078"/>
      <c r="DH111" s="1078"/>
      <c r="DI111" s="1078"/>
      <c r="DJ111" s="1078"/>
      <c r="DK111" s="1078"/>
      <c r="DL111" s="1078"/>
      <c r="DM111" s="1078"/>
      <c r="DN111" s="1078"/>
      <c r="DO111" s="1078"/>
      <c r="DP111" s="1078"/>
      <c r="DQ111" s="1078"/>
      <c r="DR111" s="1078"/>
      <c r="DS111" s="1078"/>
      <c r="DT111" s="1078"/>
      <c r="DU111" s="1078"/>
      <c r="DV111" s="1078"/>
      <c r="DW111" s="1078"/>
      <c r="DX111" s="1078"/>
      <c r="DY111" s="1078"/>
      <c r="DZ111" s="1078"/>
      <c r="EA111" s="1078"/>
      <c r="EB111" s="1078"/>
      <c r="EC111" s="1078"/>
      <c r="ED111" s="1078"/>
      <c r="EE111" s="1078"/>
      <c r="EF111" s="1078"/>
      <c r="EG111" s="1078"/>
      <c r="EH111" s="1078"/>
      <c r="EI111" s="1078"/>
      <c r="EJ111" s="1078"/>
      <c r="EK111" s="1078"/>
      <c r="EL111" s="1078"/>
      <c r="EM111" s="1078"/>
      <c r="EN111" s="1078"/>
      <c r="EO111" s="1078"/>
      <c r="EP111" s="1078"/>
      <c r="EQ111" s="1078"/>
      <c r="ER111" s="1078"/>
      <c r="ES111" s="1078"/>
    </row>
    <row r="112" spans="1:149" s="5" customFormat="1" ht="15" hidden="1" customHeight="1" outlineLevel="2">
      <c r="A112" s="17">
        <v>87</v>
      </c>
      <c r="B112" s="64"/>
      <c r="C112" s="130"/>
      <c r="D112" s="43">
        <f t="shared" si="60"/>
        <v>4</v>
      </c>
      <c r="E112" s="43">
        <f t="shared" si="56"/>
        <v>4</v>
      </c>
      <c r="F112" s="65">
        <f t="shared" si="57"/>
        <v>20</v>
      </c>
      <c r="G112" s="131"/>
      <c r="H112" s="458"/>
      <c r="I112" s="458"/>
      <c r="J112" s="457"/>
      <c r="K112" s="100">
        <f t="shared" si="17"/>
        <v>0</v>
      </c>
      <c r="L112" s="92">
        <f t="shared" si="5"/>
        <v>0</v>
      </c>
      <c r="M112" s="127"/>
      <c r="N112" s="256"/>
      <c r="O112" s="257"/>
      <c r="P112" s="245"/>
      <c r="Q112" s="257"/>
      <c r="R112" s="257"/>
      <c r="S112" s="257"/>
      <c r="T112" s="129">
        <f t="shared" si="58"/>
        <v>0</v>
      </c>
      <c r="U112" s="128">
        <f t="shared" si="59"/>
        <v>0</v>
      </c>
      <c r="V112" s="96">
        <v>3</v>
      </c>
      <c r="W112" s="97">
        <f t="shared" si="18"/>
        <v>0</v>
      </c>
      <c r="AB112" s="1075"/>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c r="CL112" s="1078"/>
      <c r="CM112" s="1078"/>
      <c r="CN112" s="1078"/>
      <c r="CO112" s="1078"/>
      <c r="CP112" s="1078"/>
      <c r="CQ112" s="1078"/>
      <c r="CR112" s="1078"/>
      <c r="CS112" s="1078"/>
      <c r="CT112" s="1078"/>
      <c r="CU112" s="1078"/>
      <c r="CV112" s="1078"/>
      <c r="CW112" s="1078"/>
      <c r="CX112" s="1078"/>
      <c r="CY112" s="1078"/>
      <c r="CZ112" s="1078"/>
      <c r="DA112" s="1078"/>
      <c r="DB112" s="1078"/>
      <c r="DC112" s="1078"/>
      <c r="DD112" s="1078"/>
      <c r="DE112" s="1078"/>
      <c r="DF112" s="1078"/>
      <c r="DG112" s="1078"/>
      <c r="DH112" s="1078"/>
      <c r="DI112" s="1078"/>
      <c r="DJ112" s="1078"/>
      <c r="DK112" s="1078"/>
      <c r="DL112" s="1078"/>
      <c r="DM112" s="1078"/>
      <c r="DN112" s="1078"/>
      <c r="DO112" s="1078"/>
      <c r="DP112" s="1078"/>
      <c r="DQ112" s="1078"/>
      <c r="DR112" s="1078"/>
      <c r="DS112" s="1078"/>
      <c r="DT112" s="1078"/>
      <c r="DU112" s="1078"/>
      <c r="DV112" s="1078"/>
      <c r="DW112" s="1078"/>
      <c r="DX112" s="1078"/>
      <c r="DY112" s="1078"/>
      <c r="DZ112" s="1078"/>
      <c r="EA112" s="1078"/>
      <c r="EB112" s="1078"/>
      <c r="EC112" s="1078"/>
      <c r="ED112" s="1078"/>
      <c r="EE112" s="1078"/>
      <c r="EF112" s="1078"/>
      <c r="EG112" s="1078"/>
      <c r="EH112" s="1078"/>
      <c r="EI112" s="1078"/>
      <c r="EJ112" s="1078"/>
      <c r="EK112" s="1078"/>
      <c r="EL112" s="1078"/>
      <c r="EM112" s="1078"/>
      <c r="EN112" s="1078"/>
      <c r="EO112" s="1078"/>
      <c r="EP112" s="1078"/>
      <c r="EQ112" s="1078"/>
      <c r="ER112" s="1078"/>
      <c r="ES112" s="1078"/>
    </row>
    <row r="113" spans="1:149" s="5" customFormat="1" ht="15" hidden="1" customHeight="1" outlineLevel="2">
      <c r="A113" s="17">
        <v>88</v>
      </c>
      <c r="B113" s="64"/>
      <c r="C113" s="130"/>
      <c r="D113" s="43">
        <f t="shared" si="60"/>
        <v>4</v>
      </c>
      <c r="E113" s="43">
        <f t="shared" si="56"/>
        <v>4</v>
      </c>
      <c r="F113" s="65">
        <f t="shared" si="57"/>
        <v>20</v>
      </c>
      <c r="G113" s="131"/>
      <c r="H113" s="458"/>
      <c r="I113" s="458"/>
      <c r="J113" s="457"/>
      <c r="K113" s="100">
        <f t="shared" si="17"/>
        <v>0</v>
      </c>
      <c r="L113" s="92">
        <f t="shared" si="5"/>
        <v>0</v>
      </c>
      <c r="M113" s="127"/>
      <c r="N113" s="256"/>
      <c r="O113" s="257"/>
      <c r="P113" s="245"/>
      <c r="Q113" s="257"/>
      <c r="R113" s="257"/>
      <c r="S113" s="257"/>
      <c r="T113" s="129">
        <f t="shared" si="58"/>
        <v>0</v>
      </c>
      <c r="U113" s="128">
        <f t="shared" si="59"/>
        <v>0</v>
      </c>
      <c r="V113" s="96">
        <v>3</v>
      </c>
      <c r="W113" s="97">
        <f t="shared" si="18"/>
        <v>0</v>
      </c>
      <c r="AB113" s="1075"/>
      <c r="AC113" s="1078"/>
      <c r="AD113" s="1078"/>
      <c r="AE113" s="1078"/>
      <c r="AF113" s="1078"/>
      <c r="AG113" s="1078"/>
      <c r="AH113" s="1078"/>
      <c r="AI113" s="1078"/>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c r="CL113" s="1078"/>
      <c r="CM113" s="1078"/>
      <c r="CN113" s="1078"/>
      <c r="CO113" s="1078"/>
      <c r="CP113" s="1078"/>
      <c r="CQ113" s="1078"/>
      <c r="CR113" s="1078"/>
      <c r="CS113" s="1078"/>
      <c r="CT113" s="1078"/>
      <c r="CU113" s="1078"/>
      <c r="CV113" s="1078"/>
      <c r="CW113" s="1078"/>
      <c r="CX113" s="1078"/>
      <c r="CY113" s="1078"/>
      <c r="CZ113" s="1078"/>
      <c r="DA113" s="1078"/>
      <c r="DB113" s="1078"/>
      <c r="DC113" s="1078"/>
      <c r="DD113" s="1078"/>
      <c r="DE113" s="1078"/>
      <c r="DF113" s="1078"/>
      <c r="DG113" s="1078"/>
      <c r="DH113" s="1078"/>
      <c r="DI113" s="1078"/>
      <c r="DJ113" s="1078"/>
      <c r="DK113" s="1078"/>
      <c r="DL113" s="1078"/>
      <c r="DM113" s="1078"/>
      <c r="DN113" s="1078"/>
      <c r="DO113" s="1078"/>
      <c r="DP113" s="1078"/>
      <c r="DQ113" s="1078"/>
      <c r="DR113" s="1078"/>
      <c r="DS113" s="1078"/>
      <c r="DT113" s="1078"/>
      <c r="DU113" s="1078"/>
      <c r="DV113" s="1078"/>
      <c r="DW113" s="1078"/>
      <c r="DX113" s="1078"/>
      <c r="DY113" s="1078"/>
      <c r="DZ113" s="1078"/>
      <c r="EA113" s="1078"/>
      <c r="EB113" s="1078"/>
      <c r="EC113" s="1078"/>
      <c r="ED113" s="1078"/>
      <c r="EE113" s="1078"/>
      <c r="EF113" s="1078"/>
      <c r="EG113" s="1078"/>
      <c r="EH113" s="1078"/>
      <c r="EI113" s="1078"/>
      <c r="EJ113" s="1078"/>
      <c r="EK113" s="1078"/>
      <c r="EL113" s="1078"/>
      <c r="EM113" s="1078"/>
      <c r="EN113" s="1078"/>
      <c r="EO113" s="1078"/>
      <c r="EP113" s="1078"/>
      <c r="EQ113" s="1078"/>
      <c r="ER113" s="1078"/>
      <c r="ES113" s="1078"/>
    </row>
    <row r="114" spans="1:149" s="5" customFormat="1" ht="15" hidden="1" customHeight="1" outlineLevel="2">
      <c r="A114" s="17">
        <v>89</v>
      </c>
      <c r="B114" s="64"/>
      <c r="C114" s="130"/>
      <c r="D114" s="43">
        <f t="shared" si="60"/>
        <v>4</v>
      </c>
      <c r="E114" s="43">
        <f t="shared" si="56"/>
        <v>4</v>
      </c>
      <c r="F114" s="65">
        <f t="shared" si="57"/>
        <v>20</v>
      </c>
      <c r="G114" s="131"/>
      <c r="H114" s="458"/>
      <c r="I114" s="458"/>
      <c r="J114" s="457"/>
      <c r="K114" s="100">
        <f t="shared" si="17"/>
        <v>0</v>
      </c>
      <c r="L114" s="92">
        <f t="shared" si="5"/>
        <v>0</v>
      </c>
      <c r="M114" s="127"/>
      <c r="N114" s="256"/>
      <c r="O114" s="257"/>
      <c r="P114" s="245"/>
      <c r="Q114" s="257"/>
      <c r="R114" s="257"/>
      <c r="S114" s="257"/>
      <c r="T114" s="129">
        <f t="shared" si="58"/>
        <v>0</v>
      </c>
      <c r="U114" s="128">
        <f t="shared" si="59"/>
        <v>0</v>
      </c>
      <c r="V114" s="96">
        <v>3</v>
      </c>
      <c r="W114" s="97">
        <f t="shared" si="18"/>
        <v>0</v>
      </c>
      <c r="AB114" s="1075"/>
      <c r="AC114" s="1078"/>
      <c r="AD114" s="1078"/>
      <c r="AE114" s="1078"/>
      <c r="AF114" s="1078"/>
      <c r="AG114" s="1078"/>
      <c r="AH114" s="1078"/>
      <c r="AI114" s="1078"/>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c r="CL114" s="1078"/>
      <c r="CM114" s="1078"/>
      <c r="CN114" s="1078"/>
      <c r="CO114" s="1078"/>
      <c r="CP114" s="1078"/>
      <c r="CQ114" s="1078"/>
      <c r="CR114" s="1078"/>
      <c r="CS114" s="1078"/>
      <c r="CT114" s="1078"/>
      <c r="CU114" s="1078"/>
      <c r="CV114" s="1078"/>
      <c r="CW114" s="1078"/>
      <c r="CX114" s="1078"/>
      <c r="CY114" s="1078"/>
      <c r="CZ114" s="1078"/>
      <c r="DA114" s="1078"/>
      <c r="DB114" s="1078"/>
      <c r="DC114" s="1078"/>
      <c r="DD114" s="1078"/>
      <c r="DE114" s="1078"/>
      <c r="DF114" s="1078"/>
      <c r="DG114" s="1078"/>
      <c r="DH114" s="1078"/>
      <c r="DI114" s="1078"/>
      <c r="DJ114" s="1078"/>
      <c r="DK114" s="1078"/>
      <c r="DL114" s="1078"/>
      <c r="DM114" s="1078"/>
      <c r="DN114" s="1078"/>
      <c r="DO114" s="1078"/>
      <c r="DP114" s="1078"/>
      <c r="DQ114" s="1078"/>
      <c r="DR114" s="1078"/>
      <c r="DS114" s="1078"/>
      <c r="DT114" s="1078"/>
      <c r="DU114" s="1078"/>
      <c r="DV114" s="1078"/>
      <c r="DW114" s="1078"/>
      <c r="DX114" s="1078"/>
      <c r="DY114" s="1078"/>
      <c r="DZ114" s="1078"/>
      <c r="EA114" s="1078"/>
      <c r="EB114" s="1078"/>
      <c r="EC114" s="1078"/>
      <c r="ED114" s="1078"/>
      <c r="EE114" s="1078"/>
      <c r="EF114" s="1078"/>
      <c r="EG114" s="1078"/>
      <c r="EH114" s="1078"/>
      <c r="EI114" s="1078"/>
      <c r="EJ114" s="1078"/>
      <c r="EK114" s="1078"/>
      <c r="EL114" s="1078"/>
      <c r="EM114" s="1078"/>
      <c r="EN114" s="1078"/>
      <c r="EO114" s="1078"/>
      <c r="EP114" s="1078"/>
      <c r="EQ114" s="1078"/>
      <c r="ER114" s="1078"/>
      <c r="ES114" s="1078"/>
    </row>
    <row r="115" spans="1:149" s="5" customFormat="1" ht="15" hidden="1" customHeight="1" outlineLevel="2">
      <c r="A115" s="17">
        <v>90</v>
      </c>
      <c r="B115" s="64"/>
      <c r="C115" s="130"/>
      <c r="D115" s="43">
        <f t="shared" si="60"/>
        <v>4</v>
      </c>
      <c r="E115" s="43">
        <f t="shared" si="56"/>
        <v>4</v>
      </c>
      <c r="F115" s="65">
        <f t="shared" si="57"/>
        <v>20</v>
      </c>
      <c r="G115" s="131"/>
      <c r="H115" s="458"/>
      <c r="I115" s="458"/>
      <c r="J115" s="457"/>
      <c r="K115" s="100">
        <f t="shared" si="17"/>
        <v>0</v>
      </c>
      <c r="L115" s="92">
        <f t="shared" si="5"/>
        <v>0</v>
      </c>
      <c r="M115" s="127"/>
      <c r="N115" s="256"/>
      <c r="O115" s="257"/>
      <c r="P115" s="245"/>
      <c r="Q115" s="257"/>
      <c r="R115" s="257"/>
      <c r="S115" s="257"/>
      <c r="T115" s="129">
        <f t="shared" si="58"/>
        <v>0</v>
      </c>
      <c r="U115" s="128">
        <f t="shared" si="59"/>
        <v>0</v>
      </c>
      <c r="V115" s="96">
        <v>3</v>
      </c>
      <c r="W115" s="97">
        <f t="shared" si="18"/>
        <v>0</v>
      </c>
      <c r="AB115" s="1075"/>
      <c r="AC115" s="1078"/>
      <c r="AD115" s="1078"/>
      <c r="AE115" s="1078"/>
      <c r="AF115" s="1078"/>
      <c r="AG115" s="1078"/>
      <c r="AH115" s="1078"/>
      <c r="AI115" s="1078"/>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c r="CL115" s="1078"/>
      <c r="CM115" s="1078"/>
      <c r="CN115" s="1078"/>
      <c r="CO115" s="1078"/>
      <c r="CP115" s="1078"/>
      <c r="CQ115" s="1078"/>
      <c r="CR115" s="1078"/>
      <c r="CS115" s="1078"/>
      <c r="CT115" s="1078"/>
      <c r="CU115" s="1078"/>
      <c r="CV115" s="1078"/>
      <c r="CW115" s="1078"/>
      <c r="CX115" s="1078"/>
      <c r="CY115" s="1078"/>
      <c r="CZ115" s="1078"/>
      <c r="DA115" s="1078"/>
      <c r="DB115" s="1078"/>
      <c r="DC115" s="1078"/>
      <c r="DD115" s="1078"/>
      <c r="DE115" s="1078"/>
      <c r="DF115" s="1078"/>
      <c r="DG115" s="1078"/>
      <c r="DH115" s="1078"/>
      <c r="DI115" s="1078"/>
      <c r="DJ115" s="1078"/>
      <c r="DK115" s="1078"/>
      <c r="DL115" s="1078"/>
      <c r="DM115" s="1078"/>
      <c r="DN115" s="1078"/>
      <c r="DO115" s="1078"/>
      <c r="DP115" s="1078"/>
      <c r="DQ115" s="1078"/>
      <c r="DR115" s="1078"/>
      <c r="DS115" s="1078"/>
      <c r="DT115" s="1078"/>
      <c r="DU115" s="1078"/>
      <c r="DV115" s="1078"/>
      <c r="DW115" s="1078"/>
      <c r="DX115" s="1078"/>
      <c r="DY115" s="1078"/>
      <c r="DZ115" s="1078"/>
      <c r="EA115" s="1078"/>
      <c r="EB115" s="1078"/>
      <c r="EC115" s="1078"/>
      <c r="ED115" s="1078"/>
      <c r="EE115" s="1078"/>
      <c r="EF115" s="1078"/>
      <c r="EG115" s="1078"/>
      <c r="EH115" s="1078"/>
      <c r="EI115" s="1078"/>
      <c r="EJ115" s="1078"/>
      <c r="EK115" s="1078"/>
      <c r="EL115" s="1078"/>
      <c r="EM115" s="1078"/>
      <c r="EN115" s="1078"/>
      <c r="EO115" s="1078"/>
      <c r="EP115" s="1078"/>
      <c r="EQ115" s="1078"/>
      <c r="ER115" s="1078"/>
      <c r="ES115" s="1078"/>
    </row>
    <row r="116" spans="1:149" s="5" customFormat="1" ht="15" hidden="1" customHeight="1" outlineLevel="2">
      <c r="A116" s="17">
        <v>91</v>
      </c>
      <c r="B116" s="64"/>
      <c r="C116" s="130"/>
      <c r="D116" s="43">
        <f t="shared" si="60"/>
        <v>4</v>
      </c>
      <c r="E116" s="43">
        <f t="shared" si="56"/>
        <v>4</v>
      </c>
      <c r="F116" s="65">
        <f t="shared" si="57"/>
        <v>20</v>
      </c>
      <c r="G116" s="131"/>
      <c r="H116" s="458"/>
      <c r="I116" s="458"/>
      <c r="J116" s="457"/>
      <c r="K116" s="100">
        <f t="shared" si="17"/>
        <v>0</v>
      </c>
      <c r="L116" s="92">
        <f t="shared" si="5"/>
        <v>0</v>
      </c>
      <c r="M116" s="127"/>
      <c r="N116" s="256"/>
      <c r="O116" s="257"/>
      <c r="P116" s="245"/>
      <c r="Q116" s="257"/>
      <c r="R116" s="257"/>
      <c r="S116" s="258"/>
      <c r="T116" s="129">
        <f t="shared" si="58"/>
        <v>0</v>
      </c>
      <c r="U116" s="128">
        <f t="shared" si="59"/>
        <v>0</v>
      </c>
      <c r="V116" s="96">
        <v>3</v>
      </c>
      <c r="W116" s="97">
        <f t="shared" si="18"/>
        <v>0</v>
      </c>
      <c r="AB116" s="1075"/>
      <c r="AC116" s="1078"/>
      <c r="AD116" s="1078"/>
      <c r="AE116" s="1078"/>
      <c r="AF116" s="1078"/>
      <c r="AG116" s="1078"/>
      <c r="AH116" s="1078"/>
      <c r="AI116" s="1078"/>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c r="CL116" s="1078"/>
      <c r="CM116" s="1078"/>
      <c r="CN116" s="1078"/>
      <c r="CO116" s="1078"/>
      <c r="CP116" s="1078"/>
      <c r="CQ116" s="1078"/>
      <c r="CR116" s="1078"/>
      <c r="CS116" s="1078"/>
      <c r="CT116" s="1078"/>
      <c r="CU116" s="1078"/>
      <c r="CV116" s="1078"/>
      <c r="CW116" s="1078"/>
      <c r="CX116" s="1078"/>
      <c r="CY116" s="1078"/>
      <c r="CZ116" s="1078"/>
      <c r="DA116" s="1078"/>
      <c r="DB116" s="1078"/>
      <c r="DC116" s="1078"/>
      <c r="DD116" s="1078"/>
      <c r="DE116" s="1078"/>
      <c r="DF116" s="1078"/>
      <c r="DG116" s="1078"/>
      <c r="DH116" s="1078"/>
      <c r="DI116" s="1078"/>
      <c r="DJ116" s="1078"/>
      <c r="DK116" s="1078"/>
      <c r="DL116" s="1078"/>
      <c r="DM116" s="1078"/>
      <c r="DN116" s="1078"/>
      <c r="DO116" s="1078"/>
      <c r="DP116" s="1078"/>
      <c r="DQ116" s="1078"/>
      <c r="DR116" s="1078"/>
      <c r="DS116" s="1078"/>
      <c r="DT116" s="1078"/>
      <c r="DU116" s="1078"/>
      <c r="DV116" s="1078"/>
      <c r="DW116" s="1078"/>
      <c r="DX116" s="1078"/>
      <c r="DY116" s="1078"/>
      <c r="DZ116" s="1078"/>
      <c r="EA116" s="1078"/>
      <c r="EB116" s="1078"/>
      <c r="EC116" s="1078"/>
      <c r="ED116" s="1078"/>
      <c r="EE116" s="1078"/>
      <c r="EF116" s="1078"/>
      <c r="EG116" s="1078"/>
      <c r="EH116" s="1078"/>
      <c r="EI116" s="1078"/>
      <c r="EJ116" s="1078"/>
      <c r="EK116" s="1078"/>
      <c r="EL116" s="1078"/>
      <c r="EM116" s="1078"/>
      <c r="EN116" s="1078"/>
      <c r="EO116" s="1078"/>
      <c r="EP116" s="1078"/>
      <c r="EQ116" s="1078"/>
      <c r="ER116" s="1078"/>
      <c r="ES116" s="1078"/>
    </row>
    <row r="117" spans="1:149" s="5" customFormat="1" ht="33" customHeight="1" outlineLevel="1" collapsed="1">
      <c r="A117" s="1237" t="s">
        <v>866</v>
      </c>
      <c r="B117" s="77" t="s">
        <v>867</v>
      </c>
      <c r="C117" s="45">
        <v>14</v>
      </c>
      <c r="D117" s="45">
        <v>16</v>
      </c>
      <c r="E117" s="45">
        <v>19</v>
      </c>
      <c r="F117" s="44">
        <v>22</v>
      </c>
      <c r="G117" s="44">
        <v>24</v>
      </c>
      <c r="H117" s="44">
        <v>26</v>
      </c>
      <c r="I117" s="44">
        <v>28</v>
      </c>
      <c r="J117" s="45">
        <v>34</v>
      </c>
      <c r="K117" s="45">
        <v>40</v>
      </c>
      <c r="L117" s="44">
        <v>45</v>
      </c>
      <c r="M117" s="44">
        <v>50</v>
      </c>
      <c r="N117" s="44">
        <v>55</v>
      </c>
      <c r="O117" s="44">
        <v>60</v>
      </c>
      <c r="P117" s="564">
        <v>65</v>
      </c>
      <c r="Q117" s="44">
        <v>70</v>
      </c>
      <c r="R117" s="563">
        <v>75</v>
      </c>
      <c r="S117" s="563" t="s">
        <v>868</v>
      </c>
      <c r="T117" s="443" t="s">
        <v>869</v>
      </c>
      <c r="U117" s="132">
        <f>SUM(U20:U116)</f>
        <v>20.968769999999999</v>
      </c>
      <c r="V117" s="98">
        <f>AVERAGEA(V20:V116)</f>
        <v>3</v>
      </c>
      <c r="W117" s="98">
        <f>SUM(W20:W116)</f>
        <v>62.906309999999998</v>
      </c>
      <c r="AB117" s="1075"/>
      <c r="AC117" s="1078"/>
      <c r="AD117" s="1078"/>
      <c r="AE117" s="1078"/>
      <c r="AF117" s="1078"/>
      <c r="AG117" s="1078"/>
      <c r="AH117" s="1078"/>
      <c r="AI117" s="107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c r="CL117" s="1078"/>
      <c r="CM117" s="1078"/>
      <c r="CN117" s="1078"/>
      <c r="CO117" s="1078"/>
      <c r="CP117" s="1078"/>
      <c r="CQ117" s="1078"/>
      <c r="CR117" s="1078"/>
      <c r="CS117" s="1078"/>
      <c r="CT117" s="1078"/>
      <c r="CU117" s="1078"/>
      <c r="CV117" s="1078"/>
      <c r="CW117" s="1078"/>
      <c r="CX117" s="1078"/>
      <c r="CY117" s="1078"/>
      <c r="CZ117" s="1078"/>
      <c r="DA117" s="1078"/>
      <c r="DB117" s="1078"/>
      <c r="DC117" s="1078"/>
      <c r="DD117" s="1078"/>
      <c r="DE117" s="1078"/>
      <c r="DF117" s="1078"/>
      <c r="DG117" s="1078"/>
      <c r="DH117" s="1078"/>
      <c r="DI117" s="1078"/>
      <c r="DJ117" s="1078"/>
      <c r="DK117" s="1078"/>
      <c r="DL117" s="1078"/>
      <c r="DM117" s="1078"/>
      <c r="DN117" s="1078"/>
      <c r="DO117" s="1078"/>
      <c r="DP117" s="1078"/>
      <c r="DQ117" s="1078"/>
      <c r="DR117" s="1078"/>
      <c r="DS117" s="1078"/>
      <c r="DT117" s="1078"/>
      <c r="DU117" s="1078"/>
      <c r="DV117" s="1078"/>
      <c r="DW117" s="1078"/>
      <c r="DX117" s="1078"/>
      <c r="DY117" s="1078"/>
      <c r="DZ117" s="1078"/>
      <c r="EA117" s="1078"/>
      <c r="EB117" s="1078"/>
      <c r="EC117" s="1078"/>
      <c r="ED117" s="1078"/>
      <c r="EE117" s="1078"/>
      <c r="EF117" s="1078"/>
      <c r="EG117" s="1078"/>
      <c r="EH117" s="1078"/>
      <c r="EI117" s="1078"/>
      <c r="EJ117" s="1078"/>
      <c r="EK117" s="1078"/>
      <c r="EL117" s="1078"/>
      <c r="EM117" s="1078"/>
      <c r="EN117" s="1078"/>
      <c r="EO117" s="1078"/>
      <c r="EP117" s="1078"/>
      <c r="EQ117" s="1078"/>
      <c r="ER117" s="1078"/>
      <c r="ES117" s="1078"/>
    </row>
    <row r="118" spans="1:149" s="5" customFormat="1" ht="20.25" customHeight="1" outlineLevel="1">
      <c r="A118" s="1238"/>
      <c r="B118" s="259" t="s">
        <v>870</v>
      </c>
      <c r="C118" s="459">
        <f>SUMIF($D$20:$D$116,$C$117:$R$117,$U$20:$U$116)</f>
        <v>0</v>
      </c>
      <c r="D118" s="459">
        <f t="shared" ref="D118:R118" si="61">SUMIF($D$20:$D$116,$C$117:$R$117,$U$20:$U$116)</f>
        <v>2.0514199999999998</v>
      </c>
      <c r="E118" s="459">
        <f t="shared" si="61"/>
        <v>4.1651899999999999</v>
      </c>
      <c r="F118" s="459">
        <f t="shared" si="61"/>
        <v>0</v>
      </c>
      <c r="G118" s="459">
        <f t="shared" si="61"/>
        <v>7.9167700000000005</v>
      </c>
      <c r="H118" s="459">
        <f t="shared" si="61"/>
        <v>0</v>
      </c>
      <c r="I118" s="459">
        <f t="shared" si="61"/>
        <v>0</v>
      </c>
      <c r="J118" s="459">
        <f t="shared" si="61"/>
        <v>3.1202199999999998</v>
      </c>
      <c r="K118" s="459">
        <f t="shared" si="61"/>
        <v>3.7151699999999996</v>
      </c>
      <c r="L118" s="459">
        <f t="shared" si="61"/>
        <v>0</v>
      </c>
      <c r="M118" s="459">
        <f t="shared" si="61"/>
        <v>0</v>
      </c>
      <c r="N118" s="459">
        <f t="shared" si="61"/>
        <v>0</v>
      </c>
      <c r="O118" s="459">
        <f t="shared" si="61"/>
        <v>0</v>
      </c>
      <c r="P118" s="459">
        <f t="shared" si="61"/>
        <v>0</v>
      </c>
      <c r="Q118" s="459">
        <f t="shared" si="61"/>
        <v>0</v>
      </c>
      <c r="R118" s="459">
        <f t="shared" si="61"/>
        <v>0</v>
      </c>
      <c r="S118" s="460">
        <f>SUM(C118:R118)</f>
        <v>20.968769999999999</v>
      </c>
      <c r="T118" s="260"/>
      <c r="AB118" s="1075"/>
      <c r="AC118" s="1078"/>
      <c r="AD118" s="1078"/>
      <c r="AE118" s="1078"/>
      <c r="AF118" s="1078"/>
      <c r="AG118" s="1078"/>
      <c r="AH118" s="1078"/>
      <c r="AI118" s="1078"/>
      <c r="AJ118" s="1078"/>
      <c r="AK118" s="1078"/>
      <c r="AL118" s="1078"/>
      <c r="AM118" s="1078"/>
      <c r="AN118" s="1078"/>
      <c r="AO118" s="1078"/>
      <c r="AP118" s="1078"/>
      <c r="AQ118" s="1078"/>
      <c r="AR118" s="1078"/>
      <c r="AS118" s="1078"/>
      <c r="AT118" s="1078"/>
      <c r="AU118" s="1078"/>
      <c r="AV118" s="1078"/>
      <c r="AW118" s="1078"/>
      <c r="AX118" s="1078"/>
      <c r="AY118" s="1078"/>
      <c r="AZ118" s="1078"/>
      <c r="BA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c r="CL118" s="1078"/>
      <c r="CM118" s="1078"/>
      <c r="CN118" s="1078"/>
      <c r="CO118" s="1078"/>
      <c r="CP118" s="1078"/>
      <c r="CQ118" s="1078"/>
      <c r="CR118" s="1078"/>
      <c r="CS118" s="1078"/>
      <c r="CT118" s="1078"/>
      <c r="CU118" s="1078"/>
      <c r="CV118" s="1078"/>
      <c r="CW118" s="1078"/>
      <c r="CX118" s="1078"/>
      <c r="CY118" s="1078"/>
      <c r="CZ118" s="1078"/>
      <c r="DA118" s="1078"/>
      <c r="DB118" s="1078"/>
      <c r="DC118" s="1078"/>
      <c r="DD118" s="1078"/>
      <c r="DE118" s="1078"/>
      <c r="DF118" s="1078"/>
      <c r="DG118" s="1078"/>
      <c r="DH118" s="1078"/>
      <c r="DI118" s="1078"/>
      <c r="DJ118" s="1078"/>
      <c r="DK118" s="1078"/>
      <c r="DL118" s="1078"/>
      <c r="DM118" s="1078"/>
      <c r="DN118" s="1078"/>
      <c r="DO118" s="1078"/>
      <c r="DP118" s="1078"/>
      <c r="DQ118" s="1078"/>
      <c r="DR118" s="1078"/>
      <c r="DS118" s="1078"/>
      <c r="DT118" s="1078"/>
      <c r="DU118" s="1078"/>
      <c r="DV118" s="1078"/>
      <c r="DW118" s="1078"/>
      <c r="DX118" s="1078"/>
      <c r="DY118" s="1078"/>
      <c r="DZ118" s="1078"/>
      <c r="EA118" s="1078"/>
      <c r="EB118" s="1078"/>
      <c r="EC118" s="1078"/>
      <c r="ED118" s="1078"/>
      <c r="EE118" s="1078"/>
      <c r="EF118" s="1078"/>
      <c r="EG118" s="1078"/>
      <c r="EH118" s="1078"/>
      <c r="EI118" s="1078"/>
      <c r="EJ118" s="1078"/>
      <c r="EK118" s="1078"/>
      <c r="EL118" s="1078"/>
      <c r="EM118" s="1078"/>
      <c r="EN118" s="1078"/>
      <c r="EO118" s="1078"/>
      <c r="EP118" s="1078"/>
      <c r="EQ118" s="1078"/>
      <c r="ER118" s="1078"/>
      <c r="ES118" s="1078"/>
    </row>
    <row r="119" spans="1:149" s="5" customFormat="1" ht="20.25" customHeight="1" outlineLevel="1" thickBot="1">
      <c r="A119" s="1239"/>
      <c r="B119" s="78" t="s">
        <v>871</v>
      </c>
      <c r="C119" s="461">
        <f>SUMIF($D$20:$D$116,$C$117:$R$117,$W$20:$W$116)</f>
        <v>0</v>
      </c>
      <c r="D119" s="461">
        <f t="shared" ref="D119:R119" si="62">SUMIF($D$20:$D$116,$C$117:$R$117,$W$20:$W$116)</f>
        <v>6.154259999999999</v>
      </c>
      <c r="E119" s="461">
        <f t="shared" si="62"/>
        <v>12.495570000000001</v>
      </c>
      <c r="F119" s="461">
        <f t="shared" si="62"/>
        <v>0</v>
      </c>
      <c r="G119" s="461">
        <f t="shared" si="62"/>
        <v>23.750310000000002</v>
      </c>
      <c r="H119" s="461">
        <f t="shared" si="62"/>
        <v>0</v>
      </c>
      <c r="I119" s="461">
        <f t="shared" si="62"/>
        <v>0</v>
      </c>
      <c r="J119" s="461">
        <f t="shared" si="62"/>
        <v>9.3606599999999993</v>
      </c>
      <c r="K119" s="461">
        <f t="shared" si="62"/>
        <v>11.14551</v>
      </c>
      <c r="L119" s="461">
        <f t="shared" si="62"/>
        <v>0</v>
      </c>
      <c r="M119" s="461">
        <f t="shared" si="62"/>
        <v>0</v>
      </c>
      <c r="N119" s="461">
        <f t="shared" si="62"/>
        <v>0</v>
      </c>
      <c r="O119" s="461">
        <f t="shared" si="62"/>
        <v>0</v>
      </c>
      <c r="P119" s="461">
        <f t="shared" si="62"/>
        <v>0</v>
      </c>
      <c r="Q119" s="461">
        <f t="shared" si="62"/>
        <v>0</v>
      </c>
      <c r="R119" s="461">
        <f t="shared" si="62"/>
        <v>0</v>
      </c>
      <c r="S119" s="462">
        <f>SUM(C119:R119)</f>
        <v>62.906310000000005</v>
      </c>
      <c r="T119" s="99">
        <f>U117/S119</f>
        <v>0.33333333333333331</v>
      </c>
      <c r="AB119" s="1075"/>
      <c r="AC119" s="1078"/>
      <c r="AD119" s="1078"/>
      <c r="AE119" s="1078"/>
      <c r="AF119" s="1078"/>
      <c r="AG119" s="1078"/>
      <c r="AH119" s="1078"/>
      <c r="AI119" s="107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c r="CL119" s="1078"/>
      <c r="CM119" s="1078"/>
      <c r="CN119" s="1078"/>
      <c r="CO119" s="1078"/>
      <c r="CP119" s="1078"/>
      <c r="CQ119" s="1078"/>
      <c r="CR119" s="1078"/>
      <c r="CS119" s="1078"/>
      <c r="CT119" s="1078"/>
      <c r="CU119" s="1078"/>
      <c r="CV119" s="1078"/>
      <c r="CW119" s="1078"/>
      <c r="CX119" s="1078"/>
      <c r="CY119" s="1078"/>
      <c r="CZ119" s="1078"/>
      <c r="DA119" s="1078"/>
      <c r="DB119" s="1078"/>
      <c r="DC119" s="1078"/>
      <c r="DD119" s="1078"/>
      <c r="DE119" s="1078"/>
      <c r="DF119" s="1078"/>
      <c r="DG119" s="1078"/>
      <c r="DH119" s="1078"/>
      <c r="DI119" s="1078"/>
      <c r="DJ119" s="1078"/>
      <c r="DK119" s="1078"/>
      <c r="DL119" s="1078"/>
      <c r="DM119" s="1078"/>
      <c r="DN119" s="1078"/>
      <c r="DO119" s="1078"/>
      <c r="DP119" s="1078"/>
      <c r="DQ119" s="1078"/>
      <c r="DR119" s="1078"/>
      <c r="DS119" s="1078"/>
      <c r="DT119" s="1078"/>
      <c r="DU119" s="1078"/>
      <c r="DV119" s="1078"/>
      <c r="DW119" s="1078"/>
      <c r="DX119" s="1078"/>
      <c r="DY119" s="1078"/>
      <c r="DZ119" s="1078"/>
      <c r="EA119" s="1078"/>
      <c r="EB119" s="1078"/>
      <c r="EC119" s="1078"/>
      <c r="ED119" s="1078"/>
      <c r="EE119" s="1078"/>
      <c r="EF119" s="1078"/>
      <c r="EG119" s="1078"/>
      <c r="EH119" s="1078"/>
      <c r="EI119" s="1078"/>
      <c r="EJ119" s="1078"/>
      <c r="EK119" s="1078"/>
      <c r="EL119" s="1078"/>
      <c r="EM119" s="1078"/>
      <c r="EN119" s="1078"/>
      <c r="EO119" s="1078"/>
      <c r="EP119" s="1078"/>
      <c r="EQ119" s="1078"/>
      <c r="ER119" s="1078"/>
      <c r="ES119" s="1078"/>
    </row>
    <row r="120" spans="1:149" s="5" customFormat="1" ht="17.25" hidden="1" customHeight="1">
      <c r="A120" s="53"/>
      <c r="B120" s="54"/>
      <c r="C120" s="463"/>
      <c r="D120" s="463"/>
      <c r="E120" s="463"/>
      <c r="F120" s="463"/>
      <c r="G120" s="463"/>
      <c r="H120" s="463"/>
      <c r="I120" s="463"/>
      <c r="J120" s="463"/>
      <c r="K120" s="463"/>
      <c r="L120" s="463"/>
      <c r="M120" s="463"/>
      <c r="N120" s="463"/>
      <c r="O120" s="463"/>
      <c r="P120" s="463"/>
      <c r="Q120" s="463"/>
      <c r="R120" s="463"/>
      <c r="S120" s="463"/>
      <c r="T120" s="55"/>
      <c r="AB120" s="1075"/>
      <c r="AC120" s="1078"/>
      <c r="AD120" s="1078"/>
      <c r="AE120" s="1078"/>
      <c r="AF120" s="1078"/>
      <c r="AG120" s="1078"/>
      <c r="AH120" s="1078"/>
      <c r="AI120" s="107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c r="CL120" s="1078"/>
      <c r="CM120" s="1078"/>
      <c r="CN120" s="1078"/>
      <c r="CO120" s="1078"/>
      <c r="CP120" s="1078"/>
      <c r="CQ120" s="1078"/>
      <c r="CR120" s="1078"/>
      <c r="CS120" s="1078"/>
      <c r="CT120" s="1078"/>
      <c r="CU120" s="1078"/>
      <c r="CV120" s="1078"/>
      <c r="CW120" s="1078"/>
      <c r="CX120" s="1078"/>
      <c r="CY120" s="1078"/>
      <c r="CZ120" s="1078"/>
      <c r="DA120" s="1078"/>
      <c r="DB120" s="1078"/>
      <c r="DC120" s="1078"/>
      <c r="DD120" s="1078"/>
      <c r="DE120" s="1078"/>
      <c r="DF120" s="1078"/>
      <c r="DG120" s="1078"/>
      <c r="DH120" s="1078"/>
      <c r="DI120" s="1078"/>
      <c r="DJ120" s="1078"/>
      <c r="DK120" s="1078"/>
      <c r="DL120" s="1078"/>
      <c r="DM120" s="1078"/>
      <c r="DN120" s="1078"/>
      <c r="DO120" s="1078"/>
      <c r="DP120" s="1078"/>
      <c r="DQ120" s="1078"/>
      <c r="DR120" s="1078"/>
      <c r="DS120" s="1078"/>
      <c r="DT120" s="1078"/>
      <c r="DU120" s="1078"/>
      <c r="DV120" s="1078"/>
      <c r="DW120" s="1078"/>
      <c r="DX120" s="1078"/>
      <c r="DY120" s="1078"/>
      <c r="DZ120" s="1078"/>
      <c r="EA120" s="1078"/>
      <c r="EB120" s="1078"/>
      <c r="EC120" s="1078"/>
      <c r="ED120" s="1078"/>
      <c r="EE120" s="1078"/>
      <c r="EF120" s="1078"/>
      <c r="EG120" s="1078"/>
      <c r="EH120" s="1078"/>
      <c r="EI120" s="1078"/>
      <c r="EJ120" s="1078"/>
      <c r="EK120" s="1078"/>
      <c r="EL120" s="1078"/>
      <c r="EM120" s="1078"/>
      <c r="EN120" s="1078"/>
      <c r="EO120" s="1078"/>
      <c r="EP120" s="1078"/>
      <c r="EQ120" s="1078"/>
      <c r="ER120" s="1078"/>
      <c r="ES120" s="1078"/>
    </row>
    <row r="121" spans="1:149" s="5" customFormat="1" ht="15" hidden="1" customHeight="1" outlineLevel="1">
      <c r="A121" s="72"/>
      <c r="B121" s="73"/>
      <c r="C121" s="464"/>
      <c r="D121" s="464"/>
      <c r="E121" s="464"/>
      <c r="F121" s="464"/>
      <c r="G121" s="464"/>
      <c r="H121" s="464"/>
      <c r="I121" s="464"/>
      <c r="J121" s="464"/>
      <c r="K121" s="464"/>
      <c r="L121" s="464"/>
      <c r="M121" s="464"/>
      <c r="N121" s="464"/>
      <c r="O121" s="464"/>
      <c r="P121" s="464"/>
      <c r="Q121" s="464"/>
      <c r="R121" s="464"/>
      <c r="S121" s="464"/>
      <c r="T121" s="74"/>
      <c r="AB121" s="1075"/>
      <c r="AC121" s="1078"/>
      <c r="AD121" s="1078"/>
      <c r="AE121" s="1078"/>
      <c r="AF121" s="1078"/>
      <c r="AG121" s="1078"/>
      <c r="AH121" s="1078"/>
      <c r="AI121" s="107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c r="CL121" s="1078"/>
      <c r="CM121" s="1078"/>
      <c r="CN121" s="1078"/>
      <c r="CO121" s="1078"/>
      <c r="CP121" s="1078"/>
      <c r="CQ121" s="1078"/>
      <c r="CR121" s="1078"/>
      <c r="CS121" s="1078"/>
      <c r="CT121" s="1078"/>
      <c r="CU121" s="1078"/>
      <c r="CV121" s="1078"/>
      <c r="CW121" s="1078"/>
      <c r="CX121" s="1078"/>
      <c r="CY121" s="1078"/>
      <c r="CZ121" s="1078"/>
      <c r="DA121" s="1078"/>
      <c r="DB121" s="1078"/>
      <c r="DC121" s="1078"/>
      <c r="DD121" s="1078"/>
      <c r="DE121" s="1078"/>
      <c r="DF121" s="1078"/>
      <c r="DG121" s="1078"/>
      <c r="DH121" s="1078"/>
      <c r="DI121" s="1078"/>
      <c r="DJ121" s="1078"/>
      <c r="DK121" s="1078"/>
      <c r="DL121" s="1078"/>
      <c r="DM121" s="1078"/>
      <c r="DN121" s="1078"/>
      <c r="DO121" s="1078"/>
      <c r="DP121" s="1078"/>
      <c r="DQ121" s="1078"/>
      <c r="DR121" s="1078"/>
      <c r="DS121" s="1078"/>
      <c r="DT121" s="1078"/>
      <c r="DU121" s="1078"/>
      <c r="DV121" s="1078"/>
      <c r="DW121" s="1078"/>
      <c r="DX121" s="1078"/>
      <c r="DY121" s="1078"/>
      <c r="DZ121" s="1078"/>
      <c r="EA121" s="1078"/>
      <c r="EB121" s="1078"/>
      <c r="EC121" s="1078"/>
      <c r="ED121" s="1078"/>
      <c r="EE121" s="1078"/>
      <c r="EF121" s="1078"/>
      <c r="EG121" s="1078"/>
      <c r="EH121" s="1078"/>
      <c r="EI121" s="1078"/>
      <c r="EJ121" s="1078"/>
      <c r="EK121" s="1078"/>
      <c r="EL121" s="1078"/>
      <c r="EM121" s="1078"/>
      <c r="EN121" s="1078"/>
      <c r="EO121" s="1078"/>
      <c r="EP121" s="1078"/>
      <c r="EQ121" s="1078"/>
      <c r="ER121" s="1078"/>
      <c r="ES121" s="1078"/>
    </row>
    <row r="122" spans="1:149" s="5" customFormat="1" ht="42" hidden="1" customHeight="1" outlineLevel="1">
      <c r="A122" s="520" t="s">
        <v>872</v>
      </c>
      <c r="B122" s="521" t="s">
        <v>873</v>
      </c>
      <c r="C122" s="522" t="s">
        <v>0</v>
      </c>
      <c r="D122" s="523" t="s">
        <v>1</v>
      </c>
      <c r="E122" s="523" t="s">
        <v>2</v>
      </c>
      <c r="F122" s="523" t="s">
        <v>3</v>
      </c>
      <c r="G122" s="523" t="s">
        <v>50</v>
      </c>
      <c r="H122" s="524" t="s">
        <v>42</v>
      </c>
      <c r="I122" s="524" t="s">
        <v>51</v>
      </c>
      <c r="J122" s="524" t="s">
        <v>52</v>
      </c>
      <c r="K122" s="524" t="s">
        <v>53</v>
      </c>
      <c r="L122" s="524" t="s">
        <v>874</v>
      </c>
      <c r="M122" s="1240" t="s">
        <v>875</v>
      </c>
      <c r="N122" s="1241"/>
      <c r="O122" s="524" t="s">
        <v>876</v>
      </c>
      <c r="P122" s="524" t="s">
        <v>877</v>
      </c>
      <c r="Q122" s="524" t="s">
        <v>878</v>
      </c>
      <c r="R122" s="524" t="s">
        <v>879</v>
      </c>
      <c r="S122" s="524" t="s">
        <v>880</v>
      </c>
      <c r="T122" s="525" t="s">
        <v>881</v>
      </c>
      <c r="X122" s="465" t="s">
        <v>882</v>
      </c>
      <c r="Y122" s="466"/>
      <c r="Z122" s="467">
        <f>AK131+AG141+AG151+AI157+AI159</f>
        <v>0</v>
      </c>
      <c r="AA122" s="467"/>
      <c r="AB122" s="1075"/>
      <c r="AC122" s="1078"/>
      <c r="AD122" s="1078"/>
      <c r="AE122" s="1078"/>
      <c r="AF122" s="1078"/>
      <c r="AG122" s="1078"/>
      <c r="AH122" s="1078"/>
      <c r="AI122" s="107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c r="CL122" s="1078"/>
      <c r="CM122" s="1078"/>
      <c r="CN122" s="1078"/>
      <c r="CO122" s="1078"/>
      <c r="CP122" s="1078"/>
      <c r="CQ122" s="1078"/>
      <c r="CR122" s="1078"/>
      <c r="CS122" s="1078"/>
      <c r="CT122" s="1078"/>
      <c r="CU122" s="1078"/>
      <c r="CV122" s="1078"/>
      <c r="CW122" s="1078"/>
      <c r="CX122" s="1078"/>
      <c r="CY122" s="1078"/>
      <c r="CZ122" s="1078"/>
      <c r="DA122" s="1078"/>
      <c r="DB122" s="1078"/>
      <c r="DC122" s="1078"/>
      <c r="DD122" s="1078"/>
      <c r="DE122" s="1078"/>
      <c r="DF122" s="1078"/>
      <c r="DG122" s="1078"/>
      <c r="DH122" s="1078"/>
      <c r="DI122" s="1078"/>
      <c r="DJ122" s="1078"/>
      <c r="DK122" s="1078"/>
      <c r="DL122" s="1078"/>
      <c r="DM122" s="1078"/>
      <c r="DN122" s="1078"/>
      <c r="DO122" s="1078"/>
      <c r="DP122" s="1078"/>
      <c r="DQ122" s="1078"/>
      <c r="DR122" s="1078"/>
      <c r="DS122" s="1078"/>
      <c r="DT122" s="1078"/>
      <c r="DU122" s="1078"/>
      <c r="DV122" s="1078"/>
      <c r="DW122" s="1078"/>
      <c r="DX122" s="1078"/>
      <c r="DY122" s="1078"/>
      <c r="DZ122" s="1078"/>
      <c r="EA122" s="1078"/>
      <c r="EB122" s="1078"/>
      <c r="EC122" s="1078"/>
      <c r="ED122" s="1078"/>
      <c r="EE122" s="1078"/>
      <c r="EF122" s="1078"/>
      <c r="EG122" s="1078"/>
      <c r="EH122" s="1078"/>
      <c r="EI122" s="1078"/>
      <c r="EJ122" s="1078"/>
      <c r="EK122" s="1078"/>
      <c r="EL122" s="1078"/>
      <c r="EM122" s="1078"/>
      <c r="EN122" s="1078"/>
      <c r="EO122" s="1078"/>
      <c r="EP122" s="1078"/>
      <c r="EQ122" s="1078"/>
      <c r="ER122" s="1078"/>
      <c r="ES122" s="1078"/>
    </row>
    <row r="123" spans="1:149" s="5" customFormat="1" ht="15" hidden="1" customHeight="1" outlineLevel="1">
      <c r="A123" s="470"/>
      <c r="B123" s="227" t="s">
        <v>885</v>
      </c>
      <c r="C123" s="133"/>
      <c r="D123" s="133"/>
      <c r="E123" s="133"/>
      <c r="F123" s="133"/>
      <c r="G123" s="133"/>
      <c r="H123" s="133"/>
      <c r="I123" s="133"/>
      <c r="J123" s="133"/>
      <c r="K123" s="133"/>
      <c r="L123" s="133"/>
      <c r="M123" s="1242"/>
      <c r="N123" s="1243"/>
      <c r="O123" s="134"/>
      <c r="P123" s="134"/>
      <c r="Q123" s="134"/>
      <c r="R123" s="135"/>
      <c r="S123" s="134"/>
      <c r="T123" s="136"/>
      <c r="X123" s="471" t="s">
        <v>886</v>
      </c>
      <c r="Y123" s="472">
        <v>13.8</v>
      </c>
      <c r="Z123" s="472">
        <v>16</v>
      </c>
      <c r="AA123" s="472">
        <v>19</v>
      </c>
      <c r="AB123" s="1075"/>
      <c r="AC123" s="1078"/>
      <c r="AD123" s="1078"/>
      <c r="AE123" s="1078"/>
      <c r="AF123" s="1078"/>
      <c r="AG123" s="1078"/>
      <c r="AH123" s="1078"/>
      <c r="AI123" s="107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c r="CL123" s="1078"/>
      <c r="CM123" s="1078"/>
      <c r="CN123" s="1078"/>
      <c r="CO123" s="1078"/>
      <c r="CP123" s="1078"/>
      <c r="CQ123" s="1078"/>
      <c r="CR123" s="1078"/>
      <c r="CS123" s="1078"/>
      <c r="CT123" s="1078"/>
      <c r="CU123" s="1078"/>
      <c r="CV123" s="1078"/>
      <c r="CW123" s="1078"/>
      <c r="CX123" s="1078"/>
      <c r="CY123" s="1078"/>
      <c r="CZ123" s="1078"/>
      <c r="DA123" s="1078"/>
      <c r="DB123" s="1078"/>
      <c r="DC123" s="1078"/>
      <c r="DD123" s="1078"/>
      <c r="DE123" s="1078"/>
      <c r="DF123" s="1078"/>
      <c r="DG123" s="1078"/>
      <c r="DH123" s="1078"/>
      <c r="DI123" s="1078"/>
      <c r="DJ123" s="1078"/>
      <c r="DK123" s="1078"/>
      <c r="DL123" s="1078"/>
      <c r="DM123" s="1078"/>
      <c r="DN123" s="1078"/>
      <c r="DO123" s="1078"/>
      <c r="DP123" s="1078"/>
      <c r="DQ123" s="1078"/>
      <c r="DR123" s="1078"/>
      <c r="DS123" s="1078"/>
      <c r="DT123" s="1078"/>
      <c r="DU123" s="1078"/>
      <c r="DV123" s="1078"/>
      <c r="DW123" s="1078"/>
      <c r="DX123" s="1078"/>
      <c r="DY123" s="1078"/>
      <c r="DZ123" s="1078"/>
      <c r="EA123" s="1078"/>
      <c r="EB123" s="1078"/>
      <c r="EC123" s="1078"/>
      <c r="ED123" s="1078"/>
      <c r="EE123" s="1078"/>
      <c r="EF123" s="1078"/>
      <c r="EG123" s="1078"/>
      <c r="EH123" s="1078"/>
      <c r="EI123" s="1078"/>
      <c r="EJ123" s="1078"/>
      <c r="EK123" s="1078"/>
      <c r="EL123" s="1078"/>
      <c r="EM123" s="1078"/>
      <c r="EN123" s="1078"/>
      <c r="EO123" s="1078"/>
      <c r="EP123" s="1078"/>
      <c r="EQ123" s="1078"/>
      <c r="ER123" s="1078"/>
      <c r="ES123" s="1078"/>
    </row>
    <row r="124" spans="1:149" s="5" customFormat="1" ht="15" hidden="1" customHeight="1" outlineLevel="1">
      <c r="A124" s="473">
        <v>1</v>
      </c>
      <c r="B124" s="1020" t="s">
        <v>887</v>
      </c>
      <c r="C124" s="474"/>
      <c r="D124" s="474">
        <v>25</v>
      </c>
      <c r="E124" s="474">
        <v>25</v>
      </c>
      <c r="F124" s="475">
        <v>583</v>
      </c>
      <c r="G124" s="474">
        <v>0.6</v>
      </c>
      <c r="H124" s="103" t="s">
        <v>43</v>
      </c>
      <c r="I124" s="111">
        <f>IF(H124="sắt đen",7850,IF(H124="sắt trắng",7850,IF(H124="sắt kẽm",7900,IF(H124="nhôm",2500,""))))</f>
        <v>7850</v>
      </c>
      <c r="J124" s="103" t="s">
        <v>54</v>
      </c>
      <c r="K124" s="103">
        <f>IF(OR($J124="hộp",J124="vuông"),($D124+($E124-$G124))*2*$F124*$G124*$I124*$C124/10^9,IF(J124="la dẹt",($D124+($E124-$G124))*$F124*$G124*$I124*$C124/10^9,IF($J124="ống",3.14*$D124*$F124*$G124*$I124*$C124/10^9,IF($J124="tròn đặc",3.14*$D124/2*$F124/2*$G124*$I124*$C124/10^9,IF($J124="V",($D124+$E124)*$F124*$I124*$C124/10^9)))))</f>
        <v>0</v>
      </c>
      <c r="L124" s="103">
        <f>IF(OR(J124="vuông",J124="hộp",J124="la dẹt"),($D124+$E124)*2*$F124*$C124/10^6,3.14*$D124*$F124*$C124/10^6)</f>
        <v>0</v>
      </c>
      <c r="M124" s="1244" t="str">
        <f t="shared" ref="M124:M139" si="63">IF(J124="hộp",CONCATENATE($J124," ",$D124,"x",$E124,"x",$G124),CONCATENATE($J124," ",$E124,"x",$G124))</f>
        <v>Vuông 25x0,6</v>
      </c>
      <c r="N124" s="1245"/>
      <c r="O124" s="102" t="s">
        <v>888</v>
      </c>
      <c r="P124" s="111">
        <v>6000</v>
      </c>
      <c r="Q124" s="113" t="e">
        <f>ROUND(K124/C124/F124*P124,4)</f>
        <v>#DIV/0!</v>
      </c>
      <c r="R124" s="137">
        <v>0.02</v>
      </c>
      <c r="S124" s="102">
        <f>ROUNDUP($R$8*$F124*C124/$P124*(1+R124),0)</f>
        <v>0</v>
      </c>
      <c r="T124" s="444" t="e">
        <f>IF($O124="cây",$S124*$Q124,$R$8*$K124)</f>
        <v>#DIV/0!</v>
      </c>
      <c r="U124" s="138" t="str">
        <f>IF($J124="hộp","H",IF($J124="ống","TR",IF($J124="tròn đặc","TRĐ",IF($J124="la dẹt","L",IF($J124="vuông","V")))))</f>
        <v>V</v>
      </c>
      <c r="V124" s="108" t="str">
        <f>CONCATENATE($U124," ",$G124)</f>
        <v>V 0,6</v>
      </c>
      <c r="X124" s="101" t="s">
        <v>889</v>
      </c>
      <c r="Y124" s="139">
        <f t="shared" ref="Y124:AA131" si="64">SUMIFS($K$123:$K$174,$D$123:$D$174,$Y$123:$AJ$123,$V$123:$V$174,$X$124:$X$131)*$R$15</f>
        <v>0</v>
      </c>
      <c r="Z124" s="139">
        <f t="shared" si="64"/>
        <v>0</v>
      </c>
      <c r="AA124" s="139">
        <f t="shared" si="64"/>
        <v>0</v>
      </c>
      <c r="AB124" s="1075"/>
      <c r="AC124" s="1078"/>
      <c r="AD124" s="1078"/>
      <c r="AE124" s="1078"/>
      <c r="AF124" s="1078"/>
      <c r="AG124" s="1078"/>
      <c r="AH124" s="1078"/>
      <c r="AI124" s="1078"/>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c r="CL124" s="1078"/>
      <c r="CM124" s="1078"/>
      <c r="CN124" s="1078"/>
      <c r="CO124" s="1078"/>
      <c r="CP124" s="1078"/>
      <c r="CQ124" s="1078"/>
      <c r="CR124" s="1078"/>
      <c r="CS124" s="1078"/>
      <c r="CT124" s="1078"/>
      <c r="CU124" s="1078"/>
      <c r="CV124" s="1078"/>
      <c r="CW124" s="1078"/>
      <c r="CX124" s="1078"/>
      <c r="CY124" s="1078"/>
      <c r="CZ124" s="1078"/>
      <c r="DA124" s="1078"/>
      <c r="DB124" s="1078"/>
      <c r="DC124" s="1078"/>
      <c r="DD124" s="1078"/>
      <c r="DE124" s="1078"/>
      <c r="DF124" s="1078"/>
      <c r="DG124" s="1078"/>
      <c r="DH124" s="1078"/>
      <c r="DI124" s="1078"/>
      <c r="DJ124" s="1078"/>
      <c r="DK124" s="1078"/>
      <c r="DL124" s="1078"/>
      <c r="DM124" s="1078"/>
      <c r="DN124" s="1078"/>
      <c r="DO124" s="1078"/>
      <c r="DP124" s="1078"/>
      <c r="DQ124" s="1078"/>
      <c r="DR124" s="1078"/>
      <c r="DS124" s="1078"/>
      <c r="DT124" s="1078"/>
      <c r="DU124" s="1078"/>
      <c r="DV124" s="1078"/>
      <c r="DW124" s="1078"/>
      <c r="DX124" s="1078"/>
      <c r="DY124" s="1078"/>
      <c r="DZ124" s="1078"/>
      <c r="EA124" s="1078"/>
      <c r="EB124" s="1078"/>
      <c r="EC124" s="1078"/>
      <c r="ED124" s="1078"/>
      <c r="EE124" s="1078"/>
      <c r="EF124" s="1078"/>
      <c r="EG124" s="1078"/>
      <c r="EH124" s="1078"/>
      <c r="EI124" s="1078"/>
      <c r="EJ124" s="1078"/>
      <c r="EK124" s="1078"/>
      <c r="EL124" s="1078"/>
      <c r="EM124" s="1078"/>
      <c r="EN124" s="1078"/>
      <c r="EO124" s="1078"/>
      <c r="EP124" s="1078"/>
      <c r="EQ124" s="1078"/>
      <c r="ER124" s="1078"/>
      <c r="ES124" s="1078"/>
    </row>
    <row r="125" spans="1:149" s="5" customFormat="1" ht="15" hidden="1" customHeight="1" outlineLevel="1">
      <c r="A125" s="473">
        <v>2</v>
      </c>
      <c r="B125" s="1020" t="s">
        <v>890</v>
      </c>
      <c r="C125" s="474"/>
      <c r="D125" s="474">
        <v>25</v>
      </c>
      <c r="E125" s="474">
        <v>25</v>
      </c>
      <c r="F125" s="474">
        <v>470</v>
      </c>
      <c r="G125" s="474">
        <v>0.6</v>
      </c>
      <c r="H125" s="103" t="s">
        <v>43</v>
      </c>
      <c r="I125" s="111">
        <f t="shared" ref="I125:I139" si="65">IF(H125="sắt đen",7850,IF(H125="sắt trắng",7850,IF(H125="sắt kẽm",7900,IF(H125="nhôm",2500,""))))</f>
        <v>7850</v>
      </c>
      <c r="J125" s="103" t="s">
        <v>54</v>
      </c>
      <c r="K125" s="103">
        <f t="shared" ref="K125:K139" si="66">IF(OR($J125="hộp",J125="vuông"),($D125+($E125-$G125))*2*$F125*$G125*$I125*$C125/10^9,IF(J125="la dẹt",($D125+($E125-$G125))*$F125*$G125*$I125*$C125/10^9,IF($J125="ống",3.14*$D125*$F125*$G125*$I125*$C125/10^9,IF($J125="tròn đặc",3.14*$D125/2*$F125/2*$G125*$I125*$C125/10^9,IF($J125="V",($D125+$E125)*$F125*$I125*$C125/10^9)))))</f>
        <v>0</v>
      </c>
      <c r="L125" s="103">
        <f t="shared" ref="L125:L139" si="67">IF(OR(J125="vuông",J125="hộp",J125="la dẹt"),($D125+$E125)*2*$F125*$C125/10^6,3.14*$D125*$F125*$C125/10^6)</f>
        <v>0</v>
      </c>
      <c r="M125" s="1244" t="str">
        <f t="shared" si="63"/>
        <v>Vuông 25x0,6</v>
      </c>
      <c r="N125" s="1245"/>
      <c r="O125" s="102" t="s">
        <v>888</v>
      </c>
      <c r="P125" s="111">
        <v>6000</v>
      </c>
      <c r="Q125" s="113" t="e">
        <f t="shared" ref="Q125:Q139" si="68">ROUND(K125/C125/F125*P125,4)</f>
        <v>#DIV/0!</v>
      </c>
      <c r="R125" s="137">
        <v>0.02</v>
      </c>
      <c r="S125" s="102">
        <f t="shared" ref="S125:S139" si="69">ROUNDUP($R$8*$F125*C125/$P125*(1+R125),0)</f>
        <v>0</v>
      </c>
      <c r="T125" s="444" t="e">
        <f t="shared" ref="T125:T139" si="70">IF($O125="cây",$S125*$Q125,$R$8*$K125)</f>
        <v>#DIV/0!</v>
      </c>
      <c r="U125" s="138" t="str">
        <f t="shared" ref="U125:U174" si="71">IF($J125="hộp","H",IF($J125="ống","TR",IF($J125="tròn đặc","TRĐ",IF($J125="la dẹt","L",IF($J125="vuông","V")))))</f>
        <v>V</v>
      </c>
      <c r="V125" s="108" t="str">
        <f>CONCATENATE($U125," ",$G125)</f>
        <v>V 0,6</v>
      </c>
      <c r="X125" s="101" t="s">
        <v>891</v>
      </c>
      <c r="Y125" s="139">
        <f t="shared" si="64"/>
        <v>0</v>
      </c>
      <c r="Z125" s="139">
        <f t="shared" si="64"/>
        <v>0</v>
      </c>
      <c r="AA125" s="139">
        <f t="shared" si="64"/>
        <v>0</v>
      </c>
      <c r="AB125" s="1075"/>
      <c r="AC125" s="1078"/>
      <c r="AD125" s="1078"/>
      <c r="AE125" s="1078"/>
      <c r="AF125" s="1078"/>
      <c r="AG125" s="1078"/>
      <c r="AH125" s="1078"/>
      <c r="AI125" s="1078"/>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c r="CL125" s="1078"/>
      <c r="CM125" s="1078"/>
      <c r="CN125" s="1078"/>
      <c r="CO125" s="1078"/>
      <c r="CP125" s="1078"/>
      <c r="CQ125" s="1078"/>
      <c r="CR125" s="1078"/>
      <c r="CS125" s="1078"/>
      <c r="CT125" s="1078"/>
      <c r="CU125" s="1078"/>
      <c r="CV125" s="1078"/>
      <c r="CW125" s="1078"/>
      <c r="CX125" s="1078"/>
      <c r="CY125" s="1078"/>
      <c r="CZ125" s="1078"/>
      <c r="DA125" s="1078"/>
      <c r="DB125" s="1078"/>
      <c r="DC125" s="1078"/>
      <c r="DD125" s="1078"/>
      <c r="DE125" s="1078"/>
      <c r="DF125" s="1078"/>
      <c r="DG125" s="1078"/>
      <c r="DH125" s="1078"/>
      <c r="DI125" s="1078"/>
      <c r="DJ125" s="1078"/>
      <c r="DK125" s="1078"/>
      <c r="DL125" s="1078"/>
      <c r="DM125" s="1078"/>
      <c r="DN125" s="1078"/>
      <c r="DO125" s="1078"/>
      <c r="DP125" s="1078"/>
      <c r="DQ125" s="1078"/>
      <c r="DR125" s="1078"/>
      <c r="DS125" s="1078"/>
      <c r="DT125" s="1078"/>
      <c r="DU125" s="1078"/>
      <c r="DV125" s="1078"/>
      <c r="DW125" s="1078"/>
      <c r="DX125" s="1078"/>
      <c r="DY125" s="1078"/>
      <c r="DZ125" s="1078"/>
      <c r="EA125" s="1078"/>
      <c r="EB125" s="1078"/>
      <c r="EC125" s="1078"/>
      <c r="ED125" s="1078"/>
      <c r="EE125" s="1078"/>
      <c r="EF125" s="1078"/>
      <c r="EG125" s="1078"/>
      <c r="EH125" s="1078"/>
      <c r="EI125" s="1078"/>
      <c r="EJ125" s="1078"/>
      <c r="EK125" s="1078"/>
      <c r="EL125" s="1078"/>
      <c r="EM125" s="1078"/>
      <c r="EN125" s="1078"/>
      <c r="EO125" s="1078"/>
      <c r="EP125" s="1078"/>
      <c r="EQ125" s="1078"/>
      <c r="ER125" s="1078"/>
      <c r="ES125" s="1078"/>
    </row>
    <row r="126" spans="1:149" s="5" customFormat="1" ht="15" hidden="1" customHeight="1" outlineLevel="1">
      <c r="A126" s="473">
        <v>3</v>
      </c>
      <c r="B126" s="1020" t="s">
        <v>892</v>
      </c>
      <c r="C126" s="474"/>
      <c r="D126" s="474">
        <v>25</v>
      </c>
      <c r="E126" s="474">
        <v>25</v>
      </c>
      <c r="F126" s="474">
        <v>420</v>
      </c>
      <c r="G126" s="474">
        <v>0.6</v>
      </c>
      <c r="H126" s="103" t="s">
        <v>43</v>
      </c>
      <c r="I126" s="111">
        <f t="shared" si="65"/>
        <v>7850</v>
      </c>
      <c r="J126" s="103" t="s">
        <v>54</v>
      </c>
      <c r="K126" s="103">
        <f t="shared" si="66"/>
        <v>0</v>
      </c>
      <c r="L126" s="103">
        <f t="shared" si="67"/>
        <v>0</v>
      </c>
      <c r="M126" s="1244" t="str">
        <f t="shared" si="63"/>
        <v>Vuông 25x0,6</v>
      </c>
      <c r="N126" s="1245"/>
      <c r="O126" s="102" t="s">
        <v>888</v>
      </c>
      <c r="P126" s="111">
        <v>6000</v>
      </c>
      <c r="Q126" s="113" t="e">
        <f t="shared" si="68"/>
        <v>#DIV/0!</v>
      </c>
      <c r="R126" s="137">
        <v>0.02</v>
      </c>
      <c r="S126" s="102">
        <f t="shared" si="69"/>
        <v>0</v>
      </c>
      <c r="T126" s="444" t="e">
        <f t="shared" si="70"/>
        <v>#DIV/0!</v>
      </c>
      <c r="U126" s="138" t="str">
        <f t="shared" si="71"/>
        <v>V</v>
      </c>
      <c r="V126" s="108" t="str">
        <f>CONCATENATE($U126," ",$G126)</f>
        <v>V 0,6</v>
      </c>
      <c r="X126" s="101" t="s">
        <v>893</v>
      </c>
      <c r="Y126" s="139">
        <f t="shared" si="64"/>
        <v>0</v>
      </c>
      <c r="Z126" s="139">
        <f t="shared" si="64"/>
        <v>0</v>
      </c>
      <c r="AA126" s="139">
        <f t="shared" si="64"/>
        <v>0</v>
      </c>
      <c r="AB126" s="1075"/>
      <c r="AC126" s="1078"/>
      <c r="AD126" s="1078"/>
      <c r="AE126" s="1078"/>
      <c r="AF126" s="1078"/>
      <c r="AG126" s="1078"/>
      <c r="AH126" s="1078"/>
      <c r="AI126" s="1078"/>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c r="CL126" s="1078"/>
      <c r="CM126" s="1078"/>
      <c r="CN126" s="1078"/>
      <c r="CO126" s="1078"/>
      <c r="CP126" s="1078"/>
      <c r="CQ126" s="1078"/>
      <c r="CR126" s="1078"/>
      <c r="CS126" s="1078"/>
      <c r="CT126" s="1078"/>
      <c r="CU126" s="1078"/>
      <c r="CV126" s="1078"/>
      <c r="CW126" s="1078"/>
      <c r="CX126" s="1078"/>
      <c r="CY126" s="1078"/>
      <c r="CZ126" s="1078"/>
      <c r="DA126" s="1078"/>
      <c r="DB126" s="1078"/>
      <c r="DC126" s="1078"/>
      <c r="DD126" s="1078"/>
      <c r="DE126" s="1078"/>
      <c r="DF126" s="1078"/>
      <c r="DG126" s="1078"/>
      <c r="DH126" s="1078"/>
      <c r="DI126" s="1078"/>
      <c r="DJ126" s="1078"/>
      <c r="DK126" s="1078"/>
      <c r="DL126" s="1078"/>
      <c r="DM126" s="1078"/>
      <c r="DN126" s="1078"/>
      <c r="DO126" s="1078"/>
      <c r="DP126" s="1078"/>
      <c r="DQ126" s="1078"/>
      <c r="DR126" s="1078"/>
      <c r="DS126" s="1078"/>
      <c r="DT126" s="1078"/>
      <c r="DU126" s="1078"/>
      <c r="DV126" s="1078"/>
      <c r="DW126" s="1078"/>
      <c r="DX126" s="1078"/>
      <c r="DY126" s="1078"/>
      <c r="DZ126" s="1078"/>
      <c r="EA126" s="1078"/>
      <c r="EB126" s="1078"/>
      <c r="EC126" s="1078"/>
      <c r="ED126" s="1078"/>
      <c r="EE126" s="1078"/>
      <c r="EF126" s="1078"/>
      <c r="EG126" s="1078"/>
      <c r="EH126" s="1078"/>
      <c r="EI126" s="1078"/>
      <c r="EJ126" s="1078"/>
      <c r="EK126" s="1078"/>
      <c r="EL126" s="1078"/>
      <c r="EM126" s="1078"/>
      <c r="EN126" s="1078"/>
      <c r="EO126" s="1078"/>
      <c r="EP126" s="1078"/>
      <c r="EQ126" s="1078"/>
      <c r="ER126" s="1078"/>
      <c r="ES126" s="1078"/>
    </row>
    <row r="127" spans="1:149" s="5" customFormat="1" ht="15" hidden="1" customHeight="1" outlineLevel="1">
      <c r="A127" s="473">
        <v>4</v>
      </c>
      <c r="B127" s="1020" t="s">
        <v>894</v>
      </c>
      <c r="C127" s="474"/>
      <c r="D127" s="474">
        <v>25</v>
      </c>
      <c r="E127" s="474">
        <v>50</v>
      </c>
      <c r="F127" s="474">
        <v>1795</v>
      </c>
      <c r="G127" s="475">
        <v>0.6</v>
      </c>
      <c r="H127" s="103" t="s">
        <v>43</v>
      </c>
      <c r="I127" s="111">
        <f t="shared" si="65"/>
        <v>7850</v>
      </c>
      <c r="J127" s="103" t="s">
        <v>311</v>
      </c>
      <c r="K127" s="103">
        <f t="shared" si="66"/>
        <v>0</v>
      </c>
      <c r="L127" s="103">
        <f t="shared" si="67"/>
        <v>0</v>
      </c>
      <c r="M127" s="1244" t="str">
        <f t="shared" si="63"/>
        <v>Hộp 25x50x0,6</v>
      </c>
      <c r="N127" s="1245"/>
      <c r="O127" s="102" t="s">
        <v>888</v>
      </c>
      <c r="P127" s="111">
        <v>6000</v>
      </c>
      <c r="Q127" s="113" t="e">
        <f t="shared" si="68"/>
        <v>#DIV/0!</v>
      </c>
      <c r="R127" s="137">
        <v>0.02</v>
      </c>
      <c r="S127" s="102">
        <f t="shared" si="69"/>
        <v>0</v>
      </c>
      <c r="T127" s="444" t="e">
        <f t="shared" si="70"/>
        <v>#DIV/0!</v>
      </c>
      <c r="U127" s="138" t="str">
        <f t="shared" si="71"/>
        <v>H</v>
      </c>
      <c r="V127" s="108" t="str">
        <f>CONCATENATE($U127," ",$G127)</f>
        <v>H 0,6</v>
      </c>
      <c r="X127" s="101" t="s">
        <v>895</v>
      </c>
      <c r="Y127" s="139">
        <f t="shared" si="64"/>
        <v>0</v>
      </c>
      <c r="Z127" s="139">
        <f t="shared" si="64"/>
        <v>0</v>
      </c>
      <c r="AA127" s="139">
        <f t="shared" si="64"/>
        <v>0</v>
      </c>
      <c r="AB127" s="1075"/>
      <c r="AC127" s="1078"/>
      <c r="AD127" s="1078"/>
      <c r="AE127" s="1078"/>
      <c r="AF127" s="1078"/>
      <c r="AG127" s="1078"/>
      <c r="AH127" s="1078"/>
      <c r="AI127" s="1078"/>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c r="CL127" s="1078"/>
      <c r="CM127" s="1078"/>
      <c r="CN127" s="1078"/>
      <c r="CO127" s="1078"/>
      <c r="CP127" s="1078"/>
      <c r="CQ127" s="1078"/>
      <c r="CR127" s="1078"/>
      <c r="CS127" s="1078"/>
      <c r="CT127" s="1078"/>
      <c r="CU127" s="1078"/>
      <c r="CV127" s="1078"/>
      <c r="CW127" s="1078"/>
      <c r="CX127" s="1078"/>
      <c r="CY127" s="1078"/>
      <c r="CZ127" s="1078"/>
      <c r="DA127" s="1078"/>
      <c r="DB127" s="1078"/>
      <c r="DC127" s="1078"/>
      <c r="DD127" s="1078"/>
      <c r="DE127" s="1078"/>
      <c r="DF127" s="1078"/>
      <c r="DG127" s="1078"/>
      <c r="DH127" s="1078"/>
      <c r="DI127" s="1078"/>
      <c r="DJ127" s="1078"/>
      <c r="DK127" s="1078"/>
      <c r="DL127" s="1078"/>
      <c r="DM127" s="1078"/>
      <c r="DN127" s="1078"/>
      <c r="DO127" s="1078"/>
      <c r="DP127" s="1078"/>
      <c r="DQ127" s="1078"/>
      <c r="DR127" s="1078"/>
      <c r="DS127" s="1078"/>
      <c r="DT127" s="1078"/>
      <c r="DU127" s="1078"/>
      <c r="DV127" s="1078"/>
      <c r="DW127" s="1078"/>
      <c r="DX127" s="1078"/>
      <c r="DY127" s="1078"/>
      <c r="DZ127" s="1078"/>
      <c r="EA127" s="1078"/>
      <c r="EB127" s="1078"/>
      <c r="EC127" s="1078"/>
      <c r="ED127" s="1078"/>
      <c r="EE127" s="1078"/>
      <c r="EF127" s="1078"/>
      <c r="EG127" s="1078"/>
      <c r="EH127" s="1078"/>
      <c r="EI127" s="1078"/>
      <c r="EJ127" s="1078"/>
      <c r="EK127" s="1078"/>
      <c r="EL127" s="1078"/>
      <c r="EM127" s="1078"/>
      <c r="EN127" s="1078"/>
      <c r="EO127" s="1078"/>
      <c r="EP127" s="1078"/>
      <c r="EQ127" s="1078"/>
      <c r="ER127" s="1078"/>
      <c r="ES127" s="1078"/>
    </row>
    <row r="128" spans="1:149" s="5" customFormat="1" ht="15" hidden="1" customHeight="1" outlineLevel="1">
      <c r="A128" s="473">
        <v>5</v>
      </c>
      <c r="B128" s="1020" t="s">
        <v>896</v>
      </c>
      <c r="C128" s="474"/>
      <c r="D128" s="474">
        <v>10</v>
      </c>
      <c r="E128" s="474">
        <v>20</v>
      </c>
      <c r="F128" s="1021">
        <v>555</v>
      </c>
      <c r="G128" s="474">
        <v>0.6</v>
      </c>
      <c r="H128" s="103" t="s">
        <v>43</v>
      </c>
      <c r="I128" s="111">
        <f t="shared" si="65"/>
        <v>7850</v>
      </c>
      <c r="J128" s="103" t="s">
        <v>311</v>
      </c>
      <c r="K128" s="103">
        <f t="shared" si="66"/>
        <v>0</v>
      </c>
      <c r="L128" s="103">
        <f t="shared" si="67"/>
        <v>0</v>
      </c>
      <c r="M128" s="1244" t="str">
        <f t="shared" si="63"/>
        <v>Hộp 10x20x0,6</v>
      </c>
      <c r="N128" s="1245"/>
      <c r="O128" s="102" t="s">
        <v>888</v>
      </c>
      <c r="P128" s="111">
        <v>6000</v>
      </c>
      <c r="Q128" s="113" t="e">
        <f t="shared" si="68"/>
        <v>#DIV/0!</v>
      </c>
      <c r="R128" s="137">
        <v>0.02</v>
      </c>
      <c r="S128" s="102">
        <f t="shared" si="69"/>
        <v>0</v>
      </c>
      <c r="T128" s="444" t="e">
        <f t="shared" si="70"/>
        <v>#DIV/0!</v>
      </c>
      <c r="U128" s="138" t="str">
        <f t="shared" si="71"/>
        <v>H</v>
      </c>
      <c r="V128" s="108" t="str">
        <f t="shared" ref="V128:V174" si="72">CONCATENATE($U128," ",$G128)</f>
        <v>H 0,6</v>
      </c>
      <c r="X128" s="101" t="s">
        <v>897</v>
      </c>
      <c r="Y128" s="139">
        <f t="shared" si="64"/>
        <v>0</v>
      </c>
      <c r="Z128" s="139">
        <f t="shared" si="64"/>
        <v>0</v>
      </c>
      <c r="AA128" s="139">
        <f t="shared" si="64"/>
        <v>0</v>
      </c>
      <c r="AB128" s="1075"/>
      <c r="AC128" s="1078"/>
      <c r="AD128" s="1078"/>
      <c r="AE128" s="1078"/>
      <c r="AF128" s="1078"/>
      <c r="AG128" s="1078"/>
      <c r="AH128" s="1078"/>
      <c r="AI128" s="1078"/>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c r="CL128" s="1078"/>
      <c r="CM128" s="1078"/>
      <c r="CN128" s="1078"/>
      <c r="CO128" s="1078"/>
      <c r="CP128" s="1078"/>
      <c r="CQ128" s="1078"/>
      <c r="CR128" s="1078"/>
      <c r="CS128" s="1078"/>
      <c r="CT128" s="1078"/>
      <c r="CU128" s="1078"/>
      <c r="CV128" s="1078"/>
      <c r="CW128" s="1078"/>
      <c r="CX128" s="1078"/>
      <c r="CY128" s="1078"/>
      <c r="CZ128" s="1078"/>
      <c r="DA128" s="1078"/>
      <c r="DB128" s="1078"/>
      <c r="DC128" s="1078"/>
      <c r="DD128" s="1078"/>
      <c r="DE128" s="1078"/>
      <c r="DF128" s="1078"/>
      <c r="DG128" s="1078"/>
      <c r="DH128" s="1078"/>
      <c r="DI128" s="1078"/>
      <c r="DJ128" s="1078"/>
      <c r="DK128" s="1078"/>
      <c r="DL128" s="1078"/>
      <c r="DM128" s="1078"/>
      <c r="DN128" s="1078"/>
      <c r="DO128" s="1078"/>
      <c r="DP128" s="1078"/>
      <c r="DQ128" s="1078"/>
      <c r="DR128" s="1078"/>
      <c r="DS128" s="1078"/>
      <c r="DT128" s="1078"/>
      <c r="DU128" s="1078"/>
      <c r="DV128" s="1078"/>
      <c r="DW128" s="1078"/>
      <c r="DX128" s="1078"/>
      <c r="DY128" s="1078"/>
      <c r="DZ128" s="1078"/>
      <c r="EA128" s="1078"/>
      <c r="EB128" s="1078"/>
      <c r="EC128" s="1078"/>
      <c r="ED128" s="1078"/>
      <c r="EE128" s="1078"/>
      <c r="EF128" s="1078"/>
      <c r="EG128" s="1078"/>
      <c r="EH128" s="1078"/>
      <c r="EI128" s="1078"/>
      <c r="EJ128" s="1078"/>
      <c r="EK128" s="1078"/>
      <c r="EL128" s="1078"/>
      <c r="EM128" s="1078"/>
      <c r="EN128" s="1078"/>
      <c r="EO128" s="1078"/>
      <c r="EP128" s="1078"/>
      <c r="EQ128" s="1078"/>
      <c r="ER128" s="1078"/>
      <c r="ES128" s="1078"/>
    </row>
    <row r="129" spans="1:149" s="5" customFormat="1" ht="15" hidden="1" customHeight="1" outlineLevel="1">
      <c r="A129" s="473">
        <v>6</v>
      </c>
      <c r="B129" s="1020" t="s">
        <v>898</v>
      </c>
      <c r="C129" s="474"/>
      <c r="D129" s="474">
        <v>10</v>
      </c>
      <c r="E129" s="474">
        <v>20</v>
      </c>
      <c r="F129" s="1021">
        <v>535</v>
      </c>
      <c r="G129" s="474">
        <v>0.6</v>
      </c>
      <c r="H129" s="103" t="s">
        <v>43</v>
      </c>
      <c r="I129" s="111">
        <f t="shared" si="65"/>
        <v>7850</v>
      </c>
      <c r="J129" s="103" t="s">
        <v>311</v>
      </c>
      <c r="K129" s="103">
        <f t="shared" si="66"/>
        <v>0</v>
      </c>
      <c r="L129" s="103">
        <f t="shared" si="67"/>
        <v>0</v>
      </c>
      <c r="M129" s="1244" t="str">
        <f t="shared" si="63"/>
        <v>Hộp 10x20x0,6</v>
      </c>
      <c r="N129" s="1245"/>
      <c r="O129" s="102" t="s">
        <v>888</v>
      </c>
      <c r="P129" s="111">
        <v>6000</v>
      </c>
      <c r="Q129" s="113" t="e">
        <f t="shared" si="68"/>
        <v>#DIV/0!</v>
      </c>
      <c r="R129" s="137">
        <v>0.02</v>
      </c>
      <c r="S129" s="102">
        <f t="shared" si="69"/>
        <v>0</v>
      </c>
      <c r="T129" s="444" t="e">
        <f t="shared" si="70"/>
        <v>#DIV/0!</v>
      </c>
      <c r="U129" s="138" t="str">
        <f t="shared" si="71"/>
        <v>H</v>
      </c>
      <c r="V129" s="108" t="str">
        <f t="shared" si="72"/>
        <v>H 0,6</v>
      </c>
      <c r="X129" s="101" t="s">
        <v>899</v>
      </c>
      <c r="Y129" s="139">
        <f t="shared" si="64"/>
        <v>0</v>
      </c>
      <c r="Z129" s="139">
        <f t="shared" si="64"/>
        <v>0</v>
      </c>
      <c r="AA129" s="139">
        <f t="shared" si="64"/>
        <v>0</v>
      </c>
      <c r="AB129" s="1075"/>
      <c r="AC129" s="1078"/>
      <c r="AD129" s="1078"/>
      <c r="AE129" s="1078"/>
      <c r="AF129" s="1078"/>
      <c r="AG129" s="1078"/>
      <c r="AH129" s="1078"/>
      <c r="AI129" s="1078"/>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c r="CL129" s="1078"/>
      <c r="CM129" s="1078"/>
      <c r="CN129" s="1078"/>
      <c r="CO129" s="1078"/>
      <c r="CP129" s="1078"/>
      <c r="CQ129" s="1078"/>
      <c r="CR129" s="1078"/>
      <c r="CS129" s="1078"/>
      <c r="CT129" s="1078"/>
      <c r="CU129" s="1078"/>
      <c r="CV129" s="1078"/>
      <c r="CW129" s="1078"/>
      <c r="CX129" s="1078"/>
      <c r="CY129" s="1078"/>
      <c r="CZ129" s="1078"/>
      <c r="DA129" s="1078"/>
      <c r="DB129" s="1078"/>
      <c r="DC129" s="1078"/>
      <c r="DD129" s="1078"/>
      <c r="DE129" s="1078"/>
      <c r="DF129" s="1078"/>
      <c r="DG129" s="1078"/>
      <c r="DH129" s="1078"/>
      <c r="DI129" s="1078"/>
      <c r="DJ129" s="1078"/>
      <c r="DK129" s="1078"/>
      <c r="DL129" s="1078"/>
      <c r="DM129" s="1078"/>
      <c r="DN129" s="1078"/>
      <c r="DO129" s="1078"/>
      <c r="DP129" s="1078"/>
      <c r="DQ129" s="1078"/>
      <c r="DR129" s="1078"/>
      <c r="DS129" s="1078"/>
      <c r="DT129" s="1078"/>
      <c r="DU129" s="1078"/>
      <c r="DV129" s="1078"/>
      <c r="DW129" s="1078"/>
      <c r="DX129" s="1078"/>
      <c r="DY129" s="1078"/>
      <c r="DZ129" s="1078"/>
      <c r="EA129" s="1078"/>
      <c r="EB129" s="1078"/>
      <c r="EC129" s="1078"/>
      <c r="ED129" s="1078"/>
      <c r="EE129" s="1078"/>
      <c r="EF129" s="1078"/>
      <c r="EG129" s="1078"/>
      <c r="EH129" s="1078"/>
      <c r="EI129" s="1078"/>
      <c r="EJ129" s="1078"/>
      <c r="EK129" s="1078"/>
      <c r="EL129" s="1078"/>
      <c r="EM129" s="1078"/>
      <c r="EN129" s="1078"/>
      <c r="EO129" s="1078"/>
      <c r="EP129" s="1078"/>
      <c r="EQ129" s="1078"/>
      <c r="ER129" s="1078"/>
      <c r="ES129" s="1078"/>
    </row>
    <row r="130" spans="1:149" s="5" customFormat="1" ht="15" hidden="1" customHeight="1" outlineLevel="1">
      <c r="A130" s="473">
        <v>7</v>
      </c>
      <c r="B130" s="1020" t="s">
        <v>900</v>
      </c>
      <c r="C130" s="474"/>
      <c r="D130" s="474">
        <v>25</v>
      </c>
      <c r="E130" s="474">
        <v>50</v>
      </c>
      <c r="F130" s="474">
        <v>1795</v>
      </c>
      <c r="G130" s="474">
        <v>1.1000000000000001</v>
      </c>
      <c r="H130" s="103" t="s">
        <v>43</v>
      </c>
      <c r="I130" s="111">
        <f t="shared" si="65"/>
        <v>7850</v>
      </c>
      <c r="J130" s="103" t="s">
        <v>311</v>
      </c>
      <c r="K130" s="103">
        <f t="shared" si="66"/>
        <v>0</v>
      </c>
      <c r="L130" s="103">
        <f t="shared" si="67"/>
        <v>0</v>
      </c>
      <c r="M130" s="1244" t="str">
        <f t="shared" si="63"/>
        <v>Hộp 25x50x1,1</v>
      </c>
      <c r="N130" s="1245"/>
      <c r="O130" s="102" t="s">
        <v>888</v>
      </c>
      <c r="P130" s="111">
        <v>6000</v>
      </c>
      <c r="Q130" s="113" t="e">
        <f t="shared" si="68"/>
        <v>#DIV/0!</v>
      </c>
      <c r="R130" s="137">
        <v>0.02</v>
      </c>
      <c r="S130" s="102">
        <f t="shared" si="69"/>
        <v>0</v>
      </c>
      <c r="T130" s="444" t="e">
        <f t="shared" si="70"/>
        <v>#DIV/0!</v>
      </c>
      <c r="U130" s="138" t="str">
        <f t="shared" si="71"/>
        <v>H</v>
      </c>
      <c r="V130" s="108" t="str">
        <f t="shared" si="72"/>
        <v>H 1,1</v>
      </c>
      <c r="X130" s="101" t="s">
        <v>901</v>
      </c>
      <c r="Y130" s="139">
        <f t="shared" si="64"/>
        <v>0</v>
      </c>
      <c r="Z130" s="139">
        <f t="shared" si="64"/>
        <v>0</v>
      </c>
      <c r="AA130" s="139">
        <f t="shared" si="64"/>
        <v>0</v>
      </c>
      <c r="AB130" s="1075"/>
      <c r="AC130" s="1078"/>
      <c r="AD130" s="1078"/>
      <c r="AE130" s="1078"/>
      <c r="AF130" s="1078"/>
      <c r="AG130" s="1078"/>
      <c r="AH130" s="1078"/>
      <c r="AI130" s="1078"/>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c r="CL130" s="1078"/>
      <c r="CM130" s="1078"/>
      <c r="CN130" s="1078"/>
      <c r="CO130" s="1078"/>
      <c r="CP130" s="1078"/>
      <c r="CQ130" s="1078"/>
      <c r="CR130" s="1078"/>
      <c r="CS130" s="1078"/>
      <c r="CT130" s="1078"/>
      <c r="CU130" s="1078"/>
      <c r="CV130" s="1078"/>
      <c r="CW130" s="1078"/>
      <c r="CX130" s="1078"/>
      <c r="CY130" s="1078"/>
      <c r="CZ130" s="1078"/>
      <c r="DA130" s="1078"/>
      <c r="DB130" s="1078"/>
      <c r="DC130" s="1078"/>
      <c r="DD130" s="1078"/>
      <c r="DE130" s="1078"/>
      <c r="DF130" s="1078"/>
      <c r="DG130" s="1078"/>
      <c r="DH130" s="1078"/>
      <c r="DI130" s="1078"/>
      <c r="DJ130" s="1078"/>
      <c r="DK130" s="1078"/>
      <c r="DL130" s="1078"/>
      <c r="DM130" s="1078"/>
      <c r="DN130" s="1078"/>
      <c r="DO130" s="1078"/>
      <c r="DP130" s="1078"/>
      <c r="DQ130" s="1078"/>
      <c r="DR130" s="1078"/>
      <c r="DS130" s="1078"/>
      <c r="DT130" s="1078"/>
      <c r="DU130" s="1078"/>
      <c r="DV130" s="1078"/>
      <c r="DW130" s="1078"/>
      <c r="DX130" s="1078"/>
      <c r="DY130" s="1078"/>
      <c r="DZ130" s="1078"/>
      <c r="EA130" s="1078"/>
      <c r="EB130" s="1078"/>
      <c r="EC130" s="1078"/>
      <c r="ED130" s="1078"/>
      <c r="EE130" s="1078"/>
      <c r="EF130" s="1078"/>
      <c r="EG130" s="1078"/>
      <c r="EH130" s="1078"/>
      <c r="EI130" s="1078"/>
      <c r="EJ130" s="1078"/>
      <c r="EK130" s="1078"/>
      <c r="EL130" s="1078"/>
      <c r="EM130" s="1078"/>
      <c r="EN130" s="1078"/>
      <c r="EO130" s="1078"/>
      <c r="EP130" s="1078"/>
      <c r="EQ130" s="1078"/>
      <c r="ER130" s="1078"/>
      <c r="ES130" s="1078"/>
    </row>
    <row r="131" spans="1:149" s="5" customFormat="1" ht="15" hidden="1" customHeight="1" outlineLevel="1">
      <c r="A131" s="473">
        <v>8</v>
      </c>
      <c r="B131" s="1020" t="s">
        <v>902</v>
      </c>
      <c r="C131" s="474"/>
      <c r="D131" s="474">
        <v>25</v>
      </c>
      <c r="E131" s="474">
        <v>50</v>
      </c>
      <c r="F131" s="474">
        <v>568</v>
      </c>
      <c r="G131" s="474">
        <v>1.1000000000000001</v>
      </c>
      <c r="H131" s="103" t="s">
        <v>43</v>
      </c>
      <c r="I131" s="111">
        <f t="shared" si="65"/>
        <v>7850</v>
      </c>
      <c r="J131" s="103" t="s">
        <v>311</v>
      </c>
      <c r="K131" s="103">
        <f t="shared" si="66"/>
        <v>0</v>
      </c>
      <c r="L131" s="103">
        <f t="shared" si="67"/>
        <v>0</v>
      </c>
      <c r="M131" s="1244" t="str">
        <f t="shared" si="63"/>
        <v>Hộp 25x50x1,1</v>
      </c>
      <c r="N131" s="1245"/>
      <c r="O131" s="102" t="s">
        <v>888</v>
      </c>
      <c r="P131" s="111">
        <v>6000</v>
      </c>
      <c r="Q131" s="113" t="e">
        <f t="shared" si="68"/>
        <v>#DIV/0!</v>
      </c>
      <c r="R131" s="137">
        <v>0.02</v>
      </c>
      <c r="S131" s="102">
        <f t="shared" si="69"/>
        <v>0</v>
      </c>
      <c r="T131" s="444" t="e">
        <f t="shared" si="70"/>
        <v>#DIV/0!</v>
      </c>
      <c r="U131" s="138" t="str">
        <f t="shared" si="71"/>
        <v>H</v>
      </c>
      <c r="V131" s="108" t="str">
        <f t="shared" si="72"/>
        <v>H 1,1</v>
      </c>
      <c r="X131" s="101" t="s">
        <v>903</v>
      </c>
      <c r="Y131" s="139">
        <f t="shared" si="64"/>
        <v>0</v>
      </c>
      <c r="Z131" s="139">
        <f t="shared" si="64"/>
        <v>0</v>
      </c>
      <c r="AA131" s="139">
        <f t="shared" si="64"/>
        <v>0</v>
      </c>
      <c r="AB131" s="1075"/>
      <c r="AC131" s="1078"/>
      <c r="AD131" s="1078"/>
      <c r="AE131" s="1078"/>
      <c r="AF131" s="1078"/>
      <c r="AG131" s="1078"/>
      <c r="AH131" s="1078"/>
      <c r="AI131" s="1078"/>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c r="CL131" s="1078"/>
      <c r="CM131" s="1078"/>
      <c r="CN131" s="1078"/>
      <c r="CO131" s="1078"/>
      <c r="CP131" s="1078"/>
      <c r="CQ131" s="1078"/>
      <c r="CR131" s="1078"/>
      <c r="CS131" s="1078"/>
      <c r="CT131" s="1078"/>
      <c r="CU131" s="1078"/>
      <c r="CV131" s="1078"/>
      <c r="CW131" s="1078"/>
      <c r="CX131" s="1078"/>
      <c r="CY131" s="1078"/>
      <c r="CZ131" s="1078"/>
      <c r="DA131" s="1078"/>
      <c r="DB131" s="1078"/>
      <c r="DC131" s="1078"/>
      <c r="DD131" s="1078"/>
      <c r="DE131" s="1078"/>
      <c r="DF131" s="1078"/>
      <c r="DG131" s="1078"/>
      <c r="DH131" s="1078"/>
      <c r="DI131" s="1078"/>
      <c r="DJ131" s="1078"/>
      <c r="DK131" s="1078"/>
      <c r="DL131" s="1078"/>
      <c r="DM131" s="1078"/>
      <c r="DN131" s="1078"/>
      <c r="DO131" s="1078"/>
      <c r="DP131" s="1078"/>
      <c r="DQ131" s="1078"/>
      <c r="DR131" s="1078"/>
      <c r="DS131" s="1078"/>
      <c r="DT131" s="1078"/>
      <c r="DU131" s="1078"/>
      <c r="DV131" s="1078"/>
      <c r="DW131" s="1078"/>
      <c r="DX131" s="1078"/>
      <c r="DY131" s="1078"/>
      <c r="DZ131" s="1078"/>
      <c r="EA131" s="1078"/>
      <c r="EB131" s="1078"/>
      <c r="EC131" s="1078"/>
      <c r="ED131" s="1078"/>
      <c r="EE131" s="1078"/>
      <c r="EF131" s="1078"/>
      <c r="EG131" s="1078"/>
      <c r="EH131" s="1078"/>
      <c r="EI131" s="1078"/>
      <c r="EJ131" s="1078"/>
      <c r="EK131" s="1078"/>
      <c r="EL131" s="1078"/>
      <c r="EM131" s="1078"/>
      <c r="EN131" s="1078"/>
      <c r="EO131" s="1078"/>
      <c r="EP131" s="1078"/>
      <c r="EQ131" s="1078"/>
      <c r="ER131" s="1078"/>
      <c r="ES131" s="1078"/>
    </row>
    <row r="132" spans="1:149" s="5" customFormat="1" ht="15" hidden="1" customHeight="1" outlineLevel="1">
      <c r="A132" s="473">
        <v>9</v>
      </c>
      <c r="B132" s="1020" t="s">
        <v>904</v>
      </c>
      <c r="C132" s="474"/>
      <c r="D132" s="474">
        <v>25</v>
      </c>
      <c r="E132" s="474">
        <v>25</v>
      </c>
      <c r="F132" s="474">
        <v>540</v>
      </c>
      <c r="G132" s="474">
        <v>1.1000000000000001</v>
      </c>
      <c r="H132" s="103" t="s">
        <v>43</v>
      </c>
      <c r="I132" s="111">
        <f t="shared" si="65"/>
        <v>7850</v>
      </c>
      <c r="J132" s="103" t="s">
        <v>54</v>
      </c>
      <c r="K132" s="103">
        <f t="shared" si="66"/>
        <v>0</v>
      </c>
      <c r="L132" s="103">
        <f t="shared" si="67"/>
        <v>0</v>
      </c>
      <c r="M132" s="1244" t="str">
        <f t="shared" si="63"/>
        <v>Vuông 25x1,1</v>
      </c>
      <c r="N132" s="1245"/>
      <c r="O132" s="102" t="s">
        <v>888</v>
      </c>
      <c r="P132" s="111">
        <v>6000</v>
      </c>
      <c r="Q132" s="113" t="e">
        <f t="shared" si="68"/>
        <v>#DIV/0!</v>
      </c>
      <c r="R132" s="137">
        <v>0.02</v>
      </c>
      <c r="S132" s="102">
        <f t="shared" si="69"/>
        <v>0</v>
      </c>
      <c r="T132" s="444" t="e">
        <f t="shared" si="70"/>
        <v>#DIV/0!</v>
      </c>
      <c r="U132" s="138" t="str">
        <f t="shared" si="71"/>
        <v>V</v>
      </c>
      <c r="V132" s="108" t="str">
        <f t="shared" si="72"/>
        <v>V 1,1</v>
      </c>
      <c r="X132" s="471" t="s">
        <v>905</v>
      </c>
      <c r="Y132" s="472" t="s">
        <v>906</v>
      </c>
      <c r="Z132" s="472" t="s">
        <v>907</v>
      </c>
      <c r="AA132" s="472" t="s">
        <v>908</v>
      </c>
      <c r="AB132" s="1075"/>
      <c r="AC132" s="1078"/>
      <c r="AD132" s="1078"/>
      <c r="AE132" s="1078"/>
      <c r="AF132" s="1078"/>
      <c r="AG132" s="1078"/>
      <c r="AH132" s="1078"/>
      <c r="AI132" s="1078"/>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c r="CL132" s="1078"/>
      <c r="CM132" s="1078"/>
      <c r="CN132" s="1078"/>
      <c r="CO132" s="1078"/>
      <c r="CP132" s="1078"/>
      <c r="CQ132" s="1078"/>
      <c r="CR132" s="1078"/>
      <c r="CS132" s="1078"/>
      <c r="CT132" s="1078"/>
      <c r="CU132" s="1078"/>
      <c r="CV132" s="1078"/>
      <c r="CW132" s="1078"/>
      <c r="CX132" s="1078"/>
      <c r="CY132" s="1078"/>
      <c r="CZ132" s="1078"/>
      <c r="DA132" s="1078"/>
      <c r="DB132" s="1078"/>
      <c r="DC132" s="1078"/>
      <c r="DD132" s="1078"/>
      <c r="DE132" s="1078"/>
      <c r="DF132" s="1078"/>
      <c r="DG132" s="1078"/>
      <c r="DH132" s="1078"/>
      <c r="DI132" s="1078"/>
      <c r="DJ132" s="1078"/>
      <c r="DK132" s="1078"/>
      <c r="DL132" s="1078"/>
      <c r="DM132" s="1078"/>
      <c r="DN132" s="1078"/>
      <c r="DO132" s="1078"/>
      <c r="DP132" s="1078"/>
      <c r="DQ132" s="1078"/>
      <c r="DR132" s="1078"/>
      <c r="DS132" s="1078"/>
      <c r="DT132" s="1078"/>
      <c r="DU132" s="1078"/>
      <c r="DV132" s="1078"/>
      <c r="DW132" s="1078"/>
      <c r="DX132" s="1078"/>
      <c r="DY132" s="1078"/>
      <c r="DZ132" s="1078"/>
      <c r="EA132" s="1078"/>
      <c r="EB132" s="1078"/>
      <c r="EC132" s="1078"/>
      <c r="ED132" s="1078"/>
      <c r="EE132" s="1078"/>
      <c r="EF132" s="1078"/>
      <c r="EG132" s="1078"/>
      <c r="EH132" s="1078"/>
      <c r="EI132" s="1078"/>
      <c r="EJ132" s="1078"/>
      <c r="EK132" s="1078"/>
      <c r="EL132" s="1078"/>
      <c r="EM132" s="1078"/>
      <c r="EN132" s="1078"/>
      <c r="EO132" s="1078"/>
      <c r="EP132" s="1078"/>
      <c r="EQ132" s="1078"/>
      <c r="ER132" s="1078"/>
      <c r="ES132" s="1078"/>
    </row>
    <row r="133" spans="1:149" s="5" customFormat="1" ht="15" hidden="1" customHeight="1" outlineLevel="1">
      <c r="A133" s="473">
        <v>10</v>
      </c>
      <c r="B133" s="1020" t="s">
        <v>914</v>
      </c>
      <c r="C133" s="474"/>
      <c r="D133" s="474">
        <v>25</v>
      </c>
      <c r="E133" s="474">
        <v>25</v>
      </c>
      <c r="F133" s="474">
        <v>1745</v>
      </c>
      <c r="G133" s="474">
        <v>0.6</v>
      </c>
      <c r="H133" s="103" t="s">
        <v>43</v>
      </c>
      <c r="I133" s="111">
        <f t="shared" si="65"/>
        <v>7850</v>
      </c>
      <c r="J133" s="103" t="s">
        <v>54</v>
      </c>
      <c r="K133" s="103">
        <f t="shared" si="66"/>
        <v>0</v>
      </c>
      <c r="L133" s="103">
        <f t="shared" si="67"/>
        <v>0</v>
      </c>
      <c r="M133" s="1244" t="str">
        <f t="shared" si="63"/>
        <v>Vuông 25x0,6</v>
      </c>
      <c r="N133" s="1245"/>
      <c r="O133" s="102" t="s">
        <v>888</v>
      </c>
      <c r="P133" s="111">
        <v>6000</v>
      </c>
      <c r="Q133" s="113" t="e">
        <f t="shared" si="68"/>
        <v>#DIV/0!</v>
      </c>
      <c r="R133" s="137">
        <v>0.02</v>
      </c>
      <c r="S133" s="102">
        <f t="shared" si="69"/>
        <v>0</v>
      </c>
      <c r="T133" s="444" t="e">
        <f t="shared" si="70"/>
        <v>#DIV/0!</v>
      </c>
      <c r="U133" s="138" t="str">
        <f t="shared" si="71"/>
        <v>V</v>
      </c>
      <c r="V133" s="108" t="str">
        <f t="shared" si="72"/>
        <v>V 0,6</v>
      </c>
      <c r="X133" s="471"/>
      <c r="Y133" s="472">
        <v>12</v>
      </c>
      <c r="Z133" s="472">
        <v>14</v>
      </c>
      <c r="AA133" s="472">
        <v>16</v>
      </c>
      <c r="AB133" s="1075"/>
      <c r="AC133" s="1078"/>
      <c r="AD133" s="1078"/>
      <c r="AE133" s="1078"/>
      <c r="AF133" s="1078"/>
      <c r="AG133" s="1078"/>
      <c r="AH133" s="1078"/>
      <c r="AI133" s="1078"/>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c r="CL133" s="1078"/>
      <c r="CM133" s="1078"/>
      <c r="CN133" s="1078"/>
      <c r="CO133" s="1078"/>
      <c r="CP133" s="1078"/>
      <c r="CQ133" s="1078"/>
      <c r="CR133" s="1078"/>
      <c r="CS133" s="1078"/>
      <c r="CT133" s="1078"/>
      <c r="CU133" s="1078"/>
      <c r="CV133" s="1078"/>
      <c r="CW133" s="1078"/>
      <c r="CX133" s="1078"/>
      <c r="CY133" s="1078"/>
      <c r="CZ133" s="1078"/>
      <c r="DA133" s="1078"/>
      <c r="DB133" s="1078"/>
      <c r="DC133" s="1078"/>
      <c r="DD133" s="1078"/>
      <c r="DE133" s="1078"/>
      <c r="DF133" s="1078"/>
      <c r="DG133" s="1078"/>
      <c r="DH133" s="1078"/>
      <c r="DI133" s="1078"/>
      <c r="DJ133" s="1078"/>
      <c r="DK133" s="1078"/>
      <c r="DL133" s="1078"/>
      <c r="DM133" s="1078"/>
      <c r="DN133" s="1078"/>
      <c r="DO133" s="1078"/>
      <c r="DP133" s="1078"/>
      <c r="DQ133" s="1078"/>
      <c r="DR133" s="1078"/>
      <c r="DS133" s="1078"/>
      <c r="DT133" s="1078"/>
      <c r="DU133" s="1078"/>
      <c r="DV133" s="1078"/>
      <c r="DW133" s="1078"/>
      <c r="DX133" s="1078"/>
      <c r="DY133" s="1078"/>
      <c r="DZ133" s="1078"/>
      <c r="EA133" s="1078"/>
      <c r="EB133" s="1078"/>
      <c r="EC133" s="1078"/>
      <c r="ED133" s="1078"/>
      <c r="EE133" s="1078"/>
      <c r="EF133" s="1078"/>
      <c r="EG133" s="1078"/>
      <c r="EH133" s="1078"/>
      <c r="EI133" s="1078"/>
      <c r="EJ133" s="1078"/>
      <c r="EK133" s="1078"/>
      <c r="EL133" s="1078"/>
      <c r="EM133" s="1078"/>
      <c r="EN133" s="1078"/>
      <c r="EO133" s="1078"/>
      <c r="EP133" s="1078"/>
      <c r="EQ133" s="1078"/>
      <c r="ER133" s="1078"/>
      <c r="ES133" s="1078"/>
    </row>
    <row r="134" spans="1:149" s="5" customFormat="1" ht="15" hidden="1" customHeight="1" outlineLevel="1">
      <c r="A134" s="473">
        <v>11</v>
      </c>
      <c r="B134" s="1020" t="s">
        <v>915</v>
      </c>
      <c r="C134" s="474"/>
      <c r="D134" s="474">
        <v>20</v>
      </c>
      <c r="E134" s="474">
        <v>20</v>
      </c>
      <c r="F134" s="474">
        <v>150</v>
      </c>
      <c r="G134" s="474">
        <v>0.6</v>
      </c>
      <c r="H134" s="103" t="s">
        <v>43</v>
      </c>
      <c r="I134" s="111">
        <f t="shared" si="65"/>
        <v>7850</v>
      </c>
      <c r="J134" s="103" t="s">
        <v>54</v>
      </c>
      <c r="K134" s="103">
        <f t="shared" si="66"/>
        <v>0</v>
      </c>
      <c r="L134" s="103">
        <f t="shared" si="67"/>
        <v>0</v>
      </c>
      <c r="M134" s="1244" t="str">
        <f t="shared" si="63"/>
        <v>Vuông 20x0,6</v>
      </c>
      <c r="N134" s="1245"/>
      <c r="O134" s="102" t="s">
        <v>888</v>
      </c>
      <c r="P134" s="111">
        <v>6000</v>
      </c>
      <c r="Q134" s="113" t="e">
        <f t="shared" si="68"/>
        <v>#DIV/0!</v>
      </c>
      <c r="R134" s="137">
        <v>0.02</v>
      </c>
      <c r="S134" s="102">
        <f t="shared" si="69"/>
        <v>0</v>
      </c>
      <c r="T134" s="444" t="e">
        <f t="shared" si="70"/>
        <v>#DIV/0!</v>
      </c>
      <c r="U134" s="138" t="str">
        <f t="shared" si="71"/>
        <v>V</v>
      </c>
      <c r="V134" s="108" t="str">
        <f t="shared" si="72"/>
        <v>V 0,6</v>
      </c>
      <c r="X134" s="101" t="s">
        <v>916</v>
      </c>
      <c r="Y134" s="139">
        <f t="shared" ref="Y134:AA141" si="73">SUMIFS($K$123:$K$174,$D$123:$D$174,$Y$133:$AF$133,$V$123:$V$174,$X$134:$X$141)*$R$15</f>
        <v>0</v>
      </c>
      <c r="Z134" s="139">
        <f t="shared" si="73"/>
        <v>0</v>
      </c>
      <c r="AA134" s="139">
        <f t="shared" si="73"/>
        <v>0</v>
      </c>
      <c r="AB134" s="1075"/>
      <c r="AC134" s="1078"/>
      <c r="AD134" s="1078"/>
      <c r="AE134" s="1078"/>
      <c r="AF134" s="1078"/>
      <c r="AG134" s="1078"/>
      <c r="AH134" s="1078"/>
      <c r="AI134" s="1078"/>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c r="CL134" s="1078"/>
      <c r="CM134" s="1078"/>
      <c r="CN134" s="1078"/>
      <c r="CO134" s="1078"/>
      <c r="CP134" s="1078"/>
      <c r="CQ134" s="1078"/>
      <c r="CR134" s="1078"/>
      <c r="CS134" s="1078"/>
      <c r="CT134" s="1078"/>
      <c r="CU134" s="1078"/>
      <c r="CV134" s="1078"/>
      <c r="CW134" s="1078"/>
      <c r="CX134" s="1078"/>
      <c r="CY134" s="1078"/>
      <c r="CZ134" s="1078"/>
      <c r="DA134" s="1078"/>
      <c r="DB134" s="1078"/>
      <c r="DC134" s="1078"/>
      <c r="DD134" s="1078"/>
      <c r="DE134" s="1078"/>
      <c r="DF134" s="1078"/>
      <c r="DG134" s="1078"/>
      <c r="DH134" s="1078"/>
      <c r="DI134" s="1078"/>
      <c r="DJ134" s="1078"/>
      <c r="DK134" s="1078"/>
      <c r="DL134" s="1078"/>
      <c r="DM134" s="1078"/>
      <c r="DN134" s="1078"/>
      <c r="DO134" s="1078"/>
      <c r="DP134" s="1078"/>
      <c r="DQ134" s="1078"/>
      <c r="DR134" s="1078"/>
      <c r="DS134" s="1078"/>
      <c r="DT134" s="1078"/>
      <c r="DU134" s="1078"/>
      <c r="DV134" s="1078"/>
      <c r="DW134" s="1078"/>
      <c r="DX134" s="1078"/>
      <c r="DY134" s="1078"/>
      <c r="DZ134" s="1078"/>
      <c r="EA134" s="1078"/>
      <c r="EB134" s="1078"/>
      <c r="EC134" s="1078"/>
      <c r="ED134" s="1078"/>
      <c r="EE134" s="1078"/>
      <c r="EF134" s="1078"/>
      <c r="EG134" s="1078"/>
      <c r="EH134" s="1078"/>
      <c r="EI134" s="1078"/>
      <c r="EJ134" s="1078"/>
      <c r="EK134" s="1078"/>
      <c r="EL134" s="1078"/>
      <c r="EM134" s="1078"/>
      <c r="EN134" s="1078"/>
      <c r="EO134" s="1078"/>
      <c r="EP134" s="1078"/>
      <c r="EQ134" s="1078"/>
      <c r="ER134" s="1078"/>
      <c r="ES134" s="1078"/>
    </row>
    <row r="135" spans="1:149" s="5" customFormat="1" ht="15" hidden="1" customHeight="1" outlineLevel="1">
      <c r="A135" s="473">
        <v>12</v>
      </c>
      <c r="B135" s="1020" t="s">
        <v>917</v>
      </c>
      <c r="C135" s="474"/>
      <c r="D135" s="474">
        <v>4</v>
      </c>
      <c r="E135" s="474">
        <v>4</v>
      </c>
      <c r="F135" s="474">
        <v>1820</v>
      </c>
      <c r="G135" s="474">
        <v>4</v>
      </c>
      <c r="H135" s="103" t="s">
        <v>43</v>
      </c>
      <c r="I135" s="111">
        <f t="shared" si="65"/>
        <v>7850</v>
      </c>
      <c r="J135" s="103" t="s">
        <v>918</v>
      </c>
      <c r="K135" s="103">
        <f t="shared" si="66"/>
        <v>0</v>
      </c>
      <c r="L135" s="103">
        <f t="shared" si="67"/>
        <v>0</v>
      </c>
      <c r="M135" s="1244" t="str">
        <f t="shared" si="63"/>
        <v>Tròn Đặc 4x4</v>
      </c>
      <c r="N135" s="1245"/>
      <c r="O135" s="102" t="s">
        <v>888</v>
      </c>
      <c r="P135" s="111">
        <v>6000</v>
      </c>
      <c r="Q135" s="113" t="e">
        <f t="shared" si="68"/>
        <v>#DIV/0!</v>
      </c>
      <c r="R135" s="137">
        <v>0.02</v>
      </c>
      <c r="S135" s="102">
        <f t="shared" si="69"/>
        <v>0</v>
      </c>
      <c r="T135" s="444" t="e">
        <f t="shared" si="70"/>
        <v>#DIV/0!</v>
      </c>
      <c r="U135" s="138" t="str">
        <f t="shared" si="71"/>
        <v>TRĐ</v>
      </c>
      <c r="V135" s="108" t="str">
        <f t="shared" si="72"/>
        <v>TRĐ 4</v>
      </c>
      <c r="X135" s="101" t="s">
        <v>919</v>
      </c>
      <c r="Y135" s="139">
        <f t="shared" si="73"/>
        <v>0</v>
      </c>
      <c r="Z135" s="139">
        <f t="shared" si="73"/>
        <v>0</v>
      </c>
      <c r="AA135" s="139">
        <f t="shared" si="73"/>
        <v>0</v>
      </c>
      <c r="AB135" s="1075"/>
      <c r="AC135" s="1078"/>
      <c r="AD135" s="1078"/>
      <c r="AE135" s="1078"/>
      <c r="AF135" s="1078"/>
      <c r="AG135" s="1078"/>
      <c r="AH135" s="1078"/>
      <c r="AI135" s="1078"/>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c r="CL135" s="1078"/>
      <c r="CM135" s="1078"/>
      <c r="CN135" s="1078"/>
      <c r="CO135" s="1078"/>
      <c r="CP135" s="1078"/>
      <c r="CQ135" s="1078"/>
      <c r="CR135" s="1078"/>
      <c r="CS135" s="1078"/>
      <c r="CT135" s="1078"/>
      <c r="CU135" s="1078"/>
      <c r="CV135" s="1078"/>
      <c r="CW135" s="1078"/>
      <c r="CX135" s="1078"/>
      <c r="CY135" s="1078"/>
      <c r="CZ135" s="1078"/>
      <c r="DA135" s="1078"/>
      <c r="DB135" s="1078"/>
      <c r="DC135" s="1078"/>
      <c r="DD135" s="1078"/>
      <c r="DE135" s="1078"/>
      <c r="DF135" s="1078"/>
      <c r="DG135" s="1078"/>
      <c r="DH135" s="1078"/>
      <c r="DI135" s="1078"/>
      <c r="DJ135" s="1078"/>
      <c r="DK135" s="1078"/>
      <c r="DL135" s="1078"/>
      <c r="DM135" s="1078"/>
      <c r="DN135" s="1078"/>
      <c r="DO135" s="1078"/>
      <c r="DP135" s="1078"/>
      <c r="DQ135" s="1078"/>
      <c r="DR135" s="1078"/>
      <c r="DS135" s="1078"/>
      <c r="DT135" s="1078"/>
      <c r="DU135" s="1078"/>
      <c r="DV135" s="1078"/>
      <c r="DW135" s="1078"/>
      <c r="DX135" s="1078"/>
      <c r="DY135" s="1078"/>
      <c r="DZ135" s="1078"/>
      <c r="EA135" s="1078"/>
      <c r="EB135" s="1078"/>
      <c r="EC135" s="1078"/>
      <c r="ED135" s="1078"/>
      <c r="EE135" s="1078"/>
      <c r="EF135" s="1078"/>
      <c r="EG135" s="1078"/>
      <c r="EH135" s="1078"/>
      <c r="EI135" s="1078"/>
      <c r="EJ135" s="1078"/>
      <c r="EK135" s="1078"/>
      <c r="EL135" s="1078"/>
      <c r="EM135" s="1078"/>
      <c r="EN135" s="1078"/>
      <c r="EO135" s="1078"/>
      <c r="EP135" s="1078"/>
      <c r="EQ135" s="1078"/>
      <c r="ER135" s="1078"/>
      <c r="ES135" s="1078"/>
    </row>
    <row r="136" spans="1:149" s="5" customFormat="1" ht="15" hidden="1" customHeight="1" outlineLevel="1">
      <c r="A136" s="473">
        <v>13</v>
      </c>
      <c r="B136" s="1020" t="s">
        <v>917</v>
      </c>
      <c r="C136" s="474"/>
      <c r="D136" s="474">
        <v>4</v>
      </c>
      <c r="E136" s="474">
        <v>4</v>
      </c>
      <c r="F136" s="474">
        <v>620</v>
      </c>
      <c r="G136" s="474">
        <v>4</v>
      </c>
      <c r="H136" s="103" t="s">
        <v>43</v>
      </c>
      <c r="I136" s="111">
        <f t="shared" si="65"/>
        <v>7850</v>
      </c>
      <c r="J136" s="103" t="s">
        <v>918</v>
      </c>
      <c r="K136" s="103">
        <f t="shared" si="66"/>
        <v>0</v>
      </c>
      <c r="L136" s="103">
        <f t="shared" si="67"/>
        <v>0</v>
      </c>
      <c r="M136" s="1244" t="str">
        <f t="shared" si="63"/>
        <v>Tròn Đặc 4x4</v>
      </c>
      <c r="N136" s="1245"/>
      <c r="O136" s="102" t="s">
        <v>888</v>
      </c>
      <c r="P136" s="111">
        <v>6000</v>
      </c>
      <c r="Q136" s="113" t="e">
        <f t="shared" si="68"/>
        <v>#DIV/0!</v>
      </c>
      <c r="R136" s="137">
        <v>0.02</v>
      </c>
      <c r="S136" s="102">
        <f t="shared" si="69"/>
        <v>0</v>
      </c>
      <c r="T136" s="444" t="e">
        <f t="shared" si="70"/>
        <v>#DIV/0!</v>
      </c>
      <c r="U136" s="138" t="str">
        <f t="shared" si="71"/>
        <v>TRĐ</v>
      </c>
      <c r="V136" s="108" t="str">
        <f t="shared" si="72"/>
        <v>TRĐ 4</v>
      </c>
      <c r="X136" s="101" t="s">
        <v>920</v>
      </c>
      <c r="Y136" s="139">
        <f t="shared" si="73"/>
        <v>0</v>
      </c>
      <c r="Z136" s="139">
        <f t="shared" si="73"/>
        <v>0</v>
      </c>
      <c r="AA136" s="139">
        <f t="shared" si="73"/>
        <v>0</v>
      </c>
      <c r="AB136" s="1075"/>
      <c r="AC136" s="1078"/>
      <c r="AD136" s="1078"/>
      <c r="AE136" s="1078"/>
      <c r="AF136" s="1078"/>
      <c r="AG136" s="1078"/>
      <c r="AH136" s="1078"/>
      <c r="AI136" s="1078"/>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c r="CL136" s="1078"/>
      <c r="CM136" s="1078"/>
      <c r="CN136" s="1078"/>
      <c r="CO136" s="1078"/>
      <c r="CP136" s="1078"/>
      <c r="CQ136" s="1078"/>
      <c r="CR136" s="1078"/>
      <c r="CS136" s="1078"/>
      <c r="CT136" s="1078"/>
      <c r="CU136" s="1078"/>
      <c r="CV136" s="1078"/>
      <c r="CW136" s="1078"/>
      <c r="CX136" s="1078"/>
      <c r="CY136" s="1078"/>
      <c r="CZ136" s="1078"/>
      <c r="DA136" s="1078"/>
      <c r="DB136" s="1078"/>
      <c r="DC136" s="1078"/>
      <c r="DD136" s="1078"/>
      <c r="DE136" s="1078"/>
      <c r="DF136" s="1078"/>
      <c r="DG136" s="1078"/>
      <c r="DH136" s="1078"/>
      <c r="DI136" s="1078"/>
      <c r="DJ136" s="1078"/>
      <c r="DK136" s="1078"/>
      <c r="DL136" s="1078"/>
      <c r="DM136" s="1078"/>
      <c r="DN136" s="1078"/>
      <c r="DO136" s="1078"/>
      <c r="DP136" s="1078"/>
      <c r="DQ136" s="1078"/>
      <c r="DR136" s="1078"/>
      <c r="DS136" s="1078"/>
      <c r="DT136" s="1078"/>
      <c r="DU136" s="1078"/>
      <c r="DV136" s="1078"/>
      <c r="DW136" s="1078"/>
      <c r="DX136" s="1078"/>
      <c r="DY136" s="1078"/>
      <c r="DZ136" s="1078"/>
      <c r="EA136" s="1078"/>
      <c r="EB136" s="1078"/>
      <c r="EC136" s="1078"/>
      <c r="ED136" s="1078"/>
      <c r="EE136" s="1078"/>
      <c r="EF136" s="1078"/>
      <c r="EG136" s="1078"/>
      <c r="EH136" s="1078"/>
      <c r="EI136" s="1078"/>
      <c r="EJ136" s="1078"/>
      <c r="EK136" s="1078"/>
      <c r="EL136" s="1078"/>
      <c r="EM136" s="1078"/>
      <c r="EN136" s="1078"/>
      <c r="EO136" s="1078"/>
      <c r="EP136" s="1078"/>
      <c r="EQ136" s="1078"/>
      <c r="ER136" s="1078"/>
      <c r="ES136" s="1078"/>
    </row>
    <row r="137" spans="1:149" s="5" customFormat="1" ht="15" hidden="1" customHeight="1" outlineLevel="1">
      <c r="A137" s="473">
        <v>14</v>
      </c>
      <c r="B137" s="1022" t="s">
        <v>921</v>
      </c>
      <c r="C137" s="478"/>
      <c r="D137" s="478">
        <v>3</v>
      </c>
      <c r="E137" s="478">
        <v>25</v>
      </c>
      <c r="F137" s="478">
        <v>50</v>
      </c>
      <c r="G137" s="478">
        <v>3</v>
      </c>
      <c r="H137" s="103" t="s">
        <v>43</v>
      </c>
      <c r="I137" s="111">
        <f t="shared" si="65"/>
        <v>7850</v>
      </c>
      <c r="J137" s="103" t="s">
        <v>922</v>
      </c>
      <c r="K137" s="103">
        <f t="shared" si="66"/>
        <v>0</v>
      </c>
      <c r="L137" s="103">
        <f t="shared" si="67"/>
        <v>0</v>
      </c>
      <c r="M137" s="1244" t="str">
        <f t="shared" si="63"/>
        <v>La Dẹt 25x3</v>
      </c>
      <c r="N137" s="1245"/>
      <c r="O137" s="102" t="s">
        <v>888</v>
      </c>
      <c r="P137" s="111">
        <v>6000</v>
      </c>
      <c r="Q137" s="113" t="e">
        <f t="shared" si="68"/>
        <v>#DIV/0!</v>
      </c>
      <c r="R137" s="137">
        <v>0.02</v>
      </c>
      <c r="S137" s="102">
        <f t="shared" si="69"/>
        <v>0</v>
      </c>
      <c r="T137" s="444" t="e">
        <f t="shared" si="70"/>
        <v>#DIV/0!</v>
      </c>
      <c r="U137" s="138" t="str">
        <f t="shared" si="71"/>
        <v>L</v>
      </c>
      <c r="V137" s="108" t="str">
        <f t="shared" si="72"/>
        <v>L 3</v>
      </c>
      <c r="X137" s="101" t="s">
        <v>923</v>
      </c>
      <c r="Y137" s="139">
        <f t="shared" si="73"/>
        <v>0</v>
      </c>
      <c r="Z137" s="139">
        <f t="shared" si="73"/>
        <v>0</v>
      </c>
      <c r="AA137" s="139">
        <f t="shared" si="73"/>
        <v>0</v>
      </c>
      <c r="AB137" s="1075"/>
      <c r="AC137" s="1078"/>
      <c r="AD137" s="1078"/>
      <c r="AE137" s="1078"/>
      <c r="AF137" s="1078"/>
      <c r="AG137" s="1078"/>
      <c r="AH137" s="1078"/>
      <c r="AI137" s="1078"/>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c r="CL137" s="1078"/>
      <c r="CM137" s="1078"/>
      <c r="CN137" s="1078"/>
      <c r="CO137" s="1078"/>
      <c r="CP137" s="1078"/>
      <c r="CQ137" s="1078"/>
      <c r="CR137" s="1078"/>
      <c r="CS137" s="1078"/>
      <c r="CT137" s="1078"/>
      <c r="CU137" s="1078"/>
      <c r="CV137" s="1078"/>
      <c r="CW137" s="1078"/>
      <c r="CX137" s="1078"/>
      <c r="CY137" s="1078"/>
      <c r="CZ137" s="1078"/>
      <c r="DA137" s="1078"/>
      <c r="DB137" s="1078"/>
      <c r="DC137" s="1078"/>
      <c r="DD137" s="1078"/>
      <c r="DE137" s="1078"/>
      <c r="DF137" s="1078"/>
      <c r="DG137" s="1078"/>
      <c r="DH137" s="1078"/>
      <c r="DI137" s="1078"/>
      <c r="DJ137" s="1078"/>
      <c r="DK137" s="1078"/>
      <c r="DL137" s="1078"/>
      <c r="DM137" s="1078"/>
      <c r="DN137" s="1078"/>
      <c r="DO137" s="1078"/>
      <c r="DP137" s="1078"/>
      <c r="DQ137" s="1078"/>
      <c r="DR137" s="1078"/>
      <c r="DS137" s="1078"/>
      <c r="DT137" s="1078"/>
      <c r="DU137" s="1078"/>
      <c r="DV137" s="1078"/>
      <c r="DW137" s="1078"/>
      <c r="DX137" s="1078"/>
      <c r="DY137" s="1078"/>
      <c r="DZ137" s="1078"/>
      <c r="EA137" s="1078"/>
      <c r="EB137" s="1078"/>
      <c r="EC137" s="1078"/>
      <c r="ED137" s="1078"/>
      <c r="EE137" s="1078"/>
      <c r="EF137" s="1078"/>
      <c r="EG137" s="1078"/>
      <c r="EH137" s="1078"/>
      <c r="EI137" s="1078"/>
      <c r="EJ137" s="1078"/>
      <c r="EK137" s="1078"/>
      <c r="EL137" s="1078"/>
      <c r="EM137" s="1078"/>
      <c r="EN137" s="1078"/>
      <c r="EO137" s="1078"/>
      <c r="EP137" s="1078"/>
      <c r="EQ137" s="1078"/>
      <c r="ER137" s="1078"/>
      <c r="ES137" s="1078"/>
    </row>
    <row r="138" spans="1:149" s="5" customFormat="1" ht="15" hidden="1" customHeight="1" outlineLevel="1">
      <c r="A138" s="473">
        <v>15</v>
      </c>
      <c r="B138" s="1022" t="s">
        <v>924</v>
      </c>
      <c r="C138" s="478"/>
      <c r="D138" s="478">
        <v>3</v>
      </c>
      <c r="E138" s="478">
        <v>25</v>
      </c>
      <c r="F138" s="478">
        <v>50</v>
      </c>
      <c r="G138" s="478">
        <v>3</v>
      </c>
      <c r="H138" s="103" t="s">
        <v>43</v>
      </c>
      <c r="I138" s="111">
        <f t="shared" si="65"/>
        <v>7850</v>
      </c>
      <c r="J138" s="103" t="s">
        <v>922</v>
      </c>
      <c r="K138" s="103">
        <f t="shared" si="66"/>
        <v>0</v>
      </c>
      <c r="L138" s="103">
        <f t="shared" si="67"/>
        <v>0</v>
      </c>
      <c r="M138" s="1244" t="str">
        <f t="shared" si="63"/>
        <v>La Dẹt 25x3</v>
      </c>
      <c r="N138" s="1245"/>
      <c r="O138" s="102" t="s">
        <v>888</v>
      </c>
      <c r="P138" s="111">
        <v>6000</v>
      </c>
      <c r="Q138" s="113" t="e">
        <f t="shared" si="68"/>
        <v>#DIV/0!</v>
      </c>
      <c r="R138" s="137">
        <v>0.02</v>
      </c>
      <c r="S138" s="102">
        <f t="shared" si="69"/>
        <v>0</v>
      </c>
      <c r="T138" s="444" t="e">
        <f t="shared" si="70"/>
        <v>#DIV/0!</v>
      </c>
      <c r="U138" s="138" t="str">
        <f t="shared" si="71"/>
        <v>L</v>
      </c>
      <c r="V138" s="108" t="str">
        <f t="shared" si="72"/>
        <v>L 3</v>
      </c>
      <c r="X138" s="101" t="s">
        <v>925</v>
      </c>
      <c r="Y138" s="139">
        <f t="shared" si="73"/>
        <v>0</v>
      </c>
      <c r="Z138" s="139">
        <f t="shared" si="73"/>
        <v>0</v>
      </c>
      <c r="AA138" s="139">
        <f t="shared" si="73"/>
        <v>0</v>
      </c>
      <c r="AB138" s="1075"/>
      <c r="AC138" s="1078"/>
      <c r="AD138" s="1078"/>
      <c r="AE138" s="1078"/>
      <c r="AF138" s="1078"/>
      <c r="AG138" s="1078"/>
      <c r="AH138" s="1078"/>
      <c r="AI138" s="1078"/>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c r="CL138" s="1078"/>
      <c r="CM138" s="1078"/>
      <c r="CN138" s="1078"/>
      <c r="CO138" s="1078"/>
      <c r="CP138" s="1078"/>
      <c r="CQ138" s="1078"/>
      <c r="CR138" s="1078"/>
      <c r="CS138" s="1078"/>
      <c r="CT138" s="1078"/>
      <c r="CU138" s="1078"/>
      <c r="CV138" s="1078"/>
      <c r="CW138" s="1078"/>
      <c r="CX138" s="1078"/>
      <c r="CY138" s="1078"/>
      <c r="CZ138" s="1078"/>
      <c r="DA138" s="1078"/>
      <c r="DB138" s="1078"/>
      <c r="DC138" s="1078"/>
      <c r="DD138" s="1078"/>
      <c r="DE138" s="1078"/>
      <c r="DF138" s="1078"/>
      <c r="DG138" s="1078"/>
      <c r="DH138" s="1078"/>
      <c r="DI138" s="1078"/>
      <c r="DJ138" s="1078"/>
      <c r="DK138" s="1078"/>
      <c r="DL138" s="1078"/>
      <c r="DM138" s="1078"/>
      <c r="DN138" s="1078"/>
      <c r="DO138" s="1078"/>
      <c r="DP138" s="1078"/>
      <c r="DQ138" s="1078"/>
      <c r="DR138" s="1078"/>
      <c r="DS138" s="1078"/>
      <c r="DT138" s="1078"/>
      <c r="DU138" s="1078"/>
      <c r="DV138" s="1078"/>
      <c r="DW138" s="1078"/>
      <c r="DX138" s="1078"/>
      <c r="DY138" s="1078"/>
      <c r="DZ138" s="1078"/>
      <c r="EA138" s="1078"/>
      <c r="EB138" s="1078"/>
      <c r="EC138" s="1078"/>
      <c r="ED138" s="1078"/>
      <c r="EE138" s="1078"/>
      <c r="EF138" s="1078"/>
      <c r="EG138" s="1078"/>
      <c r="EH138" s="1078"/>
      <c r="EI138" s="1078"/>
      <c r="EJ138" s="1078"/>
      <c r="EK138" s="1078"/>
      <c r="EL138" s="1078"/>
      <c r="EM138" s="1078"/>
      <c r="EN138" s="1078"/>
      <c r="EO138" s="1078"/>
      <c r="EP138" s="1078"/>
      <c r="EQ138" s="1078"/>
      <c r="ER138" s="1078"/>
      <c r="ES138" s="1078"/>
    </row>
    <row r="139" spans="1:149" s="5" customFormat="1" ht="15" hidden="1" customHeight="1" outlineLevel="1">
      <c r="A139" s="473">
        <v>16</v>
      </c>
      <c r="B139" s="1022" t="s">
        <v>926</v>
      </c>
      <c r="C139" s="478"/>
      <c r="D139" s="478">
        <v>8</v>
      </c>
      <c r="E139" s="478">
        <v>8</v>
      </c>
      <c r="F139" s="478">
        <v>30</v>
      </c>
      <c r="G139" s="478">
        <v>8</v>
      </c>
      <c r="H139" s="103" t="s">
        <v>43</v>
      </c>
      <c r="I139" s="111">
        <f t="shared" si="65"/>
        <v>7850</v>
      </c>
      <c r="J139" s="103" t="s">
        <v>918</v>
      </c>
      <c r="K139" s="103">
        <f t="shared" si="66"/>
        <v>0</v>
      </c>
      <c r="L139" s="103">
        <f t="shared" si="67"/>
        <v>0</v>
      </c>
      <c r="M139" s="1244" t="str">
        <f t="shared" si="63"/>
        <v>Tròn Đặc 8x8</v>
      </c>
      <c r="N139" s="1245"/>
      <c r="O139" s="102" t="s">
        <v>888</v>
      </c>
      <c r="P139" s="111">
        <v>6000</v>
      </c>
      <c r="Q139" s="113" t="e">
        <f t="shared" si="68"/>
        <v>#DIV/0!</v>
      </c>
      <c r="R139" s="137">
        <v>0.02</v>
      </c>
      <c r="S139" s="102">
        <f t="shared" si="69"/>
        <v>0</v>
      </c>
      <c r="T139" s="444" t="e">
        <f t="shared" si="70"/>
        <v>#DIV/0!</v>
      </c>
      <c r="U139" s="138" t="str">
        <f t="shared" si="71"/>
        <v>TRĐ</v>
      </c>
      <c r="V139" s="108" t="str">
        <f t="shared" si="72"/>
        <v>TRĐ 8</v>
      </c>
      <c r="X139" s="101" t="s">
        <v>927</v>
      </c>
      <c r="Y139" s="139">
        <f t="shared" si="73"/>
        <v>0</v>
      </c>
      <c r="Z139" s="139">
        <f t="shared" si="73"/>
        <v>0</v>
      </c>
      <c r="AA139" s="139">
        <f t="shared" si="73"/>
        <v>0</v>
      </c>
      <c r="AB139" s="1075"/>
      <c r="AC139" s="1078"/>
      <c r="AD139" s="1078"/>
      <c r="AE139" s="1078"/>
      <c r="AF139" s="1078"/>
      <c r="AG139" s="1078"/>
      <c r="AH139" s="1078"/>
      <c r="AI139" s="1078"/>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c r="CL139" s="1078"/>
      <c r="CM139" s="1078"/>
      <c r="CN139" s="1078"/>
      <c r="CO139" s="1078"/>
      <c r="CP139" s="1078"/>
      <c r="CQ139" s="1078"/>
      <c r="CR139" s="1078"/>
      <c r="CS139" s="1078"/>
      <c r="CT139" s="1078"/>
      <c r="CU139" s="1078"/>
      <c r="CV139" s="1078"/>
      <c r="CW139" s="1078"/>
      <c r="CX139" s="1078"/>
      <c r="CY139" s="1078"/>
      <c r="CZ139" s="1078"/>
      <c r="DA139" s="1078"/>
      <c r="DB139" s="1078"/>
      <c r="DC139" s="1078"/>
      <c r="DD139" s="1078"/>
      <c r="DE139" s="1078"/>
      <c r="DF139" s="1078"/>
      <c r="DG139" s="1078"/>
      <c r="DH139" s="1078"/>
      <c r="DI139" s="1078"/>
      <c r="DJ139" s="1078"/>
      <c r="DK139" s="1078"/>
      <c r="DL139" s="1078"/>
      <c r="DM139" s="1078"/>
      <c r="DN139" s="1078"/>
      <c r="DO139" s="1078"/>
      <c r="DP139" s="1078"/>
      <c r="DQ139" s="1078"/>
      <c r="DR139" s="1078"/>
      <c r="DS139" s="1078"/>
      <c r="DT139" s="1078"/>
      <c r="DU139" s="1078"/>
      <c r="DV139" s="1078"/>
      <c r="DW139" s="1078"/>
      <c r="DX139" s="1078"/>
      <c r="DY139" s="1078"/>
      <c r="DZ139" s="1078"/>
      <c r="EA139" s="1078"/>
      <c r="EB139" s="1078"/>
      <c r="EC139" s="1078"/>
      <c r="ED139" s="1078"/>
      <c r="EE139" s="1078"/>
      <c r="EF139" s="1078"/>
      <c r="EG139" s="1078"/>
      <c r="EH139" s="1078"/>
      <c r="EI139" s="1078"/>
      <c r="EJ139" s="1078"/>
      <c r="EK139" s="1078"/>
      <c r="EL139" s="1078"/>
      <c r="EM139" s="1078"/>
      <c r="EN139" s="1078"/>
      <c r="EO139" s="1078"/>
      <c r="EP139" s="1078"/>
      <c r="EQ139" s="1078"/>
      <c r="ER139" s="1078"/>
      <c r="ES139" s="1078"/>
    </row>
    <row r="140" spans="1:149" s="5" customFormat="1" ht="15" hidden="1" customHeight="1" outlineLevel="1">
      <c r="A140" s="473">
        <v>17</v>
      </c>
      <c r="B140" s="228"/>
      <c r="C140" s="102"/>
      <c r="D140" s="102"/>
      <c r="E140" s="102"/>
      <c r="F140" s="102"/>
      <c r="G140" s="102"/>
      <c r="H140" s="103"/>
      <c r="I140" s="111"/>
      <c r="J140" s="103"/>
      <c r="K140" s="103"/>
      <c r="L140" s="103"/>
      <c r="M140" s="1260"/>
      <c r="N140" s="1261"/>
      <c r="O140" s="111"/>
      <c r="P140" s="261"/>
      <c r="Q140" s="113"/>
      <c r="R140" s="137"/>
      <c r="S140" s="102"/>
      <c r="T140" s="444"/>
      <c r="U140" s="138" t="b">
        <f t="shared" si="71"/>
        <v>0</v>
      </c>
      <c r="V140" s="108" t="str">
        <f t="shared" si="72"/>
        <v xml:space="preserve">FALSE </v>
      </c>
      <c r="X140" s="101" t="s">
        <v>928</v>
      </c>
      <c r="Y140" s="139">
        <f t="shared" si="73"/>
        <v>0</v>
      </c>
      <c r="Z140" s="139">
        <f t="shared" si="73"/>
        <v>0</v>
      </c>
      <c r="AA140" s="139">
        <f t="shared" si="73"/>
        <v>0</v>
      </c>
      <c r="AB140" s="1075"/>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c r="CL140" s="1078"/>
      <c r="CM140" s="1078"/>
      <c r="CN140" s="1078"/>
      <c r="CO140" s="1078"/>
      <c r="CP140" s="1078"/>
      <c r="CQ140" s="1078"/>
      <c r="CR140" s="1078"/>
      <c r="CS140" s="1078"/>
      <c r="CT140" s="1078"/>
      <c r="CU140" s="1078"/>
      <c r="CV140" s="1078"/>
      <c r="CW140" s="1078"/>
      <c r="CX140" s="1078"/>
      <c r="CY140" s="1078"/>
      <c r="CZ140" s="1078"/>
      <c r="DA140" s="1078"/>
      <c r="DB140" s="1078"/>
      <c r="DC140" s="1078"/>
      <c r="DD140" s="1078"/>
      <c r="DE140" s="1078"/>
      <c r="DF140" s="1078"/>
      <c r="DG140" s="1078"/>
      <c r="DH140" s="1078"/>
      <c r="DI140" s="1078"/>
      <c r="DJ140" s="1078"/>
      <c r="DK140" s="1078"/>
      <c r="DL140" s="1078"/>
      <c r="DM140" s="1078"/>
      <c r="DN140" s="1078"/>
      <c r="DO140" s="1078"/>
      <c r="DP140" s="1078"/>
      <c r="DQ140" s="1078"/>
      <c r="DR140" s="1078"/>
      <c r="DS140" s="1078"/>
      <c r="DT140" s="1078"/>
      <c r="DU140" s="1078"/>
      <c r="DV140" s="1078"/>
      <c r="DW140" s="1078"/>
      <c r="DX140" s="1078"/>
      <c r="DY140" s="1078"/>
      <c r="DZ140" s="1078"/>
      <c r="EA140" s="1078"/>
      <c r="EB140" s="1078"/>
      <c r="EC140" s="1078"/>
      <c r="ED140" s="1078"/>
      <c r="EE140" s="1078"/>
      <c r="EF140" s="1078"/>
      <c r="EG140" s="1078"/>
      <c r="EH140" s="1078"/>
      <c r="EI140" s="1078"/>
      <c r="EJ140" s="1078"/>
      <c r="EK140" s="1078"/>
      <c r="EL140" s="1078"/>
      <c r="EM140" s="1078"/>
      <c r="EN140" s="1078"/>
      <c r="EO140" s="1078"/>
      <c r="EP140" s="1078"/>
      <c r="EQ140" s="1078"/>
      <c r="ER140" s="1078"/>
      <c r="ES140" s="1078"/>
    </row>
    <row r="141" spans="1:149" s="5" customFormat="1" ht="15" hidden="1" customHeight="1" outlineLevel="1">
      <c r="A141" s="473">
        <v>18</v>
      </c>
      <c r="B141" s="104"/>
      <c r="C141" s="105"/>
      <c r="D141" s="105"/>
      <c r="E141" s="106"/>
      <c r="F141" s="105"/>
      <c r="G141" s="107"/>
      <c r="H141" s="1023"/>
      <c r="I141" s="111"/>
      <c r="J141" s="103"/>
      <c r="K141" s="103"/>
      <c r="L141" s="103"/>
      <c r="M141" s="1260"/>
      <c r="N141" s="1261"/>
      <c r="O141" s="111"/>
      <c r="P141" s="261"/>
      <c r="Q141" s="113"/>
      <c r="R141" s="137"/>
      <c r="S141" s="102"/>
      <c r="T141" s="444"/>
      <c r="U141" s="138" t="b">
        <f t="shared" si="71"/>
        <v>0</v>
      </c>
      <c r="V141" s="108" t="str">
        <f t="shared" si="72"/>
        <v xml:space="preserve">FALSE </v>
      </c>
      <c r="X141" s="101" t="s">
        <v>929</v>
      </c>
      <c r="Y141" s="139">
        <f t="shared" si="73"/>
        <v>0</v>
      </c>
      <c r="Z141" s="139">
        <f t="shared" si="73"/>
        <v>0</v>
      </c>
      <c r="AA141" s="139">
        <f t="shared" si="73"/>
        <v>0</v>
      </c>
      <c r="AB141" s="1075"/>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c r="CL141" s="1078"/>
      <c r="CM141" s="1078"/>
      <c r="CN141" s="1078"/>
      <c r="CO141" s="1078"/>
      <c r="CP141" s="1078"/>
      <c r="CQ141" s="1078"/>
      <c r="CR141" s="1078"/>
      <c r="CS141" s="1078"/>
      <c r="CT141" s="1078"/>
      <c r="CU141" s="1078"/>
      <c r="CV141" s="1078"/>
      <c r="CW141" s="1078"/>
      <c r="CX141" s="1078"/>
      <c r="CY141" s="1078"/>
      <c r="CZ141" s="1078"/>
      <c r="DA141" s="1078"/>
      <c r="DB141" s="1078"/>
      <c r="DC141" s="1078"/>
      <c r="DD141" s="1078"/>
      <c r="DE141" s="1078"/>
      <c r="DF141" s="1078"/>
      <c r="DG141" s="1078"/>
      <c r="DH141" s="1078"/>
      <c r="DI141" s="1078"/>
      <c r="DJ141" s="1078"/>
      <c r="DK141" s="1078"/>
      <c r="DL141" s="1078"/>
      <c r="DM141" s="1078"/>
      <c r="DN141" s="1078"/>
      <c r="DO141" s="1078"/>
      <c r="DP141" s="1078"/>
      <c r="DQ141" s="1078"/>
      <c r="DR141" s="1078"/>
      <c r="DS141" s="1078"/>
      <c r="DT141" s="1078"/>
      <c r="DU141" s="1078"/>
      <c r="DV141" s="1078"/>
      <c r="DW141" s="1078"/>
      <c r="DX141" s="1078"/>
      <c r="DY141" s="1078"/>
      <c r="DZ141" s="1078"/>
      <c r="EA141" s="1078"/>
      <c r="EB141" s="1078"/>
      <c r="EC141" s="1078"/>
      <c r="ED141" s="1078"/>
      <c r="EE141" s="1078"/>
      <c r="EF141" s="1078"/>
      <c r="EG141" s="1078"/>
      <c r="EH141" s="1078"/>
      <c r="EI141" s="1078"/>
      <c r="EJ141" s="1078"/>
      <c r="EK141" s="1078"/>
      <c r="EL141" s="1078"/>
      <c r="EM141" s="1078"/>
      <c r="EN141" s="1078"/>
      <c r="EO141" s="1078"/>
      <c r="EP141" s="1078"/>
      <c r="EQ141" s="1078"/>
      <c r="ER141" s="1078"/>
      <c r="ES141" s="1078"/>
    </row>
    <row r="142" spans="1:149" s="5" customFormat="1" ht="15" hidden="1" customHeight="1" outlineLevel="1">
      <c r="A142" s="473">
        <v>19</v>
      </c>
      <c r="B142" s="104"/>
      <c r="C142" s="105"/>
      <c r="D142" s="105"/>
      <c r="E142" s="106"/>
      <c r="F142" s="105"/>
      <c r="G142" s="107"/>
      <c r="H142" s="1023"/>
      <c r="I142" s="111"/>
      <c r="J142" s="103"/>
      <c r="K142" s="103"/>
      <c r="L142" s="103"/>
      <c r="M142" s="1260"/>
      <c r="N142" s="1261"/>
      <c r="O142" s="111"/>
      <c r="P142" s="261"/>
      <c r="Q142" s="113"/>
      <c r="R142" s="137"/>
      <c r="S142" s="102"/>
      <c r="T142" s="444"/>
      <c r="U142" s="138" t="b">
        <f t="shared" si="71"/>
        <v>0</v>
      </c>
      <c r="V142" s="108" t="str">
        <f t="shared" si="72"/>
        <v xml:space="preserve">FALSE </v>
      </c>
      <c r="X142" s="471" t="s">
        <v>930</v>
      </c>
      <c r="Y142" s="479" t="s">
        <v>931</v>
      </c>
      <c r="Z142" s="479" t="s">
        <v>932</v>
      </c>
      <c r="AA142" s="479" t="s">
        <v>933</v>
      </c>
      <c r="AB142" s="1075"/>
      <c r="AC142" s="1078"/>
      <c r="AD142" s="1078"/>
      <c r="AE142" s="1078"/>
      <c r="AF142" s="1078"/>
      <c r="AG142" s="1078"/>
      <c r="AH142" s="1078"/>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c r="CL142" s="1078"/>
      <c r="CM142" s="1078"/>
      <c r="CN142" s="1078"/>
      <c r="CO142" s="1078"/>
      <c r="CP142" s="1078"/>
      <c r="CQ142" s="1078"/>
      <c r="CR142" s="1078"/>
      <c r="CS142" s="1078"/>
      <c r="CT142" s="1078"/>
      <c r="CU142" s="1078"/>
      <c r="CV142" s="1078"/>
      <c r="CW142" s="1078"/>
      <c r="CX142" s="1078"/>
      <c r="CY142" s="1078"/>
      <c r="CZ142" s="1078"/>
      <c r="DA142" s="1078"/>
      <c r="DB142" s="1078"/>
      <c r="DC142" s="1078"/>
      <c r="DD142" s="1078"/>
      <c r="DE142" s="1078"/>
      <c r="DF142" s="1078"/>
      <c r="DG142" s="1078"/>
      <c r="DH142" s="1078"/>
      <c r="DI142" s="1078"/>
      <c r="DJ142" s="1078"/>
      <c r="DK142" s="1078"/>
      <c r="DL142" s="1078"/>
      <c r="DM142" s="1078"/>
      <c r="DN142" s="1078"/>
      <c r="DO142" s="1078"/>
      <c r="DP142" s="1078"/>
      <c r="DQ142" s="1078"/>
      <c r="DR142" s="1078"/>
      <c r="DS142" s="1078"/>
      <c r="DT142" s="1078"/>
      <c r="DU142" s="1078"/>
      <c r="DV142" s="1078"/>
      <c r="DW142" s="1078"/>
      <c r="DX142" s="1078"/>
      <c r="DY142" s="1078"/>
      <c r="DZ142" s="1078"/>
      <c r="EA142" s="1078"/>
      <c r="EB142" s="1078"/>
      <c r="EC142" s="1078"/>
      <c r="ED142" s="1078"/>
      <c r="EE142" s="1078"/>
      <c r="EF142" s="1078"/>
      <c r="EG142" s="1078"/>
      <c r="EH142" s="1078"/>
      <c r="EI142" s="1078"/>
      <c r="EJ142" s="1078"/>
      <c r="EK142" s="1078"/>
      <c r="EL142" s="1078"/>
      <c r="EM142" s="1078"/>
      <c r="EN142" s="1078"/>
      <c r="EO142" s="1078"/>
      <c r="EP142" s="1078"/>
      <c r="EQ142" s="1078"/>
      <c r="ER142" s="1078"/>
      <c r="ES142" s="1078"/>
    </row>
    <row r="143" spans="1:149" s="5" customFormat="1" ht="15" hidden="1" customHeight="1" outlineLevel="1">
      <c r="A143" s="473">
        <v>20</v>
      </c>
      <c r="B143" s="481"/>
      <c r="C143" s="478"/>
      <c r="D143" s="478"/>
      <c r="E143" s="484"/>
      <c r="F143" s="478"/>
      <c r="G143" s="485"/>
      <c r="H143" s="486"/>
      <c r="I143" s="486"/>
      <c r="J143" s="103"/>
      <c r="K143" s="103"/>
      <c r="L143" s="103"/>
      <c r="M143" s="1260"/>
      <c r="N143" s="1261"/>
      <c r="O143" s="486"/>
      <c r="P143" s="490"/>
      <c r="Q143" s="486"/>
      <c r="R143" s="486"/>
      <c r="S143" s="486"/>
      <c r="T143" s="491"/>
      <c r="U143" s="138" t="b">
        <f t="shared" si="71"/>
        <v>0</v>
      </c>
      <c r="V143" s="108" t="str">
        <f t="shared" si="72"/>
        <v xml:space="preserve">FALSE </v>
      </c>
      <c r="X143" s="471"/>
      <c r="Y143" s="482">
        <v>10</v>
      </c>
      <c r="Z143" s="482">
        <v>13</v>
      </c>
      <c r="AA143" s="482">
        <v>20</v>
      </c>
      <c r="AB143" s="1075"/>
      <c r="AC143" s="1078"/>
      <c r="AD143" s="1078"/>
      <c r="AE143" s="1078"/>
      <c r="AF143" s="1078"/>
      <c r="AG143" s="1078"/>
      <c r="AH143" s="1078"/>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c r="CL143" s="1078"/>
      <c r="CM143" s="1078"/>
      <c r="CN143" s="1078"/>
      <c r="CO143" s="1078"/>
      <c r="CP143" s="1078"/>
      <c r="CQ143" s="1078"/>
      <c r="CR143" s="1078"/>
      <c r="CS143" s="1078"/>
      <c r="CT143" s="1078"/>
      <c r="CU143" s="1078"/>
      <c r="CV143" s="1078"/>
      <c r="CW143" s="1078"/>
      <c r="CX143" s="1078"/>
      <c r="CY143" s="1078"/>
      <c r="CZ143" s="1078"/>
      <c r="DA143" s="1078"/>
      <c r="DB143" s="1078"/>
      <c r="DC143" s="1078"/>
      <c r="DD143" s="1078"/>
      <c r="DE143" s="1078"/>
      <c r="DF143" s="1078"/>
      <c r="DG143" s="1078"/>
      <c r="DH143" s="1078"/>
      <c r="DI143" s="1078"/>
      <c r="DJ143" s="1078"/>
      <c r="DK143" s="1078"/>
      <c r="DL143" s="1078"/>
      <c r="DM143" s="1078"/>
      <c r="DN143" s="1078"/>
      <c r="DO143" s="1078"/>
      <c r="DP143" s="1078"/>
      <c r="DQ143" s="1078"/>
      <c r="DR143" s="1078"/>
      <c r="DS143" s="1078"/>
      <c r="DT143" s="1078"/>
      <c r="DU143" s="1078"/>
      <c r="DV143" s="1078"/>
      <c r="DW143" s="1078"/>
      <c r="DX143" s="1078"/>
      <c r="DY143" s="1078"/>
      <c r="DZ143" s="1078"/>
      <c r="EA143" s="1078"/>
      <c r="EB143" s="1078"/>
      <c r="EC143" s="1078"/>
      <c r="ED143" s="1078"/>
      <c r="EE143" s="1078"/>
      <c r="EF143" s="1078"/>
      <c r="EG143" s="1078"/>
      <c r="EH143" s="1078"/>
      <c r="EI143" s="1078"/>
      <c r="EJ143" s="1078"/>
      <c r="EK143" s="1078"/>
      <c r="EL143" s="1078"/>
      <c r="EM143" s="1078"/>
      <c r="EN143" s="1078"/>
      <c r="EO143" s="1078"/>
      <c r="EP143" s="1078"/>
      <c r="EQ143" s="1078"/>
      <c r="ER143" s="1078"/>
      <c r="ES143" s="1078"/>
    </row>
    <row r="144" spans="1:149" s="5" customFormat="1" ht="15" hidden="1" customHeight="1" outlineLevel="1">
      <c r="A144" s="473">
        <v>21</v>
      </c>
      <c r="B144" s="487"/>
      <c r="C144" s="474"/>
      <c r="D144" s="474"/>
      <c r="E144" s="474"/>
      <c r="F144" s="474"/>
      <c r="G144" s="474"/>
      <c r="H144" s="488"/>
      <c r="I144" s="488"/>
      <c r="J144" s="103"/>
      <c r="K144" s="488"/>
      <c r="L144" s="103"/>
      <c r="M144" s="1260"/>
      <c r="N144" s="1261"/>
      <c r="O144" s="488"/>
      <c r="P144" s="526"/>
      <c r="Q144" s="488"/>
      <c r="R144" s="488"/>
      <c r="S144" s="488"/>
      <c r="T144" s="527"/>
      <c r="U144" s="138" t="b">
        <f t="shared" si="71"/>
        <v>0</v>
      </c>
      <c r="V144" s="108" t="str">
        <f t="shared" si="72"/>
        <v xml:space="preserve">FALSE </v>
      </c>
      <c r="X144" s="101" t="s">
        <v>939</v>
      </c>
      <c r="Y144" s="139">
        <f t="shared" ref="Y144:AA151" si="74">SUMIFS($K$123:$K$174,$D$123:$D$174,$Y$143:$AF$143,$V$123:$V$174,$X$143:$X$151)*$R$15</f>
        <v>0</v>
      </c>
      <c r="Z144" s="139">
        <f t="shared" si="74"/>
        <v>0</v>
      </c>
      <c r="AA144" s="139">
        <f t="shared" si="74"/>
        <v>0</v>
      </c>
      <c r="AB144" s="1075"/>
      <c r="AC144" s="1078"/>
      <c r="AD144" s="1078"/>
      <c r="AE144" s="1078"/>
      <c r="AF144" s="1078"/>
      <c r="AG144" s="1078"/>
      <c r="AH144" s="107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c r="CL144" s="1078"/>
      <c r="CM144" s="1078"/>
      <c r="CN144" s="1078"/>
      <c r="CO144" s="1078"/>
      <c r="CP144" s="1078"/>
      <c r="CQ144" s="1078"/>
      <c r="CR144" s="1078"/>
      <c r="CS144" s="1078"/>
      <c r="CT144" s="1078"/>
      <c r="CU144" s="1078"/>
      <c r="CV144" s="1078"/>
      <c r="CW144" s="1078"/>
      <c r="CX144" s="1078"/>
      <c r="CY144" s="1078"/>
      <c r="CZ144" s="1078"/>
      <c r="DA144" s="1078"/>
      <c r="DB144" s="1078"/>
      <c r="DC144" s="1078"/>
      <c r="DD144" s="1078"/>
      <c r="DE144" s="1078"/>
      <c r="DF144" s="1078"/>
      <c r="DG144" s="1078"/>
      <c r="DH144" s="1078"/>
      <c r="DI144" s="1078"/>
      <c r="DJ144" s="1078"/>
      <c r="DK144" s="1078"/>
      <c r="DL144" s="1078"/>
      <c r="DM144" s="1078"/>
      <c r="DN144" s="1078"/>
      <c r="DO144" s="1078"/>
      <c r="DP144" s="1078"/>
      <c r="DQ144" s="1078"/>
      <c r="DR144" s="1078"/>
      <c r="DS144" s="1078"/>
      <c r="DT144" s="1078"/>
      <c r="DU144" s="1078"/>
      <c r="DV144" s="1078"/>
      <c r="DW144" s="1078"/>
      <c r="DX144" s="1078"/>
      <c r="DY144" s="1078"/>
      <c r="DZ144" s="1078"/>
      <c r="EA144" s="1078"/>
      <c r="EB144" s="1078"/>
      <c r="EC144" s="1078"/>
      <c r="ED144" s="1078"/>
      <c r="EE144" s="1078"/>
      <c r="EF144" s="1078"/>
      <c r="EG144" s="1078"/>
      <c r="EH144" s="1078"/>
      <c r="EI144" s="1078"/>
      <c r="EJ144" s="1078"/>
      <c r="EK144" s="1078"/>
      <c r="EL144" s="1078"/>
      <c r="EM144" s="1078"/>
      <c r="EN144" s="1078"/>
      <c r="EO144" s="1078"/>
      <c r="EP144" s="1078"/>
      <c r="EQ144" s="1078"/>
      <c r="ER144" s="1078"/>
      <c r="ES144" s="1078"/>
    </row>
    <row r="145" spans="1:149" s="5" customFormat="1" ht="15" hidden="1" customHeight="1" outlineLevel="1">
      <c r="A145" s="473">
        <v>22</v>
      </c>
      <c r="B145" s="228"/>
      <c r="C145" s="102"/>
      <c r="D145" s="102"/>
      <c r="E145" s="102"/>
      <c r="F145" s="102"/>
      <c r="G145" s="102"/>
      <c r="H145" s="103"/>
      <c r="I145" s="111"/>
      <c r="J145" s="103"/>
      <c r="K145" s="103"/>
      <c r="L145" s="103"/>
      <c r="M145" s="1260"/>
      <c r="N145" s="1261"/>
      <c r="O145" s="111"/>
      <c r="P145" s="261"/>
      <c r="Q145" s="113"/>
      <c r="R145" s="137"/>
      <c r="S145" s="102"/>
      <c r="T145" s="444"/>
      <c r="U145" s="138" t="b">
        <f t="shared" si="71"/>
        <v>0</v>
      </c>
      <c r="V145" s="108" t="str">
        <f t="shared" si="72"/>
        <v xml:space="preserve">FALSE </v>
      </c>
      <c r="X145" s="101" t="s">
        <v>940</v>
      </c>
      <c r="Y145" s="139">
        <f t="shared" si="74"/>
        <v>0</v>
      </c>
      <c r="Z145" s="139">
        <f t="shared" si="74"/>
        <v>0</v>
      </c>
      <c r="AA145" s="139">
        <f t="shared" si="74"/>
        <v>0</v>
      </c>
      <c r="AB145" s="1075"/>
      <c r="AC145" s="1078"/>
      <c r="AD145" s="1078"/>
      <c r="AE145" s="1078"/>
      <c r="AF145" s="1078"/>
      <c r="AG145" s="1078"/>
      <c r="AH145" s="107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c r="CL145" s="1078"/>
      <c r="CM145" s="1078"/>
      <c r="CN145" s="1078"/>
      <c r="CO145" s="1078"/>
      <c r="CP145" s="1078"/>
      <c r="CQ145" s="1078"/>
      <c r="CR145" s="1078"/>
      <c r="CS145" s="1078"/>
      <c r="CT145" s="1078"/>
      <c r="CU145" s="1078"/>
      <c r="CV145" s="1078"/>
      <c r="CW145" s="1078"/>
      <c r="CX145" s="1078"/>
      <c r="CY145" s="1078"/>
      <c r="CZ145" s="1078"/>
      <c r="DA145" s="1078"/>
      <c r="DB145" s="1078"/>
      <c r="DC145" s="1078"/>
      <c r="DD145" s="1078"/>
      <c r="DE145" s="1078"/>
      <c r="DF145" s="1078"/>
      <c r="DG145" s="1078"/>
      <c r="DH145" s="1078"/>
      <c r="DI145" s="1078"/>
      <c r="DJ145" s="1078"/>
      <c r="DK145" s="1078"/>
      <c r="DL145" s="1078"/>
      <c r="DM145" s="1078"/>
      <c r="DN145" s="1078"/>
      <c r="DO145" s="1078"/>
      <c r="DP145" s="1078"/>
      <c r="DQ145" s="1078"/>
      <c r="DR145" s="1078"/>
      <c r="DS145" s="1078"/>
      <c r="DT145" s="1078"/>
      <c r="DU145" s="1078"/>
      <c r="DV145" s="1078"/>
      <c r="DW145" s="1078"/>
      <c r="DX145" s="1078"/>
      <c r="DY145" s="1078"/>
      <c r="DZ145" s="1078"/>
      <c r="EA145" s="1078"/>
      <c r="EB145" s="1078"/>
      <c r="EC145" s="1078"/>
      <c r="ED145" s="1078"/>
      <c r="EE145" s="1078"/>
      <c r="EF145" s="1078"/>
      <c r="EG145" s="1078"/>
      <c r="EH145" s="1078"/>
      <c r="EI145" s="1078"/>
      <c r="EJ145" s="1078"/>
      <c r="EK145" s="1078"/>
      <c r="EL145" s="1078"/>
      <c r="EM145" s="1078"/>
      <c r="EN145" s="1078"/>
      <c r="EO145" s="1078"/>
      <c r="EP145" s="1078"/>
      <c r="EQ145" s="1078"/>
      <c r="ER145" s="1078"/>
      <c r="ES145" s="1078"/>
    </row>
    <row r="146" spans="1:149" s="5" customFormat="1" ht="15" hidden="1" customHeight="1" outlineLevel="1">
      <c r="A146" s="473">
        <v>23</v>
      </c>
      <c r="B146" s="228"/>
      <c r="C146" s="102"/>
      <c r="D146" s="102"/>
      <c r="E146" s="102"/>
      <c r="F146" s="102"/>
      <c r="G146" s="102"/>
      <c r="H146" s="103"/>
      <c r="I146" s="111"/>
      <c r="J146" s="103"/>
      <c r="K146" s="103"/>
      <c r="L146" s="103"/>
      <c r="M146" s="1260"/>
      <c r="N146" s="1261"/>
      <c r="O146" s="111"/>
      <c r="P146" s="261"/>
      <c r="Q146" s="113"/>
      <c r="R146" s="137"/>
      <c r="S146" s="102"/>
      <c r="T146" s="444"/>
      <c r="U146" s="138" t="b">
        <f t="shared" si="71"/>
        <v>0</v>
      </c>
      <c r="V146" s="108" t="str">
        <f t="shared" si="72"/>
        <v xml:space="preserve">FALSE </v>
      </c>
      <c r="X146" s="101" t="s">
        <v>941</v>
      </c>
      <c r="Y146" s="139">
        <f t="shared" si="74"/>
        <v>0</v>
      </c>
      <c r="Z146" s="139">
        <f t="shared" si="74"/>
        <v>0</v>
      </c>
      <c r="AA146" s="139">
        <f t="shared" si="74"/>
        <v>0</v>
      </c>
      <c r="AB146" s="1075"/>
      <c r="AC146" s="1078"/>
      <c r="AD146" s="1078"/>
      <c r="AE146" s="1078"/>
      <c r="AF146" s="1078"/>
      <c r="AG146" s="1078"/>
      <c r="AH146" s="1078"/>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c r="CL146" s="1078"/>
      <c r="CM146" s="1078"/>
      <c r="CN146" s="1078"/>
      <c r="CO146" s="1078"/>
      <c r="CP146" s="1078"/>
      <c r="CQ146" s="1078"/>
      <c r="CR146" s="1078"/>
      <c r="CS146" s="1078"/>
      <c r="CT146" s="1078"/>
      <c r="CU146" s="1078"/>
      <c r="CV146" s="1078"/>
      <c r="CW146" s="1078"/>
      <c r="CX146" s="1078"/>
      <c r="CY146" s="1078"/>
      <c r="CZ146" s="1078"/>
      <c r="DA146" s="1078"/>
      <c r="DB146" s="1078"/>
      <c r="DC146" s="1078"/>
      <c r="DD146" s="1078"/>
      <c r="DE146" s="1078"/>
      <c r="DF146" s="1078"/>
      <c r="DG146" s="1078"/>
      <c r="DH146" s="1078"/>
      <c r="DI146" s="1078"/>
      <c r="DJ146" s="1078"/>
      <c r="DK146" s="1078"/>
      <c r="DL146" s="1078"/>
      <c r="DM146" s="1078"/>
      <c r="DN146" s="1078"/>
      <c r="DO146" s="1078"/>
      <c r="DP146" s="1078"/>
      <c r="DQ146" s="1078"/>
      <c r="DR146" s="1078"/>
      <c r="DS146" s="1078"/>
      <c r="DT146" s="1078"/>
      <c r="DU146" s="1078"/>
      <c r="DV146" s="1078"/>
      <c r="DW146" s="1078"/>
      <c r="DX146" s="1078"/>
      <c r="DY146" s="1078"/>
      <c r="DZ146" s="1078"/>
      <c r="EA146" s="1078"/>
      <c r="EB146" s="1078"/>
      <c r="EC146" s="1078"/>
      <c r="ED146" s="1078"/>
      <c r="EE146" s="1078"/>
      <c r="EF146" s="1078"/>
      <c r="EG146" s="1078"/>
      <c r="EH146" s="1078"/>
      <c r="EI146" s="1078"/>
      <c r="EJ146" s="1078"/>
      <c r="EK146" s="1078"/>
      <c r="EL146" s="1078"/>
      <c r="EM146" s="1078"/>
      <c r="EN146" s="1078"/>
      <c r="EO146" s="1078"/>
      <c r="EP146" s="1078"/>
      <c r="EQ146" s="1078"/>
      <c r="ER146" s="1078"/>
      <c r="ES146" s="1078"/>
    </row>
    <row r="147" spans="1:149" s="5" customFormat="1" ht="15" hidden="1" customHeight="1" outlineLevel="1">
      <c r="A147" s="473">
        <v>24</v>
      </c>
      <c r="B147" s="228"/>
      <c r="C147" s="102"/>
      <c r="D147" s="102"/>
      <c r="E147" s="102"/>
      <c r="F147" s="102"/>
      <c r="G147" s="102"/>
      <c r="H147" s="103"/>
      <c r="I147" s="111"/>
      <c r="J147" s="103"/>
      <c r="K147" s="103"/>
      <c r="L147" s="103"/>
      <c r="M147" s="1260"/>
      <c r="N147" s="1261"/>
      <c r="O147" s="111"/>
      <c r="P147" s="261"/>
      <c r="Q147" s="113"/>
      <c r="R147" s="137"/>
      <c r="S147" s="102"/>
      <c r="T147" s="444"/>
      <c r="U147" s="138" t="b">
        <f t="shared" si="71"/>
        <v>0</v>
      </c>
      <c r="V147" s="108" t="str">
        <f t="shared" si="72"/>
        <v xml:space="preserve">FALSE </v>
      </c>
      <c r="X147" s="101" t="s">
        <v>942</v>
      </c>
      <c r="Y147" s="139">
        <f t="shared" si="74"/>
        <v>0</v>
      </c>
      <c r="Z147" s="139">
        <f t="shared" si="74"/>
        <v>0</v>
      </c>
      <c r="AA147" s="139">
        <f t="shared" si="74"/>
        <v>0</v>
      </c>
      <c r="AB147" s="1075"/>
      <c r="AC147" s="1078"/>
      <c r="AD147" s="1078"/>
      <c r="AE147" s="1078"/>
      <c r="AF147" s="1078"/>
      <c r="AG147" s="1078"/>
      <c r="AH147" s="1078"/>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c r="CL147" s="1078"/>
      <c r="CM147" s="1078"/>
      <c r="CN147" s="1078"/>
      <c r="CO147" s="1078"/>
      <c r="CP147" s="1078"/>
      <c r="CQ147" s="1078"/>
      <c r="CR147" s="1078"/>
      <c r="CS147" s="1078"/>
      <c r="CT147" s="1078"/>
      <c r="CU147" s="1078"/>
      <c r="CV147" s="1078"/>
      <c r="CW147" s="1078"/>
      <c r="CX147" s="1078"/>
      <c r="CY147" s="1078"/>
      <c r="CZ147" s="1078"/>
      <c r="DA147" s="1078"/>
      <c r="DB147" s="1078"/>
      <c r="DC147" s="1078"/>
      <c r="DD147" s="1078"/>
      <c r="DE147" s="1078"/>
      <c r="DF147" s="1078"/>
      <c r="DG147" s="1078"/>
      <c r="DH147" s="1078"/>
      <c r="DI147" s="1078"/>
      <c r="DJ147" s="1078"/>
      <c r="DK147" s="1078"/>
      <c r="DL147" s="1078"/>
      <c r="DM147" s="1078"/>
      <c r="DN147" s="1078"/>
      <c r="DO147" s="1078"/>
      <c r="DP147" s="1078"/>
      <c r="DQ147" s="1078"/>
      <c r="DR147" s="1078"/>
      <c r="DS147" s="1078"/>
      <c r="DT147" s="1078"/>
      <c r="DU147" s="1078"/>
      <c r="DV147" s="1078"/>
      <c r="DW147" s="1078"/>
      <c r="DX147" s="1078"/>
      <c r="DY147" s="1078"/>
      <c r="DZ147" s="1078"/>
      <c r="EA147" s="1078"/>
      <c r="EB147" s="1078"/>
      <c r="EC147" s="1078"/>
      <c r="ED147" s="1078"/>
      <c r="EE147" s="1078"/>
      <c r="EF147" s="1078"/>
      <c r="EG147" s="1078"/>
      <c r="EH147" s="1078"/>
      <c r="EI147" s="1078"/>
      <c r="EJ147" s="1078"/>
      <c r="EK147" s="1078"/>
      <c r="EL147" s="1078"/>
      <c r="EM147" s="1078"/>
      <c r="EN147" s="1078"/>
      <c r="EO147" s="1078"/>
      <c r="EP147" s="1078"/>
      <c r="EQ147" s="1078"/>
      <c r="ER147" s="1078"/>
      <c r="ES147" s="1078"/>
    </row>
    <row r="148" spans="1:149" s="5" customFormat="1" ht="15" hidden="1" customHeight="1" outlineLevel="1">
      <c r="A148" s="473">
        <v>25</v>
      </c>
      <c r="B148" s="104"/>
      <c r="C148" s="105"/>
      <c r="D148" s="105"/>
      <c r="E148" s="106"/>
      <c r="F148" s="105"/>
      <c r="G148" s="107"/>
      <c r="H148" s="1023"/>
      <c r="I148" s="111"/>
      <c r="J148" s="103"/>
      <c r="K148" s="103"/>
      <c r="L148" s="103"/>
      <c r="M148" s="1260"/>
      <c r="N148" s="1261"/>
      <c r="O148" s="111"/>
      <c r="P148" s="261"/>
      <c r="Q148" s="113"/>
      <c r="R148" s="137"/>
      <c r="S148" s="102"/>
      <c r="T148" s="444"/>
      <c r="U148" s="138" t="b">
        <f t="shared" si="71"/>
        <v>0</v>
      </c>
      <c r="V148" s="108" t="str">
        <f t="shared" si="72"/>
        <v xml:space="preserve">FALSE </v>
      </c>
      <c r="X148" s="101" t="s">
        <v>943</v>
      </c>
      <c r="Y148" s="139">
        <f t="shared" si="74"/>
        <v>0</v>
      </c>
      <c r="Z148" s="139">
        <f t="shared" si="74"/>
        <v>0</v>
      </c>
      <c r="AA148" s="139">
        <f t="shared" si="74"/>
        <v>0</v>
      </c>
      <c r="AB148" s="1075"/>
      <c r="AC148" s="1078"/>
      <c r="AD148" s="1078"/>
      <c r="AE148" s="1078"/>
      <c r="AF148" s="1078"/>
      <c r="AG148" s="1078"/>
      <c r="AH148" s="1078"/>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c r="CL148" s="1078"/>
      <c r="CM148" s="1078"/>
      <c r="CN148" s="1078"/>
      <c r="CO148" s="1078"/>
      <c r="CP148" s="1078"/>
      <c r="CQ148" s="1078"/>
      <c r="CR148" s="1078"/>
      <c r="CS148" s="1078"/>
      <c r="CT148" s="1078"/>
      <c r="CU148" s="1078"/>
      <c r="CV148" s="1078"/>
      <c r="CW148" s="1078"/>
      <c r="CX148" s="1078"/>
      <c r="CY148" s="1078"/>
      <c r="CZ148" s="1078"/>
      <c r="DA148" s="1078"/>
      <c r="DB148" s="1078"/>
      <c r="DC148" s="1078"/>
      <c r="DD148" s="1078"/>
      <c r="DE148" s="1078"/>
      <c r="DF148" s="1078"/>
      <c r="DG148" s="1078"/>
      <c r="DH148" s="1078"/>
      <c r="DI148" s="1078"/>
      <c r="DJ148" s="1078"/>
      <c r="DK148" s="1078"/>
      <c r="DL148" s="1078"/>
      <c r="DM148" s="1078"/>
      <c r="DN148" s="1078"/>
      <c r="DO148" s="1078"/>
      <c r="DP148" s="1078"/>
      <c r="DQ148" s="1078"/>
      <c r="DR148" s="1078"/>
      <c r="DS148" s="1078"/>
      <c r="DT148" s="1078"/>
      <c r="DU148" s="1078"/>
      <c r="DV148" s="1078"/>
      <c r="DW148" s="1078"/>
      <c r="DX148" s="1078"/>
      <c r="DY148" s="1078"/>
      <c r="DZ148" s="1078"/>
      <c r="EA148" s="1078"/>
      <c r="EB148" s="1078"/>
      <c r="EC148" s="1078"/>
      <c r="ED148" s="1078"/>
      <c r="EE148" s="1078"/>
      <c r="EF148" s="1078"/>
      <c r="EG148" s="1078"/>
      <c r="EH148" s="1078"/>
      <c r="EI148" s="1078"/>
      <c r="EJ148" s="1078"/>
      <c r="EK148" s="1078"/>
      <c r="EL148" s="1078"/>
      <c r="EM148" s="1078"/>
      <c r="EN148" s="1078"/>
      <c r="EO148" s="1078"/>
      <c r="EP148" s="1078"/>
      <c r="EQ148" s="1078"/>
      <c r="ER148" s="1078"/>
      <c r="ES148" s="1078"/>
    </row>
    <row r="149" spans="1:149" s="5" customFormat="1" ht="15" hidden="1" customHeight="1" outlineLevel="1">
      <c r="A149" s="473">
        <v>26</v>
      </c>
      <c r="B149" s="104"/>
      <c r="C149" s="105"/>
      <c r="D149" s="105"/>
      <c r="E149" s="106"/>
      <c r="F149" s="105"/>
      <c r="G149" s="107"/>
      <c r="H149" s="1023"/>
      <c r="I149" s="111"/>
      <c r="J149" s="103"/>
      <c r="K149" s="103"/>
      <c r="L149" s="103"/>
      <c r="M149" s="1260"/>
      <c r="N149" s="1261"/>
      <c r="O149" s="111"/>
      <c r="P149" s="261"/>
      <c r="Q149" s="113"/>
      <c r="R149" s="137"/>
      <c r="S149" s="102"/>
      <c r="T149" s="444"/>
      <c r="U149" s="138" t="b">
        <f t="shared" si="71"/>
        <v>0</v>
      </c>
      <c r="V149" s="108" t="str">
        <f t="shared" si="72"/>
        <v xml:space="preserve">FALSE </v>
      </c>
      <c r="X149" s="101" t="s">
        <v>944</v>
      </c>
      <c r="Y149" s="139">
        <f t="shared" si="74"/>
        <v>0</v>
      </c>
      <c r="Z149" s="139">
        <f t="shared" si="74"/>
        <v>0</v>
      </c>
      <c r="AA149" s="139">
        <f t="shared" si="74"/>
        <v>0</v>
      </c>
      <c r="AB149" s="1075"/>
      <c r="AC149" s="1078"/>
      <c r="AD149" s="1078"/>
      <c r="AE149" s="1078"/>
      <c r="AF149" s="1078"/>
      <c r="AG149" s="1078"/>
      <c r="AH149" s="1078"/>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c r="CL149" s="1078"/>
      <c r="CM149" s="1078"/>
      <c r="CN149" s="1078"/>
      <c r="CO149" s="1078"/>
      <c r="CP149" s="1078"/>
      <c r="CQ149" s="1078"/>
      <c r="CR149" s="1078"/>
      <c r="CS149" s="1078"/>
      <c r="CT149" s="1078"/>
      <c r="CU149" s="1078"/>
      <c r="CV149" s="1078"/>
      <c r="CW149" s="1078"/>
      <c r="CX149" s="1078"/>
      <c r="CY149" s="1078"/>
      <c r="CZ149" s="1078"/>
      <c r="DA149" s="1078"/>
      <c r="DB149" s="1078"/>
      <c r="DC149" s="1078"/>
      <c r="DD149" s="1078"/>
      <c r="DE149" s="1078"/>
      <c r="DF149" s="1078"/>
      <c r="DG149" s="1078"/>
      <c r="DH149" s="1078"/>
      <c r="DI149" s="1078"/>
      <c r="DJ149" s="1078"/>
      <c r="DK149" s="1078"/>
      <c r="DL149" s="1078"/>
      <c r="DM149" s="1078"/>
      <c r="DN149" s="1078"/>
      <c r="DO149" s="1078"/>
      <c r="DP149" s="1078"/>
      <c r="DQ149" s="1078"/>
      <c r="DR149" s="1078"/>
      <c r="DS149" s="1078"/>
      <c r="DT149" s="1078"/>
      <c r="DU149" s="1078"/>
      <c r="DV149" s="1078"/>
      <c r="DW149" s="1078"/>
      <c r="DX149" s="1078"/>
      <c r="DY149" s="1078"/>
      <c r="DZ149" s="1078"/>
      <c r="EA149" s="1078"/>
      <c r="EB149" s="1078"/>
      <c r="EC149" s="1078"/>
      <c r="ED149" s="1078"/>
      <c r="EE149" s="1078"/>
      <c r="EF149" s="1078"/>
      <c r="EG149" s="1078"/>
      <c r="EH149" s="1078"/>
      <c r="EI149" s="1078"/>
      <c r="EJ149" s="1078"/>
      <c r="EK149" s="1078"/>
      <c r="EL149" s="1078"/>
      <c r="EM149" s="1078"/>
      <c r="EN149" s="1078"/>
      <c r="EO149" s="1078"/>
      <c r="EP149" s="1078"/>
      <c r="EQ149" s="1078"/>
      <c r="ER149" s="1078"/>
      <c r="ES149" s="1078"/>
    </row>
    <row r="150" spans="1:149" s="5" customFormat="1" ht="15" hidden="1" customHeight="1" outlineLevel="1">
      <c r="A150" s="473">
        <v>27</v>
      </c>
      <c r="B150" s="104"/>
      <c r="C150" s="105"/>
      <c r="D150" s="105"/>
      <c r="E150" s="106"/>
      <c r="F150" s="105"/>
      <c r="G150" s="107"/>
      <c r="H150" s="1023"/>
      <c r="I150" s="111"/>
      <c r="J150" s="103"/>
      <c r="K150" s="103"/>
      <c r="L150" s="103"/>
      <c r="M150" s="1260"/>
      <c r="N150" s="1261"/>
      <c r="O150" s="111"/>
      <c r="P150" s="261"/>
      <c r="Q150" s="113"/>
      <c r="R150" s="137"/>
      <c r="S150" s="102"/>
      <c r="T150" s="444"/>
      <c r="U150" s="138" t="b">
        <f t="shared" si="71"/>
        <v>0</v>
      </c>
      <c r="V150" s="108" t="str">
        <f t="shared" si="72"/>
        <v xml:space="preserve">FALSE </v>
      </c>
      <c r="X150" s="101" t="s">
        <v>945</v>
      </c>
      <c r="Y150" s="139">
        <f t="shared" si="74"/>
        <v>0</v>
      </c>
      <c r="Z150" s="139">
        <f t="shared" si="74"/>
        <v>0</v>
      </c>
      <c r="AA150" s="139">
        <f t="shared" si="74"/>
        <v>0</v>
      </c>
      <c r="AB150" s="1075"/>
      <c r="AC150" s="1078"/>
      <c r="AD150" s="1078"/>
      <c r="AE150" s="1078"/>
      <c r="AF150" s="1078"/>
      <c r="AG150" s="1078"/>
      <c r="AH150" s="1078"/>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c r="CL150" s="1078"/>
      <c r="CM150" s="1078"/>
      <c r="CN150" s="1078"/>
      <c r="CO150" s="1078"/>
      <c r="CP150" s="1078"/>
      <c r="CQ150" s="1078"/>
      <c r="CR150" s="1078"/>
      <c r="CS150" s="1078"/>
      <c r="CT150" s="1078"/>
      <c r="CU150" s="1078"/>
      <c r="CV150" s="1078"/>
      <c r="CW150" s="1078"/>
      <c r="CX150" s="1078"/>
      <c r="CY150" s="1078"/>
      <c r="CZ150" s="1078"/>
      <c r="DA150" s="1078"/>
      <c r="DB150" s="1078"/>
      <c r="DC150" s="1078"/>
      <c r="DD150" s="1078"/>
      <c r="DE150" s="1078"/>
      <c r="DF150" s="1078"/>
      <c r="DG150" s="1078"/>
      <c r="DH150" s="1078"/>
      <c r="DI150" s="1078"/>
      <c r="DJ150" s="1078"/>
      <c r="DK150" s="1078"/>
      <c r="DL150" s="1078"/>
      <c r="DM150" s="1078"/>
      <c r="DN150" s="1078"/>
      <c r="DO150" s="1078"/>
      <c r="DP150" s="1078"/>
      <c r="DQ150" s="1078"/>
      <c r="DR150" s="1078"/>
      <c r="DS150" s="1078"/>
      <c r="DT150" s="1078"/>
      <c r="DU150" s="1078"/>
      <c r="DV150" s="1078"/>
      <c r="DW150" s="1078"/>
      <c r="DX150" s="1078"/>
      <c r="DY150" s="1078"/>
      <c r="DZ150" s="1078"/>
      <c r="EA150" s="1078"/>
      <c r="EB150" s="1078"/>
      <c r="EC150" s="1078"/>
      <c r="ED150" s="1078"/>
      <c r="EE150" s="1078"/>
      <c r="EF150" s="1078"/>
      <c r="EG150" s="1078"/>
      <c r="EH150" s="1078"/>
      <c r="EI150" s="1078"/>
      <c r="EJ150" s="1078"/>
      <c r="EK150" s="1078"/>
      <c r="EL150" s="1078"/>
      <c r="EM150" s="1078"/>
      <c r="EN150" s="1078"/>
      <c r="EO150" s="1078"/>
      <c r="EP150" s="1078"/>
      <c r="EQ150" s="1078"/>
      <c r="ER150" s="1078"/>
      <c r="ES150" s="1078"/>
    </row>
    <row r="151" spans="1:149" s="5" customFormat="1" ht="15" hidden="1" customHeight="1" outlineLevel="1">
      <c r="A151" s="473">
        <v>28</v>
      </c>
      <c r="B151" s="104"/>
      <c r="C151" s="105"/>
      <c r="D151" s="105"/>
      <c r="E151" s="106"/>
      <c r="F151" s="105"/>
      <c r="G151" s="107"/>
      <c r="H151" s="1023"/>
      <c r="I151" s="111"/>
      <c r="J151" s="103"/>
      <c r="K151" s="103"/>
      <c r="L151" s="103"/>
      <c r="M151" s="1260"/>
      <c r="N151" s="1261"/>
      <c r="O151" s="111"/>
      <c r="P151" s="261"/>
      <c r="Q151" s="113"/>
      <c r="R151" s="137"/>
      <c r="S151" s="102"/>
      <c r="T151" s="444"/>
      <c r="U151" s="138" t="b">
        <f t="shared" si="71"/>
        <v>0</v>
      </c>
      <c r="V151" s="108" t="str">
        <f t="shared" si="72"/>
        <v xml:space="preserve">FALSE </v>
      </c>
      <c r="X151" s="101" t="s">
        <v>946</v>
      </c>
      <c r="Y151" s="139">
        <f t="shared" si="74"/>
        <v>0</v>
      </c>
      <c r="Z151" s="139">
        <f t="shared" si="74"/>
        <v>0</v>
      </c>
      <c r="AA151" s="139">
        <f t="shared" si="74"/>
        <v>0</v>
      </c>
      <c r="AB151" s="1075"/>
      <c r="AC151" s="1078"/>
      <c r="AD151" s="1078"/>
      <c r="AE151" s="1078"/>
      <c r="AF151" s="1078"/>
      <c r="AG151" s="1078"/>
      <c r="AH151" s="1078"/>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c r="CL151" s="1078"/>
      <c r="CM151" s="1078"/>
      <c r="CN151" s="1078"/>
      <c r="CO151" s="1078"/>
      <c r="CP151" s="1078"/>
      <c r="CQ151" s="1078"/>
      <c r="CR151" s="1078"/>
      <c r="CS151" s="1078"/>
      <c r="CT151" s="1078"/>
      <c r="CU151" s="1078"/>
      <c r="CV151" s="1078"/>
      <c r="CW151" s="1078"/>
      <c r="CX151" s="1078"/>
      <c r="CY151" s="1078"/>
      <c r="CZ151" s="1078"/>
      <c r="DA151" s="1078"/>
      <c r="DB151" s="1078"/>
      <c r="DC151" s="1078"/>
      <c r="DD151" s="1078"/>
      <c r="DE151" s="1078"/>
      <c r="DF151" s="1078"/>
      <c r="DG151" s="1078"/>
      <c r="DH151" s="1078"/>
      <c r="DI151" s="1078"/>
      <c r="DJ151" s="1078"/>
      <c r="DK151" s="1078"/>
      <c r="DL151" s="1078"/>
      <c r="DM151" s="1078"/>
      <c r="DN151" s="1078"/>
      <c r="DO151" s="1078"/>
      <c r="DP151" s="1078"/>
      <c r="DQ151" s="1078"/>
      <c r="DR151" s="1078"/>
      <c r="DS151" s="1078"/>
      <c r="DT151" s="1078"/>
      <c r="DU151" s="1078"/>
      <c r="DV151" s="1078"/>
      <c r="DW151" s="1078"/>
      <c r="DX151" s="1078"/>
      <c r="DY151" s="1078"/>
      <c r="DZ151" s="1078"/>
      <c r="EA151" s="1078"/>
      <c r="EB151" s="1078"/>
      <c r="EC151" s="1078"/>
      <c r="ED151" s="1078"/>
      <c r="EE151" s="1078"/>
      <c r="EF151" s="1078"/>
      <c r="EG151" s="1078"/>
      <c r="EH151" s="1078"/>
      <c r="EI151" s="1078"/>
      <c r="EJ151" s="1078"/>
      <c r="EK151" s="1078"/>
      <c r="EL151" s="1078"/>
      <c r="EM151" s="1078"/>
      <c r="EN151" s="1078"/>
      <c r="EO151" s="1078"/>
      <c r="EP151" s="1078"/>
      <c r="EQ151" s="1078"/>
      <c r="ER151" s="1078"/>
      <c r="ES151" s="1078"/>
    </row>
    <row r="152" spans="1:149" s="5" customFormat="1" ht="15" hidden="1" customHeight="1" outlineLevel="1">
      <c r="A152" s="473">
        <v>29</v>
      </c>
      <c r="B152" s="481"/>
      <c r="C152" s="478"/>
      <c r="D152" s="478"/>
      <c r="E152" s="484"/>
      <c r="F152" s="478"/>
      <c r="G152" s="485"/>
      <c r="H152" s="486"/>
      <c r="I152" s="486"/>
      <c r="J152" s="103"/>
      <c r="K152" s="103"/>
      <c r="L152" s="103"/>
      <c r="M152" s="1260"/>
      <c r="N152" s="1261"/>
      <c r="O152" s="111"/>
      <c r="P152" s="261"/>
      <c r="Q152" s="113"/>
      <c r="R152" s="137"/>
      <c r="S152" s="102"/>
      <c r="T152" s="444"/>
      <c r="U152" s="138" t="b">
        <f t="shared" si="71"/>
        <v>0</v>
      </c>
      <c r="V152" s="108" t="str">
        <f t="shared" si="72"/>
        <v xml:space="preserve">FALSE </v>
      </c>
      <c r="X152" s="479" t="s">
        <v>947</v>
      </c>
      <c r="Y152" s="482">
        <v>10</v>
      </c>
      <c r="Z152" s="482">
        <v>15</v>
      </c>
      <c r="AA152" s="482">
        <v>20</v>
      </c>
      <c r="AB152" s="1075"/>
      <c r="AC152" s="1078"/>
      <c r="AD152" s="1078"/>
      <c r="AE152" s="1078"/>
      <c r="AF152" s="1078"/>
      <c r="AG152" s="1078"/>
      <c r="AH152" s="1078"/>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c r="CL152" s="1078"/>
      <c r="CM152" s="1078"/>
      <c r="CN152" s="1078"/>
      <c r="CO152" s="1078"/>
      <c r="CP152" s="1078"/>
      <c r="CQ152" s="1078"/>
      <c r="CR152" s="1078"/>
      <c r="CS152" s="1078"/>
      <c r="CT152" s="1078"/>
      <c r="CU152" s="1078"/>
      <c r="CV152" s="1078"/>
      <c r="CW152" s="1078"/>
      <c r="CX152" s="1078"/>
      <c r="CY152" s="1078"/>
      <c r="CZ152" s="1078"/>
      <c r="DA152" s="1078"/>
      <c r="DB152" s="1078"/>
      <c r="DC152" s="1078"/>
      <c r="DD152" s="1078"/>
      <c r="DE152" s="1078"/>
      <c r="DF152" s="1078"/>
      <c r="DG152" s="1078"/>
      <c r="DH152" s="1078"/>
      <c r="DI152" s="1078"/>
      <c r="DJ152" s="1078"/>
      <c r="DK152" s="1078"/>
      <c r="DL152" s="1078"/>
      <c r="DM152" s="1078"/>
      <c r="DN152" s="1078"/>
      <c r="DO152" s="1078"/>
      <c r="DP152" s="1078"/>
      <c r="DQ152" s="1078"/>
      <c r="DR152" s="1078"/>
      <c r="DS152" s="1078"/>
      <c r="DT152" s="1078"/>
      <c r="DU152" s="1078"/>
      <c r="DV152" s="1078"/>
      <c r="DW152" s="1078"/>
      <c r="DX152" s="1078"/>
      <c r="DY152" s="1078"/>
      <c r="DZ152" s="1078"/>
      <c r="EA152" s="1078"/>
      <c r="EB152" s="1078"/>
      <c r="EC152" s="1078"/>
      <c r="ED152" s="1078"/>
      <c r="EE152" s="1078"/>
      <c r="EF152" s="1078"/>
      <c r="EG152" s="1078"/>
      <c r="EH152" s="1078"/>
      <c r="EI152" s="1078"/>
      <c r="EJ152" s="1078"/>
      <c r="EK152" s="1078"/>
      <c r="EL152" s="1078"/>
      <c r="EM152" s="1078"/>
      <c r="EN152" s="1078"/>
      <c r="EO152" s="1078"/>
      <c r="EP152" s="1078"/>
      <c r="EQ152" s="1078"/>
      <c r="ER152" s="1078"/>
      <c r="ES152" s="1078"/>
    </row>
    <row r="153" spans="1:149" s="5" customFormat="1" ht="15" hidden="1" customHeight="1" outlineLevel="1">
      <c r="A153" s="473">
        <v>30</v>
      </c>
      <c r="B153" s="487"/>
      <c r="C153" s="474"/>
      <c r="D153" s="474"/>
      <c r="E153" s="474"/>
      <c r="F153" s="474"/>
      <c r="G153" s="474"/>
      <c r="H153" s="488"/>
      <c r="I153" s="488"/>
      <c r="J153" s="103"/>
      <c r="K153" s="488"/>
      <c r="L153" s="103"/>
      <c r="M153" s="1260"/>
      <c r="N153" s="1261"/>
      <c r="O153" s="111"/>
      <c r="P153" s="261"/>
      <c r="Q153" s="113"/>
      <c r="R153" s="137"/>
      <c r="S153" s="102"/>
      <c r="T153" s="444"/>
      <c r="U153" s="138" t="b">
        <f t="shared" si="71"/>
        <v>0</v>
      </c>
      <c r="V153" s="108" t="str">
        <f t="shared" si="72"/>
        <v xml:space="preserve">FALSE </v>
      </c>
      <c r="X153" s="101" t="s">
        <v>948</v>
      </c>
      <c r="Y153" s="139">
        <f>SUMIFS($K$123:$K$174,$E$123:$E$174,$Y$152:$AH$152,$V$123:$V$174,$X$153:$X$157)*$R$15</f>
        <v>0</v>
      </c>
      <c r="Z153" s="139">
        <f t="shared" ref="Z153:AA157" si="75">SUMIFS($K$123:$K$174,$E$123:$E$174,$Y$152:$AH$152,$V$123:$V$174,$X$153:$X$178)*$R$15</f>
        <v>0</v>
      </c>
      <c r="AA153" s="139">
        <f t="shared" si="75"/>
        <v>0</v>
      </c>
      <c r="AB153" s="1075"/>
      <c r="AC153" s="1078"/>
      <c r="AD153" s="1078"/>
      <c r="AE153" s="1078"/>
      <c r="AF153" s="1078"/>
      <c r="AG153" s="1078"/>
      <c r="AH153" s="1078"/>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c r="CL153" s="1078"/>
      <c r="CM153" s="1078"/>
      <c r="CN153" s="1078"/>
      <c r="CO153" s="1078"/>
      <c r="CP153" s="1078"/>
      <c r="CQ153" s="1078"/>
      <c r="CR153" s="1078"/>
      <c r="CS153" s="1078"/>
      <c r="CT153" s="1078"/>
      <c r="CU153" s="1078"/>
      <c r="CV153" s="1078"/>
      <c r="CW153" s="1078"/>
      <c r="CX153" s="1078"/>
      <c r="CY153" s="1078"/>
      <c r="CZ153" s="1078"/>
      <c r="DA153" s="1078"/>
      <c r="DB153" s="1078"/>
      <c r="DC153" s="1078"/>
      <c r="DD153" s="1078"/>
      <c r="DE153" s="1078"/>
      <c r="DF153" s="1078"/>
      <c r="DG153" s="1078"/>
      <c r="DH153" s="1078"/>
      <c r="DI153" s="1078"/>
      <c r="DJ153" s="1078"/>
      <c r="DK153" s="1078"/>
      <c r="DL153" s="1078"/>
      <c r="DM153" s="1078"/>
      <c r="DN153" s="1078"/>
      <c r="DO153" s="1078"/>
      <c r="DP153" s="1078"/>
      <c r="DQ153" s="1078"/>
      <c r="DR153" s="1078"/>
      <c r="DS153" s="1078"/>
      <c r="DT153" s="1078"/>
      <c r="DU153" s="1078"/>
      <c r="DV153" s="1078"/>
      <c r="DW153" s="1078"/>
      <c r="DX153" s="1078"/>
      <c r="DY153" s="1078"/>
      <c r="DZ153" s="1078"/>
      <c r="EA153" s="1078"/>
      <c r="EB153" s="1078"/>
      <c r="EC153" s="1078"/>
      <c r="ED153" s="1078"/>
      <c r="EE153" s="1078"/>
      <c r="EF153" s="1078"/>
      <c r="EG153" s="1078"/>
      <c r="EH153" s="1078"/>
      <c r="EI153" s="1078"/>
      <c r="EJ153" s="1078"/>
      <c r="EK153" s="1078"/>
      <c r="EL153" s="1078"/>
      <c r="EM153" s="1078"/>
      <c r="EN153" s="1078"/>
      <c r="EO153" s="1078"/>
      <c r="EP153" s="1078"/>
      <c r="EQ153" s="1078"/>
      <c r="ER153" s="1078"/>
      <c r="ES153" s="1078"/>
    </row>
    <row r="154" spans="1:149" s="5" customFormat="1" ht="15" hidden="1" customHeight="1" outlineLevel="1">
      <c r="A154" s="473">
        <v>31</v>
      </c>
      <c r="B154" s="487"/>
      <c r="C154" s="474"/>
      <c r="D154" s="474"/>
      <c r="E154" s="474"/>
      <c r="F154" s="474"/>
      <c r="G154" s="474"/>
      <c r="H154" s="488"/>
      <c r="I154" s="488"/>
      <c r="J154" s="103"/>
      <c r="K154" s="488"/>
      <c r="L154" s="103"/>
      <c r="M154" s="1260"/>
      <c r="N154" s="1261"/>
      <c r="O154" s="111"/>
      <c r="P154" s="261"/>
      <c r="Q154" s="113"/>
      <c r="R154" s="137"/>
      <c r="S154" s="102"/>
      <c r="T154" s="444"/>
      <c r="U154" s="138" t="b">
        <f t="shared" si="71"/>
        <v>0</v>
      </c>
      <c r="V154" s="108" t="str">
        <f t="shared" si="72"/>
        <v xml:space="preserve">FALSE </v>
      </c>
      <c r="X154" s="101" t="s">
        <v>949</v>
      </c>
      <c r="Y154" s="139">
        <f>SUMIFS($K$123:$K$174,$E$123:$E$174,$Y$152:$AH$152,$V$123:$V$174,$X$153:$X$178)*$R$15</f>
        <v>0</v>
      </c>
      <c r="Z154" s="139">
        <f t="shared" si="75"/>
        <v>0</v>
      </c>
      <c r="AA154" s="139">
        <f t="shared" si="75"/>
        <v>0</v>
      </c>
      <c r="AB154" s="1075"/>
      <c r="AC154" s="1078"/>
      <c r="AD154" s="1078"/>
      <c r="AE154" s="1078"/>
      <c r="AF154" s="1078"/>
      <c r="AG154" s="1078"/>
      <c r="AH154" s="1078"/>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c r="CL154" s="1078"/>
      <c r="CM154" s="1078"/>
      <c r="CN154" s="1078"/>
      <c r="CO154" s="1078"/>
      <c r="CP154" s="1078"/>
      <c r="CQ154" s="1078"/>
      <c r="CR154" s="1078"/>
      <c r="CS154" s="1078"/>
      <c r="CT154" s="1078"/>
      <c r="CU154" s="1078"/>
      <c r="CV154" s="1078"/>
      <c r="CW154" s="1078"/>
      <c r="CX154" s="1078"/>
      <c r="CY154" s="1078"/>
      <c r="CZ154" s="1078"/>
      <c r="DA154" s="1078"/>
      <c r="DB154" s="1078"/>
      <c r="DC154" s="1078"/>
      <c r="DD154" s="1078"/>
      <c r="DE154" s="1078"/>
      <c r="DF154" s="1078"/>
      <c r="DG154" s="1078"/>
      <c r="DH154" s="1078"/>
      <c r="DI154" s="1078"/>
      <c r="DJ154" s="1078"/>
      <c r="DK154" s="1078"/>
      <c r="DL154" s="1078"/>
      <c r="DM154" s="1078"/>
      <c r="DN154" s="1078"/>
      <c r="DO154" s="1078"/>
      <c r="DP154" s="1078"/>
      <c r="DQ154" s="1078"/>
      <c r="DR154" s="1078"/>
      <c r="DS154" s="1078"/>
      <c r="DT154" s="1078"/>
      <c r="DU154" s="1078"/>
      <c r="DV154" s="1078"/>
      <c r="DW154" s="1078"/>
      <c r="DX154" s="1078"/>
      <c r="DY154" s="1078"/>
      <c r="DZ154" s="1078"/>
      <c r="EA154" s="1078"/>
      <c r="EB154" s="1078"/>
      <c r="EC154" s="1078"/>
      <c r="ED154" s="1078"/>
      <c r="EE154" s="1078"/>
      <c r="EF154" s="1078"/>
      <c r="EG154" s="1078"/>
      <c r="EH154" s="1078"/>
      <c r="EI154" s="1078"/>
      <c r="EJ154" s="1078"/>
      <c r="EK154" s="1078"/>
      <c r="EL154" s="1078"/>
      <c r="EM154" s="1078"/>
      <c r="EN154" s="1078"/>
      <c r="EO154" s="1078"/>
      <c r="EP154" s="1078"/>
      <c r="EQ154" s="1078"/>
      <c r="ER154" s="1078"/>
      <c r="ES154" s="1078"/>
    </row>
    <row r="155" spans="1:149" s="5" customFormat="1" ht="15" hidden="1" customHeight="1" outlineLevel="1">
      <c r="A155" s="473">
        <v>32</v>
      </c>
      <c r="B155" s="487"/>
      <c r="C155" s="105"/>
      <c r="D155" s="105"/>
      <c r="E155" s="106"/>
      <c r="F155" s="105"/>
      <c r="G155" s="107"/>
      <c r="H155" s="1023"/>
      <c r="I155" s="111"/>
      <c r="J155" s="103"/>
      <c r="K155" s="103"/>
      <c r="L155" s="103"/>
      <c r="M155" s="1260"/>
      <c r="N155" s="1261"/>
      <c r="O155" s="111"/>
      <c r="P155" s="261"/>
      <c r="Q155" s="113"/>
      <c r="R155" s="137"/>
      <c r="S155" s="102"/>
      <c r="T155" s="444"/>
      <c r="U155" s="138" t="b">
        <f t="shared" si="71"/>
        <v>0</v>
      </c>
      <c r="V155" s="108" t="str">
        <f t="shared" si="72"/>
        <v xml:space="preserve">FALSE </v>
      </c>
      <c r="X155" s="101" t="s">
        <v>950</v>
      </c>
      <c r="Y155" s="139">
        <f>SUMIFS($K$123:$K$174,$E$123:$E$174,$Y$152:$AH$152,$V$123:$V$174,$X$153:$X$178)*$R$15</f>
        <v>0</v>
      </c>
      <c r="Z155" s="139">
        <f t="shared" si="75"/>
        <v>0</v>
      </c>
      <c r="AA155" s="139">
        <f t="shared" si="75"/>
        <v>0</v>
      </c>
      <c r="AB155" s="1075"/>
      <c r="AC155" s="1078"/>
      <c r="AD155" s="1078"/>
      <c r="AE155" s="1078"/>
      <c r="AF155" s="1078"/>
      <c r="AG155" s="1078"/>
      <c r="AH155" s="1078"/>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c r="CL155" s="1078"/>
      <c r="CM155" s="1078"/>
      <c r="CN155" s="1078"/>
      <c r="CO155" s="1078"/>
      <c r="CP155" s="1078"/>
      <c r="CQ155" s="1078"/>
      <c r="CR155" s="1078"/>
      <c r="CS155" s="1078"/>
      <c r="CT155" s="1078"/>
      <c r="CU155" s="1078"/>
      <c r="CV155" s="1078"/>
      <c r="CW155" s="1078"/>
      <c r="CX155" s="1078"/>
      <c r="CY155" s="1078"/>
      <c r="CZ155" s="1078"/>
      <c r="DA155" s="1078"/>
      <c r="DB155" s="1078"/>
      <c r="DC155" s="1078"/>
      <c r="DD155" s="1078"/>
      <c r="DE155" s="1078"/>
      <c r="DF155" s="1078"/>
      <c r="DG155" s="1078"/>
      <c r="DH155" s="1078"/>
      <c r="DI155" s="1078"/>
      <c r="DJ155" s="1078"/>
      <c r="DK155" s="1078"/>
      <c r="DL155" s="1078"/>
      <c r="DM155" s="1078"/>
      <c r="DN155" s="1078"/>
      <c r="DO155" s="1078"/>
      <c r="DP155" s="1078"/>
      <c r="DQ155" s="1078"/>
      <c r="DR155" s="1078"/>
      <c r="DS155" s="1078"/>
      <c r="DT155" s="1078"/>
      <c r="DU155" s="1078"/>
      <c r="DV155" s="1078"/>
      <c r="DW155" s="1078"/>
      <c r="DX155" s="1078"/>
      <c r="DY155" s="1078"/>
      <c r="DZ155" s="1078"/>
      <c r="EA155" s="1078"/>
      <c r="EB155" s="1078"/>
      <c r="EC155" s="1078"/>
      <c r="ED155" s="1078"/>
      <c r="EE155" s="1078"/>
      <c r="EF155" s="1078"/>
      <c r="EG155" s="1078"/>
      <c r="EH155" s="1078"/>
      <c r="EI155" s="1078"/>
      <c r="EJ155" s="1078"/>
      <c r="EK155" s="1078"/>
      <c r="EL155" s="1078"/>
      <c r="EM155" s="1078"/>
      <c r="EN155" s="1078"/>
      <c r="EO155" s="1078"/>
      <c r="EP155" s="1078"/>
      <c r="EQ155" s="1078"/>
      <c r="ER155" s="1078"/>
      <c r="ES155" s="1078"/>
    </row>
    <row r="156" spans="1:149" s="5" customFormat="1" ht="15" hidden="1" customHeight="1" outlineLevel="1">
      <c r="A156" s="473">
        <v>33</v>
      </c>
      <c r="B156" s="487"/>
      <c r="C156" s="105"/>
      <c r="D156" s="105"/>
      <c r="E156" s="106"/>
      <c r="F156" s="105"/>
      <c r="G156" s="107"/>
      <c r="H156" s="1023"/>
      <c r="I156" s="111"/>
      <c r="J156" s="103"/>
      <c r="K156" s="103"/>
      <c r="L156" s="103"/>
      <c r="M156" s="1260"/>
      <c r="N156" s="1261"/>
      <c r="O156" s="111"/>
      <c r="P156" s="261"/>
      <c r="Q156" s="113"/>
      <c r="R156" s="137"/>
      <c r="S156" s="102"/>
      <c r="T156" s="444"/>
      <c r="U156" s="138" t="b">
        <f t="shared" si="71"/>
        <v>0</v>
      </c>
      <c r="V156" s="108" t="str">
        <f t="shared" si="72"/>
        <v xml:space="preserve">FALSE </v>
      </c>
      <c r="X156" s="101" t="s">
        <v>951</v>
      </c>
      <c r="Y156" s="139">
        <f>SUMIFS($K$123:$K$174,$E$123:$E$174,$Y$152:$AH$152,$V$123:$V$174,$X$153:$X$178)*$R$15</f>
        <v>0</v>
      </c>
      <c r="Z156" s="139">
        <f t="shared" si="75"/>
        <v>0</v>
      </c>
      <c r="AA156" s="139">
        <f t="shared" si="75"/>
        <v>0</v>
      </c>
      <c r="AB156" s="1075"/>
      <c r="AC156" s="1078"/>
      <c r="AD156" s="1078"/>
      <c r="AE156" s="1078"/>
      <c r="AF156" s="1078"/>
      <c r="AG156" s="1078"/>
      <c r="AH156" s="1078"/>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c r="CL156" s="1078"/>
      <c r="CM156" s="1078"/>
      <c r="CN156" s="1078"/>
      <c r="CO156" s="1078"/>
      <c r="CP156" s="1078"/>
      <c r="CQ156" s="1078"/>
      <c r="CR156" s="1078"/>
      <c r="CS156" s="1078"/>
      <c r="CT156" s="1078"/>
      <c r="CU156" s="1078"/>
      <c r="CV156" s="1078"/>
      <c r="CW156" s="1078"/>
      <c r="CX156" s="1078"/>
      <c r="CY156" s="1078"/>
      <c r="CZ156" s="1078"/>
      <c r="DA156" s="1078"/>
      <c r="DB156" s="1078"/>
      <c r="DC156" s="1078"/>
      <c r="DD156" s="1078"/>
      <c r="DE156" s="1078"/>
      <c r="DF156" s="1078"/>
      <c r="DG156" s="1078"/>
      <c r="DH156" s="1078"/>
      <c r="DI156" s="1078"/>
      <c r="DJ156" s="1078"/>
      <c r="DK156" s="1078"/>
      <c r="DL156" s="1078"/>
      <c r="DM156" s="1078"/>
      <c r="DN156" s="1078"/>
      <c r="DO156" s="1078"/>
      <c r="DP156" s="1078"/>
      <c r="DQ156" s="1078"/>
      <c r="DR156" s="1078"/>
      <c r="DS156" s="1078"/>
      <c r="DT156" s="1078"/>
      <c r="DU156" s="1078"/>
      <c r="DV156" s="1078"/>
      <c r="DW156" s="1078"/>
      <c r="DX156" s="1078"/>
      <c r="DY156" s="1078"/>
      <c r="DZ156" s="1078"/>
      <c r="EA156" s="1078"/>
      <c r="EB156" s="1078"/>
      <c r="EC156" s="1078"/>
      <c r="ED156" s="1078"/>
      <c r="EE156" s="1078"/>
      <c r="EF156" s="1078"/>
      <c r="EG156" s="1078"/>
      <c r="EH156" s="1078"/>
      <c r="EI156" s="1078"/>
      <c r="EJ156" s="1078"/>
      <c r="EK156" s="1078"/>
      <c r="EL156" s="1078"/>
      <c r="EM156" s="1078"/>
      <c r="EN156" s="1078"/>
      <c r="EO156" s="1078"/>
      <c r="EP156" s="1078"/>
      <c r="EQ156" s="1078"/>
      <c r="ER156" s="1078"/>
      <c r="ES156" s="1078"/>
    </row>
    <row r="157" spans="1:149" s="5" customFormat="1" ht="15" hidden="1" customHeight="1" outlineLevel="1">
      <c r="A157" s="473">
        <v>34</v>
      </c>
      <c r="B157" s="487"/>
      <c r="C157" s="478"/>
      <c r="D157" s="478"/>
      <c r="E157" s="484"/>
      <c r="F157" s="478"/>
      <c r="G157" s="485"/>
      <c r="H157" s="486"/>
      <c r="I157" s="486"/>
      <c r="J157" s="103"/>
      <c r="K157" s="103"/>
      <c r="L157" s="103"/>
      <c r="M157" s="1260"/>
      <c r="N157" s="1261"/>
      <c r="O157" s="111"/>
      <c r="P157" s="261"/>
      <c r="Q157" s="113"/>
      <c r="R157" s="137"/>
      <c r="S157" s="102"/>
      <c r="T157" s="444"/>
      <c r="U157" s="138" t="b">
        <f t="shared" si="71"/>
        <v>0</v>
      </c>
      <c r="V157" s="108" t="str">
        <f t="shared" si="72"/>
        <v xml:space="preserve">FALSE </v>
      </c>
      <c r="X157" s="101" t="s">
        <v>952</v>
      </c>
      <c r="Y157" s="139">
        <f>SUMIFS($K$123:$K$174,$E$123:$E$174,$Y$152:$AH$152,$V$123:$V$174,$X$153:$X$178)*$R$15</f>
        <v>0</v>
      </c>
      <c r="Z157" s="139">
        <f t="shared" si="75"/>
        <v>0</v>
      </c>
      <c r="AA157" s="139">
        <f t="shared" si="75"/>
        <v>0</v>
      </c>
      <c r="AB157" s="1075"/>
      <c r="AC157" s="1078"/>
      <c r="AD157" s="1078"/>
      <c r="AE157" s="1078"/>
      <c r="AF157" s="1078"/>
      <c r="AG157" s="1078"/>
      <c r="AH157" s="1078"/>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c r="CL157" s="1078"/>
      <c r="CM157" s="1078"/>
      <c r="CN157" s="1078"/>
      <c r="CO157" s="1078"/>
      <c r="CP157" s="1078"/>
      <c r="CQ157" s="1078"/>
      <c r="CR157" s="1078"/>
      <c r="CS157" s="1078"/>
      <c r="CT157" s="1078"/>
      <c r="CU157" s="1078"/>
      <c r="CV157" s="1078"/>
      <c r="CW157" s="1078"/>
      <c r="CX157" s="1078"/>
      <c r="CY157" s="1078"/>
      <c r="CZ157" s="1078"/>
      <c r="DA157" s="1078"/>
      <c r="DB157" s="1078"/>
      <c r="DC157" s="1078"/>
      <c r="DD157" s="1078"/>
      <c r="DE157" s="1078"/>
      <c r="DF157" s="1078"/>
      <c r="DG157" s="1078"/>
      <c r="DH157" s="1078"/>
      <c r="DI157" s="1078"/>
      <c r="DJ157" s="1078"/>
      <c r="DK157" s="1078"/>
      <c r="DL157" s="1078"/>
      <c r="DM157" s="1078"/>
      <c r="DN157" s="1078"/>
      <c r="DO157" s="1078"/>
      <c r="DP157" s="1078"/>
      <c r="DQ157" s="1078"/>
      <c r="DR157" s="1078"/>
      <c r="DS157" s="1078"/>
      <c r="DT157" s="1078"/>
      <c r="DU157" s="1078"/>
      <c r="DV157" s="1078"/>
      <c r="DW157" s="1078"/>
      <c r="DX157" s="1078"/>
      <c r="DY157" s="1078"/>
      <c r="DZ157" s="1078"/>
      <c r="EA157" s="1078"/>
      <c r="EB157" s="1078"/>
      <c r="EC157" s="1078"/>
      <c r="ED157" s="1078"/>
      <c r="EE157" s="1078"/>
      <c r="EF157" s="1078"/>
      <c r="EG157" s="1078"/>
      <c r="EH157" s="1078"/>
      <c r="EI157" s="1078"/>
      <c r="EJ157" s="1078"/>
      <c r="EK157" s="1078"/>
      <c r="EL157" s="1078"/>
      <c r="EM157" s="1078"/>
      <c r="EN157" s="1078"/>
      <c r="EO157" s="1078"/>
      <c r="EP157" s="1078"/>
      <c r="EQ157" s="1078"/>
      <c r="ER157" s="1078"/>
      <c r="ES157" s="1078"/>
    </row>
    <row r="158" spans="1:149" s="5" customFormat="1" ht="15" hidden="1" customHeight="1" outlineLevel="1">
      <c r="A158" s="473">
        <v>35</v>
      </c>
      <c r="B158" s="487"/>
      <c r="C158" s="474"/>
      <c r="D158" s="474"/>
      <c r="E158" s="474"/>
      <c r="F158" s="474"/>
      <c r="G158" s="474"/>
      <c r="H158" s="488"/>
      <c r="I158" s="488"/>
      <c r="J158" s="103"/>
      <c r="K158" s="488"/>
      <c r="L158" s="103"/>
      <c r="M158" s="1260"/>
      <c r="N158" s="1261"/>
      <c r="O158" s="111"/>
      <c r="P158" s="261"/>
      <c r="Q158" s="113"/>
      <c r="R158" s="137"/>
      <c r="S158" s="102"/>
      <c r="T158" s="444"/>
      <c r="U158" s="138" t="b">
        <f t="shared" si="71"/>
        <v>0</v>
      </c>
      <c r="V158" s="108" t="str">
        <f t="shared" si="72"/>
        <v xml:space="preserve">FALSE </v>
      </c>
      <c r="X158" s="479" t="s">
        <v>953</v>
      </c>
      <c r="Y158" s="482" t="s">
        <v>55</v>
      </c>
      <c r="Z158" s="482" t="s">
        <v>56</v>
      </c>
      <c r="AA158" s="482" t="s">
        <v>57</v>
      </c>
      <c r="AB158" s="1075"/>
      <c r="AC158" s="1078"/>
      <c r="AD158" s="1078"/>
      <c r="AE158" s="1078"/>
      <c r="AF158" s="1078"/>
      <c r="AG158" s="1078"/>
      <c r="AH158" s="1078"/>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c r="CL158" s="1078"/>
      <c r="CM158" s="1078"/>
      <c r="CN158" s="1078"/>
      <c r="CO158" s="1078"/>
      <c r="CP158" s="1078"/>
      <c r="CQ158" s="1078"/>
      <c r="CR158" s="1078"/>
      <c r="CS158" s="1078"/>
      <c r="CT158" s="1078"/>
      <c r="CU158" s="1078"/>
      <c r="CV158" s="1078"/>
      <c r="CW158" s="1078"/>
      <c r="CX158" s="1078"/>
      <c r="CY158" s="1078"/>
      <c r="CZ158" s="1078"/>
      <c r="DA158" s="1078"/>
      <c r="DB158" s="1078"/>
      <c r="DC158" s="1078"/>
      <c r="DD158" s="1078"/>
      <c r="DE158" s="1078"/>
      <c r="DF158" s="1078"/>
      <c r="DG158" s="1078"/>
      <c r="DH158" s="1078"/>
      <c r="DI158" s="1078"/>
      <c r="DJ158" s="1078"/>
      <c r="DK158" s="1078"/>
      <c r="DL158" s="1078"/>
      <c r="DM158" s="1078"/>
      <c r="DN158" s="1078"/>
      <c r="DO158" s="1078"/>
      <c r="DP158" s="1078"/>
      <c r="DQ158" s="1078"/>
      <c r="DR158" s="1078"/>
      <c r="DS158" s="1078"/>
      <c r="DT158" s="1078"/>
      <c r="DU158" s="1078"/>
      <c r="DV158" s="1078"/>
      <c r="DW158" s="1078"/>
      <c r="DX158" s="1078"/>
      <c r="DY158" s="1078"/>
      <c r="DZ158" s="1078"/>
      <c r="EA158" s="1078"/>
      <c r="EB158" s="1078"/>
      <c r="EC158" s="1078"/>
      <c r="ED158" s="1078"/>
      <c r="EE158" s="1078"/>
      <c r="EF158" s="1078"/>
      <c r="EG158" s="1078"/>
      <c r="EH158" s="1078"/>
      <c r="EI158" s="1078"/>
      <c r="EJ158" s="1078"/>
      <c r="EK158" s="1078"/>
      <c r="EL158" s="1078"/>
      <c r="EM158" s="1078"/>
      <c r="EN158" s="1078"/>
      <c r="EO158" s="1078"/>
      <c r="EP158" s="1078"/>
      <c r="EQ158" s="1078"/>
      <c r="ER158" s="1078"/>
      <c r="ES158" s="1078"/>
    </row>
    <row r="159" spans="1:149" s="5" customFormat="1" ht="15" hidden="1" customHeight="1" outlineLevel="1">
      <c r="A159" s="473">
        <v>36</v>
      </c>
      <c r="B159" s="487"/>
      <c r="C159" s="102"/>
      <c r="D159" s="102"/>
      <c r="E159" s="102"/>
      <c r="F159" s="102"/>
      <c r="G159" s="102"/>
      <c r="H159" s="103"/>
      <c r="I159" s="111"/>
      <c r="J159" s="103"/>
      <c r="K159" s="103"/>
      <c r="L159" s="103"/>
      <c r="M159" s="1260"/>
      <c r="N159" s="1261"/>
      <c r="O159" s="111"/>
      <c r="P159" s="261"/>
      <c r="Q159" s="113"/>
      <c r="R159" s="137"/>
      <c r="S159" s="102"/>
      <c r="T159" s="444"/>
      <c r="U159" s="138" t="b">
        <f t="shared" si="71"/>
        <v>0</v>
      </c>
      <c r="V159" s="108" t="str">
        <f t="shared" si="72"/>
        <v xml:space="preserve">FALSE </v>
      </c>
      <c r="X159" s="101" t="s">
        <v>954</v>
      </c>
      <c r="Y159" s="139">
        <f>SUMIF($V$123:$V$174,$Y$158:$AE$158,$K$123:$K$174)*$R$15</f>
        <v>0</v>
      </c>
      <c r="Z159" s="139">
        <f>SUMIF($V$123:$V$174,$Y$158:$AE$158,$K$123:$K$174)*$R$15</f>
        <v>0</v>
      </c>
      <c r="AA159" s="139">
        <f>SUMIF($V$123:$V$174,$Y$158:$AE$158,$K$123:$K$174)*$R$15</f>
        <v>0</v>
      </c>
      <c r="AB159" s="1075"/>
      <c r="AC159" s="1078"/>
      <c r="AD159" s="1078"/>
      <c r="AE159" s="1078"/>
      <c r="AF159" s="1078"/>
      <c r="AG159" s="1078"/>
      <c r="AH159" s="1078"/>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c r="CL159" s="1078"/>
      <c r="CM159" s="1078"/>
      <c r="CN159" s="1078"/>
      <c r="CO159" s="1078"/>
      <c r="CP159" s="1078"/>
      <c r="CQ159" s="1078"/>
      <c r="CR159" s="1078"/>
      <c r="CS159" s="1078"/>
      <c r="CT159" s="1078"/>
      <c r="CU159" s="1078"/>
      <c r="CV159" s="1078"/>
      <c r="CW159" s="1078"/>
      <c r="CX159" s="1078"/>
      <c r="CY159" s="1078"/>
      <c r="CZ159" s="1078"/>
      <c r="DA159" s="1078"/>
      <c r="DB159" s="1078"/>
      <c r="DC159" s="1078"/>
      <c r="DD159" s="1078"/>
      <c r="DE159" s="1078"/>
      <c r="DF159" s="1078"/>
      <c r="DG159" s="1078"/>
      <c r="DH159" s="1078"/>
      <c r="DI159" s="1078"/>
      <c r="DJ159" s="1078"/>
      <c r="DK159" s="1078"/>
      <c r="DL159" s="1078"/>
      <c r="DM159" s="1078"/>
      <c r="DN159" s="1078"/>
      <c r="DO159" s="1078"/>
      <c r="DP159" s="1078"/>
      <c r="DQ159" s="1078"/>
      <c r="DR159" s="1078"/>
      <c r="DS159" s="1078"/>
      <c r="DT159" s="1078"/>
      <c r="DU159" s="1078"/>
      <c r="DV159" s="1078"/>
      <c r="DW159" s="1078"/>
      <c r="DX159" s="1078"/>
      <c r="DY159" s="1078"/>
      <c r="DZ159" s="1078"/>
      <c r="EA159" s="1078"/>
      <c r="EB159" s="1078"/>
      <c r="EC159" s="1078"/>
      <c r="ED159" s="1078"/>
      <c r="EE159" s="1078"/>
      <c r="EF159" s="1078"/>
      <c r="EG159" s="1078"/>
      <c r="EH159" s="1078"/>
      <c r="EI159" s="1078"/>
      <c r="EJ159" s="1078"/>
      <c r="EK159" s="1078"/>
      <c r="EL159" s="1078"/>
      <c r="EM159" s="1078"/>
      <c r="EN159" s="1078"/>
      <c r="EO159" s="1078"/>
      <c r="EP159" s="1078"/>
      <c r="EQ159" s="1078"/>
      <c r="ER159" s="1078"/>
      <c r="ES159" s="1078"/>
    </row>
    <row r="160" spans="1:149" s="5" customFormat="1" ht="15" hidden="1" customHeight="1" outlineLevel="1">
      <c r="A160" s="473">
        <v>37</v>
      </c>
      <c r="B160" s="487"/>
      <c r="C160" s="102"/>
      <c r="D160" s="102"/>
      <c r="E160" s="102"/>
      <c r="F160" s="102"/>
      <c r="G160" s="102"/>
      <c r="H160" s="103"/>
      <c r="I160" s="111"/>
      <c r="J160" s="103"/>
      <c r="K160" s="103"/>
      <c r="L160" s="103"/>
      <c r="M160" s="1260"/>
      <c r="N160" s="1261"/>
      <c r="O160" s="111"/>
      <c r="P160" s="261"/>
      <c r="Q160" s="113"/>
      <c r="R160" s="137"/>
      <c r="S160" s="102"/>
      <c r="T160" s="444"/>
      <c r="U160" s="138" t="b">
        <f t="shared" si="71"/>
        <v>0</v>
      </c>
      <c r="V160" s="108" t="str">
        <f t="shared" si="72"/>
        <v xml:space="preserve">FALSE </v>
      </c>
      <c r="AB160" s="1075"/>
      <c r="AC160" s="1078"/>
      <c r="AD160" s="1078"/>
      <c r="AE160" s="1078"/>
      <c r="AF160" s="1078"/>
      <c r="AG160" s="1078"/>
      <c r="AH160" s="1078"/>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c r="CL160" s="1078"/>
      <c r="CM160" s="1078"/>
      <c r="CN160" s="1078"/>
      <c r="CO160" s="1078"/>
      <c r="CP160" s="1078"/>
      <c r="CQ160" s="1078"/>
      <c r="CR160" s="1078"/>
      <c r="CS160" s="1078"/>
      <c r="CT160" s="1078"/>
      <c r="CU160" s="1078"/>
      <c r="CV160" s="1078"/>
      <c r="CW160" s="1078"/>
      <c r="CX160" s="1078"/>
      <c r="CY160" s="1078"/>
      <c r="CZ160" s="1078"/>
      <c r="DA160" s="1078"/>
      <c r="DB160" s="1078"/>
      <c r="DC160" s="1078"/>
      <c r="DD160" s="1078"/>
      <c r="DE160" s="1078"/>
      <c r="DF160" s="1078"/>
      <c r="DG160" s="1078"/>
      <c r="DH160" s="1078"/>
      <c r="DI160" s="1078"/>
      <c r="DJ160" s="1078"/>
      <c r="DK160" s="1078"/>
      <c r="DL160" s="1078"/>
      <c r="DM160" s="1078"/>
      <c r="DN160" s="1078"/>
      <c r="DO160" s="1078"/>
      <c r="DP160" s="1078"/>
      <c r="DQ160" s="1078"/>
      <c r="DR160" s="1078"/>
      <c r="DS160" s="1078"/>
      <c r="DT160" s="1078"/>
      <c r="DU160" s="1078"/>
      <c r="DV160" s="1078"/>
      <c r="DW160" s="1078"/>
      <c r="DX160" s="1078"/>
      <c r="DY160" s="1078"/>
      <c r="DZ160" s="1078"/>
      <c r="EA160" s="1078"/>
      <c r="EB160" s="1078"/>
      <c r="EC160" s="1078"/>
      <c r="ED160" s="1078"/>
      <c r="EE160" s="1078"/>
      <c r="EF160" s="1078"/>
      <c r="EG160" s="1078"/>
      <c r="EH160" s="1078"/>
      <c r="EI160" s="1078"/>
      <c r="EJ160" s="1078"/>
      <c r="EK160" s="1078"/>
      <c r="EL160" s="1078"/>
      <c r="EM160" s="1078"/>
      <c r="EN160" s="1078"/>
      <c r="EO160" s="1078"/>
      <c r="EP160" s="1078"/>
      <c r="EQ160" s="1078"/>
      <c r="ER160" s="1078"/>
      <c r="ES160" s="1078"/>
    </row>
    <row r="161" spans="1:149" s="5" customFormat="1" ht="15" hidden="1" customHeight="1" outlineLevel="1">
      <c r="A161" s="473">
        <v>38</v>
      </c>
      <c r="B161" s="487"/>
      <c r="C161" s="105"/>
      <c r="D161" s="105"/>
      <c r="E161" s="106"/>
      <c r="F161" s="105"/>
      <c r="G161" s="107"/>
      <c r="H161" s="1023"/>
      <c r="I161" s="111"/>
      <c r="J161" s="103"/>
      <c r="K161" s="103"/>
      <c r="L161" s="103"/>
      <c r="M161" s="1260"/>
      <c r="N161" s="1261"/>
      <c r="O161" s="111"/>
      <c r="P161" s="261"/>
      <c r="Q161" s="113"/>
      <c r="R161" s="137"/>
      <c r="S161" s="102"/>
      <c r="T161" s="444"/>
      <c r="U161" s="138" t="b">
        <f t="shared" si="71"/>
        <v>0</v>
      </c>
      <c r="V161" s="108" t="str">
        <f t="shared" si="72"/>
        <v xml:space="preserve">FALSE </v>
      </c>
      <c r="AB161" s="1075"/>
      <c r="AC161" s="1078"/>
      <c r="AD161" s="1078"/>
      <c r="AE161" s="1078"/>
      <c r="AF161" s="1078"/>
      <c r="AG161" s="1078"/>
      <c r="AH161" s="1078"/>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c r="CL161" s="1078"/>
      <c r="CM161" s="1078"/>
      <c r="CN161" s="1078"/>
      <c r="CO161" s="1078"/>
      <c r="CP161" s="1078"/>
      <c r="CQ161" s="1078"/>
      <c r="CR161" s="1078"/>
      <c r="CS161" s="1078"/>
      <c r="CT161" s="1078"/>
      <c r="CU161" s="1078"/>
      <c r="CV161" s="1078"/>
      <c r="CW161" s="1078"/>
      <c r="CX161" s="1078"/>
      <c r="CY161" s="1078"/>
      <c r="CZ161" s="1078"/>
      <c r="DA161" s="1078"/>
      <c r="DB161" s="1078"/>
      <c r="DC161" s="1078"/>
      <c r="DD161" s="1078"/>
      <c r="DE161" s="1078"/>
      <c r="DF161" s="1078"/>
      <c r="DG161" s="1078"/>
      <c r="DH161" s="1078"/>
      <c r="DI161" s="1078"/>
      <c r="DJ161" s="1078"/>
      <c r="DK161" s="1078"/>
      <c r="DL161" s="1078"/>
      <c r="DM161" s="1078"/>
      <c r="DN161" s="1078"/>
      <c r="DO161" s="1078"/>
      <c r="DP161" s="1078"/>
      <c r="DQ161" s="1078"/>
      <c r="DR161" s="1078"/>
      <c r="DS161" s="1078"/>
      <c r="DT161" s="1078"/>
      <c r="DU161" s="1078"/>
      <c r="DV161" s="1078"/>
      <c r="DW161" s="1078"/>
      <c r="DX161" s="1078"/>
      <c r="DY161" s="1078"/>
      <c r="DZ161" s="1078"/>
      <c r="EA161" s="1078"/>
      <c r="EB161" s="1078"/>
      <c r="EC161" s="1078"/>
      <c r="ED161" s="1078"/>
      <c r="EE161" s="1078"/>
      <c r="EF161" s="1078"/>
      <c r="EG161" s="1078"/>
      <c r="EH161" s="1078"/>
      <c r="EI161" s="1078"/>
      <c r="EJ161" s="1078"/>
      <c r="EK161" s="1078"/>
      <c r="EL161" s="1078"/>
      <c r="EM161" s="1078"/>
      <c r="EN161" s="1078"/>
      <c r="EO161" s="1078"/>
      <c r="EP161" s="1078"/>
      <c r="EQ161" s="1078"/>
      <c r="ER161" s="1078"/>
      <c r="ES161" s="1078"/>
    </row>
    <row r="162" spans="1:149" s="5" customFormat="1" ht="15" hidden="1" customHeight="1" outlineLevel="1">
      <c r="A162" s="473">
        <v>39</v>
      </c>
      <c r="B162" s="487"/>
      <c r="C162" s="105"/>
      <c r="D162" s="105"/>
      <c r="E162" s="106"/>
      <c r="F162" s="105"/>
      <c r="G162" s="107"/>
      <c r="H162" s="1023"/>
      <c r="I162" s="111"/>
      <c r="J162" s="103"/>
      <c r="K162" s="103"/>
      <c r="L162" s="103"/>
      <c r="M162" s="1260"/>
      <c r="N162" s="1261"/>
      <c r="O162" s="111"/>
      <c r="P162" s="261"/>
      <c r="Q162" s="113"/>
      <c r="R162" s="137"/>
      <c r="S162" s="102"/>
      <c r="T162" s="444"/>
      <c r="U162" s="138" t="b">
        <f t="shared" si="71"/>
        <v>0</v>
      </c>
      <c r="V162" s="108" t="str">
        <f t="shared" si="72"/>
        <v xml:space="preserve">FALSE </v>
      </c>
      <c r="AB162" s="1075"/>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c r="CL162" s="1078"/>
      <c r="CM162" s="1078"/>
      <c r="CN162" s="1078"/>
      <c r="CO162" s="1078"/>
      <c r="CP162" s="1078"/>
      <c r="CQ162" s="1078"/>
      <c r="CR162" s="1078"/>
      <c r="CS162" s="1078"/>
      <c r="CT162" s="1078"/>
      <c r="CU162" s="1078"/>
      <c r="CV162" s="1078"/>
      <c r="CW162" s="1078"/>
      <c r="CX162" s="1078"/>
      <c r="CY162" s="1078"/>
      <c r="CZ162" s="1078"/>
      <c r="DA162" s="1078"/>
      <c r="DB162" s="1078"/>
      <c r="DC162" s="1078"/>
      <c r="DD162" s="1078"/>
      <c r="DE162" s="1078"/>
      <c r="DF162" s="1078"/>
      <c r="DG162" s="1078"/>
      <c r="DH162" s="1078"/>
      <c r="DI162" s="1078"/>
      <c r="DJ162" s="1078"/>
      <c r="DK162" s="1078"/>
      <c r="DL162" s="1078"/>
      <c r="DM162" s="1078"/>
      <c r="DN162" s="1078"/>
      <c r="DO162" s="1078"/>
      <c r="DP162" s="1078"/>
      <c r="DQ162" s="1078"/>
      <c r="DR162" s="1078"/>
      <c r="DS162" s="1078"/>
      <c r="DT162" s="1078"/>
      <c r="DU162" s="1078"/>
      <c r="DV162" s="1078"/>
      <c r="DW162" s="1078"/>
      <c r="DX162" s="1078"/>
      <c r="DY162" s="1078"/>
      <c r="DZ162" s="1078"/>
      <c r="EA162" s="1078"/>
      <c r="EB162" s="1078"/>
      <c r="EC162" s="1078"/>
      <c r="ED162" s="1078"/>
      <c r="EE162" s="1078"/>
      <c r="EF162" s="1078"/>
      <c r="EG162" s="1078"/>
      <c r="EH162" s="1078"/>
      <c r="EI162" s="1078"/>
      <c r="EJ162" s="1078"/>
      <c r="EK162" s="1078"/>
      <c r="EL162" s="1078"/>
      <c r="EM162" s="1078"/>
      <c r="EN162" s="1078"/>
      <c r="EO162" s="1078"/>
      <c r="EP162" s="1078"/>
      <c r="EQ162" s="1078"/>
      <c r="ER162" s="1078"/>
      <c r="ES162" s="1078"/>
    </row>
    <row r="163" spans="1:149" s="5" customFormat="1" ht="15" hidden="1" customHeight="1" outlineLevel="1">
      <c r="A163" s="473">
        <v>40</v>
      </c>
      <c r="B163" s="487"/>
      <c r="C163" s="105"/>
      <c r="D163" s="105"/>
      <c r="E163" s="106"/>
      <c r="F163" s="105"/>
      <c r="G163" s="107"/>
      <c r="H163" s="1023"/>
      <c r="I163" s="111"/>
      <c r="J163" s="103"/>
      <c r="K163" s="103"/>
      <c r="L163" s="103"/>
      <c r="M163" s="1260"/>
      <c r="N163" s="1261"/>
      <c r="O163" s="111"/>
      <c r="P163" s="261"/>
      <c r="Q163" s="113"/>
      <c r="R163" s="137"/>
      <c r="S163" s="102"/>
      <c r="T163" s="444"/>
      <c r="U163" s="138" t="b">
        <f t="shared" si="71"/>
        <v>0</v>
      </c>
      <c r="V163" s="108" t="str">
        <f t="shared" si="72"/>
        <v xml:space="preserve">FALSE </v>
      </c>
      <c r="AB163" s="1075"/>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c r="CL163" s="1078"/>
      <c r="CM163" s="1078"/>
      <c r="CN163" s="1078"/>
      <c r="CO163" s="1078"/>
      <c r="CP163" s="1078"/>
      <c r="CQ163" s="1078"/>
      <c r="CR163" s="1078"/>
      <c r="CS163" s="1078"/>
      <c r="CT163" s="1078"/>
      <c r="CU163" s="1078"/>
      <c r="CV163" s="1078"/>
      <c r="CW163" s="1078"/>
      <c r="CX163" s="1078"/>
      <c r="CY163" s="1078"/>
      <c r="CZ163" s="1078"/>
      <c r="DA163" s="1078"/>
      <c r="DB163" s="1078"/>
      <c r="DC163" s="1078"/>
      <c r="DD163" s="1078"/>
      <c r="DE163" s="1078"/>
      <c r="DF163" s="1078"/>
      <c r="DG163" s="1078"/>
      <c r="DH163" s="1078"/>
      <c r="DI163" s="1078"/>
      <c r="DJ163" s="1078"/>
      <c r="DK163" s="1078"/>
      <c r="DL163" s="1078"/>
      <c r="DM163" s="1078"/>
      <c r="DN163" s="1078"/>
      <c r="DO163" s="1078"/>
      <c r="DP163" s="1078"/>
      <c r="DQ163" s="1078"/>
      <c r="DR163" s="1078"/>
      <c r="DS163" s="1078"/>
      <c r="DT163" s="1078"/>
      <c r="DU163" s="1078"/>
      <c r="DV163" s="1078"/>
      <c r="DW163" s="1078"/>
      <c r="DX163" s="1078"/>
      <c r="DY163" s="1078"/>
      <c r="DZ163" s="1078"/>
      <c r="EA163" s="1078"/>
      <c r="EB163" s="1078"/>
      <c r="EC163" s="1078"/>
      <c r="ED163" s="1078"/>
      <c r="EE163" s="1078"/>
      <c r="EF163" s="1078"/>
      <c r="EG163" s="1078"/>
      <c r="EH163" s="1078"/>
      <c r="EI163" s="1078"/>
      <c r="EJ163" s="1078"/>
      <c r="EK163" s="1078"/>
      <c r="EL163" s="1078"/>
      <c r="EM163" s="1078"/>
      <c r="EN163" s="1078"/>
      <c r="EO163" s="1078"/>
      <c r="EP163" s="1078"/>
      <c r="EQ163" s="1078"/>
      <c r="ER163" s="1078"/>
      <c r="ES163" s="1078"/>
    </row>
    <row r="164" spans="1:149" s="5" customFormat="1" ht="15" hidden="1" customHeight="1" outlineLevel="1">
      <c r="A164" s="473">
        <v>41</v>
      </c>
      <c r="B164" s="487"/>
      <c r="C164" s="105"/>
      <c r="D164" s="105"/>
      <c r="E164" s="106"/>
      <c r="F164" s="105"/>
      <c r="G164" s="107"/>
      <c r="H164" s="1023"/>
      <c r="I164" s="111"/>
      <c r="J164" s="103"/>
      <c r="K164" s="103"/>
      <c r="L164" s="103"/>
      <c r="M164" s="1260"/>
      <c r="N164" s="1261"/>
      <c r="O164" s="111"/>
      <c r="P164" s="261"/>
      <c r="Q164" s="113"/>
      <c r="R164" s="137"/>
      <c r="S164" s="102"/>
      <c r="T164" s="444"/>
      <c r="U164" s="138" t="b">
        <f t="shared" si="71"/>
        <v>0</v>
      </c>
      <c r="V164" s="108" t="str">
        <f t="shared" si="72"/>
        <v xml:space="preserve">FALSE </v>
      </c>
      <c r="AB164" s="1075"/>
      <c r="AC164" s="1078"/>
      <c r="AD164" s="1078"/>
      <c r="AE164" s="1078"/>
      <c r="AF164" s="1078"/>
      <c r="AG164" s="1078"/>
      <c r="AH164" s="1078"/>
      <c r="AI164" s="1078"/>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c r="CL164" s="1078"/>
      <c r="CM164" s="1078"/>
      <c r="CN164" s="1078"/>
      <c r="CO164" s="1078"/>
      <c r="CP164" s="1078"/>
      <c r="CQ164" s="1078"/>
      <c r="CR164" s="1078"/>
      <c r="CS164" s="1078"/>
      <c r="CT164" s="1078"/>
      <c r="CU164" s="1078"/>
      <c r="CV164" s="1078"/>
      <c r="CW164" s="1078"/>
      <c r="CX164" s="1078"/>
      <c r="CY164" s="1078"/>
      <c r="CZ164" s="1078"/>
      <c r="DA164" s="1078"/>
      <c r="DB164" s="1078"/>
      <c r="DC164" s="1078"/>
      <c r="DD164" s="1078"/>
      <c r="DE164" s="1078"/>
      <c r="DF164" s="1078"/>
      <c r="DG164" s="1078"/>
      <c r="DH164" s="1078"/>
      <c r="DI164" s="1078"/>
      <c r="DJ164" s="1078"/>
      <c r="DK164" s="1078"/>
      <c r="DL164" s="1078"/>
      <c r="DM164" s="1078"/>
      <c r="DN164" s="1078"/>
      <c r="DO164" s="1078"/>
      <c r="DP164" s="1078"/>
      <c r="DQ164" s="1078"/>
      <c r="DR164" s="1078"/>
      <c r="DS164" s="1078"/>
      <c r="DT164" s="1078"/>
      <c r="DU164" s="1078"/>
      <c r="DV164" s="1078"/>
      <c r="DW164" s="1078"/>
      <c r="DX164" s="1078"/>
      <c r="DY164" s="1078"/>
      <c r="DZ164" s="1078"/>
      <c r="EA164" s="1078"/>
      <c r="EB164" s="1078"/>
      <c r="EC164" s="1078"/>
      <c r="ED164" s="1078"/>
      <c r="EE164" s="1078"/>
      <c r="EF164" s="1078"/>
      <c r="EG164" s="1078"/>
      <c r="EH164" s="1078"/>
      <c r="EI164" s="1078"/>
      <c r="EJ164" s="1078"/>
      <c r="EK164" s="1078"/>
      <c r="EL164" s="1078"/>
      <c r="EM164" s="1078"/>
      <c r="EN164" s="1078"/>
      <c r="EO164" s="1078"/>
      <c r="EP164" s="1078"/>
      <c r="EQ164" s="1078"/>
      <c r="ER164" s="1078"/>
      <c r="ES164" s="1078"/>
    </row>
    <row r="165" spans="1:149" s="5" customFormat="1" ht="15" hidden="1" customHeight="1" outlineLevel="1">
      <c r="A165" s="473">
        <v>42</v>
      </c>
      <c r="B165" s="487"/>
      <c r="C165" s="478"/>
      <c r="D165" s="478"/>
      <c r="E165" s="484"/>
      <c r="F165" s="478"/>
      <c r="G165" s="485"/>
      <c r="H165" s="486"/>
      <c r="I165" s="486"/>
      <c r="J165" s="103"/>
      <c r="K165" s="103"/>
      <c r="L165" s="103"/>
      <c r="M165" s="1260"/>
      <c r="N165" s="1261"/>
      <c r="O165" s="111"/>
      <c r="P165" s="261"/>
      <c r="Q165" s="113"/>
      <c r="R165" s="137"/>
      <c r="S165" s="102"/>
      <c r="T165" s="444"/>
      <c r="U165" s="138" t="b">
        <f t="shared" si="71"/>
        <v>0</v>
      </c>
      <c r="V165" s="108" t="str">
        <f t="shared" si="72"/>
        <v xml:space="preserve">FALSE </v>
      </c>
      <c r="AB165" s="1075"/>
      <c r="AC165" s="1078"/>
      <c r="AD165" s="1078"/>
      <c r="AE165" s="1078"/>
      <c r="AF165" s="1078"/>
      <c r="AG165" s="1078"/>
      <c r="AH165" s="1078"/>
      <c r="AI165" s="1078"/>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c r="CL165" s="1078"/>
      <c r="CM165" s="1078"/>
      <c r="CN165" s="1078"/>
      <c r="CO165" s="1078"/>
      <c r="CP165" s="1078"/>
      <c r="CQ165" s="1078"/>
      <c r="CR165" s="1078"/>
      <c r="CS165" s="1078"/>
      <c r="CT165" s="1078"/>
      <c r="CU165" s="1078"/>
      <c r="CV165" s="1078"/>
      <c r="CW165" s="1078"/>
      <c r="CX165" s="1078"/>
      <c r="CY165" s="1078"/>
      <c r="CZ165" s="1078"/>
      <c r="DA165" s="1078"/>
      <c r="DB165" s="1078"/>
      <c r="DC165" s="1078"/>
      <c r="DD165" s="1078"/>
      <c r="DE165" s="1078"/>
      <c r="DF165" s="1078"/>
      <c r="DG165" s="1078"/>
      <c r="DH165" s="1078"/>
      <c r="DI165" s="1078"/>
      <c r="DJ165" s="1078"/>
      <c r="DK165" s="1078"/>
      <c r="DL165" s="1078"/>
      <c r="DM165" s="1078"/>
      <c r="DN165" s="1078"/>
      <c r="DO165" s="1078"/>
      <c r="DP165" s="1078"/>
      <c r="DQ165" s="1078"/>
      <c r="DR165" s="1078"/>
      <c r="DS165" s="1078"/>
      <c r="DT165" s="1078"/>
      <c r="DU165" s="1078"/>
      <c r="DV165" s="1078"/>
      <c r="DW165" s="1078"/>
      <c r="DX165" s="1078"/>
      <c r="DY165" s="1078"/>
      <c r="DZ165" s="1078"/>
      <c r="EA165" s="1078"/>
      <c r="EB165" s="1078"/>
      <c r="EC165" s="1078"/>
      <c r="ED165" s="1078"/>
      <c r="EE165" s="1078"/>
      <c r="EF165" s="1078"/>
      <c r="EG165" s="1078"/>
      <c r="EH165" s="1078"/>
      <c r="EI165" s="1078"/>
      <c r="EJ165" s="1078"/>
      <c r="EK165" s="1078"/>
      <c r="EL165" s="1078"/>
      <c r="EM165" s="1078"/>
      <c r="EN165" s="1078"/>
      <c r="EO165" s="1078"/>
      <c r="EP165" s="1078"/>
      <c r="EQ165" s="1078"/>
      <c r="ER165" s="1078"/>
      <c r="ES165" s="1078"/>
    </row>
    <row r="166" spans="1:149" s="5" customFormat="1" ht="15" hidden="1" customHeight="1" outlineLevel="1">
      <c r="A166" s="473">
        <v>43</v>
      </c>
      <c r="B166" s="487"/>
      <c r="C166" s="474"/>
      <c r="D166" s="474"/>
      <c r="E166" s="474"/>
      <c r="F166" s="474"/>
      <c r="G166" s="474"/>
      <c r="H166" s="488"/>
      <c r="I166" s="488"/>
      <c r="J166" s="103"/>
      <c r="K166" s="488"/>
      <c r="L166" s="103"/>
      <c r="M166" s="1260"/>
      <c r="N166" s="1261"/>
      <c r="O166" s="111"/>
      <c r="P166" s="261"/>
      <c r="Q166" s="113"/>
      <c r="R166" s="137"/>
      <c r="S166" s="102"/>
      <c r="T166" s="444"/>
      <c r="U166" s="138" t="b">
        <f t="shared" si="71"/>
        <v>0</v>
      </c>
      <c r="V166" s="108" t="str">
        <f t="shared" si="72"/>
        <v xml:space="preserve">FALSE </v>
      </c>
      <c r="AB166" s="1075"/>
      <c r="AC166" s="1078"/>
      <c r="AD166" s="1078"/>
      <c r="AE166" s="1078"/>
      <c r="AF166" s="1078"/>
      <c r="AG166" s="1078"/>
      <c r="AH166" s="1078"/>
      <c r="AI166" s="1078"/>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c r="CL166" s="1078"/>
      <c r="CM166" s="1078"/>
      <c r="CN166" s="1078"/>
      <c r="CO166" s="1078"/>
      <c r="CP166" s="1078"/>
      <c r="CQ166" s="1078"/>
      <c r="CR166" s="1078"/>
      <c r="CS166" s="1078"/>
      <c r="CT166" s="1078"/>
      <c r="CU166" s="1078"/>
      <c r="CV166" s="1078"/>
      <c r="CW166" s="1078"/>
      <c r="CX166" s="1078"/>
      <c r="CY166" s="1078"/>
      <c r="CZ166" s="1078"/>
      <c r="DA166" s="1078"/>
      <c r="DB166" s="1078"/>
      <c r="DC166" s="1078"/>
      <c r="DD166" s="1078"/>
      <c r="DE166" s="1078"/>
      <c r="DF166" s="1078"/>
      <c r="DG166" s="1078"/>
      <c r="DH166" s="1078"/>
      <c r="DI166" s="1078"/>
      <c r="DJ166" s="1078"/>
      <c r="DK166" s="1078"/>
      <c r="DL166" s="1078"/>
      <c r="DM166" s="1078"/>
      <c r="DN166" s="1078"/>
      <c r="DO166" s="1078"/>
      <c r="DP166" s="1078"/>
      <c r="DQ166" s="1078"/>
      <c r="DR166" s="1078"/>
      <c r="DS166" s="1078"/>
      <c r="DT166" s="1078"/>
      <c r="DU166" s="1078"/>
      <c r="DV166" s="1078"/>
      <c r="DW166" s="1078"/>
      <c r="DX166" s="1078"/>
      <c r="DY166" s="1078"/>
      <c r="DZ166" s="1078"/>
      <c r="EA166" s="1078"/>
      <c r="EB166" s="1078"/>
      <c r="EC166" s="1078"/>
      <c r="ED166" s="1078"/>
      <c r="EE166" s="1078"/>
      <c r="EF166" s="1078"/>
      <c r="EG166" s="1078"/>
      <c r="EH166" s="1078"/>
      <c r="EI166" s="1078"/>
      <c r="EJ166" s="1078"/>
      <c r="EK166" s="1078"/>
      <c r="EL166" s="1078"/>
      <c r="EM166" s="1078"/>
      <c r="EN166" s="1078"/>
      <c r="EO166" s="1078"/>
      <c r="EP166" s="1078"/>
      <c r="EQ166" s="1078"/>
      <c r="ER166" s="1078"/>
      <c r="ES166" s="1078"/>
    </row>
    <row r="167" spans="1:149" s="5" customFormat="1" ht="15" hidden="1" customHeight="1" outlineLevel="1">
      <c r="A167" s="473">
        <v>44</v>
      </c>
      <c r="B167" s="487"/>
      <c r="C167" s="474"/>
      <c r="D167" s="474"/>
      <c r="E167" s="474"/>
      <c r="F167" s="474"/>
      <c r="G167" s="474"/>
      <c r="H167" s="488"/>
      <c r="I167" s="488"/>
      <c r="J167" s="103"/>
      <c r="K167" s="488"/>
      <c r="L167" s="103"/>
      <c r="M167" s="1260"/>
      <c r="N167" s="1261"/>
      <c r="O167" s="111"/>
      <c r="P167" s="261"/>
      <c r="Q167" s="113"/>
      <c r="R167" s="137"/>
      <c r="S167" s="102"/>
      <c r="T167" s="444"/>
      <c r="U167" s="138" t="b">
        <f t="shared" si="71"/>
        <v>0</v>
      </c>
      <c r="V167" s="108" t="str">
        <f t="shared" si="72"/>
        <v xml:space="preserve">FALSE </v>
      </c>
      <c r="AB167" s="1075"/>
      <c r="AC167" s="1078"/>
      <c r="AD167" s="1078"/>
      <c r="AE167" s="1078"/>
      <c r="AF167" s="1078"/>
      <c r="AG167" s="1078"/>
      <c r="AH167" s="1078"/>
      <c r="AI167" s="1078"/>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c r="CL167" s="1078"/>
      <c r="CM167" s="1078"/>
      <c r="CN167" s="1078"/>
      <c r="CO167" s="1078"/>
      <c r="CP167" s="1078"/>
      <c r="CQ167" s="1078"/>
      <c r="CR167" s="1078"/>
      <c r="CS167" s="1078"/>
      <c r="CT167" s="1078"/>
      <c r="CU167" s="1078"/>
      <c r="CV167" s="1078"/>
      <c r="CW167" s="1078"/>
      <c r="CX167" s="1078"/>
      <c r="CY167" s="1078"/>
      <c r="CZ167" s="1078"/>
      <c r="DA167" s="1078"/>
      <c r="DB167" s="1078"/>
      <c r="DC167" s="1078"/>
      <c r="DD167" s="1078"/>
      <c r="DE167" s="1078"/>
      <c r="DF167" s="1078"/>
      <c r="DG167" s="1078"/>
      <c r="DH167" s="1078"/>
      <c r="DI167" s="1078"/>
      <c r="DJ167" s="1078"/>
      <c r="DK167" s="1078"/>
      <c r="DL167" s="1078"/>
      <c r="DM167" s="1078"/>
      <c r="DN167" s="1078"/>
      <c r="DO167" s="1078"/>
      <c r="DP167" s="1078"/>
      <c r="DQ167" s="1078"/>
      <c r="DR167" s="1078"/>
      <c r="DS167" s="1078"/>
      <c r="DT167" s="1078"/>
      <c r="DU167" s="1078"/>
      <c r="DV167" s="1078"/>
      <c r="DW167" s="1078"/>
      <c r="DX167" s="1078"/>
      <c r="DY167" s="1078"/>
      <c r="DZ167" s="1078"/>
      <c r="EA167" s="1078"/>
      <c r="EB167" s="1078"/>
      <c r="EC167" s="1078"/>
      <c r="ED167" s="1078"/>
      <c r="EE167" s="1078"/>
      <c r="EF167" s="1078"/>
      <c r="EG167" s="1078"/>
      <c r="EH167" s="1078"/>
      <c r="EI167" s="1078"/>
      <c r="EJ167" s="1078"/>
      <c r="EK167" s="1078"/>
      <c r="EL167" s="1078"/>
      <c r="EM167" s="1078"/>
      <c r="EN167" s="1078"/>
      <c r="EO167" s="1078"/>
      <c r="EP167" s="1078"/>
      <c r="EQ167" s="1078"/>
      <c r="ER167" s="1078"/>
      <c r="ES167" s="1078"/>
    </row>
    <row r="168" spans="1:149" s="5" customFormat="1" ht="15" hidden="1" customHeight="1" outlineLevel="1">
      <c r="A168" s="473">
        <v>45</v>
      </c>
      <c r="B168" s="487"/>
      <c r="C168" s="102"/>
      <c r="D168" s="102"/>
      <c r="E168" s="102"/>
      <c r="F168" s="102"/>
      <c r="G168" s="102"/>
      <c r="H168" s="103"/>
      <c r="I168" s="111"/>
      <c r="J168" s="103"/>
      <c r="K168" s="103"/>
      <c r="L168" s="103"/>
      <c r="M168" s="1260"/>
      <c r="N168" s="1261"/>
      <c r="O168" s="111"/>
      <c r="P168" s="261"/>
      <c r="Q168" s="113"/>
      <c r="R168" s="137"/>
      <c r="S168" s="102"/>
      <c r="T168" s="444"/>
      <c r="U168" s="138" t="b">
        <f t="shared" si="71"/>
        <v>0</v>
      </c>
      <c r="V168" s="108" t="str">
        <f t="shared" si="72"/>
        <v xml:space="preserve">FALSE </v>
      </c>
      <c r="AB168" s="1075"/>
      <c r="AC168" s="1078"/>
      <c r="AD168" s="1078"/>
      <c r="AE168" s="1078"/>
      <c r="AF168" s="1078"/>
      <c r="AG168" s="1078"/>
      <c r="AH168" s="1078"/>
      <c r="AI168" s="107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c r="CL168" s="1078"/>
      <c r="CM168" s="1078"/>
      <c r="CN168" s="1078"/>
      <c r="CO168" s="1078"/>
      <c r="CP168" s="1078"/>
      <c r="CQ168" s="1078"/>
      <c r="CR168" s="1078"/>
      <c r="CS168" s="1078"/>
      <c r="CT168" s="1078"/>
      <c r="CU168" s="1078"/>
      <c r="CV168" s="1078"/>
      <c r="CW168" s="1078"/>
      <c r="CX168" s="1078"/>
      <c r="CY168" s="1078"/>
      <c r="CZ168" s="1078"/>
      <c r="DA168" s="1078"/>
      <c r="DB168" s="1078"/>
      <c r="DC168" s="1078"/>
      <c r="DD168" s="1078"/>
      <c r="DE168" s="1078"/>
      <c r="DF168" s="1078"/>
      <c r="DG168" s="1078"/>
      <c r="DH168" s="1078"/>
      <c r="DI168" s="1078"/>
      <c r="DJ168" s="1078"/>
      <c r="DK168" s="1078"/>
      <c r="DL168" s="1078"/>
      <c r="DM168" s="1078"/>
      <c r="DN168" s="1078"/>
      <c r="DO168" s="1078"/>
      <c r="DP168" s="1078"/>
      <c r="DQ168" s="1078"/>
      <c r="DR168" s="1078"/>
      <c r="DS168" s="1078"/>
      <c r="DT168" s="1078"/>
      <c r="DU168" s="1078"/>
      <c r="DV168" s="1078"/>
      <c r="DW168" s="1078"/>
      <c r="DX168" s="1078"/>
      <c r="DY168" s="1078"/>
      <c r="DZ168" s="1078"/>
      <c r="EA168" s="1078"/>
      <c r="EB168" s="1078"/>
      <c r="EC168" s="1078"/>
      <c r="ED168" s="1078"/>
      <c r="EE168" s="1078"/>
      <c r="EF168" s="1078"/>
      <c r="EG168" s="1078"/>
      <c r="EH168" s="1078"/>
      <c r="EI168" s="1078"/>
      <c r="EJ168" s="1078"/>
      <c r="EK168" s="1078"/>
      <c r="EL168" s="1078"/>
      <c r="EM168" s="1078"/>
      <c r="EN168" s="1078"/>
      <c r="EO168" s="1078"/>
      <c r="EP168" s="1078"/>
      <c r="EQ168" s="1078"/>
      <c r="ER168" s="1078"/>
      <c r="ES168" s="1078"/>
    </row>
    <row r="169" spans="1:149" s="5" customFormat="1" ht="15" hidden="1" customHeight="1" outlineLevel="1">
      <c r="A169" s="473">
        <v>46</v>
      </c>
      <c r="B169" s="487"/>
      <c r="C169" s="105"/>
      <c r="D169" s="105"/>
      <c r="E169" s="106"/>
      <c r="F169" s="105"/>
      <c r="G169" s="107"/>
      <c r="H169" s="1023"/>
      <c r="I169" s="111"/>
      <c r="J169" s="103"/>
      <c r="K169" s="103"/>
      <c r="L169" s="103"/>
      <c r="M169" s="1260"/>
      <c r="N169" s="1261"/>
      <c r="O169" s="111"/>
      <c r="P169" s="261"/>
      <c r="Q169" s="113"/>
      <c r="R169" s="137"/>
      <c r="S169" s="102"/>
      <c r="T169" s="444"/>
      <c r="U169" s="138" t="b">
        <f t="shared" si="71"/>
        <v>0</v>
      </c>
      <c r="V169" s="108" t="str">
        <f t="shared" si="72"/>
        <v xml:space="preserve">FALSE </v>
      </c>
      <c r="AB169" s="1075"/>
      <c r="AC169" s="1078"/>
      <c r="AD169" s="1078"/>
      <c r="AE169" s="1078"/>
      <c r="AF169" s="1078"/>
      <c r="AG169" s="1078"/>
      <c r="AH169" s="1078"/>
      <c r="AI169" s="107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c r="CL169" s="1078"/>
      <c r="CM169" s="1078"/>
      <c r="CN169" s="1078"/>
      <c r="CO169" s="1078"/>
      <c r="CP169" s="1078"/>
      <c r="CQ169" s="1078"/>
      <c r="CR169" s="1078"/>
      <c r="CS169" s="1078"/>
      <c r="CT169" s="1078"/>
      <c r="CU169" s="1078"/>
      <c r="CV169" s="1078"/>
      <c r="CW169" s="1078"/>
      <c r="CX169" s="1078"/>
      <c r="CY169" s="1078"/>
      <c r="CZ169" s="1078"/>
      <c r="DA169" s="1078"/>
      <c r="DB169" s="1078"/>
      <c r="DC169" s="1078"/>
      <c r="DD169" s="1078"/>
      <c r="DE169" s="1078"/>
      <c r="DF169" s="1078"/>
      <c r="DG169" s="1078"/>
      <c r="DH169" s="1078"/>
      <c r="DI169" s="1078"/>
      <c r="DJ169" s="1078"/>
      <c r="DK169" s="1078"/>
      <c r="DL169" s="1078"/>
      <c r="DM169" s="1078"/>
      <c r="DN169" s="1078"/>
      <c r="DO169" s="1078"/>
      <c r="DP169" s="1078"/>
      <c r="DQ169" s="1078"/>
      <c r="DR169" s="1078"/>
      <c r="DS169" s="1078"/>
      <c r="DT169" s="1078"/>
      <c r="DU169" s="1078"/>
      <c r="DV169" s="1078"/>
      <c r="DW169" s="1078"/>
      <c r="DX169" s="1078"/>
      <c r="DY169" s="1078"/>
      <c r="DZ169" s="1078"/>
      <c r="EA169" s="1078"/>
      <c r="EB169" s="1078"/>
      <c r="EC169" s="1078"/>
      <c r="ED169" s="1078"/>
      <c r="EE169" s="1078"/>
      <c r="EF169" s="1078"/>
      <c r="EG169" s="1078"/>
      <c r="EH169" s="1078"/>
      <c r="EI169" s="1078"/>
      <c r="EJ169" s="1078"/>
      <c r="EK169" s="1078"/>
      <c r="EL169" s="1078"/>
      <c r="EM169" s="1078"/>
      <c r="EN169" s="1078"/>
      <c r="EO169" s="1078"/>
      <c r="EP169" s="1078"/>
      <c r="EQ169" s="1078"/>
      <c r="ER169" s="1078"/>
      <c r="ES169" s="1078"/>
    </row>
    <row r="170" spans="1:149" s="5" customFormat="1" ht="15" hidden="1" customHeight="1" outlineLevel="1">
      <c r="A170" s="473">
        <v>47</v>
      </c>
      <c r="B170" s="487"/>
      <c r="C170" s="105"/>
      <c r="D170" s="105"/>
      <c r="E170" s="106"/>
      <c r="F170" s="105"/>
      <c r="G170" s="107"/>
      <c r="H170" s="1023"/>
      <c r="I170" s="111"/>
      <c r="J170" s="103"/>
      <c r="K170" s="103"/>
      <c r="L170" s="103"/>
      <c r="M170" s="1260"/>
      <c r="N170" s="1261"/>
      <c r="O170" s="111"/>
      <c r="P170" s="261"/>
      <c r="Q170" s="113"/>
      <c r="R170" s="137"/>
      <c r="S170" s="102"/>
      <c r="T170" s="444"/>
      <c r="U170" s="138" t="b">
        <f t="shared" si="71"/>
        <v>0</v>
      </c>
      <c r="V170" s="108" t="str">
        <f t="shared" si="72"/>
        <v xml:space="preserve">FALSE </v>
      </c>
      <c r="AB170" s="1075"/>
      <c r="AC170" s="1078"/>
      <c r="AD170" s="1078"/>
      <c r="AE170" s="1078"/>
      <c r="AF170" s="1078"/>
      <c r="AG170" s="1078"/>
      <c r="AH170" s="1078"/>
      <c r="AI170" s="107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c r="CL170" s="1078"/>
      <c r="CM170" s="1078"/>
      <c r="CN170" s="1078"/>
      <c r="CO170" s="1078"/>
      <c r="CP170" s="1078"/>
      <c r="CQ170" s="1078"/>
      <c r="CR170" s="1078"/>
      <c r="CS170" s="1078"/>
      <c r="CT170" s="1078"/>
      <c r="CU170" s="1078"/>
      <c r="CV170" s="1078"/>
      <c r="CW170" s="1078"/>
      <c r="CX170" s="1078"/>
      <c r="CY170" s="1078"/>
      <c r="CZ170" s="1078"/>
      <c r="DA170" s="1078"/>
      <c r="DB170" s="1078"/>
      <c r="DC170" s="1078"/>
      <c r="DD170" s="1078"/>
      <c r="DE170" s="1078"/>
      <c r="DF170" s="1078"/>
      <c r="DG170" s="1078"/>
      <c r="DH170" s="1078"/>
      <c r="DI170" s="1078"/>
      <c r="DJ170" s="1078"/>
      <c r="DK170" s="1078"/>
      <c r="DL170" s="1078"/>
      <c r="DM170" s="1078"/>
      <c r="DN170" s="1078"/>
      <c r="DO170" s="1078"/>
      <c r="DP170" s="1078"/>
      <c r="DQ170" s="1078"/>
      <c r="DR170" s="1078"/>
      <c r="DS170" s="1078"/>
      <c r="DT170" s="1078"/>
      <c r="DU170" s="1078"/>
      <c r="DV170" s="1078"/>
      <c r="DW170" s="1078"/>
      <c r="DX170" s="1078"/>
      <c r="DY170" s="1078"/>
      <c r="DZ170" s="1078"/>
      <c r="EA170" s="1078"/>
      <c r="EB170" s="1078"/>
      <c r="EC170" s="1078"/>
      <c r="ED170" s="1078"/>
      <c r="EE170" s="1078"/>
      <c r="EF170" s="1078"/>
      <c r="EG170" s="1078"/>
      <c r="EH170" s="1078"/>
      <c r="EI170" s="1078"/>
      <c r="EJ170" s="1078"/>
      <c r="EK170" s="1078"/>
      <c r="EL170" s="1078"/>
      <c r="EM170" s="1078"/>
      <c r="EN170" s="1078"/>
      <c r="EO170" s="1078"/>
      <c r="EP170" s="1078"/>
      <c r="EQ170" s="1078"/>
      <c r="ER170" s="1078"/>
      <c r="ES170" s="1078"/>
    </row>
    <row r="171" spans="1:149" s="5" customFormat="1" ht="15" hidden="1" customHeight="1" outlineLevel="1">
      <c r="A171" s="473">
        <v>48</v>
      </c>
      <c r="B171" s="487"/>
      <c r="C171" s="105"/>
      <c r="D171" s="105"/>
      <c r="E171" s="106"/>
      <c r="F171" s="105"/>
      <c r="G171" s="107"/>
      <c r="H171" s="1023"/>
      <c r="I171" s="111"/>
      <c r="J171" s="103"/>
      <c r="K171" s="103"/>
      <c r="L171" s="103"/>
      <c r="M171" s="1260"/>
      <c r="N171" s="1261"/>
      <c r="O171" s="111"/>
      <c r="P171" s="261"/>
      <c r="Q171" s="113"/>
      <c r="R171" s="137"/>
      <c r="S171" s="102"/>
      <c r="T171" s="444"/>
      <c r="U171" s="138" t="b">
        <f t="shared" si="71"/>
        <v>0</v>
      </c>
      <c r="V171" s="108" t="str">
        <f t="shared" si="72"/>
        <v xml:space="preserve">FALSE </v>
      </c>
      <c r="AB171" s="1075"/>
      <c r="AC171" s="1078"/>
      <c r="AD171" s="1078"/>
      <c r="AE171" s="1078"/>
      <c r="AF171" s="1078"/>
      <c r="AG171" s="1078"/>
      <c r="AH171" s="1078"/>
      <c r="AI171" s="1078"/>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c r="CL171" s="1078"/>
      <c r="CM171" s="1078"/>
      <c r="CN171" s="1078"/>
      <c r="CO171" s="1078"/>
      <c r="CP171" s="1078"/>
      <c r="CQ171" s="1078"/>
      <c r="CR171" s="1078"/>
      <c r="CS171" s="1078"/>
      <c r="CT171" s="1078"/>
      <c r="CU171" s="1078"/>
      <c r="CV171" s="1078"/>
      <c r="CW171" s="1078"/>
      <c r="CX171" s="1078"/>
      <c r="CY171" s="1078"/>
      <c r="CZ171" s="1078"/>
      <c r="DA171" s="1078"/>
      <c r="DB171" s="1078"/>
      <c r="DC171" s="1078"/>
      <c r="DD171" s="1078"/>
      <c r="DE171" s="1078"/>
      <c r="DF171" s="1078"/>
      <c r="DG171" s="1078"/>
      <c r="DH171" s="1078"/>
      <c r="DI171" s="1078"/>
      <c r="DJ171" s="1078"/>
      <c r="DK171" s="1078"/>
      <c r="DL171" s="1078"/>
      <c r="DM171" s="1078"/>
      <c r="DN171" s="1078"/>
      <c r="DO171" s="1078"/>
      <c r="DP171" s="1078"/>
      <c r="DQ171" s="1078"/>
      <c r="DR171" s="1078"/>
      <c r="DS171" s="1078"/>
      <c r="DT171" s="1078"/>
      <c r="DU171" s="1078"/>
      <c r="DV171" s="1078"/>
      <c r="DW171" s="1078"/>
      <c r="DX171" s="1078"/>
      <c r="DY171" s="1078"/>
      <c r="DZ171" s="1078"/>
      <c r="EA171" s="1078"/>
      <c r="EB171" s="1078"/>
      <c r="EC171" s="1078"/>
      <c r="ED171" s="1078"/>
      <c r="EE171" s="1078"/>
      <c r="EF171" s="1078"/>
      <c r="EG171" s="1078"/>
      <c r="EH171" s="1078"/>
      <c r="EI171" s="1078"/>
      <c r="EJ171" s="1078"/>
      <c r="EK171" s="1078"/>
      <c r="EL171" s="1078"/>
      <c r="EM171" s="1078"/>
      <c r="EN171" s="1078"/>
      <c r="EO171" s="1078"/>
      <c r="EP171" s="1078"/>
      <c r="EQ171" s="1078"/>
      <c r="ER171" s="1078"/>
      <c r="ES171" s="1078"/>
    </row>
    <row r="172" spans="1:149" s="5" customFormat="1" ht="15" hidden="1" customHeight="1" outlineLevel="1">
      <c r="A172" s="473">
        <v>49</v>
      </c>
      <c r="B172" s="487"/>
      <c r="C172" s="105"/>
      <c r="D172" s="105"/>
      <c r="E172" s="106"/>
      <c r="F172" s="105"/>
      <c r="G172" s="107"/>
      <c r="H172" s="1023"/>
      <c r="I172" s="111"/>
      <c r="J172" s="103"/>
      <c r="K172" s="103"/>
      <c r="L172" s="103"/>
      <c r="M172" s="1260"/>
      <c r="N172" s="1261"/>
      <c r="O172" s="111"/>
      <c r="P172" s="261"/>
      <c r="Q172" s="113"/>
      <c r="R172" s="137"/>
      <c r="S172" s="102"/>
      <c r="T172" s="444"/>
      <c r="U172" s="138" t="b">
        <f t="shared" si="71"/>
        <v>0</v>
      </c>
      <c r="V172" s="108" t="str">
        <f t="shared" si="72"/>
        <v xml:space="preserve">FALSE </v>
      </c>
      <c r="AB172" s="1075"/>
      <c r="AC172" s="1078"/>
      <c r="AD172" s="1078"/>
      <c r="AE172" s="1078"/>
      <c r="AF172" s="1078"/>
      <c r="AG172" s="1078"/>
      <c r="AH172" s="1078"/>
      <c r="AI172" s="1078"/>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c r="CL172" s="1078"/>
      <c r="CM172" s="1078"/>
      <c r="CN172" s="1078"/>
      <c r="CO172" s="1078"/>
      <c r="CP172" s="1078"/>
      <c r="CQ172" s="1078"/>
      <c r="CR172" s="1078"/>
      <c r="CS172" s="1078"/>
      <c r="CT172" s="1078"/>
      <c r="CU172" s="1078"/>
      <c r="CV172" s="1078"/>
      <c r="CW172" s="1078"/>
      <c r="CX172" s="1078"/>
      <c r="CY172" s="1078"/>
      <c r="CZ172" s="1078"/>
      <c r="DA172" s="1078"/>
      <c r="DB172" s="1078"/>
      <c r="DC172" s="1078"/>
      <c r="DD172" s="1078"/>
      <c r="DE172" s="1078"/>
      <c r="DF172" s="1078"/>
      <c r="DG172" s="1078"/>
      <c r="DH172" s="1078"/>
      <c r="DI172" s="1078"/>
      <c r="DJ172" s="1078"/>
      <c r="DK172" s="1078"/>
      <c r="DL172" s="1078"/>
      <c r="DM172" s="1078"/>
      <c r="DN172" s="1078"/>
      <c r="DO172" s="1078"/>
      <c r="DP172" s="1078"/>
      <c r="DQ172" s="1078"/>
      <c r="DR172" s="1078"/>
      <c r="DS172" s="1078"/>
      <c r="DT172" s="1078"/>
      <c r="DU172" s="1078"/>
      <c r="DV172" s="1078"/>
      <c r="DW172" s="1078"/>
      <c r="DX172" s="1078"/>
      <c r="DY172" s="1078"/>
      <c r="DZ172" s="1078"/>
      <c r="EA172" s="1078"/>
      <c r="EB172" s="1078"/>
      <c r="EC172" s="1078"/>
      <c r="ED172" s="1078"/>
      <c r="EE172" s="1078"/>
      <c r="EF172" s="1078"/>
      <c r="EG172" s="1078"/>
      <c r="EH172" s="1078"/>
      <c r="EI172" s="1078"/>
      <c r="EJ172" s="1078"/>
      <c r="EK172" s="1078"/>
      <c r="EL172" s="1078"/>
      <c r="EM172" s="1078"/>
      <c r="EN172" s="1078"/>
      <c r="EO172" s="1078"/>
      <c r="EP172" s="1078"/>
      <c r="EQ172" s="1078"/>
      <c r="ER172" s="1078"/>
      <c r="ES172" s="1078"/>
    </row>
    <row r="173" spans="1:149" s="5" customFormat="1" ht="15" hidden="1" customHeight="1" outlineLevel="1">
      <c r="A173" s="473">
        <v>50</v>
      </c>
      <c r="B173" s="487"/>
      <c r="C173" s="478"/>
      <c r="D173" s="478"/>
      <c r="E173" s="484"/>
      <c r="F173" s="478"/>
      <c r="G173" s="485"/>
      <c r="H173" s="486"/>
      <c r="I173" s="486"/>
      <c r="J173" s="103"/>
      <c r="K173" s="103"/>
      <c r="L173" s="103"/>
      <c r="M173" s="1260"/>
      <c r="N173" s="1261"/>
      <c r="O173" s="486"/>
      <c r="P173" s="490"/>
      <c r="Q173" s="486"/>
      <c r="R173" s="486"/>
      <c r="S173" s="486"/>
      <c r="T173" s="491"/>
      <c r="U173" s="138" t="b">
        <f t="shared" si="71"/>
        <v>0</v>
      </c>
      <c r="V173" s="108" t="str">
        <f t="shared" si="72"/>
        <v xml:space="preserve">FALSE </v>
      </c>
      <c r="AB173" s="1075"/>
      <c r="AC173" s="1078"/>
      <c r="AD173" s="1078"/>
      <c r="AE173" s="1078"/>
      <c r="AF173" s="1078"/>
      <c r="AG173" s="1078"/>
      <c r="AH173" s="1078"/>
      <c r="AI173" s="1078"/>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c r="CL173" s="1078"/>
      <c r="CM173" s="1078"/>
      <c r="CN173" s="1078"/>
      <c r="CO173" s="1078"/>
      <c r="CP173" s="1078"/>
      <c r="CQ173" s="1078"/>
      <c r="CR173" s="1078"/>
      <c r="CS173" s="1078"/>
      <c r="CT173" s="1078"/>
      <c r="CU173" s="1078"/>
      <c r="CV173" s="1078"/>
      <c r="CW173" s="1078"/>
      <c r="CX173" s="1078"/>
      <c r="CY173" s="1078"/>
      <c r="CZ173" s="1078"/>
      <c r="DA173" s="1078"/>
      <c r="DB173" s="1078"/>
      <c r="DC173" s="1078"/>
      <c r="DD173" s="1078"/>
      <c r="DE173" s="1078"/>
      <c r="DF173" s="1078"/>
      <c r="DG173" s="1078"/>
      <c r="DH173" s="1078"/>
      <c r="DI173" s="1078"/>
      <c r="DJ173" s="1078"/>
      <c r="DK173" s="1078"/>
      <c r="DL173" s="1078"/>
      <c r="DM173" s="1078"/>
      <c r="DN173" s="1078"/>
      <c r="DO173" s="1078"/>
      <c r="DP173" s="1078"/>
      <c r="DQ173" s="1078"/>
      <c r="DR173" s="1078"/>
      <c r="DS173" s="1078"/>
      <c r="DT173" s="1078"/>
      <c r="DU173" s="1078"/>
      <c r="DV173" s="1078"/>
      <c r="DW173" s="1078"/>
      <c r="DX173" s="1078"/>
      <c r="DY173" s="1078"/>
      <c r="DZ173" s="1078"/>
      <c r="EA173" s="1078"/>
      <c r="EB173" s="1078"/>
      <c r="EC173" s="1078"/>
      <c r="ED173" s="1078"/>
      <c r="EE173" s="1078"/>
      <c r="EF173" s="1078"/>
      <c r="EG173" s="1078"/>
      <c r="EH173" s="1078"/>
      <c r="EI173" s="1078"/>
      <c r="EJ173" s="1078"/>
      <c r="EK173" s="1078"/>
      <c r="EL173" s="1078"/>
      <c r="EM173" s="1078"/>
      <c r="EN173" s="1078"/>
      <c r="EO173" s="1078"/>
      <c r="EP173" s="1078"/>
      <c r="EQ173" s="1078"/>
      <c r="ER173" s="1078"/>
      <c r="ES173" s="1078"/>
    </row>
    <row r="174" spans="1:149" s="5" customFormat="1" ht="15" hidden="1" customHeight="1" outlineLevel="1">
      <c r="A174" s="473">
        <v>51</v>
      </c>
      <c r="B174" s="487"/>
      <c r="C174" s="474"/>
      <c r="D174" s="474"/>
      <c r="E174" s="474"/>
      <c r="F174" s="474"/>
      <c r="G174" s="474"/>
      <c r="H174" s="488"/>
      <c r="I174" s="488"/>
      <c r="J174" s="103"/>
      <c r="K174" s="488"/>
      <c r="L174" s="103"/>
      <c r="M174" s="1262"/>
      <c r="N174" s="1263"/>
      <c r="O174" s="492"/>
      <c r="P174" s="493"/>
      <c r="Q174" s="492"/>
      <c r="R174" s="492"/>
      <c r="S174" s="492"/>
      <c r="T174" s="494"/>
      <c r="U174" s="138" t="b">
        <f t="shared" si="71"/>
        <v>0</v>
      </c>
      <c r="V174" s="108" t="str">
        <f t="shared" si="72"/>
        <v xml:space="preserve">FALSE </v>
      </c>
      <c r="AB174" s="1075"/>
      <c r="AC174" s="1078"/>
      <c r="AD174" s="1078"/>
      <c r="AE174" s="1078"/>
      <c r="AF174" s="1078"/>
      <c r="AG174" s="1078"/>
      <c r="AH174" s="1078"/>
      <c r="AI174" s="1078"/>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c r="CL174" s="1078"/>
      <c r="CM174" s="1078"/>
      <c r="CN174" s="1078"/>
      <c r="CO174" s="1078"/>
      <c r="CP174" s="1078"/>
      <c r="CQ174" s="1078"/>
      <c r="CR174" s="1078"/>
      <c r="CS174" s="1078"/>
      <c r="CT174" s="1078"/>
      <c r="CU174" s="1078"/>
      <c r="CV174" s="1078"/>
      <c r="CW174" s="1078"/>
      <c r="CX174" s="1078"/>
      <c r="CY174" s="1078"/>
      <c r="CZ174" s="1078"/>
      <c r="DA174" s="1078"/>
      <c r="DB174" s="1078"/>
      <c r="DC174" s="1078"/>
      <c r="DD174" s="1078"/>
      <c r="DE174" s="1078"/>
      <c r="DF174" s="1078"/>
      <c r="DG174" s="1078"/>
      <c r="DH174" s="1078"/>
      <c r="DI174" s="1078"/>
      <c r="DJ174" s="1078"/>
      <c r="DK174" s="1078"/>
      <c r="DL174" s="1078"/>
      <c r="DM174" s="1078"/>
      <c r="DN174" s="1078"/>
      <c r="DO174" s="1078"/>
      <c r="DP174" s="1078"/>
      <c r="DQ174" s="1078"/>
      <c r="DR174" s="1078"/>
      <c r="DS174" s="1078"/>
      <c r="DT174" s="1078"/>
      <c r="DU174" s="1078"/>
      <c r="DV174" s="1078"/>
      <c r="DW174" s="1078"/>
      <c r="DX174" s="1078"/>
      <c r="DY174" s="1078"/>
      <c r="DZ174" s="1078"/>
      <c r="EA174" s="1078"/>
      <c r="EB174" s="1078"/>
      <c r="EC174" s="1078"/>
      <c r="ED174" s="1078"/>
      <c r="EE174" s="1078"/>
      <c r="EF174" s="1078"/>
      <c r="EG174" s="1078"/>
      <c r="EH174" s="1078"/>
      <c r="EI174" s="1078"/>
      <c r="EJ174" s="1078"/>
      <c r="EK174" s="1078"/>
      <c r="EL174" s="1078"/>
      <c r="EM174" s="1078"/>
      <c r="EN174" s="1078"/>
      <c r="EO174" s="1078"/>
      <c r="EP174" s="1078"/>
      <c r="EQ174" s="1078"/>
      <c r="ER174" s="1078"/>
      <c r="ES174" s="1078"/>
    </row>
    <row r="175" spans="1:149" s="5" customFormat="1" ht="22.5" hidden="1" customHeight="1" outlineLevel="1">
      <c r="A175" s="495"/>
      <c r="B175" s="496" t="s">
        <v>955</v>
      </c>
      <c r="C175" s="497"/>
      <c r="D175" s="498"/>
      <c r="E175" s="498"/>
      <c r="F175" s="498"/>
      <c r="G175" s="498"/>
      <c r="H175" s="499"/>
      <c r="I175" s="499"/>
      <c r="J175" s="500"/>
      <c r="K175" s="501">
        <f>SUM(K123:K174)</f>
        <v>0</v>
      </c>
      <c r="L175" s="501">
        <f>SUM(L123:L174)</f>
        <v>0</v>
      </c>
      <c r="M175" s="502"/>
      <c r="N175" s="503"/>
      <c r="O175" s="503"/>
      <c r="P175" s="503"/>
      <c r="Q175" s="503"/>
      <c r="R175" s="503"/>
      <c r="S175" s="503"/>
      <c r="T175" s="504"/>
      <c r="AB175" s="1075"/>
      <c r="AC175" s="1078"/>
      <c r="AD175" s="1078"/>
      <c r="AE175" s="1078"/>
      <c r="AF175" s="1078"/>
      <c r="AG175" s="1078"/>
      <c r="AH175" s="1078"/>
      <c r="AI175" s="1078"/>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c r="CL175" s="1078"/>
      <c r="CM175" s="1078"/>
      <c r="CN175" s="1078"/>
      <c r="CO175" s="1078"/>
      <c r="CP175" s="1078"/>
      <c r="CQ175" s="1078"/>
      <c r="CR175" s="1078"/>
      <c r="CS175" s="1078"/>
      <c r="CT175" s="1078"/>
      <c r="CU175" s="1078"/>
      <c r="CV175" s="1078"/>
      <c r="CW175" s="1078"/>
      <c r="CX175" s="1078"/>
      <c r="CY175" s="1078"/>
      <c r="CZ175" s="1078"/>
      <c r="DA175" s="1078"/>
      <c r="DB175" s="1078"/>
      <c r="DC175" s="1078"/>
      <c r="DD175" s="1078"/>
      <c r="DE175" s="1078"/>
      <c r="DF175" s="1078"/>
      <c r="DG175" s="1078"/>
      <c r="DH175" s="1078"/>
      <c r="DI175" s="1078"/>
      <c r="DJ175" s="1078"/>
      <c r="DK175" s="1078"/>
      <c r="DL175" s="1078"/>
      <c r="DM175" s="1078"/>
      <c r="DN175" s="1078"/>
      <c r="DO175" s="1078"/>
      <c r="DP175" s="1078"/>
      <c r="DQ175" s="1078"/>
      <c r="DR175" s="1078"/>
      <c r="DS175" s="1078"/>
      <c r="DT175" s="1078"/>
      <c r="DU175" s="1078"/>
      <c r="DV175" s="1078"/>
      <c r="DW175" s="1078"/>
      <c r="DX175" s="1078"/>
      <c r="DY175" s="1078"/>
      <c r="DZ175" s="1078"/>
      <c r="EA175" s="1078"/>
      <c r="EB175" s="1078"/>
      <c r="EC175" s="1078"/>
      <c r="ED175" s="1078"/>
      <c r="EE175" s="1078"/>
      <c r="EF175" s="1078"/>
      <c r="EG175" s="1078"/>
      <c r="EH175" s="1078"/>
      <c r="EI175" s="1078"/>
      <c r="EJ175" s="1078"/>
      <c r="EK175" s="1078"/>
      <c r="EL175" s="1078"/>
      <c r="EM175" s="1078"/>
      <c r="EN175" s="1078"/>
      <c r="EO175" s="1078"/>
      <c r="EP175" s="1078"/>
      <c r="EQ175" s="1078"/>
      <c r="ER175" s="1078"/>
      <c r="ES175" s="1078"/>
    </row>
    <row r="176" spans="1:149" s="5" customFormat="1" ht="22.5" hidden="1" customHeight="1" outlineLevel="1">
      <c r="A176" s="466"/>
      <c r="B176" s="505"/>
      <c r="C176" s="466"/>
      <c r="D176" s="466"/>
      <c r="E176" s="466"/>
      <c r="F176" s="466"/>
      <c r="G176" s="466"/>
      <c r="H176" s="469"/>
      <c r="I176" s="469"/>
      <c r="J176" s="469"/>
      <c r="K176" s="469"/>
      <c r="L176" s="469"/>
      <c r="M176" s="506"/>
      <c r="N176" s="506"/>
      <c r="O176" s="506"/>
      <c r="P176" s="506"/>
      <c r="Q176" s="506"/>
      <c r="R176" s="506"/>
      <c r="S176" s="506"/>
      <c r="T176" s="506"/>
      <c r="AB176" s="1075"/>
      <c r="AC176" s="1078"/>
      <c r="AD176" s="1078"/>
      <c r="AE176" s="1078"/>
      <c r="AF176" s="1078"/>
      <c r="AG176" s="1078"/>
      <c r="AH176" s="1078"/>
      <c r="AI176" s="1078"/>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c r="CL176" s="1078"/>
      <c r="CM176" s="1078"/>
      <c r="CN176" s="1078"/>
      <c r="CO176" s="1078"/>
      <c r="CP176" s="1078"/>
      <c r="CQ176" s="1078"/>
      <c r="CR176" s="1078"/>
      <c r="CS176" s="1078"/>
      <c r="CT176" s="1078"/>
      <c r="CU176" s="1078"/>
      <c r="CV176" s="1078"/>
      <c r="CW176" s="1078"/>
      <c r="CX176" s="1078"/>
      <c r="CY176" s="1078"/>
      <c r="CZ176" s="1078"/>
      <c r="DA176" s="1078"/>
      <c r="DB176" s="1078"/>
      <c r="DC176" s="1078"/>
      <c r="DD176" s="1078"/>
      <c r="DE176" s="1078"/>
      <c r="DF176" s="1078"/>
      <c r="DG176" s="1078"/>
      <c r="DH176" s="1078"/>
      <c r="DI176" s="1078"/>
      <c r="DJ176" s="1078"/>
      <c r="DK176" s="1078"/>
      <c r="DL176" s="1078"/>
      <c r="DM176" s="1078"/>
      <c r="DN176" s="1078"/>
      <c r="DO176" s="1078"/>
      <c r="DP176" s="1078"/>
      <c r="DQ176" s="1078"/>
      <c r="DR176" s="1078"/>
      <c r="DS176" s="1078"/>
      <c r="DT176" s="1078"/>
      <c r="DU176" s="1078"/>
      <c r="DV176" s="1078"/>
      <c r="DW176" s="1078"/>
      <c r="DX176" s="1078"/>
      <c r="DY176" s="1078"/>
      <c r="DZ176" s="1078"/>
      <c r="EA176" s="1078"/>
      <c r="EB176" s="1078"/>
      <c r="EC176" s="1078"/>
      <c r="ED176" s="1078"/>
      <c r="EE176" s="1078"/>
      <c r="EF176" s="1078"/>
      <c r="EG176" s="1078"/>
      <c r="EH176" s="1078"/>
      <c r="EI176" s="1078"/>
      <c r="EJ176" s="1078"/>
      <c r="EK176" s="1078"/>
      <c r="EL176" s="1078"/>
      <c r="EM176" s="1078"/>
      <c r="EN176" s="1078"/>
      <c r="EO176" s="1078"/>
      <c r="EP176" s="1078"/>
      <c r="EQ176" s="1078"/>
      <c r="ER176" s="1078"/>
      <c r="ES176" s="1078"/>
    </row>
    <row r="177" spans="1:149" s="5" customFormat="1" ht="15" hidden="1" customHeight="1" outlineLevel="1">
      <c r="A177" s="476"/>
      <c r="B177" s="1280" t="s">
        <v>956</v>
      </c>
      <c r="C177" s="1281" t="s">
        <v>957</v>
      </c>
      <c r="D177" s="1282" t="s">
        <v>958</v>
      </c>
      <c r="E177" s="737" t="s">
        <v>959</v>
      </c>
      <c r="F177" s="737" t="s">
        <v>960</v>
      </c>
      <c r="G177" s="1283" t="s">
        <v>961</v>
      </c>
      <c r="AB177" s="1075"/>
      <c r="AC177" s="1078"/>
      <c r="AD177" s="1078"/>
      <c r="AE177" s="1078"/>
      <c r="AF177" s="1078"/>
      <c r="AG177" s="1078"/>
      <c r="AH177" s="1078"/>
      <c r="AI177" s="1078"/>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c r="CL177" s="1078"/>
      <c r="CM177" s="1078"/>
      <c r="CN177" s="1078"/>
      <c r="CO177" s="1078"/>
      <c r="CP177" s="1078"/>
      <c r="CQ177" s="1078"/>
      <c r="CR177" s="1078"/>
      <c r="CS177" s="1078"/>
      <c r="CT177" s="1078"/>
      <c r="CU177" s="1078"/>
      <c r="CV177" s="1078"/>
      <c r="CW177" s="1078"/>
      <c r="CX177" s="1078"/>
      <c r="CY177" s="1078"/>
      <c r="CZ177" s="1078"/>
      <c r="DA177" s="1078"/>
      <c r="DB177" s="1078"/>
      <c r="DC177" s="1078"/>
      <c r="DD177" s="1078"/>
      <c r="DE177" s="1078"/>
      <c r="DF177" s="1078"/>
      <c r="DG177" s="1078"/>
      <c r="DH177" s="1078"/>
      <c r="DI177" s="1078"/>
      <c r="DJ177" s="1078"/>
      <c r="DK177" s="1078"/>
      <c r="DL177" s="1078"/>
      <c r="DM177" s="1078"/>
      <c r="DN177" s="1078"/>
      <c r="DO177" s="1078"/>
      <c r="DP177" s="1078"/>
      <c r="DQ177" s="1078"/>
      <c r="DR177" s="1078"/>
      <c r="DS177" s="1078"/>
      <c r="DT177" s="1078"/>
      <c r="DU177" s="1078"/>
      <c r="DV177" s="1078"/>
      <c r="DW177" s="1078"/>
      <c r="DX177" s="1078"/>
      <c r="DY177" s="1078"/>
      <c r="DZ177" s="1078"/>
      <c r="EA177" s="1078"/>
      <c r="EB177" s="1078"/>
      <c r="EC177" s="1078"/>
      <c r="ED177" s="1078"/>
      <c r="EE177" s="1078"/>
      <c r="EF177" s="1078"/>
      <c r="EG177" s="1078"/>
      <c r="EH177" s="1078"/>
      <c r="EI177" s="1078"/>
      <c r="EJ177" s="1078"/>
      <c r="EK177" s="1078"/>
      <c r="EL177" s="1078"/>
      <c r="EM177" s="1078"/>
      <c r="EN177" s="1078"/>
      <c r="EO177" s="1078"/>
      <c r="EP177" s="1078"/>
      <c r="EQ177" s="1078"/>
      <c r="ER177" s="1078"/>
      <c r="ES177" s="1078"/>
    </row>
    <row r="178" spans="1:149" s="5" customFormat="1" ht="15" hidden="1" customHeight="1" outlineLevel="1">
      <c r="A178" s="476"/>
      <c r="B178" s="1280"/>
      <c r="C178" s="1281"/>
      <c r="D178" s="1282"/>
      <c r="E178" s="737"/>
      <c r="F178" s="737"/>
      <c r="G178" s="1283"/>
      <c r="AB178" s="1075"/>
      <c r="AC178" s="1078"/>
      <c r="AD178" s="1078"/>
      <c r="AE178" s="1078"/>
      <c r="AF178" s="1078"/>
      <c r="AG178" s="1078"/>
      <c r="AH178" s="1078"/>
      <c r="AI178" s="1078"/>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c r="CL178" s="1078"/>
      <c r="CM178" s="1078"/>
      <c r="CN178" s="1078"/>
      <c r="CO178" s="1078"/>
      <c r="CP178" s="1078"/>
      <c r="CQ178" s="1078"/>
      <c r="CR178" s="1078"/>
      <c r="CS178" s="1078"/>
      <c r="CT178" s="1078"/>
      <c r="CU178" s="1078"/>
      <c r="CV178" s="1078"/>
      <c r="CW178" s="1078"/>
      <c r="CX178" s="1078"/>
      <c r="CY178" s="1078"/>
      <c r="CZ178" s="1078"/>
      <c r="DA178" s="1078"/>
      <c r="DB178" s="1078"/>
      <c r="DC178" s="1078"/>
      <c r="DD178" s="1078"/>
      <c r="DE178" s="1078"/>
      <c r="DF178" s="1078"/>
      <c r="DG178" s="1078"/>
      <c r="DH178" s="1078"/>
      <c r="DI178" s="1078"/>
      <c r="DJ178" s="1078"/>
      <c r="DK178" s="1078"/>
      <c r="DL178" s="1078"/>
      <c r="DM178" s="1078"/>
      <c r="DN178" s="1078"/>
      <c r="DO178" s="1078"/>
      <c r="DP178" s="1078"/>
      <c r="DQ178" s="1078"/>
      <c r="DR178" s="1078"/>
      <c r="DS178" s="1078"/>
      <c r="DT178" s="1078"/>
      <c r="DU178" s="1078"/>
      <c r="DV178" s="1078"/>
      <c r="DW178" s="1078"/>
      <c r="DX178" s="1078"/>
      <c r="DY178" s="1078"/>
      <c r="DZ178" s="1078"/>
      <c r="EA178" s="1078"/>
      <c r="EB178" s="1078"/>
      <c r="EC178" s="1078"/>
      <c r="ED178" s="1078"/>
      <c r="EE178" s="1078"/>
      <c r="EF178" s="1078"/>
      <c r="EG178" s="1078"/>
      <c r="EH178" s="1078"/>
      <c r="EI178" s="1078"/>
      <c r="EJ178" s="1078"/>
      <c r="EK178" s="1078"/>
      <c r="EL178" s="1078"/>
      <c r="EM178" s="1078"/>
      <c r="EN178" s="1078"/>
      <c r="EO178" s="1078"/>
      <c r="EP178" s="1078"/>
      <c r="EQ178" s="1078"/>
      <c r="ER178" s="1078"/>
      <c r="ES178" s="1078"/>
    </row>
    <row r="179" spans="1:149" s="5" customFormat="1" ht="15" hidden="1" customHeight="1" outlineLevel="1">
      <c r="A179" s="476"/>
      <c r="B179" s="1281"/>
      <c r="C179" s="737" t="s">
        <v>962</v>
      </c>
      <c r="D179" s="737">
        <v>1</v>
      </c>
      <c r="E179" s="737"/>
      <c r="F179" s="737"/>
      <c r="G179" s="139">
        <f>E179+F179</f>
        <v>0</v>
      </c>
      <c r="AB179" s="1075"/>
      <c r="AC179" s="1078"/>
      <c r="AD179" s="1078"/>
      <c r="AE179" s="1078"/>
      <c r="AF179" s="1078"/>
      <c r="AG179" s="1078"/>
      <c r="AH179" s="1078"/>
      <c r="AI179" s="1078"/>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c r="CL179" s="1078"/>
      <c r="CM179" s="1078"/>
      <c r="CN179" s="1078"/>
      <c r="CO179" s="1078"/>
      <c r="CP179" s="1078"/>
      <c r="CQ179" s="1078"/>
      <c r="CR179" s="1078"/>
      <c r="CS179" s="1078"/>
      <c r="CT179" s="1078"/>
      <c r="CU179" s="1078"/>
      <c r="CV179" s="1078"/>
      <c r="CW179" s="1078"/>
      <c r="CX179" s="1078"/>
      <c r="CY179" s="1078"/>
      <c r="CZ179" s="1078"/>
      <c r="DA179" s="1078"/>
      <c r="DB179" s="1078"/>
      <c r="DC179" s="1078"/>
      <c r="DD179" s="1078"/>
      <c r="DE179" s="1078"/>
      <c r="DF179" s="1078"/>
      <c r="DG179" s="1078"/>
      <c r="DH179" s="1078"/>
      <c r="DI179" s="1078"/>
      <c r="DJ179" s="1078"/>
      <c r="DK179" s="1078"/>
      <c r="DL179" s="1078"/>
      <c r="DM179" s="1078"/>
      <c r="DN179" s="1078"/>
      <c r="DO179" s="1078"/>
      <c r="DP179" s="1078"/>
      <c r="DQ179" s="1078"/>
      <c r="DR179" s="1078"/>
      <c r="DS179" s="1078"/>
      <c r="DT179" s="1078"/>
      <c r="DU179" s="1078"/>
      <c r="DV179" s="1078"/>
      <c r="DW179" s="1078"/>
      <c r="DX179" s="1078"/>
      <c r="DY179" s="1078"/>
      <c r="DZ179" s="1078"/>
      <c r="EA179" s="1078"/>
      <c r="EB179" s="1078"/>
      <c r="EC179" s="1078"/>
      <c r="ED179" s="1078"/>
      <c r="EE179" s="1078"/>
      <c r="EF179" s="1078"/>
      <c r="EG179" s="1078"/>
      <c r="EH179" s="1078"/>
      <c r="EI179" s="1078"/>
      <c r="EJ179" s="1078"/>
      <c r="EK179" s="1078"/>
      <c r="EL179" s="1078"/>
      <c r="EM179" s="1078"/>
      <c r="EN179" s="1078"/>
      <c r="EO179" s="1078"/>
      <c r="EP179" s="1078"/>
      <c r="EQ179" s="1078"/>
      <c r="ER179" s="1078"/>
      <c r="ES179" s="1078"/>
    </row>
    <row r="180" spans="1:149" s="5" customFormat="1" ht="15" hidden="1" customHeight="1" outlineLevel="1">
      <c r="A180" s="476"/>
      <c r="B180" s="1281"/>
      <c r="C180" s="737" t="s">
        <v>963</v>
      </c>
      <c r="D180" s="737">
        <v>1</v>
      </c>
      <c r="E180" s="737"/>
      <c r="F180" s="737"/>
      <c r="G180" s="139">
        <f>E180+F180</f>
        <v>0</v>
      </c>
      <c r="H180" s="476"/>
      <c r="AB180" s="1075"/>
      <c r="AC180" s="1078"/>
      <c r="AD180" s="1078"/>
      <c r="AE180" s="1078"/>
      <c r="AF180" s="1078"/>
      <c r="AG180" s="1078"/>
      <c r="AH180" s="1078"/>
      <c r="AI180" s="1078"/>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c r="CL180" s="1078"/>
      <c r="CM180" s="1078"/>
      <c r="CN180" s="1078"/>
      <c r="CO180" s="1078"/>
      <c r="CP180" s="1078"/>
      <c r="CQ180" s="1078"/>
      <c r="CR180" s="1078"/>
      <c r="CS180" s="1078"/>
      <c r="CT180" s="1078"/>
      <c r="CU180" s="1078"/>
      <c r="CV180" s="1078"/>
      <c r="CW180" s="1078"/>
      <c r="CX180" s="1078"/>
      <c r="CY180" s="1078"/>
      <c r="CZ180" s="1078"/>
      <c r="DA180" s="1078"/>
      <c r="DB180" s="1078"/>
      <c r="DC180" s="1078"/>
      <c r="DD180" s="1078"/>
      <c r="DE180" s="1078"/>
      <c r="DF180" s="1078"/>
      <c r="DG180" s="1078"/>
      <c r="DH180" s="1078"/>
      <c r="DI180" s="1078"/>
      <c r="DJ180" s="1078"/>
      <c r="DK180" s="1078"/>
      <c r="DL180" s="1078"/>
      <c r="DM180" s="1078"/>
      <c r="DN180" s="1078"/>
      <c r="DO180" s="1078"/>
      <c r="DP180" s="1078"/>
      <c r="DQ180" s="1078"/>
      <c r="DR180" s="1078"/>
      <c r="DS180" s="1078"/>
      <c r="DT180" s="1078"/>
      <c r="DU180" s="1078"/>
      <c r="DV180" s="1078"/>
      <c r="DW180" s="1078"/>
      <c r="DX180" s="1078"/>
      <c r="DY180" s="1078"/>
      <c r="DZ180" s="1078"/>
      <c r="EA180" s="1078"/>
      <c r="EB180" s="1078"/>
      <c r="EC180" s="1078"/>
      <c r="ED180" s="1078"/>
      <c r="EE180" s="1078"/>
      <c r="EF180" s="1078"/>
      <c r="EG180" s="1078"/>
      <c r="EH180" s="1078"/>
      <c r="EI180" s="1078"/>
      <c r="EJ180" s="1078"/>
      <c r="EK180" s="1078"/>
      <c r="EL180" s="1078"/>
      <c r="EM180" s="1078"/>
      <c r="EN180" s="1078"/>
      <c r="EO180" s="1078"/>
      <c r="EP180" s="1078"/>
      <c r="EQ180" s="1078"/>
      <c r="ER180" s="1078"/>
      <c r="ES180" s="1078"/>
    </row>
    <row r="181" spans="1:149" s="5" customFormat="1" ht="15" hidden="1" customHeight="1" outlineLevel="1">
      <c r="A181" s="476"/>
      <c r="B181" s="1281"/>
      <c r="C181" s="737" t="s">
        <v>964</v>
      </c>
      <c r="D181" s="737">
        <v>1</v>
      </c>
      <c r="E181" s="737"/>
      <c r="F181" s="737"/>
      <c r="G181" s="139"/>
      <c r="H181" s="476"/>
      <c r="AB181" s="1075"/>
      <c r="AC181" s="1078"/>
      <c r="AD181" s="1078"/>
      <c r="AE181" s="1078"/>
      <c r="AF181" s="1078"/>
      <c r="AG181" s="1078"/>
      <c r="AH181" s="1078"/>
      <c r="AI181" s="1078"/>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c r="CL181" s="1078"/>
      <c r="CM181" s="1078"/>
      <c r="CN181" s="1078"/>
      <c r="CO181" s="1078"/>
      <c r="CP181" s="1078"/>
      <c r="CQ181" s="1078"/>
      <c r="CR181" s="1078"/>
      <c r="CS181" s="1078"/>
      <c r="CT181" s="1078"/>
      <c r="CU181" s="1078"/>
      <c r="CV181" s="1078"/>
      <c r="CW181" s="1078"/>
      <c r="CX181" s="1078"/>
      <c r="CY181" s="1078"/>
      <c r="CZ181" s="1078"/>
      <c r="DA181" s="1078"/>
      <c r="DB181" s="1078"/>
      <c r="DC181" s="1078"/>
      <c r="DD181" s="1078"/>
      <c r="DE181" s="1078"/>
      <c r="DF181" s="1078"/>
      <c r="DG181" s="1078"/>
      <c r="DH181" s="1078"/>
      <c r="DI181" s="1078"/>
      <c r="DJ181" s="1078"/>
      <c r="DK181" s="1078"/>
      <c r="DL181" s="1078"/>
      <c r="DM181" s="1078"/>
      <c r="DN181" s="1078"/>
      <c r="DO181" s="1078"/>
      <c r="DP181" s="1078"/>
      <c r="DQ181" s="1078"/>
      <c r="DR181" s="1078"/>
      <c r="DS181" s="1078"/>
      <c r="DT181" s="1078"/>
      <c r="DU181" s="1078"/>
      <c r="DV181" s="1078"/>
      <c r="DW181" s="1078"/>
      <c r="DX181" s="1078"/>
      <c r="DY181" s="1078"/>
      <c r="DZ181" s="1078"/>
      <c r="EA181" s="1078"/>
      <c r="EB181" s="1078"/>
      <c r="EC181" s="1078"/>
      <c r="ED181" s="1078"/>
      <c r="EE181" s="1078"/>
      <c r="EF181" s="1078"/>
      <c r="EG181" s="1078"/>
      <c r="EH181" s="1078"/>
      <c r="EI181" s="1078"/>
      <c r="EJ181" s="1078"/>
      <c r="EK181" s="1078"/>
      <c r="EL181" s="1078"/>
      <c r="EM181" s="1078"/>
      <c r="EN181" s="1078"/>
      <c r="EO181" s="1078"/>
      <c r="EP181" s="1078"/>
      <c r="EQ181" s="1078"/>
      <c r="ER181" s="1078"/>
      <c r="ES181" s="1078"/>
    </row>
    <row r="182" spans="1:149" s="5" customFormat="1" ht="15" hidden="1" customHeight="1" outlineLevel="1">
      <c r="A182" s="476"/>
      <c r="B182" s="1281"/>
      <c r="C182" s="737"/>
      <c r="D182" s="737"/>
      <c r="E182" s="737"/>
      <c r="F182" s="737"/>
      <c r="G182" s="139"/>
      <c r="H182" s="476"/>
      <c r="AB182" s="1075"/>
      <c r="AC182" s="1078"/>
      <c r="AD182" s="1078"/>
      <c r="AE182" s="1078"/>
      <c r="AF182" s="1078"/>
      <c r="AG182" s="1078"/>
      <c r="AH182" s="1078"/>
      <c r="AI182" s="1078"/>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c r="CL182" s="1078"/>
      <c r="CM182" s="1078"/>
      <c r="CN182" s="1078"/>
      <c r="CO182" s="1078"/>
      <c r="CP182" s="1078"/>
      <c r="CQ182" s="1078"/>
      <c r="CR182" s="1078"/>
      <c r="CS182" s="1078"/>
      <c r="CT182" s="1078"/>
      <c r="CU182" s="1078"/>
      <c r="CV182" s="1078"/>
      <c r="CW182" s="1078"/>
      <c r="CX182" s="1078"/>
      <c r="CY182" s="1078"/>
      <c r="CZ182" s="1078"/>
      <c r="DA182" s="1078"/>
      <c r="DB182" s="1078"/>
      <c r="DC182" s="1078"/>
      <c r="DD182" s="1078"/>
      <c r="DE182" s="1078"/>
      <c r="DF182" s="1078"/>
      <c r="DG182" s="1078"/>
      <c r="DH182" s="1078"/>
      <c r="DI182" s="1078"/>
      <c r="DJ182" s="1078"/>
      <c r="DK182" s="1078"/>
      <c r="DL182" s="1078"/>
      <c r="DM182" s="1078"/>
      <c r="DN182" s="1078"/>
      <c r="DO182" s="1078"/>
      <c r="DP182" s="1078"/>
      <c r="DQ182" s="1078"/>
      <c r="DR182" s="1078"/>
      <c r="DS182" s="1078"/>
      <c r="DT182" s="1078"/>
      <c r="DU182" s="1078"/>
      <c r="DV182" s="1078"/>
      <c r="DW182" s="1078"/>
      <c r="DX182" s="1078"/>
      <c r="DY182" s="1078"/>
      <c r="DZ182" s="1078"/>
      <c r="EA182" s="1078"/>
      <c r="EB182" s="1078"/>
      <c r="EC182" s="1078"/>
      <c r="ED182" s="1078"/>
      <c r="EE182" s="1078"/>
      <c r="EF182" s="1078"/>
      <c r="EG182" s="1078"/>
      <c r="EH182" s="1078"/>
      <c r="EI182" s="1078"/>
      <c r="EJ182" s="1078"/>
      <c r="EK182" s="1078"/>
      <c r="EL182" s="1078"/>
      <c r="EM182" s="1078"/>
      <c r="EN182" s="1078"/>
      <c r="EO182" s="1078"/>
      <c r="EP182" s="1078"/>
      <c r="EQ182" s="1078"/>
      <c r="ER182" s="1078"/>
      <c r="ES182" s="1078"/>
    </row>
    <row r="183" spans="1:149" s="5" customFormat="1" ht="15" hidden="1" customHeight="1" outlineLevel="1">
      <c r="A183" s="476"/>
      <c r="B183" s="1281"/>
      <c r="C183" s="737"/>
      <c r="D183" s="737"/>
      <c r="E183" s="737"/>
      <c r="F183" s="737"/>
      <c r="G183" s="139"/>
      <c r="H183" s="476"/>
      <c r="AB183" s="1075"/>
      <c r="AC183" s="1078"/>
      <c r="AD183" s="1078"/>
      <c r="AE183" s="1078"/>
      <c r="AF183" s="1078"/>
      <c r="AG183" s="1078"/>
      <c r="AH183" s="1078"/>
      <c r="AI183" s="1078"/>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c r="CL183" s="1078"/>
      <c r="CM183" s="1078"/>
      <c r="CN183" s="1078"/>
      <c r="CO183" s="1078"/>
      <c r="CP183" s="1078"/>
      <c r="CQ183" s="1078"/>
      <c r="CR183" s="1078"/>
      <c r="CS183" s="1078"/>
      <c r="CT183" s="1078"/>
      <c r="CU183" s="1078"/>
      <c r="CV183" s="1078"/>
      <c r="CW183" s="1078"/>
      <c r="CX183" s="1078"/>
      <c r="CY183" s="1078"/>
      <c r="CZ183" s="1078"/>
      <c r="DA183" s="1078"/>
      <c r="DB183" s="1078"/>
      <c r="DC183" s="1078"/>
      <c r="DD183" s="1078"/>
      <c r="DE183" s="1078"/>
      <c r="DF183" s="1078"/>
      <c r="DG183" s="1078"/>
      <c r="DH183" s="1078"/>
      <c r="DI183" s="1078"/>
      <c r="DJ183" s="1078"/>
      <c r="DK183" s="1078"/>
      <c r="DL183" s="1078"/>
      <c r="DM183" s="1078"/>
      <c r="DN183" s="1078"/>
      <c r="DO183" s="1078"/>
      <c r="DP183" s="1078"/>
      <c r="DQ183" s="1078"/>
      <c r="DR183" s="1078"/>
      <c r="DS183" s="1078"/>
      <c r="DT183" s="1078"/>
      <c r="DU183" s="1078"/>
      <c r="DV183" s="1078"/>
      <c r="DW183" s="1078"/>
      <c r="DX183" s="1078"/>
      <c r="DY183" s="1078"/>
      <c r="DZ183" s="1078"/>
      <c r="EA183" s="1078"/>
      <c r="EB183" s="1078"/>
      <c r="EC183" s="1078"/>
      <c r="ED183" s="1078"/>
      <c r="EE183" s="1078"/>
      <c r="EF183" s="1078"/>
      <c r="EG183" s="1078"/>
      <c r="EH183" s="1078"/>
      <c r="EI183" s="1078"/>
      <c r="EJ183" s="1078"/>
      <c r="EK183" s="1078"/>
      <c r="EL183" s="1078"/>
      <c r="EM183" s="1078"/>
      <c r="EN183" s="1078"/>
      <c r="EO183" s="1078"/>
      <c r="EP183" s="1078"/>
      <c r="EQ183" s="1078"/>
      <c r="ER183" s="1078"/>
      <c r="ES183" s="1078"/>
    </row>
    <row r="184" spans="1:149" s="5" customFormat="1" ht="15" hidden="1" customHeight="1" outlineLevel="1">
      <c r="A184" s="476"/>
      <c r="B184" s="1281"/>
      <c r="C184" s="737"/>
      <c r="D184" s="737"/>
      <c r="E184" s="737"/>
      <c r="F184" s="737"/>
      <c r="G184" s="139"/>
      <c r="H184" s="476"/>
      <c r="AB184" s="1075"/>
      <c r="AC184" s="1078"/>
      <c r="AD184" s="1078"/>
      <c r="AE184" s="1078"/>
      <c r="AF184" s="1078"/>
      <c r="AG184" s="1078"/>
      <c r="AH184" s="1078"/>
      <c r="AI184" s="1078"/>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c r="CL184" s="1078"/>
      <c r="CM184" s="1078"/>
      <c r="CN184" s="1078"/>
      <c r="CO184" s="1078"/>
      <c r="CP184" s="1078"/>
      <c r="CQ184" s="1078"/>
      <c r="CR184" s="1078"/>
      <c r="CS184" s="1078"/>
      <c r="CT184" s="1078"/>
      <c r="CU184" s="1078"/>
      <c r="CV184" s="1078"/>
      <c r="CW184" s="1078"/>
      <c r="CX184" s="1078"/>
      <c r="CY184" s="1078"/>
      <c r="CZ184" s="1078"/>
      <c r="DA184" s="1078"/>
      <c r="DB184" s="1078"/>
      <c r="DC184" s="1078"/>
      <c r="DD184" s="1078"/>
      <c r="DE184" s="1078"/>
      <c r="DF184" s="1078"/>
      <c r="DG184" s="1078"/>
      <c r="DH184" s="1078"/>
      <c r="DI184" s="1078"/>
      <c r="DJ184" s="1078"/>
      <c r="DK184" s="1078"/>
      <c r="DL184" s="1078"/>
      <c r="DM184" s="1078"/>
      <c r="DN184" s="1078"/>
      <c r="DO184" s="1078"/>
      <c r="DP184" s="1078"/>
      <c r="DQ184" s="1078"/>
      <c r="DR184" s="1078"/>
      <c r="DS184" s="1078"/>
      <c r="DT184" s="1078"/>
      <c r="DU184" s="1078"/>
      <c r="DV184" s="1078"/>
      <c r="DW184" s="1078"/>
      <c r="DX184" s="1078"/>
      <c r="DY184" s="1078"/>
      <c r="DZ184" s="1078"/>
      <c r="EA184" s="1078"/>
      <c r="EB184" s="1078"/>
      <c r="EC184" s="1078"/>
      <c r="ED184" s="1078"/>
      <c r="EE184" s="1078"/>
      <c r="EF184" s="1078"/>
      <c r="EG184" s="1078"/>
      <c r="EH184" s="1078"/>
      <c r="EI184" s="1078"/>
      <c r="EJ184" s="1078"/>
      <c r="EK184" s="1078"/>
      <c r="EL184" s="1078"/>
      <c r="EM184" s="1078"/>
      <c r="EN184" s="1078"/>
      <c r="EO184" s="1078"/>
      <c r="EP184" s="1078"/>
      <c r="EQ184" s="1078"/>
      <c r="ER184" s="1078"/>
      <c r="ES184" s="1078"/>
    </row>
    <row r="185" spans="1:149" s="5" customFormat="1" ht="15" hidden="1" customHeight="1" outlineLevel="1">
      <c r="A185" s="476"/>
      <c r="B185" s="1281"/>
      <c r="C185" s="737"/>
      <c r="D185" s="737"/>
      <c r="E185" s="737"/>
      <c r="F185" s="737"/>
      <c r="G185" s="139"/>
      <c r="H185" s="476"/>
      <c r="AB185" s="1075"/>
      <c r="AC185" s="1078"/>
      <c r="AD185" s="1078"/>
      <c r="AE185" s="1078"/>
      <c r="AF185" s="1078"/>
      <c r="AG185" s="1078"/>
      <c r="AH185" s="1078"/>
      <c r="AI185" s="1078"/>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c r="CL185" s="1078"/>
      <c r="CM185" s="1078"/>
      <c r="CN185" s="1078"/>
      <c r="CO185" s="1078"/>
      <c r="CP185" s="1078"/>
      <c r="CQ185" s="1078"/>
      <c r="CR185" s="1078"/>
      <c r="CS185" s="1078"/>
      <c r="CT185" s="1078"/>
      <c r="CU185" s="1078"/>
      <c r="CV185" s="1078"/>
      <c r="CW185" s="1078"/>
      <c r="CX185" s="1078"/>
      <c r="CY185" s="1078"/>
      <c r="CZ185" s="1078"/>
      <c r="DA185" s="1078"/>
      <c r="DB185" s="1078"/>
      <c r="DC185" s="1078"/>
      <c r="DD185" s="1078"/>
      <c r="DE185" s="1078"/>
      <c r="DF185" s="1078"/>
      <c r="DG185" s="1078"/>
      <c r="DH185" s="1078"/>
      <c r="DI185" s="1078"/>
      <c r="DJ185" s="1078"/>
      <c r="DK185" s="1078"/>
      <c r="DL185" s="1078"/>
      <c r="DM185" s="1078"/>
      <c r="DN185" s="1078"/>
      <c r="DO185" s="1078"/>
      <c r="DP185" s="1078"/>
      <c r="DQ185" s="1078"/>
      <c r="DR185" s="1078"/>
      <c r="DS185" s="1078"/>
      <c r="DT185" s="1078"/>
      <c r="DU185" s="1078"/>
      <c r="DV185" s="1078"/>
      <c r="DW185" s="1078"/>
      <c r="DX185" s="1078"/>
      <c r="DY185" s="1078"/>
      <c r="DZ185" s="1078"/>
      <c r="EA185" s="1078"/>
      <c r="EB185" s="1078"/>
      <c r="EC185" s="1078"/>
      <c r="ED185" s="1078"/>
      <c r="EE185" s="1078"/>
      <c r="EF185" s="1078"/>
      <c r="EG185" s="1078"/>
      <c r="EH185" s="1078"/>
      <c r="EI185" s="1078"/>
      <c r="EJ185" s="1078"/>
      <c r="EK185" s="1078"/>
      <c r="EL185" s="1078"/>
      <c r="EM185" s="1078"/>
      <c r="EN185" s="1078"/>
      <c r="EO185" s="1078"/>
      <c r="EP185" s="1078"/>
      <c r="EQ185" s="1078"/>
      <c r="ER185" s="1078"/>
      <c r="ES185" s="1078"/>
    </row>
    <row r="186" spans="1:149" s="5" customFormat="1" ht="15" hidden="1" customHeight="1" outlineLevel="1">
      <c r="A186" s="476"/>
      <c r="B186" s="1281"/>
      <c r="C186" s="737"/>
      <c r="D186" s="737"/>
      <c r="E186" s="737"/>
      <c r="F186" s="737"/>
      <c r="G186" s="139">
        <f>E186+F186</f>
        <v>0</v>
      </c>
      <c r="H186" s="476"/>
      <c r="AB186" s="1075"/>
      <c r="AC186" s="1078"/>
      <c r="AD186" s="1078"/>
      <c r="AE186" s="1078"/>
      <c r="AF186" s="1078"/>
      <c r="AG186" s="1078"/>
      <c r="AH186" s="1078"/>
      <c r="AI186" s="1078"/>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c r="CL186" s="1078"/>
      <c r="CM186" s="1078"/>
      <c r="CN186" s="1078"/>
      <c r="CO186" s="1078"/>
      <c r="CP186" s="1078"/>
      <c r="CQ186" s="1078"/>
      <c r="CR186" s="1078"/>
      <c r="CS186" s="1078"/>
      <c r="CT186" s="1078"/>
      <c r="CU186" s="1078"/>
      <c r="CV186" s="1078"/>
      <c r="CW186" s="1078"/>
      <c r="CX186" s="1078"/>
      <c r="CY186" s="1078"/>
      <c r="CZ186" s="1078"/>
      <c r="DA186" s="1078"/>
      <c r="DB186" s="1078"/>
      <c r="DC186" s="1078"/>
      <c r="DD186" s="1078"/>
      <c r="DE186" s="1078"/>
      <c r="DF186" s="1078"/>
      <c r="DG186" s="1078"/>
      <c r="DH186" s="1078"/>
      <c r="DI186" s="1078"/>
      <c r="DJ186" s="1078"/>
      <c r="DK186" s="1078"/>
      <c r="DL186" s="1078"/>
      <c r="DM186" s="1078"/>
      <c r="DN186" s="1078"/>
      <c r="DO186" s="1078"/>
      <c r="DP186" s="1078"/>
      <c r="DQ186" s="1078"/>
      <c r="DR186" s="1078"/>
      <c r="DS186" s="1078"/>
      <c r="DT186" s="1078"/>
      <c r="DU186" s="1078"/>
      <c r="DV186" s="1078"/>
      <c r="DW186" s="1078"/>
      <c r="DX186" s="1078"/>
      <c r="DY186" s="1078"/>
      <c r="DZ186" s="1078"/>
      <c r="EA186" s="1078"/>
      <c r="EB186" s="1078"/>
      <c r="EC186" s="1078"/>
      <c r="ED186" s="1078"/>
      <c r="EE186" s="1078"/>
      <c r="EF186" s="1078"/>
      <c r="EG186" s="1078"/>
      <c r="EH186" s="1078"/>
      <c r="EI186" s="1078"/>
      <c r="EJ186" s="1078"/>
      <c r="EK186" s="1078"/>
      <c r="EL186" s="1078"/>
      <c r="EM186" s="1078"/>
      <c r="EN186" s="1078"/>
      <c r="EO186" s="1078"/>
      <c r="EP186" s="1078"/>
      <c r="EQ186" s="1078"/>
      <c r="ER186" s="1078"/>
      <c r="ES186" s="1078"/>
    </row>
    <row r="187" spans="1:149" s="5" customFormat="1" ht="15" hidden="1" customHeight="1" outlineLevel="1">
      <c r="A187" s="476"/>
      <c r="B187" s="476"/>
      <c r="C187" s="476"/>
      <c r="D187" s="476"/>
      <c r="E187" s="476"/>
      <c r="F187" s="476"/>
      <c r="H187" s="476"/>
      <c r="I187" s="464"/>
      <c r="P187" s="267"/>
      <c r="AB187" s="1075"/>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c r="CL187" s="1078"/>
      <c r="CM187" s="1078"/>
      <c r="CN187" s="1078"/>
      <c r="CO187" s="1078"/>
      <c r="CP187" s="1078"/>
      <c r="CQ187" s="1078"/>
      <c r="CR187" s="1078"/>
      <c r="CS187" s="1078"/>
      <c r="CT187" s="1078"/>
      <c r="CU187" s="1078"/>
      <c r="CV187" s="1078"/>
      <c r="CW187" s="1078"/>
      <c r="CX187" s="1078"/>
      <c r="CY187" s="1078"/>
      <c r="CZ187" s="1078"/>
      <c r="DA187" s="1078"/>
      <c r="DB187" s="1078"/>
      <c r="DC187" s="1078"/>
      <c r="DD187" s="1078"/>
      <c r="DE187" s="1078"/>
      <c r="DF187" s="1078"/>
      <c r="DG187" s="1078"/>
      <c r="DH187" s="1078"/>
      <c r="DI187" s="1078"/>
      <c r="DJ187" s="1078"/>
      <c r="DK187" s="1078"/>
      <c r="DL187" s="1078"/>
      <c r="DM187" s="1078"/>
      <c r="DN187" s="1078"/>
      <c r="DO187" s="1078"/>
      <c r="DP187" s="1078"/>
      <c r="DQ187" s="1078"/>
      <c r="DR187" s="1078"/>
      <c r="DS187" s="1078"/>
      <c r="DT187" s="1078"/>
      <c r="DU187" s="1078"/>
      <c r="DV187" s="1078"/>
      <c r="DW187" s="1078"/>
      <c r="DX187" s="1078"/>
      <c r="DY187" s="1078"/>
      <c r="DZ187" s="1078"/>
      <c r="EA187" s="1078"/>
      <c r="EB187" s="1078"/>
      <c r="EC187" s="1078"/>
      <c r="ED187" s="1078"/>
      <c r="EE187" s="1078"/>
      <c r="EF187" s="1078"/>
      <c r="EG187" s="1078"/>
      <c r="EH187" s="1078"/>
      <c r="EI187" s="1078"/>
      <c r="EJ187" s="1078"/>
      <c r="EK187" s="1078"/>
      <c r="EL187" s="1078"/>
      <c r="EM187" s="1078"/>
      <c r="EN187" s="1078"/>
      <c r="EO187" s="1078"/>
      <c r="EP187" s="1078"/>
      <c r="EQ187" s="1078"/>
      <c r="ER187" s="1078"/>
      <c r="ES187" s="1078"/>
    </row>
    <row r="188" spans="1:149" s="5" customFormat="1" ht="15" hidden="1" customHeight="1" outlineLevel="1">
      <c r="A188" s="476"/>
      <c r="B188" s="476"/>
      <c r="C188" s="476"/>
      <c r="D188" s="476"/>
      <c r="E188" s="476"/>
      <c r="F188" s="476"/>
      <c r="H188" s="476"/>
      <c r="I188" s="464"/>
      <c r="P188" s="267"/>
      <c r="AB188" s="1075"/>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c r="CL188" s="1078"/>
      <c r="CM188" s="1078"/>
      <c r="CN188" s="1078"/>
      <c r="CO188" s="1078"/>
      <c r="CP188" s="1078"/>
      <c r="CQ188" s="1078"/>
      <c r="CR188" s="1078"/>
      <c r="CS188" s="1078"/>
      <c r="CT188" s="1078"/>
      <c r="CU188" s="1078"/>
      <c r="CV188" s="1078"/>
      <c r="CW188" s="1078"/>
      <c r="CX188" s="1078"/>
      <c r="CY188" s="1078"/>
      <c r="CZ188" s="1078"/>
      <c r="DA188" s="1078"/>
      <c r="DB188" s="1078"/>
      <c r="DC188" s="1078"/>
      <c r="DD188" s="1078"/>
      <c r="DE188" s="1078"/>
      <c r="DF188" s="1078"/>
      <c r="DG188" s="1078"/>
      <c r="DH188" s="1078"/>
      <c r="DI188" s="1078"/>
      <c r="DJ188" s="1078"/>
      <c r="DK188" s="1078"/>
      <c r="DL188" s="1078"/>
      <c r="DM188" s="1078"/>
      <c r="DN188" s="1078"/>
      <c r="DO188" s="1078"/>
      <c r="DP188" s="1078"/>
      <c r="DQ188" s="1078"/>
      <c r="DR188" s="1078"/>
      <c r="DS188" s="1078"/>
      <c r="DT188" s="1078"/>
      <c r="DU188" s="1078"/>
      <c r="DV188" s="1078"/>
      <c r="DW188" s="1078"/>
      <c r="DX188" s="1078"/>
      <c r="DY188" s="1078"/>
      <c r="DZ188" s="1078"/>
      <c r="EA188" s="1078"/>
      <c r="EB188" s="1078"/>
      <c r="EC188" s="1078"/>
      <c r="ED188" s="1078"/>
      <c r="EE188" s="1078"/>
      <c r="EF188" s="1078"/>
      <c r="EG188" s="1078"/>
      <c r="EH188" s="1078"/>
      <c r="EI188" s="1078"/>
      <c r="EJ188" s="1078"/>
      <c r="EK188" s="1078"/>
      <c r="EL188" s="1078"/>
      <c r="EM188" s="1078"/>
      <c r="EN188" s="1078"/>
      <c r="EO188" s="1078"/>
      <c r="EP188" s="1078"/>
      <c r="EQ188" s="1078"/>
      <c r="ER188" s="1078"/>
      <c r="ES188" s="1078"/>
    </row>
    <row r="189" spans="1:149" s="5" customFormat="1" ht="18.75" hidden="1" customHeight="1" outlineLevel="1">
      <c r="A189" s="476"/>
      <c r="B189" s="268" t="s">
        <v>965</v>
      </c>
      <c r="C189" s="5" t="s">
        <v>966</v>
      </c>
      <c r="D189" s="1284" t="s">
        <v>967</v>
      </c>
      <c r="E189" s="1284"/>
      <c r="F189" s="1284"/>
      <c r="G189" s="1284"/>
      <c r="H189" s="1284"/>
      <c r="I189" s="268" t="s">
        <v>968</v>
      </c>
      <c r="J189" s="1291" t="s">
        <v>969</v>
      </c>
      <c r="K189" s="1292"/>
      <c r="L189" s="1293"/>
      <c r="M189" s="1294" t="s">
        <v>970</v>
      </c>
      <c r="N189" s="1294"/>
      <c r="O189" s="1294"/>
      <c r="P189" s="1295" t="s">
        <v>971</v>
      </c>
      <c r="Q189" s="1295"/>
      <c r="R189" s="1295"/>
      <c r="AB189" s="1075"/>
      <c r="AC189" s="1078"/>
      <c r="AD189" s="1078"/>
      <c r="AE189" s="1078"/>
      <c r="AF189" s="1078"/>
      <c r="AG189" s="1078"/>
      <c r="AH189" s="1078"/>
      <c r="AI189" s="1078"/>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c r="CL189" s="1078"/>
      <c r="CM189" s="1078"/>
      <c r="CN189" s="1078"/>
      <c r="CO189" s="1078"/>
      <c r="CP189" s="1078"/>
      <c r="CQ189" s="1078"/>
      <c r="CR189" s="1078"/>
      <c r="CS189" s="1078"/>
      <c r="CT189" s="1078"/>
      <c r="CU189" s="1078"/>
      <c r="CV189" s="1078"/>
      <c r="CW189" s="1078"/>
      <c r="CX189" s="1078"/>
      <c r="CY189" s="1078"/>
      <c r="CZ189" s="1078"/>
      <c r="DA189" s="1078"/>
      <c r="DB189" s="1078"/>
      <c r="DC189" s="1078"/>
      <c r="DD189" s="1078"/>
      <c r="DE189" s="1078"/>
      <c r="DF189" s="1078"/>
      <c r="DG189" s="1078"/>
      <c r="DH189" s="1078"/>
      <c r="DI189" s="1078"/>
      <c r="DJ189" s="1078"/>
      <c r="DK189" s="1078"/>
      <c r="DL189" s="1078"/>
      <c r="DM189" s="1078"/>
      <c r="DN189" s="1078"/>
      <c r="DO189" s="1078"/>
      <c r="DP189" s="1078"/>
      <c r="DQ189" s="1078"/>
      <c r="DR189" s="1078"/>
      <c r="DS189" s="1078"/>
      <c r="DT189" s="1078"/>
      <c r="DU189" s="1078"/>
      <c r="DV189" s="1078"/>
      <c r="DW189" s="1078"/>
      <c r="DX189" s="1078"/>
      <c r="DY189" s="1078"/>
      <c r="DZ189" s="1078"/>
      <c r="EA189" s="1078"/>
      <c r="EB189" s="1078"/>
      <c r="EC189" s="1078"/>
      <c r="ED189" s="1078"/>
      <c r="EE189" s="1078"/>
      <c r="EF189" s="1078"/>
      <c r="EG189" s="1078"/>
      <c r="EH189" s="1078"/>
      <c r="EI189" s="1078"/>
      <c r="EJ189" s="1078"/>
      <c r="EK189" s="1078"/>
      <c r="EL189" s="1078"/>
      <c r="EM189" s="1078"/>
      <c r="EN189" s="1078"/>
      <c r="EO189" s="1078"/>
      <c r="EP189" s="1078"/>
      <c r="EQ189" s="1078"/>
      <c r="ER189" s="1078"/>
      <c r="ES189" s="1078"/>
    </row>
    <row r="190" spans="1:149" s="5" customFormat="1" ht="57" hidden="1" customHeight="1" outlineLevel="1">
      <c r="A190" s="476"/>
      <c r="B190" s="268"/>
      <c r="D190" s="507" t="s">
        <v>972</v>
      </c>
      <c r="E190" s="269" t="s">
        <v>973</v>
      </c>
      <c r="F190" s="269" t="s">
        <v>974</v>
      </c>
      <c r="G190" s="269" t="s">
        <v>975</v>
      </c>
      <c r="H190" s="269" t="s">
        <v>976</v>
      </c>
      <c r="I190" s="270">
        <f>SUM(I191:I195)</f>
        <v>3.1250000000000002E-3</v>
      </c>
      <c r="J190" s="508" t="s">
        <v>977</v>
      </c>
      <c r="K190" s="271" t="s">
        <v>978</v>
      </c>
      <c r="L190" s="271" t="s">
        <v>704</v>
      </c>
      <c r="M190" s="509" t="s">
        <v>979</v>
      </c>
      <c r="N190" s="272" t="s">
        <v>107</v>
      </c>
      <c r="O190" s="272" t="s">
        <v>704</v>
      </c>
      <c r="P190" s="510" t="s">
        <v>980</v>
      </c>
      <c r="Q190" s="282" t="s">
        <v>981</v>
      </c>
      <c r="R190" s="282" t="s">
        <v>982</v>
      </c>
      <c r="AB190" s="1075"/>
      <c r="AC190" s="1078"/>
      <c r="AD190" s="1078"/>
      <c r="AE190" s="1078"/>
      <c r="AF190" s="1078"/>
      <c r="AG190" s="1078"/>
      <c r="AH190" s="1078"/>
      <c r="AI190" s="1078"/>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c r="CL190" s="1078"/>
      <c r="CM190" s="1078"/>
      <c r="CN190" s="1078"/>
      <c r="CO190" s="1078"/>
      <c r="CP190" s="1078"/>
      <c r="CQ190" s="1078"/>
      <c r="CR190" s="1078"/>
      <c r="CS190" s="1078"/>
      <c r="CT190" s="1078"/>
      <c r="CU190" s="1078"/>
      <c r="CV190" s="1078"/>
      <c r="CW190" s="1078"/>
      <c r="CX190" s="1078"/>
      <c r="CY190" s="1078"/>
      <c r="CZ190" s="1078"/>
      <c r="DA190" s="1078"/>
      <c r="DB190" s="1078"/>
      <c r="DC190" s="1078"/>
      <c r="DD190" s="1078"/>
      <c r="DE190" s="1078"/>
      <c r="DF190" s="1078"/>
      <c r="DG190" s="1078"/>
      <c r="DH190" s="1078"/>
      <c r="DI190" s="1078"/>
      <c r="DJ190" s="1078"/>
      <c r="DK190" s="1078"/>
      <c r="DL190" s="1078"/>
      <c r="DM190" s="1078"/>
      <c r="DN190" s="1078"/>
      <c r="DO190" s="1078"/>
      <c r="DP190" s="1078"/>
      <c r="DQ190" s="1078"/>
      <c r="DR190" s="1078"/>
      <c r="DS190" s="1078"/>
      <c r="DT190" s="1078"/>
      <c r="DU190" s="1078"/>
      <c r="DV190" s="1078"/>
      <c r="DW190" s="1078"/>
      <c r="DX190" s="1078"/>
      <c r="DY190" s="1078"/>
      <c r="DZ190" s="1078"/>
      <c r="EA190" s="1078"/>
      <c r="EB190" s="1078"/>
      <c r="EC190" s="1078"/>
      <c r="ED190" s="1078"/>
      <c r="EE190" s="1078"/>
      <c r="EF190" s="1078"/>
      <c r="EG190" s="1078"/>
      <c r="EH190" s="1078"/>
      <c r="EI190" s="1078"/>
      <c r="EJ190" s="1078"/>
      <c r="EK190" s="1078"/>
      <c r="EL190" s="1078"/>
      <c r="EM190" s="1078"/>
      <c r="EN190" s="1078"/>
      <c r="EO190" s="1078"/>
      <c r="EP190" s="1078"/>
      <c r="EQ190" s="1078"/>
      <c r="ER190" s="1078"/>
      <c r="ES190" s="1078"/>
    </row>
    <row r="191" spans="1:149" s="5" customFormat="1" ht="15" hidden="1" customHeight="1" outlineLevel="1">
      <c r="A191" s="476"/>
      <c r="B191" s="459" t="s">
        <v>983</v>
      </c>
      <c r="C191" s="5" t="s">
        <v>984</v>
      </c>
      <c r="D191" s="511"/>
      <c r="E191" s="511"/>
      <c r="F191" s="511"/>
      <c r="G191" s="512"/>
      <c r="H191" s="513"/>
      <c r="I191" s="273">
        <f>L191+O191+R191</f>
        <v>8.7500000000000013E-4</v>
      </c>
      <c r="J191" s="274">
        <v>230</v>
      </c>
      <c r="K191" s="514">
        <f>(D191*2+F191*2+5)*(E191+F191*2+5)/10^4</f>
        <v>2.5000000000000001E-3</v>
      </c>
      <c r="L191" s="514">
        <f>K191*J191/10^3</f>
        <v>5.750000000000001E-4</v>
      </c>
      <c r="M191" s="515">
        <v>17</v>
      </c>
      <c r="N191" s="738">
        <f>(D191*E191*G191)/10^6</f>
        <v>0</v>
      </c>
      <c r="O191" s="738">
        <f>N191*M191</f>
        <v>0</v>
      </c>
      <c r="P191" s="516">
        <v>120</v>
      </c>
      <c r="Q191" s="281">
        <f>K191</f>
        <v>2.5000000000000001E-3</v>
      </c>
      <c r="R191" s="280">
        <f>Q191*P191/10^3</f>
        <v>2.9999999999999997E-4</v>
      </c>
      <c r="AB191" s="1075"/>
      <c r="AC191" s="1078"/>
      <c r="AD191" s="1078"/>
      <c r="AE191" s="1078"/>
      <c r="AF191" s="1078"/>
      <c r="AG191" s="1078"/>
      <c r="AH191" s="1078"/>
      <c r="AI191" s="1078"/>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c r="CL191" s="1078"/>
      <c r="CM191" s="1078"/>
      <c r="CN191" s="1078"/>
      <c r="CO191" s="1078"/>
      <c r="CP191" s="1078"/>
      <c r="CQ191" s="1078"/>
      <c r="CR191" s="1078"/>
      <c r="CS191" s="1078"/>
      <c r="CT191" s="1078"/>
      <c r="CU191" s="1078"/>
      <c r="CV191" s="1078"/>
      <c r="CW191" s="1078"/>
      <c r="CX191" s="1078"/>
      <c r="CY191" s="1078"/>
      <c r="CZ191" s="1078"/>
      <c r="DA191" s="1078"/>
      <c r="DB191" s="1078"/>
      <c r="DC191" s="1078"/>
      <c r="DD191" s="1078"/>
      <c r="DE191" s="1078"/>
      <c r="DF191" s="1078"/>
      <c r="DG191" s="1078"/>
      <c r="DH191" s="1078"/>
      <c r="DI191" s="1078"/>
      <c r="DJ191" s="1078"/>
      <c r="DK191" s="1078"/>
      <c r="DL191" s="1078"/>
      <c r="DM191" s="1078"/>
      <c r="DN191" s="1078"/>
      <c r="DO191" s="1078"/>
      <c r="DP191" s="1078"/>
      <c r="DQ191" s="1078"/>
      <c r="DR191" s="1078"/>
      <c r="DS191" s="1078"/>
      <c r="DT191" s="1078"/>
      <c r="DU191" s="1078"/>
      <c r="DV191" s="1078"/>
      <c r="DW191" s="1078"/>
      <c r="DX191" s="1078"/>
      <c r="DY191" s="1078"/>
      <c r="DZ191" s="1078"/>
      <c r="EA191" s="1078"/>
      <c r="EB191" s="1078"/>
      <c r="EC191" s="1078"/>
      <c r="ED191" s="1078"/>
      <c r="EE191" s="1078"/>
      <c r="EF191" s="1078"/>
      <c r="EG191" s="1078"/>
      <c r="EH191" s="1078"/>
      <c r="EI191" s="1078"/>
      <c r="EJ191" s="1078"/>
      <c r="EK191" s="1078"/>
      <c r="EL191" s="1078"/>
      <c r="EM191" s="1078"/>
      <c r="EN191" s="1078"/>
      <c r="EO191" s="1078"/>
      <c r="EP191" s="1078"/>
      <c r="EQ191" s="1078"/>
      <c r="ER191" s="1078"/>
      <c r="ES191" s="1078"/>
    </row>
    <row r="192" spans="1:149" s="5" customFormat="1" ht="15" hidden="1" customHeight="1" outlineLevel="1">
      <c r="A192" s="476"/>
      <c r="B192" s="459" t="s">
        <v>985</v>
      </c>
      <c r="C192" s="5" t="s">
        <v>986</v>
      </c>
      <c r="D192" s="511"/>
      <c r="E192" s="511"/>
      <c r="F192" s="511"/>
      <c r="G192" s="511">
        <v>8</v>
      </c>
      <c r="H192" s="511">
        <f>F192-G192</f>
        <v>-8</v>
      </c>
      <c r="I192" s="273">
        <f>L192+O192+R192</f>
        <v>1.3499999999999999E-3</v>
      </c>
      <c r="J192" s="274">
        <v>180</v>
      </c>
      <c r="K192" s="514">
        <f>(D192*2+F192*2+5)*(E192+F192*2+5)/10^4</f>
        <v>2.5000000000000001E-3</v>
      </c>
      <c r="L192" s="514">
        <f>K192*J192/10^3</f>
        <v>4.4999999999999999E-4</v>
      </c>
      <c r="M192" s="515">
        <v>17</v>
      </c>
      <c r="N192" s="738">
        <f>(D192*E192*G192)/10^6</f>
        <v>0</v>
      </c>
      <c r="O192" s="738">
        <f>N192*M192</f>
        <v>0</v>
      </c>
      <c r="P192" s="516">
        <v>120</v>
      </c>
      <c r="Q192" s="281">
        <f>K192*3</f>
        <v>7.4999999999999997E-3</v>
      </c>
      <c r="R192" s="280">
        <f>Q192*P192/10^3</f>
        <v>8.9999999999999987E-4</v>
      </c>
      <c r="AB192" s="1075"/>
      <c r="AC192" s="1078"/>
      <c r="AD192" s="1078"/>
      <c r="AE192" s="1078"/>
      <c r="AF192" s="1078"/>
      <c r="AG192" s="1078"/>
      <c r="AH192" s="1078"/>
      <c r="AI192" s="1078"/>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c r="CL192" s="1078"/>
      <c r="CM192" s="1078"/>
      <c r="CN192" s="1078"/>
      <c r="CO192" s="1078"/>
      <c r="CP192" s="1078"/>
      <c r="CQ192" s="1078"/>
      <c r="CR192" s="1078"/>
      <c r="CS192" s="1078"/>
      <c r="CT192" s="1078"/>
      <c r="CU192" s="1078"/>
      <c r="CV192" s="1078"/>
      <c r="CW192" s="1078"/>
      <c r="CX192" s="1078"/>
      <c r="CY192" s="1078"/>
      <c r="CZ192" s="1078"/>
      <c r="DA192" s="1078"/>
      <c r="DB192" s="1078"/>
      <c r="DC192" s="1078"/>
      <c r="DD192" s="1078"/>
      <c r="DE192" s="1078"/>
      <c r="DF192" s="1078"/>
      <c r="DG192" s="1078"/>
      <c r="DH192" s="1078"/>
      <c r="DI192" s="1078"/>
      <c r="DJ192" s="1078"/>
      <c r="DK192" s="1078"/>
      <c r="DL192" s="1078"/>
      <c r="DM192" s="1078"/>
      <c r="DN192" s="1078"/>
      <c r="DO192" s="1078"/>
      <c r="DP192" s="1078"/>
      <c r="DQ192" s="1078"/>
      <c r="DR192" s="1078"/>
      <c r="DS192" s="1078"/>
      <c r="DT192" s="1078"/>
      <c r="DU192" s="1078"/>
      <c r="DV192" s="1078"/>
      <c r="DW192" s="1078"/>
      <c r="DX192" s="1078"/>
      <c r="DY192" s="1078"/>
      <c r="DZ192" s="1078"/>
      <c r="EA192" s="1078"/>
      <c r="EB192" s="1078"/>
      <c r="EC192" s="1078"/>
      <c r="ED192" s="1078"/>
      <c r="EE192" s="1078"/>
      <c r="EF192" s="1078"/>
      <c r="EG192" s="1078"/>
      <c r="EH192" s="1078"/>
      <c r="EI192" s="1078"/>
      <c r="EJ192" s="1078"/>
      <c r="EK192" s="1078"/>
      <c r="EL192" s="1078"/>
      <c r="EM192" s="1078"/>
      <c r="EN192" s="1078"/>
      <c r="EO192" s="1078"/>
      <c r="EP192" s="1078"/>
      <c r="EQ192" s="1078"/>
      <c r="ER192" s="1078"/>
      <c r="ES192" s="1078"/>
    </row>
    <row r="193" spans="1:149" s="5" customFormat="1" ht="15" hidden="1" customHeight="1" outlineLevel="1">
      <c r="A193" s="476"/>
      <c r="B193" s="459" t="s">
        <v>987</v>
      </c>
      <c r="C193" s="5" t="s">
        <v>912</v>
      </c>
      <c r="D193" s="139"/>
      <c r="E193" s="139"/>
      <c r="F193" s="139"/>
      <c r="G193" s="139">
        <v>5</v>
      </c>
      <c r="H193" s="139">
        <v>5</v>
      </c>
      <c r="I193" s="273">
        <f>L193+O193+R193</f>
        <v>8.9999999999999998E-4</v>
      </c>
      <c r="J193" s="274">
        <v>180</v>
      </c>
      <c r="K193" s="514">
        <f>(D193*2+F193*2+5)*(E193+F193*2+5)/10^4</f>
        <v>2.5000000000000001E-3</v>
      </c>
      <c r="L193" s="514">
        <f>K193*J193/10^3</f>
        <v>4.4999999999999999E-4</v>
      </c>
      <c r="M193" s="283"/>
      <c r="N193" s="738"/>
      <c r="O193" s="738">
        <f>N193*M193/10^3</f>
        <v>0</v>
      </c>
      <c r="P193" s="516">
        <v>180</v>
      </c>
      <c r="Q193" s="281">
        <f>K193</f>
        <v>2.5000000000000001E-3</v>
      </c>
      <c r="R193" s="280">
        <f>Q193*P193/10^3</f>
        <v>4.4999999999999999E-4</v>
      </c>
      <c r="AB193" s="1075"/>
      <c r="AC193" s="1078"/>
      <c r="AD193" s="1078"/>
      <c r="AE193" s="1078"/>
      <c r="AF193" s="1078"/>
      <c r="AG193" s="1078"/>
      <c r="AH193" s="1078"/>
      <c r="AI193" s="107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c r="CL193" s="1078"/>
      <c r="CM193" s="1078"/>
      <c r="CN193" s="1078"/>
      <c r="CO193" s="1078"/>
      <c r="CP193" s="1078"/>
      <c r="CQ193" s="1078"/>
      <c r="CR193" s="1078"/>
      <c r="CS193" s="1078"/>
      <c r="CT193" s="1078"/>
      <c r="CU193" s="1078"/>
      <c r="CV193" s="1078"/>
      <c r="CW193" s="1078"/>
      <c r="CX193" s="1078"/>
      <c r="CY193" s="1078"/>
      <c r="CZ193" s="1078"/>
      <c r="DA193" s="1078"/>
      <c r="DB193" s="1078"/>
      <c r="DC193" s="1078"/>
      <c r="DD193" s="1078"/>
      <c r="DE193" s="1078"/>
      <c r="DF193" s="1078"/>
      <c r="DG193" s="1078"/>
      <c r="DH193" s="1078"/>
      <c r="DI193" s="1078"/>
      <c r="DJ193" s="1078"/>
      <c r="DK193" s="1078"/>
      <c r="DL193" s="1078"/>
      <c r="DM193" s="1078"/>
      <c r="DN193" s="1078"/>
      <c r="DO193" s="1078"/>
      <c r="DP193" s="1078"/>
      <c r="DQ193" s="1078"/>
      <c r="DR193" s="1078"/>
      <c r="DS193" s="1078"/>
      <c r="DT193" s="1078"/>
      <c r="DU193" s="1078"/>
      <c r="DV193" s="1078"/>
      <c r="DW193" s="1078"/>
      <c r="DX193" s="1078"/>
      <c r="DY193" s="1078"/>
      <c r="DZ193" s="1078"/>
      <c r="EA193" s="1078"/>
      <c r="EB193" s="1078"/>
      <c r="EC193" s="1078"/>
      <c r="ED193" s="1078"/>
      <c r="EE193" s="1078"/>
      <c r="EF193" s="1078"/>
      <c r="EG193" s="1078"/>
      <c r="EH193" s="1078"/>
      <c r="EI193" s="1078"/>
      <c r="EJ193" s="1078"/>
      <c r="EK193" s="1078"/>
      <c r="EL193" s="1078"/>
      <c r="EM193" s="1078"/>
      <c r="EN193" s="1078"/>
      <c r="EO193" s="1078"/>
      <c r="EP193" s="1078"/>
      <c r="EQ193" s="1078"/>
      <c r="ER193" s="1078"/>
      <c r="ES193" s="1078"/>
    </row>
    <row r="194" spans="1:149" s="5" customFormat="1" ht="15" hidden="1" customHeight="1" outlineLevel="1">
      <c r="A194" s="476"/>
      <c r="B194" s="459"/>
      <c r="D194" s="139"/>
      <c r="E194" s="139"/>
      <c r="F194" s="139"/>
      <c r="G194" s="139"/>
      <c r="H194" s="139"/>
      <c r="I194" s="273">
        <f>L194+O194+R194</f>
        <v>0</v>
      </c>
      <c r="J194" s="274"/>
      <c r="K194" s="514">
        <f>(D194*2+F194*2+5)*(E194+F194*2+5)/10^4</f>
        <v>2.5000000000000001E-3</v>
      </c>
      <c r="L194" s="514">
        <f>K194*J194/10^3</f>
        <v>0</v>
      </c>
      <c r="M194" s="283"/>
      <c r="N194" s="738"/>
      <c r="O194" s="738">
        <f>N194*M194/10^3</f>
        <v>0</v>
      </c>
      <c r="P194" s="516"/>
      <c r="Q194" s="281">
        <f>K194</f>
        <v>2.5000000000000001E-3</v>
      </c>
      <c r="R194" s="280">
        <f>Q194*P194/10^3</f>
        <v>0</v>
      </c>
      <c r="AB194" s="1075"/>
      <c r="AC194" s="1078"/>
      <c r="AD194" s="1078"/>
      <c r="AE194" s="1078"/>
      <c r="AF194" s="1078"/>
      <c r="AG194" s="1078"/>
      <c r="AH194" s="1078"/>
      <c r="AI194" s="107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c r="CL194" s="1078"/>
      <c r="CM194" s="1078"/>
      <c r="CN194" s="1078"/>
      <c r="CO194" s="1078"/>
      <c r="CP194" s="1078"/>
      <c r="CQ194" s="1078"/>
      <c r="CR194" s="1078"/>
      <c r="CS194" s="1078"/>
      <c r="CT194" s="1078"/>
      <c r="CU194" s="1078"/>
      <c r="CV194" s="1078"/>
      <c r="CW194" s="1078"/>
      <c r="CX194" s="1078"/>
      <c r="CY194" s="1078"/>
      <c r="CZ194" s="1078"/>
      <c r="DA194" s="1078"/>
      <c r="DB194" s="1078"/>
      <c r="DC194" s="1078"/>
      <c r="DD194" s="1078"/>
      <c r="DE194" s="1078"/>
      <c r="DF194" s="1078"/>
      <c r="DG194" s="1078"/>
      <c r="DH194" s="1078"/>
      <c r="DI194" s="1078"/>
      <c r="DJ194" s="1078"/>
      <c r="DK194" s="1078"/>
      <c r="DL194" s="1078"/>
      <c r="DM194" s="1078"/>
      <c r="DN194" s="1078"/>
      <c r="DO194" s="1078"/>
      <c r="DP194" s="1078"/>
      <c r="DQ194" s="1078"/>
      <c r="DR194" s="1078"/>
      <c r="DS194" s="1078"/>
      <c r="DT194" s="1078"/>
      <c r="DU194" s="1078"/>
      <c r="DV194" s="1078"/>
      <c r="DW194" s="1078"/>
      <c r="DX194" s="1078"/>
      <c r="DY194" s="1078"/>
      <c r="DZ194" s="1078"/>
      <c r="EA194" s="1078"/>
      <c r="EB194" s="1078"/>
      <c r="EC194" s="1078"/>
      <c r="ED194" s="1078"/>
      <c r="EE194" s="1078"/>
      <c r="EF194" s="1078"/>
      <c r="EG194" s="1078"/>
      <c r="EH194" s="1078"/>
      <c r="EI194" s="1078"/>
      <c r="EJ194" s="1078"/>
      <c r="EK194" s="1078"/>
      <c r="EL194" s="1078"/>
      <c r="EM194" s="1078"/>
      <c r="EN194" s="1078"/>
      <c r="EO194" s="1078"/>
      <c r="EP194" s="1078"/>
      <c r="EQ194" s="1078"/>
      <c r="ER194" s="1078"/>
      <c r="ES194" s="1078"/>
    </row>
    <row r="195" spans="1:149" s="5" customFormat="1" ht="15" hidden="1" customHeight="1" outlineLevel="1">
      <c r="A195" s="476"/>
      <c r="B195" s="459"/>
      <c r="D195" s="139"/>
      <c r="E195" s="139"/>
      <c r="F195" s="139"/>
      <c r="G195" s="139"/>
      <c r="H195" s="139"/>
      <c r="I195" s="273">
        <f>L195+O195+R195</f>
        <v>0</v>
      </c>
      <c r="J195" s="274"/>
      <c r="K195" s="514">
        <f>(D195*2+F195*2+5)*(E195+F195*2+5)/10^4</f>
        <v>2.5000000000000001E-3</v>
      </c>
      <c r="L195" s="514">
        <f>K195*J195/10^3</f>
        <v>0</v>
      </c>
      <c r="M195" s="283"/>
      <c r="N195" s="738"/>
      <c r="O195" s="738">
        <f>N195*M195/10^3</f>
        <v>0</v>
      </c>
      <c r="P195" s="516"/>
      <c r="Q195" s="281">
        <f>K195</f>
        <v>2.5000000000000001E-3</v>
      </c>
      <c r="R195" s="280">
        <f>Q195*P195/10^3</f>
        <v>0</v>
      </c>
      <c r="AB195" s="1075"/>
      <c r="AC195" s="1078"/>
      <c r="AD195" s="1078"/>
      <c r="AE195" s="1078"/>
      <c r="AF195" s="1078"/>
      <c r="AG195" s="1078"/>
      <c r="AH195" s="1078"/>
      <c r="AI195" s="107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c r="CL195" s="1078"/>
      <c r="CM195" s="1078"/>
      <c r="CN195" s="1078"/>
      <c r="CO195" s="1078"/>
      <c r="CP195" s="1078"/>
      <c r="CQ195" s="1078"/>
      <c r="CR195" s="1078"/>
      <c r="CS195" s="1078"/>
      <c r="CT195" s="1078"/>
      <c r="CU195" s="1078"/>
      <c r="CV195" s="1078"/>
      <c r="CW195" s="1078"/>
      <c r="CX195" s="1078"/>
      <c r="CY195" s="1078"/>
      <c r="CZ195" s="1078"/>
      <c r="DA195" s="1078"/>
      <c r="DB195" s="1078"/>
      <c r="DC195" s="1078"/>
      <c r="DD195" s="1078"/>
      <c r="DE195" s="1078"/>
      <c r="DF195" s="1078"/>
      <c r="DG195" s="1078"/>
      <c r="DH195" s="1078"/>
      <c r="DI195" s="1078"/>
      <c r="DJ195" s="1078"/>
      <c r="DK195" s="1078"/>
      <c r="DL195" s="1078"/>
      <c r="DM195" s="1078"/>
      <c r="DN195" s="1078"/>
      <c r="DO195" s="1078"/>
      <c r="DP195" s="1078"/>
      <c r="DQ195" s="1078"/>
      <c r="DR195" s="1078"/>
      <c r="DS195" s="1078"/>
      <c r="DT195" s="1078"/>
      <c r="DU195" s="1078"/>
      <c r="DV195" s="1078"/>
      <c r="DW195" s="1078"/>
      <c r="DX195" s="1078"/>
      <c r="DY195" s="1078"/>
      <c r="DZ195" s="1078"/>
      <c r="EA195" s="1078"/>
      <c r="EB195" s="1078"/>
      <c r="EC195" s="1078"/>
      <c r="ED195" s="1078"/>
      <c r="EE195" s="1078"/>
      <c r="EF195" s="1078"/>
      <c r="EG195" s="1078"/>
      <c r="EH195" s="1078"/>
      <c r="EI195" s="1078"/>
      <c r="EJ195" s="1078"/>
      <c r="EK195" s="1078"/>
      <c r="EL195" s="1078"/>
      <c r="EM195" s="1078"/>
      <c r="EN195" s="1078"/>
      <c r="EO195" s="1078"/>
      <c r="EP195" s="1078"/>
      <c r="EQ195" s="1078"/>
      <c r="ER195" s="1078"/>
      <c r="ES195" s="1078"/>
    </row>
    <row r="196" spans="1:149" s="5" customFormat="1" ht="15" customHeight="1" collapsed="1">
      <c r="A196" s="476"/>
      <c r="B196" s="476"/>
      <c r="C196" s="476"/>
      <c r="D196" s="476"/>
      <c r="E196" s="476"/>
      <c r="F196" s="476"/>
      <c r="H196" s="476"/>
      <c r="I196" s="476"/>
      <c r="J196" s="464"/>
      <c r="K196" s="464"/>
      <c r="L196" s="464"/>
      <c r="M196" s="464"/>
      <c r="N196" s="464"/>
      <c r="O196" s="464"/>
      <c r="P196" s="4"/>
      <c r="Q196" s="464"/>
      <c r="R196" s="74"/>
      <c r="AB196" s="1075"/>
      <c r="AC196" s="1078"/>
      <c r="AD196" s="1078"/>
      <c r="AE196" s="1078"/>
      <c r="AF196" s="1078"/>
      <c r="AG196" s="1078"/>
      <c r="AH196" s="1078"/>
      <c r="AI196" s="107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c r="CL196" s="1078"/>
      <c r="CM196" s="1078"/>
      <c r="CN196" s="1078"/>
      <c r="CO196" s="1078"/>
      <c r="CP196" s="1078"/>
      <c r="CQ196" s="1078"/>
      <c r="CR196" s="1078"/>
      <c r="CS196" s="1078"/>
      <c r="CT196" s="1078"/>
      <c r="CU196" s="1078"/>
      <c r="CV196" s="1078"/>
      <c r="CW196" s="1078"/>
      <c r="CX196" s="1078"/>
      <c r="CY196" s="1078"/>
      <c r="CZ196" s="1078"/>
      <c r="DA196" s="1078"/>
      <c r="DB196" s="1078"/>
      <c r="DC196" s="1078"/>
      <c r="DD196" s="1078"/>
      <c r="DE196" s="1078"/>
      <c r="DF196" s="1078"/>
      <c r="DG196" s="1078"/>
      <c r="DH196" s="1078"/>
      <c r="DI196" s="1078"/>
      <c r="DJ196" s="1078"/>
      <c r="DK196" s="1078"/>
      <c r="DL196" s="1078"/>
      <c r="DM196" s="1078"/>
      <c r="DN196" s="1078"/>
      <c r="DO196" s="1078"/>
      <c r="DP196" s="1078"/>
      <c r="DQ196" s="1078"/>
      <c r="DR196" s="1078"/>
      <c r="DS196" s="1078"/>
      <c r="DT196" s="1078"/>
      <c r="DU196" s="1078"/>
      <c r="DV196" s="1078"/>
      <c r="DW196" s="1078"/>
      <c r="DX196" s="1078"/>
      <c r="DY196" s="1078"/>
      <c r="DZ196" s="1078"/>
      <c r="EA196" s="1078"/>
      <c r="EB196" s="1078"/>
      <c r="EC196" s="1078"/>
      <c r="ED196" s="1078"/>
      <c r="EE196" s="1078"/>
      <c r="EF196" s="1078"/>
      <c r="EG196" s="1078"/>
      <c r="EH196" s="1078"/>
      <c r="EI196" s="1078"/>
      <c r="EJ196" s="1078"/>
      <c r="EK196" s="1078"/>
      <c r="EL196" s="1078"/>
      <c r="EM196" s="1078"/>
      <c r="EN196" s="1078"/>
      <c r="EO196" s="1078"/>
      <c r="EP196" s="1078"/>
      <c r="EQ196" s="1078"/>
      <c r="ER196" s="1078"/>
      <c r="ES196" s="1078"/>
    </row>
    <row r="197" spans="1:149" s="5" customFormat="1" ht="15" customHeight="1">
      <c r="A197" s="1264" t="s">
        <v>823</v>
      </c>
      <c r="B197" s="1266" t="s">
        <v>988</v>
      </c>
      <c r="C197" s="1267"/>
      <c r="D197" s="1270" t="s">
        <v>0</v>
      </c>
      <c r="E197" s="1271"/>
      <c r="F197" s="1272"/>
      <c r="G197" s="1273" t="s">
        <v>989</v>
      </c>
      <c r="H197" s="1264" t="s">
        <v>990</v>
      </c>
      <c r="I197" s="1275" t="s">
        <v>991</v>
      </c>
      <c r="J197" s="1276"/>
      <c r="K197" s="1279" t="s">
        <v>830</v>
      </c>
      <c r="L197" s="1279"/>
      <c r="M197" s="1279"/>
      <c r="N197" s="1279"/>
      <c r="O197" s="1279"/>
      <c r="P197" s="1279"/>
      <c r="Q197" s="1279"/>
      <c r="R197" s="1285" t="s">
        <v>992</v>
      </c>
      <c r="S197" s="1285"/>
      <c r="T197" s="1285"/>
      <c r="W197" s="85"/>
      <c r="AB197" s="1075"/>
      <c r="AC197" s="1078"/>
      <c r="AD197" s="1078"/>
      <c r="AE197" s="1078"/>
      <c r="AF197" s="1078"/>
      <c r="AG197" s="1078"/>
      <c r="AH197" s="1078"/>
      <c r="AI197" s="107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c r="CL197" s="1078"/>
      <c r="CM197" s="1078"/>
      <c r="CN197" s="1078"/>
      <c r="CO197" s="1078"/>
      <c r="CP197" s="1078"/>
      <c r="CQ197" s="1078"/>
      <c r="CR197" s="1078"/>
      <c r="CS197" s="1078"/>
      <c r="CT197" s="1078"/>
      <c r="CU197" s="1078"/>
      <c r="CV197" s="1078"/>
      <c r="CW197" s="1078"/>
      <c r="CX197" s="1078"/>
      <c r="CY197" s="1078"/>
      <c r="CZ197" s="1078"/>
      <c r="DA197" s="1078"/>
      <c r="DB197" s="1078"/>
      <c r="DC197" s="1078"/>
      <c r="DD197" s="1078"/>
      <c r="DE197" s="1078"/>
      <c r="DF197" s="1078"/>
      <c r="DG197" s="1078"/>
      <c r="DH197" s="1078"/>
      <c r="DI197" s="1078"/>
      <c r="DJ197" s="1078"/>
      <c r="DK197" s="1078"/>
      <c r="DL197" s="1078"/>
      <c r="DM197" s="1078"/>
      <c r="DN197" s="1078"/>
      <c r="DO197" s="1078"/>
      <c r="DP197" s="1078"/>
      <c r="DQ197" s="1078"/>
      <c r="DR197" s="1078"/>
      <c r="DS197" s="1078"/>
      <c r="DT197" s="1078"/>
      <c r="DU197" s="1078"/>
      <c r="DV197" s="1078"/>
      <c r="DW197" s="1078"/>
      <c r="DX197" s="1078"/>
      <c r="DY197" s="1078"/>
      <c r="DZ197" s="1078"/>
      <c r="EA197" s="1078"/>
      <c r="EB197" s="1078"/>
      <c r="EC197" s="1078"/>
      <c r="ED197" s="1078"/>
      <c r="EE197" s="1078"/>
      <c r="EF197" s="1078"/>
      <c r="EG197" s="1078"/>
      <c r="EH197" s="1078"/>
      <c r="EI197" s="1078"/>
      <c r="EJ197" s="1078"/>
      <c r="EK197" s="1078"/>
      <c r="EL197" s="1078"/>
      <c r="EM197" s="1078"/>
      <c r="EN197" s="1078"/>
      <c r="EO197" s="1078"/>
      <c r="EP197" s="1078"/>
      <c r="EQ197" s="1078"/>
      <c r="ER197" s="1078"/>
      <c r="ES197" s="1078"/>
    </row>
    <row r="198" spans="1:149" s="5" customFormat="1" ht="21" customHeight="1">
      <c r="A198" s="1265"/>
      <c r="B198" s="1268"/>
      <c r="C198" s="1269"/>
      <c r="D198" s="58" t="s">
        <v>993</v>
      </c>
      <c r="E198" s="58" t="s">
        <v>994</v>
      </c>
      <c r="F198" s="59" t="s">
        <v>995</v>
      </c>
      <c r="G198" s="1274"/>
      <c r="H198" s="1265"/>
      <c r="I198" s="1277"/>
      <c r="J198" s="1278"/>
      <c r="K198" s="1279"/>
      <c r="L198" s="1279"/>
      <c r="M198" s="1279"/>
      <c r="N198" s="1279"/>
      <c r="O198" s="1279"/>
      <c r="P198" s="1279"/>
      <c r="Q198" s="1279"/>
      <c r="R198" s="1286"/>
      <c r="S198" s="1286"/>
      <c r="T198" s="1286"/>
      <c r="W198" s="85"/>
      <c r="X198" s="85"/>
      <c r="Y198" s="85"/>
      <c r="Z198" s="85"/>
      <c r="AA198" s="85"/>
      <c r="AB198" s="1075"/>
      <c r="AC198" s="1078"/>
      <c r="AD198" s="1078"/>
      <c r="AE198" s="1078"/>
      <c r="AF198" s="1078"/>
      <c r="AG198" s="1078"/>
      <c r="AH198" s="1078"/>
      <c r="AI198" s="107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c r="CL198" s="1078"/>
      <c r="CM198" s="1078"/>
      <c r="CN198" s="1078"/>
      <c r="CO198" s="1078"/>
      <c r="CP198" s="1078"/>
      <c r="CQ198" s="1078"/>
      <c r="CR198" s="1078"/>
      <c r="CS198" s="1078"/>
      <c r="CT198" s="1078"/>
      <c r="CU198" s="1078"/>
      <c r="CV198" s="1078"/>
      <c r="CW198" s="1078"/>
      <c r="CX198" s="1078"/>
      <c r="CY198" s="1078"/>
      <c r="CZ198" s="1078"/>
      <c r="DA198" s="1078"/>
      <c r="DB198" s="1078"/>
      <c r="DC198" s="1078"/>
      <c r="DD198" s="1078"/>
      <c r="DE198" s="1078"/>
      <c r="DF198" s="1078"/>
      <c r="DG198" s="1078"/>
      <c r="DH198" s="1078"/>
      <c r="DI198" s="1078"/>
      <c r="DJ198" s="1078"/>
      <c r="DK198" s="1078"/>
      <c r="DL198" s="1078"/>
      <c r="DM198" s="1078"/>
      <c r="DN198" s="1078"/>
      <c r="DO198" s="1078"/>
      <c r="DP198" s="1078"/>
      <c r="DQ198" s="1078"/>
      <c r="DR198" s="1078"/>
      <c r="DS198" s="1078"/>
      <c r="DT198" s="1078"/>
      <c r="DU198" s="1078"/>
      <c r="DV198" s="1078"/>
      <c r="DW198" s="1078"/>
      <c r="DX198" s="1078"/>
      <c r="DY198" s="1078"/>
      <c r="DZ198" s="1078"/>
      <c r="EA198" s="1078"/>
      <c r="EB198" s="1078"/>
      <c r="EC198" s="1078"/>
      <c r="ED198" s="1078"/>
      <c r="EE198" s="1078"/>
      <c r="EF198" s="1078"/>
      <c r="EG198" s="1078"/>
      <c r="EH198" s="1078"/>
      <c r="EI198" s="1078"/>
      <c r="EJ198" s="1078"/>
      <c r="EK198" s="1078"/>
      <c r="EL198" s="1078"/>
      <c r="EM198" s="1078"/>
      <c r="EN198" s="1078"/>
      <c r="EO198" s="1078"/>
      <c r="EP198" s="1078"/>
      <c r="EQ198" s="1078"/>
      <c r="ER198" s="1078"/>
      <c r="ES198" s="1078"/>
    </row>
    <row r="199" spans="1:149" s="5" customFormat="1" ht="21" customHeight="1">
      <c r="A199" s="60">
        <v>1</v>
      </c>
      <c r="B199" s="262" t="s">
        <v>1064</v>
      </c>
      <c r="C199" s="263"/>
      <c r="D199" s="61"/>
      <c r="E199" s="61">
        <v>2</v>
      </c>
      <c r="F199" s="62">
        <f>D199+E199</f>
        <v>2</v>
      </c>
      <c r="G199" s="63">
        <f>F199*$R$8</f>
        <v>1784</v>
      </c>
      <c r="H199" s="60"/>
      <c r="I199" s="1287"/>
      <c r="J199" s="1288"/>
      <c r="K199" s="428" t="s">
        <v>997</v>
      </c>
      <c r="L199" s="429"/>
      <c r="M199" s="429"/>
      <c r="N199" s="429"/>
      <c r="O199" s="429"/>
      <c r="P199" s="429"/>
      <c r="Q199" s="430"/>
      <c r="R199" s="1289"/>
      <c r="S199" s="1289"/>
      <c r="T199" s="1289"/>
      <c r="W199" s="85"/>
      <c r="AB199" s="1075"/>
      <c r="AC199" s="1078"/>
      <c r="AD199" s="1078"/>
      <c r="AE199" s="1078"/>
      <c r="AF199" s="1078"/>
      <c r="AG199" s="1078"/>
      <c r="AH199" s="1078"/>
      <c r="AI199" s="107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c r="CL199" s="1078"/>
      <c r="CM199" s="1078"/>
      <c r="CN199" s="1078"/>
      <c r="CO199" s="1078"/>
      <c r="CP199" s="1078"/>
      <c r="CQ199" s="1078"/>
      <c r="CR199" s="1078"/>
      <c r="CS199" s="1078"/>
      <c r="CT199" s="1078"/>
      <c r="CU199" s="1078"/>
      <c r="CV199" s="1078"/>
      <c r="CW199" s="1078"/>
      <c r="CX199" s="1078"/>
      <c r="CY199" s="1078"/>
      <c r="CZ199" s="1078"/>
      <c r="DA199" s="1078"/>
      <c r="DB199" s="1078"/>
      <c r="DC199" s="1078"/>
      <c r="DD199" s="1078"/>
      <c r="DE199" s="1078"/>
      <c r="DF199" s="1078"/>
      <c r="DG199" s="1078"/>
      <c r="DH199" s="1078"/>
      <c r="DI199" s="1078"/>
      <c r="DJ199" s="1078"/>
      <c r="DK199" s="1078"/>
      <c r="DL199" s="1078"/>
      <c r="DM199" s="1078"/>
      <c r="DN199" s="1078"/>
      <c r="DO199" s="1078"/>
      <c r="DP199" s="1078"/>
      <c r="DQ199" s="1078"/>
      <c r="DR199" s="1078"/>
      <c r="DS199" s="1078"/>
      <c r="DT199" s="1078"/>
      <c r="DU199" s="1078"/>
      <c r="DV199" s="1078"/>
      <c r="DW199" s="1078"/>
      <c r="DX199" s="1078"/>
      <c r="DY199" s="1078"/>
      <c r="DZ199" s="1078"/>
      <c r="EA199" s="1078"/>
      <c r="EB199" s="1078"/>
      <c r="EC199" s="1078"/>
      <c r="ED199" s="1078"/>
      <c r="EE199" s="1078"/>
      <c r="EF199" s="1078"/>
      <c r="EG199" s="1078"/>
      <c r="EH199" s="1078"/>
      <c r="EI199" s="1078"/>
      <c r="EJ199" s="1078"/>
      <c r="EK199" s="1078"/>
      <c r="EL199" s="1078"/>
      <c r="EM199" s="1078"/>
      <c r="EN199" s="1078"/>
      <c r="EO199" s="1078"/>
      <c r="EP199" s="1078"/>
      <c r="EQ199" s="1078"/>
      <c r="ER199" s="1078"/>
      <c r="ES199" s="1078"/>
    </row>
    <row r="200" spans="1:149" s="5" customFormat="1" ht="15.75" customHeight="1">
      <c r="A200" s="60">
        <v>2</v>
      </c>
      <c r="B200" s="262" t="s">
        <v>160</v>
      </c>
      <c r="C200" s="263"/>
      <c r="D200" s="61"/>
      <c r="E200" s="61">
        <v>2</v>
      </c>
      <c r="F200" s="62">
        <f t="shared" ref="F200:F234" si="76">D200+E200</f>
        <v>2</v>
      </c>
      <c r="G200" s="63">
        <f t="shared" ref="G200:G234" si="77">F200*$R$8</f>
        <v>1784</v>
      </c>
      <c r="H200" s="60"/>
      <c r="I200" s="1290"/>
      <c r="J200" s="1290"/>
      <c r="K200" s="428" t="s">
        <v>998</v>
      </c>
      <c r="L200" s="429"/>
      <c r="M200" s="429"/>
      <c r="N200" s="429"/>
      <c r="O200" s="429"/>
      <c r="P200" s="429"/>
      <c r="Q200" s="430"/>
      <c r="R200" s="1289"/>
      <c r="S200" s="1289"/>
      <c r="T200" s="1289"/>
      <c r="W200" s="85"/>
      <c r="AB200" s="1075"/>
      <c r="AC200" s="1078"/>
      <c r="AD200" s="1078"/>
      <c r="AE200" s="1078"/>
      <c r="AF200" s="1078"/>
      <c r="AG200" s="1078"/>
      <c r="AH200" s="1078"/>
      <c r="AI200" s="1078"/>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c r="CL200" s="1078"/>
      <c r="CM200" s="1078"/>
      <c r="CN200" s="1078"/>
      <c r="CO200" s="1078"/>
      <c r="CP200" s="1078"/>
      <c r="CQ200" s="1078"/>
      <c r="CR200" s="1078"/>
      <c r="CS200" s="1078"/>
      <c r="CT200" s="1078"/>
      <c r="CU200" s="1078"/>
      <c r="CV200" s="1078"/>
      <c r="CW200" s="1078"/>
      <c r="CX200" s="1078"/>
      <c r="CY200" s="1078"/>
      <c r="CZ200" s="1078"/>
      <c r="DA200" s="1078"/>
      <c r="DB200" s="1078"/>
      <c r="DC200" s="1078"/>
      <c r="DD200" s="1078"/>
      <c r="DE200" s="1078"/>
      <c r="DF200" s="1078"/>
      <c r="DG200" s="1078"/>
      <c r="DH200" s="1078"/>
      <c r="DI200" s="1078"/>
      <c r="DJ200" s="1078"/>
      <c r="DK200" s="1078"/>
      <c r="DL200" s="1078"/>
      <c r="DM200" s="1078"/>
      <c r="DN200" s="1078"/>
      <c r="DO200" s="1078"/>
      <c r="DP200" s="1078"/>
      <c r="DQ200" s="1078"/>
      <c r="DR200" s="1078"/>
      <c r="DS200" s="1078"/>
      <c r="DT200" s="1078"/>
      <c r="DU200" s="1078"/>
      <c r="DV200" s="1078"/>
      <c r="DW200" s="1078"/>
      <c r="DX200" s="1078"/>
      <c r="DY200" s="1078"/>
      <c r="DZ200" s="1078"/>
      <c r="EA200" s="1078"/>
      <c r="EB200" s="1078"/>
      <c r="EC200" s="1078"/>
      <c r="ED200" s="1078"/>
      <c r="EE200" s="1078"/>
      <c r="EF200" s="1078"/>
      <c r="EG200" s="1078"/>
      <c r="EH200" s="1078"/>
      <c r="EI200" s="1078"/>
      <c r="EJ200" s="1078"/>
      <c r="EK200" s="1078"/>
      <c r="EL200" s="1078"/>
      <c r="EM200" s="1078"/>
      <c r="EN200" s="1078"/>
      <c r="EO200" s="1078"/>
      <c r="EP200" s="1078"/>
      <c r="EQ200" s="1078"/>
      <c r="ER200" s="1078"/>
      <c r="ES200" s="1078"/>
    </row>
    <row r="201" spans="1:149" s="5" customFormat="1" ht="15.75" customHeight="1">
      <c r="A201" s="60">
        <v>3</v>
      </c>
      <c r="B201" s="262" t="s">
        <v>183</v>
      </c>
      <c r="C201" s="263"/>
      <c r="D201" s="61"/>
      <c r="E201" s="61">
        <v>3</v>
      </c>
      <c r="F201" s="62">
        <f t="shared" si="76"/>
        <v>3</v>
      </c>
      <c r="G201" s="63">
        <f t="shared" si="77"/>
        <v>2676</v>
      </c>
      <c r="H201" s="60"/>
      <c r="I201" s="1290"/>
      <c r="J201" s="1290"/>
      <c r="K201" s="428" t="s">
        <v>998</v>
      </c>
      <c r="L201" s="429"/>
      <c r="M201" s="429"/>
      <c r="N201" s="429"/>
      <c r="O201" s="429"/>
      <c r="P201" s="429"/>
      <c r="Q201" s="430"/>
      <c r="R201" s="1289"/>
      <c r="S201" s="1289"/>
      <c r="T201" s="1289"/>
      <c r="W201" s="85"/>
      <c r="AB201" s="1075"/>
      <c r="AC201" s="1078"/>
      <c r="AD201" s="1078"/>
      <c r="AE201" s="1078"/>
      <c r="AF201" s="1078"/>
      <c r="AG201" s="1078"/>
      <c r="AH201" s="1078"/>
      <c r="AI201" s="1078"/>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c r="CL201" s="1078"/>
      <c r="CM201" s="1078"/>
      <c r="CN201" s="1078"/>
      <c r="CO201" s="1078"/>
      <c r="CP201" s="1078"/>
      <c r="CQ201" s="1078"/>
      <c r="CR201" s="1078"/>
      <c r="CS201" s="1078"/>
      <c r="CT201" s="1078"/>
      <c r="CU201" s="1078"/>
      <c r="CV201" s="1078"/>
      <c r="CW201" s="1078"/>
      <c r="CX201" s="1078"/>
      <c r="CY201" s="1078"/>
      <c r="CZ201" s="1078"/>
      <c r="DA201" s="1078"/>
      <c r="DB201" s="1078"/>
      <c r="DC201" s="1078"/>
      <c r="DD201" s="1078"/>
      <c r="DE201" s="1078"/>
      <c r="DF201" s="1078"/>
      <c r="DG201" s="1078"/>
      <c r="DH201" s="1078"/>
      <c r="DI201" s="1078"/>
      <c r="DJ201" s="1078"/>
      <c r="DK201" s="1078"/>
      <c r="DL201" s="1078"/>
      <c r="DM201" s="1078"/>
      <c r="DN201" s="1078"/>
      <c r="DO201" s="1078"/>
      <c r="DP201" s="1078"/>
      <c r="DQ201" s="1078"/>
      <c r="DR201" s="1078"/>
      <c r="DS201" s="1078"/>
      <c r="DT201" s="1078"/>
      <c r="DU201" s="1078"/>
      <c r="DV201" s="1078"/>
      <c r="DW201" s="1078"/>
      <c r="DX201" s="1078"/>
      <c r="DY201" s="1078"/>
      <c r="DZ201" s="1078"/>
      <c r="EA201" s="1078"/>
      <c r="EB201" s="1078"/>
      <c r="EC201" s="1078"/>
      <c r="ED201" s="1078"/>
      <c r="EE201" s="1078"/>
      <c r="EF201" s="1078"/>
      <c r="EG201" s="1078"/>
      <c r="EH201" s="1078"/>
      <c r="EI201" s="1078"/>
      <c r="EJ201" s="1078"/>
      <c r="EK201" s="1078"/>
      <c r="EL201" s="1078"/>
      <c r="EM201" s="1078"/>
      <c r="EN201" s="1078"/>
      <c r="EO201" s="1078"/>
      <c r="EP201" s="1078"/>
      <c r="EQ201" s="1078"/>
      <c r="ER201" s="1078"/>
      <c r="ES201" s="1078"/>
    </row>
    <row r="202" spans="1:149" s="5" customFormat="1" ht="15.75" customHeight="1">
      <c r="A202" s="60">
        <v>4</v>
      </c>
      <c r="B202" s="262" t="s">
        <v>9</v>
      </c>
      <c r="C202" s="263"/>
      <c r="D202" s="61"/>
      <c r="E202" s="61">
        <v>1</v>
      </c>
      <c r="F202" s="62">
        <f t="shared" si="76"/>
        <v>1</v>
      </c>
      <c r="G202" s="63">
        <f t="shared" si="77"/>
        <v>892</v>
      </c>
      <c r="H202" s="60"/>
      <c r="I202" s="1290"/>
      <c r="J202" s="1290"/>
      <c r="K202" s="428" t="s">
        <v>1065</v>
      </c>
      <c r="L202" s="429"/>
      <c r="M202" s="429"/>
      <c r="N202" s="429"/>
      <c r="O202" s="429"/>
      <c r="P202" s="429"/>
      <c r="Q202" s="430"/>
      <c r="R202" s="1289"/>
      <c r="S202" s="1289"/>
      <c r="T202" s="1289"/>
      <c r="W202" s="85"/>
      <c r="AB202" s="1075"/>
      <c r="AC202" s="1078"/>
      <c r="AD202" s="1078"/>
      <c r="AE202" s="1078"/>
      <c r="AF202" s="1078"/>
      <c r="AG202" s="1078"/>
      <c r="AH202" s="1078"/>
      <c r="AI202" s="1078"/>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c r="CL202" s="1078"/>
      <c r="CM202" s="1078"/>
      <c r="CN202" s="1078"/>
      <c r="CO202" s="1078"/>
      <c r="CP202" s="1078"/>
      <c r="CQ202" s="1078"/>
      <c r="CR202" s="1078"/>
      <c r="CS202" s="1078"/>
      <c r="CT202" s="1078"/>
      <c r="CU202" s="1078"/>
      <c r="CV202" s="1078"/>
      <c r="CW202" s="1078"/>
      <c r="CX202" s="1078"/>
      <c r="CY202" s="1078"/>
      <c r="CZ202" s="1078"/>
      <c r="DA202" s="1078"/>
      <c r="DB202" s="1078"/>
      <c r="DC202" s="1078"/>
      <c r="DD202" s="1078"/>
      <c r="DE202" s="1078"/>
      <c r="DF202" s="1078"/>
      <c r="DG202" s="1078"/>
      <c r="DH202" s="1078"/>
      <c r="DI202" s="1078"/>
      <c r="DJ202" s="1078"/>
      <c r="DK202" s="1078"/>
      <c r="DL202" s="1078"/>
      <c r="DM202" s="1078"/>
      <c r="DN202" s="1078"/>
      <c r="DO202" s="1078"/>
      <c r="DP202" s="1078"/>
      <c r="DQ202" s="1078"/>
      <c r="DR202" s="1078"/>
      <c r="DS202" s="1078"/>
      <c r="DT202" s="1078"/>
      <c r="DU202" s="1078"/>
      <c r="DV202" s="1078"/>
      <c r="DW202" s="1078"/>
      <c r="DX202" s="1078"/>
      <c r="DY202" s="1078"/>
      <c r="DZ202" s="1078"/>
      <c r="EA202" s="1078"/>
      <c r="EB202" s="1078"/>
      <c r="EC202" s="1078"/>
      <c r="ED202" s="1078"/>
      <c r="EE202" s="1078"/>
      <c r="EF202" s="1078"/>
      <c r="EG202" s="1078"/>
      <c r="EH202" s="1078"/>
      <c r="EI202" s="1078"/>
      <c r="EJ202" s="1078"/>
      <c r="EK202" s="1078"/>
      <c r="EL202" s="1078"/>
      <c r="EM202" s="1078"/>
      <c r="EN202" s="1078"/>
      <c r="EO202" s="1078"/>
      <c r="EP202" s="1078"/>
      <c r="EQ202" s="1078"/>
      <c r="ER202" s="1078"/>
      <c r="ES202" s="1078"/>
    </row>
    <row r="203" spans="1:149" s="5" customFormat="1" ht="15.75" customHeight="1">
      <c r="A203" s="60">
        <v>5</v>
      </c>
      <c r="B203" s="262" t="s">
        <v>36</v>
      </c>
      <c r="C203" s="263"/>
      <c r="D203" s="61">
        <v>31</v>
      </c>
      <c r="E203" s="61"/>
      <c r="F203" s="62">
        <f t="shared" si="76"/>
        <v>31</v>
      </c>
      <c r="G203" s="63">
        <f t="shared" si="77"/>
        <v>27652</v>
      </c>
      <c r="H203" s="60"/>
      <c r="I203" s="1290"/>
      <c r="J203" s="1290"/>
      <c r="K203" s="428" t="s">
        <v>999</v>
      </c>
      <c r="L203" s="429"/>
      <c r="M203" s="429"/>
      <c r="N203" s="429"/>
      <c r="O203" s="429"/>
      <c r="P203" s="429"/>
      <c r="Q203" s="430"/>
      <c r="R203" s="1289"/>
      <c r="S203" s="1289"/>
      <c r="T203" s="1289"/>
      <c r="W203" s="85"/>
      <c r="AB203" s="1075"/>
      <c r="AC203" s="1078"/>
      <c r="AD203" s="1078"/>
      <c r="AE203" s="1078"/>
      <c r="AF203" s="1078"/>
      <c r="AG203" s="1078"/>
      <c r="AH203" s="1078"/>
      <c r="AI203" s="1078"/>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c r="CL203" s="1078"/>
      <c r="CM203" s="1078"/>
      <c r="CN203" s="1078"/>
      <c r="CO203" s="1078"/>
      <c r="CP203" s="1078"/>
      <c r="CQ203" s="1078"/>
      <c r="CR203" s="1078"/>
      <c r="CS203" s="1078"/>
      <c r="CT203" s="1078"/>
      <c r="CU203" s="1078"/>
      <c r="CV203" s="1078"/>
      <c r="CW203" s="1078"/>
      <c r="CX203" s="1078"/>
      <c r="CY203" s="1078"/>
      <c r="CZ203" s="1078"/>
      <c r="DA203" s="1078"/>
      <c r="DB203" s="1078"/>
      <c r="DC203" s="1078"/>
      <c r="DD203" s="1078"/>
      <c r="DE203" s="1078"/>
      <c r="DF203" s="1078"/>
      <c r="DG203" s="1078"/>
      <c r="DH203" s="1078"/>
      <c r="DI203" s="1078"/>
      <c r="DJ203" s="1078"/>
      <c r="DK203" s="1078"/>
      <c r="DL203" s="1078"/>
      <c r="DM203" s="1078"/>
      <c r="DN203" s="1078"/>
      <c r="DO203" s="1078"/>
      <c r="DP203" s="1078"/>
      <c r="DQ203" s="1078"/>
      <c r="DR203" s="1078"/>
      <c r="DS203" s="1078"/>
      <c r="DT203" s="1078"/>
      <c r="DU203" s="1078"/>
      <c r="DV203" s="1078"/>
      <c r="DW203" s="1078"/>
      <c r="DX203" s="1078"/>
      <c r="DY203" s="1078"/>
      <c r="DZ203" s="1078"/>
      <c r="EA203" s="1078"/>
      <c r="EB203" s="1078"/>
      <c r="EC203" s="1078"/>
      <c r="ED203" s="1078"/>
      <c r="EE203" s="1078"/>
      <c r="EF203" s="1078"/>
      <c r="EG203" s="1078"/>
      <c r="EH203" s="1078"/>
      <c r="EI203" s="1078"/>
      <c r="EJ203" s="1078"/>
      <c r="EK203" s="1078"/>
      <c r="EL203" s="1078"/>
      <c r="EM203" s="1078"/>
      <c r="EN203" s="1078"/>
      <c r="EO203" s="1078"/>
      <c r="EP203" s="1078"/>
      <c r="EQ203" s="1078"/>
      <c r="ER203" s="1078"/>
      <c r="ES203" s="1078"/>
    </row>
    <row r="204" spans="1:149" s="5" customFormat="1" ht="15.75" customHeight="1">
      <c r="A204" s="60">
        <v>6</v>
      </c>
      <c r="B204" s="1031" t="s">
        <v>38</v>
      </c>
      <c r="C204" s="1032"/>
      <c r="D204" s="1033">
        <f>8+8</f>
        <v>16</v>
      </c>
      <c r="E204" s="1033"/>
      <c r="F204" s="1034">
        <f t="shared" si="76"/>
        <v>16</v>
      </c>
      <c r="G204" s="1035">
        <f t="shared" si="77"/>
        <v>14272</v>
      </c>
      <c r="H204" s="1036"/>
      <c r="I204" s="1434"/>
      <c r="J204" s="1434"/>
      <c r="K204" s="1037" t="s">
        <v>1066</v>
      </c>
      <c r="L204" s="1038"/>
      <c r="M204" s="1038"/>
      <c r="N204" s="429"/>
      <c r="O204" s="429"/>
      <c r="P204" s="429"/>
      <c r="Q204" s="430"/>
      <c r="R204" s="1289"/>
      <c r="S204" s="1289"/>
      <c r="T204" s="1289"/>
      <c r="W204" s="85"/>
      <c r="AB204" s="1075"/>
      <c r="AC204" s="1078"/>
      <c r="AD204" s="1078"/>
      <c r="AE204" s="1078"/>
      <c r="AF204" s="1078"/>
      <c r="AG204" s="1078"/>
      <c r="AH204" s="1078"/>
      <c r="AI204" s="1078"/>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c r="CL204" s="1078"/>
      <c r="CM204" s="1078"/>
      <c r="CN204" s="1078"/>
      <c r="CO204" s="1078"/>
      <c r="CP204" s="1078"/>
      <c r="CQ204" s="1078"/>
      <c r="CR204" s="1078"/>
      <c r="CS204" s="1078"/>
      <c r="CT204" s="1078"/>
      <c r="CU204" s="1078"/>
      <c r="CV204" s="1078"/>
      <c r="CW204" s="1078"/>
      <c r="CX204" s="1078"/>
      <c r="CY204" s="1078"/>
      <c r="CZ204" s="1078"/>
      <c r="DA204" s="1078"/>
      <c r="DB204" s="1078"/>
      <c r="DC204" s="1078"/>
      <c r="DD204" s="1078"/>
      <c r="DE204" s="1078"/>
      <c r="DF204" s="1078"/>
      <c r="DG204" s="1078"/>
      <c r="DH204" s="1078"/>
      <c r="DI204" s="1078"/>
      <c r="DJ204" s="1078"/>
      <c r="DK204" s="1078"/>
      <c r="DL204" s="1078"/>
      <c r="DM204" s="1078"/>
      <c r="DN204" s="1078"/>
      <c r="DO204" s="1078"/>
      <c r="DP204" s="1078"/>
      <c r="DQ204" s="1078"/>
      <c r="DR204" s="1078"/>
      <c r="DS204" s="1078"/>
      <c r="DT204" s="1078"/>
      <c r="DU204" s="1078"/>
      <c r="DV204" s="1078"/>
      <c r="DW204" s="1078"/>
      <c r="DX204" s="1078"/>
      <c r="DY204" s="1078"/>
      <c r="DZ204" s="1078"/>
      <c r="EA204" s="1078"/>
      <c r="EB204" s="1078"/>
      <c r="EC204" s="1078"/>
      <c r="ED204" s="1078"/>
      <c r="EE204" s="1078"/>
      <c r="EF204" s="1078"/>
      <c r="EG204" s="1078"/>
      <c r="EH204" s="1078"/>
      <c r="EI204" s="1078"/>
      <c r="EJ204" s="1078"/>
      <c r="EK204" s="1078"/>
      <c r="EL204" s="1078"/>
      <c r="EM204" s="1078"/>
      <c r="EN204" s="1078"/>
      <c r="EO204" s="1078"/>
      <c r="EP204" s="1078"/>
      <c r="EQ204" s="1078"/>
      <c r="ER204" s="1078"/>
      <c r="ES204" s="1078"/>
    </row>
    <row r="205" spans="1:149" s="5" customFormat="1" ht="15.75" customHeight="1">
      <c r="A205" s="60">
        <v>7</v>
      </c>
      <c r="B205" s="262" t="s">
        <v>35</v>
      </c>
      <c r="C205" s="263"/>
      <c r="D205" s="61">
        <v>29</v>
      </c>
      <c r="E205" s="61"/>
      <c r="F205" s="62">
        <f t="shared" si="76"/>
        <v>29</v>
      </c>
      <c r="G205" s="63">
        <f t="shared" si="77"/>
        <v>25868</v>
      </c>
      <c r="H205" s="60"/>
      <c r="I205" s="1290"/>
      <c r="J205" s="1290"/>
      <c r="K205" s="428" t="s">
        <v>1001</v>
      </c>
      <c r="L205" s="429"/>
      <c r="M205" s="429"/>
      <c r="N205" s="429"/>
      <c r="O205" s="429"/>
      <c r="P205" s="429"/>
      <c r="Q205" s="430"/>
      <c r="R205" s="1289"/>
      <c r="S205" s="1289"/>
      <c r="T205" s="1289"/>
      <c r="W205" s="85"/>
      <c r="AB205" s="1075"/>
      <c r="AC205" s="1078"/>
      <c r="AD205" s="1078"/>
      <c r="AE205" s="1078"/>
      <c r="AF205" s="1078"/>
      <c r="AG205" s="1078"/>
      <c r="AH205" s="1078"/>
      <c r="AI205" s="1078"/>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c r="CL205" s="1078"/>
      <c r="CM205" s="1078"/>
      <c r="CN205" s="1078"/>
      <c r="CO205" s="1078"/>
      <c r="CP205" s="1078"/>
      <c r="CQ205" s="1078"/>
      <c r="CR205" s="1078"/>
      <c r="CS205" s="1078"/>
      <c r="CT205" s="1078"/>
      <c r="CU205" s="1078"/>
      <c r="CV205" s="1078"/>
      <c r="CW205" s="1078"/>
      <c r="CX205" s="1078"/>
      <c r="CY205" s="1078"/>
      <c r="CZ205" s="1078"/>
      <c r="DA205" s="1078"/>
      <c r="DB205" s="1078"/>
      <c r="DC205" s="1078"/>
      <c r="DD205" s="1078"/>
      <c r="DE205" s="1078"/>
      <c r="DF205" s="1078"/>
      <c r="DG205" s="1078"/>
      <c r="DH205" s="1078"/>
      <c r="DI205" s="1078"/>
      <c r="DJ205" s="1078"/>
      <c r="DK205" s="1078"/>
      <c r="DL205" s="1078"/>
      <c r="DM205" s="1078"/>
      <c r="DN205" s="1078"/>
      <c r="DO205" s="1078"/>
      <c r="DP205" s="1078"/>
      <c r="DQ205" s="1078"/>
      <c r="DR205" s="1078"/>
      <c r="DS205" s="1078"/>
      <c r="DT205" s="1078"/>
      <c r="DU205" s="1078"/>
      <c r="DV205" s="1078"/>
      <c r="DW205" s="1078"/>
      <c r="DX205" s="1078"/>
      <c r="DY205" s="1078"/>
      <c r="DZ205" s="1078"/>
      <c r="EA205" s="1078"/>
      <c r="EB205" s="1078"/>
      <c r="EC205" s="1078"/>
      <c r="ED205" s="1078"/>
      <c r="EE205" s="1078"/>
      <c r="EF205" s="1078"/>
      <c r="EG205" s="1078"/>
      <c r="EH205" s="1078"/>
      <c r="EI205" s="1078"/>
      <c r="EJ205" s="1078"/>
      <c r="EK205" s="1078"/>
      <c r="EL205" s="1078"/>
      <c r="EM205" s="1078"/>
      <c r="EN205" s="1078"/>
      <c r="EO205" s="1078"/>
      <c r="EP205" s="1078"/>
      <c r="EQ205" s="1078"/>
      <c r="ER205" s="1078"/>
      <c r="ES205" s="1078"/>
    </row>
    <row r="206" spans="1:149" s="5" customFormat="1" ht="15.75" customHeight="1">
      <c r="A206" s="60">
        <v>8</v>
      </c>
      <c r="B206" s="262" t="s">
        <v>1067</v>
      </c>
      <c r="C206" s="263"/>
      <c r="D206" s="61"/>
      <c r="E206" s="61">
        <v>4</v>
      </c>
      <c r="F206" s="62">
        <f t="shared" si="76"/>
        <v>4</v>
      </c>
      <c r="G206" s="63">
        <f t="shared" si="77"/>
        <v>3568</v>
      </c>
      <c r="H206" s="60"/>
      <c r="I206" s="1290"/>
      <c r="J206" s="1290"/>
      <c r="K206" s="428" t="s">
        <v>1003</v>
      </c>
      <c r="L206" s="429"/>
      <c r="M206" s="429"/>
      <c r="N206" s="429"/>
      <c r="O206" s="429"/>
      <c r="P206" s="429"/>
      <c r="Q206" s="430"/>
      <c r="R206" s="1289"/>
      <c r="S206" s="1289"/>
      <c r="T206" s="1289"/>
      <c r="W206" s="85"/>
      <c r="AB206" s="1075"/>
      <c r="AC206" s="1078"/>
      <c r="AD206" s="1078"/>
      <c r="AE206" s="1078"/>
      <c r="AF206" s="1078"/>
      <c r="AG206" s="1078"/>
      <c r="AH206" s="1078"/>
      <c r="AI206" s="1078"/>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c r="CL206" s="1078"/>
      <c r="CM206" s="1078"/>
      <c r="CN206" s="1078"/>
      <c r="CO206" s="1078"/>
      <c r="CP206" s="1078"/>
      <c r="CQ206" s="1078"/>
      <c r="CR206" s="1078"/>
      <c r="CS206" s="1078"/>
      <c r="CT206" s="1078"/>
      <c r="CU206" s="1078"/>
      <c r="CV206" s="1078"/>
      <c r="CW206" s="1078"/>
      <c r="CX206" s="1078"/>
      <c r="CY206" s="1078"/>
      <c r="CZ206" s="1078"/>
      <c r="DA206" s="1078"/>
      <c r="DB206" s="1078"/>
      <c r="DC206" s="1078"/>
      <c r="DD206" s="1078"/>
      <c r="DE206" s="1078"/>
      <c r="DF206" s="1078"/>
      <c r="DG206" s="1078"/>
      <c r="DH206" s="1078"/>
      <c r="DI206" s="1078"/>
      <c r="DJ206" s="1078"/>
      <c r="DK206" s="1078"/>
      <c r="DL206" s="1078"/>
      <c r="DM206" s="1078"/>
      <c r="DN206" s="1078"/>
      <c r="DO206" s="1078"/>
      <c r="DP206" s="1078"/>
      <c r="DQ206" s="1078"/>
      <c r="DR206" s="1078"/>
      <c r="DS206" s="1078"/>
      <c r="DT206" s="1078"/>
      <c r="DU206" s="1078"/>
      <c r="DV206" s="1078"/>
      <c r="DW206" s="1078"/>
      <c r="DX206" s="1078"/>
      <c r="DY206" s="1078"/>
      <c r="DZ206" s="1078"/>
      <c r="EA206" s="1078"/>
      <c r="EB206" s="1078"/>
      <c r="EC206" s="1078"/>
      <c r="ED206" s="1078"/>
      <c r="EE206" s="1078"/>
      <c r="EF206" s="1078"/>
      <c r="EG206" s="1078"/>
      <c r="EH206" s="1078"/>
      <c r="EI206" s="1078"/>
      <c r="EJ206" s="1078"/>
      <c r="EK206" s="1078"/>
      <c r="EL206" s="1078"/>
      <c r="EM206" s="1078"/>
      <c r="EN206" s="1078"/>
      <c r="EO206" s="1078"/>
      <c r="EP206" s="1078"/>
      <c r="EQ206" s="1078"/>
      <c r="ER206" s="1078"/>
      <c r="ES206" s="1078"/>
    </row>
    <row r="207" spans="1:149" s="5" customFormat="1" ht="15.75" customHeight="1">
      <c r="A207" s="60">
        <v>9</v>
      </c>
      <c r="B207" s="262" t="s">
        <v>1004</v>
      </c>
      <c r="C207" s="263"/>
      <c r="D207" s="61">
        <v>4</v>
      </c>
      <c r="E207" s="61"/>
      <c r="F207" s="62">
        <f t="shared" si="76"/>
        <v>4</v>
      </c>
      <c r="G207" s="63">
        <f t="shared" si="77"/>
        <v>3568</v>
      </c>
      <c r="H207" s="60"/>
      <c r="I207" s="1290"/>
      <c r="J207" s="1290"/>
      <c r="K207" s="428" t="s">
        <v>894</v>
      </c>
      <c r="L207" s="429"/>
      <c r="M207" s="429"/>
      <c r="N207" s="429"/>
      <c r="O207" s="429"/>
      <c r="P207" s="429"/>
      <c r="Q207" s="430"/>
      <c r="R207" s="1289"/>
      <c r="S207" s="1289"/>
      <c r="T207" s="1289"/>
      <c r="W207" s="85"/>
      <c r="AB207" s="1075"/>
      <c r="AC207" s="1078"/>
      <c r="AD207" s="1078"/>
      <c r="AE207" s="1078"/>
      <c r="AF207" s="1078"/>
      <c r="AG207" s="1078"/>
      <c r="AH207" s="1078"/>
      <c r="AI207" s="1078"/>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c r="CL207" s="1078"/>
      <c r="CM207" s="1078"/>
      <c r="CN207" s="1078"/>
      <c r="CO207" s="1078"/>
      <c r="CP207" s="1078"/>
      <c r="CQ207" s="1078"/>
      <c r="CR207" s="1078"/>
      <c r="CS207" s="1078"/>
      <c r="CT207" s="1078"/>
      <c r="CU207" s="1078"/>
      <c r="CV207" s="1078"/>
      <c r="CW207" s="1078"/>
      <c r="CX207" s="1078"/>
      <c r="CY207" s="1078"/>
      <c r="CZ207" s="1078"/>
      <c r="DA207" s="1078"/>
      <c r="DB207" s="1078"/>
      <c r="DC207" s="1078"/>
      <c r="DD207" s="1078"/>
      <c r="DE207" s="1078"/>
      <c r="DF207" s="1078"/>
      <c r="DG207" s="1078"/>
      <c r="DH207" s="1078"/>
      <c r="DI207" s="1078"/>
      <c r="DJ207" s="1078"/>
      <c r="DK207" s="1078"/>
      <c r="DL207" s="1078"/>
      <c r="DM207" s="1078"/>
      <c r="DN207" s="1078"/>
      <c r="DO207" s="1078"/>
      <c r="DP207" s="1078"/>
      <c r="DQ207" s="1078"/>
      <c r="DR207" s="1078"/>
      <c r="DS207" s="1078"/>
      <c r="DT207" s="1078"/>
      <c r="DU207" s="1078"/>
      <c r="DV207" s="1078"/>
      <c r="DW207" s="1078"/>
      <c r="DX207" s="1078"/>
      <c r="DY207" s="1078"/>
      <c r="DZ207" s="1078"/>
      <c r="EA207" s="1078"/>
      <c r="EB207" s="1078"/>
      <c r="EC207" s="1078"/>
      <c r="ED207" s="1078"/>
      <c r="EE207" s="1078"/>
      <c r="EF207" s="1078"/>
      <c r="EG207" s="1078"/>
      <c r="EH207" s="1078"/>
      <c r="EI207" s="1078"/>
      <c r="EJ207" s="1078"/>
      <c r="EK207" s="1078"/>
      <c r="EL207" s="1078"/>
      <c r="EM207" s="1078"/>
      <c r="EN207" s="1078"/>
      <c r="EO207" s="1078"/>
      <c r="EP207" s="1078"/>
      <c r="EQ207" s="1078"/>
      <c r="ER207" s="1078"/>
      <c r="ES207" s="1078"/>
    </row>
    <row r="208" spans="1:149" s="5" customFormat="1" ht="15.75" customHeight="1">
      <c r="A208" s="60">
        <v>10</v>
      </c>
      <c r="B208" s="262" t="s">
        <v>1005</v>
      </c>
      <c r="C208" s="263"/>
      <c r="D208" s="61">
        <v>2</v>
      </c>
      <c r="E208" s="61"/>
      <c r="F208" s="62">
        <f t="shared" si="76"/>
        <v>2</v>
      </c>
      <c r="G208" s="63">
        <f t="shared" si="77"/>
        <v>1784</v>
      </c>
      <c r="H208" s="60"/>
      <c r="I208" s="1290"/>
      <c r="J208" s="1290"/>
      <c r="K208" s="428" t="s">
        <v>1006</v>
      </c>
      <c r="L208" s="429"/>
      <c r="M208" s="429"/>
      <c r="N208" s="429"/>
      <c r="O208" s="429"/>
      <c r="P208" s="429"/>
      <c r="Q208" s="430"/>
      <c r="R208" s="1289"/>
      <c r="S208" s="1289"/>
      <c r="T208" s="1289"/>
      <c r="AB208" s="1075"/>
      <c r="AC208" s="1078"/>
      <c r="AD208" s="1078"/>
      <c r="AE208" s="1078"/>
      <c r="AF208" s="1078"/>
      <c r="AG208" s="1078"/>
      <c r="AH208" s="1078"/>
      <c r="AI208" s="1078"/>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c r="CL208" s="1078"/>
      <c r="CM208" s="1078"/>
      <c r="CN208" s="1078"/>
      <c r="CO208" s="1078"/>
      <c r="CP208" s="1078"/>
      <c r="CQ208" s="1078"/>
      <c r="CR208" s="1078"/>
      <c r="CS208" s="1078"/>
      <c r="CT208" s="1078"/>
      <c r="CU208" s="1078"/>
      <c r="CV208" s="1078"/>
      <c r="CW208" s="1078"/>
      <c r="CX208" s="1078"/>
      <c r="CY208" s="1078"/>
      <c r="CZ208" s="1078"/>
      <c r="DA208" s="1078"/>
      <c r="DB208" s="1078"/>
      <c r="DC208" s="1078"/>
      <c r="DD208" s="1078"/>
      <c r="DE208" s="1078"/>
      <c r="DF208" s="1078"/>
      <c r="DG208" s="1078"/>
      <c r="DH208" s="1078"/>
      <c r="DI208" s="1078"/>
      <c r="DJ208" s="1078"/>
      <c r="DK208" s="1078"/>
      <c r="DL208" s="1078"/>
      <c r="DM208" s="1078"/>
      <c r="DN208" s="1078"/>
      <c r="DO208" s="1078"/>
      <c r="DP208" s="1078"/>
      <c r="DQ208" s="1078"/>
      <c r="DR208" s="1078"/>
      <c r="DS208" s="1078"/>
      <c r="DT208" s="1078"/>
      <c r="DU208" s="1078"/>
      <c r="DV208" s="1078"/>
      <c r="DW208" s="1078"/>
      <c r="DX208" s="1078"/>
      <c r="DY208" s="1078"/>
      <c r="DZ208" s="1078"/>
      <c r="EA208" s="1078"/>
      <c r="EB208" s="1078"/>
      <c r="EC208" s="1078"/>
      <c r="ED208" s="1078"/>
      <c r="EE208" s="1078"/>
      <c r="EF208" s="1078"/>
      <c r="EG208" s="1078"/>
      <c r="EH208" s="1078"/>
      <c r="EI208" s="1078"/>
      <c r="EJ208" s="1078"/>
      <c r="EK208" s="1078"/>
      <c r="EL208" s="1078"/>
      <c r="EM208" s="1078"/>
      <c r="EN208" s="1078"/>
      <c r="EO208" s="1078"/>
      <c r="EP208" s="1078"/>
      <c r="EQ208" s="1078"/>
      <c r="ER208" s="1078"/>
      <c r="ES208" s="1078"/>
    </row>
    <row r="209" spans="1:149" s="5" customFormat="1" ht="15.75" customHeight="1">
      <c r="A209" s="60">
        <v>11</v>
      </c>
      <c r="B209" s="262" t="s">
        <v>1068</v>
      </c>
      <c r="C209" s="263"/>
      <c r="D209" s="61"/>
      <c r="E209" s="61">
        <v>1</v>
      </c>
      <c r="F209" s="62">
        <f t="shared" si="76"/>
        <v>1</v>
      </c>
      <c r="G209" s="63">
        <f t="shared" si="77"/>
        <v>892</v>
      </c>
      <c r="H209" s="60"/>
      <c r="I209" s="1290"/>
      <c r="J209" s="1290"/>
      <c r="K209" s="428"/>
      <c r="L209" s="429"/>
      <c r="M209" s="429"/>
      <c r="N209" s="429"/>
      <c r="O209" s="429"/>
      <c r="P209" s="429"/>
      <c r="Q209" s="430"/>
      <c r="R209" s="1289"/>
      <c r="S209" s="1289"/>
      <c r="T209" s="1289"/>
      <c r="AB209" s="1075"/>
      <c r="AC209" s="1078"/>
      <c r="AD209" s="1078"/>
      <c r="AE209" s="1078"/>
      <c r="AF209" s="1078"/>
      <c r="AG209" s="1078"/>
      <c r="AH209" s="1078"/>
      <c r="AI209" s="1078"/>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c r="CL209" s="1078"/>
      <c r="CM209" s="1078"/>
      <c r="CN209" s="1078"/>
      <c r="CO209" s="1078"/>
      <c r="CP209" s="1078"/>
      <c r="CQ209" s="1078"/>
      <c r="CR209" s="1078"/>
      <c r="CS209" s="1078"/>
      <c r="CT209" s="1078"/>
      <c r="CU209" s="1078"/>
      <c r="CV209" s="1078"/>
      <c r="CW209" s="1078"/>
      <c r="CX209" s="1078"/>
      <c r="CY209" s="1078"/>
      <c r="CZ209" s="1078"/>
      <c r="DA209" s="1078"/>
      <c r="DB209" s="1078"/>
      <c r="DC209" s="1078"/>
      <c r="DD209" s="1078"/>
      <c r="DE209" s="1078"/>
      <c r="DF209" s="1078"/>
      <c r="DG209" s="1078"/>
      <c r="DH209" s="1078"/>
      <c r="DI209" s="1078"/>
      <c r="DJ209" s="1078"/>
      <c r="DK209" s="1078"/>
      <c r="DL209" s="1078"/>
      <c r="DM209" s="1078"/>
      <c r="DN209" s="1078"/>
      <c r="DO209" s="1078"/>
      <c r="DP209" s="1078"/>
      <c r="DQ209" s="1078"/>
      <c r="DR209" s="1078"/>
      <c r="DS209" s="1078"/>
      <c r="DT209" s="1078"/>
      <c r="DU209" s="1078"/>
      <c r="DV209" s="1078"/>
      <c r="DW209" s="1078"/>
      <c r="DX209" s="1078"/>
      <c r="DY209" s="1078"/>
      <c r="DZ209" s="1078"/>
      <c r="EA209" s="1078"/>
      <c r="EB209" s="1078"/>
      <c r="EC209" s="1078"/>
      <c r="ED209" s="1078"/>
      <c r="EE209" s="1078"/>
      <c r="EF209" s="1078"/>
      <c r="EG209" s="1078"/>
      <c r="EH209" s="1078"/>
      <c r="EI209" s="1078"/>
      <c r="EJ209" s="1078"/>
      <c r="EK209" s="1078"/>
      <c r="EL209" s="1078"/>
      <c r="EM209" s="1078"/>
      <c r="EN209" s="1078"/>
      <c r="EO209" s="1078"/>
      <c r="EP209" s="1078"/>
      <c r="EQ209" s="1078"/>
      <c r="ER209" s="1078"/>
      <c r="ES209" s="1078"/>
    </row>
    <row r="210" spans="1:149" s="5" customFormat="1" ht="15.75" hidden="1" customHeight="1">
      <c r="A210" s="60">
        <v>12</v>
      </c>
      <c r="B210" s="262"/>
      <c r="C210" s="263"/>
      <c r="D210" s="61"/>
      <c r="E210" s="61"/>
      <c r="F210" s="62">
        <f t="shared" si="76"/>
        <v>0</v>
      </c>
      <c r="G210" s="63">
        <f t="shared" si="77"/>
        <v>0</v>
      </c>
      <c r="H210" s="60"/>
      <c r="I210" s="1290"/>
      <c r="J210" s="1290"/>
      <c r="K210" s="428"/>
      <c r="L210" s="429"/>
      <c r="M210" s="429"/>
      <c r="N210" s="429"/>
      <c r="O210" s="429"/>
      <c r="P210" s="429"/>
      <c r="Q210" s="430"/>
      <c r="R210" s="1289"/>
      <c r="S210" s="1289"/>
      <c r="T210" s="1289"/>
      <c r="AB210" s="19"/>
      <c r="AC210" s="1046"/>
      <c r="AD210" s="1046"/>
      <c r="AE210" s="1046"/>
      <c r="AF210" s="1046"/>
      <c r="AG210" s="1046"/>
      <c r="AH210" s="1046"/>
      <c r="AI210" s="1046"/>
      <c r="AJ210" s="1046"/>
      <c r="AK210" s="1046"/>
      <c r="AL210" s="1046"/>
      <c r="AM210" s="1046"/>
      <c r="AN210" s="1046"/>
      <c r="AO210" s="1046"/>
      <c r="AP210" s="1046"/>
      <c r="AQ210" s="1046"/>
      <c r="AR210" s="1046"/>
      <c r="AS210" s="1046"/>
      <c r="AT210" s="1046"/>
      <c r="AU210" s="1046"/>
      <c r="AV210" s="1046"/>
      <c r="AW210" s="1046"/>
      <c r="AX210" s="1046"/>
      <c r="AY210" s="1046"/>
      <c r="AZ210" s="1046"/>
      <c r="BA210" s="1046"/>
      <c r="BB210" s="1046"/>
      <c r="BC210" s="1046"/>
      <c r="BD210" s="1046"/>
      <c r="BE210" s="1046"/>
      <c r="BF210" s="1046"/>
      <c r="BG210" s="1046"/>
      <c r="BH210" s="1046"/>
      <c r="BI210" s="1046"/>
      <c r="BJ210" s="1046"/>
      <c r="BK210" s="1046"/>
      <c r="BL210" s="1046"/>
      <c r="BM210" s="1046"/>
      <c r="BN210" s="1046"/>
      <c r="BO210" s="1046"/>
      <c r="BP210" s="1046"/>
      <c r="BQ210" s="1046"/>
      <c r="BR210" s="1046"/>
      <c r="BS210" s="1046"/>
      <c r="BT210" s="1046"/>
      <c r="BU210" s="1046"/>
      <c r="BV210" s="1046"/>
      <c r="BW210" s="1046"/>
      <c r="BX210" s="1046"/>
      <c r="BY210" s="1046"/>
      <c r="BZ210" s="1046"/>
      <c r="CA210" s="1046"/>
      <c r="CB210" s="1046"/>
      <c r="CC210" s="1046"/>
      <c r="CD210" s="1046"/>
      <c r="CE210" s="1046"/>
      <c r="CF210" s="1046"/>
      <c r="CG210" s="1046"/>
      <c r="CH210" s="1046"/>
      <c r="CI210" s="1046"/>
      <c r="CJ210" s="1046"/>
      <c r="CK210" s="1046"/>
      <c r="CL210" s="1046"/>
      <c r="CM210" s="1046"/>
      <c r="CN210" s="1046"/>
      <c r="CO210" s="1046"/>
      <c r="CP210" s="1046"/>
      <c r="CQ210" s="1046"/>
      <c r="CR210" s="1046"/>
      <c r="CS210" s="1046"/>
      <c r="CT210" s="1046"/>
      <c r="CU210" s="1046"/>
      <c r="CV210" s="1046"/>
      <c r="CW210" s="1046"/>
      <c r="CX210" s="1046"/>
      <c r="CY210" s="1046"/>
      <c r="CZ210" s="1046"/>
      <c r="DA210" s="1046"/>
      <c r="DB210" s="1046"/>
      <c r="DC210" s="1046"/>
      <c r="DD210" s="1046"/>
      <c r="DE210" s="1046"/>
      <c r="DF210" s="1046"/>
      <c r="DG210" s="1046"/>
      <c r="DH210" s="1046"/>
      <c r="DI210" s="1046"/>
      <c r="DJ210" s="1046"/>
      <c r="DK210" s="1046"/>
      <c r="DL210" s="1046"/>
      <c r="DM210" s="1046"/>
      <c r="DN210" s="1046"/>
      <c r="DO210" s="1046"/>
      <c r="DP210" s="1046"/>
      <c r="DQ210" s="1046"/>
      <c r="DR210" s="1046"/>
      <c r="DS210" s="1046"/>
      <c r="DT210" s="1046"/>
      <c r="DU210" s="1046"/>
      <c r="DV210" s="1046"/>
      <c r="DW210" s="1046"/>
      <c r="DX210" s="1046"/>
      <c r="DY210" s="1046"/>
      <c r="DZ210" s="1046"/>
      <c r="EA210" s="1046"/>
      <c r="EB210" s="1046"/>
      <c r="EC210" s="1046"/>
      <c r="ED210" s="1046"/>
      <c r="EE210" s="1046"/>
      <c r="EF210" s="1046"/>
      <c r="EG210" s="1046"/>
      <c r="EH210" s="1046"/>
      <c r="EI210" s="1046"/>
      <c r="EJ210" s="1046"/>
      <c r="EK210" s="1046"/>
      <c r="EL210" s="1046"/>
      <c r="EM210" s="1046"/>
      <c r="EN210" s="1046"/>
      <c r="EO210" s="1046"/>
      <c r="EP210" s="1046"/>
      <c r="EQ210" s="1046"/>
      <c r="ER210" s="1046"/>
      <c r="ES210" s="1046"/>
    </row>
    <row r="211" spans="1:149" s="5" customFormat="1" ht="15.75" hidden="1" customHeight="1">
      <c r="A211" s="60">
        <v>13</v>
      </c>
      <c r="B211" s="262"/>
      <c r="C211" s="263"/>
      <c r="D211" s="61"/>
      <c r="E211" s="61"/>
      <c r="F211" s="62">
        <f t="shared" si="76"/>
        <v>0</v>
      </c>
      <c r="G211" s="63">
        <f t="shared" si="77"/>
        <v>0</v>
      </c>
      <c r="H211" s="60"/>
      <c r="I211" s="1290"/>
      <c r="J211" s="1290"/>
      <c r="K211" s="428"/>
      <c r="L211" s="429"/>
      <c r="M211" s="429"/>
      <c r="N211" s="429"/>
      <c r="O211" s="429"/>
      <c r="P211" s="429"/>
      <c r="Q211" s="430"/>
      <c r="R211" s="1289"/>
      <c r="S211" s="1289"/>
      <c r="T211" s="1289"/>
      <c r="AB211" s="19"/>
      <c r="AC211" s="1046"/>
      <c r="AD211" s="1046"/>
      <c r="AE211" s="1046"/>
      <c r="AF211" s="1046"/>
      <c r="AG211" s="1046"/>
      <c r="AH211" s="1046"/>
      <c r="AI211" s="1046"/>
      <c r="AJ211" s="1046"/>
      <c r="AK211" s="1046"/>
      <c r="AL211" s="1046"/>
      <c r="AM211" s="1046"/>
      <c r="AN211" s="1046"/>
      <c r="AO211" s="1046"/>
      <c r="AP211" s="1046"/>
      <c r="AQ211" s="1046"/>
      <c r="AR211" s="1046"/>
      <c r="AS211" s="1046"/>
      <c r="AT211" s="1046"/>
      <c r="AU211" s="1046"/>
      <c r="AV211" s="1046"/>
      <c r="AW211" s="1046"/>
      <c r="AX211" s="1046"/>
      <c r="AY211" s="1046"/>
      <c r="AZ211" s="1046"/>
      <c r="BA211" s="1046"/>
      <c r="BB211" s="1046"/>
      <c r="BC211" s="1046"/>
      <c r="BD211" s="1046"/>
      <c r="BE211" s="1046"/>
      <c r="BF211" s="1046"/>
      <c r="BG211" s="1046"/>
      <c r="BH211" s="1046"/>
      <c r="BI211" s="1046"/>
      <c r="BJ211" s="1046"/>
      <c r="BK211" s="1046"/>
      <c r="BL211" s="1046"/>
      <c r="BM211" s="1046"/>
      <c r="BN211" s="1046"/>
      <c r="BO211" s="1046"/>
      <c r="BP211" s="1046"/>
      <c r="BQ211" s="1046"/>
      <c r="BR211" s="1046"/>
      <c r="BS211" s="1046"/>
      <c r="BT211" s="1046"/>
      <c r="BU211" s="1046"/>
      <c r="BV211" s="1046"/>
      <c r="BW211" s="1046"/>
      <c r="BX211" s="1046"/>
      <c r="BY211" s="1046"/>
      <c r="BZ211" s="1046"/>
      <c r="CA211" s="1046"/>
      <c r="CB211" s="1046"/>
      <c r="CC211" s="1046"/>
      <c r="CD211" s="1046"/>
      <c r="CE211" s="1046"/>
      <c r="CF211" s="1046"/>
      <c r="CG211" s="1046"/>
      <c r="CH211" s="1046"/>
      <c r="CI211" s="1046"/>
      <c r="CJ211" s="1046"/>
      <c r="CK211" s="1046"/>
      <c r="CL211" s="1046"/>
      <c r="CM211" s="1046"/>
      <c r="CN211" s="1046"/>
      <c r="CO211" s="1046"/>
      <c r="CP211" s="1046"/>
      <c r="CQ211" s="1046"/>
      <c r="CR211" s="1046"/>
      <c r="CS211" s="1046"/>
      <c r="CT211" s="1046"/>
      <c r="CU211" s="1046"/>
      <c r="CV211" s="1046"/>
      <c r="CW211" s="1046"/>
      <c r="CX211" s="1046"/>
      <c r="CY211" s="1046"/>
      <c r="CZ211" s="1046"/>
      <c r="DA211" s="1046"/>
      <c r="DB211" s="1046"/>
      <c r="DC211" s="1046"/>
      <c r="DD211" s="1046"/>
      <c r="DE211" s="1046"/>
      <c r="DF211" s="1046"/>
      <c r="DG211" s="1046"/>
      <c r="DH211" s="1046"/>
      <c r="DI211" s="1046"/>
      <c r="DJ211" s="1046"/>
      <c r="DK211" s="1046"/>
      <c r="DL211" s="1046"/>
      <c r="DM211" s="1046"/>
      <c r="DN211" s="1046"/>
      <c r="DO211" s="1046"/>
      <c r="DP211" s="1046"/>
      <c r="DQ211" s="1046"/>
      <c r="DR211" s="1046"/>
      <c r="DS211" s="1046"/>
      <c r="DT211" s="1046"/>
      <c r="DU211" s="1046"/>
      <c r="DV211" s="1046"/>
      <c r="DW211" s="1046"/>
      <c r="DX211" s="1046"/>
      <c r="DY211" s="1046"/>
      <c r="DZ211" s="1046"/>
      <c r="EA211" s="1046"/>
      <c r="EB211" s="1046"/>
      <c r="EC211" s="1046"/>
      <c r="ED211" s="1046"/>
      <c r="EE211" s="1046"/>
      <c r="EF211" s="1046"/>
      <c r="EG211" s="1046"/>
      <c r="EH211" s="1046"/>
      <c r="EI211" s="1046"/>
      <c r="EJ211" s="1046"/>
      <c r="EK211" s="1046"/>
      <c r="EL211" s="1046"/>
      <c r="EM211" s="1046"/>
      <c r="EN211" s="1046"/>
      <c r="EO211" s="1046"/>
      <c r="EP211" s="1046"/>
      <c r="EQ211" s="1046"/>
      <c r="ER211" s="1046"/>
      <c r="ES211" s="1046"/>
    </row>
    <row r="212" spans="1:149" s="5" customFormat="1" ht="15.75" hidden="1" customHeight="1">
      <c r="A212" s="60">
        <v>14</v>
      </c>
      <c r="B212" s="262"/>
      <c r="C212" s="263"/>
      <c r="D212" s="61"/>
      <c r="E212" s="61"/>
      <c r="F212" s="62">
        <f t="shared" si="76"/>
        <v>0</v>
      </c>
      <c r="G212" s="63">
        <f t="shared" si="77"/>
        <v>0</v>
      </c>
      <c r="H212" s="60"/>
      <c r="I212" s="1290"/>
      <c r="J212" s="1290"/>
      <c r="K212" s="428"/>
      <c r="L212" s="429"/>
      <c r="M212" s="429"/>
      <c r="N212" s="429"/>
      <c r="O212" s="429"/>
      <c r="P212" s="429"/>
      <c r="Q212" s="430"/>
      <c r="R212" s="1289"/>
      <c r="S212" s="1289"/>
      <c r="T212" s="1289"/>
      <c r="AB212" s="19"/>
      <c r="AC212" s="1046"/>
      <c r="AD212" s="1046"/>
      <c r="AE212" s="1046"/>
      <c r="AF212" s="1046"/>
      <c r="AG212" s="1046"/>
      <c r="AH212" s="1046"/>
      <c r="AI212" s="1046"/>
      <c r="AJ212" s="1046"/>
      <c r="AK212" s="1046"/>
      <c r="AL212" s="1046"/>
      <c r="AM212" s="1046"/>
      <c r="AN212" s="1046"/>
      <c r="AO212" s="1046"/>
      <c r="AP212" s="1046"/>
      <c r="AQ212" s="1046"/>
      <c r="AR212" s="1046"/>
      <c r="AS212" s="1046"/>
      <c r="AT212" s="1046"/>
      <c r="AU212" s="1046"/>
      <c r="AV212" s="1046"/>
      <c r="AW212" s="1046"/>
      <c r="AX212" s="1046"/>
      <c r="AY212" s="1046"/>
      <c r="AZ212" s="1046"/>
      <c r="BA212" s="1046"/>
      <c r="BB212" s="1046"/>
      <c r="BC212" s="1046"/>
      <c r="BD212" s="1046"/>
      <c r="BE212" s="1046"/>
      <c r="BF212" s="1046"/>
      <c r="BG212" s="1046"/>
      <c r="BH212" s="1046"/>
      <c r="BI212" s="1046"/>
      <c r="BJ212" s="1046"/>
      <c r="BK212" s="1046"/>
      <c r="BL212" s="1046"/>
      <c r="BM212" s="1046"/>
      <c r="BN212" s="1046"/>
      <c r="BO212" s="1046"/>
      <c r="BP212" s="1046"/>
      <c r="BQ212" s="1046"/>
      <c r="BR212" s="1046"/>
      <c r="BS212" s="1046"/>
      <c r="BT212" s="1046"/>
      <c r="BU212" s="1046"/>
      <c r="BV212" s="1046"/>
      <c r="BW212" s="1046"/>
      <c r="BX212" s="1046"/>
      <c r="BY212" s="1046"/>
      <c r="BZ212" s="1046"/>
      <c r="CA212" s="1046"/>
      <c r="CB212" s="1046"/>
      <c r="CC212" s="1046"/>
      <c r="CD212" s="1046"/>
      <c r="CE212" s="1046"/>
      <c r="CF212" s="1046"/>
      <c r="CG212" s="1046"/>
      <c r="CH212" s="1046"/>
      <c r="CI212" s="1046"/>
      <c r="CJ212" s="1046"/>
      <c r="CK212" s="1046"/>
      <c r="CL212" s="1046"/>
      <c r="CM212" s="1046"/>
      <c r="CN212" s="1046"/>
      <c r="CO212" s="1046"/>
      <c r="CP212" s="1046"/>
      <c r="CQ212" s="1046"/>
      <c r="CR212" s="1046"/>
      <c r="CS212" s="1046"/>
      <c r="CT212" s="1046"/>
      <c r="CU212" s="1046"/>
      <c r="CV212" s="1046"/>
      <c r="CW212" s="1046"/>
      <c r="CX212" s="1046"/>
      <c r="CY212" s="1046"/>
      <c r="CZ212" s="1046"/>
      <c r="DA212" s="1046"/>
      <c r="DB212" s="1046"/>
      <c r="DC212" s="1046"/>
      <c r="DD212" s="1046"/>
      <c r="DE212" s="1046"/>
      <c r="DF212" s="1046"/>
      <c r="DG212" s="1046"/>
      <c r="DH212" s="1046"/>
      <c r="DI212" s="1046"/>
      <c r="DJ212" s="1046"/>
      <c r="DK212" s="1046"/>
      <c r="DL212" s="1046"/>
      <c r="DM212" s="1046"/>
      <c r="DN212" s="1046"/>
      <c r="DO212" s="1046"/>
      <c r="DP212" s="1046"/>
      <c r="DQ212" s="1046"/>
      <c r="DR212" s="1046"/>
      <c r="DS212" s="1046"/>
      <c r="DT212" s="1046"/>
      <c r="DU212" s="1046"/>
      <c r="DV212" s="1046"/>
      <c r="DW212" s="1046"/>
      <c r="DX212" s="1046"/>
      <c r="DY212" s="1046"/>
      <c r="DZ212" s="1046"/>
      <c r="EA212" s="1046"/>
      <c r="EB212" s="1046"/>
      <c r="EC212" s="1046"/>
      <c r="ED212" s="1046"/>
      <c r="EE212" s="1046"/>
      <c r="EF212" s="1046"/>
      <c r="EG212" s="1046"/>
      <c r="EH212" s="1046"/>
      <c r="EI212" s="1046"/>
      <c r="EJ212" s="1046"/>
      <c r="EK212" s="1046"/>
      <c r="EL212" s="1046"/>
      <c r="EM212" s="1046"/>
      <c r="EN212" s="1046"/>
      <c r="EO212" s="1046"/>
      <c r="EP212" s="1046"/>
      <c r="EQ212" s="1046"/>
      <c r="ER212" s="1046"/>
      <c r="ES212" s="1046"/>
    </row>
    <row r="213" spans="1:149" s="5" customFormat="1" ht="15.75" hidden="1" customHeight="1">
      <c r="A213" s="60">
        <v>15</v>
      </c>
      <c r="B213" s="262"/>
      <c r="C213" s="263"/>
      <c r="D213" s="61"/>
      <c r="E213" s="61"/>
      <c r="F213" s="62">
        <f t="shared" si="76"/>
        <v>0</v>
      </c>
      <c r="G213" s="63">
        <f t="shared" si="77"/>
        <v>0</v>
      </c>
      <c r="H213" s="60"/>
      <c r="I213" s="1290"/>
      <c r="J213" s="1290"/>
      <c r="K213" s="428"/>
      <c r="L213" s="429"/>
      <c r="M213" s="429"/>
      <c r="N213" s="429"/>
      <c r="O213" s="429"/>
      <c r="P213" s="429"/>
      <c r="Q213" s="430"/>
      <c r="R213" s="1289"/>
      <c r="S213" s="1289"/>
      <c r="T213" s="1289"/>
      <c r="AB213" s="19"/>
      <c r="AC213" s="1046"/>
      <c r="AD213" s="1046"/>
      <c r="AE213" s="1046"/>
      <c r="AF213" s="1046"/>
      <c r="AG213" s="1046"/>
      <c r="AH213" s="1046"/>
      <c r="AI213" s="1046"/>
      <c r="AJ213" s="1046"/>
      <c r="AK213" s="1046"/>
      <c r="AL213" s="1046"/>
      <c r="AM213" s="1046"/>
      <c r="AN213" s="1046"/>
      <c r="AO213" s="1046"/>
      <c r="AP213" s="1046"/>
      <c r="AQ213" s="1046"/>
      <c r="AR213" s="1046"/>
      <c r="AS213" s="1046"/>
      <c r="AT213" s="1046"/>
      <c r="AU213" s="1046"/>
      <c r="AV213" s="1046"/>
      <c r="AW213" s="1046"/>
      <c r="AX213" s="1046"/>
      <c r="AY213" s="1046"/>
      <c r="AZ213" s="1046"/>
      <c r="BA213" s="1046"/>
      <c r="BB213" s="1046"/>
      <c r="BC213" s="1046"/>
      <c r="BD213" s="1046"/>
      <c r="BE213" s="1046"/>
      <c r="BF213" s="1046"/>
      <c r="BG213" s="1046"/>
      <c r="BH213" s="1046"/>
      <c r="BI213" s="1046"/>
      <c r="BJ213" s="1046"/>
      <c r="BK213" s="1046"/>
      <c r="BL213" s="1046"/>
      <c r="BM213" s="1046"/>
      <c r="BN213" s="1046"/>
      <c r="BO213" s="1046"/>
      <c r="BP213" s="1046"/>
      <c r="BQ213" s="1046"/>
      <c r="BR213" s="1046"/>
      <c r="BS213" s="1046"/>
      <c r="BT213" s="1046"/>
      <c r="BU213" s="1046"/>
      <c r="BV213" s="1046"/>
      <c r="BW213" s="1046"/>
      <c r="BX213" s="1046"/>
      <c r="BY213" s="1046"/>
      <c r="BZ213" s="1046"/>
      <c r="CA213" s="1046"/>
      <c r="CB213" s="1046"/>
      <c r="CC213" s="1046"/>
      <c r="CD213" s="1046"/>
      <c r="CE213" s="1046"/>
      <c r="CF213" s="1046"/>
      <c r="CG213" s="1046"/>
      <c r="CH213" s="1046"/>
      <c r="CI213" s="1046"/>
      <c r="CJ213" s="1046"/>
      <c r="CK213" s="1046"/>
      <c r="CL213" s="1046"/>
      <c r="CM213" s="1046"/>
      <c r="CN213" s="1046"/>
      <c r="CO213" s="1046"/>
      <c r="CP213" s="1046"/>
      <c r="CQ213" s="1046"/>
      <c r="CR213" s="1046"/>
      <c r="CS213" s="1046"/>
      <c r="CT213" s="1046"/>
      <c r="CU213" s="1046"/>
      <c r="CV213" s="1046"/>
      <c r="CW213" s="1046"/>
      <c r="CX213" s="1046"/>
      <c r="CY213" s="1046"/>
      <c r="CZ213" s="1046"/>
      <c r="DA213" s="1046"/>
      <c r="DB213" s="1046"/>
      <c r="DC213" s="1046"/>
      <c r="DD213" s="1046"/>
      <c r="DE213" s="1046"/>
      <c r="DF213" s="1046"/>
      <c r="DG213" s="1046"/>
      <c r="DH213" s="1046"/>
      <c r="DI213" s="1046"/>
      <c r="DJ213" s="1046"/>
      <c r="DK213" s="1046"/>
      <c r="DL213" s="1046"/>
      <c r="DM213" s="1046"/>
      <c r="DN213" s="1046"/>
      <c r="DO213" s="1046"/>
      <c r="DP213" s="1046"/>
      <c r="DQ213" s="1046"/>
      <c r="DR213" s="1046"/>
      <c r="DS213" s="1046"/>
      <c r="DT213" s="1046"/>
      <c r="DU213" s="1046"/>
      <c r="DV213" s="1046"/>
      <c r="DW213" s="1046"/>
      <c r="DX213" s="1046"/>
      <c r="DY213" s="1046"/>
      <c r="DZ213" s="1046"/>
      <c r="EA213" s="1046"/>
      <c r="EB213" s="1046"/>
      <c r="EC213" s="1046"/>
      <c r="ED213" s="1046"/>
      <c r="EE213" s="1046"/>
      <c r="EF213" s="1046"/>
      <c r="EG213" s="1046"/>
      <c r="EH213" s="1046"/>
      <c r="EI213" s="1046"/>
      <c r="EJ213" s="1046"/>
      <c r="EK213" s="1046"/>
      <c r="EL213" s="1046"/>
      <c r="EM213" s="1046"/>
      <c r="EN213" s="1046"/>
      <c r="EO213" s="1046"/>
      <c r="EP213" s="1046"/>
      <c r="EQ213" s="1046"/>
      <c r="ER213" s="1046"/>
      <c r="ES213" s="1046"/>
    </row>
    <row r="214" spans="1:149" s="5" customFormat="1" ht="15.75" hidden="1" customHeight="1">
      <c r="A214" s="60">
        <v>16</v>
      </c>
      <c r="B214" s="262"/>
      <c r="C214" s="263"/>
      <c r="D214" s="61"/>
      <c r="E214" s="61"/>
      <c r="F214" s="62">
        <f t="shared" si="76"/>
        <v>0</v>
      </c>
      <c r="G214" s="63">
        <f t="shared" si="77"/>
        <v>0</v>
      </c>
      <c r="H214" s="60"/>
      <c r="I214" s="1290"/>
      <c r="J214" s="1290"/>
      <c r="K214" s="428"/>
      <c r="L214" s="429"/>
      <c r="M214" s="429"/>
      <c r="N214" s="429"/>
      <c r="O214" s="429"/>
      <c r="P214" s="429"/>
      <c r="Q214" s="430"/>
      <c r="R214" s="1289"/>
      <c r="S214" s="1289"/>
      <c r="T214" s="1289"/>
      <c r="AB214" s="19"/>
      <c r="AC214" s="1046"/>
      <c r="AD214" s="1046"/>
      <c r="AE214" s="1046"/>
      <c r="AF214" s="1046"/>
      <c r="AG214" s="1046"/>
      <c r="AH214" s="1046"/>
      <c r="AI214" s="1046"/>
      <c r="AJ214" s="1046"/>
      <c r="AK214" s="1046"/>
      <c r="AL214" s="1046"/>
      <c r="AM214" s="1046"/>
      <c r="AN214" s="1046"/>
      <c r="AO214" s="1046"/>
      <c r="AP214" s="1046"/>
      <c r="AQ214" s="1046"/>
      <c r="AR214" s="1046"/>
      <c r="AS214" s="1046"/>
      <c r="AT214" s="1046"/>
      <c r="AU214" s="1046"/>
      <c r="AV214" s="1046"/>
      <c r="AW214" s="1046"/>
      <c r="AX214" s="1046"/>
      <c r="AY214" s="1046"/>
      <c r="AZ214" s="1046"/>
      <c r="BA214" s="1046"/>
      <c r="BB214" s="1046"/>
      <c r="BC214" s="1046"/>
      <c r="BD214" s="1046"/>
      <c r="BE214" s="1046"/>
      <c r="BF214" s="1046"/>
      <c r="BG214" s="1046"/>
      <c r="BH214" s="1046"/>
      <c r="BI214" s="1046"/>
      <c r="BJ214" s="1046"/>
      <c r="BK214" s="1046"/>
      <c r="BL214" s="1046"/>
      <c r="BM214" s="1046"/>
      <c r="BN214" s="1046"/>
      <c r="BO214" s="1046"/>
      <c r="BP214" s="1046"/>
      <c r="BQ214" s="1046"/>
      <c r="BR214" s="1046"/>
      <c r="BS214" s="1046"/>
      <c r="BT214" s="1046"/>
      <c r="BU214" s="1046"/>
      <c r="BV214" s="1046"/>
      <c r="BW214" s="1046"/>
      <c r="BX214" s="1046"/>
      <c r="BY214" s="1046"/>
      <c r="BZ214" s="1046"/>
      <c r="CA214" s="1046"/>
      <c r="CB214" s="1046"/>
      <c r="CC214" s="1046"/>
      <c r="CD214" s="1046"/>
      <c r="CE214" s="1046"/>
      <c r="CF214" s="1046"/>
      <c r="CG214" s="1046"/>
      <c r="CH214" s="1046"/>
      <c r="CI214" s="1046"/>
      <c r="CJ214" s="1046"/>
      <c r="CK214" s="1046"/>
      <c r="CL214" s="1046"/>
      <c r="CM214" s="1046"/>
      <c r="CN214" s="1046"/>
      <c r="CO214" s="1046"/>
      <c r="CP214" s="1046"/>
      <c r="CQ214" s="1046"/>
      <c r="CR214" s="1046"/>
      <c r="CS214" s="1046"/>
      <c r="CT214" s="1046"/>
      <c r="CU214" s="1046"/>
      <c r="CV214" s="1046"/>
      <c r="CW214" s="1046"/>
      <c r="CX214" s="1046"/>
      <c r="CY214" s="1046"/>
      <c r="CZ214" s="1046"/>
      <c r="DA214" s="1046"/>
      <c r="DB214" s="1046"/>
      <c r="DC214" s="1046"/>
      <c r="DD214" s="1046"/>
      <c r="DE214" s="1046"/>
      <c r="DF214" s="1046"/>
      <c r="DG214" s="1046"/>
      <c r="DH214" s="1046"/>
      <c r="DI214" s="1046"/>
      <c r="DJ214" s="1046"/>
      <c r="DK214" s="1046"/>
      <c r="DL214" s="1046"/>
      <c r="DM214" s="1046"/>
      <c r="DN214" s="1046"/>
      <c r="DO214" s="1046"/>
      <c r="DP214" s="1046"/>
      <c r="DQ214" s="1046"/>
      <c r="DR214" s="1046"/>
      <c r="DS214" s="1046"/>
      <c r="DT214" s="1046"/>
      <c r="DU214" s="1046"/>
      <c r="DV214" s="1046"/>
      <c r="DW214" s="1046"/>
      <c r="DX214" s="1046"/>
      <c r="DY214" s="1046"/>
      <c r="DZ214" s="1046"/>
      <c r="EA214" s="1046"/>
      <c r="EB214" s="1046"/>
      <c r="EC214" s="1046"/>
      <c r="ED214" s="1046"/>
      <c r="EE214" s="1046"/>
      <c r="EF214" s="1046"/>
      <c r="EG214" s="1046"/>
      <c r="EH214" s="1046"/>
      <c r="EI214" s="1046"/>
      <c r="EJ214" s="1046"/>
      <c r="EK214" s="1046"/>
      <c r="EL214" s="1046"/>
      <c r="EM214" s="1046"/>
      <c r="EN214" s="1046"/>
      <c r="EO214" s="1046"/>
      <c r="EP214" s="1046"/>
      <c r="EQ214" s="1046"/>
      <c r="ER214" s="1046"/>
      <c r="ES214" s="1046"/>
    </row>
    <row r="215" spans="1:149" s="5" customFormat="1" ht="15.75" hidden="1" customHeight="1">
      <c r="A215" s="60">
        <v>17</v>
      </c>
      <c r="B215" s="262"/>
      <c r="C215" s="263"/>
      <c r="D215" s="61"/>
      <c r="E215" s="61"/>
      <c r="F215" s="62">
        <f t="shared" si="76"/>
        <v>0</v>
      </c>
      <c r="G215" s="63">
        <f t="shared" si="77"/>
        <v>0</v>
      </c>
      <c r="H215" s="60"/>
      <c r="I215" s="1290"/>
      <c r="J215" s="1290"/>
      <c r="K215" s="428"/>
      <c r="L215" s="429"/>
      <c r="M215" s="429"/>
      <c r="N215" s="429"/>
      <c r="O215" s="429"/>
      <c r="P215" s="429"/>
      <c r="Q215" s="430"/>
      <c r="R215" s="1289"/>
      <c r="S215" s="1289"/>
      <c r="T215" s="1289"/>
      <c r="AB215" s="19"/>
      <c r="AC215" s="1046"/>
      <c r="AD215" s="1046"/>
      <c r="AE215" s="1046"/>
      <c r="AF215" s="1046"/>
      <c r="AG215" s="1046"/>
      <c r="AH215" s="1046"/>
      <c r="AI215" s="1046"/>
      <c r="AJ215" s="1046"/>
      <c r="AK215" s="1046"/>
      <c r="AL215" s="1046"/>
      <c r="AM215" s="1046"/>
      <c r="AN215" s="1046"/>
      <c r="AO215" s="1046"/>
      <c r="AP215" s="1046"/>
      <c r="AQ215" s="1046"/>
      <c r="AR215" s="1046"/>
      <c r="AS215" s="1046"/>
      <c r="AT215" s="1046"/>
      <c r="AU215" s="1046"/>
      <c r="AV215" s="1046"/>
      <c r="AW215" s="1046"/>
      <c r="AX215" s="1046"/>
      <c r="AY215" s="1046"/>
      <c r="AZ215" s="1046"/>
      <c r="BA215" s="1046"/>
      <c r="BB215" s="1046"/>
      <c r="BC215" s="1046"/>
      <c r="BD215" s="1046"/>
      <c r="BE215" s="1046"/>
      <c r="BF215" s="1046"/>
      <c r="BG215" s="1046"/>
      <c r="BH215" s="1046"/>
      <c r="BI215" s="1046"/>
      <c r="BJ215" s="1046"/>
      <c r="BK215" s="1046"/>
      <c r="BL215" s="1046"/>
      <c r="BM215" s="1046"/>
      <c r="BN215" s="1046"/>
      <c r="BO215" s="1046"/>
      <c r="BP215" s="1046"/>
      <c r="BQ215" s="1046"/>
      <c r="BR215" s="1046"/>
      <c r="BS215" s="1046"/>
      <c r="BT215" s="1046"/>
      <c r="BU215" s="1046"/>
      <c r="BV215" s="1046"/>
      <c r="BW215" s="1046"/>
      <c r="BX215" s="1046"/>
      <c r="BY215" s="1046"/>
      <c r="BZ215" s="1046"/>
      <c r="CA215" s="1046"/>
      <c r="CB215" s="1046"/>
      <c r="CC215" s="1046"/>
      <c r="CD215" s="1046"/>
      <c r="CE215" s="1046"/>
      <c r="CF215" s="1046"/>
      <c r="CG215" s="1046"/>
      <c r="CH215" s="1046"/>
      <c r="CI215" s="1046"/>
      <c r="CJ215" s="1046"/>
      <c r="CK215" s="1046"/>
      <c r="CL215" s="1046"/>
      <c r="CM215" s="1046"/>
      <c r="CN215" s="1046"/>
      <c r="CO215" s="1046"/>
      <c r="CP215" s="1046"/>
      <c r="CQ215" s="1046"/>
      <c r="CR215" s="1046"/>
      <c r="CS215" s="1046"/>
      <c r="CT215" s="1046"/>
      <c r="CU215" s="1046"/>
      <c r="CV215" s="1046"/>
      <c r="CW215" s="1046"/>
      <c r="CX215" s="1046"/>
      <c r="CY215" s="1046"/>
      <c r="CZ215" s="1046"/>
      <c r="DA215" s="1046"/>
      <c r="DB215" s="1046"/>
      <c r="DC215" s="1046"/>
      <c r="DD215" s="1046"/>
      <c r="DE215" s="1046"/>
      <c r="DF215" s="1046"/>
      <c r="DG215" s="1046"/>
      <c r="DH215" s="1046"/>
      <c r="DI215" s="1046"/>
      <c r="DJ215" s="1046"/>
      <c r="DK215" s="1046"/>
      <c r="DL215" s="1046"/>
      <c r="DM215" s="1046"/>
      <c r="DN215" s="1046"/>
      <c r="DO215" s="1046"/>
      <c r="DP215" s="1046"/>
      <c r="DQ215" s="1046"/>
      <c r="DR215" s="1046"/>
      <c r="DS215" s="1046"/>
      <c r="DT215" s="1046"/>
      <c r="DU215" s="1046"/>
      <c r="DV215" s="1046"/>
      <c r="DW215" s="1046"/>
      <c r="DX215" s="1046"/>
      <c r="DY215" s="1046"/>
      <c r="DZ215" s="1046"/>
      <c r="EA215" s="1046"/>
      <c r="EB215" s="1046"/>
      <c r="EC215" s="1046"/>
      <c r="ED215" s="1046"/>
      <c r="EE215" s="1046"/>
      <c r="EF215" s="1046"/>
      <c r="EG215" s="1046"/>
      <c r="EH215" s="1046"/>
      <c r="EI215" s="1046"/>
      <c r="EJ215" s="1046"/>
      <c r="EK215" s="1046"/>
      <c r="EL215" s="1046"/>
      <c r="EM215" s="1046"/>
      <c r="EN215" s="1046"/>
      <c r="EO215" s="1046"/>
      <c r="EP215" s="1046"/>
      <c r="EQ215" s="1046"/>
      <c r="ER215" s="1046"/>
      <c r="ES215" s="1046"/>
    </row>
    <row r="216" spans="1:149" s="5" customFormat="1" ht="15.75" hidden="1" customHeight="1">
      <c r="A216" s="60">
        <v>18</v>
      </c>
      <c r="B216" s="262"/>
      <c r="C216" s="263"/>
      <c r="D216" s="61"/>
      <c r="E216" s="61"/>
      <c r="F216" s="62">
        <f t="shared" si="76"/>
        <v>0</v>
      </c>
      <c r="G216" s="63">
        <f t="shared" si="77"/>
        <v>0</v>
      </c>
      <c r="H216" s="559"/>
      <c r="I216" s="1296"/>
      <c r="J216" s="1296"/>
      <c r="K216" s="428"/>
      <c r="L216" s="429"/>
      <c r="M216" s="429"/>
      <c r="N216" s="429"/>
      <c r="O216" s="429"/>
      <c r="P216" s="429"/>
      <c r="Q216" s="430"/>
      <c r="R216" s="1289"/>
      <c r="S216" s="1289"/>
      <c r="T216" s="1289"/>
      <c r="AB216" s="19"/>
      <c r="AC216" s="1046"/>
      <c r="AD216" s="1046"/>
      <c r="AE216" s="1046"/>
      <c r="AF216" s="1046"/>
      <c r="AG216" s="1046"/>
      <c r="AH216" s="1046"/>
      <c r="AI216" s="1046"/>
      <c r="AJ216" s="1046"/>
      <c r="AK216" s="1046"/>
      <c r="AL216" s="1046"/>
      <c r="AM216" s="1046"/>
      <c r="AN216" s="1046"/>
      <c r="AO216" s="1046"/>
      <c r="AP216" s="1046"/>
      <c r="AQ216" s="1046"/>
      <c r="AR216" s="1046"/>
      <c r="AS216" s="1046"/>
      <c r="AT216" s="1046"/>
      <c r="AU216" s="1046"/>
      <c r="AV216" s="1046"/>
      <c r="AW216" s="1046"/>
      <c r="AX216" s="1046"/>
      <c r="AY216" s="1046"/>
      <c r="AZ216" s="1046"/>
      <c r="BA216" s="1046"/>
      <c r="BB216" s="1046"/>
      <c r="BC216" s="1046"/>
      <c r="BD216" s="1046"/>
      <c r="BE216" s="1046"/>
      <c r="BF216" s="1046"/>
      <c r="BG216" s="1046"/>
      <c r="BH216" s="1046"/>
      <c r="BI216" s="1046"/>
      <c r="BJ216" s="1046"/>
      <c r="BK216" s="1046"/>
      <c r="BL216" s="1046"/>
      <c r="BM216" s="1046"/>
      <c r="BN216" s="1046"/>
      <c r="BO216" s="1046"/>
      <c r="BP216" s="1046"/>
      <c r="BQ216" s="1046"/>
      <c r="BR216" s="1046"/>
      <c r="BS216" s="1046"/>
      <c r="BT216" s="1046"/>
      <c r="BU216" s="1046"/>
      <c r="BV216" s="1046"/>
      <c r="BW216" s="1046"/>
      <c r="BX216" s="1046"/>
      <c r="BY216" s="1046"/>
      <c r="BZ216" s="1046"/>
      <c r="CA216" s="1046"/>
      <c r="CB216" s="1046"/>
      <c r="CC216" s="1046"/>
      <c r="CD216" s="1046"/>
      <c r="CE216" s="1046"/>
      <c r="CF216" s="1046"/>
      <c r="CG216" s="1046"/>
      <c r="CH216" s="1046"/>
      <c r="CI216" s="1046"/>
      <c r="CJ216" s="1046"/>
      <c r="CK216" s="1046"/>
      <c r="CL216" s="1046"/>
      <c r="CM216" s="1046"/>
      <c r="CN216" s="1046"/>
      <c r="CO216" s="1046"/>
      <c r="CP216" s="1046"/>
      <c r="CQ216" s="1046"/>
      <c r="CR216" s="1046"/>
      <c r="CS216" s="1046"/>
      <c r="CT216" s="1046"/>
      <c r="CU216" s="1046"/>
      <c r="CV216" s="1046"/>
      <c r="CW216" s="1046"/>
      <c r="CX216" s="1046"/>
      <c r="CY216" s="1046"/>
      <c r="CZ216" s="1046"/>
      <c r="DA216" s="1046"/>
      <c r="DB216" s="1046"/>
      <c r="DC216" s="1046"/>
      <c r="DD216" s="1046"/>
      <c r="DE216" s="1046"/>
      <c r="DF216" s="1046"/>
      <c r="DG216" s="1046"/>
      <c r="DH216" s="1046"/>
      <c r="DI216" s="1046"/>
      <c r="DJ216" s="1046"/>
      <c r="DK216" s="1046"/>
      <c r="DL216" s="1046"/>
      <c r="DM216" s="1046"/>
      <c r="DN216" s="1046"/>
      <c r="DO216" s="1046"/>
      <c r="DP216" s="1046"/>
      <c r="DQ216" s="1046"/>
      <c r="DR216" s="1046"/>
      <c r="DS216" s="1046"/>
      <c r="DT216" s="1046"/>
      <c r="DU216" s="1046"/>
      <c r="DV216" s="1046"/>
      <c r="DW216" s="1046"/>
      <c r="DX216" s="1046"/>
      <c r="DY216" s="1046"/>
      <c r="DZ216" s="1046"/>
      <c r="EA216" s="1046"/>
      <c r="EB216" s="1046"/>
      <c r="EC216" s="1046"/>
      <c r="ED216" s="1046"/>
      <c r="EE216" s="1046"/>
      <c r="EF216" s="1046"/>
      <c r="EG216" s="1046"/>
      <c r="EH216" s="1046"/>
      <c r="EI216" s="1046"/>
      <c r="EJ216" s="1046"/>
      <c r="EK216" s="1046"/>
      <c r="EL216" s="1046"/>
      <c r="EM216" s="1046"/>
      <c r="EN216" s="1046"/>
      <c r="EO216" s="1046"/>
      <c r="EP216" s="1046"/>
      <c r="EQ216" s="1046"/>
      <c r="ER216" s="1046"/>
      <c r="ES216" s="1046"/>
    </row>
    <row r="217" spans="1:149" s="5" customFormat="1" ht="15.75" hidden="1" customHeight="1">
      <c r="A217" s="60">
        <v>19</v>
      </c>
      <c r="B217" s="262"/>
      <c r="C217" s="263"/>
      <c r="D217" s="61"/>
      <c r="E217" s="61"/>
      <c r="F217" s="62">
        <f t="shared" si="76"/>
        <v>0</v>
      </c>
      <c r="G217" s="63">
        <f t="shared" si="77"/>
        <v>0</v>
      </c>
      <c r="H217" s="559"/>
      <c r="I217" s="1296"/>
      <c r="J217" s="1296"/>
      <c r="K217" s="428"/>
      <c r="L217" s="429"/>
      <c r="M217" s="429"/>
      <c r="N217" s="429"/>
      <c r="O217" s="429"/>
      <c r="P217" s="429"/>
      <c r="Q217" s="430"/>
      <c r="R217" s="1289"/>
      <c r="S217" s="1289"/>
      <c r="T217" s="128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19"/>
      <c r="DQ217" s="19"/>
      <c r="DR217" s="19"/>
      <c r="DS217" s="19"/>
      <c r="DT217" s="19"/>
      <c r="DU217" s="19"/>
      <c r="DV217" s="19"/>
      <c r="DW217" s="19"/>
      <c r="DX217" s="19"/>
      <c r="DY217" s="19"/>
      <c r="DZ217" s="19"/>
      <c r="EA217" s="19"/>
      <c r="EB217" s="19"/>
      <c r="EC217" s="19"/>
      <c r="ED217" s="19"/>
      <c r="EE217" s="19"/>
      <c r="EF217" s="19"/>
      <c r="EG217" s="19"/>
      <c r="EH217" s="19"/>
      <c r="EI217" s="19"/>
      <c r="EJ217" s="19"/>
      <c r="EK217" s="19"/>
      <c r="EL217" s="19"/>
      <c r="EM217" s="19"/>
      <c r="EN217" s="19"/>
      <c r="EO217" s="19"/>
      <c r="EP217" s="19"/>
      <c r="EQ217" s="19"/>
      <c r="ER217" s="19"/>
      <c r="ES217" s="19"/>
    </row>
    <row r="218" spans="1:149" s="5" customFormat="1" ht="15.75" hidden="1" customHeight="1">
      <c r="A218" s="60">
        <v>20</v>
      </c>
      <c r="B218" s="262"/>
      <c r="C218" s="263"/>
      <c r="D218" s="61"/>
      <c r="E218" s="61"/>
      <c r="F218" s="62">
        <f t="shared" si="76"/>
        <v>0</v>
      </c>
      <c r="G218" s="63">
        <f t="shared" si="77"/>
        <v>0</v>
      </c>
      <c r="H218" s="60"/>
      <c r="I218" s="1290"/>
      <c r="J218" s="1290"/>
      <c r="K218" s="428"/>
      <c r="L218" s="429"/>
      <c r="M218" s="429"/>
      <c r="N218" s="429"/>
      <c r="O218" s="429"/>
      <c r="P218" s="429"/>
      <c r="Q218" s="430"/>
      <c r="R218" s="1289"/>
      <c r="S218" s="1289"/>
      <c r="T218" s="128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19"/>
      <c r="DQ218" s="19"/>
      <c r="DR218" s="19"/>
      <c r="DS218" s="19"/>
      <c r="DT218" s="19"/>
      <c r="DU218" s="19"/>
      <c r="DV218" s="19"/>
      <c r="DW218" s="19"/>
      <c r="DX218" s="19"/>
      <c r="DY218" s="19"/>
      <c r="DZ218" s="19"/>
      <c r="EA218" s="19"/>
      <c r="EB218" s="19"/>
      <c r="EC218" s="19"/>
      <c r="ED218" s="19"/>
      <c r="EE218" s="19"/>
      <c r="EF218" s="19"/>
      <c r="EG218" s="19"/>
      <c r="EH218" s="19"/>
      <c r="EI218" s="19"/>
      <c r="EJ218" s="19"/>
      <c r="EK218" s="19"/>
      <c r="EL218" s="19"/>
      <c r="EM218" s="19"/>
      <c r="EN218" s="19"/>
      <c r="EO218" s="19"/>
      <c r="EP218" s="19"/>
      <c r="EQ218" s="19"/>
      <c r="ER218" s="19"/>
      <c r="ES218" s="19"/>
    </row>
    <row r="219" spans="1:149" s="5" customFormat="1" ht="15.75" hidden="1" customHeight="1">
      <c r="A219" s="60">
        <v>21</v>
      </c>
      <c r="B219" s="262"/>
      <c r="C219" s="263"/>
      <c r="D219" s="61"/>
      <c r="E219" s="61"/>
      <c r="F219" s="62">
        <f t="shared" si="76"/>
        <v>0</v>
      </c>
      <c r="G219" s="63">
        <f t="shared" si="77"/>
        <v>0</v>
      </c>
      <c r="H219" s="60"/>
      <c r="I219" s="1290"/>
      <c r="J219" s="1290"/>
      <c r="K219" s="428"/>
      <c r="L219" s="429"/>
      <c r="M219" s="429"/>
      <c r="N219" s="429"/>
      <c r="O219" s="429"/>
      <c r="P219" s="429"/>
      <c r="Q219" s="430"/>
      <c r="R219" s="1289"/>
      <c r="S219" s="1289"/>
      <c r="T219" s="128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19"/>
      <c r="DQ219" s="19"/>
      <c r="DR219" s="19"/>
      <c r="DS219" s="19"/>
      <c r="DT219" s="19"/>
      <c r="DU219" s="19"/>
      <c r="DV219" s="19"/>
      <c r="DW219" s="19"/>
      <c r="DX219" s="19"/>
      <c r="DY219" s="19"/>
      <c r="DZ219" s="19"/>
      <c r="EA219" s="19"/>
      <c r="EB219" s="19"/>
      <c r="EC219" s="19"/>
      <c r="ED219" s="19"/>
      <c r="EE219" s="19"/>
      <c r="EF219" s="19"/>
      <c r="EG219" s="19"/>
      <c r="EH219" s="19"/>
      <c r="EI219" s="19"/>
      <c r="EJ219" s="19"/>
      <c r="EK219" s="19"/>
      <c r="EL219" s="19"/>
      <c r="EM219" s="19"/>
      <c r="EN219" s="19"/>
      <c r="EO219" s="19"/>
      <c r="EP219" s="19"/>
      <c r="EQ219" s="19"/>
      <c r="ER219" s="19"/>
      <c r="ES219" s="19"/>
    </row>
    <row r="220" spans="1:149" s="5" customFormat="1" ht="15.75" hidden="1" customHeight="1">
      <c r="A220" s="60">
        <v>22</v>
      </c>
      <c r="B220" s="262"/>
      <c r="C220" s="263"/>
      <c r="D220" s="61"/>
      <c r="E220" s="61"/>
      <c r="F220" s="62">
        <f t="shared" si="76"/>
        <v>0</v>
      </c>
      <c r="G220" s="63">
        <f t="shared" si="77"/>
        <v>0</v>
      </c>
      <c r="H220" s="60"/>
      <c r="I220" s="1287"/>
      <c r="J220" s="1288"/>
      <c r="K220" s="428"/>
      <c r="L220" s="429"/>
      <c r="M220" s="429"/>
      <c r="N220" s="429"/>
      <c r="O220" s="429"/>
      <c r="P220" s="429"/>
      <c r="Q220" s="430"/>
      <c r="R220" s="1289"/>
      <c r="S220" s="1289"/>
      <c r="T220" s="128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19"/>
      <c r="DQ220" s="19"/>
      <c r="DR220" s="19"/>
      <c r="DS220" s="19"/>
      <c r="DT220" s="19"/>
      <c r="DU220" s="19"/>
      <c r="DV220" s="19"/>
      <c r="DW220" s="19"/>
      <c r="DX220" s="19"/>
      <c r="DY220" s="19"/>
      <c r="DZ220" s="19"/>
      <c r="EA220" s="19"/>
      <c r="EB220" s="19"/>
      <c r="EC220" s="19"/>
      <c r="ED220" s="19"/>
      <c r="EE220" s="19"/>
      <c r="EF220" s="19"/>
      <c r="EG220" s="19"/>
      <c r="EH220" s="19"/>
      <c r="EI220" s="19"/>
      <c r="EJ220" s="19"/>
      <c r="EK220" s="19"/>
      <c r="EL220" s="19"/>
      <c r="EM220" s="19"/>
      <c r="EN220" s="19"/>
      <c r="EO220" s="19"/>
      <c r="EP220" s="19"/>
      <c r="EQ220" s="19"/>
      <c r="ER220" s="19"/>
      <c r="ES220" s="19"/>
    </row>
    <row r="221" spans="1:149" s="5" customFormat="1" ht="15.75" hidden="1" customHeight="1">
      <c r="A221" s="60">
        <v>23</v>
      </c>
      <c r="B221" s="262"/>
      <c r="C221" s="263"/>
      <c r="D221" s="61"/>
      <c r="E221" s="61"/>
      <c r="F221" s="62">
        <f t="shared" si="76"/>
        <v>0</v>
      </c>
      <c r="G221" s="63">
        <f t="shared" si="77"/>
        <v>0</v>
      </c>
      <c r="H221" s="60"/>
      <c r="I221" s="1287"/>
      <c r="J221" s="1288"/>
      <c r="K221" s="428"/>
      <c r="L221" s="429"/>
      <c r="M221" s="429"/>
      <c r="N221" s="429"/>
      <c r="O221" s="429"/>
      <c r="P221" s="429"/>
      <c r="Q221" s="430"/>
      <c r="R221" s="1289"/>
      <c r="S221" s="1289"/>
      <c r="T221" s="128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19"/>
      <c r="DQ221" s="19"/>
      <c r="DR221" s="19"/>
      <c r="DS221" s="19"/>
      <c r="DT221" s="19"/>
      <c r="DU221" s="19"/>
      <c r="DV221" s="19"/>
      <c r="DW221" s="19"/>
      <c r="DX221" s="19"/>
      <c r="DY221" s="19"/>
      <c r="DZ221" s="19"/>
      <c r="EA221" s="19"/>
      <c r="EB221" s="19"/>
      <c r="EC221" s="19"/>
      <c r="ED221" s="19"/>
      <c r="EE221" s="19"/>
      <c r="EF221" s="19"/>
      <c r="EG221" s="19"/>
      <c r="EH221" s="19"/>
      <c r="EI221" s="19"/>
      <c r="EJ221" s="19"/>
      <c r="EK221" s="19"/>
      <c r="EL221" s="19"/>
      <c r="EM221" s="19"/>
      <c r="EN221" s="19"/>
      <c r="EO221" s="19"/>
      <c r="EP221" s="19"/>
      <c r="EQ221" s="19"/>
      <c r="ER221" s="19"/>
      <c r="ES221" s="19"/>
    </row>
    <row r="222" spans="1:149" s="5" customFormat="1" ht="15.75" hidden="1" customHeight="1">
      <c r="A222" s="60">
        <v>24</v>
      </c>
      <c r="B222" s="262"/>
      <c r="C222" s="263"/>
      <c r="D222" s="61"/>
      <c r="E222" s="61"/>
      <c r="F222" s="62">
        <f t="shared" si="76"/>
        <v>0</v>
      </c>
      <c r="G222" s="63">
        <f t="shared" si="77"/>
        <v>0</v>
      </c>
      <c r="H222" s="60"/>
      <c r="I222" s="1287"/>
      <c r="J222" s="1288"/>
      <c r="K222" s="428"/>
      <c r="L222" s="429"/>
      <c r="M222" s="429"/>
      <c r="N222" s="429"/>
      <c r="O222" s="429"/>
      <c r="P222" s="429"/>
      <c r="Q222" s="430"/>
      <c r="R222" s="1289"/>
      <c r="S222" s="1289"/>
      <c r="T222" s="128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19"/>
      <c r="DQ222" s="19"/>
      <c r="DR222" s="19"/>
      <c r="DS222" s="19"/>
      <c r="DT222" s="19"/>
      <c r="DU222" s="19"/>
      <c r="DV222" s="19"/>
      <c r="DW222" s="19"/>
      <c r="DX222" s="19"/>
      <c r="DY222" s="19"/>
      <c r="DZ222" s="19"/>
      <c r="EA222" s="19"/>
      <c r="EB222" s="19"/>
      <c r="EC222" s="19"/>
      <c r="ED222" s="19"/>
      <c r="EE222" s="19"/>
      <c r="EF222" s="19"/>
      <c r="EG222" s="19"/>
      <c r="EH222" s="19"/>
      <c r="EI222" s="19"/>
      <c r="EJ222" s="19"/>
      <c r="EK222" s="19"/>
      <c r="EL222" s="19"/>
      <c r="EM222" s="19"/>
      <c r="EN222" s="19"/>
      <c r="EO222" s="19"/>
      <c r="EP222" s="19"/>
      <c r="EQ222" s="19"/>
      <c r="ER222" s="19"/>
      <c r="ES222" s="19"/>
    </row>
    <row r="223" spans="1:149" s="5" customFormat="1" ht="15.75" hidden="1" customHeight="1">
      <c r="A223" s="60">
        <v>25</v>
      </c>
      <c r="B223" s="262"/>
      <c r="C223" s="263"/>
      <c r="D223" s="61"/>
      <c r="E223" s="61"/>
      <c r="F223" s="62">
        <f t="shared" si="76"/>
        <v>0</v>
      </c>
      <c r="G223" s="63">
        <f t="shared" si="77"/>
        <v>0</v>
      </c>
      <c r="H223" s="60"/>
      <c r="I223" s="1287"/>
      <c r="J223" s="1288"/>
      <c r="K223" s="428"/>
      <c r="L223" s="429"/>
      <c r="M223" s="429"/>
      <c r="N223" s="429"/>
      <c r="O223" s="429"/>
      <c r="P223" s="429"/>
      <c r="Q223" s="430"/>
      <c r="R223" s="1289"/>
      <c r="S223" s="1289"/>
      <c r="T223" s="128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19"/>
      <c r="DQ223" s="19"/>
      <c r="DR223" s="19"/>
      <c r="DS223" s="19"/>
      <c r="DT223" s="19"/>
      <c r="DU223" s="19"/>
      <c r="DV223" s="19"/>
      <c r="DW223" s="19"/>
      <c r="DX223" s="19"/>
      <c r="DY223" s="19"/>
      <c r="DZ223" s="19"/>
      <c r="EA223" s="19"/>
      <c r="EB223" s="19"/>
      <c r="EC223" s="19"/>
      <c r="ED223" s="19"/>
      <c r="EE223" s="19"/>
      <c r="EF223" s="19"/>
      <c r="EG223" s="19"/>
      <c r="EH223" s="19"/>
      <c r="EI223" s="19"/>
      <c r="EJ223" s="19"/>
      <c r="EK223" s="19"/>
      <c r="EL223" s="19"/>
      <c r="EM223" s="19"/>
      <c r="EN223" s="19"/>
      <c r="EO223" s="19"/>
      <c r="EP223" s="19"/>
      <c r="EQ223" s="19"/>
      <c r="ER223" s="19"/>
      <c r="ES223" s="19"/>
    </row>
    <row r="224" spans="1:149" s="5" customFormat="1" ht="15.75" hidden="1" customHeight="1">
      <c r="A224" s="60">
        <v>26</v>
      </c>
      <c r="B224" s="262"/>
      <c r="C224" s="263"/>
      <c r="D224" s="61"/>
      <c r="E224" s="61"/>
      <c r="F224" s="62">
        <f t="shared" si="76"/>
        <v>0</v>
      </c>
      <c r="G224" s="63">
        <f t="shared" si="77"/>
        <v>0</v>
      </c>
      <c r="H224" s="60"/>
      <c r="I224" s="1290"/>
      <c r="J224" s="1290"/>
      <c r="K224" s="428"/>
      <c r="L224" s="429"/>
      <c r="M224" s="429"/>
      <c r="N224" s="429"/>
      <c r="O224" s="429"/>
      <c r="P224" s="429"/>
      <c r="Q224" s="430"/>
      <c r="R224" s="1289"/>
      <c r="S224" s="1289"/>
      <c r="T224" s="128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19"/>
      <c r="DQ224" s="19"/>
      <c r="DR224" s="19"/>
      <c r="DS224" s="19"/>
      <c r="DT224" s="19"/>
      <c r="DU224" s="19"/>
      <c r="DV224" s="19"/>
      <c r="DW224" s="19"/>
      <c r="DX224" s="19"/>
      <c r="DY224" s="19"/>
      <c r="DZ224" s="19"/>
      <c r="EA224" s="19"/>
      <c r="EB224" s="19"/>
      <c r="EC224" s="19"/>
      <c r="ED224" s="19"/>
      <c r="EE224" s="19"/>
      <c r="EF224" s="19"/>
      <c r="EG224" s="19"/>
      <c r="EH224" s="19"/>
      <c r="EI224" s="19"/>
      <c r="EJ224" s="19"/>
      <c r="EK224" s="19"/>
      <c r="EL224" s="19"/>
      <c r="EM224" s="19"/>
      <c r="EN224" s="19"/>
      <c r="EO224" s="19"/>
      <c r="EP224" s="19"/>
      <c r="EQ224" s="19"/>
      <c r="ER224" s="19"/>
      <c r="ES224" s="19"/>
    </row>
    <row r="225" spans="1:149" s="5" customFormat="1" ht="15.75" hidden="1" customHeight="1">
      <c r="A225" s="60">
        <v>27</v>
      </c>
      <c r="B225" s="262"/>
      <c r="C225" s="263"/>
      <c r="D225" s="61"/>
      <c r="E225" s="61"/>
      <c r="F225" s="62">
        <f t="shared" si="76"/>
        <v>0</v>
      </c>
      <c r="G225" s="63">
        <f t="shared" si="77"/>
        <v>0</v>
      </c>
      <c r="H225" s="60"/>
      <c r="I225" s="1290"/>
      <c r="J225" s="1290"/>
      <c r="K225" s="428"/>
      <c r="L225" s="429"/>
      <c r="M225" s="429"/>
      <c r="N225" s="429"/>
      <c r="O225" s="429"/>
      <c r="P225" s="429"/>
      <c r="Q225" s="430"/>
      <c r="R225" s="1289"/>
      <c r="S225" s="1289"/>
      <c r="T225" s="128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19"/>
      <c r="DQ225" s="19"/>
      <c r="DR225" s="19"/>
      <c r="DS225" s="19"/>
      <c r="DT225" s="19"/>
      <c r="DU225" s="19"/>
      <c r="DV225" s="19"/>
      <c r="DW225" s="19"/>
      <c r="DX225" s="19"/>
      <c r="DY225" s="19"/>
      <c r="DZ225" s="19"/>
      <c r="EA225" s="19"/>
      <c r="EB225" s="19"/>
      <c r="EC225" s="19"/>
      <c r="ED225" s="19"/>
      <c r="EE225" s="19"/>
      <c r="EF225" s="19"/>
      <c r="EG225" s="19"/>
      <c r="EH225" s="19"/>
      <c r="EI225" s="19"/>
      <c r="EJ225" s="19"/>
      <c r="EK225" s="19"/>
      <c r="EL225" s="19"/>
      <c r="EM225" s="19"/>
      <c r="EN225" s="19"/>
      <c r="EO225" s="19"/>
      <c r="EP225" s="19"/>
      <c r="EQ225" s="19"/>
      <c r="ER225" s="19"/>
      <c r="ES225" s="19"/>
    </row>
    <row r="226" spans="1:149" s="5" customFormat="1" ht="15.75" hidden="1" customHeight="1">
      <c r="A226" s="60">
        <v>28</v>
      </c>
      <c r="B226" s="262"/>
      <c r="C226" s="263"/>
      <c r="D226" s="61"/>
      <c r="E226" s="61"/>
      <c r="F226" s="62">
        <f t="shared" si="76"/>
        <v>0</v>
      </c>
      <c r="G226" s="63">
        <f t="shared" si="77"/>
        <v>0</v>
      </c>
      <c r="H226" s="60"/>
      <c r="I226" s="1290"/>
      <c r="J226" s="1290"/>
      <c r="K226" s="428"/>
      <c r="L226" s="429"/>
      <c r="M226" s="429"/>
      <c r="N226" s="429"/>
      <c r="O226" s="429"/>
      <c r="P226" s="429"/>
      <c r="Q226" s="430"/>
      <c r="R226" s="1289"/>
      <c r="S226" s="1289"/>
      <c r="T226" s="128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19"/>
      <c r="DQ226" s="19"/>
      <c r="DR226" s="19"/>
      <c r="DS226" s="19"/>
      <c r="DT226" s="19"/>
      <c r="DU226" s="19"/>
      <c r="DV226" s="19"/>
      <c r="DW226" s="19"/>
      <c r="DX226" s="19"/>
      <c r="DY226" s="19"/>
      <c r="DZ226" s="19"/>
      <c r="EA226" s="19"/>
      <c r="EB226" s="19"/>
      <c r="EC226" s="19"/>
      <c r="ED226" s="19"/>
      <c r="EE226" s="19"/>
      <c r="EF226" s="19"/>
      <c r="EG226" s="19"/>
      <c r="EH226" s="19"/>
      <c r="EI226" s="19"/>
      <c r="EJ226" s="19"/>
      <c r="EK226" s="19"/>
      <c r="EL226" s="19"/>
      <c r="EM226" s="19"/>
      <c r="EN226" s="19"/>
      <c r="EO226" s="19"/>
      <c r="EP226" s="19"/>
      <c r="EQ226" s="19"/>
      <c r="ER226" s="19"/>
      <c r="ES226" s="19"/>
    </row>
    <row r="227" spans="1:149" s="5" customFormat="1" ht="15.75" hidden="1" customHeight="1">
      <c r="A227" s="60">
        <v>29</v>
      </c>
      <c r="B227" s="262"/>
      <c r="C227" s="263"/>
      <c r="D227" s="61"/>
      <c r="E227" s="61"/>
      <c r="F227" s="62">
        <f t="shared" si="76"/>
        <v>0</v>
      </c>
      <c r="G227" s="63">
        <f t="shared" si="77"/>
        <v>0</v>
      </c>
      <c r="H227" s="559"/>
      <c r="I227" s="1296"/>
      <c r="J227" s="1296"/>
      <c r="K227" s="428"/>
      <c r="L227" s="429"/>
      <c r="M227" s="429"/>
      <c r="N227" s="429"/>
      <c r="O227" s="429"/>
      <c r="P227" s="429"/>
      <c r="Q227" s="430"/>
      <c r="R227" s="1289"/>
      <c r="S227" s="1289"/>
      <c r="T227" s="128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19"/>
      <c r="DQ227" s="19"/>
      <c r="DR227" s="19"/>
      <c r="DS227" s="19"/>
      <c r="DT227" s="19"/>
      <c r="DU227" s="19"/>
      <c r="DV227" s="19"/>
      <c r="DW227" s="19"/>
      <c r="DX227" s="19"/>
      <c r="DY227" s="19"/>
      <c r="DZ227" s="19"/>
      <c r="EA227" s="19"/>
      <c r="EB227" s="19"/>
      <c r="EC227" s="19"/>
      <c r="ED227" s="19"/>
      <c r="EE227" s="19"/>
      <c r="EF227" s="19"/>
      <c r="EG227" s="19"/>
      <c r="EH227" s="19"/>
      <c r="EI227" s="19"/>
      <c r="EJ227" s="19"/>
      <c r="EK227" s="19"/>
      <c r="EL227" s="19"/>
      <c r="EM227" s="19"/>
      <c r="EN227" s="19"/>
      <c r="EO227" s="19"/>
      <c r="EP227" s="19"/>
      <c r="EQ227" s="19"/>
      <c r="ER227" s="19"/>
      <c r="ES227" s="19"/>
    </row>
    <row r="228" spans="1:149" s="5" customFormat="1" ht="15.75" hidden="1" customHeight="1">
      <c r="A228" s="60">
        <v>30</v>
      </c>
      <c r="B228" s="262"/>
      <c r="C228" s="263"/>
      <c r="D228" s="61"/>
      <c r="E228" s="61"/>
      <c r="F228" s="62">
        <f t="shared" si="76"/>
        <v>0</v>
      </c>
      <c r="G228" s="63">
        <f t="shared" si="77"/>
        <v>0</v>
      </c>
      <c r="H228" s="559"/>
      <c r="I228" s="1296"/>
      <c r="J228" s="1296"/>
      <c r="K228" s="428"/>
      <c r="L228" s="429"/>
      <c r="M228" s="429"/>
      <c r="N228" s="429"/>
      <c r="O228" s="429"/>
      <c r="P228" s="429"/>
      <c r="Q228" s="430"/>
      <c r="R228" s="1289"/>
      <c r="S228" s="1289"/>
      <c r="T228" s="128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19"/>
      <c r="DQ228" s="19"/>
      <c r="DR228" s="19"/>
      <c r="DS228" s="19"/>
      <c r="DT228" s="19"/>
      <c r="DU228" s="19"/>
      <c r="DV228" s="19"/>
      <c r="DW228" s="19"/>
      <c r="DX228" s="19"/>
      <c r="DY228" s="19"/>
      <c r="DZ228" s="19"/>
      <c r="EA228" s="19"/>
      <c r="EB228" s="19"/>
      <c r="EC228" s="19"/>
      <c r="ED228" s="19"/>
      <c r="EE228" s="19"/>
      <c r="EF228" s="19"/>
      <c r="EG228" s="19"/>
      <c r="EH228" s="19"/>
      <c r="EI228" s="19"/>
      <c r="EJ228" s="19"/>
      <c r="EK228" s="19"/>
      <c r="EL228" s="19"/>
      <c r="EM228" s="19"/>
      <c r="EN228" s="19"/>
      <c r="EO228" s="19"/>
      <c r="EP228" s="19"/>
      <c r="EQ228" s="19"/>
      <c r="ER228" s="19"/>
      <c r="ES228" s="19"/>
    </row>
    <row r="229" spans="1:149" s="5" customFormat="1" ht="15.75" hidden="1" customHeight="1">
      <c r="A229" s="60">
        <v>31</v>
      </c>
      <c r="B229" s="262"/>
      <c r="C229" s="263"/>
      <c r="D229" s="61"/>
      <c r="E229" s="61"/>
      <c r="F229" s="62">
        <f t="shared" si="76"/>
        <v>0</v>
      </c>
      <c r="G229" s="63">
        <f t="shared" si="77"/>
        <v>0</v>
      </c>
      <c r="H229" s="60"/>
      <c r="I229" s="1290"/>
      <c r="J229" s="1290"/>
      <c r="K229" s="428"/>
      <c r="L229" s="429"/>
      <c r="M229" s="429"/>
      <c r="N229" s="429"/>
      <c r="O229" s="429"/>
      <c r="P229" s="429"/>
      <c r="Q229" s="430"/>
      <c r="R229" s="1289"/>
      <c r="S229" s="1289"/>
      <c r="T229" s="128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19"/>
      <c r="DQ229" s="19"/>
      <c r="DR229" s="19"/>
      <c r="DS229" s="19"/>
      <c r="DT229" s="19"/>
      <c r="DU229" s="19"/>
      <c r="DV229" s="19"/>
      <c r="DW229" s="19"/>
      <c r="DX229" s="19"/>
      <c r="DY229" s="19"/>
      <c r="DZ229" s="19"/>
      <c r="EA229" s="19"/>
      <c r="EB229" s="19"/>
      <c r="EC229" s="19"/>
      <c r="ED229" s="19"/>
      <c r="EE229" s="19"/>
      <c r="EF229" s="19"/>
      <c r="EG229" s="19"/>
      <c r="EH229" s="19"/>
      <c r="EI229" s="19"/>
      <c r="EJ229" s="19"/>
      <c r="EK229" s="19"/>
      <c r="EL229" s="19"/>
      <c r="EM229" s="19"/>
      <c r="EN229" s="19"/>
      <c r="EO229" s="19"/>
      <c r="EP229" s="19"/>
      <c r="EQ229" s="19"/>
      <c r="ER229" s="19"/>
      <c r="ES229" s="19"/>
    </row>
    <row r="230" spans="1:149" s="5" customFormat="1" ht="15.75" hidden="1" customHeight="1">
      <c r="A230" s="60">
        <v>32</v>
      </c>
      <c r="B230" s="262"/>
      <c r="C230" s="263"/>
      <c r="D230" s="61"/>
      <c r="E230" s="61"/>
      <c r="F230" s="62">
        <f t="shared" si="76"/>
        <v>0</v>
      </c>
      <c r="G230" s="63">
        <f t="shared" si="77"/>
        <v>0</v>
      </c>
      <c r="H230" s="60"/>
      <c r="I230" s="1290"/>
      <c r="J230" s="1290"/>
      <c r="K230" s="428"/>
      <c r="L230" s="429"/>
      <c r="M230" s="429"/>
      <c r="N230" s="429"/>
      <c r="O230" s="429"/>
      <c r="P230" s="429"/>
      <c r="Q230" s="430"/>
      <c r="R230" s="1289"/>
      <c r="S230" s="1289"/>
      <c r="T230" s="128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19"/>
      <c r="DQ230" s="19"/>
      <c r="DR230" s="19"/>
      <c r="DS230" s="19"/>
      <c r="DT230" s="19"/>
      <c r="DU230" s="19"/>
      <c r="DV230" s="19"/>
      <c r="DW230" s="19"/>
      <c r="DX230" s="19"/>
      <c r="DY230" s="19"/>
      <c r="DZ230" s="19"/>
      <c r="EA230" s="19"/>
      <c r="EB230" s="19"/>
      <c r="EC230" s="19"/>
      <c r="ED230" s="19"/>
      <c r="EE230" s="19"/>
      <c r="EF230" s="19"/>
      <c r="EG230" s="19"/>
      <c r="EH230" s="19"/>
      <c r="EI230" s="19"/>
      <c r="EJ230" s="19"/>
      <c r="EK230" s="19"/>
      <c r="EL230" s="19"/>
      <c r="EM230" s="19"/>
      <c r="EN230" s="19"/>
      <c r="EO230" s="19"/>
      <c r="EP230" s="19"/>
      <c r="EQ230" s="19"/>
      <c r="ER230" s="19"/>
      <c r="ES230" s="19"/>
    </row>
    <row r="231" spans="1:149" s="5" customFormat="1" ht="15.75" hidden="1" customHeight="1">
      <c r="A231" s="60">
        <v>33</v>
      </c>
      <c r="B231" s="262"/>
      <c r="C231" s="263"/>
      <c r="D231" s="61"/>
      <c r="E231" s="61"/>
      <c r="F231" s="62">
        <f t="shared" si="76"/>
        <v>0</v>
      </c>
      <c r="G231" s="63">
        <f t="shared" si="77"/>
        <v>0</v>
      </c>
      <c r="H231" s="60"/>
      <c r="I231" s="1287"/>
      <c r="J231" s="1288"/>
      <c r="K231" s="428"/>
      <c r="L231" s="429"/>
      <c r="M231" s="429"/>
      <c r="N231" s="429"/>
      <c r="O231" s="429"/>
      <c r="P231" s="429"/>
      <c r="Q231" s="430"/>
      <c r="R231" s="1289"/>
      <c r="S231" s="1289"/>
      <c r="T231" s="128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19"/>
      <c r="DQ231" s="19"/>
      <c r="DR231" s="19"/>
      <c r="DS231" s="19"/>
      <c r="DT231" s="19"/>
      <c r="DU231" s="19"/>
      <c r="DV231" s="19"/>
      <c r="DW231" s="19"/>
      <c r="DX231" s="19"/>
      <c r="DY231" s="19"/>
      <c r="DZ231" s="19"/>
      <c r="EA231" s="19"/>
      <c r="EB231" s="19"/>
      <c r="EC231" s="19"/>
      <c r="ED231" s="19"/>
      <c r="EE231" s="19"/>
      <c r="EF231" s="19"/>
      <c r="EG231" s="19"/>
      <c r="EH231" s="19"/>
      <c r="EI231" s="19"/>
      <c r="EJ231" s="19"/>
      <c r="EK231" s="19"/>
      <c r="EL231" s="19"/>
      <c r="EM231" s="19"/>
      <c r="EN231" s="19"/>
      <c r="EO231" s="19"/>
      <c r="EP231" s="19"/>
      <c r="EQ231" s="19"/>
      <c r="ER231" s="19"/>
      <c r="ES231" s="19"/>
    </row>
    <row r="232" spans="1:149" s="5" customFormat="1" ht="15.75" hidden="1" customHeight="1">
      <c r="A232" s="60">
        <v>34</v>
      </c>
      <c r="B232" s="262"/>
      <c r="C232" s="263"/>
      <c r="D232" s="61"/>
      <c r="E232" s="61"/>
      <c r="F232" s="62">
        <f t="shared" si="76"/>
        <v>0</v>
      </c>
      <c r="G232" s="63">
        <f t="shared" si="77"/>
        <v>0</v>
      </c>
      <c r="H232" s="60"/>
      <c r="I232" s="1287"/>
      <c r="J232" s="1288"/>
      <c r="K232" s="428"/>
      <c r="L232" s="429"/>
      <c r="M232" s="429"/>
      <c r="N232" s="429"/>
      <c r="O232" s="429"/>
      <c r="P232" s="429"/>
      <c r="Q232" s="430"/>
      <c r="R232" s="1289"/>
      <c r="S232" s="1289"/>
      <c r="T232" s="128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19"/>
      <c r="DQ232" s="19"/>
      <c r="DR232" s="19"/>
      <c r="DS232" s="19"/>
      <c r="DT232" s="19"/>
      <c r="DU232" s="19"/>
      <c r="DV232" s="19"/>
      <c r="DW232" s="19"/>
      <c r="DX232" s="19"/>
      <c r="DY232" s="19"/>
      <c r="DZ232" s="19"/>
      <c r="EA232" s="19"/>
      <c r="EB232" s="19"/>
      <c r="EC232" s="19"/>
      <c r="ED232" s="19"/>
      <c r="EE232" s="19"/>
      <c r="EF232" s="19"/>
      <c r="EG232" s="19"/>
      <c r="EH232" s="19"/>
      <c r="EI232" s="19"/>
      <c r="EJ232" s="19"/>
      <c r="EK232" s="19"/>
      <c r="EL232" s="19"/>
      <c r="EM232" s="19"/>
      <c r="EN232" s="19"/>
      <c r="EO232" s="19"/>
      <c r="EP232" s="19"/>
      <c r="EQ232" s="19"/>
      <c r="ER232" s="19"/>
      <c r="ES232" s="19"/>
    </row>
    <row r="233" spans="1:149" s="5" customFormat="1" ht="15.75" hidden="1" customHeight="1">
      <c r="A233" s="60">
        <v>35</v>
      </c>
      <c r="B233" s="262"/>
      <c r="C233" s="263"/>
      <c r="D233" s="61"/>
      <c r="E233" s="61"/>
      <c r="F233" s="62">
        <f t="shared" si="76"/>
        <v>0</v>
      </c>
      <c r="G233" s="63">
        <f t="shared" si="77"/>
        <v>0</v>
      </c>
      <c r="H233" s="60"/>
      <c r="I233" s="1287"/>
      <c r="J233" s="1288"/>
      <c r="K233" s="428"/>
      <c r="L233" s="429"/>
      <c r="M233" s="429"/>
      <c r="N233" s="429"/>
      <c r="O233" s="429"/>
      <c r="P233" s="429"/>
      <c r="Q233" s="430"/>
      <c r="R233" s="1289"/>
      <c r="S233" s="1289"/>
      <c r="T233" s="128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19"/>
      <c r="DQ233" s="19"/>
      <c r="DR233" s="19"/>
      <c r="DS233" s="19"/>
      <c r="DT233" s="19"/>
      <c r="DU233" s="19"/>
      <c r="DV233" s="19"/>
      <c r="DW233" s="19"/>
      <c r="DX233" s="19"/>
      <c r="DY233" s="19"/>
      <c r="DZ233" s="19"/>
      <c r="EA233" s="19"/>
      <c r="EB233" s="19"/>
      <c r="EC233" s="19"/>
      <c r="ED233" s="19"/>
      <c r="EE233" s="19"/>
      <c r="EF233" s="19"/>
      <c r="EG233" s="19"/>
      <c r="EH233" s="19"/>
      <c r="EI233" s="19"/>
      <c r="EJ233" s="19"/>
      <c r="EK233" s="19"/>
      <c r="EL233" s="19"/>
      <c r="EM233" s="19"/>
      <c r="EN233" s="19"/>
      <c r="EO233" s="19"/>
      <c r="EP233" s="19"/>
      <c r="EQ233" s="19"/>
      <c r="ER233" s="19"/>
      <c r="ES233" s="19"/>
    </row>
    <row r="234" spans="1:149" s="5" customFormat="1" ht="15.75" hidden="1" customHeight="1">
      <c r="A234" s="60">
        <v>36</v>
      </c>
      <c r="B234" s="262"/>
      <c r="C234" s="263"/>
      <c r="D234" s="61"/>
      <c r="E234" s="61"/>
      <c r="F234" s="62">
        <f t="shared" si="76"/>
        <v>0</v>
      </c>
      <c r="G234" s="63">
        <f t="shared" si="77"/>
        <v>0</v>
      </c>
      <c r="H234" s="60"/>
      <c r="I234" s="1287"/>
      <c r="J234" s="1288"/>
      <c r="K234" s="428"/>
      <c r="L234" s="429"/>
      <c r="M234" s="429"/>
      <c r="N234" s="429"/>
      <c r="O234" s="429"/>
      <c r="P234" s="429"/>
      <c r="Q234" s="430"/>
      <c r="R234" s="1289"/>
      <c r="S234" s="1289"/>
      <c r="T234" s="128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19"/>
      <c r="DQ234" s="19"/>
      <c r="DR234" s="19"/>
      <c r="DS234" s="19"/>
      <c r="DT234" s="19"/>
      <c r="DU234" s="19"/>
      <c r="DV234" s="19"/>
      <c r="DW234" s="19"/>
      <c r="DX234" s="19"/>
      <c r="DY234" s="19"/>
      <c r="DZ234" s="19"/>
      <c r="EA234" s="19"/>
      <c r="EB234" s="19"/>
      <c r="EC234" s="19"/>
      <c r="ED234" s="19"/>
      <c r="EE234" s="19"/>
      <c r="EF234" s="19"/>
      <c r="EG234" s="19"/>
      <c r="EH234" s="19"/>
      <c r="EI234" s="19"/>
      <c r="EJ234" s="19"/>
      <c r="EK234" s="19"/>
      <c r="EL234" s="19"/>
      <c r="EM234" s="19"/>
      <c r="EN234" s="19"/>
      <c r="EO234" s="19"/>
      <c r="EP234" s="19"/>
      <c r="EQ234" s="19"/>
      <c r="ER234" s="19"/>
      <c r="ES234" s="19"/>
    </row>
    <row r="235" spans="1:149" s="5" customFormat="1" ht="15.75" customHeight="1">
      <c r="B235" s="20"/>
      <c r="C235" s="20"/>
      <c r="D235" s="20"/>
      <c r="E235" s="21"/>
      <c r="F235" s="21"/>
      <c r="G235" s="21"/>
      <c r="H235" s="22"/>
      <c r="I235" s="22"/>
      <c r="J235" s="23"/>
      <c r="K235" s="23"/>
      <c r="L235" s="20"/>
      <c r="M235" s="20"/>
      <c r="N235" s="20"/>
      <c r="O235" s="20"/>
      <c r="P235" s="4"/>
      <c r="Q235" s="20"/>
      <c r="R235" s="20"/>
      <c r="S235" s="4"/>
      <c r="T235" s="4"/>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19"/>
      <c r="DQ235" s="19"/>
      <c r="DR235" s="19"/>
      <c r="DS235" s="19"/>
      <c r="DT235" s="19"/>
      <c r="DU235" s="19"/>
      <c r="DV235" s="19"/>
      <c r="DW235" s="19"/>
      <c r="DX235" s="19"/>
      <c r="DY235" s="19"/>
      <c r="DZ235" s="19"/>
      <c r="EA235" s="19"/>
      <c r="EB235" s="19"/>
      <c r="EC235" s="19"/>
      <c r="ED235" s="19"/>
      <c r="EE235" s="19"/>
      <c r="EF235" s="19"/>
      <c r="EG235" s="19"/>
      <c r="EH235" s="19"/>
      <c r="EI235" s="19"/>
      <c r="EJ235" s="19"/>
      <c r="EK235" s="19"/>
      <c r="EL235" s="19"/>
      <c r="EM235" s="19"/>
      <c r="EN235" s="19"/>
      <c r="EO235" s="19"/>
      <c r="EP235" s="19"/>
      <c r="EQ235" s="19"/>
      <c r="ER235" s="19"/>
      <c r="ES235" s="19"/>
    </row>
    <row r="236" spans="1:149" s="229" customFormat="1" ht="18">
      <c r="A236" s="1306" t="s">
        <v>1008</v>
      </c>
      <c r="B236" s="1306"/>
      <c r="C236" s="1306"/>
      <c r="D236" s="1306"/>
      <c r="F236" s="1306" t="s">
        <v>1009</v>
      </c>
      <c r="G236" s="1306"/>
      <c r="H236" s="1306"/>
      <c r="I236" s="1306"/>
      <c r="J236" s="560"/>
      <c r="K236" s="1306" t="s">
        <v>1010</v>
      </c>
      <c r="L236" s="1306"/>
      <c r="M236" s="1306"/>
      <c r="N236" s="560"/>
      <c r="O236" s="1306" t="s">
        <v>1011</v>
      </c>
      <c r="P236" s="1306"/>
      <c r="Q236" s="1306"/>
      <c r="R236" s="1306"/>
      <c r="S236" s="1306"/>
      <c r="T236" s="1306"/>
      <c r="U236" s="1306"/>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19"/>
      <c r="DQ236" s="19"/>
      <c r="DR236" s="19"/>
      <c r="DS236" s="19"/>
      <c r="DT236" s="19"/>
      <c r="DU236" s="19"/>
      <c r="DV236" s="19"/>
      <c r="DW236" s="19"/>
      <c r="DX236" s="19"/>
      <c r="DY236" s="19"/>
      <c r="DZ236" s="19"/>
      <c r="EA236" s="19"/>
      <c r="EB236" s="19"/>
      <c r="EC236" s="19"/>
      <c r="ED236" s="19"/>
      <c r="EE236" s="19"/>
      <c r="EF236" s="19"/>
      <c r="EG236" s="19"/>
      <c r="EH236" s="19"/>
      <c r="EI236" s="19"/>
      <c r="EJ236" s="19"/>
      <c r="EK236" s="19"/>
      <c r="EL236" s="19"/>
      <c r="EM236" s="19"/>
      <c r="EN236" s="19"/>
      <c r="EO236" s="19"/>
      <c r="EP236" s="19"/>
      <c r="EQ236" s="19"/>
      <c r="ER236" s="19"/>
      <c r="ES236" s="19"/>
    </row>
    <row r="237" spans="1:149" s="5" customFormat="1">
      <c r="D237" s="3"/>
      <c r="I237" s="3"/>
      <c r="J237" s="3"/>
      <c r="K237" s="3"/>
      <c r="L237" s="3"/>
      <c r="M237" s="3"/>
      <c r="N237" s="3"/>
      <c r="O237" s="3"/>
      <c r="U237" s="4"/>
      <c r="V237" s="4"/>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19"/>
      <c r="DQ237" s="19"/>
      <c r="DR237" s="19"/>
      <c r="DS237" s="19"/>
      <c r="DT237" s="19"/>
      <c r="DU237" s="19"/>
      <c r="DV237" s="19"/>
      <c r="DW237" s="19"/>
      <c r="DX237" s="19"/>
      <c r="DY237" s="19"/>
      <c r="DZ237" s="19"/>
      <c r="EA237" s="19"/>
      <c r="EB237" s="19"/>
      <c r="EC237" s="19"/>
      <c r="ED237" s="19"/>
      <c r="EE237" s="19"/>
      <c r="EF237" s="19"/>
      <c r="EG237" s="19"/>
      <c r="EH237" s="19"/>
      <c r="EI237" s="19"/>
      <c r="EJ237" s="19"/>
      <c r="EK237" s="19"/>
      <c r="EL237" s="19"/>
      <c r="EM237" s="19"/>
      <c r="EN237" s="19"/>
      <c r="EO237" s="19"/>
      <c r="EP237" s="19"/>
      <c r="EQ237" s="19"/>
      <c r="ER237" s="19"/>
      <c r="ES237" s="19"/>
    </row>
    <row r="238" spans="1:149" s="5" customFormat="1">
      <c r="D238" s="3"/>
      <c r="I238" s="3"/>
      <c r="J238" s="3"/>
      <c r="K238" s="3"/>
      <c r="L238" s="3"/>
      <c r="M238" s="3"/>
      <c r="N238" s="3"/>
      <c r="O238" s="3"/>
      <c r="U238" s="4"/>
      <c r="V238" s="4"/>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19"/>
      <c r="DQ238" s="19"/>
      <c r="DR238" s="19"/>
      <c r="DS238" s="19"/>
      <c r="DT238" s="19"/>
      <c r="DU238" s="19"/>
      <c r="DV238" s="19"/>
      <c r="DW238" s="19"/>
      <c r="DX238" s="19"/>
      <c r="DY238" s="19"/>
      <c r="DZ238" s="19"/>
      <c r="EA238" s="19"/>
      <c r="EB238" s="19"/>
      <c r="EC238" s="19"/>
      <c r="ED238" s="19"/>
      <c r="EE238" s="19"/>
      <c r="EF238" s="19"/>
      <c r="EG238" s="19"/>
      <c r="EH238" s="19"/>
      <c r="EI238" s="19"/>
      <c r="EJ238" s="19"/>
      <c r="EK238" s="19"/>
      <c r="EL238" s="19"/>
      <c r="EM238" s="19"/>
      <c r="EN238" s="19"/>
      <c r="EO238" s="19"/>
      <c r="EP238" s="19"/>
      <c r="EQ238" s="19"/>
      <c r="ER238" s="19"/>
      <c r="ES238" s="19"/>
    </row>
    <row r="239" spans="1:149" s="5" customFormat="1">
      <c r="D239" s="3"/>
      <c r="I239" s="3"/>
      <c r="J239" s="3"/>
      <c r="K239" s="3"/>
      <c r="L239" s="3"/>
      <c r="M239" s="3"/>
      <c r="N239" s="3"/>
      <c r="O239" s="3"/>
      <c r="U239" s="4"/>
      <c r="V239" s="4"/>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19"/>
      <c r="DQ239" s="19"/>
      <c r="DR239" s="19"/>
      <c r="DS239" s="19"/>
      <c r="DT239" s="19"/>
      <c r="DU239" s="19"/>
      <c r="DV239" s="19"/>
      <c r="DW239" s="19"/>
      <c r="DX239" s="19"/>
      <c r="DY239" s="19"/>
      <c r="DZ239" s="19"/>
      <c r="EA239" s="19"/>
      <c r="EB239" s="19"/>
      <c r="EC239" s="19"/>
      <c r="ED239" s="19"/>
      <c r="EE239" s="19"/>
      <c r="EF239" s="19"/>
      <c r="EG239" s="19"/>
      <c r="EH239" s="19"/>
      <c r="EI239" s="19"/>
      <c r="EJ239" s="19"/>
      <c r="EK239" s="19"/>
      <c r="EL239" s="19"/>
      <c r="EM239" s="19"/>
      <c r="EN239" s="19"/>
      <c r="EO239" s="19"/>
      <c r="EP239" s="19"/>
      <c r="EQ239" s="19"/>
      <c r="ER239" s="19"/>
      <c r="ES239" s="19"/>
    </row>
    <row r="240" spans="1:149" s="5" customFormat="1">
      <c r="D240" s="3"/>
      <c r="I240" s="3"/>
      <c r="J240" s="3"/>
      <c r="K240" s="3"/>
      <c r="L240" s="3"/>
      <c r="M240" s="3"/>
      <c r="N240" s="3"/>
      <c r="O240" s="3"/>
      <c r="U240" s="4"/>
      <c r="V240" s="4"/>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19"/>
      <c r="DQ240" s="19"/>
      <c r="DR240" s="19"/>
      <c r="DS240" s="19"/>
      <c r="DT240" s="19"/>
      <c r="DU240" s="19"/>
      <c r="DV240" s="19"/>
      <c r="DW240" s="19"/>
      <c r="DX240" s="19"/>
      <c r="DY240" s="19"/>
      <c r="DZ240" s="19"/>
      <c r="EA240" s="19"/>
      <c r="EB240" s="19"/>
      <c r="EC240" s="19"/>
      <c r="ED240" s="19"/>
      <c r="EE240" s="19"/>
      <c r="EF240" s="19"/>
      <c r="EG240" s="19"/>
      <c r="EH240" s="19"/>
      <c r="EI240" s="19"/>
      <c r="EJ240" s="19"/>
      <c r="EK240" s="19"/>
      <c r="EL240" s="19"/>
      <c r="EM240" s="19"/>
      <c r="EN240" s="19"/>
      <c r="EO240" s="19"/>
      <c r="EP240" s="19"/>
      <c r="EQ240" s="19"/>
      <c r="ER240" s="19"/>
      <c r="ES240" s="19"/>
    </row>
    <row r="241" spans="1:149" s="230" customFormat="1" ht="16.8">
      <c r="A241" s="1297"/>
      <c r="B241" s="1297"/>
      <c r="C241" s="1297"/>
      <c r="D241" s="1297"/>
      <c r="F241" s="1297"/>
      <c r="G241" s="1297"/>
      <c r="H241" s="1297"/>
      <c r="I241" s="1297"/>
      <c r="J241" s="561"/>
      <c r="K241" s="1297"/>
      <c r="L241" s="1297"/>
      <c r="M241" s="1297"/>
      <c r="N241" s="561"/>
      <c r="O241" s="1297" t="s">
        <v>1012</v>
      </c>
      <c r="P241" s="1297"/>
      <c r="Q241" s="1297"/>
      <c r="R241" s="1297"/>
      <c r="S241" s="1297"/>
      <c r="T241" s="1297"/>
      <c r="U241" s="1297"/>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19"/>
      <c r="DQ241" s="19"/>
      <c r="DR241" s="19"/>
      <c r="DS241" s="19"/>
      <c r="DT241" s="19"/>
      <c r="DU241" s="19"/>
      <c r="DV241" s="19"/>
      <c r="DW241" s="19"/>
      <c r="DX241" s="19"/>
      <c r="DY241" s="19"/>
      <c r="DZ241" s="19"/>
      <c r="EA241" s="19"/>
      <c r="EB241" s="19"/>
      <c r="EC241" s="19"/>
      <c r="ED241" s="19"/>
      <c r="EE241" s="19"/>
      <c r="EF241" s="19"/>
      <c r="EG241" s="19"/>
      <c r="EH241" s="19"/>
      <c r="EI241" s="19"/>
      <c r="EJ241" s="19"/>
      <c r="EK241" s="19"/>
      <c r="EL241" s="19"/>
      <c r="EM241" s="19"/>
      <c r="EN241" s="19"/>
      <c r="EO241" s="19"/>
      <c r="EP241" s="19"/>
      <c r="EQ241" s="19"/>
      <c r="ER241" s="19"/>
      <c r="ES241" s="19"/>
    </row>
    <row r="242" spans="1:149" s="5" customFormat="1" ht="16.2" customHeight="1">
      <c r="E242" s="3"/>
      <c r="F242" s="3"/>
      <c r="G242" s="3"/>
      <c r="H242" s="3"/>
      <c r="I242" s="3"/>
      <c r="J242" s="3"/>
      <c r="K242" s="3"/>
      <c r="P242" s="4"/>
      <c r="S242" s="4"/>
      <c r="T242" s="4"/>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19"/>
      <c r="DQ242" s="19"/>
      <c r="DR242" s="19"/>
      <c r="DS242" s="19"/>
      <c r="DT242" s="19"/>
      <c r="DU242" s="19"/>
      <c r="DV242" s="19"/>
      <c r="DW242" s="19"/>
      <c r="DX242" s="19"/>
      <c r="DY242" s="19"/>
      <c r="DZ242" s="19"/>
      <c r="EA242" s="19"/>
      <c r="EB242" s="19"/>
      <c r="EC242" s="19"/>
      <c r="ED242" s="19"/>
      <c r="EE242" s="19"/>
      <c r="EF242" s="19"/>
      <c r="EG242" s="19"/>
      <c r="EH242" s="19"/>
      <c r="EI242" s="19"/>
      <c r="EJ242" s="19"/>
      <c r="EK242" s="19"/>
      <c r="EL242" s="19"/>
      <c r="EM242" s="19"/>
      <c r="EN242" s="19"/>
      <c r="EO242" s="19"/>
      <c r="EP242" s="19"/>
      <c r="EQ242" s="19"/>
      <c r="ER242" s="19"/>
      <c r="ES242" s="19"/>
    </row>
    <row r="243" spans="1:149" s="5" customFormat="1" ht="16.2" customHeight="1">
      <c r="E243" s="3"/>
      <c r="F243" s="3"/>
      <c r="G243" s="3"/>
      <c r="H243" s="3"/>
      <c r="I243" s="3"/>
      <c r="J243" s="3"/>
      <c r="K243" s="3"/>
      <c r="P243" s="4"/>
      <c r="S243" s="4"/>
      <c r="T243" s="4"/>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19"/>
      <c r="DQ243" s="19"/>
      <c r="DR243" s="19"/>
      <c r="DS243" s="19"/>
      <c r="DT243" s="19"/>
      <c r="DU243" s="19"/>
      <c r="DV243" s="19"/>
      <c r="DW243" s="19"/>
      <c r="DX243" s="19"/>
      <c r="DY243" s="19"/>
      <c r="DZ243" s="19"/>
      <c r="EA243" s="19"/>
      <c r="EB243" s="19"/>
      <c r="EC243" s="19"/>
      <c r="ED243" s="19"/>
      <c r="EE243" s="19"/>
      <c r="EF243" s="19"/>
      <c r="EG243" s="19"/>
      <c r="EH243" s="19"/>
      <c r="EI243" s="19"/>
      <c r="EJ243" s="19"/>
      <c r="EK243" s="19"/>
      <c r="EL243" s="19"/>
      <c r="EM243" s="19"/>
      <c r="EN243" s="19"/>
      <c r="EO243" s="19"/>
      <c r="EP243" s="19"/>
      <c r="EQ243" s="19"/>
      <c r="ER243" s="19"/>
      <c r="ES243" s="19"/>
    </row>
    <row r="244" spans="1:149" s="5" customFormat="1" ht="16.2" customHeight="1">
      <c r="E244" s="3"/>
      <c r="F244" s="3"/>
      <c r="G244" s="3"/>
      <c r="H244" s="3"/>
      <c r="I244" s="3"/>
      <c r="J244" s="3"/>
      <c r="K244" s="3"/>
      <c r="P244" s="4"/>
      <c r="S244" s="4"/>
      <c r="T244" s="4"/>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19"/>
      <c r="DQ244" s="19"/>
      <c r="DR244" s="19"/>
      <c r="DS244" s="19"/>
      <c r="DT244" s="19"/>
      <c r="DU244" s="19"/>
      <c r="DV244" s="19"/>
      <c r="DW244" s="19"/>
      <c r="DX244" s="19"/>
      <c r="DY244" s="19"/>
      <c r="DZ244" s="19"/>
      <c r="EA244" s="19"/>
      <c r="EB244" s="19"/>
      <c r="EC244" s="19"/>
      <c r="ED244" s="19"/>
      <c r="EE244" s="19"/>
      <c r="EF244" s="19"/>
      <c r="EG244" s="19"/>
      <c r="EH244" s="19"/>
      <c r="EI244" s="19"/>
      <c r="EJ244" s="19"/>
      <c r="EK244" s="19"/>
      <c r="EL244" s="19"/>
      <c r="EM244" s="19"/>
      <c r="EN244" s="19"/>
      <c r="EO244" s="19"/>
      <c r="EP244" s="19"/>
      <c r="EQ244" s="19"/>
      <c r="ER244" s="19"/>
      <c r="ES244" s="19"/>
    </row>
    <row r="245" spans="1:149" s="5" customFormat="1" ht="16.2" customHeight="1">
      <c r="E245" s="3"/>
      <c r="F245" s="3"/>
      <c r="G245" s="3"/>
      <c r="H245" s="3"/>
      <c r="I245" s="3"/>
      <c r="J245" s="3"/>
      <c r="K245" s="3"/>
      <c r="P245" s="4"/>
      <c r="S245" s="4"/>
      <c r="T245" s="4"/>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19"/>
      <c r="DQ245" s="19"/>
      <c r="DR245" s="19"/>
      <c r="DS245" s="19"/>
      <c r="DT245" s="19"/>
      <c r="DU245" s="19"/>
      <c r="DV245" s="19"/>
      <c r="DW245" s="19"/>
      <c r="DX245" s="19"/>
      <c r="DY245" s="19"/>
      <c r="DZ245" s="19"/>
      <c r="EA245" s="19"/>
      <c r="EB245" s="19"/>
      <c r="EC245" s="19"/>
      <c r="ED245" s="19"/>
      <c r="EE245" s="19"/>
      <c r="EF245" s="19"/>
      <c r="EG245" s="19"/>
      <c r="EH245" s="19"/>
      <c r="EI245" s="19"/>
      <c r="EJ245" s="19"/>
      <c r="EK245" s="19"/>
      <c r="EL245" s="19"/>
      <c r="EM245" s="19"/>
      <c r="EN245" s="19"/>
      <c r="EO245" s="19"/>
      <c r="EP245" s="19"/>
      <c r="EQ245" s="19"/>
      <c r="ER245" s="19"/>
      <c r="ES245" s="19"/>
    </row>
    <row r="246" spans="1:149" s="5" customFormat="1" ht="16.2" customHeight="1">
      <c r="E246" s="3"/>
      <c r="F246" s="3"/>
      <c r="G246" s="3"/>
      <c r="H246" s="3"/>
      <c r="I246" s="3"/>
      <c r="J246" s="3"/>
      <c r="K246" s="3"/>
      <c r="P246" s="4"/>
      <c r="S246" s="4"/>
      <c r="T246" s="4"/>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19"/>
      <c r="DQ246" s="19"/>
      <c r="DR246" s="19"/>
      <c r="DS246" s="19"/>
      <c r="DT246" s="19"/>
      <c r="DU246" s="19"/>
      <c r="DV246" s="19"/>
      <c r="DW246" s="19"/>
      <c r="DX246" s="19"/>
      <c r="DY246" s="19"/>
      <c r="DZ246" s="19"/>
      <c r="EA246" s="19"/>
      <c r="EB246" s="19"/>
      <c r="EC246" s="19"/>
      <c r="ED246" s="19"/>
      <c r="EE246" s="19"/>
      <c r="EF246" s="19"/>
      <c r="EG246" s="19"/>
      <c r="EH246" s="19"/>
      <c r="EI246" s="19"/>
      <c r="EJ246" s="19"/>
      <c r="EK246" s="19"/>
      <c r="EL246" s="19"/>
      <c r="EM246" s="19"/>
      <c r="EN246" s="19"/>
      <c r="EO246" s="19"/>
      <c r="EP246" s="19"/>
      <c r="EQ246" s="19"/>
      <c r="ER246" s="19"/>
      <c r="ES246" s="19"/>
    </row>
    <row r="247" spans="1:149" s="5" customFormat="1" ht="16.2" customHeight="1">
      <c r="B247" s="109"/>
      <c r="E247" s="3"/>
      <c r="F247" s="3"/>
      <c r="G247" s="3"/>
      <c r="H247" s="3"/>
      <c r="I247" s="3"/>
      <c r="J247" s="3"/>
      <c r="K247" s="3"/>
      <c r="P247" s="4"/>
      <c r="S247" s="4"/>
      <c r="T247" s="4"/>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19"/>
      <c r="DQ247" s="19"/>
      <c r="DR247" s="19"/>
      <c r="DS247" s="19"/>
      <c r="DT247" s="19"/>
      <c r="DU247" s="19"/>
      <c r="DV247" s="19"/>
      <c r="DW247" s="19"/>
      <c r="DX247" s="19"/>
      <c r="DY247" s="19"/>
      <c r="DZ247" s="19"/>
      <c r="EA247" s="19"/>
      <c r="EB247" s="19"/>
      <c r="EC247" s="19"/>
      <c r="ED247" s="19"/>
      <c r="EE247" s="19"/>
      <c r="EF247" s="19"/>
      <c r="EG247" s="19"/>
      <c r="EH247" s="19"/>
      <c r="EI247" s="19"/>
      <c r="EJ247" s="19"/>
      <c r="EK247" s="19"/>
      <c r="EL247" s="19"/>
      <c r="EM247" s="19"/>
      <c r="EN247" s="19"/>
      <c r="EO247" s="19"/>
      <c r="EP247" s="19"/>
      <c r="EQ247" s="19"/>
      <c r="ER247" s="19"/>
      <c r="ES247" s="19"/>
    </row>
    <row r="248" spans="1:149" s="5" customFormat="1" ht="16.2" customHeight="1">
      <c r="B248" s="109"/>
      <c r="E248" s="3"/>
      <c r="F248" s="3"/>
      <c r="G248" s="3"/>
      <c r="H248" s="3"/>
      <c r="I248" s="3"/>
      <c r="J248" s="3"/>
      <c r="K248" s="3"/>
      <c r="P248" s="4"/>
      <c r="S248" s="4"/>
      <c r="T248" s="4"/>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19"/>
      <c r="DQ248" s="19"/>
      <c r="DR248" s="19"/>
      <c r="DS248" s="19"/>
      <c r="DT248" s="19"/>
      <c r="DU248" s="19"/>
      <c r="DV248" s="19"/>
      <c r="DW248" s="19"/>
      <c r="DX248" s="19"/>
      <c r="DY248" s="19"/>
      <c r="DZ248" s="19"/>
      <c r="EA248" s="19"/>
      <c r="EB248" s="19"/>
      <c r="EC248" s="19"/>
      <c r="ED248" s="19"/>
      <c r="EE248" s="19"/>
      <c r="EF248" s="19"/>
      <c r="EG248" s="19"/>
      <c r="EH248" s="19"/>
      <c r="EI248" s="19"/>
      <c r="EJ248" s="19"/>
      <c r="EK248" s="19"/>
      <c r="EL248" s="19"/>
      <c r="EM248" s="19"/>
      <c r="EN248" s="19"/>
      <c r="EO248" s="19"/>
      <c r="EP248" s="19"/>
      <c r="EQ248" s="19"/>
      <c r="ER248" s="19"/>
      <c r="ES248" s="19"/>
    </row>
    <row r="249" spans="1:149" s="5" customFormat="1" ht="16.2" customHeight="1">
      <c r="B249" s="109"/>
      <c r="E249" s="3"/>
      <c r="F249" s="3"/>
      <c r="G249" s="3"/>
      <c r="H249" s="3"/>
      <c r="I249" s="3"/>
      <c r="J249" s="3"/>
      <c r="K249" s="3"/>
      <c r="P249" s="4"/>
      <c r="S249" s="4"/>
      <c r="T249" s="4"/>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19"/>
      <c r="DQ249" s="19"/>
      <c r="DR249" s="19"/>
      <c r="DS249" s="19"/>
      <c r="DT249" s="19"/>
      <c r="DU249" s="19"/>
      <c r="DV249" s="19"/>
      <c r="DW249" s="19"/>
      <c r="DX249" s="19"/>
      <c r="DY249" s="19"/>
      <c r="DZ249" s="19"/>
      <c r="EA249" s="19"/>
      <c r="EB249" s="19"/>
      <c r="EC249" s="19"/>
      <c r="ED249" s="19"/>
      <c r="EE249" s="19"/>
      <c r="EF249" s="19"/>
      <c r="EG249" s="19"/>
      <c r="EH249" s="19"/>
      <c r="EI249" s="19"/>
      <c r="EJ249" s="19"/>
      <c r="EK249" s="19"/>
      <c r="EL249" s="19"/>
      <c r="EM249" s="19"/>
      <c r="EN249" s="19"/>
      <c r="EO249" s="19"/>
      <c r="EP249" s="19"/>
      <c r="EQ249" s="19"/>
      <c r="ER249" s="19"/>
      <c r="ES249" s="19"/>
    </row>
    <row r="250" spans="1:149" s="5" customFormat="1" ht="16.2" customHeight="1">
      <c r="B250" s="109"/>
      <c r="E250" s="3"/>
      <c r="F250" s="3"/>
      <c r="G250" s="3"/>
      <c r="H250" s="3"/>
      <c r="I250" s="3"/>
      <c r="J250" s="3"/>
      <c r="K250" s="3"/>
      <c r="P250" s="4"/>
      <c r="S250" s="4"/>
      <c r="T250" s="4"/>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19"/>
      <c r="DQ250" s="19"/>
      <c r="DR250" s="19"/>
      <c r="DS250" s="19"/>
      <c r="DT250" s="19"/>
      <c r="DU250" s="19"/>
      <c r="DV250" s="19"/>
      <c r="DW250" s="19"/>
      <c r="DX250" s="19"/>
      <c r="DY250" s="19"/>
      <c r="DZ250" s="19"/>
      <c r="EA250" s="19"/>
      <c r="EB250" s="19"/>
      <c r="EC250" s="19"/>
      <c r="ED250" s="19"/>
      <c r="EE250" s="19"/>
      <c r="EF250" s="19"/>
      <c r="EG250" s="19"/>
      <c r="EH250" s="19"/>
      <c r="EI250" s="19"/>
      <c r="EJ250" s="19"/>
      <c r="EK250" s="19"/>
      <c r="EL250" s="19"/>
      <c r="EM250" s="19"/>
      <c r="EN250" s="19"/>
      <c r="EO250" s="19"/>
      <c r="EP250" s="19"/>
      <c r="EQ250" s="19"/>
      <c r="ER250" s="19"/>
      <c r="ES250" s="19"/>
    </row>
    <row r="251" spans="1:149" s="5" customFormat="1" ht="16.2" customHeight="1">
      <c r="B251" s="109"/>
      <c r="E251" s="3"/>
      <c r="F251" s="3"/>
      <c r="G251" s="3"/>
      <c r="H251" s="3"/>
      <c r="I251" s="3"/>
      <c r="J251" s="3"/>
      <c r="K251" s="3"/>
      <c r="P251" s="4"/>
      <c r="S251" s="4"/>
      <c r="T251" s="4"/>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19"/>
      <c r="DQ251" s="19"/>
      <c r="DR251" s="19"/>
      <c r="DS251" s="19"/>
      <c r="DT251" s="19"/>
      <c r="DU251" s="19"/>
      <c r="DV251" s="19"/>
      <c r="DW251" s="19"/>
      <c r="DX251" s="19"/>
      <c r="DY251" s="19"/>
      <c r="DZ251" s="19"/>
      <c r="EA251" s="19"/>
      <c r="EB251" s="19"/>
      <c r="EC251" s="19"/>
      <c r="ED251" s="19"/>
      <c r="EE251" s="19"/>
      <c r="EF251" s="19"/>
      <c r="EG251" s="19"/>
      <c r="EH251" s="19"/>
      <c r="EI251" s="19"/>
      <c r="EJ251" s="19"/>
      <c r="EK251" s="19"/>
      <c r="EL251" s="19"/>
      <c r="EM251" s="19"/>
      <c r="EN251" s="19"/>
      <c r="EO251" s="19"/>
      <c r="EP251" s="19"/>
      <c r="EQ251" s="19"/>
      <c r="ER251" s="19"/>
      <c r="ES251" s="19"/>
    </row>
    <row r="252" spans="1:149" s="5" customFormat="1" ht="16.2" customHeight="1">
      <c r="B252" s="109" t="s">
        <v>158</v>
      </c>
      <c r="E252" s="3"/>
      <c r="F252" s="3"/>
      <c r="G252" s="3"/>
      <c r="H252" s="3"/>
      <c r="I252" s="3"/>
      <c r="J252" s="3"/>
      <c r="K252" s="3"/>
      <c r="P252" s="4"/>
      <c r="S252" s="4"/>
      <c r="T252" s="4"/>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19"/>
      <c r="DQ252" s="19"/>
      <c r="DR252" s="19"/>
      <c r="DS252" s="19"/>
      <c r="DT252" s="19"/>
      <c r="DU252" s="19"/>
      <c r="DV252" s="19"/>
      <c r="DW252" s="19"/>
      <c r="DX252" s="19"/>
      <c r="DY252" s="19"/>
      <c r="DZ252" s="19"/>
      <c r="EA252" s="19"/>
      <c r="EB252" s="19"/>
      <c r="EC252" s="19"/>
      <c r="ED252" s="19"/>
      <c r="EE252" s="19"/>
      <c r="EF252" s="19"/>
      <c r="EG252" s="19"/>
      <c r="EH252" s="19"/>
      <c r="EI252" s="19"/>
      <c r="EJ252" s="19"/>
      <c r="EK252" s="19"/>
      <c r="EL252" s="19"/>
      <c r="EM252" s="19"/>
      <c r="EN252" s="19"/>
      <c r="EO252" s="19"/>
      <c r="EP252" s="19"/>
      <c r="EQ252" s="19"/>
      <c r="ER252" s="19"/>
      <c r="ES252" s="19"/>
    </row>
    <row r="253" spans="1:149" s="5" customFormat="1" ht="16.2" customHeight="1">
      <c r="B253" s="109" t="s">
        <v>15</v>
      </c>
      <c r="E253" s="3"/>
      <c r="F253" s="3"/>
      <c r="G253" s="3"/>
      <c r="H253" s="3"/>
      <c r="I253" s="3"/>
      <c r="J253" s="3"/>
      <c r="K253" s="3"/>
      <c r="P253" s="4"/>
      <c r="S253" s="4"/>
      <c r="T253" s="4"/>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19"/>
      <c r="DQ253" s="19"/>
      <c r="DR253" s="19"/>
      <c r="DS253" s="19"/>
      <c r="DT253" s="19"/>
      <c r="DU253" s="19"/>
      <c r="DV253" s="19"/>
      <c r="DW253" s="19"/>
      <c r="DX253" s="19"/>
      <c r="DY253" s="19"/>
      <c r="DZ253" s="19"/>
      <c r="EA253" s="19"/>
      <c r="EB253" s="19"/>
      <c r="EC253" s="19"/>
      <c r="ED253" s="19"/>
      <c r="EE253" s="19"/>
      <c r="EF253" s="19"/>
      <c r="EG253" s="19"/>
      <c r="EH253" s="19"/>
      <c r="EI253" s="19"/>
      <c r="EJ253" s="19"/>
      <c r="EK253" s="19"/>
      <c r="EL253" s="19"/>
      <c r="EM253" s="19"/>
      <c r="EN253" s="19"/>
      <c r="EO253" s="19"/>
      <c r="EP253" s="19"/>
      <c r="EQ253" s="19"/>
      <c r="ER253" s="19"/>
      <c r="ES253" s="19"/>
    </row>
    <row r="254" spans="1:149" s="5" customFormat="1" ht="16.2" customHeight="1">
      <c r="B254" s="109" t="s">
        <v>16</v>
      </c>
      <c r="E254" s="3"/>
      <c r="F254" s="3"/>
      <c r="G254" s="3"/>
      <c r="H254" s="3"/>
      <c r="I254" s="3"/>
      <c r="J254" s="3"/>
      <c r="K254" s="3"/>
      <c r="P254" s="4"/>
      <c r="S254" s="4"/>
      <c r="T254" s="4"/>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19"/>
      <c r="DQ254" s="19"/>
      <c r="DR254" s="19"/>
      <c r="DS254" s="19"/>
      <c r="DT254" s="19"/>
      <c r="DU254" s="19"/>
      <c r="DV254" s="19"/>
      <c r="DW254" s="19"/>
      <c r="DX254" s="19"/>
      <c r="DY254" s="19"/>
      <c r="DZ254" s="19"/>
      <c r="EA254" s="19"/>
      <c r="EB254" s="19"/>
      <c r="EC254" s="19"/>
      <c r="ED254" s="19"/>
      <c r="EE254" s="19"/>
      <c r="EF254" s="19"/>
      <c r="EG254" s="19"/>
      <c r="EH254" s="19"/>
      <c r="EI254" s="19"/>
      <c r="EJ254" s="19"/>
      <c r="EK254" s="19"/>
      <c r="EL254" s="19"/>
      <c r="EM254" s="19"/>
      <c r="EN254" s="19"/>
      <c r="EO254" s="19"/>
      <c r="EP254" s="19"/>
      <c r="EQ254" s="19"/>
      <c r="ER254" s="19"/>
      <c r="ES254" s="19"/>
    </row>
    <row r="255" spans="1:149" s="5" customFormat="1" ht="14.25" customHeight="1">
      <c r="B255" s="109" t="s">
        <v>17</v>
      </c>
      <c r="E255" s="3"/>
      <c r="F255" s="3"/>
      <c r="G255" s="3"/>
      <c r="H255" s="3"/>
      <c r="I255" s="3"/>
      <c r="J255" s="3"/>
      <c r="K255" s="3"/>
      <c r="P255" s="4"/>
      <c r="S255" s="4"/>
      <c r="T255" s="4"/>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19"/>
      <c r="DQ255" s="19"/>
      <c r="DR255" s="19"/>
      <c r="DS255" s="19"/>
      <c r="DT255" s="19"/>
      <c r="DU255" s="19"/>
      <c r="DV255" s="19"/>
      <c r="DW255" s="19"/>
      <c r="DX255" s="19"/>
      <c r="DY255" s="19"/>
      <c r="DZ255" s="19"/>
      <c r="EA255" s="19"/>
      <c r="EB255" s="19"/>
      <c r="EC255" s="19"/>
      <c r="ED255" s="19"/>
      <c r="EE255" s="19"/>
      <c r="EF255" s="19"/>
      <c r="EG255" s="19"/>
      <c r="EH255" s="19"/>
      <c r="EI255" s="19"/>
      <c r="EJ255" s="19"/>
      <c r="EK255" s="19"/>
      <c r="EL255" s="19"/>
      <c r="EM255" s="19"/>
      <c r="EN255" s="19"/>
      <c r="EO255" s="19"/>
      <c r="EP255" s="19"/>
      <c r="EQ255" s="19"/>
      <c r="ER255" s="19"/>
      <c r="ES255" s="19"/>
    </row>
    <row r="256" spans="1:149" s="5" customFormat="1" ht="14.25" customHeight="1">
      <c r="B256" s="109" t="s">
        <v>18</v>
      </c>
      <c r="E256" s="3"/>
      <c r="F256" s="3"/>
      <c r="G256" s="3"/>
      <c r="H256" s="3"/>
      <c r="I256" s="3"/>
      <c r="J256" s="3"/>
      <c r="K256" s="3"/>
      <c r="P256" s="4"/>
      <c r="S256" s="4"/>
      <c r="T256" s="4"/>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19"/>
      <c r="DQ256" s="19"/>
      <c r="DR256" s="19"/>
      <c r="DS256" s="19"/>
      <c r="DT256" s="19"/>
      <c r="DU256" s="19"/>
      <c r="DV256" s="19"/>
      <c r="DW256" s="19"/>
      <c r="DX256" s="19"/>
      <c r="DY256" s="19"/>
      <c r="DZ256" s="19"/>
      <c r="EA256" s="19"/>
      <c r="EB256" s="19"/>
      <c r="EC256" s="19"/>
      <c r="ED256" s="19"/>
      <c r="EE256" s="19"/>
      <c r="EF256" s="19"/>
      <c r="EG256" s="19"/>
      <c r="EH256" s="19"/>
      <c r="EI256" s="19"/>
      <c r="EJ256" s="19"/>
      <c r="EK256" s="19"/>
      <c r="EL256" s="19"/>
      <c r="EM256" s="19"/>
      <c r="EN256" s="19"/>
      <c r="EO256" s="19"/>
      <c r="EP256" s="19"/>
      <c r="EQ256" s="19"/>
      <c r="ER256" s="19"/>
      <c r="ES256" s="19"/>
    </row>
    <row r="257" spans="2:149" s="5" customFormat="1" ht="14.25" customHeight="1">
      <c r="B257" s="109" t="s">
        <v>19</v>
      </c>
      <c r="E257" s="3"/>
      <c r="F257" s="3"/>
      <c r="G257" s="3"/>
      <c r="H257" s="3"/>
      <c r="I257" s="3"/>
      <c r="J257" s="3"/>
      <c r="K257" s="3"/>
      <c r="L257" s="4"/>
      <c r="M257" s="4"/>
      <c r="N257" s="4"/>
      <c r="O257" s="4"/>
      <c r="P257" s="4"/>
      <c r="Q257" s="4"/>
      <c r="R257" s="4"/>
      <c r="S257" s="4"/>
      <c r="T257" s="4"/>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19"/>
      <c r="DQ257" s="19"/>
      <c r="DR257" s="19"/>
      <c r="DS257" s="19"/>
      <c r="DT257" s="19"/>
      <c r="DU257" s="19"/>
      <c r="DV257" s="19"/>
      <c r="DW257" s="19"/>
      <c r="DX257" s="19"/>
      <c r="DY257" s="19"/>
      <c r="DZ257" s="19"/>
      <c r="EA257" s="19"/>
      <c r="EB257" s="19"/>
      <c r="EC257" s="19"/>
      <c r="ED257" s="19"/>
      <c r="EE257" s="19"/>
      <c r="EF257" s="19"/>
      <c r="EG257" s="19"/>
      <c r="EH257" s="19"/>
      <c r="EI257" s="19"/>
      <c r="EJ257" s="19"/>
      <c r="EK257" s="19"/>
      <c r="EL257" s="19"/>
      <c r="EM257" s="19"/>
      <c r="EN257" s="19"/>
      <c r="EO257" s="19"/>
      <c r="EP257" s="19"/>
      <c r="EQ257" s="19"/>
      <c r="ER257" s="19"/>
      <c r="ES257" s="19"/>
    </row>
    <row r="258" spans="2:149" s="5" customFormat="1" ht="14.25" customHeight="1">
      <c r="B258" s="109" t="s">
        <v>20</v>
      </c>
      <c r="E258" s="3"/>
      <c r="F258" s="3"/>
      <c r="G258" s="3"/>
      <c r="H258" s="3"/>
      <c r="I258" s="3"/>
      <c r="J258" s="3"/>
      <c r="K258" s="3"/>
      <c r="L258" s="4"/>
      <c r="M258" s="4"/>
      <c r="N258" s="4"/>
      <c r="O258" s="4"/>
      <c r="P258" s="4"/>
      <c r="Q258" s="4"/>
      <c r="R258" s="4"/>
      <c r="S258" s="4"/>
      <c r="T258" s="4"/>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19"/>
      <c r="DQ258" s="19"/>
      <c r="DR258" s="19"/>
      <c r="DS258" s="19"/>
      <c r="DT258" s="19"/>
      <c r="DU258" s="19"/>
      <c r="DV258" s="19"/>
      <c r="DW258" s="19"/>
      <c r="DX258" s="19"/>
      <c r="DY258" s="19"/>
      <c r="DZ258" s="19"/>
      <c r="EA258" s="19"/>
      <c r="EB258" s="19"/>
      <c r="EC258" s="19"/>
      <c r="ED258" s="19"/>
      <c r="EE258" s="19"/>
      <c r="EF258" s="19"/>
      <c r="EG258" s="19"/>
      <c r="EH258" s="19"/>
      <c r="EI258" s="19"/>
      <c r="EJ258" s="19"/>
      <c r="EK258" s="19"/>
      <c r="EL258" s="19"/>
      <c r="EM258" s="19"/>
      <c r="EN258" s="19"/>
      <c r="EO258" s="19"/>
      <c r="EP258" s="19"/>
      <c r="EQ258" s="19"/>
      <c r="ER258" s="19"/>
      <c r="ES258" s="19"/>
    </row>
    <row r="259" spans="2:149" s="5" customFormat="1" ht="14.25" customHeight="1">
      <c r="B259" s="109" t="s">
        <v>21</v>
      </c>
      <c r="E259" s="3"/>
      <c r="F259" s="3"/>
      <c r="G259" s="3"/>
      <c r="H259" s="3"/>
      <c r="I259" s="3"/>
      <c r="J259" s="3"/>
      <c r="K259" s="3"/>
      <c r="L259" s="4"/>
      <c r="M259" s="4"/>
      <c r="N259" s="4"/>
      <c r="O259" s="4"/>
      <c r="P259" s="4"/>
      <c r="Q259" s="4"/>
      <c r="R259" s="4"/>
      <c r="S259" s="4"/>
      <c r="T259" s="4"/>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19"/>
      <c r="DQ259" s="19"/>
      <c r="DR259" s="19"/>
      <c r="DS259" s="19"/>
      <c r="DT259" s="19"/>
      <c r="DU259" s="19"/>
      <c r="DV259" s="19"/>
      <c r="DW259" s="19"/>
      <c r="DX259" s="19"/>
      <c r="DY259" s="19"/>
      <c r="DZ259" s="19"/>
      <c r="EA259" s="19"/>
      <c r="EB259" s="19"/>
      <c r="EC259" s="19"/>
      <c r="ED259" s="19"/>
      <c r="EE259" s="19"/>
      <c r="EF259" s="19"/>
      <c r="EG259" s="19"/>
      <c r="EH259" s="19"/>
      <c r="EI259" s="19"/>
      <c r="EJ259" s="19"/>
      <c r="EK259" s="19"/>
      <c r="EL259" s="19"/>
      <c r="EM259" s="19"/>
      <c r="EN259" s="19"/>
      <c r="EO259" s="19"/>
      <c r="EP259" s="19"/>
      <c r="EQ259" s="19"/>
      <c r="ER259" s="19"/>
      <c r="ES259" s="19"/>
    </row>
    <row r="260" spans="2:149" s="5" customFormat="1" ht="14.25" customHeight="1">
      <c r="B260" s="109" t="s">
        <v>22</v>
      </c>
      <c r="E260" s="3"/>
      <c r="F260" s="3"/>
      <c r="G260" s="3"/>
      <c r="H260" s="3"/>
      <c r="I260" s="3"/>
      <c r="J260" s="6"/>
      <c r="K260" s="3"/>
      <c r="L260" s="4"/>
      <c r="M260" s="4"/>
      <c r="N260" s="4"/>
      <c r="O260" s="4"/>
      <c r="P260" s="4"/>
      <c r="Q260" s="4"/>
      <c r="R260" s="4"/>
      <c r="S260" s="4"/>
      <c r="T260" s="4"/>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19"/>
      <c r="DQ260" s="19"/>
      <c r="DR260" s="19"/>
      <c r="DS260" s="19"/>
      <c r="DT260" s="19"/>
      <c r="DU260" s="19"/>
      <c r="DV260" s="19"/>
      <c r="DW260" s="19"/>
      <c r="DX260" s="19"/>
      <c r="DY260" s="19"/>
      <c r="DZ260" s="19"/>
      <c r="EA260" s="19"/>
      <c r="EB260" s="19"/>
      <c r="EC260" s="19"/>
      <c r="ED260" s="19"/>
      <c r="EE260" s="19"/>
      <c r="EF260" s="19"/>
      <c r="EG260" s="19"/>
      <c r="EH260" s="19"/>
      <c r="EI260" s="19"/>
      <c r="EJ260" s="19"/>
      <c r="EK260" s="19"/>
      <c r="EL260" s="19"/>
      <c r="EM260" s="19"/>
      <c r="EN260" s="19"/>
      <c r="EO260" s="19"/>
      <c r="EP260" s="19"/>
      <c r="EQ260" s="19"/>
      <c r="ER260" s="19"/>
      <c r="ES260" s="19"/>
    </row>
    <row r="261" spans="2:149" s="5" customFormat="1" ht="14.25" customHeight="1">
      <c r="B261" s="109" t="s">
        <v>23</v>
      </c>
      <c r="E261" s="3"/>
      <c r="F261" s="3"/>
      <c r="G261" s="3"/>
      <c r="H261" s="3"/>
      <c r="I261" s="3"/>
      <c r="J261" s="6"/>
      <c r="K261" s="3"/>
      <c r="L261" s="4"/>
      <c r="M261" s="4"/>
      <c r="N261" s="4"/>
      <c r="O261" s="4"/>
      <c r="P261" s="4"/>
      <c r="Q261" s="4"/>
      <c r="R261" s="4"/>
      <c r="S261" s="4"/>
      <c r="T261" s="4"/>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19"/>
      <c r="DQ261" s="19"/>
      <c r="DR261" s="19"/>
      <c r="DS261" s="19"/>
      <c r="DT261" s="19"/>
      <c r="DU261" s="19"/>
      <c r="DV261" s="19"/>
      <c r="DW261" s="19"/>
      <c r="DX261" s="19"/>
      <c r="DY261" s="19"/>
      <c r="DZ261" s="19"/>
      <c r="EA261" s="19"/>
      <c r="EB261" s="19"/>
      <c r="EC261" s="19"/>
      <c r="ED261" s="19"/>
      <c r="EE261" s="19"/>
      <c r="EF261" s="19"/>
      <c r="EG261" s="19"/>
      <c r="EH261" s="19"/>
      <c r="EI261" s="19"/>
      <c r="EJ261" s="19"/>
      <c r="EK261" s="19"/>
      <c r="EL261" s="19"/>
      <c r="EM261" s="19"/>
      <c r="EN261" s="19"/>
      <c r="EO261" s="19"/>
      <c r="EP261" s="19"/>
      <c r="EQ261" s="19"/>
      <c r="ER261" s="19"/>
      <c r="ES261" s="19"/>
    </row>
    <row r="262" spans="2:149" s="5" customFormat="1" ht="14.25" customHeight="1">
      <c r="B262" s="109" t="s">
        <v>188</v>
      </c>
      <c r="E262" s="3"/>
      <c r="F262" s="3"/>
      <c r="G262" s="3"/>
      <c r="H262" s="3"/>
      <c r="I262" s="3"/>
      <c r="J262" s="3"/>
      <c r="K262" s="3"/>
      <c r="L262" s="4"/>
      <c r="M262" s="4"/>
      <c r="N262" s="4"/>
      <c r="O262" s="4"/>
      <c r="P262" s="4"/>
      <c r="Q262" s="4"/>
      <c r="R262" s="4"/>
      <c r="S262" s="4"/>
      <c r="T262" s="4"/>
      <c r="AB262" s="1079"/>
      <c r="AC262" s="1080"/>
      <c r="AD262" s="1080"/>
      <c r="AE262" s="1080"/>
      <c r="AF262" s="1080"/>
      <c r="AG262" s="1080"/>
      <c r="AH262" s="1080"/>
      <c r="AI262" s="1080"/>
      <c r="AJ262" s="1080"/>
      <c r="AK262" s="1080"/>
      <c r="AL262" s="1080"/>
      <c r="AM262" s="1080"/>
      <c r="AN262" s="1080"/>
      <c r="AO262" s="1080"/>
      <c r="AP262" s="1080"/>
      <c r="AQ262" s="1080"/>
      <c r="AR262" s="1080"/>
      <c r="AS262" s="1080"/>
      <c r="AT262" s="1080"/>
      <c r="AU262" s="1080"/>
      <c r="AV262" s="1080"/>
      <c r="AW262" s="1080"/>
      <c r="AX262" s="1080"/>
      <c r="AY262" s="1080"/>
      <c r="AZ262" s="1080"/>
      <c r="BA262" s="1080"/>
      <c r="BB262" s="1080"/>
      <c r="BC262" s="1080"/>
      <c r="BD262" s="1080"/>
      <c r="BE262" s="1080"/>
      <c r="BF262" s="1080"/>
      <c r="BG262" s="1080"/>
      <c r="BH262" s="1080"/>
      <c r="BI262" s="1080"/>
      <c r="BJ262" s="1080"/>
      <c r="BK262" s="1080"/>
      <c r="BL262" s="1080"/>
      <c r="BM262" s="1080"/>
      <c r="BN262" s="1080"/>
      <c r="BO262" s="1080"/>
      <c r="BP262" s="1080"/>
      <c r="BQ262" s="1080"/>
      <c r="BR262" s="1080"/>
      <c r="BS262" s="1080"/>
      <c r="BT262" s="1080"/>
      <c r="BU262" s="1080"/>
      <c r="BV262" s="1080"/>
      <c r="BW262" s="1080"/>
      <c r="BX262" s="1080"/>
      <c r="BY262" s="1080"/>
      <c r="BZ262" s="1080"/>
      <c r="CA262" s="1080"/>
      <c r="CB262" s="1080"/>
      <c r="CC262" s="1080"/>
      <c r="CD262" s="1080"/>
      <c r="CE262" s="1080"/>
      <c r="CF262" s="1080"/>
      <c r="CG262" s="1080"/>
      <c r="CH262" s="1080"/>
      <c r="CI262" s="1080"/>
      <c r="CJ262" s="1080"/>
      <c r="CK262" s="1080"/>
      <c r="CL262" s="1080"/>
      <c r="CM262" s="1080"/>
      <c r="CN262" s="1080"/>
      <c r="CO262" s="1080"/>
      <c r="CP262" s="1080"/>
      <c r="CQ262" s="1080"/>
      <c r="CR262" s="1080"/>
      <c r="CS262" s="1080"/>
      <c r="CT262" s="1080"/>
      <c r="CU262" s="1080"/>
      <c r="CV262" s="1080"/>
      <c r="CW262" s="1080"/>
      <c r="CX262" s="1080"/>
      <c r="CY262" s="1080"/>
      <c r="CZ262" s="1080"/>
      <c r="DA262" s="1080"/>
      <c r="DB262" s="1080"/>
      <c r="DC262" s="1080"/>
      <c r="DD262" s="1080"/>
      <c r="DE262" s="1080"/>
      <c r="DF262" s="1080"/>
      <c r="DG262" s="1080"/>
      <c r="DH262" s="1080"/>
      <c r="DI262" s="1080"/>
      <c r="DJ262" s="1080"/>
      <c r="DK262" s="1080"/>
      <c r="DL262" s="1080"/>
      <c r="DM262" s="1080"/>
      <c r="DN262" s="1080"/>
      <c r="DO262" s="1080"/>
      <c r="DP262" s="1080"/>
      <c r="DQ262" s="1080"/>
      <c r="DR262" s="1080"/>
      <c r="DS262" s="1080"/>
      <c r="DT262" s="1080"/>
      <c r="DU262" s="1080"/>
      <c r="DV262" s="1080"/>
      <c r="DW262" s="1080"/>
      <c r="DX262" s="1080"/>
      <c r="DY262" s="1080"/>
      <c r="DZ262" s="1080"/>
      <c r="EA262" s="1080"/>
      <c r="EB262" s="1080"/>
      <c r="EC262" s="1080"/>
      <c r="ED262" s="1080"/>
      <c r="EE262" s="1080"/>
      <c r="EF262" s="1080"/>
      <c r="EG262" s="1080"/>
      <c r="EH262" s="1080"/>
      <c r="EI262" s="1080"/>
      <c r="EJ262" s="1080"/>
      <c r="EK262" s="1080"/>
      <c r="EL262" s="1080"/>
      <c r="EM262" s="1080"/>
      <c r="EN262" s="1080"/>
      <c r="EO262" s="1080"/>
      <c r="EP262" s="1080"/>
      <c r="EQ262" s="1080"/>
      <c r="ER262" s="1080"/>
      <c r="ES262" s="1080"/>
    </row>
    <row r="263" spans="2:149" ht="14.25" customHeight="1">
      <c r="B263" s="109" t="s">
        <v>189</v>
      </c>
    </row>
    <row r="264" spans="2:149" ht="15.6">
      <c r="B264" s="109" t="s">
        <v>190</v>
      </c>
    </row>
    <row r="265" spans="2:149" ht="15.6">
      <c r="B265" s="109" t="s">
        <v>191</v>
      </c>
      <c r="K265" s="7"/>
      <c r="L265" s="3"/>
      <c r="M265" s="3"/>
    </row>
    <row r="266" spans="2:149" ht="15.6">
      <c r="B266" s="109" t="s">
        <v>192</v>
      </c>
      <c r="K266" s="11"/>
      <c r="L266" s="3"/>
      <c r="M266" s="3"/>
    </row>
    <row r="267" spans="2:149" ht="15.6">
      <c r="B267" s="109" t="s">
        <v>193</v>
      </c>
      <c r="K267" s="3"/>
      <c r="L267" s="3"/>
      <c r="M267" s="3"/>
    </row>
    <row r="268" spans="2:149" ht="15.6">
      <c r="B268" s="109" t="s">
        <v>194</v>
      </c>
      <c r="K268" s="3"/>
    </row>
    <row r="269" spans="2:149" ht="15.6">
      <c r="B269" s="109" t="s">
        <v>195</v>
      </c>
      <c r="K269" s="9"/>
      <c r="L269" s="9"/>
      <c r="M269" s="9"/>
    </row>
    <row r="270" spans="2:149" ht="15.6">
      <c r="B270" s="109" t="s">
        <v>196</v>
      </c>
      <c r="F270" s="9"/>
      <c r="G270" s="9"/>
      <c r="H270" s="9"/>
      <c r="I270" s="9"/>
      <c r="J270" s="9"/>
    </row>
    <row r="271" spans="2:149" ht="15.6">
      <c r="B271" s="109" t="s">
        <v>24</v>
      </c>
      <c r="F271" s="10"/>
      <c r="G271" s="10"/>
      <c r="H271" s="10"/>
      <c r="I271" s="10"/>
      <c r="J271" s="10"/>
      <c r="K271" s="10"/>
      <c r="L271" s="10"/>
      <c r="M271" s="10"/>
    </row>
    <row r="272" spans="2:149" ht="15.6">
      <c r="B272" s="109" t="s">
        <v>25</v>
      </c>
      <c r="K272" s="6"/>
      <c r="L272" s="3"/>
      <c r="M272" s="3"/>
    </row>
    <row r="273" spans="2:13" ht="15.6">
      <c r="B273" s="109" t="s">
        <v>26</v>
      </c>
      <c r="K273" s="6"/>
      <c r="L273" s="3"/>
      <c r="M273" s="3"/>
    </row>
    <row r="274" spans="2:13" ht="15.6">
      <c r="B274" s="109" t="s">
        <v>27</v>
      </c>
      <c r="K274" s="6"/>
      <c r="L274" s="3"/>
      <c r="M274" s="3"/>
    </row>
    <row r="275" spans="2:13" ht="15.6">
      <c r="B275" s="109" t="s">
        <v>28</v>
      </c>
      <c r="K275" s="6"/>
      <c r="L275" s="3"/>
      <c r="M275" s="3"/>
    </row>
    <row r="276" spans="2:13" ht="15.6">
      <c r="B276" s="109" t="s">
        <v>29</v>
      </c>
      <c r="K276" s="6"/>
      <c r="L276" s="3"/>
      <c r="M276" s="3"/>
    </row>
    <row r="277" spans="2:13" ht="15.6">
      <c r="B277" s="109" t="s">
        <v>30</v>
      </c>
      <c r="K277" s="6"/>
      <c r="L277" s="3"/>
      <c r="M277" s="3"/>
    </row>
    <row r="278" spans="2:13" ht="15.6">
      <c r="B278" s="109" t="s">
        <v>31</v>
      </c>
      <c r="K278" s="6"/>
      <c r="L278" s="3"/>
      <c r="M278" s="3"/>
    </row>
    <row r="279" spans="2:13" ht="15.6">
      <c r="B279" s="109" t="s">
        <v>32</v>
      </c>
      <c r="K279" s="6"/>
      <c r="L279" s="3"/>
      <c r="M279" s="3"/>
    </row>
    <row r="280" spans="2:13" ht="15.6">
      <c r="B280" s="109" t="s">
        <v>33</v>
      </c>
      <c r="K280" s="6"/>
      <c r="L280" s="3"/>
      <c r="M280" s="3"/>
    </row>
    <row r="281" spans="2:13" ht="15.6">
      <c r="B281" s="109" t="s">
        <v>34</v>
      </c>
      <c r="K281" s="6"/>
      <c r="L281" s="3"/>
      <c r="M281" s="3"/>
    </row>
    <row r="282" spans="2:13" ht="15.6">
      <c r="B282" s="109" t="s">
        <v>197</v>
      </c>
      <c r="K282" s="6"/>
      <c r="L282" s="3"/>
      <c r="M282" s="3"/>
    </row>
    <row r="283" spans="2:13" ht="15.6">
      <c r="B283" s="109" t="s">
        <v>198</v>
      </c>
      <c r="K283" s="6"/>
      <c r="L283" s="3"/>
      <c r="M283" s="3"/>
    </row>
    <row r="284" spans="2:13" ht="15.6">
      <c r="B284" s="109" t="s">
        <v>202</v>
      </c>
      <c r="K284" s="3"/>
      <c r="L284" s="3"/>
      <c r="M284" s="3"/>
    </row>
    <row r="285" spans="2:13" ht="15.6">
      <c r="B285" s="109" t="s">
        <v>199</v>
      </c>
      <c r="K285" s="3"/>
    </row>
    <row r="286" spans="2:13" ht="15.6">
      <c r="B286" s="109" t="s">
        <v>203</v>
      </c>
      <c r="K286" s="3"/>
    </row>
    <row r="287" spans="2:13" ht="15.6">
      <c r="B287" s="109" t="s">
        <v>200</v>
      </c>
      <c r="K287" s="3"/>
    </row>
    <row r="288" spans="2:13" ht="15.6">
      <c r="B288" s="109" t="s">
        <v>201</v>
      </c>
      <c r="K288" s="6"/>
    </row>
    <row r="289" spans="2:13" ht="15.6">
      <c r="B289" s="109" t="s">
        <v>58</v>
      </c>
      <c r="K289" s="6"/>
      <c r="L289" s="3"/>
      <c r="M289" s="3"/>
    </row>
    <row r="290" spans="2:13" ht="15.6">
      <c r="B290" s="109" t="s">
        <v>164</v>
      </c>
      <c r="K290" s="6"/>
      <c r="L290" s="3"/>
      <c r="M290" s="3"/>
    </row>
    <row r="291" spans="2:13" ht="15.6">
      <c r="B291" s="109" t="s">
        <v>165</v>
      </c>
      <c r="K291" s="6"/>
      <c r="L291" s="3"/>
      <c r="M291" s="3"/>
    </row>
    <row r="292" spans="2:13" ht="15.6">
      <c r="B292" s="109" t="s">
        <v>166</v>
      </c>
    </row>
    <row r="293" spans="2:13" ht="15.6">
      <c r="B293" s="109" t="s">
        <v>167</v>
      </c>
    </row>
    <row r="294" spans="2:13" ht="15.6">
      <c r="B294" s="109" t="s">
        <v>168</v>
      </c>
    </row>
    <row r="295" spans="2:13" ht="15.6">
      <c r="B295" s="109" t="s">
        <v>169</v>
      </c>
    </row>
    <row r="296" spans="2:13" ht="15.6">
      <c r="B296" s="109" t="s">
        <v>170</v>
      </c>
    </row>
    <row r="297" spans="2:13" ht="15.6">
      <c r="B297" s="109" t="s">
        <v>171</v>
      </c>
    </row>
    <row r="298" spans="2:13" ht="15.6">
      <c r="B298" s="109" t="s">
        <v>705</v>
      </c>
      <c r="K298" s="6"/>
      <c r="L298" s="3"/>
      <c r="M298" s="3"/>
    </row>
    <row r="299" spans="2:13" ht="15.6">
      <c r="B299" s="109" t="s">
        <v>1013</v>
      </c>
      <c r="K299" s="6"/>
      <c r="L299" s="3"/>
      <c r="M299" s="3"/>
    </row>
    <row r="300" spans="2:13" ht="15.6">
      <c r="B300" s="109" t="s">
        <v>1014</v>
      </c>
      <c r="K300" s="6"/>
      <c r="L300" s="3"/>
      <c r="M300" s="3"/>
    </row>
    <row r="301" spans="2:13" ht="15.6">
      <c r="B301" s="109" t="s">
        <v>1015</v>
      </c>
    </row>
    <row r="302" spans="2:13" ht="15.6">
      <c r="B302" s="109" t="s">
        <v>1016</v>
      </c>
    </row>
    <row r="303" spans="2:13" ht="15.6">
      <c r="B303" s="109" t="s">
        <v>1017</v>
      </c>
    </row>
    <row r="304" spans="2:13" ht="15.6">
      <c r="B304" s="109" t="s">
        <v>1018</v>
      </c>
    </row>
    <row r="305" spans="2:13" ht="15.6">
      <c r="B305" s="109" t="s">
        <v>1019</v>
      </c>
    </row>
    <row r="306" spans="2:13" ht="15.6">
      <c r="B306" s="109" t="s">
        <v>1020</v>
      </c>
    </row>
    <row r="307" spans="2:13" ht="15.6">
      <c r="B307" s="109" t="s">
        <v>706</v>
      </c>
    </row>
    <row r="308" spans="2:13" ht="15.6">
      <c r="B308" s="109" t="s">
        <v>59</v>
      </c>
    </row>
    <row r="309" spans="2:13" ht="15.6">
      <c r="B309" s="109" t="s">
        <v>172</v>
      </c>
    </row>
    <row r="310" spans="2:13" ht="15.6">
      <c r="B310" s="109" t="s">
        <v>173</v>
      </c>
      <c r="K310" s="9"/>
      <c r="L310" s="9"/>
      <c r="M310" s="9"/>
    </row>
    <row r="311" spans="2:13" ht="15.6">
      <c r="B311" s="109" t="s">
        <v>174</v>
      </c>
      <c r="K311" s="11"/>
      <c r="L311" s="3"/>
      <c r="M311" s="3"/>
    </row>
    <row r="312" spans="2:13" ht="15.6">
      <c r="B312" s="109" t="s">
        <v>175</v>
      </c>
      <c r="K312" s="3"/>
      <c r="L312" s="3"/>
      <c r="M312" s="3"/>
    </row>
    <row r="313" spans="2:13" ht="15.6">
      <c r="B313" s="109" t="s">
        <v>176</v>
      </c>
      <c r="K313" s="3"/>
    </row>
    <row r="314" spans="2:13" ht="15.6">
      <c r="B314" s="109" t="s">
        <v>177</v>
      </c>
      <c r="K314" s="9"/>
      <c r="L314" s="9"/>
      <c r="M314" s="9"/>
    </row>
    <row r="315" spans="2:13" ht="15.6">
      <c r="B315" s="109" t="s">
        <v>178</v>
      </c>
      <c r="F315" s="9"/>
      <c r="G315" s="9"/>
      <c r="H315" s="9"/>
      <c r="I315" s="9"/>
      <c r="J315" s="9"/>
    </row>
    <row r="316" spans="2:13" ht="15.6">
      <c r="B316" s="109" t="s">
        <v>179</v>
      </c>
      <c r="F316" s="10"/>
      <c r="G316" s="10"/>
      <c r="H316" s="10"/>
      <c r="I316" s="10"/>
      <c r="J316" s="10"/>
      <c r="K316" s="10"/>
      <c r="L316" s="10"/>
      <c r="M316" s="10"/>
    </row>
    <row r="317" spans="2:13" ht="15.6">
      <c r="B317" s="109" t="s">
        <v>60</v>
      </c>
      <c r="K317" s="6"/>
      <c r="L317" s="3"/>
      <c r="M317" s="3"/>
    </row>
    <row r="318" spans="2:13" ht="15.6">
      <c r="B318" s="109" t="s">
        <v>215</v>
      </c>
      <c r="K318" s="6"/>
      <c r="L318" s="3"/>
      <c r="M318" s="3"/>
    </row>
    <row r="319" spans="2:13" ht="15.6">
      <c r="B319" s="109" t="s">
        <v>61</v>
      </c>
      <c r="K319" s="6"/>
      <c r="L319" s="3"/>
      <c r="M319" s="3"/>
    </row>
    <row r="320" spans="2:13" ht="15.6">
      <c r="B320" s="109" t="s">
        <v>240</v>
      </c>
      <c r="K320" s="6"/>
      <c r="L320" s="3"/>
      <c r="M320" s="3"/>
    </row>
    <row r="321" spans="2:13" ht="15.6">
      <c r="B321" s="109" t="s">
        <v>72</v>
      </c>
      <c r="K321" s="6"/>
      <c r="L321" s="3"/>
      <c r="M321" s="3"/>
    </row>
    <row r="322" spans="2:13" ht="15.6">
      <c r="B322" s="109" t="s">
        <v>1021</v>
      </c>
      <c r="K322" s="6"/>
      <c r="L322" s="3"/>
      <c r="M322" s="3"/>
    </row>
    <row r="323" spans="2:13" ht="15.6">
      <c r="B323" s="109" t="s">
        <v>62</v>
      </c>
      <c r="K323" s="6"/>
      <c r="L323" s="3"/>
      <c r="M323" s="3"/>
    </row>
    <row r="324" spans="2:13" ht="15.6">
      <c r="B324" s="109" t="s">
        <v>1022</v>
      </c>
      <c r="K324" s="6"/>
      <c r="L324" s="3"/>
      <c r="M324" s="3"/>
    </row>
    <row r="325" spans="2:13" ht="15.6">
      <c r="B325" s="109" t="s">
        <v>1023</v>
      </c>
      <c r="K325" s="6"/>
      <c r="L325" s="3"/>
      <c r="M325" s="3"/>
    </row>
    <row r="326" spans="2:13" ht="15.6">
      <c r="B326" s="431" t="s">
        <v>1024</v>
      </c>
      <c r="K326" s="6"/>
      <c r="L326" s="3"/>
      <c r="M326" s="3"/>
    </row>
    <row r="327" spans="2:13" ht="15.6">
      <c r="B327" s="431" t="s">
        <v>1025</v>
      </c>
      <c r="K327" s="6"/>
      <c r="L327" s="3"/>
      <c r="M327" s="3"/>
    </row>
    <row r="328" spans="2:13" ht="15.6">
      <c r="B328" s="431" t="s">
        <v>1026</v>
      </c>
      <c r="K328" s="6"/>
      <c r="L328" s="3"/>
      <c r="M328" s="3"/>
    </row>
    <row r="329" spans="2:13" ht="15.6">
      <c r="B329" s="431" t="s">
        <v>1027</v>
      </c>
      <c r="K329" s="6"/>
      <c r="L329" s="3"/>
      <c r="M329" s="3"/>
    </row>
    <row r="330" spans="2:13" ht="15.6">
      <c r="B330" s="431" t="s">
        <v>1028</v>
      </c>
      <c r="K330" s="6"/>
      <c r="L330" s="3"/>
      <c r="M330" s="3"/>
    </row>
    <row r="331" spans="2:13" ht="15.6">
      <c r="B331" s="431" t="s">
        <v>1029</v>
      </c>
      <c r="K331" s="6"/>
      <c r="L331" s="3"/>
      <c r="M331" s="3"/>
    </row>
    <row r="332" spans="2:13" ht="15.6">
      <c r="B332" s="431" t="s">
        <v>1030</v>
      </c>
      <c r="K332" s="6"/>
      <c r="L332" s="3"/>
      <c r="M332" s="3"/>
    </row>
    <row r="333" spans="2:13" ht="15.6">
      <c r="B333" s="431" t="s">
        <v>1031</v>
      </c>
      <c r="K333" s="6"/>
      <c r="L333" s="3"/>
      <c r="M333" s="3"/>
    </row>
    <row r="334" spans="2:13" ht="15.6">
      <c r="B334" s="431" t="s">
        <v>1032</v>
      </c>
      <c r="K334" s="6"/>
      <c r="L334" s="3"/>
      <c r="M334" s="3"/>
    </row>
    <row r="335" spans="2:13" ht="15.6">
      <c r="B335" s="431" t="s">
        <v>1033</v>
      </c>
      <c r="K335" s="6"/>
      <c r="L335" s="3"/>
      <c r="M335" s="3"/>
    </row>
    <row r="336" spans="2:13" ht="15.6">
      <c r="B336" s="431" t="s">
        <v>1034</v>
      </c>
      <c r="K336" s="6"/>
      <c r="L336" s="3"/>
      <c r="M336" s="3"/>
    </row>
    <row r="337" spans="2:13" ht="15.6">
      <c r="B337" s="431" t="s">
        <v>1035</v>
      </c>
      <c r="K337" s="6"/>
      <c r="L337" s="3"/>
      <c r="M337" s="3"/>
    </row>
    <row r="338" spans="2:13" ht="15.6">
      <c r="B338" s="431" t="s">
        <v>1036</v>
      </c>
      <c r="L338" s="3"/>
      <c r="M338" s="3"/>
    </row>
    <row r="339" spans="2:13" ht="15.6">
      <c r="B339" s="431" t="s">
        <v>1037</v>
      </c>
      <c r="K339" s="6"/>
      <c r="L339" s="3"/>
      <c r="M339" s="3"/>
    </row>
    <row r="340" spans="2:13" ht="15.6">
      <c r="B340" s="431" t="s">
        <v>213</v>
      </c>
      <c r="K340" s="3"/>
      <c r="L340" s="3"/>
      <c r="M340" s="3"/>
    </row>
    <row r="341" spans="2:13" ht="15.6">
      <c r="B341" s="431" t="s">
        <v>214</v>
      </c>
      <c r="K341" s="3"/>
    </row>
    <row r="342" spans="2:13" ht="15.6">
      <c r="B342" s="431" t="s">
        <v>723</v>
      </c>
      <c r="K342" s="3"/>
    </row>
    <row r="343" spans="2:13" ht="15.6">
      <c r="B343" s="431" t="s">
        <v>1038</v>
      </c>
      <c r="K343" s="3"/>
    </row>
    <row r="344" spans="2:13" ht="15.6">
      <c r="B344" s="431" t="s">
        <v>159</v>
      </c>
      <c r="K344" s="6"/>
    </row>
    <row r="345" spans="2:13" ht="15.6">
      <c r="B345" s="431" t="s">
        <v>1039</v>
      </c>
      <c r="K345" s="6"/>
      <c r="L345" s="3"/>
      <c r="M345" s="3"/>
    </row>
    <row r="346" spans="2:13" ht="15.6">
      <c r="B346" s="431" t="s">
        <v>160</v>
      </c>
      <c r="K346" s="6"/>
      <c r="L346" s="3"/>
      <c r="M346" s="3"/>
    </row>
    <row r="347" spans="2:13" ht="15.6">
      <c r="B347" s="431" t="s">
        <v>161</v>
      </c>
      <c r="K347" s="6"/>
      <c r="L347" s="3"/>
      <c r="M347" s="3"/>
    </row>
    <row r="348" spans="2:13" ht="15.6">
      <c r="B348" s="431" t="s">
        <v>162</v>
      </c>
      <c r="F348" s="4"/>
      <c r="G348" s="4"/>
      <c r="H348" s="4"/>
      <c r="I348" s="4"/>
      <c r="J348" s="4"/>
    </row>
    <row r="349" spans="2:13" ht="15.6">
      <c r="B349" s="431" t="s">
        <v>163</v>
      </c>
      <c r="F349" s="4"/>
      <c r="G349" s="4"/>
      <c r="H349" s="4"/>
      <c r="I349" s="4"/>
      <c r="J349" s="4"/>
    </row>
    <row r="350" spans="2:13" ht="15.6">
      <c r="B350" s="431" t="s">
        <v>1038</v>
      </c>
      <c r="F350" s="4"/>
      <c r="G350" s="4"/>
      <c r="H350" s="4"/>
      <c r="I350" s="4"/>
      <c r="J350" s="4"/>
    </row>
    <row r="351" spans="2:13" ht="15.6">
      <c r="B351" s="109" t="s">
        <v>37</v>
      </c>
      <c r="F351" s="4"/>
      <c r="G351" s="4"/>
      <c r="H351" s="4"/>
      <c r="I351" s="4"/>
      <c r="J351" s="4"/>
    </row>
    <row r="352" spans="2:13" ht="15.6">
      <c r="B352" s="109" t="s">
        <v>4</v>
      </c>
      <c r="K352" s="7"/>
      <c r="L352" s="3"/>
      <c r="M352" s="3"/>
    </row>
    <row r="353" spans="2:13" ht="15.6">
      <c r="B353" s="109" t="s">
        <v>35</v>
      </c>
      <c r="K353" s="7"/>
      <c r="L353" s="3"/>
      <c r="M353" s="3"/>
    </row>
    <row r="354" spans="2:13" ht="15.6">
      <c r="B354" s="109" t="s">
        <v>36</v>
      </c>
      <c r="F354" s="8"/>
      <c r="G354" s="8"/>
      <c r="H354" s="8"/>
      <c r="I354" s="8"/>
      <c r="J354" s="8"/>
    </row>
    <row r="355" spans="2:13" ht="15.6">
      <c r="B355" s="109" t="s">
        <v>38</v>
      </c>
      <c r="K355" s="9"/>
      <c r="L355" s="9"/>
      <c r="M355" s="9"/>
    </row>
    <row r="356" spans="2:13" ht="15.6">
      <c r="B356" s="109" t="s">
        <v>39</v>
      </c>
      <c r="K356" s="9"/>
      <c r="L356" s="9"/>
      <c r="M356" s="9"/>
    </row>
    <row r="357" spans="2:13" ht="15.6">
      <c r="B357" s="109" t="s">
        <v>40</v>
      </c>
      <c r="K357" s="9"/>
      <c r="L357" s="9"/>
      <c r="M357" s="9"/>
    </row>
    <row r="358" spans="2:13" ht="15.6">
      <c r="B358" s="109" t="s">
        <v>41</v>
      </c>
      <c r="F358" s="10"/>
      <c r="G358" s="10"/>
      <c r="H358" s="10"/>
      <c r="I358" s="10"/>
      <c r="J358" s="10"/>
      <c r="K358" s="10"/>
      <c r="L358" s="10"/>
      <c r="M358" s="10"/>
    </row>
    <row r="359" spans="2:13" ht="15.6">
      <c r="B359" s="109" t="s">
        <v>5</v>
      </c>
      <c r="K359" s="6"/>
      <c r="L359" s="3"/>
      <c r="M359" s="3"/>
    </row>
    <row r="360" spans="2:13" ht="15.6">
      <c r="B360" s="109" t="s">
        <v>241</v>
      </c>
      <c r="F360" s="4"/>
      <c r="G360" s="4"/>
      <c r="H360" s="4"/>
      <c r="I360" s="4"/>
      <c r="J360" s="4"/>
    </row>
    <row r="361" spans="2:13" ht="15.6">
      <c r="B361" s="109" t="s">
        <v>242</v>
      </c>
      <c r="K361" s="7"/>
      <c r="L361" s="3"/>
      <c r="M361" s="3"/>
    </row>
    <row r="362" spans="2:13" ht="15.6">
      <c r="B362" s="109" t="s">
        <v>243</v>
      </c>
      <c r="K362" s="7"/>
      <c r="L362" s="3"/>
      <c r="M362" s="3"/>
    </row>
    <row r="363" spans="2:13" ht="15.6">
      <c r="B363" s="109" t="s">
        <v>244</v>
      </c>
      <c r="F363" s="8"/>
      <c r="G363" s="8"/>
      <c r="H363" s="8"/>
      <c r="I363" s="8"/>
      <c r="J363" s="8"/>
    </row>
    <row r="364" spans="2:13" ht="15.6">
      <c r="B364" s="109" t="s">
        <v>245</v>
      </c>
      <c r="K364" s="9"/>
      <c r="L364" s="9"/>
      <c r="M364" s="9"/>
    </row>
    <row r="365" spans="2:13" ht="15.6">
      <c r="B365" s="109" t="s">
        <v>246</v>
      </c>
      <c r="K365" s="9"/>
      <c r="L365" s="9"/>
      <c r="M365" s="9"/>
    </row>
    <row r="366" spans="2:13" ht="15.6">
      <c r="B366" s="109" t="s">
        <v>247</v>
      </c>
      <c r="K366" s="9"/>
      <c r="L366" s="9"/>
      <c r="M366" s="9"/>
    </row>
    <row r="367" spans="2:13" ht="15.6">
      <c r="B367" s="109" t="s">
        <v>248</v>
      </c>
      <c r="F367" s="10"/>
      <c r="G367" s="10"/>
      <c r="H367" s="10"/>
      <c r="I367" s="10"/>
      <c r="J367" s="10"/>
      <c r="K367" s="10"/>
      <c r="L367" s="10"/>
      <c r="M367" s="10"/>
    </row>
    <row r="368" spans="2:13" ht="15.6">
      <c r="B368" s="109" t="s">
        <v>249</v>
      </c>
      <c r="K368" s="6"/>
      <c r="L368" s="3"/>
      <c r="M368" s="3"/>
    </row>
    <row r="369" spans="2:13" ht="15.6">
      <c r="B369" s="109" t="s">
        <v>64</v>
      </c>
      <c r="K369" s="6"/>
      <c r="L369" s="3"/>
      <c r="M369" s="3"/>
    </row>
    <row r="370" spans="2:13" ht="15.6">
      <c r="B370" s="109" t="s">
        <v>65</v>
      </c>
      <c r="K370" s="6"/>
      <c r="L370" s="3"/>
      <c r="M370" s="3"/>
    </row>
    <row r="371" spans="2:13" ht="15.6">
      <c r="B371" s="109" t="s">
        <v>63</v>
      </c>
      <c r="K371" s="6"/>
      <c r="L371" s="3"/>
      <c r="M371" s="3"/>
    </row>
    <row r="372" spans="2:13" ht="15.6">
      <c r="B372" s="109" t="s">
        <v>66</v>
      </c>
      <c r="K372" s="6"/>
      <c r="L372" s="3"/>
      <c r="M372" s="3"/>
    </row>
    <row r="373" spans="2:13" ht="15.6">
      <c r="B373" s="109" t="s">
        <v>67</v>
      </c>
      <c r="K373" s="6"/>
      <c r="L373" s="3"/>
      <c r="M373" s="3"/>
    </row>
    <row r="374" spans="2:13" ht="15.6">
      <c r="B374" s="109" t="s">
        <v>68</v>
      </c>
      <c r="K374" s="6"/>
      <c r="L374" s="3"/>
      <c r="M374" s="3"/>
    </row>
    <row r="375" spans="2:13" ht="15.6">
      <c r="B375" s="109" t="s">
        <v>69</v>
      </c>
      <c r="K375" s="6"/>
      <c r="L375" s="3"/>
      <c r="M375" s="3"/>
    </row>
    <row r="376" spans="2:13" ht="15.6">
      <c r="B376" s="109" t="s">
        <v>70</v>
      </c>
      <c r="K376" s="6"/>
      <c r="L376" s="3"/>
      <c r="M376" s="3"/>
    </row>
    <row r="377" spans="2:13" ht="15.6">
      <c r="B377" s="109" t="s">
        <v>71</v>
      </c>
      <c r="K377" s="9"/>
      <c r="L377" s="9"/>
      <c r="M377" s="9"/>
    </row>
    <row r="378" spans="2:13" ht="15.6">
      <c r="B378" s="109" t="s">
        <v>6</v>
      </c>
      <c r="K378" s="6"/>
      <c r="L378" s="3"/>
      <c r="M378" s="3"/>
    </row>
    <row r="379" spans="2:13" ht="15.6">
      <c r="B379" s="109" t="s">
        <v>7</v>
      </c>
      <c r="K379" s="6"/>
    </row>
    <row r="380" spans="2:13" ht="15.6">
      <c r="B380" s="109" t="s">
        <v>8</v>
      </c>
      <c r="K380" s="3"/>
      <c r="L380" s="3"/>
      <c r="M380" s="3"/>
    </row>
    <row r="381" spans="2:13" ht="15.6">
      <c r="B381" s="109" t="s">
        <v>9</v>
      </c>
      <c r="K381" s="3"/>
    </row>
    <row r="382" spans="2:13" ht="15.6">
      <c r="B382" s="109" t="s">
        <v>10</v>
      </c>
      <c r="K382" s="3"/>
    </row>
    <row r="383" spans="2:13" ht="15.6">
      <c r="B383" s="109" t="s">
        <v>180</v>
      </c>
      <c r="K383" s="6"/>
    </row>
    <row r="384" spans="2:13" ht="15.6">
      <c r="B384" s="109" t="s">
        <v>181</v>
      </c>
      <c r="K384" s="6"/>
    </row>
    <row r="385" spans="2:13" ht="15.6">
      <c r="B385" s="109" t="s">
        <v>182</v>
      </c>
      <c r="K385" s="6"/>
      <c r="L385" s="3"/>
      <c r="M385" s="3"/>
    </row>
    <row r="386" spans="2:13" ht="15.6">
      <c r="B386" s="109" t="s">
        <v>183</v>
      </c>
    </row>
    <row r="387" spans="2:13" ht="15.6">
      <c r="B387" s="109" t="s">
        <v>184</v>
      </c>
    </row>
    <row r="388" spans="2:13" ht="15.6">
      <c r="B388" s="109" t="s">
        <v>185</v>
      </c>
    </row>
    <row r="389" spans="2:13" ht="15.6">
      <c r="B389" s="109" t="s">
        <v>186</v>
      </c>
    </row>
    <row r="390" spans="2:13" ht="18.75" customHeight="1">
      <c r="B390" s="109" t="s">
        <v>187</v>
      </c>
    </row>
    <row r="391" spans="2:13" ht="15.6">
      <c r="B391" s="109" t="s">
        <v>11</v>
      </c>
    </row>
    <row r="392" spans="2:13" ht="15.6">
      <c r="B392" s="109" t="s">
        <v>12</v>
      </c>
      <c r="K392" s="9"/>
      <c r="L392" s="9"/>
      <c r="M392" s="9"/>
    </row>
    <row r="393" spans="2:13" ht="15.6">
      <c r="B393" s="109" t="s">
        <v>13</v>
      </c>
      <c r="K393" s="7"/>
      <c r="L393" s="3"/>
      <c r="M393" s="3"/>
    </row>
    <row r="394" spans="2:13" ht="15.6">
      <c r="B394" s="109" t="s">
        <v>14</v>
      </c>
      <c r="F394" s="8"/>
      <c r="G394" s="8"/>
      <c r="H394" s="8"/>
      <c r="I394" s="8"/>
      <c r="J394" s="8"/>
    </row>
    <row r="395" spans="2:13" ht="15.6">
      <c r="B395" s="109" t="s">
        <v>204</v>
      </c>
      <c r="K395" s="9"/>
      <c r="L395" s="9"/>
      <c r="M395" s="9"/>
    </row>
    <row r="396" spans="2:13" ht="15.6">
      <c r="B396" s="109" t="s">
        <v>205</v>
      </c>
      <c r="K396" s="9"/>
      <c r="L396" s="9"/>
      <c r="M396" s="9"/>
    </row>
    <row r="397" spans="2:13" ht="15.6">
      <c r="B397" s="109" t="s">
        <v>1040</v>
      </c>
      <c r="K397" s="9"/>
      <c r="L397" s="9"/>
      <c r="M397" s="9"/>
    </row>
    <row r="398" spans="2:13" ht="15.6">
      <c r="B398" s="109" t="s">
        <v>1041</v>
      </c>
      <c r="F398" s="10"/>
      <c r="G398" s="10"/>
      <c r="H398" s="10"/>
      <c r="I398" s="10"/>
      <c r="J398" s="10"/>
      <c r="K398" s="10"/>
      <c r="L398" s="10"/>
      <c r="M398" s="10"/>
    </row>
    <row r="399" spans="2:13" ht="15.6">
      <c r="B399" s="109" t="s">
        <v>1042</v>
      </c>
      <c r="F399" s="10"/>
      <c r="G399" s="10"/>
      <c r="H399" s="10"/>
      <c r="I399" s="10"/>
      <c r="J399" s="10"/>
      <c r="K399" s="10"/>
      <c r="L399" s="10"/>
      <c r="M399" s="10"/>
    </row>
    <row r="400" spans="2:13" ht="15.6">
      <c r="B400" s="109" t="s">
        <v>1043</v>
      </c>
      <c r="F400" s="10"/>
      <c r="G400" s="10"/>
      <c r="H400" s="10"/>
      <c r="I400" s="10"/>
      <c r="J400" s="10"/>
      <c r="K400" s="10"/>
      <c r="L400" s="10"/>
      <c r="M400" s="10"/>
    </row>
    <row r="401" spans="2:13" ht="15.6">
      <c r="B401" s="109" t="s">
        <v>1044</v>
      </c>
      <c r="K401" s="6"/>
      <c r="L401" s="3"/>
      <c r="M401" s="3"/>
    </row>
    <row r="402" spans="2:13" ht="15.6">
      <c r="B402" s="109" t="s">
        <v>1045</v>
      </c>
      <c r="K402" s="6"/>
      <c r="L402" s="3"/>
      <c r="M402" s="3"/>
    </row>
    <row r="403" spans="2:13" ht="15" customHeight="1">
      <c r="B403" s="109" t="s">
        <v>1046</v>
      </c>
      <c r="L403" s="3"/>
      <c r="M403" s="3"/>
    </row>
    <row r="404" spans="2:13" ht="15.6">
      <c r="B404" s="431" t="s">
        <v>216</v>
      </c>
      <c r="L404" s="3"/>
      <c r="M404" s="3"/>
    </row>
    <row r="405" spans="2:13" ht="15.6">
      <c r="B405" s="431" t="s">
        <v>865</v>
      </c>
      <c r="L405" s="3"/>
      <c r="M405" s="3"/>
    </row>
    <row r="406" spans="2:13" ht="15.6">
      <c r="B406" s="1024" t="s">
        <v>220</v>
      </c>
      <c r="L406" s="3"/>
      <c r="M406" s="3"/>
    </row>
    <row r="407" spans="2:13" ht="15.6">
      <c r="B407" s="1024" t="s">
        <v>221</v>
      </c>
      <c r="L407" s="3"/>
      <c r="M407" s="3"/>
    </row>
    <row r="408" spans="2:13" ht="15.6">
      <c r="B408" s="1024" t="s">
        <v>222</v>
      </c>
      <c r="L408" s="3"/>
      <c r="M408" s="3"/>
    </row>
    <row r="409" spans="2:13" ht="15.6">
      <c r="B409" s="1024" t="s">
        <v>223</v>
      </c>
      <c r="L409" s="3"/>
      <c r="M409" s="3"/>
    </row>
    <row r="410" spans="2:13" ht="15.6">
      <c r="B410" s="1024" t="s">
        <v>224</v>
      </c>
      <c r="L410" s="3"/>
      <c r="M410" s="3"/>
    </row>
    <row r="411" spans="2:13" ht="15.6">
      <c r="B411" s="1024" t="s">
        <v>250</v>
      </c>
      <c r="L411" s="3"/>
      <c r="M411" s="3"/>
    </row>
    <row r="412" spans="2:13" ht="15.6">
      <c r="B412" s="1024" t="s">
        <v>225</v>
      </c>
      <c r="L412" s="3"/>
      <c r="M412" s="3"/>
    </row>
    <row r="413" spans="2:13" ht="15.6">
      <c r="B413" s="1024" t="s">
        <v>226</v>
      </c>
      <c r="L413" s="3"/>
      <c r="M413" s="3"/>
    </row>
    <row r="414" spans="2:13" ht="15.6">
      <c r="B414" s="1024" t="s">
        <v>227</v>
      </c>
      <c r="L414" s="3"/>
      <c r="M414" s="3"/>
    </row>
    <row r="415" spans="2:13" ht="15.6">
      <c r="B415" s="1024" t="s">
        <v>228</v>
      </c>
      <c r="L415" s="3"/>
      <c r="M415" s="3"/>
    </row>
    <row r="416" spans="2:13" ht="15.6">
      <c r="B416" s="1024" t="s">
        <v>229</v>
      </c>
      <c r="L416" s="3"/>
      <c r="M416" s="3"/>
    </row>
    <row r="417" spans="2:13" ht="15.6">
      <c r="B417" s="1024" t="s">
        <v>230</v>
      </c>
      <c r="L417" s="3"/>
      <c r="M417" s="3"/>
    </row>
    <row r="418" spans="2:13" ht="15.6">
      <c r="B418" s="1024" t="s">
        <v>231</v>
      </c>
      <c r="L418" s="3"/>
      <c r="M418" s="3"/>
    </row>
    <row r="419" spans="2:13" ht="15.6">
      <c r="B419" s="1024" t="s">
        <v>232</v>
      </c>
      <c r="L419" s="3"/>
      <c r="M419" s="3"/>
    </row>
    <row r="420" spans="2:13" ht="15.6">
      <c r="B420" s="1024" t="s">
        <v>233</v>
      </c>
      <c r="L420" s="3"/>
      <c r="M420" s="3"/>
    </row>
    <row r="421" spans="2:13" ht="15.6">
      <c r="B421" s="1024" t="s">
        <v>234</v>
      </c>
      <c r="L421" s="3"/>
      <c r="M421" s="3"/>
    </row>
    <row r="422" spans="2:13" ht="15.6">
      <c r="B422" s="1024" t="s">
        <v>235</v>
      </c>
      <c r="L422" s="3"/>
      <c r="M422" s="3"/>
    </row>
    <row r="423" spans="2:13" ht="15.6">
      <c r="B423" s="1024" t="s">
        <v>236</v>
      </c>
      <c r="L423" s="3"/>
      <c r="M423" s="3"/>
    </row>
    <row r="424" spans="2:13" ht="15.6">
      <c r="B424" s="1024" t="s">
        <v>237</v>
      </c>
      <c r="L424" s="3"/>
      <c r="M424" s="3"/>
    </row>
    <row r="425" spans="2:13" ht="15.6">
      <c r="B425" s="1024" t="s">
        <v>238</v>
      </c>
      <c r="L425" s="3"/>
      <c r="M425" s="3"/>
    </row>
    <row r="426" spans="2:13" ht="15.6">
      <c r="B426" s="1024" t="s">
        <v>239</v>
      </c>
      <c r="L426" s="3"/>
      <c r="M426" s="3"/>
    </row>
    <row r="427" spans="2:13" ht="15.6">
      <c r="B427" s="109" t="s">
        <v>1047</v>
      </c>
      <c r="L427" s="3"/>
      <c r="M427" s="3"/>
    </row>
    <row r="428" spans="2:13" ht="15.6">
      <c r="B428" s="109" t="s">
        <v>1048</v>
      </c>
      <c r="L428" s="3"/>
      <c r="M428" s="3"/>
    </row>
    <row r="429" spans="2:13" ht="15.6">
      <c r="B429" s="109" t="s">
        <v>217</v>
      </c>
      <c r="L429" s="3"/>
      <c r="M429" s="3"/>
    </row>
    <row r="430" spans="2:13" ht="15.6">
      <c r="B430" s="431" t="s">
        <v>218</v>
      </c>
      <c r="L430" s="3"/>
      <c r="M430" s="3"/>
    </row>
    <row r="431" spans="2:13" ht="15.6">
      <c r="B431" s="431" t="s">
        <v>219</v>
      </c>
      <c r="L431" s="3"/>
      <c r="M431" s="3"/>
    </row>
    <row r="432" spans="2:13" ht="15.6">
      <c r="B432" s="431" t="s">
        <v>1049</v>
      </c>
      <c r="L432" s="3"/>
      <c r="M432" s="3"/>
    </row>
    <row r="433" spans="2:13" ht="15.6">
      <c r="B433" s="431" t="s">
        <v>1050</v>
      </c>
      <c r="L433" s="3"/>
      <c r="M433" s="3"/>
    </row>
    <row r="434" spans="2:13" ht="15.6">
      <c r="B434" s="431" t="s">
        <v>1051</v>
      </c>
      <c r="K434" s="6"/>
      <c r="L434" s="3"/>
      <c r="M434" s="3"/>
    </row>
    <row r="435" spans="2:13" ht="15.6">
      <c r="B435" s="431" t="s">
        <v>1052</v>
      </c>
      <c r="K435" s="6"/>
      <c r="L435" s="3"/>
      <c r="M435" s="3"/>
    </row>
    <row r="436" spans="2:13" ht="15.6">
      <c r="B436" s="431" t="s">
        <v>1053</v>
      </c>
      <c r="K436" s="6"/>
      <c r="L436" s="3"/>
      <c r="M436" s="3"/>
    </row>
    <row r="437" spans="2:13" ht="15.6">
      <c r="B437" s="431" t="s">
        <v>1054</v>
      </c>
      <c r="K437" s="6"/>
      <c r="L437" s="3"/>
      <c r="M437" s="3"/>
    </row>
    <row r="438" spans="2:13" ht="15.6">
      <c r="B438" s="431" t="s">
        <v>211</v>
      </c>
      <c r="K438" s="6"/>
      <c r="L438" s="3"/>
      <c r="M438" s="3"/>
    </row>
    <row r="439" spans="2:13" ht="15.6">
      <c r="B439" s="431" t="s">
        <v>212</v>
      </c>
      <c r="K439" s="6"/>
      <c r="L439" s="3"/>
      <c r="M439" s="3"/>
    </row>
    <row r="440" spans="2:13" ht="15.6">
      <c r="B440" s="431" t="s">
        <v>1055</v>
      </c>
      <c r="K440" s="6"/>
      <c r="L440" s="3"/>
      <c r="M440" s="3"/>
    </row>
    <row r="441" spans="2:13" ht="15.6">
      <c r="B441" s="431" t="s">
        <v>1056</v>
      </c>
      <c r="K441" s="6"/>
      <c r="L441" s="3"/>
      <c r="M441" s="3"/>
    </row>
    <row r="442" spans="2:13" ht="15.6">
      <c r="B442" s="431" t="s">
        <v>1057</v>
      </c>
      <c r="K442" s="6"/>
      <c r="L442" s="3"/>
      <c r="M442" s="3"/>
    </row>
    <row r="443" spans="2:13" ht="15.6">
      <c r="B443" s="1024" t="s">
        <v>1058</v>
      </c>
      <c r="K443" s="6"/>
      <c r="L443" s="3"/>
      <c r="M443" s="3"/>
    </row>
    <row r="444" spans="2:13" ht="15.6">
      <c r="B444" s="431" t="s">
        <v>701</v>
      </c>
      <c r="F444" s="12"/>
      <c r="G444" s="12"/>
      <c r="H444" s="12"/>
      <c r="I444" s="12"/>
      <c r="J444" s="12"/>
      <c r="K444" s="12"/>
      <c r="L444" s="12"/>
      <c r="M444" s="12"/>
    </row>
    <row r="445" spans="2:13">
      <c r="K445" s="6"/>
      <c r="L445" s="3"/>
      <c r="M445" s="3"/>
    </row>
    <row r="446" spans="2:13">
      <c r="K446" s="6"/>
    </row>
    <row r="447" spans="2:13">
      <c r="K447" s="3"/>
      <c r="L447" s="3"/>
      <c r="M447" s="3"/>
    </row>
    <row r="448" spans="2:13">
      <c r="K448" s="3"/>
      <c r="L448" s="3"/>
      <c r="M448" s="3"/>
    </row>
    <row r="449" spans="6:13">
      <c r="K449" s="3"/>
    </row>
    <row r="450" spans="6:13" ht="17.25" customHeight="1">
      <c r="K450" s="6"/>
    </row>
    <row r="451" spans="6:13">
      <c r="K451" s="6"/>
    </row>
    <row r="452" spans="6:13">
      <c r="K452" s="6"/>
      <c r="L452" s="3"/>
      <c r="M452" s="3"/>
    </row>
    <row r="457" spans="6:13">
      <c r="K457" s="9"/>
      <c r="L457" s="9"/>
      <c r="M457" s="9"/>
    </row>
    <row r="458" spans="6:13">
      <c r="K458" s="11"/>
      <c r="L458" s="3"/>
      <c r="M458" s="3"/>
    </row>
    <row r="459" spans="6:13">
      <c r="K459" s="3"/>
      <c r="L459" s="3"/>
      <c r="M459" s="3"/>
    </row>
    <row r="460" spans="6:13">
      <c r="K460" s="3"/>
    </row>
    <row r="461" spans="6:13">
      <c r="K461" s="9"/>
      <c r="L461" s="9"/>
      <c r="M461" s="9"/>
    </row>
    <row r="462" spans="6:13">
      <c r="F462" s="9"/>
      <c r="G462" s="9"/>
      <c r="H462" s="9"/>
      <c r="I462" s="9"/>
      <c r="J462" s="9"/>
    </row>
    <row r="463" spans="6:13">
      <c r="F463" s="10"/>
      <c r="G463" s="10"/>
      <c r="H463" s="10"/>
      <c r="I463" s="10"/>
      <c r="J463" s="10"/>
      <c r="K463" s="10"/>
      <c r="L463" s="10"/>
      <c r="M463" s="10"/>
    </row>
    <row r="464" spans="6:13">
      <c r="K464" s="6"/>
      <c r="L464" s="3"/>
      <c r="M464" s="3"/>
    </row>
    <row r="465" spans="11:13">
      <c r="K465" s="6"/>
      <c r="L465" s="3"/>
      <c r="M465" s="3"/>
    </row>
    <row r="466" spans="11:13">
      <c r="K466" s="6"/>
      <c r="L466" s="3"/>
      <c r="M466" s="3"/>
    </row>
    <row r="467" spans="11:13">
      <c r="K467" s="6"/>
      <c r="L467" s="3"/>
      <c r="M467" s="3"/>
    </row>
    <row r="468" spans="11:13">
      <c r="K468" s="6"/>
      <c r="L468" s="3"/>
      <c r="M468" s="3"/>
    </row>
    <row r="469" spans="11:13">
      <c r="K469" s="6"/>
      <c r="L469" s="3"/>
      <c r="M469" s="3"/>
    </row>
    <row r="470" spans="11:13">
      <c r="K470" s="3"/>
      <c r="L470" s="3"/>
      <c r="M470" s="3"/>
    </row>
    <row r="471" spans="11:13">
      <c r="K471" s="3"/>
    </row>
    <row r="472" spans="11:13">
      <c r="K472" s="3"/>
    </row>
    <row r="473" spans="11:13">
      <c r="K473" s="3"/>
    </row>
    <row r="474" spans="11:13">
      <c r="K474" s="6"/>
    </row>
    <row r="475" spans="11:13">
      <c r="K475" s="6"/>
      <c r="L475" s="3"/>
      <c r="M475" s="3"/>
    </row>
    <row r="476" spans="11:13">
      <c r="K476" s="6"/>
      <c r="L476" s="3"/>
      <c r="M476" s="3"/>
    </row>
    <row r="477" spans="11:13">
      <c r="K477" s="6"/>
      <c r="L477" s="3"/>
      <c r="M477" s="3"/>
    </row>
  </sheetData>
  <mergeCells count="309">
    <mergeCell ref="ER16:ER17"/>
    <mergeCell ref="ES16:ES17"/>
    <mergeCell ref="EL16:EL17"/>
    <mergeCell ref="EM16:EM17"/>
    <mergeCell ref="EN16:EN17"/>
    <mergeCell ref="EO16:EO17"/>
    <mergeCell ref="EP16:EP17"/>
    <mergeCell ref="EQ16:EQ17"/>
    <mergeCell ref="EF16:EF17"/>
    <mergeCell ref="EG16:EG17"/>
    <mergeCell ref="EH16:EH17"/>
    <mergeCell ref="EI16:EI17"/>
    <mergeCell ref="EJ16:EJ17"/>
    <mergeCell ref="EK16:EK17"/>
    <mergeCell ref="DZ16:DZ17"/>
    <mergeCell ref="EA16:EA17"/>
    <mergeCell ref="EB16:EB17"/>
    <mergeCell ref="EC16:EC17"/>
    <mergeCell ref="ED16:ED17"/>
    <mergeCell ref="EE16:EE17"/>
    <mergeCell ref="DT16:DT17"/>
    <mergeCell ref="DU16:DU17"/>
    <mergeCell ref="DV16:DV17"/>
    <mergeCell ref="DW16:DW17"/>
    <mergeCell ref="DX16:DX17"/>
    <mergeCell ref="DY16:DY17"/>
    <mergeCell ref="DN16:DN17"/>
    <mergeCell ref="DO16:DO17"/>
    <mergeCell ref="DP16:DP17"/>
    <mergeCell ref="DQ16:DQ17"/>
    <mergeCell ref="DR16:DR17"/>
    <mergeCell ref="DS16:DS17"/>
    <mergeCell ref="DH16:DH17"/>
    <mergeCell ref="DI16:DI17"/>
    <mergeCell ref="DJ16:DJ17"/>
    <mergeCell ref="DK16:DK17"/>
    <mergeCell ref="DL16:DL17"/>
    <mergeCell ref="DM16:DM17"/>
    <mergeCell ref="DB16:DB17"/>
    <mergeCell ref="DC16:DC17"/>
    <mergeCell ref="DD16:DD17"/>
    <mergeCell ref="DE16:DE17"/>
    <mergeCell ref="DF16:DF17"/>
    <mergeCell ref="DG16:DG17"/>
    <mergeCell ref="CV16:CV17"/>
    <mergeCell ref="CW16:CW17"/>
    <mergeCell ref="CX16:CX17"/>
    <mergeCell ref="CY16:CY17"/>
    <mergeCell ref="CZ16:CZ17"/>
    <mergeCell ref="DA16:DA17"/>
    <mergeCell ref="CP16:CP17"/>
    <mergeCell ref="CQ16:CQ17"/>
    <mergeCell ref="CR16:CR17"/>
    <mergeCell ref="CS16:CS17"/>
    <mergeCell ref="CT16:CT17"/>
    <mergeCell ref="CU16:CU17"/>
    <mergeCell ref="CJ16:CJ17"/>
    <mergeCell ref="CK16:CK17"/>
    <mergeCell ref="CL16:CL17"/>
    <mergeCell ref="CM16:CM17"/>
    <mergeCell ref="CN16:CN17"/>
    <mergeCell ref="CO16:CO17"/>
    <mergeCell ref="CD16:CD17"/>
    <mergeCell ref="CE16:CE17"/>
    <mergeCell ref="CF16:CF17"/>
    <mergeCell ref="CG16:CG17"/>
    <mergeCell ref="CH16:CH17"/>
    <mergeCell ref="CI16:CI17"/>
    <mergeCell ref="BX16:BX17"/>
    <mergeCell ref="BY16:BY17"/>
    <mergeCell ref="BZ16:BZ17"/>
    <mergeCell ref="CA16:CA17"/>
    <mergeCell ref="CB16:CB17"/>
    <mergeCell ref="CC16:CC17"/>
    <mergeCell ref="BR16:BR17"/>
    <mergeCell ref="BS16:BS17"/>
    <mergeCell ref="BT16:BT17"/>
    <mergeCell ref="BU16:BU17"/>
    <mergeCell ref="BV16:BV17"/>
    <mergeCell ref="BW16:BW17"/>
    <mergeCell ref="BL16:BL17"/>
    <mergeCell ref="BM16:BM17"/>
    <mergeCell ref="BN16:BN17"/>
    <mergeCell ref="BO16:BO17"/>
    <mergeCell ref="BP16:BP17"/>
    <mergeCell ref="BQ16:BQ17"/>
    <mergeCell ref="BF16:BF17"/>
    <mergeCell ref="BG16:BG17"/>
    <mergeCell ref="BH16:BH17"/>
    <mergeCell ref="BI16:BI17"/>
    <mergeCell ref="BJ16:BJ17"/>
    <mergeCell ref="BK16:BK17"/>
    <mergeCell ref="AZ16:AZ17"/>
    <mergeCell ref="BA16:BA17"/>
    <mergeCell ref="BB16:BB17"/>
    <mergeCell ref="BC16:BC17"/>
    <mergeCell ref="BD16:BD17"/>
    <mergeCell ref="BE16:BE17"/>
    <mergeCell ref="AT16:AT17"/>
    <mergeCell ref="AU16:AU17"/>
    <mergeCell ref="AV16:AV17"/>
    <mergeCell ref="AW16:AW17"/>
    <mergeCell ref="AX16:AX17"/>
    <mergeCell ref="AY16:AY17"/>
    <mergeCell ref="AN16:AN17"/>
    <mergeCell ref="AO16:AO17"/>
    <mergeCell ref="AP16:AP17"/>
    <mergeCell ref="AQ16:AQ17"/>
    <mergeCell ref="AR16:AR17"/>
    <mergeCell ref="AS16:AS17"/>
    <mergeCell ref="AH16:AH17"/>
    <mergeCell ref="AI16:AI17"/>
    <mergeCell ref="AJ16:AJ17"/>
    <mergeCell ref="AK16:AK17"/>
    <mergeCell ref="AL16:AL17"/>
    <mergeCell ref="AM16:AM17"/>
    <mergeCell ref="AB16:AB17"/>
    <mergeCell ref="AC16:AC17"/>
    <mergeCell ref="AD16:AD17"/>
    <mergeCell ref="AE16:AE17"/>
    <mergeCell ref="AF16:AF17"/>
    <mergeCell ref="AG16:AG17"/>
    <mergeCell ref="A236:D236"/>
    <mergeCell ref="F236:I236"/>
    <mergeCell ref="K236:M236"/>
    <mergeCell ref="O236:U236"/>
    <mergeCell ref="A241:D241"/>
    <mergeCell ref="F241:I241"/>
    <mergeCell ref="K241:M241"/>
    <mergeCell ref="O241:U241"/>
    <mergeCell ref="I232:J232"/>
    <mergeCell ref="R232:T232"/>
    <mergeCell ref="I233:J233"/>
    <mergeCell ref="R233:T233"/>
    <mergeCell ref="I234:J234"/>
    <mergeCell ref="R234:T234"/>
    <mergeCell ref="I229:J229"/>
    <mergeCell ref="R229:T229"/>
    <mergeCell ref="I230:J230"/>
    <mergeCell ref="R230:T230"/>
    <mergeCell ref="I231:J231"/>
    <mergeCell ref="R231:T231"/>
    <mergeCell ref="I226:J226"/>
    <mergeCell ref="R226:T226"/>
    <mergeCell ref="I227:J227"/>
    <mergeCell ref="R227:T227"/>
    <mergeCell ref="I228:J228"/>
    <mergeCell ref="R228:T228"/>
    <mergeCell ref="I223:J223"/>
    <mergeCell ref="R223:T223"/>
    <mergeCell ref="I224:J224"/>
    <mergeCell ref="R224:T224"/>
    <mergeCell ref="I225:J225"/>
    <mergeCell ref="R225:T225"/>
    <mergeCell ref="I220:J220"/>
    <mergeCell ref="R220:T220"/>
    <mergeCell ref="I221:J221"/>
    <mergeCell ref="R221:T221"/>
    <mergeCell ref="I222:J222"/>
    <mergeCell ref="R222:T222"/>
    <mergeCell ref="I217:J217"/>
    <mergeCell ref="R217:T217"/>
    <mergeCell ref="I218:J218"/>
    <mergeCell ref="R218:T218"/>
    <mergeCell ref="I219:J219"/>
    <mergeCell ref="R219:T219"/>
    <mergeCell ref="I214:J214"/>
    <mergeCell ref="R214:T214"/>
    <mergeCell ref="I215:J215"/>
    <mergeCell ref="R215:T215"/>
    <mergeCell ref="I216:J216"/>
    <mergeCell ref="R216:T216"/>
    <mergeCell ref="I211:J211"/>
    <mergeCell ref="R211:T211"/>
    <mergeCell ref="I212:J212"/>
    <mergeCell ref="R212:T212"/>
    <mergeCell ref="I213:J213"/>
    <mergeCell ref="R213:T213"/>
    <mergeCell ref="I208:J208"/>
    <mergeCell ref="R208:T208"/>
    <mergeCell ref="I209:J209"/>
    <mergeCell ref="R209:T209"/>
    <mergeCell ref="I210:J210"/>
    <mergeCell ref="R210:T210"/>
    <mergeCell ref="I205:J205"/>
    <mergeCell ref="R205:T205"/>
    <mergeCell ref="I206:J206"/>
    <mergeCell ref="R206:T206"/>
    <mergeCell ref="I207:J207"/>
    <mergeCell ref="R207:T207"/>
    <mergeCell ref="I202:J202"/>
    <mergeCell ref="R202:T202"/>
    <mergeCell ref="I203:J203"/>
    <mergeCell ref="R203:T203"/>
    <mergeCell ref="I204:J204"/>
    <mergeCell ref="R204:T204"/>
    <mergeCell ref="R197:T198"/>
    <mergeCell ref="I199:J199"/>
    <mergeCell ref="R199:T199"/>
    <mergeCell ref="I200:J200"/>
    <mergeCell ref="R200:T200"/>
    <mergeCell ref="I201:J201"/>
    <mergeCell ref="R201:T201"/>
    <mergeCell ref="J189:L189"/>
    <mergeCell ref="M189:O189"/>
    <mergeCell ref="P189:R189"/>
    <mergeCell ref="A197:A198"/>
    <mergeCell ref="B197:C198"/>
    <mergeCell ref="D197:F197"/>
    <mergeCell ref="G197:G198"/>
    <mergeCell ref="H197:H198"/>
    <mergeCell ref="I197:J198"/>
    <mergeCell ref="K197:Q198"/>
    <mergeCell ref="B177:B178"/>
    <mergeCell ref="C177:C178"/>
    <mergeCell ref="D177:D178"/>
    <mergeCell ref="G177:G178"/>
    <mergeCell ref="B179:B186"/>
    <mergeCell ref="D189:H189"/>
    <mergeCell ref="M169:N169"/>
    <mergeCell ref="M170:N170"/>
    <mergeCell ref="M171:N171"/>
    <mergeCell ref="M172:N172"/>
    <mergeCell ref="M173:N173"/>
    <mergeCell ref="M174:N174"/>
    <mergeCell ref="M163:N163"/>
    <mergeCell ref="M164:N164"/>
    <mergeCell ref="M165:N165"/>
    <mergeCell ref="M166:N166"/>
    <mergeCell ref="M167:N167"/>
    <mergeCell ref="M168:N168"/>
    <mergeCell ref="M157:N157"/>
    <mergeCell ref="M158:N158"/>
    <mergeCell ref="M159:N159"/>
    <mergeCell ref="M160:N160"/>
    <mergeCell ref="M161:N161"/>
    <mergeCell ref="M162:N162"/>
    <mergeCell ref="M151:N151"/>
    <mergeCell ref="M152:N152"/>
    <mergeCell ref="M153:N153"/>
    <mergeCell ref="M154:N154"/>
    <mergeCell ref="M155:N155"/>
    <mergeCell ref="M156:N156"/>
    <mergeCell ref="M145:N145"/>
    <mergeCell ref="M146:N146"/>
    <mergeCell ref="M147:N147"/>
    <mergeCell ref="M148:N148"/>
    <mergeCell ref="M149:N149"/>
    <mergeCell ref="M150:N150"/>
    <mergeCell ref="M139:N139"/>
    <mergeCell ref="M140:N140"/>
    <mergeCell ref="M141:N141"/>
    <mergeCell ref="M142:N142"/>
    <mergeCell ref="M143:N143"/>
    <mergeCell ref="M144:N144"/>
    <mergeCell ref="M133:N133"/>
    <mergeCell ref="M134:N134"/>
    <mergeCell ref="M135:N135"/>
    <mergeCell ref="M136:N136"/>
    <mergeCell ref="M137:N137"/>
    <mergeCell ref="M138:N138"/>
    <mergeCell ref="M127:N127"/>
    <mergeCell ref="M128:N128"/>
    <mergeCell ref="M129:N129"/>
    <mergeCell ref="M130:N130"/>
    <mergeCell ref="M131:N131"/>
    <mergeCell ref="M132:N132"/>
    <mergeCell ref="A117:A119"/>
    <mergeCell ref="M122:N122"/>
    <mergeCell ref="M123:N123"/>
    <mergeCell ref="M124:N124"/>
    <mergeCell ref="M125:N125"/>
    <mergeCell ref="M126:N12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59:AA159">
    <cfRule type="cellIs" dxfId="798" priority="521" operator="greaterThan">
      <formula>0</formula>
    </cfRule>
  </conditionalFormatting>
  <conditionalFormatting sqref="Y134:AA141">
    <cfRule type="cellIs" dxfId="797" priority="527" operator="greaterThan">
      <formula>0</formula>
    </cfRule>
  </conditionalFormatting>
  <conditionalFormatting sqref="Y144:AA151">
    <cfRule type="cellIs" dxfId="796" priority="526" operator="greaterThan">
      <formula>0</formula>
    </cfRule>
  </conditionalFormatting>
  <conditionalFormatting sqref="Y153:AA157 Y160:AA178">
    <cfRule type="cellIs" dxfId="795" priority="525" operator="greaterThan">
      <formula>0</formula>
    </cfRule>
  </conditionalFormatting>
  <conditionalFormatting sqref="Y124:AA131">
    <cfRule type="cellIs" dxfId="794" priority="528" operator="greaterThan">
      <formula>0</formula>
    </cfRule>
  </conditionalFormatting>
  <conditionalFormatting sqref="AC18 AH18 AM18 AR18 AW18 BB18 BG18 BL18 BH58:BK209 BQ18 BM58:BP209 BV18 BR58:BU209 CA18 BW58:BZ209 CF18 CB58:CE209 CG58:CJ209 CP18 CL58:CO209 CU18 CU48 CQ58:CT209 CZ48 CZ18 CV58:CY209 DE18 DA58:DD209 DJ18 DF58:DI209 DK58:DN209 DP58:DS209 DP19:DS19 DU58:DX209 DU19:DX19 DZ58:EC209 DZ19:EC19 EE58:EH209 EJ58:EM209 EO58:ER209 CU52 CK18 AC19:DN19 CZ52 EO25:ER25 DO18:DO20 ED18 EI18 ES18:ES209 EN18 AC46:AC57 AC58:BF117 AC118:BA118 BC118:BF118 AC119:BF209 CF46:CF209 CP31:CP209 CU45 CU39:CU40 DO22:DO26 CU32:CU35 DK20:DT20 BQ31:BQ33 CK31:CK209 DO28:DO209 AC25:DX25 DK26:DT26 DE20:DE24 CZ20:CZ24 CU20:CU21 DJ21:DT21 DJ20:DJ209 CF31:CF40 DE26:DE209 CZ26:CZ45 CU26:CU27 DJ27:DT27 DT18:DT209 EN20:EN209 BL31:BL33 BG31:BG32 BQ35:BQ40 CA31:CA209 BV31 AM31:AM57 BG34:BG40 BL35:BL40 BB31:BB40 AR31:AR57 AH31:AH57 BB42:BB57 AW31:AW57 BL42:BL52 BG42:BG209 BQ44:BQ52 EI20:EI24 ED20:ED24 ED26:ED30 EI26:EI30 EI32:EI36 ED32:ED36 ED41:ED209 EI41:EI209 DY18:DY209 ED38:ED39 EI38:EI39 AC31:AC44 BV37 BV40 BV46:BV52">
    <cfRule type="notContainsBlanks" dxfId="793" priority="520">
      <formula>LEN(TRIM(AC18))&gt;0</formula>
    </cfRule>
  </conditionalFormatting>
  <conditionalFormatting sqref="CZ54 CU56 CU58 CU60 CU62 CU64 CU66 CU68 CU70 CU72 CU74 CU76 CU78 CU80 CU82 CU84 CU86 CU88 CU90 CU92 CU94 CU96 CU98 CU100 CU102 CU104 CU106 CU108 CU110 CU112 CU114 CU116 CU118 CU120 CU122 CU124 CU126 CU128 CU130 CU132 CU134 CU136 CU138 CU140 CU142 CU144 CU146 CU148 CU150 CU152 CU154 CU156 CU158 CU160 CU162 CU164 CU166 CU168 CU170 CU172 CU174 CU176 CU178 CU180 CU182 CU184 CU186 CU188 CU190 CU192 CU194 CU196 CU198 CU200 CU202 CU204 CU206 CU208 CZ41:CZ42 CZ208 CZ206 CZ204 CZ202 CZ200 CZ198 CZ196 CZ194 CZ192 CZ190 CZ188 CZ186 CZ184 CZ182 CZ180 CZ178 CZ176 CZ174 CZ172 CZ170 CZ168 CZ166 CZ164 CZ162 CZ160 CZ158 CZ156 CZ154 CZ152 CZ150 CZ148 CZ146 CZ144 CZ142 CZ140 CZ138 CZ136 CZ134 CZ132 CZ130 CZ128 CZ126 CZ124 CZ122 CZ120 CZ118 CZ116 CZ114 CZ112 CZ110 CZ108 CZ106 CZ104 CZ102 CZ100 CZ98 CZ96 CZ94 CZ92 CZ90 CZ88 CZ86 CZ84 CZ82 CZ80 CZ78 CZ76 CZ74 CZ72 CZ70 CZ68 CZ66 CZ64 CZ62 CZ60 CZ58 CZ56 CZ44 CP44 CU41:CU42 CU44">
    <cfRule type="notContainsBlanks" dxfId="792" priority="519">
      <formula>LEN(TRIM(CP41))&gt;0</formula>
    </cfRule>
  </conditionalFormatting>
  <conditionalFormatting sqref="CZ43 CZ51 CU55 CU59 CU61 CU63 CU65 CU67 CU69 CU71 CU73 CU75 CU77 CU79 CU81 CU83 CU85 CU87 CU89 CU91 CU93 CU95 CU97 CU99 CU101 CU103 CU105 CU107 CU109 CU111 CU113 CU115 CU117 CU119 CU121 CU123 CU125 CU127 CU129 CU131 CU133 CU135 CU137 CU139 CU141 CU143 CU145 CU147 CU149 CU151 CU153 CU155 CU157 CU159 CU161 CU163 CU165 CU167 CU169 CU171 CU173 CU175 CU177 CU179 CU181 CU183 CU185 CU187 CU189 CU191 CU193 CU195 CU197 CU199 CU201 CU203 CU205 CU207 CU209 CZ31 CU46 CU49 CU53 CZ53 CZ49 CZ46 CZ209 CZ207 CZ205 CZ203 CZ201 CZ199 CZ197 CZ195 CZ193 CZ191 CZ189 CZ187 CZ185 CZ183 CZ181 CZ179 CZ177 CZ175 CZ173 CZ171 CZ169 CZ167 CZ165 CZ163 CZ161 CZ159 CZ157 CZ155 CZ153 CZ151 CZ149 CZ147 CZ145 CZ143 CZ141 CZ139 CZ137 CZ135 CZ133 CZ131 CZ129 CZ127 CZ125 CZ123 CZ121 CZ119 CZ117 CZ115 CZ113 CZ111 CZ109 CZ107 CZ105 CZ103 CZ101 CZ99 CZ97 CZ95 CZ93 CZ91 CZ89 CZ87 CZ85 CZ83 CZ81 CZ79 CZ77 CZ75 CZ73 CZ71 CZ69 CZ67 CZ65 CZ63 CZ61 CZ59 CZ55">
    <cfRule type="notContainsBlanks" dxfId="791" priority="518">
      <formula>LEN(TRIM(CU31))&gt;0</formula>
    </cfRule>
  </conditionalFormatting>
  <conditionalFormatting sqref="BL55 BL58:BL209 BQ54:BQ209 BV53:BV209">
    <cfRule type="notContainsBlanks" dxfId="790" priority="517">
      <formula>LEN(TRIM(BL53))&gt;0</formula>
    </cfRule>
  </conditionalFormatting>
  <conditionalFormatting sqref="CU47 CZ47">
    <cfRule type="notContainsBlanks" dxfId="789" priority="516">
      <formula>LEN(TRIM(CU47))&gt;0</formula>
    </cfRule>
  </conditionalFormatting>
  <conditionalFormatting sqref="CU57 CZ57">
    <cfRule type="notContainsBlanks" dxfId="788" priority="515">
      <formula>LEN(TRIM(CU57))&gt;0</formula>
    </cfRule>
  </conditionalFormatting>
  <conditionalFormatting sqref="CZ23:CZ24 CZ29:CZ30">
    <cfRule type="notContainsBlanks" dxfId="787" priority="514">
      <formula>LEN(TRIM(CZ23))&gt;0</formula>
    </cfRule>
  </conditionalFormatting>
  <conditionalFormatting sqref="CP45">
    <cfRule type="notContainsBlanks" dxfId="786" priority="511">
      <formula>LEN(TRIM(CP45))&gt;0</formula>
    </cfRule>
  </conditionalFormatting>
  <conditionalFormatting sqref="DT45">
    <cfRule type="notContainsBlanks" dxfId="785" priority="510">
      <formula>LEN(TRIM(DT45))&gt;0</formula>
    </cfRule>
  </conditionalFormatting>
  <conditionalFormatting sqref="CK48">
    <cfRule type="notContainsBlanks" dxfId="784" priority="509">
      <formula>LEN(TRIM(CK48))&gt;0</formula>
    </cfRule>
  </conditionalFormatting>
  <conditionalFormatting sqref="CU50 CZ50">
    <cfRule type="notContainsBlanks" dxfId="783" priority="508">
      <formula>LEN(TRIM(CU50))&gt;0</formula>
    </cfRule>
  </conditionalFormatting>
  <conditionalFormatting sqref="CP48">
    <cfRule type="notContainsBlanks" dxfId="782" priority="507">
      <formula>LEN(TRIM(CP48))&gt;0</formula>
    </cfRule>
  </conditionalFormatting>
  <conditionalFormatting sqref="DT48">
    <cfRule type="notContainsBlanks" dxfId="781" priority="506">
      <formula>LEN(TRIM(DT48))&gt;0</formula>
    </cfRule>
  </conditionalFormatting>
  <conditionalFormatting sqref="CF51">
    <cfRule type="notContainsBlanks" dxfId="780" priority="505">
      <formula>LEN(TRIM(CF51))&gt;0</formula>
    </cfRule>
  </conditionalFormatting>
  <conditionalFormatting sqref="BL53:BL54">
    <cfRule type="notContainsBlanks" dxfId="779" priority="504">
      <formula>LEN(TRIM(BL53))&gt;0</formula>
    </cfRule>
  </conditionalFormatting>
  <conditionalFormatting sqref="CU54">
    <cfRule type="notContainsBlanks" dxfId="778" priority="503">
      <formula>LEN(TRIM(CU54))&gt;0</formula>
    </cfRule>
  </conditionalFormatting>
  <conditionalFormatting sqref="BL56:BL57">
    <cfRule type="notContainsBlanks" dxfId="777" priority="502">
      <formula>LEN(TRIM(BL56))&gt;0</formula>
    </cfRule>
  </conditionalFormatting>
  <conditionalFormatting sqref="BQ37">
    <cfRule type="notContainsBlanks" dxfId="776" priority="501">
      <formula>LEN(TRIM(BQ37))&gt;0</formula>
    </cfRule>
  </conditionalFormatting>
  <conditionalFormatting sqref="CZ38">
    <cfRule type="notContainsBlanks" dxfId="775" priority="500">
      <formula>LEN(TRIM(CZ38))&gt;0</formula>
    </cfRule>
  </conditionalFormatting>
  <conditionalFormatting sqref="CZ36:CZ37 CP36:CP37 CU36:CU37">
    <cfRule type="notContainsBlanks" dxfId="774" priority="499">
      <formula>LEN(TRIM(CP36))&gt;0</formula>
    </cfRule>
  </conditionalFormatting>
  <conditionalFormatting sqref="BG34 BL34 BQ34">
    <cfRule type="notContainsBlanks" dxfId="773" priority="498">
      <formula>LEN(TRIM(BG34))&gt;0</formula>
    </cfRule>
  </conditionalFormatting>
  <conditionalFormatting sqref="BQ53">
    <cfRule type="notContainsBlanks" dxfId="772" priority="497">
      <formula>LEN(TRIM(BQ53))&gt;0</formula>
    </cfRule>
  </conditionalFormatting>
  <conditionalFormatting sqref="CK48">
    <cfRule type="notContainsBlanks" dxfId="771" priority="495">
      <formula>LEN(TRIM(CK48))&gt;0</formula>
    </cfRule>
  </conditionalFormatting>
  <conditionalFormatting sqref="CK48">
    <cfRule type="notContainsBlanks" dxfId="770" priority="494">
      <formula>LEN(TRIM(CK48))&gt;0</formula>
    </cfRule>
  </conditionalFormatting>
  <conditionalFormatting sqref="AC3">
    <cfRule type="notContainsBlanks" dxfId="769" priority="493">
      <formula>LEN(TRIM(AC3))&gt;0</formula>
    </cfRule>
  </conditionalFormatting>
  <conditionalFormatting sqref="AW3">
    <cfRule type="notContainsBlanks" dxfId="768" priority="492">
      <formula>LEN(TRIM(AW3))&gt;0</formula>
    </cfRule>
  </conditionalFormatting>
  <conditionalFormatting sqref="BG3">
    <cfRule type="notContainsBlanks" dxfId="767" priority="491">
      <formula>LEN(TRIM(BG3))&gt;0</formula>
    </cfRule>
  </conditionalFormatting>
  <conditionalFormatting sqref="AM3">
    <cfRule type="notContainsBlanks" dxfId="766" priority="490">
      <formula>LEN(TRIM(AM3))&gt;0</formula>
    </cfRule>
  </conditionalFormatting>
  <conditionalFormatting sqref="BQ3">
    <cfRule type="notContainsBlanks" dxfId="765" priority="489">
      <formula>LEN(TRIM(BQ3))&gt;0</formula>
    </cfRule>
  </conditionalFormatting>
  <conditionalFormatting sqref="CA3">
    <cfRule type="notContainsBlanks" dxfId="764" priority="488">
      <formula>LEN(TRIM(CA3))&gt;0</formula>
    </cfRule>
  </conditionalFormatting>
  <conditionalFormatting sqref="CK3">
    <cfRule type="notContainsBlanks" dxfId="763" priority="487">
      <formula>LEN(TRIM(CK3))&gt;0</formula>
    </cfRule>
  </conditionalFormatting>
  <conditionalFormatting sqref="CU3">
    <cfRule type="notContainsBlanks" dxfId="762" priority="486">
      <formula>LEN(TRIM(CU3))&gt;0</formula>
    </cfRule>
  </conditionalFormatting>
  <conditionalFormatting sqref="DO3">
    <cfRule type="notContainsBlanks" dxfId="761" priority="485">
      <formula>LEN(TRIM(DO3))&gt;0</formula>
    </cfRule>
  </conditionalFormatting>
  <conditionalFormatting sqref="DY3">
    <cfRule type="notContainsBlanks" dxfId="760" priority="484">
      <formula>LEN(TRIM(DY3))&gt;0</formula>
    </cfRule>
  </conditionalFormatting>
  <conditionalFormatting sqref="EI3">
    <cfRule type="notContainsBlanks" dxfId="759" priority="483">
      <formula>LEN(TRIM(EI3))&gt;0</formula>
    </cfRule>
  </conditionalFormatting>
  <conditionalFormatting sqref="CA8">
    <cfRule type="notContainsBlanks" dxfId="758" priority="482">
      <formula>LEN(TRIM(CA8))&gt;0</formula>
    </cfRule>
  </conditionalFormatting>
  <conditionalFormatting sqref="ES3">
    <cfRule type="notContainsBlanks" dxfId="757" priority="481">
      <formula>LEN(TRIM(ES3))&gt;0</formula>
    </cfRule>
  </conditionalFormatting>
  <conditionalFormatting sqref="AE15">
    <cfRule type="notContainsBlanks" dxfId="756" priority="480">
      <formula>LEN(TRIM(AE15))&gt;0</formula>
    </cfRule>
  </conditionalFormatting>
  <conditionalFormatting sqref="AJ15">
    <cfRule type="notContainsBlanks" dxfId="755" priority="479">
      <formula>LEN(TRIM(AJ15))&gt;0</formula>
    </cfRule>
  </conditionalFormatting>
  <conditionalFormatting sqref="AO15">
    <cfRule type="notContainsBlanks" dxfId="754" priority="478">
      <formula>LEN(TRIM(AO15))&gt;0</formula>
    </cfRule>
  </conditionalFormatting>
  <conditionalFormatting sqref="AT15">
    <cfRule type="notContainsBlanks" dxfId="753" priority="477">
      <formula>LEN(TRIM(AT15))&gt;0</formula>
    </cfRule>
  </conditionalFormatting>
  <conditionalFormatting sqref="AY15">
    <cfRule type="notContainsBlanks" dxfId="752" priority="476">
      <formula>LEN(TRIM(AY15))&gt;0</formula>
    </cfRule>
  </conditionalFormatting>
  <conditionalFormatting sqref="BD15">
    <cfRule type="notContainsBlanks" dxfId="751" priority="475">
      <formula>LEN(TRIM(BD15))&gt;0</formula>
    </cfRule>
  </conditionalFormatting>
  <conditionalFormatting sqref="BI15">
    <cfRule type="notContainsBlanks" dxfId="750" priority="474">
      <formula>LEN(TRIM(BI15))&gt;0</formula>
    </cfRule>
  </conditionalFormatting>
  <conditionalFormatting sqref="BM15">
    <cfRule type="notContainsBlanks" dxfId="749" priority="473">
      <formula>LEN(TRIM(BM15))&gt;0</formula>
    </cfRule>
  </conditionalFormatting>
  <conditionalFormatting sqref="BS15">
    <cfRule type="notContainsBlanks" dxfId="748" priority="472">
      <formula>LEN(TRIM(BS15))&gt;0</formula>
    </cfRule>
  </conditionalFormatting>
  <conditionalFormatting sqref="BX15">
    <cfRule type="notContainsBlanks" dxfId="747" priority="471">
      <formula>LEN(TRIM(BX15))&gt;0</formula>
    </cfRule>
  </conditionalFormatting>
  <conditionalFormatting sqref="CC15">
    <cfRule type="notContainsBlanks" dxfId="746" priority="470">
      <formula>LEN(TRIM(CC15))&gt;0</formula>
    </cfRule>
  </conditionalFormatting>
  <conditionalFormatting sqref="CH15">
    <cfRule type="notContainsBlanks" dxfId="745" priority="469">
      <formula>LEN(TRIM(CH15))&gt;0</formula>
    </cfRule>
  </conditionalFormatting>
  <conditionalFormatting sqref="CR15">
    <cfRule type="notContainsBlanks" dxfId="744" priority="468">
      <formula>LEN(TRIM(CR15))&gt;0</formula>
    </cfRule>
  </conditionalFormatting>
  <conditionalFormatting sqref="CW15">
    <cfRule type="notContainsBlanks" dxfId="743" priority="467">
      <formula>LEN(TRIM(CW15))&gt;0</formula>
    </cfRule>
  </conditionalFormatting>
  <conditionalFormatting sqref="DB15">
    <cfRule type="notContainsBlanks" dxfId="742" priority="466">
      <formula>LEN(TRIM(DB15))&gt;0</formula>
    </cfRule>
  </conditionalFormatting>
  <conditionalFormatting sqref="DG15">
    <cfRule type="notContainsBlanks" dxfId="741" priority="465">
      <formula>LEN(TRIM(DG15))&gt;0</formula>
    </cfRule>
  </conditionalFormatting>
  <conditionalFormatting sqref="DL15">
    <cfRule type="notContainsBlanks" dxfId="740" priority="464">
      <formula>LEN(TRIM(DL15))&gt;0</formula>
    </cfRule>
  </conditionalFormatting>
  <conditionalFormatting sqref="DQ15">
    <cfRule type="notContainsBlanks" dxfId="739" priority="463">
      <formula>LEN(TRIM(DQ15))&gt;0</formula>
    </cfRule>
  </conditionalFormatting>
  <conditionalFormatting sqref="DV15">
    <cfRule type="notContainsBlanks" dxfId="738" priority="462">
      <formula>LEN(TRIM(DV15))&gt;0</formula>
    </cfRule>
  </conditionalFormatting>
  <conditionalFormatting sqref="EA15">
    <cfRule type="notContainsBlanks" dxfId="737" priority="461">
      <formula>LEN(TRIM(EA15))&gt;0</formula>
    </cfRule>
  </conditionalFormatting>
  <conditionalFormatting sqref="EF15">
    <cfRule type="notContainsBlanks" dxfId="736" priority="460">
      <formula>LEN(TRIM(EF15))&gt;0</formula>
    </cfRule>
  </conditionalFormatting>
  <conditionalFormatting sqref="EP15">
    <cfRule type="notContainsBlanks" dxfId="735" priority="459">
      <formula>LEN(TRIM(EP15))&gt;0</formula>
    </cfRule>
  </conditionalFormatting>
  <conditionalFormatting sqref="EK15">
    <cfRule type="notContainsBlanks" dxfId="734" priority="458">
      <formula>LEN(TRIM(EK15))&gt;0</formula>
    </cfRule>
  </conditionalFormatting>
  <conditionalFormatting sqref="DL20:DL24 DL26:DL57">
    <cfRule type="notContainsBlanks" dxfId="733" priority="457">
      <formula>LEN(TRIM(DL20))&gt;0</formula>
    </cfRule>
  </conditionalFormatting>
  <conditionalFormatting sqref="DQ22:DQ24 DQ28:DQ57">
    <cfRule type="notContainsBlanks" dxfId="732" priority="456">
      <formula>LEN(TRIM(DQ22))&gt;0</formula>
    </cfRule>
  </conditionalFormatting>
  <conditionalFormatting sqref="DV20:DV24 DV26:DV57">
    <cfRule type="notContainsBlanks" dxfId="731" priority="455">
      <formula>LEN(TRIM(DV20))&gt;0</formula>
    </cfRule>
  </conditionalFormatting>
  <conditionalFormatting sqref="EA20:EA24 EA26:EA30 EA32:EA36 EA38:EA39 EA41:EA57">
    <cfRule type="notContainsBlanks" dxfId="730" priority="454">
      <formula>LEN(TRIM(EA20))&gt;0</formula>
    </cfRule>
  </conditionalFormatting>
  <conditionalFormatting sqref="EF20:EF24 EF26:EF30 EF32:EF36 EF41:EF57 EF38:EF39">
    <cfRule type="notContainsBlanks" dxfId="729" priority="453">
      <formula>LEN(TRIM(EF20))&gt;0</formula>
    </cfRule>
  </conditionalFormatting>
  <conditionalFormatting sqref="EK20:EK24 EK26:EK30 EK32:EK36 EK41:EK57 EK38:EK39">
    <cfRule type="notContainsBlanks" dxfId="728" priority="452">
      <formula>LEN(TRIM(EK20))&gt;0</formula>
    </cfRule>
  </conditionalFormatting>
  <conditionalFormatting sqref="EP20:EP24 EP26:EP57">
    <cfRule type="notContainsBlanks" dxfId="727" priority="451">
      <formula>LEN(TRIM(EP20))&gt;0</formula>
    </cfRule>
  </conditionalFormatting>
  <conditionalFormatting sqref="DG20:DG24 DG26:DG57">
    <cfRule type="notContainsBlanks" dxfId="726" priority="450">
      <formula>LEN(TRIM(DG20))&gt;0</formula>
    </cfRule>
  </conditionalFormatting>
  <conditionalFormatting sqref="DB20:DB24 DB26:DB57">
    <cfRule type="notContainsBlanks" dxfId="725" priority="449">
      <formula>LEN(TRIM(DB20))&gt;0</formula>
    </cfRule>
  </conditionalFormatting>
  <conditionalFormatting sqref="CW20:CW24 CW26:CW57">
    <cfRule type="notContainsBlanks" dxfId="724" priority="448">
      <formula>LEN(TRIM(CW20))&gt;0</formula>
    </cfRule>
  </conditionalFormatting>
  <conditionalFormatting sqref="CR31:CR57">
    <cfRule type="notContainsBlanks" dxfId="723" priority="447">
      <formula>LEN(TRIM(CR31))&gt;0</formula>
    </cfRule>
  </conditionalFormatting>
  <conditionalFormatting sqref="CM31:CM57">
    <cfRule type="notContainsBlanks" dxfId="722" priority="446">
      <formula>LEN(TRIM(CM31))&gt;0</formula>
    </cfRule>
  </conditionalFormatting>
  <conditionalFormatting sqref="CH31:CH40 CH46:CH57">
    <cfRule type="notContainsBlanks" dxfId="721" priority="445">
      <formula>LEN(TRIM(CH31))&gt;0</formula>
    </cfRule>
  </conditionalFormatting>
  <conditionalFormatting sqref="CC31 CC37 CC40:CC41 CC46:CC57">
    <cfRule type="notContainsBlanks" dxfId="720" priority="444">
      <formula>LEN(TRIM(CC31))&gt;0</formula>
    </cfRule>
  </conditionalFormatting>
  <conditionalFormatting sqref="BX31 BX37 BX40 BX46:BX57">
    <cfRule type="notContainsBlanks" dxfId="719" priority="443">
      <formula>LEN(TRIM(BX31))&gt;0</formula>
    </cfRule>
  </conditionalFormatting>
  <conditionalFormatting sqref="BS31:BS34 BS44:BS57 BS36:BS37 BS39:BS40">
    <cfRule type="notContainsBlanks" dxfId="718" priority="442">
      <formula>LEN(TRIM(BS31))&gt;0</formula>
    </cfRule>
  </conditionalFormatting>
  <conditionalFormatting sqref="BN31 BN42:BN43 BN33:BN34 BN36:BN37 BN45:BN57 BN39:BN40">
    <cfRule type="notContainsBlanks" dxfId="717" priority="441">
      <formula>LEN(TRIM(BN31))&gt;0</formula>
    </cfRule>
  </conditionalFormatting>
  <conditionalFormatting sqref="BI31 BI34 BI46:BI57 BI37 BI39:BI40">
    <cfRule type="notContainsBlanks" dxfId="716" priority="440">
      <formula>LEN(TRIM(BI31))&gt;0</formula>
    </cfRule>
  </conditionalFormatting>
  <conditionalFormatting sqref="BD31:BD32 BD36:BD37 BD39:BD40 BD46:BD57">
    <cfRule type="notContainsBlanks" dxfId="715" priority="439">
      <formula>LEN(TRIM(BD31))&gt;0</formula>
    </cfRule>
  </conditionalFormatting>
  <conditionalFormatting sqref="AY31 AY37 AY40 AY46:AY57">
    <cfRule type="notContainsBlanks" dxfId="714" priority="438">
      <formula>LEN(TRIM(AY31))&gt;0</formula>
    </cfRule>
  </conditionalFormatting>
  <conditionalFormatting sqref="AT31 AT37 AT40 AT42 AT44:AT57">
    <cfRule type="notContainsBlanks" dxfId="713" priority="437">
      <formula>LEN(TRIM(AT31))&gt;0</formula>
    </cfRule>
  </conditionalFormatting>
  <conditionalFormatting sqref="AO31:AO41 AO43 AO46:AO57">
    <cfRule type="notContainsBlanks" dxfId="712" priority="436">
      <formula>LEN(TRIM(AO31))&gt;0</formula>
    </cfRule>
  </conditionalFormatting>
  <conditionalFormatting sqref="AJ31:AJ41 AJ43 AJ46:AJ57">
    <cfRule type="notContainsBlanks" dxfId="711" priority="435">
      <formula>LEN(TRIM(AJ31))&gt;0</formula>
    </cfRule>
  </conditionalFormatting>
  <conditionalFormatting sqref="AE46:AE57 AE31 AE37 AE40">
    <cfRule type="notContainsBlanks" dxfId="710" priority="434">
      <formula>LEN(TRIM(AE31))&gt;0</formula>
    </cfRule>
  </conditionalFormatting>
  <conditionalFormatting sqref="DE3">
    <cfRule type="notContainsBlanks" dxfId="709" priority="433">
      <formula>LEN(TRIM(DE3))&gt;0</formula>
    </cfRule>
  </conditionalFormatting>
  <conditionalFormatting sqref="BG35">
    <cfRule type="notContainsBlanks" dxfId="708" priority="421">
      <formula>LEN(TRIM(BG35))&gt;0</formula>
    </cfRule>
  </conditionalFormatting>
  <conditionalFormatting sqref="AH45 AC45">
    <cfRule type="notContainsBlanks" dxfId="706" priority="419">
      <formula>LEN(TRIM(AC45))&gt;0</formula>
    </cfRule>
  </conditionalFormatting>
  <conditionalFormatting sqref="AR45">
    <cfRule type="notContainsBlanks" dxfId="705" priority="416">
      <formula>LEN(TRIM(AR45))&gt;0</formula>
    </cfRule>
  </conditionalFormatting>
  <conditionalFormatting sqref="CU22 CF22 BQ23:BQ24 CK22:CK24 BL22:BL24 CF24 CP22:CP24 CA20:CA21 AM20:AM24 AH20:AH24 AR20:AR24 AW20:AW24 BB20:BB24 BG20:BG24 AC20:AC24 CA23:CA24">
    <cfRule type="notContainsBlanks" dxfId="704" priority="415">
      <formula>LEN(TRIM(AC20))&gt;0</formula>
    </cfRule>
  </conditionalFormatting>
  <conditionalFormatting sqref="BQ24">
    <cfRule type="notContainsBlanks" dxfId="703" priority="414">
      <formula>LEN(TRIM(BQ24))&gt;0</formula>
    </cfRule>
  </conditionalFormatting>
  <conditionalFormatting sqref="CU23:CU24">
    <cfRule type="notContainsBlanks" dxfId="702" priority="413">
      <formula>LEN(TRIM(CU23))&gt;0</formula>
    </cfRule>
  </conditionalFormatting>
  <conditionalFormatting sqref="CR23:CR24">
    <cfRule type="notContainsBlanks" dxfId="700" priority="411">
      <formula>LEN(TRIM(CR23))&gt;0</formula>
    </cfRule>
  </conditionalFormatting>
  <conditionalFormatting sqref="CM22:CM24">
    <cfRule type="notContainsBlanks" dxfId="699" priority="410">
      <formula>LEN(TRIM(CM22))&gt;0</formula>
    </cfRule>
  </conditionalFormatting>
  <conditionalFormatting sqref="CH23:CH24">
    <cfRule type="notContainsBlanks" dxfId="698" priority="409">
      <formula>LEN(TRIM(CH23))&gt;0</formula>
    </cfRule>
  </conditionalFormatting>
  <conditionalFormatting sqref="BS20:BS21 BS23:BS24">
    <cfRule type="notContainsBlanks" dxfId="695" priority="406">
      <formula>LEN(TRIM(BS20))&gt;0</formula>
    </cfRule>
  </conditionalFormatting>
  <conditionalFormatting sqref="BN22:BN24">
    <cfRule type="notContainsBlanks" dxfId="694" priority="405">
      <formula>LEN(TRIM(BN22))&gt;0</formula>
    </cfRule>
  </conditionalFormatting>
  <conditionalFormatting sqref="BI22:BI24">
    <cfRule type="notContainsBlanks" dxfId="693" priority="404">
      <formula>LEN(TRIM(BI22))&gt;0</formula>
    </cfRule>
  </conditionalFormatting>
  <conditionalFormatting sqref="AT20:AT21">
    <cfRule type="notContainsBlanks" dxfId="692" priority="401">
      <formula>LEN(TRIM(AT20))&gt;0</formula>
    </cfRule>
  </conditionalFormatting>
  <conditionalFormatting sqref="AO22:AO24">
    <cfRule type="notContainsBlanks" dxfId="691" priority="400">
      <formula>LEN(TRIM(AO22))&gt;0</formula>
    </cfRule>
  </conditionalFormatting>
  <conditionalFormatting sqref="AJ22:AJ24">
    <cfRule type="notContainsBlanks" dxfId="690" priority="399">
      <formula>LEN(TRIM(AJ22))&gt;0</formula>
    </cfRule>
  </conditionalFormatting>
  <conditionalFormatting sqref="BL20:BL21">
    <cfRule type="notContainsBlanks" dxfId="689" priority="397">
      <formula>LEN(TRIM(BL20))&gt;0</formula>
    </cfRule>
  </conditionalFormatting>
  <conditionalFormatting sqref="BQ20:BQ21">
    <cfRule type="notContainsBlanks" dxfId="688" priority="396">
      <formula>LEN(TRIM(BQ20))&gt;0</formula>
    </cfRule>
  </conditionalFormatting>
  <conditionalFormatting sqref="CF20:CF21">
    <cfRule type="notContainsBlanks" dxfId="687" priority="395">
      <formula>LEN(TRIM(CF20))&gt;0</formula>
    </cfRule>
  </conditionalFormatting>
  <conditionalFormatting sqref="CK22:CK23">
    <cfRule type="notContainsBlanks" dxfId="686" priority="394">
      <formula>LEN(TRIM(CK22))&gt;0</formula>
    </cfRule>
  </conditionalFormatting>
  <conditionalFormatting sqref="CF23:CF24">
    <cfRule type="notContainsBlanks" dxfId="685" priority="393">
      <formula>LEN(TRIM(CF23))&gt;0</formula>
    </cfRule>
  </conditionalFormatting>
  <conditionalFormatting sqref="CU28 CF28 AC26:AC30 BQ29:BQ30 CK28:CK30 BL28:BL30 CF30 CP28:CP30 CA26:CA27 AM26:AM30 AH26:AH30 AR26:AR30 AW26:AW30 BB26:BB30 BG26:BG30 CA29:CA30">
    <cfRule type="notContainsBlanks" dxfId="684" priority="392">
      <formula>LEN(TRIM(AC26))&gt;0</formula>
    </cfRule>
  </conditionalFormatting>
  <conditionalFormatting sqref="BQ30">
    <cfRule type="notContainsBlanks" dxfId="683" priority="391">
      <formula>LEN(TRIM(BQ30))&gt;0</formula>
    </cfRule>
  </conditionalFormatting>
  <conditionalFormatting sqref="CU29:CU30">
    <cfRule type="notContainsBlanks" dxfId="682" priority="390">
      <formula>LEN(TRIM(CU29))&gt;0</formula>
    </cfRule>
  </conditionalFormatting>
  <conditionalFormatting sqref="CM28:CM30">
    <cfRule type="notContainsBlanks" dxfId="680" priority="387">
      <formula>LEN(TRIM(CM28))&gt;0</formula>
    </cfRule>
  </conditionalFormatting>
  <conditionalFormatting sqref="BS26:BS27 BS29:BS30">
    <cfRule type="notContainsBlanks" dxfId="678" priority="383">
      <formula>LEN(TRIM(BS26))&gt;0</formula>
    </cfRule>
  </conditionalFormatting>
  <conditionalFormatting sqref="BN28:BN30">
    <cfRule type="notContainsBlanks" dxfId="677" priority="382">
      <formula>LEN(TRIM(BN28))&gt;0</formula>
    </cfRule>
  </conditionalFormatting>
  <conditionalFormatting sqref="BI28:BI30">
    <cfRule type="notContainsBlanks" dxfId="676" priority="381">
      <formula>LEN(TRIM(BI28))&gt;0</formula>
    </cfRule>
  </conditionalFormatting>
  <conditionalFormatting sqref="BD26:BD27">
    <cfRule type="notContainsBlanks" dxfId="675" priority="380">
      <formula>LEN(TRIM(BD26))&gt;0</formula>
    </cfRule>
  </conditionalFormatting>
  <conditionalFormatting sqref="AT26:AT27">
    <cfRule type="notContainsBlanks" dxfId="674" priority="378">
      <formula>LEN(TRIM(AT26))&gt;0</formula>
    </cfRule>
  </conditionalFormatting>
  <conditionalFormatting sqref="AO28:AO30">
    <cfRule type="notContainsBlanks" dxfId="673" priority="377">
      <formula>LEN(TRIM(AO28))&gt;0</formula>
    </cfRule>
  </conditionalFormatting>
  <conditionalFormatting sqref="AJ28:AJ30">
    <cfRule type="notContainsBlanks" dxfId="672" priority="376">
      <formula>LEN(TRIM(AJ28))&gt;0</formula>
    </cfRule>
  </conditionalFormatting>
  <conditionalFormatting sqref="BL26:BL27">
    <cfRule type="notContainsBlanks" dxfId="671" priority="374">
      <formula>LEN(TRIM(BL26))&gt;0</formula>
    </cfRule>
  </conditionalFormatting>
  <conditionalFormatting sqref="BQ26:BQ27">
    <cfRule type="notContainsBlanks" dxfId="670" priority="373">
      <formula>LEN(TRIM(BQ26))&gt;0</formula>
    </cfRule>
  </conditionalFormatting>
  <conditionalFormatting sqref="CF26:CF27">
    <cfRule type="notContainsBlanks" dxfId="669" priority="372">
      <formula>LEN(TRIM(CF26))&gt;0</formula>
    </cfRule>
  </conditionalFormatting>
  <conditionalFormatting sqref="CK28:CK29">
    <cfRule type="notContainsBlanks" dxfId="668" priority="371">
      <formula>LEN(TRIM(CK28))&gt;0</formula>
    </cfRule>
  </conditionalFormatting>
  <conditionalFormatting sqref="CF29:CF30">
    <cfRule type="notContainsBlanks" dxfId="667" priority="370">
      <formula>LEN(TRIM(CF29))&gt;0</formula>
    </cfRule>
  </conditionalFormatting>
  <conditionalFormatting sqref="BL33 BG33 BB33">
    <cfRule type="notContainsBlanks" dxfId="666" priority="369">
      <formula>LEN(TRIM(BB33))&gt;0</formula>
    </cfRule>
  </conditionalFormatting>
  <conditionalFormatting sqref="CF32:CF36">
    <cfRule type="notContainsBlanks" dxfId="665" priority="367">
      <formula>LEN(TRIM(CF32))&gt;0</formula>
    </cfRule>
  </conditionalFormatting>
  <conditionalFormatting sqref="CF38:CF39">
    <cfRule type="notContainsBlanks" dxfId="664" priority="366">
      <formula>LEN(TRIM(CF38))&gt;0</formula>
    </cfRule>
  </conditionalFormatting>
  <conditionalFormatting sqref="BB41 BL41 AW41 BQ41">
    <cfRule type="notContainsBlanks" dxfId="663" priority="365">
      <formula>LEN(TRIM(AW41))&gt;0</formula>
    </cfRule>
  </conditionalFormatting>
  <conditionalFormatting sqref="BN41">
    <cfRule type="notContainsBlanks" dxfId="662" priority="363">
      <formula>LEN(TRIM(BN41))&gt;0</formula>
    </cfRule>
  </conditionalFormatting>
  <conditionalFormatting sqref="BG41">
    <cfRule type="notContainsBlanks" dxfId="661" priority="360">
      <formula>LEN(TRIM(BG41))&gt;0</formula>
    </cfRule>
  </conditionalFormatting>
  <conditionalFormatting sqref="BL41">
    <cfRule type="notContainsBlanks" dxfId="660" priority="359">
      <formula>LEN(TRIM(BL41))&gt;0</formula>
    </cfRule>
  </conditionalFormatting>
  <conditionalFormatting sqref="CK41 CK44:CK45 CF41 CA41 CF44:CF45">
    <cfRule type="notContainsBlanks" dxfId="659" priority="358">
      <formula>LEN(TRIM(CA41))&gt;0</formula>
    </cfRule>
  </conditionalFormatting>
  <conditionalFormatting sqref="CK44">
    <cfRule type="notContainsBlanks" dxfId="658" priority="357">
      <formula>LEN(TRIM(CK44))&gt;0</formula>
    </cfRule>
  </conditionalFormatting>
  <conditionalFormatting sqref="CH41 CH44:CH45">
    <cfRule type="notContainsBlanks" dxfId="657" priority="356">
      <formula>LEN(TRIM(CH41))&gt;0</formula>
    </cfRule>
  </conditionalFormatting>
  <conditionalFormatting sqref="CK42:CK43">
    <cfRule type="notContainsBlanks" dxfId="656" priority="355">
      <formula>LEN(TRIM(CK42))&gt;0</formula>
    </cfRule>
  </conditionalFormatting>
  <conditionalFormatting sqref="CF42:CF45">
    <cfRule type="notContainsBlanks" dxfId="655" priority="354">
      <formula>LEN(TRIM(CF42))&gt;0</formula>
    </cfRule>
  </conditionalFormatting>
  <conditionalFormatting sqref="ED19 EI19 EN19">
    <cfRule type="notContainsBlanks" dxfId="654" priority="353">
      <formula>LEN(TRIM(ED19))&gt;0</formula>
    </cfRule>
  </conditionalFormatting>
  <conditionalFormatting sqref="DY25 EI25 ED25 EN25">
    <cfRule type="notContainsBlanks" dxfId="653" priority="352">
      <formula>LEN(TRIM(DY25))&gt;0</formula>
    </cfRule>
  </conditionalFormatting>
  <conditionalFormatting sqref="DY31 ED31 EI31 EN31">
    <cfRule type="notContainsBlanks" dxfId="652" priority="351">
      <formula>LEN(TRIM(DY31))&gt;0</formula>
    </cfRule>
  </conditionalFormatting>
  <conditionalFormatting sqref="DY40 ED40 EI40 EN40">
    <cfRule type="notContainsBlanks" dxfId="651" priority="350">
      <formula>LEN(TRIM(DY40))&gt;0</formula>
    </cfRule>
  </conditionalFormatting>
  <conditionalFormatting sqref="CM20:CM21">
    <cfRule type="notContainsBlanks" dxfId="650" priority="348">
      <formula>LEN(TRIM(CM20))&gt;0</formula>
    </cfRule>
  </conditionalFormatting>
  <conditionalFormatting sqref="CU20:CU21">
    <cfRule type="notContainsBlanks" dxfId="649" priority="347">
      <formula>LEN(TRIM(CU20))&gt;0</formula>
    </cfRule>
  </conditionalFormatting>
  <conditionalFormatting sqref="CK20:CK21">
    <cfRule type="notContainsBlanks" dxfId="648" priority="346">
      <formula>LEN(TRIM(CK20))&gt;0</formula>
    </cfRule>
  </conditionalFormatting>
  <conditionalFormatting sqref="CM26:CM27">
    <cfRule type="notContainsBlanks" dxfId="647" priority="344">
      <formula>LEN(TRIM(CM26))&gt;0</formula>
    </cfRule>
  </conditionalFormatting>
  <conditionalFormatting sqref="CU26:CU27">
    <cfRule type="notContainsBlanks" dxfId="646" priority="343">
      <formula>LEN(TRIM(CU26))&gt;0</formula>
    </cfRule>
  </conditionalFormatting>
  <conditionalFormatting sqref="CK26:CK27">
    <cfRule type="notContainsBlanks" dxfId="645" priority="342">
      <formula>LEN(TRIM(CK26))&gt;0</formula>
    </cfRule>
  </conditionalFormatting>
  <conditionalFormatting sqref="DY37 ED37 EI37 EN37">
    <cfRule type="notContainsBlanks" dxfId="644" priority="341">
      <formula>LEN(TRIM(DY37))&gt;0</formula>
    </cfRule>
  </conditionalFormatting>
  <conditionalFormatting sqref="AH20">
    <cfRule type="notContainsBlanks" dxfId="643" priority="339">
      <formula>LEN(TRIM(AH20))&gt;0</formula>
    </cfRule>
  </conditionalFormatting>
  <conditionalFormatting sqref="AH26:AH27">
    <cfRule type="notContainsBlanks" dxfId="642" priority="338">
      <formula>LEN(TRIM(AH26))&gt;0</formula>
    </cfRule>
  </conditionalFormatting>
  <conditionalFormatting sqref="AH44">
    <cfRule type="notContainsBlanks" dxfId="641" priority="337">
      <formula>LEN(TRIM(AH44))&gt;0</formula>
    </cfRule>
  </conditionalFormatting>
  <conditionalFormatting sqref="AH41:AH43">
    <cfRule type="notContainsBlanks" dxfId="640" priority="336">
      <formula>LEN(TRIM(AH41))&gt;0</formula>
    </cfRule>
  </conditionalFormatting>
  <conditionalFormatting sqref="AH38:AH39">
    <cfRule type="notContainsBlanks" dxfId="639" priority="335">
      <formula>LEN(TRIM(AH38))&gt;0</formula>
    </cfRule>
  </conditionalFormatting>
  <conditionalFormatting sqref="AH32:AH36">
    <cfRule type="notContainsBlanks" dxfId="638" priority="334">
      <formula>LEN(TRIM(AH32))&gt;0</formula>
    </cfRule>
  </conditionalFormatting>
  <conditionalFormatting sqref="AH28:AH30">
    <cfRule type="notContainsBlanks" dxfId="637" priority="333">
      <formula>LEN(TRIM(AH28))&gt;0</formula>
    </cfRule>
  </conditionalFormatting>
  <conditionalFormatting sqref="AH22:AH24">
    <cfRule type="notContainsBlanks" dxfId="636" priority="332">
      <formula>LEN(TRIM(AH22))&gt;0</formula>
    </cfRule>
  </conditionalFormatting>
  <conditionalFormatting sqref="CU43 CU31">
    <cfRule type="notContainsBlanks" dxfId="635" priority="331">
      <formula>LEN(TRIM(CU31))&gt;0</formula>
    </cfRule>
  </conditionalFormatting>
  <conditionalFormatting sqref="CU23:CU24 CU29:CU30">
    <cfRule type="notContainsBlanks" dxfId="634" priority="330">
      <formula>LEN(TRIM(CU23))&gt;0</formula>
    </cfRule>
  </conditionalFormatting>
  <conditionalFormatting sqref="CK45">
    <cfRule type="notContainsBlanks" dxfId="633" priority="329">
      <formula>LEN(TRIM(CK45))&gt;0</formula>
    </cfRule>
  </conditionalFormatting>
  <conditionalFormatting sqref="DO45">
    <cfRule type="notContainsBlanks" dxfId="632" priority="328">
      <formula>LEN(TRIM(DO45))&gt;0</formula>
    </cfRule>
  </conditionalFormatting>
  <conditionalFormatting sqref="BL37">
    <cfRule type="notContainsBlanks" dxfId="631" priority="327">
      <formula>LEN(TRIM(BL37))&gt;0</formula>
    </cfRule>
  </conditionalFormatting>
  <conditionalFormatting sqref="CU38">
    <cfRule type="notContainsBlanks" dxfId="630" priority="326">
      <formula>LEN(TRIM(CU38))&gt;0</formula>
    </cfRule>
  </conditionalFormatting>
  <conditionalFormatting sqref="DG20:DG24 DG26:DG45">
    <cfRule type="notContainsBlanks" dxfId="629" priority="325">
      <formula>LEN(TRIM(DG20))&gt;0</formula>
    </cfRule>
  </conditionalFormatting>
  <conditionalFormatting sqref="DL22:DL24 DL28:DL45">
    <cfRule type="notContainsBlanks" dxfId="628" priority="324">
      <formula>LEN(TRIM(DL22))&gt;0</formula>
    </cfRule>
  </conditionalFormatting>
  <conditionalFormatting sqref="DQ20:DQ24 DQ26:DQ45">
    <cfRule type="notContainsBlanks" dxfId="627" priority="323">
      <formula>LEN(TRIM(DQ20))&gt;0</formula>
    </cfRule>
  </conditionalFormatting>
  <conditionalFormatting sqref="DV20:DV24 DV26:DV45">
    <cfRule type="notContainsBlanks" dxfId="626" priority="322">
      <formula>LEN(TRIM(DV20))&gt;0</formula>
    </cfRule>
  </conditionalFormatting>
  <conditionalFormatting sqref="EA20:EA24 EA26:EA30 EA32:EA36 EA41:EA45 EA38:EA39">
    <cfRule type="notContainsBlanks" dxfId="625" priority="321">
      <formula>LEN(TRIM(EA20))&gt;0</formula>
    </cfRule>
  </conditionalFormatting>
  <conditionalFormatting sqref="EF20:EF24 EF26:EF30 EF32:EF36 EF41:EF45 EF38:EF39">
    <cfRule type="notContainsBlanks" dxfId="624" priority="320">
      <formula>LEN(TRIM(EF20))&gt;0</formula>
    </cfRule>
  </conditionalFormatting>
  <conditionalFormatting sqref="EK20:EK24 EK26:EK30 EK32:EK36 EK38:EK39 EK41:EK45">
    <cfRule type="notContainsBlanks" dxfId="623" priority="319">
      <formula>LEN(TRIM(EK20))&gt;0</formula>
    </cfRule>
  </conditionalFormatting>
  <conditionalFormatting sqref="DB20:DB24 DB26:DB45">
    <cfRule type="notContainsBlanks" dxfId="622" priority="318">
      <formula>LEN(TRIM(DB20))&gt;0</formula>
    </cfRule>
  </conditionalFormatting>
  <conditionalFormatting sqref="CW20:CW24 CW26:CW45">
    <cfRule type="notContainsBlanks" dxfId="621" priority="317">
      <formula>LEN(TRIM(CW20))&gt;0</formula>
    </cfRule>
  </conditionalFormatting>
  <conditionalFormatting sqref="CR23:CR24 CR31:CR45">
    <cfRule type="notContainsBlanks" dxfId="620" priority="316">
      <formula>LEN(TRIM(CR23))&gt;0</formula>
    </cfRule>
  </conditionalFormatting>
  <conditionalFormatting sqref="CM31:CM45">
    <cfRule type="notContainsBlanks" dxfId="619" priority="315">
      <formula>LEN(TRIM(CM31))&gt;0</formula>
    </cfRule>
  </conditionalFormatting>
  <conditionalFormatting sqref="CH31:CH41 CH44:CH45">
    <cfRule type="notContainsBlanks" dxfId="618" priority="314">
      <formula>LEN(TRIM(CH31))&gt;0</formula>
    </cfRule>
  </conditionalFormatting>
  <conditionalFormatting sqref="CC31 CC37 CC40">
    <cfRule type="notContainsBlanks" dxfId="617" priority="313">
      <formula>LEN(TRIM(CC31))&gt;0</formula>
    </cfRule>
  </conditionalFormatting>
  <conditionalFormatting sqref="BX31 BX37 BX40">
    <cfRule type="notContainsBlanks" dxfId="616" priority="312">
      <formula>LEN(TRIM(BX31))&gt;0</formula>
    </cfRule>
  </conditionalFormatting>
  <conditionalFormatting sqref="BS31:BS34 BS36:BS37 BS39:BS40 BS44:BS45">
    <cfRule type="notContainsBlanks" dxfId="615" priority="311">
      <formula>LEN(TRIM(BS31))&gt;0</formula>
    </cfRule>
  </conditionalFormatting>
  <conditionalFormatting sqref="BN31 BN42:BN43 BN33:BN34 BN36:BN37 BN45 BN39:BN40">
    <cfRule type="notContainsBlanks" dxfId="614" priority="310">
      <formula>LEN(TRIM(BN31))&gt;0</formula>
    </cfRule>
  </conditionalFormatting>
  <conditionalFormatting sqref="BI31 BI34 BI37 BI39:BI40">
    <cfRule type="notContainsBlanks" dxfId="613" priority="309">
      <formula>LEN(TRIM(BI31))&gt;0</formula>
    </cfRule>
  </conditionalFormatting>
  <conditionalFormatting sqref="BD31:BD32 BD36:BD37 BD39:BD40">
    <cfRule type="notContainsBlanks" dxfId="612" priority="308">
      <formula>LEN(TRIM(BD31))&gt;0</formula>
    </cfRule>
  </conditionalFormatting>
  <conditionalFormatting sqref="AY31 AY37 AY40">
    <cfRule type="notContainsBlanks" dxfId="611" priority="307">
      <formula>LEN(TRIM(AY31))&gt;0</formula>
    </cfRule>
  </conditionalFormatting>
  <conditionalFormatting sqref="AT31 AT37 AT40 AT42 AT44:AT45">
    <cfRule type="notContainsBlanks" dxfId="610" priority="306">
      <formula>LEN(TRIM(AT31))&gt;0</formula>
    </cfRule>
  </conditionalFormatting>
  <conditionalFormatting sqref="AO31:AO41 AO43">
    <cfRule type="notContainsBlanks" dxfId="609" priority="305">
      <formula>LEN(TRIM(AO31))&gt;0</formula>
    </cfRule>
  </conditionalFormatting>
  <conditionalFormatting sqref="AJ31:AJ41 AJ43">
    <cfRule type="notContainsBlanks" dxfId="608" priority="304">
      <formula>LEN(TRIM(AJ31))&gt;0</formula>
    </cfRule>
  </conditionalFormatting>
  <conditionalFormatting sqref="AE31 AE37 AE40">
    <cfRule type="notContainsBlanks" dxfId="607" priority="303">
      <formula>LEN(TRIM(AE31))&gt;0</formula>
    </cfRule>
  </conditionalFormatting>
  <conditionalFormatting sqref="BB35">
    <cfRule type="notContainsBlanks" dxfId="606" priority="302">
      <formula>LEN(TRIM(BB35))&gt;0</formula>
    </cfRule>
  </conditionalFormatting>
  <conditionalFormatting sqref="BQ38:BQ39">
    <cfRule type="notContainsBlanks" dxfId="605" priority="301">
      <formula>LEN(TRIM(BQ38))&gt;0</formula>
    </cfRule>
  </conditionalFormatting>
  <conditionalFormatting sqref="AM45">
    <cfRule type="notContainsBlanks" dxfId="604" priority="300">
      <formula>LEN(TRIM(AM45))&gt;0</formula>
    </cfRule>
  </conditionalFormatting>
  <conditionalFormatting sqref="BL24">
    <cfRule type="notContainsBlanks" dxfId="603" priority="299">
      <formula>LEN(TRIM(BL24))&gt;0</formula>
    </cfRule>
  </conditionalFormatting>
  <conditionalFormatting sqref="CP23:CP24">
    <cfRule type="notContainsBlanks" dxfId="602" priority="298">
      <formula>LEN(TRIM(CP23))&gt;0</formula>
    </cfRule>
  </conditionalFormatting>
  <conditionalFormatting sqref="BQ20:BQ21">
    <cfRule type="notContainsBlanks" dxfId="601" priority="297">
      <formula>LEN(TRIM(BQ20))&gt;0</formula>
    </cfRule>
  </conditionalFormatting>
  <conditionalFormatting sqref="CM22:CM24">
    <cfRule type="notContainsBlanks" dxfId="600" priority="296">
      <formula>LEN(TRIM(CM22))&gt;0</formula>
    </cfRule>
  </conditionalFormatting>
  <conditionalFormatting sqref="CH23:CH24">
    <cfRule type="notContainsBlanks" dxfId="599" priority="295">
      <formula>LEN(TRIM(CH23))&gt;0</formula>
    </cfRule>
  </conditionalFormatting>
  <conditionalFormatting sqref="BS20:BS21 BS23:BS24">
    <cfRule type="notContainsBlanks" dxfId="596" priority="292">
      <formula>LEN(TRIM(BS20))&gt;0</formula>
    </cfRule>
  </conditionalFormatting>
  <conditionalFormatting sqref="BN22:BN24">
    <cfRule type="notContainsBlanks" dxfId="595" priority="291">
      <formula>LEN(TRIM(BN22))&gt;0</formula>
    </cfRule>
  </conditionalFormatting>
  <conditionalFormatting sqref="BI22:BI24">
    <cfRule type="notContainsBlanks" dxfId="594" priority="290">
      <formula>LEN(TRIM(BI22))&gt;0</formula>
    </cfRule>
  </conditionalFormatting>
  <conditionalFormatting sqref="AT20:AT21">
    <cfRule type="notContainsBlanks" dxfId="593" priority="287">
      <formula>LEN(TRIM(AT20))&gt;0</formula>
    </cfRule>
  </conditionalFormatting>
  <conditionalFormatting sqref="AO22:AO24">
    <cfRule type="notContainsBlanks" dxfId="592" priority="286">
      <formula>LEN(TRIM(AO22))&gt;0</formula>
    </cfRule>
  </conditionalFormatting>
  <conditionalFormatting sqref="AJ22:AJ24">
    <cfRule type="notContainsBlanks" dxfId="591" priority="285">
      <formula>LEN(TRIM(AJ22))&gt;0</formula>
    </cfRule>
  </conditionalFormatting>
  <conditionalFormatting sqref="BG20:BG21">
    <cfRule type="notContainsBlanks" dxfId="590" priority="283">
      <formula>LEN(TRIM(BG20))&gt;0</formula>
    </cfRule>
  </conditionalFormatting>
  <conditionalFormatting sqref="BL20:BL21">
    <cfRule type="notContainsBlanks" dxfId="589" priority="282">
      <formula>LEN(TRIM(BL20))&gt;0</formula>
    </cfRule>
  </conditionalFormatting>
  <conditionalFormatting sqref="CA20:CA21">
    <cfRule type="notContainsBlanks" dxfId="588" priority="281">
      <formula>LEN(TRIM(CA20))&gt;0</formula>
    </cfRule>
  </conditionalFormatting>
  <conditionalFormatting sqref="CF22:CF23">
    <cfRule type="notContainsBlanks" dxfId="587" priority="280">
      <formula>LEN(TRIM(CF22))&gt;0</formula>
    </cfRule>
  </conditionalFormatting>
  <conditionalFormatting sqref="CA23:CA24">
    <cfRule type="notContainsBlanks" dxfId="586" priority="279">
      <formula>LEN(TRIM(CA23))&gt;0</formula>
    </cfRule>
  </conditionalFormatting>
  <conditionalFormatting sqref="BL30">
    <cfRule type="notContainsBlanks" dxfId="585" priority="278">
      <formula>LEN(TRIM(BL30))&gt;0</formula>
    </cfRule>
  </conditionalFormatting>
  <conditionalFormatting sqref="CP29:CP30">
    <cfRule type="notContainsBlanks" dxfId="584" priority="277">
      <formula>LEN(TRIM(CP29))&gt;0</formula>
    </cfRule>
  </conditionalFormatting>
  <conditionalFormatting sqref="BQ26:BQ27">
    <cfRule type="notContainsBlanks" dxfId="583" priority="276">
      <formula>LEN(TRIM(BQ26))&gt;0</formula>
    </cfRule>
  </conditionalFormatting>
  <conditionalFormatting sqref="CM28:CM30">
    <cfRule type="notContainsBlanks" dxfId="582" priority="275">
      <formula>LEN(TRIM(CM28))&gt;0</formula>
    </cfRule>
  </conditionalFormatting>
  <conditionalFormatting sqref="BS26:BS27 BS29:BS30">
    <cfRule type="notContainsBlanks" dxfId="580" priority="271">
      <formula>LEN(TRIM(BS26))&gt;0</formula>
    </cfRule>
  </conditionalFormatting>
  <conditionalFormatting sqref="BN28:BN30">
    <cfRule type="notContainsBlanks" dxfId="579" priority="270">
      <formula>LEN(TRIM(BN28))&gt;0</formula>
    </cfRule>
  </conditionalFormatting>
  <conditionalFormatting sqref="BI28:BI30">
    <cfRule type="notContainsBlanks" dxfId="578" priority="269">
      <formula>LEN(TRIM(BI28))&gt;0</formula>
    </cfRule>
  </conditionalFormatting>
  <conditionalFormatting sqref="BD26:BD27">
    <cfRule type="notContainsBlanks" dxfId="577" priority="268">
      <formula>LEN(TRIM(BD26))&gt;0</formula>
    </cfRule>
  </conditionalFormatting>
  <conditionalFormatting sqref="AT26:AT27">
    <cfRule type="notContainsBlanks" dxfId="576" priority="266">
      <formula>LEN(TRIM(AT26))&gt;0</formula>
    </cfRule>
  </conditionalFormatting>
  <conditionalFormatting sqref="AO28:AO30">
    <cfRule type="notContainsBlanks" dxfId="575" priority="265">
      <formula>LEN(TRIM(AO28))&gt;0</formula>
    </cfRule>
  </conditionalFormatting>
  <conditionalFormatting sqref="AJ28:AJ30">
    <cfRule type="notContainsBlanks" dxfId="574" priority="264">
      <formula>LEN(TRIM(AJ28))&gt;0</formula>
    </cfRule>
  </conditionalFormatting>
  <conditionalFormatting sqref="BG26:BG27">
    <cfRule type="notContainsBlanks" dxfId="573" priority="262">
      <formula>LEN(TRIM(BG26))&gt;0</formula>
    </cfRule>
  </conditionalFormatting>
  <conditionalFormatting sqref="BL26:BL27">
    <cfRule type="notContainsBlanks" dxfId="572" priority="261">
      <formula>LEN(TRIM(BL26))&gt;0</formula>
    </cfRule>
  </conditionalFormatting>
  <conditionalFormatting sqref="CA26:CA27">
    <cfRule type="notContainsBlanks" dxfId="571" priority="260">
      <formula>LEN(TRIM(CA26))&gt;0</formula>
    </cfRule>
  </conditionalFormatting>
  <conditionalFormatting sqref="CF28:CF29">
    <cfRule type="notContainsBlanks" dxfId="570" priority="259">
      <formula>LEN(TRIM(CF28))&gt;0</formula>
    </cfRule>
  </conditionalFormatting>
  <conditionalFormatting sqref="CA29:CA30">
    <cfRule type="notContainsBlanks" dxfId="569" priority="258">
      <formula>LEN(TRIM(CA29))&gt;0</formula>
    </cfRule>
  </conditionalFormatting>
  <conditionalFormatting sqref="CA32:CA36">
    <cfRule type="notContainsBlanks" dxfId="568" priority="256">
      <formula>LEN(TRIM(CA32))&gt;0</formula>
    </cfRule>
  </conditionalFormatting>
  <conditionalFormatting sqref="CA38:CA39">
    <cfRule type="notContainsBlanks" dxfId="567" priority="255">
      <formula>LEN(TRIM(CA38))&gt;0</formula>
    </cfRule>
  </conditionalFormatting>
  <conditionalFormatting sqref="BN41">
    <cfRule type="notContainsBlanks" dxfId="566" priority="254">
      <formula>LEN(TRIM(BN41))&gt;0</formula>
    </cfRule>
  </conditionalFormatting>
  <conditionalFormatting sqref="BB41">
    <cfRule type="notContainsBlanks" dxfId="565" priority="250">
      <formula>LEN(TRIM(BB41))&gt;0</formula>
    </cfRule>
  </conditionalFormatting>
  <conditionalFormatting sqref="BG41">
    <cfRule type="notContainsBlanks" dxfId="564" priority="249">
      <formula>LEN(TRIM(BG41))&gt;0</formula>
    </cfRule>
  </conditionalFormatting>
  <conditionalFormatting sqref="CF44">
    <cfRule type="notContainsBlanks" dxfId="563" priority="248">
      <formula>LEN(TRIM(CF44))&gt;0</formula>
    </cfRule>
  </conditionalFormatting>
  <conditionalFormatting sqref="CC41">
    <cfRule type="notContainsBlanks" dxfId="562" priority="247">
      <formula>LEN(TRIM(CC41))&gt;0</formula>
    </cfRule>
  </conditionalFormatting>
  <conditionalFormatting sqref="CF42:CF43">
    <cfRule type="notContainsBlanks" dxfId="561" priority="246">
      <formula>LEN(TRIM(CF42))&gt;0</formula>
    </cfRule>
  </conditionalFormatting>
  <conditionalFormatting sqref="CA42:CA45">
    <cfRule type="notContainsBlanks" dxfId="560" priority="245">
      <formula>LEN(TRIM(CA42))&gt;0</formula>
    </cfRule>
  </conditionalFormatting>
  <conditionalFormatting sqref="CM20:CM21">
    <cfRule type="notContainsBlanks" dxfId="559" priority="244">
      <formula>LEN(TRIM(CM20))&gt;0</formula>
    </cfRule>
  </conditionalFormatting>
  <conditionalFormatting sqref="CP20:CP21">
    <cfRule type="notContainsBlanks" dxfId="558" priority="242">
      <formula>LEN(TRIM(CP20))&gt;0</formula>
    </cfRule>
  </conditionalFormatting>
  <conditionalFormatting sqref="CF20:CF21">
    <cfRule type="notContainsBlanks" dxfId="557" priority="241">
      <formula>LEN(TRIM(CF20))&gt;0</formula>
    </cfRule>
  </conditionalFormatting>
  <conditionalFormatting sqref="CM26:CM27">
    <cfRule type="notContainsBlanks" dxfId="556" priority="240">
      <formula>LEN(TRIM(CM26))&gt;0</formula>
    </cfRule>
  </conditionalFormatting>
  <conditionalFormatting sqref="CP26:CP27">
    <cfRule type="notContainsBlanks" dxfId="555" priority="238">
      <formula>LEN(TRIM(CP26))&gt;0</formula>
    </cfRule>
  </conditionalFormatting>
  <conditionalFormatting sqref="CF26:CF27">
    <cfRule type="notContainsBlanks" dxfId="554" priority="237">
      <formula>LEN(TRIM(CF26))&gt;0</formula>
    </cfRule>
  </conditionalFormatting>
  <conditionalFormatting sqref="AC20:AC21">
    <cfRule type="notContainsBlanks" dxfId="553" priority="236">
      <formula>LEN(TRIM(AC20))&gt;0</formula>
    </cfRule>
  </conditionalFormatting>
  <conditionalFormatting sqref="AC26:AC27">
    <cfRule type="notContainsBlanks" dxfId="552" priority="235">
      <formula>LEN(TRIM(AC26))&gt;0</formula>
    </cfRule>
  </conditionalFormatting>
  <conditionalFormatting sqref="AC44">
    <cfRule type="notContainsBlanks" dxfId="551" priority="234">
      <formula>LEN(TRIM(AC44))&gt;0</formula>
    </cfRule>
  </conditionalFormatting>
  <conditionalFormatting sqref="AC41:AC43">
    <cfRule type="notContainsBlanks" dxfId="550" priority="233">
      <formula>LEN(TRIM(AC41))&gt;0</formula>
    </cfRule>
  </conditionalFormatting>
  <conditionalFormatting sqref="AC38:AC39">
    <cfRule type="notContainsBlanks" dxfId="549" priority="232">
      <formula>LEN(TRIM(AC38))&gt;0</formula>
    </cfRule>
  </conditionalFormatting>
  <conditionalFormatting sqref="AC32:AC36">
    <cfRule type="notContainsBlanks" dxfId="548" priority="231">
      <formula>LEN(TRIM(AC32))&gt;0</formula>
    </cfRule>
  </conditionalFormatting>
  <conditionalFormatting sqref="AC28:AC30">
    <cfRule type="notContainsBlanks" dxfId="547" priority="230">
      <formula>LEN(TRIM(AC28))&gt;0</formula>
    </cfRule>
  </conditionalFormatting>
  <conditionalFormatting sqref="AC22:AC24">
    <cfRule type="notContainsBlanks" dxfId="546" priority="229">
      <formula>LEN(TRIM(AC22))&gt;0</formula>
    </cfRule>
  </conditionalFormatting>
  <conditionalFormatting sqref="AE20">
    <cfRule type="notContainsBlanks" dxfId="545" priority="190">
      <formula>LEN(TRIM(AE20))&gt;0</formula>
    </cfRule>
  </conditionalFormatting>
  <conditionalFormatting sqref="AJ20">
    <cfRule type="notContainsBlanks" dxfId="544" priority="188">
      <formula>LEN(TRIM(AJ20))&gt;0</formula>
    </cfRule>
  </conditionalFormatting>
  <conditionalFormatting sqref="AO20">
    <cfRule type="notContainsBlanks" dxfId="543" priority="186">
      <formula>LEN(TRIM(AO20))&gt;0</formula>
    </cfRule>
  </conditionalFormatting>
  <conditionalFormatting sqref="AO21">
    <cfRule type="notContainsBlanks" dxfId="542" priority="184">
      <formula>LEN(TRIM(AO21))&gt;0</formula>
    </cfRule>
  </conditionalFormatting>
  <conditionalFormatting sqref="AE21:AE24">
    <cfRule type="notContainsBlanks" dxfId="541" priority="182">
      <formula>LEN(TRIM(AE21))&gt;0</formula>
    </cfRule>
  </conditionalFormatting>
  <conditionalFormatting sqref="AJ21">
    <cfRule type="notContainsBlanks" dxfId="540" priority="180">
      <formula>LEN(TRIM(AJ21))&gt;0</formula>
    </cfRule>
  </conditionalFormatting>
  <conditionalFormatting sqref="AE26:AE30">
    <cfRule type="notContainsBlanks" dxfId="539" priority="178">
      <formula>LEN(TRIM(AE26))&gt;0</formula>
    </cfRule>
  </conditionalFormatting>
  <conditionalFormatting sqref="AJ26:AJ27">
    <cfRule type="notContainsBlanks" dxfId="538" priority="176">
      <formula>LEN(TRIM(AJ26))&gt;0</formula>
    </cfRule>
  </conditionalFormatting>
  <conditionalFormatting sqref="AE32:AE36">
    <cfRule type="notContainsBlanks" dxfId="537" priority="174">
      <formula>LEN(TRIM(AE32))&gt;0</formula>
    </cfRule>
  </conditionalFormatting>
  <conditionalFormatting sqref="AO26:AO27">
    <cfRule type="notContainsBlanks" dxfId="536" priority="172">
      <formula>LEN(TRIM(AO26))&gt;0</formula>
    </cfRule>
  </conditionalFormatting>
  <conditionalFormatting sqref="AT22:AT24">
    <cfRule type="notContainsBlanks" dxfId="535" priority="170">
      <formula>LEN(TRIM(AT22))&gt;0</formula>
    </cfRule>
  </conditionalFormatting>
  <conditionalFormatting sqref="AY20:AY24">
    <cfRule type="notContainsBlanks" dxfId="534" priority="168">
      <formula>LEN(TRIM(AY20))&gt;0</formula>
    </cfRule>
  </conditionalFormatting>
  <conditionalFormatting sqref="BD20:BD24">
    <cfRule type="notContainsBlanks" dxfId="533" priority="166">
      <formula>LEN(TRIM(BD20))&gt;0</formula>
    </cfRule>
  </conditionalFormatting>
  <conditionalFormatting sqref="AT28:AT30">
    <cfRule type="notContainsBlanks" dxfId="532" priority="164">
      <formula>LEN(TRIM(AT28))&gt;0</formula>
    </cfRule>
  </conditionalFormatting>
  <conditionalFormatting sqref="AT32:AT36">
    <cfRule type="notContainsBlanks" dxfId="531" priority="162">
      <formula>LEN(TRIM(AT32))&gt;0</formula>
    </cfRule>
  </conditionalFormatting>
  <conditionalFormatting sqref="AY26:AY30">
    <cfRule type="notContainsBlanks" dxfId="530" priority="160">
      <formula>LEN(TRIM(AY26))&gt;0</formula>
    </cfRule>
  </conditionalFormatting>
  <conditionalFormatting sqref="AY32:AY36">
    <cfRule type="notContainsBlanks" dxfId="529" priority="158">
      <formula>LEN(TRIM(AY32))&gt;0</formula>
    </cfRule>
  </conditionalFormatting>
  <conditionalFormatting sqref="BI20:BI21">
    <cfRule type="notContainsBlanks" dxfId="528" priority="156">
      <formula>LEN(TRIM(BI20))&gt;0</formula>
    </cfRule>
  </conditionalFormatting>
  <conditionalFormatting sqref="BN20:BN21">
    <cfRule type="notContainsBlanks" dxfId="527" priority="154">
      <formula>LEN(TRIM(BN20))&gt;0</formula>
    </cfRule>
  </conditionalFormatting>
  <conditionalFormatting sqref="BI26:BI27">
    <cfRule type="notContainsBlanks" dxfId="526" priority="152">
      <formula>LEN(TRIM(BI26))&gt;0</formula>
    </cfRule>
  </conditionalFormatting>
  <conditionalFormatting sqref="BN26:BN27">
    <cfRule type="notContainsBlanks" dxfId="525" priority="150">
      <formula>LEN(TRIM(BN26))&gt;0</formula>
    </cfRule>
  </conditionalFormatting>
  <conditionalFormatting sqref="BD28:BD30">
    <cfRule type="notContainsBlanks" dxfId="524" priority="148">
      <formula>LEN(TRIM(BD28))&gt;0</formula>
    </cfRule>
  </conditionalFormatting>
  <conditionalFormatting sqref="BD33:BD35">
    <cfRule type="notContainsBlanks" dxfId="523" priority="146">
      <formula>LEN(TRIM(BD33))&gt;0</formula>
    </cfRule>
  </conditionalFormatting>
  <conditionalFormatting sqref="BI32:BI33">
    <cfRule type="notContainsBlanks" dxfId="522" priority="144">
      <formula>LEN(TRIM(BI32))&gt;0</formula>
    </cfRule>
  </conditionalFormatting>
  <conditionalFormatting sqref="BI35:BI36">
    <cfRule type="notContainsBlanks" dxfId="521" priority="142">
      <formula>LEN(TRIM(BI35))&gt;0</formula>
    </cfRule>
  </conditionalFormatting>
  <conditionalFormatting sqref="BN32">
    <cfRule type="notContainsBlanks" dxfId="520" priority="140">
      <formula>LEN(TRIM(BN32))&gt;0</formula>
    </cfRule>
  </conditionalFormatting>
  <conditionalFormatting sqref="BN35">
    <cfRule type="notContainsBlanks" dxfId="519" priority="138">
      <formula>LEN(TRIM(BN35))&gt;0</formula>
    </cfRule>
  </conditionalFormatting>
  <conditionalFormatting sqref="AE38:AE39">
    <cfRule type="notContainsBlanks" dxfId="518" priority="136">
      <formula>LEN(TRIM(AE38))&gt;0</formula>
    </cfRule>
  </conditionalFormatting>
  <conditionalFormatting sqref="AE41:AE45">
    <cfRule type="notContainsBlanks" dxfId="517" priority="134">
      <formula>LEN(TRIM(AE41))&gt;0</formula>
    </cfRule>
  </conditionalFormatting>
  <conditionalFormatting sqref="AJ42">
    <cfRule type="notContainsBlanks" dxfId="516" priority="132">
      <formula>LEN(TRIM(AJ42))&gt;0</formula>
    </cfRule>
  </conditionalFormatting>
  <conditionalFormatting sqref="AJ44:AJ45">
    <cfRule type="notContainsBlanks" dxfId="515" priority="130">
      <formula>LEN(TRIM(AJ44))&gt;0</formula>
    </cfRule>
  </conditionalFormatting>
  <conditionalFormatting sqref="AO42">
    <cfRule type="notContainsBlanks" dxfId="514" priority="128">
      <formula>LEN(TRIM(AO42))&gt;0</formula>
    </cfRule>
  </conditionalFormatting>
  <conditionalFormatting sqref="AO44:AO45">
    <cfRule type="notContainsBlanks" dxfId="513" priority="126">
      <formula>LEN(TRIM(AO44))&gt;0</formula>
    </cfRule>
  </conditionalFormatting>
  <conditionalFormatting sqref="AT41">
    <cfRule type="notContainsBlanks" dxfId="512" priority="124">
      <formula>LEN(TRIM(AT41))&gt;0</formula>
    </cfRule>
  </conditionalFormatting>
  <conditionalFormatting sqref="AT43">
    <cfRule type="notContainsBlanks" dxfId="511" priority="122">
      <formula>LEN(TRIM(AT43))&gt;0</formula>
    </cfRule>
  </conditionalFormatting>
  <conditionalFormatting sqref="AY41:AY45">
    <cfRule type="notContainsBlanks" dxfId="510" priority="120">
      <formula>LEN(TRIM(AY41))&gt;0</formula>
    </cfRule>
  </conditionalFormatting>
  <conditionalFormatting sqref="BD41:BD45">
    <cfRule type="notContainsBlanks" dxfId="509" priority="118">
      <formula>LEN(TRIM(BD41))&gt;0</formula>
    </cfRule>
  </conditionalFormatting>
  <conditionalFormatting sqref="BI41:BI45">
    <cfRule type="notContainsBlanks" dxfId="508" priority="116">
      <formula>LEN(TRIM(BI41))&gt;0</formula>
    </cfRule>
  </conditionalFormatting>
  <conditionalFormatting sqref="BN44">
    <cfRule type="notContainsBlanks" dxfId="507" priority="114">
      <formula>LEN(TRIM(BN44))&gt;0</formula>
    </cfRule>
  </conditionalFormatting>
  <conditionalFormatting sqref="BD38">
    <cfRule type="notContainsBlanks" dxfId="506" priority="112">
      <formula>LEN(TRIM(BD38))&gt;0</formula>
    </cfRule>
  </conditionalFormatting>
  <conditionalFormatting sqref="BI38">
    <cfRule type="notContainsBlanks" dxfId="505" priority="110">
      <formula>LEN(TRIM(BI38))&gt;0</formula>
    </cfRule>
  </conditionalFormatting>
  <conditionalFormatting sqref="BN38">
    <cfRule type="notContainsBlanks" dxfId="504" priority="108">
      <formula>LEN(TRIM(BN38))&gt;0</formula>
    </cfRule>
  </conditionalFormatting>
  <conditionalFormatting sqref="AY38">
    <cfRule type="notContainsBlanks" dxfId="503" priority="106">
      <formula>LEN(TRIM(AY38))&gt;0</formula>
    </cfRule>
  </conditionalFormatting>
  <conditionalFormatting sqref="AY39">
    <cfRule type="notContainsBlanks" dxfId="502" priority="104">
      <formula>LEN(TRIM(AY39))&gt;0</formula>
    </cfRule>
  </conditionalFormatting>
  <conditionalFormatting sqref="AT38">
    <cfRule type="notContainsBlanks" dxfId="501" priority="102">
      <formula>LEN(TRIM(AT38))&gt;0</formula>
    </cfRule>
  </conditionalFormatting>
  <conditionalFormatting sqref="AT39">
    <cfRule type="notContainsBlanks" dxfId="500" priority="100">
      <formula>LEN(TRIM(AT39))&gt;0</formula>
    </cfRule>
  </conditionalFormatting>
  <conditionalFormatting sqref="BS35">
    <cfRule type="notContainsBlanks" dxfId="499" priority="98">
      <formula>LEN(TRIM(BS35))&gt;0</formula>
    </cfRule>
  </conditionalFormatting>
  <conditionalFormatting sqref="BS38">
    <cfRule type="notContainsBlanks" dxfId="498" priority="96">
      <formula>LEN(TRIM(BS38))&gt;0</formula>
    </cfRule>
  </conditionalFormatting>
  <conditionalFormatting sqref="BS41">
    <cfRule type="notContainsBlanks" dxfId="497" priority="94">
      <formula>LEN(TRIM(BS41))&gt;0</formula>
    </cfRule>
  </conditionalFormatting>
  <conditionalFormatting sqref="CC20:CC21">
    <cfRule type="notContainsBlanks" dxfId="496" priority="92">
      <formula>LEN(TRIM(CC20))&gt;0</formula>
    </cfRule>
  </conditionalFormatting>
  <conditionalFormatting sqref="CC23:CC24">
    <cfRule type="notContainsBlanks" dxfId="495" priority="90">
      <formula>LEN(TRIM(CC23))&gt;0</formula>
    </cfRule>
  </conditionalFormatting>
  <conditionalFormatting sqref="CH20:CH22">
    <cfRule type="notContainsBlanks" dxfId="494" priority="88">
      <formula>LEN(TRIM(CH20))&gt;0</formula>
    </cfRule>
  </conditionalFormatting>
  <conditionalFormatting sqref="CR20:CR22">
    <cfRule type="notContainsBlanks" dxfId="493" priority="86">
      <formula>LEN(TRIM(CR20))&gt;0</formula>
    </cfRule>
  </conditionalFormatting>
  <conditionalFormatting sqref="CC26:CC27 CC29:CC30">
    <cfRule type="notContainsBlanks" dxfId="492" priority="84">
      <formula>LEN(TRIM(CC26))&gt;0</formula>
    </cfRule>
  </conditionalFormatting>
  <conditionalFormatting sqref="CH26:CH30">
    <cfRule type="notContainsBlanks" dxfId="491" priority="82">
      <formula>LEN(TRIM(CH26))&gt;0</formula>
    </cfRule>
  </conditionalFormatting>
  <conditionalFormatting sqref="CR26:CR30">
    <cfRule type="notContainsBlanks" dxfId="490" priority="80">
      <formula>LEN(TRIM(CR26))&gt;0</formula>
    </cfRule>
  </conditionalFormatting>
  <conditionalFormatting sqref="CC32:CC36">
    <cfRule type="notContainsBlanks" dxfId="489" priority="78">
      <formula>LEN(TRIM(CC32))&gt;0</formula>
    </cfRule>
  </conditionalFormatting>
  <conditionalFormatting sqref="CC38:CC39">
    <cfRule type="notContainsBlanks" dxfId="488" priority="76">
      <formula>LEN(TRIM(CC38))&gt;0</formula>
    </cfRule>
  </conditionalFormatting>
  <conditionalFormatting sqref="CC42:CC45">
    <cfRule type="notContainsBlanks" dxfId="487" priority="74">
      <formula>LEN(TRIM(CC42))&gt;0</formula>
    </cfRule>
  </conditionalFormatting>
  <conditionalFormatting sqref="CH42:CH43">
    <cfRule type="notContainsBlanks" dxfId="486" priority="72">
      <formula>LEN(TRIM(CH42))&gt;0</formula>
    </cfRule>
  </conditionalFormatting>
  <conditionalFormatting sqref="EF19">
    <cfRule type="notContainsBlanks" dxfId="485" priority="70">
      <formula>LEN(TRIM(EF19))&gt;0</formula>
    </cfRule>
  </conditionalFormatting>
  <conditionalFormatting sqref="EK19">
    <cfRule type="notContainsBlanks" dxfId="484" priority="68">
      <formula>LEN(TRIM(EK19))&gt;0</formula>
    </cfRule>
  </conditionalFormatting>
  <conditionalFormatting sqref="EP19">
    <cfRule type="notContainsBlanks" dxfId="483" priority="66">
      <formula>LEN(TRIM(EP19))&gt;0</formula>
    </cfRule>
  </conditionalFormatting>
  <conditionalFormatting sqref="EF25">
    <cfRule type="notContainsBlanks" dxfId="482" priority="64">
      <formula>LEN(TRIM(EF25))&gt;0</formula>
    </cfRule>
  </conditionalFormatting>
  <conditionalFormatting sqref="EA25">
    <cfRule type="notContainsBlanks" dxfId="481" priority="62">
      <formula>LEN(TRIM(EA25))&gt;0</formula>
    </cfRule>
  </conditionalFormatting>
  <conditionalFormatting sqref="EA31">
    <cfRule type="notContainsBlanks" dxfId="480" priority="60">
      <formula>LEN(TRIM(EA31))&gt;0</formula>
    </cfRule>
  </conditionalFormatting>
  <conditionalFormatting sqref="EA37">
    <cfRule type="notContainsBlanks" dxfId="479" priority="58">
      <formula>LEN(TRIM(EA37))&gt;0</formula>
    </cfRule>
  </conditionalFormatting>
  <conditionalFormatting sqref="EA40">
    <cfRule type="notContainsBlanks" dxfId="478" priority="56">
      <formula>LEN(TRIM(EA40))&gt;0</formula>
    </cfRule>
  </conditionalFormatting>
  <conditionalFormatting sqref="EF37">
    <cfRule type="notContainsBlanks" dxfId="477" priority="54">
      <formula>LEN(TRIM(EF37))&gt;0</formula>
    </cfRule>
  </conditionalFormatting>
  <conditionalFormatting sqref="EF40">
    <cfRule type="notContainsBlanks" dxfId="476" priority="52">
      <formula>LEN(TRIM(EF40))&gt;0</formula>
    </cfRule>
  </conditionalFormatting>
  <conditionalFormatting sqref="EF31">
    <cfRule type="notContainsBlanks" dxfId="475" priority="50">
      <formula>LEN(TRIM(EF31))&gt;0</formula>
    </cfRule>
  </conditionalFormatting>
  <conditionalFormatting sqref="EK31">
    <cfRule type="notContainsBlanks" dxfId="474" priority="48">
      <formula>LEN(TRIM(EK31))&gt;0</formula>
    </cfRule>
  </conditionalFormatting>
  <conditionalFormatting sqref="EK37">
    <cfRule type="notContainsBlanks" dxfId="473" priority="46">
      <formula>LEN(TRIM(EK37))&gt;0</formula>
    </cfRule>
  </conditionalFormatting>
  <conditionalFormatting sqref="EK40">
    <cfRule type="notContainsBlanks" dxfId="472" priority="44">
      <formula>LEN(TRIM(EK40))&gt;0</formula>
    </cfRule>
  </conditionalFormatting>
  <conditionalFormatting sqref="EK25">
    <cfRule type="notContainsBlanks" dxfId="471" priority="42">
      <formula>LEN(TRIM(EK25))&gt;0</formula>
    </cfRule>
  </conditionalFormatting>
  <conditionalFormatting sqref="BS22">
    <cfRule type="notContainsBlanks" dxfId="37" priority="37">
      <formula>LEN(TRIM(BS22))&gt;0</formula>
    </cfRule>
  </conditionalFormatting>
  <conditionalFormatting sqref="BQ22">
    <cfRule type="notContainsBlanks" dxfId="36" priority="36">
      <formula>LEN(TRIM(BQ22))&gt;0</formula>
    </cfRule>
  </conditionalFormatting>
  <conditionalFormatting sqref="CC22">
    <cfRule type="notContainsBlanks" dxfId="34" priority="34">
      <formula>LEN(TRIM(CC22))&gt;0</formula>
    </cfRule>
  </conditionalFormatting>
  <conditionalFormatting sqref="CA22">
    <cfRule type="notContainsBlanks" dxfId="33" priority="33">
      <formula>LEN(TRIM(CA22))&gt;0</formula>
    </cfRule>
  </conditionalFormatting>
  <conditionalFormatting sqref="BS28">
    <cfRule type="notContainsBlanks" dxfId="31" priority="31">
      <formula>LEN(TRIM(BS28))&gt;0</formula>
    </cfRule>
  </conditionalFormatting>
  <conditionalFormatting sqref="BQ28">
    <cfRule type="notContainsBlanks" dxfId="30" priority="30">
      <formula>LEN(TRIM(BQ28))&gt;0</formula>
    </cfRule>
  </conditionalFormatting>
  <conditionalFormatting sqref="CC28">
    <cfRule type="notContainsBlanks" dxfId="28" priority="28">
      <formula>LEN(TRIM(CC28))&gt;0</formula>
    </cfRule>
  </conditionalFormatting>
  <conditionalFormatting sqref="CA28">
    <cfRule type="notContainsBlanks" dxfId="27" priority="27">
      <formula>LEN(TRIM(CA28))&gt;0</formula>
    </cfRule>
  </conditionalFormatting>
  <conditionalFormatting sqref="BV20:BV24">
    <cfRule type="notContainsBlanks" dxfId="24" priority="25">
      <formula>LEN(TRIM(BV20))&gt;0</formula>
    </cfRule>
  </conditionalFormatting>
  <conditionalFormatting sqref="BX20:BX23">
    <cfRule type="notContainsBlanks" dxfId="23" priority="23">
      <formula>LEN(TRIM(BX20))&gt;0</formula>
    </cfRule>
  </conditionalFormatting>
  <conditionalFormatting sqref="BX24">
    <cfRule type="notContainsBlanks" dxfId="22" priority="21">
      <formula>LEN(TRIM(BX24))&gt;0</formula>
    </cfRule>
  </conditionalFormatting>
  <conditionalFormatting sqref="BV26:BV30">
    <cfRule type="notContainsBlanks" dxfId="19" priority="20">
      <formula>LEN(TRIM(BV26))&gt;0</formula>
    </cfRule>
  </conditionalFormatting>
  <conditionalFormatting sqref="BX26:BX29">
    <cfRule type="notContainsBlanks" dxfId="18" priority="18">
      <formula>LEN(TRIM(BX26))&gt;0</formula>
    </cfRule>
  </conditionalFormatting>
  <conditionalFormatting sqref="BX30">
    <cfRule type="notContainsBlanks" dxfId="17" priority="16">
      <formula>LEN(TRIM(BX30))&gt;0</formula>
    </cfRule>
  </conditionalFormatting>
  <conditionalFormatting sqref="BS42">
    <cfRule type="notContainsBlanks" dxfId="14" priority="14">
      <formula>LEN(TRIM(BS42))&gt;0</formula>
    </cfRule>
  </conditionalFormatting>
  <conditionalFormatting sqref="BQ42">
    <cfRule type="notContainsBlanks" dxfId="13" priority="13">
      <formula>LEN(TRIM(BQ42))&gt;0</formula>
    </cfRule>
  </conditionalFormatting>
  <conditionalFormatting sqref="BS43">
    <cfRule type="notContainsBlanks" dxfId="11" priority="11">
      <formula>LEN(TRIM(BS43))&gt;0</formula>
    </cfRule>
  </conditionalFormatting>
  <conditionalFormatting sqref="BQ43">
    <cfRule type="notContainsBlanks" dxfId="10" priority="10">
      <formula>LEN(TRIM(BQ43))&gt;0</formula>
    </cfRule>
  </conditionalFormatting>
  <conditionalFormatting sqref="BV32:BV36">
    <cfRule type="notContainsBlanks" dxfId="8" priority="9">
      <formula>LEN(TRIM(BV32))&gt;0</formula>
    </cfRule>
  </conditionalFormatting>
  <conditionalFormatting sqref="BX32:BX36">
    <cfRule type="notContainsBlanks" dxfId="7" priority="7">
      <formula>LEN(TRIM(BX32))&gt;0</formula>
    </cfRule>
  </conditionalFormatting>
  <conditionalFormatting sqref="BV38:BV39">
    <cfRule type="notContainsBlanks" dxfId="5" priority="6">
      <formula>LEN(TRIM(BV38))&gt;0</formula>
    </cfRule>
  </conditionalFormatting>
  <conditionalFormatting sqref="BX38:BX39">
    <cfRule type="notContainsBlanks" dxfId="4" priority="4">
      <formula>LEN(TRIM(BX38))&gt;0</formula>
    </cfRule>
  </conditionalFormatting>
  <conditionalFormatting sqref="BV41:BV45">
    <cfRule type="notContainsBlanks" dxfId="2" priority="3">
      <formula>LEN(TRIM(BV41))&gt;0</formula>
    </cfRule>
  </conditionalFormatting>
  <conditionalFormatting sqref="BX41:BX45">
    <cfRule type="notContainsBlanks" dxfId="1" priority="1">
      <formula>LEN(TRIM(BX41))&gt;0</formula>
    </cfRule>
  </conditionalFormatting>
  <dataValidations count="28">
    <dataValidation type="list" allowBlank="1" showInputMessage="1" showErrorMessage="1" sqref="B199" xr:uid="{58736F0E-2142-4CDD-859B-90F238E44E53}">
      <formula1>$B$252:$B$444</formula1>
    </dataValidation>
    <dataValidation type="list" allowBlank="1" showInputMessage="1" showErrorMessage="1" sqref="J124:J139" xr:uid="{98E132C8-BD73-4A58-A852-533E320AB7F2}">
      <formula1>"Ống, Hộp,Vuông, Tròn Đặc, La Dẹt,V"</formula1>
    </dataValidation>
    <dataValidation type="list" allowBlank="1" showInputMessage="1" showErrorMessage="1" sqref="J145:J151 J168:J172 J155:J156 J159:J164 J140:J142" xr:uid="{470C2CB2-F54E-4B85-B178-760A33BC1A48}">
      <formula1>"ống, hộp,vuông, tròn đặc, la dẹt,V"</formula1>
    </dataValidation>
    <dataValidation type="list" allowBlank="1" showInputMessage="1" showErrorMessage="1" sqref="J173:J174 J157:J158 J152:J154 J143:J144 J165:J167" xr:uid="{F373AB9A-16E9-4690-857E-B3133B711FCD}">
      <formula1>"ống, hộp, tròn đặc, la dẹt,V"</formula1>
    </dataValidation>
    <dataValidation type="list" allowBlank="1" showInputMessage="1" showErrorMessage="1" sqref="O124:O139" xr:uid="{84A1D361-9AB7-4F20-BEAF-97D748E7512F}">
      <formula1>"kg, cây"</formula1>
    </dataValidation>
    <dataValidation type="list" allowBlank="1" showInputMessage="1" showErrorMessage="1" sqref="O143:O144 O173:O174" xr:uid="{54A9D1E9-E5AE-45D7-BBBD-E3DCC7B87C99}">
      <formula1>"kg, cây 6 mét, cây 2.5 mét, cây 3 mét"</formula1>
    </dataValidation>
    <dataValidation type="list" allowBlank="1" showInputMessage="1" showErrorMessage="1" sqref="J123" xr:uid="{748D8CA7-5E3D-4C39-A93B-B9DFFDEDA72E}">
      <formula1>"tròn, hộp, la"</formula1>
    </dataValidation>
    <dataValidation type="list" allowBlank="1" showInputMessage="1" showErrorMessage="1" sqref="H123:H174" xr:uid="{3401F7C0-705A-43C1-B524-7D6E34FD0966}">
      <formula1>"sắt đen, sắt trắng, sắt kẽm, nhôm"</formula1>
    </dataValidation>
    <dataValidation type="list" allowBlank="1" showInputMessage="1" showErrorMessage="1" sqref="DE3 CF42:CF43 CP20:CP21 CF22:CF23 CF28:CF29 CP26:CP27" xr:uid="{D4893CAC-A8F9-4EA2-B35F-E8DA0FEF142D}">
      <formula1>$DE$6:$DE$13</formula1>
    </dataValidation>
    <dataValidation type="list" allowBlank="1" showInputMessage="1" showErrorMessage="1" sqref="ES19 ES33 ES40 ES3 ES25 EN33 EN40 EN25" xr:uid="{69FCCC93-C6F8-42DD-808E-721704F80684}">
      <formula1>$ES$5:$ES$7</formula1>
    </dataValidation>
    <dataValidation type="list" allowBlank="1" showInputMessage="1" showErrorMessage="1" sqref="EN19 EN52 EI3 EI33 EI31 EI25 EI40 EI37" xr:uid="{57437473-4258-49CA-9D2E-ABE210F829AF}">
      <formula1>$EI$5:$EI$9</formula1>
    </dataValidation>
    <dataValidation type="list" allowBlank="1" showInputMessage="1" showErrorMessage="1" sqref="EI19 DY3 EI52 ED33 ED31 ED25 ED40 ED37" xr:uid="{79BBBC6F-E952-48E4-A022-27E5C0085793}">
      <formula1>$DY$5:$DY$9</formula1>
    </dataValidation>
    <dataValidation type="list" allowBlank="1" showInputMessage="1" showErrorMessage="1" sqref="AM3" xr:uid="{6EB0B3D7-29F1-45D5-B76E-F12520AF7F57}">
      <formula1>$AM$5:$AM$10</formula1>
    </dataValidation>
    <dataValidation type="list" allowBlank="1" showInputMessage="1" showErrorMessage="1" sqref="BL37 BL24 BL30" xr:uid="{4983AC40-20CB-4FC7-9CF4-C6258EE1AEDB}">
      <formula1>$CA$5:$CA$14</formula1>
    </dataValidation>
    <dataValidation type="list" allowBlank="1" showInputMessage="1" showErrorMessage="1" sqref="DE34 DE20:DE21 DO34 DE26:DE27" xr:uid="{13E0FD66-B634-4F88-B09C-60FA508EE610}">
      <formula1>$CK$5:$CK$14</formula1>
    </dataValidation>
    <dataValidation type="list" allowBlank="1" showInputMessage="1" showErrorMessage="1" sqref="CU34 CU20:CU21 CU26:CU27" xr:uid="{1DC63EC3-CB1F-4A41-AC33-6F604217D915}">
      <formula1>$CU$6:$CU$11</formula1>
    </dataValidation>
    <dataValidation type="list" allowBlank="1" showInputMessage="1" showErrorMessage="1" sqref="DY48 DO3 ED52 ED19 CF34 DY31 DT34 DT20:DT21 DT45 DT26:DT27 DY33 DY25 DY40 DY37" xr:uid="{581EEBD3-795F-48CE-BB74-7E0F52121173}">
      <formula1>$DO$5:$DO$11</formula1>
    </dataValidation>
    <dataValidation type="list" allowBlank="1" showInputMessage="1" showErrorMessage="1" sqref="CZ48 BB53:BB57 BG53:BG57 BB49:BB51 BB42:BB47 BQ3 BG51 CU48 CZ34 AW26:AW39 CU45 AW41:AW45 CZ26:CZ27 CP45 DJ34 CZ20:CZ21 BG33 BQ35 BB20:BB24 BB36:BB39 AW20:AW24 BB26:BB34 BQ41" xr:uid="{AF9B89E7-C4EA-4826-8950-B6890E33CB74}">
      <formula1>$BQ$6:$BQ$14</formula1>
    </dataValidation>
    <dataValidation type="list" allowBlank="1" showInputMessage="1" showErrorMessage="1" sqref="CP53 ES48 DT48 CK53 ES20:ES21 ED48 CP46:CP47 CU54 ES45 CP49:CP51 CF51 EI48 EN48 ES26:ES27 CK41:CK42 CU32 BL37 CP34:CP35 EN45 CK30:CK32 EI20:EI21 DO45 CU39 EN20:EN21 CF35 CF37:CF39 DY20:DY21 BL30 DY26:DY27 CF44 CK35 CK37:CK39 CK22 CP32 CP39 ED20:ED21 DY45 CK24 ED45 EI45 CF24 ED26:ED27 BL24 EI26:EI27 EN26:EN27 CF30:CF32 CP22 CK28 CP28" xr:uid="{2DC3674A-3855-429F-85F2-2BB94882FE06}">
      <formula1>$DE$5:$DE$13</formula1>
    </dataValidation>
    <dataValidation type="list" allowBlank="1" showInputMessage="1" showErrorMessage="1" sqref="CU3 CF49:CF50 CF53:CF57 CF46:CF47 CA20:CA24 CA42:CA45 CF26:CF27 CF20:CF21 CA26:CA39" xr:uid="{4DB95456-74F3-4838-8EB9-5DFC033F7F10}">
      <formula1>$CU$5:$CU$11</formula1>
    </dataValidation>
    <dataValidation type="list" allowBlank="1" showInputMessage="1" showErrorMessage="1" sqref="BL51 DO48 BL56:BL57 DE48 BL53:BL54 DJ48 BG30:BG32 BL31:BL32 BG20:BG22 BG42:BG44 BL44 DJ45 BL38:BL39 BL26:BL28 BG26:BG28 BG24 BG35:BG39 BL35 CZ45 DE45 BL20:BL22" xr:uid="{E061FB4F-9967-4D63-BCF6-AECEF3648EF1}">
      <formula1>$CK$6:$CK$14</formula1>
    </dataValidation>
    <dataValidation type="list" allowBlank="1" showInputMessage="1" showErrorMessage="1" sqref="AM51:AM52 AC3 AC46:AC57 AH46:AH57 AM45 AC31 AC44 AC40 AC37 AC26:AC27 AC20:AC21" xr:uid="{E5556DE7-F70F-45DF-A37C-3B0B119FDC3F}">
      <formula1>$AC$5:$AC$15</formula1>
    </dataValidation>
    <dataValidation type="list" allowBlank="1" showInputMessage="1" showErrorMessage="1" sqref="CP48 AM53:AM57 AR48 AM46:AM50 AR51:AR57 AW3 CK45 AH20:AH24 AR45 AM20:AM24 AH26:AH44 AM26:AM44" xr:uid="{E8FB7341-DC92-42C3-B5B4-D82207E45B36}">
      <formula1>$AW$6:$AW$12</formula1>
    </dataValidation>
    <dataValidation type="list" allowBlank="1" showInputMessage="1" showErrorMessage="1" sqref="AW48 AW53:AW57 BG3 CA53:CA57 AR20:AR24 AR43:AR44 BV26:BV39 AR32:AR39 BV20:BV24 AR41 AH45 AR26:AR30 BV41:BV45" xr:uid="{A58D66C5-C860-4C09-9121-BDB46530BE09}">
      <formula1>$BG$5:$BG$9</formula1>
    </dataValidation>
    <dataValidation type="list" allowBlank="1" showInputMessage="1" showErrorMessage="1" sqref="BQ53" xr:uid="{D02B5331-7B52-4741-A0F5-31780E17ADD1}">
      <formula1>$CK$5:$CK$15</formula1>
    </dataValidation>
    <dataValidation type="list" allowBlank="1" showInputMessage="1" showErrorMessage="1" sqref="CA3" xr:uid="{BCE98CE1-60B0-4154-B7D0-938DA9AC1A9F}">
      <formula1>$CA$5:$CA$7</formula1>
    </dataValidation>
    <dataValidation type="list" allowBlank="1" showInputMessage="1" showErrorMessage="1" sqref="CA8 BB35 BQ22 BQ28 BQ42:BQ43" xr:uid="{922444F5-F516-49E0-9FA5-6620DE4C3218}">
      <formula1>$CA$9:$CA$14</formula1>
    </dataValidation>
    <dataValidation type="list" allowBlank="1" showInputMessage="1" showErrorMessage="1" sqref="CK3 BQ38:BQ39 BB41 BG41" xr:uid="{01E594E3-F0A0-4ABA-9759-1107DA9BCD98}">
      <formula1>$CK$6:$CK$15</formula1>
    </dataValidation>
  </dataValidations>
  <hyperlinks>
    <hyperlink ref="E2" location="TH!A1" display="MENU" xr:uid="{AF938071-5B2E-4C47-A38E-FBFA8B82A44D}"/>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91" id="{D3399C3A-8433-4BEE-9481-56B7F03BEA77}">
            <xm:f>INDEX('Bảng tra CĐ'!$E$5:$E$80,MATCH(AC20,'Bảng tra CĐ'!$A$5:$A$80,0))="Trả về ô trống + tô ô màu cam"</xm:f>
            <x14:dxf>
              <fill>
                <patternFill patternType="solid">
                  <fgColor indexed="64"/>
                  <bgColor rgb="FFFFC000"/>
                </patternFill>
              </fill>
            </x14:dxf>
          </x14:cfRule>
          <xm:sqref>AD20</xm:sqref>
        </x14:conditionalFormatting>
        <x14:conditionalFormatting xmlns:xm="http://schemas.microsoft.com/office/excel/2006/main">
          <x14:cfRule type="expression" priority="189" id="{E755F2DA-F426-4696-905B-530D2F1D676A}">
            <xm:f>INDEX('Bảng tra CĐ'!$E$5:$E$80,MATCH(AH20,'Bảng tra CĐ'!$A$5:$A$80,0))="Trả về ô trống + tô ô màu cam"</xm:f>
            <x14:dxf>
              <fill>
                <patternFill patternType="solid">
                  <fgColor indexed="64"/>
                  <bgColor rgb="FFFFC000"/>
                </patternFill>
              </fill>
            </x14:dxf>
          </x14:cfRule>
          <xm:sqref>AI20</xm:sqref>
        </x14:conditionalFormatting>
        <x14:conditionalFormatting xmlns:xm="http://schemas.microsoft.com/office/excel/2006/main">
          <x14:cfRule type="expression" priority="183" id="{760487D5-1321-4671-8C13-8917FBFA9E4F}">
            <xm:f>INDEX('Bảng tra CĐ'!$E$5:$E$80,MATCH(AC21,'Bảng tra CĐ'!$A$5:$A$80,0))="Trả về ô trống + tô ô màu cam"</xm:f>
            <x14:dxf>
              <fill>
                <patternFill patternType="solid">
                  <fgColor indexed="64"/>
                  <bgColor rgb="FFFFC000"/>
                </patternFill>
              </fill>
            </x14:dxf>
          </x14:cfRule>
          <xm:sqref>AD21:AD24</xm:sqref>
        </x14:conditionalFormatting>
        <x14:conditionalFormatting xmlns:xm="http://schemas.microsoft.com/office/excel/2006/main">
          <x14:cfRule type="expression" priority="181" id="{175A81DC-F2EA-4ECD-BB65-A9D6C7D09765}">
            <xm:f>INDEX('Bảng tra CĐ'!$E$5:$E$80,MATCH(AH21,'Bảng tra CĐ'!$A$5:$A$80,0))="Trả về ô trống + tô ô màu cam"</xm:f>
            <x14:dxf>
              <fill>
                <patternFill patternType="solid">
                  <fgColor indexed="64"/>
                  <bgColor rgb="FFFFC000"/>
                </patternFill>
              </fill>
            </x14:dxf>
          </x14:cfRule>
          <xm:sqref>AI21</xm:sqref>
        </x14:conditionalFormatting>
        <x14:conditionalFormatting xmlns:xm="http://schemas.microsoft.com/office/excel/2006/main">
          <x14:cfRule type="expression" priority="179" id="{6A60AA00-42CD-4E14-8A42-36F5D7C73805}">
            <xm:f>INDEX('Bảng tra CĐ'!$E$5:$E$80,MATCH(AC26,'Bảng tra CĐ'!$A$5:$A$80,0))="Trả về ô trống + tô ô màu cam"</xm:f>
            <x14:dxf>
              <fill>
                <patternFill patternType="solid">
                  <fgColor indexed="64"/>
                  <bgColor rgb="FFFFC000"/>
                </patternFill>
              </fill>
            </x14:dxf>
          </x14:cfRule>
          <xm:sqref>AD26:AD30</xm:sqref>
        </x14:conditionalFormatting>
        <x14:conditionalFormatting xmlns:xm="http://schemas.microsoft.com/office/excel/2006/main">
          <x14:cfRule type="expression" priority="177" id="{B4E90DE2-2CBD-4430-BD27-CD35CC389E33}">
            <xm:f>INDEX('Bảng tra CĐ'!$E$5:$E$80,MATCH(AH26,'Bảng tra CĐ'!$A$5:$A$80,0))="Trả về ô trống + tô ô màu cam"</xm:f>
            <x14:dxf>
              <fill>
                <patternFill patternType="solid">
                  <fgColor indexed="64"/>
                  <bgColor rgb="FFFFC000"/>
                </patternFill>
              </fill>
            </x14:dxf>
          </x14:cfRule>
          <xm:sqref>AI26:AI27</xm:sqref>
        </x14:conditionalFormatting>
        <x14:conditionalFormatting xmlns:xm="http://schemas.microsoft.com/office/excel/2006/main">
          <x14:cfRule type="expression" priority="175" id="{DF2BA209-CBC2-4320-A6CD-0F606213493D}">
            <xm:f>INDEX('Bảng tra CĐ'!$E$5:$E$80,MATCH(AC32,'Bảng tra CĐ'!$A$5:$A$80,0))="Trả về ô trống + tô ô màu cam"</xm:f>
            <x14:dxf>
              <fill>
                <patternFill patternType="solid">
                  <fgColor indexed="64"/>
                  <bgColor rgb="FFFFC000"/>
                </patternFill>
              </fill>
            </x14:dxf>
          </x14:cfRule>
          <xm:sqref>AD32:AD36</xm:sqref>
        </x14:conditionalFormatting>
        <x14:conditionalFormatting xmlns:xm="http://schemas.microsoft.com/office/excel/2006/main">
          <x14:cfRule type="expression" priority="171" id="{AE2CFA63-9022-4627-890E-0BCAF39ABE1E}">
            <xm:f>INDEX('Bảng tra CĐ'!$E$5:$E$80,MATCH(AR22,'Bảng tra CĐ'!$A$5:$A$80,0))="Trả về ô trống + tô ô màu cam"</xm:f>
            <x14:dxf>
              <fill>
                <patternFill patternType="solid">
                  <fgColor indexed="64"/>
                  <bgColor rgb="FFFFC000"/>
                </patternFill>
              </fill>
            </x14:dxf>
          </x14:cfRule>
          <xm:sqref>AS22:AS24</xm:sqref>
        </x14:conditionalFormatting>
        <x14:conditionalFormatting xmlns:xm="http://schemas.microsoft.com/office/excel/2006/main">
          <x14:cfRule type="expression" priority="169" id="{D6A41EB5-5D6D-420C-8929-E794A267C671}">
            <xm:f>INDEX('Bảng tra CĐ'!$E$5:$E$80,MATCH(AW20,'Bảng tra CĐ'!$A$5:$A$80,0))="Trả về ô trống + tô ô màu cam"</xm:f>
            <x14:dxf>
              <fill>
                <patternFill patternType="solid">
                  <fgColor indexed="64"/>
                  <bgColor rgb="FFFFC000"/>
                </patternFill>
              </fill>
            </x14:dxf>
          </x14:cfRule>
          <xm:sqref>AX20:AX24</xm:sqref>
        </x14:conditionalFormatting>
        <x14:conditionalFormatting xmlns:xm="http://schemas.microsoft.com/office/excel/2006/main">
          <x14:cfRule type="expression" priority="167" id="{5EB23249-B51F-4C52-97E5-C423355E6391}">
            <xm:f>INDEX('Bảng tra CĐ'!$E$5:$E$80,MATCH(BB20,'Bảng tra CĐ'!$A$5:$A$80,0))="Trả về ô trống + tô ô màu cam"</xm:f>
            <x14:dxf>
              <fill>
                <patternFill patternType="solid">
                  <fgColor indexed="64"/>
                  <bgColor rgb="FFFFC000"/>
                </patternFill>
              </fill>
            </x14:dxf>
          </x14:cfRule>
          <xm:sqref>BC20:BC24</xm:sqref>
        </x14:conditionalFormatting>
        <x14:conditionalFormatting xmlns:xm="http://schemas.microsoft.com/office/excel/2006/main">
          <x14:cfRule type="expression" priority="165" id="{F9324D80-DAC7-44F1-8D12-2AF8EDA7FEA6}">
            <xm:f>INDEX('Bảng tra CĐ'!$E$5:$E$80,MATCH(AR28,'Bảng tra CĐ'!$A$5:$A$80,0))="Trả về ô trống + tô ô màu cam"</xm:f>
            <x14:dxf>
              <fill>
                <patternFill patternType="solid">
                  <fgColor indexed="64"/>
                  <bgColor rgb="FFFFC000"/>
                </patternFill>
              </fill>
            </x14:dxf>
          </x14:cfRule>
          <xm:sqref>AS28:AS30</xm:sqref>
        </x14:conditionalFormatting>
        <x14:conditionalFormatting xmlns:xm="http://schemas.microsoft.com/office/excel/2006/main">
          <x14:cfRule type="expression" priority="163" id="{0AA02C28-62D3-46BB-A5A2-94FE48BCA277}">
            <xm:f>INDEX('Bảng tra CĐ'!$E$5:$E$80,MATCH(AR32,'Bảng tra CĐ'!$A$5:$A$80,0))="Trả về ô trống + tô ô màu cam"</xm:f>
            <x14:dxf>
              <fill>
                <patternFill patternType="solid">
                  <fgColor indexed="64"/>
                  <bgColor rgb="FFFFC000"/>
                </patternFill>
              </fill>
            </x14:dxf>
          </x14:cfRule>
          <xm:sqref>AS32:AS36</xm:sqref>
        </x14:conditionalFormatting>
        <x14:conditionalFormatting xmlns:xm="http://schemas.microsoft.com/office/excel/2006/main">
          <x14:cfRule type="expression" priority="161" id="{BBDD7473-30E4-4EA7-B783-7D2BF16E4ADD}">
            <xm:f>INDEX('Bảng tra CĐ'!$E$5:$E$80,MATCH(AW26,'Bảng tra CĐ'!$A$5:$A$80,0))="Trả về ô trống + tô ô màu cam"</xm:f>
            <x14:dxf>
              <fill>
                <patternFill patternType="solid">
                  <fgColor indexed="64"/>
                  <bgColor rgb="FFFFC000"/>
                </patternFill>
              </fill>
            </x14:dxf>
          </x14:cfRule>
          <xm:sqref>AX26:AX30</xm:sqref>
        </x14:conditionalFormatting>
        <x14:conditionalFormatting xmlns:xm="http://schemas.microsoft.com/office/excel/2006/main">
          <x14:cfRule type="expression" priority="159" id="{0DAFAD75-874D-4DAA-9783-F893F04A3BBD}">
            <xm:f>INDEX('Bảng tra CĐ'!$E$5:$E$80,MATCH(AW32,'Bảng tra CĐ'!$A$5:$A$80,0))="Trả về ô trống + tô ô màu cam"</xm:f>
            <x14:dxf>
              <fill>
                <patternFill patternType="solid">
                  <fgColor indexed="64"/>
                  <bgColor rgb="FFFFC000"/>
                </patternFill>
              </fill>
            </x14:dxf>
          </x14:cfRule>
          <xm:sqref>AX32:AX36</xm:sqref>
        </x14:conditionalFormatting>
        <x14:conditionalFormatting xmlns:xm="http://schemas.microsoft.com/office/excel/2006/main">
          <x14:cfRule type="expression" priority="157" id="{1FD7335C-AE62-4B25-9366-0D58446B4A9B}">
            <xm:f>INDEX('Bảng tra CĐ'!$E$5:$E$80,MATCH(BG20,'Bảng tra CĐ'!$A$5:$A$80,0))="Trả về ô trống + tô ô màu cam"</xm:f>
            <x14:dxf>
              <fill>
                <patternFill patternType="solid">
                  <fgColor indexed="64"/>
                  <bgColor rgb="FFFFC000"/>
                </patternFill>
              </fill>
            </x14:dxf>
          </x14:cfRule>
          <xm:sqref>BH20:BH21</xm:sqref>
        </x14:conditionalFormatting>
        <x14:conditionalFormatting xmlns:xm="http://schemas.microsoft.com/office/excel/2006/main">
          <x14:cfRule type="expression" priority="155" id="{004D7120-1D8D-4666-8928-A99D069C69DE}">
            <xm:f>INDEX('Bảng tra CĐ'!$E$5:$E$80,MATCH(BL20,'Bảng tra CĐ'!$A$5:$A$80,0))="Trả về ô trống + tô ô màu cam"</xm:f>
            <x14:dxf>
              <fill>
                <patternFill patternType="solid">
                  <fgColor indexed="64"/>
                  <bgColor rgb="FFFFC000"/>
                </patternFill>
              </fill>
            </x14:dxf>
          </x14:cfRule>
          <xm:sqref>BM20:BM21</xm:sqref>
        </x14:conditionalFormatting>
        <x14:conditionalFormatting xmlns:xm="http://schemas.microsoft.com/office/excel/2006/main">
          <x14:cfRule type="expression" priority="153" id="{EA2EB811-45C0-4F52-B618-1723733D9941}">
            <xm:f>INDEX('Bảng tra CĐ'!$E$5:$E$80,MATCH(BG26,'Bảng tra CĐ'!$A$5:$A$80,0))="Trả về ô trống + tô ô màu cam"</xm:f>
            <x14:dxf>
              <fill>
                <patternFill patternType="solid">
                  <fgColor indexed="64"/>
                  <bgColor rgb="FFFFC000"/>
                </patternFill>
              </fill>
            </x14:dxf>
          </x14:cfRule>
          <xm:sqref>BH26:BH27</xm:sqref>
        </x14:conditionalFormatting>
        <x14:conditionalFormatting xmlns:xm="http://schemas.microsoft.com/office/excel/2006/main">
          <x14:cfRule type="expression" priority="151" id="{C066C264-BEA7-44C9-9295-FEE24091F008}">
            <xm:f>INDEX('Bảng tra CĐ'!$E$5:$E$80,MATCH(BL26,'Bảng tra CĐ'!$A$5:$A$80,0))="Trả về ô trống + tô ô màu cam"</xm:f>
            <x14:dxf>
              <fill>
                <patternFill patternType="solid">
                  <fgColor indexed="64"/>
                  <bgColor rgb="FFFFC000"/>
                </patternFill>
              </fill>
            </x14:dxf>
          </x14:cfRule>
          <xm:sqref>BM26:BM27</xm:sqref>
        </x14:conditionalFormatting>
        <x14:conditionalFormatting xmlns:xm="http://schemas.microsoft.com/office/excel/2006/main">
          <x14:cfRule type="expression" priority="149" id="{9A663070-13F7-44AC-9BF3-92DDB7468983}">
            <xm:f>INDEX('Bảng tra CĐ'!$E$5:$E$80,MATCH(BB28,'Bảng tra CĐ'!$A$5:$A$80,0))="Trả về ô trống + tô ô màu cam"</xm:f>
            <x14:dxf>
              <fill>
                <patternFill patternType="solid">
                  <fgColor indexed="64"/>
                  <bgColor rgb="FFFFC000"/>
                </patternFill>
              </fill>
            </x14:dxf>
          </x14:cfRule>
          <xm:sqref>BC28:BC30</xm:sqref>
        </x14:conditionalFormatting>
        <x14:conditionalFormatting xmlns:xm="http://schemas.microsoft.com/office/excel/2006/main">
          <x14:cfRule type="expression" priority="147" id="{CF916A04-5AB6-49E1-B9B1-96598418D710}">
            <xm:f>INDEX('Bảng tra CĐ'!$E$5:$E$80,MATCH(BB33,'Bảng tra CĐ'!$A$5:$A$80,0))="Trả về ô trống + tô ô màu cam"</xm:f>
            <x14:dxf>
              <fill>
                <patternFill patternType="solid">
                  <fgColor indexed="64"/>
                  <bgColor rgb="FFFFC000"/>
                </patternFill>
              </fill>
            </x14:dxf>
          </x14:cfRule>
          <xm:sqref>BC33:BC35</xm:sqref>
        </x14:conditionalFormatting>
        <x14:conditionalFormatting xmlns:xm="http://schemas.microsoft.com/office/excel/2006/main">
          <x14:cfRule type="expression" priority="145" id="{3C3E7B5F-5A7F-4BD0-9FA2-F14330BD6844}">
            <xm:f>INDEX('Bảng tra CĐ'!$E$5:$E$80,MATCH(BG32,'Bảng tra CĐ'!$A$5:$A$80,0))="Trả về ô trống + tô ô màu cam"</xm:f>
            <x14:dxf>
              <fill>
                <patternFill patternType="solid">
                  <fgColor indexed="64"/>
                  <bgColor rgb="FFFFC000"/>
                </patternFill>
              </fill>
            </x14:dxf>
          </x14:cfRule>
          <xm:sqref>BH32:BH33</xm:sqref>
        </x14:conditionalFormatting>
        <x14:conditionalFormatting xmlns:xm="http://schemas.microsoft.com/office/excel/2006/main">
          <x14:cfRule type="expression" priority="143" id="{DC0A3FD1-B257-4EA9-836B-3CAEF26160C5}">
            <xm:f>INDEX('Bảng tra CĐ'!$E$5:$E$80,MATCH(BG35,'Bảng tra CĐ'!$A$5:$A$80,0))="Trả về ô trống + tô ô màu cam"</xm:f>
            <x14:dxf>
              <fill>
                <patternFill patternType="solid">
                  <fgColor indexed="64"/>
                  <bgColor rgb="FFFFC000"/>
                </patternFill>
              </fill>
            </x14:dxf>
          </x14:cfRule>
          <xm:sqref>BH35:BH36</xm:sqref>
        </x14:conditionalFormatting>
        <x14:conditionalFormatting xmlns:xm="http://schemas.microsoft.com/office/excel/2006/main">
          <x14:cfRule type="expression" priority="141" id="{A1CF7258-7456-4AAF-A0A0-25748DDFE38B}">
            <xm:f>INDEX('Bảng tra CĐ'!$E$5:$E$80,MATCH(BL32,'Bảng tra CĐ'!$A$5:$A$80,0))="Trả về ô trống + tô ô màu cam"</xm:f>
            <x14:dxf>
              <fill>
                <patternFill patternType="solid">
                  <fgColor indexed="64"/>
                  <bgColor rgb="FFFFC000"/>
                </patternFill>
              </fill>
            </x14:dxf>
          </x14:cfRule>
          <xm:sqref>BM32</xm:sqref>
        </x14:conditionalFormatting>
        <x14:conditionalFormatting xmlns:xm="http://schemas.microsoft.com/office/excel/2006/main">
          <x14:cfRule type="expression" priority="139" id="{9EA842AA-06C4-4543-B418-442711C98B5D}">
            <xm:f>INDEX('Bảng tra CĐ'!$E$5:$E$80,MATCH(BL35,'Bảng tra CĐ'!$A$5:$A$80,0))="Trả về ô trống + tô ô màu cam"</xm:f>
            <x14:dxf>
              <fill>
                <patternFill patternType="solid">
                  <fgColor indexed="64"/>
                  <bgColor rgb="FFFFC000"/>
                </patternFill>
              </fill>
            </x14:dxf>
          </x14:cfRule>
          <xm:sqref>BM35</xm:sqref>
        </x14:conditionalFormatting>
        <x14:conditionalFormatting xmlns:xm="http://schemas.microsoft.com/office/excel/2006/main">
          <x14:cfRule type="expression" priority="137" id="{F12DA8E2-BE38-44B2-A2D0-EEA0F245875F}">
            <xm:f>INDEX('Bảng tra CĐ'!$E$5:$E$80,MATCH(AC38,'Bảng tra CĐ'!$A$5:$A$80,0))="Trả về ô trống + tô ô màu cam"</xm:f>
            <x14:dxf>
              <fill>
                <patternFill patternType="solid">
                  <fgColor indexed="64"/>
                  <bgColor rgb="FFFFC000"/>
                </patternFill>
              </fill>
            </x14:dxf>
          </x14:cfRule>
          <xm:sqref>AD38:AD39</xm:sqref>
        </x14:conditionalFormatting>
        <x14:conditionalFormatting xmlns:xm="http://schemas.microsoft.com/office/excel/2006/main">
          <x14:cfRule type="expression" priority="135" id="{FA48EBEF-7DF9-4120-BA01-C3EE93400C4C}">
            <xm:f>INDEX('Bảng tra CĐ'!$E$5:$E$80,MATCH(AC41,'Bảng tra CĐ'!$A$5:$A$80,0))="Trả về ô trống + tô ô màu cam"</xm:f>
            <x14:dxf>
              <fill>
                <patternFill patternType="solid">
                  <fgColor indexed="64"/>
                  <bgColor rgb="FFFFC000"/>
                </patternFill>
              </fill>
            </x14:dxf>
          </x14:cfRule>
          <xm:sqref>AD41:AD45</xm:sqref>
        </x14:conditionalFormatting>
        <x14:conditionalFormatting xmlns:xm="http://schemas.microsoft.com/office/excel/2006/main">
          <x14:cfRule type="expression" priority="133" id="{0E99A7CA-50AB-435D-8EF1-F342F4EC91C6}">
            <xm:f>INDEX('Bảng tra CĐ'!$E$5:$E$80,MATCH(AH42,'Bảng tra CĐ'!$A$5:$A$80,0))="Trả về ô trống + tô ô màu cam"</xm:f>
            <x14:dxf>
              <fill>
                <patternFill patternType="solid">
                  <fgColor indexed="64"/>
                  <bgColor rgb="FFFFC000"/>
                </patternFill>
              </fill>
            </x14:dxf>
          </x14:cfRule>
          <xm:sqref>AI42</xm:sqref>
        </x14:conditionalFormatting>
        <x14:conditionalFormatting xmlns:xm="http://schemas.microsoft.com/office/excel/2006/main">
          <x14:cfRule type="expression" priority="131" id="{91551A86-92C1-4EDF-AAC2-FD5DCF360AF1}">
            <xm:f>INDEX('Bảng tra CĐ'!$E$5:$E$80,MATCH(AH44,'Bảng tra CĐ'!$A$5:$A$80,0))="Trả về ô trống + tô ô màu cam"</xm:f>
            <x14:dxf>
              <fill>
                <patternFill patternType="solid">
                  <fgColor indexed="64"/>
                  <bgColor rgb="FFFFC000"/>
                </patternFill>
              </fill>
            </x14:dxf>
          </x14:cfRule>
          <xm:sqref>AI44:AI45</xm:sqref>
        </x14:conditionalFormatting>
        <x14:conditionalFormatting xmlns:xm="http://schemas.microsoft.com/office/excel/2006/main">
          <x14:cfRule type="expression" priority="129" id="{62ABCDE3-6F37-47B4-AF8C-4BCEA3D78EAD}">
            <xm:f>INDEX('Bảng tra CĐ'!$E$5:$E$80,MATCH(AM42,'Bảng tra CĐ'!$A$5:$A$80,0))="Trả về ô trống + tô ô màu cam"</xm:f>
            <x14:dxf>
              <fill>
                <patternFill patternType="solid">
                  <fgColor indexed="64"/>
                  <bgColor rgb="FFFFC000"/>
                </patternFill>
              </fill>
            </x14:dxf>
          </x14:cfRule>
          <xm:sqref>AN42</xm:sqref>
        </x14:conditionalFormatting>
        <x14:conditionalFormatting xmlns:xm="http://schemas.microsoft.com/office/excel/2006/main">
          <x14:cfRule type="expression" priority="127" id="{6ADF4285-12F9-4DF5-9E0D-AC26ECB7E296}">
            <xm:f>INDEX('Bảng tra CĐ'!$E$5:$E$80,MATCH(AM44,'Bảng tra CĐ'!$A$5:$A$80,0))="Trả về ô trống + tô ô màu cam"</xm:f>
            <x14:dxf>
              <fill>
                <patternFill patternType="solid">
                  <fgColor indexed="64"/>
                  <bgColor rgb="FFFFC000"/>
                </patternFill>
              </fill>
            </x14:dxf>
          </x14:cfRule>
          <xm:sqref>AN44:AN45</xm:sqref>
        </x14:conditionalFormatting>
        <x14:conditionalFormatting xmlns:xm="http://schemas.microsoft.com/office/excel/2006/main">
          <x14:cfRule type="expression" priority="125" id="{4D517C0C-562F-47B4-BB93-E4F9DFE0D3F9}">
            <xm:f>INDEX('Bảng tra CĐ'!$E$5:$E$80,MATCH(AR41,'Bảng tra CĐ'!$A$5:$A$80,0))="Trả về ô trống + tô ô màu cam"</xm:f>
            <x14:dxf>
              <fill>
                <patternFill patternType="solid">
                  <fgColor indexed="64"/>
                  <bgColor rgb="FFFFC000"/>
                </patternFill>
              </fill>
            </x14:dxf>
          </x14:cfRule>
          <xm:sqref>AS41</xm:sqref>
        </x14:conditionalFormatting>
        <x14:conditionalFormatting xmlns:xm="http://schemas.microsoft.com/office/excel/2006/main">
          <x14:cfRule type="expression" priority="123" id="{2153E182-F49A-43F3-9115-8982A36D1E1D}">
            <xm:f>INDEX('Bảng tra CĐ'!$E$5:$E$80,MATCH(AR43,'Bảng tra CĐ'!$A$5:$A$80,0))="Trả về ô trống + tô ô màu cam"</xm:f>
            <x14:dxf>
              <fill>
                <patternFill patternType="solid">
                  <fgColor indexed="64"/>
                  <bgColor rgb="FFFFC000"/>
                </patternFill>
              </fill>
            </x14:dxf>
          </x14:cfRule>
          <xm:sqref>AS43</xm:sqref>
        </x14:conditionalFormatting>
        <x14:conditionalFormatting xmlns:xm="http://schemas.microsoft.com/office/excel/2006/main">
          <x14:cfRule type="expression" priority="121" id="{9E136B00-4601-4FCB-A4DD-D8E6BF01779C}">
            <xm:f>INDEX('Bảng tra CĐ'!$E$5:$E$80,MATCH(AW41,'Bảng tra CĐ'!$A$5:$A$80,0))="Trả về ô trống + tô ô màu cam"</xm:f>
            <x14:dxf>
              <fill>
                <patternFill patternType="solid">
                  <fgColor indexed="64"/>
                  <bgColor rgb="FFFFC000"/>
                </patternFill>
              </fill>
            </x14:dxf>
          </x14:cfRule>
          <xm:sqref>AX41:AX45</xm:sqref>
        </x14:conditionalFormatting>
        <x14:conditionalFormatting xmlns:xm="http://schemas.microsoft.com/office/excel/2006/main">
          <x14:cfRule type="expression" priority="119" id="{16574928-BA2B-4583-B3E3-AF2CE2AC5E7C}">
            <xm:f>INDEX('Bảng tra CĐ'!$E$5:$E$80,MATCH(BB41,'Bảng tra CĐ'!$A$5:$A$80,0))="Trả về ô trống + tô ô màu cam"</xm:f>
            <x14:dxf>
              <fill>
                <patternFill patternType="solid">
                  <fgColor indexed="64"/>
                  <bgColor rgb="FFFFC000"/>
                </patternFill>
              </fill>
            </x14:dxf>
          </x14:cfRule>
          <xm:sqref>BC41:BC45</xm:sqref>
        </x14:conditionalFormatting>
        <x14:conditionalFormatting xmlns:xm="http://schemas.microsoft.com/office/excel/2006/main">
          <x14:cfRule type="expression" priority="117" id="{31603682-98D7-42BA-AE6D-4594A2E2E42C}">
            <xm:f>INDEX('Bảng tra CĐ'!$E$5:$E$80,MATCH(BG41,'Bảng tra CĐ'!$A$5:$A$80,0))="Trả về ô trống + tô ô màu cam"</xm:f>
            <x14:dxf>
              <fill>
                <patternFill patternType="solid">
                  <fgColor indexed="64"/>
                  <bgColor rgb="FFFFC000"/>
                </patternFill>
              </fill>
            </x14:dxf>
          </x14:cfRule>
          <xm:sqref>BH41:BH45</xm:sqref>
        </x14:conditionalFormatting>
        <x14:conditionalFormatting xmlns:xm="http://schemas.microsoft.com/office/excel/2006/main">
          <x14:cfRule type="expression" priority="115" id="{1DE291E5-D939-43BF-B1FB-C5B519940C25}">
            <xm:f>INDEX('Bảng tra CĐ'!$E$5:$E$80,MATCH(BL44,'Bảng tra CĐ'!$A$5:$A$80,0))="Trả về ô trống + tô ô màu cam"</xm:f>
            <x14:dxf>
              <fill>
                <patternFill patternType="solid">
                  <fgColor indexed="64"/>
                  <bgColor rgb="FFFFC000"/>
                </patternFill>
              </fill>
            </x14:dxf>
          </x14:cfRule>
          <xm:sqref>BM44</xm:sqref>
        </x14:conditionalFormatting>
        <x14:conditionalFormatting xmlns:xm="http://schemas.microsoft.com/office/excel/2006/main">
          <x14:cfRule type="expression" priority="113" id="{A2FE84F4-750F-46A0-BCAE-01DE59A41B2D}">
            <xm:f>INDEX('Bảng tra CĐ'!$E$5:$E$80,MATCH(BB38,'Bảng tra CĐ'!$A$5:$A$80,0))="Trả về ô trống + tô ô màu cam"</xm:f>
            <x14:dxf>
              <fill>
                <patternFill patternType="solid">
                  <fgColor indexed="64"/>
                  <bgColor rgb="FFFFC000"/>
                </patternFill>
              </fill>
            </x14:dxf>
          </x14:cfRule>
          <xm:sqref>BC38</xm:sqref>
        </x14:conditionalFormatting>
        <x14:conditionalFormatting xmlns:xm="http://schemas.microsoft.com/office/excel/2006/main">
          <x14:cfRule type="expression" priority="111" id="{25B2F4E0-67E2-429E-AA4B-70D3F29FE410}">
            <xm:f>INDEX('Bảng tra CĐ'!$E$5:$E$80,MATCH(BG38,'Bảng tra CĐ'!$A$5:$A$80,0))="Trả về ô trống + tô ô màu cam"</xm:f>
            <x14:dxf>
              <fill>
                <patternFill patternType="solid">
                  <fgColor indexed="64"/>
                  <bgColor rgb="FFFFC000"/>
                </patternFill>
              </fill>
            </x14:dxf>
          </x14:cfRule>
          <xm:sqref>BH38</xm:sqref>
        </x14:conditionalFormatting>
        <x14:conditionalFormatting xmlns:xm="http://schemas.microsoft.com/office/excel/2006/main">
          <x14:cfRule type="expression" priority="109" id="{7C3E756E-735E-4167-9DAD-E8839298009B}">
            <xm:f>INDEX('Bảng tra CĐ'!$E$5:$E$80,MATCH(BL38,'Bảng tra CĐ'!$A$5:$A$80,0))="Trả về ô trống + tô ô màu cam"</xm:f>
            <x14:dxf>
              <fill>
                <patternFill patternType="solid">
                  <fgColor indexed="64"/>
                  <bgColor rgb="FFFFC000"/>
                </patternFill>
              </fill>
            </x14:dxf>
          </x14:cfRule>
          <xm:sqref>BM38</xm:sqref>
        </x14:conditionalFormatting>
        <x14:conditionalFormatting xmlns:xm="http://schemas.microsoft.com/office/excel/2006/main">
          <x14:cfRule type="expression" priority="107" id="{9A5CF709-4878-4E64-8814-DD2FDCFE92BD}">
            <xm:f>INDEX('Bảng tra CĐ'!$E$5:$E$80,MATCH(AW38,'Bảng tra CĐ'!$A$5:$A$80,0))="Trả về ô trống + tô ô màu cam"</xm:f>
            <x14:dxf>
              <fill>
                <patternFill patternType="solid">
                  <fgColor indexed="64"/>
                  <bgColor rgb="FFFFC000"/>
                </patternFill>
              </fill>
            </x14:dxf>
          </x14:cfRule>
          <xm:sqref>AX38</xm:sqref>
        </x14:conditionalFormatting>
        <x14:conditionalFormatting xmlns:xm="http://schemas.microsoft.com/office/excel/2006/main">
          <x14:cfRule type="expression" priority="105" id="{A366ABFC-F7BE-4D3A-A585-B5647D317534}">
            <xm:f>INDEX('Bảng tra CĐ'!$E$5:$E$80,MATCH(AW39,'Bảng tra CĐ'!$A$5:$A$80,0))="Trả về ô trống + tô ô màu cam"</xm:f>
            <x14:dxf>
              <fill>
                <patternFill patternType="solid">
                  <fgColor indexed="64"/>
                  <bgColor rgb="FFFFC000"/>
                </patternFill>
              </fill>
            </x14:dxf>
          </x14:cfRule>
          <xm:sqref>AX39</xm:sqref>
        </x14:conditionalFormatting>
        <x14:conditionalFormatting xmlns:xm="http://schemas.microsoft.com/office/excel/2006/main">
          <x14:cfRule type="expression" priority="103" id="{0FBC976F-0717-41A2-A298-36B2DF482762}">
            <xm:f>INDEX('Bảng tra CĐ'!$E$5:$E$80,MATCH(AR38,'Bảng tra CĐ'!$A$5:$A$80,0))="Trả về ô trống + tô ô màu cam"</xm:f>
            <x14:dxf>
              <fill>
                <patternFill patternType="solid">
                  <fgColor indexed="64"/>
                  <bgColor rgb="FFFFC000"/>
                </patternFill>
              </fill>
            </x14:dxf>
          </x14:cfRule>
          <xm:sqref>AS38</xm:sqref>
        </x14:conditionalFormatting>
        <x14:conditionalFormatting xmlns:xm="http://schemas.microsoft.com/office/excel/2006/main">
          <x14:cfRule type="expression" priority="101" id="{DD9EFC9E-826B-49DA-93E3-66FFBD47DC93}">
            <xm:f>INDEX('Bảng tra CĐ'!$E$5:$E$80,MATCH(AR39,'Bảng tra CĐ'!$A$5:$A$80,0))="Trả về ô trống + tô ô màu cam"</xm:f>
            <x14:dxf>
              <fill>
                <patternFill patternType="solid">
                  <fgColor indexed="64"/>
                  <bgColor rgb="FFFFC000"/>
                </patternFill>
              </fill>
            </x14:dxf>
          </x14:cfRule>
          <xm:sqref>AS39</xm:sqref>
        </x14:conditionalFormatting>
        <x14:conditionalFormatting xmlns:xm="http://schemas.microsoft.com/office/excel/2006/main">
          <x14:cfRule type="expression" priority="99" id="{62E6C6E5-F8B3-4B03-9123-D1EF127253B3}">
            <xm:f>INDEX('Bảng tra CĐ'!$E$5:$E$80,MATCH(BQ35,'Bảng tra CĐ'!$A$5:$A$80,0))="Trả về ô trống + tô ô màu cam"</xm:f>
            <x14:dxf>
              <fill>
                <patternFill patternType="solid">
                  <fgColor indexed="64"/>
                  <bgColor rgb="FFFFC000"/>
                </patternFill>
              </fill>
            </x14:dxf>
          </x14:cfRule>
          <xm:sqref>BR35</xm:sqref>
        </x14:conditionalFormatting>
        <x14:conditionalFormatting xmlns:xm="http://schemas.microsoft.com/office/excel/2006/main">
          <x14:cfRule type="expression" priority="97" id="{C23893D4-3ADE-4A6C-A5FD-CD18F85E4A8F}">
            <xm:f>INDEX('Bảng tra CĐ'!$E$5:$E$80,MATCH(BQ38,'Bảng tra CĐ'!$A$5:$A$80,0))="Trả về ô trống + tô ô màu cam"</xm:f>
            <x14:dxf>
              <fill>
                <patternFill patternType="solid">
                  <fgColor indexed="64"/>
                  <bgColor rgb="FFFFC000"/>
                </patternFill>
              </fill>
            </x14:dxf>
          </x14:cfRule>
          <xm:sqref>BR38</xm:sqref>
        </x14:conditionalFormatting>
        <x14:conditionalFormatting xmlns:xm="http://schemas.microsoft.com/office/excel/2006/main">
          <x14:cfRule type="expression" priority="95" id="{8AF4A3D1-85E3-48A7-A6AD-8F1AE8238AE4}">
            <xm:f>INDEX('Bảng tra CĐ'!$E$5:$E$80,MATCH(BQ41,'Bảng tra CĐ'!$A$5:$A$80,0))="Trả về ô trống + tô ô màu cam"</xm:f>
            <x14:dxf>
              <fill>
                <patternFill patternType="solid">
                  <fgColor indexed="64"/>
                  <bgColor rgb="FFFFC000"/>
                </patternFill>
              </fill>
            </x14:dxf>
          </x14:cfRule>
          <xm:sqref>BR41</xm:sqref>
        </x14:conditionalFormatting>
        <x14:conditionalFormatting xmlns:xm="http://schemas.microsoft.com/office/excel/2006/main">
          <x14:cfRule type="expression" priority="93" id="{B8C1C9B9-3BC2-4684-81D8-3D1C50A40CF3}">
            <xm:f>INDEX('Bảng tra CĐ'!$E$5:$E$80,MATCH(CA20,'Bảng tra CĐ'!$A$5:$A$80,0))="Trả về ô trống + tô ô màu cam"</xm:f>
            <x14:dxf>
              <fill>
                <patternFill patternType="solid">
                  <fgColor indexed="64"/>
                  <bgColor rgb="FFFFC000"/>
                </patternFill>
              </fill>
            </x14:dxf>
          </x14:cfRule>
          <xm:sqref>CB20:CB21</xm:sqref>
        </x14:conditionalFormatting>
        <x14:conditionalFormatting xmlns:xm="http://schemas.microsoft.com/office/excel/2006/main">
          <x14:cfRule type="expression" priority="91" id="{44100A53-E6EA-45E9-A4C9-142DABA57674}">
            <xm:f>INDEX('Bảng tra CĐ'!$E$5:$E$80,MATCH(CA23,'Bảng tra CĐ'!$A$5:$A$80,0))="Trả về ô trống + tô ô màu cam"</xm:f>
            <x14:dxf>
              <fill>
                <patternFill patternType="solid">
                  <fgColor indexed="64"/>
                  <bgColor rgb="FFFFC000"/>
                </patternFill>
              </fill>
            </x14:dxf>
          </x14:cfRule>
          <xm:sqref>CB23:CB24</xm:sqref>
        </x14:conditionalFormatting>
        <x14:conditionalFormatting xmlns:xm="http://schemas.microsoft.com/office/excel/2006/main">
          <x14:cfRule type="expression" priority="89" id="{81CFA8FD-0ACC-4C1C-A4CD-3541A08CE247}">
            <xm:f>INDEX('Bảng tra CĐ'!$E$5:$E$80,MATCH(CF20,'Bảng tra CĐ'!$A$5:$A$80,0))="Trả về ô trống + tô ô màu cam"</xm:f>
            <x14:dxf>
              <fill>
                <patternFill patternType="solid">
                  <fgColor indexed="64"/>
                  <bgColor rgb="FFFFC000"/>
                </patternFill>
              </fill>
            </x14:dxf>
          </x14:cfRule>
          <xm:sqref>CG20:CG22</xm:sqref>
        </x14:conditionalFormatting>
        <x14:conditionalFormatting xmlns:xm="http://schemas.microsoft.com/office/excel/2006/main">
          <x14:cfRule type="expression" priority="87" id="{C7D95A13-562A-47DF-8562-EFC89B2740F6}">
            <xm:f>INDEX('Bảng tra CĐ'!$E$5:$E$80,MATCH(CP20,'Bảng tra CĐ'!$A$5:$A$80,0))="Trả về ô trống + tô ô màu cam"</xm:f>
            <x14:dxf>
              <fill>
                <patternFill patternType="solid">
                  <fgColor indexed="64"/>
                  <bgColor rgb="FFFFC000"/>
                </patternFill>
              </fill>
            </x14:dxf>
          </x14:cfRule>
          <xm:sqref>CQ20:CQ22</xm:sqref>
        </x14:conditionalFormatting>
        <x14:conditionalFormatting xmlns:xm="http://schemas.microsoft.com/office/excel/2006/main">
          <x14:cfRule type="expression" priority="85" id="{FABBB34B-8C5D-4391-B810-86DF559022A7}">
            <xm:f>INDEX('Bảng tra CĐ'!$E$5:$E$80,MATCH(CA26,'Bảng tra CĐ'!$A$5:$A$80,0))="Trả về ô trống + tô ô màu cam"</xm:f>
            <x14:dxf>
              <fill>
                <patternFill patternType="solid">
                  <fgColor indexed="64"/>
                  <bgColor rgb="FFFFC000"/>
                </patternFill>
              </fill>
            </x14:dxf>
          </x14:cfRule>
          <xm:sqref>CB26:CB27 CB29:CB30</xm:sqref>
        </x14:conditionalFormatting>
        <x14:conditionalFormatting xmlns:xm="http://schemas.microsoft.com/office/excel/2006/main">
          <x14:cfRule type="expression" priority="83" id="{40832D1D-ED56-443E-8E25-7BAF4D9F7570}">
            <xm:f>INDEX('Bảng tra CĐ'!$E$5:$E$80,MATCH(CF26,'Bảng tra CĐ'!$A$5:$A$80,0))="Trả về ô trống + tô ô màu cam"</xm:f>
            <x14:dxf>
              <fill>
                <patternFill patternType="solid">
                  <fgColor indexed="64"/>
                  <bgColor rgb="FFFFC000"/>
                </patternFill>
              </fill>
            </x14:dxf>
          </x14:cfRule>
          <xm:sqref>CG26:CG30</xm:sqref>
        </x14:conditionalFormatting>
        <x14:conditionalFormatting xmlns:xm="http://schemas.microsoft.com/office/excel/2006/main">
          <x14:cfRule type="expression" priority="81" id="{AC31AA68-795D-4607-9019-7C4298A671C2}">
            <xm:f>INDEX('Bảng tra CĐ'!$E$5:$E$80,MATCH(CP29,'Bảng tra CĐ'!$A$5:$A$80,0))="Trả về ô trống + tô ô màu cam"</xm:f>
            <x14:dxf>
              <fill>
                <patternFill patternType="solid">
                  <fgColor indexed="64"/>
                  <bgColor rgb="FFFFC000"/>
                </patternFill>
              </fill>
            </x14:dxf>
          </x14:cfRule>
          <xm:sqref>CQ29:CQ30</xm:sqref>
        </x14:conditionalFormatting>
        <x14:conditionalFormatting xmlns:xm="http://schemas.microsoft.com/office/excel/2006/main">
          <x14:cfRule type="expression" priority="79" id="{C646634B-596C-4ADD-AC81-E6E91C3890A9}">
            <xm:f>INDEX('Bảng tra CĐ'!$E$5:$E$80,MATCH(CA32,'Bảng tra CĐ'!$A$5:$A$80,0))="Trả về ô trống + tô ô màu cam"</xm:f>
            <x14:dxf>
              <fill>
                <patternFill patternType="solid">
                  <fgColor indexed="64"/>
                  <bgColor rgb="FFFFC000"/>
                </patternFill>
              </fill>
            </x14:dxf>
          </x14:cfRule>
          <xm:sqref>CB32:CB36</xm:sqref>
        </x14:conditionalFormatting>
        <x14:conditionalFormatting xmlns:xm="http://schemas.microsoft.com/office/excel/2006/main">
          <x14:cfRule type="expression" priority="77" id="{1E8B3AA5-E341-45B7-98F7-FE80A31C29A6}">
            <xm:f>INDEX('Bảng tra CĐ'!$E$5:$E$80,MATCH(CA38,'Bảng tra CĐ'!$A$5:$A$80,0))="Trả về ô trống + tô ô màu cam"</xm:f>
            <x14:dxf>
              <fill>
                <patternFill patternType="solid">
                  <fgColor indexed="64"/>
                  <bgColor rgb="FFFFC000"/>
                </patternFill>
              </fill>
            </x14:dxf>
          </x14:cfRule>
          <xm:sqref>CB38:CB39</xm:sqref>
        </x14:conditionalFormatting>
        <x14:conditionalFormatting xmlns:xm="http://schemas.microsoft.com/office/excel/2006/main">
          <x14:cfRule type="expression" priority="75" id="{F0770929-0210-47C6-BB0A-CB59517CE899}">
            <xm:f>INDEX('Bảng tra CĐ'!$E$5:$E$80,MATCH(CA42,'Bảng tra CĐ'!$A$5:$A$80,0))="Trả về ô trống + tô ô màu cam"</xm:f>
            <x14:dxf>
              <fill>
                <patternFill patternType="solid">
                  <fgColor indexed="64"/>
                  <bgColor rgb="FFFFC000"/>
                </patternFill>
              </fill>
            </x14:dxf>
          </x14:cfRule>
          <xm:sqref>CB42:CB45</xm:sqref>
        </x14:conditionalFormatting>
        <x14:conditionalFormatting xmlns:xm="http://schemas.microsoft.com/office/excel/2006/main">
          <x14:cfRule type="expression" priority="73" id="{9CBE05BE-9479-4700-B934-9F015F1C3A93}">
            <xm:f>INDEX('Bảng tra CĐ'!$E$5:$E$80,MATCH(CF42,'Bảng tra CĐ'!$A$5:$A$80,0))="Trả về ô trống + tô ô màu cam"</xm:f>
            <x14:dxf>
              <fill>
                <patternFill patternType="solid">
                  <fgColor indexed="64"/>
                  <bgColor rgb="FFFFC000"/>
                </patternFill>
              </fill>
            </x14:dxf>
          </x14:cfRule>
          <xm:sqref>CG42:CG43</xm:sqref>
        </x14:conditionalFormatting>
        <x14:conditionalFormatting xmlns:xm="http://schemas.microsoft.com/office/excel/2006/main">
          <x14:cfRule type="expression" priority="71" id="{CCBFD1DB-EDC5-4C58-856C-7F46F0194F40}">
            <xm:f>INDEX('Bảng tra CĐ'!$E$5:$E$80,MATCH(ED19,'Bảng tra CĐ'!$A$5:$A$80,0))="Trả về ô trống + tô ô màu cam"</xm:f>
            <x14:dxf>
              <fill>
                <patternFill patternType="solid">
                  <fgColor indexed="64"/>
                  <bgColor rgb="FFFFC000"/>
                </patternFill>
              </fill>
            </x14:dxf>
          </x14:cfRule>
          <xm:sqref>EE19</xm:sqref>
        </x14:conditionalFormatting>
        <x14:conditionalFormatting xmlns:xm="http://schemas.microsoft.com/office/excel/2006/main">
          <x14:cfRule type="expression" priority="69" id="{DA5B00F8-9DF3-4925-A71A-3A8F89026505}">
            <xm:f>INDEX('Bảng tra CĐ'!$E$5:$E$80,MATCH(EI19,'Bảng tra CĐ'!$A$5:$A$80,0))="Trả về ô trống + tô ô màu cam"</xm:f>
            <x14:dxf>
              <fill>
                <patternFill patternType="solid">
                  <fgColor indexed="64"/>
                  <bgColor rgb="FFFFC000"/>
                </patternFill>
              </fill>
            </x14:dxf>
          </x14:cfRule>
          <xm:sqref>EJ19</xm:sqref>
        </x14:conditionalFormatting>
        <x14:conditionalFormatting xmlns:xm="http://schemas.microsoft.com/office/excel/2006/main">
          <x14:cfRule type="expression" priority="67" id="{93B51BA8-3F6D-4F04-91DC-57FC471E2193}">
            <xm:f>INDEX('Bảng tra CĐ'!$E$5:$E$80,MATCH(EN19,'Bảng tra CĐ'!$A$5:$A$80,0))="Trả về ô trống + tô ô màu cam"</xm:f>
            <x14:dxf>
              <fill>
                <patternFill patternType="solid">
                  <fgColor indexed="64"/>
                  <bgColor rgb="FFFFC000"/>
                </patternFill>
              </fill>
            </x14:dxf>
          </x14:cfRule>
          <xm:sqref>EO19</xm:sqref>
        </x14:conditionalFormatting>
        <x14:conditionalFormatting xmlns:xm="http://schemas.microsoft.com/office/excel/2006/main">
          <x14:cfRule type="expression" priority="65" id="{378C1BE5-17E1-4AED-AE1C-E59CBA1EB6A1}">
            <xm:f>INDEX('Bảng tra CĐ'!$E$5:$E$80,MATCH(ED25,'Bảng tra CĐ'!$A$5:$A$80,0))="Trả về ô trống + tô ô màu cam"</xm:f>
            <x14:dxf>
              <fill>
                <patternFill patternType="solid">
                  <fgColor indexed="64"/>
                  <bgColor rgb="FFFFC000"/>
                </patternFill>
              </fill>
            </x14:dxf>
          </x14:cfRule>
          <xm:sqref>EE25</xm:sqref>
        </x14:conditionalFormatting>
        <x14:conditionalFormatting xmlns:xm="http://schemas.microsoft.com/office/excel/2006/main">
          <x14:cfRule type="expression" priority="63" id="{F64B1F59-82AE-4E15-9965-5FE3606E3ED8}">
            <xm:f>INDEX('Bảng tra CĐ'!$E$5:$E$80,MATCH(DY25,'Bảng tra CĐ'!$A$5:$A$80,0))="Trả về ô trống + tô ô màu cam"</xm:f>
            <x14:dxf>
              <fill>
                <patternFill patternType="solid">
                  <fgColor indexed="64"/>
                  <bgColor rgb="FFFFC000"/>
                </patternFill>
              </fill>
            </x14:dxf>
          </x14:cfRule>
          <xm:sqref>DZ25</xm:sqref>
        </x14:conditionalFormatting>
        <x14:conditionalFormatting xmlns:xm="http://schemas.microsoft.com/office/excel/2006/main">
          <x14:cfRule type="expression" priority="61" id="{101870F7-8639-48ED-8695-0B4046B4CA4F}">
            <xm:f>INDEX('Bảng tra CĐ'!$E$5:$E$80,MATCH(DY31,'Bảng tra CĐ'!$A$5:$A$80,0))="Trả về ô trống + tô ô màu cam"</xm:f>
            <x14:dxf>
              <fill>
                <patternFill patternType="solid">
                  <fgColor indexed="64"/>
                  <bgColor rgb="FFFFC000"/>
                </patternFill>
              </fill>
            </x14:dxf>
          </x14:cfRule>
          <xm:sqref>DZ31</xm:sqref>
        </x14:conditionalFormatting>
        <x14:conditionalFormatting xmlns:xm="http://schemas.microsoft.com/office/excel/2006/main">
          <x14:cfRule type="expression" priority="59" id="{F90FD6D6-CB6F-4E0A-8CAC-17FDE28C9DB4}">
            <xm:f>INDEX('Bảng tra CĐ'!$E$5:$E$80,MATCH(DY37,'Bảng tra CĐ'!$A$5:$A$80,0))="Trả về ô trống + tô ô màu cam"</xm:f>
            <x14:dxf>
              <fill>
                <patternFill patternType="solid">
                  <fgColor indexed="64"/>
                  <bgColor rgb="FFFFC000"/>
                </patternFill>
              </fill>
            </x14:dxf>
          </x14:cfRule>
          <xm:sqref>DZ37</xm:sqref>
        </x14:conditionalFormatting>
        <x14:conditionalFormatting xmlns:xm="http://schemas.microsoft.com/office/excel/2006/main">
          <x14:cfRule type="expression" priority="57" id="{0BB4DCBB-133F-4E51-87C7-6DC312CF0E84}">
            <xm:f>INDEX('Bảng tra CĐ'!$E$5:$E$80,MATCH(DY40,'Bảng tra CĐ'!$A$5:$A$80,0))="Trả về ô trống + tô ô màu cam"</xm:f>
            <x14:dxf>
              <fill>
                <patternFill patternType="solid">
                  <fgColor indexed="64"/>
                  <bgColor rgb="FFFFC000"/>
                </patternFill>
              </fill>
            </x14:dxf>
          </x14:cfRule>
          <xm:sqref>DZ40</xm:sqref>
        </x14:conditionalFormatting>
        <x14:conditionalFormatting xmlns:xm="http://schemas.microsoft.com/office/excel/2006/main">
          <x14:cfRule type="expression" priority="55" id="{70836AC0-20A3-4DE3-A205-5B3802FDE578}">
            <xm:f>INDEX('Bảng tra CĐ'!$E$5:$E$80,MATCH(ED37,'Bảng tra CĐ'!$A$5:$A$80,0))="Trả về ô trống + tô ô màu cam"</xm:f>
            <x14:dxf>
              <fill>
                <patternFill patternType="solid">
                  <fgColor indexed="64"/>
                  <bgColor rgb="FFFFC000"/>
                </patternFill>
              </fill>
            </x14:dxf>
          </x14:cfRule>
          <xm:sqref>EE37</xm:sqref>
        </x14:conditionalFormatting>
        <x14:conditionalFormatting xmlns:xm="http://schemas.microsoft.com/office/excel/2006/main">
          <x14:cfRule type="expression" priority="53" id="{2E1CB4F6-17D9-4FAB-BA35-E528FC42FA04}">
            <xm:f>INDEX('Bảng tra CĐ'!$E$5:$E$80,MATCH(ED40,'Bảng tra CĐ'!$A$5:$A$80,0))="Trả về ô trống + tô ô màu cam"</xm:f>
            <x14:dxf>
              <fill>
                <patternFill patternType="solid">
                  <fgColor indexed="64"/>
                  <bgColor rgb="FFFFC000"/>
                </patternFill>
              </fill>
            </x14:dxf>
          </x14:cfRule>
          <xm:sqref>EE40</xm:sqref>
        </x14:conditionalFormatting>
        <x14:conditionalFormatting xmlns:xm="http://schemas.microsoft.com/office/excel/2006/main">
          <x14:cfRule type="expression" priority="51" id="{408B6C92-5F30-4565-8B11-B07D5D537781}">
            <xm:f>INDEX('Bảng tra CĐ'!$E$5:$E$80,MATCH(ED31,'Bảng tra CĐ'!$A$5:$A$80,0))="Trả về ô trống + tô ô màu cam"</xm:f>
            <x14:dxf>
              <fill>
                <patternFill patternType="solid">
                  <fgColor indexed="64"/>
                  <bgColor rgb="FFFFC000"/>
                </patternFill>
              </fill>
            </x14:dxf>
          </x14:cfRule>
          <xm:sqref>EE31</xm:sqref>
        </x14:conditionalFormatting>
        <x14:conditionalFormatting xmlns:xm="http://schemas.microsoft.com/office/excel/2006/main">
          <x14:cfRule type="expression" priority="49" id="{E0D4ADA7-5612-4BDD-B630-791DDADC1CA7}">
            <xm:f>INDEX('Bảng tra CĐ'!$E$5:$E$80,MATCH(EI31,'Bảng tra CĐ'!$A$5:$A$80,0))="Trả về ô trống + tô ô màu cam"</xm:f>
            <x14:dxf>
              <fill>
                <patternFill patternType="solid">
                  <fgColor indexed="64"/>
                  <bgColor rgb="FFFFC000"/>
                </patternFill>
              </fill>
            </x14:dxf>
          </x14:cfRule>
          <xm:sqref>EJ31</xm:sqref>
        </x14:conditionalFormatting>
        <x14:conditionalFormatting xmlns:xm="http://schemas.microsoft.com/office/excel/2006/main">
          <x14:cfRule type="expression" priority="47" id="{39158210-1DD1-451D-AC07-5FBB9837A689}">
            <xm:f>INDEX('Bảng tra CĐ'!$E$5:$E$80,MATCH(EI37,'Bảng tra CĐ'!$A$5:$A$80,0))="Trả về ô trống + tô ô màu cam"</xm:f>
            <x14:dxf>
              <fill>
                <patternFill patternType="solid">
                  <fgColor indexed="64"/>
                  <bgColor rgb="FFFFC000"/>
                </patternFill>
              </fill>
            </x14:dxf>
          </x14:cfRule>
          <xm:sqref>EJ37</xm:sqref>
        </x14:conditionalFormatting>
        <x14:conditionalFormatting xmlns:xm="http://schemas.microsoft.com/office/excel/2006/main">
          <x14:cfRule type="expression" priority="45" id="{4AFEA1EB-F412-420C-9C15-BDB664C18938}">
            <xm:f>INDEX('Bảng tra CĐ'!$E$5:$E$80,MATCH(EI40,'Bảng tra CĐ'!$A$5:$A$80,0))="Trả về ô trống + tô ô màu cam"</xm:f>
            <x14:dxf>
              <fill>
                <patternFill patternType="solid">
                  <fgColor indexed="64"/>
                  <bgColor rgb="FFFFC000"/>
                </patternFill>
              </fill>
            </x14:dxf>
          </x14:cfRule>
          <xm:sqref>EJ40</xm:sqref>
        </x14:conditionalFormatting>
        <x14:conditionalFormatting xmlns:xm="http://schemas.microsoft.com/office/excel/2006/main">
          <x14:cfRule type="expression" priority="43" id="{2203DF48-CFD0-4FCA-9FC7-97C6EDEBFC61}">
            <xm:f>INDEX('Bảng tra CĐ'!$E$5:$E$80,MATCH(EI25,'Bảng tra CĐ'!$A$5:$A$80,0))="Trả về ô trống + tô ô màu cam"</xm:f>
            <x14:dxf>
              <fill>
                <patternFill patternType="solid">
                  <fgColor indexed="64"/>
                  <bgColor rgb="FFFFC000"/>
                </patternFill>
              </fill>
            </x14:dxf>
          </x14:cfRule>
          <xm:sqref>EJ25</xm:sqref>
        </x14:conditionalFormatting>
        <x14:conditionalFormatting xmlns:xm="http://schemas.microsoft.com/office/excel/2006/main">
          <x14:cfRule type="expression" priority="41" id="{007088E7-0F59-4E2B-8F4A-0B477AA81707}">
            <xm:f>INDEX('Bảng tra CĐ'!$E$5:$E$80,MATCH(AM20,'Bảng tra CĐ'!$A$5:$A$80,0))="Trả về ô trống + tô ô màu cam"</xm:f>
            <x14:dxf>
              <fill>
                <patternFill patternType="solid">
                  <fgColor indexed="64"/>
                  <bgColor rgb="FFFFC000"/>
                </patternFill>
              </fill>
            </x14:dxf>
          </x14:cfRule>
          <xm:sqref>AN20</xm:sqref>
        </x14:conditionalFormatting>
        <x14:conditionalFormatting xmlns:xm="http://schemas.microsoft.com/office/excel/2006/main">
          <x14:cfRule type="expression" priority="40" id="{96060990-A3F3-4207-808F-FF354A4FFF8B}">
            <xm:f>INDEX('Bảng tra CĐ'!$E$5:$E$80,MATCH(AM21,'Bảng tra CĐ'!$A$5:$A$80,0))="Trả về ô trống + tô ô màu cam"</xm:f>
            <x14:dxf>
              <fill>
                <patternFill patternType="solid">
                  <fgColor indexed="64"/>
                  <bgColor rgb="FFFFC000"/>
                </patternFill>
              </fill>
            </x14:dxf>
          </x14:cfRule>
          <xm:sqref>AN21</xm:sqref>
        </x14:conditionalFormatting>
        <x14:conditionalFormatting xmlns:xm="http://schemas.microsoft.com/office/excel/2006/main">
          <x14:cfRule type="expression" priority="39" id="{F3A2F05B-BE78-424C-87CA-8E88592B0553}">
            <xm:f>INDEX('Bảng tra CĐ'!$E$5:$E$80,MATCH(AM26,'Bảng tra CĐ'!$A$5:$A$80,0))="Trả về ô trống + tô ô màu cam"</xm:f>
            <x14:dxf>
              <fill>
                <patternFill patternType="solid">
                  <fgColor indexed="64"/>
                  <bgColor rgb="FFFFC000"/>
                </patternFill>
              </fill>
            </x14:dxf>
          </x14:cfRule>
          <xm:sqref>AN26:AN27</xm:sqref>
        </x14:conditionalFormatting>
        <x14:conditionalFormatting xmlns:xm="http://schemas.microsoft.com/office/excel/2006/main">
          <x14:cfRule type="expression" priority="38" id="{B74EA479-F327-4C9D-A9D5-BA5FC7C91201}">
            <xm:f>INDEX('Bảng tra CĐ'!$E$5:$E$80,MATCH(BQ22,'Bảng tra CĐ'!$A$5:$A$80,0))="Trả về ô trống + tô ô màu cam"</xm:f>
            <x14:dxf>
              <fill>
                <patternFill patternType="solid">
                  <fgColor indexed="64"/>
                  <bgColor rgb="FFFFC000"/>
                </patternFill>
              </fill>
            </x14:dxf>
          </x14:cfRule>
          <xm:sqref>BR22</xm:sqref>
        </x14:conditionalFormatting>
        <x14:conditionalFormatting xmlns:xm="http://schemas.microsoft.com/office/excel/2006/main">
          <x14:cfRule type="expression" priority="35" id="{348AF805-FF6B-4071-8CAF-F46B57DB0E45}">
            <xm:f>INDEX('Bảng tra CĐ'!$E$5:$E$80,MATCH(CA22,'Bảng tra CĐ'!$A$5:$A$80,0))="Trả về ô trống + tô ô màu cam"</xm:f>
            <x14:dxf>
              <fill>
                <patternFill patternType="solid">
                  <fgColor indexed="64"/>
                  <bgColor rgb="FFFFC000"/>
                </patternFill>
              </fill>
            </x14:dxf>
          </x14:cfRule>
          <xm:sqref>CB22</xm:sqref>
        </x14:conditionalFormatting>
        <x14:conditionalFormatting xmlns:xm="http://schemas.microsoft.com/office/excel/2006/main">
          <x14:cfRule type="expression" priority="32" id="{0C035492-22C1-46B3-9342-2422F8DF5C24}">
            <xm:f>INDEX('Bảng tra CĐ'!$E$5:$E$80,MATCH(BQ28,'Bảng tra CĐ'!$A$5:$A$80,0))="Trả về ô trống + tô ô màu cam"</xm:f>
            <x14:dxf>
              <fill>
                <patternFill patternType="solid">
                  <fgColor indexed="64"/>
                  <bgColor rgb="FFFFC000"/>
                </patternFill>
              </fill>
            </x14:dxf>
          </x14:cfRule>
          <xm:sqref>BR28</xm:sqref>
        </x14:conditionalFormatting>
        <x14:conditionalFormatting xmlns:xm="http://schemas.microsoft.com/office/excel/2006/main">
          <x14:cfRule type="expression" priority="29" id="{8FAAB275-60AB-4571-817A-8D55CA1CFBE7}">
            <xm:f>INDEX('Bảng tra CĐ'!$E$5:$E$80,MATCH(CA28,'Bảng tra CĐ'!$A$5:$A$80,0))="Trả về ô trống + tô ô màu cam"</xm:f>
            <x14:dxf>
              <fill>
                <patternFill patternType="solid">
                  <fgColor indexed="64"/>
                  <bgColor rgb="FFFFC000"/>
                </patternFill>
              </fill>
            </x14:dxf>
          </x14:cfRule>
          <xm:sqref>CB28</xm:sqref>
        </x14:conditionalFormatting>
        <x14:conditionalFormatting xmlns:xm="http://schemas.microsoft.com/office/excel/2006/main">
          <x14:cfRule type="expression" priority="26" id="{0E5A20DD-6689-464D-B485-9AA2387D2290}">
            <xm:f>INDEX('Bảng tra CĐ'!$E$5:$E$80,MATCH(CP26,'Bảng tra CĐ'!$A$5:$A$80,0))="Trả về ô trống + tô ô màu cam"</xm:f>
            <x14:dxf>
              <fill>
                <patternFill patternType="solid">
                  <fgColor indexed="64"/>
                  <bgColor rgb="FFFFC000"/>
                </patternFill>
              </fill>
            </x14:dxf>
          </x14:cfRule>
          <xm:sqref>CQ26:CQ28</xm:sqref>
        </x14:conditionalFormatting>
        <x14:conditionalFormatting xmlns:xm="http://schemas.microsoft.com/office/excel/2006/main">
          <x14:cfRule type="expression" priority="24" id="{0E4B0861-2938-4B6F-AE2E-2CC641886B3C}">
            <xm:f>INDEX('Bảng tra CĐ'!$E$5:$E$80,MATCH(BV20,'Bảng tra CĐ'!$A$5:$A$80,0))="Trả về ô trống + tô ô màu cam"</xm:f>
            <x14:dxf>
              <fill>
                <patternFill patternType="solid">
                  <fgColor indexed="64"/>
                  <bgColor rgb="FFFFC000"/>
                </patternFill>
              </fill>
            </x14:dxf>
          </x14:cfRule>
          <xm:sqref>BW20:BW23</xm:sqref>
        </x14:conditionalFormatting>
        <x14:conditionalFormatting xmlns:xm="http://schemas.microsoft.com/office/excel/2006/main">
          <x14:cfRule type="expression" priority="22" id="{E4657AB9-70A6-4B08-ADA3-DC8901F2C97C}">
            <xm:f>INDEX('Bảng tra CĐ'!$E$5:$E$80,MATCH(BV24,'Bảng tra CĐ'!$A$5:$A$80,0))="Trả về ô trống + tô ô màu cam"</xm:f>
            <x14:dxf>
              <fill>
                <patternFill patternType="solid">
                  <fgColor indexed="64"/>
                  <bgColor rgb="FFFFC000"/>
                </patternFill>
              </fill>
            </x14:dxf>
          </x14:cfRule>
          <xm:sqref>BW24</xm:sqref>
        </x14:conditionalFormatting>
        <x14:conditionalFormatting xmlns:xm="http://schemas.microsoft.com/office/excel/2006/main">
          <x14:cfRule type="expression" priority="19" id="{8CB4D874-9FBE-47B0-8888-CD25C8A32290}">
            <xm:f>INDEX('Bảng tra CĐ'!$E$5:$E$80,MATCH(BV26,'Bảng tra CĐ'!$A$5:$A$80,0))="Trả về ô trống + tô ô màu cam"</xm:f>
            <x14:dxf>
              <fill>
                <patternFill patternType="solid">
                  <fgColor indexed="64"/>
                  <bgColor rgb="FFFFC000"/>
                </patternFill>
              </fill>
            </x14:dxf>
          </x14:cfRule>
          <xm:sqref>BW26:BW29</xm:sqref>
        </x14:conditionalFormatting>
        <x14:conditionalFormatting xmlns:xm="http://schemas.microsoft.com/office/excel/2006/main">
          <x14:cfRule type="expression" priority="17" id="{777DE191-3EFB-4E1E-A9FF-15EA2F5386C8}">
            <xm:f>INDEX('Bảng tra CĐ'!$E$5:$E$80,MATCH(BV30,'Bảng tra CĐ'!$A$5:$A$80,0))="Trả về ô trống + tô ô màu cam"</xm:f>
            <x14:dxf>
              <fill>
                <patternFill patternType="solid">
                  <fgColor indexed="64"/>
                  <bgColor rgb="FFFFC000"/>
                </patternFill>
              </fill>
            </x14:dxf>
          </x14:cfRule>
          <xm:sqref>BW30</xm:sqref>
        </x14:conditionalFormatting>
        <x14:conditionalFormatting xmlns:xm="http://schemas.microsoft.com/office/excel/2006/main">
          <x14:cfRule type="expression" priority="15" id="{63470A56-0416-46F9-9E7C-9315FD04EC89}">
            <xm:f>INDEX('Bảng tra CĐ'!$E$5:$E$80,MATCH(BQ42,'Bảng tra CĐ'!$A$5:$A$80,0))="Trả về ô trống + tô ô màu cam"</xm:f>
            <x14:dxf>
              <fill>
                <patternFill patternType="solid">
                  <fgColor indexed="64"/>
                  <bgColor rgb="FFFFC000"/>
                </patternFill>
              </fill>
            </x14:dxf>
          </x14:cfRule>
          <xm:sqref>BR42</xm:sqref>
        </x14:conditionalFormatting>
        <x14:conditionalFormatting xmlns:xm="http://schemas.microsoft.com/office/excel/2006/main">
          <x14:cfRule type="expression" priority="12" id="{4B75106E-79BE-4AD9-9ECF-9C65D6DE8899}">
            <xm:f>INDEX('Bảng tra CĐ'!$E$5:$E$80,MATCH(BQ43,'Bảng tra CĐ'!$A$5:$A$80,0))="Trả về ô trống + tô ô màu cam"</xm:f>
            <x14:dxf>
              <fill>
                <patternFill patternType="solid">
                  <fgColor indexed="64"/>
                  <bgColor rgb="FFFFC000"/>
                </patternFill>
              </fill>
            </x14:dxf>
          </x14:cfRule>
          <xm:sqref>BR43</xm:sqref>
        </x14:conditionalFormatting>
        <x14:conditionalFormatting xmlns:xm="http://schemas.microsoft.com/office/excel/2006/main">
          <x14:cfRule type="expression" priority="8" id="{3338608D-10F3-4F19-A8DC-C4F08C94DD76}">
            <xm:f>INDEX('Bảng tra CĐ'!$E$5:$E$80,MATCH(BV32,'Bảng tra CĐ'!$A$5:$A$80,0))="Trả về ô trống + tô ô màu cam"</xm:f>
            <x14:dxf>
              <fill>
                <patternFill patternType="solid">
                  <fgColor indexed="64"/>
                  <bgColor rgb="FFFFC000"/>
                </patternFill>
              </fill>
            </x14:dxf>
          </x14:cfRule>
          <xm:sqref>BW32:BW36</xm:sqref>
        </x14:conditionalFormatting>
        <x14:conditionalFormatting xmlns:xm="http://schemas.microsoft.com/office/excel/2006/main">
          <x14:cfRule type="expression" priority="5" id="{32A283A7-2C17-47F5-81BD-F3301C9261E6}">
            <xm:f>INDEX('Bảng tra CĐ'!$E$5:$E$80,MATCH(BV38,'Bảng tra CĐ'!$A$5:$A$80,0))="Trả về ô trống + tô ô màu cam"</xm:f>
            <x14:dxf>
              <fill>
                <patternFill patternType="solid">
                  <fgColor indexed="64"/>
                  <bgColor rgb="FFFFC000"/>
                </patternFill>
              </fill>
            </x14:dxf>
          </x14:cfRule>
          <xm:sqref>BW38:BW39</xm:sqref>
        </x14:conditionalFormatting>
        <x14:conditionalFormatting xmlns:xm="http://schemas.microsoft.com/office/excel/2006/main">
          <x14:cfRule type="expression" priority="2" id="{3B5C3980-F780-48FE-95ED-F2940B82F97F}">
            <xm:f>INDEX('Bảng tra CĐ'!$E$5:$E$80,MATCH(BV41,'Bảng tra CĐ'!$A$5:$A$80,0))="Trả về ô trống + tô ô màu cam"</xm:f>
            <x14:dxf>
              <fill>
                <patternFill patternType="solid">
                  <fgColor indexed="64"/>
                  <bgColor rgb="FFFFC000"/>
                </patternFill>
              </fill>
            </x14:dxf>
          </x14:cfRule>
          <xm:sqref>BW41:BW45</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I470"/>
  <sheetViews>
    <sheetView zoomScale="70" zoomScaleNormal="70" workbookViewId="0">
      <selection activeCell="A43" sqref="A1:XFD1048576"/>
    </sheetView>
  </sheetViews>
  <sheetFormatPr defaultColWidth="9" defaultRowHeight="13.2" outlineLevelRow="2"/>
  <cols>
    <col min="1" max="1" width="3.1796875" style="4" customWidth="1"/>
    <col min="2" max="2" width="21.81640625"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9" width="8.6328125" style="3" bestFit="1" customWidth="1"/>
    <col min="10"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0.1796875" style="4" customWidth="1"/>
    <col min="25" max="38" width="9" style="4" customWidth="1"/>
    <col min="39" max="39" width="10.453125" style="4" customWidth="1"/>
    <col min="40" max="61" width="9" style="4" customWidth="1"/>
    <col min="62" max="16384" width="9" style="4"/>
  </cols>
  <sheetData>
    <row r="1" spans="1:24" ht="17.25" customHeight="1">
      <c r="A1" s="4" t="s">
        <v>777</v>
      </c>
      <c r="C1" s="445"/>
      <c r="D1" s="445"/>
      <c r="E1" s="445"/>
      <c r="F1" s="445"/>
      <c r="G1" s="445"/>
      <c r="H1" s="445"/>
      <c r="I1" s="51"/>
      <c r="J1" s="51"/>
      <c r="K1" s="51"/>
      <c r="L1" s="51"/>
      <c r="M1" s="51"/>
    </row>
    <row r="2" spans="1:24" ht="18.899999999999999" customHeight="1">
      <c r="C2" s="445"/>
      <c r="D2" s="445"/>
      <c r="E2" s="250" t="s">
        <v>778</v>
      </c>
      <c r="F2" s="445"/>
      <c r="G2" s="445"/>
      <c r="H2" s="1012" t="s">
        <v>779</v>
      </c>
      <c r="I2" s="50"/>
      <c r="J2" s="50"/>
      <c r="K2" s="50"/>
      <c r="L2" s="50"/>
      <c r="M2" s="50"/>
      <c r="Q2" s="49"/>
    </row>
    <row r="3" spans="1:24" ht="18.899999999999999" customHeight="1">
      <c r="C3" s="445"/>
      <c r="D3" s="445"/>
      <c r="E3" s="445"/>
      <c r="F3" s="445"/>
      <c r="G3" s="445"/>
      <c r="H3" s="445"/>
      <c r="I3" s="52"/>
      <c r="J3" s="52"/>
      <c r="K3" s="52"/>
      <c r="L3" s="52"/>
      <c r="M3" s="52"/>
      <c r="T3" s="4">
        <v>4</v>
      </c>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1223" t="s">
        <v>780</v>
      </c>
      <c r="B5" s="1223"/>
      <c r="C5" s="1223"/>
      <c r="D5" s="1223"/>
      <c r="E5" s="1223"/>
      <c r="F5" s="1223"/>
      <c r="G5" s="1223"/>
      <c r="H5" s="1223"/>
      <c r="I5" s="1223"/>
      <c r="J5" s="1223"/>
      <c r="K5" s="1223"/>
      <c r="L5" s="1223"/>
      <c r="M5" s="1223"/>
      <c r="N5" s="1223"/>
      <c r="O5" s="1223"/>
      <c r="P5" s="1223"/>
      <c r="Q5" s="1223"/>
      <c r="R5" s="1223"/>
      <c r="S5" s="1223"/>
      <c r="T5" s="79"/>
    </row>
    <row r="6" spans="1:24" ht="15.9" customHeight="1">
      <c r="A6" s="1224"/>
      <c r="B6" s="1225"/>
      <c r="C6" s="1225"/>
      <c r="D6" s="1226"/>
      <c r="E6" s="27" t="s">
        <v>781</v>
      </c>
      <c r="F6" s="28"/>
      <c r="G6" s="67" t="s">
        <v>1069</v>
      </c>
      <c r="H6" s="67"/>
      <c r="I6" s="71" t="s">
        <v>783</v>
      </c>
      <c r="J6" s="86" t="s">
        <v>784</v>
      </c>
      <c r="K6" s="86" t="s">
        <v>785</v>
      </c>
      <c r="L6" s="87" t="s">
        <v>786</v>
      </c>
      <c r="M6" s="86"/>
      <c r="N6" s="70" t="s">
        <v>787</v>
      </c>
      <c r="O6" s="70"/>
      <c r="P6" s="340"/>
      <c r="Q6" s="15"/>
      <c r="R6" s="1233" t="s">
        <v>788</v>
      </c>
      <c r="S6" s="1234"/>
      <c r="T6" s="16" t="s">
        <v>789</v>
      </c>
      <c r="V6" s="1012" t="s">
        <v>790</v>
      </c>
    </row>
    <row r="7" spans="1:24" ht="15.9" customHeight="1">
      <c r="A7" s="1227"/>
      <c r="B7" s="1228"/>
      <c r="C7" s="1228"/>
      <c r="D7" s="1229"/>
      <c r="E7" s="446" t="s">
        <v>791</v>
      </c>
      <c r="F7" s="29"/>
      <c r="G7" s="68" t="s">
        <v>1070</v>
      </c>
      <c r="H7" s="68"/>
      <c r="I7" s="71" t="s">
        <v>793</v>
      </c>
      <c r="J7" s="71"/>
      <c r="K7" s="71"/>
      <c r="L7" s="88"/>
      <c r="M7" s="71"/>
      <c r="N7" s="56" t="s">
        <v>794</v>
      </c>
      <c r="O7" s="56"/>
      <c r="P7" s="251"/>
      <c r="Q7" s="14"/>
      <c r="R7" s="1214"/>
      <c r="S7" s="1215"/>
      <c r="T7" s="447"/>
    </row>
    <row r="8" spans="1:24" ht="15.9" customHeight="1">
      <c r="A8" s="1227"/>
      <c r="B8" s="1228"/>
      <c r="C8" s="1228"/>
      <c r="D8" s="1229"/>
      <c r="E8" s="446" t="s">
        <v>795</v>
      </c>
      <c r="F8" s="29"/>
      <c r="G8" s="68" t="s">
        <v>796</v>
      </c>
      <c r="H8" s="68"/>
      <c r="I8" s="71" t="s">
        <v>797</v>
      </c>
      <c r="J8" s="71"/>
      <c r="K8" s="71"/>
      <c r="L8" s="88"/>
      <c r="M8" s="71"/>
      <c r="N8" s="56" t="s">
        <v>798</v>
      </c>
      <c r="O8" s="56"/>
      <c r="P8" s="251"/>
      <c r="Q8" s="14"/>
      <c r="R8" s="557">
        <v>892</v>
      </c>
      <c r="S8" s="558" t="s">
        <v>799</v>
      </c>
      <c r="T8" s="448">
        <v>1</v>
      </c>
    </row>
    <row r="9" spans="1:24" ht="15.9" customHeight="1">
      <c r="A9" s="1227"/>
      <c r="B9" s="1228"/>
      <c r="C9" s="1228"/>
      <c r="D9" s="1229"/>
      <c r="E9" s="30" t="s">
        <v>800</v>
      </c>
      <c r="F9" s="31"/>
      <c r="G9" s="69"/>
      <c r="H9" s="69"/>
      <c r="I9" s="71"/>
      <c r="J9" s="71"/>
      <c r="K9" s="71"/>
      <c r="L9" s="88"/>
      <c r="M9" s="71"/>
      <c r="N9" s="56" t="s">
        <v>801</v>
      </c>
      <c r="O9" s="56"/>
      <c r="P9" s="251"/>
      <c r="Q9" s="14"/>
      <c r="R9" s="1214"/>
      <c r="S9" s="1215"/>
      <c r="T9" s="448"/>
    </row>
    <row r="10" spans="1:24" ht="15.9" customHeight="1">
      <c r="A10" s="1227"/>
      <c r="B10" s="1228"/>
      <c r="C10" s="1228"/>
      <c r="D10" s="1229"/>
      <c r="E10" s="32" t="s">
        <v>802</v>
      </c>
      <c r="F10" s="33"/>
      <c r="G10" s="81">
        <v>100</v>
      </c>
      <c r="H10" s="81">
        <v>50</v>
      </c>
      <c r="I10" s="81">
        <v>47</v>
      </c>
      <c r="J10" s="1235" t="s">
        <v>803</v>
      </c>
      <c r="K10" s="1235"/>
      <c r="L10" s="449" t="s">
        <v>804</v>
      </c>
      <c r="M10" s="450"/>
      <c r="N10" s="56" t="s">
        <v>805</v>
      </c>
      <c r="O10" s="56"/>
      <c r="P10" s="251"/>
      <c r="Q10" s="14"/>
      <c r="R10" s="1214"/>
      <c r="S10" s="1215"/>
      <c r="T10" s="448">
        <v>1</v>
      </c>
    </row>
    <row r="11" spans="1:24" ht="15.9" customHeight="1">
      <c r="A11" s="1227"/>
      <c r="B11" s="1228"/>
      <c r="C11" s="1228"/>
      <c r="D11" s="1229"/>
      <c r="E11" s="34" t="s">
        <v>806</v>
      </c>
      <c r="F11" s="33"/>
      <c r="G11" s="81">
        <v>92</v>
      </c>
      <c r="H11" s="81">
        <v>52</v>
      </c>
      <c r="I11" s="578">
        <v>13</v>
      </c>
      <c r="J11" s="1236" t="s">
        <v>807</v>
      </c>
      <c r="K11" s="1236"/>
      <c r="L11" s="89">
        <f>G11*H11*I11/10^9</f>
        <v>6.2192000000000004E-5</v>
      </c>
      <c r="M11" s="82"/>
      <c r="N11" s="56" t="s">
        <v>808</v>
      </c>
      <c r="O11" s="56"/>
      <c r="P11" s="251"/>
      <c r="Q11" s="14"/>
      <c r="R11" s="1214"/>
      <c r="S11" s="1215"/>
      <c r="T11" s="448">
        <v>1</v>
      </c>
      <c r="X11" s="4" t="s">
        <v>1071</v>
      </c>
    </row>
    <row r="12" spans="1:24" ht="15.9" customHeight="1">
      <c r="A12" s="1227"/>
      <c r="B12" s="1228"/>
      <c r="C12" s="1228"/>
      <c r="D12" s="1229"/>
      <c r="E12" s="34" t="s">
        <v>809</v>
      </c>
      <c r="F12" s="33"/>
      <c r="G12" s="80"/>
      <c r="H12" s="80"/>
      <c r="I12" s="83"/>
      <c r="J12" s="1236" t="s">
        <v>807</v>
      </c>
      <c r="K12" s="1236"/>
      <c r="L12" s="89">
        <f>G12*H12*I12/10^9</f>
        <v>0</v>
      </c>
      <c r="M12" s="82"/>
      <c r="N12" s="56" t="s">
        <v>810</v>
      </c>
      <c r="O12" s="56"/>
      <c r="P12" s="251"/>
      <c r="Q12" s="14"/>
      <c r="R12" s="1214"/>
      <c r="S12" s="1215"/>
      <c r="T12" s="448"/>
      <c r="W12" s="4">
        <f>'[41]142'!I15*2+'[41]143'!I15+'[41]144'!I15</f>
        <v>6.4270000000000008E-2</v>
      </c>
    </row>
    <row r="13" spans="1:24" ht="15.9" customHeight="1">
      <c r="A13" s="1227"/>
      <c r="B13" s="1228"/>
      <c r="C13" s="1228"/>
      <c r="D13" s="1229"/>
      <c r="E13" s="35" t="s">
        <v>811</v>
      </c>
      <c r="F13" s="33"/>
      <c r="G13" s="46">
        <v>1</v>
      </c>
      <c r="H13" s="1216" t="s">
        <v>812</v>
      </c>
      <c r="I13" s="1216"/>
      <c r="J13" s="1216"/>
      <c r="K13" s="57"/>
      <c r="L13" s="90"/>
      <c r="M13" s="57"/>
      <c r="N13" s="56" t="s">
        <v>813</v>
      </c>
      <c r="O13" s="56"/>
      <c r="P13" s="251"/>
      <c r="Q13" s="14"/>
      <c r="R13" s="1217"/>
      <c r="S13" s="1218"/>
      <c r="T13" s="448"/>
    </row>
    <row r="14" spans="1:24" ht="15.9" customHeight="1">
      <c r="A14" s="1227"/>
      <c r="B14" s="1228"/>
      <c r="C14" s="1228"/>
      <c r="D14" s="1229"/>
      <c r="E14" s="36" t="s">
        <v>814</v>
      </c>
      <c r="F14" s="37"/>
      <c r="G14" s="26" t="s">
        <v>815</v>
      </c>
      <c r="H14" s="40">
        <f>(27/L11)*G13</f>
        <v>434139.43915616156</v>
      </c>
      <c r="I14" s="38" t="s">
        <v>816</v>
      </c>
      <c r="J14" s="41">
        <f>(57/L11)*G13</f>
        <v>916516.59377411881</v>
      </c>
      <c r="K14" s="24" t="s">
        <v>817</v>
      </c>
      <c r="L14" s="42">
        <f>(65/L11)*G13</f>
        <v>1045150.5016722408</v>
      </c>
      <c r="M14" s="91"/>
      <c r="N14" s="56" t="s">
        <v>818</v>
      </c>
      <c r="O14" s="56"/>
      <c r="P14" s="251"/>
      <c r="Q14" s="14"/>
      <c r="R14" s="1214"/>
      <c r="S14" s="1215"/>
      <c r="T14" s="448"/>
    </row>
    <row r="15" spans="1:24" s="5" customFormat="1" ht="15.9" customHeight="1" thickBot="1">
      <c r="A15" s="1230"/>
      <c r="B15" s="1231"/>
      <c r="C15" s="1231"/>
      <c r="D15" s="1232"/>
      <c r="E15" s="1219" t="s">
        <v>819</v>
      </c>
      <c r="F15" s="1220"/>
      <c r="G15" s="39">
        <f>1/I15</f>
        <v>83.822296730930418</v>
      </c>
      <c r="H15" s="76" t="s">
        <v>820</v>
      </c>
      <c r="I15" s="84">
        <f>SUM(K19:K109)</f>
        <v>1.1930000000000001E-2</v>
      </c>
      <c r="J15" s="84">
        <f>SUM(L19:L109)</f>
        <v>2.0396000000000001</v>
      </c>
      <c r="K15" s="18" t="s">
        <v>821</v>
      </c>
      <c r="L15" s="25">
        <f>I15*R8</f>
        <v>10.641560000000002</v>
      </c>
      <c r="M15" s="93"/>
      <c r="N15" s="94" t="s">
        <v>822</v>
      </c>
      <c r="O15" s="112"/>
      <c r="P15" s="253"/>
      <c r="R15" s="1221">
        <f>R8</f>
        <v>892</v>
      </c>
      <c r="S15" s="1222"/>
      <c r="T15" s="451"/>
    </row>
    <row r="16" spans="1:24" s="13" customFormat="1" ht="15" customHeight="1" outlineLevel="1">
      <c r="A16" s="1255" t="s">
        <v>823</v>
      </c>
      <c r="B16" s="1248" t="s">
        <v>824</v>
      </c>
      <c r="C16" s="1257" t="s">
        <v>825</v>
      </c>
      <c r="D16" s="1258" t="s">
        <v>761</v>
      </c>
      <c r="E16" s="1259"/>
      <c r="F16" s="1259"/>
      <c r="G16" s="1210" t="s">
        <v>826</v>
      </c>
      <c r="H16" s="1211"/>
      <c r="I16" s="1211"/>
      <c r="J16" s="1212"/>
      <c r="K16" s="1213" t="s">
        <v>827</v>
      </c>
      <c r="L16" s="1247" t="s">
        <v>828</v>
      </c>
      <c r="M16" s="1246" t="s">
        <v>829</v>
      </c>
      <c r="N16" s="1247" t="s">
        <v>830</v>
      </c>
      <c r="O16" s="1249"/>
      <c r="P16" s="1249"/>
      <c r="Q16" s="1249"/>
      <c r="R16" s="1249"/>
      <c r="S16" s="1249"/>
      <c r="T16" s="1251" t="s">
        <v>831</v>
      </c>
      <c r="U16" s="1253" t="s">
        <v>832</v>
      </c>
      <c r="V16" s="1246" t="s">
        <v>833</v>
      </c>
      <c r="W16" s="1246" t="s">
        <v>834</v>
      </c>
    </row>
    <row r="17" spans="1:23" s="13" customFormat="1" ht="13.5" customHeight="1" outlineLevel="1">
      <c r="A17" s="1256"/>
      <c r="B17" s="1248"/>
      <c r="C17" s="1213"/>
      <c r="D17" s="1213" t="s">
        <v>758</v>
      </c>
      <c r="E17" s="1213" t="s">
        <v>759</v>
      </c>
      <c r="F17" s="1213" t="s">
        <v>760</v>
      </c>
      <c r="G17" s="1213" t="s">
        <v>758</v>
      </c>
      <c r="H17" s="1213" t="s">
        <v>759</v>
      </c>
      <c r="I17" s="1213" t="s">
        <v>760</v>
      </c>
      <c r="J17" s="1213" t="s">
        <v>835</v>
      </c>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2.5" customHeight="1" outlineLevel="1">
      <c r="A19" s="17">
        <v>1</v>
      </c>
      <c r="B19" s="1013" t="s">
        <v>836</v>
      </c>
      <c r="C19" s="110"/>
      <c r="D19" s="562"/>
      <c r="E19" s="562"/>
      <c r="F19" s="562"/>
      <c r="G19" s="266"/>
      <c r="H19" s="266"/>
      <c r="I19" s="266"/>
      <c r="J19" s="266"/>
      <c r="K19" s="75"/>
      <c r="L19" s="92"/>
      <c r="M19" s="125"/>
      <c r="N19" s="254"/>
      <c r="O19" s="255"/>
      <c r="P19" s="255"/>
      <c r="Q19" s="255"/>
      <c r="R19" s="255"/>
      <c r="S19" s="255"/>
      <c r="T19" s="452"/>
      <c r="U19" s="126"/>
      <c r="V19" s="95"/>
      <c r="W19" s="95"/>
    </row>
    <row r="20" spans="1:23" s="5" customFormat="1" ht="22.5" customHeight="1" outlineLevel="1">
      <c r="A20" s="17">
        <v>2</v>
      </c>
      <c r="B20" s="1039" t="s">
        <v>837</v>
      </c>
      <c r="C20" s="349">
        <v>4</v>
      </c>
      <c r="D20" s="43">
        <f>IF(G20&lt;=30,G20+4,IF(G20&lt;=50,G20+5,IF(G20&lt;=70,G20+6,IF(G20&lt;=80,G20+8))))</f>
        <v>40</v>
      </c>
      <c r="E20" s="43">
        <f t="shared" ref="E20:E83" si="0">H20+4</f>
        <v>39</v>
      </c>
      <c r="F20" s="65">
        <f t="shared" ref="F20:F83" si="1">I20+20+J20</f>
        <v>490</v>
      </c>
      <c r="G20" s="1040">
        <v>35</v>
      </c>
      <c r="H20" s="1041">
        <v>35</v>
      </c>
      <c r="I20" s="1041">
        <v>470</v>
      </c>
      <c r="J20" s="1042"/>
      <c r="K20" s="100">
        <f>ROUND(G20*H20*(I20+J20)*C20/10^9,5)</f>
        <v>2.3E-3</v>
      </c>
      <c r="L20" s="92">
        <f t="shared" ref="L20:L109" si="2">ROUND(2*($G20+$H20)*($I20+$J20)*$C20/ 10^6,4)</f>
        <v>0.26319999999999999</v>
      </c>
      <c r="M20" s="127"/>
      <c r="N20" s="1011" t="s">
        <v>1072</v>
      </c>
      <c r="O20" s="257"/>
      <c r="P20" s="245"/>
      <c r="Q20" s="257"/>
      <c r="R20" s="257"/>
      <c r="S20" s="257"/>
      <c r="T20" s="129">
        <f t="shared" ref="T20:T83" si="3">C20*$R$15</f>
        <v>3568</v>
      </c>
      <c r="U20" s="128">
        <f t="shared" ref="U20:U83" si="4">ROUND(G20*H20*(I20+J20)*T20/10^9,5)</f>
        <v>2.0542799999999999</v>
      </c>
      <c r="V20" s="96">
        <v>3</v>
      </c>
      <c r="W20" s="97">
        <f>U20*V20</f>
        <v>6.1628399999999992</v>
      </c>
    </row>
    <row r="21" spans="1:23" s="5" customFormat="1" ht="22.5" customHeight="1" outlineLevel="1">
      <c r="A21" s="17">
        <v>3</v>
      </c>
      <c r="B21" s="456" t="s">
        <v>1073</v>
      </c>
      <c r="C21" s="355">
        <v>4</v>
      </c>
      <c r="D21" s="43">
        <f t="shared" ref="D21:D37" si="5">IF(G21&lt;=30,G21+4,IF(G21&lt;=50,G21+5,IF(G21&lt;=70,G21+6,IF(G21&lt;=80,G21+8))))</f>
        <v>24</v>
      </c>
      <c r="E21" s="43">
        <f t="shared" si="0"/>
        <v>39</v>
      </c>
      <c r="F21" s="65">
        <f t="shared" si="1"/>
        <v>480</v>
      </c>
      <c r="G21" s="359">
        <v>20</v>
      </c>
      <c r="H21" s="360">
        <v>35</v>
      </c>
      <c r="I21" s="360">
        <v>430</v>
      </c>
      <c r="J21" s="580">
        <v>30</v>
      </c>
      <c r="K21" s="100">
        <f t="shared" ref="K21:K109" si="6">ROUND(G21*H21*(I21+J21)*C21/10^9,5)</f>
        <v>1.2899999999999999E-3</v>
      </c>
      <c r="L21" s="92">
        <f t="shared" si="2"/>
        <v>0.2024</v>
      </c>
      <c r="M21" s="127"/>
      <c r="N21" s="1014" t="s">
        <v>1074</v>
      </c>
      <c r="O21" s="257"/>
      <c r="P21" s="245"/>
      <c r="Q21" s="257"/>
      <c r="R21" s="257"/>
      <c r="S21" s="257"/>
      <c r="T21" s="129">
        <f t="shared" si="3"/>
        <v>3568</v>
      </c>
      <c r="U21" s="128">
        <f t="shared" si="4"/>
        <v>1.1489</v>
      </c>
      <c r="V21" s="96">
        <v>3</v>
      </c>
      <c r="W21" s="97">
        <f t="shared" ref="W21:W109" si="7">U21*V21</f>
        <v>3.4466999999999999</v>
      </c>
    </row>
    <row r="22" spans="1:23" s="5" customFormat="1" ht="22.5" customHeight="1" outlineLevel="1">
      <c r="A22" s="17">
        <v>4</v>
      </c>
      <c r="B22" s="456" t="s">
        <v>1075</v>
      </c>
      <c r="C22" s="355">
        <v>2</v>
      </c>
      <c r="D22" s="43">
        <f t="shared" si="5"/>
        <v>34</v>
      </c>
      <c r="E22" s="43">
        <f t="shared" si="0"/>
        <v>44</v>
      </c>
      <c r="F22" s="65">
        <f t="shared" si="1"/>
        <v>480</v>
      </c>
      <c r="G22" s="359">
        <v>30</v>
      </c>
      <c r="H22" s="360">
        <v>40</v>
      </c>
      <c r="I22" s="360">
        <v>430</v>
      </c>
      <c r="J22" s="580">
        <v>30</v>
      </c>
      <c r="K22" s="100">
        <f t="shared" si="6"/>
        <v>1.1000000000000001E-3</v>
      </c>
      <c r="L22" s="92">
        <f t="shared" si="2"/>
        <v>0.1288</v>
      </c>
      <c r="M22" s="127"/>
      <c r="N22" s="1014" t="s">
        <v>840</v>
      </c>
      <c r="O22" s="257"/>
      <c r="P22" s="245"/>
      <c r="Q22" s="257"/>
      <c r="R22" s="257"/>
      <c r="S22" s="257"/>
      <c r="T22" s="129">
        <f t="shared" si="3"/>
        <v>1784</v>
      </c>
      <c r="U22" s="128">
        <f t="shared" si="4"/>
        <v>0.98477000000000003</v>
      </c>
      <c r="V22" s="96">
        <v>3</v>
      </c>
      <c r="W22" s="97">
        <f t="shared" si="7"/>
        <v>2.95431</v>
      </c>
    </row>
    <row r="23" spans="1:23" s="5" customFormat="1" ht="22.5" customHeight="1" outlineLevel="1">
      <c r="A23" s="17">
        <v>5</v>
      </c>
      <c r="B23" s="1013" t="s">
        <v>852</v>
      </c>
      <c r="C23" s="355"/>
      <c r="D23" s="43">
        <f t="shared" si="5"/>
        <v>4</v>
      </c>
      <c r="E23" s="43">
        <f t="shared" si="0"/>
        <v>4</v>
      </c>
      <c r="F23" s="65">
        <f t="shared" si="1"/>
        <v>20</v>
      </c>
      <c r="G23" s="359"/>
      <c r="H23" s="360"/>
      <c r="I23" s="360"/>
      <c r="J23" s="580"/>
      <c r="K23" s="100">
        <f t="shared" si="6"/>
        <v>0</v>
      </c>
      <c r="L23" s="92">
        <f t="shared" si="2"/>
        <v>0</v>
      </c>
      <c r="M23" s="127"/>
      <c r="N23" s="1014"/>
      <c r="O23" s="257"/>
      <c r="P23" s="245"/>
      <c r="Q23" s="257"/>
      <c r="R23" s="257"/>
      <c r="S23" s="257"/>
      <c r="T23" s="129">
        <f t="shared" si="3"/>
        <v>0</v>
      </c>
      <c r="U23" s="128">
        <f t="shared" si="4"/>
        <v>0</v>
      </c>
      <c r="V23" s="96">
        <v>3</v>
      </c>
      <c r="W23" s="97">
        <f t="shared" si="7"/>
        <v>0</v>
      </c>
    </row>
    <row r="24" spans="1:23" s="5" customFormat="1" ht="22.5" customHeight="1" outlineLevel="1">
      <c r="A24" s="17">
        <v>6</v>
      </c>
      <c r="B24" s="456" t="s">
        <v>1076</v>
      </c>
      <c r="C24" s="355">
        <v>2</v>
      </c>
      <c r="D24" s="43">
        <f t="shared" si="5"/>
        <v>24</v>
      </c>
      <c r="E24" s="43">
        <f t="shared" si="0"/>
        <v>54</v>
      </c>
      <c r="F24" s="65">
        <f t="shared" si="1"/>
        <v>930</v>
      </c>
      <c r="G24" s="359">
        <v>20</v>
      </c>
      <c r="H24" s="360">
        <v>50</v>
      </c>
      <c r="I24" s="360">
        <v>890</v>
      </c>
      <c r="J24" s="580">
        <v>20</v>
      </c>
      <c r="K24" s="100">
        <f t="shared" si="6"/>
        <v>1.82E-3</v>
      </c>
      <c r="L24" s="92">
        <f t="shared" si="2"/>
        <v>0.25480000000000003</v>
      </c>
      <c r="M24" s="127"/>
      <c r="N24" s="1014" t="s">
        <v>1074</v>
      </c>
      <c r="O24" s="257"/>
      <c r="P24" s="245"/>
      <c r="Q24" s="257"/>
      <c r="R24" s="257"/>
      <c r="S24" s="257"/>
      <c r="T24" s="129">
        <f t="shared" si="3"/>
        <v>1784</v>
      </c>
      <c r="U24" s="128">
        <f t="shared" si="4"/>
        <v>1.62344</v>
      </c>
      <c r="V24" s="96">
        <v>3</v>
      </c>
      <c r="W24" s="97">
        <f t="shared" si="7"/>
        <v>4.8703199999999995</v>
      </c>
    </row>
    <row r="25" spans="1:23" s="5" customFormat="1" ht="22.5" customHeight="1" outlineLevel="1">
      <c r="A25" s="17">
        <v>7</v>
      </c>
      <c r="B25" s="1013" t="s">
        <v>1077</v>
      </c>
      <c r="C25" s="355"/>
      <c r="D25" s="43">
        <f t="shared" si="5"/>
        <v>4</v>
      </c>
      <c r="E25" s="43">
        <f t="shared" si="0"/>
        <v>4</v>
      </c>
      <c r="F25" s="65">
        <f t="shared" si="1"/>
        <v>20</v>
      </c>
      <c r="G25" s="359"/>
      <c r="H25" s="360"/>
      <c r="I25" s="360"/>
      <c r="J25" s="580"/>
      <c r="K25" s="100">
        <f t="shared" si="6"/>
        <v>0</v>
      </c>
      <c r="L25" s="92">
        <f t="shared" si="2"/>
        <v>0</v>
      </c>
      <c r="M25" s="127"/>
      <c r="N25" s="1014"/>
      <c r="O25" s="257"/>
      <c r="P25" s="245"/>
      <c r="Q25" s="257"/>
      <c r="R25" s="257"/>
      <c r="S25" s="257"/>
      <c r="T25" s="129">
        <f t="shared" si="3"/>
        <v>0</v>
      </c>
      <c r="U25" s="128">
        <f t="shared" si="4"/>
        <v>0</v>
      </c>
      <c r="V25" s="96">
        <v>3</v>
      </c>
      <c r="W25" s="97">
        <f t="shared" si="7"/>
        <v>0</v>
      </c>
    </row>
    <row r="26" spans="1:23" s="5" customFormat="1" ht="22.5" customHeight="1" outlineLevel="1">
      <c r="A26" s="17">
        <v>8</v>
      </c>
      <c r="B26" s="456" t="s">
        <v>1078</v>
      </c>
      <c r="C26" s="355">
        <v>2</v>
      </c>
      <c r="D26" s="43">
        <f t="shared" si="5"/>
        <v>24</v>
      </c>
      <c r="E26" s="43">
        <f t="shared" si="0"/>
        <v>54</v>
      </c>
      <c r="F26" s="65">
        <f t="shared" si="1"/>
        <v>910</v>
      </c>
      <c r="G26" s="359">
        <v>20</v>
      </c>
      <c r="H26" s="360">
        <v>50</v>
      </c>
      <c r="I26" s="360">
        <v>890</v>
      </c>
      <c r="J26" s="580"/>
      <c r="K26" s="100">
        <f t="shared" si="6"/>
        <v>1.7799999999999999E-3</v>
      </c>
      <c r="L26" s="92">
        <f t="shared" si="2"/>
        <v>0.2492</v>
      </c>
      <c r="M26" s="127"/>
      <c r="N26" s="1014" t="s">
        <v>1079</v>
      </c>
      <c r="O26" s="257"/>
      <c r="P26" s="245"/>
      <c r="Q26" s="257"/>
      <c r="R26" s="257"/>
      <c r="S26" s="257"/>
      <c r="T26" s="129">
        <f t="shared" si="3"/>
        <v>1784</v>
      </c>
      <c r="U26" s="128">
        <f t="shared" si="4"/>
        <v>1.5877600000000001</v>
      </c>
      <c r="V26" s="96">
        <v>3</v>
      </c>
      <c r="W26" s="97">
        <f t="shared" si="7"/>
        <v>4.76328</v>
      </c>
    </row>
    <row r="27" spans="1:23" s="5" customFormat="1" ht="22.5" customHeight="1" outlineLevel="1">
      <c r="A27" s="17">
        <v>9</v>
      </c>
      <c r="B27" s="456" t="s">
        <v>1080</v>
      </c>
      <c r="C27" s="355">
        <v>2</v>
      </c>
      <c r="D27" s="43">
        <f t="shared" si="5"/>
        <v>24</v>
      </c>
      <c r="E27" s="43">
        <f t="shared" si="0"/>
        <v>54</v>
      </c>
      <c r="F27" s="65">
        <f t="shared" si="1"/>
        <v>460</v>
      </c>
      <c r="G27" s="359">
        <v>20</v>
      </c>
      <c r="H27" s="360">
        <v>50</v>
      </c>
      <c r="I27" s="360">
        <v>400</v>
      </c>
      <c r="J27" s="1043">
        <v>40</v>
      </c>
      <c r="K27" s="100">
        <f t="shared" si="6"/>
        <v>8.8000000000000003E-4</v>
      </c>
      <c r="L27" s="92">
        <f t="shared" si="2"/>
        <v>0.1232</v>
      </c>
      <c r="M27" s="127"/>
      <c r="N27" s="1014" t="s">
        <v>1074</v>
      </c>
      <c r="O27" s="257"/>
      <c r="P27" s="245"/>
      <c r="Q27" s="257"/>
      <c r="R27" s="257"/>
      <c r="S27" s="257"/>
      <c r="T27" s="129">
        <f t="shared" si="3"/>
        <v>1784</v>
      </c>
      <c r="U27" s="128">
        <f t="shared" si="4"/>
        <v>0.78495999999999999</v>
      </c>
      <c r="V27" s="96">
        <v>3</v>
      </c>
      <c r="W27" s="97">
        <f t="shared" si="7"/>
        <v>2.3548800000000001</v>
      </c>
    </row>
    <row r="28" spans="1:23" s="5" customFormat="1" ht="22.5" customHeight="1" outlineLevel="1">
      <c r="A28" s="17">
        <v>10</v>
      </c>
      <c r="B28" s="456" t="s">
        <v>1081</v>
      </c>
      <c r="C28" s="355">
        <v>30</v>
      </c>
      <c r="D28" s="43">
        <f t="shared" si="5"/>
        <v>14</v>
      </c>
      <c r="E28" s="43">
        <f t="shared" si="0"/>
        <v>24</v>
      </c>
      <c r="F28" s="65">
        <f t="shared" si="1"/>
        <v>438</v>
      </c>
      <c r="G28" s="359">
        <v>10</v>
      </c>
      <c r="H28" s="1044">
        <v>20</v>
      </c>
      <c r="I28" s="360">
        <v>398</v>
      </c>
      <c r="J28" s="580">
        <v>20</v>
      </c>
      <c r="K28" s="100">
        <f t="shared" si="6"/>
        <v>2.5100000000000001E-3</v>
      </c>
      <c r="L28" s="92">
        <f t="shared" si="2"/>
        <v>0.75239999999999996</v>
      </c>
      <c r="M28" s="127"/>
      <c r="N28" s="1014" t="s">
        <v>1074</v>
      </c>
      <c r="O28" s="257"/>
      <c r="P28" s="245"/>
      <c r="Q28" s="257"/>
      <c r="R28" s="257"/>
      <c r="S28" s="257"/>
      <c r="T28" s="129">
        <f t="shared" si="3"/>
        <v>26760</v>
      </c>
      <c r="U28" s="128">
        <f t="shared" si="4"/>
        <v>2.2371400000000001</v>
      </c>
      <c r="V28" s="96">
        <v>3</v>
      </c>
      <c r="W28" s="97">
        <f t="shared" si="7"/>
        <v>6.7114200000000004</v>
      </c>
    </row>
    <row r="29" spans="1:23" s="5" customFormat="1" ht="22.5" customHeight="1" outlineLevel="1" thickBot="1">
      <c r="A29" s="17">
        <v>11</v>
      </c>
      <c r="B29" s="456" t="s">
        <v>1082</v>
      </c>
      <c r="C29" s="355">
        <v>1</v>
      </c>
      <c r="D29" s="43">
        <f t="shared" si="5"/>
        <v>14</v>
      </c>
      <c r="E29" s="43">
        <f t="shared" si="0"/>
        <v>34</v>
      </c>
      <c r="F29" s="65">
        <f t="shared" si="1"/>
        <v>840</v>
      </c>
      <c r="G29" s="359">
        <v>10</v>
      </c>
      <c r="H29" s="360">
        <v>30</v>
      </c>
      <c r="I29" s="360">
        <v>790</v>
      </c>
      <c r="J29" s="580">
        <v>30</v>
      </c>
      <c r="K29" s="100">
        <f t="shared" si="6"/>
        <v>2.5000000000000001E-4</v>
      </c>
      <c r="L29" s="92">
        <f t="shared" si="2"/>
        <v>6.5600000000000006E-2</v>
      </c>
      <c r="M29" s="127"/>
      <c r="N29" s="1014" t="s">
        <v>1074</v>
      </c>
      <c r="O29" s="257"/>
      <c r="P29" s="245"/>
      <c r="Q29" s="257"/>
      <c r="R29" s="257"/>
      <c r="S29" s="257"/>
      <c r="T29" s="129">
        <f t="shared" si="3"/>
        <v>892</v>
      </c>
      <c r="U29" s="128">
        <f t="shared" si="4"/>
        <v>0.21942999999999999</v>
      </c>
      <c r="V29" s="96">
        <v>3</v>
      </c>
      <c r="W29" s="97">
        <f t="shared" si="7"/>
        <v>0.65828999999999993</v>
      </c>
    </row>
    <row r="30" spans="1:23" s="5" customFormat="1" ht="15" hidden="1" customHeight="1" outlineLevel="1">
      <c r="A30" s="17">
        <v>12</v>
      </c>
      <c r="B30" s="456"/>
      <c r="C30" s="355"/>
      <c r="D30" s="43">
        <f t="shared" si="5"/>
        <v>4</v>
      </c>
      <c r="E30" s="43">
        <f t="shared" si="0"/>
        <v>4</v>
      </c>
      <c r="F30" s="65">
        <f t="shared" si="1"/>
        <v>20</v>
      </c>
      <c r="G30" s="359"/>
      <c r="H30" s="360"/>
      <c r="I30" s="360"/>
      <c r="J30" s="580"/>
      <c r="K30" s="100">
        <f t="shared" si="6"/>
        <v>0</v>
      </c>
      <c r="L30" s="92">
        <f t="shared" si="2"/>
        <v>0</v>
      </c>
      <c r="M30" s="127"/>
      <c r="N30" s="1011"/>
      <c r="O30" s="257"/>
      <c r="P30" s="245"/>
      <c r="Q30" s="257"/>
      <c r="R30" s="257"/>
      <c r="S30" s="257"/>
      <c r="T30" s="129">
        <f t="shared" si="3"/>
        <v>0</v>
      </c>
      <c r="U30" s="128">
        <f t="shared" si="4"/>
        <v>0</v>
      </c>
      <c r="V30" s="96"/>
      <c r="W30" s="97">
        <f t="shared" si="7"/>
        <v>0</v>
      </c>
    </row>
    <row r="31" spans="1:23" s="5" customFormat="1" ht="18.75" hidden="1" customHeight="1" outlineLevel="1">
      <c r="A31" s="17">
        <v>13</v>
      </c>
      <c r="B31" s="456"/>
      <c r="C31" s="355"/>
      <c r="D31" s="43">
        <f t="shared" si="5"/>
        <v>4</v>
      </c>
      <c r="E31" s="43">
        <f t="shared" si="0"/>
        <v>4</v>
      </c>
      <c r="F31" s="65">
        <f t="shared" si="1"/>
        <v>20</v>
      </c>
      <c r="G31" s="359"/>
      <c r="H31" s="360"/>
      <c r="I31" s="360"/>
      <c r="J31" s="580"/>
      <c r="K31" s="100">
        <f t="shared" si="6"/>
        <v>0</v>
      </c>
      <c r="L31" s="92">
        <f t="shared" si="2"/>
        <v>0</v>
      </c>
      <c r="M31" s="127"/>
      <c r="N31" s="1011"/>
      <c r="O31" s="257"/>
      <c r="P31" s="245"/>
      <c r="Q31" s="257"/>
      <c r="R31" s="257"/>
      <c r="S31" s="257"/>
      <c r="T31" s="129">
        <f t="shared" si="3"/>
        <v>0</v>
      </c>
      <c r="U31" s="128">
        <f t="shared" si="4"/>
        <v>0</v>
      </c>
      <c r="V31" s="96"/>
      <c r="W31" s="97">
        <f t="shared" si="7"/>
        <v>0</v>
      </c>
    </row>
    <row r="32" spans="1:23" s="5" customFormat="1" ht="15" hidden="1" customHeight="1" outlineLevel="1">
      <c r="A32" s="17">
        <v>14</v>
      </c>
      <c r="B32" s="456"/>
      <c r="C32" s="355"/>
      <c r="D32" s="43">
        <f t="shared" si="5"/>
        <v>4</v>
      </c>
      <c r="E32" s="43">
        <f t="shared" si="0"/>
        <v>4</v>
      </c>
      <c r="F32" s="65">
        <f t="shared" si="1"/>
        <v>20</v>
      </c>
      <c r="G32" s="359"/>
      <c r="H32" s="360"/>
      <c r="I32" s="360"/>
      <c r="J32" s="580"/>
      <c r="K32" s="100">
        <f t="shared" si="6"/>
        <v>0</v>
      </c>
      <c r="L32" s="92">
        <f t="shared" si="2"/>
        <v>0</v>
      </c>
      <c r="M32" s="127"/>
      <c r="N32" s="1011"/>
      <c r="O32" s="257"/>
      <c r="P32" s="245"/>
      <c r="Q32" s="257"/>
      <c r="R32" s="257"/>
      <c r="S32" s="257"/>
      <c r="T32" s="129">
        <f t="shared" si="3"/>
        <v>0</v>
      </c>
      <c r="U32" s="128">
        <f t="shared" si="4"/>
        <v>0</v>
      </c>
      <c r="V32" s="96"/>
      <c r="W32" s="97">
        <f t="shared" si="7"/>
        <v>0</v>
      </c>
    </row>
    <row r="33" spans="1:23" s="5" customFormat="1" ht="15" hidden="1" customHeight="1" outlineLevel="1">
      <c r="A33" s="17">
        <v>15</v>
      </c>
      <c r="B33" s="456"/>
      <c r="C33" s="355"/>
      <c r="D33" s="43">
        <f t="shared" si="5"/>
        <v>4</v>
      </c>
      <c r="E33" s="43">
        <f t="shared" si="0"/>
        <v>4</v>
      </c>
      <c r="F33" s="65">
        <f t="shared" si="1"/>
        <v>20</v>
      </c>
      <c r="G33" s="359"/>
      <c r="H33" s="360"/>
      <c r="I33" s="360"/>
      <c r="J33" s="580"/>
      <c r="K33" s="100">
        <f t="shared" si="6"/>
        <v>0</v>
      </c>
      <c r="L33" s="92">
        <f t="shared" si="2"/>
        <v>0</v>
      </c>
      <c r="M33" s="127"/>
      <c r="N33" s="1011"/>
      <c r="O33" s="257"/>
      <c r="P33" s="245"/>
      <c r="Q33" s="257"/>
      <c r="R33" s="257"/>
      <c r="S33" s="257"/>
      <c r="T33" s="129">
        <f t="shared" si="3"/>
        <v>0</v>
      </c>
      <c r="U33" s="128">
        <f t="shared" si="4"/>
        <v>0</v>
      </c>
      <c r="V33" s="96"/>
      <c r="W33" s="97">
        <f t="shared" si="7"/>
        <v>0</v>
      </c>
    </row>
    <row r="34" spans="1:23" s="5" customFormat="1" ht="15" hidden="1" customHeight="1" outlineLevel="1">
      <c r="A34" s="17">
        <v>16</v>
      </c>
      <c r="B34" s="456"/>
      <c r="C34" s="355"/>
      <c r="D34" s="43">
        <f t="shared" si="5"/>
        <v>4</v>
      </c>
      <c r="E34" s="43">
        <f t="shared" si="0"/>
        <v>4</v>
      </c>
      <c r="F34" s="65">
        <f t="shared" si="1"/>
        <v>20</v>
      </c>
      <c r="G34" s="359"/>
      <c r="H34" s="360"/>
      <c r="I34" s="360"/>
      <c r="J34" s="580"/>
      <c r="K34" s="100">
        <f t="shared" si="6"/>
        <v>0</v>
      </c>
      <c r="L34" s="92">
        <f t="shared" si="2"/>
        <v>0</v>
      </c>
      <c r="M34" s="127"/>
      <c r="N34" s="1014"/>
      <c r="O34" s="257"/>
      <c r="P34" s="245"/>
      <c r="Q34" s="257"/>
      <c r="R34" s="257"/>
      <c r="S34" s="257"/>
      <c r="T34" s="129">
        <f t="shared" si="3"/>
        <v>0</v>
      </c>
      <c r="U34" s="128">
        <f t="shared" si="4"/>
        <v>0</v>
      </c>
      <c r="V34" s="96"/>
      <c r="W34" s="97">
        <f t="shared" si="7"/>
        <v>0</v>
      </c>
    </row>
    <row r="35" spans="1:23" s="5" customFormat="1" ht="15" hidden="1" customHeight="1" outlineLevel="1">
      <c r="A35" s="17">
        <v>17</v>
      </c>
      <c r="B35" s="456"/>
      <c r="C35" s="355"/>
      <c r="D35" s="43">
        <f t="shared" si="5"/>
        <v>4</v>
      </c>
      <c r="E35" s="43">
        <f t="shared" si="0"/>
        <v>4</v>
      </c>
      <c r="F35" s="65">
        <f t="shared" si="1"/>
        <v>20</v>
      </c>
      <c r="G35" s="359"/>
      <c r="H35" s="360"/>
      <c r="I35" s="360"/>
      <c r="J35" s="580"/>
      <c r="K35" s="100">
        <f t="shared" si="6"/>
        <v>0</v>
      </c>
      <c r="L35" s="92">
        <f t="shared" si="2"/>
        <v>0</v>
      </c>
      <c r="M35" s="127"/>
      <c r="N35" s="1014"/>
      <c r="O35" s="245"/>
      <c r="P35" s="245"/>
      <c r="Q35" s="245"/>
      <c r="R35" s="245"/>
      <c r="S35" s="245"/>
      <c r="T35" s="129">
        <f t="shared" si="3"/>
        <v>0</v>
      </c>
      <c r="U35" s="128">
        <f t="shared" si="4"/>
        <v>0</v>
      </c>
      <c r="V35" s="96"/>
      <c r="W35" s="97">
        <f t="shared" si="7"/>
        <v>0</v>
      </c>
    </row>
    <row r="36" spans="1:23" s="5" customFormat="1" ht="15" hidden="1" customHeight="1" outlineLevel="1">
      <c r="A36" s="17">
        <v>18</v>
      </c>
      <c r="B36" s="456"/>
      <c r="C36" s="355"/>
      <c r="D36" s="43">
        <f t="shared" si="5"/>
        <v>4</v>
      </c>
      <c r="E36" s="43">
        <f t="shared" si="0"/>
        <v>4</v>
      </c>
      <c r="F36" s="65">
        <f t="shared" si="1"/>
        <v>20</v>
      </c>
      <c r="G36" s="359"/>
      <c r="H36" s="360"/>
      <c r="I36" s="360"/>
      <c r="J36" s="580"/>
      <c r="K36" s="100">
        <f t="shared" si="6"/>
        <v>0</v>
      </c>
      <c r="L36" s="92">
        <f t="shared" si="2"/>
        <v>0</v>
      </c>
      <c r="M36" s="127"/>
      <c r="N36" s="1014"/>
      <c r="O36" s="245"/>
      <c r="P36" s="245"/>
      <c r="Q36" s="245"/>
      <c r="R36" s="245"/>
      <c r="S36" s="245"/>
      <c r="T36" s="129">
        <f t="shared" si="3"/>
        <v>0</v>
      </c>
      <c r="U36" s="128">
        <f t="shared" si="4"/>
        <v>0</v>
      </c>
      <c r="V36" s="96"/>
      <c r="W36" s="97">
        <f t="shared" si="7"/>
        <v>0</v>
      </c>
    </row>
    <row r="37" spans="1:23" s="5" customFormat="1" ht="15" hidden="1" customHeight="1" outlineLevel="1">
      <c r="A37" s="17">
        <v>19</v>
      </c>
      <c r="B37" s="456"/>
      <c r="C37" s="355"/>
      <c r="D37" s="43">
        <f t="shared" si="5"/>
        <v>4</v>
      </c>
      <c r="E37" s="43">
        <f t="shared" si="0"/>
        <v>4</v>
      </c>
      <c r="F37" s="65">
        <f t="shared" si="1"/>
        <v>20</v>
      </c>
      <c r="G37" s="359"/>
      <c r="H37" s="360"/>
      <c r="I37" s="360"/>
      <c r="J37" s="580"/>
      <c r="K37" s="100">
        <f t="shared" si="6"/>
        <v>0</v>
      </c>
      <c r="L37" s="92">
        <f t="shared" si="2"/>
        <v>0</v>
      </c>
      <c r="M37" s="127"/>
      <c r="N37" s="1014"/>
      <c r="O37" s="245"/>
      <c r="P37" s="245"/>
      <c r="Q37" s="245"/>
      <c r="R37" s="245"/>
      <c r="S37" s="245"/>
      <c r="T37" s="129">
        <f t="shared" si="3"/>
        <v>0</v>
      </c>
      <c r="U37" s="128">
        <f t="shared" si="4"/>
        <v>0</v>
      </c>
      <c r="V37" s="96"/>
      <c r="W37" s="97">
        <f t="shared" si="7"/>
        <v>0</v>
      </c>
    </row>
    <row r="38" spans="1:23" s="5" customFormat="1" ht="15" hidden="1" customHeight="1" outlineLevel="1">
      <c r="A38" s="17">
        <v>20</v>
      </c>
      <c r="B38" s="456"/>
      <c r="C38" s="130"/>
      <c r="D38" s="43">
        <f t="shared" ref="D38:D101" si="8">IF(G38&lt;=19,G38+4,IF(G38&lt;=30,G38+4,IF(G38&lt;=50,G38+5,IF(G38&lt;=70,G38+6,IF(G38&lt;=80,G38+8)))))</f>
        <v>4</v>
      </c>
      <c r="E38" s="43">
        <f t="shared" si="0"/>
        <v>4</v>
      </c>
      <c r="F38" s="65">
        <f t="shared" si="1"/>
        <v>20</v>
      </c>
      <c r="G38" s="131"/>
      <c r="H38" s="458"/>
      <c r="I38" s="458"/>
      <c r="J38" s="457"/>
      <c r="K38" s="100">
        <f t="shared" si="6"/>
        <v>0</v>
      </c>
      <c r="L38" s="92">
        <f t="shared" si="2"/>
        <v>0</v>
      </c>
      <c r="M38" s="127"/>
      <c r="N38" s="244"/>
      <c r="O38" s="245"/>
      <c r="P38" s="245"/>
      <c r="Q38" s="245"/>
      <c r="R38" s="245"/>
      <c r="S38" s="245"/>
      <c r="T38" s="129">
        <f t="shared" si="3"/>
        <v>0</v>
      </c>
      <c r="U38" s="128">
        <f t="shared" si="4"/>
        <v>0</v>
      </c>
      <c r="V38" s="96"/>
      <c r="W38" s="97">
        <f t="shared" si="7"/>
        <v>0</v>
      </c>
    </row>
    <row r="39" spans="1:23" s="5" customFormat="1" ht="15" hidden="1" customHeight="1" outlineLevel="1">
      <c r="A39" s="17">
        <v>21</v>
      </c>
      <c r="B39" s="456"/>
      <c r="C39" s="130"/>
      <c r="D39" s="43">
        <f t="shared" si="8"/>
        <v>4</v>
      </c>
      <c r="E39" s="43">
        <f t="shared" si="0"/>
        <v>4</v>
      </c>
      <c r="F39" s="65">
        <f t="shared" si="1"/>
        <v>20</v>
      </c>
      <c r="G39" s="131"/>
      <c r="H39" s="458"/>
      <c r="I39" s="458"/>
      <c r="J39" s="457"/>
      <c r="K39" s="100">
        <f t="shared" si="6"/>
        <v>0</v>
      </c>
      <c r="L39" s="92">
        <f t="shared" si="2"/>
        <v>0</v>
      </c>
      <c r="M39" s="127"/>
      <c r="N39" s="244"/>
      <c r="O39" s="245"/>
      <c r="P39" s="245"/>
      <c r="Q39" s="245"/>
      <c r="R39" s="245"/>
      <c r="S39" s="245"/>
      <c r="T39" s="129">
        <f t="shared" si="3"/>
        <v>0</v>
      </c>
      <c r="U39" s="128">
        <f t="shared" si="4"/>
        <v>0</v>
      </c>
      <c r="V39" s="96"/>
      <c r="W39" s="97">
        <f t="shared" si="7"/>
        <v>0</v>
      </c>
    </row>
    <row r="40" spans="1:23" s="5" customFormat="1" ht="15" hidden="1" customHeight="1" outlineLevel="1">
      <c r="A40" s="17">
        <v>22</v>
      </c>
      <c r="B40" s="456"/>
      <c r="C40" s="130"/>
      <c r="D40" s="43">
        <f t="shared" si="8"/>
        <v>4</v>
      </c>
      <c r="E40" s="43">
        <f t="shared" si="0"/>
        <v>4</v>
      </c>
      <c r="F40" s="65">
        <f t="shared" si="1"/>
        <v>20</v>
      </c>
      <c r="G40" s="131"/>
      <c r="H40" s="458"/>
      <c r="I40" s="458"/>
      <c r="J40" s="457"/>
      <c r="K40" s="100">
        <f t="shared" si="6"/>
        <v>0</v>
      </c>
      <c r="L40" s="92">
        <f t="shared" si="2"/>
        <v>0</v>
      </c>
      <c r="M40" s="127"/>
      <c r="N40" s="244"/>
      <c r="O40" s="245"/>
      <c r="P40" s="245"/>
      <c r="Q40" s="245"/>
      <c r="R40" s="245"/>
      <c r="S40" s="245"/>
      <c r="T40" s="129">
        <f t="shared" si="3"/>
        <v>0</v>
      </c>
      <c r="U40" s="128">
        <f t="shared" si="4"/>
        <v>0</v>
      </c>
      <c r="V40" s="96"/>
      <c r="W40" s="97">
        <f t="shared" si="7"/>
        <v>0</v>
      </c>
    </row>
    <row r="41" spans="1:23" s="5" customFormat="1" ht="15" hidden="1" customHeight="1" outlineLevel="1">
      <c r="A41" s="17">
        <v>23</v>
      </c>
      <c r="B41" s="64"/>
      <c r="C41" s="130"/>
      <c r="D41" s="43">
        <f t="shared" si="8"/>
        <v>4</v>
      </c>
      <c r="E41" s="43">
        <f t="shared" si="0"/>
        <v>4</v>
      </c>
      <c r="F41" s="65">
        <f t="shared" si="1"/>
        <v>20</v>
      </c>
      <c r="G41" s="131"/>
      <c r="H41" s="458"/>
      <c r="I41" s="458"/>
      <c r="J41" s="457"/>
      <c r="K41" s="100">
        <f t="shared" si="6"/>
        <v>0</v>
      </c>
      <c r="L41" s="92">
        <f t="shared" si="2"/>
        <v>0</v>
      </c>
      <c r="M41" s="127"/>
      <c r="N41" s="244"/>
      <c r="O41" s="245"/>
      <c r="P41" s="245"/>
      <c r="Q41" s="245"/>
      <c r="R41" s="245"/>
      <c r="S41" s="245"/>
      <c r="T41" s="129">
        <f t="shared" si="3"/>
        <v>0</v>
      </c>
      <c r="U41" s="128">
        <f t="shared" si="4"/>
        <v>0</v>
      </c>
      <c r="V41" s="96"/>
      <c r="W41" s="97">
        <f t="shared" si="7"/>
        <v>0</v>
      </c>
    </row>
    <row r="42" spans="1:23" s="5" customFormat="1" ht="15" hidden="1" customHeight="1" outlineLevel="1">
      <c r="A42" s="17">
        <v>24</v>
      </c>
      <c r="B42" s="64"/>
      <c r="C42" s="130"/>
      <c r="D42" s="43">
        <f t="shared" si="8"/>
        <v>4</v>
      </c>
      <c r="E42" s="43">
        <f t="shared" si="0"/>
        <v>4</v>
      </c>
      <c r="F42" s="65">
        <f t="shared" si="1"/>
        <v>20</v>
      </c>
      <c r="G42" s="131"/>
      <c r="H42" s="458"/>
      <c r="I42" s="458"/>
      <c r="J42" s="457"/>
      <c r="K42" s="100">
        <f t="shared" si="6"/>
        <v>0</v>
      </c>
      <c r="L42" s="92">
        <f t="shared" si="2"/>
        <v>0</v>
      </c>
      <c r="M42" s="127"/>
      <c r="N42" s="244"/>
      <c r="O42" s="245"/>
      <c r="P42" s="245"/>
      <c r="Q42" s="245"/>
      <c r="R42" s="245"/>
      <c r="S42" s="245"/>
      <c r="T42" s="129">
        <f t="shared" si="3"/>
        <v>0</v>
      </c>
      <c r="U42" s="128">
        <f t="shared" si="4"/>
        <v>0</v>
      </c>
      <c r="V42" s="96"/>
      <c r="W42" s="97">
        <f t="shared" si="7"/>
        <v>0</v>
      </c>
    </row>
    <row r="43" spans="1:23" s="5" customFormat="1" ht="15" hidden="1" customHeight="1" outlineLevel="1">
      <c r="A43" s="17">
        <v>25</v>
      </c>
      <c r="B43" s="64"/>
      <c r="C43" s="130"/>
      <c r="D43" s="43">
        <f t="shared" si="8"/>
        <v>4</v>
      </c>
      <c r="E43" s="43">
        <f t="shared" si="0"/>
        <v>4</v>
      </c>
      <c r="F43" s="65">
        <f t="shared" si="1"/>
        <v>20</v>
      </c>
      <c r="G43" s="131"/>
      <c r="H43" s="458"/>
      <c r="I43" s="458"/>
      <c r="J43" s="457"/>
      <c r="K43" s="100">
        <f t="shared" si="6"/>
        <v>0</v>
      </c>
      <c r="L43" s="92">
        <f t="shared" si="2"/>
        <v>0</v>
      </c>
      <c r="M43" s="127"/>
      <c r="N43" s="244"/>
      <c r="O43" s="245"/>
      <c r="P43" s="245"/>
      <c r="Q43" s="245"/>
      <c r="R43" s="245"/>
      <c r="S43" s="245"/>
      <c r="T43" s="129">
        <f t="shared" si="3"/>
        <v>0</v>
      </c>
      <c r="U43" s="128">
        <f t="shared" si="4"/>
        <v>0</v>
      </c>
      <c r="V43" s="96"/>
      <c r="W43" s="97">
        <f t="shared" si="7"/>
        <v>0</v>
      </c>
    </row>
    <row r="44" spans="1:23" s="5" customFormat="1" ht="15" hidden="1" customHeight="1" outlineLevel="1">
      <c r="A44" s="17">
        <v>26</v>
      </c>
      <c r="B44" s="64"/>
      <c r="C44" s="130"/>
      <c r="D44" s="43">
        <f t="shared" si="8"/>
        <v>4</v>
      </c>
      <c r="E44" s="43">
        <f t="shared" si="0"/>
        <v>4</v>
      </c>
      <c r="F44" s="65">
        <f t="shared" si="1"/>
        <v>20</v>
      </c>
      <c r="G44" s="131"/>
      <c r="H44" s="458"/>
      <c r="I44" s="458"/>
      <c r="J44" s="457"/>
      <c r="K44" s="100">
        <f t="shared" si="6"/>
        <v>0</v>
      </c>
      <c r="L44" s="92">
        <f t="shared" si="2"/>
        <v>0</v>
      </c>
      <c r="M44" s="127"/>
      <c r="N44" s="244"/>
      <c r="O44" s="245"/>
      <c r="P44" s="245"/>
      <c r="Q44" s="245"/>
      <c r="R44" s="245"/>
      <c r="S44" s="245"/>
      <c r="T44" s="129">
        <f t="shared" si="3"/>
        <v>0</v>
      </c>
      <c r="U44" s="128">
        <f t="shared" si="4"/>
        <v>0</v>
      </c>
      <c r="V44" s="96"/>
      <c r="W44" s="97">
        <f t="shared" si="7"/>
        <v>0</v>
      </c>
    </row>
    <row r="45" spans="1:23" s="5" customFormat="1" ht="15" hidden="1" customHeight="1" outlineLevel="1">
      <c r="A45" s="17">
        <v>27</v>
      </c>
      <c r="B45" s="64"/>
      <c r="C45" s="130"/>
      <c r="D45" s="43">
        <f t="shared" si="8"/>
        <v>4</v>
      </c>
      <c r="E45" s="43">
        <f t="shared" si="0"/>
        <v>4</v>
      </c>
      <c r="F45" s="65">
        <f t="shared" si="1"/>
        <v>20</v>
      </c>
      <c r="G45" s="131"/>
      <c r="H45" s="458"/>
      <c r="I45" s="458"/>
      <c r="J45" s="457"/>
      <c r="K45" s="100">
        <f t="shared" si="6"/>
        <v>0</v>
      </c>
      <c r="L45" s="92">
        <f t="shared" si="2"/>
        <v>0</v>
      </c>
      <c r="M45" s="127"/>
      <c r="N45" s="244"/>
      <c r="O45" s="245"/>
      <c r="P45" s="245"/>
      <c r="Q45" s="245"/>
      <c r="R45" s="245"/>
      <c r="S45" s="245"/>
      <c r="T45" s="129">
        <f t="shared" si="3"/>
        <v>0</v>
      </c>
      <c r="U45" s="128">
        <f t="shared" si="4"/>
        <v>0</v>
      </c>
      <c r="V45" s="96"/>
      <c r="W45" s="97">
        <f t="shared" si="7"/>
        <v>0</v>
      </c>
    </row>
    <row r="46" spans="1:23" s="5" customFormat="1" ht="15" hidden="1" customHeight="1" outlineLevel="1">
      <c r="A46" s="17">
        <v>28</v>
      </c>
      <c r="B46" s="64"/>
      <c r="C46" s="130"/>
      <c r="D46" s="43">
        <f t="shared" si="8"/>
        <v>4</v>
      </c>
      <c r="E46" s="43">
        <f t="shared" si="0"/>
        <v>4</v>
      </c>
      <c r="F46" s="65">
        <f t="shared" si="1"/>
        <v>20</v>
      </c>
      <c r="G46" s="131"/>
      <c r="H46" s="458"/>
      <c r="I46" s="458"/>
      <c r="J46" s="457"/>
      <c r="K46" s="100">
        <f t="shared" si="6"/>
        <v>0</v>
      </c>
      <c r="L46" s="92">
        <f t="shared" si="2"/>
        <v>0</v>
      </c>
      <c r="M46" s="127"/>
      <c r="N46" s="244"/>
      <c r="O46" s="245"/>
      <c r="P46" s="245"/>
      <c r="Q46" s="245"/>
      <c r="R46" s="245"/>
      <c r="S46" s="245"/>
      <c r="T46" s="129">
        <f t="shared" si="3"/>
        <v>0</v>
      </c>
      <c r="U46" s="128">
        <f t="shared" si="4"/>
        <v>0</v>
      </c>
      <c r="V46" s="96"/>
      <c r="W46" s="97">
        <f t="shared" si="7"/>
        <v>0</v>
      </c>
    </row>
    <row r="47" spans="1:23" s="5" customFormat="1" ht="15" hidden="1" customHeight="1" outlineLevel="1">
      <c r="A47" s="17">
        <v>29</v>
      </c>
      <c r="B47" s="64"/>
      <c r="C47" s="130"/>
      <c r="D47" s="43">
        <f t="shared" si="8"/>
        <v>4</v>
      </c>
      <c r="E47" s="43">
        <f t="shared" si="0"/>
        <v>4</v>
      </c>
      <c r="F47" s="65">
        <f t="shared" si="1"/>
        <v>20</v>
      </c>
      <c r="G47" s="131"/>
      <c r="H47" s="458"/>
      <c r="I47" s="458"/>
      <c r="J47" s="457"/>
      <c r="K47" s="100">
        <f t="shared" si="6"/>
        <v>0</v>
      </c>
      <c r="L47" s="92">
        <f t="shared" si="2"/>
        <v>0</v>
      </c>
      <c r="M47" s="127"/>
      <c r="N47" s="244"/>
      <c r="O47" s="245"/>
      <c r="P47" s="245"/>
      <c r="Q47" s="245"/>
      <c r="R47" s="245"/>
      <c r="S47" s="245"/>
      <c r="T47" s="129">
        <f t="shared" si="3"/>
        <v>0</v>
      </c>
      <c r="U47" s="128">
        <f t="shared" si="4"/>
        <v>0</v>
      </c>
      <c r="V47" s="96"/>
      <c r="W47" s="97">
        <f t="shared" si="7"/>
        <v>0</v>
      </c>
    </row>
    <row r="48" spans="1:23" s="5" customFormat="1" ht="15" hidden="1" customHeight="1" outlineLevel="1">
      <c r="A48" s="17">
        <v>30</v>
      </c>
      <c r="B48" s="64"/>
      <c r="C48" s="130"/>
      <c r="D48" s="43">
        <f t="shared" si="8"/>
        <v>4</v>
      </c>
      <c r="E48" s="43">
        <f t="shared" si="0"/>
        <v>4</v>
      </c>
      <c r="F48" s="65">
        <f t="shared" si="1"/>
        <v>20</v>
      </c>
      <c r="G48" s="131"/>
      <c r="H48" s="458"/>
      <c r="I48" s="458"/>
      <c r="J48" s="457"/>
      <c r="K48" s="100">
        <f t="shared" si="6"/>
        <v>0</v>
      </c>
      <c r="L48" s="92">
        <f t="shared" si="2"/>
        <v>0</v>
      </c>
      <c r="M48" s="127"/>
      <c r="N48" s="244"/>
      <c r="O48" s="245"/>
      <c r="P48" s="245"/>
      <c r="Q48" s="245"/>
      <c r="R48" s="245"/>
      <c r="S48" s="245"/>
      <c r="T48" s="129">
        <f t="shared" si="3"/>
        <v>0</v>
      </c>
      <c r="U48" s="128">
        <f t="shared" si="4"/>
        <v>0</v>
      </c>
      <c r="V48" s="96"/>
      <c r="W48" s="97">
        <f t="shared" si="7"/>
        <v>0</v>
      </c>
    </row>
    <row r="49" spans="1:61" s="5" customFormat="1" ht="15" hidden="1" customHeight="1" outlineLevel="2">
      <c r="A49" s="17">
        <v>31</v>
      </c>
      <c r="B49" s="64"/>
      <c r="C49" s="130"/>
      <c r="D49" s="43">
        <f t="shared" si="8"/>
        <v>4</v>
      </c>
      <c r="E49" s="43">
        <f t="shared" si="0"/>
        <v>4</v>
      </c>
      <c r="F49" s="65">
        <f t="shared" si="1"/>
        <v>20</v>
      </c>
      <c r="G49" s="131"/>
      <c r="H49" s="458"/>
      <c r="I49" s="458"/>
      <c r="J49" s="457"/>
      <c r="K49" s="100">
        <f t="shared" si="6"/>
        <v>0</v>
      </c>
      <c r="L49" s="92">
        <f t="shared" si="2"/>
        <v>0</v>
      </c>
      <c r="M49" s="127"/>
      <c r="N49" s="244"/>
      <c r="O49" s="245"/>
      <c r="P49" s="245"/>
      <c r="Q49" s="245"/>
      <c r="R49" s="245"/>
      <c r="S49" s="245"/>
      <c r="T49" s="129">
        <f t="shared" si="3"/>
        <v>0</v>
      </c>
      <c r="U49" s="128">
        <f t="shared" si="4"/>
        <v>0</v>
      </c>
      <c r="V49" s="96"/>
      <c r="W49" s="97">
        <f t="shared" si="7"/>
        <v>0</v>
      </c>
      <c r="BI49" s="431" t="s">
        <v>863</v>
      </c>
    </row>
    <row r="50" spans="1:61" s="5" customFormat="1" ht="15" hidden="1" customHeight="1" outlineLevel="2">
      <c r="A50" s="17">
        <v>32</v>
      </c>
      <c r="B50" s="64"/>
      <c r="C50" s="130"/>
      <c r="D50" s="43">
        <f t="shared" si="8"/>
        <v>4</v>
      </c>
      <c r="E50" s="43">
        <f t="shared" si="0"/>
        <v>4</v>
      </c>
      <c r="F50" s="65">
        <f t="shared" si="1"/>
        <v>20</v>
      </c>
      <c r="G50" s="131"/>
      <c r="H50" s="458"/>
      <c r="I50" s="458"/>
      <c r="J50" s="457"/>
      <c r="K50" s="100">
        <f t="shared" si="6"/>
        <v>0</v>
      </c>
      <c r="L50" s="92">
        <f t="shared" si="2"/>
        <v>0</v>
      </c>
      <c r="M50" s="127"/>
      <c r="N50" s="244"/>
      <c r="O50" s="245"/>
      <c r="P50" s="245"/>
      <c r="Q50" s="245"/>
      <c r="R50" s="245"/>
      <c r="S50" s="245"/>
      <c r="T50" s="129">
        <f t="shared" si="3"/>
        <v>0</v>
      </c>
      <c r="U50" s="128">
        <f t="shared" si="4"/>
        <v>0</v>
      </c>
      <c r="V50" s="96"/>
      <c r="W50" s="97">
        <f t="shared" si="7"/>
        <v>0</v>
      </c>
      <c r="BI50" s="431" t="s">
        <v>864</v>
      </c>
    </row>
    <row r="51" spans="1:61" s="5" customFormat="1" ht="15" hidden="1" customHeight="1" outlineLevel="2">
      <c r="A51" s="17">
        <v>33</v>
      </c>
      <c r="B51" s="64"/>
      <c r="C51" s="130"/>
      <c r="D51" s="43">
        <f t="shared" si="8"/>
        <v>4</v>
      </c>
      <c r="E51" s="43">
        <f t="shared" si="0"/>
        <v>4</v>
      </c>
      <c r="F51" s="65">
        <f t="shared" si="1"/>
        <v>20</v>
      </c>
      <c r="G51" s="131"/>
      <c r="H51" s="458"/>
      <c r="I51" s="458"/>
      <c r="J51" s="457"/>
      <c r="K51" s="100">
        <f t="shared" si="6"/>
        <v>0</v>
      </c>
      <c r="L51" s="92">
        <f t="shared" si="2"/>
        <v>0</v>
      </c>
      <c r="M51" s="127"/>
      <c r="N51" s="244"/>
      <c r="O51" s="245"/>
      <c r="P51" s="245"/>
      <c r="Q51" s="245"/>
      <c r="R51" s="245"/>
      <c r="S51" s="245"/>
      <c r="T51" s="129">
        <f t="shared" si="3"/>
        <v>0</v>
      </c>
      <c r="U51" s="128">
        <f t="shared" si="4"/>
        <v>0</v>
      </c>
      <c r="V51" s="96"/>
      <c r="W51" s="97">
        <f t="shared" si="7"/>
        <v>0</v>
      </c>
      <c r="BI51" s="431" t="s">
        <v>865</v>
      </c>
    </row>
    <row r="52" spans="1:61" s="5" customFormat="1" ht="15" hidden="1" customHeight="1" outlineLevel="2">
      <c r="A52" s="17">
        <v>34</v>
      </c>
      <c r="B52" s="64"/>
      <c r="C52" s="130"/>
      <c r="D52" s="43">
        <f t="shared" si="8"/>
        <v>4</v>
      </c>
      <c r="E52" s="43">
        <f t="shared" si="0"/>
        <v>4</v>
      </c>
      <c r="F52" s="65">
        <f t="shared" si="1"/>
        <v>20</v>
      </c>
      <c r="G52" s="131"/>
      <c r="H52" s="458"/>
      <c r="I52" s="458"/>
      <c r="J52" s="457"/>
      <c r="K52" s="100">
        <f t="shared" si="6"/>
        <v>0</v>
      </c>
      <c r="L52" s="92">
        <f t="shared" si="2"/>
        <v>0</v>
      </c>
      <c r="M52" s="127"/>
      <c r="N52" s="244"/>
      <c r="O52" s="245"/>
      <c r="P52" s="245"/>
      <c r="Q52" s="245"/>
      <c r="R52" s="245"/>
      <c r="S52" s="245"/>
      <c r="T52" s="129">
        <f t="shared" si="3"/>
        <v>0</v>
      </c>
      <c r="U52" s="128">
        <f t="shared" si="4"/>
        <v>0</v>
      </c>
      <c r="V52" s="96"/>
      <c r="W52" s="97">
        <f t="shared" si="7"/>
        <v>0</v>
      </c>
      <c r="BI52" s="109" t="s">
        <v>37</v>
      </c>
    </row>
    <row r="53" spans="1:61" s="5" customFormat="1" ht="15" hidden="1" customHeight="1" outlineLevel="2">
      <c r="A53" s="17">
        <v>35</v>
      </c>
      <c r="B53" s="64"/>
      <c r="C53" s="130"/>
      <c r="D53" s="43">
        <f t="shared" si="8"/>
        <v>4</v>
      </c>
      <c r="E53" s="43">
        <f t="shared" si="0"/>
        <v>4</v>
      </c>
      <c r="F53" s="65">
        <f t="shared" si="1"/>
        <v>20</v>
      </c>
      <c r="G53" s="131"/>
      <c r="H53" s="458"/>
      <c r="I53" s="458"/>
      <c r="J53" s="457"/>
      <c r="K53" s="100">
        <f t="shared" si="6"/>
        <v>0</v>
      </c>
      <c r="L53" s="92">
        <f t="shared" si="2"/>
        <v>0</v>
      </c>
      <c r="M53" s="127"/>
      <c r="N53" s="244"/>
      <c r="O53" s="245"/>
      <c r="P53" s="245"/>
      <c r="Q53" s="245"/>
      <c r="R53" s="245"/>
      <c r="S53" s="245"/>
      <c r="T53" s="129">
        <f t="shared" si="3"/>
        <v>0</v>
      </c>
      <c r="U53" s="128">
        <f t="shared" si="4"/>
        <v>0</v>
      </c>
      <c r="V53" s="96"/>
      <c r="W53" s="97">
        <f t="shared" si="7"/>
        <v>0</v>
      </c>
      <c r="BI53" s="109" t="s">
        <v>4</v>
      </c>
    </row>
    <row r="54" spans="1:61" s="5" customFormat="1" ht="15" hidden="1" customHeight="1" outlineLevel="2">
      <c r="A54" s="17">
        <v>36</v>
      </c>
      <c r="B54" s="64"/>
      <c r="C54" s="130"/>
      <c r="D54" s="43">
        <f t="shared" si="8"/>
        <v>4</v>
      </c>
      <c r="E54" s="43">
        <f t="shared" si="0"/>
        <v>4</v>
      </c>
      <c r="F54" s="65">
        <f t="shared" si="1"/>
        <v>20</v>
      </c>
      <c r="G54" s="131"/>
      <c r="H54" s="458"/>
      <c r="I54" s="458"/>
      <c r="J54" s="457"/>
      <c r="K54" s="100">
        <f t="shared" si="6"/>
        <v>0</v>
      </c>
      <c r="L54" s="92">
        <f t="shared" si="2"/>
        <v>0</v>
      </c>
      <c r="M54" s="127"/>
      <c r="N54" s="244"/>
      <c r="O54" s="245"/>
      <c r="P54" s="245"/>
      <c r="Q54" s="245"/>
      <c r="R54" s="245"/>
      <c r="S54" s="245"/>
      <c r="T54" s="129">
        <f t="shared" si="3"/>
        <v>0</v>
      </c>
      <c r="U54" s="128">
        <f t="shared" si="4"/>
        <v>0</v>
      </c>
      <c r="V54" s="96"/>
      <c r="W54" s="97">
        <f t="shared" si="7"/>
        <v>0</v>
      </c>
      <c r="BI54" s="109" t="s">
        <v>35</v>
      </c>
    </row>
    <row r="55" spans="1:61" s="5" customFormat="1" ht="15" hidden="1" customHeight="1" outlineLevel="2">
      <c r="A55" s="17">
        <v>37</v>
      </c>
      <c r="B55" s="64"/>
      <c r="C55" s="130"/>
      <c r="D55" s="43">
        <f t="shared" si="8"/>
        <v>4</v>
      </c>
      <c r="E55" s="43">
        <f t="shared" si="0"/>
        <v>4</v>
      </c>
      <c r="F55" s="65">
        <f t="shared" si="1"/>
        <v>20</v>
      </c>
      <c r="G55" s="131"/>
      <c r="H55" s="458"/>
      <c r="I55" s="458"/>
      <c r="J55" s="457"/>
      <c r="K55" s="100">
        <f t="shared" si="6"/>
        <v>0</v>
      </c>
      <c r="L55" s="92">
        <f t="shared" si="2"/>
        <v>0</v>
      </c>
      <c r="M55" s="127"/>
      <c r="N55" s="244"/>
      <c r="O55" s="245"/>
      <c r="P55" s="245"/>
      <c r="Q55" s="245"/>
      <c r="R55" s="245"/>
      <c r="S55" s="245"/>
      <c r="T55" s="129">
        <f t="shared" si="3"/>
        <v>0</v>
      </c>
      <c r="U55" s="128">
        <f t="shared" si="4"/>
        <v>0</v>
      </c>
      <c r="V55" s="96"/>
      <c r="W55" s="97">
        <f t="shared" si="7"/>
        <v>0</v>
      </c>
      <c r="BI55" s="109" t="s">
        <v>36</v>
      </c>
    </row>
    <row r="56" spans="1:61" s="5" customFormat="1" ht="15" hidden="1" customHeight="1" outlineLevel="2">
      <c r="A56" s="17">
        <v>38</v>
      </c>
      <c r="B56" s="64"/>
      <c r="C56" s="130"/>
      <c r="D56" s="43">
        <f t="shared" si="8"/>
        <v>4</v>
      </c>
      <c r="E56" s="43">
        <f t="shared" si="0"/>
        <v>4</v>
      </c>
      <c r="F56" s="65">
        <f t="shared" si="1"/>
        <v>20</v>
      </c>
      <c r="G56" s="131"/>
      <c r="H56" s="458"/>
      <c r="I56" s="458"/>
      <c r="J56" s="457"/>
      <c r="K56" s="100">
        <f t="shared" si="6"/>
        <v>0</v>
      </c>
      <c r="L56" s="92">
        <f t="shared" si="2"/>
        <v>0</v>
      </c>
      <c r="M56" s="127"/>
      <c r="N56" s="244"/>
      <c r="O56" s="245"/>
      <c r="P56" s="245"/>
      <c r="Q56" s="245"/>
      <c r="R56" s="245"/>
      <c r="S56" s="245"/>
      <c r="T56" s="129">
        <f t="shared" si="3"/>
        <v>0</v>
      </c>
      <c r="U56" s="128">
        <f t="shared" si="4"/>
        <v>0</v>
      </c>
      <c r="V56" s="96"/>
      <c r="W56" s="97">
        <f t="shared" si="7"/>
        <v>0</v>
      </c>
      <c r="BI56" s="109" t="s">
        <v>38</v>
      </c>
    </row>
    <row r="57" spans="1:61" s="5" customFormat="1" ht="15" hidden="1" customHeight="1" outlineLevel="2">
      <c r="A57" s="17">
        <v>39</v>
      </c>
      <c r="B57" s="64"/>
      <c r="C57" s="130"/>
      <c r="D57" s="43">
        <f t="shared" si="8"/>
        <v>4</v>
      </c>
      <c r="E57" s="43">
        <f t="shared" si="0"/>
        <v>4</v>
      </c>
      <c r="F57" s="65">
        <f t="shared" si="1"/>
        <v>20</v>
      </c>
      <c r="G57" s="131"/>
      <c r="H57" s="458"/>
      <c r="I57" s="458"/>
      <c r="J57" s="457"/>
      <c r="K57" s="100">
        <f t="shared" si="6"/>
        <v>0</v>
      </c>
      <c r="L57" s="92">
        <f t="shared" si="2"/>
        <v>0</v>
      </c>
      <c r="M57" s="127"/>
      <c r="N57" s="244"/>
      <c r="O57" s="245"/>
      <c r="P57" s="245"/>
      <c r="Q57" s="245"/>
      <c r="R57" s="245"/>
      <c r="S57" s="245"/>
      <c r="T57" s="129">
        <f t="shared" si="3"/>
        <v>0</v>
      </c>
      <c r="U57" s="128">
        <f t="shared" si="4"/>
        <v>0</v>
      </c>
      <c r="V57" s="96"/>
      <c r="W57" s="97">
        <f t="shared" si="7"/>
        <v>0</v>
      </c>
      <c r="BI57" s="109" t="s">
        <v>39</v>
      </c>
    </row>
    <row r="58" spans="1:61" s="5" customFormat="1" ht="15" hidden="1" customHeight="1" outlineLevel="2">
      <c r="A58" s="17">
        <v>40</v>
      </c>
      <c r="B58" s="64"/>
      <c r="C58" s="130"/>
      <c r="D58" s="43">
        <f t="shared" si="8"/>
        <v>4</v>
      </c>
      <c r="E58" s="43">
        <f t="shared" si="0"/>
        <v>4</v>
      </c>
      <c r="F58" s="65">
        <f t="shared" si="1"/>
        <v>20</v>
      </c>
      <c r="G58" s="131"/>
      <c r="H58" s="458"/>
      <c r="I58" s="458"/>
      <c r="J58" s="457"/>
      <c r="K58" s="100">
        <f t="shared" si="6"/>
        <v>0</v>
      </c>
      <c r="L58" s="92">
        <f t="shared" si="2"/>
        <v>0</v>
      </c>
      <c r="M58" s="127"/>
      <c r="N58" s="244"/>
      <c r="O58" s="245"/>
      <c r="P58" s="245"/>
      <c r="Q58" s="245"/>
      <c r="R58" s="245"/>
      <c r="S58" s="245"/>
      <c r="T58" s="129">
        <f t="shared" si="3"/>
        <v>0</v>
      </c>
      <c r="U58" s="128">
        <f t="shared" si="4"/>
        <v>0</v>
      </c>
      <c r="V58" s="96"/>
      <c r="W58" s="97">
        <f t="shared" si="7"/>
        <v>0</v>
      </c>
      <c r="BI58" s="109" t="s">
        <v>40</v>
      </c>
    </row>
    <row r="59" spans="1:61" s="5" customFormat="1" ht="15" hidden="1" customHeight="1" outlineLevel="2">
      <c r="A59" s="17">
        <v>41</v>
      </c>
      <c r="B59" s="64"/>
      <c r="C59" s="130"/>
      <c r="D59" s="43">
        <f t="shared" si="8"/>
        <v>4</v>
      </c>
      <c r="E59" s="43">
        <f t="shared" si="0"/>
        <v>4</v>
      </c>
      <c r="F59" s="65">
        <f t="shared" si="1"/>
        <v>20</v>
      </c>
      <c r="G59" s="131"/>
      <c r="H59" s="458"/>
      <c r="I59" s="458"/>
      <c r="J59" s="457"/>
      <c r="K59" s="100">
        <f t="shared" si="6"/>
        <v>0</v>
      </c>
      <c r="L59" s="92">
        <f t="shared" si="2"/>
        <v>0</v>
      </c>
      <c r="M59" s="127"/>
      <c r="N59" s="244"/>
      <c r="O59" s="245"/>
      <c r="P59" s="245"/>
      <c r="Q59" s="245"/>
      <c r="R59" s="245"/>
      <c r="S59" s="245"/>
      <c r="T59" s="129">
        <f t="shared" si="3"/>
        <v>0</v>
      </c>
      <c r="U59" s="128">
        <f t="shared" si="4"/>
        <v>0</v>
      </c>
      <c r="V59" s="96"/>
      <c r="W59" s="97">
        <f t="shared" si="7"/>
        <v>0</v>
      </c>
      <c r="BI59" s="109" t="s">
        <v>41</v>
      </c>
    </row>
    <row r="60" spans="1:61" s="5" customFormat="1" ht="15" hidden="1" customHeight="1" outlineLevel="2">
      <c r="A60" s="17">
        <v>42</v>
      </c>
      <c r="B60" s="64"/>
      <c r="C60" s="130"/>
      <c r="D60" s="43">
        <f t="shared" si="8"/>
        <v>4</v>
      </c>
      <c r="E60" s="43">
        <f t="shared" si="0"/>
        <v>4</v>
      </c>
      <c r="F60" s="65">
        <f t="shared" si="1"/>
        <v>20</v>
      </c>
      <c r="G60" s="131"/>
      <c r="H60" s="458"/>
      <c r="I60" s="458"/>
      <c r="J60" s="457"/>
      <c r="K60" s="100">
        <f t="shared" si="6"/>
        <v>0</v>
      </c>
      <c r="L60" s="92">
        <f t="shared" si="2"/>
        <v>0</v>
      </c>
      <c r="M60" s="127"/>
      <c r="N60" s="244"/>
      <c r="O60" s="245"/>
      <c r="P60" s="245"/>
      <c r="Q60" s="245"/>
      <c r="R60" s="245"/>
      <c r="S60" s="245"/>
      <c r="T60" s="129">
        <f t="shared" si="3"/>
        <v>0</v>
      </c>
      <c r="U60" s="128">
        <f t="shared" si="4"/>
        <v>0</v>
      </c>
      <c r="V60" s="96"/>
      <c r="W60" s="97">
        <f t="shared" si="7"/>
        <v>0</v>
      </c>
      <c r="BI60" s="109" t="s">
        <v>5</v>
      </c>
    </row>
    <row r="61" spans="1:61" s="5" customFormat="1" ht="15" hidden="1" customHeight="1" outlineLevel="2">
      <c r="A61" s="17">
        <v>43</v>
      </c>
      <c r="B61" s="64"/>
      <c r="C61" s="130"/>
      <c r="D61" s="43">
        <f t="shared" si="8"/>
        <v>4</v>
      </c>
      <c r="E61" s="43">
        <f t="shared" si="0"/>
        <v>4</v>
      </c>
      <c r="F61" s="65">
        <f t="shared" si="1"/>
        <v>20</v>
      </c>
      <c r="G61" s="131"/>
      <c r="H61" s="458"/>
      <c r="I61" s="458"/>
      <c r="J61" s="457"/>
      <c r="K61" s="100">
        <f t="shared" si="6"/>
        <v>0</v>
      </c>
      <c r="L61" s="92">
        <f t="shared" si="2"/>
        <v>0</v>
      </c>
      <c r="M61" s="127"/>
      <c r="N61" s="244"/>
      <c r="O61" s="245"/>
      <c r="P61" s="245"/>
      <c r="Q61" s="245"/>
      <c r="R61" s="245"/>
      <c r="S61" s="245"/>
      <c r="T61" s="129">
        <f t="shared" si="3"/>
        <v>0</v>
      </c>
      <c r="U61" s="128">
        <f t="shared" si="4"/>
        <v>0</v>
      </c>
      <c r="V61" s="96"/>
      <c r="W61" s="97">
        <f t="shared" si="7"/>
        <v>0</v>
      </c>
      <c r="BI61" s="109" t="s">
        <v>64</v>
      </c>
    </row>
    <row r="62" spans="1:61" s="5" customFormat="1" ht="15" hidden="1" customHeight="1" outlineLevel="2">
      <c r="A62" s="17">
        <v>44</v>
      </c>
      <c r="B62" s="64"/>
      <c r="C62" s="130"/>
      <c r="D62" s="43">
        <f t="shared" si="8"/>
        <v>4</v>
      </c>
      <c r="E62" s="43">
        <f t="shared" si="0"/>
        <v>4</v>
      </c>
      <c r="F62" s="65">
        <f t="shared" si="1"/>
        <v>20</v>
      </c>
      <c r="G62" s="131"/>
      <c r="H62" s="458"/>
      <c r="I62" s="458"/>
      <c r="J62" s="457"/>
      <c r="K62" s="100">
        <f t="shared" si="6"/>
        <v>0</v>
      </c>
      <c r="L62" s="92">
        <f t="shared" si="2"/>
        <v>0</v>
      </c>
      <c r="M62" s="127"/>
      <c r="N62" s="244"/>
      <c r="O62" s="245"/>
      <c r="P62" s="245"/>
      <c r="Q62" s="245"/>
      <c r="R62" s="245"/>
      <c r="S62" s="245"/>
      <c r="T62" s="129">
        <f t="shared" si="3"/>
        <v>0</v>
      </c>
      <c r="U62" s="128">
        <f t="shared" si="4"/>
        <v>0</v>
      </c>
      <c r="V62" s="96"/>
      <c r="W62" s="97">
        <f t="shared" si="7"/>
        <v>0</v>
      </c>
      <c r="BI62" s="109" t="s">
        <v>65</v>
      </c>
    </row>
    <row r="63" spans="1:61" s="5" customFormat="1" ht="15" hidden="1" customHeight="1" outlineLevel="2">
      <c r="A63" s="17">
        <v>45</v>
      </c>
      <c r="B63" s="64"/>
      <c r="C63" s="130"/>
      <c r="D63" s="43">
        <f t="shared" si="8"/>
        <v>4</v>
      </c>
      <c r="E63" s="43">
        <f t="shared" si="0"/>
        <v>4</v>
      </c>
      <c r="F63" s="65">
        <f t="shared" si="1"/>
        <v>20</v>
      </c>
      <c r="G63" s="131"/>
      <c r="H63" s="458"/>
      <c r="I63" s="458"/>
      <c r="J63" s="457"/>
      <c r="K63" s="100">
        <f t="shared" si="6"/>
        <v>0</v>
      </c>
      <c r="L63" s="92">
        <f t="shared" si="2"/>
        <v>0</v>
      </c>
      <c r="M63" s="127"/>
      <c r="N63" s="244"/>
      <c r="O63" s="245"/>
      <c r="P63" s="245"/>
      <c r="Q63" s="245"/>
      <c r="R63" s="245"/>
      <c r="S63" s="245"/>
      <c r="T63" s="129">
        <f t="shared" si="3"/>
        <v>0</v>
      </c>
      <c r="U63" s="128">
        <f t="shared" si="4"/>
        <v>0</v>
      </c>
      <c r="V63" s="96"/>
      <c r="W63" s="97">
        <f t="shared" si="7"/>
        <v>0</v>
      </c>
      <c r="BI63" s="109" t="s">
        <v>63</v>
      </c>
    </row>
    <row r="64" spans="1:61" s="5" customFormat="1" ht="15" hidden="1" customHeight="1" outlineLevel="2">
      <c r="A64" s="17">
        <v>46</v>
      </c>
      <c r="B64" s="64"/>
      <c r="C64" s="130"/>
      <c r="D64" s="43">
        <f t="shared" si="8"/>
        <v>4</v>
      </c>
      <c r="E64" s="43">
        <f t="shared" si="0"/>
        <v>4</v>
      </c>
      <c r="F64" s="65">
        <f t="shared" si="1"/>
        <v>20</v>
      </c>
      <c r="G64" s="131"/>
      <c r="H64" s="458"/>
      <c r="I64" s="458"/>
      <c r="J64" s="457"/>
      <c r="K64" s="100">
        <f t="shared" si="6"/>
        <v>0</v>
      </c>
      <c r="L64" s="92">
        <f t="shared" si="2"/>
        <v>0</v>
      </c>
      <c r="M64" s="127"/>
      <c r="N64" s="244"/>
      <c r="O64" s="245"/>
      <c r="P64" s="245"/>
      <c r="Q64" s="245"/>
      <c r="R64" s="245"/>
      <c r="S64" s="245"/>
      <c r="T64" s="129">
        <f t="shared" si="3"/>
        <v>0</v>
      </c>
      <c r="U64" s="128">
        <f t="shared" si="4"/>
        <v>0</v>
      </c>
      <c r="V64" s="96"/>
      <c r="W64" s="97">
        <f t="shared" si="7"/>
        <v>0</v>
      </c>
      <c r="BI64" s="109" t="s">
        <v>66</v>
      </c>
    </row>
    <row r="65" spans="1:61" s="5" customFormat="1" ht="15" hidden="1" customHeight="1" outlineLevel="2">
      <c r="A65" s="17">
        <v>47</v>
      </c>
      <c r="B65" s="64"/>
      <c r="C65" s="130"/>
      <c r="D65" s="43">
        <f t="shared" si="8"/>
        <v>4</v>
      </c>
      <c r="E65" s="43">
        <f t="shared" si="0"/>
        <v>4</v>
      </c>
      <c r="F65" s="65">
        <f t="shared" si="1"/>
        <v>20</v>
      </c>
      <c r="G65" s="131"/>
      <c r="H65" s="458"/>
      <c r="I65" s="458"/>
      <c r="J65" s="457"/>
      <c r="K65" s="100">
        <f t="shared" si="6"/>
        <v>0</v>
      </c>
      <c r="L65" s="92">
        <f t="shared" si="2"/>
        <v>0</v>
      </c>
      <c r="M65" s="127"/>
      <c r="N65" s="244"/>
      <c r="O65" s="245"/>
      <c r="P65" s="245"/>
      <c r="Q65" s="245"/>
      <c r="R65" s="245"/>
      <c r="S65" s="245"/>
      <c r="T65" s="129">
        <f t="shared" si="3"/>
        <v>0</v>
      </c>
      <c r="U65" s="128">
        <f t="shared" si="4"/>
        <v>0</v>
      </c>
      <c r="V65" s="96"/>
      <c r="W65" s="97">
        <f t="shared" si="7"/>
        <v>0</v>
      </c>
      <c r="BI65" s="109" t="s">
        <v>67</v>
      </c>
    </row>
    <row r="66" spans="1:61" s="5" customFormat="1" ht="15" hidden="1" customHeight="1" outlineLevel="2">
      <c r="A66" s="17">
        <v>48</v>
      </c>
      <c r="B66" s="64"/>
      <c r="C66" s="130"/>
      <c r="D66" s="43">
        <f t="shared" si="8"/>
        <v>4</v>
      </c>
      <c r="E66" s="43">
        <f t="shared" si="0"/>
        <v>4</v>
      </c>
      <c r="F66" s="65">
        <f t="shared" si="1"/>
        <v>20</v>
      </c>
      <c r="G66" s="131"/>
      <c r="H66" s="458"/>
      <c r="I66" s="458"/>
      <c r="J66" s="457"/>
      <c r="K66" s="100">
        <f t="shared" si="6"/>
        <v>0</v>
      </c>
      <c r="L66" s="92">
        <f t="shared" si="2"/>
        <v>0</v>
      </c>
      <c r="M66" s="127"/>
      <c r="N66" s="244"/>
      <c r="O66" s="245"/>
      <c r="P66" s="245"/>
      <c r="Q66" s="245"/>
      <c r="R66" s="245"/>
      <c r="S66" s="245"/>
      <c r="T66" s="129">
        <f t="shared" si="3"/>
        <v>0</v>
      </c>
      <c r="U66" s="128">
        <f t="shared" si="4"/>
        <v>0</v>
      </c>
      <c r="V66" s="96"/>
      <c r="W66" s="97">
        <f t="shared" si="7"/>
        <v>0</v>
      </c>
      <c r="BI66" s="109" t="s">
        <v>68</v>
      </c>
    </row>
    <row r="67" spans="1:61" s="5" customFormat="1" ht="15" hidden="1" customHeight="1" outlineLevel="2">
      <c r="A67" s="17">
        <v>49</v>
      </c>
      <c r="B67" s="64"/>
      <c r="C67" s="130"/>
      <c r="D67" s="43">
        <f t="shared" si="8"/>
        <v>4</v>
      </c>
      <c r="E67" s="43">
        <f t="shared" si="0"/>
        <v>4</v>
      </c>
      <c r="F67" s="65">
        <f t="shared" si="1"/>
        <v>20</v>
      </c>
      <c r="G67" s="131"/>
      <c r="H67" s="458"/>
      <c r="I67" s="458"/>
      <c r="J67" s="457"/>
      <c r="K67" s="100">
        <f t="shared" si="6"/>
        <v>0</v>
      </c>
      <c r="L67" s="92">
        <f t="shared" si="2"/>
        <v>0</v>
      </c>
      <c r="M67" s="127"/>
      <c r="N67" s="244"/>
      <c r="O67" s="245"/>
      <c r="P67" s="245"/>
      <c r="Q67" s="245"/>
      <c r="R67" s="245"/>
      <c r="S67" s="245"/>
      <c r="T67" s="129">
        <f t="shared" si="3"/>
        <v>0</v>
      </c>
      <c r="U67" s="128">
        <f t="shared" si="4"/>
        <v>0</v>
      </c>
      <c r="V67" s="96"/>
      <c r="W67" s="97">
        <f t="shared" si="7"/>
        <v>0</v>
      </c>
      <c r="BI67" s="109" t="s">
        <v>69</v>
      </c>
    </row>
    <row r="68" spans="1:61" s="5" customFormat="1" ht="15" hidden="1" customHeight="1" outlineLevel="2">
      <c r="A68" s="17">
        <v>50</v>
      </c>
      <c r="B68" s="64"/>
      <c r="C68" s="130"/>
      <c r="D68" s="43">
        <f t="shared" si="8"/>
        <v>4</v>
      </c>
      <c r="E68" s="43">
        <f t="shared" si="0"/>
        <v>4</v>
      </c>
      <c r="F68" s="65">
        <f t="shared" si="1"/>
        <v>20</v>
      </c>
      <c r="G68" s="131"/>
      <c r="H68" s="458"/>
      <c r="I68" s="458"/>
      <c r="J68" s="457"/>
      <c r="K68" s="100">
        <f t="shared" si="6"/>
        <v>0</v>
      </c>
      <c r="L68" s="92">
        <f t="shared" si="2"/>
        <v>0</v>
      </c>
      <c r="M68" s="127"/>
      <c r="N68" s="244"/>
      <c r="O68" s="245"/>
      <c r="P68" s="245"/>
      <c r="Q68" s="245"/>
      <c r="R68" s="245"/>
      <c r="S68" s="245"/>
      <c r="T68" s="129">
        <f t="shared" si="3"/>
        <v>0</v>
      </c>
      <c r="U68" s="128">
        <f t="shared" si="4"/>
        <v>0</v>
      </c>
      <c r="V68" s="96"/>
      <c r="W68" s="97">
        <f t="shared" si="7"/>
        <v>0</v>
      </c>
      <c r="BI68" s="109" t="s">
        <v>70</v>
      </c>
    </row>
    <row r="69" spans="1:61" s="5" customFormat="1" ht="15" hidden="1" customHeight="1" outlineLevel="2">
      <c r="A69" s="17">
        <v>51</v>
      </c>
      <c r="B69" s="64"/>
      <c r="C69" s="130"/>
      <c r="D69" s="43">
        <f t="shared" si="8"/>
        <v>4</v>
      </c>
      <c r="E69" s="43">
        <f t="shared" si="0"/>
        <v>4</v>
      </c>
      <c r="F69" s="65">
        <f t="shared" si="1"/>
        <v>20</v>
      </c>
      <c r="G69" s="131"/>
      <c r="H69" s="458"/>
      <c r="I69" s="458"/>
      <c r="J69" s="457"/>
      <c r="K69" s="100">
        <f t="shared" si="6"/>
        <v>0</v>
      </c>
      <c r="L69" s="92">
        <f t="shared" si="2"/>
        <v>0</v>
      </c>
      <c r="M69" s="127"/>
      <c r="N69" s="244"/>
      <c r="O69" s="245"/>
      <c r="P69" s="245"/>
      <c r="Q69" s="245"/>
      <c r="R69" s="245"/>
      <c r="S69" s="245"/>
      <c r="T69" s="129">
        <f t="shared" si="3"/>
        <v>0</v>
      </c>
      <c r="U69" s="128">
        <f t="shared" si="4"/>
        <v>0</v>
      </c>
      <c r="V69" s="96"/>
      <c r="W69" s="97">
        <f t="shared" si="7"/>
        <v>0</v>
      </c>
      <c r="BI69" s="109" t="s">
        <v>71</v>
      </c>
    </row>
    <row r="70" spans="1:61" s="5" customFormat="1" ht="15" hidden="1" customHeight="1" outlineLevel="2">
      <c r="A70" s="17">
        <v>52</v>
      </c>
      <c r="B70" s="64"/>
      <c r="C70" s="130"/>
      <c r="D70" s="43">
        <f t="shared" si="8"/>
        <v>4</v>
      </c>
      <c r="E70" s="43">
        <f t="shared" si="0"/>
        <v>4</v>
      </c>
      <c r="F70" s="65">
        <f t="shared" si="1"/>
        <v>20</v>
      </c>
      <c r="G70" s="131"/>
      <c r="H70" s="458"/>
      <c r="I70" s="458"/>
      <c r="J70" s="457"/>
      <c r="K70" s="100">
        <f t="shared" si="6"/>
        <v>0</v>
      </c>
      <c r="L70" s="92">
        <f t="shared" si="2"/>
        <v>0</v>
      </c>
      <c r="M70" s="127"/>
      <c r="N70" s="244"/>
      <c r="O70" s="245"/>
      <c r="P70" s="245"/>
      <c r="Q70" s="245"/>
      <c r="R70" s="245"/>
      <c r="S70" s="245"/>
      <c r="T70" s="129">
        <f t="shared" si="3"/>
        <v>0</v>
      </c>
      <c r="U70" s="128">
        <f t="shared" si="4"/>
        <v>0</v>
      </c>
      <c r="V70" s="96"/>
      <c r="W70" s="97">
        <f t="shared" si="7"/>
        <v>0</v>
      </c>
      <c r="BI70" s="109" t="s">
        <v>6</v>
      </c>
    </row>
    <row r="71" spans="1:61" s="5" customFormat="1" ht="15" hidden="1" customHeight="1" outlineLevel="2">
      <c r="A71" s="17">
        <v>53</v>
      </c>
      <c r="B71" s="64"/>
      <c r="C71" s="130"/>
      <c r="D71" s="43">
        <f t="shared" si="8"/>
        <v>4</v>
      </c>
      <c r="E71" s="43">
        <f t="shared" si="0"/>
        <v>4</v>
      </c>
      <c r="F71" s="65">
        <f t="shared" si="1"/>
        <v>20</v>
      </c>
      <c r="G71" s="131"/>
      <c r="H71" s="458"/>
      <c r="I71" s="458"/>
      <c r="J71" s="457"/>
      <c r="K71" s="100">
        <f t="shared" si="6"/>
        <v>0</v>
      </c>
      <c r="L71" s="92">
        <f t="shared" si="2"/>
        <v>0</v>
      </c>
      <c r="M71" s="127"/>
      <c r="N71" s="244"/>
      <c r="O71" s="245"/>
      <c r="P71" s="245"/>
      <c r="Q71" s="245"/>
      <c r="R71" s="245"/>
      <c r="S71" s="245"/>
      <c r="T71" s="129">
        <f t="shared" si="3"/>
        <v>0</v>
      </c>
      <c r="U71" s="128">
        <f t="shared" si="4"/>
        <v>0</v>
      </c>
      <c r="V71" s="96"/>
      <c r="W71" s="97">
        <f t="shared" si="7"/>
        <v>0</v>
      </c>
      <c r="BI71" s="109" t="s">
        <v>7</v>
      </c>
    </row>
    <row r="72" spans="1:61" s="5" customFormat="1" ht="15" hidden="1" customHeight="1" outlineLevel="2">
      <c r="A72" s="17">
        <v>54</v>
      </c>
      <c r="B72" s="64"/>
      <c r="C72" s="130"/>
      <c r="D72" s="43">
        <f t="shared" si="8"/>
        <v>4</v>
      </c>
      <c r="E72" s="43">
        <f t="shared" si="0"/>
        <v>4</v>
      </c>
      <c r="F72" s="65">
        <f t="shared" si="1"/>
        <v>20</v>
      </c>
      <c r="G72" s="131"/>
      <c r="H72" s="458"/>
      <c r="I72" s="458"/>
      <c r="J72" s="457"/>
      <c r="K72" s="100">
        <f t="shared" si="6"/>
        <v>0</v>
      </c>
      <c r="L72" s="92">
        <f t="shared" si="2"/>
        <v>0</v>
      </c>
      <c r="M72" s="127"/>
      <c r="N72" s="244"/>
      <c r="O72" s="245"/>
      <c r="P72" s="245"/>
      <c r="Q72" s="245"/>
      <c r="R72" s="245"/>
      <c r="S72" s="245"/>
      <c r="T72" s="129">
        <f t="shared" si="3"/>
        <v>0</v>
      </c>
      <c r="U72" s="128">
        <f t="shared" si="4"/>
        <v>0</v>
      </c>
      <c r="V72" s="96"/>
      <c r="W72" s="97">
        <f t="shared" si="7"/>
        <v>0</v>
      </c>
      <c r="BI72" s="109" t="s">
        <v>8</v>
      </c>
    </row>
    <row r="73" spans="1:61" s="5" customFormat="1" ht="15" hidden="1" customHeight="1" outlineLevel="2">
      <c r="A73" s="17">
        <v>55</v>
      </c>
      <c r="B73" s="64"/>
      <c r="C73" s="130"/>
      <c r="D73" s="43">
        <f t="shared" si="8"/>
        <v>4</v>
      </c>
      <c r="E73" s="43">
        <f t="shared" si="0"/>
        <v>4</v>
      </c>
      <c r="F73" s="65">
        <f t="shared" si="1"/>
        <v>20</v>
      </c>
      <c r="G73" s="131"/>
      <c r="H73" s="458"/>
      <c r="I73" s="458"/>
      <c r="J73" s="457"/>
      <c r="K73" s="100">
        <f t="shared" si="6"/>
        <v>0</v>
      </c>
      <c r="L73" s="92">
        <f t="shared" si="2"/>
        <v>0</v>
      </c>
      <c r="M73" s="127"/>
      <c r="N73" s="244"/>
      <c r="O73" s="245"/>
      <c r="P73" s="245"/>
      <c r="Q73" s="245"/>
      <c r="R73" s="245"/>
      <c r="S73" s="245"/>
      <c r="T73" s="129">
        <f t="shared" si="3"/>
        <v>0</v>
      </c>
      <c r="U73" s="128">
        <f t="shared" si="4"/>
        <v>0</v>
      </c>
      <c r="V73" s="96"/>
      <c r="W73" s="97">
        <f t="shared" si="7"/>
        <v>0</v>
      </c>
      <c r="BI73" s="109" t="s">
        <v>9</v>
      </c>
    </row>
    <row r="74" spans="1:61" s="5" customFormat="1" ht="15" hidden="1" customHeight="1" outlineLevel="2">
      <c r="A74" s="17">
        <v>56</v>
      </c>
      <c r="B74" s="64"/>
      <c r="C74" s="130"/>
      <c r="D74" s="43">
        <f t="shared" si="8"/>
        <v>4</v>
      </c>
      <c r="E74" s="43">
        <f t="shared" si="0"/>
        <v>4</v>
      </c>
      <c r="F74" s="65">
        <f t="shared" si="1"/>
        <v>20</v>
      </c>
      <c r="G74" s="131"/>
      <c r="H74" s="458"/>
      <c r="I74" s="458"/>
      <c r="J74" s="457"/>
      <c r="K74" s="100">
        <f t="shared" si="6"/>
        <v>0</v>
      </c>
      <c r="L74" s="92">
        <f t="shared" si="2"/>
        <v>0</v>
      </c>
      <c r="M74" s="127"/>
      <c r="N74" s="244"/>
      <c r="O74" s="245"/>
      <c r="P74" s="245"/>
      <c r="Q74" s="245"/>
      <c r="R74" s="245"/>
      <c r="S74" s="245"/>
      <c r="T74" s="129">
        <f t="shared" si="3"/>
        <v>0</v>
      </c>
      <c r="U74" s="128">
        <f t="shared" si="4"/>
        <v>0</v>
      </c>
      <c r="V74" s="96"/>
      <c r="W74" s="97">
        <f t="shared" si="7"/>
        <v>0</v>
      </c>
      <c r="BI74" s="109" t="s">
        <v>10</v>
      </c>
    </row>
    <row r="75" spans="1:61" s="5" customFormat="1" ht="15" hidden="1" customHeight="1" outlineLevel="2">
      <c r="A75" s="17">
        <v>57</v>
      </c>
      <c r="B75" s="64"/>
      <c r="C75" s="130"/>
      <c r="D75" s="43">
        <f t="shared" si="8"/>
        <v>4</v>
      </c>
      <c r="E75" s="43">
        <f t="shared" si="0"/>
        <v>4</v>
      </c>
      <c r="F75" s="65">
        <f t="shared" si="1"/>
        <v>20</v>
      </c>
      <c r="G75" s="131"/>
      <c r="H75" s="458"/>
      <c r="I75" s="458"/>
      <c r="J75" s="457"/>
      <c r="K75" s="100">
        <f t="shared" si="6"/>
        <v>0</v>
      </c>
      <c r="L75" s="92">
        <f t="shared" si="2"/>
        <v>0</v>
      </c>
      <c r="M75" s="127"/>
      <c r="N75" s="244"/>
      <c r="O75" s="245"/>
      <c r="P75" s="245"/>
      <c r="Q75" s="245"/>
      <c r="R75" s="245"/>
      <c r="S75" s="245"/>
      <c r="T75" s="129">
        <f t="shared" si="3"/>
        <v>0</v>
      </c>
      <c r="U75" s="128">
        <f t="shared" si="4"/>
        <v>0</v>
      </c>
      <c r="V75" s="96"/>
      <c r="W75" s="97">
        <f t="shared" si="7"/>
        <v>0</v>
      </c>
      <c r="BI75" s="109" t="s">
        <v>11</v>
      </c>
    </row>
    <row r="76" spans="1:61" s="5" customFormat="1" ht="15" hidden="1" customHeight="1" outlineLevel="2">
      <c r="A76" s="17">
        <v>58</v>
      </c>
      <c r="B76" s="64"/>
      <c r="C76" s="130"/>
      <c r="D76" s="43">
        <f t="shared" si="8"/>
        <v>4</v>
      </c>
      <c r="E76" s="43">
        <f t="shared" si="0"/>
        <v>4</v>
      </c>
      <c r="F76" s="65">
        <f t="shared" si="1"/>
        <v>20</v>
      </c>
      <c r="G76" s="131"/>
      <c r="H76" s="458"/>
      <c r="I76" s="458"/>
      <c r="J76" s="457"/>
      <c r="K76" s="100">
        <f t="shared" si="6"/>
        <v>0</v>
      </c>
      <c r="L76" s="92">
        <f t="shared" si="2"/>
        <v>0</v>
      </c>
      <c r="M76" s="127"/>
      <c r="N76" s="244"/>
      <c r="O76" s="245"/>
      <c r="P76" s="245"/>
      <c r="Q76" s="245"/>
      <c r="R76" s="245"/>
      <c r="S76" s="245"/>
      <c r="T76" s="129">
        <f t="shared" si="3"/>
        <v>0</v>
      </c>
      <c r="U76" s="128">
        <f t="shared" si="4"/>
        <v>0</v>
      </c>
      <c r="V76" s="96"/>
      <c r="W76" s="97">
        <f t="shared" si="7"/>
        <v>0</v>
      </c>
      <c r="BI76" s="109" t="s">
        <v>12</v>
      </c>
    </row>
    <row r="77" spans="1:61" s="5" customFormat="1" ht="15" hidden="1" customHeight="1" outlineLevel="2">
      <c r="A77" s="17">
        <v>59</v>
      </c>
      <c r="B77" s="64"/>
      <c r="C77" s="130"/>
      <c r="D77" s="43">
        <f t="shared" si="8"/>
        <v>4</v>
      </c>
      <c r="E77" s="43">
        <f t="shared" si="0"/>
        <v>4</v>
      </c>
      <c r="F77" s="65">
        <f t="shared" si="1"/>
        <v>20</v>
      </c>
      <c r="G77" s="131"/>
      <c r="H77" s="458"/>
      <c r="I77" s="458"/>
      <c r="J77" s="457"/>
      <c r="K77" s="100">
        <f t="shared" si="6"/>
        <v>0</v>
      </c>
      <c r="L77" s="92">
        <f t="shared" si="2"/>
        <v>0</v>
      </c>
      <c r="M77" s="127"/>
      <c r="N77" s="244"/>
      <c r="O77" s="245"/>
      <c r="P77" s="245"/>
      <c r="Q77" s="245"/>
      <c r="R77" s="245"/>
      <c r="S77" s="245"/>
      <c r="T77" s="129">
        <f t="shared" si="3"/>
        <v>0</v>
      </c>
      <c r="U77" s="128">
        <f t="shared" si="4"/>
        <v>0</v>
      </c>
      <c r="V77" s="96"/>
      <c r="W77" s="97">
        <f t="shared" si="7"/>
        <v>0</v>
      </c>
      <c r="BI77" s="109" t="s">
        <v>13</v>
      </c>
    </row>
    <row r="78" spans="1:61" s="5" customFormat="1" ht="15" hidden="1" customHeight="1" outlineLevel="2">
      <c r="A78" s="17">
        <v>60</v>
      </c>
      <c r="B78" s="64"/>
      <c r="C78" s="130"/>
      <c r="D78" s="43">
        <f t="shared" si="8"/>
        <v>4</v>
      </c>
      <c r="E78" s="43">
        <f t="shared" si="0"/>
        <v>4</v>
      </c>
      <c r="F78" s="65">
        <f t="shared" si="1"/>
        <v>20</v>
      </c>
      <c r="G78" s="131"/>
      <c r="H78" s="458"/>
      <c r="I78" s="458"/>
      <c r="J78" s="457"/>
      <c r="K78" s="100">
        <f t="shared" si="6"/>
        <v>0</v>
      </c>
      <c r="L78" s="92">
        <f t="shared" si="2"/>
        <v>0</v>
      </c>
      <c r="M78" s="127"/>
      <c r="N78" s="244"/>
      <c r="O78" s="245"/>
      <c r="P78" s="245"/>
      <c r="Q78" s="245"/>
      <c r="R78" s="245"/>
      <c r="S78" s="245"/>
      <c r="T78" s="129">
        <f t="shared" si="3"/>
        <v>0</v>
      </c>
      <c r="U78" s="128">
        <f t="shared" si="4"/>
        <v>0</v>
      </c>
      <c r="V78" s="96"/>
      <c r="W78" s="97">
        <f t="shared" si="7"/>
        <v>0</v>
      </c>
      <c r="BI78" s="109" t="s">
        <v>14</v>
      </c>
    </row>
    <row r="79" spans="1:61" s="5" customFormat="1" ht="15" hidden="1" customHeight="1" outlineLevel="2">
      <c r="A79" s="17">
        <v>61</v>
      </c>
      <c r="B79" s="64"/>
      <c r="C79" s="130"/>
      <c r="D79" s="43">
        <f t="shared" si="8"/>
        <v>4</v>
      </c>
      <c r="E79" s="43">
        <f t="shared" si="0"/>
        <v>4</v>
      </c>
      <c r="F79" s="65">
        <f t="shared" si="1"/>
        <v>20</v>
      </c>
      <c r="G79" s="131"/>
      <c r="H79" s="458"/>
      <c r="I79" s="458"/>
      <c r="J79" s="457"/>
      <c r="K79" s="100">
        <f t="shared" si="6"/>
        <v>0</v>
      </c>
      <c r="L79" s="92">
        <f t="shared" si="2"/>
        <v>0</v>
      </c>
      <c r="M79" s="127"/>
      <c r="N79" s="244"/>
      <c r="O79" s="245"/>
      <c r="P79" s="245"/>
      <c r="Q79" s="245"/>
      <c r="R79" s="245"/>
      <c r="S79" s="245"/>
      <c r="T79" s="129">
        <f t="shared" si="3"/>
        <v>0</v>
      </c>
      <c r="U79" s="128">
        <f t="shared" si="4"/>
        <v>0</v>
      </c>
      <c r="V79" s="96"/>
      <c r="W79" s="97">
        <f t="shared" si="7"/>
        <v>0</v>
      </c>
      <c r="BI79" s="431"/>
    </row>
    <row r="80" spans="1:61" s="5" customFormat="1" ht="15" hidden="1" customHeight="1" outlineLevel="2">
      <c r="A80" s="17">
        <v>62</v>
      </c>
      <c r="B80" s="64"/>
      <c r="C80" s="130"/>
      <c r="D80" s="43">
        <f t="shared" si="8"/>
        <v>4</v>
      </c>
      <c r="E80" s="43">
        <f t="shared" si="0"/>
        <v>4</v>
      </c>
      <c r="F80" s="65">
        <f t="shared" si="1"/>
        <v>20</v>
      </c>
      <c r="G80" s="131"/>
      <c r="H80" s="458"/>
      <c r="I80" s="458"/>
      <c r="J80" s="457"/>
      <c r="K80" s="100">
        <f t="shared" si="6"/>
        <v>0</v>
      </c>
      <c r="L80" s="92">
        <f t="shared" si="2"/>
        <v>0</v>
      </c>
      <c r="M80" s="127"/>
      <c r="N80" s="244"/>
      <c r="O80" s="245"/>
      <c r="P80" s="245"/>
      <c r="Q80" s="245"/>
      <c r="R80" s="245"/>
      <c r="S80" s="245"/>
      <c r="T80" s="129">
        <f t="shared" si="3"/>
        <v>0</v>
      </c>
      <c r="U80" s="128">
        <f t="shared" si="4"/>
        <v>0</v>
      </c>
      <c r="V80" s="96"/>
      <c r="W80" s="97">
        <f t="shared" si="7"/>
        <v>0</v>
      </c>
      <c r="BI80" s="431"/>
    </row>
    <row r="81" spans="1:61" s="5" customFormat="1" ht="15" hidden="1" customHeight="1" outlineLevel="2">
      <c r="A81" s="17">
        <v>63</v>
      </c>
      <c r="B81" s="64"/>
      <c r="C81" s="130"/>
      <c r="D81" s="43">
        <f t="shared" si="8"/>
        <v>4</v>
      </c>
      <c r="E81" s="43">
        <f t="shared" si="0"/>
        <v>4</v>
      </c>
      <c r="F81" s="65">
        <f t="shared" si="1"/>
        <v>20</v>
      </c>
      <c r="G81" s="131"/>
      <c r="H81" s="458"/>
      <c r="I81" s="458"/>
      <c r="J81" s="457"/>
      <c r="K81" s="100">
        <f t="shared" si="6"/>
        <v>0</v>
      </c>
      <c r="L81" s="92">
        <f t="shared" si="2"/>
        <v>0</v>
      </c>
      <c r="M81" s="127"/>
      <c r="N81" s="244"/>
      <c r="O81" s="245"/>
      <c r="P81" s="245"/>
      <c r="Q81" s="245"/>
      <c r="R81" s="245"/>
      <c r="S81" s="245"/>
      <c r="T81" s="129">
        <f t="shared" si="3"/>
        <v>0</v>
      </c>
      <c r="U81" s="128">
        <f t="shared" si="4"/>
        <v>0</v>
      </c>
      <c r="V81" s="96"/>
      <c r="W81" s="97">
        <f t="shared" si="7"/>
        <v>0</v>
      </c>
      <c r="BI81" s="431"/>
    </row>
    <row r="82" spans="1:61" s="5" customFormat="1" ht="15" hidden="1" customHeight="1" outlineLevel="2">
      <c r="A82" s="17">
        <v>64</v>
      </c>
      <c r="B82" s="64"/>
      <c r="C82" s="130"/>
      <c r="D82" s="43">
        <f t="shared" si="8"/>
        <v>4</v>
      </c>
      <c r="E82" s="43">
        <f t="shared" si="0"/>
        <v>4</v>
      </c>
      <c r="F82" s="65">
        <f t="shared" si="1"/>
        <v>20</v>
      </c>
      <c r="G82" s="131"/>
      <c r="H82" s="458"/>
      <c r="I82" s="458"/>
      <c r="J82" s="457"/>
      <c r="K82" s="100">
        <f t="shared" si="6"/>
        <v>0</v>
      </c>
      <c r="L82" s="92">
        <f t="shared" si="2"/>
        <v>0</v>
      </c>
      <c r="M82" s="127"/>
      <c r="N82" s="244"/>
      <c r="O82" s="245"/>
      <c r="P82" s="245"/>
      <c r="Q82" s="245"/>
      <c r="R82" s="245"/>
      <c r="S82" s="245"/>
      <c r="T82" s="129">
        <f t="shared" si="3"/>
        <v>0</v>
      </c>
      <c r="U82" s="128">
        <f t="shared" si="4"/>
        <v>0</v>
      </c>
      <c r="V82" s="96"/>
      <c r="W82" s="97">
        <f t="shared" si="7"/>
        <v>0</v>
      </c>
      <c r="BI82" s="431"/>
    </row>
    <row r="83" spans="1:61" s="5" customFormat="1" ht="15" hidden="1" customHeight="1" outlineLevel="2">
      <c r="A83" s="17">
        <v>65</v>
      </c>
      <c r="B83" s="64"/>
      <c r="C83" s="130"/>
      <c r="D83" s="43">
        <f t="shared" si="8"/>
        <v>4</v>
      </c>
      <c r="E83" s="43">
        <f t="shared" si="0"/>
        <v>4</v>
      </c>
      <c r="F83" s="65">
        <f t="shared" si="1"/>
        <v>20</v>
      </c>
      <c r="G83" s="131"/>
      <c r="H83" s="458"/>
      <c r="I83" s="458"/>
      <c r="J83" s="457"/>
      <c r="K83" s="100">
        <f t="shared" si="6"/>
        <v>0</v>
      </c>
      <c r="L83" s="92">
        <f t="shared" si="2"/>
        <v>0</v>
      </c>
      <c r="M83" s="127"/>
      <c r="N83" s="256"/>
      <c r="O83" s="257"/>
      <c r="P83" s="245"/>
      <c r="Q83" s="257"/>
      <c r="R83" s="257"/>
      <c r="S83" s="257"/>
      <c r="T83" s="129">
        <f t="shared" si="3"/>
        <v>0</v>
      </c>
      <c r="U83" s="128">
        <f t="shared" si="4"/>
        <v>0</v>
      </c>
      <c r="V83" s="96"/>
      <c r="W83" s="97">
        <f t="shared" si="7"/>
        <v>0</v>
      </c>
      <c r="BI83" s="431"/>
    </row>
    <row r="84" spans="1:61" s="5" customFormat="1" ht="15" hidden="1" customHeight="1" outlineLevel="2">
      <c r="A84" s="17">
        <v>66</v>
      </c>
      <c r="B84" s="64"/>
      <c r="C84" s="130"/>
      <c r="D84" s="43">
        <f t="shared" si="8"/>
        <v>4</v>
      </c>
      <c r="E84" s="43">
        <f t="shared" ref="E84:E109" si="9">H84+4</f>
        <v>4</v>
      </c>
      <c r="F84" s="65">
        <f t="shared" ref="F84:F109" si="10">I84+20+J84</f>
        <v>20</v>
      </c>
      <c r="G84" s="131"/>
      <c r="H84" s="458"/>
      <c r="I84" s="458"/>
      <c r="J84" s="457"/>
      <c r="K84" s="100">
        <f t="shared" si="6"/>
        <v>0</v>
      </c>
      <c r="L84" s="92">
        <f t="shared" si="2"/>
        <v>0</v>
      </c>
      <c r="M84" s="127"/>
      <c r="N84" s="256"/>
      <c r="O84" s="257"/>
      <c r="P84" s="245"/>
      <c r="Q84" s="257"/>
      <c r="R84" s="257"/>
      <c r="S84" s="257"/>
      <c r="T84" s="129">
        <f t="shared" ref="T84:T109" si="11">C84*$R$15</f>
        <v>0</v>
      </c>
      <c r="U84" s="128">
        <f t="shared" ref="U84:U109" si="12">ROUND(G84*H84*(I84+J84)*T84/10^9,5)</f>
        <v>0</v>
      </c>
      <c r="V84" s="96"/>
      <c r="W84" s="97">
        <f t="shared" si="7"/>
        <v>0</v>
      </c>
      <c r="BI84" s="431"/>
    </row>
    <row r="85" spans="1:61" s="5" customFormat="1" ht="15" hidden="1" customHeight="1" outlineLevel="2">
      <c r="A85" s="17">
        <v>67</v>
      </c>
      <c r="B85" s="64"/>
      <c r="C85" s="130"/>
      <c r="D85" s="43">
        <f t="shared" si="8"/>
        <v>4</v>
      </c>
      <c r="E85" s="43">
        <f t="shared" si="9"/>
        <v>4</v>
      </c>
      <c r="F85" s="65">
        <f t="shared" si="10"/>
        <v>20</v>
      </c>
      <c r="G85" s="131"/>
      <c r="H85" s="458"/>
      <c r="I85" s="458"/>
      <c r="J85" s="457"/>
      <c r="K85" s="100">
        <f t="shared" si="6"/>
        <v>0</v>
      </c>
      <c r="L85" s="92">
        <f t="shared" si="2"/>
        <v>0</v>
      </c>
      <c r="M85" s="127"/>
      <c r="N85" s="256"/>
      <c r="O85" s="257"/>
      <c r="P85" s="245"/>
      <c r="Q85" s="257"/>
      <c r="R85" s="257"/>
      <c r="S85" s="257"/>
      <c r="T85" s="129">
        <f t="shared" si="11"/>
        <v>0</v>
      </c>
      <c r="U85" s="128">
        <f t="shared" si="12"/>
        <v>0</v>
      </c>
      <c r="V85" s="96"/>
      <c r="W85" s="97">
        <f t="shared" si="7"/>
        <v>0</v>
      </c>
      <c r="BI85" s="431"/>
    </row>
    <row r="86" spans="1:61" s="5" customFormat="1" ht="15" hidden="1" customHeight="1" outlineLevel="2">
      <c r="A86" s="17">
        <v>68</v>
      </c>
      <c r="B86" s="64"/>
      <c r="C86" s="130"/>
      <c r="D86" s="43">
        <f t="shared" si="8"/>
        <v>4</v>
      </c>
      <c r="E86" s="43">
        <f t="shared" si="9"/>
        <v>4</v>
      </c>
      <c r="F86" s="65">
        <f t="shared" si="10"/>
        <v>20</v>
      </c>
      <c r="G86" s="131"/>
      <c r="H86" s="458"/>
      <c r="I86" s="458"/>
      <c r="J86" s="457"/>
      <c r="K86" s="100">
        <f t="shared" si="6"/>
        <v>0</v>
      </c>
      <c r="L86" s="92">
        <f t="shared" si="2"/>
        <v>0</v>
      </c>
      <c r="M86" s="127"/>
      <c r="N86" s="256"/>
      <c r="O86" s="257"/>
      <c r="P86" s="245"/>
      <c r="Q86" s="257"/>
      <c r="R86" s="257"/>
      <c r="S86" s="257"/>
      <c r="T86" s="129">
        <f t="shared" si="11"/>
        <v>0</v>
      </c>
      <c r="U86" s="128">
        <f t="shared" si="12"/>
        <v>0</v>
      </c>
      <c r="V86" s="96"/>
      <c r="W86" s="97">
        <f t="shared" si="7"/>
        <v>0</v>
      </c>
      <c r="BI86" s="431"/>
    </row>
    <row r="87" spans="1:61" s="5" customFormat="1" ht="15" hidden="1" customHeight="1" outlineLevel="2">
      <c r="A87" s="17">
        <v>69</v>
      </c>
      <c r="B87" s="64"/>
      <c r="C87" s="130"/>
      <c r="D87" s="43">
        <f t="shared" si="8"/>
        <v>4</v>
      </c>
      <c r="E87" s="43">
        <f t="shared" si="9"/>
        <v>4</v>
      </c>
      <c r="F87" s="65">
        <f t="shared" si="10"/>
        <v>20</v>
      </c>
      <c r="G87" s="131"/>
      <c r="H87" s="458"/>
      <c r="I87" s="458"/>
      <c r="J87" s="457"/>
      <c r="K87" s="100">
        <f t="shared" si="6"/>
        <v>0</v>
      </c>
      <c r="L87" s="92">
        <f t="shared" si="2"/>
        <v>0</v>
      </c>
      <c r="M87" s="127"/>
      <c r="N87" s="256"/>
      <c r="O87" s="257"/>
      <c r="P87" s="245"/>
      <c r="Q87" s="257"/>
      <c r="R87" s="257"/>
      <c r="S87" s="257"/>
      <c r="T87" s="129">
        <f t="shared" si="11"/>
        <v>0</v>
      </c>
      <c r="U87" s="128">
        <f t="shared" si="12"/>
        <v>0</v>
      </c>
      <c r="V87" s="96"/>
      <c r="W87" s="97">
        <f t="shared" si="7"/>
        <v>0</v>
      </c>
      <c r="BI87" s="431"/>
    </row>
    <row r="88" spans="1:61" s="5" customFormat="1" ht="15" hidden="1" customHeight="1" outlineLevel="2">
      <c r="A88" s="17">
        <v>70</v>
      </c>
      <c r="B88" s="64"/>
      <c r="C88" s="130"/>
      <c r="D88" s="43">
        <f t="shared" si="8"/>
        <v>4</v>
      </c>
      <c r="E88" s="43">
        <f t="shared" si="9"/>
        <v>4</v>
      </c>
      <c r="F88" s="65">
        <f t="shared" si="10"/>
        <v>20</v>
      </c>
      <c r="G88" s="131"/>
      <c r="H88" s="458"/>
      <c r="I88" s="458"/>
      <c r="J88" s="457"/>
      <c r="K88" s="100">
        <f t="shared" si="6"/>
        <v>0</v>
      </c>
      <c r="L88" s="92">
        <f t="shared" si="2"/>
        <v>0</v>
      </c>
      <c r="M88" s="127"/>
      <c r="N88" s="256"/>
      <c r="O88" s="257"/>
      <c r="P88" s="245"/>
      <c r="Q88" s="257"/>
      <c r="R88" s="257"/>
      <c r="S88" s="257"/>
      <c r="T88" s="129">
        <f t="shared" si="11"/>
        <v>0</v>
      </c>
      <c r="U88" s="128">
        <f t="shared" si="12"/>
        <v>0</v>
      </c>
      <c r="V88" s="96"/>
      <c r="W88" s="97">
        <f t="shared" si="7"/>
        <v>0</v>
      </c>
      <c r="BI88" s="431"/>
    </row>
    <row r="89" spans="1:61" s="5" customFormat="1" ht="15" hidden="1" customHeight="1" outlineLevel="2">
      <c r="A89" s="17">
        <v>71</v>
      </c>
      <c r="B89" s="64"/>
      <c r="C89" s="130"/>
      <c r="D89" s="43">
        <f t="shared" si="8"/>
        <v>4</v>
      </c>
      <c r="E89" s="43">
        <f t="shared" si="9"/>
        <v>4</v>
      </c>
      <c r="F89" s="65">
        <f t="shared" si="10"/>
        <v>20</v>
      </c>
      <c r="G89" s="131"/>
      <c r="H89" s="458"/>
      <c r="I89" s="458"/>
      <c r="J89" s="457"/>
      <c r="K89" s="100">
        <f t="shared" si="6"/>
        <v>0</v>
      </c>
      <c r="L89" s="92">
        <f t="shared" si="2"/>
        <v>0</v>
      </c>
      <c r="M89" s="127"/>
      <c r="N89" s="256"/>
      <c r="O89" s="257"/>
      <c r="P89" s="245"/>
      <c r="Q89" s="257"/>
      <c r="R89" s="257"/>
      <c r="S89" s="257"/>
      <c r="T89" s="129">
        <f t="shared" si="11"/>
        <v>0</v>
      </c>
      <c r="U89" s="128">
        <f t="shared" si="12"/>
        <v>0</v>
      </c>
      <c r="V89" s="96"/>
      <c r="W89" s="97">
        <f t="shared" si="7"/>
        <v>0</v>
      </c>
      <c r="BI89" s="431"/>
    </row>
    <row r="90" spans="1:61" s="5" customFormat="1" ht="15" hidden="1" customHeight="1" outlineLevel="2">
      <c r="A90" s="17">
        <v>72</v>
      </c>
      <c r="B90" s="64"/>
      <c r="C90" s="130"/>
      <c r="D90" s="43">
        <f t="shared" si="8"/>
        <v>4</v>
      </c>
      <c r="E90" s="43">
        <f t="shared" si="9"/>
        <v>4</v>
      </c>
      <c r="F90" s="65">
        <f t="shared" si="10"/>
        <v>20</v>
      </c>
      <c r="G90" s="131"/>
      <c r="H90" s="458"/>
      <c r="I90" s="458"/>
      <c r="J90" s="457"/>
      <c r="K90" s="100">
        <f t="shared" si="6"/>
        <v>0</v>
      </c>
      <c r="L90" s="92">
        <f t="shared" si="2"/>
        <v>0</v>
      </c>
      <c r="M90" s="127"/>
      <c r="N90" s="256"/>
      <c r="O90" s="257"/>
      <c r="P90" s="245"/>
      <c r="Q90" s="257"/>
      <c r="R90" s="257"/>
      <c r="S90" s="257"/>
      <c r="T90" s="129">
        <f t="shared" si="11"/>
        <v>0</v>
      </c>
      <c r="U90" s="128">
        <f t="shared" si="12"/>
        <v>0</v>
      </c>
      <c r="V90" s="96"/>
      <c r="W90" s="97">
        <f t="shared" si="7"/>
        <v>0</v>
      </c>
      <c r="BI90" s="431"/>
    </row>
    <row r="91" spans="1:61" s="5" customFormat="1" ht="15" hidden="1" customHeight="1" outlineLevel="2">
      <c r="A91" s="17">
        <v>73</v>
      </c>
      <c r="B91" s="64"/>
      <c r="C91" s="130"/>
      <c r="D91" s="43">
        <f t="shared" si="8"/>
        <v>4</v>
      </c>
      <c r="E91" s="43">
        <f t="shared" si="9"/>
        <v>4</v>
      </c>
      <c r="F91" s="65">
        <f t="shared" si="10"/>
        <v>20</v>
      </c>
      <c r="G91" s="131"/>
      <c r="H91" s="458"/>
      <c r="I91" s="458"/>
      <c r="J91" s="457"/>
      <c r="K91" s="100">
        <f t="shared" si="6"/>
        <v>0</v>
      </c>
      <c r="L91" s="92">
        <f t="shared" si="2"/>
        <v>0</v>
      </c>
      <c r="M91" s="127"/>
      <c r="N91" s="256"/>
      <c r="O91" s="257"/>
      <c r="P91" s="245"/>
      <c r="Q91" s="257"/>
      <c r="R91" s="257"/>
      <c r="S91" s="257"/>
      <c r="T91" s="129">
        <f t="shared" si="11"/>
        <v>0</v>
      </c>
      <c r="U91" s="128">
        <f t="shared" si="12"/>
        <v>0</v>
      </c>
      <c r="V91" s="96"/>
      <c r="W91" s="97">
        <f t="shared" si="7"/>
        <v>0</v>
      </c>
      <c r="BI91" s="431"/>
    </row>
    <row r="92" spans="1:61" s="5" customFormat="1" ht="15" hidden="1" customHeight="1" outlineLevel="2">
      <c r="A92" s="17">
        <v>74</v>
      </c>
      <c r="B92" s="64"/>
      <c r="C92" s="130"/>
      <c r="D92" s="43">
        <f t="shared" si="8"/>
        <v>4</v>
      </c>
      <c r="E92" s="43">
        <f t="shared" si="9"/>
        <v>4</v>
      </c>
      <c r="F92" s="65">
        <f t="shared" si="10"/>
        <v>20</v>
      </c>
      <c r="G92" s="131"/>
      <c r="H92" s="458"/>
      <c r="I92" s="458"/>
      <c r="J92" s="457"/>
      <c r="K92" s="100">
        <f t="shared" si="6"/>
        <v>0</v>
      </c>
      <c r="L92" s="92">
        <f t="shared" si="2"/>
        <v>0</v>
      </c>
      <c r="M92" s="127"/>
      <c r="N92" s="256"/>
      <c r="O92" s="257"/>
      <c r="P92" s="245"/>
      <c r="Q92" s="257"/>
      <c r="R92" s="257"/>
      <c r="S92" s="257"/>
      <c r="T92" s="129">
        <f t="shared" si="11"/>
        <v>0</v>
      </c>
      <c r="U92" s="128">
        <f t="shared" si="12"/>
        <v>0</v>
      </c>
      <c r="V92" s="96"/>
      <c r="W92" s="97">
        <f t="shared" si="7"/>
        <v>0</v>
      </c>
      <c r="BI92" s="431"/>
    </row>
    <row r="93" spans="1:61" s="5" customFormat="1" ht="15" hidden="1" customHeight="1" outlineLevel="2">
      <c r="A93" s="17">
        <v>75</v>
      </c>
      <c r="B93" s="64"/>
      <c r="C93" s="130"/>
      <c r="D93" s="43">
        <f t="shared" si="8"/>
        <v>4</v>
      </c>
      <c r="E93" s="43">
        <f t="shared" si="9"/>
        <v>4</v>
      </c>
      <c r="F93" s="65">
        <f t="shared" si="10"/>
        <v>20</v>
      </c>
      <c r="G93" s="131"/>
      <c r="H93" s="458"/>
      <c r="I93" s="458"/>
      <c r="J93" s="457"/>
      <c r="K93" s="100">
        <f t="shared" si="6"/>
        <v>0</v>
      </c>
      <c r="L93" s="92">
        <f t="shared" si="2"/>
        <v>0</v>
      </c>
      <c r="M93" s="127"/>
      <c r="N93" s="256"/>
      <c r="O93" s="257"/>
      <c r="P93" s="245"/>
      <c r="Q93" s="257"/>
      <c r="R93" s="257"/>
      <c r="S93" s="257"/>
      <c r="T93" s="129">
        <f t="shared" si="11"/>
        <v>0</v>
      </c>
      <c r="U93" s="128">
        <f t="shared" si="12"/>
        <v>0</v>
      </c>
      <c r="V93" s="96"/>
      <c r="W93" s="97">
        <f t="shared" si="7"/>
        <v>0</v>
      </c>
      <c r="BI93" s="431"/>
    </row>
    <row r="94" spans="1:61" s="5" customFormat="1" ht="15" hidden="1" customHeight="1" outlineLevel="2">
      <c r="A94" s="17">
        <v>76</v>
      </c>
      <c r="B94" s="64"/>
      <c r="C94" s="130"/>
      <c r="D94" s="43">
        <f t="shared" si="8"/>
        <v>4</v>
      </c>
      <c r="E94" s="43">
        <f t="shared" si="9"/>
        <v>4</v>
      </c>
      <c r="F94" s="65">
        <f t="shared" si="10"/>
        <v>20</v>
      </c>
      <c r="G94" s="131"/>
      <c r="H94" s="458"/>
      <c r="I94" s="458"/>
      <c r="J94" s="457"/>
      <c r="K94" s="100">
        <f t="shared" si="6"/>
        <v>0</v>
      </c>
      <c r="L94" s="92">
        <f t="shared" si="2"/>
        <v>0</v>
      </c>
      <c r="M94" s="127"/>
      <c r="N94" s="256"/>
      <c r="O94" s="257"/>
      <c r="P94" s="245"/>
      <c r="Q94" s="257"/>
      <c r="R94" s="257"/>
      <c r="S94" s="257"/>
      <c r="T94" s="129">
        <f t="shared" si="11"/>
        <v>0</v>
      </c>
      <c r="U94" s="128">
        <f t="shared" si="12"/>
        <v>0</v>
      </c>
      <c r="V94" s="96"/>
      <c r="W94" s="97">
        <f t="shared" si="7"/>
        <v>0</v>
      </c>
      <c r="BI94" s="431"/>
    </row>
    <row r="95" spans="1:61" s="5" customFormat="1" ht="15" hidden="1" customHeight="1" outlineLevel="2">
      <c r="A95" s="17">
        <v>77</v>
      </c>
      <c r="B95" s="64"/>
      <c r="C95" s="130"/>
      <c r="D95" s="43">
        <f t="shared" si="8"/>
        <v>4</v>
      </c>
      <c r="E95" s="43">
        <f t="shared" si="9"/>
        <v>4</v>
      </c>
      <c r="F95" s="65">
        <f t="shared" si="10"/>
        <v>20</v>
      </c>
      <c r="G95" s="131"/>
      <c r="H95" s="458"/>
      <c r="I95" s="458"/>
      <c r="J95" s="457"/>
      <c r="K95" s="100">
        <f t="shared" si="6"/>
        <v>0</v>
      </c>
      <c r="L95" s="92">
        <f t="shared" si="2"/>
        <v>0</v>
      </c>
      <c r="M95" s="127"/>
      <c r="N95" s="256"/>
      <c r="O95" s="257"/>
      <c r="P95" s="245"/>
      <c r="Q95" s="257"/>
      <c r="R95" s="257"/>
      <c r="S95" s="257"/>
      <c r="T95" s="129">
        <f t="shared" si="11"/>
        <v>0</v>
      </c>
      <c r="U95" s="128">
        <f t="shared" si="12"/>
        <v>0</v>
      </c>
      <c r="V95" s="96"/>
      <c r="W95" s="97">
        <f t="shared" si="7"/>
        <v>0</v>
      </c>
      <c r="BI95" s="431"/>
    </row>
    <row r="96" spans="1:61" s="5" customFormat="1" ht="15" hidden="1" customHeight="1" outlineLevel="2">
      <c r="A96" s="17">
        <v>78</v>
      </c>
      <c r="B96" s="66"/>
      <c r="C96" s="130"/>
      <c r="D96" s="43">
        <f t="shared" si="8"/>
        <v>4</v>
      </c>
      <c r="E96" s="43">
        <f t="shared" si="9"/>
        <v>4</v>
      </c>
      <c r="F96" s="65">
        <f t="shared" si="10"/>
        <v>20</v>
      </c>
      <c r="G96" s="131"/>
      <c r="H96" s="458"/>
      <c r="I96" s="458"/>
      <c r="J96" s="457"/>
      <c r="K96" s="100">
        <f t="shared" si="6"/>
        <v>0</v>
      </c>
      <c r="L96" s="92">
        <f t="shared" si="2"/>
        <v>0</v>
      </c>
      <c r="M96" s="127"/>
      <c r="N96" s="256"/>
      <c r="O96" s="257"/>
      <c r="P96" s="245"/>
      <c r="Q96" s="257"/>
      <c r="R96" s="257"/>
      <c r="S96" s="257"/>
      <c r="T96" s="129">
        <f t="shared" si="11"/>
        <v>0</v>
      </c>
      <c r="U96" s="128">
        <f t="shared" si="12"/>
        <v>0</v>
      </c>
      <c r="V96" s="96"/>
      <c r="W96" s="97">
        <f t="shared" si="7"/>
        <v>0</v>
      </c>
      <c r="BI96" s="431"/>
    </row>
    <row r="97" spans="1:61" s="5" customFormat="1" ht="15" hidden="1" customHeight="1" outlineLevel="2">
      <c r="A97" s="17">
        <v>79</v>
      </c>
      <c r="B97" s="66"/>
      <c r="C97" s="130"/>
      <c r="D97" s="43">
        <f t="shared" si="8"/>
        <v>4</v>
      </c>
      <c r="E97" s="43">
        <f t="shared" si="9"/>
        <v>4</v>
      </c>
      <c r="F97" s="65">
        <f t="shared" si="10"/>
        <v>20</v>
      </c>
      <c r="G97" s="131"/>
      <c r="H97" s="458"/>
      <c r="I97" s="458"/>
      <c r="J97" s="457"/>
      <c r="K97" s="100">
        <f t="shared" si="6"/>
        <v>0</v>
      </c>
      <c r="L97" s="92">
        <f t="shared" si="2"/>
        <v>0</v>
      </c>
      <c r="M97" s="127"/>
      <c r="N97" s="256"/>
      <c r="O97" s="257"/>
      <c r="P97" s="245"/>
      <c r="Q97" s="257"/>
      <c r="R97" s="257"/>
      <c r="S97" s="257"/>
      <c r="T97" s="129">
        <f t="shared" si="11"/>
        <v>0</v>
      </c>
      <c r="U97" s="128">
        <f t="shared" si="12"/>
        <v>0</v>
      </c>
      <c r="V97" s="96"/>
      <c r="W97" s="97">
        <f t="shared" si="7"/>
        <v>0</v>
      </c>
      <c r="BI97" s="431"/>
    </row>
    <row r="98" spans="1:61" s="5" customFormat="1" ht="15" hidden="1" customHeight="1" outlineLevel="2">
      <c r="A98" s="17">
        <v>80</v>
      </c>
      <c r="B98" s="66"/>
      <c r="C98" s="130"/>
      <c r="D98" s="43">
        <f t="shared" si="8"/>
        <v>4</v>
      </c>
      <c r="E98" s="43">
        <f t="shared" si="9"/>
        <v>4</v>
      </c>
      <c r="F98" s="65">
        <f t="shared" si="10"/>
        <v>20</v>
      </c>
      <c r="G98" s="131"/>
      <c r="H98" s="458"/>
      <c r="I98" s="458"/>
      <c r="J98" s="457"/>
      <c r="K98" s="100">
        <f t="shared" si="6"/>
        <v>0</v>
      </c>
      <c r="L98" s="92">
        <f t="shared" si="2"/>
        <v>0</v>
      </c>
      <c r="M98" s="127"/>
      <c r="N98" s="256"/>
      <c r="O98" s="257"/>
      <c r="P98" s="245"/>
      <c r="Q98" s="257"/>
      <c r="R98" s="257"/>
      <c r="S98" s="257"/>
      <c r="T98" s="129">
        <f t="shared" si="11"/>
        <v>0</v>
      </c>
      <c r="U98" s="128">
        <f t="shared" si="12"/>
        <v>0</v>
      </c>
      <c r="V98" s="96"/>
      <c r="W98" s="97">
        <f t="shared" si="7"/>
        <v>0</v>
      </c>
      <c r="BI98" s="431"/>
    </row>
    <row r="99" spans="1:61" s="5" customFormat="1" ht="15" hidden="1" customHeight="1" outlineLevel="2">
      <c r="A99" s="17">
        <v>81</v>
      </c>
      <c r="B99" s="64"/>
      <c r="C99" s="130"/>
      <c r="D99" s="43">
        <f t="shared" si="8"/>
        <v>4</v>
      </c>
      <c r="E99" s="43">
        <f t="shared" si="9"/>
        <v>4</v>
      </c>
      <c r="F99" s="65">
        <f t="shared" si="10"/>
        <v>20</v>
      </c>
      <c r="G99" s="131"/>
      <c r="H99" s="458"/>
      <c r="I99" s="458"/>
      <c r="J99" s="457"/>
      <c r="K99" s="100">
        <f t="shared" si="6"/>
        <v>0</v>
      </c>
      <c r="L99" s="92">
        <f t="shared" si="2"/>
        <v>0</v>
      </c>
      <c r="M99" s="127"/>
      <c r="N99" s="256"/>
      <c r="O99" s="257"/>
      <c r="P99" s="245"/>
      <c r="Q99" s="257"/>
      <c r="R99" s="257"/>
      <c r="S99" s="257"/>
      <c r="T99" s="129">
        <f t="shared" si="11"/>
        <v>0</v>
      </c>
      <c r="U99" s="128">
        <f t="shared" si="12"/>
        <v>0</v>
      </c>
      <c r="V99" s="96"/>
      <c r="W99" s="97">
        <f t="shared" si="7"/>
        <v>0</v>
      </c>
      <c r="BI99" s="431"/>
    </row>
    <row r="100" spans="1:61" s="5" customFormat="1" ht="15" hidden="1" customHeight="1" outlineLevel="2">
      <c r="A100" s="17">
        <v>82</v>
      </c>
      <c r="B100" s="64"/>
      <c r="C100" s="130"/>
      <c r="D100" s="43">
        <f t="shared" si="8"/>
        <v>4</v>
      </c>
      <c r="E100" s="43">
        <f t="shared" si="9"/>
        <v>4</v>
      </c>
      <c r="F100" s="65">
        <f t="shared" si="10"/>
        <v>20</v>
      </c>
      <c r="G100" s="131"/>
      <c r="H100" s="458"/>
      <c r="I100" s="458"/>
      <c r="J100" s="457"/>
      <c r="K100" s="100">
        <f t="shared" si="6"/>
        <v>0</v>
      </c>
      <c r="L100" s="92">
        <f t="shared" si="2"/>
        <v>0</v>
      </c>
      <c r="M100" s="127"/>
      <c r="N100" s="256"/>
      <c r="O100" s="257"/>
      <c r="P100" s="245"/>
      <c r="Q100" s="257"/>
      <c r="R100" s="257"/>
      <c r="S100" s="257"/>
      <c r="T100" s="129">
        <f t="shared" si="11"/>
        <v>0</v>
      </c>
      <c r="U100" s="128">
        <f t="shared" si="12"/>
        <v>0</v>
      </c>
      <c r="V100" s="96"/>
      <c r="W100" s="97">
        <f t="shared" si="7"/>
        <v>0</v>
      </c>
      <c r="BI100" s="431"/>
    </row>
    <row r="101" spans="1:61" s="5" customFormat="1" ht="15" hidden="1" customHeight="1" outlineLevel="2">
      <c r="A101" s="17">
        <v>83</v>
      </c>
      <c r="B101" s="64"/>
      <c r="C101" s="130"/>
      <c r="D101" s="43">
        <f t="shared" si="8"/>
        <v>4</v>
      </c>
      <c r="E101" s="43">
        <f t="shared" si="9"/>
        <v>4</v>
      </c>
      <c r="F101" s="65">
        <f t="shared" si="10"/>
        <v>20</v>
      </c>
      <c r="G101" s="131"/>
      <c r="H101" s="458"/>
      <c r="I101" s="458"/>
      <c r="J101" s="457"/>
      <c r="K101" s="100">
        <f t="shared" si="6"/>
        <v>0</v>
      </c>
      <c r="L101" s="92">
        <f t="shared" si="2"/>
        <v>0</v>
      </c>
      <c r="M101" s="127"/>
      <c r="N101" s="256"/>
      <c r="O101" s="257"/>
      <c r="P101" s="245"/>
      <c r="Q101" s="257"/>
      <c r="R101" s="257"/>
      <c r="S101" s="257"/>
      <c r="T101" s="129">
        <f t="shared" si="11"/>
        <v>0</v>
      </c>
      <c r="U101" s="128">
        <f t="shared" si="12"/>
        <v>0</v>
      </c>
      <c r="V101" s="96"/>
      <c r="W101" s="97">
        <f t="shared" si="7"/>
        <v>0</v>
      </c>
      <c r="BI101" s="431"/>
    </row>
    <row r="102" spans="1:61" s="5" customFormat="1" ht="15" hidden="1" customHeight="1" outlineLevel="2">
      <c r="A102" s="17">
        <v>84</v>
      </c>
      <c r="B102" s="64"/>
      <c r="C102" s="130"/>
      <c r="D102" s="43">
        <f t="shared" ref="D102:D109" si="13">IF(G102&lt;=19,G102+4,IF(G102&lt;=30,G102+4,IF(G102&lt;=50,G102+5,IF(G102&lt;=70,G102+6,IF(G102&lt;=80,G102+8)))))</f>
        <v>4</v>
      </c>
      <c r="E102" s="43">
        <f t="shared" si="9"/>
        <v>4</v>
      </c>
      <c r="F102" s="65">
        <f t="shared" si="10"/>
        <v>20</v>
      </c>
      <c r="G102" s="131"/>
      <c r="H102" s="458"/>
      <c r="I102" s="458"/>
      <c r="J102" s="457"/>
      <c r="K102" s="100">
        <f t="shared" si="6"/>
        <v>0</v>
      </c>
      <c r="L102" s="92">
        <f t="shared" si="2"/>
        <v>0</v>
      </c>
      <c r="M102" s="127"/>
      <c r="N102" s="256"/>
      <c r="O102" s="257"/>
      <c r="P102" s="245"/>
      <c r="Q102" s="257"/>
      <c r="R102" s="257"/>
      <c r="S102" s="257"/>
      <c r="T102" s="129">
        <f t="shared" si="11"/>
        <v>0</v>
      </c>
      <c r="U102" s="128">
        <f t="shared" si="12"/>
        <v>0</v>
      </c>
      <c r="V102" s="96"/>
      <c r="W102" s="97">
        <f t="shared" si="7"/>
        <v>0</v>
      </c>
      <c r="BI102" s="431"/>
    </row>
    <row r="103" spans="1:61" s="5" customFormat="1" ht="15" hidden="1" customHeight="1" outlineLevel="2">
      <c r="A103" s="17">
        <v>85</v>
      </c>
      <c r="B103" s="64"/>
      <c r="C103" s="130"/>
      <c r="D103" s="43">
        <f t="shared" si="13"/>
        <v>4</v>
      </c>
      <c r="E103" s="43">
        <f t="shared" si="9"/>
        <v>4</v>
      </c>
      <c r="F103" s="65">
        <f t="shared" si="10"/>
        <v>20</v>
      </c>
      <c r="G103" s="131"/>
      <c r="H103" s="458"/>
      <c r="I103" s="458"/>
      <c r="J103" s="457"/>
      <c r="K103" s="100">
        <f t="shared" si="6"/>
        <v>0</v>
      </c>
      <c r="L103" s="92">
        <f t="shared" si="2"/>
        <v>0</v>
      </c>
      <c r="M103" s="127"/>
      <c r="N103" s="256"/>
      <c r="O103" s="257"/>
      <c r="P103" s="245"/>
      <c r="Q103" s="257"/>
      <c r="R103" s="257"/>
      <c r="S103" s="257"/>
      <c r="T103" s="129">
        <f t="shared" si="11"/>
        <v>0</v>
      </c>
      <c r="U103" s="128">
        <f t="shared" si="12"/>
        <v>0</v>
      </c>
      <c r="V103" s="96"/>
      <c r="W103" s="97">
        <f t="shared" si="7"/>
        <v>0</v>
      </c>
      <c r="BI103" s="431"/>
    </row>
    <row r="104" spans="1:61" s="5" customFormat="1" ht="15" hidden="1" customHeight="1" outlineLevel="2">
      <c r="A104" s="17">
        <v>86</v>
      </c>
      <c r="B104" s="64"/>
      <c r="C104" s="130"/>
      <c r="D104" s="43">
        <f t="shared" si="13"/>
        <v>4</v>
      </c>
      <c r="E104" s="43">
        <f t="shared" si="9"/>
        <v>4</v>
      </c>
      <c r="F104" s="65">
        <f t="shared" si="10"/>
        <v>20</v>
      </c>
      <c r="G104" s="131"/>
      <c r="H104" s="458"/>
      <c r="I104" s="458"/>
      <c r="J104" s="457"/>
      <c r="K104" s="100">
        <f t="shared" si="6"/>
        <v>0</v>
      </c>
      <c r="L104" s="92">
        <f t="shared" si="2"/>
        <v>0</v>
      </c>
      <c r="M104" s="127"/>
      <c r="N104" s="256"/>
      <c r="O104" s="257"/>
      <c r="P104" s="245"/>
      <c r="Q104" s="257"/>
      <c r="R104" s="257"/>
      <c r="S104" s="257"/>
      <c r="T104" s="129">
        <f t="shared" si="11"/>
        <v>0</v>
      </c>
      <c r="U104" s="128">
        <f t="shared" si="12"/>
        <v>0</v>
      </c>
      <c r="V104" s="96"/>
      <c r="W104" s="97">
        <f t="shared" si="7"/>
        <v>0</v>
      </c>
      <c r="BI104" s="431"/>
    </row>
    <row r="105" spans="1:61" s="5" customFormat="1" ht="15" hidden="1" customHeight="1" outlineLevel="2">
      <c r="A105" s="17">
        <v>87</v>
      </c>
      <c r="B105" s="64"/>
      <c r="C105" s="130"/>
      <c r="D105" s="43">
        <f t="shared" si="13"/>
        <v>4</v>
      </c>
      <c r="E105" s="43">
        <f t="shared" si="9"/>
        <v>4</v>
      </c>
      <c r="F105" s="65">
        <f t="shared" si="10"/>
        <v>20</v>
      </c>
      <c r="G105" s="131"/>
      <c r="H105" s="458"/>
      <c r="I105" s="458"/>
      <c r="J105" s="457"/>
      <c r="K105" s="100">
        <f t="shared" si="6"/>
        <v>0</v>
      </c>
      <c r="L105" s="92">
        <f t="shared" si="2"/>
        <v>0</v>
      </c>
      <c r="M105" s="127"/>
      <c r="N105" s="256"/>
      <c r="O105" s="257"/>
      <c r="P105" s="245"/>
      <c r="Q105" s="257"/>
      <c r="R105" s="257"/>
      <c r="S105" s="257"/>
      <c r="T105" s="129">
        <f t="shared" si="11"/>
        <v>0</v>
      </c>
      <c r="U105" s="128">
        <f t="shared" si="12"/>
        <v>0</v>
      </c>
      <c r="V105" s="96"/>
      <c r="W105" s="97">
        <f t="shared" si="7"/>
        <v>0</v>
      </c>
      <c r="BI105" s="431"/>
    </row>
    <row r="106" spans="1:61" s="5" customFormat="1" ht="15" hidden="1" customHeight="1" outlineLevel="2">
      <c r="A106" s="17">
        <v>88</v>
      </c>
      <c r="B106" s="64"/>
      <c r="C106" s="130"/>
      <c r="D106" s="43">
        <f t="shared" si="13"/>
        <v>4</v>
      </c>
      <c r="E106" s="43">
        <f t="shared" si="9"/>
        <v>4</v>
      </c>
      <c r="F106" s="65">
        <f t="shared" si="10"/>
        <v>20</v>
      </c>
      <c r="G106" s="131"/>
      <c r="H106" s="458"/>
      <c r="I106" s="458"/>
      <c r="J106" s="457"/>
      <c r="K106" s="100">
        <f t="shared" si="6"/>
        <v>0</v>
      </c>
      <c r="L106" s="92">
        <f t="shared" si="2"/>
        <v>0</v>
      </c>
      <c r="M106" s="127"/>
      <c r="N106" s="256"/>
      <c r="O106" s="257"/>
      <c r="P106" s="245"/>
      <c r="Q106" s="257"/>
      <c r="R106" s="257"/>
      <c r="S106" s="257"/>
      <c r="T106" s="129">
        <f t="shared" si="11"/>
        <v>0</v>
      </c>
      <c r="U106" s="128">
        <f t="shared" si="12"/>
        <v>0</v>
      </c>
      <c r="V106" s="96"/>
      <c r="W106" s="97">
        <f t="shared" si="7"/>
        <v>0</v>
      </c>
      <c r="BI106" s="431"/>
    </row>
    <row r="107" spans="1:61" s="5" customFormat="1" ht="15" hidden="1" customHeight="1" outlineLevel="2">
      <c r="A107" s="17">
        <v>89</v>
      </c>
      <c r="B107" s="64"/>
      <c r="C107" s="130"/>
      <c r="D107" s="43">
        <f t="shared" si="13"/>
        <v>4</v>
      </c>
      <c r="E107" s="43">
        <f t="shared" si="9"/>
        <v>4</v>
      </c>
      <c r="F107" s="65">
        <f t="shared" si="10"/>
        <v>20</v>
      </c>
      <c r="G107" s="131"/>
      <c r="H107" s="458"/>
      <c r="I107" s="458"/>
      <c r="J107" s="457"/>
      <c r="K107" s="100">
        <f t="shared" si="6"/>
        <v>0</v>
      </c>
      <c r="L107" s="92">
        <f t="shared" si="2"/>
        <v>0</v>
      </c>
      <c r="M107" s="127"/>
      <c r="N107" s="256"/>
      <c r="O107" s="257"/>
      <c r="P107" s="245"/>
      <c r="Q107" s="257"/>
      <c r="R107" s="257"/>
      <c r="S107" s="257"/>
      <c r="T107" s="129">
        <f t="shared" si="11"/>
        <v>0</v>
      </c>
      <c r="U107" s="128">
        <f t="shared" si="12"/>
        <v>0</v>
      </c>
      <c r="V107" s="96"/>
      <c r="W107" s="97">
        <f t="shared" si="7"/>
        <v>0</v>
      </c>
      <c r="BI107" s="431"/>
    </row>
    <row r="108" spans="1:61" s="5" customFormat="1" ht="15" hidden="1" customHeight="1" outlineLevel="2">
      <c r="A108" s="17">
        <v>90</v>
      </c>
      <c r="B108" s="64"/>
      <c r="C108" s="130"/>
      <c r="D108" s="43">
        <f t="shared" si="13"/>
        <v>4</v>
      </c>
      <c r="E108" s="43">
        <f t="shared" si="9"/>
        <v>4</v>
      </c>
      <c r="F108" s="65">
        <f t="shared" si="10"/>
        <v>20</v>
      </c>
      <c r="G108" s="131"/>
      <c r="H108" s="458"/>
      <c r="I108" s="458"/>
      <c r="J108" s="457"/>
      <c r="K108" s="100">
        <f t="shared" si="6"/>
        <v>0</v>
      </c>
      <c r="L108" s="92">
        <f t="shared" si="2"/>
        <v>0</v>
      </c>
      <c r="M108" s="127"/>
      <c r="N108" s="256"/>
      <c r="O108" s="257"/>
      <c r="P108" s="245"/>
      <c r="Q108" s="257"/>
      <c r="R108" s="257"/>
      <c r="S108" s="257"/>
      <c r="T108" s="129">
        <f t="shared" si="11"/>
        <v>0</v>
      </c>
      <c r="U108" s="128">
        <f t="shared" si="12"/>
        <v>0</v>
      </c>
      <c r="V108" s="96"/>
      <c r="W108" s="97">
        <f t="shared" si="7"/>
        <v>0</v>
      </c>
      <c r="BI108" s="431"/>
    </row>
    <row r="109" spans="1:61" s="5" customFormat="1" ht="15" hidden="1" customHeight="1" outlineLevel="2" thickBot="1">
      <c r="A109" s="17">
        <v>91</v>
      </c>
      <c r="B109" s="64"/>
      <c r="C109" s="130"/>
      <c r="D109" s="43">
        <f t="shared" si="13"/>
        <v>4</v>
      </c>
      <c r="E109" s="43">
        <f t="shared" si="9"/>
        <v>4</v>
      </c>
      <c r="F109" s="65">
        <f t="shared" si="10"/>
        <v>20</v>
      </c>
      <c r="G109" s="131"/>
      <c r="H109" s="458"/>
      <c r="I109" s="458"/>
      <c r="J109" s="457"/>
      <c r="K109" s="100">
        <f t="shared" si="6"/>
        <v>0</v>
      </c>
      <c r="L109" s="92">
        <f t="shared" si="2"/>
        <v>0</v>
      </c>
      <c r="M109" s="127"/>
      <c r="N109" s="256"/>
      <c r="O109" s="257"/>
      <c r="P109" s="245"/>
      <c r="Q109" s="257"/>
      <c r="R109" s="257"/>
      <c r="S109" s="258"/>
      <c r="T109" s="129">
        <f t="shared" si="11"/>
        <v>0</v>
      </c>
      <c r="U109" s="128">
        <f t="shared" si="12"/>
        <v>0</v>
      </c>
      <c r="V109" s="96"/>
      <c r="W109" s="97">
        <f t="shared" si="7"/>
        <v>0</v>
      </c>
      <c r="BI109" s="431"/>
    </row>
    <row r="110" spans="1:61" s="5" customFormat="1" ht="33" customHeight="1" outlineLevel="1" collapsed="1">
      <c r="A110" s="1237" t="s">
        <v>866</v>
      </c>
      <c r="B110" s="77" t="s">
        <v>867</v>
      </c>
      <c r="C110" s="45">
        <v>14</v>
      </c>
      <c r="D110" s="45">
        <v>16</v>
      </c>
      <c r="E110" s="45">
        <v>19</v>
      </c>
      <c r="F110" s="44">
        <v>22</v>
      </c>
      <c r="G110" s="44">
        <v>24</v>
      </c>
      <c r="H110" s="44">
        <v>26</v>
      </c>
      <c r="I110" s="44">
        <v>28</v>
      </c>
      <c r="J110" s="45">
        <v>34</v>
      </c>
      <c r="K110" s="45">
        <v>40</v>
      </c>
      <c r="L110" s="44">
        <v>45</v>
      </c>
      <c r="M110" s="44">
        <v>50</v>
      </c>
      <c r="N110" s="44">
        <v>55</v>
      </c>
      <c r="O110" s="44">
        <v>60</v>
      </c>
      <c r="P110" s="564">
        <v>65</v>
      </c>
      <c r="Q110" s="44">
        <v>70</v>
      </c>
      <c r="R110" s="563">
        <v>75</v>
      </c>
      <c r="S110" s="563" t="s">
        <v>868</v>
      </c>
      <c r="T110" s="443" t="s">
        <v>869</v>
      </c>
      <c r="U110" s="132">
        <f>SUM(U20:U109)</f>
        <v>10.64068</v>
      </c>
      <c r="V110" s="98">
        <f>AVERAGEA(V20:V109)</f>
        <v>3</v>
      </c>
      <c r="W110" s="98">
        <f>SUM(W20:W109)</f>
        <v>31.922039999999999</v>
      </c>
      <c r="BI110" s="431"/>
    </row>
    <row r="111" spans="1:61" s="5" customFormat="1" ht="20.25" customHeight="1" outlineLevel="1">
      <c r="A111" s="1238"/>
      <c r="B111" s="259" t="s">
        <v>870</v>
      </c>
      <c r="C111" s="459">
        <f>SUMIF($D$20:$D$109,$C$110:$R$110,$U$20:$U$109)</f>
        <v>2.4565700000000001</v>
      </c>
      <c r="D111" s="459">
        <f t="shared" ref="D111:R111" si="14">SUMIF($D$20:$D$109,$C$110:$R$110,$U$20:$U$109)</f>
        <v>0</v>
      </c>
      <c r="E111" s="459">
        <f t="shared" si="14"/>
        <v>0</v>
      </c>
      <c r="F111" s="459">
        <f t="shared" si="14"/>
        <v>0</v>
      </c>
      <c r="G111" s="459">
        <f t="shared" si="14"/>
        <v>5.14506</v>
      </c>
      <c r="H111" s="459">
        <f t="shared" si="14"/>
        <v>0</v>
      </c>
      <c r="I111" s="459">
        <f t="shared" si="14"/>
        <v>0</v>
      </c>
      <c r="J111" s="459">
        <f t="shared" si="14"/>
        <v>0.98477000000000003</v>
      </c>
      <c r="K111" s="459">
        <f t="shared" si="14"/>
        <v>2.0542799999999999</v>
      </c>
      <c r="L111" s="459">
        <f t="shared" si="14"/>
        <v>0</v>
      </c>
      <c r="M111" s="459">
        <f t="shared" si="14"/>
        <v>0</v>
      </c>
      <c r="N111" s="459">
        <f t="shared" si="14"/>
        <v>0</v>
      </c>
      <c r="O111" s="459">
        <f t="shared" si="14"/>
        <v>0</v>
      </c>
      <c r="P111" s="459">
        <f t="shared" si="14"/>
        <v>0</v>
      </c>
      <c r="Q111" s="459">
        <f t="shared" si="14"/>
        <v>0</v>
      </c>
      <c r="R111" s="459">
        <f t="shared" si="14"/>
        <v>0</v>
      </c>
      <c r="S111" s="460">
        <f>SUM(C111:R111)</f>
        <v>10.64068</v>
      </c>
      <c r="T111" s="260"/>
      <c r="BI111" s="431"/>
    </row>
    <row r="112" spans="1:61" s="5" customFormat="1" ht="20.25" customHeight="1" outlineLevel="1" thickBot="1">
      <c r="A112" s="1239"/>
      <c r="B112" s="78" t="s">
        <v>871</v>
      </c>
      <c r="C112" s="461">
        <f>SUMIF($D$20:$D$109,$C$110:$R$110,$W$20:$W$109)</f>
        <v>7.3697100000000004</v>
      </c>
      <c r="D112" s="461">
        <f t="shared" ref="D112:R112" si="15">SUMIF($D$20:$D$109,$C$110:$R$110,$W$20:$W$109)</f>
        <v>0</v>
      </c>
      <c r="E112" s="461">
        <f t="shared" si="15"/>
        <v>0</v>
      </c>
      <c r="F112" s="461">
        <f t="shared" si="15"/>
        <v>0</v>
      </c>
      <c r="G112" s="461">
        <f t="shared" si="15"/>
        <v>15.435179999999999</v>
      </c>
      <c r="H112" s="461">
        <f t="shared" si="15"/>
        <v>0</v>
      </c>
      <c r="I112" s="461">
        <f t="shared" si="15"/>
        <v>0</v>
      </c>
      <c r="J112" s="461">
        <f t="shared" si="15"/>
        <v>2.95431</v>
      </c>
      <c r="K112" s="461">
        <f t="shared" si="15"/>
        <v>6.1628399999999992</v>
      </c>
      <c r="L112" s="461">
        <f t="shared" si="15"/>
        <v>0</v>
      </c>
      <c r="M112" s="461">
        <f t="shared" si="15"/>
        <v>0</v>
      </c>
      <c r="N112" s="461">
        <f t="shared" si="15"/>
        <v>0</v>
      </c>
      <c r="O112" s="461">
        <f t="shared" si="15"/>
        <v>0</v>
      </c>
      <c r="P112" s="461">
        <f t="shared" si="15"/>
        <v>0</v>
      </c>
      <c r="Q112" s="461">
        <f t="shared" si="15"/>
        <v>0</v>
      </c>
      <c r="R112" s="461">
        <f t="shared" si="15"/>
        <v>0</v>
      </c>
      <c r="S112" s="462">
        <f>SUM(C112:R112)</f>
        <v>31.922039999999999</v>
      </c>
      <c r="T112" s="99">
        <f>U110/S112</f>
        <v>0.33333333333333331</v>
      </c>
      <c r="BI112" s="431"/>
    </row>
    <row r="113" spans="1:61" s="5" customFormat="1" ht="17.25" hidden="1" customHeight="1">
      <c r="A113" s="53"/>
      <c r="B113" s="54"/>
      <c r="C113" s="463"/>
      <c r="D113" s="463"/>
      <c r="E113" s="463"/>
      <c r="F113" s="463"/>
      <c r="G113" s="463"/>
      <c r="H113" s="463"/>
      <c r="I113" s="463"/>
      <c r="J113" s="463"/>
      <c r="K113" s="463"/>
      <c r="L113" s="463"/>
      <c r="M113" s="463"/>
      <c r="N113" s="463"/>
      <c r="O113" s="463"/>
      <c r="P113" s="463"/>
      <c r="Q113" s="463"/>
      <c r="R113" s="463"/>
      <c r="S113" s="463"/>
      <c r="T113" s="55"/>
      <c r="BI113" s="431"/>
    </row>
    <row r="114" spans="1:61" s="5" customFormat="1" ht="15" hidden="1" customHeight="1" outlineLevel="1" thickBot="1">
      <c r="A114" s="72"/>
      <c r="B114" s="73"/>
      <c r="C114" s="464"/>
      <c r="D114" s="464"/>
      <c r="E114" s="464"/>
      <c r="F114" s="464"/>
      <c r="G114" s="464"/>
      <c r="H114" s="464"/>
      <c r="I114" s="464"/>
      <c r="J114" s="464"/>
      <c r="K114" s="464"/>
      <c r="L114" s="464"/>
      <c r="M114" s="464"/>
      <c r="N114" s="464"/>
      <c r="O114" s="464"/>
      <c r="P114" s="464"/>
      <c r="Q114" s="464"/>
      <c r="R114" s="464"/>
      <c r="S114" s="464"/>
      <c r="T114" s="74"/>
      <c r="BI114" s="431"/>
    </row>
    <row r="115" spans="1:61" s="5" customFormat="1" ht="42" hidden="1" customHeight="1" outlineLevel="1">
      <c r="A115" s="520" t="s">
        <v>872</v>
      </c>
      <c r="B115" s="521" t="s">
        <v>873</v>
      </c>
      <c r="C115" s="522" t="s">
        <v>0</v>
      </c>
      <c r="D115" s="523" t="s">
        <v>1</v>
      </c>
      <c r="E115" s="523" t="s">
        <v>2</v>
      </c>
      <c r="F115" s="523" t="s">
        <v>3</v>
      </c>
      <c r="G115" s="523" t="s">
        <v>50</v>
      </c>
      <c r="H115" s="524" t="s">
        <v>42</v>
      </c>
      <c r="I115" s="524" t="s">
        <v>51</v>
      </c>
      <c r="J115" s="524" t="s">
        <v>52</v>
      </c>
      <c r="K115" s="524" t="s">
        <v>53</v>
      </c>
      <c r="L115" s="524" t="s">
        <v>874</v>
      </c>
      <c r="M115" s="1240" t="s">
        <v>875</v>
      </c>
      <c r="N115" s="1241"/>
      <c r="O115" s="524" t="s">
        <v>876</v>
      </c>
      <c r="P115" s="524" t="s">
        <v>877</v>
      </c>
      <c r="Q115" s="524" t="s">
        <v>878</v>
      </c>
      <c r="R115" s="524" t="s">
        <v>879</v>
      </c>
      <c r="S115" s="524" t="s">
        <v>880</v>
      </c>
      <c r="T115" s="525" t="s">
        <v>881</v>
      </c>
      <c r="X115" s="465" t="s">
        <v>882</v>
      </c>
      <c r="Y115" s="466"/>
      <c r="Z115" s="467">
        <f>AK124+AG134+AG144+AI150+AI152</f>
        <v>0</v>
      </c>
      <c r="AA115" s="467"/>
      <c r="AB115" s="468" t="s">
        <v>883</v>
      </c>
      <c r="AC115" s="466"/>
      <c r="AD115" s="469"/>
      <c r="AE115" s="469"/>
      <c r="AF115" s="469"/>
      <c r="AG115" s="469"/>
      <c r="AH115" s="469"/>
      <c r="AI115" s="469"/>
      <c r="AJ115" s="469"/>
      <c r="AK115" s="469"/>
      <c r="AL115" s="469"/>
      <c r="AM115" s="465" t="s">
        <v>884</v>
      </c>
      <c r="AN115" s="466"/>
      <c r="AO115" s="466"/>
      <c r="AP115" s="466"/>
      <c r="AQ115" s="466"/>
      <c r="AR115" s="466"/>
      <c r="AS115" s="469"/>
      <c r="AT115" s="469"/>
      <c r="AU115" s="469"/>
      <c r="AV115" s="469"/>
      <c r="BI115" s="431"/>
    </row>
    <row r="116" spans="1:61" s="5" customFormat="1" ht="15" hidden="1" customHeight="1" outlineLevel="1">
      <c r="A116" s="470"/>
      <c r="B116" s="227" t="s">
        <v>885</v>
      </c>
      <c r="C116" s="133"/>
      <c r="D116" s="133"/>
      <c r="E116" s="133"/>
      <c r="F116" s="133"/>
      <c r="G116" s="133"/>
      <c r="H116" s="133"/>
      <c r="I116" s="133"/>
      <c r="J116" s="133"/>
      <c r="K116" s="133"/>
      <c r="L116" s="133"/>
      <c r="M116" s="1242"/>
      <c r="N116" s="1243"/>
      <c r="O116" s="134"/>
      <c r="P116" s="134"/>
      <c r="Q116" s="134"/>
      <c r="R116" s="135"/>
      <c r="S116" s="134"/>
      <c r="T116" s="136"/>
      <c r="X116" s="471" t="s">
        <v>886</v>
      </c>
      <c r="Y116" s="472">
        <v>13.8</v>
      </c>
      <c r="Z116" s="472">
        <v>16</v>
      </c>
      <c r="AA116" s="472">
        <v>19</v>
      </c>
      <c r="AB116" s="472">
        <v>21</v>
      </c>
      <c r="AC116" s="472">
        <v>22.2</v>
      </c>
      <c r="AD116" s="472">
        <v>25.4</v>
      </c>
      <c r="AE116" s="472">
        <v>27</v>
      </c>
      <c r="AF116" s="472">
        <v>31.8</v>
      </c>
      <c r="AG116" s="472">
        <v>34</v>
      </c>
      <c r="AH116" s="472">
        <v>42</v>
      </c>
      <c r="AI116" s="472">
        <v>49</v>
      </c>
      <c r="AJ116" s="472">
        <v>60</v>
      </c>
      <c r="AK116" s="469"/>
      <c r="AL116" s="469"/>
      <c r="AM116" s="471" t="s">
        <v>886</v>
      </c>
      <c r="AN116" s="472">
        <v>13.8</v>
      </c>
      <c r="AO116" s="472">
        <v>16</v>
      </c>
      <c r="AP116" s="472">
        <v>19</v>
      </c>
      <c r="AQ116" s="472">
        <v>21</v>
      </c>
      <c r="AR116" s="472">
        <v>22.2</v>
      </c>
      <c r="AS116" s="472">
        <v>25.4</v>
      </c>
      <c r="AT116" s="472">
        <v>27</v>
      </c>
      <c r="AU116" s="472">
        <v>31.8</v>
      </c>
      <c r="AV116" s="472">
        <v>34</v>
      </c>
      <c r="AW116" s="472">
        <v>42</v>
      </c>
      <c r="AX116" s="472">
        <v>49</v>
      </c>
      <c r="AY116" s="472">
        <v>60</v>
      </c>
      <c r="BI116" s="431"/>
    </row>
    <row r="117" spans="1:61" s="5" customFormat="1" ht="15" hidden="1" customHeight="1" outlineLevel="1">
      <c r="A117" s="473">
        <v>1</v>
      </c>
      <c r="B117" s="1020" t="s">
        <v>887</v>
      </c>
      <c r="C117" s="474"/>
      <c r="D117" s="474">
        <v>25</v>
      </c>
      <c r="E117" s="474">
        <v>25</v>
      </c>
      <c r="F117" s="475">
        <v>583</v>
      </c>
      <c r="G117" s="474">
        <v>0.6</v>
      </c>
      <c r="H117" s="103" t="s">
        <v>43</v>
      </c>
      <c r="I117" s="111">
        <f>IF(H117="sắt đen",7850,IF(H117="sắt trắng",7850,IF(H117="sắt kẽm",7900,IF(H117="nhôm",2500,""))))</f>
        <v>7850</v>
      </c>
      <c r="J117" s="103" t="s">
        <v>54</v>
      </c>
      <c r="K117" s="103">
        <f>IF(OR($J117="hộp",J117="vuông"),($D117+($E117-$G117))*2*$F117*$G117*$I117*$C117/10^9,IF(J117="la dẹt",($D117+($E117-$G117))*$F117*$G117*$I117*$C117/10^9,IF($J117="ống",3.14*$D117*$F117*$G117*$I117*$C117/10^9,IF($J117="tròn đặc",3.14*$D117/2*$F117/2*$G117*$I117*$C117/10^9,IF($J117="V",($D117+$E117)*$F117*$I117*$C117/10^9)))))</f>
        <v>0</v>
      </c>
      <c r="L117" s="103">
        <f>IF(OR(J117="vuông",J117="hộp",J117="la dẹt"),($D117+$E117)*2*$F117*$C117/10^6,3.14*$D117*$F117*$C117/10^6)</f>
        <v>0</v>
      </c>
      <c r="M117" s="1244" t="str">
        <f t="shared" ref="M117:M132" si="16">IF(J117="hộp",CONCATENATE($J117," ",$D117,"x",$E117,"x",$G117),CONCATENATE($J117," ",$E117,"x",$G117))</f>
        <v>Vuông 25x0,6</v>
      </c>
      <c r="N117" s="1245"/>
      <c r="O117" s="102" t="s">
        <v>888</v>
      </c>
      <c r="P117" s="111">
        <v>6000</v>
      </c>
      <c r="Q117" s="113" t="e">
        <f>ROUND(K117/C117/F117*P117,4)</f>
        <v>#DIV/0!</v>
      </c>
      <c r="R117" s="137">
        <v>0.02</v>
      </c>
      <c r="S117" s="102">
        <f>ROUNDUP($R$8*$F117*C117/$P117*(1+R117),0)</f>
        <v>0</v>
      </c>
      <c r="T117" s="444" t="e">
        <f>IF($O117="cây",$S117*$Q117,$R$8*$K117)</f>
        <v>#DIV/0!</v>
      </c>
      <c r="U117" s="138" t="str">
        <f>IF($J117="hộp","H",IF($J117="ống","TR",IF($J117="tròn đặc","TRĐ",IF($J117="la dẹt","L",IF($J117="vuông","V")))))</f>
        <v>V</v>
      </c>
      <c r="V117" s="108" t="str">
        <f>CONCATENATE($U117," ",$G117)</f>
        <v>V 0,6</v>
      </c>
      <c r="X117" s="101" t="s">
        <v>889</v>
      </c>
      <c r="Y117" s="139">
        <f>SUMIFS($K$116:$K$167,$D$116:$D$167,$Y$116:$AJ$116,$V$116:$V$167,$X$117:$X$124)*$R$15</f>
        <v>0</v>
      </c>
      <c r="Z117" s="139">
        <f t="shared" ref="Z117:AJ117" si="17">SUMIFS($K$116:$K$167,$D$116:$D$167,$Y$116:$AJ$116,$V$116:$V$167,$X$117:$X$124)*$R$15</f>
        <v>0</v>
      </c>
      <c r="AA117" s="139">
        <f t="shared" si="17"/>
        <v>0</v>
      </c>
      <c r="AB117" s="139">
        <f t="shared" si="17"/>
        <v>0</v>
      </c>
      <c r="AC117" s="139">
        <f t="shared" si="17"/>
        <v>0</v>
      </c>
      <c r="AD117" s="139">
        <f t="shared" si="17"/>
        <v>0</v>
      </c>
      <c r="AE117" s="139">
        <f t="shared" si="17"/>
        <v>0</v>
      </c>
      <c r="AF117" s="139">
        <f t="shared" si="17"/>
        <v>0</v>
      </c>
      <c r="AG117" s="139">
        <f t="shared" si="17"/>
        <v>0</v>
      </c>
      <c r="AH117" s="139">
        <f t="shared" si="17"/>
        <v>0</v>
      </c>
      <c r="AI117" s="139">
        <f t="shared" si="17"/>
        <v>0</v>
      </c>
      <c r="AJ117" s="139">
        <f t="shared" si="17"/>
        <v>0</v>
      </c>
      <c r="AK117" s="476"/>
      <c r="AL117" s="476"/>
      <c r="AM117" s="101" t="s">
        <v>889</v>
      </c>
      <c r="AN117" s="139">
        <f>SUMIFS($S$116:$S$167,$D$116:$D$167,$AN$116:$AY$116,$V$116:$V$167,$AM$117:$AM$124)</f>
        <v>0</v>
      </c>
      <c r="AO117" s="139">
        <f t="shared" ref="AO117:AY117" si="18">SUMIFS($S$116:$S$167,$D$116:$D$167,$AN$116:$AY$116,$V$116:$V$167,$AM$117:$AM$124)</f>
        <v>0</v>
      </c>
      <c r="AP117" s="139">
        <f t="shared" si="18"/>
        <v>0</v>
      </c>
      <c r="AQ117" s="139">
        <f t="shared" si="18"/>
        <v>0</v>
      </c>
      <c r="AR117" s="139">
        <f t="shared" si="18"/>
        <v>0</v>
      </c>
      <c r="AS117" s="139">
        <f t="shared" si="18"/>
        <v>0</v>
      </c>
      <c r="AT117" s="139">
        <f t="shared" si="18"/>
        <v>0</v>
      </c>
      <c r="AU117" s="139">
        <f t="shared" si="18"/>
        <v>0</v>
      </c>
      <c r="AV117" s="139">
        <f t="shared" si="18"/>
        <v>0</v>
      </c>
      <c r="AW117" s="139">
        <f t="shared" si="18"/>
        <v>0</v>
      </c>
      <c r="AX117" s="139">
        <f t="shared" si="18"/>
        <v>0</v>
      </c>
      <c r="AY117" s="139">
        <f t="shared" si="18"/>
        <v>0</v>
      </c>
      <c r="BI117" s="431"/>
    </row>
    <row r="118" spans="1:61" s="5" customFormat="1" ht="15" hidden="1" customHeight="1" outlineLevel="1">
      <c r="A118" s="473">
        <v>2</v>
      </c>
      <c r="B118" s="1020" t="s">
        <v>890</v>
      </c>
      <c r="C118" s="474"/>
      <c r="D118" s="474">
        <v>25</v>
      </c>
      <c r="E118" s="474">
        <v>25</v>
      </c>
      <c r="F118" s="474">
        <v>470</v>
      </c>
      <c r="G118" s="474">
        <v>0.6</v>
      </c>
      <c r="H118" s="103" t="s">
        <v>43</v>
      </c>
      <c r="I118" s="111">
        <f t="shared" ref="I118:I132" si="19">IF(H118="sắt đen",7850,IF(H118="sắt trắng",7850,IF(H118="sắt kẽm",7900,IF(H118="nhôm",2500,""))))</f>
        <v>7850</v>
      </c>
      <c r="J118" s="103" t="s">
        <v>54</v>
      </c>
      <c r="K118" s="103">
        <f t="shared" ref="K118:K132" si="20">IF(OR($J118="hộp",J118="vuông"),($D118+($E118-$G118))*2*$F118*$G118*$I118*$C118/10^9,IF(J118="la dẹt",($D118+($E118-$G118))*$F118*$G118*$I118*$C118/10^9,IF($J118="ống",3.14*$D118*$F118*$G118*$I118*$C118/10^9,IF($J118="tròn đặc",3.14*$D118/2*$F118/2*$G118*$I118*$C118/10^9,IF($J118="V",($D118+$E118)*$F118*$I118*$C118/10^9)))))</f>
        <v>0</v>
      </c>
      <c r="L118" s="103">
        <f t="shared" ref="L118:L132" si="21">IF(OR(J118="vuông",J118="hộp",J118="la dẹt"),($D118+$E118)*2*$F118*$C118/10^6,3.14*$D118*$F118*$C118/10^6)</f>
        <v>0</v>
      </c>
      <c r="M118" s="1244" t="str">
        <f t="shared" si="16"/>
        <v>Vuông 25x0,6</v>
      </c>
      <c r="N118" s="1245"/>
      <c r="O118" s="102" t="s">
        <v>888</v>
      </c>
      <c r="P118" s="111">
        <v>6000</v>
      </c>
      <c r="Q118" s="113" t="e">
        <f t="shared" ref="Q118:Q132" si="22">ROUND(K118/C118/F118*P118,4)</f>
        <v>#DIV/0!</v>
      </c>
      <c r="R118" s="137">
        <v>0.02</v>
      </c>
      <c r="S118" s="102">
        <f t="shared" ref="S118:S132" si="23">ROUNDUP($R$8*$F118*C118/$P118*(1+R118),0)</f>
        <v>0</v>
      </c>
      <c r="T118" s="444" t="e">
        <f t="shared" ref="T118:T132" si="24">IF($O118="cây",$S118*$Q118,$R$8*$K118)</f>
        <v>#DIV/0!</v>
      </c>
      <c r="U118" s="138" t="str">
        <f t="shared" ref="U118:U167" si="25">IF($J118="hộp","H",IF($J118="ống","TR",IF($J118="tròn đặc","TRĐ",IF($J118="la dẹt","L",IF($J118="vuông","V")))))</f>
        <v>V</v>
      </c>
      <c r="V118" s="108" t="str">
        <f>CONCATENATE($U118," ",$G118)</f>
        <v>V 0,6</v>
      </c>
      <c r="X118" s="101" t="s">
        <v>891</v>
      </c>
      <c r="Y118" s="139">
        <f t="shared" ref="Y118:AJ124" si="26">SUMIFS($K$116:$K$167,$D$116:$D$167,$Y$116:$AJ$116,$V$116:$V$167,$X$117:$X$124)*$R$15</f>
        <v>0</v>
      </c>
      <c r="Z118" s="139">
        <f t="shared" si="26"/>
        <v>0</v>
      </c>
      <c r="AA118" s="139">
        <f t="shared" si="26"/>
        <v>0</v>
      </c>
      <c r="AB118" s="139">
        <f t="shared" si="26"/>
        <v>0</v>
      </c>
      <c r="AC118" s="139">
        <f t="shared" si="26"/>
        <v>0</v>
      </c>
      <c r="AD118" s="139">
        <f t="shared" si="26"/>
        <v>0</v>
      </c>
      <c r="AE118" s="139">
        <f t="shared" si="26"/>
        <v>0</v>
      </c>
      <c r="AF118" s="139">
        <f t="shared" si="26"/>
        <v>0</v>
      </c>
      <c r="AG118" s="139">
        <f t="shared" si="26"/>
        <v>0</v>
      </c>
      <c r="AH118" s="139">
        <f t="shared" si="26"/>
        <v>0</v>
      </c>
      <c r="AI118" s="139">
        <f t="shared" si="26"/>
        <v>0</v>
      </c>
      <c r="AJ118" s="139">
        <f t="shared" si="26"/>
        <v>0</v>
      </c>
      <c r="AK118" s="477"/>
      <c r="AL118" s="477"/>
      <c r="AM118" s="101" t="s">
        <v>891</v>
      </c>
      <c r="AN118" s="139">
        <f t="shared" ref="AN118:AY124" si="27">SUMIFS($S$116:$S$167,$D$116:$D$167,$AN$116:$AY$116,$V$116:$V$167,$AM$117:$AM$124)</f>
        <v>0</v>
      </c>
      <c r="AO118" s="139">
        <f t="shared" si="27"/>
        <v>0</v>
      </c>
      <c r="AP118" s="139">
        <f t="shared" si="27"/>
        <v>0</v>
      </c>
      <c r="AQ118" s="139">
        <f t="shared" si="27"/>
        <v>0</v>
      </c>
      <c r="AR118" s="139">
        <f t="shared" si="27"/>
        <v>0</v>
      </c>
      <c r="AS118" s="139">
        <f t="shared" si="27"/>
        <v>0</v>
      </c>
      <c r="AT118" s="139">
        <f t="shared" si="27"/>
        <v>0</v>
      </c>
      <c r="AU118" s="139">
        <f t="shared" si="27"/>
        <v>0</v>
      </c>
      <c r="AV118" s="139">
        <f t="shared" si="27"/>
        <v>0</v>
      </c>
      <c r="AW118" s="139">
        <f t="shared" si="27"/>
        <v>0</v>
      </c>
      <c r="AX118" s="139">
        <f t="shared" si="27"/>
        <v>0</v>
      </c>
      <c r="AY118" s="139">
        <f t="shared" si="27"/>
        <v>0</v>
      </c>
      <c r="BI118" s="431"/>
    </row>
    <row r="119" spans="1:61" s="5" customFormat="1" ht="15" hidden="1" customHeight="1" outlineLevel="1">
      <c r="A119" s="473">
        <v>3</v>
      </c>
      <c r="B119" s="1020" t="s">
        <v>892</v>
      </c>
      <c r="C119" s="474"/>
      <c r="D119" s="474">
        <v>25</v>
      </c>
      <c r="E119" s="474">
        <v>25</v>
      </c>
      <c r="F119" s="474">
        <v>420</v>
      </c>
      <c r="G119" s="474">
        <v>0.6</v>
      </c>
      <c r="H119" s="103" t="s">
        <v>43</v>
      </c>
      <c r="I119" s="111">
        <f t="shared" si="19"/>
        <v>7850</v>
      </c>
      <c r="J119" s="103" t="s">
        <v>54</v>
      </c>
      <c r="K119" s="103">
        <f t="shared" si="20"/>
        <v>0</v>
      </c>
      <c r="L119" s="103">
        <f t="shared" si="21"/>
        <v>0</v>
      </c>
      <c r="M119" s="1244" t="str">
        <f t="shared" si="16"/>
        <v>Vuông 25x0,6</v>
      </c>
      <c r="N119" s="1245"/>
      <c r="O119" s="102" t="s">
        <v>888</v>
      </c>
      <c r="P119" s="111">
        <v>6000</v>
      </c>
      <c r="Q119" s="113" t="e">
        <f t="shared" si="22"/>
        <v>#DIV/0!</v>
      </c>
      <c r="R119" s="137">
        <v>0.02</v>
      </c>
      <c r="S119" s="102">
        <f t="shared" si="23"/>
        <v>0</v>
      </c>
      <c r="T119" s="444" t="e">
        <f t="shared" si="24"/>
        <v>#DIV/0!</v>
      </c>
      <c r="U119" s="138" t="str">
        <f t="shared" si="25"/>
        <v>V</v>
      </c>
      <c r="V119" s="108" t="str">
        <f>CONCATENATE($U119," ",$G119)</f>
        <v>V 0,6</v>
      </c>
      <c r="X119" s="101" t="s">
        <v>893</v>
      </c>
      <c r="Y119" s="139">
        <f t="shared" si="26"/>
        <v>0</v>
      </c>
      <c r="Z119" s="139">
        <f t="shared" si="26"/>
        <v>0</v>
      </c>
      <c r="AA119" s="139">
        <f t="shared" si="26"/>
        <v>0</v>
      </c>
      <c r="AB119" s="139">
        <f t="shared" si="26"/>
        <v>0</v>
      </c>
      <c r="AC119" s="139">
        <f t="shared" si="26"/>
        <v>0</v>
      </c>
      <c r="AD119" s="139">
        <f t="shared" si="26"/>
        <v>0</v>
      </c>
      <c r="AE119" s="139">
        <f t="shared" si="26"/>
        <v>0</v>
      </c>
      <c r="AF119" s="139">
        <f t="shared" si="26"/>
        <v>0</v>
      </c>
      <c r="AG119" s="139">
        <f t="shared" si="26"/>
        <v>0</v>
      </c>
      <c r="AH119" s="139">
        <f t="shared" si="26"/>
        <v>0</v>
      </c>
      <c r="AI119" s="139">
        <f t="shared" si="26"/>
        <v>0</v>
      </c>
      <c r="AJ119" s="139">
        <f t="shared" si="26"/>
        <v>0</v>
      </c>
      <c r="AK119" s="477"/>
      <c r="AL119" s="477"/>
      <c r="AM119" s="101" t="s">
        <v>893</v>
      </c>
      <c r="AN119" s="139">
        <f t="shared" si="27"/>
        <v>0</v>
      </c>
      <c r="AO119" s="139">
        <f t="shared" si="27"/>
        <v>0</v>
      </c>
      <c r="AP119" s="139">
        <f t="shared" si="27"/>
        <v>0</v>
      </c>
      <c r="AQ119" s="139">
        <f t="shared" si="27"/>
        <v>0</v>
      </c>
      <c r="AR119" s="139">
        <f t="shared" si="27"/>
        <v>0</v>
      </c>
      <c r="AS119" s="139">
        <f t="shared" si="27"/>
        <v>0</v>
      </c>
      <c r="AT119" s="139">
        <f t="shared" si="27"/>
        <v>0</v>
      </c>
      <c r="AU119" s="139">
        <f t="shared" si="27"/>
        <v>0</v>
      </c>
      <c r="AV119" s="139">
        <f t="shared" si="27"/>
        <v>0</v>
      </c>
      <c r="AW119" s="139">
        <f t="shared" si="27"/>
        <v>0</v>
      </c>
      <c r="AX119" s="139">
        <f t="shared" si="27"/>
        <v>0</v>
      </c>
      <c r="AY119" s="139">
        <f t="shared" si="27"/>
        <v>0</v>
      </c>
      <c r="BI119" s="431"/>
    </row>
    <row r="120" spans="1:61" s="5" customFormat="1" ht="15" hidden="1" customHeight="1" outlineLevel="1">
      <c r="A120" s="473">
        <v>4</v>
      </c>
      <c r="B120" s="1020" t="s">
        <v>894</v>
      </c>
      <c r="C120" s="474"/>
      <c r="D120" s="474">
        <v>25</v>
      </c>
      <c r="E120" s="474">
        <v>50</v>
      </c>
      <c r="F120" s="474">
        <v>1795</v>
      </c>
      <c r="G120" s="475">
        <v>0.6</v>
      </c>
      <c r="H120" s="103" t="s">
        <v>43</v>
      </c>
      <c r="I120" s="111">
        <f t="shared" si="19"/>
        <v>7850</v>
      </c>
      <c r="J120" s="103" t="s">
        <v>311</v>
      </c>
      <c r="K120" s="103">
        <f t="shared" si="20"/>
        <v>0</v>
      </c>
      <c r="L120" s="103">
        <f t="shared" si="21"/>
        <v>0</v>
      </c>
      <c r="M120" s="1244" t="str">
        <f t="shared" si="16"/>
        <v>Hộp 25x50x0,6</v>
      </c>
      <c r="N120" s="1245"/>
      <c r="O120" s="102" t="s">
        <v>888</v>
      </c>
      <c r="P120" s="111">
        <v>6000</v>
      </c>
      <c r="Q120" s="113" t="e">
        <f t="shared" si="22"/>
        <v>#DIV/0!</v>
      </c>
      <c r="R120" s="137">
        <v>0.02</v>
      </c>
      <c r="S120" s="102">
        <f t="shared" si="23"/>
        <v>0</v>
      </c>
      <c r="T120" s="444" t="e">
        <f t="shared" si="24"/>
        <v>#DIV/0!</v>
      </c>
      <c r="U120" s="138" t="str">
        <f t="shared" si="25"/>
        <v>H</v>
      </c>
      <c r="V120" s="108" t="str">
        <f>CONCATENATE($U120," ",$G120)</f>
        <v>H 0,6</v>
      </c>
      <c r="X120" s="101" t="s">
        <v>895</v>
      </c>
      <c r="Y120" s="139">
        <f t="shared" si="26"/>
        <v>0</v>
      </c>
      <c r="Z120" s="139">
        <f t="shared" si="26"/>
        <v>0</v>
      </c>
      <c r="AA120" s="139">
        <f t="shared" si="26"/>
        <v>0</v>
      </c>
      <c r="AB120" s="139">
        <f t="shared" si="26"/>
        <v>0</v>
      </c>
      <c r="AC120" s="139">
        <f t="shared" si="26"/>
        <v>0</v>
      </c>
      <c r="AD120" s="139">
        <f t="shared" si="26"/>
        <v>0</v>
      </c>
      <c r="AE120" s="139">
        <f t="shared" si="26"/>
        <v>0</v>
      </c>
      <c r="AF120" s="139">
        <f t="shared" si="26"/>
        <v>0</v>
      </c>
      <c r="AG120" s="139">
        <f t="shared" si="26"/>
        <v>0</v>
      </c>
      <c r="AH120" s="139">
        <f t="shared" si="26"/>
        <v>0</v>
      </c>
      <c r="AI120" s="139">
        <f t="shared" si="26"/>
        <v>0</v>
      </c>
      <c r="AJ120" s="139">
        <f t="shared" si="26"/>
        <v>0</v>
      </c>
      <c r="AK120" s="477"/>
      <c r="AL120" s="477"/>
      <c r="AM120" s="101" t="s">
        <v>895</v>
      </c>
      <c r="AN120" s="139">
        <f t="shared" si="27"/>
        <v>0</v>
      </c>
      <c r="AO120" s="139">
        <f t="shared" si="27"/>
        <v>0</v>
      </c>
      <c r="AP120" s="139">
        <f t="shared" si="27"/>
        <v>0</v>
      </c>
      <c r="AQ120" s="139">
        <f t="shared" si="27"/>
        <v>0</v>
      </c>
      <c r="AR120" s="139">
        <f t="shared" si="27"/>
        <v>0</v>
      </c>
      <c r="AS120" s="139">
        <f t="shared" si="27"/>
        <v>0</v>
      </c>
      <c r="AT120" s="139">
        <f t="shared" si="27"/>
        <v>0</v>
      </c>
      <c r="AU120" s="139">
        <f t="shared" si="27"/>
        <v>0</v>
      </c>
      <c r="AV120" s="139">
        <f t="shared" si="27"/>
        <v>0</v>
      </c>
      <c r="AW120" s="139">
        <f t="shared" si="27"/>
        <v>0</v>
      </c>
      <c r="AX120" s="139">
        <f t="shared" si="27"/>
        <v>0</v>
      </c>
      <c r="AY120" s="139">
        <f t="shared" si="27"/>
        <v>0</v>
      </c>
      <c r="BI120" s="431"/>
    </row>
    <row r="121" spans="1:61" s="5" customFormat="1" ht="15" hidden="1" customHeight="1" outlineLevel="1">
      <c r="A121" s="473">
        <v>5</v>
      </c>
      <c r="B121" s="1020" t="s">
        <v>896</v>
      </c>
      <c r="C121" s="474"/>
      <c r="D121" s="474">
        <v>10</v>
      </c>
      <c r="E121" s="474">
        <v>20</v>
      </c>
      <c r="F121" s="1021">
        <v>555</v>
      </c>
      <c r="G121" s="474">
        <v>0.6</v>
      </c>
      <c r="H121" s="103" t="s">
        <v>43</v>
      </c>
      <c r="I121" s="111">
        <f t="shared" si="19"/>
        <v>7850</v>
      </c>
      <c r="J121" s="103" t="s">
        <v>311</v>
      </c>
      <c r="K121" s="103">
        <f t="shared" si="20"/>
        <v>0</v>
      </c>
      <c r="L121" s="103">
        <f t="shared" si="21"/>
        <v>0</v>
      </c>
      <c r="M121" s="1244" t="str">
        <f t="shared" si="16"/>
        <v>Hộp 10x20x0,6</v>
      </c>
      <c r="N121" s="1245"/>
      <c r="O121" s="102" t="s">
        <v>888</v>
      </c>
      <c r="P121" s="111">
        <v>6000</v>
      </c>
      <c r="Q121" s="113" t="e">
        <f t="shared" si="22"/>
        <v>#DIV/0!</v>
      </c>
      <c r="R121" s="137">
        <v>0.02</v>
      </c>
      <c r="S121" s="102">
        <f t="shared" si="23"/>
        <v>0</v>
      </c>
      <c r="T121" s="444" t="e">
        <f t="shared" si="24"/>
        <v>#DIV/0!</v>
      </c>
      <c r="U121" s="138" t="str">
        <f t="shared" si="25"/>
        <v>H</v>
      </c>
      <c r="V121" s="108" t="str">
        <f t="shared" ref="V121:V167" si="28">CONCATENATE($U121," ",$G121)</f>
        <v>H 0,6</v>
      </c>
      <c r="X121" s="101" t="s">
        <v>897</v>
      </c>
      <c r="Y121" s="139">
        <f t="shared" si="26"/>
        <v>0</v>
      </c>
      <c r="Z121" s="139">
        <f t="shared" si="26"/>
        <v>0</v>
      </c>
      <c r="AA121" s="139">
        <f t="shared" si="26"/>
        <v>0</v>
      </c>
      <c r="AB121" s="139">
        <f t="shared" si="26"/>
        <v>0</v>
      </c>
      <c r="AC121" s="139">
        <f t="shared" si="26"/>
        <v>0</v>
      </c>
      <c r="AD121" s="139">
        <f t="shared" si="26"/>
        <v>0</v>
      </c>
      <c r="AE121" s="139">
        <f t="shared" si="26"/>
        <v>0</v>
      </c>
      <c r="AF121" s="139">
        <f t="shared" si="26"/>
        <v>0</v>
      </c>
      <c r="AG121" s="139">
        <f t="shared" si="26"/>
        <v>0</v>
      </c>
      <c r="AH121" s="139">
        <f t="shared" si="26"/>
        <v>0</v>
      </c>
      <c r="AI121" s="139">
        <f t="shared" si="26"/>
        <v>0</v>
      </c>
      <c r="AJ121" s="139">
        <f t="shared" si="26"/>
        <v>0</v>
      </c>
      <c r="AK121" s="477"/>
      <c r="AL121" s="477"/>
      <c r="AM121" s="101" t="s">
        <v>897</v>
      </c>
      <c r="AN121" s="139">
        <f t="shared" si="27"/>
        <v>0</v>
      </c>
      <c r="AO121" s="139">
        <f t="shared" si="27"/>
        <v>0</v>
      </c>
      <c r="AP121" s="139">
        <f t="shared" si="27"/>
        <v>0</v>
      </c>
      <c r="AQ121" s="139">
        <f t="shared" si="27"/>
        <v>0</v>
      </c>
      <c r="AR121" s="139">
        <f t="shared" si="27"/>
        <v>0</v>
      </c>
      <c r="AS121" s="139">
        <f t="shared" si="27"/>
        <v>0</v>
      </c>
      <c r="AT121" s="139">
        <f t="shared" si="27"/>
        <v>0</v>
      </c>
      <c r="AU121" s="139">
        <f t="shared" si="27"/>
        <v>0</v>
      </c>
      <c r="AV121" s="139">
        <f t="shared" si="27"/>
        <v>0</v>
      </c>
      <c r="AW121" s="139">
        <f t="shared" si="27"/>
        <v>0</v>
      </c>
      <c r="AX121" s="139">
        <f t="shared" si="27"/>
        <v>0</v>
      </c>
      <c r="AY121" s="139">
        <f t="shared" si="27"/>
        <v>0</v>
      </c>
      <c r="BI121" s="431"/>
    </row>
    <row r="122" spans="1:61" s="5" customFormat="1" ht="15" hidden="1" customHeight="1" outlineLevel="1">
      <c r="A122" s="473">
        <v>6</v>
      </c>
      <c r="B122" s="1020" t="s">
        <v>898</v>
      </c>
      <c r="C122" s="474"/>
      <c r="D122" s="474">
        <v>10</v>
      </c>
      <c r="E122" s="474">
        <v>20</v>
      </c>
      <c r="F122" s="1021">
        <v>535</v>
      </c>
      <c r="G122" s="474">
        <v>0.6</v>
      </c>
      <c r="H122" s="103" t="s">
        <v>43</v>
      </c>
      <c r="I122" s="111">
        <f t="shared" si="19"/>
        <v>7850</v>
      </c>
      <c r="J122" s="103" t="s">
        <v>311</v>
      </c>
      <c r="K122" s="103">
        <f t="shared" si="20"/>
        <v>0</v>
      </c>
      <c r="L122" s="103">
        <f t="shared" si="21"/>
        <v>0</v>
      </c>
      <c r="M122" s="1244" t="str">
        <f t="shared" si="16"/>
        <v>Hộp 10x20x0,6</v>
      </c>
      <c r="N122" s="1245"/>
      <c r="O122" s="102" t="s">
        <v>888</v>
      </c>
      <c r="P122" s="111">
        <v>6000</v>
      </c>
      <c r="Q122" s="113" t="e">
        <f t="shared" si="22"/>
        <v>#DIV/0!</v>
      </c>
      <c r="R122" s="137">
        <v>0.02</v>
      </c>
      <c r="S122" s="102">
        <f t="shared" si="23"/>
        <v>0</v>
      </c>
      <c r="T122" s="444" t="e">
        <f t="shared" si="24"/>
        <v>#DIV/0!</v>
      </c>
      <c r="U122" s="138" t="str">
        <f t="shared" si="25"/>
        <v>H</v>
      </c>
      <c r="V122" s="108" t="str">
        <f t="shared" si="28"/>
        <v>H 0,6</v>
      </c>
      <c r="X122" s="101" t="s">
        <v>899</v>
      </c>
      <c r="Y122" s="139">
        <f t="shared" si="26"/>
        <v>0</v>
      </c>
      <c r="Z122" s="139">
        <f t="shared" si="26"/>
        <v>0</v>
      </c>
      <c r="AA122" s="139">
        <f t="shared" si="26"/>
        <v>0</v>
      </c>
      <c r="AB122" s="139">
        <f t="shared" si="26"/>
        <v>0</v>
      </c>
      <c r="AC122" s="139">
        <f t="shared" si="26"/>
        <v>0</v>
      </c>
      <c r="AD122" s="139">
        <f t="shared" si="26"/>
        <v>0</v>
      </c>
      <c r="AE122" s="139">
        <f t="shared" si="26"/>
        <v>0</v>
      </c>
      <c r="AF122" s="139">
        <f t="shared" si="26"/>
        <v>0</v>
      </c>
      <c r="AG122" s="139">
        <f t="shared" si="26"/>
        <v>0</v>
      </c>
      <c r="AH122" s="139">
        <f t="shared" si="26"/>
        <v>0</v>
      </c>
      <c r="AI122" s="139">
        <f t="shared" si="26"/>
        <v>0</v>
      </c>
      <c r="AJ122" s="139">
        <f t="shared" si="26"/>
        <v>0</v>
      </c>
      <c r="AK122" s="477"/>
      <c r="AL122" s="477"/>
      <c r="AM122" s="101" t="s">
        <v>899</v>
      </c>
      <c r="AN122" s="139">
        <f t="shared" si="27"/>
        <v>0</v>
      </c>
      <c r="AO122" s="139">
        <f t="shared" si="27"/>
        <v>0</v>
      </c>
      <c r="AP122" s="139">
        <f t="shared" si="27"/>
        <v>0</v>
      </c>
      <c r="AQ122" s="139">
        <f t="shared" si="27"/>
        <v>0</v>
      </c>
      <c r="AR122" s="139">
        <f t="shared" si="27"/>
        <v>0</v>
      </c>
      <c r="AS122" s="139">
        <f t="shared" si="27"/>
        <v>0</v>
      </c>
      <c r="AT122" s="139">
        <f t="shared" si="27"/>
        <v>0</v>
      </c>
      <c r="AU122" s="139">
        <f t="shared" si="27"/>
        <v>0</v>
      </c>
      <c r="AV122" s="139">
        <f t="shared" si="27"/>
        <v>0</v>
      </c>
      <c r="AW122" s="139">
        <f t="shared" si="27"/>
        <v>0</v>
      </c>
      <c r="AX122" s="139">
        <f t="shared" si="27"/>
        <v>0</v>
      </c>
      <c r="AY122" s="139">
        <f t="shared" si="27"/>
        <v>0</v>
      </c>
      <c r="BI122" s="431"/>
    </row>
    <row r="123" spans="1:61" s="5" customFormat="1" ht="15" hidden="1" customHeight="1" outlineLevel="1">
      <c r="A123" s="473">
        <v>7</v>
      </c>
      <c r="B123" s="1020" t="s">
        <v>900</v>
      </c>
      <c r="C123" s="474"/>
      <c r="D123" s="474">
        <v>25</v>
      </c>
      <c r="E123" s="474">
        <v>50</v>
      </c>
      <c r="F123" s="474">
        <v>1795</v>
      </c>
      <c r="G123" s="474">
        <v>1.1000000000000001</v>
      </c>
      <c r="H123" s="103" t="s">
        <v>43</v>
      </c>
      <c r="I123" s="111">
        <f t="shared" si="19"/>
        <v>7850</v>
      </c>
      <c r="J123" s="103" t="s">
        <v>311</v>
      </c>
      <c r="K123" s="103">
        <f t="shared" si="20"/>
        <v>0</v>
      </c>
      <c r="L123" s="103">
        <f t="shared" si="21"/>
        <v>0</v>
      </c>
      <c r="M123" s="1244" t="str">
        <f t="shared" si="16"/>
        <v>Hộp 25x50x1,1</v>
      </c>
      <c r="N123" s="1245"/>
      <c r="O123" s="102" t="s">
        <v>888</v>
      </c>
      <c r="P123" s="111">
        <v>6000</v>
      </c>
      <c r="Q123" s="113" t="e">
        <f t="shared" si="22"/>
        <v>#DIV/0!</v>
      </c>
      <c r="R123" s="137">
        <v>0.02</v>
      </c>
      <c r="S123" s="102">
        <f t="shared" si="23"/>
        <v>0</v>
      </c>
      <c r="T123" s="444" t="e">
        <f t="shared" si="24"/>
        <v>#DIV/0!</v>
      </c>
      <c r="U123" s="138" t="str">
        <f t="shared" si="25"/>
        <v>H</v>
      </c>
      <c r="V123" s="108" t="str">
        <f t="shared" si="28"/>
        <v>H 1,1</v>
      </c>
      <c r="X123" s="101" t="s">
        <v>901</v>
      </c>
      <c r="Y123" s="139">
        <f t="shared" si="26"/>
        <v>0</v>
      </c>
      <c r="Z123" s="139">
        <f t="shared" si="26"/>
        <v>0</v>
      </c>
      <c r="AA123" s="139">
        <f t="shared" si="26"/>
        <v>0</v>
      </c>
      <c r="AB123" s="139">
        <f t="shared" si="26"/>
        <v>0</v>
      </c>
      <c r="AC123" s="139">
        <f t="shared" si="26"/>
        <v>0</v>
      </c>
      <c r="AD123" s="139">
        <f t="shared" si="26"/>
        <v>0</v>
      </c>
      <c r="AE123" s="139">
        <f t="shared" si="26"/>
        <v>0</v>
      </c>
      <c r="AF123" s="139">
        <f t="shared" si="26"/>
        <v>0</v>
      </c>
      <c r="AG123" s="139">
        <f t="shared" si="26"/>
        <v>0</v>
      </c>
      <c r="AH123" s="139">
        <f t="shared" si="26"/>
        <v>0</v>
      </c>
      <c r="AI123" s="139">
        <f t="shared" si="26"/>
        <v>0</v>
      </c>
      <c r="AJ123" s="139">
        <f t="shared" si="26"/>
        <v>0</v>
      </c>
      <c r="AK123" s="477"/>
      <c r="AL123" s="477"/>
      <c r="AM123" s="101" t="s">
        <v>901</v>
      </c>
      <c r="AN123" s="139">
        <f t="shared" si="27"/>
        <v>0</v>
      </c>
      <c r="AO123" s="139">
        <f t="shared" si="27"/>
        <v>0</v>
      </c>
      <c r="AP123" s="139">
        <f t="shared" si="27"/>
        <v>0</v>
      </c>
      <c r="AQ123" s="139">
        <f t="shared" si="27"/>
        <v>0</v>
      </c>
      <c r="AR123" s="139">
        <f t="shared" si="27"/>
        <v>0</v>
      </c>
      <c r="AS123" s="139">
        <f t="shared" si="27"/>
        <v>0</v>
      </c>
      <c r="AT123" s="139">
        <f t="shared" si="27"/>
        <v>0</v>
      </c>
      <c r="AU123" s="139">
        <f t="shared" si="27"/>
        <v>0</v>
      </c>
      <c r="AV123" s="139">
        <f t="shared" si="27"/>
        <v>0</v>
      </c>
      <c r="AW123" s="139">
        <f t="shared" si="27"/>
        <v>0</v>
      </c>
      <c r="AX123" s="139">
        <f t="shared" si="27"/>
        <v>0</v>
      </c>
      <c r="AY123" s="139">
        <f t="shared" si="27"/>
        <v>0</v>
      </c>
      <c r="BI123" s="431"/>
    </row>
    <row r="124" spans="1:61" s="5" customFormat="1" ht="15" hidden="1" customHeight="1" outlineLevel="1">
      <c r="A124" s="473">
        <v>8</v>
      </c>
      <c r="B124" s="1020" t="s">
        <v>902</v>
      </c>
      <c r="C124" s="474"/>
      <c r="D124" s="474">
        <v>25</v>
      </c>
      <c r="E124" s="474">
        <v>50</v>
      </c>
      <c r="F124" s="474">
        <v>568</v>
      </c>
      <c r="G124" s="474">
        <v>1.1000000000000001</v>
      </c>
      <c r="H124" s="103" t="s">
        <v>43</v>
      </c>
      <c r="I124" s="111">
        <f t="shared" si="19"/>
        <v>7850</v>
      </c>
      <c r="J124" s="103" t="s">
        <v>311</v>
      </c>
      <c r="K124" s="103">
        <f t="shared" si="20"/>
        <v>0</v>
      </c>
      <c r="L124" s="103">
        <f t="shared" si="21"/>
        <v>0</v>
      </c>
      <c r="M124" s="1244" t="str">
        <f t="shared" si="16"/>
        <v>Hộp 25x50x1,1</v>
      </c>
      <c r="N124" s="1245"/>
      <c r="O124" s="102" t="s">
        <v>888</v>
      </c>
      <c r="P124" s="111">
        <v>6000</v>
      </c>
      <c r="Q124" s="113" t="e">
        <f t="shared" si="22"/>
        <v>#DIV/0!</v>
      </c>
      <c r="R124" s="137">
        <v>0.02</v>
      </c>
      <c r="S124" s="102">
        <f t="shared" si="23"/>
        <v>0</v>
      </c>
      <c r="T124" s="444" t="e">
        <f t="shared" si="24"/>
        <v>#DIV/0!</v>
      </c>
      <c r="U124" s="138" t="str">
        <f t="shared" si="25"/>
        <v>H</v>
      </c>
      <c r="V124" s="108" t="str">
        <f t="shared" si="28"/>
        <v>H 1,1</v>
      </c>
      <c r="X124" s="101" t="s">
        <v>903</v>
      </c>
      <c r="Y124" s="139">
        <f>SUMIFS($K$116:$K$167,$D$116:$D$167,$Y$116:$AJ$116,$V$116:$V$167,$X$117:$X$124)*$R$15</f>
        <v>0</v>
      </c>
      <c r="Z124" s="139">
        <f t="shared" si="26"/>
        <v>0</v>
      </c>
      <c r="AA124" s="139">
        <f t="shared" si="26"/>
        <v>0</v>
      </c>
      <c r="AB124" s="139">
        <f t="shared" si="26"/>
        <v>0</v>
      </c>
      <c r="AC124" s="139">
        <f t="shared" si="26"/>
        <v>0</v>
      </c>
      <c r="AD124" s="139">
        <f t="shared" si="26"/>
        <v>0</v>
      </c>
      <c r="AE124" s="139">
        <f t="shared" si="26"/>
        <v>0</v>
      </c>
      <c r="AF124" s="139">
        <f t="shared" si="26"/>
        <v>0</v>
      </c>
      <c r="AG124" s="139">
        <f t="shared" si="26"/>
        <v>0</v>
      </c>
      <c r="AH124" s="139">
        <f t="shared" si="26"/>
        <v>0</v>
      </c>
      <c r="AI124" s="139">
        <f t="shared" si="26"/>
        <v>0</v>
      </c>
      <c r="AJ124" s="139">
        <f>SUMIFS($K$116:$K$167,$D$116:$D$167,$Y$116:$AJ$116,$V$116:$V$167,$X$117:$X$124)*$R$15</f>
        <v>0</v>
      </c>
      <c r="AK124" s="477">
        <f>SUM(Y117:AJ124)</f>
        <v>0</v>
      </c>
      <c r="AL124" s="477"/>
      <c r="AM124" s="101" t="s">
        <v>903</v>
      </c>
      <c r="AN124" s="139">
        <f t="shared" si="27"/>
        <v>0</v>
      </c>
      <c r="AO124" s="139">
        <f t="shared" si="27"/>
        <v>0</v>
      </c>
      <c r="AP124" s="139">
        <f t="shared" si="27"/>
        <v>0</v>
      </c>
      <c r="AQ124" s="139">
        <f t="shared" si="27"/>
        <v>0</v>
      </c>
      <c r="AR124" s="139">
        <f t="shared" si="27"/>
        <v>0</v>
      </c>
      <c r="AS124" s="139">
        <f t="shared" si="27"/>
        <v>0</v>
      </c>
      <c r="AT124" s="139">
        <f t="shared" si="27"/>
        <v>0</v>
      </c>
      <c r="AU124" s="139">
        <f t="shared" si="27"/>
        <v>0</v>
      </c>
      <c r="AV124" s="139">
        <f t="shared" si="27"/>
        <v>0</v>
      </c>
      <c r="AW124" s="139">
        <f t="shared" si="27"/>
        <v>0</v>
      </c>
      <c r="AX124" s="139">
        <f t="shared" si="27"/>
        <v>0</v>
      </c>
      <c r="AY124" s="139">
        <f t="shared" si="27"/>
        <v>0</v>
      </c>
      <c r="AZ124" s="477">
        <f>SUM(AN117:AY124)</f>
        <v>0</v>
      </c>
      <c r="BI124" s="431"/>
    </row>
    <row r="125" spans="1:61" s="5" customFormat="1" ht="15" hidden="1" customHeight="1" outlineLevel="1">
      <c r="A125" s="473">
        <v>9</v>
      </c>
      <c r="B125" s="1020" t="s">
        <v>904</v>
      </c>
      <c r="C125" s="474"/>
      <c r="D125" s="474">
        <v>25</v>
      </c>
      <c r="E125" s="474">
        <v>25</v>
      </c>
      <c r="F125" s="474">
        <v>540</v>
      </c>
      <c r="G125" s="474">
        <v>1.1000000000000001</v>
      </c>
      <c r="H125" s="103" t="s">
        <v>43</v>
      </c>
      <c r="I125" s="111">
        <f t="shared" si="19"/>
        <v>7850</v>
      </c>
      <c r="J125" s="103" t="s">
        <v>54</v>
      </c>
      <c r="K125" s="103">
        <f t="shared" si="20"/>
        <v>0</v>
      </c>
      <c r="L125" s="103">
        <f t="shared" si="21"/>
        <v>0</v>
      </c>
      <c r="M125" s="1244" t="str">
        <f t="shared" si="16"/>
        <v>Vuông 25x1,1</v>
      </c>
      <c r="N125" s="1245"/>
      <c r="O125" s="102" t="s">
        <v>888</v>
      </c>
      <c r="P125" s="111">
        <v>6000</v>
      </c>
      <c r="Q125" s="113" t="e">
        <f t="shared" si="22"/>
        <v>#DIV/0!</v>
      </c>
      <c r="R125" s="137">
        <v>0.02</v>
      </c>
      <c r="S125" s="102">
        <f t="shared" si="23"/>
        <v>0</v>
      </c>
      <c r="T125" s="444" t="e">
        <f t="shared" si="24"/>
        <v>#DIV/0!</v>
      </c>
      <c r="U125" s="138" t="str">
        <f t="shared" si="25"/>
        <v>V</v>
      </c>
      <c r="V125" s="108" t="str">
        <f t="shared" si="28"/>
        <v>V 1,1</v>
      </c>
      <c r="X125" s="471" t="s">
        <v>905</v>
      </c>
      <c r="Y125" s="472" t="s">
        <v>906</v>
      </c>
      <c r="Z125" s="472" t="s">
        <v>907</v>
      </c>
      <c r="AA125" s="472" t="s">
        <v>908</v>
      </c>
      <c r="AB125" s="472" t="s">
        <v>909</v>
      </c>
      <c r="AC125" s="472" t="s">
        <v>910</v>
      </c>
      <c r="AD125" s="472" t="s">
        <v>911</v>
      </c>
      <c r="AE125" s="472" t="s">
        <v>912</v>
      </c>
      <c r="AF125" s="472" t="s">
        <v>913</v>
      </c>
      <c r="AG125" s="477"/>
      <c r="AH125" s="477"/>
      <c r="AI125" s="477"/>
      <c r="AJ125" s="477"/>
      <c r="AK125" s="477"/>
      <c r="AL125" s="477"/>
      <c r="AM125" s="471" t="s">
        <v>905</v>
      </c>
      <c r="AN125" s="472" t="s">
        <v>906</v>
      </c>
      <c r="AO125" s="472" t="s">
        <v>907</v>
      </c>
      <c r="AP125" s="472" t="s">
        <v>908</v>
      </c>
      <c r="AQ125" s="472" t="s">
        <v>909</v>
      </c>
      <c r="AR125" s="472" t="s">
        <v>910</v>
      </c>
      <c r="AS125" s="472" t="s">
        <v>911</v>
      </c>
      <c r="AT125" s="472" t="s">
        <v>912</v>
      </c>
      <c r="AU125" s="472" t="s">
        <v>913</v>
      </c>
      <c r="AV125" s="477"/>
      <c r="BI125" s="431"/>
    </row>
    <row r="126" spans="1:61" s="5" customFormat="1" ht="15" hidden="1" customHeight="1" outlineLevel="1">
      <c r="A126" s="473">
        <v>10</v>
      </c>
      <c r="B126" s="1020" t="s">
        <v>914</v>
      </c>
      <c r="C126" s="474"/>
      <c r="D126" s="474">
        <v>25</v>
      </c>
      <c r="E126" s="474">
        <v>25</v>
      </c>
      <c r="F126" s="474">
        <v>1745</v>
      </c>
      <c r="G126" s="474">
        <v>0.6</v>
      </c>
      <c r="H126" s="103" t="s">
        <v>43</v>
      </c>
      <c r="I126" s="111">
        <f t="shared" si="19"/>
        <v>7850</v>
      </c>
      <c r="J126" s="103" t="s">
        <v>54</v>
      </c>
      <c r="K126" s="103">
        <f t="shared" si="20"/>
        <v>0</v>
      </c>
      <c r="L126" s="103">
        <f t="shared" si="21"/>
        <v>0</v>
      </c>
      <c r="M126" s="1244" t="str">
        <f t="shared" si="16"/>
        <v>Vuông 25x0,6</v>
      </c>
      <c r="N126" s="1245"/>
      <c r="O126" s="102" t="s">
        <v>888</v>
      </c>
      <c r="P126" s="111">
        <v>6000</v>
      </c>
      <c r="Q126" s="113" t="e">
        <f t="shared" si="22"/>
        <v>#DIV/0!</v>
      </c>
      <c r="R126" s="137">
        <v>0.02</v>
      </c>
      <c r="S126" s="102">
        <f t="shared" si="23"/>
        <v>0</v>
      </c>
      <c r="T126" s="444" t="e">
        <f t="shared" si="24"/>
        <v>#DIV/0!</v>
      </c>
      <c r="U126" s="138" t="str">
        <f t="shared" si="25"/>
        <v>V</v>
      </c>
      <c r="V126" s="108" t="str">
        <f t="shared" si="28"/>
        <v>V 0,6</v>
      </c>
      <c r="X126" s="471"/>
      <c r="Y126" s="472">
        <v>12</v>
      </c>
      <c r="Z126" s="472">
        <v>14</v>
      </c>
      <c r="AA126" s="472">
        <v>16</v>
      </c>
      <c r="AB126" s="472">
        <v>20</v>
      </c>
      <c r="AC126" s="472">
        <v>25</v>
      </c>
      <c r="AD126" s="472">
        <v>30</v>
      </c>
      <c r="AE126" s="472">
        <v>40</v>
      </c>
      <c r="AF126" s="472">
        <v>50</v>
      </c>
      <c r="AG126" s="477"/>
      <c r="AH126" s="477"/>
      <c r="AI126" s="477"/>
      <c r="AJ126" s="477"/>
      <c r="AK126" s="477"/>
      <c r="AL126" s="477"/>
      <c r="AM126" s="471"/>
      <c r="AN126" s="472">
        <v>12</v>
      </c>
      <c r="AO126" s="472">
        <v>14</v>
      </c>
      <c r="AP126" s="472">
        <v>16</v>
      </c>
      <c r="AQ126" s="472">
        <v>20</v>
      </c>
      <c r="AR126" s="472">
        <v>25</v>
      </c>
      <c r="AS126" s="472">
        <v>30</v>
      </c>
      <c r="AT126" s="472">
        <v>40</v>
      </c>
      <c r="AU126" s="472">
        <v>50</v>
      </c>
      <c r="AV126" s="477"/>
      <c r="BI126" s="431"/>
    </row>
    <row r="127" spans="1:61" s="5" customFormat="1" ht="15" hidden="1" customHeight="1" outlineLevel="1">
      <c r="A127" s="473">
        <v>11</v>
      </c>
      <c r="B127" s="1020" t="s">
        <v>915</v>
      </c>
      <c r="C127" s="474"/>
      <c r="D127" s="474">
        <v>20</v>
      </c>
      <c r="E127" s="474">
        <v>20</v>
      </c>
      <c r="F127" s="474">
        <v>150</v>
      </c>
      <c r="G127" s="474">
        <v>0.6</v>
      </c>
      <c r="H127" s="103" t="s">
        <v>43</v>
      </c>
      <c r="I127" s="111">
        <f t="shared" si="19"/>
        <v>7850</v>
      </c>
      <c r="J127" s="103" t="s">
        <v>54</v>
      </c>
      <c r="K127" s="103">
        <f t="shared" si="20"/>
        <v>0</v>
      </c>
      <c r="L127" s="103">
        <f t="shared" si="21"/>
        <v>0</v>
      </c>
      <c r="M127" s="1244" t="str">
        <f t="shared" si="16"/>
        <v>Vuông 20x0,6</v>
      </c>
      <c r="N127" s="1245"/>
      <c r="O127" s="102" t="s">
        <v>888</v>
      </c>
      <c r="P127" s="111">
        <v>6000</v>
      </c>
      <c r="Q127" s="113" t="e">
        <f t="shared" si="22"/>
        <v>#DIV/0!</v>
      </c>
      <c r="R127" s="137">
        <v>0.02</v>
      </c>
      <c r="S127" s="102">
        <f t="shared" si="23"/>
        <v>0</v>
      </c>
      <c r="T127" s="444" t="e">
        <f t="shared" si="24"/>
        <v>#DIV/0!</v>
      </c>
      <c r="U127" s="138" t="str">
        <f t="shared" si="25"/>
        <v>V</v>
      </c>
      <c r="V127" s="108" t="str">
        <f t="shared" si="28"/>
        <v>V 0,6</v>
      </c>
      <c r="X127" s="101" t="s">
        <v>916</v>
      </c>
      <c r="Y127" s="139">
        <f>SUMIFS($K$116:$K$167,$D$116:$D$167,$Y$126:$AF$126,$V$116:$V$167,$X$127:$X$134)*$R$15</f>
        <v>0</v>
      </c>
      <c r="Z127" s="139">
        <f t="shared" ref="Z127:AF127" si="29">SUMIFS($K$116:$K$167,$D$116:$D$167,$Y$126:$AF$126,$V$116:$V$167,$X$127:$X$134)*$R$15</f>
        <v>0</v>
      </c>
      <c r="AA127" s="139">
        <f t="shared" si="29"/>
        <v>0</v>
      </c>
      <c r="AB127" s="139">
        <f t="shared" si="29"/>
        <v>0</v>
      </c>
      <c r="AC127" s="139">
        <f t="shared" si="29"/>
        <v>0</v>
      </c>
      <c r="AD127" s="139">
        <f t="shared" si="29"/>
        <v>0</v>
      </c>
      <c r="AE127" s="139">
        <f t="shared" si="29"/>
        <v>0</v>
      </c>
      <c r="AF127" s="139">
        <f t="shared" si="29"/>
        <v>0</v>
      </c>
      <c r="AG127" s="477"/>
      <c r="AH127" s="477"/>
      <c r="AI127" s="477"/>
      <c r="AJ127" s="477"/>
      <c r="AK127" s="477"/>
      <c r="AL127" s="477"/>
      <c r="AM127" s="101" t="s">
        <v>916</v>
      </c>
      <c r="AN127" s="139">
        <f t="shared" ref="AN127:AU134" si="30">SUMIFS($S$116:$S$167,$D$116:$D$167,$AN$126:$AU$126,$V$116:$V$167,$AM$127:$AM$134)</f>
        <v>0</v>
      </c>
      <c r="AO127" s="139">
        <f t="shared" si="30"/>
        <v>0</v>
      </c>
      <c r="AP127" s="139">
        <f t="shared" si="30"/>
        <v>0</v>
      </c>
      <c r="AQ127" s="139">
        <f t="shared" si="30"/>
        <v>0</v>
      </c>
      <c r="AR127" s="139">
        <f t="shared" si="30"/>
        <v>0</v>
      </c>
      <c r="AS127" s="139">
        <f t="shared" si="30"/>
        <v>0</v>
      </c>
      <c r="AT127" s="139">
        <f t="shared" si="30"/>
        <v>0</v>
      </c>
      <c r="AU127" s="139">
        <f t="shared" si="30"/>
        <v>0</v>
      </c>
      <c r="AV127" s="477"/>
      <c r="BI127" s="431"/>
    </row>
    <row r="128" spans="1:61" s="5" customFormat="1" ht="15" hidden="1" customHeight="1" outlineLevel="1">
      <c r="A128" s="473">
        <v>12</v>
      </c>
      <c r="B128" s="1020" t="s">
        <v>917</v>
      </c>
      <c r="C128" s="474"/>
      <c r="D128" s="474">
        <v>4</v>
      </c>
      <c r="E128" s="474">
        <v>4</v>
      </c>
      <c r="F128" s="474">
        <v>1820</v>
      </c>
      <c r="G128" s="474">
        <v>4</v>
      </c>
      <c r="H128" s="103" t="s">
        <v>43</v>
      </c>
      <c r="I128" s="111">
        <f t="shared" si="19"/>
        <v>7850</v>
      </c>
      <c r="J128" s="103" t="s">
        <v>918</v>
      </c>
      <c r="K128" s="103">
        <f t="shared" si="20"/>
        <v>0</v>
      </c>
      <c r="L128" s="103">
        <f t="shared" si="21"/>
        <v>0</v>
      </c>
      <c r="M128" s="1244" t="str">
        <f t="shared" si="16"/>
        <v>Tròn Đặc 4x4</v>
      </c>
      <c r="N128" s="1245"/>
      <c r="O128" s="102" t="s">
        <v>888</v>
      </c>
      <c r="P128" s="111">
        <v>6000</v>
      </c>
      <c r="Q128" s="113" t="e">
        <f t="shared" si="22"/>
        <v>#DIV/0!</v>
      </c>
      <c r="R128" s="137">
        <v>0.02</v>
      </c>
      <c r="S128" s="102">
        <f t="shared" si="23"/>
        <v>0</v>
      </c>
      <c r="T128" s="444" t="e">
        <f t="shared" si="24"/>
        <v>#DIV/0!</v>
      </c>
      <c r="U128" s="138" t="str">
        <f t="shared" si="25"/>
        <v>TRĐ</v>
      </c>
      <c r="V128" s="108" t="str">
        <f t="shared" si="28"/>
        <v>TRĐ 4</v>
      </c>
      <c r="X128" s="101" t="s">
        <v>919</v>
      </c>
      <c r="Y128" s="139">
        <f t="shared" ref="Y128:AF134" si="31">SUMIFS($K$116:$K$167,$D$116:$D$167,$Y$126:$AF$126,$V$116:$V$167,$X$127:$X$134)*$R$15</f>
        <v>0</v>
      </c>
      <c r="Z128" s="139">
        <f t="shared" si="31"/>
        <v>0</v>
      </c>
      <c r="AA128" s="139">
        <f t="shared" si="31"/>
        <v>0</v>
      </c>
      <c r="AB128" s="139">
        <f t="shared" si="31"/>
        <v>0</v>
      </c>
      <c r="AC128" s="139">
        <f t="shared" si="31"/>
        <v>0</v>
      </c>
      <c r="AD128" s="139">
        <f t="shared" si="31"/>
        <v>0</v>
      </c>
      <c r="AE128" s="139">
        <f t="shared" si="31"/>
        <v>0</v>
      </c>
      <c r="AF128" s="139">
        <f t="shared" si="31"/>
        <v>0</v>
      </c>
      <c r="AG128" s="477"/>
      <c r="AH128" s="477"/>
      <c r="AI128" s="477"/>
      <c r="AJ128" s="477"/>
      <c r="AK128" s="477"/>
      <c r="AL128" s="477"/>
      <c r="AM128" s="101" t="s">
        <v>919</v>
      </c>
      <c r="AN128" s="139">
        <f t="shared" si="30"/>
        <v>0</v>
      </c>
      <c r="AO128" s="139">
        <f t="shared" si="30"/>
        <v>0</v>
      </c>
      <c r="AP128" s="139">
        <f t="shared" si="30"/>
        <v>0</v>
      </c>
      <c r="AQ128" s="139">
        <f t="shared" si="30"/>
        <v>0</v>
      </c>
      <c r="AR128" s="139">
        <f t="shared" si="30"/>
        <v>0</v>
      </c>
      <c r="AS128" s="139">
        <f t="shared" si="30"/>
        <v>0</v>
      </c>
      <c r="AT128" s="139">
        <f t="shared" si="30"/>
        <v>0</v>
      </c>
      <c r="AU128" s="139">
        <f t="shared" si="30"/>
        <v>0</v>
      </c>
      <c r="AV128" s="477"/>
      <c r="BI128" s="431"/>
    </row>
    <row r="129" spans="1:61" s="5" customFormat="1" ht="15" hidden="1" customHeight="1" outlineLevel="1">
      <c r="A129" s="473">
        <v>13</v>
      </c>
      <c r="B129" s="1020" t="s">
        <v>917</v>
      </c>
      <c r="C129" s="474"/>
      <c r="D129" s="474">
        <v>4</v>
      </c>
      <c r="E129" s="474">
        <v>4</v>
      </c>
      <c r="F129" s="474">
        <v>620</v>
      </c>
      <c r="G129" s="474">
        <v>4</v>
      </c>
      <c r="H129" s="103" t="s">
        <v>43</v>
      </c>
      <c r="I129" s="111">
        <f t="shared" si="19"/>
        <v>7850</v>
      </c>
      <c r="J129" s="103" t="s">
        <v>918</v>
      </c>
      <c r="K129" s="103">
        <f t="shared" si="20"/>
        <v>0</v>
      </c>
      <c r="L129" s="103">
        <f t="shared" si="21"/>
        <v>0</v>
      </c>
      <c r="M129" s="1244" t="str">
        <f t="shared" si="16"/>
        <v>Tròn Đặc 4x4</v>
      </c>
      <c r="N129" s="1245"/>
      <c r="O129" s="102" t="s">
        <v>888</v>
      </c>
      <c r="P129" s="111">
        <v>6000</v>
      </c>
      <c r="Q129" s="113" t="e">
        <f t="shared" si="22"/>
        <v>#DIV/0!</v>
      </c>
      <c r="R129" s="137">
        <v>0.02</v>
      </c>
      <c r="S129" s="102">
        <f t="shared" si="23"/>
        <v>0</v>
      </c>
      <c r="T129" s="444" t="e">
        <f t="shared" si="24"/>
        <v>#DIV/0!</v>
      </c>
      <c r="U129" s="138" t="str">
        <f t="shared" si="25"/>
        <v>TRĐ</v>
      </c>
      <c r="V129" s="108" t="str">
        <f t="shared" si="28"/>
        <v>TRĐ 4</v>
      </c>
      <c r="X129" s="101" t="s">
        <v>920</v>
      </c>
      <c r="Y129" s="139">
        <f t="shared" si="31"/>
        <v>0</v>
      </c>
      <c r="Z129" s="139">
        <f t="shared" si="31"/>
        <v>0</v>
      </c>
      <c r="AA129" s="139">
        <f t="shared" si="31"/>
        <v>0</v>
      </c>
      <c r="AB129" s="139">
        <f t="shared" si="31"/>
        <v>0</v>
      </c>
      <c r="AC129" s="139">
        <f t="shared" si="31"/>
        <v>0</v>
      </c>
      <c r="AD129" s="139">
        <f t="shared" si="31"/>
        <v>0</v>
      </c>
      <c r="AE129" s="139">
        <f t="shared" si="31"/>
        <v>0</v>
      </c>
      <c r="AF129" s="139">
        <f t="shared" si="31"/>
        <v>0</v>
      </c>
      <c r="AG129" s="477"/>
      <c r="AH129" s="477"/>
      <c r="AI129" s="477"/>
      <c r="AJ129" s="477"/>
      <c r="AK129" s="477"/>
      <c r="AL129" s="477"/>
      <c r="AM129" s="101" t="s">
        <v>920</v>
      </c>
      <c r="AN129" s="139">
        <f t="shared" si="30"/>
        <v>0</v>
      </c>
      <c r="AO129" s="139">
        <f t="shared" si="30"/>
        <v>0</v>
      </c>
      <c r="AP129" s="139">
        <f t="shared" si="30"/>
        <v>0</v>
      </c>
      <c r="AQ129" s="139">
        <f t="shared" si="30"/>
        <v>0</v>
      </c>
      <c r="AR129" s="139">
        <f t="shared" si="30"/>
        <v>0</v>
      </c>
      <c r="AS129" s="139">
        <f t="shared" si="30"/>
        <v>0</v>
      </c>
      <c r="AT129" s="139">
        <f t="shared" si="30"/>
        <v>0</v>
      </c>
      <c r="AU129" s="139">
        <f t="shared" si="30"/>
        <v>0</v>
      </c>
      <c r="AV129" s="477"/>
      <c r="BI129" s="431"/>
    </row>
    <row r="130" spans="1:61" s="5" customFormat="1" ht="15" hidden="1" customHeight="1" outlineLevel="1">
      <c r="A130" s="473">
        <v>14</v>
      </c>
      <c r="B130" s="1022" t="s">
        <v>921</v>
      </c>
      <c r="C130" s="478"/>
      <c r="D130" s="478">
        <v>3</v>
      </c>
      <c r="E130" s="478">
        <v>25</v>
      </c>
      <c r="F130" s="478">
        <v>50</v>
      </c>
      <c r="G130" s="478">
        <v>3</v>
      </c>
      <c r="H130" s="103" t="s">
        <v>43</v>
      </c>
      <c r="I130" s="111">
        <f t="shared" si="19"/>
        <v>7850</v>
      </c>
      <c r="J130" s="103" t="s">
        <v>922</v>
      </c>
      <c r="K130" s="103">
        <f t="shared" si="20"/>
        <v>0</v>
      </c>
      <c r="L130" s="103">
        <f t="shared" si="21"/>
        <v>0</v>
      </c>
      <c r="M130" s="1244" t="str">
        <f t="shared" si="16"/>
        <v>La Dẹt 25x3</v>
      </c>
      <c r="N130" s="1245"/>
      <c r="O130" s="102" t="s">
        <v>888</v>
      </c>
      <c r="P130" s="111">
        <v>6000</v>
      </c>
      <c r="Q130" s="113" t="e">
        <f t="shared" si="22"/>
        <v>#DIV/0!</v>
      </c>
      <c r="R130" s="137">
        <v>0.02</v>
      </c>
      <c r="S130" s="102">
        <f t="shared" si="23"/>
        <v>0</v>
      </c>
      <c r="T130" s="444" t="e">
        <f t="shared" si="24"/>
        <v>#DIV/0!</v>
      </c>
      <c r="U130" s="138" t="str">
        <f t="shared" si="25"/>
        <v>L</v>
      </c>
      <c r="V130" s="108" t="str">
        <f t="shared" si="28"/>
        <v>L 3</v>
      </c>
      <c r="X130" s="101" t="s">
        <v>923</v>
      </c>
      <c r="Y130" s="139">
        <f t="shared" si="31"/>
        <v>0</v>
      </c>
      <c r="Z130" s="139">
        <f t="shared" si="31"/>
        <v>0</v>
      </c>
      <c r="AA130" s="139">
        <f t="shared" si="31"/>
        <v>0</v>
      </c>
      <c r="AB130" s="139">
        <f t="shared" si="31"/>
        <v>0</v>
      </c>
      <c r="AC130" s="139">
        <f t="shared" si="31"/>
        <v>0</v>
      </c>
      <c r="AD130" s="139">
        <f t="shared" si="31"/>
        <v>0</v>
      </c>
      <c r="AE130" s="139">
        <f t="shared" si="31"/>
        <v>0</v>
      </c>
      <c r="AF130" s="139">
        <f t="shared" si="31"/>
        <v>0</v>
      </c>
      <c r="AG130" s="477"/>
      <c r="AH130" s="477"/>
      <c r="AI130" s="477"/>
      <c r="AJ130" s="477"/>
      <c r="AK130" s="477"/>
      <c r="AL130" s="477"/>
      <c r="AM130" s="101" t="s">
        <v>923</v>
      </c>
      <c r="AN130" s="139">
        <f t="shared" si="30"/>
        <v>0</v>
      </c>
      <c r="AO130" s="139">
        <f t="shared" si="30"/>
        <v>0</v>
      </c>
      <c r="AP130" s="139">
        <f t="shared" si="30"/>
        <v>0</v>
      </c>
      <c r="AQ130" s="139">
        <f t="shared" si="30"/>
        <v>0</v>
      </c>
      <c r="AR130" s="139">
        <f t="shared" si="30"/>
        <v>0</v>
      </c>
      <c r="AS130" s="139">
        <f t="shared" si="30"/>
        <v>0</v>
      </c>
      <c r="AT130" s="139">
        <f t="shared" si="30"/>
        <v>0</v>
      </c>
      <c r="AU130" s="139">
        <f t="shared" si="30"/>
        <v>0</v>
      </c>
      <c r="AV130" s="477"/>
      <c r="BI130" s="431"/>
    </row>
    <row r="131" spans="1:61" s="5" customFormat="1" ht="15" hidden="1" customHeight="1" outlineLevel="1">
      <c r="A131" s="473">
        <v>15</v>
      </c>
      <c r="B131" s="1022" t="s">
        <v>924</v>
      </c>
      <c r="C131" s="478"/>
      <c r="D131" s="478">
        <v>3</v>
      </c>
      <c r="E131" s="478">
        <v>25</v>
      </c>
      <c r="F131" s="478">
        <v>50</v>
      </c>
      <c r="G131" s="478">
        <v>3</v>
      </c>
      <c r="H131" s="103" t="s">
        <v>43</v>
      </c>
      <c r="I131" s="111">
        <f t="shared" si="19"/>
        <v>7850</v>
      </c>
      <c r="J131" s="103" t="s">
        <v>922</v>
      </c>
      <c r="K131" s="103">
        <f t="shared" si="20"/>
        <v>0</v>
      </c>
      <c r="L131" s="103">
        <f t="shared" si="21"/>
        <v>0</v>
      </c>
      <c r="M131" s="1244" t="str">
        <f t="shared" si="16"/>
        <v>La Dẹt 25x3</v>
      </c>
      <c r="N131" s="1245"/>
      <c r="O131" s="102" t="s">
        <v>888</v>
      </c>
      <c r="P131" s="111">
        <v>6000</v>
      </c>
      <c r="Q131" s="113" t="e">
        <f t="shared" si="22"/>
        <v>#DIV/0!</v>
      </c>
      <c r="R131" s="137">
        <v>0.02</v>
      </c>
      <c r="S131" s="102">
        <f t="shared" si="23"/>
        <v>0</v>
      </c>
      <c r="T131" s="444" t="e">
        <f t="shared" si="24"/>
        <v>#DIV/0!</v>
      </c>
      <c r="U131" s="138" t="str">
        <f t="shared" si="25"/>
        <v>L</v>
      </c>
      <c r="V131" s="108" t="str">
        <f t="shared" si="28"/>
        <v>L 3</v>
      </c>
      <c r="X131" s="101" t="s">
        <v>925</v>
      </c>
      <c r="Y131" s="139">
        <f t="shared" si="31"/>
        <v>0</v>
      </c>
      <c r="Z131" s="139">
        <f t="shared" si="31"/>
        <v>0</v>
      </c>
      <c r="AA131" s="139">
        <f t="shared" si="31"/>
        <v>0</v>
      </c>
      <c r="AB131" s="139">
        <f t="shared" si="31"/>
        <v>0</v>
      </c>
      <c r="AC131" s="139">
        <f t="shared" si="31"/>
        <v>0</v>
      </c>
      <c r="AD131" s="139">
        <f t="shared" si="31"/>
        <v>0</v>
      </c>
      <c r="AE131" s="139">
        <f t="shared" si="31"/>
        <v>0</v>
      </c>
      <c r="AF131" s="139">
        <f t="shared" si="31"/>
        <v>0</v>
      </c>
      <c r="AG131" s="477"/>
      <c r="AH131" s="477"/>
      <c r="AI131" s="477"/>
      <c r="AJ131" s="477"/>
      <c r="AK131" s="477"/>
      <c r="AL131" s="477"/>
      <c r="AM131" s="101" t="s">
        <v>925</v>
      </c>
      <c r="AN131" s="139">
        <f t="shared" si="30"/>
        <v>0</v>
      </c>
      <c r="AO131" s="139">
        <f t="shared" si="30"/>
        <v>0</v>
      </c>
      <c r="AP131" s="139">
        <f t="shared" si="30"/>
        <v>0</v>
      </c>
      <c r="AQ131" s="139">
        <f t="shared" si="30"/>
        <v>0</v>
      </c>
      <c r="AR131" s="139">
        <f t="shared" si="30"/>
        <v>0</v>
      </c>
      <c r="AS131" s="139">
        <f t="shared" si="30"/>
        <v>0</v>
      </c>
      <c r="AT131" s="139">
        <f t="shared" si="30"/>
        <v>0</v>
      </c>
      <c r="AU131" s="139">
        <f t="shared" si="30"/>
        <v>0</v>
      </c>
      <c r="AV131" s="477"/>
      <c r="BI131" s="431"/>
    </row>
    <row r="132" spans="1:61" s="5" customFormat="1" ht="15" hidden="1" customHeight="1" outlineLevel="1">
      <c r="A132" s="473">
        <v>16</v>
      </c>
      <c r="B132" s="1022" t="s">
        <v>926</v>
      </c>
      <c r="C132" s="478"/>
      <c r="D132" s="478">
        <v>8</v>
      </c>
      <c r="E132" s="478">
        <v>8</v>
      </c>
      <c r="F132" s="478">
        <v>30</v>
      </c>
      <c r="G132" s="478">
        <v>8</v>
      </c>
      <c r="H132" s="103" t="s">
        <v>43</v>
      </c>
      <c r="I132" s="111">
        <f t="shared" si="19"/>
        <v>7850</v>
      </c>
      <c r="J132" s="103" t="s">
        <v>918</v>
      </c>
      <c r="K132" s="103">
        <f t="shared" si="20"/>
        <v>0</v>
      </c>
      <c r="L132" s="103">
        <f t="shared" si="21"/>
        <v>0</v>
      </c>
      <c r="M132" s="1244" t="str">
        <f t="shared" si="16"/>
        <v>Tròn Đặc 8x8</v>
      </c>
      <c r="N132" s="1245"/>
      <c r="O132" s="102" t="s">
        <v>888</v>
      </c>
      <c r="P132" s="111">
        <v>6000</v>
      </c>
      <c r="Q132" s="113" t="e">
        <f t="shared" si="22"/>
        <v>#DIV/0!</v>
      </c>
      <c r="R132" s="137">
        <v>0.02</v>
      </c>
      <c r="S132" s="102">
        <f t="shared" si="23"/>
        <v>0</v>
      </c>
      <c r="T132" s="444" t="e">
        <f t="shared" si="24"/>
        <v>#DIV/0!</v>
      </c>
      <c r="U132" s="138" t="str">
        <f t="shared" si="25"/>
        <v>TRĐ</v>
      </c>
      <c r="V132" s="108" t="str">
        <f t="shared" si="28"/>
        <v>TRĐ 8</v>
      </c>
      <c r="X132" s="101" t="s">
        <v>927</v>
      </c>
      <c r="Y132" s="139">
        <f t="shared" si="31"/>
        <v>0</v>
      </c>
      <c r="Z132" s="139">
        <f t="shared" si="31"/>
        <v>0</v>
      </c>
      <c r="AA132" s="139">
        <f t="shared" si="31"/>
        <v>0</v>
      </c>
      <c r="AB132" s="139">
        <f t="shared" si="31"/>
        <v>0</v>
      </c>
      <c r="AC132" s="139">
        <f t="shared" si="31"/>
        <v>0</v>
      </c>
      <c r="AD132" s="139">
        <f t="shared" si="31"/>
        <v>0</v>
      </c>
      <c r="AE132" s="139">
        <f t="shared" si="31"/>
        <v>0</v>
      </c>
      <c r="AF132" s="139">
        <f t="shared" si="31"/>
        <v>0</v>
      </c>
      <c r="AG132" s="477"/>
      <c r="AH132" s="477"/>
      <c r="AI132" s="477"/>
      <c r="AJ132" s="477"/>
      <c r="AK132" s="477"/>
      <c r="AL132" s="477"/>
      <c r="AM132" s="101" t="s">
        <v>927</v>
      </c>
      <c r="AN132" s="139">
        <f t="shared" si="30"/>
        <v>0</v>
      </c>
      <c r="AO132" s="139">
        <f t="shared" si="30"/>
        <v>0</v>
      </c>
      <c r="AP132" s="139">
        <f t="shared" si="30"/>
        <v>0</v>
      </c>
      <c r="AQ132" s="139">
        <f t="shared" si="30"/>
        <v>0</v>
      </c>
      <c r="AR132" s="139">
        <f t="shared" si="30"/>
        <v>0</v>
      </c>
      <c r="AS132" s="139">
        <f t="shared" si="30"/>
        <v>0</v>
      </c>
      <c r="AT132" s="139">
        <f t="shared" si="30"/>
        <v>0</v>
      </c>
      <c r="AU132" s="139">
        <f t="shared" si="30"/>
        <v>0</v>
      </c>
      <c r="AV132" s="477"/>
      <c r="BI132" s="431"/>
    </row>
    <row r="133" spans="1:61" s="5" customFormat="1" ht="15" hidden="1" customHeight="1" outlineLevel="1">
      <c r="A133" s="473">
        <v>17</v>
      </c>
      <c r="B133" s="228"/>
      <c r="C133" s="102"/>
      <c r="D133" s="102"/>
      <c r="E133" s="102"/>
      <c r="F133" s="102"/>
      <c r="G133" s="102"/>
      <c r="H133" s="103"/>
      <c r="I133" s="111"/>
      <c r="J133" s="103"/>
      <c r="K133" s="103"/>
      <c r="L133" s="103"/>
      <c r="M133" s="1260"/>
      <c r="N133" s="1261"/>
      <c r="O133" s="111"/>
      <c r="P133" s="261"/>
      <c r="Q133" s="113"/>
      <c r="R133" s="137"/>
      <c r="S133" s="102"/>
      <c r="T133" s="444"/>
      <c r="U133" s="138" t="b">
        <f t="shared" si="25"/>
        <v>0</v>
      </c>
      <c r="V133" s="108" t="str">
        <f t="shared" si="28"/>
        <v xml:space="preserve">FALSE </v>
      </c>
      <c r="X133" s="101" t="s">
        <v>928</v>
      </c>
      <c r="Y133" s="139">
        <f t="shared" si="31"/>
        <v>0</v>
      </c>
      <c r="Z133" s="139">
        <f t="shared" si="31"/>
        <v>0</v>
      </c>
      <c r="AA133" s="139">
        <f t="shared" si="31"/>
        <v>0</v>
      </c>
      <c r="AB133" s="139">
        <f t="shared" si="31"/>
        <v>0</v>
      </c>
      <c r="AC133" s="139">
        <f t="shared" si="31"/>
        <v>0</v>
      </c>
      <c r="AD133" s="139">
        <f t="shared" si="31"/>
        <v>0</v>
      </c>
      <c r="AE133" s="139">
        <f t="shared" si="31"/>
        <v>0</v>
      </c>
      <c r="AF133" s="139">
        <f t="shared" si="31"/>
        <v>0</v>
      </c>
      <c r="AG133" s="477"/>
      <c r="AH133" s="477"/>
      <c r="AI133" s="477"/>
      <c r="AJ133" s="477"/>
      <c r="AK133" s="477"/>
      <c r="AL133" s="477"/>
      <c r="AM133" s="101" t="s">
        <v>928</v>
      </c>
      <c r="AN133" s="139">
        <f t="shared" si="30"/>
        <v>0</v>
      </c>
      <c r="AO133" s="139">
        <f t="shared" si="30"/>
        <v>0</v>
      </c>
      <c r="AP133" s="139">
        <f t="shared" si="30"/>
        <v>0</v>
      </c>
      <c r="AQ133" s="139">
        <f t="shared" si="30"/>
        <v>0</v>
      </c>
      <c r="AR133" s="139">
        <f t="shared" si="30"/>
        <v>0</v>
      </c>
      <c r="AS133" s="139">
        <f t="shared" si="30"/>
        <v>0</v>
      </c>
      <c r="AT133" s="139">
        <f t="shared" si="30"/>
        <v>0</v>
      </c>
      <c r="AU133" s="139">
        <f t="shared" si="30"/>
        <v>0</v>
      </c>
      <c r="AV133" s="477"/>
      <c r="BI133" s="431"/>
    </row>
    <row r="134" spans="1:61" s="5" customFormat="1" ht="15" hidden="1" customHeight="1" outlineLevel="1">
      <c r="A134" s="473">
        <v>18</v>
      </c>
      <c r="B134" s="104"/>
      <c r="C134" s="105"/>
      <c r="D134" s="105"/>
      <c r="E134" s="106"/>
      <c r="F134" s="105"/>
      <c r="G134" s="107"/>
      <c r="H134" s="1023"/>
      <c r="I134" s="111"/>
      <c r="J134" s="103"/>
      <c r="K134" s="103"/>
      <c r="L134" s="103"/>
      <c r="M134" s="1260"/>
      <c r="N134" s="1261"/>
      <c r="O134" s="111"/>
      <c r="P134" s="261"/>
      <c r="Q134" s="113"/>
      <c r="R134" s="137"/>
      <c r="S134" s="102"/>
      <c r="T134" s="444"/>
      <c r="U134" s="138" t="b">
        <f t="shared" si="25"/>
        <v>0</v>
      </c>
      <c r="V134" s="108" t="str">
        <f t="shared" si="28"/>
        <v xml:space="preserve">FALSE </v>
      </c>
      <c r="X134" s="101" t="s">
        <v>929</v>
      </c>
      <c r="Y134" s="139">
        <f t="shared" si="31"/>
        <v>0</v>
      </c>
      <c r="Z134" s="139">
        <f t="shared" si="31"/>
        <v>0</v>
      </c>
      <c r="AA134" s="139">
        <f t="shared" si="31"/>
        <v>0</v>
      </c>
      <c r="AB134" s="139">
        <f t="shared" si="31"/>
        <v>0</v>
      </c>
      <c r="AC134" s="139">
        <f t="shared" si="31"/>
        <v>0</v>
      </c>
      <c r="AD134" s="139">
        <f t="shared" si="31"/>
        <v>0</v>
      </c>
      <c r="AE134" s="139">
        <f t="shared" si="31"/>
        <v>0</v>
      </c>
      <c r="AF134" s="139">
        <f>SUMIFS($K$116:$K$167,$D$116:$D$167,$Y$126:$AF$126,$V$116:$V$167,$X$127:$X$134)*$R$15</f>
        <v>0</v>
      </c>
      <c r="AG134" s="477">
        <f>SUM(Y127:AF134)</f>
        <v>0</v>
      </c>
      <c r="AH134" s="477"/>
      <c r="AI134" s="477"/>
      <c r="AJ134" s="477"/>
      <c r="AK134" s="477"/>
      <c r="AL134" s="477"/>
      <c r="AM134" s="101" t="s">
        <v>929</v>
      </c>
      <c r="AN134" s="139">
        <f t="shared" si="30"/>
        <v>0</v>
      </c>
      <c r="AO134" s="139">
        <f t="shared" si="30"/>
        <v>0</v>
      </c>
      <c r="AP134" s="139">
        <f t="shared" si="30"/>
        <v>0</v>
      </c>
      <c r="AQ134" s="139">
        <f t="shared" si="30"/>
        <v>0</v>
      </c>
      <c r="AR134" s="139">
        <f t="shared" si="30"/>
        <v>0</v>
      </c>
      <c r="AS134" s="139">
        <f t="shared" si="30"/>
        <v>0</v>
      </c>
      <c r="AT134" s="139">
        <f t="shared" si="30"/>
        <v>0</v>
      </c>
      <c r="AU134" s="139">
        <f t="shared" si="30"/>
        <v>0</v>
      </c>
      <c r="AV134" s="477">
        <f>SUM(AN127:AU134)</f>
        <v>0</v>
      </c>
      <c r="BI134" s="431"/>
    </row>
    <row r="135" spans="1:61" s="5" customFormat="1" ht="15" hidden="1" customHeight="1" outlineLevel="1">
      <c r="A135" s="473">
        <v>19</v>
      </c>
      <c r="B135" s="104"/>
      <c r="C135" s="105"/>
      <c r="D135" s="105"/>
      <c r="E135" s="106"/>
      <c r="F135" s="105"/>
      <c r="G135" s="107"/>
      <c r="H135" s="1023"/>
      <c r="I135" s="111"/>
      <c r="J135" s="103"/>
      <c r="K135" s="103"/>
      <c r="L135" s="103"/>
      <c r="M135" s="1260"/>
      <c r="N135" s="1261"/>
      <c r="O135" s="111"/>
      <c r="P135" s="261"/>
      <c r="Q135" s="113"/>
      <c r="R135" s="137"/>
      <c r="S135" s="102"/>
      <c r="T135" s="444"/>
      <c r="U135" s="138" t="b">
        <f t="shared" si="25"/>
        <v>0</v>
      </c>
      <c r="V135" s="108" t="str">
        <f t="shared" si="28"/>
        <v xml:space="preserve">FALSE </v>
      </c>
      <c r="X135" s="471" t="s">
        <v>930</v>
      </c>
      <c r="Y135" s="479" t="s">
        <v>931</v>
      </c>
      <c r="Z135" s="479" t="s">
        <v>932</v>
      </c>
      <c r="AA135" s="479" t="s">
        <v>933</v>
      </c>
      <c r="AB135" s="479" t="s">
        <v>934</v>
      </c>
      <c r="AC135" s="479" t="s">
        <v>935</v>
      </c>
      <c r="AD135" s="479" t="s">
        <v>936</v>
      </c>
      <c r="AE135" s="480" t="s">
        <v>937</v>
      </c>
      <c r="AF135" s="480" t="s">
        <v>938</v>
      </c>
      <c r="AG135" s="477"/>
      <c r="AH135" s="477"/>
      <c r="AI135" s="477"/>
      <c r="AJ135" s="477"/>
      <c r="AK135" s="477"/>
      <c r="AL135" s="477"/>
      <c r="AM135" s="471" t="s">
        <v>930</v>
      </c>
      <c r="AN135" s="479" t="s">
        <v>931</v>
      </c>
      <c r="AO135" s="479" t="s">
        <v>932</v>
      </c>
      <c r="AP135" s="479" t="s">
        <v>933</v>
      </c>
      <c r="AQ135" s="479" t="s">
        <v>934</v>
      </c>
      <c r="AR135" s="479" t="s">
        <v>935</v>
      </c>
      <c r="AS135" s="479" t="s">
        <v>936</v>
      </c>
      <c r="AT135" s="480" t="s">
        <v>937</v>
      </c>
      <c r="AU135" s="480" t="s">
        <v>938</v>
      </c>
      <c r="AV135" s="477"/>
      <c r="BI135" s="431"/>
    </row>
    <row r="136" spans="1:61" s="5" customFormat="1" ht="15" hidden="1" customHeight="1" outlineLevel="1">
      <c r="A136" s="473">
        <v>20</v>
      </c>
      <c r="B136" s="481"/>
      <c r="C136" s="478"/>
      <c r="D136" s="478"/>
      <c r="E136" s="484"/>
      <c r="F136" s="478"/>
      <c r="G136" s="485"/>
      <c r="H136" s="486"/>
      <c r="I136" s="486"/>
      <c r="J136" s="103"/>
      <c r="K136" s="103"/>
      <c r="L136" s="103"/>
      <c r="M136" s="1260"/>
      <c r="N136" s="1261"/>
      <c r="O136" s="486"/>
      <c r="P136" s="490"/>
      <c r="Q136" s="486"/>
      <c r="R136" s="486"/>
      <c r="S136" s="486"/>
      <c r="T136" s="491"/>
      <c r="U136" s="138" t="b">
        <f t="shared" si="25"/>
        <v>0</v>
      </c>
      <c r="V136" s="108" t="str">
        <f t="shared" si="28"/>
        <v xml:space="preserve">FALSE </v>
      </c>
      <c r="X136" s="471"/>
      <c r="Y136" s="482">
        <v>10</v>
      </c>
      <c r="Z136" s="482">
        <v>13</v>
      </c>
      <c r="AA136" s="482">
        <v>20</v>
      </c>
      <c r="AB136" s="482">
        <v>25</v>
      </c>
      <c r="AC136" s="482">
        <v>30</v>
      </c>
      <c r="AD136" s="482">
        <v>30</v>
      </c>
      <c r="AE136" s="482">
        <v>40</v>
      </c>
      <c r="AF136" s="482">
        <v>50</v>
      </c>
      <c r="AG136" s="477"/>
      <c r="AH136" s="477"/>
      <c r="AI136" s="477"/>
      <c r="AJ136" s="477"/>
      <c r="AK136" s="477"/>
      <c r="AL136" s="477"/>
      <c r="AM136" s="471"/>
      <c r="AN136" s="482">
        <v>10</v>
      </c>
      <c r="AO136" s="482">
        <v>13</v>
      </c>
      <c r="AP136" s="482">
        <v>20</v>
      </c>
      <c r="AQ136" s="482">
        <v>25</v>
      </c>
      <c r="AR136" s="482">
        <v>30</v>
      </c>
      <c r="AS136" s="482">
        <v>30</v>
      </c>
      <c r="AT136" s="482">
        <v>40</v>
      </c>
      <c r="AU136" s="482">
        <v>50</v>
      </c>
      <c r="AV136" s="477"/>
      <c r="BI136" s="431"/>
    </row>
    <row r="137" spans="1:61" s="5" customFormat="1" ht="15" hidden="1" customHeight="1" outlineLevel="1">
      <c r="A137" s="473">
        <v>21</v>
      </c>
      <c r="B137" s="487"/>
      <c r="C137" s="474"/>
      <c r="D137" s="474"/>
      <c r="E137" s="474"/>
      <c r="F137" s="474"/>
      <c r="G137" s="474"/>
      <c r="H137" s="488"/>
      <c r="I137" s="488"/>
      <c r="J137" s="103"/>
      <c r="K137" s="488"/>
      <c r="L137" s="103"/>
      <c r="M137" s="1260"/>
      <c r="N137" s="1261"/>
      <c r="O137" s="488"/>
      <c r="P137" s="526"/>
      <c r="Q137" s="488"/>
      <c r="R137" s="488"/>
      <c r="S137" s="488"/>
      <c r="T137" s="527"/>
      <c r="U137" s="138" t="b">
        <f t="shared" si="25"/>
        <v>0</v>
      </c>
      <c r="V137" s="108" t="str">
        <f t="shared" si="28"/>
        <v xml:space="preserve">FALSE </v>
      </c>
      <c r="X137" s="101" t="s">
        <v>939</v>
      </c>
      <c r="Y137" s="139">
        <f>SUMIFS($K$116:$K$167,$D$116:$D$167,$Y$136:$AF$136,$V$116:$V$167,$X$136:$X$144)*$R$15</f>
        <v>0</v>
      </c>
      <c r="Z137" s="139">
        <f t="shared" ref="Z137:AF137" si="32">SUMIFS($K$116:$K$167,$D$116:$D$167,$Y$136:$AF$136,$V$116:$V$167,$X$136:$X$144)*$R$15</f>
        <v>0</v>
      </c>
      <c r="AA137" s="139">
        <f t="shared" si="32"/>
        <v>0</v>
      </c>
      <c r="AB137" s="139">
        <f t="shared" si="32"/>
        <v>0</v>
      </c>
      <c r="AC137" s="139">
        <f t="shared" si="32"/>
        <v>0</v>
      </c>
      <c r="AD137" s="139">
        <f t="shared" si="32"/>
        <v>0</v>
      </c>
      <c r="AE137" s="139">
        <f t="shared" si="32"/>
        <v>0</v>
      </c>
      <c r="AF137" s="139">
        <f t="shared" si="32"/>
        <v>0</v>
      </c>
      <c r="AG137" s="477"/>
      <c r="AH137" s="477"/>
      <c r="AI137" s="477"/>
      <c r="AJ137" s="477"/>
      <c r="AK137" s="477"/>
      <c r="AL137" s="477"/>
      <c r="AM137" s="101" t="s">
        <v>939</v>
      </c>
      <c r="AN137" s="139">
        <f t="shared" ref="AN137:AU144" si="33">SUMIFS($S$116:$S$167,$D$116:$D$167,$AN$136:$AU$136,$V$116:$V$167,$AM$137:$AM$144)</f>
        <v>0</v>
      </c>
      <c r="AO137" s="139">
        <f t="shared" si="33"/>
        <v>0</v>
      </c>
      <c r="AP137" s="139">
        <f t="shared" si="33"/>
        <v>0</v>
      </c>
      <c r="AQ137" s="139">
        <f t="shared" si="33"/>
        <v>0</v>
      </c>
      <c r="AR137" s="139">
        <f t="shared" si="33"/>
        <v>0</v>
      </c>
      <c r="AS137" s="139">
        <f t="shared" si="33"/>
        <v>0</v>
      </c>
      <c r="AT137" s="139">
        <f t="shared" si="33"/>
        <v>0</v>
      </c>
      <c r="AU137" s="139">
        <f t="shared" si="33"/>
        <v>0</v>
      </c>
      <c r="AV137" s="477"/>
      <c r="BI137" s="431"/>
    </row>
    <row r="138" spans="1:61" s="5" customFormat="1" ht="15" hidden="1" customHeight="1" outlineLevel="1">
      <c r="A138" s="473">
        <v>22</v>
      </c>
      <c r="B138" s="228"/>
      <c r="C138" s="102"/>
      <c r="D138" s="102"/>
      <c r="E138" s="102"/>
      <c r="F138" s="102"/>
      <c r="G138" s="102"/>
      <c r="H138" s="103"/>
      <c r="I138" s="111"/>
      <c r="J138" s="103"/>
      <c r="K138" s="103"/>
      <c r="L138" s="103"/>
      <c r="M138" s="1260"/>
      <c r="N138" s="1261"/>
      <c r="O138" s="111"/>
      <c r="P138" s="261"/>
      <c r="Q138" s="113"/>
      <c r="R138" s="137"/>
      <c r="S138" s="102"/>
      <c r="T138" s="444"/>
      <c r="U138" s="138" t="b">
        <f t="shared" si="25"/>
        <v>0</v>
      </c>
      <c r="V138" s="108" t="str">
        <f t="shared" si="28"/>
        <v xml:space="preserve">FALSE </v>
      </c>
      <c r="X138" s="101" t="s">
        <v>940</v>
      </c>
      <c r="Y138" s="139">
        <f t="shared" ref="Y138:AF144" si="34">SUMIFS($K$116:$K$167,$D$116:$D$167,$Y$136:$AF$136,$V$116:$V$167,$X$136:$X$144)*$R$15</f>
        <v>0</v>
      </c>
      <c r="Z138" s="139">
        <f t="shared" si="34"/>
        <v>0</v>
      </c>
      <c r="AA138" s="139">
        <f t="shared" si="34"/>
        <v>0</v>
      </c>
      <c r="AB138" s="139">
        <f t="shared" si="34"/>
        <v>0</v>
      </c>
      <c r="AC138" s="139">
        <f t="shared" si="34"/>
        <v>0</v>
      </c>
      <c r="AD138" s="139">
        <f t="shared" si="34"/>
        <v>0</v>
      </c>
      <c r="AE138" s="139">
        <f t="shared" si="34"/>
        <v>0</v>
      </c>
      <c r="AF138" s="139">
        <f t="shared" si="34"/>
        <v>0</v>
      </c>
      <c r="AG138" s="477"/>
      <c r="AH138" s="477"/>
      <c r="AI138" s="477"/>
      <c r="AJ138" s="477"/>
      <c r="AK138" s="477"/>
      <c r="AL138" s="477"/>
      <c r="AM138" s="101" t="s">
        <v>940</v>
      </c>
      <c r="AN138" s="139">
        <f t="shared" si="33"/>
        <v>0</v>
      </c>
      <c r="AO138" s="139">
        <f t="shared" si="33"/>
        <v>0</v>
      </c>
      <c r="AP138" s="139">
        <f t="shared" si="33"/>
        <v>0</v>
      </c>
      <c r="AQ138" s="139">
        <f t="shared" si="33"/>
        <v>0</v>
      </c>
      <c r="AR138" s="139">
        <f t="shared" si="33"/>
        <v>0</v>
      </c>
      <c r="AS138" s="139">
        <f t="shared" si="33"/>
        <v>0</v>
      </c>
      <c r="AT138" s="139">
        <f t="shared" si="33"/>
        <v>0</v>
      </c>
      <c r="AU138" s="139">
        <f t="shared" si="33"/>
        <v>0</v>
      </c>
      <c r="AV138" s="477"/>
      <c r="BI138" s="431"/>
    </row>
    <row r="139" spans="1:61" s="5" customFormat="1" ht="15" hidden="1" customHeight="1" outlineLevel="1">
      <c r="A139" s="473">
        <v>23</v>
      </c>
      <c r="B139" s="228"/>
      <c r="C139" s="102"/>
      <c r="D139" s="102"/>
      <c r="E139" s="102"/>
      <c r="F139" s="102"/>
      <c r="G139" s="102"/>
      <c r="H139" s="103"/>
      <c r="I139" s="111"/>
      <c r="J139" s="103"/>
      <c r="K139" s="103"/>
      <c r="L139" s="103"/>
      <c r="M139" s="1260"/>
      <c r="N139" s="1261"/>
      <c r="O139" s="111"/>
      <c r="P139" s="261"/>
      <c r="Q139" s="113"/>
      <c r="R139" s="137"/>
      <c r="S139" s="102"/>
      <c r="T139" s="444"/>
      <c r="U139" s="138" t="b">
        <f t="shared" si="25"/>
        <v>0</v>
      </c>
      <c r="V139" s="108" t="str">
        <f t="shared" si="28"/>
        <v xml:space="preserve">FALSE </v>
      </c>
      <c r="X139" s="101" t="s">
        <v>941</v>
      </c>
      <c r="Y139" s="139">
        <f t="shared" si="34"/>
        <v>0</v>
      </c>
      <c r="Z139" s="139">
        <f t="shared" si="34"/>
        <v>0</v>
      </c>
      <c r="AA139" s="139">
        <f t="shared" si="34"/>
        <v>0</v>
      </c>
      <c r="AB139" s="139">
        <f t="shared" si="34"/>
        <v>0</v>
      </c>
      <c r="AC139" s="139">
        <f t="shared" si="34"/>
        <v>0</v>
      </c>
      <c r="AD139" s="139">
        <f t="shared" si="34"/>
        <v>0</v>
      </c>
      <c r="AE139" s="139">
        <f t="shared" si="34"/>
        <v>0</v>
      </c>
      <c r="AF139" s="139">
        <f t="shared" si="34"/>
        <v>0</v>
      </c>
      <c r="AG139" s="477"/>
      <c r="AH139" s="477"/>
      <c r="AI139" s="477"/>
      <c r="AJ139" s="477"/>
      <c r="AK139" s="477"/>
      <c r="AL139" s="477"/>
      <c r="AM139" s="101" t="s">
        <v>941</v>
      </c>
      <c r="AN139" s="139">
        <f t="shared" si="33"/>
        <v>0</v>
      </c>
      <c r="AO139" s="139">
        <f t="shared" si="33"/>
        <v>0</v>
      </c>
      <c r="AP139" s="139">
        <f t="shared" si="33"/>
        <v>0</v>
      </c>
      <c r="AQ139" s="139">
        <f t="shared" si="33"/>
        <v>0</v>
      </c>
      <c r="AR139" s="139">
        <f t="shared" si="33"/>
        <v>0</v>
      </c>
      <c r="AS139" s="139">
        <f t="shared" si="33"/>
        <v>0</v>
      </c>
      <c r="AT139" s="139">
        <f t="shared" si="33"/>
        <v>0</v>
      </c>
      <c r="AU139" s="139">
        <f t="shared" si="33"/>
        <v>0</v>
      </c>
      <c r="AV139" s="477"/>
      <c r="BI139" s="431"/>
    </row>
    <row r="140" spans="1:61" s="5" customFormat="1" ht="15" hidden="1" customHeight="1" outlineLevel="1">
      <c r="A140" s="473">
        <v>24</v>
      </c>
      <c r="B140" s="228"/>
      <c r="C140" s="102"/>
      <c r="D140" s="102"/>
      <c r="E140" s="102"/>
      <c r="F140" s="102"/>
      <c r="G140" s="102"/>
      <c r="H140" s="103"/>
      <c r="I140" s="111"/>
      <c r="J140" s="103"/>
      <c r="K140" s="103"/>
      <c r="L140" s="103"/>
      <c r="M140" s="1260"/>
      <c r="N140" s="1261"/>
      <c r="O140" s="111"/>
      <c r="P140" s="261"/>
      <c r="Q140" s="113"/>
      <c r="R140" s="137"/>
      <c r="S140" s="102"/>
      <c r="T140" s="444"/>
      <c r="U140" s="138" t="b">
        <f t="shared" si="25"/>
        <v>0</v>
      </c>
      <c r="V140" s="108" t="str">
        <f t="shared" si="28"/>
        <v xml:space="preserve">FALSE </v>
      </c>
      <c r="X140" s="101" t="s">
        <v>942</v>
      </c>
      <c r="Y140" s="139">
        <f t="shared" si="34"/>
        <v>0</v>
      </c>
      <c r="Z140" s="139">
        <f t="shared" si="34"/>
        <v>0</v>
      </c>
      <c r="AA140" s="139">
        <f t="shared" si="34"/>
        <v>0</v>
      </c>
      <c r="AB140" s="139">
        <f t="shared" si="34"/>
        <v>0</v>
      </c>
      <c r="AC140" s="139">
        <f t="shared" si="34"/>
        <v>0</v>
      </c>
      <c r="AD140" s="139">
        <f t="shared" si="34"/>
        <v>0</v>
      </c>
      <c r="AE140" s="139">
        <f t="shared" si="34"/>
        <v>0</v>
      </c>
      <c r="AF140" s="139">
        <f t="shared" si="34"/>
        <v>0</v>
      </c>
      <c r="AG140" s="477"/>
      <c r="AH140" s="477"/>
      <c r="AI140" s="477"/>
      <c r="AJ140" s="477"/>
      <c r="AK140" s="477"/>
      <c r="AL140" s="477"/>
      <c r="AM140" s="101" t="s">
        <v>942</v>
      </c>
      <c r="AN140" s="139">
        <f t="shared" si="33"/>
        <v>0</v>
      </c>
      <c r="AO140" s="139">
        <f t="shared" si="33"/>
        <v>0</v>
      </c>
      <c r="AP140" s="139">
        <f t="shared" si="33"/>
        <v>0</v>
      </c>
      <c r="AQ140" s="139">
        <f t="shared" si="33"/>
        <v>0</v>
      </c>
      <c r="AR140" s="139">
        <f t="shared" si="33"/>
        <v>0</v>
      </c>
      <c r="AS140" s="139">
        <f t="shared" si="33"/>
        <v>0</v>
      </c>
      <c r="AT140" s="139">
        <f t="shared" si="33"/>
        <v>0</v>
      </c>
      <c r="AU140" s="139">
        <f t="shared" si="33"/>
        <v>0</v>
      </c>
      <c r="AV140" s="477"/>
      <c r="BI140" s="431"/>
    </row>
    <row r="141" spans="1:61" s="5" customFormat="1" ht="15" hidden="1" customHeight="1" outlineLevel="1">
      <c r="A141" s="473">
        <v>25</v>
      </c>
      <c r="B141" s="104"/>
      <c r="C141" s="105"/>
      <c r="D141" s="105"/>
      <c r="E141" s="106"/>
      <c r="F141" s="105"/>
      <c r="G141" s="107"/>
      <c r="H141" s="1023"/>
      <c r="I141" s="111"/>
      <c r="J141" s="103"/>
      <c r="K141" s="103"/>
      <c r="L141" s="103"/>
      <c r="M141" s="1260"/>
      <c r="N141" s="1261"/>
      <c r="O141" s="111"/>
      <c r="P141" s="261"/>
      <c r="Q141" s="113"/>
      <c r="R141" s="137"/>
      <c r="S141" s="102"/>
      <c r="T141" s="444"/>
      <c r="U141" s="138" t="b">
        <f t="shared" si="25"/>
        <v>0</v>
      </c>
      <c r="V141" s="108" t="str">
        <f t="shared" si="28"/>
        <v xml:space="preserve">FALSE </v>
      </c>
      <c r="X141" s="101" t="s">
        <v>943</v>
      </c>
      <c r="Y141" s="139">
        <f t="shared" si="34"/>
        <v>0</v>
      </c>
      <c r="Z141" s="139">
        <f t="shared" si="34"/>
        <v>0</v>
      </c>
      <c r="AA141" s="139">
        <f t="shared" si="34"/>
        <v>0</v>
      </c>
      <c r="AB141" s="139">
        <f t="shared" si="34"/>
        <v>0</v>
      </c>
      <c r="AC141" s="139">
        <f t="shared" si="34"/>
        <v>0</v>
      </c>
      <c r="AD141" s="139">
        <f t="shared" si="34"/>
        <v>0</v>
      </c>
      <c r="AE141" s="139">
        <f t="shared" si="34"/>
        <v>0</v>
      </c>
      <c r="AF141" s="139">
        <f t="shared" si="34"/>
        <v>0</v>
      </c>
      <c r="AG141" s="477"/>
      <c r="AH141" s="477"/>
      <c r="AI141" s="477"/>
      <c r="AJ141" s="477"/>
      <c r="AK141" s="477"/>
      <c r="AL141" s="477"/>
      <c r="AM141" s="101" t="s">
        <v>943</v>
      </c>
      <c r="AN141" s="139">
        <f t="shared" si="33"/>
        <v>0</v>
      </c>
      <c r="AO141" s="139">
        <f t="shared" si="33"/>
        <v>0</v>
      </c>
      <c r="AP141" s="139">
        <f t="shared" si="33"/>
        <v>0</v>
      </c>
      <c r="AQ141" s="139">
        <f t="shared" si="33"/>
        <v>0</v>
      </c>
      <c r="AR141" s="139">
        <f t="shared" si="33"/>
        <v>0</v>
      </c>
      <c r="AS141" s="139">
        <f t="shared" si="33"/>
        <v>0</v>
      </c>
      <c r="AT141" s="139">
        <f t="shared" si="33"/>
        <v>0</v>
      </c>
      <c r="AU141" s="139">
        <f t="shared" si="33"/>
        <v>0</v>
      </c>
      <c r="AV141" s="477"/>
      <c r="BI141" s="431"/>
    </row>
    <row r="142" spans="1:61" s="5" customFormat="1" ht="15" hidden="1" customHeight="1" outlineLevel="1">
      <c r="A142" s="473">
        <v>26</v>
      </c>
      <c r="B142" s="104"/>
      <c r="C142" s="105"/>
      <c r="D142" s="105"/>
      <c r="E142" s="106"/>
      <c r="F142" s="105"/>
      <c r="G142" s="107"/>
      <c r="H142" s="1023"/>
      <c r="I142" s="111"/>
      <c r="J142" s="103"/>
      <c r="K142" s="103"/>
      <c r="L142" s="103"/>
      <c r="M142" s="1260"/>
      <c r="N142" s="1261"/>
      <c r="O142" s="111"/>
      <c r="P142" s="261"/>
      <c r="Q142" s="113"/>
      <c r="R142" s="137"/>
      <c r="S142" s="102"/>
      <c r="T142" s="444"/>
      <c r="U142" s="138" t="b">
        <f t="shared" si="25"/>
        <v>0</v>
      </c>
      <c r="V142" s="108" t="str">
        <f t="shared" si="28"/>
        <v xml:space="preserve">FALSE </v>
      </c>
      <c r="X142" s="101" t="s">
        <v>944</v>
      </c>
      <c r="Y142" s="139">
        <f t="shared" si="34"/>
        <v>0</v>
      </c>
      <c r="Z142" s="139">
        <f t="shared" si="34"/>
        <v>0</v>
      </c>
      <c r="AA142" s="139">
        <f t="shared" si="34"/>
        <v>0</v>
      </c>
      <c r="AB142" s="139">
        <f t="shared" si="34"/>
        <v>0</v>
      </c>
      <c r="AC142" s="139">
        <f t="shared" si="34"/>
        <v>0</v>
      </c>
      <c r="AD142" s="139">
        <f t="shared" si="34"/>
        <v>0</v>
      </c>
      <c r="AE142" s="139">
        <f t="shared" si="34"/>
        <v>0</v>
      </c>
      <c r="AF142" s="139">
        <f t="shared" si="34"/>
        <v>0</v>
      </c>
      <c r="AG142" s="477"/>
      <c r="AH142" s="477"/>
      <c r="AI142" s="477"/>
      <c r="AJ142" s="477"/>
      <c r="AK142" s="477"/>
      <c r="AL142" s="477"/>
      <c r="AM142" s="101" t="s">
        <v>944</v>
      </c>
      <c r="AN142" s="139">
        <f t="shared" si="33"/>
        <v>0</v>
      </c>
      <c r="AO142" s="139">
        <f t="shared" si="33"/>
        <v>0</v>
      </c>
      <c r="AP142" s="139">
        <f t="shared" si="33"/>
        <v>0</v>
      </c>
      <c r="AQ142" s="139">
        <f t="shared" si="33"/>
        <v>0</v>
      </c>
      <c r="AR142" s="139">
        <f t="shared" si="33"/>
        <v>0</v>
      </c>
      <c r="AS142" s="139">
        <f t="shared" si="33"/>
        <v>0</v>
      </c>
      <c r="AT142" s="139">
        <f t="shared" si="33"/>
        <v>0</v>
      </c>
      <c r="AU142" s="139">
        <f t="shared" si="33"/>
        <v>0</v>
      </c>
      <c r="AV142" s="477"/>
      <c r="BI142" s="431"/>
    </row>
    <row r="143" spans="1:61" s="5" customFormat="1" ht="15" hidden="1" customHeight="1" outlineLevel="1">
      <c r="A143" s="473">
        <v>27</v>
      </c>
      <c r="B143" s="104"/>
      <c r="C143" s="105"/>
      <c r="D143" s="105"/>
      <c r="E143" s="106"/>
      <c r="F143" s="105"/>
      <c r="G143" s="107"/>
      <c r="H143" s="1023"/>
      <c r="I143" s="111"/>
      <c r="J143" s="103"/>
      <c r="K143" s="103"/>
      <c r="L143" s="103"/>
      <c r="M143" s="1260"/>
      <c r="N143" s="1261"/>
      <c r="O143" s="111"/>
      <c r="P143" s="261"/>
      <c r="Q143" s="113"/>
      <c r="R143" s="137"/>
      <c r="S143" s="102"/>
      <c r="T143" s="444"/>
      <c r="U143" s="138" t="b">
        <f t="shared" si="25"/>
        <v>0</v>
      </c>
      <c r="V143" s="108" t="str">
        <f t="shared" si="28"/>
        <v xml:space="preserve">FALSE </v>
      </c>
      <c r="X143" s="101" t="s">
        <v>945</v>
      </c>
      <c r="Y143" s="139">
        <f t="shared" si="34"/>
        <v>0</v>
      </c>
      <c r="Z143" s="139">
        <f t="shared" si="34"/>
        <v>0</v>
      </c>
      <c r="AA143" s="139">
        <f t="shared" si="34"/>
        <v>0</v>
      </c>
      <c r="AB143" s="139">
        <f t="shared" si="34"/>
        <v>0</v>
      </c>
      <c r="AC143" s="139">
        <f t="shared" si="34"/>
        <v>0</v>
      </c>
      <c r="AD143" s="139">
        <f t="shared" si="34"/>
        <v>0</v>
      </c>
      <c r="AE143" s="139">
        <f t="shared" si="34"/>
        <v>0</v>
      </c>
      <c r="AF143" s="139">
        <f t="shared" si="34"/>
        <v>0</v>
      </c>
      <c r="AG143" s="477"/>
      <c r="AH143" s="483"/>
      <c r="AI143" s="483"/>
      <c r="AJ143" s="483"/>
      <c r="AK143" s="483"/>
      <c r="AL143" s="483"/>
      <c r="AM143" s="101" t="s">
        <v>945</v>
      </c>
      <c r="AN143" s="139">
        <f t="shared" si="33"/>
        <v>0</v>
      </c>
      <c r="AO143" s="139">
        <f t="shared" si="33"/>
        <v>0</v>
      </c>
      <c r="AP143" s="139">
        <f t="shared" si="33"/>
        <v>0</v>
      </c>
      <c r="AQ143" s="139">
        <f t="shared" si="33"/>
        <v>0</v>
      </c>
      <c r="AR143" s="139">
        <f t="shared" si="33"/>
        <v>0</v>
      </c>
      <c r="AS143" s="139">
        <f t="shared" si="33"/>
        <v>0</v>
      </c>
      <c r="AT143" s="139">
        <f t="shared" si="33"/>
        <v>0</v>
      </c>
      <c r="AU143" s="139">
        <f t="shared" si="33"/>
        <v>0</v>
      </c>
      <c r="AV143" s="477"/>
      <c r="BI143" s="431"/>
    </row>
    <row r="144" spans="1:61" s="5" customFormat="1" ht="15" hidden="1" customHeight="1" outlineLevel="1">
      <c r="A144" s="473">
        <v>28</v>
      </c>
      <c r="B144" s="104"/>
      <c r="C144" s="105"/>
      <c r="D144" s="105"/>
      <c r="E144" s="106"/>
      <c r="F144" s="105"/>
      <c r="G144" s="107"/>
      <c r="H144" s="1023"/>
      <c r="I144" s="111"/>
      <c r="J144" s="103"/>
      <c r="K144" s="103"/>
      <c r="L144" s="103"/>
      <c r="M144" s="1260"/>
      <c r="N144" s="1261"/>
      <c r="O144" s="111"/>
      <c r="P144" s="261"/>
      <c r="Q144" s="113"/>
      <c r="R144" s="137"/>
      <c r="S144" s="102"/>
      <c r="T144" s="444"/>
      <c r="U144" s="138" t="b">
        <f t="shared" si="25"/>
        <v>0</v>
      </c>
      <c r="V144" s="108" t="str">
        <f t="shared" si="28"/>
        <v xml:space="preserve">FALSE </v>
      </c>
      <c r="X144" s="101" t="s">
        <v>946</v>
      </c>
      <c r="Y144" s="139">
        <f t="shared" si="34"/>
        <v>0</v>
      </c>
      <c r="Z144" s="139">
        <f t="shared" si="34"/>
        <v>0</v>
      </c>
      <c r="AA144" s="139">
        <f t="shared" si="34"/>
        <v>0</v>
      </c>
      <c r="AB144" s="139">
        <f t="shared" si="34"/>
        <v>0</v>
      </c>
      <c r="AC144" s="139">
        <f t="shared" si="34"/>
        <v>0</v>
      </c>
      <c r="AD144" s="139">
        <f t="shared" si="34"/>
        <v>0</v>
      </c>
      <c r="AE144" s="139">
        <f t="shared" si="34"/>
        <v>0</v>
      </c>
      <c r="AF144" s="139">
        <f t="shared" si="34"/>
        <v>0</v>
      </c>
      <c r="AG144" s="477">
        <f>SUM(Y137:AF144)</f>
        <v>0</v>
      </c>
      <c r="AH144" s="464"/>
      <c r="AI144" s="464"/>
      <c r="AJ144" s="464"/>
      <c r="AK144" s="464"/>
      <c r="AL144" s="464"/>
      <c r="AM144" s="101" t="s">
        <v>946</v>
      </c>
      <c r="AN144" s="139">
        <f t="shared" si="33"/>
        <v>0</v>
      </c>
      <c r="AO144" s="139">
        <f t="shared" si="33"/>
        <v>0</v>
      </c>
      <c r="AP144" s="139">
        <f t="shared" si="33"/>
        <v>0</v>
      </c>
      <c r="AQ144" s="139">
        <f t="shared" si="33"/>
        <v>0</v>
      </c>
      <c r="AR144" s="139">
        <f t="shared" si="33"/>
        <v>0</v>
      </c>
      <c r="AS144" s="139">
        <f t="shared" si="33"/>
        <v>0</v>
      </c>
      <c r="AT144" s="139">
        <f t="shared" si="33"/>
        <v>0</v>
      </c>
      <c r="AU144" s="139">
        <f t="shared" si="33"/>
        <v>0</v>
      </c>
      <c r="AV144" s="477">
        <f>SUM(AN137:AU144)</f>
        <v>0</v>
      </c>
      <c r="BI144" s="431"/>
    </row>
    <row r="145" spans="1:61" s="5" customFormat="1" ht="15" hidden="1" customHeight="1" outlineLevel="1">
      <c r="A145" s="473">
        <v>29</v>
      </c>
      <c r="B145" s="481"/>
      <c r="C145" s="478"/>
      <c r="D145" s="478"/>
      <c r="E145" s="484"/>
      <c r="F145" s="478"/>
      <c r="G145" s="485"/>
      <c r="H145" s="486"/>
      <c r="I145" s="486"/>
      <c r="J145" s="103"/>
      <c r="K145" s="103"/>
      <c r="L145" s="103"/>
      <c r="M145" s="1260"/>
      <c r="N145" s="1261"/>
      <c r="O145" s="111"/>
      <c r="P145" s="261"/>
      <c r="Q145" s="113"/>
      <c r="R145" s="137"/>
      <c r="S145" s="102"/>
      <c r="T145" s="444"/>
      <c r="U145" s="138" t="b">
        <f t="shared" si="25"/>
        <v>0</v>
      </c>
      <c r="V145" s="108" t="str">
        <f t="shared" si="28"/>
        <v xml:space="preserve">FALSE </v>
      </c>
      <c r="X145" s="479" t="s">
        <v>947</v>
      </c>
      <c r="Y145" s="482">
        <v>10</v>
      </c>
      <c r="Z145" s="482">
        <v>15</v>
      </c>
      <c r="AA145" s="482">
        <v>20</v>
      </c>
      <c r="AB145" s="482">
        <v>25</v>
      </c>
      <c r="AC145" s="482">
        <v>30</v>
      </c>
      <c r="AD145" s="482">
        <v>35</v>
      </c>
      <c r="AE145" s="482">
        <v>40</v>
      </c>
      <c r="AF145" s="482">
        <v>50</v>
      </c>
      <c r="AG145" s="482">
        <v>55</v>
      </c>
      <c r="AH145" s="482">
        <v>60</v>
      </c>
      <c r="AI145" s="464"/>
      <c r="AJ145" s="464"/>
      <c r="AK145" s="464"/>
      <c r="AL145" s="464"/>
      <c r="AM145" s="477"/>
      <c r="AN145" s="477"/>
      <c r="AO145" s="477"/>
      <c r="AP145" s="477"/>
      <c r="AQ145" s="477"/>
      <c r="AR145" s="477"/>
      <c r="AS145" s="477"/>
      <c r="AT145" s="477"/>
      <c r="AU145" s="477"/>
      <c r="AV145" s="477"/>
      <c r="BI145" s="431"/>
    </row>
    <row r="146" spans="1:61" s="5" customFormat="1" ht="15" hidden="1" customHeight="1" outlineLevel="1">
      <c r="A146" s="473">
        <v>30</v>
      </c>
      <c r="B146" s="487"/>
      <c r="C146" s="474"/>
      <c r="D146" s="474"/>
      <c r="E146" s="474"/>
      <c r="F146" s="474"/>
      <c r="G146" s="474"/>
      <c r="H146" s="488"/>
      <c r="I146" s="488"/>
      <c r="J146" s="103"/>
      <c r="K146" s="488"/>
      <c r="L146" s="103"/>
      <c r="M146" s="1260"/>
      <c r="N146" s="1261"/>
      <c r="O146" s="111"/>
      <c r="P146" s="261"/>
      <c r="Q146" s="113"/>
      <c r="R146" s="137"/>
      <c r="S146" s="102"/>
      <c r="T146" s="444"/>
      <c r="U146" s="138" t="b">
        <f t="shared" si="25"/>
        <v>0</v>
      </c>
      <c r="V146" s="108" t="str">
        <f t="shared" si="28"/>
        <v xml:space="preserve">FALSE </v>
      </c>
      <c r="X146" s="101" t="s">
        <v>948</v>
      </c>
      <c r="Y146" s="139">
        <f>SUMIFS($K$116:$K$167,$E$116:$E$167,$Y$145:$AH$145,$V$116:$V$167,$X$146:$X$150)*$R$15</f>
        <v>0</v>
      </c>
      <c r="Z146" s="139">
        <f t="shared" ref="Z146:AH146" si="35">SUMIFS($K$116:$K$167,$E$116:$E$167,$Y$145:$AH$145,$V$116:$V$167,$X$146:$X$171)*$R$15</f>
        <v>0</v>
      </c>
      <c r="AA146" s="139">
        <f t="shared" si="35"/>
        <v>0</v>
      </c>
      <c r="AB146" s="139">
        <f t="shared" si="35"/>
        <v>0</v>
      </c>
      <c r="AC146" s="139">
        <f t="shared" si="35"/>
        <v>0</v>
      </c>
      <c r="AD146" s="139">
        <f t="shared" si="35"/>
        <v>0</v>
      </c>
      <c r="AE146" s="139">
        <f t="shared" si="35"/>
        <v>0</v>
      </c>
      <c r="AF146" s="139">
        <f t="shared" si="35"/>
        <v>0</v>
      </c>
      <c r="AG146" s="139">
        <f t="shared" si="35"/>
        <v>0</v>
      </c>
      <c r="AH146" s="139">
        <f t="shared" si="35"/>
        <v>0</v>
      </c>
      <c r="AI146" s="489"/>
      <c r="AJ146" s="489"/>
      <c r="AK146" s="489"/>
      <c r="AL146" s="489"/>
      <c r="AM146" s="489"/>
      <c r="AN146" s="477"/>
      <c r="AO146" s="477"/>
      <c r="AP146" s="477"/>
      <c r="AQ146" s="477"/>
      <c r="AR146" s="477"/>
      <c r="AS146" s="477"/>
      <c r="AT146" s="477"/>
      <c r="AU146" s="477"/>
      <c r="AV146" s="477"/>
      <c r="BI146" s="431"/>
    </row>
    <row r="147" spans="1:61" s="5" customFormat="1" ht="15" hidden="1" customHeight="1" outlineLevel="1">
      <c r="A147" s="473">
        <v>31</v>
      </c>
      <c r="B147" s="487"/>
      <c r="C147" s="474"/>
      <c r="D147" s="474"/>
      <c r="E147" s="474"/>
      <c r="F147" s="474"/>
      <c r="G147" s="474"/>
      <c r="H147" s="488"/>
      <c r="I147" s="488"/>
      <c r="J147" s="103"/>
      <c r="K147" s="488"/>
      <c r="L147" s="103"/>
      <c r="M147" s="1260"/>
      <c r="N147" s="1261"/>
      <c r="O147" s="111"/>
      <c r="P147" s="261"/>
      <c r="Q147" s="113"/>
      <c r="R147" s="137"/>
      <c r="S147" s="102"/>
      <c r="T147" s="444"/>
      <c r="U147" s="138" t="b">
        <f t="shared" si="25"/>
        <v>0</v>
      </c>
      <c r="V147" s="108" t="str">
        <f t="shared" si="28"/>
        <v xml:space="preserve">FALSE </v>
      </c>
      <c r="X147" s="101" t="s">
        <v>949</v>
      </c>
      <c r="Y147" s="139">
        <f t="shared" ref="Y147:AH150" si="36">SUMIFS($K$116:$K$167,$E$116:$E$167,$Y$145:$AH$145,$V$116:$V$167,$X$146:$X$171)*$R$15</f>
        <v>0</v>
      </c>
      <c r="Z147" s="139">
        <f t="shared" si="36"/>
        <v>0</v>
      </c>
      <c r="AA147" s="139">
        <f t="shared" si="36"/>
        <v>0</v>
      </c>
      <c r="AB147" s="139">
        <f t="shared" si="36"/>
        <v>0</v>
      </c>
      <c r="AC147" s="139">
        <f t="shared" si="36"/>
        <v>0</v>
      </c>
      <c r="AD147" s="139">
        <f t="shared" si="36"/>
        <v>0</v>
      </c>
      <c r="AE147" s="139">
        <f t="shared" si="36"/>
        <v>0</v>
      </c>
      <c r="AF147" s="139">
        <f t="shared" si="36"/>
        <v>0</v>
      </c>
      <c r="AG147" s="139">
        <f t="shared" si="36"/>
        <v>0</v>
      </c>
      <c r="AH147" s="139">
        <f t="shared" si="36"/>
        <v>0</v>
      </c>
      <c r="AI147" s="464"/>
      <c r="AJ147" s="464"/>
      <c r="AK147" s="464"/>
      <c r="AL147" s="464"/>
      <c r="AM147" s="464"/>
      <c r="AN147" s="464"/>
      <c r="AO147" s="464"/>
      <c r="AP147" s="464"/>
      <c r="AQ147" s="464"/>
      <c r="AR147" s="464"/>
      <c r="AS147" s="74"/>
      <c r="AV147" s="85"/>
      <c r="BI147" s="431"/>
    </row>
    <row r="148" spans="1:61" s="5" customFormat="1" ht="15" hidden="1" customHeight="1" outlineLevel="1">
      <c r="A148" s="473">
        <v>32</v>
      </c>
      <c r="B148" s="487"/>
      <c r="C148" s="105"/>
      <c r="D148" s="105"/>
      <c r="E148" s="106"/>
      <c r="F148" s="105"/>
      <c r="G148" s="107"/>
      <c r="H148" s="1023"/>
      <c r="I148" s="111"/>
      <c r="J148" s="103"/>
      <c r="K148" s="103"/>
      <c r="L148" s="103"/>
      <c r="M148" s="1260"/>
      <c r="N148" s="1261"/>
      <c r="O148" s="111"/>
      <c r="P148" s="261"/>
      <c r="Q148" s="113"/>
      <c r="R148" s="137"/>
      <c r="S148" s="102"/>
      <c r="T148" s="444"/>
      <c r="U148" s="138" t="b">
        <f t="shared" si="25"/>
        <v>0</v>
      </c>
      <c r="V148" s="108" t="str">
        <f t="shared" si="28"/>
        <v xml:space="preserve">FALSE </v>
      </c>
      <c r="X148" s="101" t="s">
        <v>950</v>
      </c>
      <c r="Y148" s="139">
        <f t="shared" si="36"/>
        <v>0</v>
      </c>
      <c r="Z148" s="139">
        <f t="shared" si="36"/>
        <v>0</v>
      </c>
      <c r="AA148" s="139">
        <f t="shared" si="36"/>
        <v>0</v>
      </c>
      <c r="AB148" s="139">
        <f t="shared" si="36"/>
        <v>0</v>
      </c>
      <c r="AC148" s="139">
        <f t="shared" si="36"/>
        <v>0</v>
      </c>
      <c r="AD148" s="139">
        <f t="shared" si="36"/>
        <v>0</v>
      </c>
      <c r="AE148" s="139">
        <f t="shared" si="36"/>
        <v>0</v>
      </c>
      <c r="AF148" s="139">
        <f t="shared" si="36"/>
        <v>0</v>
      </c>
      <c r="AG148" s="139">
        <f t="shared" si="36"/>
        <v>0</v>
      </c>
      <c r="AH148" s="139">
        <f t="shared" si="36"/>
        <v>0</v>
      </c>
      <c r="BI148" s="431"/>
    </row>
    <row r="149" spans="1:61" s="5" customFormat="1" ht="15" hidden="1" customHeight="1" outlineLevel="1">
      <c r="A149" s="473">
        <v>33</v>
      </c>
      <c r="B149" s="487"/>
      <c r="C149" s="105"/>
      <c r="D149" s="105"/>
      <c r="E149" s="106"/>
      <c r="F149" s="105"/>
      <c r="G149" s="107"/>
      <c r="H149" s="1023"/>
      <c r="I149" s="111"/>
      <c r="J149" s="103"/>
      <c r="K149" s="103"/>
      <c r="L149" s="103"/>
      <c r="M149" s="1260"/>
      <c r="N149" s="1261"/>
      <c r="O149" s="111"/>
      <c r="P149" s="261"/>
      <c r="Q149" s="113"/>
      <c r="R149" s="137"/>
      <c r="S149" s="102"/>
      <c r="T149" s="444"/>
      <c r="U149" s="138" t="b">
        <f t="shared" si="25"/>
        <v>0</v>
      </c>
      <c r="V149" s="108" t="str">
        <f t="shared" si="28"/>
        <v xml:space="preserve">FALSE </v>
      </c>
      <c r="X149" s="101" t="s">
        <v>951</v>
      </c>
      <c r="Y149" s="139">
        <f t="shared" si="36"/>
        <v>0</v>
      </c>
      <c r="Z149" s="139">
        <f t="shared" si="36"/>
        <v>0</v>
      </c>
      <c r="AA149" s="139">
        <f t="shared" si="36"/>
        <v>0</v>
      </c>
      <c r="AB149" s="139">
        <f t="shared" si="36"/>
        <v>0</v>
      </c>
      <c r="AC149" s="139">
        <f t="shared" si="36"/>
        <v>0</v>
      </c>
      <c r="AD149" s="139">
        <f t="shared" si="36"/>
        <v>0</v>
      </c>
      <c r="AE149" s="139">
        <f t="shared" si="36"/>
        <v>0</v>
      </c>
      <c r="AF149" s="139">
        <f t="shared" si="36"/>
        <v>0</v>
      </c>
      <c r="AG149" s="139">
        <f t="shared" si="36"/>
        <v>0</v>
      </c>
      <c r="AH149" s="139">
        <f t="shared" si="36"/>
        <v>0</v>
      </c>
      <c r="BI149" s="431"/>
    </row>
    <row r="150" spans="1:61" s="5" customFormat="1" ht="15" hidden="1" customHeight="1" outlineLevel="1">
      <c r="A150" s="473">
        <v>34</v>
      </c>
      <c r="B150" s="487"/>
      <c r="C150" s="478"/>
      <c r="D150" s="478"/>
      <c r="E150" s="484"/>
      <c r="F150" s="478"/>
      <c r="G150" s="485"/>
      <c r="H150" s="486"/>
      <c r="I150" s="486"/>
      <c r="J150" s="103"/>
      <c r="K150" s="103"/>
      <c r="L150" s="103"/>
      <c r="M150" s="1260"/>
      <c r="N150" s="1261"/>
      <c r="O150" s="111"/>
      <c r="P150" s="261"/>
      <c r="Q150" s="113"/>
      <c r="R150" s="137"/>
      <c r="S150" s="102"/>
      <c r="T150" s="444"/>
      <c r="U150" s="138" t="b">
        <f t="shared" si="25"/>
        <v>0</v>
      </c>
      <c r="V150" s="108" t="str">
        <f t="shared" si="28"/>
        <v xml:space="preserve">FALSE </v>
      </c>
      <c r="X150" s="101" t="s">
        <v>952</v>
      </c>
      <c r="Y150" s="139">
        <f t="shared" si="36"/>
        <v>0</v>
      </c>
      <c r="Z150" s="139">
        <f t="shared" si="36"/>
        <v>0</v>
      </c>
      <c r="AA150" s="139">
        <f t="shared" si="36"/>
        <v>0</v>
      </c>
      <c r="AB150" s="139">
        <f t="shared" si="36"/>
        <v>0</v>
      </c>
      <c r="AC150" s="139">
        <f t="shared" si="36"/>
        <v>0</v>
      </c>
      <c r="AD150" s="139">
        <f t="shared" si="36"/>
        <v>0</v>
      </c>
      <c r="AE150" s="139">
        <f t="shared" si="36"/>
        <v>0</v>
      </c>
      <c r="AF150" s="139">
        <f t="shared" si="36"/>
        <v>0</v>
      </c>
      <c r="AG150" s="139">
        <f t="shared" si="36"/>
        <v>0</v>
      </c>
      <c r="AH150" s="139">
        <f t="shared" si="36"/>
        <v>0</v>
      </c>
      <c r="AI150" s="5">
        <f>SUM(Y146:AH150)</f>
        <v>0</v>
      </c>
      <c r="BI150" s="431"/>
    </row>
    <row r="151" spans="1:61" s="5" customFormat="1" ht="15" hidden="1" customHeight="1" outlineLevel="1">
      <c r="A151" s="473">
        <v>35</v>
      </c>
      <c r="B151" s="487"/>
      <c r="C151" s="474"/>
      <c r="D151" s="474"/>
      <c r="E151" s="474"/>
      <c r="F151" s="474"/>
      <c r="G151" s="474"/>
      <c r="H151" s="488"/>
      <c r="I151" s="488"/>
      <c r="J151" s="103"/>
      <c r="K151" s="488"/>
      <c r="L151" s="103"/>
      <c r="M151" s="1260"/>
      <c r="N151" s="1261"/>
      <c r="O151" s="111"/>
      <c r="P151" s="261"/>
      <c r="Q151" s="113"/>
      <c r="R151" s="137"/>
      <c r="S151" s="102"/>
      <c r="T151" s="444"/>
      <c r="U151" s="138" t="b">
        <f t="shared" si="25"/>
        <v>0</v>
      </c>
      <c r="V151" s="108" t="str">
        <f t="shared" si="28"/>
        <v xml:space="preserve">FALSE </v>
      </c>
      <c r="X151" s="479" t="s">
        <v>953</v>
      </c>
      <c r="Y151" s="482" t="s">
        <v>55</v>
      </c>
      <c r="Z151" s="482" t="s">
        <v>56</v>
      </c>
      <c r="AA151" s="482" t="s">
        <v>57</v>
      </c>
      <c r="AB151" s="482" t="s">
        <v>148</v>
      </c>
      <c r="AC151" s="482" t="s">
        <v>149</v>
      </c>
      <c r="AD151" s="482" t="s">
        <v>150</v>
      </c>
      <c r="AE151" s="482" t="s">
        <v>152</v>
      </c>
      <c r="BI151" s="431"/>
    </row>
    <row r="152" spans="1:61" s="5" customFormat="1" ht="15" hidden="1" customHeight="1" outlineLevel="1">
      <c r="A152" s="473">
        <v>36</v>
      </c>
      <c r="B152" s="487"/>
      <c r="C152" s="102"/>
      <c r="D152" s="102"/>
      <c r="E152" s="102"/>
      <c r="F152" s="102"/>
      <c r="G152" s="102"/>
      <c r="H152" s="103"/>
      <c r="I152" s="111"/>
      <c r="J152" s="103"/>
      <c r="K152" s="103"/>
      <c r="L152" s="103"/>
      <c r="M152" s="1260"/>
      <c r="N152" s="1261"/>
      <c r="O152" s="111"/>
      <c r="P152" s="261"/>
      <c r="Q152" s="113"/>
      <c r="R152" s="137"/>
      <c r="S152" s="102"/>
      <c r="T152" s="444"/>
      <c r="U152" s="138" t="b">
        <f t="shared" si="25"/>
        <v>0</v>
      </c>
      <c r="V152" s="108" t="str">
        <f t="shared" si="28"/>
        <v xml:space="preserve">FALSE </v>
      </c>
      <c r="X152" s="101" t="s">
        <v>954</v>
      </c>
      <c r="Y152" s="139">
        <f t="shared" ref="Y152:AE152" si="37">SUMIF($V$116:$V$167,$Y$151:$AE$151,$K$116:$K$167)*$R$15</f>
        <v>0</v>
      </c>
      <c r="Z152" s="139">
        <f t="shared" si="37"/>
        <v>0</v>
      </c>
      <c r="AA152" s="139">
        <f t="shared" si="37"/>
        <v>0</v>
      </c>
      <c r="AB152" s="139">
        <f t="shared" si="37"/>
        <v>0</v>
      </c>
      <c r="AC152" s="139">
        <f t="shared" si="37"/>
        <v>0</v>
      </c>
      <c r="AD152" s="139">
        <f t="shared" si="37"/>
        <v>0</v>
      </c>
      <c r="AE152" s="139">
        <f t="shared" si="37"/>
        <v>0</v>
      </c>
      <c r="AI152" s="5">
        <f>SUM(Y152:AE152)</f>
        <v>0</v>
      </c>
      <c r="BI152" s="431"/>
    </row>
    <row r="153" spans="1:61" s="5" customFormat="1" ht="15" hidden="1" customHeight="1" outlineLevel="1">
      <c r="A153" s="473">
        <v>37</v>
      </c>
      <c r="B153" s="487"/>
      <c r="C153" s="102"/>
      <c r="D153" s="102"/>
      <c r="E153" s="102"/>
      <c r="F153" s="102"/>
      <c r="G153" s="102"/>
      <c r="H153" s="103"/>
      <c r="I153" s="111"/>
      <c r="J153" s="103"/>
      <c r="K153" s="103"/>
      <c r="L153" s="103"/>
      <c r="M153" s="1260"/>
      <c r="N153" s="1261"/>
      <c r="O153" s="111"/>
      <c r="P153" s="261"/>
      <c r="Q153" s="113"/>
      <c r="R153" s="137"/>
      <c r="S153" s="102"/>
      <c r="T153" s="444"/>
      <c r="U153" s="138" t="b">
        <f t="shared" si="25"/>
        <v>0</v>
      </c>
      <c r="V153" s="108" t="str">
        <f t="shared" si="28"/>
        <v xml:space="preserve">FALSE </v>
      </c>
      <c r="AN153" s="477"/>
      <c r="AO153" s="477"/>
      <c r="BI153" s="431"/>
    </row>
    <row r="154" spans="1:61" s="5" customFormat="1" ht="15" hidden="1" customHeight="1" outlineLevel="1">
      <c r="A154" s="473">
        <v>38</v>
      </c>
      <c r="B154" s="487"/>
      <c r="C154" s="105"/>
      <c r="D154" s="105"/>
      <c r="E154" s="106"/>
      <c r="F154" s="105"/>
      <c r="G154" s="107"/>
      <c r="H154" s="1023"/>
      <c r="I154" s="111"/>
      <c r="J154" s="103"/>
      <c r="K154" s="103"/>
      <c r="L154" s="103"/>
      <c r="M154" s="1260"/>
      <c r="N154" s="1261"/>
      <c r="O154" s="111"/>
      <c r="P154" s="261"/>
      <c r="Q154" s="113"/>
      <c r="R154" s="137"/>
      <c r="S154" s="102"/>
      <c r="T154" s="444"/>
      <c r="U154" s="138" t="b">
        <f t="shared" si="25"/>
        <v>0</v>
      </c>
      <c r="V154" s="108" t="str">
        <f t="shared" si="28"/>
        <v xml:space="preserve">FALSE </v>
      </c>
      <c r="BI154" s="431"/>
    </row>
    <row r="155" spans="1:61" s="5" customFormat="1" ht="15" hidden="1" customHeight="1" outlineLevel="1">
      <c r="A155" s="473">
        <v>39</v>
      </c>
      <c r="B155" s="487"/>
      <c r="C155" s="105"/>
      <c r="D155" s="105"/>
      <c r="E155" s="106"/>
      <c r="F155" s="105"/>
      <c r="G155" s="107"/>
      <c r="H155" s="1023"/>
      <c r="I155" s="111"/>
      <c r="J155" s="103"/>
      <c r="K155" s="103"/>
      <c r="L155" s="103"/>
      <c r="M155" s="1260"/>
      <c r="N155" s="1261"/>
      <c r="O155" s="111"/>
      <c r="P155" s="261"/>
      <c r="Q155" s="113"/>
      <c r="R155" s="137"/>
      <c r="S155" s="102"/>
      <c r="T155" s="444"/>
      <c r="U155" s="138" t="b">
        <f t="shared" si="25"/>
        <v>0</v>
      </c>
      <c r="V155" s="108" t="str">
        <f t="shared" si="28"/>
        <v xml:space="preserve">FALSE </v>
      </c>
      <c r="BI155" s="431"/>
    </row>
    <row r="156" spans="1:61" s="5" customFormat="1" ht="15" hidden="1" customHeight="1" outlineLevel="1">
      <c r="A156" s="473">
        <v>40</v>
      </c>
      <c r="B156" s="487"/>
      <c r="C156" s="105"/>
      <c r="D156" s="105"/>
      <c r="E156" s="106"/>
      <c r="F156" s="105"/>
      <c r="G156" s="107"/>
      <c r="H156" s="1023"/>
      <c r="I156" s="111"/>
      <c r="J156" s="103"/>
      <c r="K156" s="103"/>
      <c r="L156" s="103"/>
      <c r="M156" s="1260"/>
      <c r="N156" s="1261"/>
      <c r="O156" s="111"/>
      <c r="P156" s="261"/>
      <c r="Q156" s="113"/>
      <c r="R156" s="137"/>
      <c r="S156" s="102"/>
      <c r="T156" s="444"/>
      <c r="U156" s="138" t="b">
        <f t="shared" si="25"/>
        <v>0</v>
      </c>
      <c r="V156" s="108" t="str">
        <f t="shared" si="28"/>
        <v xml:space="preserve">FALSE </v>
      </c>
      <c r="BI156" s="431"/>
    </row>
    <row r="157" spans="1:61" s="5" customFormat="1" ht="15" hidden="1" customHeight="1" outlineLevel="1">
      <c r="A157" s="473">
        <v>41</v>
      </c>
      <c r="B157" s="487"/>
      <c r="C157" s="105"/>
      <c r="D157" s="105"/>
      <c r="E157" s="106"/>
      <c r="F157" s="105"/>
      <c r="G157" s="107"/>
      <c r="H157" s="1023"/>
      <c r="I157" s="111"/>
      <c r="J157" s="103"/>
      <c r="K157" s="103"/>
      <c r="L157" s="103"/>
      <c r="M157" s="1260"/>
      <c r="N157" s="1261"/>
      <c r="O157" s="111"/>
      <c r="P157" s="261"/>
      <c r="Q157" s="113"/>
      <c r="R157" s="137"/>
      <c r="S157" s="102"/>
      <c r="T157" s="444"/>
      <c r="U157" s="138" t="b">
        <f t="shared" si="25"/>
        <v>0</v>
      </c>
      <c r="V157" s="108" t="str">
        <f t="shared" si="28"/>
        <v xml:space="preserve">FALSE </v>
      </c>
      <c r="BI157" s="431"/>
    </row>
    <row r="158" spans="1:61" s="5" customFormat="1" ht="15" hidden="1" customHeight="1" outlineLevel="1">
      <c r="A158" s="473">
        <v>42</v>
      </c>
      <c r="B158" s="487"/>
      <c r="C158" s="478"/>
      <c r="D158" s="478"/>
      <c r="E158" s="484"/>
      <c r="F158" s="478"/>
      <c r="G158" s="485"/>
      <c r="H158" s="486"/>
      <c r="I158" s="486"/>
      <c r="J158" s="103"/>
      <c r="K158" s="103"/>
      <c r="L158" s="103"/>
      <c r="M158" s="1260"/>
      <c r="N158" s="1261"/>
      <c r="O158" s="111"/>
      <c r="P158" s="261"/>
      <c r="Q158" s="113"/>
      <c r="R158" s="137"/>
      <c r="S158" s="102"/>
      <c r="T158" s="444"/>
      <c r="U158" s="138" t="b">
        <f t="shared" si="25"/>
        <v>0</v>
      </c>
      <c r="V158" s="108" t="str">
        <f t="shared" si="28"/>
        <v xml:space="preserve">FALSE </v>
      </c>
      <c r="BI158" s="431"/>
    </row>
    <row r="159" spans="1:61" s="5" customFormat="1" ht="15" hidden="1" customHeight="1" outlineLevel="1">
      <c r="A159" s="473">
        <v>43</v>
      </c>
      <c r="B159" s="487"/>
      <c r="C159" s="474"/>
      <c r="D159" s="474"/>
      <c r="E159" s="474"/>
      <c r="F159" s="474"/>
      <c r="G159" s="474"/>
      <c r="H159" s="488"/>
      <c r="I159" s="488"/>
      <c r="J159" s="103"/>
      <c r="K159" s="488"/>
      <c r="L159" s="103"/>
      <c r="M159" s="1260"/>
      <c r="N159" s="1261"/>
      <c r="O159" s="111"/>
      <c r="P159" s="261"/>
      <c r="Q159" s="113"/>
      <c r="R159" s="137"/>
      <c r="S159" s="102"/>
      <c r="T159" s="444"/>
      <c r="U159" s="138" t="b">
        <f t="shared" si="25"/>
        <v>0</v>
      </c>
      <c r="V159" s="108" t="str">
        <f t="shared" si="28"/>
        <v xml:space="preserve">FALSE </v>
      </c>
      <c r="BI159" s="431"/>
    </row>
    <row r="160" spans="1:61" s="5" customFormat="1" ht="15" hidden="1" customHeight="1" outlineLevel="1">
      <c r="A160" s="473">
        <v>44</v>
      </c>
      <c r="B160" s="487"/>
      <c r="C160" s="474"/>
      <c r="D160" s="474"/>
      <c r="E160" s="474"/>
      <c r="F160" s="474"/>
      <c r="G160" s="474"/>
      <c r="H160" s="488"/>
      <c r="I160" s="488"/>
      <c r="J160" s="103"/>
      <c r="K160" s="488"/>
      <c r="L160" s="103"/>
      <c r="M160" s="1260"/>
      <c r="N160" s="1261"/>
      <c r="O160" s="111"/>
      <c r="P160" s="261"/>
      <c r="Q160" s="113"/>
      <c r="R160" s="137"/>
      <c r="S160" s="102"/>
      <c r="T160" s="444"/>
      <c r="U160" s="138" t="b">
        <f t="shared" si="25"/>
        <v>0</v>
      </c>
      <c r="V160" s="108" t="str">
        <f t="shared" si="28"/>
        <v xml:space="preserve">FALSE </v>
      </c>
      <c r="BI160" s="431"/>
    </row>
    <row r="161" spans="1:61" s="5" customFormat="1" ht="15" hidden="1" customHeight="1" outlineLevel="1">
      <c r="A161" s="473">
        <v>45</v>
      </c>
      <c r="B161" s="487"/>
      <c r="C161" s="102"/>
      <c r="D161" s="102"/>
      <c r="E161" s="102"/>
      <c r="F161" s="102"/>
      <c r="G161" s="102"/>
      <c r="H161" s="103"/>
      <c r="I161" s="111"/>
      <c r="J161" s="103"/>
      <c r="K161" s="103"/>
      <c r="L161" s="103"/>
      <c r="M161" s="1260"/>
      <c r="N161" s="1261"/>
      <c r="O161" s="111"/>
      <c r="P161" s="261"/>
      <c r="Q161" s="113"/>
      <c r="R161" s="137"/>
      <c r="S161" s="102"/>
      <c r="T161" s="444"/>
      <c r="U161" s="138" t="b">
        <f t="shared" si="25"/>
        <v>0</v>
      </c>
      <c r="V161" s="108" t="str">
        <f t="shared" si="28"/>
        <v xml:space="preserve">FALSE </v>
      </c>
      <c r="BI161" s="431"/>
    </row>
    <row r="162" spans="1:61" s="5" customFormat="1" ht="15" hidden="1" customHeight="1" outlineLevel="1">
      <c r="A162" s="473">
        <v>46</v>
      </c>
      <c r="B162" s="487"/>
      <c r="C162" s="105"/>
      <c r="D162" s="105"/>
      <c r="E162" s="106"/>
      <c r="F162" s="105"/>
      <c r="G162" s="107"/>
      <c r="H162" s="1023"/>
      <c r="I162" s="111"/>
      <c r="J162" s="103"/>
      <c r="K162" s="103"/>
      <c r="L162" s="103"/>
      <c r="M162" s="1260"/>
      <c r="N162" s="1261"/>
      <c r="O162" s="111"/>
      <c r="P162" s="261"/>
      <c r="Q162" s="113"/>
      <c r="R162" s="137"/>
      <c r="S162" s="102"/>
      <c r="T162" s="444"/>
      <c r="U162" s="138" t="b">
        <f t="shared" si="25"/>
        <v>0</v>
      </c>
      <c r="V162" s="108" t="str">
        <f t="shared" si="28"/>
        <v xml:space="preserve">FALSE </v>
      </c>
      <c r="BI162" s="431"/>
    </row>
    <row r="163" spans="1:61" s="5" customFormat="1" ht="15" hidden="1" customHeight="1" outlineLevel="1">
      <c r="A163" s="473">
        <v>47</v>
      </c>
      <c r="B163" s="487"/>
      <c r="C163" s="105"/>
      <c r="D163" s="105"/>
      <c r="E163" s="106"/>
      <c r="F163" s="105"/>
      <c r="G163" s="107"/>
      <c r="H163" s="1023"/>
      <c r="I163" s="111"/>
      <c r="J163" s="103"/>
      <c r="K163" s="103"/>
      <c r="L163" s="103"/>
      <c r="M163" s="1260"/>
      <c r="N163" s="1261"/>
      <c r="O163" s="111"/>
      <c r="P163" s="261"/>
      <c r="Q163" s="113"/>
      <c r="R163" s="137"/>
      <c r="S163" s="102"/>
      <c r="T163" s="444"/>
      <c r="U163" s="138" t="b">
        <f t="shared" si="25"/>
        <v>0</v>
      </c>
      <c r="V163" s="108" t="str">
        <f t="shared" si="28"/>
        <v xml:space="preserve">FALSE </v>
      </c>
      <c r="BI163" s="431"/>
    </row>
    <row r="164" spans="1:61" s="5" customFormat="1" ht="15" hidden="1" customHeight="1" outlineLevel="1">
      <c r="A164" s="473">
        <v>48</v>
      </c>
      <c r="B164" s="487"/>
      <c r="C164" s="105"/>
      <c r="D164" s="105"/>
      <c r="E164" s="106"/>
      <c r="F164" s="105"/>
      <c r="G164" s="107"/>
      <c r="H164" s="1023"/>
      <c r="I164" s="111"/>
      <c r="J164" s="103"/>
      <c r="K164" s="103"/>
      <c r="L164" s="103"/>
      <c r="M164" s="1260"/>
      <c r="N164" s="1261"/>
      <c r="O164" s="111"/>
      <c r="P164" s="261"/>
      <c r="Q164" s="113"/>
      <c r="R164" s="137"/>
      <c r="S164" s="102"/>
      <c r="T164" s="444"/>
      <c r="U164" s="138" t="b">
        <f t="shared" si="25"/>
        <v>0</v>
      </c>
      <c r="V164" s="108" t="str">
        <f t="shared" si="28"/>
        <v xml:space="preserve">FALSE </v>
      </c>
      <c r="BI164" s="431"/>
    </row>
    <row r="165" spans="1:61" s="5" customFormat="1" ht="15" hidden="1" customHeight="1" outlineLevel="1">
      <c r="A165" s="473">
        <v>49</v>
      </c>
      <c r="B165" s="487"/>
      <c r="C165" s="105"/>
      <c r="D165" s="105"/>
      <c r="E165" s="106"/>
      <c r="F165" s="105"/>
      <c r="G165" s="107"/>
      <c r="H165" s="1023"/>
      <c r="I165" s="111"/>
      <c r="J165" s="103"/>
      <c r="K165" s="103"/>
      <c r="L165" s="103"/>
      <c r="M165" s="1260"/>
      <c r="N165" s="1261"/>
      <c r="O165" s="111"/>
      <c r="P165" s="261"/>
      <c r="Q165" s="113"/>
      <c r="R165" s="137"/>
      <c r="S165" s="102"/>
      <c r="T165" s="444"/>
      <c r="U165" s="138" t="b">
        <f t="shared" si="25"/>
        <v>0</v>
      </c>
      <c r="V165" s="108" t="str">
        <f t="shared" si="28"/>
        <v xml:space="preserve">FALSE </v>
      </c>
      <c r="BI165" s="431"/>
    </row>
    <row r="166" spans="1:61" s="5" customFormat="1" ht="15" hidden="1" customHeight="1" outlineLevel="1">
      <c r="A166" s="473">
        <v>50</v>
      </c>
      <c r="B166" s="487"/>
      <c r="C166" s="478"/>
      <c r="D166" s="478"/>
      <c r="E166" s="484"/>
      <c r="F166" s="478"/>
      <c r="G166" s="485"/>
      <c r="H166" s="486"/>
      <c r="I166" s="486"/>
      <c r="J166" s="103"/>
      <c r="K166" s="103"/>
      <c r="L166" s="103"/>
      <c r="M166" s="1260"/>
      <c r="N166" s="1261"/>
      <c r="O166" s="486"/>
      <c r="P166" s="490"/>
      <c r="Q166" s="486"/>
      <c r="R166" s="486"/>
      <c r="S166" s="486"/>
      <c r="T166" s="491"/>
      <c r="U166" s="138" t="b">
        <f t="shared" si="25"/>
        <v>0</v>
      </c>
      <c r="V166" s="108" t="str">
        <f t="shared" si="28"/>
        <v xml:space="preserve">FALSE </v>
      </c>
      <c r="BI166" s="431"/>
    </row>
    <row r="167" spans="1:61" s="5" customFormat="1" ht="15" hidden="1" customHeight="1" outlineLevel="1">
      <c r="A167" s="473">
        <v>51</v>
      </c>
      <c r="B167" s="487"/>
      <c r="C167" s="474"/>
      <c r="D167" s="474"/>
      <c r="E167" s="474"/>
      <c r="F167" s="474"/>
      <c r="G167" s="474"/>
      <c r="H167" s="488"/>
      <c r="I167" s="488"/>
      <c r="J167" s="103"/>
      <c r="K167" s="488"/>
      <c r="L167" s="103"/>
      <c r="M167" s="1262"/>
      <c r="N167" s="1263"/>
      <c r="O167" s="492"/>
      <c r="P167" s="493"/>
      <c r="Q167" s="492"/>
      <c r="R167" s="492"/>
      <c r="S167" s="492"/>
      <c r="T167" s="494"/>
      <c r="U167" s="138" t="b">
        <f t="shared" si="25"/>
        <v>0</v>
      </c>
      <c r="V167" s="108" t="str">
        <f t="shared" si="28"/>
        <v xml:space="preserve">FALSE </v>
      </c>
      <c r="BI167" s="431"/>
    </row>
    <row r="168" spans="1:61" s="5" customFormat="1" ht="22.5" hidden="1" customHeight="1" outlineLevel="1" thickBot="1">
      <c r="A168" s="495"/>
      <c r="B168" s="496" t="s">
        <v>955</v>
      </c>
      <c r="C168" s="497"/>
      <c r="D168" s="498"/>
      <c r="E168" s="498"/>
      <c r="F168" s="498"/>
      <c r="G168" s="498"/>
      <c r="H168" s="499"/>
      <c r="I168" s="499"/>
      <c r="J168" s="500"/>
      <c r="K168" s="501">
        <f>SUM(K116:K167)</f>
        <v>0</v>
      </c>
      <c r="L168" s="501">
        <f>SUM(L116:L167)</f>
        <v>0</v>
      </c>
      <c r="M168" s="502"/>
      <c r="N168" s="503"/>
      <c r="O168" s="503"/>
      <c r="P168" s="503"/>
      <c r="Q168" s="503"/>
      <c r="R168" s="503"/>
      <c r="S168" s="503"/>
      <c r="T168" s="504"/>
      <c r="BI168" s="431"/>
    </row>
    <row r="169" spans="1:61" s="5" customFormat="1" ht="22.5" hidden="1" customHeight="1" outlineLevel="1">
      <c r="A169" s="466"/>
      <c r="B169" s="505"/>
      <c r="C169" s="466"/>
      <c r="D169" s="466"/>
      <c r="E169" s="466"/>
      <c r="F169" s="466"/>
      <c r="G169" s="466"/>
      <c r="H169" s="469"/>
      <c r="I169" s="469"/>
      <c r="J169" s="469"/>
      <c r="K169" s="469"/>
      <c r="L169" s="469"/>
      <c r="M169" s="506"/>
      <c r="N169" s="506"/>
      <c r="O169" s="506"/>
      <c r="P169" s="506"/>
      <c r="Q169" s="506"/>
      <c r="R169" s="506"/>
      <c r="S169" s="506"/>
      <c r="T169" s="506"/>
      <c r="BI169" s="431"/>
    </row>
    <row r="170" spans="1:61" s="5" customFormat="1" ht="15" hidden="1" customHeight="1" outlineLevel="1">
      <c r="A170" s="476"/>
      <c r="B170" s="1280" t="s">
        <v>956</v>
      </c>
      <c r="C170" s="1281" t="s">
        <v>957</v>
      </c>
      <c r="D170" s="1282" t="s">
        <v>958</v>
      </c>
      <c r="E170" s="737" t="s">
        <v>959</v>
      </c>
      <c r="F170" s="737" t="s">
        <v>960</v>
      </c>
      <c r="G170" s="1283" t="s">
        <v>961</v>
      </c>
      <c r="BI170" s="431"/>
    </row>
    <row r="171" spans="1:61" s="5" customFormat="1" ht="15" hidden="1" customHeight="1" outlineLevel="1">
      <c r="A171" s="476"/>
      <c r="B171" s="1280"/>
      <c r="C171" s="1281"/>
      <c r="D171" s="1282"/>
      <c r="E171" s="737"/>
      <c r="F171" s="737"/>
      <c r="G171" s="1283"/>
      <c r="BI171" s="431"/>
    </row>
    <row r="172" spans="1:61" s="5" customFormat="1" ht="15" hidden="1" customHeight="1" outlineLevel="1">
      <c r="A172" s="476"/>
      <c r="B172" s="1281"/>
      <c r="C172" s="737" t="s">
        <v>962</v>
      </c>
      <c r="D172" s="737">
        <v>1</v>
      </c>
      <c r="E172" s="737"/>
      <c r="F172" s="737"/>
      <c r="G172" s="139">
        <f>E172+F172</f>
        <v>0</v>
      </c>
      <c r="BI172" s="431"/>
    </row>
    <row r="173" spans="1:61" s="5" customFormat="1" ht="15" hidden="1" customHeight="1" outlineLevel="1">
      <c r="A173" s="476"/>
      <c r="B173" s="1281"/>
      <c r="C173" s="737" t="s">
        <v>963</v>
      </c>
      <c r="D173" s="737">
        <v>1</v>
      </c>
      <c r="E173" s="737"/>
      <c r="F173" s="737"/>
      <c r="G173" s="139">
        <f>E173+F173</f>
        <v>0</v>
      </c>
      <c r="H173" s="476"/>
      <c r="AI173" s="279"/>
      <c r="BI173" s="431"/>
    </row>
    <row r="174" spans="1:61" s="5" customFormat="1" ht="15" hidden="1" customHeight="1" outlineLevel="1">
      <c r="A174" s="476"/>
      <c r="B174" s="1281"/>
      <c r="C174" s="737" t="s">
        <v>964</v>
      </c>
      <c r="D174" s="737">
        <v>1</v>
      </c>
      <c r="E174" s="737"/>
      <c r="F174" s="737"/>
      <c r="G174" s="139"/>
      <c r="H174" s="476"/>
      <c r="BI174" s="431"/>
    </row>
    <row r="175" spans="1:61" s="5" customFormat="1" ht="15" hidden="1" customHeight="1" outlineLevel="1">
      <c r="A175" s="476"/>
      <c r="B175" s="1281"/>
      <c r="C175" s="737"/>
      <c r="D175" s="737"/>
      <c r="E175" s="737"/>
      <c r="F175" s="737"/>
      <c r="G175" s="139"/>
      <c r="H175" s="476"/>
      <c r="BI175" s="431"/>
    </row>
    <row r="176" spans="1:61" s="5" customFormat="1" ht="15" hidden="1" customHeight="1" outlineLevel="1">
      <c r="A176" s="476"/>
      <c r="B176" s="1281"/>
      <c r="C176" s="737"/>
      <c r="D176" s="737"/>
      <c r="E176" s="737"/>
      <c r="F176" s="737"/>
      <c r="G176" s="139"/>
      <c r="H176" s="476"/>
      <c r="BI176" s="431"/>
    </row>
    <row r="177" spans="1:61" s="5" customFormat="1" ht="15" hidden="1" customHeight="1" outlineLevel="1">
      <c r="A177" s="476"/>
      <c r="B177" s="1281"/>
      <c r="C177" s="737"/>
      <c r="D177" s="737"/>
      <c r="E177" s="737"/>
      <c r="F177" s="737"/>
      <c r="G177" s="139"/>
      <c r="H177" s="476"/>
      <c r="BI177" s="431"/>
    </row>
    <row r="178" spans="1:61" s="5" customFormat="1" ht="15" hidden="1" customHeight="1" outlineLevel="1">
      <c r="A178" s="476"/>
      <c r="B178" s="1281"/>
      <c r="C178" s="737"/>
      <c r="D178" s="737"/>
      <c r="E178" s="737"/>
      <c r="F178" s="737"/>
      <c r="G178" s="139"/>
      <c r="H178" s="476"/>
      <c r="BI178" s="431"/>
    </row>
    <row r="179" spans="1:61" s="5" customFormat="1" ht="15" hidden="1" customHeight="1" outlineLevel="1">
      <c r="A179" s="476"/>
      <c r="B179" s="1281"/>
      <c r="C179" s="737"/>
      <c r="D179" s="737"/>
      <c r="E179" s="737"/>
      <c r="F179" s="737"/>
      <c r="G179" s="139">
        <f>E179+F179</f>
        <v>0</v>
      </c>
      <c r="H179" s="476"/>
      <c r="BI179" s="431"/>
    </row>
    <row r="180" spans="1:61" s="5" customFormat="1" ht="15" hidden="1" customHeight="1" outlineLevel="1">
      <c r="A180" s="476"/>
      <c r="B180" s="476"/>
      <c r="C180" s="476"/>
      <c r="D180" s="476"/>
      <c r="E180" s="476"/>
      <c r="F180" s="476"/>
      <c r="H180" s="476"/>
      <c r="I180" s="464"/>
      <c r="P180" s="267"/>
      <c r="BI180" s="431"/>
    </row>
    <row r="181" spans="1:61" s="5" customFormat="1" ht="15" hidden="1" customHeight="1" outlineLevel="1">
      <c r="A181" s="476"/>
      <c r="B181" s="476"/>
      <c r="C181" s="476"/>
      <c r="D181" s="476"/>
      <c r="E181" s="476"/>
      <c r="F181" s="476"/>
      <c r="H181" s="476"/>
      <c r="I181" s="464"/>
      <c r="P181" s="267"/>
      <c r="BI181" s="431"/>
    </row>
    <row r="182" spans="1:61" s="5" customFormat="1" ht="18.75" hidden="1" customHeight="1" outlineLevel="1">
      <c r="A182" s="476"/>
      <c r="B182" s="268" t="s">
        <v>965</v>
      </c>
      <c r="C182" s="5" t="s">
        <v>966</v>
      </c>
      <c r="D182" s="1284" t="s">
        <v>967</v>
      </c>
      <c r="E182" s="1284"/>
      <c r="F182" s="1284"/>
      <c r="G182" s="1284"/>
      <c r="H182" s="1284"/>
      <c r="I182" s="268" t="s">
        <v>968</v>
      </c>
      <c r="J182" s="1291" t="s">
        <v>969</v>
      </c>
      <c r="K182" s="1292"/>
      <c r="L182" s="1293"/>
      <c r="M182" s="1294" t="s">
        <v>970</v>
      </c>
      <c r="N182" s="1294"/>
      <c r="O182" s="1294"/>
      <c r="P182" s="1295" t="s">
        <v>971</v>
      </c>
      <c r="Q182" s="1295"/>
      <c r="R182" s="1295"/>
      <c r="BI182" s="431"/>
    </row>
    <row r="183" spans="1:61" s="5" customFormat="1" ht="57" hidden="1" customHeight="1" outlineLevel="1">
      <c r="A183" s="476"/>
      <c r="B183" s="268"/>
      <c r="D183" s="507" t="s">
        <v>972</v>
      </c>
      <c r="E183" s="269" t="s">
        <v>973</v>
      </c>
      <c r="F183" s="269" t="s">
        <v>974</v>
      </c>
      <c r="G183" s="269" t="s">
        <v>975</v>
      </c>
      <c r="H183" s="269" t="s">
        <v>976</v>
      </c>
      <c r="I183" s="270">
        <f>SUM(I184:I188)</f>
        <v>3.1250000000000002E-3</v>
      </c>
      <c r="J183" s="508" t="s">
        <v>977</v>
      </c>
      <c r="K183" s="271" t="s">
        <v>978</v>
      </c>
      <c r="L183" s="271" t="s">
        <v>704</v>
      </c>
      <c r="M183" s="509" t="s">
        <v>979</v>
      </c>
      <c r="N183" s="272" t="s">
        <v>107</v>
      </c>
      <c r="O183" s="272" t="s">
        <v>704</v>
      </c>
      <c r="P183" s="510" t="s">
        <v>980</v>
      </c>
      <c r="Q183" s="282" t="s">
        <v>981</v>
      </c>
      <c r="R183" s="282" t="s">
        <v>982</v>
      </c>
      <c r="BI183" s="431"/>
    </row>
    <row r="184" spans="1:61" s="5" customFormat="1" ht="15" hidden="1" customHeight="1" outlineLevel="1">
      <c r="A184" s="476"/>
      <c r="B184" s="459" t="s">
        <v>983</v>
      </c>
      <c r="C184" s="5" t="s">
        <v>984</v>
      </c>
      <c r="D184" s="511"/>
      <c r="E184" s="511"/>
      <c r="F184" s="511"/>
      <c r="G184" s="512"/>
      <c r="H184" s="513"/>
      <c r="I184" s="273">
        <f>L184+O184+R184</f>
        <v>8.7500000000000013E-4</v>
      </c>
      <c r="J184" s="274">
        <v>230</v>
      </c>
      <c r="K184" s="514">
        <f>(D184*2+F184*2+5)*(E184+F184*2+5)/10^4</f>
        <v>2.5000000000000001E-3</v>
      </c>
      <c r="L184" s="514">
        <f>K184*J184/10^3</f>
        <v>5.750000000000001E-4</v>
      </c>
      <c r="M184" s="515">
        <v>17</v>
      </c>
      <c r="N184" s="738">
        <f>(D184*E184*G184)/10^6</f>
        <v>0</v>
      </c>
      <c r="O184" s="738">
        <f>N184*M184</f>
        <v>0</v>
      </c>
      <c r="P184" s="516">
        <v>120</v>
      </c>
      <c r="Q184" s="281">
        <f>K184</f>
        <v>2.5000000000000001E-3</v>
      </c>
      <c r="R184" s="280">
        <f>Q184*P184/10^3</f>
        <v>2.9999999999999997E-4</v>
      </c>
      <c r="BI184" s="431"/>
    </row>
    <row r="185" spans="1:61" s="5" customFormat="1" ht="15" hidden="1" customHeight="1" outlineLevel="1">
      <c r="A185" s="476"/>
      <c r="B185" s="459" t="s">
        <v>985</v>
      </c>
      <c r="C185" s="5" t="s">
        <v>986</v>
      </c>
      <c r="D185" s="511"/>
      <c r="E185" s="511"/>
      <c r="F185" s="511"/>
      <c r="G185" s="511">
        <v>8</v>
      </c>
      <c r="H185" s="511">
        <f>F185-G185</f>
        <v>-8</v>
      </c>
      <c r="I185" s="273">
        <f>L185+O185+R185</f>
        <v>1.3499999999999999E-3</v>
      </c>
      <c r="J185" s="274">
        <v>180</v>
      </c>
      <c r="K185" s="514">
        <f>(D185*2+F185*2+5)*(E185+F185*2+5)/10^4</f>
        <v>2.5000000000000001E-3</v>
      </c>
      <c r="L185" s="514">
        <f>K185*J185/10^3</f>
        <v>4.4999999999999999E-4</v>
      </c>
      <c r="M185" s="515">
        <v>17</v>
      </c>
      <c r="N185" s="738">
        <f>(D185*E185*G185)/10^6</f>
        <v>0</v>
      </c>
      <c r="O185" s="738">
        <f>N185*M185</f>
        <v>0</v>
      </c>
      <c r="P185" s="516">
        <v>120</v>
      </c>
      <c r="Q185" s="281">
        <f>K185*3</f>
        <v>7.4999999999999997E-3</v>
      </c>
      <c r="R185" s="280">
        <f>Q185*P185/10^3</f>
        <v>8.9999999999999987E-4</v>
      </c>
      <c r="BI185" s="431"/>
    </row>
    <row r="186" spans="1:61" s="5" customFormat="1" ht="15" hidden="1" customHeight="1" outlineLevel="1">
      <c r="A186" s="476"/>
      <c r="B186" s="459" t="s">
        <v>987</v>
      </c>
      <c r="C186" s="5" t="s">
        <v>912</v>
      </c>
      <c r="D186" s="139"/>
      <c r="E186" s="139"/>
      <c r="F186" s="139"/>
      <c r="G186" s="139">
        <v>5</v>
      </c>
      <c r="H186" s="139">
        <v>5</v>
      </c>
      <c r="I186" s="273">
        <f>L186+O186+R186</f>
        <v>8.9999999999999998E-4</v>
      </c>
      <c r="J186" s="274">
        <v>180</v>
      </c>
      <c r="K186" s="514">
        <f>(D186*2+F186*2+5)*(E186+F186*2+5)/10^4</f>
        <v>2.5000000000000001E-3</v>
      </c>
      <c r="L186" s="514">
        <f>K186*J186/10^3</f>
        <v>4.4999999999999999E-4</v>
      </c>
      <c r="M186" s="283"/>
      <c r="N186" s="738"/>
      <c r="O186" s="738">
        <f>N186*M186/10^3</f>
        <v>0</v>
      </c>
      <c r="P186" s="516">
        <v>180</v>
      </c>
      <c r="Q186" s="281">
        <f>K186</f>
        <v>2.5000000000000001E-3</v>
      </c>
      <c r="R186" s="280">
        <f>Q186*P186/10^3</f>
        <v>4.4999999999999999E-4</v>
      </c>
      <c r="BI186" s="431"/>
    </row>
    <row r="187" spans="1:61" s="5" customFormat="1" ht="15" hidden="1" customHeight="1" outlineLevel="1">
      <c r="A187" s="476"/>
      <c r="B187" s="459"/>
      <c r="D187" s="139"/>
      <c r="E187" s="139"/>
      <c r="F187" s="139"/>
      <c r="G187" s="139"/>
      <c r="H187" s="139"/>
      <c r="I187" s="273">
        <f>L187+O187+R187</f>
        <v>0</v>
      </c>
      <c r="J187" s="274"/>
      <c r="K187" s="514">
        <f>(D187*2+F187*2+5)*(E187+F187*2+5)/10^4</f>
        <v>2.5000000000000001E-3</v>
      </c>
      <c r="L187" s="514">
        <f>K187*J187/10^3</f>
        <v>0</v>
      </c>
      <c r="M187" s="283"/>
      <c r="N187" s="738"/>
      <c r="O187" s="738">
        <f>N187*M187/10^3</f>
        <v>0</v>
      </c>
      <c r="P187" s="516"/>
      <c r="Q187" s="281">
        <f>K187</f>
        <v>2.5000000000000001E-3</v>
      </c>
      <c r="R187" s="280">
        <f>Q187*P187/10^3</f>
        <v>0</v>
      </c>
    </row>
    <row r="188" spans="1:61" s="5" customFormat="1" ht="15" hidden="1" customHeight="1" outlineLevel="1">
      <c r="A188" s="476"/>
      <c r="B188" s="459"/>
      <c r="D188" s="139"/>
      <c r="E188" s="139"/>
      <c r="F188" s="139"/>
      <c r="G188" s="139"/>
      <c r="H188" s="139"/>
      <c r="I188" s="273">
        <f>L188+O188+R188</f>
        <v>0</v>
      </c>
      <c r="J188" s="274"/>
      <c r="K188" s="514">
        <f>(D188*2+F188*2+5)*(E188+F188*2+5)/10^4</f>
        <v>2.5000000000000001E-3</v>
      </c>
      <c r="L188" s="514">
        <f>K188*J188/10^3</f>
        <v>0</v>
      </c>
      <c r="M188" s="283"/>
      <c r="N188" s="738"/>
      <c r="O188" s="738">
        <f>N188*M188/10^3</f>
        <v>0</v>
      </c>
      <c r="P188" s="516"/>
      <c r="Q188" s="281">
        <f>K188</f>
        <v>2.5000000000000001E-3</v>
      </c>
      <c r="R188" s="280">
        <f>Q188*P188/10^3</f>
        <v>0</v>
      </c>
    </row>
    <row r="189" spans="1:61" s="5" customFormat="1" ht="15" customHeight="1" collapsed="1">
      <c r="A189" s="476"/>
      <c r="B189" s="476"/>
      <c r="C189" s="476"/>
      <c r="D189" s="476"/>
      <c r="E189" s="476"/>
      <c r="F189" s="476"/>
      <c r="H189" s="476"/>
      <c r="I189" s="476"/>
      <c r="J189" s="464"/>
      <c r="K189" s="464"/>
      <c r="L189" s="464"/>
      <c r="M189" s="464"/>
      <c r="N189" s="464"/>
      <c r="O189" s="464"/>
      <c r="P189" s="4"/>
      <c r="Q189" s="464"/>
      <c r="R189" s="74"/>
    </row>
    <row r="190" spans="1:61" s="5" customFormat="1" ht="15" customHeight="1">
      <c r="A190" s="1264" t="s">
        <v>823</v>
      </c>
      <c r="B190" s="1266" t="s">
        <v>988</v>
      </c>
      <c r="C190" s="1267"/>
      <c r="D190" s="1270" t="s">
        <v>0</v>
      </c>
      <c r="E190" s="1271"/>
      <c r="F190" s="1272"/>
      <c r="G190" s="1273" t="s">
        <v>989</v>
      </c>
      <c r="H190" s="1264" t="s">
        <v>990</v>
      </c>
      <c r="I190" s="1275" t="s">
        <v>991</v>
      </c>
      <c r="J190" s="1276"/>
      <c r="K190" s="1279" t="s">
        <v>830</v>
      </c>
      <c r="L190" s="1279"/>
      <c r="M190" s="1279"/>
      <c r="N190" s="1279"/>
      <c r="O190" s="1279"/>
      <c r="P190" s="1279"/>
      <c r="Q190" s="1279"/>
      <c r="R190" s="1285" t="s">
        <v>992</v>
      </c>
      <c r="S190" s="1285"/>
      <c r="T190" s="1285"/>
      <c r="W190" s="85"/>
    </row>
    <row r="191" spans="1:61" s="5" customFormat="1" ht="21" customHeight="1">
      <c r="A191" s="1265"/>
      <c r="B191" s="1268"/>
      <c r="C191" s="1269"/>
      <c r="D191" s="58" t="s">
        <v>993</v>
      </c>
      <c r="E191" s="58" t="s">
        <v>994</v>
      </c>
      <c r="F191" s="59" t="s">
        <v>995</v>
      </c>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v>1</v>
      </c>
      <c r="B192" s="262" t="s">
        <v>996</v>
      </c>
      <c r="C192" s="263"/>
      <c r="D192" s="61"/>
      <c r="E192" s="61">
        <v>4</v>
      </c>
      <c r="F192" s="62">
        <f>D192+E192</f>
        <v>4</v>
      </c>
      <c r="G192" s="63">
        <f>F192*$R$8</f>
        <v>3568</v>
      </c>
      <c r="H192" s="60"/>
      <c r="I192" s="1287"/>
      <c r="J192" s="1288"/>
      <c r="K192" s="428" t="s">
        <v>1083</v>
      </c>
      <c r="L192" s="429"/>
      <c r="M192" s="429"/>
      <c r="N192" s="429"/>
      <c r="O192" s="429"/>
      <c r="P192" s="429"/>
      <c r="Q192" s="430"/>
      <c r="R192" s="1289"/>
      <c r="S192" s="1289"/>
      <c r="T192" s="1289"/>
      <c r="W192" s="85"/>
    </row>
    <row r="193" spans="1:23" s="5" customFormat="1" ht="15.75" customHeight="1">
      <c r="A193" s="60">
        <v>2</v>
      </c>
      <c r="B193" s="262" t="s">
        <v>160</v>
      </c>
      <c r="C193" s="263"/>
      <c r="D193" s="61"/>
      <c r="E193" s="61">
        <v>4</v>
      </c>
      <c r="F193" s="62">
        <f t="shared" ref="F193:F227" si="38">D193+E193</f>
        <v>4</v>
      </c>
      <c r="G193" s="63">
        <f t="shared" ref="G193:G227" si="39">F193*$R$8</f>
        <v>3568</v>
      </c>
      <c r="H193" s="60"/>
      <c r="I193" s="1290"/>
      <c r="J193" s="1290"/>
      <c r="K193" s="428" t="s">
        <v>1084</v>
      </c>
      <c r="L193" s="429"/>
      <c r="M193" s="429"/>
      <c r="N193" s="429"/>
      <c r="O193" s="429"/>
      <c r="P193" s="429"/>
      <c r="Q193" s="430"/>
      <c r="R193" s="1289"/>
      <c r="S193" s="1289"/>
      <c r="T193" s="1289"/>
      <c r="W193" s="85"/>
    </row>
    <row r="194" spans="1:23" s="5" customFormat="1" ht="15.75" customHeight="1">
      <c r="A194" s="60">
        <v>3</v>
      </c>
      <c r="B194" s="262" t="s">
        <v>1085</v>
      </c>
      <c r="C194" s="263"/>
      <c r="D194" s="61"/>
      <c r="E194" s="61">
        <v>6</v>
      </c>
      <c r="F194" s="62">
        <f t="shared" si="38"/>
        <v>6</v>
      </c>
      <c r="G194" s="63">
        <f t="shared" si="39"/>
        <v>5352</v>
      </c>
      <c r="H194" s="60"/>
      <c r="I194" s="1290"/>
      <c r="J194" s="1290"/>
      <c r="K194" s="428" t="s">
        <v>1084</v>
      </c>
      <c r="L194" s="429"/>
      <c r="M194" s="429"/>
      <c r="N194" s="429"/>
      <c r="O194" s="429"/>
      <c r="P194" s="429"/>
      <c r="Q194" s="430"/>
      <c r="R194" s="1289"/>
      <c r="S194" s="1289"/>
      <c r="T194" s="1289"/>
      <c r="W194" s="85"/>
    </row>
    <row r="195" spans="1:23" s="5" customFormat="1" ht="15.75" customHeight="1">
      <c r="A195" s="60">
        <v>4</v>
      </c>
      <c r="B195" s="902" t="s">
        <v>1086</v>
      </c>
      <c r="C195" s="263"/>
      <c r="D195" s="61">
        <v>6</v>
      </c>
      <c r="E195" s="61"/>
      <c r="F195" s="62">
        <f t="shared" si="38"/>
        <v>6</v>
      </c>
      <c r="G195" s="63">
        <f t="shared" si="39"/>
        <v>5352</v>
      </c>
      <c r="H195" s="60"/>
      <c r="I195" s="1290"/>
      <c r="J195" s="1290"/>
      <c r="K195" s="428" t="s">
        <v>1084</v>
      </c>
      <c r="L195" s="429"/>
      <c r="M195" s="429"/>
      <c r="N195" s="429"/>
      <c r="O195" s="429"/>
      <c r="P195" s="429"/>
      <c r="Q195" s="430"/>
      <c r="R195" s="1289"/>
      <c r="S195" s="1289"/>
      <c r="T195" s="1289"/>
      <c r="W195" s="85"/>
    </row>
    <row r="196" spans="1:23" s="5" customFormat="1" ht="15.75" customHeight="1">
      <c r="A196" s="60">
        <v>5</v>
      </c>
      <c r="B196" s="262" t="s">
        <v>4</v>
      </c>
      <c r="C196" s="263"/>
      <c r="D196" s="61">
        <v>30</v>
      </c>
      <c r="E196" s="61"/>
      <c r="F196" s="62">
        <f t="shared" si="38"/>
        <v>30</v>
      </c>
      <c r="G196" s="63">
        <f t="shared" si="39"/>
        <v>26760</v>
      </c>
      <c r="H196" s="60"/>
      <c r="I196" s="1290"/>
      <c r="J196" s="1290"/>
      <c r="K196" s="428" t="s">
        <v>1087</v>
      </c>
      <c r="L196" s="429"/>
      <c r="M196" s="429"/>
      <c r="N196" s="429"/>
      <c r="O196" s="429"/>
      <c r="P196" s="429"/>
      <c r="Q196" s="430"/>
      <c r="R196" s="1289"/>
      <c r="S196" s="1289"/>
      <c r="T196" s="1289"/>
      <c r="W196" s="85"/>
    </row>
    <row r="197" spans="1:23" s="5" customFormat="1" ht="15.75" customHeight="1">
      <c r="A197" s="60">
        <v>6</v>
      </c>
      <c r="B197" s="262" t="s">
        <v>1007</v>
      </c>
      <c r="C197" s="263"/>
      <c r="D197" s="61"/>
      <c r="E197" s="61">
        <v>1</v>
      </c>
      <c r="F197" s="62">
        <f t="shared" si="38"/>
        <v>1</v>
      </c>
      <c r="G197" s="63">
        <f t="shared" si="39"/>
        <v>892</v>
      </c>
      <c r="H197" s="60"/>
      <c r="I197" s="1290"/>
      <c r="J197" s="1290"/>
      <c r="K197" s="428"/>
      <c r="L197" s="429"/>
      <c r="M197" s="429"/>
      <c r="N197" s="429"/>
      <c r="O197" s="429"/>
      <c r="P197" s="429"/>
      <c r="Q197" s="430"/>
      <c r="R197" s="1289"/>
      <c r="S197" s="1289"/>
      <c r="T197" s="1289"/>
      <c r="W197" s="85"/>
    </row>
    <row r="198" spans="1:23" s="5" customFormat="1" ht="15.75" hidden="1" customHeight="1">
      <c r="A198" s="60">
        <v>7</v>
      </c>
      <c r="B198" s="262"/>
      <c r="C198" s="263"/>
      <c r="D198" s="61"/>
      <c r="E198" s="61"/>
      <c r="F198" s="62">
        <f t="shared" si="38"/>
        <v>0</v>
      </c>
      <c r="G198" s="63">
        <f t="shared" si="39"/>
        <v>0</v>
      </c>
      <c r="H198" s="60"/>
      <c r="I198" s="1290"/>
      <c r="J198" s="1290"/>
      <c r="K198" s="428"/>
      <c r="L198" s="429"/>
      <c r="M198" s="429"/>
      <c r="N198" s="429"/>
      <c r="O198" s="429"/>
      <c r="P198" s="429"/>
      <c r="Q198" s="430"/>
      <c r="R198" s="1289"/>
      <c r="S198" s="1289"/>
      <c r="T198" s="1289"/>
      <c r="W198" s="85"/>
    </row>
    <row r="199" spans="1:23" s="5" customFormat="1" ht="15.75" hidden="1" customHeight="1">
      <c r="A199" s="60">
        <v>8</v>
      </c>
      <c r="B199" s="262"/>
      <c r="C199" s="263"/>
      <c r="D199" s="61"/>
      <c r="E199" s="61"/>
      <c r="F199" s="62">
        <f t="shared" si="38"/>
        <v>0</v>
      </c>
      <c r="G199" s="63">
        <f t="shared" si="39"/>
        <v>0</v>
      </c>
      <c r="H199" s="60"/>
      <c r="I199" s="1290"/>
      <c r="J199" s="1290"/>
      <c r="K199" s="428"/>
      <c r="L199" s="429"/>
      <c r="M199" s="429"/>
      <c r="N199" s="429"/>
      <c r="O199" s="429"/>
      <c r="P199" s="429"/>
      <c r="Q199" s="430"/>
      <c r="R199" s="1289"/>
      <c r="S199" s="1289"/>
      <c r="T199" s="1289"/>
      <c r="W199" s="85"/>
    </row>
    <row r="200" spans="1:23" s="5" customFormat="1" ht="15.75" hidden="1" customHeight="1">
      <c r="A200" s="60">
        <v>9</v>
      </c>
      <c r="B200" s="262"/>
      <c r="C200" s="263"/>
      <c r="D200" s="61"/>
      <c r="E200" s="61"/>
      <c r="F200" s="62">
        <f t="shared" si="38"/>
        <v>0</v>
      </c>
      <c r="G200" s="63">
        <f t="shared" si="39"/>
        <v>0</v>
      </c>
      <c r="H200" s="60"/>
      <c r="I200" s="1290"/>
      <c r="J200" s="1290"/>
      <c r="K200" s="428"/>
      <c r="L200" s="429"/>
      <c r="M200" s="429"/>
      <c r="N200" s="429"/>
      <c r="O200" s="429"/>
      <c r="P200" s="429"/>
      <c r="Q200" s="430"/>
      <c r="R200" s="1289"/>
      <c r="S200" s="1289"/>
      <c r="T200" s="1289"/>
      <c r="W200" s="85"/>
    </row>
    <row r="201" spans="1:23" s="5" customFormat="1" ht="15.75" hidden="1" customHeight="1">
      <c r="A201" s="60">
        <v>10</v>
      </c>
      <c r="B201" s="262"/>
      <c r="C201" s="263"/>
      <c r="D201" s="61"/>
      <c r="E201" s="61"/>
      <c r="F201" s="62">
        <f t="shared" si="38"/>
        <v>0</v>
      </c>
      <c r="G201" s="63">
        <f t="shared" si="39"/>
        <v>0</v>
      </c>
      <c r="H201" s="60"/>
      <c r="I201" s="1290"/>
      <c r="J201" s="1290"/>
      <c r="K201" s="428"/>
      <c r="L201" s="429"/>
      <c r="M201" s="429"/>
      <c r="N201" s="429"/>
      <c r="O201" s="429"/>
      <c r="P201" s="429"/>
      <c r="Q201" s="430"/>
      <c r="R201" s="1289"/>
      <c r="S201" s="1289"/>
      <c r="T201" s="1289"/>
    </row>
    <row r="202" spans="1:23" s="5" customFormat="1" ht="15.75" hidden="1" customHeight="1">
      <c r="A202" s="60">
        <v>11</v>
      </c>
      <c r="B202" s="262"/>
      <c r="C202" s="263"/>
      <c r="D202" s="61"/>
      <c r="E202" s="61"/>
      <c r="F202" s="62">
        <f t="shared" si="38"/>
        <v>0</v>
      </c>
      <c r="G202" s="63">
        <f t="shared" si="39"/>
        <v>0</v>
      </c>
      <c r="H202" s="60"/>
      <c r="I202" s="1290"/>
      <c r="J202" s="1290"/>
      <c r="K202" s="428"/>
      <c r="L202" s="429"/>
      <c r="M202" s="429"/>
      <c r="N202" s="429"/>
      <c r="O202" s="429"/>
      <c r="P202" s="429"/>
      <c r="Q202" s="430"/>
      <c r="R202" s="1289"/>
      <c r="S202" s="1289"/>
      <c r="T202" s="1289"/>
    </row>
    <row r="203" spans="1:23" s="5" customFormat="1" ht="15.75" hidden="1" customHeight="1">
      <c r="A203" s="60">
        <v>12</v>
      </c>
      <c r="B203" s="262"/>
      <c r="C203" s="263"/>
      <c r="D203" s="61"/>
      <c r="E203" s="61"/>
      <c r="F203" s="62">
        <f t="shared" si="38"/>
        <v>0</v>
      </c>
      <c r="G203" s="63">
        <f t="shared" si="39"/>
        <v>0</v>
      </c>
      <c r="H203" s="60"/>
      <c r="I203" s="1290"/>
      <c r="J203" s="1290"/>
      <c r="K203" s="428"/>
      <c r="L203" s="429"/>
      <c r="M203" s="429"/>
      <c r="N203" s="429"/>
      <c r="O203" s="429"/>
      <c r="P203" s="429"/>
      <c r="Q203" s="430"/>
      <c r="R203" s="1289"/>
      <c r="S203" s="1289"/>
      <c r="T203" s="1289"/>
    </row>
    <row r="204" spans="1:23" s="5" customFormat="1" ht="15.75" hidden="1" customHeight="1">
      <c r="A204" s="60">
        <v>13</v>
      </c>
      <c r="B204" s="262"/>
      <c r="C204" s="263"/>
      <c r="D204" s="61"/>
      <c r="E204" s="61"/>
      <c r="F204" s="62">
        <f t="shared" si="38"/>
        <v>0</v>
      </c>
      <c r="G204" s="63">
        <f t="shared" si="39"/>
        <v>0</v>
      </c>
      <c r="H204" s="60"/>
      <c r="I204" s="1290"/>
      <c r="J204" s="1290"/>
      <c r="K204" s="428"/>
      <c r="L204" s="429"/>
      <c r="M204" s="429"/>
      <c r="N204" s="429"/>
      <c r="O204" s="429"/>
      <c r="P204" s="429"/>
      <c r="Q204" s="430"/>
      <c r="R204" s="1289"/>
      <c r="S204" s="1289"/>
      <c r="T204" s="1289"/>
    </row>
    <row r="205" spans="1:23" s="5" customFormat="1" ht="15.75" hidden="1" customHeight="1">
      <c r="A205" s="60">
        <v>14</v>
      </c>
      <c r="B205" s="262"/>
      <c r="C205" s="263"/>
      <c r="D205" s="61"/>
      <c r="E205" s="61"/>
      <c r="F205" s="62">
        <f t="shared" si="38"/>
        <v>0</v>
      </c>
      <c r="G205" s="63">
        <f t="shared" si="39"/>
        <v>0</v>
      </c>
      <c r="H205" s="60"/>
      <c r="I205" s="1290"/>
      <c r="J205" s="1290"/>
      <c r="K205" s="428"/>
      <c r="L205" s="429"/>
      <c r="M205" s="429"/>
      <c r="N205" s="429"/>
      <c r="O205" s="429"/>
      <c r="P205" s="429"/>
      <c r="Q205" s="430"/>
      <c r="R205" s="1289"/>
      <c r="S205" s="1289"/>
      <c r="T205" s="1289"/>
    </row>
    <row r="206" spans="1:23" s="5" customFormat="1" ht="15.75" hidden="1" customHeight="1">
      <c r="A206" s="60">
        <v>15</v>
      </c>
      <c r="B206" s="262"/>
      <c r="C206" s="263"/>
      <c r="D206" s="61"/>
      <c r="E206" s="61"/>
      <c r="F206" s="62">
        <f t="shared" si="38"/>
        <v>0</v>
      </c>
      <c r="G206" s="63">
        <f t="shared" si="39"/>
        <v>0</v>
      </c>
      <c r="H206" s="60"/>
      <c r="I206" s="1290"/>
      <c r="J206" s="1290"/>
      <c r="K206" s="428"/>
      <c r="L206" s="429"/>
      <c r="M206" s="429"/>
      <c r="N206" s="429"/>
      <c r="O206" s="429"/>
      <c r="P206" s="429"/>
      <c r="Q206" s="430"/>
      <c r="R206" s="1289"/>
      <c r="S206" s="1289"/>
      <c r="T206" s="1289"/>
    </row>
    <row r="207" spans="1:23" s="5" customFormat="1" ht="15.75" hidden="1" customHeight="1">
      <c r="A207" s="60">
        <v>16</v>
      </c>
      <c r="B207" s="262"/>
      <c r="C207" s="263"/>
      <c r="D207" s="61"/>
      <c r="E207" s="61"/>
      <c r="F207" s="62">
        <f t="shared" si="38"/>
        <v>0</v>
      </c>
      <c r="G207" s="63">
        <f t="shared" si="39"/>
        <v>0</v>
      </c>
      <c r="H207" s="60"/>
      <c r="I207" s="1290"/>
      <c r="J207" s="1290"/>
      <c r="K207" s="428"/>
      <c r="L207" s="429"/>
      <c r="M207" s="429"/>
      <c r="N207" s="429"/>
      <c r="O207" s="429"/>
      <c r="P207" s="429"/>
      <c r="Q207" s="430"/>
      <c r="R207" s="1289"/>
      <c r="S207" s="1289"/>
      <c r="T207" s="1289"/>
    </row>
    <row r="208" spans="1:23" s="5" customFormat="1" ht="15.75" hidden="1" customHeight="1">
      <c r="A208" s="60">
        <v>17</v>
      </c>
      <c r="B208" s="262"/>
      <c r="C208" s="263"/>
      <c r="D208" s="61"/>
      <c r="E208" s="61"/>
      <c r="F208" s="62">
        <f t="shared" si="38"/>
        <v>0</v>
      </c>
      <c r="G208" s="63">
        <f t="shared" si="39"/>
        <v>0</v>
      </c>
      <c r="H208" s="60"/>
      <c r="I208" s="1290"/>
      <c r="J208" s="1290"/>
      <c r="K208" s="428"/>
      <c r="L208" s="429"/>
      <c r="M208" s="429"/>
      <c r="N208" s="429"/>
      <c r="O208" s="429"/>
      <c r="P208" s="429"/>
      <c r="Q208" s="430"/>
      <c r="R208" s="1289"/>
      <c r="S208" s="1289"/>
      <c r="T208" s="1289"/>
    </row>
    <row r="209" spans="1:20" s="5" customFormat="1" ht="15.75" hidden="1" customHeight="1">
      <c r="A209" s="60">
        <v>18</v>
      </c>
      <c r="B209" s="262"/>
      <c r="C209" s="263"/>
      <c r="D209" s="61"/>
      <c r="E209" s="61"/>
      <c r="F209" s="62">
        <f t="shared" si="38"/>
        <v>0</v>
      </c>
      <c r="G209" s="63">
        <f t="shared" si="39"/>
        <v>0</v>
      </c>
      <c r="H209" s="559"/>
      <c r="I209" s="1296"/>
      <c r="J209" s="1296"/>
      <c r="K209" s="428"/>
      <c r="L209" s="429"/>
      <c r="M209" s="429"/>
      <c r="N209" s="429"/>
      <c r="O209" s="429"/>
      <c r="P209" s="429"/>
      <c r="Q209" s="430"/>
      <c r="R209" s="1289"/>
      <c r="S209" s="1289"/>
      <c r="T209" s="1289"/>
    </row>
    <row r="210" spans="1:20" s="5" customFormat="1" ht="15.75" hidden="1" customHeight="1">
      <c r="A210" s="60">
        <v>19</v>
      </c>
      <c r="B210" s="262"/>
      <c r="C210" s="263"/>
      <c r="D210" s="61"/>
      <c r="E210" s="61"/>
      <c r="F210" s="62">
        <f t="shared" si="38"/>
        <v>0</v>
      </c>
      <c r="G210" s="63">
        <f t="shared" si="39"/>
        <v>0</v>
      </c>
      <c r="H210" s="559"/>
      <c r="I210" s="1296"/>
      <c r="J210" s="1296"/>
      <c r="K210" s="428"/>
      <c r="L210" s="429"/>
      <c r="M210" s="429"/>
      <c r="N210" s="429"/>
      <c r="O210" s="429"/>
      <c r="P210" s="429"/>
      <c r="Q210" s="430"/>
      <c r="R210" s="1289"/>
      <c r="S210" s="1289"/>
      <c r="T210" s="1289"/>
    </row>
    <row r="211" spans="1:20" s="5" customFormat="1" ht="15.75" hidden="1" customHeight="1">
      <c r="A211" s="60">
        <v>20</v>
      </c>
      <c r="B211" s="262"/>
      <c r="C211" s="263"/>
      <c r="D211" s="61"/>
      <c r="E211" s="61"/>
      <c r="F211" s="62">
        <f t="shared" si="38"/>
        <v>0</v>
      </c>
      <c r="G211" s="63">
        <f t="shared" si="39"/>
        <v>0</v>
      </c>
      <c r="H211" s="60"/>
      <c r="I211" s="1290"/>
      <c r="J211" s="1290"/>
      <c r="K211" s="428"/>
      <c r="L211" s="429"/>
      <c r="M211" s="429"/>
      <c r="N211" s="429"/>
      <c r="O211" s="429"/>
      <c r="P211" s="429"/>
      <c r="Q211" s="430"/>
      <c r="R211" s="1289"/>
      <c r="S211" s="1289"/>
      <c r="T211" s="1289"/>
    </row>
    <row r="212" spans="1:20" s="5" customFormat="1" ht="15.75" hidden="1" customHeight="1">
      <c r="A212" s="60">
        <v>21</v>
      </c>
      <c r="B212" s="262"/>
      <c r="C212" s="263"/>
      <c r="D212" s="61"/>
      <c r="E212" s="61"/>
      <c r="F212" s="62">
        <f t="shared" si="38"/>
        <v>0</v>
      </c>
      <c r="G212" s="63">
        <f t="shared" si="39"/>
        <v>0</v>
      </c>
      <c r="H212" s="60"/>
      <c r="I212" s="1290"/>
      <c r="J212" s="1290"/>
      <c r="K212" s="428"/>
      <c r="L212" s="429"/>
      <c r="M212" s="429"/>
      <c r="N212" s="429"/>
      <c r="O212" s="429"/>
      <c r="P212" s="429"/>
      <c r="Q212" s="430"/>
      <c r="R212" s="1289"/>
      <c r="S212" s="1289"/>
      <c r="T212" s="1289"/>
    </row>
    <row r="213" spans="1:20" s="5" customFormat="1" ht="15.75" hidden="1" customHeight="1">
      <c r="A213" s="60">
        <v>22</v>
      </c>
      <c r="B213" s="262"/>
      <c r="C213" s="263"/>
      <c r="D213" s="61"/>
      <c r="E213" s="61"/>
      <c r="F213" s="62">
        <f t="shared" si="38"/>
        <v>0</v>
      </c>
      <c r="G213" s="63">
        <f t="shared" si="39"/>
        <v>0</v>
      </c>
      <c r="H213" s="60"/>
      <c r="I213" s="1287"/>
      <c r="J213" s="1288"/>
      <c r="K213" s="428"/>
      <c r="L213" s="429"/>
      <c r="M213" s="429"/>
      <c r="N213" s="429"/>
      <c r="O213" s="429"/>
      <c r="P213" s="429"/>
      <c r="Q213" s="430"/>
      <c r="R213" s="1289"/>
      <c r="S213" s="1289"/>
      <c r="T213" s="1289"/>
    </row>
    <row r="214" spans="1:20" s="5" customFormat="1" ht="15.75" hidden="1" customHeight="1">
      <c r="A214" s="60">
        <v>23</v>
      </c>
      <c r="B214" s="262"/>
      <c r="C214" s="263"/>
      <c r="D214" s="61"/>
      <c r="E214" s="61"/>
      <c r="F214" s="62">
        <f t="shared" si="38"/>
        <v>0</v>
      </c>
      <c r="G214" s="63">
        <f t="shared" si="39"/>
        <v>0</v>
      </c>
      <c r="H214" s="60"/>
      <c r="I214" s="1287"/>
      <c r="J214" s="1288"/>
      <c r="K214" s="428"/>
      <c r="L214" s="429"/>
      <c r="M214" s="429"/>
      <c r="N214" s="429"/>
      <c r="O214" s="429"/>
      <c r="P214" s="429"/>
      <c r="Q214" s="430"/>
      <c r="R214" s="1289"/>
      <c r="S214" s="1289"/>
      <c r="T214" s="1289"/>
    </row>
    <row r="215" spans="1:20" s="5" customFormat="1" ht="15.75" hidden="1" customHeight="1">
      <c r="A215" s="60">
        <v>24</v>
      </c>
      <c r="B215" s="262"/>
      <c r="C215" s="263"/>
      <c r="D215" s="61"/>
      <c r="E215" s="61"/>
      <c r="F215" s="62">
        <f t="shared" si="38"/>
        <v>0</v>
      </c>
      <c r="G215" s="63">
        <f t="shared" si="39"/>
        <v>0</v>
      </c>
      <c r="H215" s="60"/>
      <c r="I215" s="1287"/>
      <c r="J215" s="1288"/>
      <c r="K215" s="428"/>
      <c r="L215" s="429"/>
      <c r="M215" s="429"/>
      <c r="N215" s="429"/>
      <c r="O215" s="429"/>
      <c r="P215" s="429"/>
      <c r="Q215" s="430"/>
      <c r="R215" s="1289"/>
      <c r="S215" s="1289"/>
      <c r="T215" s="1289"/>
    </row>
    <row r="216" spans="1:20" s="5" customFormat="1" ht="15.75" hidden="1" customHeight="1">
      <c r="A216" s="60">
        <v>25</v>
      </c>
      <c r="B216" s="262"/>
      <c r="C216" s="263"/>
      <c r="D216" s="61"/>
      <c r="E216" s="61"/>
      <c r="F216" s="62">
        <f t="shared" si="38"/>
        <v>0</v>
      </c>
      <c r="G216" s="63">
        <f t="shared" si="39"/>
        <v>0</v>
      </c>
      <c r="H216" s="60"/>
      <c r="I216" s="1287"/>
      <c r="J216" s="1288"/>
      <c r="K216" s="428"/>
      <c r="L216" s="429"/>
      <c r="M216" s="429"/>
      <c r="N216" s="429"/>
      <c r="O216" s="429"/>
      <c r="P216" s="429"/>
      <c r="Q216" s="430"/>
      <c r="R216" s="1289"/>
      <c r="S216" s="1289"/>
      <c r="T216" s="1289"/>
    </row>
    <row r="217" spans="1:20" s="5" customFormat="1" ht="15.75" hidden="1" customHeight="1">
      <c r="A217" s="60">
        <v>26</v>
      </c>
      <c r="B217" s="262"/>
      <c r="C217" s="263"/>
      <c r="D217" s="61"/>
      <c r="E217" s="61"/>
      <c r="F217" s="62">
        <f t="shared" si="38"/>
        <v>0</v>
      </c>
      <c r="G217" s="63">
        <f t="shared" si="39"/>
        <v>0</v>
      </c>
      <c r="H217" s="60"/>
      <c r="I217" s="1290"/>
      <c r="J217" s="1290"/>
      <c r="K217" s="428"/>
      <c r="L217" s="429"/>
      <c r="M217" s="429"/>
      <c r="N217" s="429"/>
      <c r="O217" s="429"/>
      <c r="P217" s="429"/>
      <c r="Q217" s="430"/>
      <c r="R217" s="1289"/>
      <c r="S217" s="1289"/>
      <c r="T217" s="1289"/>
    </row>
    <row r="218" spans="1:20" s="5" customFormat="1" ht="15.75" hidden="1" customHeight="1">
      <c r="A218" s="60">
        <v>27</v>
      </c>
      <c r="B218" s="262"/>
      <c r="C218" s="263"/>
      <c r="D218" s="61"/>
      <c r="E218" s="61"/>
      <c r="F218" s="62">
        <f t="shared" si="38"/>
        <v>0</v>
      </c>
      <c r="G218" s="63">
        <f t="shared" si="39"/>
        <v>0</v>
      </c>
      <c r="H218" s="60"/>
      <c r="I218" s="1290"/>
      <c r="J218" s="1290"/>
      <c r="K218" s="428"/>
      <c r="L218" s="429"/>
      <c r="M218" s="429"/>
      <c r="N218" s="429"/>
      <c r="O218" s="429"/>
      <c r="P218" s="429"/>
      <c r="Q218" s="430"/>
      <c r="R218" s="1289"/>
      <c r="S218" s="1289"/>
      <c r="T218" s="1289"/>
    </row>
    <row r="219" spans="1:20" s="5" customFormat="1" ht="15.75" hidden="1" customHeight="1">
      <c r="A219" s="60">
        <v>28</v>
      </c>
      <c r="B219" s="262"/>
      <c r="C219" s="263"/>
      <c r="D219" s="61"/>
      <c r="E219" s="61"/>
      <c r="F219" s="62">
        <f t="shared" si="38"/>
        <v>0</v>
      </c>
      <c r="G219" s="63">
        <f t="shared" si="39"/>
        <v>0</v>
      </c>
      <c r="H219" s="60"/>
      <c r="I219" s="1290"/>
      <c r="J219" s="1290"/>
      <c r="K219" s="428"/>
      <c r="L219" s="429"/>
      <c r="M219" s="429"/>
      <c r="N219" s="429"/>
      <c r="O219" s="429"/>
      <c r="P219" s="429"/>
      <c r="Q219" s="430"/>
      <c r="R219" s="1289"/>
      <c r="S219" s="1289"/>
      <c r="T219" s="1289"/>
    </row>
    <row r="220" spans="1:20" s="5" customFormat="1" ht="15.75" hidden="1" customHeight="1">
      <c r="A220" s="60">
        <v>29</v>
      </c>
      <c r="B220" s="262"/>
      <c r="C220" s="263"/>
      <c r="D220" s="61"/>
      <c r="E220" s="61"/>
      <c r="F220" s="62">
        <f t="shared" si="38"/>
        <v>0</v>
      </c>
      <c r="G220" s="63">
        <f t="shared" si="39"/>
        <v>0</v>
      </c>
      <c r="H220" s="559"/>
      <c r="I220" s="1296"/>
      <c r="J220" s="1296"/>
      <c r="K220" s="428"/>
      <c r="L220" s="429"/>
      <c r="M220" s="429"/>
      <c r="N220" s="429"/>
      <c r="O220" s="429"/>
      <c r="P220" s="429"/>
      <c r="Q220" s="430"/>
      <c r="R220" s="1289"/>
      <c r="S220" s="1289"/>
      <c r="T220" s="1289"/>
    </row>
    <row r="221" spans="1:20" s="5" customFormat="1" ht="15.75" hidden="1" customHeight="1">
      <c r="A221" s="60">
        <v>30</v>
      </c>
      <c r="B221" s="262"/>
      <c r="C221" s="263"/>
      <c r="D221" s="61"/>
      <c r="E221" s="61"/>
      <c r="F221" s="62">
        <f t="shared" si="38"/>
        <v>0</v>
      </c>
      <c r="G221" s="63">
        <f t="shared" si="39"/>
        <v>0</v>
      </c>
      <c r="H221" s="559"/>
      <c r="I221" s="1296"/>
      <c r="J221" s="1296"/>
      <c r="K221" s="428"/>
      <c r="L221" s="429"/>
      <c r="M221" s="429"/>
      <c r="N221" s="429"/>
      <c r="O221" s="429"/>
      <c r="P221" s="429"/>
      <c r="Q221" s="430"/>
      <c r="R221" s="1289"/>
      <c r="S221" s="1289"/>
      <c r="T221" s="1289"/>
    </row>
    <row r="222" spans="1:20" s="5" customFormat="1" ht="15.75" hidden="1" customHeight="1">
      <c r="A222" s="60">
        <v>31</v>
      </c>
      <c r="B222" s="262"/>
      <c r="C222" s="263"/>
      <c r="D222" s="61"/>
      <c r="E222" s="61"/>
      <c r="F222" s="62">
        <f t="shared" si="38"/>
        <v>0</v>
      </c>
      <c r="G222" s="63">
        <f t="shared" si="39"/>
        <v>0</v>
      </c>
      <c r="H222" s="60"/>
      <c r="I222" s="1290"/>
      <c r="J222" s="1290"/>
      <c r="K222" s="428"/>
      <c r="L222" s="429"/>
      <c r="M222" s="429"/>
      <c r="N222" s="429"/>
      <c r="O222" s="429"/>
      <c r="P222" s="429"/>
      <c r="Q222" s="430"/>
      <c r="R222" s="1289"/>
      <c r="S222" s="1289"/>
      <c r="T222" s="1289"/>
    </row>
    <row r="223" spans="1:20" s="5" customFormat="1" ht="15.75" hidden="1" customHeight="1">
      <c r="A223" s="60">
        <v>32</v>
      </c>
      <c r="B223" s="262"/>
      <c r="C223" s="263"/>
      <c r="D223" s="61"/>
      <c r="E223" s="61"/>
      <c r="F223" s="62">
        <f t="shared" si="38"/>
        <v>0</v>
      </c>
      <c r="G223" s="63">
        <f t="shared" si="39"/>
        <v>0</v>
      </c>
      <c r="H223" s="60"/>
      <c r="I223" s="1290"/>
      <c r="J223" s="1290"/>
      <c r="K223" s="428"/>
      <c r="L223" s="429"/>
      <c r="M223" s="429"/>
      <c r="N223" s="429"/>
      <c r="O223" s="429"/>
      <c r="P223" s="429"/>
      <c r="Q223" s="430"/>
      <c r="R223" s="1289"/>
      <c r="S223" s="1289"/>
      <c r="T223" s="1289"/>
    </row>
    <row r="224" spans="1:20" s="5" customFormat="1" ht="15.75" hidden="1" customHeight="1">
      <c r="A224" s="60">
        <v>33</v>
      </c>
      <c r="B224" s="262"/>
      <c r="C224" s="263"/>
      <c r="D224" s="61"/>
      <c r="E224" s="61"/>
      <c r="F224" s="62">
        <f t="shared" si="38"/>
        <v>0</v>
      </c>
      <c r="G224" s="63">
        <f t="shared" si="39"/>
        <v>0</v>
      </c>
      <c r="H224" s="60"/>
      <c r="I224" s="1287"/>
      <c r="J224" s="1288"/>
      <c r="K224" s="428"/>
      <c r="L224" s="429"/>
      <c r="M224" s="429"/>
      <c r="N224" s="429"/>
      <c r="O224" s="429"/>
      <c r="P224" s="429"/>
      <c r="Q224" s="430"/>
      <c r="R224" s="1289"/>
      <c r="S224" s="1289"/>
      <c r="T224" s="1289"/>
    </row>
    <row r="225" spans="1:22" s="5" customFormat="1" ht="15.75" hidden="1" customHeight="1">
      <c r="A225" s="60">
        <v>34</v>
      </c>
      <c r="B225" s="262"/>
      <c r="C225" s="263"/>
      <c r="D225" s="61"/>
      <c r="E225" s="61"/>
      <c r="F225" s="62">
        <f t="shared" si="38"/>
        <v>0</v>
      </c>
      <c r="G225" s="63">
        <f t="shared" si="39"/>
        <v>0</v>
      </c>
      <c r="H225" s="60"/>
      <c r="I225" s="1287"/>
      <c r="J225" s="1288"/>
      <c r="K225" s="428"/>
      <c r="L225" s="429"/>
      <c r="M225" s="429"/>
      <c r="N225" s="429"/>
      <c r="O225" s="429"/>
      <c r="P225" s="429"/>
      <c r="Q225" s="430"/>
      <c r="R225" s="1289"/>
      <c r="S225" s="1289"/>
      <c r="T225" s="1289"/>
    </row>
    <row r="226" spans="1:22" s="5" customFormat="1" ht="15.75" hidden="1" customHeight="1">
      <c r="A226" s="60">
        <v>35</v>
      </c>
      <c r="B226" s="262"/>
      <c r="C226" s="263"/>
      <c r="D226" s="61"/>
      <c r="E226" s="61"/>
      <c r="F226" s="62">
        <f t="shared" si="38"/>
        <v>0</v>
      </c>
      <c r="G226" s="63">
        <f t="shared" si="39"/>
        <v>0</v>
      </c>
      <c r="H226" s="60"/>
      <c r="I226" s="1287"/>
      <c r="J226" s="1288"/>
      <c r="K226" s="428"/>
      <c r="L226" s="429"/>
      <c r="M226" s="429"/>
      <c r="N226" s="429"/>
      <c r="O226" s="429"/>
      <c r="P226" s="429"/>
      <c r="Q226" s="430"/>
      <c r="R226" s="1289"/>
      <c r="S226" s="1289"/>
      <c r="T226" s="1289"/>
    </row>
    <row r="227" spans="1:22" s="5" customFormat="1" ht="15.75" hidden="1" customHeight="1">
      <c r="A227" s="60">
        <v>36</v>
      </c>
      <c r="B227" s="262"/>
      <c r="C227" s="263"/>
      <c r="D227" s="61"/>
      <c r="E227" s="61"/>
      <c r="F227" s="62">
        <f t="shared" si="38"/>
        <v>0</v>
      </c>
      <c r="G227" s="63">
        <f t="shared" si="39"/>
        <v>0</v>
      </c>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t="s">
        <v>1008</v>
      </c>
      <c r="B229" s="1306"/>
      <c r="C229" s="1306"/>
      <c r="D229" s="1306"/>
      <c r="F229" s="1306" t="s">
        <v>1009</v>
      </c>
      <c r="G229" s="1306"/>
      <c r="H229" s="1306"/>
      <c r="I229" s="1306"/>
      <c r="J229" s="560"/>
      <c r="K229" s="1306" t="s">
        <v>1010</v>
      </c>
      <c r="L229" s="1306"/>
      <c r="M229" s="1306"/>
      <c r="N229" s="560"/>
      <c r="O229" s="1306" t="s">
        <v>1011</v>
      </c>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t="s">
        <v>1012</v>
      </c>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s="5" customFormat="1" ht="16.2" customHeight="1">
      <c r="B244" s="109"/>
      <c r="E244" s="3"/>
      <c r="F244" s="3"/>
      <c r="G244" s="3"/>
      <c r="H244" s="3"/>
      <c r="I244" s="3"/>
      <c r="J244" s="3"/>
      <c r="K244" s="3"/>
      <c r="P244" s="4"/>
      <c r="S244" s="4"/>
      <c r="T244" s="4"/>
    </row>
    <row r="245" spans="2:20" s="5" customFormat="1" ht="16.2" customHeight="1">
      <c r="B245" s="109" t="s">
        <v>158</v>
      </c>
      <c r="E245" s="3"/>
      <c r="F245" s="3"/>
      <c r="G245" s="3"/>
      <c r="H245" s="3"/>
      <c r="I245" s="3"/>
      <c r="J245" s="3"/>
      <c r="K245" s="3"/>
      <c r="P245" s="4"/>
      <c r="S245" s="4"/>
      <c r="T245" s="4"/>
    </row>
    <row r="246" spans="2:20" s="5" customFormat="1" ht="16.2" customHeight="1">
      <c r="B246" s="109" t="s">
        <v>15</v>
      </c>
      <c r="E246" s="3"/>
      <c r="F246" s="3"/>
      <c r="G246" s="3"/>
      <c r="H246" s="3"/>
      <c r="I246" s="3"/>
      <c r="J246" s="3"/>
      <c r="K246" s="3"/>
      <c r="P246" s="4"/>
      <c r="S246" s="4"/>
      <c r="T246" s="4"/>
    </row>
    <row r="247" spans="2:20" s="5" customFormat="1" ht="16.2" customHeight="1">
      <c r="B247" s="109" t="s">
        <v>16</v>
      </c>
      <c r="E247" s="3"/>
      <c r="F247" s="3"/>
      <c r="G247" s="3"/>
      <c r="H247" s="3"/>
      <c r="I247" s="3"/>
      <c r="J247" s="3"/>
      <c r="K247" s="3"/>
      <c r="P247" s="4"/>
      <c r="S247" s="4"/>
      <c r="T247" s="4"/>
    </row>
    <row r="248" spans="2:20" s="5" customFormat="1" ht="14.25" customHeight="1">
      <c r="B248" s="109" t="s">
        <v>17</v>
      </c>
      <c r="E248" s="3"/>
      <c r="F248" s="3"/>
      <c r="G248" s="3"/>
      <c r="H248" s="3"/>
      <c r="I248" s="3"/>
      <c r="J248" s="3"/>
      <c r="K248" s="3"/>
      <c r="P248" s="4"/>
      <c r="S248" s="4"/>
      <c r="T248" s="4"/>
    </row>
    <row r="249" spans="2:20" s="5" customFormat="1" ht="14.25" customHeight="1">
      <c r="B249" s="109" t="s">
        <v>18</v>
      </c>
      <c r="E249" s="3"/>
      <c r="F249" s="3"/>
      <c r="G249" s="3"/>
      <c r="H249" s="3"/>
      <c r="I249" s="3"/>
      <c r="J249" s="3"/>
      <c r="K249" s="3"/>
      <c r="P249" s="4"/>
      <c r="S249" s="4"/>
      <c r="T249" s="4"/>
    </row>
    <row r="250" spans="2:20" s="5" customFormat="1" ht="14.25" customHeight="1">
      <c r="B250" s="109" t="s">
        <v>19</v>
      </c>
      <c r="E250" s="3"/>
      <c r="F250" s="3"/>
      <c r="G250" s="3"/>
      <c r="H250" s="3"/>
      <c r="I250" s="3"/>
      <c r="J250" s="3"/>
      <c r="K250" s="3"/>
      <c r="L250" s="4"/>
      <c r="M250" s="4"/>
      <c r="N250" s="4"/>
      <c r="O250" s="4"/>
      <c r="P250" s="4"/>
      <c r="Q250" s="4"/>
      <c r="R250" s="4"/>
      <c r="S250" s="4"/>
      <c r="T250" s="4"/>
    </row>
    <row r="251" spans="2:20" s="5" customFormat="1" ht="14.25" customHeight="1">
      <c r="B251" s="109" t="s">
        <v>20</v>
      </c>
      <c r="E251" s="3"/>
      <c r="F251" s="3"/>
      <c r="G251" s="3"/>
      <c r="H251" s="3"/>
      <c r="I251" s="3"/>
      <c r="J251" s="3"/>
      <c r="K251" s="3"/>
      <c r="L251" s="4"/>
      <c r="M251" s="4"/>
      <c r="N251" s="4"/>
      <c r="O251" s="4"/>
      <c r="P251" s="4"/>
      <c r="Q251" s="4"/>
      <c r="R251" s="4"/>
      <c r="S251" s="4"/>
      <c r="T251" s="4"/>
    </row>
    <row r="252" spans="2:20" s="5" customFormat="1" ht="14.25" customHeight="1">
      <c r="B252" s="109" t="s">
        <v>21</v>
      </c>
      <c r="E252" s="3"/>
      <c r="F252" s="3"/>
      <c r="G252" s="3"/>
      <c r="H252" s="3"/>
      <c r="I252" s="3"/>
      <c r="J252" s="3"/>
      <c r="K252" s="3"/>
      <c r="L252" s="4"/>
      <c r="M252" s="4"/>
      <c r="N252" s="4"/>
      <c r="O252" s="4"/>
      <c r="P252" s="4"/>
      <c r="Q252" s="4"/>
      <c r="R252" s="4"/>
      <c r="S252" s="4"/>
      <c r="T252" s="4"/>
    </row>
    <row r="253" spans="2:20" s="5" customFormat="1" ht="14.25" customHeight="1">
      <c r="B253" s="109" t="s">
        <v>22</v>
      </c>
      <c r="E253" s="3"/>
      <c r="F253" s="3"/>
      <c r="G253" s="3"/>
      <c r="H253" s="3"/>
      <c r="I253" s="3"/>
      <c r="J253" s="6"/>
      <c r="K253" s="3"/>
      <c r="L253" s="4"/>
      <c r="M253" s="4"/>
      <c r="N253" s="4"/>
      <c r="O253" s="4"/>
      <c r="P253" s="4"/>
      <c r="Q253" s="4"/>
      <c r="R253" s="4"/>
      <c r="S253" s="4"/>
      <c r="T253" s="4"/>
    </row>
    <row r="254" spans="2:20" s="5" customFormat="1" ht="14.25" customHeight="1">
      <c r="B254" s="109" t="s">
        <v>23</v>
      </c>
      <c r="E254" s="3"/>
      <c r="F254" s="3"/>
      <c r="G254" s="3"/>
      <c r="H254" s="3"/>
      <c r="I254" s="3"/>
      <c r="J254" s="6"/>
      <c r="K254" s="3"/>
      <c r="L254" s="4"/>
      <c r="M254" s="4"/>
      <c r="N254" s="4"/>
      <c r="O254" s="4"/>
      <c r="P254" s="4"/>
      <c r="Q254" s="4"/>
      <c r="R254" s="4"/>
      <c r="S254" s="4"/>
      <c r="T254" s="4"/>
    </row>
    <row r="255" spans="2:20" s="5" customFormat="1" ht="14.25" customHeight="1">
      <c r="B255" s="109" t="s">
        <v>188</v>
      </c>
      <c r="E255" s="3"/>
      <c r="F255" s="3"/>
      <c r="G255" s="3"/>
      <c r="H255" s="3"/>
      <c r="I255" s="3"/>
      <c r="J255" s="3"/>
      <c r="K255" s="3"/>
      <c r="L255" s="4"/>
      <c r="M255" s="4"/>
      <c r="N255" s="4"/>
      <c r="O255" s="4"/>
      <c r="P255" s="4"/>
      <c r="Q255" s="4"/>
      <c r="R255" s="4"/>
      <c r="S255" s="4"/>
      <c r="T255" s="4"/>
    </row>
    <row r="256" spans="2:20" ht="14.25" customHeight="1">
      <c r="B256" s="109" t="s">
        <v>189</v>
      </c>
    </row>
    <row r="257" spans="2:13" ht="15.6">
      <c r="B257" s="109" t="s">
        <v>190</v>
      </c>
    </row>
    <row r="258" spans="2:13" ht="15.6">
      <c r="B258" s="109" t="s">
        <v>191</v>
      </c>
      <c r="K258" s="7"/>
      <c r="L258" s="3"/>
      <c r="M258" s="3"/>
    </row>
    <row r="259" spans="2:13" ht="15.6">
      <c r="B259" s="109" t="s">
        <v>192</v>
      </c>
      <c r="K259" s="11"/>
      <c r="L259" s="3"/>
      <c r="M259" s="3"/>
    </row>
    <row r="260" spans="2:13" ht="15.6">
      <c r="B260" s="109" t="s">
        <v>193</v>
      </c>
      <c r="K260" s="3"/>
      <c r="L260" s="3"/>
      <c r="M260" s="3"/>
    </row>
    <row r="261" spans="2:13" ht="15.6">
      <c r="B261" s="109" t="s">
        <v>194</v>
      </c>
      <c r="K261" s="3"/>
    </row>
    <row r="262" spans="2:13" ht="15.6">
      <c r="B262" s="109" t="s">
        <v>195</v>
      </c>
      <c r="K262" s="9"/>
      <c r="L262" s="9"/>
      <c r="M262" s="9"/>
    </row>
    <row r="263" spans="2:13" ht="15.6">
      <c r="B263" s="109" t="s">
        <v>196</v>
      </c>
      <c r="F263" s="9"/>
      <c r="G263" s="9"/>
      <c r="H263" s="9"/>
      <c r="I263" s="9"/>
      <c r="J263" s="9"/>
    </row>
    <row r="264" spans="2:13" ht="15.6">
      <c r="B264" s="109" t="s">
        <v>24</v>
      </c>
      <c r="F264" s="10"/>
      <c r="G264" s="10"/>
      <c r="H264" s="10"/>
      <c r="I264" s="10"/>
      <c r="J264" s="10"/>
      <c r="K264" s="10"/>
      <c r="L264" s="10"/>
      <c r="M264" s="10"/>
    </row>
    <row r="265" spans="2:13" ht="15.6">
      <c r="B265" s="109" t="s">
        <v>25</v>
      </c>
      <c r="K265" s="6"/>
      <c r="L265" s="3"/>
      <c r="M265" s="3"/>
    </row>
    <row r="266" spans="2:13" ht="15.6">
      <c r="B266" s="109" t="s">
        <v>26</v>
      </c>
      <c r="K266" s="6"/>
      <c r="L266" s="3"/>
      <c r="M266" s="3"/>
    </row>
    <row r="267" spans="2:13" ht="15.6">
      <c r="B267" s="109" t="s">
        <v>27</v>
      </c>
      <c r="K267" s="6"/>
      <c r="L267" s="3"/>
      <c r="M267" s="3"/>
    </row>
    <row r="268" spans="2:13" ht="15.6">
      <c r="B268" s="109" t="s">
        <v>28</v>
      </c>
      <c r="K268" s="6"/>
      <c r="L268" s="3"/>
      <c r="M268" s="3"/>
    </row>
    <row r="269" spans="2:13" ht="15.6">
      <c r="B269" s="109" t="s">
        <v>29</v>
      </c>
      <c r="K269" s="6"/>
      <c r="L269" s="3"/>
      <c r="M269" s="3"/>
    </row>
    <row r="270" spans="2:13" ht="15.6">
      <c r="B270" s="109" t="s">
        <v>30</v>
      </c>
      <c r="K270" s="6"/>
      <c r="L270" s="3"/>
      <c r="M270" s="3"/>
    </row>
    <row r="271" spans="2:13" ht="15.6">
      <c r="B271" s="109" t="s">
        <v>31</v>
      </c>
      <c r="K271" s="6"/>
      <c r="L271" s="3"/>
      <c r="M271" s="3"/>
    </row>
    <row r="272" spans="2:13" ht="15.6">
      <c r="B272" s="109" t="s">
        <v>32</v>
      </c>
      <c r="K272" s="6"/>
      <c r="L272" s="3"/>
      <c r="M272" s="3"/>
    </row>
    <row r="273" spans="2:13" ht="15.6">
      <c r="B273" s="109" t="s">
        <v>33</v>
      </c>
      <c r="K273" s="6"/>
      <c r="L273" s="3"/>
      <c r="M273" s="3"/>
    </row>
    <row r="274" spans="2:13" ht="15.6">
      <c r="B274" s="109" t="s">
        <v>34</v>
      </c>
      <c r="K274" s="6"/>
      <c r="L274" s="3"/>
      <c r="M274" s="3"/>
    </row>
    <row r="275" spans="2:13" ht="15.6">
      <c r="B275" s="109" t="s">
        <v>197</v>
      </c>
      <c r="K275" s="6"/>
      <c r="L275" s="3"/>
      <c r="M275" s="3"/>
    </row>
    <row r="276" spans="2:13" ht="15.6">
      <c r="B276" s="109" t="s">
        <v>198</v>
      </c>
      <c r="K276" s="6"/>
      <c r="L276" s="3"/>
      <c r="M276" s="3"/>
    </row>
    <row r="277" spans="2:13" ht="15.6">
      <c r="B277" s="109" t="s">
        <v>202</v>
      </c>
      <c r="K277" s="3"/>
      <c r="L277" s="3"/>
      <c r="M277" s="3"/>
    </row>
    <row r="278" spans="2:13" ht="15.6">
      <c r="B278" s="109" t="s">
        <v>199</v>
      </c>
      <c r="K278" s="3"/>
    </row>
    <row r="279" spans="2:13" ht="15.6">
      <c r="B279" s="109" t="s">
        <v>203</v>
      </c>
      <c r="K279" s="3"/>
    </row>
    <row r="280" spans="2:13" ht="15.6">
      <c r="B280" s="109" t="s">
        <v>200</v>
      </c>
      <c r="K280" s="3"/>
    </row>
    <row r="281" spans="2:13" ht="15.6">
      <c r="B281" s="109" t="s">
        <v>201</v>
      </c>
      <c r="K281" s="6"/>
    </row>
    <row r="282" spans="2:13" ht="15.6">
      <c r="B282" s="109" t="s">
        <v>58</v>
      </c>
      <c r="K282" s="6"/>
      <c r="L282" s="3"/>
      <c r="M282" s="3"/>
    </row>
    <row r="283" spans="2:13" ht="15.6">
      <c r="B283" s="109" t="s">
        <v>164</v>
      </c>
      <c r="K283" s="6"/>
      <c r="L283" s="3"/>
      <c r="M283" s="3"/>
    </row>
    <row r="284" spans="2:13" ht="15.6">
      <c r="B284" s="109" t="s">
        <v>165</v>
      </c>
      <c r="K284" s="6"/>
      <c r="L284" s="3"/>
      <c r="M284" s="3"/>
    </row>
    <row r="285" spans="2:13" ht="15.6">
      <c r="B285" s="109" t="s">
        <v>166</v>
      </c>
    </row>
    <row r="286" spans="2:13" ht="15.6">
      <c r="B286" s="109" t="s">
        <v>167</v>
      </c>
    </row>
    <row r="287" spans="2:13" ht="15.6">
      <c r="B287" s="109" t="s">
        <v>168</v>
      </c>
    </row>
    <row r="288" spans="2:13" ht="15.6">
      <c r="B288" s="109" t="s">
        <v>169</v>
      </c>
    </row>
    <row r="289" spans="2:13" ht="15.6">
      <c r="B289" s="109" t="s">
        <v>170</v>
      </c>
    </row>
    <row r="290" spans="2:13" ht="15.6">
      <c r="B290" s="109" t="s">
        <v>171</v>
      </c>
    </row>
    <row r="291" spans="2:13" ht="15.6">
      <c r="B291" s="109" t="s">
        <v>705</v>
      </c>
      <c r="K291" s="6"/>
      <c r="L291" s="3"/>
      <c r="M291" s="3"/>
    </row>
    <row r="292" spans="2:13" ht="15.6">
      <c r="B292" s="109" t="s">
        <v>1013</v>
      </c>
      <c r="K292" s="6"/>
      <c r="L292" s="3"/>
      <c r="M292" s="3"/>
    </row>
    <row r="293" spans="2:13" ht="15.6">
      <c r="B293" s="109" t="s">
        <v>1014</v>
      </c>
      <c r="K293" s="6"/>
      <c r="L293" s="3"/>
      <c r="M293" s="3"/>
    </row>
    <row r="294" spans="2:13" ht="15.6">
      <c r="B294" s="109" t="s">
        <v>1015</v>
      </c>
    </row>
    <row r="295" spans="2:13" ht="15.6">
      <c r="B295" s="109" t="s">
        <v>1016</v>
      </c>
    </row>
    <row r="296" spans="2:13" ht="15.6">
      <c r="B296" s="109" t="s">
        <v>1017</v>
      </c>
    </row>
    <row r="297" spans="2:13" ht="15.6">
      <c r="B297" s="109" t="s">
        <v>1018</v>
      </c>
    </row>
    <row r="298" spans="2:13" ht="15.6">
      <c r="B298" s="109" t="s">
        <v>1019</v>
      </c>
    </row>
    <row r="299" spans="2:13" ht="15.6">
      <c r="B299" s="109" t="s">
        <v>1020</v>
      </c>
    </row>
    <row r="300" spans="2:13" ht="15.6">
      <c r="B300" s="109" t="s">
        <v>706</v>
      </c>
    </row>
    <row r="301" spans="2:13" ht="15.6">
      <c r="B301" s="109" t="s">
        <v>59</v>
      </c>
    </row>
    <row r="302" spans="2:13" ht="15.6">
      <c r="B302" s="109" t="s">
        <v>172</v>
      </c>
    </row>
    <row r="303" spans="2:13" ht="15.6">
      <c r="B303" s="109" t="s">
        <v>173</v>
      </c>
      <c r="K303" s="9"/>
      <c r="L303" s="9"/>
      <c r="M303" s="9"/>
    </row>
    <row r="304" spans="2:13" ht="15.6">
      <c r="B304" s="109" t="s">
        <v>174</v>
      </c>
      <c r="K304" s="11"/>
      <c r="L304" s="3"/>
      <c r="M304" s="3"/>
    </row>
    <row r="305" spans="2:13" ht="15.6">
      <c r="B305" s="109" t="s">
        <v>175</v>
      </c>
      <c r="K305" s="3"/>
      <c r="L305" s="3"/>
      <c r="M305" s="3"/>
    </row>
    <row r="306" spans="2:13" ht="15.6">
      <c r="B306" s="109" t="s">
        <v>176</v>
      </c>
      <c r="K306" s="3"/>
    </row>
    <row r="307" spans="2:13" ht="15.6">
      <c r="B307" s="109" t="s">
        <v>177</v>
      </c>
      <c r="K307" s="9"/>
      <c r="L307" s="9"/>
      <c r="M307" s="9"/>
    </row>
    <row r="308" spans="2:13" ht="15.6">
      <c r="B308" s="109" t="s">
        <v>178</v>
      </c>
      <c r="F308" s="9"/>
      <c r="G308" s="9"/>
      <c r="H308" s="9"/>
      <c r="I308" s="9"/>
      <c r="J308" s="9"/>
    </row>
    <row r="309" spans="2:13" ht="15.6">
      <c r="B309" s="109" t="s">
        <v>179</v>
      </c>
      <c r="F309" s="10"/>
      <c r="G309" s="10"/>
      <c r="H309" s="10"/>
      <c r="I309" s="10"/>
      <c r="J309" s="10"/>
      <c r="K309" s="10"/>
      <c r="L309" s="10"/>
      <c r="M309" s="10"/>
    </row>
    <row r="310" spans="2:13" ht="15.6">
      <c r="B310" s="109" t="s">
        <v>60</v>
      </c>
      <c r="K310" s="6"/>
      <c r="L310" s="3"/>
      <c r="M310" s="3"/>
    </row>
    <row r="311" spans="2:13" ht="15.6">
      <c r="B311" s="109" t="s">
        <v>215</v>
      </c>
      <c r="K311" s="6"/>
      <c r="L311" s="3"/>
      <c r="M311" s="3"/>
    </row>
    <row r="312" spans="2:13" ht="15.6">
      <c r="B312" s="109" t="s">
        <v>61</v>
      </c>
      <c r="K312" s="6"/>
      <c r="L312" s="3"/>
      <c r="M312" s="3"/>
    </row>
    <row r="313" spans="2:13" ht="15.6">
      <c r="B313" s="109" t="s">
        <v>240</v>
      </c>
      <c r="K313" s="6"/>
      <c r="L313" s="3"/>
      <c r="M313" s="3"/>
    </row>
    <row r="314" spans="2:13" ht="15.6">
      <c r="B314" s="109" t="s">
        <v>72</v>
      </c>
      <c r="K314" s="6"/>
      <c r="L314" s="3"/>
      <c r="M314" s="3"/>
    </row>
    <row r="315" spans="2:13" ht="15.6">
      <c r="B315" s="109" t="s">
        <v>1021</v>
      </c>
      <c r="K315" s="6"/>
      <c r="L315" s="3"/>
      <c r="M315" s="3"/>
    </row>
    <row r="316" spans="2:13" ht="15.6">
      <c r="B316" s="109" t="s">
        <v>62</v>
      </c>
      <c r="K316" s="6"/>
      <c r="L316" s="3"/>
      <c r="M316" s="3"/>
    </row>
    <row r="317" spans="2:13" ht="15.6">
      <c r="B317" s="109" t="s">
        <v>1022</v>
      </c>
      <c r="K317" s="6"/>
      <c r="L317" s="3"/>
      <c r="M317" s="3"/>
    </row>
    <row r="318" spans="2:13" ht="15.6">
      <c r="B318" s="109" t="s">
        <v>1023</v>
      </c>
      <c r="K318" s="6"/>
      <c r="L318" s="3"/>
      <c r="M318" s="3"/>
    </row>
    <row r="319" spans="2:13" ht="15.6">
      <c r="B319" s="431" t="s">
        <v>1024</v>
      </c>
      <c r="K319" s="6"/>
      <c r="L319" s="3"/>
      <c r="M319" s="3"/>
    </row>
    <row r="320" spans="2:13" ht="15.6">
      <c r="B320" s="431" t="s">
        <v>1025</v>
      </c>
      <c r="K320" s="6"/>
      <c r="L320" s="3"/>
      <c r="M320" s="3"/>
    </row>
    <row r="321" spans="2:13" ht="15.6">
      <c r="B321" s="431" t="s">
        <v>1026</v>
      </c>
      <c r="K321" s="6"/>
      <c r="L321" s="3"/>
      <c r="M321" s="3"/>
    </row>
    <row r="322" spans="2:13" ht="15.6">
      <c r="B322" s="431" t="s">
        <v>1027</v>
      </c>
      <c r="K322" s="6"/>
      <c r="L322" s="3"/>
      <c r="M322" s="3"/>
    </row>
    <row r="323" spans="2:13" ht="15.6">
      <c r="B323" s="431" t="s">
        <v>1028</v>
      </c>
      <c r="K323" s="6"/>
      <c r="L323" s="3"/>
      <c r="M323" s="3"/>
    </row>
    <row r="324" spans="2:13" ht="15.6">
      <c r="B324" s="431" t="s">
        <v>1029</v>
      </c>
      <c r="K324" s="6"/>
      <c r="L324" s="3"/>
      <c r="M324" s="3"/>
    </row>
    <row r="325" spans="2:13" ht="15.6">
      <c r="B325" s="431" t="s">
        <v>1030</v>
      </c>
      <c r="K325" s="6"/>
      <c r="L325" s="3"/>
      <c r="M325" s="3"/>
    </row>
    <row r="326" spans="2:13" ht="15.6">
      <c r="B326" s="431" t="s">
        <v>1031</v>
      </c>
      <c r="K326" s="6"/>
      <c r="L326" s="3"/>
      <c r="M326" s="3"/>
    </row>
    <row r="327" spans="2:13" ht="15.6">
      <c r="B327" s="431" t="s">
        <v>1032</v>
      </c>
      <c r="K327" s="6"/>
      <c r="L327" s="3"/>
      <c r="M327" s="3"/>
    </row>
    <row r="328" spans="2:13" ht="15.6">
      <c r="B328" s="431" t="s">
        <v>1033</v>
      </c>
      <c r="K328" s="6"/>
      <c r="L328" s="3"/>
      <c r="M328" s="3"/>
    </row>
    <row r="329" spans="2:13" ht="15.6">
      <c r="B329" s="431" t="s">
        <v>1034</v>
      </c>
      <c r="K329" s="6"/>
      <c r="L329" s="3"/>
      <c r="M329" s="3"/>
    </row>
    <row r="330" spans="2:13" ht="15.6">
      <c r="B330" s="431" t="s">
        <v>1035</v>
      </c>
      <c r="K330" s="6"/>
      <c r="L330" s="3"/>
      <c r="M330" s="3"/>
    </row>
    <row r="331" spans="2:13" ht="15.6">
      <c r="B331" s="431" t="s">
        <v>1036</v>
      </c>
      <c r="L331" s="3"/>
      <c r="M331" s="3"/>
    </row>
    <row r="332" spans="2:13" ht="15.6">
      <c r="B332" s="431" t="s">
        <v>1037</v>
      </c>
      <c r="K332" s="6"/>
      <c r="L332" s="3"/>
      <c r="M332" s="3"/>
    </row>
    <row r="333" spans="2:13" ht="15.6">
      <c r="B333" s="431" t="s">
        <v>213</v>
      </c>
      <c r="K333" s="3"/>
      <c r="L333" s="3"/>
      <c r="M333" s="3"/>
    </row>
    <row r="334" spans="2:13" ht="15.6">
      <c r="B334" s="431" t="s">
        <v>214</v>
      </c>
      <c r="K334" s="3"/>
    </row>
    <row r="335" spans="2:13" ht="15.6">
      <c r="B335" s="431" t="s">
        <v>723</v>
      </c>
      <c r="K335" s="3"/>
    </row>
    <row r="336" spans="2:13" ht="15.6">
      <c r="B336" s="431" t="s">
        <v>1038</v>
      </c>
      <c r="K336" s="3"/>
    </row>
    <row r="337" spans="2:13" ht="15.6">
      <c r="B337" s="431" t="s">
        <v>159</v>
      </c>
      <c r="K337" s="6"/>
    </row>
    <row r="338" spans="2:13" ht="15.6">
      <c r="B338" s="431" t="s">
        <v>1039</v>
      </c>
      <c r="K338" s="6"/>
      <c r="L338" s="3"/>
      <c r="M338" s="3"/>
    </row>
    <row r="339" spans="2:13" ht="15.6">
      <c r="B339" s="431" t="s">
        <v>160</v>
      </c>
      <c r="K339" s="6"/>
      <c r="L339" s="3"/>
      <c r="M339" s="3"/>
    </row>
    <row r="340" spans="2:13" ht="15.6">
      <c r="B340" s="431" t="s">
        <v>161</v>
      </c>
      <c r="K340" s="6"/>
      <c r="L340" s="3"/>
      <c r="M340" s="3"/>
    </row>
    <row r="341" spans="2:13" ht="15.6">
      <c r="B341" s="431" t="s">
        <v>162</v>
      </c>
      <c r="F341" s="4"/>
      <c r="G341" s="4"/>
      <c r="H341" s="4"/>
      <c r="I341" s="4"/>
      <c r="J341" s="4"/>
    </row>
    <row r="342" spans="2:13" ht="15.6">
      <c r="B342" s="431" t="s">
        <v>163</v>
      </c>
      <c r="F342" s="4"/>
      <c r="G342" s="4"/>
      <c r="H342" s="4"/>
      <c r="I342" s="4"/>
      <c r="J342" s="4"/>
    </row>
    <row r="343" spans="2:13" ht="15.6">
      <c r="B343" s="431" t="s">
        <v>1038</v>
      </c>
      <c r="F343" s="4"/>
      <c r="G343" s="4"/>
      <c r="H343" s="4"/>
      <c r="I343" s="4"/>
      <c r="J343" s="4"/>
    </row>
    <row r="344" spans="2:13" ht="15.6">
      <c r="B344" s="109" t="s">
        <v>37</v>
      </c>
      <c r="F344" s="4"/>
      <c r="G344" s="4"/>
      <c r="H344" s="4"/>
      <c r="I344" s="4"/>
      <c r="J344" s="4"/>
    </row>
    <row r="345" spans="2:13" ht="15.6">
      <c r="B345" s="109" t="s">
        <v>4</v>
      </c>
      <c r="K345" s="7"/>
      <c r="L345" s="3"/>
      <c r="M345" s="3"/>
    </row>
    <row r="346" spans="2:13" ht="15.6">
      <c r="B346" s="109" t="s">
        <v>35</v>
      </c>
      <c r="K346" s="7"/>
      <c r="L346" s="3"/>
      <c r="M346" s="3"/>
    </row>
    <row r="347" spans="2:13" ht="15.6">
      <c r="B347" s="109" t="s">
        <v>36</v>
      </c>
      <c r="F347" s="8"/>
      <c r="G347" s="8"/>
      <c r="H347" s="8"/>
      <c r="I347" s="8"/>
      <c r="J347" s="8"/>
    </row>
    <row r="348" spans="2:13" ht="15.6">
      <c r="B348" s="109" t="s">
        <v>38</v>
      </c>
      <c r="K348" s="9"/>
      <c r="L348" s="9"/>
      <c r="M348" s="9"/>
    </row>
    <row r="349" spans="2:13" ht="15.6">
      <c r="B349" s="109" t="s">
        <v>39</v>
      </c>
      <c r="K349" s="9"/>
      <c r="L349" s="9"/>
      <c r="M349" s="9"/>
    </row>
    <row r="350" spans="2:13" ht="15.6">
      <c r="B350" s="109" t="s">
        <v>40</v>
      </c>
      <c r="K350" s="9"/>
      <c r="L350" s="9"/>
      <c r="M350" s="9"/>
    </row>
    <row r="351" spans="2:13" ht="15.6">
      <c r="B351" s="109" t="s">
        <v>41</v>
      </c>
      <c r="F351" s="10"/>
      <c r="G351" s="10"/>
      <c r="H351" s="10"/>
      <c r="I351" s="10"/>
      <c r="J351" s="10"/>
      <c r="K351" s="10"/>
      <c r="L351" s="10"/>
      <c r="M351" s="10"/>
    </row>
    <row r="352" spans="2:13" ht="15.6">
      <c r="B352" s="109" t="s">
        <v>5</v>
      </c>
      <c r="K352" s="6"/>
      <c r="L352" s="3"/>
      <c r="M352" s="3"/>
    </row>
    <row r="353" spans="2:13" ht="15.6">
      <c r="B353" s="109" t="s">
        <v>241</v>
      </c>
      <c r="F353" s="4"/>
      <c r="G353" s="4"/>
      <c r="H353" s="4"/>
      <c r="I353" s="4"/>
      <c r="J353" s="4"/>
    </row>
    <row r="354" spans="2:13" ht="15.6">
      <c r="B354" s="109" t="s">
        <v>242</v>
      </c>
      <c r="K354" s="7"/>
      <c r="L354" s="3"/>
      <c r="M354" s="3"/>
    </row>
    <row r="355" spans="2:13" ht="15.6">
      <c r="B355" s="109" t="s">
        <v>243</v>
      </c>
      <c r="K355" s="7"/>
      <c r="L355" s="3"/>
      <c r="M355" s="3"/>
    </row>
    <row r="356" spans="2:13" ht="15.6">
      <c r="B356" s="109" t="s">
        <v>244</v>
      </c>
      <c r="F356" s="8"/>
      <c r="G356" s="8"/>
      <c r="H356" s="8"/>
      <c r="I356" s="8"/>
      <c r="J356" s="8"/>
    </row>
    <row r="357" spans="2:13" ht="15.6">
      <c r="B357" s="109" t="s">
        <v>245</v>
      </c>
      <c r="K357" s="9"/>
      <c r="L357" s="9"/>
      <c r="M357" s="9"/>
    </row>
    <row r="358" spans="2:13" ht="15.6">
      <c r="B358" s="109" t="s">
        <v>246</v>
      </c>
      <c r="K358" s="9"/>
      <c r="L358" s="9"/>
      <c r="M358" s="9"/>
    </row>
    <row r="359" spans="2:13" ht="15.6">
      <c r="B359" s="109" t="s">
        <v>247</v>
      </c>
      <c r="K359" s="9"/>
      <c r="L359" s="9"/>
      <c r="M359" s="9"/>
    </row>
    <row r="360" spans="2:13" ht="15.6">
      <c r="B360" s="109" t="s">
        <v>248</v>
      </c>
      <c r="F360" s="10"/>
      <c r="G360" s="10"/>
      <c r="H360" s="10"/>
      <c r="I360" s="10"/>
      <c r="J360" s="10"/>
      <c r="K360" s="10"/>
      <c r="L360" s="10"/>
      <c r="M360" s="10"/>
    </row>
    <row r="361" spans="2:13" ht="15.6">
      <c r="B361" s="109" t="s">
        <v>249</v>
      </c>
      <c r="K361" s="6"/>
      <c r="L361" s="3"/>
      <c r="M361" s="3"/>
    </row>
    <row r="362" spans="2:13" ht="15.6">
      <c r="B362" s="109" t="s">
        <v>64</v>
      </c>
      <c r="K362" s="6"/>
      <c r="L362" s="3"/>
      <c r="M362" s="3"/>
    </row>
    <row r="363" spans="2:13" ht="15.6">
      <c r="B363" s="109" t="s">
        <v>65</v>
      </c>
      <c r="K363" s="6"/>
      <c r="L363" s="3"/>
      <c r="M363" s="3"/>
    </row>
    <row r="364" spans="2:13" ht="15.6">
      <c r="B364" s="109" t="s">
        <v>63</v>
      </c>
      <c r="K364" s="6"/>
      <c r="L364" s="3"/>
      <c r="M364" s="3"/>
    </row>
    <row r="365" spans="2:13" ht="15.6">
      <c r="B365" s="109" t="s">
        <v>66</v>
      </c>
      <c r="K365" s="6"/>
      <c r="L365" s="3"/>
      <c r="M365" s="3"/>
    </row>
    <row r="366" spans="2:13" ht="15.6">
      <c r="B366" s="109" t="s">
        <v>67</v>
      </c>
      <c r="K366" s="6"/>
      <c r="L366" s="3"/>
      <c r="M366" s="3"/>
    </row>
    <row r="367" spans="2:13" ht="15.6">
      <c r="B367" s="109" t="s">
        <v>68</v>
      </c>
      <c r="K367" s="6"/>
      <c r="L367" s="3"/>
      <c r="M367" s="3"/>
    </row>
    <row r="368" spans="2:13" ht="15.6">
      <c r="B368" s="109" t="s">
        <v>69</v>
      </c>
      <c r="K368" s="6"/>
      <c r="L368" s="3"/>
      <c r="M368" s="3"/>
    </row>
    <row r="369" spans="2:13" ht="15.6">
      <c r="B369" s="109" t="s">
        <v>70</v>
      </c>
      <c r="K369" s="6"/>
      <c r="L369" s="3"/>
      <c r="M369" s="3"/>
    </row>
    <row r="370" spans="2:13" ht="15.6">
      <c r="B370" s="109" t="s">
        <v>71</v>
      </c>
      <c r="K370" s="9"/>
      <c r="L370" s="9"/>
      <c r="M370" s="9"/>
    </row>
    <row r="371" spans="2:13" ht="15.6">
      <c r="B371" s="109" t="s">
        <v>6</v>
      </c>
      <c r="K371" s="6"/>
      <c r="L371" s="3"/>
      <c r="M371" s="3"/>
    </row>
    <row r="372" spans="2:13" ht="15.6">
      <c r="B372" s="109" t="s">
        <v>7</v>
      </c>
      <c r="K372" s="6"/>
    </row>
    <row r="373" spans="2:13" ht="15.6">
      <c r="B373" s="109" t="s">
        <v>8</v>
      </c>
      <c r="K373" s="3"/>
      <c r="L373" s="3"/>
      <c r="M373" s="3"/>
    </row>
    <row r="374" spans="2:13" ht="15.6">
      <c r="B374" s="109" t="s">
        <v>9</v>
      </c>
      <c r="K374" s="3"/>
    </row>
    <row r="375" spans="2:13" ht="15.6">
      <c r="B375" s="109" t="s">
        <v>10</v>
      </c>
      <c r="K375" s="3"/>
    </row>
    <row r="376" spans="2:13" ht="15.6">
      <c r="B376" s="109" t="s">
        <v>180</v>
      </c>
      <c r="K376" s="6"/>
    </row>
    <row r="377" spans="2:13" ht="15.6">
      <c r="B377" s="109" t="s">
        <v>181</v>
      </c>
      <c r="K377" s="6"/>
    </row>
    <row r="378" spans="2:13" ht="15.6">
      <c r="B378" s="109" t="s">
        <v>182</v>
      </c>
      <c r="K378" s="6"/>
      <c r="L378" s="3"/>
      <c r="M378" s="3"/>
    </row>
    <row r="379" spans="2:13" ht="15.6">
      <c r="B379" s="109" t="s">
        <v>183</v>
      </c>
    </row>
    <row r="380" spans="2:13" ht="15.6">
      <c r="B380" s="109" t="s">
        <v>184</v>
      </c>
    </row>
    <row r="381" spans="2:13" ht="15.6">
      <c r="B381" s="109" t="s">
        <v>185</v>
      </c>
    </row>
    <row r="382" spans="2:13" ht="15.6">
      <c r="B382" s="109" t="s">
        <v>186</v>
      </c>
    </row>
    <row r="383" spans="2:13" ht="18.75" customHeight="1">
      <c r="B383" s="109" t="s">
        <v>187</v>
      </c>
    </row>
    <row r="384" spans="2:13" ht="15.6">
      <c r="B384" s="109" t="s">
        <v>11</v>
      </c>
    </row>
    <row r="385" spans="2:13" ht="15.6">
      <c r="B385" s="109" t="s">
        <v>12</v>
      </c>
      <c r="K385" s="9"/>
      <c r="L385" s="9"/>
      <c r="M385" s="9"/>
    </row>
    <row r="386" spans="2:13" ht="15.6">
      <c r="B386" s="109" t="s">
        <v>13</v>
      </c>
      <c r="K386" s="7"/>
      <c r="L386" s="3"/>
      <c r="M386" s="3"/>
    </row>
    <row r="387" spans="2:13" ht="15.6">
      <c r="B387" s="109" t="s">
        <v>14</v>
      </c>
      <c r="F387" s="8"/>
      <c r="G387" s="8"/>
      <c r="H387" s="8"/>
      <c r="I387" s="8"/>
      <c r="J387" s="8"/>
    </row>
    <row r="388" spans="2:13" ht="15.6">
      <c r="B388" s="109" t="s">
        <v>204</v>
      </c>
      <c r="K388" s="9"/>
      <c r="L388" s="9"/>
      <c r="M388" s="9"/>
    </row>
    <row r="389" spans="2:13" ht="15.6">
      <c r="B389" s="109" t="s">
        <v>205</v>
      </c>
      <c r="K389" s="9"/>
      <c r="L389" s="9"/>
      <c r="M389" s="9"/>
    </row>
    <row r="390" spans="2:13" ht="15.6">
      <c r="B390" s="109" t="s">
        <v>1040</v>
      </c>
      <c r="K390" s="9"/>
      <c r="L390" s="9"/>
      <c r="M390" s="9"/>
    </row>
    <row r="391" spans="2:13" ht="15.6">
      <c r="B391" s="109" t="s">
        <v>1041</v>
      </c>
      <c r="F391" s="10"/>
      <c r="G391" s="10"/>
      <c r="H391" s="10"/>
      <c r="I391" s="10"/>
      <c r="J391" s="10"/>
      <c r="K391" s="10"/>
      <c r="L391" s="10"/>
      <c r="M391" s="10"/>
    </row>
    <row r="392" spans="2:13" ht="15.6">
      <c r="B392" s="109" t="s">
        <v>1042</v>
      </c>
      <c r="F392" s="10"/>
      <c r="G392" s="10"/>
      <c r="H392" s="10"/>
      <c r="I392" s="10"/>
      <c r="J392" s="10"/>
      <c r="K392" s="10"/>
      <c r="L392" s="10"/>
      <c r="M392" s="10"/>
    </row>
    <row r="393" spans="2:13" ht="15.6">
      <c r="B393" s="109" t="s">
        <v>1043</v>
      </c>
      <c r="F393" s="10"/>
      <c r="G393" s="10"/>
      <c r="H393" s="10"/>
      <c r="I393" s="10"/>
      <c r="J393" s="10"/>
      <c r="K393" s="10"/>
      <c r="L393" s="10"/>
      <c r="M393" s="10"/>
    </row>
    <row r="394" spans="2:13" ht="15.6">
      <c r="B394" s="109" t="s">
        <v>1044</v>
      </c>
      <c r="K394" s="6"/>
      <c r="L394" s="3"/>
      <c r="M394" s="3"/>
    </row>
    <row r="395" spans="2:13" ht="15.6">
      <c r="B395" s="109" t="s">
        <v>1045</v>
      </c>
      <c r="K395" s="6"/>
      <c r="L395" s="3"/>
      <c r="M395" s="3"/>
    </row>
    <row r="396" spans="2:13" ht="15" customHeight="1">
      <c r="B396" s="109" t="s">
        <v>1046</v>
      </c>
      <c r="L396" s="3"/>
      <c r="M396" s="3"/>
    </row>
    <row r="397" spans="2:13" ht="15.6">
      <c r="B397" s="431" t="s">
        <v>216</v>
      </c>
      <c r="L397" s="3"/>
      <c r="M397" s="3"/>
    </row>
    <row r="398" spans="2:13" ht="15.6">
      <c r="B398" s="431" t="s">
        <v>865</v>
      </c>
      <c r="L398" s="3"/>
      <c r="M398" s="3"/>
    </row>
    <row r="399" spans="2:13" ht="15.6">
      <c r="B399" s="1024" t="s">
        <v>220</v>
      </c>
      <c r="L399" s="3"/>
      <c r="M399" s="3"/>
    </row>
    <row r="400" spans="2:13" ht="15.6">
      <c r="B400" s="1024" t="s">
        <v>221</v>
      </c>
      <c r="L400" s="3"/>
      <c r="M400" s="3"/>
    </row>
    <row r="401" spans="2:13" ht="15.6">
      <c r="B401" s="1024" t="s">
        <v>222</v>
      </c>
      <c r="L401" s="3"/>
      <c r="M401" s="3"/>
    </row>
    <row r="402" spans="2:13" ht="15.6">
      <c r="B402" s="1024" t="s">
        <v>223</v>
      </c>
      <c r="L402" s="3"/>
      <c r="M402" s="3"/>
    </row>
    <row r="403" spans="2:13" ht="15.6">
      <c r="B403" s="1024" t="s">
        <v>224</v>
      </c>
      <c r="L403" s="3"/>
      <c r="M403" s="3"/>
    </row>
    <row r="404" spans="2:13" ht="15.6">
      <c r="B404" s="1024" t="s">
        <v>250</v>
      </c>
      <c r="L404" s="3"/>
      <c r="M404" s="3"/>
    </row>
    <row r="405" spans="2:13" ht="15.6">
      <c r="B405" s="1024" t="s">
        <v>225</v>
      </c>
      <c r="L405" s="3"/>
      <c r="M405" s="3"/>
    </row>
    <row r="406" spans="2:13" ht="15.6">
      <c r="B406" s="1024" t="s">
        <v>226</v>
      </c>
      <c r="L406" s="3"/>
      <c r="M406" s="3"/>
    </row>
    <row r="407" spans="2:13" ht="15.6">
      <c r="B407" s="1024" t="s">
        <v>227</v>
      </c>
      <c r="L407" s="3"/>
      <c r="M407" s="3"/>
    </row>
    <row r="408" spans="2:13" ht="15.6">
      <c r="B408" s="1024" t="s">
        <v>228</v>
      </c>
      <c r="L408" s="3"/>
      <c r="M408" s="3"/>
    </row>
    <row r="409" spans="2:13" ht="15.6">
      <c r="B409" s="1024" t="s">
        <v>229</v>
      </c>
      <c r="L409" s="3"/>
      <c r="M409" s="3"/>
    </row>
    <row r="410" spans="2:13" ht="15.6">
      <c r="B410" s="1024" t="s">
        <v>230</v>
      </c>
      <c r="L410" s="3"/>
      <c r="M410" s="3"/>
    </row>
    <row r="411" spans="2:13" ht="15.6">
      <c r="B411" s="1024" t="s">
        <v>231</v>
      </c>
      <c r="L411" s="3"/>
      <c r="M411" s="3"/>
    </row>
    <row r="412" spans="2:13" ht="15.6">
      <c r="B412" s="1024" t="s">
        <v>232</v>
      </c>
      <c r="L412" s="3"/>
      <c r="M412" s="3"/>
    </row>
    <row r="413" spans="2:13" ht="15.6">
      <c r="B413" s="1024" t="s">
        <v>233</v>
      </c>
      <c r="L413" s="3"/>
      <c r="M413" s="3"/>
    </row>
    <row r="414" spans="2:13" ht="15.6">
      <c r="B414" s="1024" t="s">
        <v>234</v>
      </c>
      <c r="L414" s="3"/>
      <c r="M414" s="3"/>
    </row>
    <row r="415" spans="2:13" ht="15.6">
      <c r="B415" s="1024" t="s">
        <v>235</v>
      </c>
      <c r="L415" s="3"/>
      <c r="M415" s="3"/>
    </row>
    <row r="416" spans="2:13" ht="15.6">
      <c r="B416" s="1024" t="s">
        <v>236</v>
      </c>
      <c r="L416" s="3"/>
      <c r="M416" s="3"/>
    </row>
    <row r="417" spans="2:13" ht="15.6">
      <c r="B417" s="1024" t="s">
        <v>237</v>
      </c>
      <c r="L417" s="3"/>
      <c r="M417" s="3"/>
    </row>
    <row r="418" spans="2:13" ht="15.6">
      <c r="B418" s="1024" t="s">
        <v>238</v>
      </c>
      <c r="L418" s="3"/>
      <c r="M418" s="3"/>
    </row>
    <row r="419" spans="2:13" ht="15.6">
      <c r="B419" s="1024" t="s">
        <v>239</v>
      </c>
      <c r="L419" s="3"/>
      <c r="M419" s="3"/>
    </row>
    <row r="420" spans="2:13" ht="15.6">
      <c r="B420" s="109" t="s">
        <v>1047</v>
      </c>
      <c r="L420" s="3"/>
      <c r="M420" s="3"/>
    </row>
    <row r="421" spans="2:13" ht="15.6">
      <c r="B421" s="109" t="s">
        <v>1048</v>
      </c>
      <c r="L421" s="3"/>
      <c r="M421" s="3"/>
    </row>
    <row r="422" spans="2:13" ht="15.6">
      <c r="B422" s="109" t="s">
        <v>217</v>
      </c>
      <c r="L422" s="3"/>
      <c r="M422" s="3"/>
    </row>
    <row r="423" spans="2:13" ht="15.6">
      <c r="B423" s="431" t="s">
        <v>218</v>
      </c>
      <c r="L423" s="3"/>
      <c r="M423" s="3"/>
    </row>
    <row r="424" spans="2:13" ht="15.6">
      <c r="B424" s="431" t="s">
        <v>219</v>
      </c>
      <c r="L424" s="3"/>
      <c r="M424" s="3"/>
    </row>
    <row r="425" spans="2:13" ht="15.6">
      <c r="B425" s="431" t="s">
        <v>1049</v>
      </c>
      <c r="L425" s="3"/>
      <c r="M425" s="3"/>
    </row>
    <row r="426" spans="2:13" ht="15.6">
      <c r="B426" s="431" t="s">
        <v>1050</v>
      </c>
      <c r="L426" s="3"/>
      <c r="M426" s="3"/>
    </row>
    <row r="427" spans="2:13" ht="15.6">
      <c r="B427" s="431" t="s">
        <v>1051</v>
      </c>
      <c r="K427" s="6"/>
      <c r="L427" s="3"/>
      <c r="M427" s="3"/>
    </row>
    <row r="428" spans="2:13" ht="15.6">
      <c r="B428" s="431" t="s">
        <v>1052</v>
      </c>
      <c r="K428" s="6"/>
      <c r="L428" s="3"/>
      <c r="M428" s="3"/>
    </row>
    <row r="429" spans="2:13" ht="15.6">
      <c r="B429" s="431" t="s">
        <v>1053</v>
      </c>
      <c r="K429" s="6"/>
      <c r="L429" s="3"/>
      <c r="M429" s="3"/>
    </row>
    <row r="430" spans="2:13" ht="15.6">
      <c r="B430" s="431" t="s">
        <v>1054</v>
      </c>
      <c r="K430" s="6"/>
      <c r="L430" s="3"/>
      <c r="M430" s="3"/>
    </row>
    <row r="431" spans="2:13" ht="15.6">
      <c r="B431" s="431" t="s">
        <v>211</v>
      </c>
      <c r="K431" s="6"/>
      <c r="L431" s="3"/>
      <c r="M431" s="3"/>
    </row>
    <row r="432" spans="2:13" ht="15.6">
      <c r="B432" s="431" t="s">
        <v>212</v>
      </c>
      <c r="K432" s="6"/>
      <c r="L432" s="3"/>
      <c r="M432" s="3"/>
    </row>
    <row r="433" spans="2:13" ht="15.6">
      <c r="B433" s="431" t="s">
        <v>1055</v>
      </c>
      <c r="K433" s="6"/>
      <c r="L433" s="3"/>
      <c r="M433" s="3"/>
    </row>
    <row r="434" spans="2:13" ht="15.6">
      <c r="B434" s="431" t="s">
        <v>1056</v>
      </c>
      <c r="K434" s="6"/>
      <c r="L434" s="3"/>
      <c r="M434" s="3"/>
    </row>
    <row r="435" spans="2:13" ht="15.6">
      <c r="B435" s="431" t="s">
        <v>1057</v>
      </c>
      <c r="K435" s="6"/>
      <c r="L435" s="3"/>
      <c r="M435" s="3"/>
    </row>
    <row r="436" spans="2:13" ht="15.6">
      <c r="B436" s="1024" t="s">
        <v>1058</v>
      </c>
      <c r="K436" s="6"/>
      <c r="L436" s="3"/>
      <c r="M436" s="3"/>
    </row>
    <row r="437" spans="2:13" ht="15.6">
      <c r="B437" s="431" t="s">
        <v>701</v>
      </c>
      <c r="F437" s="12"/>
      <c r="G437" s="12"/>
      <c r="H437" s="12"/>
      <c r="I437" s="12"/>
      <c r="J437" s="12"/>
      <c r="K437" s="12"/>
      <c r="L437" s="12"/>
      <c r="M437" s="12"/>
    </row>
    <row r="438" spans="2:13">
      <c r="K438" s="6"/>
      <c r="L438" s="3"/>
      <c r="M438" s="3"/>
    </row>
    <row r="439" spans="2:13">
      <c r="K439" s="6"/>
    </row>
    <row r="440" spans="2:13">
      <c r="K440" s="3"/>
      <c r="L440" s="3"/>
      <c r="M440" s="3"/>
    </row>
    <row r="441" spans="2:13">
      <c r="K441" s="3"/>
      <c r="L441" s="3"/>
      <c r="M441" s="3"/>
    </row>
    <row r="442" spans="2:13">
      <c r="K442" s="3"/>
    </row>
    <row r="443" spans="2:13" ht="17.25" customHeight="1">
      <c r="K443" s="6"/>
    </row>
    <row r="444" spans="2:13">
      <c r="K444" s="6"/>
    </row>
    <row r="445" spans="2:13">
      <c r="K445" s="6"/>
      <c r="L445" s="3"/>
      <c r="M445" s="3"/>
    </row>
    <row r="450" spans="6:13">
      <c r="K450" s="9"/>
      <c r="L450" s="9"/>
      <c r="M450" s="9"/>
    </row>
    <row r="451" spans="6:13">
      <c r="K451" s="11"/>
      <c r="L451" s="3"/>
      <c r="M451" s="3"/>
    </row>
    <row r="452" spans="6:13">
      <c r="K452" s="3"/>
      <c r="L452" s="3"/>
      <c r="M452" s="3"/>
    </row>
    <row r="453" spans="6:13">
      <c r="K453" s="3"/>
    </row>
    <row r="454" spans="6:13">
      <c r="K454" s="9"/>
      <c r="L454" s="9"/>
      <c r="M454" s="9"/>
    </row>
    <row r="455" spans="6:13">
      <c r="F455" s="9"/>
      <c r="G455" s="9"/>
      <c r="H455" s="9"/>
      <c r="I455" s="9"/>
      <c r="J455" s="9"/>
    </row>
    <row r="456" spans="6:13">
      <c r="F456" s="10"/>
      <c r="G456" s="10"/>
      <c r="H456" s="10"/>
      <c r="I456" s="10"/>
      <c r="J456" s="10"/>
      <c r="K456" s="10"/>
      <c r="L456" s="10"/>
      <c r="M456" s="10"/>
    </row>
    <row r="457" spans="6:13">
      <c r="K457" s="6"/>
      <c r="L457" s="3"/>
      <c r="M457" s="3"/>
    </row>
    <row r="458" spans="6:13">
      <c r="K458" s="6"/>
      <c r="L458" s="3"/>
      <c r="M458" s="3"/>
    </row>
    <row r="459" spans="6:13">
      <c r="K459" s="6"/>
      <c r="L459" s="3"/>
      <c r="M459" s="3"/>
    </row>
    <row r="460" spans="6:13">
      <c r="K460" s="6"/>
      <c r="L460" s="3"/>
      <c r="M460" s="3"/>
    </row>
    <row r="461" spans="6:13">
      <c r="K461" s="6"/>
      <c r="L461" s="3"/>
      <c r="M461" s="3"/>
    </row>
    <row r="462" spans="6:13">
      <c r="K462" s="6"/>
      <c r="L462" s="3"/>
      <c r="M462" s="3"/>
    </row>
    <row r="463" spans="6:13">
      <c r="K463" s="3"/>
      <c r="L463" s="3"/>
      <c r="M463" s="3"/>
    </row>
    <row r="464" spans="6:13">
      <c r="K464" s="3"/>
    </row>
    <row r="465" spans="11:13">
      <c r="K465" s="3"/>
    </row>
    <row r="466" spans="11:13">
      <c r="K466" s="3"/>
    </row>
    <row r="467" spans="11:13">
      <c r="K467" s="6"/>
    </row>
    <row r="468" spans="11:13">
      <c r="K468" s="6"/>
      <c r="L468" s="3"/>
      <c r="M468" s="3"/>
    </row>
    <row r="469" spans="11:13">
      <c r="K469" s="6"/>
      <c r="L469" s="3"/>
      <c r="M469" s="3"/>
    </row>
    <row r="470" spans="11:13">
      <c r="K470" s="6"/>
      <c r="L470" s="3"/>
      <c r="M470" s="3"/>
    </row>
  </sheetData>
  <dataConsolidate/>
  <mergeCells count="187">
    <mergeCell ref="A234:D234"/>
    <mergeCell ref="F234:I234"/>
    <mergeCell ref="K234:M234"/>
    <mergeCell ref="O234:U234"/>
    <mergeCell ref="M127:N127"/>
    <mergeCell ref="M128:N128"/>
    <mergeCell ref="M129:N129"/>
    <mergeCell ref="M130:N130"/>
    <mergeCell ref="M131:N131"/>
    <mergeCell ref="M132:N132"/>
    <mergeCell ref="M133:N133"/>
    <mergeCell ref="M134:N134"/>
    <mergeCell ref="M135:N135"/>
    <mergeCell ref="M137:N137"/>
    <mergeCell ref="M138:N138"/>
    <mergeCell ref="M139:N139"/>
    <mergeCell ref="M140:N140"/>
    <mergeCell ref="M141:N141"/>
    <mergeCell ref="M142:N142"/>
    <mergeCell ref="M143:N143"/>
    <mergeCell ref="M144:N144"/>
    <mergeCell ref="M145:N145"/>
    <mergeCell ref="M146:N146"/>
    <mergeCell ref="M147:N147"/>
    <mergeCell ref="M118:N118"/>
    <mergeCell ref="M119:N119"/>
    <mergeCell ref="M120:N120"/>
    <mergeCell ref="M121:N121"/>
    <mergeCell ref="M122:N122"/>
    <mergeCell ref="M123:N123"/>
    <mergeCell ref="M124:N124"/>
    <mergeCell ref="M125:N125"/>
    <mergeCell ref="M126:N126"/>
    <mergeCell ref="K16:K18"/>
    <mergeCell ref="A5:S5"/>
    <mergeCell ref="R6:S6"/>
    <mergeCell ref="R7:S7"/>
    <mergeCell ref="R9:S9"/>
    <mergeCell ref="R10:S10"/>
    <mergeCell ref="R11:S11"/>
    <mergeCell ref="H13:J13"/>
    <mergeCell ref="E15:F15"/>
    <mergeCell ref="R12:S12"/>
    <mergeCell ref="R13:S13"/>
    <mergeCell ref="R14:S14"/>
    <mergeCell ref="R15:S15"/>
    <mergeCell ref="A6:D15"/>
    <mergeCell ref="J10:K10"/>
    <mergeCell ref="J11:K11"/>
    <mergeCell ref="J12:K12"/>
    <mergeCell ref="W16:W18"/>
    <mergeCell ref="A110:A112"/>
    <mergeCell ref="M115:N115"/>
    <mergeCell ref="M116:N116"/>
    <mergeCell ref="M117:N117"/>
    <mergeCell ref="A16:A18"/>
    <mergeCell ref="B16:B18"/>
    <mergeCell ref="C16:C18"/>
    <mergeCell ref="M136:N136"/>
    <mergeCell ref="V16:V18"/>
    <mergeCell ref="D17:D18"/>
    <mergeCell ref="E17:E18"/>
    <mergeCell ref="F17:F18"/>
    <mergeCell ref="G17:G18"/>
    <mergeCell ref="H17:H18"/>
    <mergeCell ref="I17:I18"/>
    <mergeCell ref="J17:J18"/>
    <mergeCell ref="L16:L18"/>
    <mergeCell ref="M16:M18"/>
    <mergeCell ref="T16:T18"/>
    <mergeCell ref="U16:U18"/>
    <mergeCell ref="N16:S18"/>
    <mergeCell ref="D16:F16"/>
    <mergeCell ref="G16:J16"/>
    <mergeCell ref="M148:N148"/>
    <mergeCell ref="M149:N149"/>
    <mergeCell ref="M150:N150"/>
    <mergeCell ref="M151:N151"/>
    <mergeCell ref="M152:N152"/>
    <mergeCell ref="M153:N153"/>
    <mergeCell ref="B172:B179"/>
    <mergeCell ref="M154:N154"/>
    <mergeCell ref="M155:N155"/>
    <mergeCell ref="M156:N156"/>
    <mergeCell ref="M157:N157"/>
    <mergeCell ref="M158:N158"/>
    <mergeCell ref="M159:N159"/>
    <mergeCell ref="M160:N160"/>
    <mergeCell ref="M161:N161"/>
    <mergeCell ref="M162:N162"/>
    <mergeCell ref="M163:N163"/>
    <mergeCell ref="M164:N164"/>
    <mergeCell ref="M165:N165"/>
    <mergeCell ref="M166:N166"/>
    <mergeCell ref="M167:N167"/>
    <mergeCell ref="B170:B171"/>
    <mergeCell ref="C170:C171"/>
    <mergeCell ref="D170:D171"/>
    <mergeCell ref="G170:G171"/>
    <mergeCell ref="D182:H182"/>
    <mergeCell ref="J182:L182"/>
    <mergeCell ref="M182:O182"/>
    <mergeCell ref="P182:R182"/>
    <mergeCell ref="A190:A191"/>
    <mergeCell ref="B190:C191"/>
    <mergeCell ref="D190:F190"/>
    <mergeCell ref="G190:G191"/>
    <mergeCell ref="H190:H191"/>
    <mergeCell ref="I190:J191"/>
    <mergeCell ref="K190:Q191"/>
    <mergeCell ref="R190:T191"/>
    <mergeCell ref="I192:J192"/>
    <mergeCell ref="R192:T192"/>
    <mergeCell ref="I193:J193"/>
    <mergeCell ref="R193:T193"/>
    <mergeCell ref="I194:J194"/>
    <mergeCell ref="R194:T194"/>
    <mergeCell ref="I195:J195"/>
    <mergeCell ref="R195:T195"/>
    <mergeCell ref="I196:J196"/>
    <mergeCell ref="R196:T196"/>
    <mergeCell ref="I197:J197"/>
    <mergeCell ref="R197:T197"/>
    <mergeCell ref="I198:J198"/>
    <mergeCell ref="R198:T198"/>
    <mergeCell ref="I199:J199"/>
    <mergeCell ref="R199:T199"/>
    <mergeCell ref="I200:J200"/>
    <mergeCell ref="R200:T200"/>
    <mergeCell ref="I201:J201"/>
    <mergeCell ref="R201:T201"/>
    <mergeCell ref="I202:J202"/>
    <mergeCell ref="R202:T202"/>
    <mergeCell ref="I203:J203"/>
    <mergeCell ref="R203:T203"/>
    <mergeCell ref="I204:J204"/>
    <mergeCell ref="R204:T204"/>
    <mergeCell ref="I205:J205"/>
    <mergeCell ref="R205:T205"/>
    <mergeCell ref="I206:J206"/>
    <mergeCell ref="R206:T206"/>
    <mergeCell ref="I207:J207"/>
    <mergeCell ref="R207:T207"/>
    <mergeCell ref="I208:J208"/>
    <mergeCell ref="R208:T208"/>
    <mergeCell ref="I209:J209"/>
    <mergeCell ref="R209:T209"/>
    <mergeCell ref="I210:J210"/>
    <mergeCell ref="R210:T210"/>
    <mergeCell ref="I211:J211"/>
    <mergeCell ref="R211:T211"/>
    <mergeCell ref="I212:J212"/>
    <mergeCell ref="R212:T212"/>
    <mergeCell ref="I213:J213"/>
    <mergeCell ref="R213:T213"/>
    <mergeCell ref="I214:J214"/>
    <mergeCell ref="R214:T214"/>
    <mergeCell ref="I215:J215"/>
    <mergeCell ref="R215:T215"/>
    <mergeCell ref="I216:J216"/>
    <mergeCell ref="R216:T216"/>
    <mergeCell ref="I217:J217"/>
    <mergeCell ref="R217:T217"/>
    <mergeCell ref="I218:J218"/>
    <mergeCell ref="R218:T218"/>
    <mergeCell ref="I219:J219"/>
    <mergeCell ref="R219:T219"/>
    <mergeCell ref="I220:J220"/>
    <mergeCell ref="R220:T220"/>
    <mergeCell ref="I221:J221"/>
    <mergeCell ref="R221:T221"/>
    <mergeCell ref="I222:J222"/>
    <mergeCell ref="R222:T222"/>
    <mergeCell ref="I223:J223"/>
    <mergeCell ref="R223:T223"/>
    <mergeCell ref="I224:J224"/>
    <mergeCell ref="R224:T224"/>
    <mergeCell ref="A229:D229"/>
    <mergeCell ref="F229:I229"/>
    <mergeCell ref="K229:M229"/>
    <mergeCell ref="O229:U229"/>
    <mergeCell ref="I225:J225"/>
    <mergeCell ref="R225:T225"/>
    <mergeCell ref="I226:J226"/>
    <mergeCell ref="R226:T226"/>
    <mergeCell ref="I227:J227"/>
    <mergeCell ref="R227:T227"/>
  </mergeCells>
  <conditionalFormatting sqref="Y152:AE152">
    <cfRule type="cellIs" dxfId="395" priority="1" operator="greaterThan">
      <formula>0</formula>
    </cfRule>
  </conditionalFormatting>
  <conditionalFormatting sqref="Y127:AF134">
    <cfRule type="cellIs" dxfId="394" priority="7" operator="greaterThan">
      <formula>0</formula>
    </cfRule>
  </conditionalFormatting>
  <conditionalFormatting sqref="Y137:AF144">
    <cfRule type="cellIs" dxfId="393" priority="6" operator="greaterThan">
      <formula>0</formula>
    </cfRule>
  </conditionalFormatting>
  <conditionalFormatting sqref="Y146:AH150 AF151:AH152 Y153:AH171">
    <cfRule type="cellIs" dxfId="392" priority="5" operator="greaterThan">
      <formula>0</formula>
    </cfRule>
  </conditionalFormatting>
  <conditionalFormatting sqref="Y117:AJ124">
    <cfRule type="cellIs" dxfId="391" priority="8" operator="greaterThan">
      <formula>0</formula>
    </cfRule>
  </conditionalFormatting>
  <conditionalFormatting sqref="AN127:AU134">
    <cfRule type="cellIs" dxfId="390" priority="3" operator="greaterThan">
      <formula>0</formula>
    </cfRule>
  </conditionalFormatting>
  <conditionalFormatting sqref="AN137:AU144">
    <cfRule type="cellIs" dxfId="389" priority="2" operator="greaterThan">
      <formula>0</formula>
    </cfRule>
  </conditionalFormatting>
  <conditionalFormatting sqref="AN117:AY124">
    <cfRule type="cellIs" dxfId="388" priority="4" operator="greaterThan">
      <formula>0</formula>
    </cfRule>
  </conditionalFormatting>
  <dataValidations count="8">
    <dataValidation type="list" allowBlank="1" showInputMessage="1" showErrorMessage="1" sqref="H116:H167" xr:uid="{2E67143D-084F-4D0C-A887-DCF151141905}">
      <formula1>"sắt đen, sắt trắng, sắt kẽm, nhôm"</formula1>
    </dataValidation>
    <dataValidation type="list" allowBlank="1" showInputMessage="1" showErrorMessage="1" sqref="J116" xr:uid="{38D6F7D2-9BE2-4958-8DBF-EAEA5E58EE14}">
      <formula1>"tròn, hộp, la"</formula1>
    </dataValidation>
    <dataValidation type="list" allowBlank="1" showInputMessage="1" showErrorMessage="1" sqref="O136:O137 O166:O167" xr:uid="{493F6BF7-700D-4C4B-B4A4-28A1B84C8423}">
      <formula1>"kg, cây 6 mét, cây 2.5 mét, cây 3 mét"</formula1>
    </dataValidation>
    <dataValidation type="list" allowBlank="1" showInputMessage="1" showErrorMessage="1" sqref="O117:O132" xr:uid="{81E02518-506B-49DA-9514-C5B39BDC1125}">
      <formula1>"kg, cây"</formula1>
    </dataValidation>
    <dataValidation type="list" allowBlank="1" showInputMessage="1" showErrorMessage="1" sqref="J166:J167 J150:J151 J145:J147 J136:J137 J158:J160" xr:uid="{A02A0ED3-0AF0-488C-91E6-9FFED86A9C1E}">
      <formula1>"ống, hộp, tròn đặc, la dẹt,V"</formula1>
    </dataValidation>
    <dataValidation type="list" allowBlank="1" showInputMessage="1" showErrorMessage="1" sqref="J138:J144 J161:J165 J148:J149 J152:J157 J133:J135" xr:uid="{502AE0D0-38BC-46F0-920F-3D98424EDBDA}">
      <formula1>"ống, hộp,vuông, tròn đặc, la dẹt,V"</formula1>
    </dataValidation>
    <dataValidation type="list" allowBlank="1" showInputMessage="1" showErrorMessage="1" sqref="J117:J132" xr:uid="{32892068-811D-402B-A0E5-FC29F5D99EBA}">
      <formula1>"Ống, Hộp,Vuông, Tròn Đặc, La Dẹt,V"</formula1>
    </dataValidation>
    <dataValidation type="list" allowBlank="1" showInputMessage="1" showErrorMessage="1" sqref="B192" xr:uid="{1EE114D8-59B5-4CC1-A5C8-C7D54E64F173}">
      <formula1>$B$245:$B$437</formula1>
    </dataValidation>
  </dataValidations>
  <hyperlinks>
    <hyperlink ref="E2" location="TH!A1" display="MENU" xr:uid="{6E57C0F7-A72C-43CE-AAED-80F894D757AB}"/>
  </hyperlinks>
  <printOptions horizontalCentered="1"/>
  <pageMargins left="0.2" right="0.2" top="0.25" bottom="0.25" header="0.3" footer="0.3"/>
  <pageSetup paperSize="9" scale="70" orientation="landscape" r:id="rId1"/>
  <rowBreaks count="2" manualBreakCount="2">
    <brk id="112" max="16383" man="1"/>
    <brk id="237" max="16383" man="1"/>
  </rowBreaks>
  <colBreaks count="1" manualBreakCount="1">
    <brk id="20" max="1048575" man="1"/>
  </col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CFB0C-B7BE-43DD-9EF9-7CAB54C31A69}">
  <dimension ref="A1:EW469"/>
  <sheetViews>
    <sheetView topLeftCell="B7" zoomScale="55" zoomScaleNormal="55" workbookViewId="0">
      <pane xSplit="1" topLeftCell="BI1" activePane="topRight" state="frozen"/>
      <selection activeCell="B1" sqref="B1"/>
      <selection pane="topRight" activeCell="AS21" sqref="AS21"/>
    </sheetView>
  </sheetViews>
  <sheetFormatPr defaultColWidth="9" defaultRowHeight="15" outlineLevelRow="2"/>
  <cols>
    <col min="1" max="1" width="3.1796875" style="4" customWidth="1"/>
    <col min="2" max="2" width="21.81640625"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9" width="8.6328125" style="3" bestFit="1" customWidth="1"/>
    <col min="10" max="10" width="7.1796875" style="3" customWidth="1"/>
    <col min="11" max="11" width="9.08984375" style="4" customWidth="1"/>
    <col min="12" max="12" width="8.08984375" style="4" customWidth="1"/>
    <col min="13" max="13" width="7.453125" style="4" hidden="1" customWidth="1"/>
    <col min="14" max="16" width="6.1796875" style="4" customWidth="1"/>
    <col min="17" max="17" width="2.1796875" style="4" customWidth="1"/>
    <col min="18" max="18" width="3" style="4" customWidth="1"/>
    <col min="19" max="19" width="6.1796875" style="4" customWidth="1"/>
    <col min="20" max="20" width="7.453125" style="4" hidden="1" customWidth="1"/>
    <col min="21" max="23" width="0" style="4" hidden="1" customWidth="1"/>
    <col min="24" max="24" width="10.1796875" style="4" hidden="1" customWidth="1"/>
    <col min="25" max="27" width="0" style="4" hidden="1" customWidth="1"/>
    <col min="28" max="28" width="6.6328125" style="19" customWidth="1"/>
    <col min="29" max="32" width="6.08984375" style="1046" customWidth="1"/>
    <col min="33" max="33" width="7.26953125" style="1046" customWidth="1"/>
    <col min="34" max="38" width="6.08984375" style="1046" hidden="1" customWidth="1"/>
    <col min="39" max="51" width="6.08984375" style="1046" customWidth="1"/>
    <col min="52" max="52" width="8" style="1046" customWidth="1"/>
    <col min="53" max="53" width="7.26953125" style="1046" customWidth="1"/>
    <col min="54" max="58" width="6.08984375" style="1046" customWidth="1"/>
    <col min="59" max="59" width="8.36328125" style="1046" customWidth="1"/>
    <col min="60" max="60" width="6.08984375" style="1046" customWidth="1"/>
    <col min="61" max="61" width="8.6328125" style="1046" customWidth="1"/>
    <col min="62" max="63" width="6.08984375" style="1046" customWidth="1"/>
    <col min="64" max="64" width="7.7265625" style="1046" customWidth="1"/>
    <col min="65" max="67" width="6.08984375" style="1046" customWidth="1"/>
    <col min="68" max="68" width="8" style="1046" customWidth="1"/>
    <col min="69" max="69" width="7.7265625" style="1046" customWidth="1"/>
    <col min="70" max="73" width="6.08984375" style="1046" customWidth="1"/>
    <col min="74" max="74" width="7.54296875" style="1046" customWidth="1"/>
    <col min="75" max="75" width="7.90625" style="1046" customWidth="1"/>
    <col min="76" max="78" width="6.08984375" style="1046" customWidth="1"/>
    <col min="79" max="83" width="6.08984375" style="1046" hidden="1" customWidth="1"/>
    <col min="84" max="84" width="8.36328125" style="1046" customWidth="1"/>
    <col min="85" max="89" width="6.08984375" style="1046" customWidth="1"/>
    <col min="90" max="90" width="8" style="1046" customWidth="1"/>
    <col min="91" max="91" width="7.36328125" style="1046" customWidth="1"/>
    <col min="92" max="113" width="6.08984375" style="1046" customWidth="1"/>
    <col min="114" max="114" width="6.90625" style="1046" customWidth="1"/>
    <col min="115" max="133" width="6.08984375" style="1046" customWidth="1"/>
    <col min="134" max="134" width="5.90625" style="1046" customWidth="1"/>
    <col min="135" max="135" width="7.453125" style="1046" customWidth="1"/>
    <col min="136" max="136" width="7.36328125" style="1046" customWidth="1"/>
    <col min="137" max="137" width="6.08984375" style="1046" customWidth="1"/>
    <col min="138" max="138" width="6.81640625" style="1046" customWidth="1"/>
    <col min="139" max="139" width="5.90625" style="1046" customWidth="1"/>
    <col min="140" max="140" width="6.08984375" style="1046" customWidth="1"/>
    <col min="141" max="141" width="8.6328125" style="1046" customWidth="1"/>
    <col min="142" max="142" width="6.08984375" style="1046" customWidth="1"/>
    <col min="143" max="143" width="8.36328125" style="1046" customWidth="1"/>
    <col min="144" max="144" width="5.90625" style="1046" customWidth="1"/>
    <col min="145" max="145" width="6.08984375" style="1046" customWidth="1"/>
    <col min="146" max="146" width="7.36328125" style="1046" customWidth="1"/>
    <col min="147" max="147" width="6.08984375" style="1046" customWidth="1"/>
    <col min="148" max="148" width="7.6328125" style="1046" customWidth="1"/>
    <col min="149" max="149" width="8.36328125" style="1046" customWidth="1"/>
    <col min="150" max="150" width="6.08984375" style="1046" customWidth="1"/>
    <col min="151" max="151" width="7.36328125" style="1046" customWidth="1"/>
    <col min="152" max="152" width="6.08984375" style="1046" customWidth="1"/>
    <col min="153" max="153" width="7.6328125" style="1046" customWidth="1"/>
    <col min="154" max="16384" width="9" style="4"/>
  </cols>
  <sheetData>
    <row r="1" spans="1:153" ht="17.25" customHeight="1">
      <c r="A1" s="4" t="s">
        <v>777</v>
      </c>
      <c r="C1" s="445"/>
      <c r="D1" s="445"/>
      <c r="E1" s="445"/>
      <c r="F1" s="445"/>
      <c r="G1" s="445"/>
      <c r="H1" s="445"/>
      <c r="I1" s="51"/>
      <c r="J1" s="51"/>
      <c r="K1" s="51"/>
      <c r="L1" s="51"/>
      <c r="M1" s="51"/>
    </row>
    <row r="2" spans="1:153" ht="18.899999999999999" customHeight="1">
      <c r="C2" s="445"/>
      <c r="D2" s="445"/>
      <c r="E2" s="250" t="s">
        <v>778</v>
      </c>
      <c r="F2" s="445"/>
      <c r="G2" s="445"/>
      <c r="H2" s="1012" t="s">
        <v>779</v>
      </c>
      <c r="I2" s="50"/>
      <c r="J2" s="50"/>
      <c r="K2" s="50"/>
      <c r="L2" s="50"/>
      <c r="M2" s="50"/>
      <c r="Q2" s="49"/>
    </row>
    <row r="3" spans="1:153" ht="18.899999999999999" customHeight="1">
      <c r="C3" s="445"/>
      <c r="D3" s="445"/>
      <c r="E3" s="445"/>
      <c r="F3" s="445"/>
      <c r="G3" s="445"/>
      <c r="H3" s="445"/>
      <c r="I3" s="52"/>
      <c r="J3" s="52"/>
      <c r="K3" s="52"/>
      <c r="L3" s="52"/>
      <c r="M3" s="52"/>
      <c r="T3" s="4">
        <v>4</v>
      </c>
      <c r="AC3" s="1047" t="s">
        <v>1096</v>
      </c>
      <c r="AM3" s="1047" t="s">
        <v>1097</v>
      </c>
      <c r="AW3" s="1048" t="s">
        <v>1098</v>
      </c>
      <c r="BG3" s="1048" t="s">
        <v>1099</v>
      </c>
      <c r="BQ3" s="1049" t="s">
        <v>1100</v>
      </c>
      <c r="CA3" s="1049" t="s">
        <v>1101</v>
      </c>
      <c r="CK3" s="1049" t="s">
        <v>1102</v>
      </c>
      <c r="CU3" s="1049" t="s">
        <v>1103</v>
      </c>
      <c r="DE3" s="1049" t="s">
        <v>1103</v>
      </c>
      <c r="DO3" s="1050" t="s">
        <v>1104</v>
      </c>
      <c r="DY3" s="1050" t="s">
        <v>1105</v>
      </c>
      <c r="EI3" s="1051" t="s">
        <v>1106</v>
      </c>
      <c r="ES3" s="1052" t="s">
        <v>1107</v>
      </c>
    </row>
    <row r="4" spans="1:153" ht="2.1" customHeight="1">
      <c r="A4" s="47"/>
      <c r="B4" s="47"/>
      <c r="C4" s="47"/>
      <c r="D4" s="47"/>
      <c r="E4" s="47"/>
      <c r="F4" s="48"/>
      <c r="G4" s="48"/>
      <c r="H4" s="48"/>
      <c r="I4" s="48"/>
      <c r="J4" s="48"/>
      <c r="K4" s="47"/>
      <c r="L4" s="47"/>
      <c r="M4" s="47"/>
      <c r="N4" s="47"/>
      <c r="O4" s="47"/>
      <c r="P4" s="47"/>
      <c r="Q4" s="47"/>
      <c r="R4" s="47"/>
      <c r="S4" s="47"/>
      <c r="T4" s="47"/>
      <c r="DO4" s="1053"/>
      <c r="DP4" s="1053"/>
      <c r="DQ4" s="1053"/>
      <c r="DR4" s="1053"/>
      <c r="DS4" s="1053"/>
      <c r="DT4" s="1053"/>
      <c r="DU4" s="1053"/>
      <c r="DV4" s="1053"/>
      <c r="DW4" s="1053"/>
      <c r="DX4" s="1053"/>
      <c r="DY4" s="1053"/>
      <c r="DZ4" s="1053"/>
      <c r="EA4" s="1053"/>
      <c r="EB4" s="1053"/>
      <c r="EC4" s="1053"/>
      <c r="ED4" s="1053"/>
    </row>
    <row r="5" spans="1:153" s="19" customFormat="1" ht="25.5" customHeight="1" thickBot="1">
      <c r="A5" s="1223" t="s">
        <v>780</v>
      </c>
      <c r="B5" s="1223"/>
      <c r="C5" s="1223"/>
      <c r="D5" s="1223"/>
      <c r="E5" s="1223"/>
      <c r="F5" s="1223"/>
      <c r="G5" s="1223"/>
      <c r="H5" s="1223"/>
      <c r="I5" s="1223"/>
      <c r="J5" s="1223"/>
      <c r="K5" s="1223"/>
      <c r="L5" s="1223"/>
      <c r="M5" s="1223"/>
      <c r="N5" s="1223"/>
      <c r="O5" s="1223"/>
      <c r="P5" s="1223"/>
      <c r="Q5" s="1223"/>
      <c r="R5" s="1223"/>
      <c r="S5" s="1223"/>
      <c r="T5" s="79"/>
      <c r="AC5" s="1054" t="s">
        <v>1108</v>
      </c>
      <c r="AD5" s="1054"/>
      <c r="AE5" s="1054" t="s">
        <v>1109</v>
      </c>
      <c r="AF5" s="1054"/>
      <c r="AG5" s="1054"/>
      <c r="AH5" s="1054"/>
      <c r="AI5" s="1054"/>
      <c r="AJ5" s="1054"/>
      <c r="AK5" s="1054"/>
      <c r="AL5" s="1054"/>
      <c r="AM5" s="1054" t="s">
        <v>1097</v>
      </c>
      <c r="AN5" s="1054"/>
      <c r="AO5" s="1054" t="s">
        <v>1109</v>
      </c>
      <c r="AP5" s="1054"/>
      <c r="AQ5" s="1054"/>
      <c r="AR5" s="1054"/>
      <c r="AS5" s="1054"/>
      <c r="AT5" s="1054"/>
      <c r="AU5" s="1054"/>
      <c r="AV5" s="1054"/>
      <c r="AW5" s="1054" t="s">
        <v>1110</v>
      </c>
      <c r="AX5" s="1054"/>
      <c r="AY5" s="1054" t="s">
        <v>1109</v>
      </c>
      <c r="AZ5" s="1054"/>
      <c r="BA5" s="1054"/>
      <c r="BB5" s="1054"/>
      <c r="BC5" s="1054"/>
      <c r="BD5" s="1054"/>
      <c r="BE5" s="1054"/>
      <c r="BF5" s="1054"/>
      <c r="BG5" s="1054" t="s">
        <v>1111</v>
      </c>
      <c r="BH5" s="1054"/>
      <c r="BI5" s="1054" t="s">
        <v>1109</v>
      </c>
      <c r="BJ5" s="1054"/>
      <c r="BK5" s="1054"/>
      <c r="BL5" s="1055"/>
      <c r="BM5" s="1054"/>
      <c r="BN5" s="1054"/>
      <c r="BO5" s="1054"/>
      <c r="BP5" s="1054"/>
      <c r="BQ5" s="1055" t="s">
        <v>1112</v>
      </c>
      <c r="BR5" s="1055"/>
      <c r="BS5" s="1055" t="s">
        <v>1109</v>
      </c>
      <c r="BT5" s="1055"/>
      <c r="BU5" s="1055"/>
      <c r="BV5" s="1055"/>
      <c r="BW5" s="1055"/>
      <c r="BX5" s="1055"/>
      <c r="BY5" s="1055"/>
      <c r="BZ5" s="1055"/>
      <c r="CA5" s="1055" t="s">
        <v>1101</v>
      </c>
      <c r="CB5" s="1055"/>
      <c r="CC5" s="1055" t="s">
        <v>1109</v>
      </c>
      <c r="CD5" s="1055"/>
      <c r="CE5" s="1055"/>
      <c r="CF5" s="1055"/>
      <c r="CG5" s="1055"/>
      <c r="CH5" s="1055"/>
      <c r="CI5" s="1055"/>
      <c r="CJ5" s="1055"/>
      <c r="CK5" s="1055" t="s">
        <v>1113</v>
      </c>
      <c r="CL5" s="1055"/>
      <c r="CM5" s="1055" t="s">
        <v>1109</v>
      </c>
      <c r="CN5" s="1055"/>
      <c r="CO5" s="1055"/>
      <c r="CP5" s="1055"/>
      <c r="CQ5" s="1055"/>
      <c r="CR5" s="1055"/>
      <c r="CS5" s="1055"/>
      <c r="CT5" s="1055"/>
      <c r="CU5" s="1055" t="s">
        <v>1111</v>
      </c>
      <c r="CV5" s="1055"/>
      <c r="CW5" s="1055" t="s">
        <v>1109</v>
      </c>
      <c r="CX5" s="1055"/>
      <c r="CY5" s="1055"/>
      <c r="CZ5" s="1055"/>
      <c r="DA5" s="1055"/>
      <c r="DB5" s="1055"/>
      <c r="DC5" s="1055"/>
      <c r="DD5" s="1055"/>
      <c r="DE5" s="1055" t="s">
        <v>1111</v>
      </c>
      <c r="DF5" s="1055"/>
      <c r="DG5" s="1055" t="s">
        <v>1109</v>
      </c>
      <c r="DH5" s="1055"/>
      <c r="DI5" s="1055"/>
      <c r="DJ5" s="1055"/>
      <c r="DK5" s="1054"/>
      <c r="DL5" s="1054"/>
      <c r="DM5" s="1054"/>
      <c r="DN5" s="1054"/>
      <c r="DO5" s="1056" t="s">
        <v>1114</v>
      </c>
      <c r="DP5" s="1056"/>
      <c r="DQ5" s="1056" t="s">
        <v>1109</v>
      </c>
      <c r="DR5" s="1056"/>
      <c r="DS5" s="1056"/>
      <c r="DT5" s="1056"/>
      <c r="DU5" s="1056"/>
      <c r="DV5" s="1056"/>
      <c r="DW5" s="1056"/>
      <c r="DX5" s="1056"/>
      <c r="DY5" s="1056" t="s">
        <v>1115</v>
      </c>
      <c r="DZ5" s="1056"/>
      <c r="EA5" s="1056" t="s">
        <v>1109</v>
      </c>
      <c r="EB5" s="1056"/>
      <c r="EC5" s="1056"/>
      <c r="ED5" s="1056"/>
      <c r="EE5" s="1054"/>
      <c r="EF5" s="1054"/>
      <c r="EG5" s="1054"/>
      <c r="EH5" s="1054"/>
      <c r="EI5" s="1057" t="s">
        <v>1116</v>
      </c>
      <c r="EJ5" s="1057"/>
      <c r="EK5" s="1057" t="s">
        <v>1117</v>
      </c>
      <c r="EL5" s="1057"/>
      <c r="EM5" s="1057"/>
      <c r="EN5" s="1057"/>
      <c r="EO5" s="1054"/>
      <c r="EP5" s="1054"/>
      <c r="EQ5" s="1054"/>
      <c r="ER5" s="1054"/>
      <c r="ES5" s="1058" t="s">
        <v>1118</v>
      </c>
      <c r="ET5" s="1054"/>
      <c r="EU5" s="1054"/>
      <c r="EV5" s="1054"/>
      <c r="EW5" s="1054"/>
    </row>
    <row r="6" spans="1:153" ht="15.9" customHeight="1">
      <c r="A6" s="1224"/>
      <c r="B6" s="1225"/>
      <c r="C6" s="1225"/>
      <c r="D6" s="1226"/>
      <c r="E6" s="27" t="s">
        <v>781</v>
      </c>
      <c r="F6" s="28"/>
      <c r="G6" s="67" t="s">
        <v>1069</v>
      </c>
      <c r="H6" s="67"/>
      <c r="I6" s="71" t="s">
        <v>783</v>
      </c>
      <c r="J6" s="86" t="s">
        <v>784</v>
      </c>
      <c r="K6" s="86" t="s">
        <v>785</v>
      </c>
      <c r="L6" s="87" t="s">
        <v>786</v>
      </c>
      <c r="M6" s="86"/>
      <c r="N6" s="70" t="s">
        <v>787</v>
      </c>
      <c r="O6" s="70"/>
      <c r="P6" s="340"/>
      <c r="Q6" s="15"/>
      <c r="R6" s="1233" t="s">
        <v>788</v>
      </c>
      <c r="S6" s="1234"/>
      <c r="T6" s="16" t="s">
        <v>789</v>
      </c>
      <c r="V6" s="1012" t="s">
        <v>790</v>
      </c>
      <c r="AC6" s="5" t="s">
        <v>1096</v>
      </c>
      <c r="AE6" s="1059" t="s">
        <v>1120</v>
      </c>
      <c r="AF6" s="1059"/>
      <c r="AH6" s="5"/>
      <c r="AI6" s="5"/>
      <c r="AJ6" s="5"/>
      <c r="AK6" s="5"/>
      <c r="AL6" s="5"/>
      <c r="AM6" s="5" t="s">
        <v>1121</v>
      </c>
      <c r="AO6" s="1059" t="s">
        <v>1122</v>
      </c>
      <c r="AP6" s="1059"/>
      <c r="AR6" s="1059"/>
      <c r="AW6" s="5" t="s">
        <v>1098</v>
      </c>
      <c r="AX6" s="5"/>
      <c r="AY6" s="1059" t="s">
        <v>1122</v>
      </c>
      <c r="AZ6" s="5"/>
      <c r="BA6" s="5"/>
      <c r="BB6" s="5"/>
      <c r="BC6" s="5"/>
      <c r="BD6" s="1059"/>
      <c r="BE6" s="5"/>
      <c r="BF6" s="5"/>
      <c r="BG6" s="5" t="s">
        <v>1099</v>
      </c>
      <c r="BH6" s="5"/>
      <c r="BI6" s="1059" t="s">
        <v>1122</v>
      </c>
      <c r="BJ6" s="5"/>
      <c r="BK6" s="5"/>
      <c r="BL6" s="5"/>
      <c r="BM6" s="5"/>
      <c r="BN6" s="1059"/>
      <c r="BO6" s="5"/>
      <c r="BP6" s="5"/>
      <c r="BQ6" s="5" t="s">
        <v>1123</v>
      </c>
      <c r="BR6" s="5"/>
      <c r="BS6" s="1059" t="s">
        <v>1120</v>
      </c>
      <c r="BT6" s="5"/>
      <c r="BU6" s="5"/>
      <c r="BV6" s="5"/>
      <c r="BW6" s="5"/>
      <c r="BX6" s="1059"/>
      <c r="BY6" s="5"/>
      <c r="BZ6" s="5"/>
      <c r="CA6" s="5" t="s">
        <v>1124</v>
      </c>
      <c r="CB6" s="5"/>
      <c r="CC6" s="1059"/>
      <c r="CD6" s="5"/>
      <c r="CE6" s="5"/>
      <c r="CF6" s="5"/>
      <c r="CG6" s="5"/>
      <c r="CH6" s="1059"/>
      <c r="CI6" s="5"/>
      <c r="CJ6" s="5"/>
      <c r="CK6" s="5" t="s">
        <v>1125</v>
      </c>
      <c r="CL6" s="5"/>
      <c r="CM6" s="1059" t="s">
        <v>1126</v>
      </c>
      <c r="CN6" s="5"/>
      <c r="CO6" s="5"/>
      <c r="CP6" s="5"/>
      <c r="CQ6" s="5"/>
      <c r="CR6" s="1059"/>
      <c r="CS6" s="5"/>
      <c r="CT6" s="5"/>
      <c r="CU6" s="5" t="s">
        <v>1127</v>
      </c>
      <c r="CV6" s="5"/>
      <c r="CW6" s="1059" t="s">
        <v>1122</v>
      </c>
      <c r="CX6" s="5"/>
      <c r="CY6" s="5"/>
      <c r="CZ6" s="5"/>
      <c r="DA6" s="5"/>
      <c r="DB6" s="1059"/>
      <c r="DC6" s="5"/>
      <c r="DD6" s="5"/>
      <c r="DE6" s="5" t="s">
        <v>1128</v>
      </c>
      <c r="DF6" s="5"/>
      <c r="DG6" s="1059" t="s">
        <v>1129</v>
      </c>
      <c r="DH6" s="5"/>
      <c r="DI6" s="5"/>
      <c r="DJ6" s="5"/>
      <c r="DK6" s="5"/>
      <c r="DL6" s="1059"/>
      <c r="DM6" s="5"/>
      <c r="DN6" s="5"/>
      <c r="DO6" s="5" t="s">
        <v>1104</v>
      </c>
      <c r="DP6" s="5"/>
      <c r="DQ6" s="1059" t="s">
        <v>1130</v>
      </c>
      <c r="DR6" s="5"/>
      <c r="DS6" s="5"/>
      <c r="DU6" s="5"/>
      <c r="DV6" s="1059"/>
      <c r="DW6" s="5"/>
      <c r="DX6" s="5"/>
      <c r="DY6" s="5" t="s">
        <v>1131</v>
      </c>
      <c r="DZ6" s="5"/>
      <c r="EA6" s="1059" t="s">
        <v>1122</v>
      </c>
      <c r="EB6" s="5"/>
      <c r="EC6" s="5"/>
      <c r="ED6" s="5"/>
      <c r="EE6" s="5"/>
      <c r="EF6" s="1059"/>
      <c r="EG6" s="5"/>
      <c r="EH6" s="5"/>
      <c r="EI6" s="961" t="s">
        <v>1132</v>
      </c>
      <c r="EJ6" s="5"/>
      <c r="EK6" s="1059" t="s">
        <v>1122</v>
      </c>
      <c r="EL6" s="5"/>
      <c r="EM6" s="5"/>
      <c r="EO6" s="5"/>
      <c r="EP6" s="1059"/>
      <c r="EQ6" s="5"/>
      <c r="ER6" s="5"/>
      <c r="ES6" s="1059" t="s">
        <v>1133</v>
      </c>
      <c r="ET6" s="5"/>
      <c r="EU6" s="1059"/>
      <c r="EV6" s="5"/>
      <c r="EW6" s="5"/>
    </row>
    <row r="7" spans="1:153" ht="15.9" customHeight="1">
      <c r="A7" s="1227"/>
      <c r="B7" s="1228"/>
      <c r="C7" s="1228"/>
      <c r="D7" s="1229"/>
      <c r="E7" s="446" t="s">
        <v>791</v>
      </c>
      <c r="F7" s="29"/>
      <c r="G7" s="68" t="s">
        <v>1070</v>
      </c>
      <c r="H7" s="68"/>
      <c r="I7" s="71" t="s">
        <v>793</v>
      </c>
      <c r="J7" s="71"/>
      <c r="K7" s="71"/>
      <c r="L7" s="88"/>
      <c r="M7" s="71"/>
      <c r="N7" s="56" t="s">
        <v>794</v>
      </c>
      <c r="O7" s="56"/>
      <c r="P7" s="251"/>
      <c r="Q7" s="14"/>
      <c r="R7" s="1214"/>
      <c r="S7" s="1215"/>
      <c r="T7" s="447"/>
      <c r="AC7" s="5" t="s">
        <v>1135</v>
      </c>
      <c r="AE7" s="1059" t="s">
        <v>1136</v>
      </c>
      <c r="AF7" s="1059"/>
      <c r="AH7" s="5"/>
      <c r="AI7" s="5"/>
      <c r="AJ7" s="5"/>
      <c r="AK7" s="5"/>
      <c r="AL7" s="5"/>
      <c r="AM7" s="5" t="s">
        <v>1121</v>
      </c>
      <c r="AO7" s="1059" t="s">
        <v>1122</v>
      </c>
      <c r="AP7" s="1059"/>
      <c r="AR7" s="1059"/>
      <c r="AS7" s="5"/>
      <c r="AT7" s="5"/>
      <c r="AU7" s="5"/>
      <c r="AV7" s="5"/>
      <c r="AW7" s="5" t="s">
        <v>1137</v>
      </c>
      <c r="AX7" s="5"/>
      <c r="AY7" s="5" t="s">
        <v>1138</v>
      </c>
      <c r="AZ7" s="5"/>
      <c r="BA7" s="5"/>
      <c r="BB7" s="5"/>
      <c r="BC7" s="5"/>
      <c r="BD7" s="5"/>
      <c r="BE7" s="5"/>
      <c r="BF7" s="5"/>
      <c r="BG7" s="5" t="s">
        <v>1139</v>
      </c>
      <c r="BH7" s="5"/>
      <c r="BI7" s="1059" t="s">
        <v>1122</v>
      </c>
      <c r="BJ7" s="5"/>
      <c r="BK7" s="5"/>
      <c r="BL7" s="5"/>
      <c r="BM7" s="5"/>
      <c r="BN7" s="5"/>
      <c r="BO7" s="5"/>
      <c r="BP7" s="5"/>
      <c r="BQ7" s="5" t="s">
        <v>1140</v>
      </c>
      <c r="BR7" s="5"/>
      <c r="BS7" s="5" t="s">
        <v>1120</v>
      </c>
      <c r="BT7" s="5"/>
      <c r="BU7" s="5"/>
      <c r="BV7" s="5"/>
      <c r="BW7" s="5"/>
      <c r="BX7" s="5"/>
      <c r="BY7" s="5"/>
      <c r="BZ7" s="5"/>
      <c r="CA7" s="5" t="s">
        <v>1141</v>
      </c>
      <c r="CB7" s="5"/>
      <c r="CC7" s="5"/>
      <c r="CD7" s="5"/>
      <c r="CE7" s="5"/>
      <c r="CF7" s="5"/>
      <c r="CG7" s="5"/>
      <c r="CH7" s="5"/>
      <c r="CI7" s="5"/>
      <c r="CJ7" s="5"/>
      <c r="CK7" s="5" t="s">
        <v>1142</v>
      </c>
      <c r="CL7" s="5"/>
      <c r="CM7" s="5" t="s">
        <v>1126</v>
      </c>
      <c r="CN7" s="5"/>
      <c r="CO7" s="5"/>
      <c r="CP7" s="5"/>
      <c r="CQ7" s="5"/>
      <c r="CR7" s="5"/>
      <c r="CS7" s="5"/>
      <c r="CT7" s="5"/>
      <c r="CU7" s="5" t="s">
        <v>1143</v>
      </c>
      <c r="CV7" s="5"/>
      <c r="CW7" s="5" t="s">
        <v>1122</v>
      </c>
      <c r="CX7" s="5"/>
      <c r="CY7" s="5"/>
      <c r="CZ7" s="5"/>
      <c r="DA7" s="5"/>
      <c r="DB7" s="5"/>
      <c r="DC7" s="5"/>
      <c r="DD7" s="5"/>
      <c r="DE7" s="5" t="s">
        <v>1144</v>
      </c>
      <c r="DF7" s="5"/>
      <c r="DG7" s="5" t="s">
        <v>1129</v>
      </c>
      <c r="DH7" s="5"/>
      <c r="DI7" s="5"/>
      <c r="DJ7" s="5"/>
      <c r="DK7" s="5"/>
      <c r="DL7" s="5"/>
      <c r="DM7" s="5"/>
      <c r="DN7" s="5"/>
      <c r="DO7" s="5" t="s">
        <v>1145</v>
      </c>
      <c r="DP7" s="5"/>
      <c r="DQ7" s="5" t="s">
        <v>1146</v>
      </c>
      <c r="DR7" s="5"/>
      <c r="DS7" s="5"/>
      <c r="DU7" s="5"/>
      <c r="DV7" s="5"/>
      <c r="DW7" s="5"/>
      <c r="DX7" s="5"/>
      <c r="DY7" s="5" t="s">
        <v>1105</v>
      </c>
      <c r="DZ7" s="5"/>
      <c r="EA7" s="5" t="s">
        <v>1122</v>
      </c>
      <c r="EB7" s="5"/>
      <c r="EC7" s="5"/>
      <c r="ED7" s="5"/>
      <c r="EE7" s="5"/>
      <c r="EF7" s="5"/>
      <c r="EG7" s="5"/>
      <c r="EH7" s="5"/>
      <c r="EI7" s="1059" t="s">
        <v>1106</v>
      </c>
      <c r="EJ7" s="5"/>
      <c r="EK7" s="5" t="s">
        <v>1122</v>
      </c>
      <c r="EL7" s="5"/>
      <c r="EM7" s="5"/>
      <c r="EO7" s="5"/>
      <c r="EP7" s="5"/>
      <c r="EQ7" s="5"/>
      <c r="ER7" s="5"/>
      <c r="ES7" s="1059" t="s">
        <v>1107</v>
      </c>
      <c r="ET7" s="5"/>
      <c r="EU7" s="5"/>
      <c r="EV7" s="5"/>
      <c r="EW7" s="5"/>
    </row>
    <row r="8" spans="1:153" ht="15.9" customHeight="1">
      <c r="A8" s="1227"/>
      <c r="B8" s="1228"/>
      <c r="C8" s="1228"/>
      <c r="D8" s="1229"/>
      <c r="E8" s="446" t="s">
        <v>795</v>
      </c>
      <c r="F8" s="29"/>
      <c r="G8" s="68" t="s">
        <v>796</v>
      </c>
      <c r="H8" s="68"/>
      <c r="I8" s="71" t="s">
        <v>797</v>
      </c>
      <c r="J8" s="71"/>
      <c r="K8" s="71"/>
      <c r="L8" s="88"/>
      <c r="M8" s="71"/>
      <c r="N8" s="56" t="s">
        <v>798</v>
      </c>
      <c r="O8" s="56"/>
      <c r="P8" s="251"/>
      <c r="Q8" s="14"/>
      <c r="R8" s="557">
        <v>892</v>
      </c>
      <c r="S8" s="558" t="s">
        <v>799</v>
      </c>
      <c r="T8" s="448">
        <v>1</v>
      </c>
      <c r="AC8" s="5" t="s">
        <v>1147</v>
      </c>
      <c r="AE8" s="1059" t="s">
        <v>1148</v>
      </c>
      <c r="AF8" s="1059"/>
      <c r="AH8" s="5"/>
      <c r="AI8" s="5"/>
      <c r="AJ8" s="5"/>
      <c r="AK8" s="5"/>
      <c r="AL8" s="5"/>
      <c r="AM8" s="5" t="s">
        <v>1149</v>
      </c>
      <c r="AO8" s="1059" t="s">
        <v>1150</v>
      </c>
      <c r="AP8" s="1059"/>
      <c r="AR8" s="1059"/>
      <c r="AS8" s="5"/>
      <c r="AT8" s="5"/>
      <c r="AU8" s="5"/>
      <c r="AV8" s="5"/>
      <c r="AW8" s="5" t="s">
        <v>1151</v>
      </c>
      <c r="AX8" s="5"/>
      <c r="AY8" s="5" t="s">
        <v>1138</v>
      </c>
      <c r="AZ8" s="5"/>
      <c r="BA8" s="5"/>
      <c r="BB8" s="5"/>
      <c r="BC8" s="5"/>
      <c r="BD8" s="5"/>
      <c r="BE8" s="5"/>
      <c r="BF8" s="5"/>
      <c r="BG8" s="5" t="s">
        <v>1152</v>
      </c>
      <c r="BH8" s="5"/>
      <c r="BI8" s="1059" t="s">
        <v>1122</v>
      </c>
      <c r="BJ8" s="5"/>
      <c r="BK8" s="5"/>
      <c r="BL8" s="5"/>
      <c r="BM8" s="5"/>
      <c r="BN8" s="5"/>
      <c r="BO8" s="5"/>
      <c r="BP8" s="5"/>
      <c r="BQ8" s="5" t="s">
        <v>1153</v>
      </c>
      <c r="BR8" s="5"/>
      <c r="BS8" s="5" t="s">
        <v>1120</v>
      </c>
      <c r="BT8" s="5"/>
      <c r="BU8" s="5"/>
      <c r="BV8" s="5"/>
      <c r="BW8" s="5"/>
      <c r="BX8" s="5"/>
      <c r="BY8" s="5"/>
      <c r="BZ8" s="5"/>
      <c r="CA8" s="1049" t="s">
        <v>1154</v>
      </c>
      <c r="CB8" s="5"/>
      <c r="CC8" s="5"/>
      <c r="CD8" s="5"/>
      <c r="CE8" s="5"/>
      <c r="CF8" s="5"/>
      <c r="CG8" s="5"/>
      <c r="CH8" s="5"/>
      <c r="CI8" s="5"/>
      <c r="CJ8" s="5"/>
      <c r="CK8" s="1055" t="s">
        <v>1113</v>
      </c>
      <c r="CL8" s="1055"/>
      <c r="CM8" s="1055" t="s">
        <v>1109</v>
      </c>
      <c r="CN8" s="1055"/>
      <c r="CO8" s="5"/>
      <c r="CP8" s="5"/>
      <c r="CQ8" s="5"/>
      <c r="CR8" s="5"/>
      <c r="CS8" s="5"/>
      <c r="CT8" s="5"/>
      <c r="CU8" s="5" t="s">
        <v>1103</v>
      </c>
      <c r="CV8" s="5"/>
      <c r="CW8" s="5" t="s">
        <v>1122</v>
      </c>
      <c r="CX8" s="5"/>
      <c r="CY8" s="5"/>
      <c r="CZ8" s="5"/>
      <c r="DA8" s="5"/>
      <c r="DB8" s="5"/>
      <c r="DC8" s="5"/>
      <c r="DD8" s="5"/>
      <c r="DE8" s="5" t="s">
        <v>1155</v>
      </c>
      <c r="DF8" s="5"/>
      <c r="DG8" s="5" t="s">
        <v>1129</v>
      </c>
      <c r="DH8" s="5"/>
      <c r="DI8" s="5"/>
      <c r="DJ8" s="5"/>
      <c r="DK8" s="5"/>
      <c r="DL8" s="5"/>
      <c r="DM8" s="5"/>
      <c r="DN8" s="5"/>
      <c r="DO8" s="5" t="s">
        <v>1156</v>
      </c>
      <c r="DP8" s="5"/>
      <c r="DQ8" s="5" t="s">
        <v>1122</v>
      </c>
      <c r="DR8" s="5"/>
      <c r="DS8" s="5"/>
      <c r="DU8" s="5"/>
      <c r="DV8" s="5"/>
      <c r="DW8" s="5"/>
      <c r="DX8" s="5"/>
      <c r="DY8" s="5" t="s">
        <v>1157</v>
      </c>
      <c r="DZ8" s="5"/>
      <c r="EA8" s="5" t="s">
        <v>1122</v>
      </c>
      <c r="EB8" s="5"/>
      <c r="EC8" s="5"/>
      <c r="ED8" s="5"/>
      <c r="EE8" s="5"/>
      <c r="EF8" s="5"/>
      <c r="EG8" s="5"/>
      <c r="EH8" s="5"/>
      <c r="EI8" s="1059" t="s">
        <v>1158</v>
      </c>
      <c r="EJ8" s="5"/>
      <c r="EK8" s="5" t="s">
        <v>1122</v>
      </c>
      <c r="EL8" s="5"/>
      <c r="EM8" s="5"/>
      <c r="EO8" s="5"/>
      <c r="EP8" s="5"/>
      <c r="EQ8" s="5"/>
      <c r="ER8" s="5"/>
      <c r="ES8" s="1059"/>
      <c r="ET8" s="5"/>
      <c r="EU8" s="5"/>
      <c r="EV8" s="5"/>
      <c r="EW8" s="5"/>
    </row>
    <row r="9" spans="1:153" ht="15.9" customHeight="1">
      <c r="A9" s="1227"/>
      <c r="B9" s="1228"/>
      <c r="C9" s="1228"/>
      <c r="D9" s="1229"/>
      <c r="E9" s="30" t="s">
        <v>800</v>
      </c>
      <c r="F9" s="31"/>
      <c r="G9" s="69"/>
      <c r="H9" s="69"/>
      <c r="I9" s="71"/>
      <c r="J9" s="71"/>
      <c r="K9" s="71"/>
      <c r="L9" s="88"/>
      <c r="M9" s="71"/>
      <c r="N9" s="56" t="s">
        <v>801</v>
      </c>
      <c r="O9" s="56"/>
      <c r="P9" s="251"/>
      <c r="Q9" s="14"/>
      <c r="R9" s="1214"/>
      <c r="S9" s="1215"/>
      <c r="T9" s="448"/>
      <c r="AC9" s="5" t="s">
        <v>1159</v>
      </c>
      <c r="AE9" s="1059" t="s">
        <v>1160</v>
      </c>
      <c r="AF9" s="1059"/>
      <c r="AH9" s="5"/>
      <c r="AI9" s="5"/>
      <c r="AJ9" s="5"/>
      <c r="AK9" s="5"/>
      <c r="AL9" s="5"/>
      <c r="AM9" s="5" t="s">
        <v>1161</v>
      </c>
      <c r="AO9" s="1059" t="s">
        <v>1150</v>
      </c>
      <c r="AP9" s="1059"/>
      <c r="AR9" s="1059"/>
      <c r="AS9" s="5"/>
      <c r="AT9" s="5"/>
      <c r="AU9" s="5"/>
      <c r="AV9" s="5"/>
      <c r="AW9" s="5" t="s">
        <v>1162</v>
      </c>
      <c r="AX9" s="5"/>
      <c r="AY9" s="5" t="s">
        <v>1138</v>
      </c>
      <c r="AZ9" s="5"/>
      <c r="BA9" s="5"/>
      <c r="BB9" s="5"/>
      <c r="BC9" s="5"/>
      <c r="BD9" s="5"/>
      <c r="BE9" s="5"/>
      <c r="BF9" s="5"/>
      <c r="BG9" s="5" t="s">
        <v>1163</v>
      </c>
      <c r="BH9" s="5"/>
      <c r="BI9" s="1059" t="s">
        <v>1122</v>
      </c>
      <c r="BJ9" s="5"/>
      <c r="BK9" s="5"/>
      <c r="BL9" s="5"/>
      <c r="BM9" s="5"/>
      <c r="BN9" s="5"/>
      <c r="BO9" s="5"/>
      <c r="BP9" s="5"/>
      <c r="BQ9" s="5" t="s">
        <v>1164</v>
      </c>
      <c r="BR9" s="5"/>
      <c r="BS9" s="5" t="s">
        <v>1120</v>
      </c>
      <c r="BT9" s="5"/>
      <c r="BU9" s="5"/>
      <c r="BV9" s="5"/>
      <c r="BW9" s="5"/>
      <c r="BX9" s="5"/>
      <c r="BY9" s="5"/>
      <c r="BZ9" s="5"/>
      <c r="CA9" s="1055" t="s">
        <v>1154</v>
      </c>
      <c r="CB9" s="1055"/>
      <c r="CC9" s="1055" t="s">
        <v>1109</v>
      </c>
      <c r="CD9" s="1055"/>
      <c r="CE9" s="5"/>
      <c r="CG9" s="5"/>
      <c r="CH9" s="5"/>
      <c r="CI9" s="5"/>
      <c r="CJ9" s="5"/>
      <c r="CK9" s="5" t="s">
        <v>1165</v>
      </c>
      <c r="CL9" s="5"/>
      <c r="CM9" s="5" t="s">
        <v>1166</v>
      </c>
      <c r="CN9" s="5"/>
      <c r="CO9" s="5"/>
      <c r="CP9" s="5"/>
      <c r="CQ9" s="5"/>
      <c r="CR9" s="5"/>
      <c r="CS9" s="5"/>
      <c r="CT9" s="5"/>
      <c r="CU9" s="5" t="s">
        <v>1167</v>
      </c>
      <c r="CV9" s="5"/>
      <c r="CW9" s="5" t="s">
        <v>1122</v>
      </c>
      <c r="CX9" s="5"/>
      <c r="CY9" s="5"/>
      <c r="CZ9" s="5"/>
      <c r="DA9" s="5"/>
      <c r="DB9" s="5"/>
      <c r="DC9" s="5"/>
      <c r="DD9" s="5"/>
      <c r="DE9" s="5" t="s">
        <v>1168</v>
      </c>
      <c r="DF9" s="5"/>
      <c r="DG9" s="5" t="s">
        <v>1129</v>
      </c>
      <c r="DH9" s="5"/>
      <c r="DI9" s="5"/>
      <c r="DJ9" s="5"/>
      <c r="DK9" s="5"/>
      <c r="DL9" s="5"/>
      <c r="DM9" s="5"/>
      <c r="DN9" s="5"/>
      <c r="DO9" s="5" t="s">
        <v>1169</v>
      </c>
      <c r="DP9" s="5"/>
      <c r="DQ9" s="5" t="s">
        <v>1146</v>
      </c>
      <c r="DR9" s="5"/>
      <c r="DS9" s="5"/>
      <c r="DU9" s="5"/>
      <c r="DV9" s="5"/>
      <c r="DW9" s="5"/>
      <c r="DX9" s="5"/>
      <c r="DY9" s="5" t="s">
        <v>1170</v>
      </c>
      <c r="DZ9" s="5"/>
      <c r="EA9" s="5" t="s">
        <v>1122</v>
      </c>
      <c r="EB9" s="5"/>
      <c r="EC9" s="5"/>
      <c r="ED9" s="5"/>
      <c r="EE9" s="5"/>
      <c r="EF9" s="5"/>
      <c r="EG9" s="5"/>
      <c r="EH9" s="5"/>
      <c r="EI9" s="1059" t="s">
        <v>1171</v>
      </c>
      <c r="EJ9" s="5"/>
      <c r="EK9" s="5" t="s">
        <v>1122</v>
      </c>
      <c r="EL9" s="5"/>
      <c r="EM9" s="5"/>
      <c r="EO9" s="5"/>
      <c r="EP9" s="5"/>
      <c r="EQ9" s="5"/>
      <c r="ER9" s="5"/>
      <c r="ES9" s="1059"/>
      <c r="ET9" s="5"/>
      <c r="EU9" s="5"/>
      <c r="EV9" s="5"/>
      <c r="EW9" s="5"/>
    </row>
    <row r="10" spans="1:153" ht="15.9" customHeight="1">
      <c r="A10" s="1227"/>
      <c r="B10" s="1228"/>
      <c r="C10" s="1228"/>
      <c r="D10" s="1229"/>
      <c r="E10" s="32" t="s">
        <v>802</v>
      </c>
      <c r="F10" s="33"/>
      <c r="G10" s="81">
        <v>100</v>
      </c>
      <c r="H10" s="81">
        <v>50</v>
      </c>
      <c r="I10" s="81">
        <v>47</v>
      </c>
      <c r="J10" s="1235" t="s">
        <v>803</v>
      </c>
      <c r="K10" s="1235"/>
      <c r="L10" s="449" t="s">
        <v>804</v>
      </c>
      <c r="M10" s="450"/>
      <c r="N10" s="56" t="s">
        <v>805</v>
      </c>
      <c r="O10" s="56"/>
      <c r="P10" s="251"/>
      <c r="Q10" s="14"/>
      <c r="R10" s="1214"/>
      <c r="S10" s="1215"/>
      <c r="T10" s="448">
        <v>1</v>
      </c>
      <c r="AC10" s="5" t="s">
        <v>1172</v>
      </c>
      <c r="AE10" s="1059" t="s">
        <v>1173</v>
      </c>
      <c r="AF10" s="1060"/>
      <c r="AM10" s="5" t="s">
        <v>1174</v>
      </c>
      <c r="AO10" s="1059" t="s">
        <v>1150</v>
      </c>
      <c r="AP10" s="1059"/>
      <c r="AR10" s="1059"/>
      <c r="AS10" s="5"/>
      <c r="AT10" s="5"/>
      <c r="AU10" s="5"/>
      <c r="AV10" s="5"/>
      <c r="AW10" s="5" t="s">
        <v>1175</v>
      </c>
      <c r="AX10" s="5"/>
      <c r="AY10" s="5" t="s">
        <v>1138</v>
      </c>
      <c r="AZ10" s="5"/>
      <c r="BA10" s="5"/>
      <c r="BB10" s="5"/>
      <c r="BC10" s="5"/>
      <c r="BD10" s="5"/>
      <c r="BE10" s="5"/>
      <c r="BF10" s="5"/>
      <c r="BH10" s="5"/>
      <c r="BI10" s="5"/>
      <c r="BJ10" s="5"/>
      <c r="BK10" s="5"/>
      <c r="BL10" s="5"/>
      <c r="BM10" s="5"/>
      <c r="BN10" s="5"/>
      <c r="BO10" s="5"/>
      <c r="BP10" s="5"/>
      <c r="BQ10" s="5" t="s">
        <v>1100</v>
      </c>
      <c r="BR10" s="5"/>
      <c r="BS10" s="5" t="s">
        <v>1120</v>
      </c>
      <c r="BT10" s="5"/>
      <c r="BU10" s="5"/>
      <c r="BV10" s="5"/>
      <c r="BW10" s="5"/>
      <c r="BX10" s="5"/>
      <c r="BY10" s="5"/>
      <c r="BZ10" s="5"/>
      <c r="CA10" s="5" t="s">
        <v>1176</v>
      </c>
      <c r="CB10" s="5"/>
      <c r="CC10" s="5" t="s">
        <v>1177</v>
      </c>
      <c r="CD10" s="5"/>
      <c r="CE10" s="5"/>
      <c r="CF10" s="5"/>
      <c r="CG10" s="5"/>
      <c r="CH10" s="5"/>
      <c r="CI10" s="5"/>
      <c r="CJ10" s="5"/>
      <c r="CK10" s="5" t="s">
        <v>1178</v>
      </c>
      <c r="CL10" s="5"/>
      <c r="CM10" s="5" t="s">
        <v>1166</v>
      </c>
      <c r="CN10" s="5"/>
      <c r="CO10" s="5"/>
      <c r="CP10" s="5"/>
      <c r="CQ10" s="5"/>
      <c r="CR10" s="5"/>
      <c r="CS10" s="5"/>
      <c r="CT10" s="5"/>
      <c r="CU10" s="5" t="s">
        <v>1179</v>
      </c>
      <c r="CV10" s="5"/>
      <c r="CW10" s="5" t="s">
        <v>1122</v>
      </c>
      <c r="CX10" s="5"/>
      <c r="CY10" s="5"/>
      <c r="CZ10" s="5"/>
      <c r="DA10" s="5"/>
      <c r="DB10" s="5"/>
      <c r="DC10" s="5"/>
      <c r="DD10" s="5"/>
      <c r="DE10" s="5" t="s">
        <v>1180</v>
      </c>
      <c r="DF10" s="5"/>
      <c r="DG10" s="5" t="s">
        <v>1181</v>
      </c>
      <c r="DH10" s="5"/>
      <c r="DI10" s="5"/>
      <c r="DJ10" s="5"/>
      <c r="DK10" s="5"/>
      <c r="DL10" s="5"/>
      <c r="DM10" s="5"/>
      <c r="DN10" s="5"/>
      <c r="DO10" s="5" t="s">
        <v>1182</v>
      </c>
      <c r="DP10" s="5"/>
      <c r="DQ10" s="5" t="s">
        <v>1183</v>
      </c>
      <c r="DR10" s="5"/>
      <c r="DS10" s="5"/>
      <c r="DT10" s="5"/>
      <c r="DU10" s="5"/>
      <c r="DV10" s="5"/>
      <c r="DW10" s="5"/>
      <c r="DX10" s="5"/>
      <c r="DZ10" s="5"/>
      <c r="EA10" s="5"/>
      <c r="EB10" s="5"/>
      <c r="EC10" s="5"/>
      <c r="EE10" s="5"/>
      <c r="EF10" s="5"/>
      <c r="EG10" s="5"/>
      <c r="EH10" s="5"/>
      <c r="EI10" s="5"/>
      <c r="EJ10" s="5"/>
      <c r="EK10" s="5"/>
      <c r="EL10" s="5"/>
      <c r="EM10" s="5"/>
      <c r="EO10" s="5"/>
      <c r="EP10" s="5"/>
      <c r="EQ10" s="5"/>
      <c r="ER10" s="5"/>
      <c r="ET10" s="5"/>
      <c r="EU10" s="5"/>
      <c r="EV10" s="5"/>
      <c r="EW10" s="5"/>
    </row>
    <row r="11" spans="1:153" ht="15.9" customHeight="1">
      <c r="A11" s="1227"/>
      <c r="B11" s="1228"/>
      <c r="C11" s="1228"/>
      <c r="D11" s="1229"/>
      <c r="E11" s="34" t="s">
        <v>806</v>
      </c>
      <c r="F11" s="33"/>
      <c r="G11" s="81">
        <v>92</v>
      </c>
      <c r="H11" s="81">
        <v>52</v>
      </c>
      <c r="I11" s="578">
        <v>13</v>
      </c>
      <c r="J11" s="1236" t="s">
        <v>807</v>
      </c>
      <c r="K11" s="1236"/>
      <c r="L11" s="89">
        <f>G11*H11*I11/10^9</f>
        <v>6.2192000000000004E-5</v>
      </c>
      <c r="M11" s="82"/>
      <c r="N11" s="56" t="s">
        <v>808</v>
      </c>
      <c r="O11" s="56"/>
      <c r="P11" s="251"/>
      <c r="Q11" s="14"/>
      <c r="R11" s="1214"/>
      <c r="S11" s="1215"/>
      <c r="T11" s="448">
        <v>1</v>
      </c>
      <c r="X11" s="4" t="s">
        <v>1071</v>
      </c>
      <c r="AO11" s="1059"/>
      <c r="AW11" s="5" t="s">
        <v>1184</v>
      </c>
      <c r="AX11" s="5"/>
      <c r="AY11" s="5" t="s">
        <v>1138</v>
      </c>
      <c r="AZ11" s="5"/>
      <c r="BA11" s="5"/>
      <c r="BB11" s="5"/>
      <c r="BC11" s="5"/>
      <c r="BD11" s="5"/>
      <c r="BE11" s="5"/>
      <c r="BF11" s="5"/>
      <c r="BH11" s="5"/>
      <c r="BI11" s="5"/>
      <c r="BJ11" s="5"/>
      <c r="BK11" s="5"/>
      <c r="BL11" s="5"/>
      <c r="BM11" s="5"/>
      <c r="BN11" s="5"/>
      <c r="BO11" s="5"/>
      <c r="BP11" s="5"/>
      <c r="BQ11" s="5" t="s">
        <v>1185</v>
      </c>
      <c r="BR11" s="5"/>
      <c r="BS11" s="5" t="s">
        <v>1126</v>
      </c>
      <c r="BT11" s="5"/>
      <c r="BU11" s="5"/>
      <c r="BV11" s="5"/>
      <c r="BW11" s="5"/>
      <c r="BX11" s="5"/>
      <c r="BY11" s="5"/>
      <c r="BZ11" s="5"/>
      <c r="CA11" s="5" t="s">
        <v>1186</v>
      </c>
      <c r="CB11" s="5"/>
      <c r="CC11" s="5" t="s">
        <v>1177</v>
      </c>
      <c r="CD11" s="5"/>
      <c r="CE11" s="5"/>
      <c r="CF11" s="5"/>
      <c r="CG11" s="5"/>
      <c r="CH11" s="5"/>
      <c r="CI11" s="5"/>
      <c r="CJ11" s="5"/>
      <c r="CK11" s="5" t="s">
        <v>1187</v>
      </c>
      <c r="CL11" s="5"/>
      <c r="CM11" s="5" t="s">
        <v>1166</v>
      </c>
      <c r="CN11" s="5"/>
      <c r="CO11" s="5"/>
      <c r="CP11" s="5"/>
      <c r="CQ11" s="5"/>
      <c r="CR11" s="5"/>
      <c r="CS11" s="5"/>
      <c r="CT11" s="5"/>
      <c r="CU11" s="5" t="s">
        <v>1188</v>
      </c>
      <c r="CV11" s="5"/>
      <c r="CW11" s="5" t="s">
        <v>1122</v>
      </c>
      <c r="CX11" s="5"/>
      <c r="CY11" s="5"/>
      <c r="CZ11" s="5"/>
      <c r="DA11" s="5"/>
      <c r="DB11" s="5"/>
      <c r="DC11" s="5"/>
      <c r="DD11" s="5"/>
      <c r="DE11" s="5" t="s">
        <v>1189</v>
      </c>
      <c r="DF11" s="5"/>
      <c r="DG11" s="5" t="s">
        <v>1181</v>
      </c>
      <c r="DH11" s="5"/>
      <c r="DI11" s="5"/>
      <c r="DJ11" s="5"/>
      <c r="DK11" s="5"/>
      <c r="DL11" s="5"/>
      <c r="DM11" s="5"/>
      <c r="DN11" s="5"/>
      <c r="DO11" s="5" t="s">
        <v>1190</v>
      </c>
      <c r="DP11" s="5"/>
      <c r="DQ11" s="5" t="s">
        <v>1191</v>
      </c>
      <c r="DR11" s="5"/>
      <c r="DS11" s="5"/>
      <c r="DT11" s="5"/>
      <c r="DU11" s="5"/>
      <c r="DV11" s="5"/>
      <c r="DW11" s="5"/>
      <c r="DX11" s="5"/>
      <c r="DZ11" s="5"/>
      <c r="EA11" s="5"/>
      <c r="EB11" s="5"/>
      <c r="EC11" s="5"/>
      <c r="EE11" s="5"/>
      <c r="EF11" s="5"/>
      <c r="EG11" s="5"/>
      <c r="EH11" s="5"/>
      <c r="EI11" s="5"/>
      <c r="EJ11" s="5"/>
      <c r="EK11" s="5"/>
      <c r="EL11" s="5"/>
      <c r="EM11" s="5"/>
      <c r="EO11" s="5"/>
      <c r="EP11" s="5"/>
      <c r="EQ11" s="5"/>
      <c r="ER11" s="5"/>
      <c r="ET11" s="5"/>
      <c r="EU11" s="5"/>
      <c r="EV11" s="5"/>
      <c r="EW11" s="5"/>
    </row>
    <row r="12" spans="1:153" ht="15.9" customHeight="1">
      <c r="A12" s="1227"/>
      <c r="B12" s="1228"/>
      <c r="C12" s="1228"/>
      <c r="D12" s="1229"/>
      <c r="E12" s="34" t="s">
        <v>809</v>
      </c>
      <c r="F12" s="33"/>
      <c r="G12" s="80"/>
      <c r="H12" s="80"/>
      <c r="I12" s="83"/>
      <c r="J12" s="1236" t="s">
        <v>807</v>
      </c>
      <c r="K12" s="1236"/>
      <c r="L12" s="89">
        <f>G12*H12*I12/10^9</f>
        <v>0</v>
      </c>
      <c r="M12" s="82"/>
      <c r="N12" s="56" t="s">
        <v>810</v>
      </c>
      <c r="O12" s="56"/>
      <c r="P12" s="251"/>
      <c r="Q12" s="14"/>
      <c r="R12" s="1214"/>
      <c r="S12" s="1215"/>
      <c r="T12" s="448"/>
      <c r="W12" s="4">
        <f>'[41]142'!I15*2+'[41]143'!I15+'[41]144'!I15</f>
        <v>6.4270000000000008E-2</v>
      </c>
      <c r="AW12" s="5" t="s">
        <v>1192</v>
      </c>
      <c r="AX12" s="5"/>
      <c r="AY12" s="5" t="s">
        <v>1193</v>
      </c>
      <c r="AZ12" s="5"/>
      <c r="BA12" s="5"/>
      <c r="BB12" s="5"/>
      <c r="BC12" s="5"/>
      <c r="BD12" s="5"/>
      <c r="BE12" s="5"/>
      <c r="BF12" s="5"/>
      <c r="BH12" s="5"/>
      <c r="BI12" s="5"/>
      <c r="BJ12" s="5"/>
      <c r="BK12" s="5"/>
      <c r="BL12" s="5"/>
      <c r="BM12" s="5"/>
      <c r="BN12" s="5"/>
      <c r="BO12" s="5"/>
      <c r="BP12" s="5"/>
      <c r="BQ12" s="5" t="s">
        <v>1194</v>
      </c>
      <c r="BR12" s="5"/>
      <c r="BS12" s="5" t="s">
        <v>1126</v>
      </c>
      <c r="BT12" s="5"/>
      <c r="BU12" s="5"/>
      <c r="BV12" s="5"/>
      <c r="BW12" s="5"/>
      <c r="BX12" s="5"/>
      <c r="BY12" s="5"/>
      <c r="BZ12" s="5"/>
      <c r="CA12" s="5" t="s">
        <v>1195</v>
      </c>
      <c r="CB12" s="5"/>
      <c r="CC12" s="5" t="s">
        <v>1177</v>
      </c>
      <c r="CD12" s="5"/>
      <c r="CE12" s="5"/>
      <c r="CF12" s="5"/>
      <c r="CG12" s="5"/>
      <c r="CH12" s="5"/>
      <c r="CI12" s="5"/>
      <c r="CJ12" s="5"/>
      <c r="CK12" s="5" t="s">
        <v>1102</v>
      </c>
      <c r="CL12" s="5"/>
      <c r="CM12" s="5" t="s">
        <v>1166</v>
      </c>
      <c r="CN12" s="5"/>
      <c r="CO12" s="5"/>
      <c r="CP12" s="5"/>
      <c r="CQ12" s="5"/>
      <c r="CR12" s="5"/>
      <c r="CS12" s="5"/>
      <c r="CT12" s="5"/>
      <c r="CV12" s="5"/>
      <c r="CW12" s="5"/>
      <c r="CX12" s="5"/>
      <c r="CY12" s="5"/>
      <c r="CZ12" s="5"/>
      <c r="DA12" s="5"/>
      <c r="DB12" s="5"/>
      <c r="DC12" s="5"/>
      <c r="DD12" s="5"/>
      <c r="DE12" s="5" t="s">
        <v>1196</v>
      </c>
      <c r="DF12" s="5"/>
      <c r="DG12" s="5" t="s">
        <v>1191</v>
      </c>
      <c r="DH12" s="5"/>
      <c r="DI12" s="5"/>
      <c r="DJ12" s="5"/>
      <c r="DK12" s="5"/>
      <c r="DL12" s="5"/>
      <c r="DM12" s="5"/>
      <c r="DN12" s="5"/>
      <c r="DP12" s="5"/>
      <c r="DQ12" s="5"/>
      <c r="DR12" s="5"/>
      <c r="DS12" s="5"/>
      <c r="DU12" s="5"/>
      <c r="DV12" s="5"/>
      <c r="DW12" s="5"/>
      <c r="DX12" s="5"/>
      <c r="DY12" s="5"/>
      <c r="DZ12" s="5"/>
      <c r="EA12" s="5"/>
      <c r="EB12" s="5"/>
      <c r="EC12" s="5"/>
      <c r="ED12" s="5"/>
      <c r="EE12" s="5"/>
      <c r="EF12" s="5"/>
      <c r="EG12" s="5"/>
      <c r="EH12" s="5"/>
      <c r="EJ12" s="5"/>
      <c r="EK12" s="5"/>
      <c r="EL12" s="5"/>
      <c r="EM12" s="5"/>
      <c r="EO12" s="5"/>
      <c r="EP12" s="5"/>
      <c r="EQ12" s="5"/>
      <c r="ER12" s="5"/>
      <c r="ES12" s="5"/>
      <c r="ET12" s="5"/>
      <c r="EU12" s="5"/>
      <c r="EV12" s="5"/>
      <c r="EW12" s="5"/>
    </row>
    <row r="13" spans="1:153" ht="15.9" customHeight="1">
      <c r="A13" s="1227"/>
      <c r="B13" s="1228"/>
      <c r="C13" s="1228"/>
      <c r="D13" s="1229"/>
      <c r="E13" s="35" t="s">
        <v>811</v>
      </c>
      <c r="F13" s="33"/>
      <c r="G13" s="46">
        <v>1</v>
      </c>
      <c r="H13" s="1216" t="s">
        <v>812</v>
      </c>
      <c r="I13" s="1216"/>
      <c r="J13" s="1216"/>
      <c r="K13" s="57"/>
      <c r="L13" s="90"/>
      <c r="M13" s="57"/>
      <c r="N13" s="56" t="s">
        <v>813</v>
      </c>
      <c r="O13" s="56"/>
      <c r="P13" s="251"/>
      <c r="Q13" s="14"/>
      <c r="R13" s="1217"/>
      <c r="S13" s="1218"/>
      <c r="T13" s="448"/>
      <c r="AG13" s="1061"/>
      <c r="AM13" s="5"/>
      <c r="AN13" s="5"/>
      <c r="AO13" s="5"/>
      <c r="AP13" s="5"/>
      <c r="AQ13" s="5"/>
      <c r="AR13" s="5"/>
      <c r="AS13" s="5"/>
      <c r="AT13" s="5"/>
      <c r="AU13" s="5"/>
      <c r="AV13" s="5"/>
      <c r="AW13" s="5"/>
      <c r="AX13" s="5"/>
      <c r="AY13" s="5"/>
      <c r="AZ13" s="5"/>
      <c r="BA13" s="5"/>
      <c r="BB13" s="5"/>
      <c r="BC13" s="5"/>
      <c r="BD13" s="5"/>
      <c r="BE13" s="5"/>
      <c r="BF13" s="5"/>
      <c r="BH13" s="5"/>
      <c r="BI13" s="5"/>
      <c r="BJ13" s="5"/>
      <c r="BK13" s="5"/>
      <c r="BM13" s="5"/>
      <c r="BN13" s="5"/>
      <c r="BO13" s="5"/>
      <c r="BP13" s="5"/>
      <c r="BQ13" s="5" t="s">
        <v>1197</v>
      </c>
      <c r="BR13" s="5"/>
      <c r="BS13" s="5" t="s">
        <v>1126</v>
      </c>
      <c r="BT13" s="5"/>
      <c r="BU13" s="5"/>
      <c r="BV13" s="5"/>
      <c r="BW13" s="5"/>
      <c r="BX13" s="5"/>
      <c r="BY13" s="5"/>
      <c r="BZ13" s="5"/>
      <c r="CA13" s="5" t="s">
        <v>1198</v>
      </c>
      <c r="CB13" s="5"/>
      <c r="CC13" s="5" t="s">
        <v>1177</v>
      </c>
      <c r="CD13" s="5"/>
      <c r="CE13" s="5"/>
      <c r="CF13" s="5"/>
      <c r="CG13" s="5"/>
      <c r="CH13" s="5"/>
      <c r="CI13" s="5"/>
      <c r="CJ13" s="5"/>
      <c r="CK13" s="5" t="s">
        <v>1199</v>
      </c>
      <c r="CL13" s="5"/>
      <c r="CM13" s="5" t="s">
        <v>1166</v>
      </c>
      <c r="CN13" s="5"/>
      <c r="CO13" s="5"/>
      <c r="CP13" s="5"/>
      <c r="CQ13" s="5"/>
      <c r="CR13" s="5"/>
      <c r="CS13" s="5"/>
      <c r="CT13" s="5"/>
      <c r="CV13" s="5"/>
      <c r="CW13" s="5"/>
      <c r="CX13" s="5"/>
      <c r="CY13" s="5"/>
      <c r="CZ13" s="5"/>
      <c r="DA13" s="5"/>
      <c r="DB13" s="5"/>
      <c r="DC13" s="5"/>
      <c r="DD13" s="5"/>
      <c r="DE13" s="5" t="s">
        <v>1200</v>
      </c>
      <c r="DF13" s="5"/>
      <c r="DG13" s="5" t="s">
        <v>1201</v>
      </c>
      <c r="DH13" s="5"/>
      <c r="DI13" s="5"/>
      <c r="DJ13" s="5"/>
      <c r="DK13" s="5"/>
      <c r="DL13" s="5"/>
      <c r="DM13" s="5"/>
      <c r="DN13" s="5"/>
      <c r="DP13" s="5"/>
      <c r="DQ13" s="5"/>
      <c r="DR13" s="5"/>
      <c r="DS13" s="5"/>
      <c r="DU13" s="5"/>
      <c r="DV13" s="5"/>
      <c r="DW13" s="5"/>
      <c r="DX13" s="5"/>
      <c r="DY13" s="5"/>
      <c r="DZ13" s="5"/>
      <c r="EA13" s="5"/>
      <c r="EB13" s="5"/>
      <c r="EC13" s="5"/>
      <c r="ED13" s="5"/>
      <c r="EE13" s="5"/>
      <c r="EF13" s="5"/>
      <c r="EG13" s="5"/>
      <c r="EH13" s="5"/>
      <c r="EJ13" s="5"/>
      <c r="EK13" s="5"/>
      <c r="EL13" s="5"/>
      <c r="EM13" s="5"/>
      <c r="EO13" s="5"/>
      <c r="EP13" s="5"/>
      <c r="EQ13" s="5"/>
      <c r="ER13" s="5"/>
      <c r="ES13" s="5"/>
      <c r="ET13" s="5"/>
      <c r="EU13" s="5"/>
      <c r="EV13" s="5"/>
      <c r="EW13" s="5"/>
    </row>
    <row r="14" spans="1:153" ht="15.9" customHeight="1">
      <c r="A14" s="1227"/>
      <c r="B14" s="1228"/>
      <c r="C14" s="1228"/>
      <c r="D14" s="1229"/>
      <c r="E14" s="36" t="s">
        <v>814</v>
      </c>
      <c r="F14" s="37"/>
      <c r="G14" s="26" t="s">
        <v>815</v>
      </c>
      <c r="H14" s="40">
        <f>(27/L11)*G13</f>
        <v>434139.43915616156</v>
      </c>
      <c r="I14" s="38" t="s">
        <v>816</v>
      </c>
      <c r="J14" s="41">
        <f>(57/L11)*G13</f>
        <v>916516.59377411881</v>
      </c>
      <c r="K14" s="24" t="s">
        <v>817</v>
      </c>
      <c r="L14" s="42">
        <f>(65/L11)*G13</f>
        <v>1045150.5016722408</v>
      </c>
      <c r="M14" s="91"/>
      <c r="N14" s="56" t="s">
        <v>818</v>
      </c>
      <c r="O14" s="56"/>
      <c r="P14" s="251"/>
      <c r="Q14" s="14"/>
      <c r="R14" s="1214"/>
      <c r="S14" s="1215"/>
      <c r="T14" s="448"/>
      <c r="BZ14" s="5"/>
      <c r="CA14" s="5" t="s">
        <v>1202</v>
      </c>
      <c r="CB14" s="5"/>
      <c r="CC14" s="5" t="s">
        <v>1177</v>
      </c>
      <c r="CD14" s="5"/>
      <c r="CE14" s="5"/>
      <c r="CF14" s="5"/>
      <c r="CG14" s="5"/>
      <c r="CH14" s="5"/>
      <c r="CI14" s="5"/>
      <c r="CJ14" s="5"/>
      <c r="CK14" s="5" t="s">
        <v>1203</v>
      </c>
      <c r="CL14" s="5"/>
      <c r="CM14" s="5" t="s">
        <v>1166</v>
      </c>
      <c r="CN14" s="5"/>
      <c r="CO14" s="5"/>
      <c r="CP14" s="5"/>
      <c r="CQ14" s="5"/>
      <c r="CR14" s="5"/>
      <c r="CS14" s="5"/>
      <c r="CT14" s="5"/>
      <c r="CV14" s="5"/>
      <c r="CW14" s="5"/>
      <c r="CX14" s="5"/>
      <c r="CY14" s="5"/>
      <c r="DA14" s="5"/>
      <c r="DB14" s="5"/>
      <c r="DC14" s="5"/>
      <c r="DD14" s="5"/>
      <c r="DF14" s="5"/>
      <c r="DG14" s="5"/>
      <c r="DH14" s="5"/>
      <c r="DI14" s="5"/>
      <c r="DJ14" s="5"/>
      <c r="DK14" s="5"/>
      <c r="DL14" s="5"/>
      <c r="DM14" s="5"/>
      <c r="DN14" s="5"/>
      <c r="DP14" s="5"/>
      <c r="DQ14" s="5"/>
      <c r="DR14" s="5"/>
      <c r="DS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row>
    <row r="15" spans="1:153" s="5" customFormat="1" ht="15.9" customHeight="1" thickBot="1">
      <c r="A15" s="1230"/>
      <c r="B15" s="1231"/>
      <c r="C15" s="1231"/>
      <c r="D15" s="1232"/>
      <c r="E15" s="1219" t="s">
        <v>819</v>
      </c>
      <c r="F15" s="1220"/>
      <c r="G15" s="39">
        <f>1/I15</f>
        <v>52.438384897745159</v>
      </c>
      <c r="H15" s="76" t="s">
        <v>820</v>
      </c>
      <c r="I15" s="84">
        <f>SUM(K19:K108)</f>
        <v>1.9069999999999997E-2</v>
      </c>
      <c r="J15" s="84">
        <f>SUM(L19:L108)</f>
        <v>3.5696000000000003</v>
      </c>
      <c r="K15" s="18" t="s">
        <v>821</v>
      </c>
      <c r="L15" s="25">
        <f>I15*R8</f>
        <v>17.010439999999996</v>
      </c>
      <c r="M15" s="93"/>
      <c r="N15" s="94" t="s">
        <v>822</v>
      </c>
      <c r="O15" s="112"/>
      <c r="P15" s="253"/>
      <c r="R15" s="1221">
        <f>R8</f>
        <v>892</v>
      </c>
      <c r="S15" s="1222"/>
      <c r="T15" s="451"/>
      <c r="AB15" s="19"/>
      <c r="AE15" s="1062">
        <f>_xlfn.IFS($G15&lt;18, 1, $G15&lt;28, 1.4, $G15&lt;40, 1.6, $G15&lt;50, 1.8, $G15&gt;=50, 2)</f>
        <v>2</v>
      </c>
      <c r="AF15" s="1063" t="str">
        <f>IFERROR(VLOOKUP(AC15, '[39]Công đoạn'!$F$2:$G$112, 2, 0), "")</f>
        <v/>
      </c>
      <c r="AG15" s="1064" t="e">
        <f>ROUNDUP(MAX(AD15*AE15/AF15, 1), 0)</f>
        <v>#VALUE!</v>
      </c>
      <c r="AJ15" s="1062">
        <f>_xlfn.IFS($G15&lt;18, 1, $G15&lt;28, 1.4, $G15&lt;40, 1.6, $G15&lt;50, 1.8, $G15&gt;=50, 2)</f>
        <v>2</v>
      </c>
      <c r="AK15" s="1063" t="str">
        <f>IFERROR(VLOOKUP(AH15, '[39]Công đoạn'!$F$2:$G$112, 2, 0), "")</f>
        <v/>
      </c>
      <c r="AL15" s="1064" t="e">
        <f>ROUNDUP(MAX(AI15*AJ15/AK15, 1), 0)</f>
        <v>#VALUE!</v>
      </c>
      <c r="AO15" s="1062">
        <f>_xlfn.IFS($G15&lt;18, 1, $G15&lt;28, 1.4, $G15&lt;40, 1.6, $G15&lt;50, 1.8, $G15&gt;=50, 2)</f>
        <v>2</v>
      </c>
      <c r="AP15" s="1063" t="str">
        <f>IFERROR(VLOOKUP(AM15, '[39]Công đoạn'!$F$2:$G$112, 2, 0), "")</f>
        <v/>
      </c>
      <c r="AQ15" s="1064" t="e">
        <f>ROUNDUP(MAX(AN15*AO15/AP15, 1), 0)</f>
        <v>#VALUE!</v>
      </c>
      <c r="AT15" s="1062">
        <f>_xlfn.IFS($G15&lt;18, 1, $G15&lt;28, 1.4, $G15&lt;40, 1.6, $G15&lt;50, 1.8, $G15&gt;=50, 2)</f>
        <v>2</v>
      </c>
      <c r="AU15" s="1063" t="str">
        <f>IFERROR(VLOOKUP(AR15, '[39]Công đoạn'!$F$2:$G$112, 2, 0), "")</f>
        <v/>
      </c>
      <c r="AV15" s="1064" t="e">
        <f>ROUNDUP(MAX(AS15*AT15/AU15, 1), 0)</f>
        <v>#VALUE!</v>
      </c>
      <c r="AY15" s="1062">
        <f>_xlfn.IFS($G15&lt;18, 1, $G15&lt;28, 1.4, $G15&lt;40, 1.6, $G15&lt;50, 1.8, $G15&gt;=50, 2)</f>
        <v>2</v>
      </c>
      <c r="AZ15" s="1063" t="str">
        <f>IFERROR(VLOOKUP(AW15, '[39]Công đoạn'!$F$2:$G$112, 2, 0), "")</f>
        <v/>
      </c>
      <c r="BA15" s="1064" t="e">
        <f>ROUNDUP(MAX(AX15*AY15/AZ15, 1), 0)</f>
        <v>#VALUE!</v>
      </c>
      <c r="BD15" s="1062">
        <f>_xlfn.IFS($G15&lt;18, 1, $G15&lt;28, 1.4, $G15&lt;40, 1.6, $G15&lt;50, 1.8, $G15&gt;=50, 2)</f>
        <v>2</v>
      </c>
      <c r="BE15" s="1063" t="str">
        <f>IFERROR(VLOOKUP(BB15, '[39]Công đoạn'!$F$2:$G$112, 2, 0), "")</f>
        <v/>
      </c>
      <c r="BF15" s="1064" t="e">
        <f>ROUNDUP(MAX(BC15*BD15/BE15, 1), 0)</f>
        <v>#VALUE!</v>
      </c>
      <c r="BI15" s="1062">
        <f>_xlfn.IFS($G15&lt;18, 1, $G15&lt;28, 1.4, $G15&lt;40, 1.6, $G15&lt;50, 1.8, $G15&gt;=50, 2)</f>
        <v>2</v>
      </c>
      <c r="BJ15" s="1063" t="str">
        <f>IFERROR(VLOOKUP(BG15, '[39]Công đoạn'!$F$2:$G$112, 2, 0), "")</f>
        <v/>
      </c>
      <c r="BK15" s="1064" t="e">
        <f>ROUNDUP(MAX(BH15*BI15/BJ15, 1), 0)</f>
        <v>#VALUE!</v>
      </c>
      <c r="BM15" s="1062">
        <f>_xlfn.IFS($G15&lt;18, 1, $G15&lt;28, 1.4, $G15&lt;40, 1.6, $G15&lt;50, 1.8, $G15&gt;=50, 2)</f>
        <v>2</v>
      </c>
      <c r="BN15" s="1063" t="str">
        <f>IFERROR(VLOOKUP(BK15, '[39]Công đoạn'!$F$2:$G$112, 2, 0), "")</f>
        <v/>
      </c>
      <c r="BO15" s="1064" t="e">
        <f>ROUNDUP(MAX(BL15*BM15/BN15, 1), 0)</f>
        <v>#VALUE!</v>
      </c>
      <c r="BS15" s="1062">
        <f>_xlfn.IFS($G15&lt;18, 1, $G15&lt;28, 1.4, $G15&lt;40, 1.6, $G15&lt;50, 1.8, $G15&gt;=50, 2)</f>
        <v>2</v>
      </c>
      <c r="BT15" s="1063" t="str">
        <f>IFERROR(VLOOKUP(BQ15, '[39]Công đoạn'!$F$2:$G$112, 2, 0), "")</f>
        <v/>
      </c>
      <c r="BU15" s="1064" t="e">
        <f>ROUNDUP(MAX(BR15*BS15/BT15, 1), 0)</f>
        <v>#VALUE!</v>
      </c>
      <c r="BX15" s="1062">
        <f>_xlfn.IFS($G15&lt;18, 1, $G15&lt;28, 1.4, $G15&lt;40, 1.6, $G15&lt;50, 1.8, $G15&gt;=50, 2)</f>
        <v>2</v>
      </c>
      <c r="BY15" s="1063" t="str">
        <f>IFERROR(VLOOKUP(BV15, '[39]Công đoạn'!$F$2:$G$112, 2, 0), "")</f>
        <v/>
      </c>
      <c r="BZ15" s="1064" t="e">
        <f>ROUNDUP(MAX(BW15*BX15/BY15, 1), 0)</f>
        <v>#VALUE!</v>
      </c>
      <c r="CC15" s="1062">
        <f>_xlfn.IFS($G15&lt;18, 1, $G15&lt;28, 1.4, $G15&lt;40, 1.6, $G15&lt;50, 1.8, $G15&gt;=50, 2)</f>
        <v>2</v>
      </c>
      <c r="CD15" s="1063" t="str">
        <f>IFERROR(VLOOKUP(CA15, '[39]Công đoạn'!$F$2:$G$112, 2, 0), "")</f>
        <v/>
      </c>
      <c r="CE15" s="1064" t="e">
        <f>ROUNDUP(MAX(CB15*CC15/CD15, 1), 0)</f>
        <v>#VALUE!</v>
      </c>
      <c r="CH15" s="1062">
        <f>_xlfn.IFS($G15&lt;18, 1, $G15&lt;28, 1.4, $G15&lt;40, 1.6, $G15&lt;50, 1.8, $G15&gt;=50, 2)</f>
        <v>2</v>
      </c>
      <c r="CI15" s="1063" t="str">
        <f>IFERROR(VLOOKUP(CF15, '[39]Công đoạn'!$F$2:$G$112, 2, 0), "")</f>
        <v/>
      </c>
      <c r="CJ15" s="1064" t="e">
        <f>ROUNDUP(MAX(CG15*CH15/CI15, 1), 0)</f>
        <v>#VALUE!</v>
      </c>
      <c r="CK15" s="5" t="s">
        <v>1204</v>
      </c>
      <c r="CM15" s="5" t="s">
        <v>1166</v>
      </c>
      <c r="CR15" s="1062">
        <f>_xlfn.IFS($G15&lt;18, 1, $G15&lt;28, 1.4, $G15&lt;40, 1.6, $G15&lt;50, 1.8, $G15&gt;=50, 2)</f>
        <v>2</v>
      </c>
      <c r="CS15" s="1063" t="str">
        <f>IFERROR(VLOOKUP(CP15, '[39]Công đoạn'!$F$2:$G$112, 2, 0), "")</f>
        <v/>
      </c>
      <c r="CT15" s="1064" t="e">
        <f>ROUNDUP(MAX(CQ15*CR15/CS15, 1), 0)</f>
        <v>#VALUE!</v>
      </c>
      <c r="CW15" s="1062">
        <f>_xlfn.IFS($G15&lt;18, 1, $G15&lt;28, 1.4, $G15&lt;40, 1.6, $G15&lt;50, 1.8, $G15&gt;=50, 2)</f>
        <v>2</v>
      </c>
      <c r="CX15" s="1063" t="str">
        <f>IFERROR(VLOOKUP(CU15, '[39]Công đoạn'!$F$2:$G$112, 2, 0), "")</f>
        <v/>
      </c>
      <c r="CY15" s="1064" t="e">
        <f>ROUNDUP(MAX(CV15*CW15/CX15, 1), 0)</f>
        <v>#VALUE!</v>
      </c>
      <c r="DB15" s="1062">
        <f>_xlfn.IFS($G15&lt;18, 1, $G15&lt;28, 1.4, $G15&lt;40, 1.6, $G15&lt;50, 1.8, $G15&gt;=50, 2)</f>
        <v>2</v>
      </c>
      <c r="DC15" s="1063" t="str">
        <f>IFERROR(VLOOKUP(CZ15, '[39]Công đoạn'!$F$2:$G$112, 2, 0), "")</f>
        <v/>
      </c>
      <c r="DD15" s="1064" t="e">
        <f>ROUNDUP(MAX(DA15*DB15/DC15, 1), 0)</f>
        <v>#VALUE!</v>
      </c>
      <c r="DG15" s="1062">
        <f>_xlfn.IFS($G15&lt;18, 1, $G15&lt;28, 1.4, $G15&lt;40, 1.6, $G15&lt;50, 1.8, $G15&gt;=50, 2)</f>
        <v>2</v>
      </c>
      <c r="DH15" s="1063" t="str">
        <f>IFERROR(VLOOKUP(DE15, '[39]Công đoạn'!$F$2:$G$112, 2, 0), "")</f>
        <v/>
      </c>
      <c r="DI15" s="1064" t="e">
        <f>ROUNDUP(MAX(DF15*DG15/DH15, 1), 0)</f>
        <v>#VALUE!</v>
      </c>
      <c r="DL15" s="1062">
        <f>_xlfn.IFS($G15&lt;18, 1, $G15&lt;28, 1.4, $G15&lt;40, 1.6, $G15&lt;50, 1.8, $G15&gt;=50, 2)</f>
        <v>2</v>
      </c>
      <c r="DM15" s="1063" t="str">
        <f>IFERROR(VLOOKUP(DJ15, '[39]Công đoạn'!$F$2:$G$112, 2, 0), "")</f>
        <v/>
      </c>
      <c r="DN15" s="1064" t="e">
        <f>ROUNDUP(MAX(DK15*DL15/DM15, 1), 0)</f>
        <v>#VALUE!</v>
      </c>
      <c r="DQ15" s="1062">
        <f>_xlfn.IFS($G15&lt;18, 1, $G15&lt;28, 1.4, $G15&lt;40, 1.6, $G15&lt;50, 1.8, $G15&gt;=50, 2)</f>
        <v>2</v>
      </c>
      <c r="DR15" s="1063" t="str">
        <f>IFERROR(VLOOKUP(DO15, '[39]Công đoạn'!$F$2:$G$112, 2, 0), "")</f>
        <v/>
      </c>
      <c r="DS15" s="1064" t="e">
        <f>ROUNDUP(MAX(DP15*DQ15/DR15, 1), 0)</f>
        <v>#VALUE!</v>
      </c>
      <c r="DV15" s="1062">
        <f>_xlfn.IFS($G15&lt;18, 1, $G15&lt;28, 1.4, $G15&lt;40, 1.6, $G15&lt;50, 1.8, $G15&gt;=50, 2)</f>
        <v>2</v>
      </c>
      <c r="DW15" s="1063" t="str">
        <f>IFERROR(VLOOKUP(DT15, '[39]Công đoạn'!$F$2:$G$112, 2, 0), "")</f>
        <v/>
      </c>
      <c r="DX15" s="1064" t="e">
        <f>ROUNDUP(MAX(DU15*DV15/DW15, 1), 0)</f>
        <v>#VALUE!</v>
      </c>
      <c r="EA15" s="1062">
        <f>_xlfn.IFS($G15&lt;18, 1, $G15&lt;28, 1.4, $G15&lt;40, 1.6, $G15&lt;50, 1.8, $G15&gt;=50, 2)</f>
        <v>2</v>
      </c>
      <c r="EB15" s="1063" t="str">
        <f>IFERROR(VLOOKUP(DY15, '[39]Công đoạn'!$F$2:$G$112, 2, 0), "")</f>
        <v/>
      </c>
      <c r="EC15" s="1064" t="e">
        <f>ROUNDUP(MAX(DZ15*EA15/EB15, 1), 0)</f>
        <v>#VALUE!</v>
      </c>
      <c r="EF15" s="1062">
        <f>_xlfn.IFS($G15&lt;18, 1, $G15&lt;28, 1.4, $G15&lt;40, 1.6, $G15&lt;50, 1.8, $G15&gt;=50, 2)</f>
        <v>2</v>
      </c>
      <c r="EG15" s="1063" t="str">
        <f>IFERROR(VLOOKUP(ED15, '[39]Công đoạn'!$F$2:$G$112, 2, 0), "")</f>
        <v/>
      </c>
      <c r="EH15" s="1064" t="e">
        <f>ROUNDUP(MAX(EE15*EF15/EG15, 1), 0)</f>
        <v>#VALUE!</v>
      </c>
      <c r="EK15" s="1062">
        <f>_xlfn.IFS($G15&lt;18, 1, $G15&lt;28, 1.4, $G15&lt;40, 1.6, $G15&lt;50, 1.8, $G15&gt;=50, 2)</f>
        <v>2</v>
      </c>
      <c r="EL15" s="1063" t="str">
        <f>IFERROR(VLOOKUP(EI15, '[39]Công đoạn'!$F$2:$G$112, 2, 0), "")</f>
        <v/>
      </c>
      <c r="EM15" s="1064" t="e">
        <f>ROUNDUP(MAX(EJ15*EK15/EL15, 1), 0)</f>
        <v>#VALUE!</v>
      </c>
      <c r="EP15" s="1062">
        <f>_xlfn.IFS($G15&lt;18, 1, $G15&lt;28, 1.4, $G15&lt;40, 1.6, $G15&lt;50, 1.8, $G15&gt;=50, 2)</f>
        <v>2</v>
      </c>
      <c r="EQ15" s="1063" t="str">
        <f>IFERROR(VLOOKUP(EN15, '[39]Công đoạn'!$F$2:$G$112, 2, 0), "")</f>
        <v/>
      </c>
      <c r="ER15" s="1064" t="e">
        <f>ROUNDUP(MAX(EO15*EP15/EQ15, 1), 0)</f>
        <v>#VALUE!</v>
      </c>
      <c r="EU15" s="1062">
        <f>_xlfn.IFS($G15&lt;18, 1, $G15&lt;28, 1.4, $G15&lt;40, 1.6, $G15&lt;50, 1.8, $G15&gt;=50, 2)</f>
        <v>2</v>
      </c>
      <c r="EV15" s="1063" t="str">
        <f>IFERROR(VLOOKUP(ES15, '[39]Công đoạn'!$F$2:$G$112, 2, 0), "")</f>
        <v/>
      </c>
      <c r="EW15" s="1064" t="e">
        <f>ROUNDUP(MAX(ET15*EU15/EV15, 1), 0)</f>
        <v>#VALUE!</v>
      </c>
    </row>
    <row r="16" spans="1:153" s="13" customFormat="1" ht="15" customHeight="1" outlineLevel="1">
      <c r="A16" s="1255" t="s">
        <v>823</v>
      </c>
      <c r="B16" s="1248" t="s">
        <v>824</v>
      </c>
      <c r="C16" s="1257" t="s">
        <v>825</v>
      </c>
      <c r="D16" s="1258" t="s">
        <v>761</v>
      </c>
      <c r="E16" s="1259"/>
      <c r="F16" s="1259"/>
      <c r="G16" s="1210" t="s">
        <v>826</v>
      </c>
      <c r="H16" s="1211"/>
      <c r="I16" s="1211"/>
      <c r="J16" s="1212"/>
      <c r="K16" s="1213" t="s">
        <v>827</v>
      </c>
      <c r="L16" s="1247" t="s">
        <v>828</v>
      </c>
      <c r="M16" s="1246" t="s">
        <v>829</v>
      </c>
      <c r="N16" s="1247" t="s">
        <v>830</v>
      </c>
      <c r="O16" s="1249"/>
      <c r="P16" s="1249"/>
      <c r="Q16" s="1249"/>
      <c r="R16" s="1249"/>
      <c r="S16" s="1249"/>
      <c r="T16" s="1251" t="s">
        <v>831</v>
      </c>
      <c r="U16" s="1253" t="s">
        <v>832</v>
      </c>
      <c r="V16" s="1246" t="s">
        <v>833</v>
      </c>
      <c r="W16" s="1246" t="s">
        <v>834</v>
      </c>
      <c r="AB16" s="1298" t="s">
        <v>1205</v>
      </c>
      <c r="AC16" s="1299" t="s">
        <v>1206</v>
      </c>
      <c r="AD16" s="1300" t="s">
        <v>1207</v>
      </c>
      <c r="AE16" s="1302">
        <f ca="1">$R$8*(SUMIF(AC19:AC122,"&lt;&gt;",$K$19:$K$49))</f>
        <v>9.0181200000000015</v>
      </c>
      <c r="AF16" s="1300" t="s">
        <v>1208</v>
      </c>
      <c r="AG16" s="1304">
        <f>SUM(AG19:AG49)*$R$8/3600</f>
        <v>187.07222222222222</v>
      </c>
      <c r="AH16" s="1299" t="s">
        <v>1206</v>
      </c>
      <c r="AI16" s="1300" t="s">
        <v>1207</v>
      </c>
      <c r="AJ16" s="1302">
        <f ca="1">$R$8*(SUMIF(AH19:AH122,"&lt;&gt;",$K$19:$K$49))</f>
        <v>0</v>
      </c>
      <c r="AK16" s="1300" t="s">
        <v>1208</v>
      </c>
      <c r="AL16" s="1304">
        <f>SUM(AL19:AL49)*$R$8/3600</f>
        <v>0</v>
      </c>
      <c r="AM16" s="1299" t="s">
        <v>1206</v>
      </c>
      <c r="AN16" s="1300" t="s">
        <v>1207</v>
      </c>
      <c r="AO16" s="1302">
        <f ca="1">$R$8*(SUMIF(AM19:AM122,"&lt;&gt;",$K$19:$K$49))</f>
        <v>2.0516000000000001</v>
      </c>
      <c r="AP16" s="1300" t="s">
        <v>1208</v>
      </c>
      <c r="AQ16" s="1304">
        <f>SUM(AQ19:AQ49)*$R$8/3600</f>
        <v>8.4244444444444451</v>
      </c>
      <c r="AR16" s="1299" t="s">
        <v>1206</v>
      </c>
      <c r="AS16" s="1300" t="s">
        <v>1207</v>
      </c>
      <c r="AT16" s="1302">
        <f ca="1">$R$8*(SUMIF(AR19:AR122,"&lt;&gt;",$K$19:$K$49))</f>
        <v>2.0516000000000001</v>
      </c>
      <c r="AU16" s="1300" t="s">
        <v>1208</v>
      </c>
      <c r="AV16" s="1304">
        <f>SUM(AV19:AV49)*$R$8/3600</f>
        <v>69.873333333333335</v>
      </c>
      <c r="AW16" s="1299" t="s">
        <v>1206</v>
      </c>
      <c r="AX16" s="1300" t="s">
        <v>1207</v>
      </c>
      <c r="AY16" s="1302">
        <f ca="1">$R$8*(SUMIF(AW19:AW122,"&lt;&gt;",$K$19:$K$49))</f>
        <v>6.96652</v>
      </c>
      <c r="AZ16" s="1300" t="s">
        <v>1208</v>
      </c>
      <c r="BA16" s="1304">
        <f>SUM(BA19:BA49)*$R$8/3600</f>
        <v>55.006666666666668</v>
      </c>
      <c r="BB16" s="1307" t="s">
        <v>1209</v>
      </c>
      <c r="BC16" s="1300" t="s">
        <v>1207</v>
      </c>
      <c r="BD16" s="1302">
        <f ca="1">$R$8*(SUMIF(BB19:BB122,"&lt;&gt;",$K$19:$K$49))</f>
        <v>9.0181200000000015</v>
      </c>
      <c r="BE16" s="1300" t="s">
        <v>1208</v>
      </c>
      <c r="BF16" s="1304">
        <f>SUM(BF19:BF49)*$R$8/3600</f>
        <v>12.636666666666667</v>
      </c>
      <c r="BG16" s="1307" t="s">
        <v>1209</v>
      </c>
      <c r="BH16" s="1300" t="s">
        <v>1207</v>
      </c>
      <c r="BI16" s="1302">
        <f ca="1">$R$8*(SUMIF(BG19:BG122,"&lt;&gt;",$K$19:$K$49))</f>
        <v>6.96652</v>
      </c>
      <c r="BJ16" s="1300" t="s">
        <v>1208</v>
      </c>
      <c r="BK16" s="1304">
        <f>SUM(BK19:BK49)*$R$8/3600</f>
        <v>38.405555555555559</v>
      </c>
      <c r="BL16" s="1307" t="s">
        <v>1209</v>
      </c>
      <c r="BM16" s="1300" t="s">
        <v>1207</v>
      </c>
      <c r="BN16" s="1302">
        <f ca="1">$R$8*(SUMIF(BL19:BL122,"&lt;&gt;",$K$19:$K$49))</f>
        <v>4.6473200000000006</v>
      </c>
      <c r="BO16" s="1300" t="s">
        <v>1208</v>
      </c>
      <c r="BP16" s="1304">
        <f>SUM(BP19:BP49)*$R$8/3600</f>
        <v>173.69222222222223</v>
      </c>
      <c r="BQ16" s="1307" t="s">
        <v>1209</v>
      </c>
      <c r="BR16" s="1300" t="s">
        <v>1207</v>
      </c>
      <c r="BS16" s="1302">
        <f ca="1">$R$8*(SUMIF(BQ19:BQ122,"&lt;&gt;",$K$19:$K$49))</f>
        <v>4.4243199999999998</v>
      </c>
      <c r="BT16" s="1300" t="s">
        <v>1208</v>
      </c>
      <c r="BU16" s="1304">
        <f>SUM(BU19:BU49)*$R$8/3600</f>
        <v>14.371111111111111</v>
      </c>
      <c r="BV16" s="1307" t="s">
        <v>1209</v>
      </c>
      <c r="BW16" s="1300" t="s">
        <v>1207</v>
      </c>
      <c r="BX16" s="1302">
        <f ca="1">$R$8*(SUMIF(BV19:BV122,"&lt;&gt;",$K$19:$K$49))</f>
        <v>4.6205600000000002</v>
      </c>
      <c r="BY16" s="1300" t="s">
        <v>1208</v>
      </c>
      <c r="BZ16" s="1304">
        <f>SUM(BZ19:BZ49)*$R$8/3600</f>
        <v>122.15444444444445</v>
      </c>
      <c r="CA16" s="1299" t="s">
        <v>1206</v>
      </c>
      <c r="CB16" s="1300" t="s">
        <v>1207</v>
      </c>
      <c r="CC16" s="1302">
        <f ca="1">$R$8*(SUMIF(CA19:CA122,"&lt;&gt;",$K$19:$K$49))</f>
        <v>0</v>
      </c>
      <c r="CD16" s="1300" t="s">
        <v>1208</v>
      </c>
      <c r="CE16" s="1304">
        <f>SUM(CE19:CE49)*$R$8/3600</f>
        <v>0</v>
      </c>
      <c r="CF16" s="1307" t="s">
        <v>1209</v>
      </c>
      <c r="CG16" s="1300" t="s">
        <v>1207</v>
      </c>
      <c r="CH16" s="1302">
        <f ca="1">$R$8*(SUMIF(CF19:CF122,"&lt;&gt;",$K$19:$K$49))</f>
        <v>9.0181200000000015</v>
      </c>
      <c r="CI16" s="1300" t="s">
        <v>1208</v>
      </c>
      <c r="CJ16" s="1304">
        <f>SUM(CJ19:CJ49)*$R$8/3600</f>
        <v>176.91333333333333</v>
      </c>
      <c r="CK16" s="1307" t="s">
        <v>1209</v>
      </c>
      <c r="CL16" s="1300" t="s">
        <v>1207</v>
      </c>
      <c r="CM16" s="1302">
        <f ca="1">$R$8*(SUMIF(CK19:CK122,"&lt;&gt;",$K$19:$K$49))</f>
        <v>2.0516000000000001</v>
      </c>
      <c r="CN16" s="1300" t="s">
        <v>1208</v>
      </c>
      <c r="CO16" s="1304">
        <f>SUM(CO19:CO49)*$R$8/3600</f>
        <v>18.83111111111111</v>
      </c>
      <c r="CP16" s="1299" t="s">
        <v>1206</v>
      </c>
      <c r="CQ16" s="1300" t="s">
        <v>1207</v>
      </c>
      <c r="CR16" s="1302">
        <f ca="1">$R$8*(SUMIF(CP19:CP122,"&lt;&gt;",$K$19:$K$49))</f>
        <v>0</v>
      </c>
      <c r="CS16" s="1300" t="s">
        <v>1208</v>
      </c>
      <c r="CT16" s="1304">
        <f>SUM(CT19:CT49)*$R$8/3600</f>
        <v>0</v>
      </c>
      <c r="CU16" s="1307" t="s">
        <v>1209</v>
      </c>
      <c r="CV16" s="1300" t="s">
        <v>1207</v>
      </c>
      <c r="CW16" s="1302">
        <f ca="1">$R$8*(SUMIF(CU19:CU122,"&lt;&gt;",$K$19:$K$49))</f>
        <v>0</v>
      </c>
      <c r="CX16" s="1300" t="s">
        <v>1208</v>
      </c>
      <c r="CY16" s="1304">
        <f>SUM(CY19:CY49)*$R$8/3600</f>
        <v>0</v>
      </c>
      <c r="CZ16" s="1307" t="s">
        <v>1209</v>
      </c>
      <c r="DA16" s="1300" t="s">
        <v>1207</v>
      </c>
      <c r="DB16" s="1302">
        <f ca="1">$R$8*(SUMIF(CZ19:CZ122,"&lt;&gt;",$K$19:$K$49))</f>
        <v>0</v>
      </c>
      <c r="DC16" s="1300" t="s">
        <v>1208</v>
      </c>
      <c r="DD16" s="1304">
        <f>SUM(DD19:DD49)*$R$8/3600</f>
        <v>0</v>
      </c>
      <c r="DE16" s="1307" t="s">
        <v>1209</v>
      </c>
      <c r="DF16" s="1300" t="s">
        <v>1207</v>
      </c>
      <c r="DG16" s="1302">
        <f ca="1">$R$8*(SUMIF(DE19:DE122,"&lt;&gt;",$K$19:$K$49))</f>
        <v>0</v>
      </c>
      <c r="DH16" s="1300" t="s">
        <v>1208</v>
      </c>
      <c r="DI16" s="1304">
        <f>SUM(DI19:DI49)*$R$8/3600</f>
        <v>0</v>
      </c>
      <c r="DJ16" s="1307" t="s">
        <v>1209</v>
      </c>
      <c r="DK16" s="1300" t="s">
        <v>1207</v>
      </c>
      <c r="DL16" s="1302">
        <f ca="1">$R$8*(SUMIF(DJ19:DJ122,"&lt;&gt;",$K$19:$K$49))</f>
        <v>0</v>
      </c>
      <c r="DM16" s="1300" t="s">
        <v>1208</v>
      </c>
      <c r="DN16" s="1304">
        <f>SUM(DN19:DN49)*$R$8/3600</f>
        <v>0</v>
      </c>
      <c r="DO16" s="1307" t="s">
        <v>1209</v>
      </c>
      <c r="DP16" s="1300" t="s">
        <v>1207</v>
      </c>
      <c r="DQ16" s="1302">
        <f ca="1">$R$8*(SUMIF(DO19:DO122,"&lt;&gt;",$K$19:$K$49))</f>
        <v>0</v>
      </c>
      <c r="DR16" s="1300" t="s">
        <v>1208</v>
      </c>
      <c r="DS16" s="1304">
        <f>SUM(DS19:DS49)*$R$8/3600</f>
        <v>0</v>
      </c>
      <c r="DT16" s="1307" t="s">
        <v>1209</v>
      </c>
      <c r="DU16" s="1300" t="s">
        <v>1207</v>
      </c>
      <c r="DV16" s="1302">
        <f ca="1">$R$8*(SUMIF(DT19:DT122,"&lt;&gt;",$K$19:$K$49))</f>
        <v>0</v>
      </c>
      <c r="DW16" s="1300" t="s">
        <v>1208</v>
      </c>
      <c r="DX16" s="1304">
        <f>SUM(DX19:DX49)*$R$8/3600</f>
        <v>0</v>
      </c>
      <c r="DY16" s="1308" t="s">
        <v>1114</v>
      </c>
      <c r="DZ16" s="1300" t="s">
        <v>1207</v>
      </c>
      <c r="EA16" s="1302">
        <f ca="1">$R$8*(SUMIF(DY19:DY122,"&lt;&gt;",$K$19:$K$49))</f>
        <v>4.8346400000000003</v>
      </c>
      <c r="EB16" s="1300" t="s">
        <v>1208</v>
      </c>
      <c r="EC16" s="1304">
        <f>SUM(EC19:EC49)*$R$8/3600</f>
        <v>161.30333333333334</v>
      </c>
      <c r="ED16" s="1308" t="s">
        <v>1114</v>
      </c>
      <c r="EE16" s="1300" t="s">
        <v>1207</v>
      </c>
      <c r="EF16" s="1302">
        <f ca="1">$R$8*(SUMIF(ED19:ED122,"&lt;&gt;",$K$19:$K$49))</f>
        <v>7.9923199999999994</v>
      </c>
      <c r="EG16" s="1300" t="s">
        <v>1208</v>
      </c>
      <c r="EH16" s="1304">
        <f>SUM(EH19:EH49)*$R$8/3600</f>
        <v>105.55333333333333</v>
      </c>
      <c r="EI16" s="1308" t="s">
        <v>1210</v>
      </c>
      <c r="EJ16" s="1300" t="s">
        <v>1207</v>
      </c>
      <c r="EK16" s="1302">
        <f ca="1">$R$8*(SUMIF(EI19:EI122,"&lt;&gt;",$K$19:$K$49))</f>
        <v>7.9923199999999994</v>
      </c>
      <c r="EL16" s="1300" t="s">
        <v>1208</v>
      </c>
      <c r="EM16" s="1304">
        <f>SUM(EM19:EM49)*$R$8/3600</f>
        <v>159.32111111111112</v>
      </c>
      <c r="EN16" s="1310" t="s">
        <v>1116</v>
      </c>
      <c r="EO16" s="1300" t="s">
        <v>1207</v>
      </c>
      <c r="EP16" s="1302">
        <f ca="1">$R$8*(SUMIF(EN19:EN122,"&lt;&gt;",$K$19:$K$49))</f>
        <v>7.9923199999999994</v>
      </c>
      <c r="EQ16" s="1300" t="s">
        <v>1208</v>
      </c>
      <c r="ER16" s="1304">
        <f>SUM(ER19:ER49)*$R$8/3600</f>
        <v>318.64222222222224</v>
      </c>
      <c r="ES16" s="1309" t="s">
        <v>1118</v>
      </c>
      <c r="ET16" s="1300" t="s">
        <v>1207</v>
      </c>
      <c r="EU16" s="1302">
        <f ca="1">$R$8*(SUMIF(ES19:ES122,"&lt;&gt;",$K$19:$K$49))</f>
        <v>0</v>
      </c>
      <c r="EV16" s="1300" t="s">
        <v>1208</v>
      </c>
      <c r="EW16" s="1304">
        <f>SUM(EW19:EW49)*$R$8/3600</f>
        <v>0</v>
      </c>
    </row>
    <row r="17" spans="1:153" s="13" customFormat="1" ht="13.5" customHeight="1" outlineLevel="1">
      <c r="A17" s="1256"/>
      <c r="B17" s="1248"/>
      <c r="C17" s="1213"/>
      <c r="D17" s="1213" t="s">
        <v>758</v>
      </c>
      <c r="E17" s="1213" t="s">
        <v>759</v>
      </c>
      <c r="F17" s="1213" t="s">
        <v>760</v>
      </c>
      <c r="G17" s="1213" t="s">
        <v>758</v>
      </c>
      <c r="H17" s="1213" t="s">
        <v>759</v>
      </c>
      <c r="I17" s="1213" t="s">
        <v>760</v>
      </c>
      <c r="J17" s="1213" t="s">
        <v>835</v>
      </c>
      <c r="K17" s="1213"/>
      <c r="L17" s="1248"/>
      <c r="M17" s="1213"/>
      <c r="N17" s="1248"/>
      <c r="O17" s="1250"/>
      <c r="P17" s="1250"/>
      <c r="Q17" s="1250"/>
      <c r="R17" s="1250"/>
      <c r="S17" s="1250"/>
      <c r="T17" s="1252"/>
      <c r="U17" s="1254"/>
      <c r="V17" s="1213"/>
      <c r="W17" s="1213"/>
      <c r="AB17" s="1298"/>
      <c r="AC17" s="1299"/>
      <c r="AD17" s="1301"/>
      <c r="AE17" s="1303"/>
      <c r="AF17" s="1301"/>
      <c r="AG17" s="1305"/>
      <c r="AH17" s="1299"/>
      <c r="AI17" s="1301"/>
      <c r="AJ17" s="1303"/>
      <c r="AK17" s="1301"/>
      <c r="AL17" s="1305"/>
      <c r="AM17" s="1299"/>
      <c r="AN17" s="1301"/>
      <c r="AO17" s="1303"/>
      <c r="AP17" s="1301"/>
      <c r="AQ17" s="1305"/>
      <c r="AR17" s="1299"/>
      <c r="AS17" s="1301"/>
      <c r="AT17" s="1303"/>
      <c r="AU17" s="1301"/>
      <c r="AV17" s="1305"/>
      <c r="AW17" s="1299"/>
      <c r="AX17" s="1301"/>
      <c r="AY17" s="1303"/>
      <c r="AZ17" s="1301"/>
      <c r="BA17" s="1305"/>
      <c r="BB17" s="1307"/>
      <c r="BC17" s="1301"/>
      <c r="BD17" s="1303"/>
      <c r="BE17" s="1301"/>
      <c r="BF17" s="1305"/>
      <c r="BG17" s="1307"/>
      <c r="BH17" s="1301"/>
      <c r="BI17" s="1303"/>
      <c r="BJ17" s="1301"/>
      <c r="BK17" s="1305"/>
      <c r="BL17" s="1307"/>
      <c r="BM17" s="1301"/>
      <c r="BN17" s="1303"/>
      <c r="BO17" s="1301"/>
      <c r="BP17" s="1305"/>
      <c r="BQ17" s="1307"/>
      <c r="BR17" s="1301"/>
      <c r="BS17" s="1303"/>
      <c r="BT17" s="1301"/>
      <c r="BU17" s="1305"/>
      <c r="BV17" s="1307"/>
      <c r="BW17" s="1301"/>
      <c r="BX17" s="1303"/>
      <c r="BY17" s="1301"/>
      <c r="BZ17" s="1305"/>
      <c r="CA17" s="1299"/>
      <c r="CB17" s="1301"/>
      <c r="CC17" s="1303"/>
      <c r="CD17" s="1301"/>
      <c r="CE17" s="1305"/>
      <c r="CF17" s="1307"/>
      <c r="CG17" s="1301"/>
      <c r="CH17" s="1303"/>
      <c r="CI17" s="1301"/>
      <c r="CJ17" s="1305"/>
      <c r="CK17" s="1307"/>
      <c r="CL17" s="1301"/>
      <c r="CM17" s="1303"/>
      <c r="CN17" s="1301"/>
      <c r="CO17" s="1305"/>
      <c r="CP17" s="1299"/>
      <c r="CQ17" s="1301"/>
      <c r="CR17" s="1303"/>
      <c r="CS17" s="1301"/>
      <c r="CT17" s="1305"/>
      <c r="CU17" s="1307"/>
      <c r="CV17" s="1301"/>
      <c r="CW17" s="1303"/>
      <c r="CX17" s="1301"/>
      <c r="CY17" s="1305"/>
      <c r="CZ17" s="1307"/>
      <c r="DA17" s="1301"/>
      <c r="DB17" s="1303"/>
      <c r="DC17" s="1301"/>
      <c r="DD17" s="1305"/>
      <c r="DE17" s="1307"/>
      <c r="DF17" s="1301"/>
      <c r="DG17" s="1303"/>
      <c r="DH17" s="1301"/>
      <c r="DI17" s="1305"/>
      <c r="DJ17" s="1307"/>
      <c r="DK17" s="1301"/>
      <c r="DL17" s="1303"/>
      <c r="DM17" s="1301"/>
      <c r="DN17" s="1305"/>
      <c r="DO17" s="1307"/>
      <c r="DP17" s="1301"/>
      <c r="DQ17" s="1303"/>
      <c r="DR17" s="1301"/>
      <c r="DS17" s="1305"/>
      <c r="DT17" s="1307"/>
      <c r="DU17" s="1301"/>
      <c r="DV17" s="1303"/>
      <c r="DW17" s="1301"/>
      <c r="DX17" s="1305"/>
      <c r="DY17" s="1308"/>
      <c r="DZ17" s="1301"/>
      <c r="EA17" s="1303"/>
      <c r="EB17" s="1301"/>
      <c r="EC17" s="1305"/>
      <c r="ED17" s="1308"/>
      <c r="EE17" s="1301"/>
      <c r="EF17" s="1303"/>
      <c r="EG17" s="1301"/>
      <c r="EH17" s="1305"/>
      <c r="EI17" s="1308"/>
      <c r="EJ17" s="1301"/>
      <c r="EK17" s="1303"/>
      <c r="EL17" s="1301"/>
      <c r="EM17" s="1305"/>
      <c r="EN17" s="1310"/>
      <c r="EO17" s="1301"/>
      <c r="EP17" s="1303"/>
      <c r="EQ17" s="1301"/>
      <c r="ER17" s="1305"/>
      <c r="ES17" s="1309"/>
      <c r="ET17" s="1301"/>
      <c r="EU17" s="1303"/>
      <c r="EV17" s="1301"/>
      <c r="EW17" s="1305"/>
    </row>
    <row r="18" spans="1:15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c r="AB18" s="1065" t="s">
        <v>82</v>
      </c>
      <c r="AC18" s="1066">
        <v>1</v>
      </c>
      <c r="AD18" s="1067" t="s">
        <v>1109</v>
      </c>
      <c r="AE18" s="1067" t="s">
        <v>1211</v>
      </c>
      <c r="AF18" s="1067" t="s">
        <v>1212</v>
      </c>
      <c r="AG18" s="1067" t="s">
        <v>1213</v>
      </c>
      <c r="AH18" s="1066">
        <v>2</v>
      </c>
      <c r="AI18" s="1067" t="s">
        <v>1109</v>
      </c>
      <c r="AJ18" s="1067" t="s">
        <v>1211</v>
      </c>
      <c r="AK18" s="1067" t="s">
        <v>1212</v>
      </c>
      <c r="AL18" s="1067" t="s">
        <v>1213</v>
      </c>
      <c r="AM18" s="1066">
        <v>3</v>
      </c>
      <c r="AN18" s="1067" t="s">
        <v>1109</v>
      </c>
      <c r="AO18" s="1067" t="s">
        <v>1211</v>
      </c>
      <c r="AP18" s="1067" t="s">
        <v>1212</v>
      </c>
      <c r="AQ18" s="1067" t="s">
        <v>1213</v>
      </c>
      <c r="AR18" s="1066">
        <v>4</v>
      </c>
      <c r="AS18" s="1067" t="s">
        <v>1109</v>
      </c>
      <c r="AT18" s="1067" t="s">
        <v>1211</v>
      </c>
      <c r="AU18" s="1067" t="s">
        <v>1212</v>
      </c>
      <c r="AV18" s="1067" t="s">
        <v>1213</v>
      </c>
      <c r="AW18" s="1066">
        <v>5</v>
      </c>
      <c r="AX18" s="1067" t="s">
        <v>1109</v>
      </c>
      <c r="AY18" s="1067" t="s">
        <v>1211</v>
      </c>
      <c r="AZ18" s="1067" t="s">
        <v>1212</v>
      </c>
      <c r="BA18" s="1067" t="s">
        <v>1213</v>
      </c>
      <c r="BB18" s="1068">
        <v>6</v>
      </c>
      <c r="BC18" s="1067" t="s">
        <v>1109</v>
      </c>
      <c r="BD18" s="1067" t="s">
        <v>1211</v>
      </c>
      <c r="BE18" s="1067" t="s">
        <v>1212</v>
      </c>
      <c r="BF18" s="1067" t="s">
        <v>1213</v>
      </c>
      <c r="BG18" s="1068">
        <v>7</v>
      </c>
      <c r="BH18" s="1067" t="s">
        <v>1109</v>
      </c>
      <c r="BI18" s="1067" t="s">
        <v>1211</v>
      </c>
      <c r="BJ18" s="1067" t="s">
        <v>1212</v>
      </c>
      <c r="BK18" s="1067" t="s">
        <v>1213</v>
      </c>
      <c r="BL18" s="1068">
        <v>8</v>
      </c>
      <c r="BM18" s="1067" t="s">
        <v>1109</v>
      </c>
      <c r="BN18" s="1067" t="s">
        <v>1211</v>
      </c>
      <c r="BO18" s="1067" t="s">
        <v>1212</v>
      </c>
      <c r="BP18" s="1067" t="s">
        <v>1213</v>
      </c>
      <c r="BQ18" s="1068">
        <v>9</v>
      </c>
      <c r="BR18" s="1067" t="s">
        <v>1109</v>
      </c>
      <c r="BS18" s="1067" t="s">
        <v>1211</v>
      </c>
      <c r="BT18" s="1067" t="s">
        <v>1212</v>
      </c>
      <c r="BU18" s="1067" t="s">
        <v>1213</v>
      </c>
      <c r="BV18" s="1068">
        <v>10</v>
      </c>
      <c r="BW18" s="1067" t="s">
        <v>1109</v>
      </c>
      <c r="BX18" s="1067" t="s">
        <v>1211</v>
      </c>
      <c r="BY18" s="1067" t="s">
        <v>1212</v>
      </c>
      <c r="BZ18" s="1067" t="s">
        <v>1213</v>
      </c>
      <c r="CA18" s="1066">
        <v>11</v>
      </c>
      <c r="CB18" s="1067" t="s">
        <v>1109</v>
      </c>
      <c r="CC18" s="1067" t="s">
        <v>1211</v>
      </c>
      <c r="CD18" s="1067" t="s">
        <v>1212</v>
      </c>
      <c r="CE18" s="1067" t="s">
        <v>1213</v>
      </c>
      <c r="CF18" s="1068">
        <v>12</v>
      </c>
      <c r="CG18" s="1067" t="s">
        <v>1109</v>
      </c>
      <c r="CH18" s="1067" t="s">
        <v>1211</v>
      </c>
      <c r="CI18" s="1067" t="s">
        <v>1212</v>
      </c>
      <c r="CJ18" s="1067" t="s">
        <v>1213</v>
      </c>
      <c r="CK18" s="1068">
        <v>13</v>
      </c>
      <c r="CL18" s="1067" t="s">
        <v>1109</v>
      </c>
      <c r="CM18" s="1067" t="s">
        <v>1211</v>
      </c>
      <c r="CN18" s="1067" t="s">
        <v>1212</v>
      </c>
      <c r="CO18" s="1067" t="s">
        <v>1213</v>
      </c>
      <c r="CP18" s="1066">
        <v>14</v>
      </c>
      <c r="CQ18" s="1067" t="s">
        <v>1109</v>
      </c>
      <c r="CR18" s="1067" t="s">
        <v>1211</v>
      </c>
      <c r="CS18" s="1067" t="s">
        <v>1212</v>
      </c>
      <c r="CT18" s="1067" t="s">
        <v>1213</v>
      </c>
      <c r="CU18" s="1068">
        <v>15</v>
      </c>
      <c r="CV18" s="1067" t="s">
        <v>1109</v>
      </c>
      <c r="CW18" s="1067" t="s">
        <v>1211</v>
      </c>
      <c r="CX18" s="1067" t="s">
        <v>1212</v>
      </c>
      <c r="CY18" s="1067" t="s">
        <v>1213</v>
      </c>
      <c r="CZ18" s="1068">
        <v>16</v>
      </c>
      <c r="DA18" s="1067" t="s">
        <v>1109</v>
      </c>
      <c r="DB18" s="1067" t="s">
        <v>1211</v>
      </c>
      <c r="DC18" s="1067" t="s">
        <v>1212</v>
      </c>
      <c r="DD18" s="1067" t="s">
        <v>1213</v>
      </c>
      <c r="DE18" s="1068">
        <v>17</v>
      </c>
      <c r="DF18" s="1067" t="s">
        <v>1109</v>
      </c>
      <c r="DG18" s="1067" t="s">
        <v>1211</v>
      </c>
      <c r="DH18" s="1067" t="s">
        <v>1212</v>
      </c>
      <c r="DI18" s="1067" t="s">
        <v>1213</v>
      </c>
      <c r="DJ18" s="1068">
        <v>18</v>
      </c>
      <c r="DK18" s="1067" t="s">
        <v>1109</v>
      </c>
      <c r="DL18" s="1067" t="s">
        <v>1211</v>
      </c>
      <c r="DM18" s="1067" t="s">
        <v>1212</v>
      </c>
      <c r="DN18" s="1067" t="s">
        <v>1213</v>
      </c>
      <c r="DO18" s="1068">
        <v>19</v>
      </c>
      <c r="DP18" s="1067" t="s">
        <v>1109</v>
      </c>
      <c r="DQ18" s="1067" t="s">
        <v>1211</v>
      </c>
      <c r="DR18" s="1067" t="s">
        <v>1212</v>
      </c>
      <c r="DS18" s="1067" t="s">
        <v>1213</v>
      </c>
      <c r="DT18" s="1068">
        <v>20</v>
      </c>
      <c r="DU18" s="1067" t="s">
        <v>1109</v>
      </c>
      <c r="DV18" s="1067" t="s">
        <v>1211</v>
      </c>
      <c r="DW18" s="1067" t="s">
        <v>1212</v>
      </c>
      <c r="DX18" s="1067" t="s">
        <v>1213</v>
      </c>
      <c r="DY18" s="1069">
        <v>21</v>
      </c>
      <c r="DZ18" s="1067" t="s">
        <v>1109</v>
      </c>
      <c r="EA18" s="1067" t="s">
        <v>1211</v>
      </c>
      <c r="EB18" s="1067" t="s">
        <v>1212</v>
      </c>
      <c r="EC18" s="1067" t="s">
        <v>1213</v>
      </c>
      <c r="ED18" s="1069">
        <v>22</v>
      </c>
      <c r="EE18" s="1067" t="s">
        <v>1109</v>
      </c>
      <c r="EF18" s="1067" t="s">
        <v>1211</v>
      </c>
      <c r="EG18" s="1067" t="s">
        <v>1212</v>
      </c>
      <c r="EH18" s="1067" t="s">
        <v>1213</v>
      </c>
      <c r="EI18" s="1069">
        <v>23</v>
      </c>
      <c r="EJ18" s="1067" t="s">
        <v>1109</v>
      </c>
      <c r="EK18" s="1067" t="s">
        <v>1211</v>
      </c>
      <c r="EL18" s="1067" t="s">
        <v>1212</v>
      </c>
      <c r="EM18" s="1067" t="s">
        <v>1213</v>
      </c>
      <c r="EN18" s="1070">
        <v>24</v>
      </c>
      <c r="EO18" s="1067" t="s">
        <v>1109</v>
      </c>
      <c r="EP18" s="1067" t="s">
        <v>1211</v>
      </c>
      <c r="EQ18" s="1067" t="s">
        <v>1212</v>
      </c>
      <c r="ER18" s="1067" t="s">
        <v>1213</v>
      </c>
      <c r="ES18" s="1071">
        <v>25</v>
      </c>
      <c r="ET18" s="1067" t="s">
        <v>1109</v>
      </c>
      <c r="EU18" s="1067" t="s">
        <v>1211</v>
      </c>
      <c r="EV18" s="1067" t="s">
        <v>1212</v>
      </c>
      <c r="EW18" s="1067" t="s">
        <v>1213</v>
      </c>
    </row>
    <row r="19" spans="1:153" s="5" customFormat="1" ht="38.4" customHeight="1" outlineLevel="1">
      <c r="A19" s="17">
        <v>1</v>
      </c>
      <c r="B19" s="1013" t="s">
        <v>836</v>
      </c>
      <c r="C19" s="1081">
        <v>2</v>
      </c>
      <c r="D19" s="1082"/>
      <c r="E19" s="1082"/>
      <c r="F19" s="1082"/>
      <c r="G19" s="1083"/>
      <c r="H19" s="1083"/>
      <c r="I19" s="1083"/>
      <c r="J19" s="1083"/>
      <c r="K19" s="1084">
        <f>SUM(K21:K23)</f>
        <v>3.5399999999999997E-3</v>
      </c>
      <c r="L19" s="1085">
        <f>SUM(L20:L23)</f>
        <v>0.59440000000000004</v>
      </c>
      <c r="M19" s="1086"/>
      <c r="N19" s="1087"/>
      <c r="O19" s="1088"/>
      <c r="P19" s="1088"/>
      <c r="Q19" s="1088"/>
      <c r="R19" s="1088"/>
      <c r="S19" s="1088"/>
      <c r="T19" s="1089"/>
      <c r="U19" s="1090"/>
      <c r="V19" s="1091"/>
      <c r="W19" s="1091"/>
      <c r="X19" s="1092"/>
      <c r="Y19" s="1092"/>
      <c r="Z19" s="1092"/>
      <c r="AA19" s="1092"/>
      <c r="AB19" s="1072">
        <v>1</v>
      </c>
      <c r="AC19" s="1073"/>
      <c r="AD19" s="1109" t="str">
        <f>IFERROR(_xlfn.IFS(INDEX('Bảng tra CĐ'!$E$5:$E$80,MATCH(AC19,'Bảng tra CĐ'!$A$5:$A$80,0))="$C",$C19,INDEX('Bảng tra CĐ'!$E$5:$E$80,MATCH(AC19,'Bảng tra CĐ'!$A$5:$A$80,0))="$C*$H",$C19*$H19,INDEX('Bảng tra CĐ'!$E$5:$E$80,MATCH(AC19,'Bảng tra CĐ'!$A$5:$A$80,0))="$C*$J",$C19*$J19,INDEX('Bảng tra CĐ'!$E$5:$E$80,MATCH(AC19,'Bảng tra CĐ'!$A$5:$A$80,0))="$C*2*($H+$I)",$C19*2*($H19+$I19),INDEX('Bảng tra CĐ'!$E$5:$E$80,MATCH(AC19,'Bảng tra CĐ'!$A$5:$A$80,0))="$L*3600",$L19*3600,INDEX('Bảng tra CĐ'!$E$5:$E$80,MATCH(AC19,'Bảng tra CĐ'!$A$5:$A$80,0))="$K*3600",$K19*3600),"")</f>
        <v/>
      </c>
      <c r="AE19" s="1107"/>
      <c r="AF19" s="1108"/>
      <c r="AG19" s="1109"/>
      <c r="AH19" s="1073"/>
      <c r="AI19" s="1073"/>
      <c r="AJ19" s="1073"/>
      <c r="AK19" s="1073"/>
      <c r="AL19" s="1073"/>
      <c r="AM19" s="1073"/>
      <c r="AN19" s="1109"/>
      <c r="AO19" s="1107"/>
      <c r="AP19" s="1108"/>
      <c r="AQ19" s="1109"/>
      <c r="AR19" s="1073"/>
      <c r="AS19" s="1109"/>
      <c r="AT19" s="1107"/>
      <c r="AU19" s="1108"/>
      <c r="AV19" s="1109"/>
      <c r="AW19" s="1073"/>
      <c r="AX19" s="1109"/>
      <c r="AY19" s="1107"/>
      <c r="AZ19" s="1108"/>
      <c r="BA19" s="1109"/>
      <c r="BB19" s="1073"/>
      <c r="BC19" s="1109"/>
      <c r="BD19" s="1107"/>
      <c r="BE19" s="1108"/>
      <c r="BF19" s="1109"/>
      <c r="BG19" s="1073"/>
      <c r="BH19" s="1109"/>
      <c r="BI19" s="1107"/>
      <c r="BJ19" s="1108"/>
      <c r="BK19" s="1109"/>
      <c r="BL19" s="1073"/>
      <c r="BM19" s="1109"/>
      <c r="BN19" s="1107"/>
      <c r="BO19" s="1108"/>
      <c r="BP19" s="1109"/>
      <c r="BQ19" s="1073"/>
      <c r="BR19" s="1109"/>
      <c r="BS19" s="1107"/>
      <c r="BT19" s="1108"/>
      <c r="BU19" s="1109"/>
      <c r="BV19" s="1073"/>
      <c r="BW19" s="1109"/>
      <c r="BX19" s="1107"/>
      <c r="BY19" s="1108"/>
      <c r="BZ19" s="1109"/>
      <c r="CA19" s="1073"/>
      <c r="CB19" s="1073"/>
      <c r="CC19" s="1073"/>
      <c r="CD19" s="1073"/>
      <c r="CE19" s="1073"/>
      <c r="CF19" s="1073"/>
      <c r="CG19" s="1109"/>
      <c r="CH19" s="1107"/>
      <c r="CI19" s="1108"/>
      <c r="CJ19" s="1109"/>
      <c r="CK19" s="1073"/>
      <c r="CL19" s="1109"/>
      <c r="CM19" s="1107"/>
      <c r="CN19" s="1108"/>
      <c r="CO19" s="1109"/>
      <c r="CP19" s="1073"/>
      <c r="CQ19" s="1109"/>
      <c r="CR19" s="1107"/>
      <c r="CS19" s="1108"/>
      <c r="CT19" s="1109"/>
      <c r="CU19" s="1073"/>
      <c r="CV19" s="1109"/>
      <c r="CW19" s="1107"/>
      <c r="CX19" s="1108"/>
      <c r="CY19" s="1109"/>
      <c r="CZ19" s="1073"/>
      <c r="DA19" s="1109"/>
      <c r="DB19" s="1107"/>
      <c r="DC19" s="1108"/>
      <c r="DD19" s="1109"/>
      <c r="DE19" s="1073"/>
      <c r="DF19" s="1109"/>
      <c r="DG19" s="1107"/>
      <c r="DH19" s="1108"/>
      <c r="DI19" s="1109"/>
      <c r="DJ19" s="1073"/>
      <c r="DK19" s="1109"/>
      <c r="DL19" s="1107"/>
      <c r="DM19" s="1108"/>
      <c r="DN19" s="1109"/>
      <c r="DO19" s="1073"/>
      <c r="DP19" s="1109"/>
      <c r="DQ19" s="1107"/>
      <c r="DR19" s="1108"/>
      <c r="DS19" s="1109"/>
      <c r="DT19" s="1073"/>
      <c r="DU19" s="1109"/>
      <c r="DV19" s="1107"/>
      <c r="DW19" s="1108"/>
      <c r="DX19" s="1109"/>
      <c r="DY19" s="1073"/>
      <c r="DZ19" s="1109"/>
      <c r="EA19" s="1107"/>
      <c r="EB19" s="1108"/>
      <c r="EC19" s="1109" t="str">
        <f t="shared" ref="EC19:EC28" si="0">IFERROR(IF(DZ19="","",ROUNDUP(MAX(DZ19*EA19/EB19,1),0)),"")</f>
        <v/>
      </c>
      <c r="ED19" s="1073" t="s">
        <v>1169</v>
      </c>
      <c r="EE19" s="1109">
        <f>IFERROR(_xlfn.IFS(INDEX('Bảng tra CĐ'!$E$5:$E$80,MATCH(ED19,'Bảng tra CĐ'!$A$5:$A$80,0))="$C",$C19,INDEX('Bảng tra CĐ'!$E$5:$E$80,MATCH(ED19,'Bảng tra CĐ'!$A$5:$A$80,0))="$C*$H",$C19*$H19,INDEX('Bảng tra CĐ'!$E$5:$E$80,MATCH(ED19,'Bảng tra CĐ'!$A$5:$A$80,0))="$C*$J",$C19*$J19,INDEX('Bảng tra CĐ'!$E$5:$E$80,MATCH(ED19,'Bảng tra CĐ'!$A$5:$A$80,0))="$C*2*($H+$I)",$C19*2*($H19+$I19),INDEX('Bảng tra CĐ'!$E$5:$E$80,MATCH(ED19,'Bảng tra CĐ'!$A$5:$A$80,0))="$L*3600",$L19*3600,INDEX('Bảng tra CĐ'!$E$5:$E$80,MATCH(ED19,'Bảng tra CĐ'!$A$5:$A$80,0))="$K*3600",$K19*3600),"")</f>
        <v>12.744</v>
      </c>
      <c r="EF19" s="1107">
        <f>IF(IFERROR(VLOOKUP(ED19,'Bảng tra CĐ'!$A$5:$C$80,3,0),"")="m3/h",1,_xlfn.IFS($G19&lt;18,1,$G19&lt;28,1.4,$G19&lt;40,1.6,$G19&lt;50,1.8,$G19&gt;=50,2))</f>
        <v>1</v>
      </c>
      <c r="EG19" s="1108">
        <f>IFERROR(IF(VLOOKUP(ED19,'Bảng tra CĐ'!$A$5:$B$80,2,0)=0,"",VLOOKUP(ED19,'Bảng tra CĐ'!$A$5:$B$80,2,0)),"")</f>
        <v>0.03</v>
      </c>
      <c r="EH19" s="1109">
        <f t="shared" ref="EH19:EH28" si="1">IFERROR(IF(EE19="","",ROUNDUP(MAX(EE19*EF19/EG19,1),0)),"")</f>
        <v>425</v>
      </c>
      <c r="EI19" s="1073" t="s">
        <v>1131</v>
      </c>
      <c r="EJ19" s="1109">
        <f>IFERROR(_xlfn.IFS(INDEX('Bảng tra CĐ'!$E$5:$E$80,MATCH(EI19,'Bảng tra CĐ'!$A$5:$A$80,0))="$C",$C19,INDEX('Bảng tra CĐ'!$E$5:$E$80,MATCH(EI19,'Bảng tra CĐ'!$A$5:$A$80,0))="$C*$H",$C19*$H19,INDEX('Bảng tra CĐ'!$E$5:$E$80,MATCH(EI19,'Bảng tra CĐ'!$A$5:$A$80,0))="$C*$J",$C19*$J19,INDEX('Bảng tra CĐ'!$E$5:$E$80,MATCH(EI19,'Bảng tra CĐ'!$A$5:$A$80,0))="$C*2*($H+$I)",$C19*2*($H19+$I19),INDEX('Bảng tra CĐ'!$E$5:$E$80,MATCH(EI19,'Bảng tra CĐ'!$A$5:$A$80,0))="$L*3600",$L19*3600,INDEX('Bảng tra CĐ'!$E$5:$E$80,MATCH(EI19,'Bảng tra CĐ'!$A$5:$A$80,0))="$K*3600",$K19*3600),"")</f>
        <v>2139.84</v>
      </c>
      <c r="EK19" s="1107">
        <f>IF(IFERROR(VLOOKUP(EI19,'Bảng tra CĐ'!$A$5:$C$80,3,0),"")="m3/h",1,_xlfn.IFS($G19&lt;18,1,$G19&lt;28,1.4,$G19&lt;40,1.6,$G19&lt;50,1.8,$G19&gt;=50,2))</f>
        <v>1</v>
      </c>
      <c r="EL19" s="1108">
        <f>IFERROR(IF(VLOOKUP(EI19,'Bảng tra CĐ'!$A$5:$B$80,2,0)=0,"",VLOOKUP(EI19,'Bảng tra CĐ'!$A$5:$B$80,2,0)),"")</f>
        <v>10</v>
      </c>
      <c r="EM19" s="1109">
        <f t="shared" ref="EM19:EM28" si="2">IFERROR(IF(EJ19="","",ROUNDUP(MAX(EJ19*EK19/EL19,1),0)),"")</f>
        <v>214</v>
      </c>
      <c r="EN19" s="1073" t="s">
        <v>1132</v>
      </c>
      <c r="EO19" s="1109">
        <f>IFERROR(_xlfn.IFS(INDEX('Bảng tra CĐ'!$E$5:$E$80,MATCH(EN19,'Bảng tra CĐ'!$A$5:$A$80,0))="$C",$C19,INDEX('Bảng tra CĐ'!$E$5:$E$80,MATCH(EN19,'Bảng tra CĐ'!$A$5:$A$80,0))="$C*$H",$C19*$H19,INDEX('Bảng tra CĐ'!$E$5:$E$80,MATCH(EN19,'Bảng tra CĐ'!$A$5:$A$80,0))="$C*$J",$C19*$J19,INDEX('Bảng tra CĐ'!$E$5:$E$80,MATCH(EN19,'Bảng tra CĐ'!$A$5:$A$80,0))="$C*2*($H+$I)",$C19*2*($H19+$I19),INDEX('Bảng tra CĐ'!$E$5:$E$80,MATCH(EN19,'Bảng tra CĐ'!$A$5:$A$80,0))="$L*3600",$L19*3600,INDEX('Bảng tra CĐ'!$E$5:$E$80,MATCH(EN19,'Bảng tra CĐ'!$A$5:$A$80,0))="$K*3600",$K19*3600),"")</f>
        <v>2139.84</v>
      </c>
      <c r="EP19" s="1107">
        <f>IF(IFERROR(VLOOKUP(EN19,'Bảng tra CĐ'!$A$5:$C$80,3,0),"")="m3/h",1,_xlfn.IFS($G19&lt;18,1,$G19&lt;28,1.4,$G19&lt;40,1.6,$G19&lt;50,1.8,$G19&gt;=50,2))</f>
        <v>1</v>
      </c>
      <c r="EQ19" s="1108">
        <f>IFERROR(IF(VLOOKUP(EN19,'Bảng tra CĐ'!$A$5:$B$80,2,0)=0,"",VLOOKUP(EN19,'Bảng tra CĐ'!$A$5:$B$80,2,0)),"")</f>
        <v>5</v>
      </c>
      <c r="ER19" s="1109">
        <f t="shared" ref="ER19:ER28" si="3">IFERROR(IF(EO19="","",ROUNDUP(MAX(EO19*EP19/EQ19,1),0)),"")</f>
        <v>428</v>
      </c>
      <c r="ES19" s="1073"/>
      <c r="ET19" s="1109" t="str">
        <f>IFERROR(_xlfn.IFS(INDEX('Bảng tra CĐ'!$E$5:$E$80,MATCH(ES19,'Bảng tra CĐ'!$A$5:$A$80,0))="$C",$C19,INDEX('Bảng tra CĐ'!$E$5:$E$80,MATCH(ES19,'Bảng tra CĐ'!$A$5:$A$80,0))="$C*$H",$C19*$H19,INDEX('Bảng tra CĐ'!$E$5:$E$80,MATCH(ES19,'Bảng tra CĐ'!$A$5:$A$80,0))="$C*$J",$C19*$J19,INDEX('Bảng tra CĐ'!$E$5:$E$80,MATCH(ES19,'Bảng tra CĐ'!$A$5:$A$80,0))="$C*2*($H+$I)",$C19*2*($H19+$I19),INDEX('Bảng tra CĐ'!$E$5:$E$80,MATCH(ES19,'Bảng tra CĐ'!$A$5:$A$80,0))="$L*3600",$L19*3600,INDEX('Bảng tra CĐ'!$E$5:$E$80,MATCH(ES19,'Bảng tra CĐ'!$A$5:$A$80,0))="$K*3600",$K19*3600),"")</f>
        <v/>
      </c>
      <c r="EU19" s="1107">
        <f>IF(IFERROR(VLOOKUP(ES19,'Bảng tra CĐ'!$A$5:$C$80,3,0),"")="m3/h",1,_xlfn.IFS($G19&lt;18,1,$G19&lt;28,1.4,$G19&lt;40,1.6,$G19&lt;50,1.8,$G19&gt;=50,2))</f>
        <v>1</v>
      </c>
      <c r="EV19" s="1108" t="str">
        <f>IFERROR(IF(VLOOKUP(ES19,'Bảng tra CĐ'!$A$5:$B$80,2,0)=0,"",VLOOKUP(ES19,'Bảng tra CĐ'!$A$5:$B$80,2,0)),"")</f>
        <v/>
      </c>
      <c r="EW19" s="1109" t="str">
        <f t="shared" ref="EW19:EW28" si="4">IFERROR(IF(ET19="","",ROUNDUP(MAX(ET19*EU19/EV19,1),0)),"")</f>
        <v/>
      </c>
    </row>
    <row r="20" spans="1:153" s="5" customFormat="1" ht="38.4" customHeight="1" outlineLevel="1">
      <c r="A20" s="17">
        <v>2</v>
      </c>
      <c r="B20" s="1039" t="s">
        <v>1216</v>
      </c>
      <c r="C20" s="349">
        <v>2</v>
      </c>
      <c r="D20" s="43">
        <f>IF(G20&lt;=30,G20+4,IF(G20&lt;=50,G20+5,IF(G20&lt;=70,G20+6,IF(G20&lt;=80,G20+8))))</f>
        <v>40</v>
      </c>
      <c r="E20" s="43">
        <f t="shared" ref="E20:E82" si="5">H20+4</f>
        <v>39</v>
      </c>
      <c r="F20" s="65">
        <f t="shared" ref="F20:F82" si="6">I20+20+J20</f>
        <v>490</v>
      </c>
      <c r="G20" s="1040">
        <v>35</v>
      </c>
      <c r="H20" s="1041">
        <v>35</v>
      </c>
      <c r="I20" s="1041">
        <v>470</v>
      </c>
      <c r="J20" s="1042"/>
      <c r="K20" s="100">
        <f>ROUND(G20*H20*(I20+J20)*C20/10^9,5)</f>
        <v>1.15E-3</v>
      </c>
      <c r="L20" s="92">
        <f t="shared" ref="L20:L108" si="7">ROUND(2*($G20+$H20)*($I20+$J20)*$C20/ 10^6,4)</f>
        <v>0.13159999999999999</v>
      </c>
      <c r="M20" s="127"/>
      <c r="N20" s="1011" t="s">
        <v>1072</v>
      </c>
      <c r="O20" s="257"/>
      <c r="P20" s="245"/>
      <c r="Q20" s="257"/>
      <c r="R20" s="257"/>
      <c r="S20" s="257"/>
      <c r="T20" s="129">
        <f t="shared" ref="T20:T82" si="8">C20*$R$15</f>
        <v>1784</v>
      </c>
      <c r="U20" s="128">
        <f t="shared" ref="U20:U82" si="9">ROUND(G20*H20*(I20+J20)*T20/10^9,5)</f>
        <v>1.0271399999999999</v>
      </c>
      <c r="V20" s="96">
        <v>3</v>
      </c>
      <c r="W20" s="97">
        <f>U20*V20</f>
        <v>3.0814199999999996</v>
      </c>
      <c r="AB20" s="1075" t="s">
        <v>1222</v>
      </c>
      <c r="AC20" s="1047" t="s">
        <v>1254</v>
      </c>
      <c r="AD20" s="1064">
        <f>IFERROR(_xlfn.IFS(INDEX('Bảng tra CĐ'!$E$5:$E$80,MATCH(AC20,'Bảng tra CĐ'!$A$5:$A$80,0))="$C",$C20,INDEX('Bảng tra CĐ'!$E$5:$E$80,MATCH(AC20,'Bảng tra CĐ'!$A$5:$A$80,0))="$C*$H",$C20*$H20,INDEX('Bảng tra CĐ'!$E$5:$E$80,MATCH(AC20,'Bảng tra CĐ'!$A$5:$A$80,0))="$C*$J",$C20*$J20,INDEX('Bảng tra CĐ'!$E$5:$E$80,MATCH(AC20,'Bảng tra CĐ'!$A$5:$A$80,0))="$C*2*($H+$I)",$C20*2*($H20+$I20),INDEX('Bảng tra CĐ'!$E$5:$E$80,MATCH(AC20,'Bảng tra CĐ'!$A$5:$A$80,0))="$L*3600",$L20*3600,INDEX('Bảng tra CĐ'!$E$5:$E$80,MATCH(AC20,'Bảng tra CĐ'!$A$5:$A$80,0))="$K*3600",$K20*3600),"")</f>
        <v>2020</v>
      </c>
      <c r="AE20" s="1062">
        <f>IF(IFERROR(VLOOKUP(AC20,'Bảng tra CĐ'!$A$5:$C$80,3,0),"")="m3/h",1,_xlfn.IFS($G20&lt;18,1,$G20&lt;28,1.4,$G20&lt;40,1.6,$G20&lt;50,1.8,$G20&gt;=50,2))</f>
        <v>1.6</v>
      </c>
      <c r="AF20" s="1063">
        <f>IFERROR(IF(VLOOKUP(AC20,'Bảng tra CĐ'!$A$5:$B$80,2,0)=0,"",VLOOKUP(AC20,'Bảng tra CĐ'!$A$5:$B$80,2,0)),"")</f>
        <v>20</v>
      </c>
      <c r="AG20" s="1064">
        <f t="shared" ref="AG20:AG28" si="10">IFERROR(IF(AD20="","",ROUNDUP(MAX(AD20*AE20/AF20,1),0)),"")</f>
        <v>162</v>
      </c>
      <c r="AH20" s="1047"/>
      <c r="AI20" s="1064"/>
      <c r="AJ20" s="1062"/>
      <c r="AK20" s="1063"/>
      <c r="AL20" s="1064"/>
      <c r="AM20" s="1048" t="s">
        <v>1098</v>
      </c>
      <c r="AN20" s="1064">
        <f>IFERROR(_xlfn.IFS(INDEX('Bảng tra CĐ'!$E$5:$E$80,MATCH(AM20,'Bảng tra CĐ'!$A$5:$A$80,0))="$C",$C20,INDEX('Bảng tra CĐ'!$E$5:$E$80,MATCH(AM20,'Bảng tra CĐ'!$A$5:$A$80,0))="$C*$H",$C20*$H20,INDEX('Bảng tra CĐ'!$E$5:$E$80,MATCH(AM20,'Bảng tra CĐ'!$A$5:$A$80,0))="$C*$J",$C20*$J20,INDEX('Bảng tra CĐ'!$E$5:$E$80,MATCH(AM20,'Bảng tra CĐ'!$A$5:$A$80,0))="$C*2*($H+$I)",$C20*2*($H20+$I20),INDEX('Bảng tra CĐ'!$E$5:$E$80,MATCH(AM20,'Bảng tra CĐ'!$A$5:$A$80,0))="$L*3600",$L20*3600,INDEX('Bảng tra CĐ'!$E$5:$E$80,MATCH(AM20,'Bảng tra CĐ'!$A$5:$A$80,0))="$K*3600",$K20*3600),"")</f>
        <v>473.76</v>
      </c>
      <c r="AO20" s="1062">
        <f>IF(IFERROR(VLOOKUP(AM20,'Bảng tra CĐ'!$A$5:$C$80,3,0),"")="m3/h",1,_xlfn.IFS($G20&lt;18,1,$G20&lt;28,1.4,$G20&lt;40,1.6,$G20&lt;50,1.8,$G20&gt;=50,2))</f>
        <v>1.6</v>
      </c>
      <c r="AP20" s="1063">
        <f>IFERROR(IF(VLOOKUP(AM20,'Bảng tra CĐ'!$A$5:$B$80,2,0)=0,"",VLOOKUP(AM20,'Bảng tra CĐ'!$A$5:$B$80,2,0)),"")</f>
        <v>47</v>
      </c>
      <c r="AQ20" s="1064">
        <f t="shared" ref="AQ20:AQ28" si="11">IFERROR(IF(AN20="","",ROUNDUP(MAX(AN20*AO20/AP20,1),0)),"")</f>
        <v>17</v>
      </c>
      <c r="AR20" s="1048" t="s">
        <v>1151</v>
      </c>
      <c r="AS20" s="1064">
        <f>(F20*E20)*C20</f>
        <v>38220</v>
      </c>
      <c r="AT20" s="1062">
        <f>IF(IFERROR(VLOOKUP(AR20,'Bảng tra CĐ'!$A$5:$C$80,3,0),"")="m3/h",1,_xlfn.IFS($G20&lt;18,1,$G20&lt;28,1.4,$G20&lt;40,1.6,$G20&lt;50,1.8,$G20&gt;=50,2))</f>
        <v>1.6</v>
      </c>
      <c r="AU20" s="1063">
        <f>IFERROR(IF(VLOOKUP(AR20,'Bảng tra CĐ'!$A$5:$B$80,2,0)=0,"",VLOOKUP(AR20,'Bảng tra CĐ'!$A$5:$B$80,2,0)),"")</f>
        <v>435.555555555556</v>
      </c>
      <c r="AV20" s="1064">
        <f t="shared" ref="AV20:AV28" si="12">IFERROR(IF(AS20="","",ROUNDUP(MAX(AS20*AT20/AU20,1),0)),"")</f>
        <v>141</v>
      </c>
      <c r="AW20" s="1048"/>
      <c r="AX20" s="1064" t="str">
        <f>IFERROR(_xlfn.IFS(INDEX('Bảng tra CĐ'!$E$5:$E$80,MATCH(AW20,'Bảng tra CĐ'!$A$5:$A$80,0))="$C",$C20,INDEX('Bảng tra CĐ'!$E$5:$E$80,MATCH(AW20,'Bảng tra CĐ'!$A$5:$A$80,0))="$C*$H",$C20*$H20,INDEX('Bảng tra CĐ'!$E$5:$E$80,MATCH(AW20,'Bảng tra CĐ'!$A$5:$A$80,0))="$C*$J",$C20*$J20,INDEX('Bảng tra CĐ'!$E$5:$E$80,MATCH(AW20,'Bảng tra CĐ'!$A$5:$A$80,0))="$C*2*($H+$I)",$C20*2*($H20+$I20),INDEX('Bảng tra CĐ'!$E$5:$E$80,MATCH(AW20,'Bảng tra CĐ'!$A$5:$A$80,0))="$L*3600",$L20*3600,INDEX('Bảng tra CĐ'!$E$5:$E$80,MATCH(AW20,'Bảng tra CĐ'!$A$5:$A$80,0))="$K*3600",$K20*3600),"")</f>
        <v/>
      </c>
      <c r="AY20" s="1062">
        <f>IF(IFERROR(VLOOKUP(AW20,'Bảng tra CĐ'!$A$5:$C$80,3,0),"")="m3/h",1,_xlfn.IFS($G20&lt;18,1,$G20&lt;28,1.4,$G20&lt;40,1.6,$G20&lt;50,1.8,$G20&gt;=50,2))</f>
        <v>1.6</v>
      </c>
      <c r="AZ20" s="1063" t="str">
        <f>IFERROR(IF(VLOOKUP(AW20,'Bảng tra CĐ'!$A$5:$B$80,2,0)=0,"",VLOOKUP(AW20,'Bảng tra CĐ'!$A$5:$B$80,2,0)),"")</f>
        <v/>
      </c>
      <c r="BA20" s="1064" t="str">
        <f t="shared" ref="BA20:BA28" si="13">IFERROR(IF(AX20="","",ROUNDUP(MAX(AX20*AY20/AZ20,1),0)),"")</f>
        <v/>
      </c>
      <c r="BB20" s="1049" t="s">
        <v>1140</v>
      </c>
      <c r="BC20" s="1064">
        <f>IFERROR(_xlfn.IFS(INDEX('Bảng tra CĐ'!$E$5:$E$80,MATCH(BB20,'Bảng tra CĐ'!$A$5:$A$80,0))="$C",$C20,INDEX('Bảng tra CĐ'!$E$5:$E$80,MATCH(BB20,'Bảng tra CĐ'!$A$5:$A$80,0))="$C*$H",$C20*$H20,INDEX('Bảng tra CĐ'!$E$5:$E$80,MATCH(BB20,'Bảng tra CĐ'!$A$5:$A$80,0))="$C*$J",$C20*$J20,INDEX('Bảng tra CĐ'!$E$5:$E$80,MATCH(BB20,'Bảng tra CĐ'!$A$5:$A$80,0))="$C*2*($H+$I)",$C20*2*($H20+$I20),INDEX('Bảng tra CĐ'!$E$5:$E$80,MATCH(BB20,'Bảng tra CĐ'!$A$5:$A$80,0))="$L*3600",$L20*3600,INDEX('Bảng tra CĐ'!$E$5:$E$80,MATCH(BB20,'Bảng tra CĐ'!$A$5:$A$80,0))="$K*3600",$K20*3600),"")</f>
        <v>70</v>
      </c>
      <c r="BD20" s="1062">
        <f>IF(IFERROR(VLOOKUP(BB20,'Bảng tra CĐ'!$A$5:$C$80,3,0),"")="m3/h",1,_xlfn.IFS($G20&lt;18,1,$G20&lt;28,1.4,$G20&lt;40,1.6,$G20&lt;50,1.8,$G20&gt;=50,2))</f>
        <v>1.6</v>
      </c>
      <c r="BE20" s="1063">
        <f>IFERROR(IF(VLOOKUP(BB20,'Bảng tra CĐ'!$A$5:$B$80,2,0)=0,"",VLOOKUP(BB20,'Bảng tra CĐ'!$A$5:$B$80,2,0)),"")</f>
        <v>29.285714285714288</v>
      </c>
      <c r="BF20" s="1064">
        <f t="shared" ref="BF20:BF28" si="14">IFERROR(IF(BC20="","",ROUNDUP(MAX(BC20*BD20/BE20,1),0)),"")</f>
        <v>4</v>
      </c>
      <c r="BG20" s="1049"/>
      <c r="BH20" s="1064" t="str">
        <f>IFERROR(_xlfn.IFS(INDEX('Bảng tra CĐ'!$E$5:$E$80,MATCH(BG20,'Bảng tra CĐ'!$A$5:$A$80,0))="$C",$C20,INDEX('Bảng tra CĐ'!$E$5:$E$80,MATCH(BG20,'Bảng tra CĐ'!$A$5:$A$80,0))="$C*$H",$C20*$H20,INDEX('Bảng tra CĐ'!$E$5:$E$80,MATCH(BG20,'Bảng tra CĐ'!$A$5:$A$80,0))="$C*$J",$C20*$J20,INDEX('Bảng tra CĐ'!$E$5:$E$80,MATCH(BG20,'Bảng tra CĐ'!$A$5:$A$80,0))="$C*2*($H+$I)",$C20*2*($H20+$I20),INDEX('Bảng tra CĐ'!$E$5:$E$80,MATCH(BG20,'Bảng tra CĐ'!$A$5:$A$80,0))="$L*3600",$L20*3600,INDEX('Bảng tra CĐ'!$E$5:$E$80,MATCH(BG20,'Bảng tra CĐ'!$A$5:$A$80,0))="$K*3600",$K20*3600),"")</f>
        <v/>
      </c>
      <c r="BI20" s="1062">
        <f>IF(IFERROR(VLOOKUP(BG20,'Bảng tra CĐ'!$A$5:$C$80,3,0),"")="m3/h",1,_xlfn.IFS($G20&lt;18,1,$G20&lt;28,1.4,$G20&lt;40,1.6,$G20&lt;50,1.8,$G20&gt;=50,2))</f>
        <v>1.6</v>
      </c>
      <c r="BJ20" s="1063" t="str">
        <f>IFERROR(IF(VLOOKUP(BG20,'Bảng tra CĐ'!$A$5:$B$80,2,0)=0,"",VLOOKUP(BG20,'Bảng tra CĐ'!$A$5:$B$80,2,0)),"")</f>
        <v/>
      </c>
      <c r="BK20" s="1064" t="str">
        <f t="shared" ref="BK20:BK28" si="15">IFERROR(IF(BH20="","",ROUNDUP(MAX(BH20*BI20/BJ20,1),0)),"")</f>
        <v/>
      </c>
      <c r="BL20" s="1049" t="s">
        <v>1125</v>
      </c>
      <c r="BM20" s="1064">
        <v>4</v>
      </c>
      <c r="BN20" s="1062">
        <f>IF(IFERROR(VLOOKUP(BL20,'Bảng tra CĐ'!$A$5:$C$80,3,0),"")="m3/h",1,_xlfn.IFS($G20&lt;18,1,$G20&lt;28,1.4,$G20&lt;40,1.6,$G20&lt;50,1.8,$G20&gt;=50,2))</f>
        <v>1.6</v>
      </c>
      <c r="BO20" s="1063">
        <f>IFERROR(IF(VLOOKUP(BL20,'Bảng tra CĐ'!$A$5:$B$80,2,0)=0,"",VLOOKUP(BL20,'Bảng tra CĐ'!$A$5:$B$80,2,0)),"")</f>
        <v>0.1</v>
      </c>
      <c r="BP20" s="1064">
        <f t="shared" ref="BP20:BP28" si="16">IFERROR(IF(BM20="","",ROUNDUP(MAX(BM20*BN20/BO20,1),0)),"")</f>
        <v>64</v>
      </c>
      <c r="BQ20" s="1049" t="s">
        <v>1165</v>
      </c>
      <c r="BR20" s="1064">
        <v>1</v>
      </c>
      <c r="BS20" s="1062">
        <f>IF(IFERROR(VLOOKUP(BQ20,'Bảng tra CĐ'!$A$5:$C$80,3,0),"")="m3/h",1,_xlfn.IFS($G20&lt;18,1,$G20&lt;28,1.4,$G20&lt;40,1.6,$G20&lt;50,1.8,$G20&gt;=50,2))</f>
        <v>1.6</v>
      </c>
      <c r="BT20" s="1063">
        <f>IFERROR(IF(VLOOKUP(BQ20,'Bảng tra CĐ'!$A$5:$B$80,2,0)=0,"",VLOOKUP(BQ20,'Bảng tra CĐ'!$A$5:$B$80,2,0)),"")</f>
        <v>0.2</v>
      </c>
      <c r="BU20" s="1064">
        <f t="shared" ref="BU20:BU28" si="17">IFERROR(IF(BR20="","",ROUNDUP(MAX(BR20*BS20/BT20,1),0)),"")</f>
        <v>8</v>
      </c>
      <c r="BV20" s="1049" t="s">
        <v>1176</v>
      </c>
      <c r="BW20" s="1209">
        <v>8050</v>
      </c>
      <c r="BX20" s="1062">
        <f>IF(IFERROR(VLOOKUP(BV20,'Bảng tra CĐ'!$A$5:$C$80,3,0),"")="m3/h",1,_xlfn.IFS($G20&lt;18,1,$G20&lt;28,1.4,$G20&lt;40,1.6,$G20&lt;50,1.8,$G20&gt;=50,2))</f>
        <v>1.6</v>
      </c>
      <c r="BY20" s="1063">
        <f>IFERROR(IF(VLOOKUP(BV20,'Bảng tra CĐ'!$A$5:$B$80,2,0)=0,"",VLOOKUP(BV20,'Bảng tra CĐ'!$A$5:$B$80,2,0)),"")</f>
        <v>100</v>
      </c>
      <c r="BZ20" s="1064">
        <f>IFERROR(IF(BW20="","",ROUNDUP(MAX(BW20*BX20/BY20,1),0)),"")</f>
        <v>129</v>
      </c>
      <c r="CA20" s="1048"/>
      <c r="CB20" s="139"/>
      <c r="CC20" s="1062"/>
      <c r="CD20" s="1063"/>
      <c r="CE20" s="1064"/>
      <c r="CF20" s="1049" t="s">
        <v>1103</v>
      </c>
      <c r="CG20" s="1064">
        <f>IFERROR(_xlfn.IFS(INDEX('Bảng tra CĐ'!$E$5:$E$80,MATCH(CF20,'Bảng tra CĐ'!$A$5:$A$80,0))="$C",$C20,INDEX('Bảng tra CĐ'!$E$5:$E$80,MATCH(CF20,'Bảng tra CĐ'!$A$5:$A$80,0))="$C*$H",$C20*$H20,INDEX('Bảng tra CĐ'!$E$5:$E$80,MATCH(CF20,'Bảng tra CĐ'!$A$5:$A$80,0))="$C*$J",$C20*$J20,INDEX('Bảng tra CĐ'!$E$5:$E$80,MATCH(CF20,'Bảng tra CĐ'!$A$5:$A$80,0))="$C*2*($H+$I)",$C20*2*($H20+$I20),INDEX('Bảng tra CĐ'!$E$5:$E$80,MATCH(CF20,'Bảng tra CĐ'!$A$5:$A$80,0))="$L*3600",$L20*3600,INDEX('Bảng tra CĐ'!$E$5:$E$80,MATCH(CF20,'Bảng tra CĐ'!$A$5:$A$80,0))="$K*3600",$K20*3600),"")</f>
        <v>473.76</v>
      </c>
      <c r="CH20" s="1062">
        <f>IF(IFERROR(VLOOKUP(CF20,'Bảng tra CĐ'!$A$5:$C$80,3,0),"")="m3/h",1,_xlfn.IFS($G20&lt;18,1,$G20&lt;28,1.4,$G20&lt;40,1.6,$G20&lt;50,1.8,$G20&gt;=50,2))</f>
        <v>1.6</v>
      </c>
      <c r="CI20" s="1063">
        <f>IFERROR(IF(VLOOKUP(CF20,'Bảng tra CĐ'!$A$5:$B$80,2,0)=0,"",VLOOKUP(CF20,'Bảng tra CĐ'!$A$5:$B$80,2,0)),"")</f>
        <v>30</v>
      </c>
      <c r="CJ20" s="1064">
        <f t="shared" ref="CJ20:CJ28" si="18">IFERROR(IF(CG20="","",ROUNDUP(MAX(CG20*CH20/CI20,1),0)),"")</f>
        <v>26</v>
      </c>
      <c r="CK20" s="1049" t="s">
        <v>1188</v>
      </c>
      <c r="CL20" s="1064">
        <f>IFERROR(_xlfn.IFS(INDEX('Bảng tra CĐ'!$E$5:$E$80,MATCH(CK20,'Bảng tra CĐ'!$A$5:$A$80,0))="$C",$C20,INDEX('Bảng tra CĐ'!$E$5:$E$80,MATCH(CK20,'Bảng tra CĐ'!$A$5:$A$80,0))="$C*$H",$C20*$H20,INDEX('Bảng tra CĐ'!$E$5:$E$80,MATCH(CK20,'Bảng tra CĐ'!$A$5:$A$80,0))="$C*$J",$C20*$J20,INDEX('Bảng tra CĐ'!$E$5:$E$80,MATCH(CK20,'Bảng tra CĐ'!$A$5:$A$80,0))="$C*2*($H+$I)",$C20*2*($H20+$I20),INDEX('Bảng tra CĐ'!$E$5:$E$80,MATCH(CK20,'Bảng tra CĐ'!$A$5:$A$80,0))="$L*3600",$L20*3600,INDEX('Bảng tra CĐ'!$E$5:$E$80,MATCH(CK20,'Bảng tra CĐ'!$A$5:$A$80,0))="$K*3600",$K20*3600),"")</f>
        <v>473.76</v>
      </c>
      <c r="CM20" s="1062">
        <f>IF(IFERROR(VLOOKUP(CK20,'Bảng tra CĐ'!$A$5:$C$80,3,0),"")="m3/h",1,_xlfn.IFS($G20&lt;18,1,$G20&lt;28,1.4,$G20&lt;40,1.6,$G20&lt;50,1.8,$G20&gt;=50,2))</f>
        <v>1.6</v>
      </c>
      <c r="CN20" s="1063">
        <f>IFERROR(IF(VLOOKUP(CK20,'Bảng tra CĐ'!$A$5:$B$80,2,0)=0,"",VLOOKUP(CK20,'Bảng tra CĐ'!$A$5:$B$80,2,0)),"")</f>
        <v>20</v>
      </c>
      <c r="CO20" s="1064">
        <f t="shared" ref="CO20:CO28" si="19">IFERROR(IF(CL20="","",ROUNDUP(MAX(CL20*CM20/CN20,1),0)),"")</f>
        <v>38</v>
      </c>
      <c r="CP20" s="1076"/>
      <c r="CQ20" s="1064" t="str">
        <f>IFERROR(_xlfn.IFS(INDEX('Bảng tra CĐ'!$E$5:$E$80,MATCH(CP20,'Bảng tra CĐ'!$A$5:$A$80,0))="$C",$C20,INDEX('Bảng tra CĐ'!$E$5:$E$80,MATCH(CP20,'Bảng tra CĐ'!$A$5:$A$80,0))="$C*$H",$C20*$H20,INDEX('Bảng tra CĐ'!$E$5:$E$80,MATCH(CP20,'Bảng tra CĐ'!$A$5:$A$80,0))="$C*$J",$C20*$J20,INDEX('Bảng tra CĐ'!$E$5:$E$80,MATCH(CP20,'Bảng tra CĐ'!$A$5:$A$80,0))="$C*2*($H+$I)",$C20*2*($H20+$I20),INDEX('Bảng tra CĐ'!$E$5:$E$80,MATCH(CP20,'Bảng tra CĐ'!$A$5:$A$80,0))="$L*3600",$L20*3600,INDEX('Bảng tra CĐ'!$E$5:$E$80,MATCH(CP20,'Bảng tra CĐ'!$A$5:$A$80,0))="$K*3600",$K20*3600),"")</f>
        <v/>
      </c>
      <c r="CR20" s="1062">
        <f>IF(IFERROR(VLOOKUP(CP20,'Bảng tra CĐ'!$A$5:$C$80,3,0),"")="m3/h",1,_xlfn.IFS($G20&lt;18,1,$G20&lt;28,1.4,$G20&lt;40,1.6,$G20&lt;50,1.8,$G20&gt;=50,2))</f>
        <v>1.6</v>
      </c>
      <c r="CS20" s="1063" t="str">
        <f>IFERROR(IF(VLOOKUP(CP20,'Bảng tra CĐ'!$A$5:$B$80,2,0)=0,"",VLOOKUP(CP20,'Bảng tra CĐ'!$A$5:$B$80,2,0)),"")</f>
        <v/>
      </c>
      <c r="CT20" s="1064" t="str">
        <f t="shared" ref="CT20:CT28" si="20">IFERROR(IF(CQ20="","",ROUNDUP(MAX(CQ20*CR20/CS20,1),0)),"")</f>
        <v/>
      </c>
      <c r="CU20" s="1049"/>
      <c r="CV20" s="1064"/>
      <c r="CW20" s="1062"/>
      <c r="CX20" s="1063"/>
      <c r="CY20" s="1064" t="str">
        <f t="shared" ref="CY20:CY28" si="21">IFERROR(IF(CV20="","",ROUNDUP(MAX(CV20*CW20/CX20,1),0)),"")</f>
        <v/>
      </c>
      <c r="CZ20" s="1049"/>
      <c r="DA20" s="1064" t="str">
        <f>IFERROR(_xlfn.IFS(INDEX('Bảng tra CĐ'!$E$5:$E$80,MATCH(CZ20,'Bảng tra CĐ'!$A$5:$A$80,0))="$C",$C20,INDEX('Bảng tra CĐ'!$E$5:$E$80,MATCH(CZ20,'Bảng tra CĐ'!$A$5:$A$80,0))="$C*$H",$C20*$H20,INDEX('Bảng tra CĐ'!$E$5:$E$80,MATCH(CZ20,'Bảng tra CĐ'!$A$5:$A$80,0))="$C*$J",$C20*$J20,INDEX('Bảng tra CĐ'!$E$5:$E$80,MATCH(CZ20,'Bảng tra CĐ'!$A$5:$A$80,0))="$C*2*($H+$I)",$C20*2*($H20+$I20),INDEX('Bảng tra CĐ'!$E$5:$E$80,MATCH(CZ20,'Bảng tra CĐ'!$A$5:$A$80,0))="$L*3600",$L20*3600,INDEX('Bảng tra CĐ'!$E$5:$E$80,MATCH(CZ20,'Bảng tra CĐ'!$A$5:$A$80,0))="$K*3600",$K20*3600),"")</f>
        <v/>
      </c>
      <c r="DB20" s="1062">
        <f>IF(IFERROR(VLOOKUP(CZ20,'Bảng tra CĐ'!$A$5:$C$80,3,0),"")="m3/h",1,_xlfn.IFS($G20&lt;18,1,$G20&lt;28,1.4,$G20&lt;40,1.6,$G20&lt;50,1.8,$G20&gt;=50,2))</f>
        <v>1.6</v>
      </c>
      <c r="DC20" s="1063" t="str">
        <f>IFERROR(IF(VLOOKUP(CZ20,'Bảng tra CĐ'!$A$5:$B$80,2,0)=0,"",VLOOKUP(CZ20,'Bảng tra CĐ'!$A$5:$B$80,2,0)),"")</f>
        <v/>
      </c>
      <c r="DD20" s="1064" t="str">
        <f t="shared" ref="DD20:DD28" si="22">IFERROR(IF(DA20="","",ROUNDUP(MAX(DA20*DB20/DC20,1),0)),"")</f>
        <v/>
      </c>
      <c r="DE20" s="1049"/>
      <c r="DF20" s="1064" t="str">
        <f>IFERROR(_xlfn.IFS(INDEX('Bảng tra CĐ'!$E$5:$E$80,MATCH(DE20,'Bảng tra CĐ'!$A$5:$A$80,0))="$C",$C20,INDEX('Bảng tra CĐ'!$E$5:$E$80,MATCH(DE20,'Bảng tra CĐ'!$A$5:$A$80,0))="$C*$H",$C20*$H20,INDEX('Bảng tra CĐ'!$E$5:$E$80,MATCH(DE20,'Bảng tra CĐ'!$A$5:$A$80,0))="$C*$J",$C20*$J20,INDEX('Bảng tra CĐ'!$E$5:$E$80,MATCH(DE20,'Bảng tra CĐ'!$A$5:$A$80,0))="$C*2*($H+$I)",$C20*2*($H20+$I20),INDEX('Bảng tra CĐ'!$E$5:$E$80,MATCH(DE20,'Bảng tra CĐ'!$A$5:$A$80,0))="$L*3600",$L20*3600,INDEX('Bảng tra CĐ'!$E$5:$E$80,MATCH(DE20,'Bảng tra CĐ'!$A$5:$A$80,0))="$K*3600",$K20*3600),"")</f>
        <v/>
      </c>
      <c r="DG20" s="1062">
        <f>IF(IFERROR(VLOOKUP(DE20,'Bảng tra CĐ'!$A$5:$C$80,3,0),"")="m3/h",1,_xlfn.IFS($G20&lt;18,1,$G20&lt;28,1.4,$G20&lt;40,1.6,$G20&lt;50,1.8,$G20&gt;=50,2))</f>
        <v>1.6</v>
      </c>
      <c r="DH20" s="1063" t="str">
        <f>IFERROR(IF(VLOOKUP(DE20,'Bảng tra CĐ'!$A$5:$B$80,2,0)=0,"",VLOOKUP(DE20,'Bảng tra CĐ'!$A$5:$B$80,2,0)),"")</f>
        <v/>
      </c>
      <c r="DI20" s="1064" t="str">
        <f t="shared" ref="DI20:DI28" si="23">IFERROR(IF(DF20="","",ROUNDUP(MAX(DF20*DG20/DH20,1),0)),"")</f>
        <v/>
      </c>
      <c r="DJ20" s="1049"/>
      <c r="DK20" s="1064" t="str">
        <f>IFERROR(_xlfn.IFS(INDEX('Bảng tra CĐ'!$E$5:$E$80,MATCH(DJ20,'Bảng tra CĐ'!$A$5:$A$80,0))="$C",$C20,INDEX('Bảng tra CĐ'!$E$5:$E$80,MATCH(DJ20,'Bảng tra CĐ'!$A$5:$A$80,0))="$C*$H",$C20*$H20,INDEX('Bảng tra CĐ'!$E$5:$E$80,MATCH(DJ20,'Bảng tra CĐ'!$A$5:$A$80,0))="$C*$J",$C20*$J20,INDEX('Bảng tra CĐ'!$E$5:$E$80,MATCH(DJ20,'Bảng tra CĐ'!$A$5:$A$80,0))="$C*2*($H+$I)",$C20*2*($H20+$I20),INDEX('Bảng tra CĐ'!$E$5:$E$80,MATCH(DJ20,'Bảng tra CĐ'!$A$5:$A$80,0))="$L*3600",$L20*3600,INDEX('Bảng tra CĐ'!$E$5:$E$80,MATCH(DJ20,'Bảng tra CĐ'!$A$5:$A$80,0))="$K*3600",$K20*3600),"")</f>
        <v/>
      </c>
      <c r="DL20" s="1062">
        <f>IF(IFERROR(VLOOKUP(DJ20,'Bảng tra CĐ'!$A$5:$C$80,3,0),"")="m3/h",1,_xlfn.IFS($G20&lt;18,1,$G20&lt;28,1.4,$G20&lt;40,1.6,$G20&lt;50,1.8,$G20&gt;=50,2))</f>
        <v>1.6</v>
      </c>
      <c r="DM20" s="1063" t="str">
        <f>IFERROR(IF(VLOOKUP(DJ20,'Bảng tra CĐ'!$A$5:$B$80,2,0)=0,"",VLOOKUP(DJ20,'Bảng tra CĐ'!$A$5:$B$80,2,0)),"")</f>
        <v/>
      </c>
      <c r="DN20" s="1064" t="str">
        <f t="shared" ref="DN20:DN28" si="24">IFERROR(IF(DK20="","",ROUNDUP(MAX(DK20*DL20/DM20,1),0)),"")</f>
        <v/>
      </c>
      <c r="DO20" s="1049"/>
      <c r="DP20" s="1064" t="str">
        <f>IFERROR(_xlfn.IFS(INDEX('Bảng tra CĐ'!$E$5:$E$80,MATCH(DO20,'Bảng tra CĐ'!$A$5:$A$80,0))="$C",$C20,INDEX('Bảng tra CĐ'!$E$5:$E$80,MATCH(DO20,'Bảng tra CĐ'!$A$5:$A$80,0))="$C*$H",$C20*$H20,INDEX('Bảng tra CĐ'!$E$5:$E$80,MATCH(DO20,'Bảng tra CĐ'!$A$5:$A$80,0))="$C*$J",$C20*$J20,INDEX('Bảng tra CĐ'!$E$5:$E$80,MATCH(DO20,'Bảng tra CĐ'!$A$5:$A$80,0))="$C*2*($H+$I)",$C20*2*($H20+$I20),INDEX('Bảng tra CĐ'!$E$5:$E$80,MATCH(DO20,'Bảng tra CĐ'!$A$5:$A$80,0))="$L*3600",$L20*3600,INDEX('Bảng tra CĐ'!$E$5:$E$80,MATCH(DO20,'Bảng tra CĐ'!$A$5:$A$80,0))="$K*3600",$K20*3600),"")</f>
        <v/>
      </c>
      <c r="DQ20" s="1062">
        <f>IF(IFERROR(VLOOKUP(DO20,'Bảng tra CĐ'!$A$5:$C$80,3,0),"")="m3/h",1,_xlfn.IFS($G20&lt;18,1,$G20&lt;28,1.4,$G20&lt;40,1.6,$G20&lt;50,1.8,$G20&gt;=50,2))</f>
        <v>1.6</v>
      </c>
      <c r="DR20" s="1063" t="str">
        <f>IFERROR(IF(VLOOKUP(DO20,'Bảng tra CĐ'!$A$5:$B$80,2,0)=0,"",VLOOKUP(DO20,'Bảng tra CĐ'!$A$5:$B$80,2,0)),"")</f>
        <v/>
      </c>
      <c r="DS20" s="1064" t="str">
        <f t="shared" ref="DS20:DS28" si="25">IFERROR(IF(DP20="","",ROUNDUP(MAX(DP20*DQ20/DR20,1),0)),"")</f>
        <v/>
      </c>
      <c r="DT20" s="1049"/>
      <c r="DU20" s="1064" t="str">
        <f>IFERROR(_xlfn.IFS(INDEX('Bảng tra CĐ'!$E$5:$E$80,MATCH(DT20,'Bảng tra CĐ'!$A$5:$A$80,0))="$C",$C20,INDEX('Bảng tra CĐ'!$E$5:$E$80,MATCH(DT20,'Bảng tra CĐ'!$A$5:$A$80,0))="$C*$H",$C20*$H20,INDEX('Bảng tra CĐ'!$E$5:$E$80,MATCH(DT20,'Bảng tra CĐ'!$A$5:$A$80,0))="$C*$J",$C20*$J20,INDEX('Bảng tra CĐ'!$E$5:$E$80,MATCH(DT20,'Bảng tra CĐ'!$A$5:$A$80,0))="$C*2*($H+$I)",$C20*2*($H20+$I20),INDEX('Bảng tra CĐ'!$E$5:$E$80,MATCH(DT20,'Bảng tra CĐ'!$A$5:$A$80,0))="$L*3600",$L20*3600,INDEX('Bảng tra CĐ'!$E$5:$E$80,MATCH(DT20,'Bảng tra CĐ'!$A$5:$A$80,0))="$K*3600",$K20*3600),"")</f>
        <v/>
      </c>
      <c r="DV20" s="1062">
        <f>IF(IFERROR(VLOOKUP(DT20,'Bảng tra CĐ'!$A$5:$C$80,3,0),"")="m3/h",1,_xlfn.IFS($G20&lt;18,1,$G20&lt;28,1.4,$G20&lt;40,1.6,$G20&lt;50,1.8,$G20&gt;=50,2))</f>
        <v>1.6</v>
      </c>
      <c r="DW20" s="1063" t="str">
        <f>IFERROR(IF(VLOOKUP(DT20,'Bảng tra CĐ'!$A$5:$B$80,2,0)=0,"",VLOOKUP(DT20,'Bảng tra CĐ'!$A$5:$B$80,2,0)),"")</f>
        <v/>
      </c>
      <c r="DX20" s="1064" t="str">
        <f t="shared" ref="DX20:DX28" si="26">IFERROR(IF(DU20="","",ROUNDUP(MAX(DU20*DV20/DW20,1),0)),"")</f>
        <v/>
      </c>
      <c r="DY20" s="1050"/>
      <c r="DZ20" s="1064" t="str">
        <f>IFERROR(_xlfn.IFS(INDEX('Bảng tra CĐ'!$E$5:$E$80,MATCH(DY20,'Bảng tra CĐ'!$A$5:$A$80,0))="$C",$C20,INDEX('Bảng tra CĐ'!$E$5:$E$80,MATCH(DY20,'Bảng tra CĐ'!$A$5:$A$80,0))="$C*$H",$C20*$H20,INDEX('Bảng tra CĐ'!$E$5:$E$80,MATCH(DY20,'Bảng tra CĐ'!$A$5:$A$80,0))="$C*$J",$C20*$J20,INDEX('Bảng tra CĐ'!$E$5:$E$80,MATCH(DY20,'Bảng tra CĐ'!$A$5:$A$80,0))="$C*2*($H+$I)",$C20*2*($H20+$I20),INDEX('Bảng tra CĐ'!$E$5:$E$80,MATCH(DY20,'Bảng tra CĐ'!$A$5:$A$80,0))="$L*3600",$L20*3600,INDEX('Bảng tra CĐ'!$E$5:$E$80,MATCH(DY20,'Bảng tra CĐ'!$A$5:$A$80,0))="$K*3600",$K20*3600),"")</f>
        <v/>
      </c>
      <c r="EA20" s="1062">
        <f>IF(IFERROR(VLOOKUP(DY20,'Bảng tra CĐ'!$A$5:$C$80,3,0),"")="m3/h",1,_xlfn.IFS($G20&lt;18,1,$G20&lt;28,1.4,$G20&lt;40,1.6,$G20&lt;50,1.8,$G20&gt;=50,2))</f>
        <v>1.6</v>
      </c>
      <c r="EB20" s="1063" t="str">
        <f>IFERROR(IF(VLOOKUP(DY20,'Bảng tra CĐ'!$A$5:$B$80,2,0)=0,"",VLOOKUP(DY20,'Bảng tra CĐ'!$A$5:$B$80,2,0)),"")</f>
        <v/>
      </c>
      <c r="EC20" s="1064" t="str">
        <f t="shared" si="0"/>
        <v/>
      </c>
      <c r="ED20" s="1050"/>
      <c r="EE20" s="1064" t="str">
        <f>IFERROR(_xlfn.IFS(INDEX('Bảng tra CĐ'!$E$5:$E$80,MATCH(ED20,'Bảng tra CĐ'!$A$5:$A$80,0))="$C",$C20,INDEX('Bảng tra CĐ'!$E$5:$E$80,MATCH(ED20,'Bảng tra CĐ'!$A$5:$A$80,0))="$C*$H",$C20*$H20,INDEX('Bảng tra CĐ'!$E$5:$E$80,MATCH(ED20,'Bảng tra CĐ'!$A$5:$A$80,0))="$C*$J",$C20*$J20,INDEX('Bảng tra CĐ'!$E$5:$E$80,MATCH(ED20,'Bảng tra CĐ'!$A$5:$A$80,0))="$C*2*($H+$I)",$C20*2*($H20+$I20),INDEX('Bảng tra CĐ'!$E$5:$E$80,MATCH(ED20,'Bảng tra CĐ'!$A$5:$A$80,0))="$L*3600",$L20*3600,INDEX('Bảng tra CĐ'!$E$5:$E$80,MATCH(ED20,'Bảng tra CĐ'!$A$5:$A$80,0))="$K*3600",$K20*3600),"")</f>
        <v/>
      </c>
      <c r="EF20" s="1062">
        <f>IF(IFERROR(VLOOKUP(ED20,'Bảng tra CĐ'!$A$5:$C$80,3,0),"")="m3/h",1,_xlfn.IFS($G20&lt;18,1,$G20&lt;28,1.4,$G20&lt;40,1.6,$G20&lt;50,1.8,$G20&gt;=50,2))</f>
        <v>1.6</v>
      </c>
      <c r="EG20" s="1063" t="str">
        <f>IFERROR(IF(VLOOKUP(ED20,'Bảng tra CĐ'!$A$5:$B$80,2,0)=0,"",VLOOKUP(ED20,'Bảng tra CĐ'!$A$5:$B$80,2,0)),"")</f>
        <v/>
      </c>
      <c r="EH20" s="1064" t="str">
        <f t="shared" si="1"/>
        <v/>
      </c>
      <c r="EI20" s="1050"/>
      <c r="EJ20" s="1064" t="str">
        <f>IFERROR(_xlfn.IFS(INDEX('Bảng tra CĐ'!$E$5:$E$80,MATCH(EI20,'Bảng tra CĐ'!$A$5:$A$80,0))="$C",$C20,INDEX('Bảng tra CĐ'!$E$5:$E$80,MATCH(EI20,'Bảng tra CĐ'!$A$5:$A$80,0))="$C*$H",$C20*$H20,INDEX('Bảng tra CĐ'!$E$5:$E$80,MATCH(EI20,'Bảng tra CĐ'!$A$5:$A$80,0))="$C*$J",$C20*$J20,INDEX('Bảng tra CĐ'!$E$5:$E$80,MATCH(EI20,'Bảng tra CĐ'!$A$5:$A$80,0))="$C*2*($H+$I)",$C20*2*($H20+$I20),INDEX('Bảng tra CĐ'!$E$5:$E$80,MATCH(EI20,'Bảng tra CĐ'!$A$5:$A$80,0))="$L*3600",$L20*3600,INDEX('Bảng tra CĐ'!$E$5:$E$80,MATCH(EI20,'Bảng tra CĐ'!$A$5:$A$80,0))="$K*3600",$K20*3600),"")</f>
        <v/>
      </c>
      <c r="EK20" s="1062">
        <f>IF(IFERROR(VLOOKUP(EI20,'Bảng tra CĐ'!$A$5:$C$80,3,0),"")="m3/h",1,_xlfn.IFS($G20&lt;18,1,$G20&lt;28,1.4,$G20&lt;40,1.6,$G20&lt;50,1.8,$G20&gt;=50,2))</f>
        <v>1.6</v>
      </c>
      <c r="EL20" s="1063" t="str">
        <f>IFERROR(IF(VLOOKUP(EI20,'Bảng tra CĐ'!$A$5:$B$80,2,0)=0,"",VLOOKUP(EI20,'Bảng tra CĐ'!$A$5:$B$80,2,0)),"")</f>
        <v/>
      </c>
      <c r="EM20" s="1064" t="str">
        <f t="shared" si="2"/>
        <v/>
      </c>
      <c r="EN20" s="1051"/>
      <c r="EO20" s="1064" t="str">
        <f>IFERROR(_xlfn.IFS(INDEX('Bảng tra CĐ'!$E$5:$E$80,MATCH(EN20,'Bảng tra CĐ'!$A$5:$A$80,0))="$C",$C20,INDEX('Bảng tra CĐ'!$E$5:$E$80,MATCH(EN20,'Bảng tra CĐ'!$A$5:$A$80,0))="$C*$H",$C20*$H20,INDEX('Bảng tra CĐ'!$E$5:$E$80,MATCH(EN20,'Bảng tra CĐ'!$A$5:$A$80,0))="$C*$J",$C20*$J20,INDEX('Bảng tra CĐ'!$E$5:$E$80,MATCH(EN20,'Bảng tra CĐ'!$A$5:$A$80,0))="$C*2*($H+$I)",$C20*2*($H20+$I20),INDEX('Bảng tra CĐ'!$E$5:$E$80,MATCH(EN20,'Bảng tra CĐ'!$A$5:$A$80,0))="$L*3600",$L20*3600,INDEX('Bảng tra CĐ'!$E$5:$E$80,MATCH(EN20,'Bảng tra CĐ'!$A$5:$A$80,0))="$K*3600",$K20*3600),"")</f>
        <v/>
      </c>
      <c r="EP20" s="1062">
        <f>IF(IFERROR(VLOOKUP(EN20,'Bảng tra CĐ'!$A$5:$C$80,3,0),"")="m3/h",1,_xlfn.IFS($G20&lt;18,1,$G20&lt;28,1.4,$G20&lt;40,1.6,$G20&lt;50,1.8,$G20&gt;=50,2))</f>
        <v>1.6</v>
      </c>
      <c r="EQ20" s="1063" t="str">
        <f>IFERROR(IF(VLOOKUP(EN20,'Bảng tra CĐ'!$A$5:$B$80,2,0)=0,"",VLOOKUP(EN20,'Bảng tra CĐ'!$A$5:$B$80,2,0)),"")</f>
        <v/>
      </c>
      <c r="ER20" s="1064" t="str">
        <f t="shared" si="3"/>
        <v/>
      </c>
      <c r="ES20" s="1052"/>
      <c r="ET20" s="1064" t="str">
        <f>IFERROR(_xlfn.IFS(INDEX('Bảng tra CĐ'!$E$5:$E$80,MATCH(ES20,'Bảng tra CĐ'!$A$5:$A$80,0))="$C",$C20,INDEX('Bảng tra CĐ'!$E$5:$E$80,MATCH(ES20,'Bảng tra CĐ'!$A$5:$A$80,0))="$C*$H",$C20*$H20,INDEX('Bảng tra CĐ'!$E$5:$E$80,MATCH(ES20,'Bảng tra CĐ'!$A$5:$A$80,0))="$C*$J",$C20*$J20,INDEX('Bảng tra CĐ'!$E$5:$E$80,MATCH(ES20,'Bảng tra CĐ'!$A$5:$A$80,0))="$C*2*($H+$I)",$C20*2*($H20+$I20),INDEX('Bảng tra CĐ'!$E$5:$E$80,MATCH(ES20,'Bảng tra CĐ'!$A$5:$A$80,0))="$L*3600",$L20*3600,INDEX('Bảng tra CĐ'!$E$5:$E$80,MATCH(ES20,'Bảng tra CĐ'!$A$5:$A$80,0))="$K*3600",$K20*3600),"")</f>
        <v/>
      </c>
      <c r="EU20" s="1062">
        <f>IF(IFERROR(VLOOKUP(ES20,'Bảng tra CĐ'!$A$5:$C$80,3,0),"")="m3/h",1,_xlfn.IFS($G20&lt;18,1,$G20&lt;28,1.4,$G20&lt;40,1.6,$G20&lt;50,1.8,$G20&gt;=50,2))</f>
        <v>1.6</v>
      </c>
      <c r="EV20" s="1063" t="str">
        <f>IFERROR(IF(VLOOKUP(ES20,'Bảng tra CĐ'!$A$5:$B$80,2,0)=0,"",VLOOKUP(ES20,'Bảng tra CĐ'!$A$5:$B$80,2,0)),"")</f>
        <v/>
      </c>
      <c r="EW20" s="1064" t="str">
        <f t="shared" si="4"/>
        <v/>
      </c>
    </row>
    <row r="21" spans="1:153" s="5" customFormat="1" ht="38.4" customHeight="1" outlineLevel="1">
      <c r="A21" s="17">
        <v>2</v>
      </c>
      <c r="B21" s="1039" t="s">
        <v>1217</v>
      </c>
      <c r="C21" s="349">
        <v>2</v>
      </c>
      <c r="D21" s="43">
        <f>IF(G21&lt;=30,G21+4,IF(G21&lt;=50,G21+5,IF(G21&lt;=70,G21+6,IF(G21&lt;=80,G21+8))))</f>
        <v>40</v>
      </c>
      <c r="E21" s="43">
        <f t="shared" ref="E21" si="27">H21+4</f>
        <v>39</v>
      </c>
      <c r="F21" s="65">
        <f t="shared" ref="F21" si="28">I21+20+J21</f>
        <v>490</v>
      </c>
      <c r="G21" s="1040">
        <v>35</v>
      </c>
      <c r="H21" s="1041">
        <v>35</v>
      </c>
      <c r="I21" s="1041">
        <v>470</v>
      </c>
      <c r="J21" s="1042"/>
      <c r="K21" s="100">
        <f>ROUND(G21*H21*(I21+J21)*C21/10^9,5)</f>
        <v>1.15E-3</v>
      </c>
      <c r="L21" s="92">
        <f t="shared" si="7"/>
        <v>0.13159999999999999</v>
      </c>
      <c r="M21" s="127"/>
      <c r="N21" s="1011" t="s">
        <v>1072</v>
      </c>
      <c r="O21" s="257"/>
      <c r="P21" s="245"/>
      <c r="Q21" s="257"/>
      <c r="R21" s="257"/>
      <c r="S21" s="257"/>
      <c r="T21" s="129">
        <f t="shared" ref="T21" si="29">C21*$R$15</f>
        <v>1784</v>
      </c>
      <c r="U21" s="128">
        <f t="shared" ref="U21" si="30">ROUND(G21*H21*(I21+J21)*T21/10^9,5)</f>
        <v>1.0271399999999999</v>
      </c>
      <c r="V21" s="96">
        <v>3</v>
      </c>
      <c r="W21" s="97">
        <f>U21*V21</f>
        <v>3.0814199999999996</v>
      </c>
      <c r="AB21" s="1075" t="s">
        <v>1221</v>
      </c>
      <c r="AC21" s="1047" t="s">
        <v>1254</v>
      </c>
      <c r="AD21" s="1064">
        <f>IFERROR(_xlfn.IFS(INDEX('Bảng tra CĐ'!$E$5:$E$80,MATCH(AC21,'Bảng tra CĐ'!$A$5:$A$80,0))="$C",$C21,INDEX('Bảng tra CĐ'!$E$5:$E$80,MATCH(AC21,'Bảng tra CĐ'!$A$5:$A$80,0))="$C*$H",$C21*$H21,INDEX('Bảng tra CĐ'!$E$5:$E$80,MATCH(AC21,'Bảng tra CĐ'!$A$5:$A$80,0))="$C*$J",$C21*$J21,INDEX('Bảng tra CĐ'!$E$5:$E$80,MATCH(AC21,'Bảng tra CĐ'!$A$5:$A$80,0))="$C*2*($H+$I)",$C21*2*($H21+$I21),INDEX('Bảng tra CĐ'!$E$5:$E$80,MATCH(AC21,'Bảng tra CĐ'!$A$5:$A$80,0))="$L*3600",$L21*3600,INDEX('Bảng tra CĐ'!$E$5:$E$80,MATCH(AC21,'Bảng tra CĐ'!$A$5:$A$80,0))="$K*3600",$K21*3600),"")</f>
        <v>2020</v>
      </c>
      <c r="AE21" s="1062">
        <f>IF(IFERROR(VLOOKUP(AC21,'Bảng tra CĐ'!$A$5:$C$80,3,0),"")="m3/h",1,_xlfn.IFS($G21&lt;18,1,$G21&lt;28,1.4,$G21&lt;40,1.6,$G21&lt;50,1.8,$G21&gt;=50,2))</f>
        <v>1.6</v>
      </c>
      <c r="AF21" s="1063">
        <f>IFERROR(IF(VLOOKUP(AC21,'Bảng tra CĐ'!$A$5:$B$80,2,0)=0,"",VLOOKUP(AC21,'Bảng tra CĐ'!$A$5:$B$80,2,0)),"")</f>
        <v>20</v>
      </c>
      <c r="AG21" s="1064">
        <f t="shared" si="10"/>
        <v>162</v>
      </c>
      <c r="AH21" s="1047"/>
      <c r="AI21" s="1064"/>
      <c r="AJ21" s="1062"/>
      <c r="AK21" s="1063"/>
      <c r="AL21" s="1064"/>
      <c r="AM21" s="1048" t="s">
        <v>1098</v>
      </c>
      <c r="AN21" s="1064">
        <f>IFERROR(_xlfn.IFS(INDEX('Bảng tra CĐ'!$E$5:$E$80,MATCH(AM21,'Bảng tra CĐ'!$A$5:$A$80,0))="$C",$C21,INDEX('Bảng tra CĐ'!$E$5:$E$80,MATCH(AM21,'Bảng tra CĐ'!$A$5:$A$80,0))="$C*$H",$C21*$H21,INDEX('Bảng tra CĐ'!$E$5:$E$80,MATCH(AM21,'Bảng tra CĐ'!$A$5:$A$80,0))="$C*$J",$C21*$J21,INDEX('Bảng tra CĐ'!$E$5:$E$80,MATCH(AM21,'Bảng tra CĐ'!$A$5:$A$80,0))="$C*2*($H+$I)",$C21*2*($H21+$I21),INDEX('Bảng tra CĐ'!$E$5:$E$80,MATCH(AM21,'Bảng tra CĐ'!$A$5:$A$80,0))="$L*3600",$L21*3600,INDEX('Bảng tra CĐ'!$E$5:$E$80,MATCH(AM21,'Bảng tra CĐ'!$A$5:$A$80,0))="$K*3600",$K21*3600),"")</f>
        <v>473.76</v>
      </c>
      <c r="AO21" s="1062">
        <f>IF(IFERROR(VLOOKUP(AM21,'Bảng tra CĐ'!$A$5:$C$80,3,0),"")="m3/h",1,_xlfn.IFS($G21&lt;18,1,$G21&lt;28,1.4,$G21&lt;40,1.6,$G21&lt;50,1.8,$G21&gt;=50,2))</f>
        <v>1.6</v>
      </c>
      <c r="AP21" s="1063">
        <f>IFERROR(IF(VLOOKUP(AM21,'Bảng tra CĐ'!$A$5:$B$80,2,0)=0,"",VLOOKUP(AM21,'Bảng tra CĐ'!$A$5:$B$80,2,0)),"")</f>
        <v>47</v>
      </c>
      <c r="AQ21" s="1064">
        <f t="shared" si="11"/>
        <v>17</v>
      </c>
      <c r="AR21" s="1048" t="s">
        <v>1151</v>
      </c>
      <c r="AS21" s="1064">
        <f>(F21*E21)*C21</f>
        <v>38220</v>
      </c>
      <c r="AT21" s="1062">
        <f>IF(IFERROR(VLOOKUP(AR21,'Bảng tra CĐ'!$A$5:$C$80,3,0),"")="m3/h",1,_xlfn.IFS($G21&lt;18,1,$G21&lt;28,1.4,$G21&lt;40,1.6,$G21&lt;50,1.8,$G21&gt;=50,2))</f>
        <v>1.6</v>
      </c>
      <c r="AU21" s="1063">
        <f>IFERROR(IF(VLOOKUP(AR21,'Bảng tra CĐ'!$A$5:$B$80,2,0)=0,"",VLOOKUP(AR21,'Bảng tra CĐ'!$A$5:$B$80,2,0)),"")</f>
        <v>435.555555555556</v>
      </c>
      <c r="AV21" s="1064">
        <f t="shared" si="12"/>
        <v>141</v>
      </c>
      <c r="AW21" s="1048"/>
      <c r="AX21" s="1064" t="str">
        <f>IFERROR(_xlfn.IFS(INDEX('Bảng tra CĐ'!$E$5:$E$80,MATCH(AW21,'Bảng tra CĐ'!$A$5:$A$80,0))="$C",$C21,INDEX('Bảng tra CĐ'!$E$5:$E$80,MATCH(AW21,'Bảng tra CĐ'!$A$5:$A$80,0))="$C*$H",$C21*$H21,INDEX('Bảng tra CĐ'!$E$5:$E$80,MATCH(AW21,'Bảng tra CĐ'!$A$5:$A$80,0))="$C*$J",$C21*$J21,INDEX('Bảng tra CĐ'!$E$5:$E$80,MATCH(AW21,'Bảng tra CĐ'!$A$5:$A$80,0))="$C*2*($H+$I)",$C21*2*($H21+$I21),INDEX('Bảng tra CĐ'!$E$5:$E$80,MATCH(AW21,'Bảng tra CĐ'!$A$5:$A$80,0))="$L*3600",$L21*3600,INDEX('Bảng tra CĐ'!$E$5:$E$80,MATCH(AW21,'Bảng tra CĐ'!$A$5:$A$80,0))="$K*3600",$K21*3600),"")</f>
        <v/>
      </c>
      <c r="AY21" s="1062">
        <f>IF(IFERROR(VLOOKUP(AW21,'Bảng tra CĐ'!$A$5:$C$80,3,0),"")="m3/h",1,_xlfn.IFS($G21&lt;18,1,$G21&lt;28,1.4,$G21&lt;40,1.6,$G21&lt;50,1.8,$G21&gt;=50,2))</f>
        <v>1.6</v>
      </c>
      <c r="AZ21" s="1063" t="str">
        <f>IFERROR(IF(VLOOKUP(AW21,'Bảng tra CĐ'!$A$5:$B$80,2,0)=0,"",VLOOKUP(AW21,'Bảng tra CĐ'!$A$5:$B$80,2,0)),"")</f>
        <v/>
      </c>
      <c r="BA21" s="1064" t="str">
        <f t="shared" si="13"/>
        <v/>
      </c>
      <c r="BB21" s="1049" t="s">
        <v>1140</v>
      </c>
      <c r="BC21" s="1064">
        <f>IFERROR(_xlfn.IFS(INDEX('Bảng tra CĐ'!$E$5:$E$80,MATCH(BB21,'Bảng tra CĐ'!$A$5:$A$80,0))="$C",$C21,INDEX('Bảng tra CĐ'!$E$5:$E$80,MATCH(BB21,'Bảng tra CĐ'!$A$5:$A$80,0))="$C*$H",$C21*$H21,INDEX('Bảng tra CĐ'!$E$5:$E$80,MATCH(BB21,'Bảng tra CĐ'!$A$5:$A$80,0))="$C*$J",$C21*$J21,INDEX('Bảng tra CĐ'!$E$5:$E$80,MATCH(BB21,'Bảng tra CĐ'!$A$5:$A$80,0))="$C*2*($H+$I)",$C21*2*($H21+$I21),INDEX('Bảng tra CĐ'!$E$5:$E$80,MATCH(BB21,'Bảng tra CĐ'!$A$5:$A$80,0))="$L*3600",$L21*3600,INDEX('Bảng tra CĐ'!$E$5:$E$80,MATCH(BB21,'Bảng tra CĐ'!$A$5:$A$80,0))="$K*3600",$K21*3600),"")</f>
        <v>70</v>
      </c>
      <c r="BD21" s="1062">
        <f>IF(IFERROR(VLOOKUP(BB21,'Bảng tra CĐ'!$A$5:$C$80,3,0),"")="m3/h",1,_xlfn.IFS($G21&lt;18,1,$G21&lt;28,1.4,$G21&lt;40,1.6,$G21&lt;50,1.8,$G21&gt;=50,2))</f>
        <v>1.6</v>
      </c>
      <c r="BE21" s="1063">
        <f>IFERROR(IF(VLOOKUP(BB21,'Bảng tra CĐ'!$A$5:$B$80,2,0)=0,"",VLOOKUP(BB21,'Bảng tra CĐ'!$A$5:$B$80,2,0)),"")</f>
        <v>29.285714285714288</v>
      </c>
      <c r="BF21" s="1064">
        <f t="shared" si="14"/>
        <v>4</v>
      </c>
      <c r="BG21" s="1049"/>
      <c r="BH21" s="1064" t="str">
        <f>IFERROR(_xlfn.IFS(INDEX('Bảng tra CĐ'!$E$5:$E$80,MATCH(BG21,'Bảng tra CĐ'!$A$5:$A$80,0))="$C",$C21,INDEX('Bảng tra CĐ'!$E$5:$E$80,MATCH(BG21,'Bảng tra CĐ'!$A$5:$A$80,0))="$C*$H",$C21*$H21,INDEX('Bảng tra CĐ'!$E$5:$E$80,MATCH(BG21,'Bảng tra CĐ'!$A$5:$A$80,0))="$C*$J",$C21*$J21,INDEX('Bảng tra CĐ'!$E$5:$E$80,MATCH(BG21,'Bảng tra CĐ'!$A$5:$A$80,0))="$C*2*($H+$I)",$C21*2*($H21+$I21),INDEX('Bảng tra CĐ'!$E$5:$E$80,MATCH(BG21,'Bảng tra CĐ'!$A$5:$A$80,0))="$L*3600",$L21*3600,INDEX('Bảng tra CĐ'!$E$5:$E$80,MATCH(BG21,'Bảng tra CĐ'!$A$5:$A$80,0))="$K*3600",$K21*3600),"")</f>
        <v/>
      </c>
      <c r="BI21" s="1062">
        <f>IF(IFERROR(VLOOKUP(BG21,'Bảng tra CĐ'!$A$5:$C$80,3,0),"")="m3/h",1,_xlfn.IFS($G21&lt;18,1,$G21&lt;28,1.4,$G21&lt;40,1.6,$G21&lt;50,1.8,$G21&gt;=50,2))</f>
        <v>1.6</v>
      </c>
      <c r="BJ21" s="1063" t="str">
        <f>IFERROR(IF(VLOOKUP(BG21,'Bảng tra CĐ'!$A$5:$B$80,2,0)=0,"",VLOOKUP(BG21,'Bảng tra CĐ'!$A$5:$B$80,2,0)),"")</f>
        <v/>
      </c>
      <c r="BK21" s="1064" t="str">
        <f t="shared" si="15"/>
        <v/>
      </c>
      <c r="BL21" s="1049" t="s">
        <v>1125</v>
      </c>
      <c r="BM21" s="1064">
        <v>4</v>
      </c>
      <c r="BN21" s="1062">
        <f>IF(IFERROR(VLOOKUP(BL21,'Bảng tra CĐ'!$A$5:$C$80,3,0),"")="m3/h",1,_xlfn.IFS($G21&lt;18,1,$G21&lt;28,1.4,$G21&lt;40,1.6,$G21&lt;50,1.8,$G21&gt;=50,2))</f>
        <v>1.6</v>
      </c>
      <c r="BO21" s="1063">
        <f>IFERROR(IF(VLOOKUP(BL21,'Bảng tra CĐ'!$A$5:$B$80,2,0)=0,"",VLOOKUP(BL21,'Bảng tra CĐ'!$A$5:$B$80,2,0)),"")</f>
        <v>0.1</v>
      </c>
      <c r="BP21" s="1064">
        <f t="shared" si="16"/>
        <v>64</v>
      </c>
      <c r="BQ21" s="1049" t="s">
        <v>1165</v>
      </c>
      <c r="BR21" s="1064">
        <v>1</v>
      </c>
      <c r="BS21" s="1062">
        <f>IF(IFERROR(VLOOKUP(BQ21,'Bảng tra CĐ'!$A$5:$C$80,3,0),"")="m3/h",1,_xlfn.IFS($G21&lt;18,1,$G21&lt;28,1.4,$G21&lt;40,1.6,$G21&lt;50,1.8,$G21&gt;=50,2))</f>
        <v>1.6</v>
      </c>
      <c r="BT21" s="1063">
        <f>IFERROR(IF(VLOOKUP(BQ21,'Bảng tra CĐ'!$A$5:$B$80,2,0)=0,"",VLOOKUP(BQ21,'Bảng tra CĐ'!$A$5:$B$80,2,0)),"")</f>
        <v>0.2</v>
      </c>
      <c r="BU21" s="1064">
        <f t="shared" si="17"/>
        <v>8</v>
      </c>
      <c r="BV21" s="1049" t="s">
        <v>1176</v>
      </c>
      <c r="BW21" s="1209">
        <v>8050</v>
      </c>
      <c r="BX21" s="1062">
        <f>IF(IFERROR(VLOOKUP(BV21,'Bảng tra CĐ'!$A$5:$C$80,3,0),"")="m3/h",1,_xlfn.IFS($G21&lt;18,1,$G21&lt;28,1.4,$G21&lt;40,1.6,$G21&lt;50,1.8,$G21&gt;=50,2))</f>
        <v>1.6</v>
      </c>
      <c r="BY21" s="1063">
        <f>IFERROR(IF(VLOOKUP(BV21,'Bảng tra CĐ'!$A$5:$B$80,2,0)=0,"",VLOOKUP(BV21,'Bảng tra CĐ'!$A$5:$B$80,2,0)),"")</f>
        <v>100</v>
      </c>
      <c r="BZ21" s="1064">
        <f>IFERROR(IF(BW21="","",ROUNDUP(MAX(BW21*BX21/BY21,1),0)),"")</f>
        <v>129</v>
      </c>
      <c r="CA21" s="1048"/>
      <c r="CB21" s="139"/>
      <c r="CC21" s="1062"/>
      <c r="CD21" s="1063"/>
      <c r="CE21" s="1064"/>
      <c r="CF21" s="1049" t="s">
        <v>1103</v>
      </c>
      <c r="CG21" s="1064">
        <f>IFERROR(_xlfn.IFS(INDEX('Bảng tra CĐ'!$E$5:$E$80,MATCH(CF21,'Bảng tra CĐ'!$A$5:$A$80,0))="$C",$C21,INDEX('Bảng tra CĐ'!$E$5:$E$80,MATCH(CF21,'Bảng tra CĐ'!$A$5:$A$80,0))="$C*$H",$C21*$H21,INDEX('Bảng tra CĐ'!$E$5:$E$80,MATCH(CF21,'Bảng tra CĐ'!$A$5:$A$80,0))="$C*$J",$C21*$J21,INDEX('Bảng tra CĐ'!$E$5:$E$80,MATCH(CF21,'Bảng tra CĐ'!$A$5:$A$80,0))="$C*2*($H+$I)",$C21*2*($H21+$I21),INDEX('Bảng tra CĐ'!$E$5:$E$80,MATCH(CF21,'Bảng tra CĐ'!$A$5:$A$80,0))="$L*3600",$L21*3600,INDEX('Bảng tra CĐ'!$E$5:$E$80,MATCH(CF21,'Bảng tra CĐ'!$A$5:$A$80,0))="$K*3600",$K21*3600),"")</f>
        <v>473.76</v>
      </c>
      <c r="CH21" s="1062">
        <f>IF(IFERROR(VLOOKUP(CF21,'Bảng tra CĐ'!$A$5:$C$80,3,0),"")="m3/h",1,_xlfn.IFS($G21&lt;18,1,$G21&lt;28,1.4,$G21&lt;40,1.6,$G21&lt;50,1.8,$G21&gt;=50,2))</f>
        <v>1.6</v>
      </c>
      <c r="CI21" s="1063">
        <f>IFERROR(IF(VLOOKUP(CF21,'Bảng tra CĐ'!$A$5:$B$80,2,0)=0,"",VLOOKUP(CF21,'Bảng tra CĐ'!$A$5:$B$80,2,0)),"")</f>
        <v>30</v>
      </c>
      <c r="CJ21" s="1064">
        <f t="shared" si="18"/>
        <v>26</v>
      </c>
      <c r="CK21" s="1049" t="s">
        <v>1188</v>
      </c>
      <c r="CL21" s="1064">
        <f>IFERROR(_xlfn.IFS(INDEX('Bảng tra CĐ'!$E$5:$E$80,MATCH(CK21,'Bảng tra CĐ'!$A$5:$A$80,0))="$C",$C21,INDEX('Bảng tra CĐ'!$E$5:$E$80,MATCH(CK21,'Bảng tra CĐ'!$A$5:$A$80,0))="$C*$H",$C21*$H21,INDEX('Bảng tra CĐ'!$E$5:$E$80,MATCH(CK21,'Bảng tra CĐ'!$A$5:$A$80,0))="$C*$J",$C21*$J21,INDEX('Bảng tra CĐ'!$E$5:$E$80,MATCH(CK21,'Bảng tra CĐ'!$A$5:$A$80,0))="$C*2*($H+$I)",$C21*2*($H21+$I21),INDEX('Bảng tra CĐ'!$E$5:$E$80,MATCH(CK21,'Bảng tra CĐ'!$A$5:$A$80,0))="$L*3600",$L21*3600,INDEX('Bảng tra CĐ'!$E$5:$E$80,MATCH(CK21,'Bảng tra CĐ'!$A$5:$A$80,0))="$K*3600",$K21*3600),"")</f>
        <v>473.76</v>
      </c>
      <c r="CM21" s="1062">
        <f>IF(IFERROR(VLOOKUP(CK21,'Bảng tra CĐ'!$A$5:$C$80,3,0),"")="m3/h",1,_xlfn.IFS($G21&lt;18,1,$G21&lt;28,1.4,$G21&lt;40,1.6,$G21&lt;50,1.8,$G21&gt;=50,2))</f>
        <v>1.6</v>
      </c>
      <c r="CN21" s="1063">
        <f>IFERROR(IF(VLOOKUP(CK21,'Bảng tra CĐ'!$A$5:$B$80,2,0)=0,"",VLOOKUP(CK21,'Bảng tra CĐ'!$A$5:$B$80,2,0)),"")</f>
        <v>20</v>
      </c>
      <c r="CO21" s="1064">
        <f t="shared" si="19"/>
        <v>38</v>
      </c>
      <c r="CP21" s="1076"/>
      <c r="CQ21" s="1064" t="str">
        <f>IFERROR(_xlfn.IFS(INDEX('Bảng tra CĐ'!$E$5:$E$80,MATCH(CP21,'Bảng tra CĐ'!$A$5:$A$80,0))="$C",$C21,INDEX('Bảng tra CĐ'!$E$5:$E$80,MATCH(CP21,'Bảng tra CĐ'!$A$5:$A$80,0))="$C*$H",$C21*$H21,INDEX('Bảng tra CĐ'!$E$5:$E$80,MATCH(CP21,'Bảng tra CĐ'!$A$5:$A$80,0))="$C*$J",$C21*$J21,INDEX('Bảng tra CĐ'!$E$5:$E$80,MATCH(CP21,'Bảng tra CĐ'!$A$5:$A$80,0))="$C*2*($H+$I)",$C21*2*($H21+$I21),INDEX('Bảng tra CĐ'!$E$5:$E$80,MATCH(CP21,'Bảng tra CĐ'!$A$5:$A$80,0))="$L*3600",$L21*3600,INDEX('Bảng tra CĐ'!$E$5:$E$80,MATCH(CP21,'Bảng tra CĐ'!$A$5:$A$80,0))="$K*3600",$K21*3600),"")</f>
        <v/>
      </c>
      <c r="CR21" s="1062">
        <f>IF(IFERROR(VLOOKUP(CP21,'Bảng tra CĐ'!$A$5:$C$80,3,0),"")="m3/h",1,_xlfn.IFS($G21&lt;18,1,$G21&lt;28,1.4,$G21&lt;40,1.6,$G21&lt;50,1.8,$G21&gt;=50,2))</f>
        <v>1.6</v>
      </c>
      <c r="CS21" s="1063" t="str">
        <f>IFERROR(IF(VLOOKUP(CP21,'Bảng tra CĐ'!$A$5:$B$80,2,0)=0,"",VLOOKUP(CP21,'Bảng tra CĐ'!$A$5:$B$80,2,0)),"")</f>
        <v/>
      </c>
      <c r="CT21" s="1064" t="str">
        <f t="shared" si="20"/>
        <v/>
      </c>
      <c r="CU21" s="1049"/>
      <c r="CV21" s="1064"/>
      <c r="CW21" s="1062"/>
      <c r="CX21" s="1063"/>
      <c r="CY21" s="1064" t="str">
        <f t="shared" si="21"/>
        <v/>
      </c>
      <c r="CZ21" s="1049"/>
      <c r="DA21" s="1064" t="str">
        <f>IFERROR(_xlfn.IFS(INDEX('Bảng tra CĐ'!$E$5:$E$80,MATCH(CZ21,'Bảng tra CĐ'!$A$5:$A$80,0))="$C",$C21,INDEX('Bảng tra CĐ'!$E$5:$E$80,MATCH(CZ21,'Bảng tra CĐ'!$A$5:$A$80,0))="$C*$H",$C21*$H21,INDEX('Bảng tra CĐ'!$E$5:$E$80,MATCH(CZ21,'Bảng tra CĐ'!$A$5:$A$80,0))="$C*$J",$C21*$J21,INDEX('Bảng tra CĐ'!$E$5:$E$80,MATCH(CZ21,'Bảng tra CĐ'!$A$5:$A$80,0))="$C*2*($H+$I)",$C21*2*($H21+$I21),INDEX('Bảng tra CĐ'!$E$5:$E$80,MATCH(CZ21,'Bảng tra CĐ'!$A$5:$A$80,0))="$L*3600",$L21*3600,INDEX('Bảng tra CĐ'!$E$5:$E$80,MATCH(CZ21,'Bảng tra CĐ'!$A$5:$A$80,0))="$K*3600",$K21*3600),"")</f>
        <v/>
      </c>
      <c r="DB21" s="1062">
        <f>IF(IFERROR(VLOOKUP(CZ21,'Bảng tra CĐ'!$A$5:$C$80,3,0),"")="m3/h",1,_xlfn.IFS($G21&lt;18,1,$G21&lt;28,1.4,$G21&lt;40,1.6,$G21&lt;50,1.8,$G21&gt;=50,2))</f>
        <v>1.6</v>
      </c>
      <c r="DC21" s="1063" t="str">
        <f>IFERROR(IF(VLOOKUP(CZ21,'Bảng tra CĐ'!$A$5:$B$80,2,0)=0,"",VLOOKUP(CZ21,'Bảng tra CĐ'!$A$5:$B$80,2,0)),"")</f>
        <v/>
      </c>
      <c r="DD21" s="1064" t="str">
        <f t="shared" si="22"/>
        <v/>
      </c>
      <c r="DE21" s="1049"/>
      <c r="DF21" s="1064" t="str">
        <f>IFERROR(_xlfn.IFS(INDEX('Bảng tra CĐ'!$E$5:$E$80,MATCH(DE21,'Bảng tra CĐ'!$A$5:$A$80,0))="$C",$C21,INDEX('Bảng tra CĐ'!$E$5:$E$80,MATCH(DE21,'Bảng tra CĐ'!$A$5:$A$80,0))="$C*$H",$C21*$H21,INDEX('Bảng tra CĐ'!$E$5:$E$80,MATCH(DE21,'Bảng tra CĐ'!$A$5:$A$80,0))="$C*$J",$C21*$J21,INDEX('Bảng tra CĐ'!$E$5:$E$80,MATCH(DE21,'Bảng tra CĐ'!$A$5:$A$80,0))="$C*2*($H+$I)",$C21*2*($H21+$I21),INDEX('Bảng tra CĐ'!$E$5:$E$80,MATCH(DE21,'Bảng tra CĐ'!$A$5:$A$80,0))="$L*3600",$L21*3600,INDEX('Bảng tra CĐ'!$E$5:$E$80,MATCH(DE21,'Bảng tra CĐ'!$A$5:$A$80,0))="$K*3600",$K21*3600),"")</f>
        <v/>
      </c>
      <c r="DG21" s="1062">
        <f>IF(IFERROR(VLOOKUP(DE21,'Bảng tra CĐ'!$A$5:$C$80,3,0),"")="m3/h",1,_xlfn.IFS($G21&lt;18,1,$G21&lt;28,1.4,$G21&lt;40,1.6,$G21&lt;50,1.8,$G21&gt;=50,2))</f>
        <v>1.6</v>
      </c>
      <c r="DH21" s="1063" t="str">
        <f>IFERROR(IF(VLOOKUP(DE21,'Bảng tra CĐ'!$A$5:$B$80,2,0)=0,"",VLOOKUP(DE21,'Bảng tra CĐ'!$A$5:$B$80,2,0)),"")</f>
        <v/>
      </c>
      <c r="DI21" s="1064" t="str">
        <f t="shared" si="23"/>
        <v/>
      </c>
      <c r="DJ21" s="1049"/>
      <c r="DK21" s="1064" t="str">
        <f>IFERROR(_xlfn.IFS(INDEX('Bảng tra CĐ'!$E$5:$E$80,MATCH(DJ21,'Bảng tra CĐ'!$A$5:$A$80,0))="$C",$C21,INDEX('Bảng tra CĐ'!$E$5:$E$80,MATCH(DJ21,'Bảng tra CĐ'!$A$5:$A$80,0))="$C*$H",$C21*$H21,INDEX('Bảng tra CĐ'!$E$5:$E$80,MATCH(DJ21,'Bảng tra CĐ'!$A$5:$A$80,0))="$C*$J",$C21*$J21,INDEX('Bảng tra CĐ'!$E$5:$E$80,MATCH(DJ21,'Bảng tra CĐ'!$A$5:$A$80,0))="$C*2*($H+$I)",$C21*2*($H21+$I21),INDEX('Bảng tra CĐ'!$E$5:$E$80,MATCH(DJ21,'Bảng tra CĐ'!$A$5:$A$80,0))="$L*3600",$L21*3600,INDEX('Bảng tra CĐ'!$E$5:$E$80,MATCH(DJ21,'Bảng tra CĐ'!$A$5:$A$80,0))="$K*3600",$K21*3600),"")</f>
        <v/>
      </c>
      <c r="DL21" s="1062">
        <f>IF(IFERROR(VLOOKUP(DJ21,'Bảng tra CĐ'!$A$5:$C$80,3,0),"")="m3/h",1,_xlfn.IFS($G21&lt;18,1,$G21&lt;28,1.4,$G21&lt;40,1.6,$G21&lt;50,1.8,$G21&gt;=50,2))</f>
        <v>1.6</v>
      </c>
      <c r="DM21" s="1063" t="str">
        <f>IFERROR(IF(VLOOKUP(DJ21,'Bảng tra CĐ'!$A$5:$B$80,2,0)=0,"",VLOOKUP(DJ21,'Bảng tra CĐ'!$A$5:$B$80,2,0)),"")</f>
        <v/>
      </c>
      <c r="DN21" s="1064" t="str">
        <f t="shared" si="24"/>
        <v/>
      </c>
      <c r="DO21" s="1049"/>
      <c r="DP21" s="1064" t="str">
        <f>IFERROR(_xlfn.IFS(INDEX('Bảng tra CĐ'!$E$5:$E$80,MATCH(DO21,'Bảng tra CĐ'!$A$5:$A$80,0))="$C",$C21,INDEX('Bảng tra CĐ'!$E$5:$E$80,MATCH(DO21,'Bảng tra CĐ'!$A$5:$A$80,0))="$C*$H",$C21*$H21,INDEX('Bảng tra CĐ'!$E$5:$E$80,MATCH(DO21,'Bảng tra CĐ'!$A$5:$A$80,0))="$C*$J",$C21*$J21,INDEX('Bảng tra CĐ'!$E$5:$E$80,MATCH(DO21,'Bảng tra CĐ'!$A$5:$A$80,0))="$C*2*($H+$I)",$C21*2*($H21+$I21),INDEX('Bảng tra CĐ'!$E$5:$E$80,MATCH(DO21,'Bảng tra CĐ'!$A$5:$A$80,0))="$L*3600",$L21*3600,INDEX('Bảng tra CĐ'!$E$5:$E$80,MATCH(DO21,'Bảng tra CĐ'!$A$5:$A$80,0))="$K*3600",$K21*3600),"")</f>
        <v/>
      </c>
      <c r="DQ21" s="1062">
        <f>IF(IFERROR(VLOOKUP(DO21,'Bảng tra CĐ'!$A$5:$C$80,3,0),"")="m3/h",1,_xlfn.IFS($G21&lt;18,1,$G21&lt;28,1.4,$G21&lt;40,1.6,$G21&lt;50,1.8,$G21&gt;=50,2))</f>
        <v>1.6</v>
      </c>
      <c r="DR21" s="1063" t="str">
        <f>IFERROR(IF(VLOOKUP(DO21,'Bảng tra CĐ'!$A$5:$B$80,2,0)=0,"",VLOOKUP(DO21,'Bảng tra CĐ'!$A$5:$B$80,2,0)),"")</f>
        <v/>
      </c>
      <c r="DS21" s="1064" t="str">
        <f t="shared" si="25"/>
        <v/>
      </c>
      <c r="DT21" s="1049"/>
      <c r="DU21" s="1064" t="str">
        <f>IFERROR(_xlfn.IFS(INDEX('Bảng tra CĐ'!$E$5:$E$80,MATCH(DT21,'Bảng tra CĐ'!$A$5:$A$80,0))="$C",$C21,INDEX('Bảng tra CĐ'!$E$5:$E$80,MATCH(DT21,'Bảng tra CĐ'!$A$5:$A$80,0))="$C*$H",$C21*$H21,INDEX('Bảng tra CĐ'!$E$5:$E$80,MATCH(DT21,'Bảng tra CĐ'!$A$5:$A$80,0))="$C*$J",$C21*$J21,INDEX('Bảng tra CĐ'!$E$5:$E$80,MATCH(DT21,'Bảng tra CĐ'!$A$5:$A$80,0))="$C*2*($H+$I)",$C21*2*($H21+$I21),INDEX('Bảng tra CĐ'!$E$5:$E$80,MATCH(DT21,'Bảng tra CĐ'!$A$5:$A$80,0))="$L*3600",$L21*3600,INDEX('Bảng tra CĐ'!$E$5:$E$80,MATCH(DT21,'Bảng tra CĐ'!$A$5:$A$80,0))="$K*3600",$K21*3600),"")</f>
        <v/>
      </c>
      <c r="DV21" s="1062">
        <f>IF(IFERROR(VLOOKUP(DT21,'Bảng tra CĐ'!$A$5:$C$80,3,0),"")="m3/h",1,_xlfn.IFS($G21&lt;18,1,$G21&lt;28,1.4,$G21&lt;40,1.6,$G21&lt;50,1.8,$G21&gt;=50,2))</f>
        <v>1.6</v>
      </c>
      <c r="DW21" s="1063" t="str">
        <f>IFERROR(IF(VLOOKUP(DT21,'Bảng tra CĐ'!$A$5:$B$80,2,0)=0,"",VLOOKUP(DT21,'Bảng tra CĐ'!$A$5:$B$80,2,0)),"")</f>
        <v/>
      </c>
      <c r="DX21" s="1064" t="str">
        <f t="shared" si="26"/>
        <v/>
      </c>
      <c r="DY21" s="1050"/>
      <c r="DZ21" s="1064" t="str">
        <f>IFERROR(_xlfn.IFS(INDEX('Bảng tra CĐ'!$E$5:$E$80,MATCH(DY21,'Bảng tra CĐ'!$A$5:$A$80,0))="$C",$C21,INDEX('Bảng tra CĐ'!$E$5:$E$80,MATCH(DY21,'Bảng tra CĐ'!$A$5:$A$80,0))="$C*$H",$C21*$H21,INDEX('Bảng tra CĐ'!$E$5:$E$80,MATCH(DY21,'Bảng tra CĐ'!$A$5:$A$80,0))="$C*$J",$C21*$J21,INDEX('Bảng tra CĐ'!$E$5:$E$80,MATCH(DY21,'Bảng tra CĐ'!$A$5:$A$80,0))="$C*2*($H+$I)",$C21*2*($H21+$I21),INDEX('Bảng tra CĐ'!$E$5:$E$80,MATCH(DY21,'Bảng tra CĐ'!$A$5:$A$80,0))="$L*3600",$L21*3600,INDEX('Bảng tra CĐ'!$E$5:$E$80,MATCH(DY21,'Bảng tra CĐ'!$A$5:$A$80,0))="$K*3600",$K21*3600),"")</f>
        <v/>
      </c>
      <c r="EA21" s="1062">
        <f>IF(IFERROR(VLOOKUP(DY21,'Bảng tra CĐ'!$A$5:$C$80,3,0),"")="m3/h",1,_xlfn.IFS($G21&lt;18,1,$G21&lt;28,1.4,$G21&lt;40,1.6,$G21&lt;50,1.8,$G21&gt;=50,2))</f>
        <v>1.6</v>
      </c>
      <c r="EB21" s="1063" t="str">
        <f>IFERROR(IF(VLOOKUP(DY21,'Bảng tra CĐ'!$A$5:$B$80,2,0)=0,"",VLOOKUP(DY21,'Bảng tra CĐ'!$A$5:$B$80,2,0)),"")</f>
        <v/>
      </c>
      <c r="EC21" s="1064" t="str">
        <f t="shared" si="0"/>
        <v/>
      </c>
      <c r="ED21" s="1050"/>
      <c r="EE21" s="1064" t="str">
        <f>IFERROR(_xlfn.IFS(INDEX('Bảng tra CĐ'!$E$5:$E$80,MATCH(ED21,'Bảng tra CĐ'!$A$5:$A$80,0))="$C",$C21,INDEX('Bảng tra CĐ'!$E$5:$E$80,MATCH(ED21,'Bảng tra CĐ'!$A$5:$A$80,0))="$C*$H",$C21*$H21,INDEX('Bảng tra CĐ'!$E$5:$E$80,MATCH(ED21,'Bảng tra CĐ'!$A$5:$A$80,0))="$C*$J",$C21*$J21,INDEX('Bảng tra CĐ'!$E$5:$E$80,MATCH(ED21,'Bảng tra CĐ'!$A$5:$A$80,0))="$C*2*($H+$I)",$C21*2*($H21+$I21),INDEX('Bảng tra CĐ'!$E$5:$E$80,MATCH(ED21,'Bảng tra CĐ'!$A$5:$A$80,0))="$L*3600",$L21*3600,INDEX('Bảng tra CĐ'!$E$5:$E$80,MATCH(ED21,'Bảng tra CĐ'!$A$5:$A$80,0))="$K*3600",$K21*3600),"")</f>
        <v/>
      </c>
      <c r="EF21" s="1062">
        <f>IF(IFERROR(VLOOKUP(ED21,'Bảng tra CĐ'!$A$5:$C$80,3,0),"")="m3/h",1,_xlfn.IFS($G21&lt;18,1,$G21&lt;28,1.4,$G21&lt;40,1.6,$G21&lt;50,1.8,$G21&gt;=50,2))</f>
        <v>1.6</v>
      </c>
      <c r="EG21" s="1063" t="str">
        <f>IFERROR(IF(VLOOKUP(ED21,'Bảng tra CĐ'!$A$5:$B$80,2,0)=0,"",VLOOKUP(ED21,'Bảng tra CĐ'!$A$5:$B$80,2,0)),"")</f>
        <v/>
      </c>
      <c r="EH21" s="1064" t="str">
        <f t="shared" si="1"/>
        <v/>
      </c>
      <c r="EI21" s="1050"/>
      <c r="EJ21" s="1064" t="str">
        <f>IFERROR(_xlfn.IFS(INDEX('Bảng tra CĐ'!$E$5:$E$80,MATCH(EI21,'Bảng tra CĐ'!$A$5:$A$80,0))="$C",$C21,INDEX('Bảng tra CĐ'!$E$5:$E$80,MATCH(EI21,'Bảng tra CĐ'!$A$5:$A$80,0))="$C*$H",$C21*$H21,INDEX('Bảng tra CĐ'!$E$5:$E$80,MATCH(EI21,'Bảng tra CĐ'!$A$5:$A$80,0))="$C*$J",$C21*$J21,INDEX('Bảng tra CĐ'!$E$5:$E$80,MATCH(EI21,'Bảng tra CĐ'!$A$5:$A$80,0))="$C*2*($H+$I)",$C21*2*($H21+$I21),INDEX('Bảng tra CĐ'!$E$5:$E$80,MATCH(EI21,'Bảng tra CĐ'!$A$5:$A$80,0))="$L*3600",$L21*3600,INDEX('Bảng tra CĐ'!$E$5:$E$80,MATCH(EI21,'Bảng tra CĐ'!$A$5:$A$80,0))="$K*3600",$K21*3600),"")</f>
        <v/>
      </c>
      <c r="EK21" s="1062">
        <f>IF(IFERROR(VLOOKUP(EI21,'Bảng tra CĐ'!$A$5:$C$80,3,0),"")="m3/h",1,_xlfn.IFS($G21&lt;18,1,$G21&lt;28,1.4,$G21&lt;40,1.6,$G21&lt;50,1.8,$G21&gt;=50,2))</f>
        <v>1.6</v>
      </c>
      <c r="EL21" s="1063" t="str">
        <f>IFERROR(IF(VLOOKUP(EI21,'Bảng tra CĐ'!$A$5:$B$80,2,0)=0,"",VLOOKUP(EI21,'Bảng tra CĐ'!$A$5:$B$80,2,0)),"")</f>
        <v/>
      </c>
      <c r="EM21" s="1064" t="str">
        <f t="shared" si="2"/>
        <v/>
      </c>
      <c r="EN21" s="1051"/>
      <c r="EO21" s="1064" t="str">
        <f>IFERROR(_xlfn.IFS(INDEX('Bảng tra CĐ'!$E$5:$E$80,MATCH(EN21,'Bảng tra CĐ'!$A$5:$A$80,0))="$C",$C21,INDEX('Bảng tra CĐ'!$E$5:$E$80,MATCH(EN21,'Bảng tra CĐ'!$A$5:$A$80,0))="$C*$H",$C21*$H21,INDEX('Bảng tra CĐ'!$E$5:$E$80,MATCH(EN21,'Bảng tra CĐ'!$A$5:$A$80,0))="$C*$J",$C21*$J21,INDEX('Bảng tra CĐ'!$E$5:$E$80,MATCH(EN21,'Bảng tra CĐ'!$A$5:$A$80,0))="$C*2*($H+$I)",$C21*2*($H21+$I21),INDEX('Bảng tra CĐ'!$E$5:$E$80,MATCH(EN21,'Bảng tra CĐ'!$A$5:$A$80,0))="$L*3600",$L21*3600,INDEX('Bảng tra CĐ'!$E$5:$E$80,MATCH(EN21,'Bảng tra CĐ'!$A$5:$A$80,0))="$K*3600",$K21*3600),"")</f>
        <v/>
      </c>
      <c r="EP21" s="1062">
        <f>IF(IFERROR(VLOOKUP(EN21,'Bảng tra CĐ'!$A$5:$C$80,3,0),"")="m3/h",1,_xlfn.IFS($G21&lt;18,1,$G21&lt;28,1.4,$G21&lt;40,1.6,$G21&lt;50,1.8,$G21&gt;=50,2))</f>
        <v>1.6</v>
      </c>
      <c r="EQ21" s="1063" t="str">
        <f>IFERROR(IF(VLOOKUP(EN21,'Bảng tra CĐ'!$A$5:$B$80,2,0)=0,"",VLOOKUP(EN21,'Bảng tra CĐ'!$A$5:$B$80,2,0)),"")</f>
        <v/>
      </c>
      <c r="ER21" s="1064" t="str">
        <f t="shared" si="3"/>
        <v/>
      </c>
      <c r="ES21" s="1052"/>
      <c r="ET21" s="1064" t="str">
        <f>IFERROR(_xlfn.IFS(INDEX('Bảng tra CĐ'!$E$5:$E$80,MATCH(ES21,'Bảng tra CĐ'!$A$5:$A$80,0))="$C",$C21,INDEX('Bảng tra CĐ'!$E$5:$E$80,MATCH(ES21,'Bảng tra CĐ'!$A$5:$A$80,0))="$C*$H",$C21*$H21,INDEX('Bảng tra CĐ'!$E$5:$E$80,MATCH(ES21,'Bảng tra CĐ'!$A$5:$A$80,0))="$C*$J",$C21*$J21,INDEX('Bảng tra CĐ'!$E$5:$E$80,MATCH(ES21,'Bảng tra CĐ'!$A$5:$A$80,0))="$C*2*($H+$I)",$C21*2*($H21+$I21),INDEX('Bảng tra CĐ'!$E$5:$E$80,MATCH(ES21,'Bảng tra CĐ'!$A$5:$A$80,0))="$L*3600",$L21*3600,INDEX('Bảng tra CĐ'!$E$5:$E$80,MATCH(ES21,'Bảng tra CĐ'!$A$5:$A$80,0))="$K*3600",$K21*3600),"")</f>
        <v/>
      </c>
      <c r="EU21" s="1062">
        <f>IF(IFERROR(VLOOKUP(ES21,'Bảng tra CĐ'!$A$5:$C$80,3,0),"")="m3/h",1,_xlfn.IFS($G21&lt;18,1,$G21&lt;28,1.4,$G21&lt;40,1.6,$G21&lt;50,1.8,$G21&gt;=50,2))</f>
        <v>1.6</v>
      </c>
      <c r="EV21" s="1063" t="str">
        <f>IFERROR(IF(VLOOKUP(ES21,'Bảng tra CĐ'!$A$5:$B$80,2,0)=0,"",VLOOKUP(ES21,'Bảng tra CĐ'!$A$5:$B$80,2,0)),"")</f>
        <v/>
      </c>
      <c r="EW21" s="1064" t="str">
        <f t="shared" si="4"/>
        <v/>
      </c>
    </row>
    <row r="22" spans="1:153" s="5" customFormat="1" ht="38.4" customHeight="1" outlineLevel="1">
      <c r="A22" s="17">
        <v>3</v>
      </c>
      <c r="B22" s="456" t="s">
        <v>1073</v>
      </c>
      <c r="C22" s="355">
        <v>4</v>
      </c>
      <c r="D22" s="43">
        <f t="shared" ref="D22:D36" si="31">IF(G22&lt;=30,G22+4,IF(G22&lt;=50,G22+5,IF(G22&lt;=70,G22+6,IF(G22&lt;=80,G22+8))))</f>
        <v>24</v>
      </c>
      <c r="E22" s="43">
        <f t="shared" si="5"/>
        <v>39</v>
      </c>
      <c r="F22" s="65">
        <f t="shared" si="6"/>
        <v>480</v>
      </c>
      <c r="G22" s="359">
        <v>20</v>
      </c>
      <c r="H22" s="360">
        <v>35</v>
      </c>
      <c r="I22" s="360">
        <v>430</v>
      </c>
      <c r="J22" s="580">
        <v>30</v>
      </c>
      <c r="K22" s="100">
        <f t="shared" ref="K22:K108" si="32">ROUND(G22*H22*(I22+J22)*C22/10^9,5)</f>
        <v>1.2899999999999999E-3</v>
      </c>
      <c r="L22" s="92">
        <f t="shared" si="7"/>
        <v>0.2024</v>
      </c>
      <c r="M22" s="127"/>
      <c r="N22" s="1014" t="s">
        <v>1074</v>
      </c>
      <c r="O22" s="257"/>
      <c r="P22" s="245"/>
      <c r="Q22" s="257"/>
      <c r="R22" s="257"/>
      <c r="S22" s="257"/>
      <c r="T22" s="129">
        <f t="shared" si="8"/>
        <v>3568</v>
      </c>
      <c r="U22" s="128">
        <f t="shared" si="9"/>
        <v>1.1489</v>
      </c>
      <c r="V22" s="96">
        <v>3</v>
      </c>
      <c r="W22" s="97">
        <f t="shared" ref="W22:W108" si="33">U22*V22</f>
        <v>3.4466999999999999</v>
      </c>
      <c r="AB22" s="1075" t="s">
        <v>1220</v>
      </c>
      <c r="AC22" s="1047" t="s">
        <v>1251</v>
      </c>
      <c r="AD22" s="1064">
        <f>IFERROR(_xlfn.IFS(INDEX('Bảng tra CĐ'!$E$5:$E$80,MATCH(AC22,'Bảng tra CĐ'!$A$5:$A$80,0))="$C",$C22,INDEX('Bảng tra CĐ'!$E$5:$E$80,MATCH(AC22,'Bảng tra CĐ'!$A$5:$A$80,0))="$C*$H",$C22*$H22,INDEX('Bảng tra CĐ'!$E$5:$E$80,MATCH(AC22,'Bảng tra CĐ'!$A$5:$A$80,0))="$C*$J",$C22*$J22,INDEX('Bảng tra CĐ'!$E$5:$E$80,MATCH(AC22,'Bảng tra CĐ'!$A$5:$A$80,0))="$C*2*($H+$I)",$C22*2*($H22+$I22),INDEX('Bảng tra CĐ'!$E$5:$E$80,MATCH(AC22,'Bảng tra CĐ'!$A$5:$A$80,0))="$L*3600",$L22*3600,INDEX('Bảng tra CĐ'!$E$5:$E$80,MATCH(AC22,'Bảng tra CĐ'!$A$5:$A$80,0))="$K*3600",$K22*3600),"")</f>
        <v>3720</v>
      </c>
      <c r="AE22" s="1062">
        <f>IF(IFERROR(VLOOKUP(AC22,'Bảng tra CĐ'!$A$5:$C$80,3,0),"")="m3/h",1,_xlfn.IFS($G22&lt;18,1,$G22&lt;28,1.4,$G22&lt;40,1.6,$G22&lt;50,1.8,$G22&gt;=50,2))</f>
        <v>1.4</v>
      </c>
      <c r="AF22" s="1063">
        <f>IFERROR(IF(VLOOKUP(AC22,'Bảng tra CĐ'!$A$5:$B$80,2,0)=0,"",VLOOKUP(AC22,'Bảng tra CĐ'!$A$5:$B$80,2,0)),"")</f>
        <v>100</v>
      </c>
      <c r="AG22" s="1064">
        <f t="shared" si="10"/>
        <v>53</v>
      </c>
      <c r="AH22" s="1047"/>
      <c r="AI22" s="1064"/>
      <c r="AJ22" s="1062"/>
      <c r="AK22" s="1063"/>
      <c r="AL22" s="1064"/>
      <c r="AM22" s="1048"/>
      <c r="AN22" s="1064" t="str">
        <f>IFERROR(_xlfn.IFS(INDEX('Bảng tra CĐ'!$E$5:$E$80,MATCH(AM22,'Bảng tra CĐ'!$A$5:$A$80,0))="$C",$C22,INDEX('Bảng tra CĐ'!$E$5:$E$80,MATCH(AM22,'Bảng tra CĐ'!$A$5:$A$80,0))="$C*$H",$C22*$H22,INDEX('Bảng tra CĐ'!$E$5:$E$80,MATCH(AM22,'Bảng tra CĐ'!$A$5:$A$80,0))="$C*$J",$C22*$J22,INDEX('Bảng tra CĐ'!$E$5:$E$80,MATCH(AM22,'Bảng tra CĐ'!$A$5:$A$80,0))="$C*2*($H+$I)",$C22*2*($H22+$I22),INDEX('Bảng tra CĐ'!$E$5:$E$80,MATCH(AM22,'Bảng tra CĐ'!$A$5:$A$80,0))="$L*3600",$L22*3600,INDEX('Bảng tra CĐ'!$E$5:$E$80,MATCH(AM22,'Bảng tra CĐ'!$A$5:$A$80,0))="$K*3600",$K22*3600),"")</f>
        <v/>
      </c>
      <c r="AO22" s="1062">
        <f>IF(IFERROR(VLOOKUP(AM22,'Bảng tra CĐ'!$A$5:$C$80,3,0),"")="m3/h",1,_xlfn.IFS($G22&lt;18,1,$G22&lt;28,1.4,$G22&lt;40,1.6,$G22&lt;50,1.8,$G22&gt;=50,2))</f>
        <v>1.4</v>
      </c>
      <c r="AP22" s="1063" t="str">
        <f>IFERROR(IF(VLOOKUP(AM22,'Bảng tra CĐ'!$A$5:$B$80,2,0)=0,"",VLOOKUP(AM22,'Bảng tra CĐ'!$A$5:$B$80,2,0)),"")</f>
        <v/>
      </c>
      <c r="AQ22" s="1064" t="str">
        <f t="shared" si="11"/>
        <v/>
      </c>
      <c r="AR22" s="1048"/>
      <c r="AS22" s="1064" t="str">
        <f>IFERROR(_xlfn.IFS(INDEX('Bảng tra CĐ'!$E$5:$E$80,MATCH(AR22,'Bảng tra CĐ'!$A$5:$A$80,0))="$C",$C22,INDEX('Bảng tra CĐ'!$E$5:$E$80,MATCH(AR22,'Bảng tra CĐ'!$A$5:$A$80,0))="$C*$H",$C22*$H22,INDEX('Bảng tra CĐ'!$E$5:$E$80,MATCH(AR22,'Bảng tra CĐ'!$A$5:$A$80,0))="$C*$J",$C22*$J22,INDEX('Bảng tra CĐ'!$E$5:$E$80,MATCH(AR22,'Bảng tra CĐ'!$A$5:$A$80,0))="$C*2*($H+$I)",$C22*2*($H22+$I22),INDEX('Bảng tra CĐ'!$E$5:$E$80,MATCH(AR22,'Bảng tra CĐ'!$A$5:$A$80,0))="$L*3600",$L22*3600,INDEX('Bảng tra CĐ'!$E$5:$E$80,MATCH(AR22,'Bảng tra CĐ'!$A$5:$A$80,0))="$K*3600",$K22*3600),"")</f>
        <v/>
      </c>
      <c r="AT22" s="1062">
        <f>IF(IFERROR(VLOOKUP(AR22,'Bảng tra CĐ'!$A$5:$C$80,3,0),"")="m3/h",1,_xlfn.IFS($G22&lt;18,1,$G22&lt;28,1.4,$G22&lt;40,1.6,$G22&lt;50,1.8,$G22&gt;=50,2))</f>
        <v>1.4</v>
      </c>
      <c r="AU22" s="1063" t="str">
        <f>IFERROR(IF(VLOOKUP(AR22,'Bảng tra CĐ'!$A$5:$B$80,2,0)=0,"",VLOOKUP(AR22,'Bảng tra CĐ'!$A$5:$B$80,2,0)),"")</f>
        <v/>
      </c>
      <c r="AV22" s="1064" t="str">
        <f t="shared" si="12"/>
        <v/>
      </c>
      <c r="AW22" s="1048" t="s">
        <v>1099</v>
      </c>
      <c r="AX22" s="1064">
        <f>IFERROR(_xlfn.IFS(INDEX('Bảng tra CĐ'!$E$5:$E$80,MATCH(AW22,'Bảng tra CĐ'!$A$5:$A$80,0))="$C",$C22,INDEX('Bảng tra CĐ'!$E$5:$E$80,MATCH(AW22,'Bảng tra CĐ'!$A$5:$A$80,0))="$C*$H",$C22*$H22,INDEX('Bảng tra CĐ'!$E$5:$E$80,MATCH(AW22,'Bảng tra CĐ'!$A$5:$A$80,0))="$C*$J",$C22*$J22,INDEX('Bảng tra CĐ'!$E$5:$E$80,MATCH(AW22,'Bảng tra CĐ'!$A$5:$A$80,0))="$C*2*($H+$I)",$C22*2*($H22+$I22),INDEX('Bảng tra CĐ'!$E$5:$E$80,MATCH(AW22,'Bảng tra CĐ'!$A$5:$A$80,0))="$L*3600",$L22*3600,INDEX('Bảng tra CĐ'!$E$5:$E$80,MATCH(AW22,'Bảng tra CĐ'!$A$5:$A$80,0))="$K*3600",$K22*3600),"")</f>
        <v>728.64</v>
      </c>
      <c r="AY22" s="1062">
        <f>IF(IFERROR(VLOOKUP(AW22,'Bảng tra CĐ'!$A$5:$C$80,3,0),"")="m3/h",1,_xlfn.IFS($G22&lt;18,1,$G22&lt;28,1.4,$G22&lt;40,1.6,$G22&lt;50,1.8,$G22&gt;=50,2))</f>
        <v>1.4</v>
      </c>
      <c r="AZ22" s="1063">
        <f>IFERROR(IF(VLOOKUP(AW22,'Bảng tra CĐ'!$A$5:$B$80,2,0)=0,"",VLOOKUP(AW22,'Bảng tra CĐ'!$A$5:$B$80,2,0)),"")</f>
        <v>30</v>
      </c>
      <c r="BA22" s="1064">
        <f t="shared" si="13"/>
        <v>35</v>
      </c>
      <c r="BB22" s="1049" t="s">
        <v>1140</v>
      </c>
      <c r="BC22" s="1064">
        <f>IFERROR(_xlfn.IFS(INDEX('Bảng tra CĐ'!$E$5:$E$80,MATCH(BB22,'Bảng tra CĐ'!$A$5:$A$80,0))="$C",$C22,INDEX('Bảng tra CĐ'!$E$5:$E$80,MATCH(BB22,'Bảng tra CĐ'!$A$5:$A$80,0))="$C*$H",$C22*$H22,INDEX('Bảng tra CĐ'!$E$5:$E$80,MATCH(BB22,'Bảng tra CĐ'!$A$5:$A$80,0))="$C*$J",$C22*$J22,INDEX('Bảng tra CĐ'!$E$5:$E$80,MATCH(BB22,'Bảng tra CĐ'!$A$5:$A$80,0))="$C*2*($H+$I)",$C22*2*($H22+$I22),INDEX('Bảng tra CĐ'!$E$5:$E$80,MATCH(BB22,'Bảng tra CĐ'!$A$5:$A$80,0))="$L*3600",$L22*3600,INDEX('Bảng tra CĐ'!$E$5:$E$80,MATCH(BB22,'Bảng tra CĐ'!$A$5:$A$80,0))="$K*3600",$K22*3600),"")</f>
        <v>140</v>
      </c>
      <c r="BD22" s="1062">
        <f>IF(IFERROR(VLOOKUP(BB22,'Bảng tra CĐ'!$A$5:$C$80,3,0),"")="m3/h",1,_xlfn.IFS($G22&lt;18,1,$G22&lt;28,1.4,$G22&lt;40,1.6,$G22&lt;50,1.8,$G22&gt;=50,2))</f>
        <v>1.4</v>
      </c>
      <c r="BE22" s="1063">
        <f>IFERROR(IF(VLOOKUP(BB22,'Bảng tra CĐ'!$A$5:$B$80,2,0)=0,"",VLOOKUP(BB22,'Bảng tra CĐ'!$A$5:$B$80,2,0)),"")</f>
        <v>29.285714285714288</v>
      </c>
      <c r="BF22" s="1064">
        <f t="shared" si="14"/>
        <v>7</v>
      </c>
      <c r="BG22" s="1049" t="s">
        <v>1185</v>
      </c>
      <c r="BH22" s="1064">
        <f>IFERROR(_xlfn.IFS(INDEX('Bảng tra CĐ'!$E$5:$E$80,MATCH(BG22,'Bảng tra CĐ'!$A$5:$A$80,0))="$C",$C22,INDEX('Bảng tra CĐ'!$E$5:$E$80,MATCH(BG22,'Bảng tra CĐ'!$A$5:$A$80,0))="$C*$H",$C22*$H22,INDEX('Bảng tra CĐ'!$E$5:$E$80,MATCH(BG22,'Bảng tra CĐ'!$A$5:$A$80,0))="$C*$J",$C22*$J22,INDEX('Bảng tra CĐ'!$E$5:$E$80,MATCH(BG22,'Bảng tra CĐ'!$A$5:$A$80,0))="$C*2*($H+$I)",$C22*2*($H22+$I22),INDEX('Bảng tra CĐ'!$E$5:$E$80,MATCH(BG22,'Bảng tra CĐ'!$A$5:$A$80,0))="$L*3600",$L22*3600,INDEX('Bảng tra CĐ'!$E$5:$E$80,MATCH(BG22,'Bảng tra CĐ'!$A$5:$A$80,0))="$K*3600",$K22*3600),"")</f>
        <v>120</v>
      </c>
      <c r="BI22" s="1062">
        <f>IF(IFERROR(VLOOKUP(BG22,'Bảng tra CĐ'!$A$5:$C$80,3,0),"")="m3/h",1,_xlfn.IFS($G22&lt;18,1,$G22&lt;28,1.4,$G22&lt;40,1.6,$G22&lt;50,1.8,$G22&gt;=50,2))</f>
        <v>1.4</v>
      </c>
      <c r="BJ22" s="1063">
        <f>IFERROR(IF(VLOOKUP(BG22,'Bảng tra CĐ'!$A$5:$B$80,2,0)=0,"",VLOOKUP(BG22,'Bảng tra CĐ'!$A$5:$B$80,2,0)),"")</f>
        <v>5</v>
      </c>
      <c r="BK22" s="1064">
        <f t="shared" si="15"/>
        <v>34</v>
      </c>
      <c r="BL22" s="1049"/>
      <c r="BM22" s="1064" t="str">
        <f>IFERROR(_xlfn.IFS(INDEX('Bảng tra CĐ'!$E$5:$E$80,MATCH(BL22,'Bảng tra CĐ'!$A$5:$A$80,0))="$C",$C22,INDEX('Bảng tra CĐ'!$E$5:$E$80,MATCH(BL22,'Bảng tra CĐ'!$A$5:$A$80,0))="$C*$H",$C22*$H22,INDEX('Bảng tra CĐ'!$E$5:$E$80,MATCH(BL22,'Bảng tra CĐ'!$A$5:$A$80,0))="$C*$J",$C22*$J22,INDEX('Bảng tra CĐ'!$E$5:$E$80,MATCH(BL22,'Bảng tra CĐ'!$A$5:$A$80,0))="$C*2*($H+$I)",$C22*2*($H22+$I22),INDEX('Bảng tra CĐ'!$E$5:$E$80,MATCH(BL22,'Bảng tra CĐ'!$A$5:$A$80,0))="$L*3600",$L22*3600,INDEX('Bảng tra CĐ'!$E$5:$E$80,MATCH(BL22,'Bảng tra CĐ'!$A$5:$A$80,0))="$K*3600",$K22*3600),"")</f>
        <v/>
      </c>
      <c r="BN22" s="1062">
        <f>IF(IFERROR(VLOOKUP(BL22,'Bảng tra CĐ'!$A$5:$C$80,3,0),"")="m3/h",1,_xlfn.IFS($G22&lt;18,1,$G22&lt;28,1.4,$G22&lt;40,1.6,$G22&lt;50,1.8,$G22&gt;=50,2))</f>
        <v>1.4</v>
      </c>
      <c r="BO22" s="1063" t="str">
        <f>IFERROR(IF(VLOOKUP(BL22,'Bảng tra CĐ'!$A$5:$B$80,2,0)=0,"",VLOOKUP(BL22,'Bảng tra CĐ'!$A$5:$B$80,2,0)),"")</f>
        <v/>
      </c>
      <c r="BP22" s="1064" t="str">
        <f t="shared" si="16"/>
        <v/>
      </c>
      <c r="BQ22" s="1049"/>
      <c r="BR22" s="1064" t="str">
        <f>IFERROR(_xlfn.IFS(INDEX('Bảng tra CĐ'!$E$5:$E$80,MATCH(BQ22,'Bảng tra CĐ'!$A$5:$A$80,0))="$C",$C22,INDEX('Bảng tra CĐ'!$E$5:$E$80,MATCH(BQ22,'Bảng tra CĐ'!$A$5:$A$80,0))="$C*$H",$C22*$H22,INDEX('Bảng tra CĐ'!$E$5:$E$80,MATCH(BQ22,'Bảng tra CĐ'!$A$5:$A$80,0))="$C*$J",$C22*$J22,INDEX('Bảng tra CĐ'!$E$5:$E$80,MATCH(BQ22,'Bảng tra CĐ'!$A$5:$A$80,0))="$C*2*($H+$I)",$C22*2*($H22+$I22),INDEX('Bảng tra CĐ'!$E$5:$E$80,MATCH(BQ22,'Bảng tra CĐ'!$A$5:$A$80,0))="$L*3600",$L22*3600,INDEX('Bảng tra CĐ'!$E$5:$E$80,MATCH(BQ22,'Bảng tra CĐ'!$A$5:$A$80,0))="$K*3600",$K22*3600),"")</f>
        <v/>
      </c>
      <c r="BS22" s="1062">
        <f>IF(IFERROR(VLOOKUP(BQ22,'Bảng tra CĐ'!$A$5:$C$80,3,0),"")="m3/h",1,_xlfn.IFS($G22&lt;18,1,$G22&lt;28,1.4,$G22&lt;40,1.6,$G22&lt;50,1.8,$G22&gt;=50,2))</f>
        <v>1.4</v>
      </c>
      <c r="BT22" s="1063" t="str">
        <f>IFERROR(IF(VLOOKUP(BQ22,'Bảng tra CĐ'!$A$5:$B$80,2,0)=0,"",VLOOKUP(BQ22,'Bảng tra CĐ'!$A$5:$B$80,2,0)),"")</f>
        <v/>
      </c>
      <c r="BU22" s="1064" t="str">
        <f t="shared" si="17"/>
        <v/>
      </c>
      <c r="BV22" s="1049"/>
      <c r="BW22" s="1064" t="str">
        <f>IFERROR(_xlfn.IFS(INDEX('Bảng tra CĐ'!$E$5:$E$80,MATCH(BV22,'Bảng tra CĐ'!$A$5:$A$80,0))="$C",$C22,INDEX('Bảng tra CĐ'!$E$5:$E$80,MATCH(BV22,'Bảng tra CĐ'!$A$5:$A$80,0))="$C*$H",$C22*$H22,INDEX('Bảng tra CĐ'!$E$5:$E$80,MATCH(BV22,'Bảng tra CĐ'!$A$5:$A$80,0))="$C*$J",$C22*$J22,INDEX('Bảng tra CĐ'!$E$5:$E$80,MATCH(BV22,'Bảng tra CĐ'!$A$5:$A$80,0))="$C*2*($H+$I)",$C22*2*($H22+$I22),INDEX('Bảng tra CĐ'!$E$5:$E$80,MATCH(BV22,'Bảng tra CĐ'!$A$5:$A$80,0))="$L*3600",$L22*3600,INDEX('Bảng tra CĐ'!$E$5:$E$80,MATCH(BV22,'Bảng tra CĐ'!$A$5:$A$80,0))="$K*3600",$K22*3600),"")</f>
        <v/>
      </c>
      <c r="BX22" s="1062">
        <f>IF(IFERROR(VLOOKUP(BV22,'Bảng tra CĐ'!$A$5:$C$80,3,0),"")="m3/h",1,_xlfn.IFS($G22&lt;18,1,$G22&lt;28,1.4,$G22&lt;40,1.6,$G22&lt;50,1.8,$G22&gt;=50,2))</f>
        <v>1.4</v>
      </c>
      <c r="BY22" s="1063" t="str">
        <f>IFERROR(IF(VLOOKUP(BV22,'Bảng tra CĐ'!$A$5:$B$80,2,0)=0,"",VLOOKUP(BV22,'Bảng tra CĐ'!$A$5:$B$80,2,0)),"")</f>
        <v/>
      </c>
      <c r="BZ22" s="1064" t="str">
        <f t="shared" ref="BZ20:BZ28" si="34">IFERROR(IF(BW22="","",ROUNDUP(MAX(BW22*BX22/BY22,1),0)),"")</f>
        <v/>
      </c>
      <c r="CA22" s="1048"/>
      <c r="CB22" s="139"/>
      <c r="CC22" s="1062"/>
      <c r="CD22" s="1063"/>
      <c r="CE22" s="1064"/>
      <c r="CF22" s="1049" t="s">
        <v>1179</v>
      </c>
      <c r="CG22" s="1064">
        <f>IFERROR(_xlfn.IFS(INDEX('Bảng tra CĐ'!$E$5:$E$80,MATCH(CF22,'Bảng tra CĐ'!$A$5:$A$80,0))="$C",$C22,INDEX('Bảng tra CĐ'!$E$5:$E$80,MATCH(CF22,'Bảng tra CĐ'!$A$5:$A$80,0))="$C*$H",$C22*$H22,INDEX('Bảng tra CĐ'!$E$5:$E$80,MATCH(CF22,'Bảng tra CĐ'!$A$5:$A$80,0))="$C*$J",$C22*$J22,INDEX('Bảng tra CĐ'!$E$5:$E$80,MATCH(CF22,'Bảng tra CĐ'!$A$5:$A$80,0))="$C*2*($H+$I)",$C22*2*($H22+$I22),INDEX('Bảng tra CĐ'!$E$5:$E$80,MATCH(CF22,'Bảng tra CĐ'!$A$5:$A$80,0))="$L*3600",$L22*3600,INDEX('Bảng tra CĐ'!$E$5:$E$80,MATCH(CF22,'Bảng tra CĐ'!$A$5:$A$80,0))="$K*3600",$K22*3600),"")</f>
        <v>728.64</v>
      </c>
      <c r="CH22" s="1062">
        <f>IF(IFERROR(VLOOKUP(CF22,'Bảng tra CĐ'!$A$5:$C$80,3,0),"")="m3/h",1,_xlfn.IFS($G22&lt;18,1,$G22&lt;28,1.4,$G22&lt;40,1.6,$G22&lt;50,1.8,$G22&gt;=50,2))</f>
        <v>1.4</v>
      </c>
      <c r="CI22" s="1063">
        <f>IFERROR(IF(VLOOKUP(CF22,'Bảng tra CĐ'!$A$5:$B$80,2,0)=0,"",VLOOKUP(CF22,'Bảng tra CĐ'!$A$5:$B$80,2,0)),"")</f>
        <v>10</v>
      </c>
      <c r="CJ22" s="1064">
        <f t="shared" si="18"/>
        <v>103</v>
      </c>
      <c r="CK22" s="1049"/>
      <c r="CL22" s="1064" t="str">
        <f>IFERROR(_xlfn.IFS(INDEX('Bảng tra CĐ'!$E$5:$E$80,MATCH(CK22,'Bảng tra CĐ'!$A$5:$A$80,0))="$C",$C22,INDEX('Bảng tra CĐ'!$E$5:$E$80,MATCH(CK22,'Bảng tra CĐ'!$A$5:$A$80,0))="$C*$H",$C22*$H22,INDEX('Bảng tra CĐ'!$E$5:$E$80,MATCH(CK22,'Bảng tra CĐ'!$A$5:$A$80,0))="$C*$J",$C22*$J22,INDEX('Bảng tra CĐ'!$E$5:$E$80,MATCH(CK22,'Bảng tra CĐ'!$A$5:$A$80,0))="$C*2*($H+$I)",$C22*2*($H22+$I22),INDEX('Bảng tra CĐ'!$E$5:$E$80,MATCH(CK22,'Bảng tra CĐ'!$A$5:$A$80,0))="$L*3600",$L22*3600,INDEX('Bảng tra CĐ'!$E$5:$E$80,MATCH(CK22,'Bảng tra CĐ'!$A$5:$A$80,0))="$K*3600",$K22*3600),"")</f>
        <v/>
      </c>
      <c r="CM22" s="1062">
        <f>IF(IFERROR(VLOOKUP(CK22,'Bảng tra CĐ'!$A$5:$C$80,3,0),"")="m3/h",1,_xlfn.IFS($G22&lt;18,1,$G22&lt;28,1.4,$G22&lt;40,1.6,$G22&lt;50,1.8,$G22&gt;=50,2))</f>
        <v>1.4</v>
      </c>
      <c r="CN22" s="1063" t="str">
        <f>IFERROR(IF(VLOOKUP(CK22,'Bảng tra CĐ'!$A$5:$B$80,2,0)=0,"",VLOOKUP(CK22,'Bảng tra CĐ'!$A$5:$B$80,2,0)),"")</f>
        <v/>
      </c>
      <c r="CO22" s="1064" t="str">
        <f t="shared" si="19"/>
        <v/>
      </c>
      <c r="CP22" s="1048"/>
      <c r="CQ22" s="1064" t="str">
        <f>IFERROR(_xlfn.IFS(INDEX('Bảng tra CĐ'!$E$5:$E$80,MATCH(CP22,'Bảng tra CĐ'!$A$5:$A$80,0))="$C",$C22,INDEX('Bảng tra CĐ'!$E$5:$E$80,MATCH(CP22,'Bảng tra CĐ'!$A$5:$A$80,0))="$C*$H",$C22*$H22,INDEX('Bảng tra CĐ'!$E$5:$E$80,MATCH(CP22,'Bảng tra CĐ'!$A$5:$A$80,0))="$C*$J",$C22*$J22,INDEX('Bảng tra CĐ'!$E$5:$E$80,MATCH(CP22,'Bảng tra CĐ'!$A$5:$A$80,0))="$C*2*($H+$I)",$C22*2*($H22+$I22),INDEX('Bảng tra CĐ'!$E$5:$E$80,MATCH(CP22,'Bảng tra CĐ'!$A$5:$A$80,0))="$L*3600",$L22*3600,INDEX('Bảng tra CĐ'!$E$5:$E$80,MATCH(CP22,'Bảng tra CĐ'!$A$5:$A$80,0))="$K*3600",$K22*3600),"")</f>
        <v/>
      </c>
      <c r="CR22" s="1062">
        <f>IF(IFERROR(VLOOKUP(CP22,'Bảng tra CĐ'!$A$5:$C$80,3,0),"")="m3/h",1,_xlfn.IFS($G22&lt;18,1,$G22&lt;28,1.4,$G22&lt;40,1.6,$G22&lt;50,1.8,$G22&gt;=50,2))</f>
        <v>1.4</v>
      </c>
      <c r="CS22" s="1063" t="str">
        <f>IFERROR(IF(VLOOKUP(CP22,'Bảng tra CĐ'!$A$5:$B$80,2,0)=0,"",VLOOKUP(CP22,'Bảng tra CĐ'!$A$5:$B$80,2,0)),"")</f>
        <v/>
      </c>
      <c r="CT22" s="1064" t="str">
        <f t="shared" si="20"/>
        <v/>
      </c>
      <c r="CU22" s="1049"/>
      <c r="CV22" s="1064"/>
      <c r="CW22" s="1062"/>
      <c r="CX22" s="1063"/>
      <c r="CY22" s="1064" t="str">
        <f t="shared" si="21"/>
        <v/>
      </c>
      <c r="CZ22" s="1077"/>
      <c r="DA22" s="1064" t="str">
        <f>IFERROR(_xlfn.IFS(INDEX('Bảng tra CĐ'!$E$5:$E$80,MATCH(CZ22,'Bảng tra CĐ'!$A$5:$A$80,0))="$C",$C22,INDEX('Bảng tra CĐ'!$E$5:$E$80,MATCH(CZ22,'Bảng tra CĐ'!$A$5:$A$80,0))="$C*$H",$C22*$H22,INDEX('Bảng tra CĐ'!$E$5:$E$80,MATCH(CZ22,'Bảng tra CĐ'!$A$5:$A$80,0))="$C*$J",$C22*$J22,INDEX('Bảng tra CĐ'!$E$5:$E$80,MATCH(CZ22,'Bảng tra CĐ'!$A$5:$A$80,0))="$C*2*($H+$I)",$C22*2*($H22+$I22),INDEX('Bảng tra CĐ'!$E$5:$E$80,MATCH(CZ22,'Bảng tra CĐ'!$A$5:$A$80,0))="$L*3600",$L22*3600,INDEX('Bảng tra CĐ'!$E$5:$E$80,MATCH(CZ22,'Bảng tra CĐ'!$A$5:$A$80,0))="$K*3600",$K22*3600),"")</f>
        <v/>
      </c>
      <c r="DB22" s="1062">
        <f>IF(IFERROR(VLOOKUP(CZ22,'Bảng tra CĐ'!$A$5:$C$80,3,0),"")="m3/h",1,_xlfn.IFS($G22&lt;18,1,$G22&lt;28,1.4,$G22&lt;40,1.6,$G22&lt;50,1.8,$G22&gt;=50,2))</f>
        <v>1.4</v>
      </c>
      <c r="DC22" s="1063" t="str">
        <f>IFERROR(IF(VLOOKUP(CZ22,'Bảng tra CĐ'!$A$5:$B$80,2,0)=0,"",VLOOKUP(CZ22,'Bảng tra CĐ'!$A$5:$B$80,2,0)),"")</f>
        <v/>
      </c>
      <c r="DD22" s="1064" t="str">
        <f t="shared" si="22"/>
        <v/>
      </c>
      <c r="DE22" s="1049"/>
      <c r="DF22" s="1064" t="str">
        <f>IFERROR(_xlfn.IFS(INDEX('Bảng tra CĐ'!$E$5:$E$80,MATCH(DE22,'Bảng tra CĐ'!$A$5:$A$80,0))="$C",$C22,INDEX('Bảng tra CĐ'!$E$5:$E$80,MATCH(DE22,'Bảng tra CĐ'!$A$5:$A$80,0))="$C*$H",$C22*$H22,INDEX('Bảng tra CĐ'!$E$5:$E$80,MATCH(DE22,'Bảng tra CĐ'!$A$5:$A$80,0))="$C*$J",$C22*$J22,INDEX('Bảng tra CĐ'!$E$5:$E$80,MATCH(DE22,'Bảng tra CĐ'!$A$5:$A$80,0))="$C*2*($H+$I)",$C22*2*($H22+$I22),INDEX('Bảng tra CĐ'!$E$5:$E$80,MATCH(DE22,'Bảng tra CĐ'!$A$5:$A$80,0))="$L*3600",$L22*3600,INDEX('Bảng tra CĐ'!$E$5:$E$80,MATCH(DE22,'Bảng tra CĐ'!$A$5:$A$80,0))="$K*3600",$K22*3600),"")</f>
        <v/>
      </c>
      <c r="DG22" s="1062">
        <f>IF(IFERROR(VLOOKUP(DE22,'Bảng tra CĐ'!$A$5:$C$80,3,0),"")="m3/h",1,_xlfn.IFS($G22&lt;18,1,$G22&lt;28,1.4,$G22&lt;40,1.6,$G22&lt;50,1.8,$G22&gt;=50,2))</f>
        <v>1.4</v>
      </c>
      <c r="DH22" s="1063" t="str">
        <f>IFERROR(IF(VLOOKUP(DE22,'Bảng tra CĐ'!$A$5:$B$80,2,0)=0,"",VLOOKUP(DE22,'Bảng tra CĐ'!$A$5:$B$80,2,0)),"")</f>
        <v/>
      </c>
      <c r="DI22" s="1064" t="str">
        <f t="shared" si="23"/>
        <v/>
      </c>
      <c r="DJ22" s="1049"/>
      <c r="DK22" s="1064" t="str">
        <f>IFERROR(_xlfn.IFS(INDEX('Bảng tra CĐ'!$E$5:$E$80,MATCH(DJ22,'Bảng tra CĐ'!$A$5:$A$80,0))="$C",$C22,INDEX('Bảng tra CĐ'!$E$5:$E$80,MATCH(DJ22,'Bảng tra CĐ'!$A$5:$A$80,0))="$C*$H",$C22*$H22,INDEX('Bảng tra CĐ'!$E$5:$E$80,MATCH(DJ22,'Bảng tra CĐ'!$A$5:$A$80,0))="$C*$J",$C22*$J22,INDEX('Bảng tra CĐ'!$E$5:$E$80,MATCH(DJ22,'Bảng tra CĐ'!$A$5:$A$80,0))="$C*2*($H+$I)",$C22*2*($H22+$I22),INDEX('Bảng tra CĐ'!$E$5:$E$80,MATCH(DJ22,'Bảng tra CĐ'!$A$5:$A$80,0))="$L*3600",$L22*3600,INDEX('Bảng tra CĐ'!$E$5:$E$80,MATCH(DJ22,'Bảng tra CĐ'!$A$5:$A$80,0))="$K*3600",$K22*3600),"")</f>
        <v/>
      </c>
      <c r="DL22" s="1062">
        <f>IF(IFERROR(VLOOKUP(DJ22,'Bảng tra CĐ'!$A$5:$C$80,3,0),"")="m3/h",1,_xlfn.IFS($G22&lt;18,1,$G22&lt;28,1.4,$G22&lt;40,1.6,$G22&lt;50,1.8,$G22&gt;=50,2))</f>
        <v>1.4</v>
      </c>
      <c r="DM22" s="1063" t="str">
        <f>IFERROR(IF(VLOOKUP(DJ22,'Bảng tra CĐ'!$A$5:$B$80,2,0)=0,"",VLOOKUP(DJ22,'Bảng tra CĐ'!$A$5:$B$80,2,0)),"")</f>
        <v/>
      </c>
      <c r="DN22" s="1064" t="str">
        <f t="shared" si="24"/>
        <v/>
      </c>
      <c r="DO22" s="1049"/>
      <c r="DP22" s="1064" t="str">
        <f>IFERROR(_xlfn.IFS(INDEX('Bảng tra CĐ'!$E$5:$E$80,MATCH(DO22,'Bảng tra CĐ'!$A$5:$A$80,0))="$C",$C22,INDEX('Bảng tra CĐ'!$E$5:$E$80,MATCH(DO22,'Bảng tra CĐ'!$A$5:$A$80,0))="$C*$H",$C22*$H22,INDEX('Bảng tra CĐ'!$E$5:$E$80,MATCH(DO22,'Bảng tra CĐ'!$A$5:$A$80,0))="$C*$J",$C22*$J22,INDEX('Bảng tra CĐ'!$E$5:$E$80,MATCH(DO22,'Bảng tra CĐ'!$A$5:$A$80,0))="$C*2*($H+$I)",$C22*2*($H22+$I22),INDEX('Bảng tra CĐ'!$E$5:$E$80,MATCH(DO22,'Bảng tra CĐ'!$A$5:$A$80,0))="$L*3600",$L22*3600,INDEX('Bảng tra CĐ'!$E$5:$E$80,MATCH(DO22,'Bảng tra CĐ'!$A$5:$A$80,0))="$K*3600",$K22*3600),"")</f>
        <v/>
      </c>
      <c r="DQ22" s="1062">
        <f>IF(IFERROR(VLOOKUP(DO22,'Bảng tra CĐ'!$A$5:$C$80,3,0),"")="m3/h",1,_xlfn.IFS($G22&lt;18,1,$G22&lt;28,1.4,$G22&lt;40,1.6,$G22&lt;50,1.8,$G22&gt;=50,2))</f>
        <v>1.4</v>
      </c>
      <c r="DR22" s="1063" t="str">
        <f>IFERROR(IF(VLOOKUP(DO22,'Bảng tra CĐ'!$A$5:$B$80,2,0)=0,"",VLOOKUP(DO22,'Bảng tra CĐ'!$A$5:$B$80,2,0)),"")</f>
        <v/>
      </c>
      <c r="DS22" s="1064" t="str">
        <f t="shared" si="25"/>
        <v/>
      </c>
      <c r="DT22" s="1049"/>
      <c r="DU22" s="1064" t="str">
        <f>IFERROR(_xlfn.IFS(INDEX('Bảng tra CĐ'!$E$5:$E$80,MATCH(DT22,'Bảng tra CĐ'!$A$5:$A$80,0))="$C",$C22,INDEX('Bảng tra CĐ'!$E$5:$E$80,MATCH(DT22,'Bảng tra CĐ'!$A$5:$A$80,0))="$C*$H",$C22*$H22,INDEX('Bảng tra CĐ'!$E$5:$E$80,MATCH(DT22,'Bảng tra CĐ'!$A$5:$A$80,0))="$C*$J",$C22*$J22,INDEX('Bảng tra CĐ'!$E$5:$E$80,MATCH(DT22,'Bảng tra CĐ'!$A$5:$A$80,0))="$C*2*($H+$I)",$C22*2*($H22+$I22),INDEX('Bảng tra CĐ'!$E$5:$E$80,MATCH(DT22,'Bảng tra CĐ'!$A$5:$A$80,0))="$L*3600",$L22*3600,INDEX('Bảng tra CĐ'!$E$5:$E$80,MATCH(DT22,'Bảng tra CĐ'!$A$5:$A$80,0))="$K*3600",$K22*3600),"")</f>
        <v/>
      </c>
      <c r="DV22" s="1062">
        <f>IF(IFERROR(VLOOKUP(DT22,'Bảng tra CĐ'!$A$5:$C$80,3,0),"")="m3/h",1,_xlfn.IFS($G22&lt;18,1,$G22&lt;28,1.4,$G22&lt;40,1.6,$G22&lt;50,1.8,$G22&gt;=50,2))</f>
        <v>1.4</v>
      </c>
      <c r="DW22" s="1063" t="str">
        <f>IFERROR(IF(VLOOKUP(DT22,'Bảng tra CĐ'!$A$5:$B$80,2,0)=0,"",VLOOKUP(DT22,'Bảng tra CĐ'!$A$5:$B$80,2,0)),"")</f>
        <v/>
      </c>
      <c r="DX22" s="1064" t="str">
        <f t="shared" si="26"/>
        <v/>
      </c>
      <c r="DY22" s="1050"/>
      <c r="DZ22" s="1064" t="str">
        <f>IFERROR(_xlfn.IFS(INDEX('Bảng tra CĐ'!$E$5:$E$80,MATCH(DY22,'Bảng tra CĐ'!$A$5:$A$80,0))="$C",$C22,INDEX('Bảng tra CĐ'!$E$5:$E$80,MATCH(DY22,'Bảng tra CĐ'!$A$5:$A$80,0))="$C*$H",$C22*$H22,INDEX('Bảng tra CĐ'!$E$5:$E$80,MATCH(DY22,'Bảng tra CĐ'!$A$5:$A$80,0))="$C*$J",$C22*$J22,INDEX('Bảng tra CĐ'!$E$5:$E$80,MATCH(DY22,'Bảng tra CĐ'!$A$5:$A$80,0))="$C*2*($H+$I)",$C22*2*($H22+$I22),INDEX('Bảng tra CĐ'!$E$5:$E$80,MATCH(DY22,'Bảng tra CĐ'!$A$5:$A$80,0))="$L*3600",$L22*3600,INDEX('Bảng tra CĐ'!$E$5:$E$80,MATCH(DY22,'Bảng tra CĐ'!$A$5:$A$80,0))="$K*3600",$K22*3600),"")</f>
        <v/>
      </c>
      <c r="EA22" s="1062">
        <f>IF(IFERROR(VLOOKUP(DY22,'Bảng tra CĐ'!$A$5:$C$80,3,0),"")="m3/h",1,_xlfn.IFS($G22&lt;18,1,$G22&lt;28,1.4,$G22&lt;40,1.6,$G22&lt;50,1.8,$G22&gt;=50,2))</f>
        <v>1.4</v>
      </c>
      <c r="EB22" s="1063" t="str">
        <f>IFERROR(IF(VLOOKUP(DY22,'Bảng tra CĐ'!$A$5:$B$80,2,0)=0,"",VLOOKUP(DY22,'Bảng tra CĐ'!$A$5:$B$80,2,0)),"")</f>
        <v/>
      </c>
      <c r="EC22" s="1064" t="str">
        <f t="shared" si="0"/>
        <v/>
      </c>
      <c r="ED22" s="1050"/>
      <c r="EE22" s="1064" t="str">
        <f>IFERROR(_xlfn.IFS(INDEX('Bảng tra CĐ'!$E$5:$E$80,MATCH(ED22,'Bảng tra CĐ'!$A$5:$A$80,0))="$C",$C22,INDEX('Bảng tra CĐ'!$E$5:$E$80,MATCH(ED22,'Bảng tra CĐ'!$A$5:$A$80,0))="$C*$H",$C22*$H22,INDEX('Bảng tra CĐ'!$E$5:$E$80,MATCH(ED22,'Bảng tra CĐ'!$A$5:$A$80,0))="$C*$J",$C22*$J22,INDEX('Bảng tra CĐ'!$E$5:$E$80,MATCH(ED22,'Bảng tra CĐ'!$A$5:$A$80,0))="$C*2*($H+$I)",$C22*2*($H22+$I22),INDEX('Bảng tra CĐ'!$E$5:$E$80,MATCH(ED22,'Bảng tra CĐ'!$A$5:$A$80,0))="$L*3600",$L22*3600,INDEX('Bảng tra CĐ'!$E$5:$E$80,MATCH(ED22,'Bảng tra CĐ'!$A$5:$A$80,0))="$K*3600",$K22*3600),"")</f>
        <v/>
      </c>
      <c r="EF22" s="1062">
        <f>IF(IFERROR(VLOOKUP(ED22,'Bảng tra CĐ'!$A$5:$C$80,3,0),"")="m3/h",1,_xlfn.IFS($G22&lt;18,1,$G22&lt;28,1.4,$G22&lt;40,1.6,$G22&lt;50,1.8,$G22&gt;=50,2))</f>
        <v>1.4</v>
      </c>
      <c r="EG22" s="1063" t="str">
        <f>IFERROR(IF(VLOOKUP(ED22,'Bảng tra CĐ'!$A$5:$B$80,2,0)=0,"",VLOOKUP(ED22,'Bảng tra CĐ'!$A$5:$B$80,2,0)),"")</f>
        <v/>
      </c>
      <c r="EH22" s="1064" t="str">
        <f t="shared" si="1"/>
        <v/>
      </c>
      <c r="EI22" s="1050"/>
      <c r="EJ22" s="1064" t="str">
        <f>IFERROR(_xlfn.IFS(INDEX('Bảng tra CĐ'!$E$5:$E$80,MATCH(EI22,'Bảng tra CĐ'!$A$5:$A$80,0))="$C",$C22,INDEX('Bảng tra CĐ'!$E$5:$E$80,MATCH(EI22,'Bảng tra CĐ'!$A$5:$A$80,0))="$C*$H",$C22*$H22,INDEX('Bảng tra CĐ'!$E$5:$E$80,MATCH(EI22,'Bảng tra CĐ'!$A$5:$A$80,0))="$C*$J",$C22*$J22,INDEX('Bảng tra CĐ'!$E$5:$E$80,MATCH(EI22,'Bảng tra CĐ'!$A$5:$A$80,0))="$C*2*($H+$I)",$C22*2*($H22+$I22),INDEX('Bảng tra CĐ'!$E$5:$E$80,MATCH(EI22,'Bảng tra CĐ'!$A$5:$A$80,0))="$L*3600",$L22*3600,INDEX('Bảng tra CĐ'!$E$5:$E$80,MATCH(EI22,'Bảng tra CĐ'!$A$5:$A$80,0))="$K*3600",$K22*3600),"")</f>
        <v/>
      </c>
      <c r="EK22" s="1062">
        <f>IF(IFERROR(VLOOKUP(EI22,'Bảng tra CĐ'!$A$5:$C$80,3,0),"")="m3/h",1,_xlfn.IFS($G22&lt;18,1,$G22&lt;28,1.4,$G22&lt;40,1.6,$G22&lt;50,1.8,$G22&gt;=50,2))</f>
        <v>1.4</v>
      </c>
      <c r="EL22" s="1063" t="str">
        <f>IFERROR(IF(VLOOKUP(EI22,'Bảng tra CĐ'!$A$5:$B$80,2,0)=0,"",VLOOKUP(EI22,'Bảng tra CĐ'!$A$5:$B$80,2,0)),"")</f>
        <v/>
      </c>
      <c r="EM22" s="1064" t="str">
        <f t="shared" si="2"/>
        <v/>
      </c>
      <c r="EN22" s="1051"/>
      <c r="EO22" s="1064" t="str">
        <f>IFERROR(_xlfn.IFS(INDEX('Bảng tra CĐ'!$E$5:$E$80,MATCH(EN22,'Bảng tra CĐ'!$A$5:$A$80,0))="$C",$C22,INDEX('Bảng tra CĐ'!$E$5:$E$80,MATCH(EN22,'Bảng tra CĐ'!$A$5:$A$80,0))="$C*$H",$C22*$H22,INDEX('Bảng tra CĐ'!$E$5:$E$80,MATCH(EN22,'Bảng tra CĐ'!$A$5:$A$80,0))="$C*$J",$C22*$J22,INDEX('Bảng tra CĐ'!$E$5:$E$80,MATCH(EN22,'Bảng tra CĐ'!$A$5:$A$80,0))="$C*2*($H+$I)",$C22*2*($H22+$I22),INDEX('Bảng tra CĐ'!$E$5:$E$80,MATCH(EN22,'Bảng tra CĐ'!$A$5:$A$80,0))="$L*3600",$L22*3600,INDEX('Bảng tra CĐ'!$E$5:$E$80,MATCH(EN22,'Bảng tra CĐ'!$A$5:$A$80,0))="$K*3600",$K22*3600),"")</f>
        <v/>
      </c>
      <c r="EP22" s="1062">
        <f>IF(IFERROR(VLOOKUP(EN22,'Bảng tra CĐ'!$A$5:$C$80,3,0),"")="m3/h",1,_xlfn.IFS($G22&lt;18,1,$G22&lt;28,1.4,$G22&lt;40,1.6,$G22&lt;50,1.8,$G22&gt;=50,2))</f>
        <v>1.4</v>
      </c>
      <c r="EQ22" s="1063" t="str">
        <f>IFERROR(IF(VLOOKUP(EN22,'Bảng tra CĐ'!$A$5:$B$80,2,0)=0,"",VLOOKUP(EN22,'Bảng tra CĐ'!$A$5:$B$80,2,0)),"")</f>
        <v/>
      </c>
      <c r="ER22" s="1064" t="str">
        <f t="shared" si="3"/>
        <v/>
      </c>
      <c r="ES22" s="1052"/>
      <c r="ET22" s="1064" t="str">
        <f>IFERROR(_xlfn.IFS(INDEX('Bảng tra CĐ'!$E$5:$E$80,MATCH(ES22,'Bảng tra CĐ'!$A$5:$A$80,0))="$C",$C22,INDEX('Bảng tra CĐ'!$E$5:$E$80,MATCH(ES22,'Bảng tra CĐ'!$A$5:$A$80,0))="$C*$H",$C22*$H22,INDEX('Bảng tra CĐ'!$E$5:$E$80,MATCH(ES22,'Bảng tra CĐ'!$A$5:$A$80,0))="$C*$J",$C22*$J22,INDEX('Bảng tra CĐ'!$E$5:$E$80,MATCH(ES22,'Bảng tra CĐ'!$A$5:$A$80,0))="$C*2*($H+$I)",$C22*2*($H22+$I22),INDEX('Bảng tra CĐ'!$E$5:$E$80,MATCH(ES22,'Bảng tra CĐ'!$A$5:$A$80,0))="$L*3600",$L22*3600,INDEX('Bảng tra CĐ'!$E$5:$E$80,MATCH(ES22,'Bảng tra CĐ'!$A$5:$A$80,0))="$K*3600",$K22*3600),"")</f>
        <v/>
      </c>
      <c r="EU22" s="1062">
        <f>IF(IFERROR(VLOOKUP(ES22,'Bảng tra CĐ'!$A$5:$C$80,3,0),"")="m3/h",1,_xlfn.IFS($G22&lt;18,1,$G22&lt;28,1.4,$G22&lt;40,1.6,$G22&lt;50,1.8,$G22&gt;=50,2))</f>
        <v>1.4</v>
      </c>
      <c r="EV22" s="1063" t="str">
        <f>IFERROR(IF(VLOOKUP(ES22,'Bảng tra CĐ'!$A$5:$B$80,2,0)=0,"",VLOOKUP(ES22,'Bảng tra CĐ'!$A$5:$B$80,2,0)),"")</f>
        <v/>
      </c>
      <c r="EW22" s="1064" t="str">
        <f t="shared" si="4"/>
        <v/>
      </c>
    </row>
    <row r="23" spans="1:153" s="5" customFormat="1" ht="38.4" customHeight="1" outlineLevel="1">
      <c r="A23" s="17">
        <v>4</v>
      </c>
      <c r="B23" s="456" t="s">
        <v>1075</v>
      </c>
      <c r="C23" s="355">
        <v>2</v>
      </c>
      <c r="D23" s="43">
        <f t="shared" si="31"/>
        <v>34</v>
      </c>
      <c r="E23" s="43">
        <f t="shared" si="5"/>
        <v>44</v>
      </c>
      <c r="F23" s="65">
        <f t="shared" si="6"/>
        <v>480</v>
      </c>
      <c r="G23" s="359">
        <v>30</v>
      </c>
      <c r="H23" s="360">
        <v>40</v>
      </c>
      <c r="I23" s="360">
        <v>430</v>
      </c>
      <c r="J23" s="580">
        <v>30</v>
      </c>
      <c r="K23" s="100">
        <f t="shared" si="32"/>
        <v>1.1000000000000001E-3</v>
      </c>
      <c r="L23" s="92">
        <f t="shared" si="7"/>
        <v>0.1288</v>
      </c>
      <c r="M23" s="127"/>
      <c r="N23" s="1014" t="s">
        <v>840</v>
      </c>
      <c r="O23" s="257"/>
      <c r="P23" s="245"/>
      <c r="Q23" s="257"/>
      <c r="R23" s="257"/>
      <c r="S23" s="257"/>
      <c r="T23" s="129">
        <f t="shared" si="8"/>
        <v>1784</v>
      </c>
      <c r="U23" s="128">
        <f t="shared" si="9"/>
        <v>0.98477000000000003</v>
      </c>
      <c r="V23" s="96">
        <v>3</v>
      </c>
      <c r="W23" s="97">
        <f t="shared" si="33"/>
        <v>2.95431</v>
      </c>
      <c r="AB23" s="1075" t="s">
        <v>1223</v>
      </c>
      <c r="AC23" s="1047" t="s">
        <v>1251</v>
      </c>
      <c r="AD23" s="1064">
        <f>IFERROR(_xlfn.IFS(INDEX('Bảng tra CĐ'!$E$5:$E$80,MATCH(AC23,'Bảng tra CĐ'!$A$5:$A$80,0))="$C",$C23,INDEX('Bảng tra CĐ'!$E$5:$E$80,MATCH(AC23,'Bảng tra CĐ'!$A$5:$A$80,0))="$C*$H",$C23*$H23,INDEX('Bảng tra CĐ'!$E$5:$E$80,MATCH(AC23,'Bảng tra CĐ'!$A$5:$A$80,0))="$C*$J",$C23*$J23,INDEX('Bảng tra CĐ'!$E$5:$E$80,MATCH(AC23,'Bảng tra CĐ'!$A$5:$A$80,0))="$C*2*($H+$I)",$C23*2*($H23+$I23),INDEX('Bảng tra CĐ'!$E$5:$E$80,MATCH(AC23,'Bảng tra CĐ'!$A$5:$A$80,0))="$L*3600",$L23*3600,INDEX('Bảng tra CĐ'!$E$5:$E$80,MATCH(AC23,'Bảng tra CĐ'!$A$5:$A$80,0))="$K*3600",$K23*3600),"")</f>
        <v>1880</v>
      </c>
      <c r="AE23" s="1062">
        <f>IF(IFERROR(VLOOKUP(AC23,'Bảng tra CĐ'!$A$5:$C$80,3,0),"")="m3/h",1,_xlfn.IFS($G23&lt;18,1,$G23&lt;28,1.4,$G23&lt;40,1.6,$G23&lt;50,1.8,$G23&gt;=50,2))</f>
        <v>1.6</v>
      </c>
      <c r="AF23" s="1063">
        <f>IFERROR(IF(VLOOKUP(AC23,'Bảng tra CĐ'!$A$5:$B$80,2,0)=0,"",VLOOKUP(AC23,'Bảng tra CĐ'!$A$5:$B$80,2,0)),"")</f>
        <v>100</v>
      </c>
      <c r="AG23" s="1064">
        <f t="shared" si="10"/>
        <v>31</v>
      </c>
      <c r="AH23" s="1047"/>
      <c r="AI23" s="1064"/>
      <c r="AJ23" s="1062"/>
      <c r="AK23" s="1063"/>
      <c r="AL23" s="1064"/>
      <c r="AM23" s="1048"/>
      <c r="AN23" s="1064" t="str">
        <f>IFERROR(_xlfn.IFS(INDEX('Bảng tra CĐ'!$E$5:$E$80,MATCH(AM23,'Bảng tra CĐ'!$A$5:$A$80,0))="$C",$C23,INDEX('Bảng tra CĐ'!$E$5:$E$80,MATCH(AM23,'Bảng tra CĐ'!$A$5:$A$80,0))="$C*$H",$C23*$H23,INDEX('Bảng tra CĐ'!$E$5:$E$80,MATCH(AM23,'Bảng tra CĐ'!$A$5:$A$80,0))="$C*$J",$C23*$J23,INDEX('Bảng tra CĐ'!$E$5:$E$80,MATCH(AM23,'Bảng tra CĐ'!$A$5:$A$80,0))="$C*2*($H+$I)",$C23*2*($H23+$I23),INDEX('Bảng tra CĐ'!$E$5:$E$80,MATCH(AM23,'Bảng tra CĐ'!$A$5:$A$80,0))="$L*3600",$L23*3600,INDEX('Bảng tra CĐ'!$E$5:$E$80,MATCH(AM23,'Bảng tra CĐ'!$A$5:$A$80,0))="$K*3600",$K23*3600),"")</f>
        <v/>
      </c>
      <c r="AO23" s="1062">
        <f>IF(IFERROR(VLOOKUP(AM23,'Bảng tra CĐ'!$A$5:$C$80,3,0),"")="m3/h",1,_xlfn.IFS($G23&lt;18,1,$G23&lt;28,1.4,$G23&lt;40,1.6,$G23&lt;50,1.8,$G23&gt;=50,2))</f>
        <v>1.6</v>
      </c>
      <c r="AP23" s="1063" t="str">
        <f>IFERROR(IF(VLOOKUP(AM23,'Bảng tra CĐ'!$A$5:$B$80,2,0)=0,"",VLOOKUP(AM23,'Bảng tra CĐ'!$A$5:$B$80,2,0)),"")</f>
        <v/>
      </c>
      <c r="AQ23" s="1064" t="str">
        <f t="shared" si="11"/>
        <v/>
      </c>
      <c r="AR23" s="1048"/>
      <c r="AS23" s="1064" t="str">
        <f>IFERROR(_xlfn.IFS(INDEX('Bảng tra CĐ'!$E$5:$E$80,MATCH(AR23,'Bảng tra CĐ'!$A$5:$A$80,0))="$C",$C23,INDEX('Bảng tra CĐ'!$E$5:$E$80,MATCH(AR23,'Bảng tra CĐ'!$A$5:$A$80,0))="$C*$H",$C23*$H23,INDEX('Bảng tra CĐ'!$E$5:$E$80,MATCH(AR23,'Bảng tra CĐ'!$A$5:$A$80,0))="$C*$J",$C23*$J23,INDEX('Bảng tra CĐ'!$E$5:$E$80,MATCH(AR23,'Bảng tra CĐ'!$A$5:$A$80,0))="$C*2*($H+$I)",$C23*2*($H23+$I23),INDEX('Bảng tra CĐ'!$E$5:$E$80,MATCH(AR23,'Bảng tra CĐ'!$A$5:$A$80,0))="$L*3600",$L23*3600,INDEX('Bảng tra CĐ'!$E$5:$E$80,MATCH(AR23,'Bảng tra CĐ'!$A$5:$A$80,0))="$K*3600",$K23*3600),"")</f>
        <v/>
      </c>
      <c r="AT23" s="1062">
        <f>IF(IFERROR(VLOOKUP(AR23,'Bảng tra CĐ'!$A$5:$C$80,3,0),"")="m3/h",1,_xlfn.IFS($G23&lt;18,1,$G23&lt;28,1.4,$G23&lt;40,1.6,$G23&lt;50,1.8,$G23&gt;=50,2))</f>
        <v>1.6</v>
      </c>
      <c r="AU23" s="1063" t="str">
        <f>IFERROR(IF(VLOOKUP(AR23,'Bảng tra CĐ'!$A$5:$B$80,2,0)=0,"",VLOOKUP(AR23,'Bảng tra CĐ'!$A$5:$B$80,2,0)),"")</f>
        <v/>
      </c>
      <c r="AV23" s="1064" t="str">
        <f t="shared" si="12"/>
        <v/>
      </c>
      <c r="AW23" s="1048" t="s">
        <v>1099</v>
      </c>
      <c r="AX23" s="1064">
        <f>IFERROR(_xlfn.IFS(INDEX('Bảng tra CĐ'!$E$5:$E$80,MATCH(AW23,'Bảng tra CĐ'!$A$5:$A$80,0))="$C",$C23,INDEX('Bảng tra CĐ'!$E$5:$E$80,MATCH(AW23,'Bảng tra CĐ'!$A$5:$A$80,0))="$C*$H",$C23*$H23,INDEX('Bảng tra CĐ'!$E$5:$E$80,MATCH(AW23,'Bảng tra CĐ'!$A$5:$A$80,0))="$C*$J",$C23*$J23,INDEX('Bảng tra CĐ'!$E$5:$E$80,MATCH(AW23,'Bảng tra CĐ'!$A$5:$A$80,0))="$C*2*($H+$I)",$C23*2*($H23+$I23),INDEX('Bảng tra CĐ'!$E$5:$E$80,MATCH(AW23,'Bảng tra CĐ'!$A$5:$A$80,0))="$L*3600",$L23*3600,INDEX('Bảng tra CĐ'!$E$5:$E$80,MATCH(AW23,'Bảng tra CĐ'!$A$5:$A$80,0))="$K*3600",$K23*3600),"")</f>
        <v>463.68</v>
      </c>
      <c r="AY23" s="1062">
        <f>IF(IFERROR(VLOOKUP(AW23,'Bảng tra CĐ'!$A$5:$C$80,3,0),"")="m3/h",1,_xlfn.IFS($G23&lt;18,1,$G23&lt;28,1.4,$G23&lt;40,1.6,$G23&lt;50,1.8,$G23&gt;=50,2))</f>
        <v>1.6</v>
      </c>
      <c r="AZ23" s="1063">
        <f>IFERROR(IF(VLOOKUP(AW23,'Bảng tra CĐ'!$A$5:$B$80,2,0)=0,"",VLOOKUP(AW23,'Bảng tra CĐ'!$A$5:$B$80,2,0)),"")</f>
        <v>30</v>
      </c>
      <c r="BA23" s="1064">
        <f t="shared" si="13"/>
        <v>25</v>
      </c>
      <c r="BB23" s="1049" t="s">
        <v>1140</v>
      </c>
      <c r="BC23" s="1064">
        <f>IFERROR(_xlfn.IFS(INDEX('Bảng tra CĐ'!$E$5:$E$80,MATCH(BB23,'Bảng tra CĐ'!$A$5:$A$80,0))="$C",$C23,INDEX('Bảng tra CĐ'!$E$5:$E$80,MATCH(BB23,'Bảng tra CĐ'!$A$5:$A$80,0))="$C*$H",$C23*$H23,INDEX('Bảng tra CĐ'!$E$5:$E$80,MATCH(BB23,'Bảng tra CĐ'!$A$5:$A$80,0))="$C*$J",$C23*$J23,INDEX('Bảng tra CĐ'!$E$5:$E$80,MATCH(BB23,'Bảng tra CĐ'!$A$5:$A$80,0))="$C*2*($H+$I)",$C23*2*($H23+$I23),INDEX('Bảng tra CĐ'!$E$5:$E$80,MATCH(BB23,'Bảng tra CĐ'!$A$5:$A$80,0))="$L*3600",$L23*3600,INDEX('Bảng tra CĐ'!$E$5:$E$80,MATCH(BB23,'Bảng tra CĐ'!$A$5:$A$80,0))="$K*3600",$K23*3600),"")</f>
        <v>80</v>
      </c>
      <c r="BD23" s="1062">
        <f>IF(IFERROR(VLOOKUP(BB23,'Bảng tra CĐ'!$A$5:$C$80,3,0),"")="m3/h",1,_xlfn.IFS($G23&lt;18,1,$G23&lt;28,1.4,$G23&lt;40,1.6,$G23&lt;50,1.8,$G23&gt;=50,2))</f>
        <v>1.6</v>
      </c>
      <c r="BE23" s="1063">
        <f>IFERROR(IF(VLOOKUP(BB23,'Bảng tra CĐ'!$A$5:$B$80,2,0)=0,"",VLOOKUP(BB23,'Bảng tra CĐ'!$A$5:$B$80,2,0)),"")</f>
        <v>29.285714285714288</v>
      </c>
      <c r="BF23" s="1064">
        <f t="shared" si="14"/>
        <v>5</v>
      </c>
      <c r="BG23" s="1049" t="s">
        <v>1185</v>
      </c>
      <c r="BH23" s="1064">
        <f>IFERROR(_xlfn.IFS(INDEX('Bảng tra CĐ'!$E$5:$E$80,MATCH(BG23,'Bảng tra CĐ'!$A$5:$A$80,0))="$C",$C23,INDEX('Bảng tra CĐ'!$E$5:$E$80,MATCH(BG23,'Bảng tra CĐ'!$A$5:$A$80,0))="$C*$H",$C23*$H23,INDEX('Bảng tra CĐ'!$E$5:$E$80,MATCH(BG23,'Bảng tra CĐ'!$A$5:$A$80,0))="$C*$J",$C23*$J23,INDEX('Bảng tra CĐ'!$E$5:$E$80,MATCH(BG23,'Bảng tra CĐ'!$A$5:$A$80,0))="$C*2*($H+$I)",$C23*2*($H23+$I23),INDEX('Bảng tra CĐ'!$E$5:$E$80,MATCH(BG23,'Bảng tra CĐ'!$A$5:$A$80,0))="$L*3600",$L23*3600,INDEX('Bảng tra CĐ'!$E$5:$E$80,MATCH(BG23,'Bảng tra CĐ'!$A$5:$A$80,0))="$K*3600",$K23*3600),"")</f>
        <v>60</v>
      </c>
      <c r="BI23" s="1062">
        <f>IF(IFERROR(VLOOKUP(BG23,'Bảng tra CĐ'!$A$5:$C$80,3,0),"")="m3/h",1,_xlfn.IFS($G23&lt;18,1,$G23&lt;28,1.4,$G23&lt;40,1.6,$G23&lt;50,1.8,$G23&gt;=50,2))</f>
        <v>1.6</v>
      </c>
      <c r="BJ23" s="1063">
        <f>IFERROR(IF(VLOOKUP(BG23,'Bảng tra CĐ'!$A$5:$B$80,2,0)=0,"",VLOOKUP(BG23,'Bảng tra CĐ'!$A$5:$B$80,2,0)),"")</f>
        <v>5</v>
      </c>
      <c r="BK23" s="1064">
        <f t="shared" si="15"/>
        <v>20</v>
      </c>
      <c r="BL23" s="1049"/>
      <c r="BM23" s="1064" t="str">
        <f>IFERROR(_xlfn.IFS(INDEX('Bảng tra CĐ'!$E$5:$E$80,MATCH(BL23,'Bảng tra CĐ'!$A$5:$A$80,0))="$C",$C23,INDEX('Bảng tra CĐ'!$E$5:$E$80,MATCH(BL23,'Bảng tra CĐ'!$A$5:$A$80,0))="$C*$H",$C23*$H23,INDEX('Bảng tra CĐ'!$E$5:$E$80,MATCH(BL23,'Bảng tra CĐ'!$A$5:$A$80,0))="$C*$J",$C23*$J23,INDEX('Bảng tra CĐ'!$E$5:$E$80,MATCH(BL23,'Bảng tra CĐ'!$A$5:$A$80,0))="$C*2*($H+$I)",$C23*2*($H23+$I23),INDEX('Bảng tra CĐ'!$E$5:$E$80,MATCH(BL23,'Bảng tra CĐ'!$A$5:$A$80,0))="$L*3600",$L23*3600,INDEX('Bảng tra CĐ'!$E$5:$E$80,MATCH(BL23,'Bảng tra CĐ'!$A$5:$A$80,0))="$K*3600",$K23*3600),"")</f>
        <v/>
      </c>
      <c r="BN23" s="1062">
        <f>IF(IFERROR(VLOOKUP(BL23,'Bảng tra CĐ'!$A$5:$C$80,3,0),"")="m3/h",1,_xlfn.IFS($G23&lt;18,1,$G23&lt;28,1.4,$G23&lt;40,1.6,$G23&lt;50,1.8,$G23&gt;=50,2))</f>
        <v>1.6</v>
      </c>
      <c r="BO23" s="1063" t="str">
        <f>IFERROR(IF(VLOOKUP(BL23,'Bảng tra CĐ'!$A$5:$B$80,2,0)=0,"",VLOOKUP(BL23,'Bảng tra CĐ'!$A$5:$B$80,2,0)),"")</f>
        <v/>
      </c>
      <c r="BP23" s="1064" t="str">
        <f t="shared" si="16"/>
        <v/>
      </c>
      <c r="BQ23" s="1049"/>
      <c r="BR23" s="1064" t="str">
        <f>IFERROR(_xlfn.IFS(INDEX('Bảng tra CĐ'!$E$5:$E$80,MATCH(BQ23,'Bảng tra CĐ'!$A$5:$A$80,0))="$C",$C23,INDEX('Bảng tra CĐ'!$E$5:$E$80,MATCH(BQ23,'Bảng tra CĐ'!$A$5:$A$80,0))="$C*$H",$C23*$H23,INDEX('Bảng tra CĐ'!$E$5:$E$80,MATCH(BQ23,'Bảng tra CĐ'!$A$5:$A$80,0))="$C*$J",$C23*$J23,INDEX('Bảng tra CĐ'!$E$5:$E$80,MATCH(BQ23,'Bảng tra CĐ'!$A$5:$A$80,0))="$C*2*($H+$I)",$C23*2*($H23+$I23),INDEX('Bảng tra CĐ'!$E$5:$E$80,MATCH(BQ23,'Bảng tra CĐ'!$A$5:$A$80,0))="$L*3600",$L23*3600,INDEX('Bảng tra CĐ'!$E$5:$E$80,MATCH(BQ23,'Bảng tra CĐ'!$A$5:$A$80,0))="$K*3600",$K23*3600),"")</f>
        <v/>
      </c>
      <c r="BS23" s="1062">
        <f>IF(IFERROR(VLOOKUP(BQ23,'Bảng tra CĐ'!$A$5:$C$80,3,0),"")="m3/h",1,_xlfn.IFS($G23&lt;18,1,$G23&lt;28,1.4,$G23&lt;40,1.6,$G23&lt;50,1.8,$G23&gt;=50,2))</f>
        <v>1.6</v>
      </c>
      <c r="BT23" s="1063" t="str">
        <f>IFERROR(IF(VLOOKUP(BQ23,'Bảng tra CĐ'!$A$5:$B$80,2,0)=0,"",VLOOKUP(BQ23,'Bảng tra CĐ'!$A$5:$B$80,2,0)),"")</f>
        <v/>
      </c>
      <c r="BU23" s="1064" t="str">
        <f t="shared" si="17"/>
        <v/>
      </c>
      <c r="BV23" s="1049" t="s">
        <v>1176</v>
      </c>
      <c r="BW23" s="1209">
        <f>I23*G23</f>
        <v>12900</v>
      </c>
      <c r="BX23" s="1062">
        <f>IF(IFERROR(VLOOKUP(BV23,'Bảng tra CĐ'!$A$5:$C$80,3,0),"")="m3/h",1,_xlfn.IFS($G23&lt;18,1,$G23&lt;28,1.4,$G23&lt;40,1.6,$G23&lt;50,1.8,$G23&gt;=50,2))</f>
        <v>1.6</v>
      </c>
      <c r="BY23" s="1063">
        <f>IFERROR(IF(VLOOKUP(BV23,'Bảng tra CĐ'!$A$5:$B$80,2,0)=0,"",VLOOKUP(BV23,'Bảng tra CĐ'!$A$5:$B$80,2,0)),"")</f>
        <v>100</v>
      </c>
      <c r="BZ23" s="1064">
        <f>IFERROR(IF(BW23="","",ROUNDUP(MAX(BW23*BX23/BY23,1),0)),"")</f>
        <v>207</v>
      </c>
      <c r="CA23" s="1048"/>
      <c r="CB23" s="139"/>
      <c r="CC23" s="1062"/>
      <c r="CD23" s="1063"/>
      <c r="CE23" s="1064"/>
      <c r="CF23" s="1049" t="s">
        <v>1179</v>
      </c>
      <c r="CG23" s="1064">
        <f>IFERROR(_xlfn.IFS(INDEX('Bảng tra CĐ'!$E$5:$E$80,MATCH(CF23,'Bảng tra CĐ'!$A$5:$A$80,0))="$C",$C23,INDEX('Bảng tra CĐ'!$E$5:$E$80,MATCH(CF23,'Bảng tra CĐ'!$A$5:$A$80,0))="$C*$H",$C23*$H23,INDEX('Bảng tra CĐ'!$E$5:$E$80,MATCH(CF23,'Bảng tra CĐ'!$A$5:$A$80,0))="$C*$J",$C23*$J23,INDEX('Bảng tra CĐ'!$E$5:$E$80,MATCH(CF23,'Bảng tra CĐ'!$A$5:$A$80,0))="$C*2*($H+$I)",$C23*2*($H23+$I23),INDEX('Bảng tra CĐ'!$E$5:$E$80,MATCH(CF23,'Bảng tra CĐ'!$A$5:$A$80,0))="$L*3600",$L23*3600,INDEX('Bảng tra CĐ'!$E$5:$E$80,MATCH(CF23,'Bảng tra CĐ'!$A$5:$A$80,0))="$K*3600",$K23*3600),"")</f>
        <v>463.68</v>
      </c>
      <c r="CH23" s="1062">
        <f>IF(IFERROR(VLOOKUP(CF23,'Bảng tra CĐ'!$A$5:$C$80,3,0),"")="m3/h",1,_xlfn.IFS($G23&lt;18,1,$G23&lt;28,1.4,$G23&lt;40,1.6,$G23&lt;50,1.8,$G23&gt;=50,2))</f>
        <v>1.6</v>
      </c>
      <c r="CI23" s="1063">
        <f>IFERROR(IF(VLOOKUP(CF23,'Bảng tra CĐ'!$A$5:$B$80,2,0)=0,"",VLOOKUP(CF23,'Bảng tra CĐ'!$A$5:$B$80,2,0)),"")</f>
        <v>10</v>
      </c>
      <c r="CJ23" s="1064">
        <f t="shared" si="18"/>
        <v>75</v>
      </c>
      <c r="CK23" s="1049"/>
      <c r="CL23" s="1064" t="str">
        <f>IFERROR(_xlfn.IFS(INDEX('Bảng tra CĐ'!$E$5:$E$80,MATCH(CK23,'Bảng tra CĐ'!$A$5:$A$80,0))="$C",$C23,INDEX('Bảng tra CĐ'!$E$5:$E$80,MATCH(CK23,'Bảng tra CĐ'!$A$5:$A$80,0))="$C*$H",$C23*$H23,INDEX('Bảng tra CĐ'!$E$5:$E$80,MATCH(CK23,'Bảng tra CĐ'!$A$5:$A$80,0))="$C*$J",$C23*$J23,INDEX('Bảng tra CĐ'!$E$5:$E$80,MATCH(CK23,'Bảng tra CĐ'!$A$5:$A$80,0))="$C*2*($H+$I)",$C23*2*($H23+$I23),INDEX('Bảng tra CĐ'!$E$5:$E$80,MATCH(CK23,'Bảng tra CĐ'!$A$5:$A$80,0))="$L*3600",$L23*3600,INDEX('Bảng tra CĐ'!$E$5:$E$80,MATCH(CK23,'Bảng tra CĐ'!$A$5:$A$80,0))="$K*3600",$K23*3600),"")</f>
        <v/>
      </c>
      <c r="CM23" s="1062">
        <f>IF(IFERROR(VLOOKUP(CK23,'Bảng tra CĐ'!$A$5:$C$80,3,0),"")="m3/h",1,_xlfn.IFS($G23&lt;18,1,$G23&lt;28,1.4,$G23&lt;40,1.6,$G23&lt;50,1.8,$G23&gt;=50,2))</f>
        <v>1.6</v>
      </c>
      <c r="CN23" s="1063" t="str">
        <f>IFERROR(IF(VLOOKUP(CK23,'Bảng tra CĐ'!$A$5:$B$80,2,0)=0,"",VLOOKUP(CK23,'Bảng tra CĐ'!$A$5:$B$80,2,0)),"")</f>
        <v/>
      </c>
      <c r="CO23" s="1064" t="str">
        <f t="shared" si="19"/>
        <v/>
      </c>
      <c r="CP23" s="1048"/>
      <c r="CQ23" s="1064" t="str">
        <f>IFERROR(_xlfn.IFS(INDEX('Bảng tra CĐ'!$E$5:$E$80,MATCH(CP23,'Bảng tra CĐ'!$A$5:$A$80,0))="$C",$C23,INDEX('Bảng tra CĐ'!$E$5:$E$80,MATCH(CP23,'Bảng tra CĐ'!$A$5:$A$80,0))="$C*$H",$C23*$H23,INDEX('Bảng tra CĐ'!$E$5:$E$80,MATCH(CP23,'Bảng tra CĐ'!$A$5:$A$80,0))="$C*$J",$C23*$J23,INDEX('Bảng tra CĐ'!$E$5:$E$80,MATCH(CP23,'Bảng tra CĐ'!$A$5:$A$80,0))="$C*2*($H+$I)",$C23*2*($H23+$I23),INDEX('Bảng tra CĐ'!$E$5:$E$80,MATCH(CP23,'Bảng tra CĐ'!$A$5:$A$80,0))="$L*3600",$L23*3600,INDEX('Bảng tra CĐ'!$E$5:$E$80,MATCH(CP23,'Bảng tra CĐ'!$A$5:$A$80,0))="$K*3600",$K23*3600),"")</f>
        <v/>
      </c>
      <c r="CR23" s="1062">
        <f>IF(IFERROR(VLOOKUP(CP23,'Bảng tra CĐ'!$A$5:$C$80,3,0),"")="m3/h",1,_xlfn.IFS($G23&lt;18,1,$G23&lt;28,1.4,$G23&lt;40,1.6,$G23&lt;50,1.8,$G23&gt;=50,2))</f>
        <v>1.6</v>
      </c>
      <c r="CS23" s="1063" t="str">
        <f>IFERROR(IF(VLOOKUP(CP23,'Bảng tra CĐ'!$A$5:$B$80,2,0)=0,"",VLOOKUP(CP23,'Bảng tra CĐ'!$A$5:$B$80,2,0)),"")</f>
        <v/>
      </c>
      <c r="CT23" s="1064" t="str">
        <f t="shared" si="20"/>
        <v/>
      </c>
      <c r="CU23" s="1049"/>
      <c r="CV23" s="1064"/>
      <c r="CW23" s="1062"/>
      <c r="CX23" s="1063"/>
      <c r="CY23" s="1064" t="str">
        <f t="shared" si="21"/>
        <v/>
      </c>
      <c r="CZ23" s="1049"/>
      <c r="DA23" s="1064" t="str">
        <f>IFERROR(_xlfn.IFS(INDEX('Bảng tra CĐ'!$E$5:$E$80,MATCH(CZ23,'Bảng tra CĐ'!$A$5:$A$80,0))="$C",$C23,INDEX('Bảng tra CĐ'!$E$5:$E$80,MATCH(CZ23,'Bảng tra CĐ'!$A$5:$A$80,0))="$C*$H",$C23*$H23,INDEX('Bảng tra CĐ'!$E$5:$E$80,MATCH(CZ23,'Bảng tra CĐ'!$A$5:$A$80,0))="$C*$J",$C23*$J23,INDEX('Bảng tra CĐ'!$E$5:$E$80,MATCH(CZ23,'Bảng tra CĐ'!$A$5:$A$80,0))="$C*2*($H+$I)",$C23*2*($H23+$I23),INDEX('Bảng tra CĐ'!$E$5:$E$80,MATCH(CZ23,'Bảng tra CĐ'!$A$5:$A$80,0))="$L*3600",$L23*3600,INDEX('Bảng tra CĐ'!$E$5:$E$80,MATCH(CZ23,'Bảng tra CĐ'!$A$5:$A$80,0))="$K*3600",$K23*3600),"")</f>
        <v/>
      </c>
      <c r="DB23" s="1062">
        <f>IF(IFERROR(VLOOKUP(CZ23,'Bảng tra CĐ'!$A$5:$C$80,3,0),"")="m3/h",1,_xlfn.IFS($G23&lt;18,1,$G23&lt;28,1.4,$G23&lt;40,1.6,$G23&lt;50,1.8,$G23&gt;=50,2))</f>
        <v>1.6</v>
      </c>
      <c r="DC23" s="1063" t="str">
        <f>IFERROR(IF(VLOOKUP(CZ23,'Bảng tra CĐ'!$A$5:$B$80,2,0)=0,"",VLOOKUP(CZ23,'Bảng tra CĐ'!$A$5:$B$80,2,0)),"")</f>
        <v/>
      </c>
      <c r="DD23" s="1064" t="str">
        <f t="shared" si="22"/>
        <v/>
      </c>
      <c r="DE23" s="1049"/>
      <c r="DF23" s="1064" t="str">
        <f>IFERROR(_xlfn.IFS(INDEX('Bảng tra CĐ'!$E$5:$E$80,MATCH(DE23,'Bảng tra CĐ'!$A$5:$A$80,0))="$C",$C23,INDEX('Bảng tra CĐ'!$E$5:$E$80,MATCH(DE23,'Bảng tra CĐ'!$A$5:$A$80,0))="$C*$H",$C23*$H23,INDEX('Bảng tra CĐ'!$E$5:$E$80,MATCH(DE23,'Bảng tra CĐ'!$A$5:$A$80,0))="$C*$J",$C23*$J23,INDEX('Bảng tra CĐ'!$E$5:$E$80,MATCH(DE23,'Bảng tra CĐ'!$A$5:$A$80,0))="$C*2*($H+$I)",$C23*2*($H23+$I23),INDEX('Bảng tra CĐ'!$E$5:$E$80,MATCH(DE23,'Bảng tra CĐ'!$A$5:$A$80,0))="$L*3600",$L23*3600,INDEX('Bảng tra CĐ'!$E$5:$E$80,MATCH(DE23,'Bảng tra CĐ'!$A$5:$A$80,0))="$K*3600",$K23*3600),"")</f>
        <v/>
      </c>
      <c r="DG23" s="1062">
        <f>IF(IFERROR(VLOOKUP(DE23,'Bảng tra CĐ'!$A$5:$C$80,3,0),"")="m3/h",1,_xlfn.IFS($G23&lt;18,1,$G23&lt;28,1.4,$G23&lt;40,1.6,$G23&lt;50,1.8,$G23&gt;=50,2))</f>
        <v>1.6</v>
      </c>
      <c r="DH23" s="1063" t="str">
        <f>IFERROR(IF(VLOOKUP(DE23,'Bảng tra CĐ'!$A$5:$B$80,2,0)=0,"",VLOOKUP(DE23,'Bảng tra CĐ'!$A$5:$B$80,2,0)),"")</f>
        <v/>
      </c>
      <c r="DI23" s="1064" t="str">
        <f t="shared" si="23"/>
        <v/>
      </c>
      <c r="DJ23" s="1049"/>
      <c r="DK23" s="1064" t="str">
        <f>IFERROR(_xlfn.IFS(INDEX('Bảng tra CĐ'!$E$5:$E$80,MATCH(DJ23,'Bảng tra CĐ'!$A$5:$A$80,0))="$C",$C23,INDEX('Bảng tra CĐ'!$E$5:$E$80,MATCH(DJ23,'Bảng tra CĐ'!$A$5:$A$80,0))="$C*$H",$C23*$H23,INDEX('Bảng tra CĐ'!$E$5:$E$80,MATCH(DJ23,'Bảng tra CĐ'!$A$5:$A$80,0))="$C*$J",$C23*$J23,INDEX('Bảng tra CĐ'!$E$5:$E$80,MATCH(DJ23,'Bảng tra CĐ'!$A$5:$A$80,0))="$C*2*($H+$I)",$C23*2*($H23+$I23),INDEX('Bảng tra CĐ'!$E$5:$E$80,MATCH(DJ23,'Bảng tra CĐ'!$A$5:$A$80,0))="$L*3600",$L23*3600,INDEX('Bảng tra CĐ'!$E$5:$E$80,MATCH(DJ23,'Bảng tra CĐ'!$A$5:$A$80,0))="$K*3600",$K23*3600),"")</f>
        <v/>
      </c>
      <c r="DL23" s="1062">
        <f>IF(IFERROR(VLOOKUP(DJ23,'Bảng tra CĐ'!$A$5:$C$80,3,0),"")="m3/h",1,_xlfn.IFS($G23&lt;18,1,$G23&lt;28,1.4,$G23&lt;40,1.6,$G23&lt;50,1.8,$G23&gt;=50,2))</f>
        <v>1.6</v>
      </c>
      <c r="DM23" s="1063" t="str">
        <f>IFERROR(IF(VLOOKUP(DJ23,'Bảng tra CĐ'!$A$5:$B$80,2,0)=0,"",VLOOKUP(DJ23,'Bảng tra CĐ'!$A$5:$B$80,2,0)),"")</f>
        <v/>
      </c>
      <c r="DN23" s="1064" t="str">
        <f t="shared" si="24"/>
        <v/>
      </c>
      <c r="DO23" s="1049"/>
      <c r="DP23" s="1064" t="str">
        <f>IFERROR(_xlfn.IFS(INDEX('Bảng tra CĐ'!$E$5:$E$80,MATCH(DO23,'Bảng tra CĐ'!$A$5:$A$80,0))="$C",$C23,INDEX('Bảng tra CĐ'!$E$5:$E$80,MATCH(DO23,'Bảng tra CĐ'!$A$5:$A$80,0))="$C*$H",$C23*$H23,INDEX('Bảng tra CĐ'!$E$5:$E$80,MATCH(DO23,'Bảng tra CĐ'!$A$5:$A$80,0))="$C*$J",$C23*$J23,INDEX('Bảng tra CĐ'!$E$5:$E$80,MATCH(DO23,'Bảng tra CĐ'!$A$5:$A$80,0))="$C*2*($H+$I)",$C23*2*($H23+$I23),INDEX('Bảng tra CĐ'!$E$5:$E$80,MATCH(DO23,'Bảng tra CĐ'!$A$5:$A$80,0))="$L*3600",$L23*3600,INDEX('Bảng tra CĐ'!$E$5:$E$80,MATCH(DO23,'Bảng tra CĐ'!$A$5:$A$80,0))="$K*3600",$K23*3600),"")</f>
        <v/>
      </c>
      <c r="DQ23" s="1062">
        <f>IF(IFERROR(VLOOKUP(DO23,'Bảng tra CĐ'!$A$5:$C$80,3,0),"")="m3/h",1,_xlfn.IFS($G23&lt;18,1,$G23&lt;28,1.4,$G23&lt;40,1.6,$G23&lt;50,1.8,$G23&gt;=50,2))</f>
        <v>1.6</v>
      </c>
      <c r="DR23" s="1063" t="str">
        <f>IFERROR(IF(VLOOKUP(DO23,'Bảng tra CĐ'!$A$5:$B$80,2,0)=0,"",VLOOKUP(DO23,'Bảng tra CĐ'!$A$5:$B$80,2,0)),"")</f>
        <v/>
      </c>
      <c r="DS23" s="1064" t="str">
        <f t="shared" si="25"/>
        <v/>
      </c>
      <c r="DT23" s="1049"/>
      <c r="DU23" s="1064" t="str">
        <f>IFERROR(_xlfn.IFS(INDEX('Bảng tra CĐ'!$E$5:$E$80,MATCH(DT23,'Bảng tra CĐ'!$A$5:$A$80,0))="$C",$C23,INDEX('Bảng tra CĐ'!$E$5:$E$80,MATCH(DT23,'Bảng tra CĐ'!$A$5:$A$80,0))="$C*$H",$C23*$H23,INDEX('Bảng tra CĐ'!$E$5:$E$80,MATCH(DT23,'Bảng tra CĐ'!$A$5:$A$80,0))="$C*$J",$C23*$J23,INDEX('Bảng tra CĐ'!$E$5:$E$80,MATCH(DT23,'Bảng tra CĐ'!$A$5:$A$80,0))="$C*2*($H+$I)",$C23*2*($H23+$I23),INDEX('Bảng tra CĐ'!$E$5:$E$80,MATCH(DT23,'Bảng tra CĐ'!$A$5:$A$80,0))="$L*3600",$L23*3600,INDEX('Bảng tra CĐ'!$E$5:$E$80,MATCH(DT23,'Bảng tra CĐ'!$A$5:$A$80,0))="$K*3600",$K23*3600),"")</f>
        <v/>
      </c>
      <c r="DV23" s="1062">
        <f>IF(IFERROR(VLOOKUP(DT23,'Bảng tra CĐ'!$A$5:$C$80,3,0),"")="m3/h",1,_xlfn.IFS($G23&lt;18,1,$G23&lt;28,1.4,$G23&lt;40,1.6,$G23&lt;50,1.8,$G23&gt;=50,2))</f>
        <v>1.6</v>
      </c>
      <c r="DW23" s="1063" t="str">
        <f>IFERROR(IF(VLOOKUP(DT23,'Bảng tra CĐ'!$A$5:$B$80,2,0)=0,"",VLOOKUP(DT23,'Bảng tra CĐ'!$A$5:$B$80,2,0)),"")</f>
        <v/>
      </c>
      <c r="DX23" s="1064" t="str">
        <f t="shared" si="26"/>
        <v/>
      </c>
      <c r="DY23" s="1050"/>
      <c r="DZ23" s="1064" t="str">
        <f>IFERROR(_xlfn.IFS(INDEX('Bảng tra CĐ'!$E$5:$E$80,MATCH(DY23,'Bảng tra CĐ'!$A$5:$A$80,0))="$C",$C23,INDEX('Bảng tra CĐ'!$E$5:$E$80,MATCH(DY23,'Bảng tra CĐ'!$A$5:$A$80,0))="$C*$H",$C23*$H23,INDEX('Bảng tra CĐ'!$E$5:$E$80,MATCH(DY23,'Bảng tra CĐ'!$A$5:$A$80,0))="$C*$J",$C23*$J23,INDEX('Bảng tra CĐ'!$E$5:$E$80,MATCH(DY23,'Bảng tra CĐ'!$A$5:$A$80,0))="$C*2*($H+$I)",$C23*2*($H23+$I23),INDEX('Bảng tra CĐ'!$E$5:$E$80,MATCH(DY23,'Bảng tra CĐ'!$A$5:$A$80,0))="$L*3600",$L23*3600,INDEX('Bảng tra CĐ'!$E$5:$E$80,MATCH(DY23,'Bảng tra CĐ'!$A$5:$A$80,0))="$K*3600",$K23*3600),"")</f>
        <v/>
      </c>
      <c r="EA23" s="1062">
        <f>IF(IFERROR(VLOOKUP(DY23,'Bảng tra CĐ'!$A$5:$C$80,3,0),"")="m3/h",1,_xlfn.IFS($G23&lt;18,1,$G23&lt;28,1.4,$G23&lt;40,1.6,$G23&lt;50,1.8,$G23&gt;=50,2))</f>
        <v>1.6</v>
      </c>
      <c r="EB23" s="1063" t="str">
        <f>IFERROR(IF(VLOOKUP(DY23,'Bảng tra CĐ'!$A$5:$B$80,2,0)=0,"",VLOOKUP(DY23,'Bảng tra CĐ'!$A$5:$B$80,2,0)),"")</f>
        <v/>
      </c>
      <c r="EC23" s="1064" t="str">
        <f t="shared" si="0"/>
        <v/>
      </c>
      <c r="ED23" s="1050"/>
      <c r="EE23" s="1064" t="str">
        <f>IFERROR(_xlfn.IFS(INDEX('Bảng tra CĐ'!$E$5:$E$80,MATCH(ED23,'Bảng tra CĐ'!$A$5:$A$80,0))="$C",$C23,INDEX('Bảng tra CĐ'!$E$5:$E$80,MATCH(ED23,'Bảng tra CĐ'!$A$5:$A$80,0))="$C*$H",$C23*$H23,INDEX('Bảng tra CĐ'!$E$5:$E$80,MATCH(ED23,'Bảng tra CĐ'!$A$5:$A$80,0))="$C*$J",$C23*$J23,INDEX('Bảng tra CĐ'!$E$5:$E$80,MATCH(ED23,'Bảng tra CĐ'!$A$5:$A$80,0))="$C*2*($H+$I)",$C23*2*($H23+$I23),INDEX('Bảng tra CĐ'!$E$5:$E$80,MATCH(ED23,'Bảng tra CĐ'!$A$5:$A$80,0))="$L*3600",$L23*3600,INDEX('Bảng tra CĐ'!$E$5:$E$80,MATCH(ED23,'Bảng tra CĐ'!$A$5:$A$80,0))="$K*3600",$K23*3600),"")</f>
        <v/>
      </c>
      <c r="EF23" s="1062">
        <f>IF(IFERROR(VLOOKUP(ED23,'Bảng tra CĐ'!$A$5:$C$80,3,0),"")="m3/h",1,_xlfn.IFS($G23&lt;18,1,$G23&lt;28,1.4,$G23&lt;40,1.6,$G23&lt;50,1.8,$G23&gt;=50,2))</f>
        <v>1.6</v>
      </c>
      <c r="EG23" s="1063" t="str">
        <f>IFERROR(IF(VLOOKUP(ED23,'Bảng tra CĐ'!$A$5:$B$80,2,0)=0,"",VLOOKUP(ED23,'Bảng tra CĐ'!$A$5:$B$80,2,0)),"")</f>
        <v/>
      </c>
      <c r="EH23" s="1064" t="str">
        <f t="shared" si="1"/>
        <v/>
      </c>
      <c r="EI23" s="1050"/>
      <c r="EJ23" s="1064" t="str">
        <f>IFERROR(_xlfn.IFS(INDEX('Bảng tra CĐ'!$E$5:$E$80,MATCH(EI23,'Bảng tra CĐ'!$A$5:$A$80,0))="$C",$C23,INDEX('Bảng tra CĐ'!$E$5:$E$80,MATCH(EI23,'Bảng tra CĐ'!$A$5:$A$80,0))="$C*$H",$C23*$H23,INDEX('Bảng tra CĐ'!$E$5:$E$80,MATCH(EI23,'Bảng tra CĐ'!$A$5:$A$80,0))="$C*$J",$C23*$J23,INDEX('Bảng tra CĐ'!$E$5:$E$80,MATCH(EI23,'Bảng tra CĐ'!$A$5:$A$80,0))="$C*2*($H+$I)",$C23*2*($H23+$I23),INDEX('Bảng tra CĐ'!$E$5:$E$80,MATCH(EI23,'Bảng tra CĐ'!$A$5:$A$80,0))="$L*3600",$L23*3600,INDEX('Bảng tra CĐ'!$E$5:$E$80,MATCH(EI23,'Bảng tra CĐ'!$A$5:$A$80,0))="$K*3600",$K23*3600),"")</f>
        <v/>
      </c>
      <c r="EK23" s="1062">
        <f>IF(IFERROR(VLOOKUP(EI23,'Bảng tra CĐ'!$A$5:$C$80,3,0),"")="m3/h",1,_xlfn.IFS($G23&lt;18,1,$G23&lt;28,1.4,$G23&lt;40,1.6,$G23&lt;50,1.8,$G23&gt;=50,2))</f>
        <v>1.6</v>
      </c>
      <c r="EL23" s="1063" t="str">
        <f>IFERROR(IF(VLOOKUP(EI23,'Bảng tra CĐ'!$A$5:$B$80,2,0)=0,"",VLOOKUP(EI23,'Bảng tra CĐ'!$A$5:$B$80,2,0)),"")</f>
        <v/>
      </c>
      <c r="EM23" s="1064" t="str">
        <f t="shared" si="2"/>
        <v/>
      </c>
      <c r="EN23" s="1051"/>
      <c r="EO23" s="1064" t="str">
        <f>IFERROR(_xlfn.IFS(INDEX('Bảng tra CĐ'!$E$5:$E$80,MATCH(EN23,'Bảng tra CĐ'!$A$5:$A$80,0))="$C",$C23,INDEX('Bảng tra CĐ'!$E$5:$E$80,MATCH(EN23,'Bảng tra CĐ'!$A$5:$A$80,0))="$C*$H",$C23*$H23,INDEX('Bảng tra CĐ'!$E$5:$E$80,MATCH(EN23,'Bảng tra CĐ'!$A$5:$A$80,0))="$C*$J",$C23*$J23,INDEX('Bảng tra CĐ'!$E$5:$E$80,MATCH(EN23,'Bảng tra CĐ'!$A$5:$A$80,0))="$C*2*($H+$I)",$C23*2*($H23+$I23),INDEX('Bảng tra CĐ'!$E$5:$E$80,MATCH(EN23,'Bảng tra CĐ'!$A$5:$A$80,0))="$L*3600",$L23*3600,INDEX('Bảng tra CĐ'!$E$5:$E$80,MATCH(EN23,'Bảng tra CĐ'!$A$5:$A$80,0))="$K*3600",$K23*3600),"")</f>
        <v/>
      </c>
      <c r="EP23" s="1062">
        <f>IF(IFERROR(VLOOKUP(EN23,'Bảng tra CĐ'!$A$5:$C$80,3,0),"")="m3/h",1,_xlfn.IFS($G23&lt;18,1,$G23&lt;28,1.4,$G23&lt;40,1.6,$G23&lt;50,1.8,$G23&gt;=50,2))</f>
        <v>1.6</v>
      </c>
      <c r="EQ23" s="1063" t="str">
        <f>IFERROR(IF(VLOOKUP(EN23,'Bảng tra CĐ'!$A$5:$B$80,2,0)=0,"",VLOOKUP(EN23,'Bảng tra CĐ'!$A$5:$B$80,2,0)),"")</f>
        <v/>
      </c>
      <c r="ER23" s="1064" t="str">
        <f t="shared" si="3"/>
        <v/>
      </c>
      <c r="ES23" s="1052"/>
      <c r="ET23" s="1064" t="str">
        <f>IFERROR(_xlfn.IFS(INDEX('Bảng tra CĐ'!$E$5:$E$80,MATCH(ES23,'Bảng tra CĐ'!$A$5:$A$80,0))="$C",$C23,INDEX('Bảng tra CĐ'!$E$5:$E$80,MATCH(ES23,'Bảng tra CĐ'!$A$5:$A$80,0))="$C*$H",$C23*$H23,INDEX('Bảng tra CĐ'!$E$5:$E$80,MATCH(ES23,'Bảng tra CĐ'!$A$5:$A$80,0))="$C*$J",$C23*$J23,INDEX('Bảng tra CĐ'!$E$5:$E$80,MATCH(ES23,'Bảng tra CĐ'!$A$5:$A$80,0))="$C*2*($H+$I)",$C23*2*($H23+$I23),INDEX('Bảng tra CĐ'!$E$5:$E$80,MATCH(ES23,'Bảng tra CĐ'!$A$5:$A$80,0))="$L*3600",$L23*3600,INDEX('Bảng tra CĐ'!$E$5:$E$80,MATCH(ES23,'Bảng tra CĐ'!$A$5:$A$80,0))="$K*3600",$K23*3600),"")</f>
        <v/>
      </c>
      <c r="EU23" s="1062">
        <f>IF(IFERROR(VLOOKUP(ES23,'Bảng tra CĐ'!$A$5:$C$80,3,0),"")="m3/h",1,_xlfn.IFS($G23&lt;18,1,$G23&lt;28,1.4,$G23&lt;40,1.6,$G23&lt;50,1.8,$G23&gt;=50,2))</f>
        <v>1.6</v>
      </c>
      <c r="EV23" s="1063" t="str">
        <f>IFERROR(IF(VLOOKUP(ES23,'Bảng tra CĐ'!$A$5:$B$80,2,0)=0,"",VLOOKUP(ES23,'Bảng tra CĐ'!$A$5:$B$80,2,0)),"")</f>
        <v/>
      </c>
      <c r="EW23" s="1064" t="str">
        <f t="shared" si="4"/>
        <v/>
      </c>
    </row>
    <row r="24" spans="1:153" s="5" customFormat="1" ht="38.4" customHeight="1" outlineLevel="1">
      <c r="A24" s="17">
        <v>7</v>
      </c>
      <c r="B24" s="1013" t="s">
        <v>1218</v>
      </c>
      <c r="C24" s="1093">
        <v>1</v>
      </c>
      <c r="D24" s="1094">
        <f t="shared" si="31"/>
        <v>4</v>
      </c>
      <c r="E24" s="1094">
        <f t="shared" si="5"/>
        <v>4</v>
      </c>
      <c r="F24" s="356">
        <f t="shared" si="6"/>
        <v>20</v>
      </c>
      <c r="G24" s="760"/>
      <c r="H24" s="1095"/>
      <c r="I24" s="1095"/>
      <c r="J24" s="1096"/>
      <c r="K24" s="1097">
        <f>SUM(K25:K28)</f>
        <v>5.4200000000000003E-3</v>
      </c>
      <c r="L24" s="1085">
        <f>SUM(L25:L28)</f>
        <v>1.1904000000000001</v>
      </c>
      <c r="M24" s="1098"/>
      <c r="N24" s="1110"/>
      <c r="O24" s="1100"/>
      <c r="P24" s="1101"/>
      <c r="Q24" s="1100"/>
      <c r="R24" s="1100"/>
      <c r="S24" s="1100"/>
      <c r="T24" s="1102">
        <f t="shared" si="8"/>
        <v>892</v>
      </c>
      <c r="U24" s="1103">
        <f t="shared" si="9"/>
        <v>0</v>
      </c>
      <c r="V24" s="1104">
        <v>3</v>
      </c>
      <c r="W24" s="1105">
        <f t="shared" si="33"/>
        <v>0</v>
      </c>
      <c r="X24" s="1092"/>
      <c r="Y24" s="1092"/>
      <c r="Z24" s="1092"/>
      <c r="AA24" s="1092"/>
      <c r="AB24" s="1106">
        <v>2</v>
      </c>
      <c r="AC24" s="1106"/>
      <c r="AD24" s="1109" t="str">
        <f>IFERROR(_xlfn.IFS(INDEX('Bảng tra CĐ'!$E$5:$E$80,MATCH(AC24,'Bảng tra CĐ'!$A$5:$A$80,0))="$C",$C24,INDEX('Bảng tra CĐ'!$E$5:$E$80,MATCH(AC24,'Bảng tra CĐ'!$A$5:$A$80,0))="$C*$H",$C24*$H24,INDEX('Bảng tra CĐ'!$E$5:$E$80,MATCH(AC24,'Bảng tra CĐ'!$A$5:$A$80,0))="$C*$J",$C24*$J24,INDEX('Bảng tra CĐ'!$E$5:$E$80,MATCH(AC24,'Bảng tra CĐ'!$A$5:$A$80,0))="$C*2*($H+$I)",$C24*2*($H24+$I24),INDEX('Bảng tra CĐ'!$E$5:$E$80,MATCH(AC24,'Bảng tra CĐ'!$A$5:$A$80,0))="$L*3600",$L24*3600,INDEX('Bảng tra CĐ'!$E$5:$E$80,MATCH(AC24,'Bảng tra CĐ'!$A$5:$A$80,0))="$K*3600",$K24*3600),"")</f>
        <v/>
      </c>
      <c r="AE24" s="1107"/>
      <c r="AF24" s="1108"/>
      <c r="AG24" s="1109"/>
      <c r="AH24" s="1106"/>
      <c r="AI24" s="809"/>
      <c r="AJ24" s="1107"/>
      <c r="AK24" s="1108"/>
      <c r="AL24" s="1109"/>
      <c r="AM24" s="1073"/>
      <c r="AN24" s="1109"/>
      <c r="AO24" s="1107"/>
      <c r="AP24" s="1108"/>
      <c r="AQ24" s="1109"/>
      <c r="AR24" s="1073"/>
      <c r="AS24" s="1109"/>
      <c r="AT24" s="1107"/>
      <c r="AU24" s="1108"/>
      <c r="AV24" s="1109"/>
      <c r="AW24" s="1073"/>
      <c r="AX24" s="1109"/>
      <c r="AY24" s="1107"/>
      <c r="AZ24" s="1108"/>
      <c r="BA24" s="1109"/>
      <c r="BB24" s="1073"/>
      <c r="BC24" s="1109"/>
      <c r="BD24" s="1107"/>
      <c r="BE24" s="1108"/>
      <c r="BF24" s="1109"/>
      <c r="BG24" s="1073"/>
      <c r="BH24" s="1109"/>
      <c r="BI24" s="1107"/>
      <c r="BJ24" s="1108"/>
      <c r="BK24" s="1109"/>
      <c r="BL24" s="1073"/>
      <c r="BM24" s="1109"/>
      <c r="BN24" s="1107"/>
      <c r="BO24" s="1108"/>
      <c r="BP24" s="1109"/>
      <c r="BQ24" s="1073"/>
      <c r="BR24" s="1109"/>
      <c r="BS24" s="1107"/>
      <c r="BT24" s="1108"/>
      <c r="BU24" s="1109"/>
      <c r="BV24" s="1073"/>
      <c r="BW24" s="1109"/>
      <c r="BX24" s="1107"/>
      <c r="BY24" s="1108"/>
      <c r="BZ24" s="1109"/>
      <c r="CA24" s="1073"/>
      <c r="CB24" s="809"/>
      <c r="CC24" s="1107"/>
      <c r="CD24" s="1108"/>
      <c r="CE24" s="1109"/>
      <c r="CF24" s="1073"/>
      <c r="CG24" s="1109"/>
      <c r="CH24" s="1107"/>
      <c r="CI24" s="1108"/>
      <c r="CJ24" s="1109"/>
      <c r="CK24" s="1073"/>
      <c r="CL24" s="1109"/>
      <c r="CM24" s="1107"/>
      <c r="CN24" s="1108"/>
      <c r="CO24" s="1109"/>
      <c r="CP24" s="1073"/>
      <c r="CQ24" s="1109"/>
      <c r="CR24" s="1107"/>
      <c r="CS24" s="1108"/>
      <c r="CT24" s="1109"/>
      <c r="CU24" s="1073"/>
      <c r="CV24" s="1109"/>
      <c r="CW24" s="1107"/>
      <c r="CX24" s="1108"/>
      <c r="CY24" s="1109"/>
      <c r="CZ24" s="1073"/>
      <c r="DA24" s="1109"/>
      <c r="DB24" s="1107"/>
      <c r="DC24" s="1108"/>
      <c r="DD24" s="1109"/>
      <c r="DE24" s="1073"/>
      <c r="DF24" s="1109"/>
      <c r="DG24" s="1107"/>
      <c r="DH24" s="1108"/>
      <c r="DI24" s="1109"/>
      <c r="DJ24" s="1073"/>
      <c r="DK24" s="1109"/>
      <c r="DL24" s="1107"/>
      <c r="DM24" s="1108"/>
      <c r="DN24" s="1109"/>
      <c r="DO24" s="1073"/>
      <c r="DP24" s="1109"/>
      <c r="DQ24" s="1107"/>
      <c r="DR24" s="1108"/>
      <c r="DS24" s="1109"/>
      <c r="DT24" s="1073"/>
      <c r="DU24" s="1109"/>
      <c r="DV24" s="1107"/>
      <c r="DW24" s="1108"/>
      <c r="DX24" s="1109" t="str">
        <f t="shared" si="26"/>
        <v/>
      </c>
      <c r="DY24" s="1073" t="s">
        <v>1145</v>
      </c>
      <c r="DZ24" s="1109">
        <f>IFERROR(_xlfn.IFS(INDEX('Bảng tra CĐ'!$E$5:$E$80,MATCH(DY24,'Bảng tra CĐ'!$A$5:$A$80,0))="$C",$C24,INDEX('Bảng tra CĐ'!$E$5:$E$80,MATCH(DY24,'Bảng tra CĐ'!$A$5:$A$80,0))="$C*$H",$C24*$H24,INDEX('Bảng tra CĐ'!$E$5:$E$80,MATCH(DY24,'Bảng tra CĐ'!$A$5:$A$80,0))="$C*$J",$C24*$J24,INDEX('Bảng tra CĐ'!$E$5:$E$80,MATCH(DY24,'Bảng tra CĐ'!$A$5:$A$80,0))="$C*2*($H+$I)",$C24*2*($H24+$I24),INDEX('Bảng tra CĐ'!$E$5:$E$80,MATCH(DY24,'Bảng tra CĐ'!$A$5:$A$80,0))="$L*3600",$L24*3600,INDEX('Bảng tra CĐ'!$E$5:$E$80,MATCH(DY24,'Bảng tra CĐ'!$A$5:$A$80,0))="$K*3600",$K24*3600),"")</f>
        <v>19.512</v>
      </c>
      <c r="EA24" s="1107">
        <f>IF(IFERROR(VLOOKUP(DY24,'Bảng tra CĐ'!$A$5:$C$80,3,0),"")="m3/h",1,_xlfn.IFS($G24&lt;18,1,$G24&lt;28,1.4,$G24&lt;40,1.6,$G24&lt;50,1.8,$G24&gt;=50,2))</f>
        <v>1</v>
      </c>
      <c r="EB24" s="1108">
        <f>IFERROR(IF(VLOOKUP(DY24,'Bảng tra CĐ'!$A$5:$B$80,2,0)=0,"",VLOOKUP(DY24,'Bảng tra CĐ'!$A$5:$B$80,2,0)),"")</f>
        <v>0.03</v>
      </c>
      <c r="EC24" s="1109">
        <f t="shared" si="0"/>
        <v>651</v>
      </c>
      <c r="ED24" s="1073" t="s">
        <v>1156</v>
      </c>
      <c r="EE24" s="1109">
        <f>IFERROR(_xlfn.IFS(INDEX('Bảng tra CĐ'!$E$5:$E$80,MATCH(ED24,'Bảng tra CĐ'!$A$5:$A$80,0))="$C",$C24,INDEX('Bảng tra CĐ'!$E$5:$E$80,MATCH(ED24,'Bảng tra CĐ'!$A$5:$A$80,0))="$C*$H",$C24*$H24,INDEX('Bảng tra CĐ'!$E$5:$E$80,MATCH(ED24,'Bảng tra CĐ'!$A$5:$A$80,0))="$C*$J",$C24*$J24,INDEX('Bảng tra CĐ'!$E$5:$E$80,MATCH(ED24,'Bảng tra CĐ'!$A$5:$A$80,0))="$C*2*($H+$I)",$C24*2*($H24+$I24),INDEX('Bảng tra CĐ'!$E$5:$E$80,MATCH(ED24,'Bảng tra CĐ'!$A$5:$A$80,0))="$L*3600",$L24*3600,INDEX('Bảng tra CĐ'!$E$5:$E$80,MATCH(ED24,'Bảng tra CĐ'!$A$5:$A$80,0))="$K*3600",$K24*3600),"")</f>
        <v>19.512</v>
      </c>
      <c r="EF24" s="1107">
        <f>IF(IFERROR(VLOOKUP(ED24,'Bảng tra CĐ'!$A$5:$C$80,3,0),"")="m3/h",1,_xlfn.IFS($G24&lt;18,1,$G24&lt;28,1.4,$G24&lt;40,1.6,$G24&lt;50,1.8,$G24&gt;=50,2))</f>
        <v>1</v>
      </c>
      <c r="EG24" s="1108">
        <f>IFERROR(IF(VLOOKUP(ED24,'Bảng tra CĐ'!$A$5:$B$80,2,0)=0,"",VLOOKUP(ED24,'Bảng tra CĐ'!$A$5:$B$80,2,0)),"")</f>
        <v>20</v>
      </c>
      <c r="EH24" s="1109">
        <f t="shared" si="1"/>
        <v>1</v>
      </c>
      <c r="EI24" s="1073" t="s">
        <v>1131</v>
      </c>
      <c r="EJ24" s="1109">
        <f>IFERROR(_xlfn.IFS(INDEX('Bảng tra CĐ'!$E$5:$E$80,MATCH(EI24,'Bảng tra CĐ'!$A$5:$A$80,0))="$C",$C24,INDEX('Bảng tra CĐ'!$E$5:$E$80,MATCH(EI24,'Bảng tra CĐ'!$A$5:$A$80,0))="$C*$H",$C24*$H24,INDEX('Bảng tra CĐ'!$E$5:$E$80,MATCH(EI24,'Bảng tra CĐ'!$A$5:$A$80,0))="$C*$J",$C24*$J24,INDEX('Bảng tra CĐ'!$E$5:$E$80,MATCH(EI24,'Bảng tra CĐ'!$A$5:$A$80,0))="$C*2*($H+$I)",$C24*2*($H24+$I24),INDEX('Bảng tra CĐ'!$E$5:$E$80,MATCH(EI24,'Bảng tra CĐ'!$A$5:$A$80,0))="$L*3600",$L24*3600,INDEX('Bảng tra CĐ'!$E$5:$E$80,MATCH(EI24,'Bảng tra CĐ'!$A$5:$A$80,0))="$K*3600",$K24*3600),"")</f>
        <v>4285.4400000000005</v>
      </c>
      <c r="EK24" s="1107">
        <f>IF(IFERROR(VLOOKUP(EI24,'Bảng tra CĐ'!$A$5:$C$80,3,0),"")="m3/h",1,_xlfn.IFS($G24&lt;18,1,$G24&lt;28,1.4,$G24&lt;40,1.6,$G24&lt;50,1.8,$G24&gt;=50,2))</f>
        <v>1</v>
      </c>
      <c r="EL24" s="1108">
        <f>IFERROR(IF(VLOOKUP(EI24,'Bảng tra CĐ'!$A$5:$B$80,2,0)=0,"",VLOOKUP(EI24,'Bảng tra CĐ'!$A$5:$B$80,2,0)),"")</f>
        <v>10</v>
      </c>
      <c r="EM24" s="1109">
        <f t="shared" si="2"/>
        <v>429</v>
      </c>
      <c r="EN24" s="1073" t="s">
        <v>1132</v>
      </c>
      <c r="EO24" s="1109">
        <f>IFERROR(_xlfn.IFS(INDEX('Bảng tra CĐ'!$E$5:$E$80,MATCH(EN24,'Bảng tra CĐ'!$A$5:$A$80,0))="$C",$C24,INDEX('Bảng tra CĐ'!$E$5:$E$80,MATCH(EN24,'Bảng tra CĐ'!$A$5:$A$80,0))="$C*$H",$C24*$H24,INDEX('Bảng tra CĐ'!$E$5:$E$80,MATCH(EN24,'Bảng tra CĐ'!$A$5:$A$80,0))="$C*$J",$C24*$J24,INDEX('Bảng tra CĐ'!$E$5:$E$80,MATCH(EN24,'Bảng tra CĐ'!$A$5:$A$80,0))="$C*2*($H+$I)",$C24*2*($H24+$I24),INDEX('Bảng tra CĐ'!$E$5:$E$80,MATCH(EN24,'Bảng tra CĐ'!$A$5:$A$80,0))="$L*3600",$L24*3600,INDEX('Bảng tra CĐ'!$E$5:$E$80,MATCH(EN24,'Bảng tra CĐ'!$A$5:$A$80,0))="$K*3600",$K24*3600),"")</f>
        <v>4285.4400000000005</v>
      </c>
      <c r="EP24" s="1107">
        <f>IF(IFERROR(VLOOKUP(EN24,'Bảng tra CĐ'!$A$5:$C$80,3,0),"")="m3/h",1,_xlfn.IFS($G24&lt;18,1,$G24&lt;28,1.4,$G24&lt;40,1.6,$G24&lt;50,1.8,$G24&gt;=50,2))</f>
        <v>1</v>
      </c>
      <c r="EQ24" s="1108">
        <f>IFERROR(IF(VLOOKUP(EN24,'Bảng tra CĐ'!$A$5:$B$80,2,0)=0,"",VLOOKUP(EN24,'Bảng tra CĐ'!$A$5:$B$80,2,0)),"")</f>
        <v>5</v>
      </c>
      <c r="ER24" s="1109">
        <f t="shared" si="3"/>
        <v>858</v>
      </c>
      <c r="ES24" s="1073"/>
      <c r="ET24" s="1109" t="str">
        <f>IFERROR(_xlfn.IFS(INDEX('Bảng tra CĐ'!$E$5:$E$80,MATCH(ES24,'Bảng tra CĐ'!$A$5:$A$80,0))="$C",$C24,INDEX('Bảng tra CĐ'!$E$5:$E$80,MATCH(ES24,'Bảng tra CĐ'!$A$5:$A$80,0))="$C*$H",$C24*$H24,INDEX('Bảng tra CĐ'!$E$5:$E$80,MATCH(ES24,'Bảng tra CĐ'!$A$5:$A$80,0))="$C*$J",$C24*$J24,INDEX('Bảng tra CĐ'!$E$5:$E$80,MATCH(ES24,'Bảng tra CĐ'!$A$5:$A$80,0))="$C*2*($H+$I)",$C24*2*($H24+$I24),INDEX('Bảng tra CĐ'!$E$5:$E$80,MATCH(ES24,'Bảng tra CĐ'!$A$5:$A$80,0))="$L*3600",$L24*3600,INDEX('Bảng tra CĐ'!$E$5:$E$80,MATCH(ES24,'Bảng tra CĐ'!$A$5:$A$80,0))="$K*3600",$K24*3600),"")</f>
        <v/>
      </c>
      <c r="EU24" s="1107">
        <f>IF(IFERROR(VLOOKUP(ES24,'Bảng tra CĐ'!$A$5:$C$80,3,0),"")="m3/h",1,_xlfn.IFS($G24&lt;18,1,$G24&lt;28,1.4,$G24&lt;40,1.6,$G24&lt;50,1.8,$G24&gt;=50,2))</f>
        <v>1</v>
      </c>
      <c r="EV24" s="1108" t="str">
        <f>IFERROR(IF(VLOOKUP(ES24,'Bảng tra CĐ'!$A$5:$B$80,2,0)=0,"",VLOOKUP(ES24,'Bảng tra CĐ'!$A$5:$B$80,2,0)),"")</f>
        <v/>
      </c>
      <c r="EW24" s="1109" t="str">
        <f t="shared" si="4"/>
        <v/>
      </c>
    </row>
    <row r="25" spans="1:153" s="5" customFormat="1" ht="38.4" customHeight="1" outlineLevel="1">
      <c r="A25" s="17">
        <v>8</v>
      </c>
      <c r="B25" s="456" t="s">
        <v>1078</v>
      </c>
      <c r="C25" s="355">
        <v>2</v>
      </c>
      <c r="D25" s="43">
        <f t="shared" si="31"/>
        <v>24</v>
      </c>
      <c r="E25" s="43">
        <f t="shared" si="5"/>
        <v>54</v>
      </c>
      <c r="F25" s="65">
        <f t="shared" si="6"/>
        <v>910</v>
      </c>
      <c r="G25" s="359">
        <v>20</v>
      </c>
      <c r="H25" s="360">
        <v>50</v>
      </c>
      <c r="I25" s="360">
        <v>890</v>
      </c>
      <c r="J25" s="580"/>
      <c r="K25" s="100">
        <f t="shared" si="32"/>
        <v>1.7799999999999999E-3</v>
      </c>
      <c r="L25" s="92">
        <f t="shared" si="7"/>
        <v>0.2492</v>
      </c>
      <c r="M25" s="127"/>
      <c r="N25" s="1014" t="s">
        <v>1079</v>
      </c>
      <c r="O25" s="257"/>
      <c r="P25" s="245"/>
      <c r="Q25" s="257"/>
      <c r="R25" s="257"/>
      <c r="S25" s="257"/>
      <c r="T25" s="129">
        <f t="shared" si="8"/>
        <v>1784</v>
      </c>
      <c r="U25" s="128">
        <f t="shared" si="9"/>
        <v>1.5877600000000001</v>
      </c>
      <c r="V25" s="96">
        <v>3</v>
      </c>
      <c r="W25" s="97">
        <f t="shared" si="33"/>
        <v>4.76328</v>
      </c>
      <c r="AB25" s="1075" t="s">
        <v>1225</v>
      </c>
      <c r="AC25" s="1047" t="s">
        <v>1251</v>
      </c>
      <c r="AD25" s="1064">
        <f>IFERROR(_xlfn.IFS(INDEX('Bảng tra CĐ'!$E$5:$E$80,MATCH(AC25,'Bảng tra CĐ'!$A$5:$A$80,0))="$C",$C25,INDEX('Bảng tra CĐ'!$E$5:$E$80,MATCH(AC25,'Bảng tra CĐ'!$A$5:$A$80,0))="$C*$H",$C25*$H25,INDEX('Bảng tra CĐ'!$E$5:$E$80,MATCH(AC25,'Bảng tra CĐ'!$A$5:$A$80,0))="$C*$J",$C25*$J25,INDEX('Bảng tra CĐ'!$E$5:$E$80,MATCH(AC25,'Bảng tra CĐ'!$A$5:$A$80,0))="$C*2*($H+$I)",$C25*2*($H25+$I25),INDEX('Bảng tra CĐ'!$E$5:$E$80,MATCH(AC25,'Bảng tra CĐ'!$A$5:$A$80,0))="$L*3600",$L25*3600,INDEX('Bảng tra CĐ'!$E$5:$E$80,MATCH(AC25,'Bảng tra CĐ'!$A$5:$A$80,0))="$K*3600",$K25*3600),"")</f>
        <v>3760</v>
      </c>
      <c r="AE25" s="1062">
        <f>IF(IFERROR(VLOOKUP(AC25,'Bảng tra CĐ'!$A$5:$C$80,3,0),"")="m3/h",1,_xlfn.IFS($G25&lt;18,1,$G25&lt;28,1.4,$G25&lt;40,1.6,$G25&lt;50,1.8,$G25&gt;=50,2))</f>
        <v>1.4</v>
      </c>
      <c r="AF25" s="1063">
        <f>IFERROR(IF(VLOOKUP(AC25,'Bảng tra CĐ'!$A$5:$B$80,2,0)=0,"",VLOOKUP(AC25,'Bảng tra CĐ'!$A$5:$B$80,2,0)),"")</f>
        <v>100</v>
      </c>
      <c r="AG25" s="1064">
        <f t="shared" si="10"/>
        <v>53</v>
      </c>
      <c r="AH25" s="1047"/>
      <c r="AI25" s="139"/>
      <c r="AJ25" s="1062"/>
      <c r="AK25" s="1063"/>
      <c r="AL25" s="1064"/>
      <c r="AM25" s="1048"/>
      <c r="AN25" s="1064" t="str">
        <f>IFERROR(_xlfn.IFS(INDEX('Bảng tra CĐ'!$E$5:$E$80,MATCH(AM25,'Bảng tra CĐ'!$A$5:$A$80,0))="$C",$C25,INDEX('Bảng tra CĐ'!$E$5:$E$80,MATCH(AM25,'Bảng tra CĐ'!$A$5:$A$80,0))="$C*$H",$C25*$H25,INDEX('Bảng tra CĐ'!$E$5:$E$80,MATCH(AM25,'Bảng tra CĐ'!$A$5:$A$80,0))="$C*$J",$C25*$J25,INDEX('Bảng tra CĐ'!$E$5:$E$80,MATCH(AM25,'Bảng tra CĐ'!$A$5:$A$80,0))="$C*2*($H+$I)",$C25*2*($H25+$I25),INDEX('Bảng tra CĐ'!$E$5:$E$80,MATCH(AM25,'Bảng tra CĐ'!$A$5:$A$80,0))="$L*3600",$L25*3600,INDEX('Bảng tra CĐ'!$E$5:$E$80,MATCH(AM25,'Bảng tra CĐ'!$A$5:$A$80,0))="$K*3600",$K25*3600),"")</f>
        <v/>
      </c>
      <c r="AO25" s="1062">
        <f>IF(IFERROR(VLOOKUP(AM25,'Bảng tra CĐ'!$A$5:$C$80,3,0),"")="m3/h",1,_xlfn.IFS($G25&lt;18,1,$G25&lt;28,1.4,$G25&lt;40,1.6,$G25&lt;50,1.8,$G25&gt;=50,2))</f>
        <v>1.4</v>
      </c>
      <c r="AP25" s="1063" t="str">
        <f>IFERROR(IF(VLOOKUP(AM25,'Bảng tra CĐ'!$A$5:$B$80,2,0)=0,"",VLOOKUP(AM25,'Bảng tra CĐ'!$A$5:$B$80,2,0)),"")</f>
        <v/>
      </c>
      <c r="AQ25" s="1064" t="str">
        <f t="shared" si="11"/>
        <v/>
      </c>
      <c r="AR25" s="1048"/>
      <c r="AS25" s="1064" t="str">
        <f>IFERROR(_xlfn.IFS(INDEX('Bảng tra CĐ'!$E$5:$E$80,MATCH(AR25,'Bảng tra CĐ'!$A$5:$A$80,0))="$C",$C25,INDEX('Bảng tra CĐ'!$E$5:$E$80,MATCH(AR25,'Bảng tra CĐ'!$A$5:$A$80,0))="$C*$H",$C25*$H25,INDEX('Bảng tra CĐ'!$E$5:$E$80,MATCH(AR25,'Bảng tra CĐ'!$A$5:$A$80,0))="$C*$J",$C25*$J25,INDEX('Bảng tra CĐ'!$E$5:$E$80,MATCH(AR25,'Bảng tra CĐ'!$A$5:$A$80,0))="$C*2*($H+$I)",$C25*2*($H25+$I25),INDEX('Bảng tra CĐ'!$E$5:$E$80,MATCH(AR25,'Bảng tra CĐ'!$A$5:$A$80,0))="$L*3600",$L25*3600,INDEX('Bảng tra CĐ'!$E$5:$E$80,MATCH(AR25,'Bảng tra CĐ'!$A$5:$A$80,0))="$K*3600",$K25*3600),"")</f>
        <v/>
      </c>
      <c r="AT25" s="1062">
        <f>IF(IFERROR(VLOOKUP(AR25,'Bảng tra CĐ'!$A$5:$C$80,3,0),"")="m3/h",1,_xlfn.IFS($G25&lt;18,1,$G25&lt;28,1.4,$G25&lt;40,1.6,$G25&lt;50,1.8,$G25&gt;=50,2))</f>
        <v>1.4</v>
      </c>
      <c r="AU25" s="1063" t="str">
        <f>IFERROR(IF(VLOOKUP(AR25,'Bảng tra CĐ'!$A$5:$B$80,2,0)=0,"",VLOOKUP(AR25,'Bảng tra CĐ'!$A$5:$B$80,2,0)),"")</f>
        <v/>
      </c>
      <c r="AV25" s="1064" t="str">
        <f t="shared" si="12"/>
        <v/>
      </c>
      <c r="AW25" s="1048" t="s">
        <v>1099</v>
      </c>
      <c r="AX25" s="1064">
        <f>IFERROR(_xlfn.IFS(INDEX('Bảng tra CĐ'!$E$5:$E$80,MATCH(AW25,'Bảng tra CĐ'!$A$5:$A$80,0))="$C",$C25,INDEX('Bảng tra CĐ'!$E$5:$E$80,MATCH(AW25,'Bảng tra CĐ'!$A$5:$A$80,0))="$C*$H",$C25*$H25,INDEX('Bảng tra CĐ'!$E$5:$E$80,MATCH(AW25,'Bảng tra CĐ'!$A$5:$A$80,0))="$C*$J",$C25*$J25,INDEX('Bảng tra CĐ'!$E$5:$E$80,MATCH(AW25,'Bảng tra CĐ'!$A$5:$A$80,0))="$C*2*($H+$I)",$C25*2*($H25+$I25),INDEX('Bảng tra CĐ'!$E$5:$E$80,MATCH(AW25,'Bảng tra CĐ'!$A$5:$A$80,0))="$L*3600",$L25*3600,INDEX('Bảng tra CĐ'!$E$5:$E$80,MATCH(AW25,'Bảng tra CĐ'!$A$5:$A$80,0))="$K*3600",$K25*3600),"")</f>
        <v>897.12</v>
      </c>
      <c r="AY25" s="1062">
        <f>IF(IFERROR(VLOOKUP(AW25,'Bảng tra CĐ'!$A$5:$C$80,3,0),"")="m3/h",1,_xlfn.IFS($G25&lt;18,1,$G25&lt;28,1.4,$G25&lt;40,1.6,$G25&lt;50,1.8,$G25&gt;=50,2))</f>
        <v>1.4</v>
      </c>
      <c r="AZ25" s="1063">
        <f>IFERROR(IF(VLOOKUP(AW25,'Bảng tra CĐ'!$A$5:$B$80,2,0)=0,"",VLOOKUP(AW25,'Bảng tra CĐ'!$A$5:$B$80,2,0)),"")</f>
        <v>30</v>
      </c>
      <c r="BA25" s="1064">
        <f t="shared" si="13"/>
        <v>42</v>
      </c>
      <c r="BB25" s="1049" t="s">
        <v>1123</v>
      </c>
      <c r="BC25" s="1064">
        <f>IFERROR(_xlfn.IFS(INDEX('Bảng tra CĐ'!$E$5:$E$80,MATCH(BB25,'Bảng tra CĐ'!$A$5:$A$80,0))="$C",$C25,INDEX('Bảng tra CĐ'!$E$5:$E$80,MATCH(BB25,'Bảng tra CĐ'!$A$5:$A$80,0))="$C*$H",$C25*$H25,INDEX('Bảng tra CĐ'!$E$5:$E$80,MATCH(BB25,'Bảng tra CĐ'!$A$5:$A$80,0))="$C*$J",$C25*$J25,INDEX('Bảng tra CĐ'!$E$5:$E$80,MATCH(BB25,'Bảng tra CĐ'!$A$5:$A$80,0))="$C*2*($H+$I)",$C25*2*($H25+$I25),INDEX('Bảng tra CĐ'!$E$5:$E$80,MATCH(BB25,'Bảng tra CĐ'!$A$5:$A$80,0))="$L*3600",$L25*3600,INDEX('Bảng tra CĐ'!$E$5:$E$80,MATCH(BB25,'Bảng tra CĐ'!$A$5:$A$80,0))="$K*3600",$K25*3600),"")</f>
        <v>100</v>
      </c>
      <c r="BD25" s="1062">
        <f>IF(IFERROR(VLOOKUP(BB25,'Bảng tra CĐ'!$A$5:$C$80,3,0),"")="m3/h",1,_xlfn.IFS($G25&lt;18,1,$G25&lt;28,1.4,$G25&lt;40,1.6,$G25&lt;50,1.8,$G25&gt;=50,2))</f>
        <v>1.4</v>
      </c>
      <c r="BE25" s="1063">
        <f>IFERROR(IF(VLOOKUP(BB25,'Bảng tra CĐ'!$A$5:$B$80,2,0)=0,"",VLOOKUP(BB25,'Bảng tra CĐ'!$A$5:$B$80,2,0)),"")</f>
        <v>41</v>
      </c>
      <c r="BF25" s="1064">
        <f t="shared" si="14"/>
        <v>4</v>
      </c>
      <c r="BG25" s="1049" t="s">
        <v>1125</v>
      </c>
      <c r="BH25" s="1064">
        <v>2</v>
      </c>
      <c r="BI25" s="1062">
        <f>IF(IFERROR(VLOOKUP(BG25,'Bảng tra CĐ'!$A$5:$C$80,3,0),"")="m3/h",1,_xlfn.IFS($G25&lt;18,1,$G25&lt;28,1.4,$G25&lt;40,1.6,$G25&lt;50,1.8,$G25&gt;=50,2))</f>
        <v>1.4</v>
      </c>
      <c r="BJ25" s="1063">
        <f>IFERROR(IF(VLOOKUP(BG25,'Bảng tra CĐ'!$A$5:$B$80,2,0)=0,"",VLOOKUP(BG25,'Bảng tra CĐ'!$A$5:$B$80,2,0)),"")</f>
        <v>0.1</v>
      </c>
      <c r="BK25" s="1064">
        <f t="shared" si="15"/>
        <v>28</v>
      </c>
      <c r="BL25" s="1049" t="s">
        <v>1195</v>
      </c>
      <c r="BM25" s="1064">
        <f>(I25*G25)*C25</f>
        <v>35600</v>
      </c>
      <c r="BN25" s="1062">
        <f>IF(IFERROR(VLOOKUP(BL25,'Bảng tra CĐ'!$A$5:$C$80,3,0),"")="m3/h",1,_xlfn.IFS($G25&lt;18,1,$G25&lt;28,1.4,$G25&lt;40,1.6,$G25&lt;50,1.8,$G25&gt;=50,2))</f>
        <v>1.4</v>
      </c>
      <c r="BO25" s="1063">
        <f>IFERROR(IF(VLOOKUP(BL25,'Bảng tra CĐ'!$A$5:$B$80,2,0)=0,"",VLOOKUP(BL25,'Bảng tra CĐ'!$A$5:$B$80,2,0)),"")</f>
        <v>100</v>
      </c>
      <c r="BP25" s="1064">
        <f t="shared" si="16"/>
        <v>499</v>
      </c>
      <c r="BQ25" s="1049" t="s">
        <v>1187</v>
      </c>
      <c r="BR25" s="1064">
        <v>3</v>
      </c>
      <c r="BS25" s="1062">
        <f>IF(IFERROR(VLOOKUP(BQ25,'Bảng tra CĐ'!$A$5:$C$80,3,0),"")="m3/h",1,_xlfn.IFS($G25&lt;18,1,$G25&lt;28,1.4,$G25&lt;40,1.6,$G25&lt;50,1.8,$G25&gt;=50,2))</f>
        <v>1.4</v>
      </c>
      <c r="BT25" s="1063">
        <f>IFERROR(IF(VLOOKUP(BQ25,'Bảng tra CĐ'!$A$5:$B$80,2,0)=0,"",VLOOKUP(BQ25,'Bảng tra CĐ'!$A$5:$B$80,2,0)),"")</f>
        <v>0.3</v>
      </c>
      <c r="BU25" s="1064">
        <f t="shared" si="17"/>
        <v>14</v>
      </c>
      <c r="BV25" s="1049" t="s">
        <v>1165</v>
      </c>
      <c r="BW25" s="1064">
        <v>4</v>
      </c>
      <c r="BX25" s="1062">
        <f>IF(IFERROR(VLOOKUP(BV25,'Bảng tra CĐ'!$A$5:$C$80,3,0),"")="m3/h",1,_xlfn.IFS($G25&lt;18,1,$G25&lt;28,1.4,$G25&lt;40,1.6,$G25&lt;50,1.8,$G25&gt;=50,2))</f>
        <v>1.4</v>
      </c>
      <c r="BY25" s="1063">
        <f>IFERROR(IF(VLOOKUP(BV25,'Bảng tra CĐ'!$A$5:$B$80,2,0)=0,"",VLOOKUP(BV25,'Bảng tra CĐ'!$A$5:$B$80,2,0)),"")</f>
        <v>0.2</v>
      </c>
      <c r="BZ25" s="1064">
        <f t="shared" si="34"/>
        <v>28</v>
      </c>
      <c r="CA25" s="1048"/>
      <c r="CB25" s="139"/>
      <c r="CC25" s="1062"/>
      <c r="CD25" s="1063"/>
      <c r="CE25" s="1064"/>
      <c r="CF25" s="1049" t="s">
        <v>1179</v>
      </c>
      <c r="CG25" s="1064">
        <f>IFERROR(_xlfn.IFS(INDEX('Bảng tra CĐ'!$E$5:$E$80,MATCH(CF25,'Bảng tra CĐ'!$A$5:$A$80,0))="$C",$C25,INDEX('Bảng tra CĐ'!$E$5:$E$80,MATCH(CF25,'Bảng tra CĐ'!$A$5:$A$80,0))="$C*$H",$C25*$H25,INDEX('Bảng tra CĐ'!$E$5:$E$80,MATCH(CF25,'Bảng tra CĐ'!$A$5:$A$80,0))="$C*$J",$C25*$J25,INDEX('Bảng tra CĐ'!$E$5:$E$80,MATCH(CF25,'Bảng tra CĐ'!$A$5:$A$80,0))="$C*2*($H+$I)",$C25*2*($H25+$I25),INDEX('Bảng tra CĐ'!$E$5:$E$80,MATCH(CF25,'Bảng tra CĐ'!$A$5:$A$80,0))="$L*3600",$L25*3600,INDEX('Bảng tra CĐ'!$E$5:$E$80,MATCH(CF25,'Bảng tra CĐ'!$A$5:$A$80,0))="$K*3600",$K25*3600),"")</f>
        <v>897.12</v>
      </c>
      <c r="CH25" s="1062">
        <f>IF(IFERROR(VLOOKUP(CF25,'Bảng tra CĐ'!$A$5:$C$80,3,0),"")="m3/h",1,_xlfn.IFS($G25&lt;18,1,$G25&lt;28,1.4,$G25&lt;40,1.6,$G25&lt;50,1.8,$G25&gt;=50,2))</f>
        <v>1.4</v>
      </c>
      <c r="CI25" s="1063">
        <f>IFERROR(IF(VLOOKUP(CF25,'Bảng tra CĐ'!$A$5:$B$80,2,0)=0,"",VLOOKUP(CF25,'Bảng tra CĐ'!$A$5:$B$80,2,0)),"")</f>
        <v>10</v>
      </c>
      <c r="CJ25" s="1064">
        <f t="shared" si="18"/>
        <v>126</v>
      </c>
      <c r="CK25" s="1049"/>
      <c r="CL25" s="1064" t="str">
        <f>IFERROR(_xlfn.IFS(INDEX('Bảng tra CĐ'!$E$5:$E$80,MATCH(CK25,'Bảng tra CĐ'!$A$5:$A$80,0))="$C",$C25,INDEX('Bảng tra CĐ'!$E$5:$E$80,MATCH(CK25,'Bảng tra CĐ'!$A$5:$A$80,0))="$C*$H",$C25*$H25,INDEX('Bảng tra CĐ'!$E$5:$E$80,MATCH(CK25,'Bảng tra CĐ'!$A$5:$A$80,0))="$C*$J",$C25*$J25,INDEX('Bảng tra CĐ'!$E$5:$E$80,MATCH(CK25,'Bảng tra CĐ'!$A$5:$A$80,0))="$C*2*($H+$I)",$C25*2*($H25+$I25),INDEX('Bảng tra CĐ'!$E$5:$E$80,MATCH(CK25,'Bảng tra CĐ'!$A$5:$A$80,0))="$L*3600",$L25*3600,INDEX('Bảng tra CĐ'!$E$5:$E$80,MATCH(CK25,'Bảng tra CĐ'!$A$5:$A$80,0))="$K*3600",$K25*3600),"")</f>
        <v/>
      </c>
      <c r="CM25" s="1062">
        <f>IF(IFERROR(VLOOKUP(CK25,'Bảng tra CĐ'!$A$5:$C$80,3,0),"")="m3/h",1,_xlfn.IFS($G25&lt;18,1,$G25&lt;28,1.4,$G25&lt;40,1.6,$G25&lt;50,1.8,$G25&gt;=50,2))</f>
        <v>1.4</v>
      </c>
      <c r="CN25" s="1063" t="str">
        <f>IFERROR(IF(VLOOKUP(CK25,'Bảng tra CĐ'!$A$5:$B$80,2,0)=0,"",VLOOKUP(CK25,'Bảng tra CĐ'!$A$5:$B$80,2,0)),"")</f>
        <v/>
      </c>
      <c r="CO25" s="1064" t="str">
        <f t="shared" si="19"/>
        <v/>
      </c>
      <c r="CP25" s="1048"/>
      <c r="CQ25" s="1064" t="str">
        <f>IFERROR(_xlfn.IFS(INDEX('Bảng tra CĐ'!$E$5:$E$80,MATCH(CP25,'Bảng tra CĐ'!$A$5:$A$80,0))="$C",$C25,INDEX('Bảng tra CĐ'!$E$5:$E$80,MATCH(CP25,'Bảng tra CĐ'!$A$5:$A$80,0))="$C*$H",$C25*$H25,INDEX('Bảng tra CĐ'!$E$5:$E$80,MATCH(CP25,'Bảng tra CĐ'!$A$5:$A$80,0))="$C*$J",$C25*$J25,INDEX('Bảng tra CĐ'!$E$5:$E$80,MATCH(CP25,'Bảng tra CĐ'!$A$5:$A$80,0))="$C*2*($H+$I)",$C25*2*($H25+$I25),INDEX('Bảng tra CĐ'!$E$5:$E$80,MATCH(CP25,'Bảng tra CĐ'!$A$5:$A$80,0))="$L*3600",$L25*3600,INDEX('Bảng tra CĐ'!$E$5:$E$80,MATCH(CP25,'Bảng tra CĐ'!$A$5:$A$80,0))="$K*3600",$K25*3600),"")</f>
        <v/>
      </c>
      <c r="CR25" s="1062">
        <f>IF(IFERROR(VLOOKUP(CP25,'Bảng tra CĐ'!$A$5:$C$80,3,0),"")="m3/h",1,_xlfn.IFS($G25&lt;18,1,$G25&lt;28,1.4,$G25&lt;40,1.6,$G25&lt;50,1.8,$G25&gt;=50,2))</f>
        <v>1.4</v>
      </c>
      <c r="CS25" s="1063" t="str">
        <f>IFERROR(IF(VLOOKUP(CP25,'Bảng tra CĐ'!$A$5:$B$80,2,0)=0,"",VLOOKUP(CP25,'Bảng tra CĐ'!$A$5:$B$80,2,0)),"")</f>
        <v/>
      </c>
      <c r="CT25" s="1064" t="str">
        <f t="shared" si="20"/>
        <v/>
      </c>
      <c r="CU25" s="1049"/>
      <c r="CV25" s="1064"/>
      <c r="CW25" s="1062"/>
      <c r="CX25" s="1063"/>
      <c r="CY25" s="1064" t="str">
        <f t="shared" si="21"/>
        <v/>
      </c>
      <c r="CZ25" s="1049"/>
      <c r="DA25" s="1064" t="str">
        <f>IFERROR(_xlfn.IFS(INDEX('Bảng tra CĐ'!$E$5:$E$80,MATCH(CZ25,'Bảng tra CĐ'!$A$5:$A$80,0))="$C",$C25,INDEX('Bảng tra CĐ'!$E$5:$E$80,MATCH(CZ25,'Bảng tra CĐ'!$A$5:$A$80,0))="$C*$H",$C25*$H25,INDEX('Bảng tra CĐ'!$E$5:$E$80,MATCH(CZ25,'Bảng tra CĐ'!$A$5:$A$80,0))="$C*$J",$C25*$J25,INDEX('Bảng tra CĐ'!$E$5:$E$80,MATCH(CZ25,'Bảng tra CĐ'!$A$5:$A$80,0))="$C*2*($H+$I)",$C25*2*($H25+$I25),INDEX('Bảng tra CĐ'!$E$5:$E$80,MATCH(CZ25,'Bảng tra CĐ'!$A$5:$A$80,0))="$L*3600",$L25*3600,INDEX('Bảng tra CĐ'!$E$5:$E$80,MATCH(CZ25,'Bảng tra CĐ'!$A$5:$A$80,0))="$K*3600",$K25*3600),"")</f>
        <v/>
      </c>
      <c r="DB25" s="1062">
        <f>IF(IFERROR(VLOOKUP(CZ25,'Bảng tra CĐ'!$A$5:$C$80,3,0),"")="m3/h",1,_xlfn.IFS($G25&lt;18,1,$G25&lt;28,1.4,$G25&lt;40,1.6,$G25&lt;50,1.8,$G25&gt;=50,2))</f>
        <v>1.4</v>
      </c>
      <c r="DC25" s="1063" t="str">
        <f>IFERROR(IF(VLOOKUP(CZ25,'Bảng tra CĐ'!$A$5:$B$80,2,0)=0,"",VLOOKUP(CZ25,'Bảng tra CĐ'!$A$5:$B$80,2,0)),"")</f>
        <v/>
      </c>
      <c r="DD25" s="1064" t="str">
        <f t="shared" si="22"/>
        <v/>
      </c>
      <c r="DE25" s="1049"/>
      <c r="DF25" s="1064" t="str">
        <f>IFERROR(_xlfn.IFS(INDEX('Bảng tra CĐ'!$E$5:$E$80,MATCH(DE25,'Bảng tra CĐ'!$A$5:$A$80,0))="$C",$C25,INDEX('Bảng tra CĐ'!$E$5:$E$80,MATCH(DE25,'Bảng tra CĐ'!$A$5:$A$80,0))="$C*$H",$C25*$H25,INDEX('Bảng tra CĐ'!$E$5:$E$80,MATCH(DE25,'Bảng tra CĐ'!$A$5:$A$80,0))="$C*$J",$C25*$J25,INDEX('Bảng tra CĐ'!$E$5:$E$80,MATCH(DE25,'Bảng tra CĐ'!$A$5:$A$80,0))="$C*2*($H+$I)",$C25*2*($H25+$I25),INDEX('Bảng tra CĐ'!$E$5:$E$80,MATCH(DE25,'Bảng tra CĐ'!$A$5:$A$80,0))="$L*3600",$L25*3600,INDEX('Bảng tra CĐ'!$E$5:$E$80,MATCH(DE25,'Bảng tra CĐ'!$A$5:$A$80,0))="$K*3600",$K25*3600),"")</f>
        <v/>
      </c>
      <c r="DG25" s="1062">
        <f>IF(IFERROR(VLOOKUP(DE25,'Bảng tra CĐ'!$A$5:$C$80,3,0),"")="m3/h",1,_xlfn.IFS($G25&lt;18,1,$G25&lt;28,1.4,$G25&lt;40,1.6,$G25&lt;50,1.8,$G25&gt;=50,2))</f>
        <v>1.4</v>
      </c>
      <c r="DH25" s="1063" t="str">
        <f>IFERROR(IF(VLOOKUP(DE25,'Bảng tra CĐ'!$A$5:$B$80,2,0)=0,"",VLOOKUP(DE25,'Bảng tra CĐ'!$A$5:$B$80,2,0)),"")</f>
        <v/>
      </c>
      <c r="DI25" s="1064" t="str">
        <f t="shared" si="23"/>
        <v/>
      </c>
      <c r="DJ25" s="1049"/>
      <c r="DK25" s="1064" t="str">
        <f>IFERROR(_xlfn.IFS(INDEX('Bảng tra CĐ'!$E$5:$E$80,MATCH(DJ25,'Bảng tra CĐ'!$A$5:$A$80,0))="$C",$C25,INDEX('Bảng tra CĐ'!$E$5:$E$80,MATCH(DJ25,'Bảng tra CĐ'!$A$5:$A$80,0))="$C*$H",$C25*$H25,INDEX('Bảng tra CĐ'!$E$5:$E$80,MATCH(DJ25,'Bảng tra CĐ'!$A$5:$A$80,0))="$C*$J",$C25*$J25,INDEX('Bảng tra CĐ'!$E$5:$E$80,MATCH(DJ25,'Bảng tra CĐ'!$A$5:$A$80,0))="$C*2*($H+$I)",$C25*2*($H25+$I25),INDEX('Bảng tra CĐ'!$E$5:$E$80,MATCH(DJ25,'Bảng tra CĐ'!$A$5:$A$80,0))="$L*3600",$L25*3600,INDEX('Bảng tra CĐ'!$E$5:$E$80,MATCH(DJ25,'Bảng tra CĐ'!$A$5:$A$80,0))="$K*3600",$K25*3600),"")</f>
        <v/>
      </c>
      <c r="DL25" s="1062">
        <f>IF(IFERROR(VLOOKUP(DJ25,'Bảng tra CĐ'!$A$5:$C$80,3,0),"")="m3/h",1,_xlfn.IFS($G25&lt;18,1,$G25&lt;28,1.4,$G25&lt;40,1.6,$G25&lt;50,1.8,$G25&gt;=50,2))</f>
        <v>1.4</v>
      </c>
      <c r="DM25" s="1063" t="str">
        <f>IFERROR(IF(VLOOKUP(DJ25,'Bảng tra CĐ'!$A$5:$B$80,2,0)=0,"",VLOOKUP(DJ25,'Bảng tra CĐ'!$A$5:$B$80,2,0)),"")</f>
        <v/>
      </c>
      <c r="DN25" s="1064" t="str">
        <f t="shared" si="24"/>
        <v/>
      </c>
      <c r="DO25" s="1049"/>
      <c r="DP25" s="1064" t="str">
        <f>IFERROR(_xlfn.IFS(INDEX('Bảng tra CĐ'!$E$5:$E$80,MATCH(DO25,'Bảng tra CĐ'!$A$5:$A$80,0))="$C",$C25,INDEX('Bảng tra CĐ'!$E$5:$E$80,MATCH(DO25,'Bảng tra CĐ'!$A$5:$A$80,0))="$C*$H",$C25*$H25,INDEX('Bảng tra CĐ'!$E$5:$E$80,MATCH(DO25,'Bảng tra CĐ'!$A$5:$A$80,0))="$C*$J",$C25*$J25,INDEX('Bảng tra CĐ'!$E$5:$E$80,MATCH(DO25,'Bảng tra CĐ'!$A$5:$A$80,0))="$C*2*($H+$I)",$C25*2*($H25+$I25),INDEX('Bảng tra CĐ'!$E$5:$E$80,MATCH(DO25,'Bảng tra CĐ'!$A$5:$A$80,0))="$L*3600",$L25*3600,INDEX('Bảng tra CĐ'!$E$5:$E$80,MATCH(DO25,'Bảng tra CĐ'!$A$5:$A$80,0))="$K*3600",$K25*3600),"")</f>
        <v/>
      </c>
      <c r="DQ25" s="1062">
        <f>IF(IFERROR(VLOOKUP(DO25,'Bảng tra CĐ'!$A$5:$C$80,3,0),"")="m3/h",1,_xlfn.IFS($G25&lt;18,1,$G25&lt;28,1.4,$G25&lt;40,1.6,$G25&lt;50,1.8,$G25&gt;=50,2))</f>
        <v>1.4</v>
      </c>
      <c r="DR25" s="1063" t="str">
        <f>IFERROR(IF(VLOOKUP(DO25,'Bảng tra CĐ'!$A$5:$B$80,2,0)=0,"",VLOOKUP(DO25,'Bảng tra CĐ'!$A$5:$B$80,2,0)),"")</f>
        <v/>
      </c>
      <c r="DS25" s="1064" t="str">
        <f t="shared" si="25"/>
        <v/>
      </c>
      <c r="DT25" s="1049"/>
      <c r="DU25" s="1064" t="str">
        <f>IFERROR(_xlfn.IFS(INDEX('Bảng tra CĐ'!$E$5:$E$80,MATCH(DT25,'Bảng tra CĐ'!$A$5:$A$80,0))="$C",$C25,INDEX('Bảng tra CĐ'!$E$5:$E$80,MATCH(DT25,'Bảng tra CĐ'!$A$5:$A$80,0))="$C*$H",$C25*$H25,INDEX('Bảng tra CĐ'!$E$5:$E$80,MATCH(DT25,'Bảng tra CĐ'!$A$5:$A$80,0))="$C*$J",$C25*$J25,INDEX('Bảng tra CĐ'!$E$5:$E$80,MATCH(DT25,'Bảng tra CĐ'!$A$5:$A$80,0))="$C*2*($H+$I)",$C25*2*($H25+$I25),INDEX('Bảng tra CĐ'!$E$5:$E$80,MATCH(DT25,'Bảng tra CĐ'!$A$5:$A$80,0))="$L*3600",$L25*3600,INDEX('Bảng tra CĐ'!$E$5:$E$80,MATCH(DT25,'Bảng tra CĐ'!$A$5:$A$80,0))="$K*3600",$K25*3600),"")</f>
        <v/>
      </c>
      <c r="DV25" s="1062">
        <f>IF(IFERROR(VLOOKUP(DT25,'Bảng tra CĐ'!$A$5:$C$80,3,0),"")="m3/h",1,_xlfn.IFS($G25&lt;18,1,$G25&lt;28,1.4,$G25&lt;40,1.6,$G25&lt;50,1.8,$G25&gt;=50,2))</f>
        <v>1.4</v>
      </c>
      <c r="DW25" s="1063" t="str">
        <f>IFERROR(IF(VLOOKUP(DT25,'Bảng tra CĐ'!$A$5:$B$80,2,0)=0,"",VLOOKUP(DT25,'Bảng tra CĐ'!$A$5:$B$80,2,0)),"")</f>
        <v/>
      </c>
      <c r="DX25" s="1064" t="str">
        <f t="shared" si="26"/>
        <v/>
      </c>
      <c r="DY25" s="1050"/>
      <c r="DZ25" s="1064" t="str">
        <f>IFERROR(_xlfn.IFS(INDEX('Bảng tra CĐ'!$E$5:$E$80,MATCH(DY25,'Bảng tra CĐ'!$A$5:$A$80,0))="$C",$C25,INDEX('Bảng tra CĐ'!$E$5:$E$80,MATCH(DY25,'Bảng tra CĐ'!$A$5:$A$80,0))="$C*$H",$C25*$H25,INDEX('Bảng tra CĐ'!$E$5:$E$80,MATCH(DY25,'Bảng tra CĐ'!$A$5:$A$80,0))="$C*$J",$C25*$J25,INDEX('Bảng tra CĐ'!$E$5:$E$80,MATCH(DY25,'Bảng tra CĐ'!$A$5:$A$80,0))="$C*2*($H+$I)",$C25*2*($H25+$I25),INDEX('Bảng tra CĐ'!$E$5:$E$80,MATCH(DY25,'Bảng tra CĐ'!$A$5:$A$80,0))="$L*3600",$L25*3600,INDEX('Bảng tra CĐ'!$E$5:$E$80,MATCH(DY25,'Bảng tra CĐ'!$A$5:$A$80,0))="$K*3600",$K25*3600),"")</f>
        <v/>
      </c>
      <c r="EA25" s="1062">
        <f>IF(IFERROR(VLOOKUP(DY25,'Bảng tra CĐ'!$A$5:$C$80,3,0),"")="m3/h",1,_xlfn.IFS($G25&lt;18,1,$G25&lt;28,1.4,$G25&lt;40,1.6,$G25&lt;50,1.8,$G25&gt;=50,2))</f>
        <v>1.4</v>
      </c>
      <c r="EB25" s="1063" t="str">
        <f>IFERROR(IF(VLOOKUP(DY25,'Bảng tra CĐ'!$A$5:$B$80,2,0)=0,"",VLOOKUP(DY25,'Bảng tra CĐ'!$A$5:$B$80,2,0)),"")</f>
        <v/>
      </c>
      <c r="EC25" s="1064" t="str">
        <f t="shared" si="0"/>
        <v/>
      </c>
      <c r="ED25" s="1050"/>
      <c r="EE25" s="1064" t="str">
        <f>IFERROR(_xlfn.IFS(INDEX('Bảng tra CĐ'!$E$5:$E$80,MATCH(ED25,'Bảng tra CĐ'!$A$5:$A$80,0))="$C",$C25,INDEX('Bảng tra CĐ'!$E$5:$E$80,MATCH(ED25,'Bảng tra CĐ'!$A$5:$A$80,0))="$C*$H",$C25*$H25,INDEX('Bảng tra CĐ'!$E$5:$E$80,MATCH(ED25,'Bảng tra CĐ'!$A$5:$A$80,0))="$C*$J",$C25*$J25,INDEX('Bảng tra CĐ'!$E$5:$E$80,MATCH(ED25,'Bảng tra CĐ'!$A$5:$A$80,0))="$C*2*($H+$I)",$C25*2*($H25+$I25),INDEX('Bảng tra CĐ'!$E$5:$E$80,MATCH(ED25,'Bảng tra CĐ'!$A$5:$A$80,0))="$L*3600",$L25*3600,INDEX('Bảng tra CĐ'!$E$5:$E$80,MATCH(ED25,'Bảng tra CĐ'!$A$5:$A$80,0))="$K*3600",$K25*3600),"")</f>
        <v/>
      </c>
      <c r="EF25" s="1062">
        <f>IF(IFERROR(VLOOKUP(ED25,'Bảng tra CĐ'!$A$5:$C$80,3,0),"")="m3/h",1,_xlfn.IFS($G25&lt;18,1,$G25&lt;28,1.4,$G25&lt;40,1.6,$G25&lt;50,1.8,$G25&gt;=50,2))</f>
        <v>1.4</v>
      </c>
      <c r="EG25" s="1063" t="str">
        <f>IFERROR(IF(VLOOKUP(ED25,'Bảng tra CĐ'!$A$5:$B$80,2,0)=0,"",VLOOKUP(ED25,'Bảng tra CĐ'!$A$5:$B$80,2,0)),"")</f>
        <v/>
      </c>
      <c r="EH25" s="1064" t="str">
        <f t="shared" si="1"/>
        <v/>
      </c>
      <c r="EI25" s="1050"/>
      <c r="EJ25" s="1064" t="str">
        <f>IFERROR(_xlfn.IFS(INDEX('Bảng tra CĐ'!$E$5:$E$80,MATCH(EI25,'Bảng tra CĐ'!$A$5:$A$80,0))="$C",$C25,INDEX('Bảng tra CĐ'!$E$5:$E$80,MATCH(EI25,'Bảng tra CĐ'!$A$5:$A$80,0))="$C*$H",$C25*$H25,INDEX('Bảng tra CĐ'!$E$5:$E$80,MATCH(EI25,'Bảng tra CĐ'!$A$5:$A$80,0))="$C*$J",$C25*$J25,INDEX('Bảng tra CĐ'!$E$5:$E$80,MATCH(EI25,'Bảng tra CĐ'!$A$5:$A$80,0))="$C*2*($H+$I)",$C25*2*($H25+$I25),INDEX('Bảng tra CĐ'!$E$5:$E$80,MATCH(EI25,'Bảng tra CĐ'!$A$5:$A$80,0))="$L*3600",$L25*3600,INDEX('Bảng tra CĐ'!$E$5:$E$80,MATCH(EI25,'Bảng tra CĐ'!$A$5:$A$80,0))="$K*3600",$K25*3600),"")</f>
        <v/>
      </c>
      <c r="EK25" s="1062">
        <f>IF(IFERROR(VLOOKUP(EI25,'Bảng tra CĐ'!$A$5:$C$80,3,0),"")="m3/h",1,_xlfn.IFS($G25&lt;18,1,$G25&lt;28,1.4,$G25&lt;40,1.6,$G25&lt;50,1.8,$G25&gt;=50,2))</f>
        <v>1.4</v>
      </c>
      <c r="EL25" s="1063" t="str">
        <f>IFERROR(IF(VLOOKUP(EI25,'Bảng tra CĐ'!$A$5:$B$80,2,0)=0,"",VLOOKUP(EI25,'Bảng tra CĐ'!$A$5:$B$80,2,0)),"")</f>
        <v/>
      </c>
      <c r="EM25" s="1064" t="str">
        <f t="shared" si="2"/>
        <v/>
      </c>
      <c r="EN25" s="1051"/>
      <c r="EO25" s="1064" t="str">
        <f>IFERROR(_xlfn.IFS(INDEX('Bảng tra CĐ'!$E$5:$E$80,MATCH(EN25,'Bảng tra CĐ'!$A$5:$A$80,0))="$C",$C25,INDEX('Bảng tra CĐ'!$E$5:$E$80,MATCH(EN25,'Bảng tra CĐ'!$A$5:$A$80,0))="$C*$H",$C25*$H25,INDEX('Bảng tra CĐ'!$E$5:$E$80,MATCH(EN25,'Bảng tra CĐ'!$A$5:$A$80,0))="$C*$J",$C25*$J25,INDEX('Bảng tra CĐ'!$E$5:$E$80,MATCH(EN25,'Bảng tra CĐ'!$A$5:$A$80,0))="$C*2*($H+$I)",$C25*2*($H25+$I25),INDEX('Bảng tra CĐ'!$E$5:$E$80,MATCH(EN25,'Bảng tra CĐ'!$A$5:$A$80,0))="$L*3600",$L25*3600,INDEX('Bảng tra CĐ'!$E$5:$E$80,MATCH(EN25,'Bảng tra CĐ'!$A$5:$A$80,0))="$K*3600",$K25*3600),"")</f>
        <v/>
      </c>
      <c r="EP25" s="1062">
        <f>IF(IFERROR(VLOOKUP(EN25,'Bảng tra CĐ'!$A$5:$C$80,3,0),"")="m3/h",1,_xlfn.IFS($G25&lt;18,1,$G25&lt;28,1.4,$G25&lt;40,1.6,$G25&lt;50,1.8,$G25&gt;=50,2))</f>
        <v>1.4</v>
      </c>
      <c r="EQ25" s="1063" t="str">
        <f>IFERROR(IF(VLOOKUP(EN25,'Bảng tra CĐ'!$A$5:$B$80,2,0)=0,"",VLOOKUP(EN25,'Bảng tra CĐ'!$A$5:$B$80,2,0)),"")</f>
        <v/>
      </c>
      <c r="ER25" s="1064" t="str">
        <f t="shared" si="3"/>
        <v/>
      </c>
      <c r="ES25" s="1052"/>
      <c r="ET25" s="1064" t="str">
        <f>IFERROR(_xlfn.IFS(INDEX('Bảng tra CĐ'!$E$5:$E$80,MATCH(ES25,'Bảng tra CĐ'!$A$5:$A$80,0))="$C",$C25,INDEX('Bảng tra CĐ'!$E$5:$E$80,MATCH(ES25,'Bảng tra CĐ'!$A$5:$A$80,0))="$C*$H",$C25*$H25,INDEX('Bảng tra CĐ'!$E$5:$E$80,MATCH(ES25,'Bảng tra CĐ'!$A$5:$A$80,0))="$C*$J",$C25*$J25,INDEX('Bảng tra CĐ'!$E$5:$E$80,MATCH(ES25,'Bảng tra CĐ'!$A$5:$A$80,0))="$C*2*($H+$I)",$C25*2*($H25+$I25),INDEX('Bảng tra CĐ'!$E$5:$E$80,MATCH(ES25,'Bảng tra CĐ'!$A$5:$A$80,0))="$L*3600",$L25*3600,INDEX('Bảng tra CĐ'!$E$5:$E$80,MATCH(ES25,'Bảng tra CĐ'!$A$5:$A$80,0))="$K*3600",$K25*3600),"")</f>
        <v/>
      </c>
      <c r="EU25" s="1062">
        <f>IF(IFERROR(VLOOKUP(ES25,'Bảng tra CĐ'!$A$5:$C$80,3,0),"")="m3/h",1,_xlfn.IFS($G25&lt;18,1,$G25&lt;28,1.4,$G25&lt;40,1.6,$G25&lt;50,1.8,$G25&gt;=50,2))</f>
        <v>1.4</v>
      </c>
      <c r="EV25" s="1063" t="str">
        <f>IFERROR(IF(VLOOKUP(ES25,'Bảng tra CĐ'!$A$5:$B$80,2,0)=0,"",VLOOKUP(ES25,'Bảng tra CĐ'!$A$5:$B$80,2,0)),"")</f>
        <v/>
      </c>
      <c r="EW25" s="1064" t="str">
        <f t="shared" si="4"/>
        <v/>
      </c>
    </row>
    <row r="26" spans="1:153" s="5" customFormat="1" ht="38.4" customHeight="1" outlineLevel="1">
      <c r="A26" s="17">
        <v>9</v>
      </c>
      <c r="B26" s="456" t="s">
        <v>1080</v>
      </c>
      <c r="C26" s="355">
        <v>2</v>
      </c>
      <c r="D26" s="43">
        <f t="shared" si="31"/>
        <v>24</v>
      </c>
      <c r="E26" s="43">
        <f t="shared" si="5"/>
        <v>54</v>
      </c>
      <c r="F26" s="65">
        <f t="shared" si="6"/>
        <v>460</v>
      </c>
      <c r="G26" s="359">
        <v>20</v>
      </c>
      <c r="H26" s="360">
        <v>50</v>
      </c>
      <c r="I26" s="360">
        <v>400</v>
      </c>
      <c r="J26" s="1043">
        <v>40</v>
      </c>
      <c r="K26" s="100">
        <f t="shared" si="32"/>
        <v>8.8000000000000003E-4</v>
      </c>
      <c r="L26" s="92">
        <f t="shared" si="7"/>
        <v>0.1232</v>
      </c>
      <c r="M26" s="127"/>
      <c r="N26" s="1014" t="s">
        <v>1074</v>
      </c>
      <c r="O26" s="257"/>
      <c r="P26" s="245"/>
      <c r="Q26" s="257"/>
      <c r="R26" s="257"/>
      <c r="S26" s="257"/>
      <c r="T26" s="129">
        <f t="shared" si="8"/>
        <v>1784</v>
      </c>
      <c r="U26" s="128">
        <f t="shared" si="9"/>
        <v>0.78495999999999999</v>
      </c>
      <c r="V26" s="96">
        <v>3</v>
      </c>
      <c r="W26" s="97">
        <f t="shared" si="33"/>
        <v>2.3548800000000001</v>
      </c>
      <c r="AB26" s="1075" t="s">
        <v>1226</v>
      </c>
      <c r="AC26" s="1047" t="s">
        <v>1251</v>
      </c>
      <c r="AD26" s="1064">
        <f>IFERROR(_xlfn.IFS(INDEX('Bảng tra CĐ'!$E$5:$E$80,MATCH(AC26,'Bảng tra CĐ'!$A$5:$A$80,0))="$C",$C26,INDEX('Bảng tra CĐ'!$E$5:$E$80,MATCH(AC26,'Bảng tra CĐ'!$A$5:$A$80,0))="$C*$H",$C26*$H26,INDEX('Bảng tra CĐ'!$E$5:$E$80,MATCH(AC26,'Bảng tra CĐ'!$A$5:$A$80,0))="$C*$J",$C26*$J26,INDEX('Bảng tra CĐ'!$E$5:$E$80,MATCH(AC26,'Bảng tra CĐ'!$A$5:$A$80,0))="$C*2*($H+$I)",$C26*2*($H26+$I26),INDEX('Bảng tra CĐ'!$E$5:$E$80,MATCH(AC26,'Bảng tra CĐ'!$A$5:$A$80,0))="$L*3600",$L26*3600,INDEX('Bảng tra CĐ'!$E$5:$E$80,MATCH(AC26,'Bảng tra CĐ'!$A$5:$A$80,0))="$K*3600",$K26*3600),"")</f>
        <v>1800</v>
      </c>
      <c r="AE26" s="1062">
        <f>IF(IFERROR(VLOOKUP(AC26,'Bảng tra CĐ'!$A$5:$C$80,3,0),"")="m3/h",1,_xlfn.IFS($G26&lt;18,1,$G26&lt;28,1.4,$G26&lt;40,1.6,$G26&lt;50,1.8,$G26&gt;=50,2))</f>
        <v>1.4</v>
      </c>
      <c r="AF26" s="1063">
        <f>IFERROR(IF(VLOOKUP(AC26,'Bảng tra CĐ'!$A$5:$B$80,2,0)=0,"",VLOOKUP(AC26,'Bảng tra CĐ'!$A$5:$B$80,2,0)),"")</f>
        <v>100</v>
      </c>
      <c r="AG26" s="1064">
        <f t="shared" si="10"/>
        <v>26</v>
      </c>
      <c r="AH26" s="1047"/>
      <c r="AI26" s="139"/>
      <c r="AJ26" s="1062"/>
      <c r="AK26" s="1063"/>
      <c r="AL26" s="1064"/>
      <c r="AM26" s="1048"/>
      <c r="AN26" s="1064" t="str">
        <f>IFERROR(_xlfn.IFS(INDEX('Bảng tra CĐ'!$E$5:$E$80,MATCH(AM26,'Bảng tra CĐ'!$A$5:$A$80,0))="$C",$C26,INDEX('Bảng tra CĐ'!$E$5:$E$80,MATCH(AM26,'Bảng tra CĐ'!$A$5:$A$80,0))="$C*$H",$C26*$H26,INDEX('Bảng tra CĐ'!$E$5:$E$80,MATCH(AM26,'Bảng tra CĐ'!$A$5:$A$80,0))="$C*$J",$C26*$J26,INDEX('Bảng tra CĐ'!$E$5:$E$80,MATCH(AM26,'Bảng tra CĐ'!$A$5:$A$80,0))="$C*2*($H+$I)",$C26*2*($H26+$I26),INDEX('Bảng tra CĐ'!$E$5:$E$80,MATCH(AM26,'Bảng tra CĐ'!$A$5:$A$80,0))="$L*3600",$L26*3600,INDEX('Bảng tra CĐ'!$E$5:$E$80,MATCH(AM26,'Bảng tra CĐ'!$A$5:$A$80,0))="$K*3600",$K26*3600),"")</f>
        <v/>
      </c>
      <c r="AO26" s="1062">
        <f>IF(IFERROR(VLOOKUP(AM26,'Bảng tra CĐ'!$A$5:$C$80,3,0),"")="m3/h",1,_xlfn.IFS($G26&lt;18,1,$G26&lt;28,1.4,$G26&lt;40,1.6,$G26&lt;50,1.8,$G26&gt;=50,2))</f>
        <v>1.4</v>
      </c>
      <c r="AP26" s="1063" t="str">
        <f>IFERROR(IF(VLOOKUP(AM26,'Bảng tra CĐ'!$A$5:$B$80,2,0)=0,"",VLOOKUP(AM26,'Bảng tra CĐ'!$A$5:$B$80,2,0)),"")</f>
        <v/>
      </c>
      <c r="AQ26" s="1064" t="str">
        <f t="shared" si="11"/>
        <v/>
      </c>
      <c r="AR26" s="1048"/>
      <c r="AS26" s="1064" t="str">
        <f>IFERROR(_xlfn.IFS(INDEX('Bảng tra CĐ'!$E$5:$E$80,MATCH(AR26,'Bảng tra CĐ'!$A$5:$A$80,0))="$C",$C26,INDEX('Bảng tra CĐ'!$E$5:$E$80,MATCH(AR26,'Bảng tra CĐ'!$A$5:$A$80,0))="$C*$H",$C26*$H26,INDEX('Bảng tra CĐ'!$E$5:$E$80,MATCH(AR26,'Bảng tra CĐ'!$A$5:$A$80,0))="$C*$J",$C26*$J26,INDEX('Bảng tra CĐ'!$E$5:$E$80,MATCH(AR26,'Bảng tra CĐ'!$A$5:$A$80,0))="$C*2*($H+$I)",$C26*2*($H26+$I26),INDEX('Bảng tra CĐ'!$E$5:$E$80,MATCH(AR26,'Bảng tra CĐ'!$A$5:$A$80,0))="$L*3600",$L26*3600,INDEX('Bảng tra CĐ'!$E$5:$E$80,MATCH(AR26,'Bảng tra CĐ'!$A$5:$A$80,0))="$K*3600",$K26*3600),"")</f>
        <v/>
      </c>
      <c r="AT26" s="1062">
        <f>IF(IFERROR(VLOOKUP(AR26,'Bảng tra CĐ'!$A$5:$C$80,3,0),"")="m3/h",1,_xlfn.IFS($G26&lt;18,1,$G26&lt;28,1.4,$G26&lt;40,1.6,$G26&lt;50,1.8,$G26&gt;=50,2))</f>
        <v>1.4</v>
      </c>
      <c r="AU26" s="1063" t="str">
        <f>IFERROR(IF(VLOOKUP(AR26,'Bảng tra CĐ'!$A$5:$B$80,2,0)=0,"",VLOOKUP(AR26,'Bảng tra CĐ'!$A$5:$B$80,2,0)),"")</f>
        <v/>
      </c>
      <c r="AV26" s="1064" t="str">
        <f t="shared" si="12"/>
        <v/>
      </c>
      <c r="AW26" s="1048" t="s">
        <v>1099</v>
      </c>
      <c r="AX26" s="1064">
        <f>IFERROR(_xlfn.IFS(INDEX('Bảng tra CĐ'!$E$5:$E$80,MATCH(AW26,'Bảng tra CĐ'!$A$5:$A$80,0))="$C",$C26,INDEX('Bảng tra CĐ'!$E$5:$E$80,MATCH(AW26,'Bảng tra CĐ'!$A$5:$A$80,0))="$C*$H",$C26*$H26,INDEX('Bảng tra CĐ'!$E$5:$E$80,MATCH(AW26,'Bảng tra CĐ'!$A$5:$A$80,0))="$C*$J",$C26*$J26,INDEX('Bảng tra CĐ'!$E$5:$E$80,MATCH(AW26,'Bảng tra CĐ'!$A$5:$A$80,0))="$C*2*($H+$I)",$C26*2*($H26+$I26),INDEX('Bảng tra CĐ'!$E$5:$E$80,MATCH(AW26,'Bảng tra CĐ'!$A$5:$A$80,0))="$L*3600",$L26*3600,INDEX('Bảng tra CĐ'!$E$5:$E$80,MATCH(AW26,'Bảng tra CĐ'!$A$5:$A$80,0))="$K*3600",$K26*3600),"")</f>
        <v>443.52000000000004</v>
      </c>
      <c r="AY26" s="1062">
        <f>IF(IFERROR(VLOOKUP(AW26,'Bảng tra CĐ'!$A$5:$C$80,3,0),"")="m3/h",1,_xlfn.IFS($G26&lt;18,1,$G26&lt;28,1.4,$G26&lt;40,1.6,$G26&lt;50,1.8,$G26&gt;=50,2))</f>
        <v>1.4</v>
      </c>
      <c r="AZ26" s="1063">
        <f>IFERROR(IF(VLOOKUP(AW26,'Bảng tra CĐ'!$A$5:$B$80,2,0)=0,"",VLOOKUP(AW26,'Bảng tra CĐ'!$A$5:$B$80,2,0)),"")</f>
        <v>30</v>
      </c>
      <c r="BA26" s="1064">
        <f t="shared" si="13"/>
        <v>21</v>
      </c>
      <c r="BB26" s="1049" t="s">
        <v>1140</v>
      </c>
      <c r="BC26" s="1064">
        <f>IFERROR(_xlfn.IFS(INDEX('Bảng tra CĐ'!$E$5:$E$80,MATCH(BB26,'Bảng tra CĐ'!$A$5:$A$80,0))="$C",$C26,INDEX('Bảng tra CĐ'!$E$5:$E$80,MATCH(BB26,'Bảng tra CĐ'!$A$5:$A$80,0))="$C*$H",$C26*$H26,INDEX('Bảng tra CĐ'!$E$5:$E$80,MATCH(BB26,'Bảng tra CĐ'!$A$5:$A$80,0))="$C*$J",$C26*$J26,INDEX('Bảng tra CĐ'!$E$5:$E$80,MATCH(BB26,'Bảng tra CĐ'!$A$5:$A$80,0))="$C*2*($H+$I)",$C26*2*($H26+$I26),INDEX('Bảng tra CĐ'!$E$5:$E$80,MATCH(BB26,'Bảng tra CĐ'!$A$5:$A$80,0))="$L*3600",$L26*3600,INDEX('Bảng tra CĐ'!$E$5:$E$80,MATCH(BB26,'Bảng tra CĐ'!$A$5:$A$80,0))="$K*3600",$K26*3600),"")</f>
        <v>100</v>
      </c>
      <c r="BD26" s="1062">
        <f>IF(IFERROR(VLOOKUP(BB26,'Bảng tra CĐ'!$A$5:$C$80,3,0),"")="m3/h",1,_xlfn.IFS($G26&lt;18,1,$G26&lt;28,1.4,$G26&lt;40,1.6,$G26&lt;50,1.8,$G26&gt;=50,2))</f>
        <v>1.4</v>
      </c>
      <c r="BE26" s="1063">
        <f>IFERROR(IF(VLOOKUP(BB26,'Bảng tra CĐ'!$A$5:$B$80,2,0)=0,"",VLOOKUP(BB26,'Bảng tra CĐ'!$A$5:$B$80,2,0)),"")</f>
        <v>29.285714285714288</v>
      </c>
      <c r="BF26" s="1064">
        <f t="shared" si="14"/>
        <v>5</v>
      </c>
      <c r="BG26" s="1049" t="s">
        <v>1194</v>
      </c>
      <c r="BH26" s="1064">
        <f>IFERROR(_xlfn.IFS(INDEX('Bảng tra CĐ'!$E$5:$E$80,MATCH(BG26,'Bảng tra CĐ'!$A$5:$A$80,0))="$C",$C26,INDEX('Bảng tra CĐ'!$E$5:$E$80,MATCH(BG26,'Bảng tra CĐ'!$A$5:$A$80,0))="$C*$H",$C26*$H26,INDEX('Bảng tra CĐ'!$E$5:$E$80,MATCH(BG26,'Bảng tra CĐ'!$A$5:$A$80,0))="$C*$J",$C26*$J26,INDEX('Bảng tra CĐ'!$E$5:$E$80,MATCH(BG26,'Bảng tra CĐ'!$A$5:$A$80,0))="$C*2*($H+$I)",$C26*2*($H26+$I26),INDEX('Bảng tra CĐ'!$E$5:$E$80,MATCH(BG26,'Bảng tra CĐ'!$A$5:$A$80,0))="$L*3600",$L26*3600,INDEX('Bảng tra CĐ'!$E$5:$E$80,MATCH(BG26,'Bảng tra CĐ'!$A$5:$A$80,0))="$K*3600",$K26*3600),"")</f>
        <v>80</v>
      </c>
      <c r="BI26" s="1062">
        <f>IF(IFERROR(VLOOKUP(BG26,'Bảng tra CĐ'!$A$5:$C$80,3,0),"")="m3/h",1,_xlfn.IFS($G26&lt;18,1,$G26&lt;28,1.4,$G26&lt;40,1.6,$G26&lt;50,1.8,$G26&gt;=50,2))</f>
        <v>1.4</v>
      </c>
      <c r="BJ26" s="1063">
        <f>IFERROR(IF(VLOOKUP(BG26,'Bảng tra CĐ'!$A$5:$B$80,2,0)=0,"",VLOOKUP(BG26,'Bảng tra CĐ'!$A$5:$B$80,2,0)),"")</f>
        <v>5</v>
      </c>
      <c r="BK26" s="1064">
        <f t="shared" si="15"/>
        <v>23</v>
      </c>
      <c r="BL26" s="1049" t="s">
        <v>1125</v>
      </c>
      <c r="BM26" s="1064">
        <v>1</v>
      </c>
      <c r="BN26" s="1062">
        <f>IF(IFERROR(VLOOKUP(BL26,'Bảng tra CĐ'!$A$5:$C$80,3,0),"")="m3/h",1,_xlfn.IFS($G26&lt;18,1,$G26&lt;28,1.4,$G26&lt;40,1.6,$G26&lt;50,1.8,$G26&gt;=50,2))</f>
        <v>1.4</v>
      </c>
      <c r="BO26" s="1063">
        <f>IFERROR(IF(VLOOKUP(BL26,'Bảng tra CĐ'!$A$5:$B$80,2,0)=0,"",VLOOKUP(BL26,'Bảng tra CĐ'!$A$5:$B$80,2,0)),"")</f>
        <v>0.1</v>
      </c>
      <c r="BP26" s="1064">
        <f t="shared" si="16"/>
        <v>14</v>
      </c>
      <c r="BQ26" s="1049" t="s">
        <v>1165</v>
      </c>
      <c r="BR26" s="1064">
        <v>4</v>
      </c>
      <c r="BS26" s="1062">
        <f>IF(IFERROR(VLOOKUP(BQ26,'Bảng tra CĐ'!$A$5:$C$80,3,0),"")="m3/h",1,_xlfn.IFS($G26&lt;18,1,$G26&lt;28,1.4,$G26&lt;40,1.6,$G26&lt;50,1.8,$G26&gt;=50,2))</f>
        <v>1.4</v>
      </c>
      <c r="BT26" s="1063">
        <f>IFERROR(IF(VLOOKUP(BQ26,'Bảng tra CĐ'!$A$5:$B$80,2,0)=0,"",VLOOKUP(BQ26,'Bảng tra CĐ'!$A$5:$B$80,2,0)),"")</f>
        <v>0.2</v>
      </c>
      <c r="BU26" s="1064">
        <f t="shared" si="17"/>
        <v>28</v>
      </c>
      <c r="BV26" s="1049"/>
      <c r="BW26" s="1064" t="str">
        <f>IFERROR(_xlfn.IFS(INDEX('Bảng tra CĐ'!$E$5:$E$80,MATCH(BV26,'Bảng tra CĐ'!$A$5:$A$80,0))="$C",$C26,INDEX('Bảng tra CĐ'!$E$5:$E$80,MATCH(BV26,'Bảng tra CĐ'!$A$5:$A$80,0))="$C*$H",$C26*$H26,INDEX('Bảng tra CĐ'!$E$5:$E$80,MATCH(BV26,'Bảng tra CĐ'!$A$5:$A$80,0))="$C*$J",$C26*$J26,INDEX('Bảng tra CĐ'!$E$5:$E$80,MATCH(BV26,'Bảng tra CĐ'!$A$5:$A$80,0))="$C*2*($H+$I)",$C26*2*($H26+$I26),INDEX('Bảng tra CĐ'!$E$5:$E$80,MATCH(BV26,'Bảng tra CĐ'!$A$5:$A$80,0))="$L*3600",$L26*3600,INDEX('Bảng tra CĐ'!$E$5:$E$80,MATCH(BV26,'Bảng tra CĐ'!$A$5:$A$80,0))="$K*3600",$K26*3600),"")</f>
        <v/>
      </c>
      <c r="BX26" s="1062">
        <f>IF(IFERROR(VLOOKUP(BV26,'Bảng tra CĐ'!$A$5:$C$80,3,0),"")="m3/h",1,_xlfn.IFS($G26&lt;18,1,$G26&lt;28,1.4,$G26&lt;40,1.6,$G26&lt;50,1.8,$G26&gt;=50,2))</f>
        <v>1.4</v>
      </c>
      <c r="BY26" s="1063" t="str">
        <f>IFERROR(IF(VLOOKUP(BV26,'Bảng tra CĐ'!$A$5:$B$80,2,0)=0,"",VLOOKUP(BV26,'Bảng tra CĐ'!$A$5:$B$80,2,0)),"")</f>
        <v/>
      </c>
      <c r="BZ26" s="1064" t="str">
        <f t="shared" si="34"/>
        <v/>
      </c>
      <c r="CA26" s="1048"/>
      <c r="CB26" s="139"/>
      <c r="CC26" s="1062"/>
      <c r="CD26" s="1063"/>
      <c r="CE26" s="1064"/>
      <c r="CF26" s="1049" t="s">
        <v>1179</v>
      </c>
      <c r="CG26" s="1064">
        <f>IFERROR(_xlfn.IFS(INDEX('Bảng tra CĐ'!$E$5:$E$80,MATCH(CF26,'Bảng tra CĐ'!$A$5:$A$80,0))="$C",$C26,INDEX('Bảng tra CĐ'!$E$5:$E$80,MATCH(CF26,'Bảng tra CĐ'!$A$5:$A$80,0))="$C*$H",$C26*$H26,INDEX('Bảng tra CĐ'!$E$5:$E$80,MATCH(CF26,'Bảng tra CĐ'!$A$5:$A$80,0))="$C*$J",$C26*$J26,INDEX('Bảng tra CĐ'!$E$5:$E$80,MATCH(CF26,'Bảng tra CĐ'!$A$5:$A$80,0))="$C*2*($H+$I)",$C26*2*($H26+$I26),INDEX('Bảng tra CĐ'!$E$5:$E$80,MATCH(CF26,'Bảng tra CĐ'!$A$5:$A$80,0))="$L*3600",$L26*3600,INDEX('Bảng tra CĐ'!$E$5:$E$80,MATCH(CF26,'Bảng tra CĐ'!$A$5:$A$80,0))="$K*3600",$K26*3600),"")</f>
        <v>443.52000000000004</v>
      </c>
      <c r="CH26" s="1062">
        <f>IF(IFERROR(VLOOKUP(CF26,'Bảng tra CĐ'!$A$5:$C$80,3,0),"")="m3/h",1,_xlfn.IFS($G26&lt;18,1,$G26&lt;28,1.4,$G26&lt;40,1.6,$G26&lt;50,1.8,$G26&gt;=50,2))</f>
        <v>1.4</v>
      </c>
      <c r="CI26" s="1063">
        <f>IFERROR(IF(VLOOKUP(CF26,'Bảng tra CĐ'!$A$5:$B$80,2,0)=0,"",VLOOKUP(CF26,'Bảng tra CĐ'!$A$5:$B$80,2,0)),"")</f>
        <v>10</v>
      </c>
      <c r="CJ26" s="1064">
        <f t="shared" si="18"/>
        <v>63</v>
      </c>
      <c r="CK26" s="1049"/>
      <c r="CL26" s="1064" t="str">
        <f>IFERROR(_xlfn.IFS(INDEX('Bảng tra CĐ'!$E$5:$E$80,MATCH(CK26,'Bảng tra CĐ'!$A$5:$A$80,0))="$C",$C26,INDEX('Bảng tra CĐ'!$E$5:$E$80,MATCH(CK26,'Bảng tra CĐ'!$A$5:$A$80,0))="$C*$H",$C26*$H26,INDEX('Bảng tra CĐ'!$E$5:$E$80,MATCH(CK26,'Bảng tra CĐ'!$A$5:$A$80,0))="$C*$J",$C26*$J26,INDEX('Bảng tra CĐ'!$E$5:$E$80,MATCH(CK26,'Bảng tra CĐ'!$A$5:$A$80,0))="$C*2*($H+$I)",$C26*2*($H26+$I26),INDEX('Bảng tra CĐ'!$E$5:$E$80,MATCH(CK26,'Bảng tra CĐ'!$A$5:$A$80,0))="$L*3600",$L26*3600,INDEX('Bảng tra CĐ'!$E$5:$E$80,MATCH(CK26,'Bảng tra CĐ'!$A$5:$A$80,0))="$K*3600",$K26*3600),"")</f>
        <v/>
      </c>
      <c r="CM26" s="1062">
        <f>IF(IFERROR(VLOOKUP(CK26,'Bảng tra CĐ'!$A$5:$C$80,3,0),"")="m3/h",1,_xlfn.IFS($G26&lt;18,1,$G26&lt;28,1.4,$G26&lt;40,1.6,$G26&lt;50,1.8,$G26&gt;=50,2))</f>
        <v>1.4</v>
      </c>
      <c r="CN26" s="1063" t="str">
        <f>IFERROR(IF(VLOOKUP(CK26,'Bảng tra CĐ'!$A$5:$B$80,2,0)=0,"",VLOOKUP(CK26,'Bảng tra CĐ'!$A$5:$B$80,2,0)),"")</f>
        <v/>
      </c>
      <c r="CO26" s="1064" t="str">
        <f t="shared" si="19"/>
        <v/>
      </c>
      <c r="CP26" s="1076"/>
      <c r="CQ26" s="1064" t="str">
        <f>IFERROR(_xlfn.IFS(INDEX('Bảng tra CĐ'!$E$5:$E$80,MATCH(CP26,'Bảng tra CĐ'!$A$5:$A$80,0))="$C",$C26,INDEX('Bảng tra CĐ'!$E$5:$E$80,MATCH(CP26,'Bảng tra CĐ'!$A$5:$A$80,0))="$C*$H",$C26*$H26,INDEX('Bảng tra CĐ'!$E$5:$E$80,MATCH(CP26,'Bảng tra CĐ'!$A$5:$A$80,0))="$C*$J",$C26*$J26,INDEX('Bảng tra CĐ'!$E$5:$E$80,MATCH(CP26,'Bảng tra CĐ'!$A$5:$A$80,0))="$C*2*($H+$I)",$C26*2*($H26+$I26),INDEX('Bảng tra CĐ'!$E$5:$E$80,MATCH(CP26,'Bảng tra CĐ'!$A$5:$A$80,0))="$L*3600",$L26*3600,INDEX('Bảng tra CĐ'!$E$5:$E$80,MATCH(CP26,'Bảng tra CĐ'!$A$5:$A$80,0))="$K*3600",$K26*3600),"")</f>
        <v/>
      </c>
      <c r="CR26" s="1062">
        <f>IF(IFERROR(VLOOKUP(CP26,'Bảng tra CĐ'!$A$5:$C$80,3,0),"")="m3/h",1,_xlfn.IFS($G26&lt;18,1,$G26&lt;28,1.4,$G26&lt;40,1.6,$G26&lt;50,1.8,$G26&gt;=50,2))</f>
        <v>1.4</v>
      </c>
      <c r="CS26" s="1063" t="str">
        <f>IFERROR(IF(VLOOKUP(CP26,'Bảng tra CĐ'!$A$5:$B$80,2,0)=0,"",VLOOKUP(CP26,'Bảng tra CĐ'!$A$5:$B$80,2,0)),"")</f>
        <v/>
      </c>
      <c r="CT26" s="1064" t="str">
        <f t="shared" si="20"/>
        <v/>
      </c>
      <c r="CU26" s="1049"/>
      <c r="CV26" s="1064" t="str">
        <f>IFERROR(_xlfn.IFS(INDEX('Bảng tra CĐ'!$E$5:$E$80,MATCH(CU26,'Bảng tra CĐ'!$A$5:$A$80,0))="$C",$C26,INDEX('Bảng tra CĐ'!$E$5:$E$80,MATCH(CU26,'Bảng tra CĐ'!$A$5:$A$80,0))="$C*$H",$C26*$H26,INDEX('Bảng tra CĐ'!$E$5:$E$80,MATCH(CU26,'Bảng tra CĐ'!$A$5:$A$80,0))="$C*$J",$C26*$J26,INDEX('Bảng tra CĐ'!$E$5:$E$80,MATCH(CU26,'Bảng tra CĐ'!$A$5:$A$80,0))="$C*2*($H+$I)",$C26*2*($H26+$I26),INDEX('Bảng tra CĐ'!$E$5:$E$80,MATCH(CU26,'Bảng tra CĐ'!$A$5:$A$80,0))="$L*3600",$L26*3600,INDEX('Bảng tra CĐ'!$E$5:$E$80,MATCH(CU26,'Bảng tra CĐ'!$A$5:$A$80,0))="$K*3600",$K26*3600),"")</f>
        <v/>
      </c>
      <c r="CW26" s="1062">
        <f>IF(IFERROR(VLOOKUP(CU26,'Bảng tra CĐ'!$A$5:$C$80,3,0),"")="m3/h",1,_xlfn.IFS($G26&lt;18,1,$G26&lt;28,1.4,$G26&lt;40,1.6,$G26&lt;50,1.8,$G26&gt;=50,2))</f>
        <v>1.4</v>
      </c>
      <c r="CX26" s="1063" t="str">
        <f>IFERROR(IF(VLOOKUP(CU26,'Bảng tra CĐ'!$A$5:$B$80,2,0)=0,"",VLOOKUP(CU26,'Bảng tra CĐ'!$A$5:$B$80,2,0)),"")</f>
        <v/>
      </c>
      <c r="CY26" s="1064" t="str">
        <f t="shared" si="21"/>
        <v/>
      </c>
      <c r="CZ26" s="1049"/>
      <c r="DA26" s="1064" t="str">
        <f>IFERROR(_xlfn.IFS(INDEX('Bảng tra CĐ'!$E$5:$E$80,MATCH(CZ26,'Bảng tra CĐ'!$A$5:$A$80,0))="$C",$C26,INDEX('Bảng tra CĐ'!$E$5:$E$80,MATCH(CZ26,'Bảng tra CĐ'!$A$5:$A$80,0))="$C*$H",$C26*$H26,INDEX('Bảng tra CĐ'!$E$5:$E$80,MATCH(CZ26,'Bảng tra CĐ'!$A$5:$A$80,0))="$C*$J",$C26*$J26,INDEX('Bảng tra CĐ'!$E$5:$E$80,MATCH(CZ26,'Bảng tra CĐ'!$A$5:$A$80,0))="$C*2*($H+$I)",$C26*2*($H26+$I26),INDEX('Bảng tra CĐ'!$E$5:$E$80,MATCH(CZ26,'Bảng tra CĐ'!$A$5:$A$80,0))="$L*3600",$L26*3600,INDEX('Bảng tra CĐ'!$E$5:$E$80,MATCH(CZ26,'Bảng tra CĐ'!$A$5:$A$80,0))="$K*3600",$K26*3600),"")</f>
        <v/>
      </c>
      <c r="DB26" s="1062">
        <f>IF(IFERROR(VLOOKUP(CZ26,'Bảng tra CĐ'!$A$5:$C$80,3,0),"")="m3/h",1,_xlfn.IFS($G26&lt;18,1,$G26&lt;28,1.4,$G26&lt;40,1.6,$G26&lt;50,1.8,$G26&gt;=50,2))</f>
        <v>1.4</v>
      </c>
      <c r="DC26" s="1063" t="str">
        <f>IFERROR(IF(VLOOKUP(CZ26,'Bảng tra CĐ'!$A$5:$B$80,2,0)=0,"",VLOOKUP(CZ26,'Bảng tra CĐ'!$A$5:$B$80,2,0)),"")</f>
        <v/>
      </c>
      <c r="DD26" s="1064" t="str">
        <f t="shared" si="22"/>
        <v/>
      </c>
      <c r="DE26" s="1049"/>
      <c r="DF26" s="1064" t="str">
        <f>IFERROR(_xlfn.IFS(INDEX('Bảng tra CĐ'!$E$5:$E$80,MATCH(DE26,'Bảng tra CĐ'!$A$5:$A$80,0))="$C",$C26,INDEX('Bảng tra CĐ'!$E$5:$E$80,MATCH(DE26,'Bảng tra CĐ'!$A$5:$A$80,0))="$C*$H",$C26*$H26,INDEX('Bảng tra CĐ'!$E$5:$E$80,MATCH(DE26,'Bảng tra CĐ'!$A$5:$A$80,0))="$C*$J",$C26*$J26,INDEX('Bảng tra CĐ'!$E$5:$E$80,MATCH(DE26,'Bảng tra CĐ'!$A$5:$A$80,0))="$C*2*($H+$I)",$C26*2*($H26+$I26),INDEX('Bảng tra CĐ'!$E$5:$E$80,MATCH(DE26,'Bảng tra CĐ'!$A$5:$A$80,0))="$L*3600",$L26*3600,INDEX('Bảng tra CĐ'!$E$5:$E$80,MATCH(DE26,'Bảng tra CĐ'!$A$5:$A$80,0))="$K*3600",$K26*3600),"")</f>
        <v/>
      </c>
      <c r="DG26" s="1062">
        <f>IF(IFERROR(VLOOKUP(DE26,'Bảng tra CĐ'!$A$5:$C$80,3,0),"")="m3/h",1,_xlfn.IFS($G26&lt;18,1,$G26&lt;28,1.4,$G26&lt;40,1.6,$G26&lt;50,1.8,$G26&gt;=50,2))</f>
        <v>1.4</v>
      </c>
      <c r="DH26" s="1063" t="str">
        <f>IFERROR(IF(VLOOKUP(DE26,'Bảng tra CĐ'!$A$5:$B$80,2,0)=0,"",VLOOKUP(DE26,'Bảng tra CĐ'!$A$5:$B$80,2,0)),"")</f>
        <v/>
      </c>
      <c r="DI26" s="1064" t="str">
        <f t="shared" si="23"/>
        <v/>
      </c>
      <c r="DJ26" s="1049"/>
      <c r="DK26" s="1064" t="str">
        <f>IFERROR(_xlfn.IFS(INDEX('Bảng tra CĐ'!$E$5:$E$80,MATCH(DJ26,'Bảng tra CĐ'!$A$5:$A$80,0))="$C",$C26,INDEX('Bảng tra CĐ'!$E$5:$E$80,MATCH(DJ26,'Bảng tra CĐ'!$A$5:$A$80,0))="$C*$H",$C26*$H26,INDEX('Bảng tra CĐ'!$E$5:$E$80,MATCH(DJ26,'Bảng tra CĐ'!$A$5:$A$80,0))="$C*$J",$C26*$J26,INDEX('Bảng tra CĐ'!$E$5:$E$80,MATCH(DJ26,'Bảng tra CĐ'!$A$5:$A$80,0))="$C*2*($H+$I)",$C26*2*($H26+$I26),INDEX('Bảng tra CĐ'!$E$5:$E$80,MATCH(DJ26,'Bảng tra CĐ'!$A$5:$A$80,0))="$L*3600",$L26*3600,INDEX('Bảng tra CĐ'!$E$5:$E$80,MATCH(DJ26,'Bảng tra CĐ'!$A$5:$A$80,0))="$K*3600",$K26*3600),"")</f>
        <v/>
      </c>
      <c r="DL26" s="1062">
        <f>IF(IFERROR(VLOOKUP(DJ26,'Bảng tra CĐ'!$A$5:$C$80,3,0),"")="m3/h",1,_xlfn.IFS($G26&lt;18,1,$G26&lt;28,1.4,$G26&lt;40,1.6,$G26&lt;50,1.8,$G26&gt;=50,2))</f>
        <v>1.4</v>
      </c>
      <c r="DM26" s="1063" t="str">
        <f>IFERROR(IF(VLOOKUP(DJ26,'Bảng tra CĐ'!$A$5:$B$80,2,0)=0,"",VLOOKUP(DJ26,'Bảng tra CĐ'!$A$5:$B$80,2,0)),"")</f>
        <v/>
      </c>
      <c r="DN26" s="1064" t="str">
        <f t="shared" si="24"/>
        <v/>
      </c>
      <c r="DO26" s="1049"/>
      <c r="DP26" s="1064" t="str">
        <f>IFERROR(_xlfn.IFS(INDEX('Bảng tra CĐ'!$E$5:$E$80,MATCH(DO26,'Bảng tra CĐ'!$A$5:$A$80,0))="$C",$C26,INDEX('Bảng tra CĐ'!$E$5:$E$80,MATCH(DO26,'Bảng tra CĐ'!$A$5:$A$80,0))="$C*$H",$C26*$H26,INDEX('Bảng tra CĐ'!$E$5:$E$80,MATCH(DO26,'Bảng tra CĐ'!$A$5:$A$80,0))="$C*$J",$C26*$J26,INDEX('Bảng tra CĐ'!$E$5:$E$80,MATCH(DO26,'Bảng tra CĐ'!$A$5:$A$80,0))="$C*2*($H+$I)",$C26*2*($H26+$I26),INDEX('Bảng tra CĐ'!$E$5:$E$80,MATCH(DO26,'Bảng tra CĐ'!$A$5:$A$80,0))="$L*3600",$L26*3600,INDEX('Bảng tra CĐ'!$E$5:$E$80,MATCH(DO26,'Bảng tra CĐ'!$A$5:$A$80,0))="$K*3600",$K26*3600),"")</f>
        <v/>
      </c>
      <c r="DQ26" s="1062">
        <f>IF(IFERROR(VLOOKUP(DO26,'Bảng tra CĐ'!$A$5:$C$80,3,0),"")="m3/h",1,_xlfn.IFS($G26&lt;18,1,$G26&lt;28,1.4,$G26&lt;40,1.6,$G26&lt;50,1.8,$G26&gt;=50,2))</f>
        <v>1.4</v>
      </c>
      <c r="DR26" s="1063" t="str">
        <f>IFERROR(IF(VLOOKUP(DO26,'Bảng tra CĐ'!$A$5:$B$80,2,0)=0,"",VLOOKUP(DO26,'Bảng tra CĐ'!$A$5:$B$80,2,0)),"")</f>
        <v/>
      </c>
      <c r="DS26" s="1064" t="str">
        <f t="shared" si="25"/>
        <v/>
      </c>
      <c r="DT26" s="1049"/>
      <c r="DU26" s="1064" t="str">
        <f>IFERROR(_xlfn.IFS(INDEX('Bảng tra CĐ'!$E$5:$E$80,MATCH(DT26,'Bảng tra CĐ'!$A$5:$A$80,0))="$C",$C26,INDEX('Bảng tra CĐ'!$E$5:$E$80,MATCH(DT26,'Bảng tra CĐ'!$A$5:$A$80,0))="$C*$H",$C26*$H26,INDEX('Bảng tra CĐ'!$E$5:$E$80,MATCH(DT26,'Bảng tra CĐ'!$A$5:$A$80,0))="$C*$J",$C26*$J26,INDEX('Bảng tra CĐ'!$E$5:$E$80,MATCH(DT26,'Bảng tra CĐ'!$A$5:$A$80,0))="$C*2*($H+$I)",$C26*2*($H26+$I26),INDEX('Bảng tra CĐ'!$E$5:$E$80,MATCH(DT26,'Bảng tra CĐ'!$A$5:$A$80,0))="$L*3600",$L26*3600,INDEX('Bảng tra CĐ'!$E$5:$E$80,MATCH(DT26,'Bảng tra CĐ'!$A$5:$A$80,0))="$K*3600",$K26*3600),"")</f>
        <v/>
      </c>
      <c r="DV26" s="1062">
        <f>IF(IFERROR(VLOOKUP(DT26,'Bảng tra CĐ'!$A$5:$C$80,3,0),"")="m3/h",1,_xlfn.IFS($G26&lt;18,1,$G26&lt;28,1.4,$G26&lt;40,1.6,$G26&lt;50,1.8,$G26&gt;=50,2))</f>
        <v>1.4</v>
      </c>
      <c r="DW26" s="1063" t="str">
        <f>IFERROR(IF(VLOOKUP(DT26,'Bảng tra CĐ'!$A$5:$B$80,2,0)=0,"",VLOOKUP(DT26,'Bảng tra CĐ'!$A$5:$B$80,2,0)),"")</f>
        <v/>
      </c>
      <c r="DX26" s="1064" t="str">
        <f t="shared" si="26"/>
        <v/>
      </c>
      <c r="DY26" s="1050"/>
      <c r="DZ26" s="1064" t="str">
        <f>IFERROR(_xlfn.IFS(INDEX('Bảng tra CĐ'!$E$5:$E$80,MATCH(DY26,'Bảng tra CĐ'!$A$5:$A$80,0))="$C",$C26,INDEX('Bảng tra CĐ'!$E$5:$E$80,MATCH(DY26,'Bảng tra CĐ'!$A$5:$A$80,0))="$C*$H",$C26*$H26,INDEX('Bảng tra CĐ'!$E$5:$E$80,MATCH(DY26,'Bảng tra CĐ'!$A$5:$A$80,0))="$C*$J",$C26*$J26,INDEX('Bảng tra CĐ'!$E$5:$E$80,MATCH(DY26,'Bảng tra CĐ'!$A$5:$A$80,0))="$C*2*($H+$I)",$C26*2*($H26+$I26),INDEX('Bảng tra CĐ'!$E$5:$E$80,MATCH(DY26,'Bảng tra CĐ'!$A$5:$A$80,0))="$L*3600",$L26*3600,INDEX('Bảng tra CĐ'!$E$5:$E$80,MATCH(DY26,'Bảng tra CĐ'!$A$5:$A$80,0))="$K*3600",$K26*3600),"")</f>
        <v/>
      </c>
      <c r="EA26" s="1062">
        <f>IF(IFERROR(VLOOKUP(DY26,'Bảng tra CĐ'!$A$5:$C$80,3,0),"")="m3/h",1,_xlfn.IFS($G26&lt;18,1,$G26&lt;28,1.4,$G26&lt;40,1.6,$G26&lt;50,1.8,$G26&gt;=50,2))</f>
        <v>1.4</v>
      </c>
      <c r="EB26" s="1063" t="str">
        <f>IFERROR(IF(VLOOKUP(DY26,'Bảng tra CĐ'!$A$5:$B$80,2,0)=0,"",VLOOKUP(DY26,'Bảng tra CĐ'!$A$5:$B$80,2,0)),"")</f>
        <v/>
      </c>
      <c r="EC26" s="1064" t="str">
        <f t="shared" si="0"/>
        <v/>
      </c>
      <c r="ED26" s="1050"/>
      <c r="EE26" s="1064" t="str">
        <f>IFERROR(_xlfn.IFS(INDEX('Bảng tra CĐ'!$E$5:$E$80,MATCH(ED26,'Bảng tra CĐ'!$A$5:$A$80,0))="$C",$C26,INDEX('Bảng tra CĐ'!$E$5:$E$80,MATCH(ED26,'Bảng tra CĐ'!$A$5:$A$80,0))="$C*$H",$C26*$H26,INDEX('Bảng tra CĐ'!$E$5:$E$80,MATCH(ED26,'Bảng tra CĐ'!$A$5:$A$80,0))="$C*$J",$C26*$J26,INDEX('Bảng tra CĐ'!$E$5:$E$80,MATCH(ED26,'Bảng tra CĐ'!$A$5:$A$80,0))="$C*2*($H+$I)",$C26*2*($H26+$I26),INDEX('Bảng tra CĐ'!$E$5:$E$80,MATCH(ED26,'Bảng tra CĐ'!$A$5:$A$80,0))="$L*3600",$L26*3600,INDEX('Bảng tra CĐ'!$E$5:$E$80,MATCH(ED26,'Bảng tra CĐ'!$A$5:$A$80,0))="$K*3600",$K26*3600),"")</f>
        <v/>
      </c>
      <c r="EF26" s="1062">
        <f>IF(IFERROR(VLOOKUP(ED26,'Bảng tra CĐ'!$A$5:$C$80,3,0),"")="m3/h",1,_xlfn.IFS($G26&lt;18,1,$G26&lt;28,1.4,$G26&lt;40,1.6,$G26&lt;50,1.8,$G26&gt;=50,2))</f>
        <v>1.4</v>
      </c>
      <c r="EG26" s="1063" t="str">
        <f>IFERROR(IF(VLOOKUP(ED26,'Bảng tra CĐ'!$A$5:$B$80,2,0)=0,"",VLOOKUP(ED26,'Bảng tra CĐ'!$A$5:$B$80,2,0)),"")</f>
        <v/>
      </c>
      <c r="EH26" s="1064" t="str">
        <f t="shared" si="1"/>
        <v/>
      </c>
      <c r="EI26" s="1050"/>
      <c r="EJ26" s="1064" t="str">
        <f>IFERROR(_xlfn.IFS(INDEX('Bảng tra CĐ'!$E$5:$E$80,MATCH(EI26,'Bảng tra CĐ'!$A$5:$A$80,0))="$C",$C26,INDEX('Bảng tra CĐ'!$E$5:$E$80,MATCH(EI26,'Bảng tra CĐ'!$A$5:$A$80,0))="$C*$H",$C26*$H26,INDEX('Bảng tra CĐ'!$E$5:$E$80,MATCH(EI26,'Bảng tra CĐ'!$A$5:$A$80,0))="$C*$J",$C26*$J26,INDEX('Bảng tra CĐ'!$E$5:$E$80,MATCH(EI26,'Bảng tra CĐ'!$A$5:$A$80,0))="$C*2*($H+$I)",$C26*2*($H26+$I26),INDEX('Bảng tra CĐ'!$E$5:$E$80,MATCH(EI26,'Bảng tra CĐ'!$A$5:$A$80,0))="$L*3600",$L26*3600,INDEX('Bảng tra CĐ'!$E$5:$E$80,MATCH(EI26,'Bảng tra CĐ'!$A$5:$A$80,0))="$K*3600",$K26*3600),"")</f>
        <v/>
      </c>
      <c r="EK26" s="1062">
        <f>IF(IFERROR(VLOOKUP(EI26,'Bảng tra CĐ'!$A$5:$C$80,3,0),"")="m3/h",1,_xlfn.IFS($G26&lt;18,1,$G26&lt;28,1.4,$G26&lt;40,1.6,$G26&lt;50,1.8,$G26&gt;=50,2))</f>
        <v>1.4</v>
      </c>
      <c r="EL26" s="1063" t="str">
        <f>IFERROR(IF(VLOOKUP(EI26,'Bảng tra CĐ'!$A$5:$B$80,2,0)=0,"",VLOOKUP(EI26,'Bảng tra CĐ'!$A$5:$B$80,2,0)),"")</f>
        <v/>
      </c>
      <c r="EM26" s="1064" t="str">
        <f t="shared" si="2"/>
        <v/>
      </c>
      <c r="EN26" s="1051"/>
      <c r="EO26" s="1064" t="str">
        <f>IFERROR(_xlfn.IFS(INDEX('Bảng tra CĐ'!$E$5:$E$80,MATCH(EN26,'Bảng tra CĐ'!$A$5:$A$80,0))="$C",$C26,INDEX('Bảng tra CĐ'!$E$5:$E$80,MATCH(EN26,'Bảng tra CĐ'!$A$5:$A$80,0))="$C*$H",$C26*$H26,INDEX('Bảng tra CĐ'!$E$5:$E$80,MATCH(EN26,'Bảng tra CĐ'!$A$5:$A$80,0))="$C*$J",$C26*$J26,INDEX('Bảng tra CĐ'!$E$5:$E$80,MATCH(EN26,'Bảng tra CĐ'!$A$5:$A$80,0))="$C*2*($H+$I)",$C26*2*($H26+$I26),INDEX('Bảng tra CĐ'!$E$5:$E$80,MATCH(EN26,'Bảng tra CĐ'!$A$5:$A$80,0))="$L*3600",$L26*3600,INDEX('Bảng tra CĐ'!$E$5:$E$80,MATCH(EN26,'Bảng tra CĐ'!$A$5:$A$80,0))="$K*3600",$K26*3600),"")</f>
        <v/>
      </c>
      <c r="EP26" s="1062">
        <f>IF(IFERROR(VLOOKUP(EN26,'Bảng tra CĐ'!$A$5:$C$80,3,0),"")="m3/h",1,_xlfn.IFS($G26&lt;18,1,$G26&lt;28,1.4,$G26&lt;40,1.6,$G26&lt;50,1.8,$G26&gt;=50,2))</f>
        <v>1.4</v>
      </c>
      <c r="EQ26" s="1063" t="str">
        <f>IFERROR(IF(VLOOKUP(EN26,'Bảng tra CĐ'!$A$5:$B$80,2,0)=0,"",VLOOKUP(EN26,'Bảng tra CĐ'!$A$5:$B$80,2,0)),"")</f>
        <v/>
      </c>
      <c r="ER26" s="1064" t="str">
        <f t="shared" si="3"/>
        <v/>
      </c>
      <c r="ES26" s="1052"/>
      <c r="ET26" s="1064" t="str">
        <f>IFERROR(_xlfn.IFS(INDEX('Bảng tra CĐ'!$E$5:$E$80,MATCH(ES26,'Bảng tra CĐ'!$A$5:$A$80,0))="$C",$C26,INDEX('Bảng tra CĐ'!$E$5:$E$80,MATCH(ES26,'Bảng tra CĐ'!$A$5:$A$80,0))="$C*$H",$C26*$H26,INDEX('Bảng tra CĐ'!$E$5:$E$80,MATCH(ES26,'Bảng tra CĐ'!$A$5:$A$80,0))="$C*$J",$C26*$J26,INDEX('Bảng tra CĐ'!$E$5:$E$80,MATCH(ES26,'Bảng tra CĐ'!$A$5:$A$80,0))="$C*2*($H+$I)",$C26*2*($H26+$I26),INDEX('Bảng tra CĐ'!$E$5:$E$80,MATCH(ES26,'Bảng tra CĐ'!$A$5:$A$80,0))="$L*3600",$L26*3600,INDEX('Bảng tra CĐ'!$E$5:$E$80,MATCH(ES26,'Bảng tra CĐ'!$A$5:$A$80,0))="$K*3600",$K26*3600),"")</f>
        <v/>
      </c>
      <c r="EU26" s="1062">
        <f>IF(IFERROR(VLOOKUP(ES26,'Bảng tra CĐ'!$A$5:$C$80,3,0),"")="m3/h",1,_xlfn.IFS($G26&lt;18,1,$G26&lt;28,1.4,$G26&lt;40,1.6,$G26&lt;50,1.8,$G26&gt;=50,2))</f>
        <v>1.4</v>
      </c>
      <c r="EV26" s="1063" t="str">
        <f>IFERROR(IF(VLOOKUP(ES26,'Bảng tra CĐ'!$A$5:$B$80,2,0)=0,"",VLOOKUP(ES26,'Bảng tra CĐ'!$A$5:$B$80,2,0)),"")</f>
        <v/>
      </c>
      <c r="EW26" s="1064" t="str">
        <f t="shared" si="4"/>
        <v/>
      </c>
    </row>
    <row r="27" spans="1:153" s="5" customFormat="1" ht="38.4" customHeight="1" outlineLevel="1">
      <c r="A27" s="17">
        <v>10</v>
      </c>
      <c r="B27" s="456" t="s">
        <v>1081</v>
      </c>
      <c r="C27" s="355">
        <v>30</v>
      </c>
      <c r="D27" s="43">
        <f t="shared" si="31"/>
        <v>14</v>
      </c>
      <c r="E27" s="43">
        <f t="shared" si="5"/>
        <v>24</v>
      </c>
      <c r="F27" s="65">
        <f t="shared" si="6"/>
        <v>438</v>
      </c>
      <c r="G27" s="359">
        <v>10</v>
      </c>
      <c r="H27" s="1044">
        <v>20</v>
      </c>
      <c r="I27" s="360">
        <v>398</v>
      </c>
      <c r="J27" s="580">
        <v>20</v>
      </c>
      <c r="K27" s="100">
        <f t="shared" si="32"/>
        <v>2.5100000000000001E-3</v>
      </c>
      <c r="L27" s="92">
        <f t="shared" si="7"/>
        <v>0.75239999999999996</v>
      </c>
      <c r="M27" s="127"/>
      <c r="N27" s="1014" t="s">
        <v>1074</v>
      </c>
      <c r="O27" s="257"/>
      <c r="P27" s="245"/>
      <c r="Q27" s="257"/>
      <c r="R27" s="257"/>
      <c r="S27" s="257"/>
      <c r="T27" s="129">
        <f t="shared" si="8"/>
        <v>26760</v>
      </c>
      <c r="U27" s="128">
        <f t="shared" si="9"/>
        <v>2.2371400000000001</v>
      </c>
      <c r="V27" s="96">
        <v>3</v>
      </c>
      <c r="W27" s="97">
        <f t="shared" si="33"/>
        <v>6.7114200000000004</v>
      </c>
      <c r="AB27" s="1075" t="s">
        <v>1227</v>
      </c>
      <c r="AC27" s="1047" t="s">
        <v>1251</v>
      </c>
      <c r="AD27" s="1064">
        <f>IFERROR(_xlfn.IFS(INDEX('Bảng tra CĐ'!$E$5:$E$80,MATCH(AC27,'Bảng tra CĐ'!$A$5:$A$80,0))="$C",$C27,INDEX('Bảng tra CĐ'!$E$5:$E$80,MATCH(AC27,'Bảng tra CĐ'!$A$5:$A$80,0))="$C*$H",$C27*$H27,INDEX('Bảng tra CĐ'!$E$5:$E$80,MATCH(AC27,'Bảng tra CĐ'!$A$5:$A$80,0))="$C*$J",$C27*$J27,INDEX('Bảng tra CĐ'!$E$5:$E$80,MATCH(AC27,'Bảng tra CĐ'!$A$5:$A$80,0))="$C*2*($H+$I)",$C27*2*($H27+$I27),INDEX('Bảng tra CĐ'!$E$5:$E$80,MATCH(AC27,'Bảng tra CĐ'!$A$5:$A$80,0))="$L*3600",$L27*3600,INDEX('Bảng tra CĐ'!$E$5:$E$80,MATCH(AC27,'Bảng tra CĐ'!$A$5:$A$80,0))="$K*3600",$K27*3600),"")</f>
        <v>25080</v>
      </c>
      <c r="AE27" s="1062">
        <f>IF(IFERROR(VLOOKUP(AC27,'Bảng tra CĐ'!$A$5:$C$80,3,0),"")="m3/h",1,_xlfn.IFS($G27&lt;18,1,$G27&lt;28,1.4,$G27&lt;40,1.6,$G27&lt;50,1.8,$G27&gt;=50,2))</f>
        <v>1</v>
      </c>
      <c r="AF27" s="1063">
        <f>IFERROR(IF(VLOOKUP(AC27,'Bảng tra CĐ'!$A$5:$B$80,2,0)=0,"",VLOOKUP(AC27,'Bảng tra CĐ'!$A$5:$B$80,2,0)),"")</f>
        <v>100</v>
      </c>
      <c r="AG27" s="1064">
        <f t="shared" si="10"/>
        <v>251</v>
      </c>
      <c r="AH27" s="1047"/>
      <c r="AI27" s="139"/>
      <c r="AJ27" s="1062"/>
      <c r="AK27" s="1063"/>
      <c r="AL27" s="1064"/>
      <c r="AM27" s="1048"/>
      <c r="AN27" s="1064" t="str">
        <f>IFERROR(_xlfn.IFS(INDEX('Bảng tra CĐ'!$E$5:$E$80,MATCH(AM27,'Bảng tra CĐ'!$A$5:$A$80,0))="$C",$C27,INDEX('Bảng tra CĐ'!$E$5:$E$80,MATCH(AM27,'Bảng tra CĐ'!$A$5:$A$80,0))="$C*$H",$C27*$H27,INDEX('Bảng tra CĐ'!$E$5:$E$80,MATCH(AM27,'Bảng tra CĐ'!$A$5:$A$80,0))="$C*$J",$C27*$J27,INDEX('Bảng tra CĐ'!$E$5:$E$80,MATCH(AM27,'Bảng tra CĐ'!$A$5:$A$80,0))="$C*2*($H+$I)",$C27*2*($H27+$I27),INDEX('Bảng tra CĐ'!$E$5:$E$80,MATCH(AM27,'Bảng tra CĐ'!$A$5:$A$80,0))="$L*3600",$L27*3600,INDEX('Bảng tra CĐ'!$E$5:$E$80,MATCH(AM27,'Bảng tra CĐ'!$A$5:$A$80,0))="$K*3600",$K27*3600),"")</f>
        <v/>
      </c>
      <c r="AO27" s="1062">
        <f>IF(IFERROR(VLOOKUP(AM27,'Bảng tra CĐ'!$A$5:$C$80,3,0),"")="m3/h",1,_xlfn.IFS($G27&lt;18,1,$G27&lt;28,1.4,$G27&lt;40,1.6,$G27&lt;50,1.8,$G27&gt;=50,2))</f>
        <v>1</v>
      </c>
      <c r="AP27" s="1063" t="str">
        <f>IFERROR(IF(VLOOKUP(AM27,'Bảng tra CĐ'!$A$5:$B$80,2,0)=0,"",VLOOKUP(AM27,'Bảng tra CĐ'!$A$5:$B$80,2,0)),"")</f>
        <v/>
      </c>
      <c r="AQ27" s="1064" t="str">
        <f t="shared" si="11"/>
        <v/>
      </c>
      <c r="AR27" s="1048"/>
      <c r="AS27" s="1064" t="str">
        <f>IFERROR(_xlfn.IFS(INDEX('Bảng tra CĐ'!$E$5:$E$80,MATCH(AR27,'Bảng tra CĐ'!$A$5:$A$80,0))="$C",$C27,INDEX('Bảng tra CĐ'!$E$5:$E$80,MATCH(AR27,'Bảng tra CĐ'!$A$5:$A$80,0))="$C*$H",$C27*$H27,INDEX('Bảng tra CĐ'!$E$5:$E$80,MATCH(AR27,'Bảng tra CĐ'!$A$5:$A$80,0))="$C*$J",$C27*$J27,INDEX('Bảng tra CĐ'!$E$5:$E$80,MATCH(AR27,'Bảng tra CĐ'!$A$5:$A$80,0))="$C*2*($H+$I)",$C27*2*($H27+$I27),INDEX('Bảng tra CĐ'!$E$5:$E$80,MATCH(AR27,'Bảng tra CĐ'!$A$5:$A$80,0))="$L*3600",$L27*3600,INDEX('Bảng tra CĐ'!$E$5:$E$80,MATCH(AR27,'Bảng tra CĐ'!$A$5:$A$80,0))="$K*3600",$K27*3600),"")</f>
        <v/>
      </c>
      <c r="AT27" s="1062">
        <f>IF(IFERROR(VLOOKUP(AR27,'Bảng tra CĐ'!$A$5:$C$80,3,0),"")="m3/h",1,_xlfn.IFS($G27&lt;18,1,$G27&lt;28,1.4,$G27&lt;40,1.6,$G27&lt;50,1.8,$G27&gt;=50,2))</f>
        <v>1</v>
      </c>
      <c r="AU27" s="1063" t="str">
        <f>IFERROR(IF(VLOOKUP(AR27,'Bảng tra CĐ'!$A$5:$B$80,2,0)=0,"",VLOOKUP(AR27,'Bảng tra CĐ'!$A$5:$B$80,2,0)),"")</f>
        <v/>
      </c>
      <c r="AV27" s="1064" t="str">
        <f t="shared" si="12"/>
        <v/>
      </c>
      <c r="AW27" s="1048" t="s">
        <v>1099</v>
      </c>
      <c r="AX27" s="1064">
        <f>IFERROR(_xlfn.IFS(INDEX('Bảng tra CĐ'!$E$5:$E$80,MATCH(AW27,'Bảng tra CĐ'!$A$5:$A$80,0))="$C",$C27,INDEX('Bảng tra CĐ'!$E$5:$E$80,MATCH(AW27,'Bảng tra CĐ'!$A$5:$A$80,0))="$C*$H",$C27*$H27,INDEX('Bảng tra CĐ'!$E$5:$E$80,MATCH(AW27,'Bảng tra CĐ'!$A$5:$A$80,0))="$C*$J",$C27*$J27,INDEX('Bảng tra CĐ'!$E$5:$E$80,MATCH(AW27,'Bảng tra CĐ'!$A$5:$A$80,0))="$C*2*($H+$I)",$C27*2*($H27+$I27),INDEX('Bảng tra CĐ'!$E$5:$E$80,MATCH(AW27,'Bảng tra CĐ'!$A$5:$A$80,0))="$L*3600",$L27*3600,INDEX('Bảng tra CĐ'!$E$5:$E$80,MATCH(AW27,'Bảng tra CĐ'!$A$5:$A$80,0))="$K*3600",$K27*3600),"")</f>
        <v>2708.64</v>
      </c>
      <c r="AY27" s="1062">
        <f>IF(IFERROR(VLOOKUP(AW27,'Bảng tra CĐ'!$A$5:$C$80,3,0),"")="m3/h",1,_xlfn.IFS($G27&lt;18,1,$G27&lt;28,1.4,$G27&lt;40,1.6,$G27&lt;50,1.8,$G27&gt;=50,2))</f>
        <v>1</v>
      </c>
      <c r="AZ27" s="1063">
        <f>IFERROR(IF(VLOOKUP(AW27,'Bảng tra CĐ'!$A$5:$B$80,2,0)=0,"",VLOOKUP(AW27,'Bảng tra CĐ'!$A$5:$B$80,2,0)),"")</f>
        <v>30</v>
      </c>
      <c r="BA27" s="1064">
        <f t="shared" si="13"/>
        <v>91</v>
      </c>
      <c r="BB27" s="1049" t="s">
        <v>1140</v>
      </c>
      <c r="BC27" s="1064">
        <f>IFERROR(_xlfn.IFS(INDEX('Bảng tra CĐ'!$E$5:$E$80,MATCH(BB27,'Bảng tra CĐ'!$A$5:$A$80,0))="$C",$C27,INDEX('Bảng tra CĐ'!$E$5:$E$80,MATCH(BB27,'Bảng tra CĐ'!$A$5:$A$80,0))="$C*$H",$C27*$H27,INDEX('Bảng tra CĐ'!$E$5:$E$80,MATCH(BB27,'Bảng tra CĐ'!$A$5:$A$80,0))="$C*$J",$C27*$J27,INDEX('Bảng tra CĐ'!$E$5:$E$80,MATCH(BB27,'Bảng tra CĐ'!$A$5:$A$80,0))="$C*2*($H+$I)",$C27*2*($H27+$I27),INDEX('Bảng tra CĐ'!$E$5:$E$80,MATCH(BB27,'Bảng tra CĐ'!$A$5:$A$80,0))="$L*3600",$L27*3600,INDEX('Bảng tra CĐ'!$E$5:$E$80,MATCH(BB27,'Bảng tra CĐ'!$A$5:$A$80,0))="$K*3600",$K27*3600),"")</f>
        <v>600</v>
      </c>
      <c r="BD27" s="1062">
        <f>IF(IFERROR(VLOOKUP(BB27,'Bảng tra CĐ'!$A$5:$C$80,3,0),"")="m3/h",1,_xlfn.IFS($G27&lt;18,1,$G27&lt;28,1.4,$G27&lt;40,1.6,$G27&lt;50,1.8,$G27&gt;=50,2))</f>
        <v>1</v>
      </c>
      <c r="BE27" s="1063">
        <f>IFERROR(IF(VLOOKUP(BB27,'Bảng tra CĐ'!$A$5:$B$80,2,0)=0,"",VLOOKUP(BB27,'Bảng tra CĐ'!$A$5:$B$80,2,0)),"")</f>
        <v>29.285714285714288</v>
      </c>
      <c r="BF27" s="1064">
        <f t="shared" si="14"/>
        <v>21</v>
      </c>
      <c r="BG27" s="1049" t="s">
        <v>1164</v>
      </c>
      <c r="BH27" s="1064">
        <f>IFERROR(_xlfn.IFS(INDEX('Bảng tra CĐ'!$E$5:$E$80,MATCH(BG27,'Bảng tra CĐ'!$A$5:$A$80,0))="$C",$C27,INDEX('Bảng tra CĐ'!$E$5:$E$80,MATCH(BG27,'Bảng tra CĐ'!$A$5:$A$80,0))="$C*$H",$C27*$H27,INDEX('Bảng tra CĐ'!$E$5:$E$80,MATCH(BG27,'Bảng tra CĐ'!$A$5:$A$80,0))="$C*$J",$C27*$J27,INDEX('Bảng tra CĐ'!$E$5:$E$80,MATCH(BG27,'Bảng tra CĐ'!$A$5:$A$80,0))="$C*2*($H+$I)",$C27*2*($H27+$I27),INDEX('Bảng tra CĐ'!$E$5:$E$80,MATCH(BG27,'Bảng tra CĐ'!$A$5:$A$80,0))="$L*3600",$L27*3600,INDEX('Bảng tra CĐ'!$E$5:$E$80,MATCH(BG27,'Bảng tra CĐ'!$A$5:$A$80,0))="$K*3600",$K27*3600),"")</f>
        <v>600</v>
      </c>
      <c r="BI27" s="1062">
        <f>IF(IFERROR(VLOOKUP(BG27,'Bảng tra CĐ'!$A$5:$C$80,3,0),"")="m3/h",1,_xlfn.IFS($G27&lt;18,1,$G27&lt;28,1.4,$G27&lt;40,1.6,$G27&lt;50,1.8,$G27&gt;=50,2))</f>
        <v>1</v>
      </c>
      <c r="BJ27" s="1063">
        <f>IFERROR(IF(VLOOKUP(BG27,'Bảng tra CĐ'!$A$5:$B$80,2,0)=0,"",VLOOKUP(BG27,'Bảng tra CĐ'!$A$5:$B$80,2,0)),"")</f>
        <v>13.666666666666666</v>
      </c>
      <c r="BK27" s="1064">
        <f t="shared" si="15"/>
        <v>44</v>
      </c>
      <c r="BL27" s="1049"/>
      <c r="BM27" s="1064" t="str">
        <f>IFERROR(_xlfn.IFS(INDEX('Bảng tra CĐ'!$E$5:$E$80,MATCH(BL27,'Bảng tra CĐ'!$A$5:$A$80,0))="$C",$C27,INDEX('Bảng tra CĐ'!$E$5:$E$80,MATCH(BL27,'Bảng tra CĐ'!$A$5:$A$80,0))="$C*$H",$C27*$H27,INDEX('Bảng tra CĐ'!$E$5:$E$80,MATCH(BL27,'Bảng tra CĐ'!$A$5:$A$80,0))="$C*$J",$C27*$J27,INDEX('Bảng tra CĐ'!$E$5:$E$80,MATCH(BL27,'Bảng tra CĐ'!$A$5:$A$80,0))="$C*2*($H+$I)",$C27*2*($H27+$I27),INDEX('Bảng tra CĐ'!$E$5:$E$80,MATCH(BL27,'Bảng tra CĐ'!$A$5:$A$80,0))="$L*3600",$L27*3600,INDEX('Bảng tra CĐ'!$E$5:$E$80,MATCH(BL27,'Bảng tra CĐ'!$A$5:$A$80,0))="$K*3600",$K27*3600),"")</f>
        <v/>
      </c>
      <c r="BN27" s="1062">
        <v>1</v>
      </c>
      <c r="BO27" s="1063" t="str">
        <f>IFERROR(IF(VLOOKUP(BL27,'Bảng tra CĐ'!$A$5:$B$80,2,0)=0,"",VLOOKUP(BL27,'Bảng tra CĐ'!$A$5:$B$80,2,0)),"")</f>
        <v/>
      </c>
      <c r="BP27" s="1064" t="str">
        <f t="shared" si="16"/>
        <v/>
      </c>
      <c r="BQ27" s="1049"/>
      <c r="BR27" s="1064" t="str">
        <f>IFERROR(_xlfn.IFS(INDEX('Bảng tra CĐ'!$E$5:$E$80,MATCH(BQ27,'Bảng tra CĐ'!$A$5:$A$80,0))="$C",$C27,INDEX('Bảng tra CĐ'!$E$5:$E$80,MATCH(BQ27,'Bảng tra CĐ'!$A$5:$A$80,0))="$C*$H",$C27*$H27,INDEX('Bảng tra CĐ'!$E$5:$E$80,MATCH(BQ27,'Bảng tra CĐ'!$A$5:$A$80,0))="$C*$J",$C27*$J27,INDEX('Bảng tra CĐ'!$E$5:$E$80,MATCH(BQ27,'Bảng tra CĐ'!$A$5:$A$80,0))="$C*2*($H+$I)",$C27*2*($H27+$I27),INDEX('Bảng tra CĐ'!$E$5:$E$80,MATCH(BQ27,'Bảng tra CĐ'!$A$5:$A$80,0))="$L*3600",$L27*3600,INDEX('Bảng tra CĐ'!$E$5:$E$80,MATCH(BQ27,'Bảng tra CĐ'!$A$5:$A$80,0))="$K*3600",$K27*3600),"")</f>
        <v/>
      </c>
      <c r="BS27" s="1062">
        <f>IF(IFERROR(VLOOKUP(BQ27,'Bảng tra CĐ'!$A$5:$C$80,3,0),"")="m3/h",1,_xlfn.IFS($G27&lt;18,1,$G27&lt;28,1.4,$G27&lt;40,1.6,$G27&lt;50,1.8,$G27&gt;=50,2))</f>
        <v>1</v>
      </c>
      <c r="BT27" s="1063" t="str">
        <f>IFERROR(IF(VLOOKUP(BQ27,'Bảng tra CĐ'!$A$5:$B$80,2,0)=0,"",VLOOKUP(BQ27,'Bảng tra CĐ'!$A$5:$B$80,2,0)),"")</f>
        <v/>
      </c>
      <c r="BU27" s="1064" t="str">
        <f t="shared" si="17"/>
        <v/>
      </c>
      <c r="BV27" s="1049"/>
      <c r="BW27" s="1064" t="str">
        <f>IFERROR(_xlfn.IFS(INDEX('Bảng tra CĐ'!$E$5:$E$80,MATCH(BV27,'Bảng tra CĐ'!$A$5:$A$80,0))="$C",$C27,INDEX('Bảng tra CĐ'!$E$5:$E$80,MATCH(BV27,'Bảng tra CĐ'!$A$5:$A$80,0))="$C*$H",$C27*$H27,INDEX('Bảng tra CĐ'!$E$5:$E$80,MATCH(BV27,'Bảng tra CĐ'!$A$5:$A$80,0))="$C*$J",$C27*$J27,INDEX('Bảng tra CĐ'!$E$5:$E$80,MATCH(BV27,'Bảng tra CĐ'!$A$5:$A$80,0))="$C*2*($H+$I)",$C27*2*($H27+$I27),INDEX('Bảng tra CĐ'!$E$5:$E$80,MATCH(BV27,'Bảng tra CĐ'!$A$5:$A$80,0))="$L*3600",$L27*3600,INDEX('Bảng tra CĐ'!$E$5:$E$80,MATCH(BV27,'Bảng tra CĐ'!$A$5:$A$80,0))="$K*3600",$K27*3600),"")</f>
        <v/>
      </c>
      <c r="BX27" s="1062">
        <f>IF(IFERROR(VLOOKUP(BV27,'Bảng tra CĐ'!$A$5:$C$80,3,0),"")="m3/h",1,_xlfn.IFS($G27&lt;18,1,$G27&lt;28,1.4,$G27&lt;40,1.6,$G27&lt;50,1.8,$G27&gt;=50,2))</f>
        <v>1</v>
      </c>
      <c r="BY27" s="1063" t="str">
        <f>IFERROR(IF(VLOOKUP(BV27,'Bảng tra CĐ'!$A$5:$B$80,2,0)=0,"",VLOOKUP(BV27,'Bảng tra CĐ'!$A$5:$B$80,2,0)),"")</f>
        <v/>
      </c>
      <c r="BZ27" s="1064" t="str">
        <f t="shared" si="34"/>
        <v/>
      </c>
      <c r="CA27" s="1048"/>
      <c r="CB27" s="139"/>
      <c r="CC27" s="1062"/>
      <c r="CD27" s="1063"/>
      <c r="CE27" s="1064"/>
      <c r="CF27" s="1049" t="s">
        <v>1179</v>
      </c>
      <c r="CG27" s="1064">
        <f>IFERROR(_xlfn.IFS(INDEX('Bảng tra CĐ'!$E$5:$E$80,MATCH(CF27,'Bảng tra CĐ'!$A$5:$A$80,0))="$C",$C27,INDEX('Bảng tra CĐ'!$E$5:$E$80,MATCH(CF27,'Bảng tra CĐ'!$A$5:$A$80,0))="$C*$H",$C27*$H27,INDEX('Bảng tra CĐ'!$E$5:$E$80,MATCH(CF27,'Bảng tra CĐ'!$A$5:$A$80,0))="$C*$J",$C27*$J27,INDEX('Bảng tra CĐ'!$E$5:$E$80,MATCH(CF27,'Bảng tra CĐ'!$A$5:$A$80,0))="$C*2*($H+$I)",$C27*2*($H27+$I27),INDEX('Bảng tra CĐ'!$E$5:$E$80,MATCH(CF27,'Bảng tra CĐ'!$A$5:$A$80,0))="$L*3600",$L27*3600,INDEX('Bảng tra CĐ'!$E$5:$E$80,MATCH(CF27,'Bảng tra CĐ'!$A$5:$A$80,0))="$K*3600",$K27*3600),"")</f>
        <v>2708.64</v>
      </c>
      <c r="CH27" s="1062">
        <f>IF(IFERROR(VLOOKUP(CF27,'Bảng tra CĐ'!$A$5:$C$80,3,0),"")="m3/h",1,_xlfn.IFS($G27&lt;18,1,$G27&lt;28,1.4,$G27&lt;40,1.6,$G27&lt;50,1.8,$G27&gt;=50,2))</f>
        <v>1</v>
      </c>
      <c r="CI27" s="1063">
        <f>IFERROR(IF(VLOOKUP(CF27,'Bảng tra CĐ'!$A$5:$B$80,2,0)=0,"",VLOOKUP(CF27,'Bảng tra CĐ'!$A$5:$B$80,2,0)),"")</f>
        <v>10</v>
      </c>
      <c r="CJ27" s="1064">
        <f t="shared" si="18"/>
        <v>271</v>
      </c>
      <c r="CK27" s="1049"/>
      <c r="CL27" s="1064" t="str">
        <f>IFERROR(_xlfn.IFS(INDEX('Bảng tra CĐ'!$E$5:$E$80,MATCH(CK27,'Bảng tra CĐ'!$A$5:$A$80,0))="$C",$C27,INDEX('Bảng tra CĐ'!$E$5:$E$80,MATCH(CK27,'Bảng tra CĐ'!$A$5:$A$80,0))="$C*$H",$C27*$H27,INDEX('Bảng tra CĐ'!$E$5:$E$80,MATCH(CK27,'Bảng tra CĐ'!$A$5:$A$80,0))="$C*$J",$C27*$J27,INDEX('Bảng tra CĐ'!$E$5:$E$80,MATCH(CK27,'Bảng tra CĐ'!$A$5:$A$80,0))="$C*2*($H+$I)",$C27*2*($H27+$I27),INDEX('Bảng tra CĐ'!$E$5:$E$80,MATCH(CK27,'Bảng tra CĐ'!$A$5:$A$80,0))="$L*3600",$L27*3600,INDEX('Bảng tra CĐ'!$E$5:$E$80,MATCH(CK27,'Bảng tra CĐ'!$A$5:$A$80,0))="$K*3600",$K27*3600),"")</f>
        <v/>
      </c>
      <c r="CM27" s="1062">
        <f>IF(IFERROR(VLOOKUP(CK27,'Bảng tra CĐ'!$A$5:$C$80,3,0),"")="m3/h",1,_xlfn.IFS($G27&lt;18,1,$G27&lt;28,1.4,$G27&lt;40,1.6,$G27&lt;50,1.8,$G27&gt;=50,2))</f>
        <v>1</v>
      </c>
      <c r="CN27" s="1063" t="str">
        <f>IFERROR(IF(VLOOKUP(CK27,'Bảng tra CĐ'!$A$5:$B$80,2,0)=0,"",VLOOKUP(CK27,'Bảng tra CĐ'!$A$5:$B$80,2,0)),"")</f>
        <v/>
      </c>
      <c r="CO27" s="1064" t="str">
        <f t="shared" si="19"/>
        <v/>
      </c>
      <c r="CP27" s="1048"/>
      <c r="CQ27" s="1064" t="str">
        <f>IFERROR(_xlfn.IFS(INDEX('Bảng tra CĐ'!$E$5:$E$80,MATCH(CP27,'Bảng tra CĐ'!$A$5:$A$80,0))="$C",$C27,INDEX('Bảng tra CĐ'!$E$5:$E$80,MATCH(CP27,'Bảng tra CĐ'!$A$5:$A$80,0))="$C*$H",$C27*$H27,INDEX('Bảng tra CĐ'!$E$5:$E$80,MATCH(CP27,'Bảng tra CĐ'!$A$5:$A$80,0))="$C*$J",$C27*$J27,INDEX('Bảng tra CĐ'!$E$5:$E$80,MATCH(CP27,'Bảng tra CĐ'!$A$5:$A$80,0))="$C*2*($H+$I)",$C27*2*($H27+$I27),INDEX('Bảng tra CĐ'!$E$5:$E$80,MATCH(CP27,'Bảng tra CĐ'!$A$5:$A$80,0))="$L*3600",$L27*3600,INDEX('Bảng tra CĐ'!$E$5:$E$80,MATCH(CP27,'Bảng tra CĐ'!$A$5:$A$80,0))="$K*3600",$K27*3600),"")</f>
        <v/>
      </c>
      <c r="CR27" s="1062">
        <f>IF(IFERROR(VLOOKUP(CP27,'Bảng tra CĐ'!$A$5:$C$80,3,0),"")="m3/h",1,_xlfn.IFS($G27&lt;18,1,$G27&lt;28,1.4,$G27&lt;40,1.6,$G27&lt;50,1.8,$G27&gt;=50,2))</f>
        <v>1</v>
      </c>
      <c r="CS27" s="1063" t="str">
        <f>IFERROR(IF(VLOOKUP(CP27,'Bảng tra CĐ'!$A$5:$B$80,2,0)=0,"",VLOOKUP(CP27,'Bảng tra CĐ'!$A$5:$B$80,2,0)),"")</f>
        <v/>
      </c>
      <c r="CT27" s="1064" t="str">
        <f t="shared" si="20"/>
        <v/>
      </c>
      <c r="CU27" s="1049"/>
      <c r="CV27" s="1064" t="str">
        <f>IFERROR(_xlfn.IFS(INDEX('Bảng tra CĐ'!$E$5:$E$80,MATCH(CU27,'Bảng tra CĐ'!$A$5:$A$80,0))="$C",$C27,INDEX('Bảng tra CĐ'!$E$5:$E$80,MATCH(CU27,'Bảng tra CĐ'!$A$5:$A$80,0))="$C*$H",$C27*$H27,INDEX('Bảng tra CĐ'!$E$5:$E$80,MATCH(CU27,'Bảng tra CĐ'!$A$5:$A$80,0))="$C*$J",$C27*$J27,INDEX('Bảng tra CĐ'!$E$5:$E$80,MATCH(CU27,'Bảng tra CĐ'!$A$5:$A$80,0))="$C*2*($H+$I)",$C27*2*($H27+$I27),INDEX('Bảng tra CĐ'!$E$5:$E$80,MATCH(CU27,'Bảng tra CĐ'!$A$5:$A$80,0))="$L*3600",$L27*3600,INDEX('Bảng tra CĐ'!$E$5:$E$80,MATCH(CU27,'Bảng tra CĐ'!$A$5:$A$80,0))="$K*3600",$K27*3600),"")</f>
        <v/>
      </c>
      <c r="CW27" s="1062">
        <f>IF(IFERROR(VLOOKUP(CU27,'Bảng tra CĐ'!$A$5:$C$80,3,0),"")="m3/h",1,_xlfn.IFS($G27&lt;18,1,$G27&lt;28,1.4,$G27&lt;40,1.6,$G27&lt;50,1.8,$G27&gt;=50,2))</f>
        <v>1</v>
      </c>
      <c r="CX27" s="1063" t="str">
        <f>IFERROR(IF(VLOOKUP(CU27,'Bảng tra CĐ'!$A$5:$B$80,2,0)=0,"",VLOOKUP(CU27,'Bảng tra CĐ'!$A$5:$B$80,2,0)),"")</f>
        <v/>
      </c>
      <c r="CY27" s="1064" t="str">
        <f t="shared" si="21"/>
        <v/>
      </c>
      <c r="CZ27" s="1077"/>
      <c r="DA27" s="1064" t="str">
        <f>IFERROR(_xlfn.IFS(INDEX('Bảng tra CĐ'!$E$5:$E$80,MATCH(CZ27,'Bảng tra CĐ'!$A$5:$A$80,0))="$C",$C27,INDEX('Bảng tra CĐ'!$E$5:$E$80,MATCH(CZ27,'Bảng tra CĐ'!$A$5:$A$80,0))="$C*$H",$C27*$H27,INDEX('Bảng tra CĐ'!$E$5:$E$80,MATCH(CZ27,'Bảng tra CĐ'!$A$5:$A$80,0))="$C*$J",$C27*$J27,INDEX('Bảng tra CĐ'!$E$5:$E$80,MATCH(CZ27,'Bảng tra CĐ'!$A$5:$A$80,0))="$C*2*($H+$I)",$C27*2*($H27+$I27),INDEX('Bảng tra CĐ'!$E$5:$E$80,MATCH(CZ27,'Bảng tra CĐ'!$A$5:$A$80,0))="$L*3600",$L27*3600,INDEX('Bảng tra CĐ'!$E$5:$E$80,MATCH(CZ27,'Bảng tra CĐ'!$A$5:$A$80,0))="$K*3600",$K27*3600),"")</f>
        <v/>
      </c>
      <c r="DB27" s="1062">
        <f>IF(IFERROR(VLOOKUP(CZ27,'Bảng tra CĐ'!$A$5:$C$80,3,0),"")="m3/h",1,_xlfn.IFS($G27&lt;18,1,$G27&lt;28,1.4,$G27&lt;40,1.6,$G27&lt;50,1.8,$G27&gt;=50,2))</f>
        <v>1</v>
      </c>
      <c r="DC27" s="1063" t="str">
        <f>IFERROR(IF(VLOOKUP(CZ27,'Bảng tra CĐ'!$A$5:$B$80,2,0)=0,"",VLOOKUP(CZ27,'Bảng tra CĐ'!$A$5:$B$80,2,0)),"")</f>
        <v/>
      </c>
      <c r="DD27" s="1064" t="str">
        <f t="shared" si="22"/>
        <v/>
      </c>
      <c r="DE27" s="1049"/>
      <c r="DF27" s="1064" t="str">
        <f>IFERROR(_xlfn.IFS(INDEX('Bảng tra CĐ'!$E$5:$E$80,MATCH(DE27,'Bảng tra CĐ'!$A$5:$A$80,0))="$C",$C27,INDEX('Bảng tra CĐ'!$E$5:$E$80,MATCH(DE27,'Bảng tra CĐ'!$A$5:$A$80,0))="$C*$H",$C27*$H27,INDEX('Bảng tra CĐ'!$E$5:$E$80,MATCH(DE27,'Bảng tra CĐ'!$A$5:$A$80,0))="$C*$J",$C27*$J27,INDEX('Bảng tra CĐ'!$E$5:$E$80,MATCH(DE27,'Bảng tra CĐ'!$A$5:$A$80,0))="$C*2*($H+$I)",$C27*2*($H27+$I27),INDEX('Bảng tra CĐ'!$E$5:$E$80,MATCH(DE27,'Bảng tra CĐ'!$A$5:$A$80,0))="$L*3600",$L27*3600,INDEX('Bảng tra CĐ'!$E$5:$E$80,MATCH(DE27,'Bảng tra CĐ'!$A$5:$A$80,0))="$K*3600",$K27*3600),"")</f>
        <v/>
      </c>
      <c r="DG27" s="1062">
        <f>IF(IFERROR(VLOOKUP(DE27,'Bảng tra CĐ'!$A$5:$C$80,3,0),"")="m3/h",1,_xlfn.IFS($G27&lt;18,1,$G27&lt;28,1.4,$G27&lt;40,1.6,$G27&lt;50,1.8,$G27&gt;=50,2))</f>
        <v>1</v>
      </c>
      <c r="DH27" s="1063" t="str">
        <f>IFERROR(IF(VLOOKUP(DE27,'Bảng tra CĐ'!$A$5:$B$80,2,0)=0,"",VLOOKUP(DE27,'Bảng tra CĐ'!$A$5:$B$80,2,0)),"")</f>
        <v/>
      </c>
      <c r="DI27" s="1064" t="str">
        <f t="shared" si="23"/>
        <v/>
      </c>
      <c r="DJ27" s="1049"/>
      <c r="DK27" s="1064" t="str">
        <f>IFERROR(_xlfn.IFS(INDEX('Bảng tra CĐ'!$E$5:$E$80,MATCH(DJ27,'Bảng tra CĐ'!$A$5:$A$80,0))="$C",$C27,INDEX('Bảng tra CĐ'!$E$5:$E$80,MATCH(DJ27,'Bảng tra CĐ'!$A$5:$A$80,0))="$C*$H",$C27*$H27,INDEX('Bảng tra CĐ'!$E$5:$E$80,MATCH(DJ27,'Bảng tra CĐ'!$A$5:$A$80,0))="$C*$J",$C27*$J27,INDEX('Bảng tra CĐ'!$E$5:$E$80,MATCH(DJ27,'Bảng tra CĐ'!$A$5:$A$80,0))="$C*2*($H+$I)",$C27*2*($H27+$I27),INDEX('Bảng tra CĐ'!$E$5:$E$80,MATCH(DJ27,'Bảng tra CĐ'!$A$5:$A$80,0))="$L*3600",$L27*3600,INDEX('Bảng tra CĐ'!$E$5:$E$80,MATCH(DJ27,'Bảng tra CĐ'!$A$5:$A$80,0))="$K*3600",$K27*3600),"")</f>
        <v/>
      </c>
      <c r="DL27" s="1062">
        <f>IF(IFERROR(VLOOKUP(DJ27,'Bảng tra CĐ'!$A$5:$C$80,3,0),"")="m3/h",1,_xlfn.IFS($G27&lt;18,1,$G27&lt;28,1.4,$G27&lt;40,1.6,$G27&lt;50,1.8,$G27&gt;=50,2))</f>
        <v>1</v>
      </c>
      <c r="DM27" s="1063" t="str">
        <f>IFERROR(IF(VLOOKUP(DJ27,'Bảng tra CĐ'!$A$5:$B$80,2,0)=0,"",VLOOKUP(DJ27,'Bảng tra CĐ'!$A$5:$B$80,2,0)),"")</f>
        <v/>
      </c>
      <c r="DN27" s="1064" t="str">
        <f t="shared" si="24"/>
        <v/>
      </c>
      <c r="DO27" s="1049"/>
      <c r="DP27" s="1064" t="str">
        <f>IFERROR(_xlfn.IFS(INDEX('Bảng tra CĐ'!$E$5:$E$80,MATCH(DO27,'Bảng tra CĐ'!$A$5:$A$80,0))="$C",$C27,INDEX('Bảng tra CĐ'!$E$5:$E$80,MATCH(DO27,'Bảng tra CĐ'!$A$5:$A$80,0))="$C*$H",$C27*$H27,INDEX('Bảng tra CĐ'!$E$5:$E$80,MATCH(DO27,'Bảng tra CĐ'!$A$5:$A$80,0))="$C*$J",$C27*$J27,INDEX('Bảng tra CĐ'!$E$5:$E$80,MATCH(DO27,'Bảng tra CĐ'!$A$5:$A$80,0))="$C*2*($H+$I)",$C27*2*($H27+$I27),INDEX('Bảng tra CĐ'!$E$5:$E$80,MATCH(DO27,'Bảng tra CĐ'!$A$5:$A$80,0))="$L*3600",$L27*3600,INDEX('Bảng tra CĐ'!$E$5:$E$80,MATCH(DO27,'Bảng tra CĐ'!$A$5:$A$80,0))="$K*3600",$K27*3600),"")</f>
        <v/>
      </c>
      <c r="DQ27" s="1062">
        <f>IF(IFERROR(VLOOKUP(DO27,'Bảng tra CĐ'!$A$5:$C$80,3,0),"")="m3/h",1,_xlfn.IFS($G27&lt;18,1,$G27&lt;28,1.4,$G27&lt;40,1.6,$G27&lt;50,1.8,$G27&gt;=50,2))</f>
        <v>1</v>
      </c>
      <c r="DR27" s="1063" t="str">
        <f>IFERROR(IF(VLOOKUP(DO27,'Bảng tra CĐ'!$A$5:$B$80,2,0)=0,"",VLOOKUP(DO27,'Bảng tra CĐ'!$A$5:$B$80,2,0)),"")</f>
        <v/>
      </c>
      <c r="DS27" s="1064" t="str">
        <f t="shared" si="25"/>
        <v/>
      </c>
      <c r="DT27" s="1049"/>
      <c r="DU27" s="1064" t="str">
        <f>IFERROR(_xlfn.IFS(INDEX('Bảng tra CĐ'!$E$5:$E$80,MATCH(DT27,'Bảng tra CĐ'!$A$5:$A$80,0))="$C",$C27,INDEX('Bảng tra CĐ'!$E$5:$E$80,MATCH(DT27,'Bảng tra CĐ'!$A$5:$A$80,0))="$C*$H",$C27*$H27,INDEX('Bảng tra CĐ'!$E$5:$E$80,MATCH(DT27,'Bảng tra CĐ'!$A$5:$A$80,0))="$C*$J",$C27*$J27,INDEX('Bảng tra CĐ'!$E$5:$E$80,MATCH(DT27,'Bảng tra CĐ'!$A$5:$A$80,0))="$C*2*($H+$I)",$C27*2*($H27+$I27),INDEX('Bảng tra CĐ'!$E$5:$E$80,MATCH(DT27,'Bảng tra CĐ'!$A$5:$A$80,0))="$L*3600",$L27*3600,INDEX('Bảng tra CĐ'!$E$5:$E$80,MATCH(DT27,'Bảng tra CĐ'!$A$5:$A$80,0))="$K*3600",$K27*3600),"")</f>
        <v/>
      </c>
      <c r="DV27" s="1062">
        <f>IF(IFERROR(VLOOKUP(DT27,'Bảng tra CĐ'!$A$5:$C$80,3,0),"")="m3/h",1,_xlfn.IFS($G27&lt;18,1,$G27&lt;28,1.4,$G27&lt;40,1.6,$G27&lt;50,1.8,$G27&gt;=50,2))</f>
        <v>1</v>
      </c>
      <c r="DW27" s="1063" t="str">
        <f>IFERROR(IF(VLOOKUP(DT27,'Bảng tra CĐ'!$A$5:$B$80,2,0)=0,"",VLOOKUP(DT27,'Bảng tra CĐ'!$A$5:$B$80,2,0)),"")</f>
        <v/>
      </c>
      <c r="DX27" s="1064" t="str">
        <f t="shared" si="26"/>
        <v/>
      </c>
      <c r="DY27" s="1050"/>
      <c r="DZ27" s="1064" t="str">
        <f>IFERROR(_xlfn.IFS(INDEX('Bảng tra CĐ'!$E$5:$E$80,MATCH(DY27,'Bảng tra CĐ'!$A$5:$A$80,0))="$C",$C27,INDEX('Bảng tra CĐ'!$E$5:$E$80,MATCH(DY27,'Bảng tra CĐ'!$A$5:$A$80,0))="$C*$H",$C27*$H27,INDEX('Bảng tra CĐ'!$E$5:$E$80,MATCH(DY27,'Bảng tra CĐ'!$A$5:$A$80,0))="$C*$J",$C27*$J27,INDEX('Bảng tra CĐ'!$E$5:$E$80,MATCH(DY27,'Bảng tra CĐ'!$A$5:$A$80,0))="$C*2*($H+$I)",$C27*2*($H27+$I27),INDEX('Bảng tra CĐ'!$E$5:$E$80,MATCH(DY27,'Bảng tra CĐ'!$A$5:$A$80,0))="$L*3600",$L27*3600,INDEX('Bảng tra CĐ'!$E$5:$E$80,MATCH(DY27,'Bảng tra CĐ'!$A$5:$A$80,0))="$K*3600",$K27*3600),"")</f>
        <v/>
      </c>
      <c r="EA27" s="1062">
        <f>IF(IFERROR(VLOOKUP(DY27,'Bảng tra CĐ'!$A$5:$C$80,3,0),"")="m3/h",1,_xlfn.IFS($G27&lt;18,1,$G27&lt;28,1.4,$G27&lt;40,1.6,$G27&lt;50,1.8,$G27&gt;=50,2))</f>
        <v>1</v>
      </c>
      <c r="EB27" s="1063" t="str">
        <f>IFERROR(IF(VLOOKUP(DY27,'Bảng tra CĐ'!$A$5:$B$80,2,0)=0,"",VLOOKUP(DY27,'Bảng tra CĐ'!$A$5:$B$80,2,0)),"")</f>
        <v/>
      </c>
      <c r="EC27" s="1064" t="str">
        <f t="shared" si="0"/>
        <v/>
      </c>
      <c r="ED27" s="1050"/>
      <c r="EE27" s="1064" t="str">
        <f>IFERROR(_xlfn.IFS(INDEX('Bảng tra CĐ'!$E$5:$E$80,MATCH(ED27,'Bảng tra CĐ'!$A$5:$A$80,0))="$C",$C27,INDEX('Bảng tra CĐ'!$E$5:$E$80,MATCH(ED27,'Bảng tra CĐ'!$A$5:$A$80,0))="$C*$H",$C27*$H27,INDEX('Bảng tra CĐ'!$E$5:$E$80,MATCH(ED27,'Bảng tra CĐ'!$A$5:$A$80,0))="$C*$J",$C27*$J27,INDEX('Bảng tra CĐ'!$E$5:$E$80,MATCH(ED27,'Bảng tra CĐ'!$A$5:$A$80,0))="$C*2*($H+$I)",$C27*2*($H27+$I27),INDEX('Bảng tra CĐ'!$E$5:$E$80,MATCH(ED27,'Bảng tra CĐ'!$A$5:$A$80,0))="$L*3600",$L27*3600,INDEX('Bảng tra CĐ'!$E$5:$E$80,MATCH(ED27,'Bảng tra CĐ'!$A$5:$A$80,0))="$K*3600",$K27*3600),"")</f>
        <v/>
      </c>
      <c r="EF27" s="1062">
        <f>IF(IFERROR(VLOOKUP(ED27,'Bảng tra CĐ'!$A$5:$C$80,3,0),"")="m3/h",1,_xlfn.IFS($G27&lt;18,1,$G27&lt;28,1.4,$G27&lt;40,1.6,$G27&lt;50,1.8,$G27&gt;=50,2))</f>
        <v>1</v>
      </c>
      <c r="EG27" s="1063" t="str">
        <f>IFERROR(IF(VLOOKUP(ED27,'Bảng tra CĐ'!$A$5:$B$80,2,0)=0,"",VLOOKUP(ED27,'Bảng tra CĐ'!$A$5:$B$80,2,0)),"")</f>
        <v/>
      </c>
      <c r="EH27" s="1064" t="str">
        <f t="shared" si="1"/>
        <v/>
      </c>
      <c r="EI27" s="1050"/>
      <c r="EJ27" s="1064" t="str">
        <f>IFERROR(_xlfn.IFS(INDEX('Bảng tra CĐ'!$E$5:$E$80,MATCH(EI27,'Bảng tra CĐ'!$A$5:$A$80,0))="$C",$C27,INDEX('Bảng tra CĐ'!$E$5:$E$80,MATCH(EI27,'Bảng tra CĐ'!$A$5:$A$80,0))="$C*$H",$C27*$H27,INDEX('Bảng tra CĐ'!$E$5:$E$80,MATCH(EI27,'Bảng tra CĐ'!$A$5:$A$80,0))="$C*$J",$C27*$J27,INDEX('Bảng tra CĐ'!$E$5:$E$80,MATCH(EI27,'Bảng tra CĐ'!$A$5:$A$80,0))="$C*2*($H+$I)",$C27*2*($H27+$I27),INDEX('Bảng tra CĐ'!$E$5:$E$80,MATCH(EI27,'Bảng tra CĐ'!$A$5:$A$80,0))="$L*3600",$L27*3600,INDEX('Bảng tra CĐ'!$E$5:$E$80,MATCH(EI27,'Bảng tra CĐ'!$A$5:$A$80,0))="$K*3600",$K27*3600),"")</f>
        <v/>
      </c>
      <c r="EK27" s="1062">
        <f>IF(IFERROR(VLOOKUP(EI27,'Bảng tra CĐ'!$A$5:$C$80,3,0),"")="m3/h",1,_xlfn.IFS($G27&lt;18,1,$G27&lt;28,1.4,$G27&lt;40,1.6,$G27&lt;50,1.8,$G27&gt;=50,2))</f>
        <v>1</v>
      </c>
      <c r="EL27" s="1063" t="str">
        <f>IFERROR(IF(VLOOKUP(EI27,'Bảng tra CĐ'!$A$5:$B$80,2,0)=0,"",VLOOKUP(EI27,'Bảng tra CĐ'!$A$5:$B$80,2,0)),"")</f>
        <v/>
      </c>
      <c r="EM27" s="1064" t="str">
        <f t="shared" si="2"/>
        <v/>
      </c>
      <c r="EN27" s="1051"/>
      <c r="EO27" s="1064" t="str">
        <f>IFERROR(_xlfn.IFS(INDEX('Bảng tra CĐ'!$E$5:$E$80,MATCH(EN27,'Bảng tra CĐ'!$A$5:$A$80,0))="$C",$C27,INDEX('Bảng tra CĐ'!$E$5:$E$80,MATCH(EN27,'Bảng tra CĐ'!$A$5:$A$80,0))="$C*$H",$C27*$H27,INDEX('Bảng tra CĐ'!$E$5:$E$80,MATCH(EN27,'Bảng tra CĐ'!$A$5:$A$80,0))="$C*$J",$C27*$J27,INDEX('Bảng tra CĐ'!$E$5:$E$80,MATCH(EN27,'Bảng tra CĐ'!$A$5:$A$80,0))="$C*2*($H+$I)",$C27*2*($H27+$I27),INDEX('Bảng tra CĐ'!$E$5:$E$80,MATCH(EN27,'Bảng tra CĐ'!$A$5:$A$80,0))="$L*3600",$L27*3600,INDEX('Bảng tra CĐ'!$E$5:$E$80,MATCH(EN27,'Bảng tra CĐ'!$A$5:$A$80,0))="$K*3600",$K27*3600),"")</f>
        <v/>
      </c>
      <c r="EP27" s="1062">
        <f>IF(IFERROR(VLOOKUP(EN27,'Bảng tra CĐ'!$A$5:$C$80,3,0),"")="m3/h",1,_xlfn.IFS($G27&lt;18,1,$G27&lt;28,1.4,$G27&lt;40,1.6,$G27&lt;50,1.8,$G27&gt;=50,2))</f>
        <v>1</v>
      </c>
      <c r="EQ27" s="1063" t="str">
        <f>IFERROR(IF(VLOOKUP(EN27,'Bảng tra CĐ'!$A$5:$B$80,2,0)=0,"",VLOOKUP(EN27,'Bảng tra CĐ'!$A$5:$B$80,2,0)),"")</f>
        <v/>
      </c>
      <c r="ER27" s="1064" t="str">
        <f t="shared" si="3"/>
        <v/>
      </c>
      <c r="ES27" s="1052"/>
      <c r="ET27" s="1064" t="str">
        <f>IFERROR(_xlfn.IFS(INDEX('Bảng tra CĐ'!$E$5:$E$80,MATCH(ES27,'Bảng tra CĐ'!$A$5:$A$80,0))="$C",$C27,INDEX('Bảng tra CĐ'!$E$5:$E$80,MATCH(ES27,'Bảng tra CĐ'!$A$5:$A$80,0))="$C*$H",$C27*$H27,INDEX('Bảng tra CĐ'!$E$5:$E$80,MATCH(ES27,'Bảng tra CĐ'!$A$5:$A$80,0))="$C*$J",$C27*$J27,INDEX('Bảng tra CĐ'!$E$5:$E$80,MATCH(ES27,'Bảng tra CĐ'!$A$5:$A$80,0))="$C*2*($H+$I)",$C27*2*($H27+$I27),INDEX('Bảng tra CĐ'!$E$5:$E$80,MATCH(ES27,'Bảng tra CĐ'!$A$5:$A$80,0))="$L*3600",$L27*3600,INDEX('Bảng tra CĐ'!$E$5:$E$80,MATCH(ES27,'Bảng tra CĐ'!$A$5:$A$80,0))="$K*3600",$K27*3600),"")</f>
        <v/>
      </c>
      <c r="EU27" s="1062">
        <f>IF(IFERROR(VLOOKUP(ES27,'Bảng tra CĐ'!$A$5:$C$80,3,0),"")="m3/h",1,_xlfn.IFS($G27&lt;18,1,$G27&lt;28,1.4,$G27&lt;40,1.6,$G27&lt;50,1.8,$G27&gt;=50,2))</f>
        <v>1</v>
      </c>
      <c r="EV27" s="1063" t="str">
        <f>IFERROR(IF(VLOOKUP(ES27,'Bảng tra CĐ'!$A$5:$B$80,2,0)=0,"",VLOOKUP(ES27,'Bảng tra CĐ'!$A$5:$B$80,2,0)),"")</f>
        <v/>
      </c>
      <c r="EW27" s="1064" t="str">
        <f t="shared" si="4"/>
        <v/>
      </c>
    </row>
    <row r="28" spans="1:153" s="5" customFormat="1" ht="38.4" customHeight="1" outlineLevel="1" thickBot="1">
      <c r="A28" s="17">
        <v>11</v>
      </c>
      <c r="B28" s="456" t="s">
        <v>1082</v>
      </c>
      <c r="C28" s="355">
        <v>1</v>
      </c>
      <c r="D28" s="43">
        <f t="shared" si="31"/>
        <v>14</v>
      </c>
      <c r="E28" s="43">
        <f t="shared" si="5"/>
        <v>34</v>
      </c>
      <c r="F28" s="65">
        <f t="shared" si="6"/>
        <v>840</v>
      </c>
      <c r="G28" s="359">
        <v>10</v>
      </c>
      <c r="H28" s="360">
        <v>30</v>
      </c>
      <c r="I28" s="360">
        <v>790</v>
      </c>
      <c r="J28" s="580">
        <v>30</v>
      </c>
      <c r="K28" s="100">
        <f t="shared" si="32"/>
        <v>2.5000000000000001E-4</v>
      </c>
      <c r="L28" s="92">
        <f t="shared" si="7"/>
        <v>6.5600000000000006E-2</v>
      </c>
      <c r="M28" s="127"/>
      <c r="N28" s="1014" t="s">
        <v>1074</v>
      </c>
      <c r="O28" s="257"/>
      <c r="P28" s="245"/>
      <c r="Q28" s="257"/>
      <c r="R28" s="257"/>
      <c r="S28" s="257"/>
      <c r="T28" s="129">
        <f t="shared" si="8"/>
        <v>892</v>
      </c>
      <c r="U28" s="128">
        <f t="shared" si="9"/>
        <v>0.21942999999999999</v>
      </c>
      <c r="V28" s="96">
        <v>3</v>
      </c>
      <c r="W28" s="97">
        <f t="shared" si="33"/>
        <v>0.65828999999999993</v>
      </c>
      <c r="AB28" s="1075" t="s">
        <v>1228</v>
      </c>
      <c r="AC28" s="1047" t="s">
        <v>1251</v>
      </c>
      <c r="AD28" s="1064">
        <f>IFERROR(_xlfn.IFS(INDEX('Bảng tra CĐ'!$E$5:$E$80,MATCH(AC28,'Bảng tra CĐ'!$A$5:$A$80,0))="$C",$C28,INDEX('Bảng tra CĐ'!$E$5:$E$80,MATCH(AC28,'Bảng tra CĐ'!$A$5:$A$80,0))="$C*$H",$C28*$H28,INDEX('Bảng tra CĐ'!$E$5:$E$80,MATCH(AC28,'Bảng tra CĐ'!$A$5:$A$80,0))="$C*$J",$C28*$J28,INDEX('Bảng tra CĐ'!$E$5:$E$80,MATCH(AC28,'Bảng tra CĐ'!$A$5:$A$80,0))="$C*2*($H+$I)",$C28*2*($H28+$I28),INDEX('Bảng tra CĐ'!$E$5:$E$80,MATCH(AC28,'Bảng tra CĐ'!$A$5:$A$80,0))="$L*3600",$L28*3600,INDEX('Bảng tra CĐ'!$E$5:$E$80,MATCH(AC28,'Bảng tra CĐ'!$A$5:$A$80,0))="$K*3600",$K28*3600),"")</f>
        <v>1640</v>
      </c>
      <c r="AE28" s="1062">
        <f>IF(IFERROR(VLOOKUP(AC28,'Bảng tra CĐ'!$A$5:$C$80,3,0),"")="m3/h",1,_xlfn.IFS($G28&lt;18,1,$G28&lt;28,1.4,$G28&lt;40,1.6,$G28&lt;50,1.8,$G28&gt;=50,2))</f>
        <v>1</v>
      </c>
      <c r="AF28" s="1063">
        <f>IFERROR(IF(VLOOKUP(AC28,'Bảng tra CĐ'!$A$5:$B$80,2,0)=0,"",VLOOKUP(AC28,'Bảng tra CĐ'!$A$5:$B$80,2,0)),"")</f>
        <v>100</v>
      </c>
      <c r="AG28" s="1064">
        <f t="shared" si="10"/>
        <v>17</v>
      </c>
      <c r="AH28" s="1047"/>
      <c r="AI28" s="139"/>
      <c r="AJ28" s="1062"/>
      <c r="AK28" s="1063"/>
      <c r="AL28" s="1064"/>
      <c r="AM28" s="1048"/>
      <c r="AN28" s="1064" t="str">
        <f>IFERROR(_xlfn.IFS(INDEX('Bảng tra CĐ'!$E$5:$E$80,MATCH(AM28,'Bảng tra CĐ'!$A$5:$A$80,0))="$C",$C28,INDEX('Bảng tra CĐ'!$E$5:$E$80,MATCH(AM28,'Bảng tra CĐ'!$A$5:$A$80,0))="$C*$H",$C28*$H28,INDEX('Bảng tra CĐ'!$E$5:$E$80,MATCH(AM28,'Bảng tra CĐ'!$A$5:$A$80,0))="$C*$J",$C28*$J28,INDEX('Bảng tra CĐ'!$E$5:$E$80,MATCH(AM28,'Bảng tra CĐ'!$A$5:$A$80,0))="$C*2*($H+$I)",$C28*2*($H28+$I28),INDEX('Bảng tra CĐ'!$E$5:$E$80,MATCH(AM28,'Bảng tra CĐ'!$A$5:$A$80,0))="$L*3600",$L28*3600,INDEX('Bảng tra CĐ'!$E$5:$E$80,MATCH(AM28,'Bảng tra CĐ'!$A$5:$A$80,0))="$K*3600",$K28*3600),"")</f>
        <v/>
      </c>
      <c r="AO28" s="1062">
        <f>IF(IFERROR(VLOOKUP(AM28,'Bảng tra CĐ'!$A$5:$C$80,3,0),"")="m3/h",1,_xlfn.IFS($G28&lt;18,1,$G28&lt;28,1.4,$G28&lt;40,1.6,$G28&lt;50,1.8,$G28&gt;=50,2))</f>
        <v>1</v>
      </c>
      <c r="AP28" s="1063" t="str">
        <f>IFERROR(IF(VLOOKUP(AM28,'Bảng tra CĐ'!$A$5:$B$80,2,0)=0,"",VLOOKUP(AM28,'Bảng tra CĐ'!$A$5:$B$80,2,0)),"")</f>
        <v/>
      </c>
      <c r="AQ28" s="1064" t="str">
        <f t="shared" si="11"/>
        <v/>
      </c>
      <c r="AR28" s="1048"/>
      <c r="AS28" s="1064" t="str">
        <f>IFERROR(_xlfn.IFS(INDEX('Bảng tra CĐ'!$E$5:$E$80,MATCH(AR28,'Bảng tra CĐ'!$A$5:$A$80,0))="$C",$C28,INDEX('Bảng tra CĐ'!$E$5:$E$80,MATCH(AR28,'Bảng tra CĐ'!$A$5:$A$80,0))="$C*$H",$C28*$H28,INDEX('Bảng tra CĐ'!$E$5:$E$80,MATCH(AR28,'Bảng tra CĐ'!$A$5:$A$80,0))="$C*$J",$C28*$J28,INDEX('Bảng tra CĐ'!$E$5:$E$80,MATCH(AR28,'Bảng tra CĐ'!$A$5:$A$80,0))="$C*2*($H+$I)",$C28*2*($H28+$I28),INDEX('Bảng tra CĐ'!$E$5:$E$80,MATCH(AR28,'Bảng tra CĐ'!$A$5:$A$80,0))="$L*3600",$L28*3600,INDEX('Bảng tra CĐ'!$E$5:$E$80,MATCH(AR28,'Bảng tra CĐ'!$A$5:$A$80,0))="$K*3600",$K28*3600),"")</f>
        <v/>
      </c>
      <c r="AT28" s="1062">
        <f>IF(IFERROR(VLOOKUP(AR28,'Bảng tra CĐ'!$A$5:$C$80,3,0),"")="m3/h",1,_xlfn.IFS($G28&lt;18,1,$G28&lt;28,1.4,$G28&lt;40,1.6,$G28&lt;50,1.8,$G28&gt;=50,2))</f>
        <v>1</v>
      </c>
      <c r="AU28" s="1063" t="str">
        <f>IFERROR(IF(VLOOKUP(AR28,'Bảng tra CĐ'!$A$5:$B$80,2,0)=0,"",VLOOKUP(AR28,'Bảng tra CĐ'!$A$5:$B$80,2,0)),"")</f>
        <v/>
      </c>
      <c r="AV28" s="1064" t="str">
        <f t="shared" si="12"/>
        <v/>
      </c>
      <c r="AW28" s="1048" t="s">
        <v>1099</v>
      </c>
      <c r="AX28" s="1064">
        <f>IFERROR(_xlfn.IFS(INDEX('Bảng tra CĐ'!$E$5:$E$80,MATCH(AW28,'Bảng tra CĐ'!$A$5:$A$80,0))="$C",$C28,INDEX('Bảng tra CĐ'!$E$5:$E$80,MATCH(AW28,'Bảng tra CĐ'!$A$5:$A$80,0))="$C*$H",$C28*$H28,INDEX('Bảng tra CĐ'!$E$5:$E$80,MATCH(AW28,'Bảng tra CĐ'!$A$5:$A$80,0))="$C*$J",$C28*$J28,INDEX('Bảng tra CĐ'!$E$5:$E$80,MATCH(AW28,'Bảng tra CĐ'!$A$5:$A$80,0))="$C*2*($H+$I)",$C28*2*($H28+$I28),INDEX('Bảng tra CĐ'!$E$5:$E$80,MATCH(AW28,'Bảng tra CĐ'!$A$5:$A$80,0))="$L*3600",$L28*3600,INDEX('Bảng tra CĐ'!$E$5:$E$80,MATCH(AW28,'Bảng tra CĐ'!$A$5:$A$80,0))="$K*3600",$K28*3600),"")</f>
        <v>236.16000000000003</v>
      </c>
      <c r="AY28" s="1062">
        <f>IF(IFERROR(VLOOKUP(AW28,'Bảng tra CĐ'!$A$5:$C$80,3,0),"")="m3/h",1,_xlfn.IFS($G28&lt;18,1,$G28&lt;28,1.4,$G28&lt;40,1.6,$G28&lt;50,1.8,$G28&gt;=50,2))</f>
        <v>1</v>
      </c>
      <c r="AZ28" s="1063">
        <f>IFERROR(IF(VLOOKUP(AW28,'Bảng tra CĐ'!$A$5:$B$80,2,0)=0,"",VLOOKUP(AW28,'Bảng tra CĐ'!$A$5:$B$80,2,0)),"")</f>
        <v>30</v>
      </c>
      <c r="BA28" s="1064">
        <f t="shared" si="13"/>
        <v>8</v>
      </c>
      <c r="BB28" s="1049" t="s">
        <v>1123</v>
      </c>
      <c r="BC28" s="1064">
        <f>IFERROR(_xlfn.IFS(INDEX('Bảng tra CĐ'!$E$5:$E$80,MATCH(BB28,'Bảng tra CĐ'!$A$5:$A$80,0))="$C",$C28,INDEX('Bảng tra CĐ'!$E$5:$E$80,MATCH(BB28,'Bảng tra CĐ'!$A$5:$A$80,0))="$C*$H",$C28*$H28,INDEX('Bảng tra CĐ'!$E$5:$E$80,MATCH(BB28,'Bảng tra CĐ'!$A$5:$A$80,0))="$C*$J",$C28*$J28,INDEX('Bảng tra CĐ'!$E$5:$E$80,MATCH(BB28,'Bảng tra CĐ'!$A$5:$A$80,0))="$C*2*($H+$I)",$C28*2*($H28+$I28),INDEX('Bảng tra CĐ'!$E$5:$E$80,MATCH(BB28,'Bảng tra CĐ'!$A$5:$A$80,0))="$L*3600",$L28*3600,INDEX('Bảng tra CĐ'!$E$5:$E$80,MATCH(BB28,'Bảng tra CĐ'!$A$5:$A$80,0))="$K*3600",$K28*3600),"")</f>
        <v>30</v>
      </c>
      <c r="BD28" s="1062">
        <f>IF(IFERROR(VLOOKUP(BB28,'Bảng tra CĐ'!$A$5:$C$80,3,0),"")="m3/h",1,_xlfn.IFS($G28&lt;18,1,$G28&lt;28,1.4,$G28&lt;40,1.6,$G28&lt;50,1.8,$G28&gt;=50,2))</f>
        <v>1</v>
      </c>
      <c r="BE28" s="1063">
        <f>IFERROR(IF(VLOOKUP(BB28,'Bảng tra CĐ'!$A$5:$B$80,2,0)=0,"",VLOOKUP(BB28,'Bảng tra CĐ'!$A$5:$B$80,2,0)),"")</f>
        <v>41</v>
      </c>
      <c r="BF28" s="1064">
        <f t="shared" si="14"/>
        <v>1</v>
      </c>
      <c r="BG28" s="1049" t="s">
        <v>1194</v>
      </c>
      <c r="BH28" s="1064">
        <f>IFERROR(_xlfn.IFS(INDEX('Bảng tra CĐ'!$E$5:$E$80,MATCH(BG28,'Bảng tra CĐ'!$A$5:$A$80,0))="$C",$C28,INDEX('Bảng tra CĐ'!$E$5:$E$80,MATCH(BG28,'Bảng tra CĐ'!$A$5:$A$80,0))="$C*$H",$C28*$H28,INDEX('Bảng tra CĐ'!$E$5:$E$80,MATCH(BG28,'Bảng tra CĐ'!$A$5:$A$80,0))="$C*$J",$C28*$J28,INDEX('Bảng tra CĐ'!$E$5:$E$80,MATCH(BG28,'Bảng tra CĐ'!$A$5:$A$80,0))="$C*2*($H+$I)",$C28*2*($H28+$I28),INDEX('Bảng tra CĐ'!$E$5:$E$80,MATCH(BG28,'Bảng tra CĐ'!$A$5:$A$80,0))="$L*3600",$L28*3600,INDEX('Bảng tra CĐ'!$E$5:$E$80,MATCH(BG28,'Bảng tra CĐ'!$A$5:$A$80,0))="$K*3600",$K28*3600),"")</f>
        <v>30</v>
      </c>
      <c r="BI28" s="1062">
        <f>IF(IFERROR(VLOOKUP(BG28,'Bảng tra CĐ'!$A$5:$C$80,3,0),"")="m3/h",1,_xlfn.IFS($G28&lt;18,1,$G28&lt;28,1.4,$G28&lt;40,1.6,$G28&lt;50,1.8,$G28&gt;=50,2))</f>
        <v>1</v>
      </c>
      <c r="BJ28" s="1063">
        <f>IFERROR(IF(VLOOKUP(BG28,'Bảng tra CĐ'!$A$5:$B$80,2,0)=0,"",VLOOKUP(BG28,'Bảng tra CĐ'!$A$5:$B$80,2,0)),"")</f>
        <v>5</v>
      </c>
      <c r="BK28" s="1064">
        <f t="shared" si="15"/>
        <v>6</v>
      </c>
      <c r="BL28" s="1049" t="s">
        <v>1178</v>
      </c>
      <c r="BM28" s="1064">
        <v>30</v>
      </c>
      <c r="BN28" s="1062">
        <f>IF(IFERROR(VLOOKUP(BL28,'Bảng tra CĐ'!$A$5:$C$80,3,0),"")="m3/h",1,_xlfn.IFS($G28&lt;18,1,$G28&lt;28,1.4,$G28&lt;40,1.6,$G28&lt;50,1.8,$G28&gt;=50,2))</f>
        <v>1</v>
      </c>
      <c r="BO28" s="1063">
        <f>IFERROR(IF(VLOOKUP(BL28,'Bảng tra CĐ'!$A$5:$B$80,2,0)=0,"",VLOOKUP(BL28,'Bảng tra CĐ'!$A$5:$B$80,2,0)),"")</f>
        <v>0.5</v>
      </c>
      <c r="BP28" s="1064">
        <f t="shared" si="16"/>
        <v>60</v>
      </c>
      <c r="BQ28" s="1049"/>
      <c r="BR28" s="1064" t="str">
        <f>IFERROR(_xlfn.IFS(INDEX('Bảng tra CĐ'!$E$5:$E$80,MATCH(BQ28,'Bảng tra CĐ'!$A$5:$A$80,0))="$C",$C28,INDEX('Bảng tra CĐ'!$E$5:$E$80,MATCH(BQ28,'Bảng tra CĐ'!$A$5:$A$80,0))="$C*$H",$C28*$H28,INDEX('Bảng tra CĐ'!$E$5:$E$80,MATCH(BQ28,'Bảng tra CĐ'!$A$5:$A$80,0))="$C*$J",$C28*$J28,INDEX('Bảng tra CĐ'!$E$5:$E$80,MATCH(BQ28,'Bảng tra CĐ'!$A$5:$A$80,0))="$C*2*($H+$I)",$C28*2*($H28+$I28),INDEX('Bảng tra CĐ'!$E$5:$E$80,MATCH(BQ28,'Bảng tra CĐ'!$A$5:$A$80,0))="$L*3600",$L28*3600,INDEX('Bảng tra CĐ'!$E$5:$E$80,MATCH(BQ28,'Bảng tra CĐ'!$A$5:$A$80,0))="$K*3600",$K28*3600),"")</f>
        <v/>
      </c>
      <c r="BS28" s="1062">
        <f>IF(IFERROR(VLOOKUP(BQ28,'Bảng tra CĐ'!$A$5:$C$80,3,0),"")="m3/h",1,_xlfn.IFS($G28&lt;18,1,$G28&lt;28,1.4,$G28&lt;40,1.6,$G28&lt;50,1.8,$G28&gt;=50,2))</f>
        <v>1</v>
      </c>
      <c r="BT28" s="1063" t="str">
        <f>IFERROR(IF(VLOOKUP(BQ28,'Bảng tra CĐ'!$A$5:$B$80,2,0)=0,"",VLOOKUP(BQ28,'Bảng tra CĐ'!$A$5:$B$80,2,0)),"")</f>
        <v/>
      </c>
      <c r="BU28" s="1064" t="str">
        <f t="shared" si="17"/>
        <v/>
      </c>
      <c r="BV28" s="1049"/>
      <c r="BW28" s="1064" t="str">
        <f>IFERROR(_xlfn.IFS(INDEX('Bảng tra CĐ'!$E$5:$E$80,MATCH(BV28,'Bảng tra CĐ'!$A$5:$A$80,0))="$C",$C28,INDEX('Bảng tra CĐ'!$E$5:$E$80,MATCH(BV28,'Bảng tra CĐ'!$A$5:$A$80,0))="$C*$H",$C28*$H28,INDEX('Bảng tra CĐ'!$E$5:$E$80,MATCH(BV28,'Bảng tra CĐ'!$A$5:$A$80,0))="$C*$J",$C28*$J28,INDEX('Bảng tra CĐ'!$E$5:$E$80,MATCH(BV28,'Bảng tra CĐ'!$A$5:$A$80,0))="$C*2*($H+$I)",$C28*2*($H28+$I28),INDEX('Bảng tra CĐ'!$E$5:$E$80,MATCH(BV28,'Bảng tra CĐ'!$A$5:$A$80,0))="$L*3600",$L28*3600,INDEX('Bảng tra CĐ'!$E$5:$E$80,MATCH(BV28,'Bảng tra CĐ'!$A$5:$A$80,0))="$K*3600",$K28*3600),"")</f>
        <v/>
      </c>
      <c r="BX28" s="1062">
        <f>IF(IFERROR(VLOOKUP(BV28,'Bảng tra CĐ'!$A$5:$C$80,3,0),"")="m3/h",1,_xlfn.IFS($G28&lt;18,1,$G28&lt;28,1.4,$G28&lt;40,1.6,$G28&lt;50,1.8,$G28&gt;=50,2))</f>
        <v>1</v>
      </c>
      <c r="BY28" s="1063" t="str">
        <f>IFERROR(IF(VLOOKUP(BV28,'Bảng tra CĐ'!$A$5:$B$80,2,0)=0,"",VLOOKUP(BV28,'Bảng tra CĐ'!$A$5:$B$80,2,0)),"")</f>
        <v/>
      </c>
      <c r="BZ28" s="1064" t="str">
        <f t="shared" si="34"/>
        <v/>
      </c>
      <c r="CA28" s="1048"/>
      <c r="CB28" s="139"/>
      <c r="CC28" s="1062"/>
      <c r="CD28" s="1063"/>
      <c r="CE28" s="1064"/>
      <c r="CF28" s="1049" t="s">
        <v>1179</v>
      </c>
      <c r="CG28" s="1064">
        <f>IFERROR(_xlfn.IFS(INDEX('Bảng tra CĐ'!$E$5:$E$80,MATCH(CF28,'Bảng tra CĐ'!$A$5:$A$80,0))="$C",$C28,INDEX('Bảng tra CĐ'!$E$5:$E$80,MATCH(CF28,'Bảng tra CĐ'!$A$5:$A$80,0))="$C*$H",$C28*$H28,INDEX('Bảng tra CĐ'!$E$5:$E$80,MATCH(CF28,'Bảng tra CĐ'!$A$5:$A$80,0))="$C*$J",$C28*$J28,INDEX('Bảng tra CĐ'!$E$5:$E$80,MATCH(CF28,'Bảng tra CĐ'!$A$5:$A$80,0))="$C*2*($H+$I)",$C28*2*($H28+$I28),INDEX('Bảng tra CĐ'!$E$5:$E$80,MATCH(CF28,'Bảng tra CĐ'!$A$5:$A$80,0))="$L*3600",$L28*3600,INDEX('Bảng tra CĐ'!$E$5:$E$80,MATCH(CF28,'Bảng tra CĐ'!$A$5:$A$80,0))="$K*3600",$K28*3600),"")</f>
        <v>236.16000000000003</v>
      </c>
      <c r="CH28" s="1062">
        <f>IF(IFERROR(VLOOKUP(CF28,'Bảng tra CĐ'!$A$5:$C$80,3,0),"")="m3/h",1,_xlfn.IFS($G28&lt;18,1,$G28&lt;28,1.4,$G28&lt;40,1.6,$G28&lt;50,1.8,$G28&gt;=50,2))</f>
        <v>1</v>
      </c>
      <c r="CI28" s="1063">
        <f>IFERROR(IF(VLOOKUP(CF28,'Bảng tra CĐ'!$A$5:$B$80,2,0)=0,"",VLOOKUP(CF28,'Bảng tra CĐ'!$A$5:$B$80,2,0)),"")</f>
        <v>10</v>
      </c>
      <c r="CJ28" s="1064">
        <f t="shared" si="18"/>
        <v>24</v>
      </c>
      <c r="CK28" s="1049"/>
      <c r="CL28" s="1064" t="str">
        <f>IFERROR(_xlfn.IFS(INDEX('Bảng tra CĐ'!$E$5:$E$80,MATCH(CK28,'Bảng tra CĐ'!$A$5:$A$80,0))="$C",$C28,INDEX('Bảng tra CĐ'!$E$5:$E$80,MATCH(CK28,'Bảng tra CĐ'!$A$5:$A$80,0))="$C*$H",$C28*$H28,INDEX('Bảng tra CĐ'!$E$5:$E$80,MATCH(CK28,'Bảng tra CĐ'!$A$5:$A$80,0))="$C*$J",$C28*$J28,INDEX('Bảng tra CĐ'!$E$5:$E$80,MATCH(CK28,'Bảng tra CĐ'!$A$5:$A$80,0))="$C*2*($H+$I)",$C28*2*($H28+$I28),INDEX('Bảng tra CĐ'!$E$5:$E$80,MATCH(CK28,'Bảng tra CĐ'!$A$5:$A$80,0))="$L*3600",$L28*3600,INDEX('Bảng tra CĐ'!$E$5:$E$80,MATCH(CK28,'Bảng tra CĐ'!$A$5:$A$80,0))="$K*3600",$K28*3600),"")</f>
        <v/>
      </c>
      <c r="CM28" s="1062">
        <f>IF(IFERROR(VLOOKUP(CK28,'Bảng tra CĐ'!$A$5:$C$80,3,0),"")="m3/h",1,_xlfn.IFS($G28&lt;18,1,$G28&lt;28,1.4,$G28&lt;40,1.6,$G28&lt;50,1.8,$G28&gt;=50,2))</f>
        <v>1</v>
      </c>
      <c r="CN28" s="1063" t="str">
        <f>IFERROR(IF(VLOOKUP(CK28,'Bảng tra CĐ'!$A$5:$B$80,2,0)=0,"",VLOOKUP(CK28,'Bảng tra CĐ'!$A$5:$B$80,2,0)),"")</f>
        <v/>
      </c>
      <c r="CO28" s="1064" t="str">
        <f t="shared" si="19"/>
        <v/>
      </c>
      <c r="CP28" s="1048"/>
      <c r="CQ28" s="1064" t="str">
        <f>IFERROR(_xlfn.IFS(INDEX('Bảng tra CĐ'!$E$5:$E$80,MATCH(CP28,'Bảng tra CĐ'!$A$5:$A$80,0))="$C",$C28,INDEX('Bảng tra CĐ'!$E$5:$E$80,MATCH(CP28,'Bảng tra CĐ'!$A$5:$A$80,0))="$C*$H",$C28*$H28,INDEX('Bảng tra CĐ'!$E$5:$E$80,MATCH(CP28,'Bảng tra CĐ'!$A$5:$A$80,0))="$C*$J",$C28*$J28,INDEX('Bảng tra CĐ'!$E$5:$E$80,MATCH(CP28,'Bảng tra CĐ'!$A$5:$A$80,0))="$C*2*($H+$I)",$C28*2*($H28+$I28),INDEX('Bảng tra CĐ'!$E$5:$E$80,MATCH(CP28,'Bảng tra CĐ'!$A$5:$A$80,0))="$L*3600",$L28*3600,INDEX('Bảng tra CĐ'!$E$5:$E$80,MATCH(CP28,'Bảng tra CĐ'!$A$5:$A$80,0))="$K*3600",$K28*3600),"")</f>
        <v/>
      </c>
      <c r="CR28" s="1062">
        <f>IF(IFERROR(VLOOKUP(CP28,'Bảng tra CĐ'!$A$5:$C$80,3,0),"")="m3/h",1,_xlfn.IFS($G28&lt;18,1,$G28&lt;28,1.4,$G28&lt;40,1.6,$G28&lt;50,1.8,$G28&gt;=50,2))</f>
        <v>1</v>
      </c>
      <c r="CS28" s="1063" t="str">
        <f>IFERROR(IF(VLOOKUP(CP28,'Bảng tra CĐ'!$A$5:$B$80,2,0)=0,"",VLOOKUP(CP28,'Bảng tra CĐ'!$A$5:$B$80,2,0)),"")</f>
        <v/>
      </c>
      <c r="CT28" s="1064" t="str">
        <f t="shared" si="20"/>
        <v/>
      </c>
      <c r="CU28" s="1049"/>
      <c r="CV28" s="1064" t="str">
        <f>IFERROR(_xlfn.IFS(INDEX('Bảng tra CĐ'!$E$5:$E$80,MATCH(CU28,'Bảng tra CĐ'!$A$5:$A$80,0))="$C",$C28,INDEX('Bảng tra CĐ'!$E$5:$E$80,MATCH(CU28,'Bảng tra CĐ'!$A$5:$A$80,0))="$C*$H",$C28*$H28,INDEX('Bảng tra CĐ'!$E$5:$E$80,MATCH(CU28,'Bảng tra CĐ'!$A$5:$A$80,0))="$C*$J",$C28*$J28,INDEX('Bảng tra CĐ'!$E$5:$E$80,MATCH(CU28,'Bảng tra CĐ'!$A$5:$A$80,0))="$C*2*($H+$I)",$C28*2*($H28+$I28),INDEX('Bảng tra CĐ'!$E$5:$E$80,MATCH(CU28,'Bảng tra CĐ'!$A$5:$A$80,0))="$L*3600",$L28*3600,INDEX('Bảng tra CĐ'!$E$5:$E$80,MATCH(CU28,'Bảng tra CĐ'!$A$5:$A$80,0))="$K*3600",$K28*3600),"")</f>
        <v/>
      </c>
      <c r="CW28" s="1062">
        <f>IF(IFERROR(VLOOKUP(CU28,'Bảng tra CĐ'!$A$5:$C$80,3,0),"")="m3/h",1,_xlfn.IFS($G28&lt;18,1,$G28&lt;28,1.4,$G28&lt;40,1.6,$G28&lt;50,1.8,$G28&gt;=50,2))</f>
        <v>1</v>
      </c>
      <c r="CX28" s="1063" t="str">
        <f>IFERROR(IF(VLOOKUP(CU28,'Bảng tra CĐ'!$A$5:$B$80,2,0)=0,"",VLOOKUP(CU28,'Bảng tra CĐ'!$A$5:$B$80,2,0)),"")</f>
        <v/>
      </c>
      <c r="CY28" s="1064" t="str">
        <f t="shared" si="21"/>
        <v/>
      </c>
      <c r="CZ28" s="1049"/>
      <c r="DA28" s="1064" t="str">
        <f>IFERROR(_xlfn.IFS(INDEX('Bảng tra CĐ'!$E$5:$E$80,MATCH(CZ28,'Bảng tra CĐ'!$A$5:$A$80,0))="$C",$C28,INDEX('Bảng tra CĐ'!$E$5:$E$80,MATCH(CZ28,'Bảng tra CĐ'!$A$5:$A$80,0))="$C*$H",$C28*$H28,INDEX('Bảng tra CĐ'!$E$5:$E$80,MATCH(CZ28,'Bảng tra CĐ'!$A$5:$A$80,0))="$C*$J",$C28*$J28,INDEX('Bảng tra CĐ'!$E$5:$E$80,MATCH(CZ28,'Bảng tra CĐ'!$A$5:$A$80,0))="$C*2*($H+$I)",$C28*2*($H28+$I28),INDEX('Bảng tra CĐ'!$E$5:$E$80,MATCH(CZ28,'Bảng tra CĐ'!$A$5:$A$80,0))="$L*3600",$L28*3600,INDEX('Bảng tra CĐ'!$E$5:$E$80,MATCH(CZ28,'Bảng tra CĐ'!$A$5:$A$80,0))="$K*3600",$K28*3600),"")</f>
        <v/>
      </c>
      <c r="DB28" s="1062">
        <f>IF(IFERROR(VLOOKUP(CZ28,'Bảng tra CĐ'!$A$5:$C$80,3,0),"")="m3/h",1,_xlfn.IFS($G28&lt;18,1,$G28&lt;28,1.4,$G28&lt;40,1.6,$G28&lt;50,1.8,$G28&gt;=50,2))</f>
        <v>1</v>
      </c>
      <c r="DC28" s="1063" t="str">
        <f>IFERROR(IF(VLOOKUP(CZ28,'Bảng tra CĐ'!$A$5:$B$80,2,0)=0,"",VLOOKUP(CZ28,'Bảng tra CĐ'!$A$5:$B$80,2,0)),"")</f>
        <v/>
      </c>
      <c r="DD28" s="1064" t="str">
        <f t="shared" si="22"/>
        <v/>
      </c>
      <c r="DE28" s="1049"/>
      <c r="DF28" s="1064" t="str">
        <f>IFERROR(_xlfn.IFS(INDEX('Bảng tra CĐ'!$E$5:$E$80,MATCH(DE28,'Bảng tra CĐ'!$A$5:$A$80,0))="$C",$C28,INDEX('Bảng tra CĐ'!$E$5:$E$80,MATCH(DE28,'Bảng tra CĐ'!$A$5:$A$80,0))="$C*$H",$C28*$H28,INDEX('Bảng tra CĐ'!$E$5:$E$80,MATCH(DE28,'Bảng tra CĐ'!$A$5:$A$80,0))="$C*$J",$C28*$J28,INDEX('Bảng tra CĐ'!$E$5:$E$80,MATCH(DE28,'Bảng tra CĐ'!$A$5:$A$80,0))="$C*2*($H+$I)",$C28*2*($H28+$I28),INDEX('Bảng tra CĐ'!$E$5:$E$80,MATCH(DE28,'Bảng tra CĐ'!$A$5:$A$80,0))="$L*3600",$L28*3600,INDEX('Bảng tra CĐ'!$E$5:$E$80,MATCH(DE28,'Bảng tra CĐ'!$A$5:$A$80,0))="$K*3600",$K28*3600),"")</f>
        <v/>
      </c>
      <c r="DG28" s="1062">
        <f>IF(IFERROR(VLOOKUP(DE28,'Bảng tra CĐ'!$A$5:$C$80,3,0),"")="m3/h",1,_xlfn.IFS($G28&lt;18,1,$G28&lt;28,1.4,$G28&lt;40,1.6,$G28&lt;50,1.8,$G28&gt;=50,2))</f>
        <v>1</v>
      </c>
      <c r="DH28" s="1063" t="str">
        <f>IFERROR(IF(VLOOKUP(DE28,'Bảng tra CĐ'!$A$5:$B$80,2,0)=0,"",VLOOKUP(DE28,'Bảng tra CĐ'!$A$5:$B$80,2,0)),"")</f>
        <v/>
      </c>
      <c r="DI28" s="1064" t="str">
        <f t="shared" si="23"/>
        <v/>
      </c>
      <c r="DJ28" s="1049"/>
      <c r="DK28" s="1064" t="str">
        <f>IFERROR(_xlfn.IFS(INDEX('Bảng tra CĐ'!$E$5:$E$80,MATCH(DJ28,'Bảng tra CĐ'!$A$5:$A$80,0))="$C",$C28,INDEX('Bảng tra CĐ'!$E$5:$E$80,MATCH(DJ28,'Bảng tra CĐ'!$A$5:$A$80,0))="$C*$H",$C28*$H28,INDEX('Bảng tra CĐ'!$E$5:$E$80,MATCH(DJ28,'Bảng tra CĐ'!$A$5:$A$80,0))="$C*$J",$C28*$J28,INDEX('Bảng tra CĐ'!$E$5:$E$80,MATCH(DJ28,'Bảng tra CĐ'!$A$5:$A$80,0))="$C*2*($H+$I)",$C28*2*($H28+$I28),INDEX('Bảng tra CĐ'!$E$5:$E$80,MATCH(DJ28,'Bảng tra CĐ'!$A$5:$A$80,0))="$L*3600",$L28*3600,INDEX('Bảng tra CĐ'!$E$5:$E$80,MATCH(DJ28,'Bảng tra CĐ'!$A$5:$A$80,0))="$K*3600",$K28*3600),"")</f>
        <v/>
      </c>
      <c r="DL28" s="1062">
        <f>IF(IFERROR(VLOOKUP(DJ28,'Bảng tra CĐ'!$A$5:$C$80,3,0),"")="m3/h",1,_xlfn.IFS($G28&lt;18,1,$G28&lt;28,1.4,$G28&lt;40,1.6,$G28&lt;50,1.8,$G28&gt;=50,2))</f>
        <v>1</v>
      </c>
      <c r="DM28" s="1063" t="str">
        <f>IFERROR(IF(VLOOKUP(DJ28,'Bảng tra CĐ'!$A$5:$B$80,2,0)=0,"",VLOOKUP(DJ28,'Bảng tra CĐ'!$A$5:$B$80,2,0)),"")</f>
        <v/>
      </c>
      <c r="DN28" s="1064" t="str">
        <f t="shared" si="24"/>
        <v/>
      </c>
      <c r="DO28" s="1049"/>
      <c r="DP28" s="1064" t="str">
        <f>IFERROR(_xlfn.IFS(INDEX('Bảng tra CĐ'!$E$5:$E$80,MATCH(DO28,'Bảng tra CĐ'!$A$5:$A$80,0))="$C",$C28,INDEX('Bảng tra CĐ'!$E$5:$E$80,MATCH(DO28,'Bảng tra CĐ'!$A$5:$A$80,0))="$C*$H",$C28*$H28,INDEX('Bảng tra CĐ'!$E$5:$E$80,MATCH(DO28,'Bảng tra CĐ'!$A$5:$A$80,0))="$C*$J",$C28*$J28,INDEX('Bảng tra CĐ'!$E$5:$E$80,MATCH(DO28,'Bảng tra CĐ'!$A$5:$A$80,0))="$C*2*($H+$I)",$C28*2*($H28+$I28),INDEX('Bảng tra CĐ'!$E$5:$E$80,MATCH(DO28,'Bảng tra CĐ'!$A$5:$A$80,0))="$L*3600",$L28*3600,INDEX('Bảng tra CĐ'!$E$5:$E$80,MATCH(DO28,'Bảng tra CĐ'!$A$5:$A$80,0))="$K*3600",$K28*3600),"")</f>
        <v/>
      </c>
      <c r="DQ28" s="1062">
        <f>IF(IFERROR(VLOOKUP(DO28,'Bảng tra CĐ'!$A$5:$C$80,3,0),"")="m3/h",1,_xlfn.IFS($G28&lt;18,1,$G28&lt;28,1.4,$G28&lt;40,1.6,$G28&lt;50,1.8,$G28&gt;=50,2))</f>
        <v>1</v>
      </c>
      <c r="DR28" s="1063" t="str">
        <f>IFERROR(IF(VLOOKUP(DO28,'Bảng tra CĐ'!$A$5:$B$80,2,0)=0,"",VLOOKUP(DO28,'Bảng tra CĐ'!$A$5:$B$80,2,0)),"")</f>
        <v/>
      </c>
      <c r="DS28" s="1064" t="str">
        <f t="shared" si="25"/>
        <v/>
      </c>
      <c r="DT28" s="1049"/>
      <c r="DU28" s="1064" t="str">
        <f>IFERROR(_xlfn.IFS(INDEX('Bảng tra CĐ'!$E$5:$E$80,MATCH(DT28,'Bảng tra CĐ'!$A$5:$A$80,0))="$C",$C28,INDEX('Bảng tra CĐ'!$E$5:$E$80,MATCH(DT28,'Bảng tra CĐ'!$A$5:$A$80,0))="$C*$H",$C28*$H28,INDEX('Bảng tra CĐ'!$E$5:$E$80,MATCH(DT28,'Bảng tra CĐ'!$A$5:$A$80,0))="$C*$J",$C28*$J28,INDEX('Bảng tra CĐ'!$E$5:$E$80,MATCH(DT28,'Bảng tra CĐ'!$A$5:$A$80,0))="$C*2*($H+$I)",$C28*2*($H28+$I28),INDEX('Bảng tra CĐ'!$E$5:$E$80,MATCH(DT28,'Bảng tra CĐ'!$A$5:$A$80,0))="$L*3600",$L28*3600,INDEX('Bảng tra CĐ'!$E$5:$E$80,MATCH(DT28,'Bảng tra CĐ'!$A$5:$A$80,0))="$K*3600",$K28*3600),"")</f>
        <v/>
      </c>
      <c r="DV28" s="1062">
        <f>IF(IFERROR(VLOOKUP(DT28,'Bảng tra CĐ'!$A$5:$C$80,3,0),"")="m3/h",1,_xlfn.IFS($G28&lt;18,1,$G28&lt;28,1.4,$G28&lt;40,1.6,$G28&lt;50,1.8,$G28&gt;=50,2))</f>
        <v>1</v>
      </c>
      <c r="DW28" s="1063" t="str">
        <f>IFERROR(IF(VLOOKUP(DT28,'Bảng tra CĐ'!$A$5:$B$80,2,0)=0,"",VLOOKUP(DT28,'Bảng tra CĐ'!$A$5:$B$80,2,0)),"")</f>
        <v/>
      </c>
      <c r="DX28" s="1064" t="str">
        <f t="shared" si="26"/>
        <v/>
      </c>
      <c r="DY28" s="1050"/>
      <c r="DZ28" s="1064" t="str">
        <f>IFERROR(_xlfn.IFS(INDEX('Bảng tra CĐ'!$E$5:$E$80,MATCH(DY28,'Bảng tra CĐ'!$A$5:$A$80,0))="$C",$C28,INDEX('Bảng tra CĐ'!$E$5:$E$80,MATCH(DY28,'Bảng tra CĐ'!$A$5:$A$80,0))="$C*$H",$C28*$H28,INDEX('Bảng tra CĐ'!$E$5:$E$80,MATCH(DY28,'Bảng tra CĐ'!$A$5:$A$80,0))="$C*$J",$C28*$J28,INDEX('Bảng tra CĐ'!$E$5:$E$80,MATCH(DY28,'Bảng tra CĐ'!$A$5:$A$80,0))="$C*2*($H+$I)",$C28*2*($H28+$I28),INDEX('Bảng tra CĐ'!$E$5:$E$80,MATCH(DY28,'Bảng tra CĐ'!$A$5:$A$80,0))="$L*3600",$L28*3600,INDEX('Bảng tra CĐ'!$E$5:$E$80,MATCH(DY28,'Bảng tra CĐ'!$A$5:$A$80,0))="$K*3600",$K28*3600),"")</f>
        <v/>
      </c>
      <c r="EA28" s="1062">
        <f>IF(IFERROR(VLOOKUP(DY28,'Bảng tra CĐ'!$A$5:$C$80,3,0),"")="m3/h",1,_xlfn.IFS($G28&lt;18,1,$G28&lt;28,1.4,$G28&lt;40,1.6,$G28&lt;50,1.8,$G28&gt;=50,2))</f>
        <v>1</v>
      </c>
      <c r="EB28" s="1063" t="str">
        <f>IFERROR(IF(VLOOKUP(DY28,'Bảng tra CĐ'!$A$5:$B$80,2,0)=0,"",VLOOKUP(DY28,'Bảng tra CĐ'!$A$5:$B$80,2,0)),"")</f>
        <v/>
      </c>
      <c r="EC28" s="1064" t="str">
        <f t="shared" si="0"/>
        <v/>
      </c>
      <c r="ED28" s="1050"/>
      <c r="EE28" s="1064" t="str">
        <f>IFERROR(_xlfn.IFS(INDEX('Bảng tra CĐ'!$E$5:$E$80,MATCH(ED28,'Bảng tra CĐ'!$A$5:$A$80,0))="$C",$C28,INDEX('Bảng tra CĐ'!$E$5:$E$80,MATCH(ED28,'Bảng tra CĐ'!$A$5:$A$80,0))="$C*$H",$C28*$H28,INDEX('Bảng tra CĐ'!$E$5:$E$80,MATCH(ED28,'Bảng tra CĐ'!$A$5:$A$80,0))="$C*$J",$C28*$J28,INDEX('Bảng tra CĐ'!$E$5:$E$80,MATCH(ED28,'Bảng tra CĐ'!$A$5:$A$80,0))="$C*2*($H+$I)",$C28*2*($H28+$I28),INDEX('Bảng tra CĐ'!$E$5:$E$80,MATCH(ED28,'Bảng tra CĐ'!$A$5:$A$80,0))="$L*3600",$L28*3600,INDEX('Bảng tra CĐ'!$E$5:$E$80,MATCH(ED28,'Bảng tra CĐ'!$A$5:$A$80,0))="$K*3600",$K28*3600),"")</f>
        <v/>
      </c>
      <c r="EF28" s="1062">
        <f>IF(IFERROR(VLOOKUP(ED28,'Bảng tra CĐ'!$A$5:$C$80,3,0),"")="m3/h",1,_xlfn.IFS($G28&lt;18,1,$G28&lt;28,1.4,$G28&lt;40,1.6,$G28&lt;50,1.8,$G28&gt;=50,2))</f>
        <v>1</v>
      </c>
      <c r="EG28" s="1063" t="str">
        <f>IFERROR(IF(VLOOKUP(ED28,'Bảng tra CĐ'!$A$5:$B$80,2,0)=0,"",VLOOKUP(ED28,'Bảng tra CĐ'!$A$5:$B$80,2,0)),"")</f>
        <v/>
      </c>
      <c r="EH28" s="1064" t="str">
        <f t="shared" si="1"/>
        <v/>
      </c>
      <c r="EI28" s="1050"/>
      <c r="EJ28" s="1064" t="str">
        <f>IFERROR(_xlfn.IFS(INDEX('Bảng tra CĐ'!$E$5:$E$80,MATCH(EI28,'Bảng tra CĐ'!$A$5:$A$80,0))="$C",$C28,INDEX('Bảng tra CĐ'!$E$5:$E$80,MATCH(EI28,'Bảng tra CĐ'!$A$5:$A$80,0))="$C*$H",$C28*$H28,INDEX('Bảng tra CĐ'!$E$5:$E$80,MATCH(EI28,'Bảng tra CĐ'!$A$5:$A$80,0))="$C*$J",$C28*$J28,INDEX('Bảng tra CĐ'!$E$5:$E$80,MATCH(EI28,'Bảng tra CĐ'!$A$5:$A$80,0))="$C*2*($H+$I)",$C28*2*($H28+$I28),INDEX('Bảng tra CĐ'!$E$5:$E$80,MATCH(EI28,'Bảng tra CĐ'!$A$5:$A$80,0))="$L*3600",$L28*3600,INDEX('Bảng tra CĐ'!$E$5:$E$80,MATCH(EI28,'Bảng tra CĐ'!$A$5:$A$80,0))="$K*3600",$K28*3600),"")</f>
        <v/>
      </c>
      <c r="EK28" s="1062">
        <f>IF(IFERROR(VLOOKUP(EI28,'Bảng tra CĐ'!$A$5:$C$80,3,0),"")="m3/h",1,_xlfn.IFS($G28&lt;18,1,$G28&lt;28,1.4,$G28&lt;40,1.6,$G28&lt;50,1.8,$G28&gt;=50,2))</f>
        <v>1</v>
      </c>
      <c r="EL28" s="1063" t="str">
        <f>IFERROR(IF(VLOOKUP(EI28,'Bảng tra CĐ'!$A$5:$B$80,2,0)=0,"",VLOOKUP(EI28,'Bảng tra CĐ'!$A$5:$B$80,2,0)),"")</f>
        <v/>
      </c>
      <c r="EM28" s="1064" t="str">
        <f t="shared" si="2"/>
        <v/>
      </c>
      <c r="EN28" s="1051"/>
      <c r="EO28" s="1064" t="str">
        <f>IFERROR(_xlfn.IFS(INDEX('Bảng tra CĐ'!$E$5:$E$80,MATCH(EN28,'Bảng tra CĐ'!$A$5:$A$80,0))="$C",$C28,INDEX('Bảng tra CĐ'!$E$5:$E$80,MATCH(EN28,'Bảng tra CĐ'!$A$5:$A$80,0))="$C*$H",$C28*$H28,INDEX('Bảng tra CĐ'!$E$5:$E$80,MATCH(EN28,'Bảng tra CĐ'!$A$5:$A$80,0))="$C*$J",$C28*$J28,INDEX('Bảng tra CĐ'!$E$5:$E$80,MATCH(EN28,'Bảng tra CĐ'!$A$5:$A$80,0))="$C*2*($H+$I)",$C28*2*($H28+$I28),INDEX('Bảng tra CĐ'!$E$5:$E$80,MATCH(EN28,'Bảng tra CĐ'!$A$5:$A$80,0))="$L*3600",$L28*3600,INDEX('Bảng tra CĐ'!$E$5:$E$80,MATCH(EN28,'Bảng tra CĐ'!$A$5:$A$80,0))="$K*3600",$K28*3600),"")</f>
        <v/>
      </c>
      <c r="EP28" s="1062">
        <f>IF(IFERROR(VLOOKUP(EN28,'Bảng tra CĐ'!$A$5:$C$80,3,0),"")="m3/h",1,_xlfn.IFS($G28&lt;18,1,$G28&lt;28,1.4,$G28&lt;40,1.6,$G28&lt;50,1.8,$G28&gt;=50,2))</f>
        <v>1</v>
      </c>
      <c r="EQ28" s="1063" t="str">
        <f>IFERROR(IF(VLOOKUP(EN28,'Bảng tra CĐ'!$A$5:$B$80,2,0)=0,"",VLOOKUP(EN28,'Bảng tra CĐ'!$A$5:$B$80,2,0)),"")</f>
        <v/>
      </c>
      <c r="ER28" s="1064" t="str">
        <f t="shared" si="3"/>
        <v/>
      </c>
      <c r="ES28" s="1052"/>
      <c r="ET28" s="1064" t="str">
        <f>IFERROR(_xlfn.IFS(INDEX('Bảng tra CĐ'!$E$5:$E$80,MATCH(ES28,'Bảng tra CĐ'!$A$5:$A$80,0))="$C",$C28,INDEX('Bảng tra CĐ'!$E$5:$E$80,MATCH(ES28,'Bảng tra CĐ'!$A$5:$A$80,0))="$C*$H",$C28*$H28,INDEX('Bảng tra CĐ'!$E$5:$E$80,MATCH(ES28,'Bảng tra CĐ'!$A$5:$A$80,0))="$C*$J",$C28*$J28,INDEX('Bảng tra CĐ'!$E$5:$E$80,MATCH(ES28,'Bảng tra CĐ'!$A$5:$A$80,0))="$C*2*($H+$I)",$C28*2*($H28+$I28),INDEX('Bảng tra CĐ'!$E$5:$E$80,MATCH(ES28,'Bảng tra CĐ'!$A$5:$A$80,0))="$L*3600",$L28*3600,INDEX('Bảng tra CĐ'!$E$5:$E$80,MATCH(ES28,'Bảng tra CĐ'!$A$5:$A$80,0))="$K*3600",$K28*3600),"")</f>
        <v/>
      </c>
      <c r="EU28" s="1062">
        <f>IF(IFERROR(VLOOKUP(ES28,'Bảng tra CĐ'!$A$5:$C$80,3,0),"")="m3/h",1,_xlfn.IFS($G28&lt;18,1,$G28&lt;28,1.4,$G28&lt;40,1.6,$G28&lt;50,1.8,$G28&gt;=50,2))</f>
        <v>1</v>
      </c>
      <c r="EV28" s="1063" t="str">
        <f>IFERROR(IF(VLOOKUP(ES28,'Bảng tra CĐ'!$A$5:$B$80,2,0)=0,"",VLOOKUP(ES28,'Bảng tra CĐ'!$A$5:$B$80,2,0)),"")</f>
        <v/>
      </c>
      <c r="EW28" s="1064" t="str">
        <f t="shared" si="4"/>
        <v/>
      </c>
    </row>
    <row r="29" spans="1:153" s="5" customFormat="1" ht="15" hidden="1" customHeight="1" outlineLevel="1">
      <c r="A29" s="17">
        <v>12</v>
      </c>
      <c r="B29" s="456"/>
      <c r="C29" s="355"/>
      <c r="D29" s="43">
        <f t="shared" si="31"/>
        <v>4</v>
      </c>
      <c r="E29" s="43">
        <f t="shared" si="5"/>
        <v>4</v>
      </c>
      <c r="F29" s="65">
        <f t="shared" si="6"/>
        <v>20</v>
      </c>
      <c r="G29" s="359"/>
      <c r="H29" s="360"/>
      <c r="I29" s="360"/>
      <c r="J29" s="580"/>
      <c r="K29" s="100">
        <f t="shared" si="32"/>
        <v>0</v>
      </c>
      <c r="L29" s="92">
        <f t="shared" si="7"/>
        <v>0</v>
      </c>
      <c r="M29" s="127"/>
      <c r="N29" s="1011"/>
      <c r="O29" s="257"/>
      <c r="P29" s="245"/>
      <c r="Q29" s="257"/>
      <c r="R29" s="257"/>
      <c r="S29" s="257"/>
      <c r="T29" s="129">
        <f t="shared" si="8"/>
        <v>0</v>
      </c>
      <c r="U29" s="128">
        <f t="shared" si="9"/>
        <v>0</v>
      </c>
      <c r="V29" s="96"/>
      <c r="W29" s="97">
        <f t="shared" si="33"/>
        <v>0</v>
      </c>
      <c r="AB29" s="1075"/>
      <c r="AC29" s="1047"/>
      <c r="AD29" s="139"/>
      <c r="AE29" s="1062"/>
      <c r="AF29" s="1063"/>
      <c r="AG29" s="1064"/>
      <c r="AH29" s="1047"/>
      <c r="AI29" s="139"/>
      <c r="AJ29" s="1062"/>
      <c r="AK29" s="1063"/>
      <c r="AL29" s="1064"/>
      <c r="AM29" s="1048"/>
      <c r="AN29" s="139"/>
      <c r="AO29" s="1062"/>
      <c r="AP29" s="1063"/>
      <c r="AQ29" s="1064"/>
      <c r="AR29" s="1048"/>
      <c r="AS29" s="139"/>
      <c r="AT29" s="1062"/>
      <c r="AU29" s="1063"/>
      <c r="AV29" s="1064"/>
      <c r="AW29" s="1048"/>
      <c r="AX29" s="139"/>
      <c r="AY29" s="1062"/>
      <c r="AZ29" s="1063"/>
      <c r="BA29" s="1064"/>
      <c r="BB29" s="1049"/>
      <c r="BC29" s="139"/>
      <c r="BD29" s="1062"/>
      <c r="BE29" s="1063"/>
      <c r="BF29" s="1064"/>
      <c r="BG29" s="1049"/>
      <c r="BH29" s="139"/>
      <c r="BI29" s="1062"/>
      <c r="BJ29" s="1063"/>
      <c r="BK29" s="1064"/>
      <c r="BL29" s="1049"/>
      <c r="BM29" s="139"/>
      <c r="BN29" s="1062"/>
      <c r="BO29" s="1063"/>
      <c r="BP29" s="1064"/>
      <c r="BQ29" s="1049"/>
      <c r="BR29" s="139"/>
      <c r="BS29" s="1062"/>
      <c r="BT29" s="1063"/>
      <c r="BU29" s="1064"/>
      <c r="BV29" s="1049"/>
      <c r="BW29" s="139"/>
      <c r="BX29" s="1062"/>
      <c r="BY29" s="1063"/>
      <c r="BZ29" s="1064"/>
      <c r="CA29" s="1048"/>
      <c r="CB29" s="139"/>
      <c r="CC29" s="1062"/>
      <c r="CD29" s="1063"/>
      <c r="CE29" s="1064"/>
      <c r="CF29" s="1049"/>
      <c r="CG29" s="139"/>
      <c r="CH29" s="1062"/>
      <c r="CI29" s="1063"/>
      <c r="CJ29" s="1064"/>
      <c r="CK29" s="1049"/>
      <c r="CL29" s="139"/>
      <c r="CM29" s="1062"/>
      <c r="CN29" s="1063"/>
      <c r="CO29" s="1064"/>
      <c r="CP29" s="1048"/>
      <c r="CQ29" s="139"/>
      <c r="CR29" s="1062"/>
      <c r="CS29" s="1063"/>
      <c r="CT29" s="1064"/>
      <c r="CU29" s="1049"/>
      <c r="CV29" s="139"/>
      <c r="CW29" s="1062"/>
      <c r="CX29" s="1063"/>
      <c r="CY29" s="1064"/>
      <c r="CZ29" s="1049"/>
      <c r="DA29" s="139"/>
      <c r="DB29" s="1062"/>
      <c r="DC29" s="1063"/>
      <c r="DD29" s="1064"/>
      <c r="DE29" s="1049"/>
      <c r="DF29" s="139"/>
      <c r="DG29" s="1062"/>
      <c r="DH29" s="1063"/>
      <c r="DI29" s="1064"/>
      <c r="DJ29" s="1049"/>
      <c r="DK29" s="139"/>
      <c r="DL29" s="1062"/>
      <c r="DM29" s="1063"/>
      <c r="DN29" s="1064"/>
      <c r="DO29" s="1049"/>
      <c r="DP29" s="139"/>
      <c r="DQ29" s="1062"/>
      <c r="DR29" s="1063"/>
      <c r="DS29" s="1064"/>
      <c r="DT29" s="1049"/>
      <c r="DU29" s="139"/>
      <c r="DV29" s="1062"/>
      <c r="DW29" s="1063"/>
      <c r="DX29" s="1064"/>
      <c r="DY29" s="1050"/>
      <c r="DZ29" s="139"/>
      <c r="EA29" s="1062"/>
      <c r="EB29" s="1063"/>
      <c r="EC29" s="1064"/>
      <c r="ED29" s="1050"/>
      <c r="EE29" s="139"/>
      <c r="EF29" s="1062"/>
      <c r="EG29" s="1063"/>
      <c r="EH29" s="1064"/>
      <c r="EI29" s="1050"/>
      <c r="EJ29" s="139"/>
      <c r="EK29" s="1062"/>
      <c r="EL29" s="1063"/>
      <c r="EM29" s="1064"/>
      <c r="EN29" s="1051"/>
      <c r="EO29" s="139"/>
      <c r="EP29" s="1062"/>
      <c r="EQ29" s="1063"/>
      <c r="ER29" s="1064"/>
      <c r="ES29" s="1052"/>
      <c r="ET29" s="139"/>
      <c r="EU29" s="1062"/>
      <c r="EV29" s="1063"/>
      <c r="EW29" s="1064"/>
    </row>
    <row r="30" spans="1:153" s="5" customFormat="1" ht="18.75" hidden="1" customHeight="1" outlineLevel="1">
      <c r="A30" s="17">
        <v>13</v>
      </c>
      <c r="B30" s="456"/>
      <c r="C30" s="355"/>
      <c r="D30" s="43">
        <f t="shared" si="31"/>
        <v>4</v>
      </c>
      <c r="E30" s="43">
        <f t="shared" si="5"/>
        <v>4</v>
      </c>
      <c r="F30" s="65">
        <f t="shared" si="6"/>
        <v>20</v>
      </c>
      <c r="G30" s="359"/>
      <c r="H30" s="360"/>
      <c r="I30" s="360"/>
      <c r="J30" s="580"/>
      <c r="K30" s="100">
        <f t="shared" si="32"/>
        <v>0</v>
      </c>
      <c r="L30" s="92">
        <f t="shared" si="7"/>
        <v>0</v>
      </c>
      <c r="M30" s="127"/>
      <c r="N30" s="1011"/>
      <c r="O30" s="257"/>
      <c r="P30" s="245"/>
      <c r="Q30" s="257"/>
      <c r="R30" s="257"/>
      <c r="S30" s="257"/>
      <c r="T30" s="129">
        <f t="shared" si="8"/>
        <v>0</v>
      </c>
      <c r="U30" s="128">
        <f t="shared" si="9"/>
        <v>0</v>
      </c>
      <c r="V30" s="96"/>
      <c r="W30" s="97">
        <f t="shared" si="33"/>
        <v>0</v>
      </c>
      <c r="AB30" s="1075"/>
      <c r="AC30" s="1047"/>
      <c r="AD30" s="139"/>
      <c r="AE30" s="1062"/>
      <c r="AF30" s="1063"/>
      <c r="AG30" s="1064"/>
      <c r="AH30" s="1047"/>
      <c r="AI30" s="139"/>
      <c r="AJ30" s="1062"/>
      <c r="AK30" s="1063"/>
      <c r="AL30" s="1064"/>
      <c r="AM30" s="1048"/>
      <c r="AN30" s="139"/>
      <c r="AO30" s="1062"/>
      <c r="AP30" s="1063"/>
      <c r="AQ30" s="1064"/>
      <c r="AR30" s="1048"/>
      <c r="AS30" s="139"/>
      <c r="AT30" s="1062"/>
      <c r="AU30" s="1063"/>
      <c r="AV30" s="1064"/>
      <c r="AW30" s="1048"/>
      <c r="AX30" s="139"/>
      <c r="AY30" s="1062"/>
      <c r="AZ30" s="1063"/>
      <c r="BA30" s="1064"/>
      <c r="BB30" s="1049"/>
      <c r="BC30" s="139"/>
      <c r="BD30" s="1062"/>
      <c r="BE30" s="1063"/>
      <c r="BF30" s="1064"/>
      <c r="BG30" s="1049"/>
      <c r="BH30" s="139"/>
      <c r="BI30" s="1062"/>
      <c r="BJ30" s="1063"/>
      <c r="BK30" s="1064"/>
      <c r="BL30" s="1049"/>
      <c r="BM30" s="139"/>
      <c r="BN30" s="1062"/>
      <c r="BO30" s="1063"/>
      <c r="BP30" s="1064"/>
      <c r="BQ30" s="1049"/>
      <c r="BR30" s="139"/>
      <c r="BS30" s="1062"/>
      <c r="BT30" s="1063"/>
      <c r="BU30" s="1064"/>
      <c r="BV30" s="1049"/>
      <c r="BW30" s="139"/>
      <c r="BX30" s="1062"/>
      <c r="BY30" s="1063"/>
      <c r="BZ30" s="1064"/>
      <c r="CA30" s="1048"/>
      <c r="CB30" s="139"/>
      <c r="CC30" s="1062"/>
      <c r="CD30" s="1063"/>
      <c r="CE30" s="1064"/>
      <c r="CF30" s="1049"/>
      <c r="CG30" s="139"/>
      <c r="CH30" s="1062"/>
      <c r="CI30" s="1063"/>
      <c r="CJ30" s="1064"/>
      <c r="CK30" s="1049"/>
      <c r="CL30" s="139"/>
      <c r="CM30" s="1062"/>
      <c r="CN30" s="1063"/>
      <c r="CO30" s="1064"/>
      <c r="CP30" s="1048"/>
      <c r="CQ30" s="139"/>
      <c r="CR30" s="1062"/>
      <c r="CS30" s="1063"/>
      <c r="CT30" s="1064"/>
      <c r="CU30" s="1077"/>
      <c r="CV30" s="139"/>
      <c r="CW30" s="1062"/>
      <c r="CX30" s="1063"/>
      <c r="CY30" s="1064"/>
      <c r="CZ30" s="1049"/>
      <c r="DA30" s="139"/>
      <c r="DB30" s="1062"/>
      <c r="DC30" s="1063"/>
      <c r="DD30" s="1064"/>
      <c r="DE30" s="1049"/>
      <c r="DF30" s="139"/>
      <c r="DG30" s="1062"/>
      <c r="DH30" s="1063"/>
      <c r="DI30" s="1064"/>
      <c r="DJ30" s="1049"/>
      <c r="DK30" s="139"/>
      <c r="DL30" s="1062"/>
      <c r="DM30" s="1063"/>
      <c r="DN30" s="1064"/>
      <c r="DO30" s="1049"/>
      <c r="DP30" s="139"/>
      <c r="DQ30" s="1062"/>
      <c r="DR30" s="1063"/>
      <c r="DS30" s="1064"/>
      <c r="DT30" s="1049"/>
      <c r="DU30" s="139"/>
      <c r="DV30" s="1062"/>
      <c r="DW30" s="1063"/>
      <c r="DX30" s="1064"/>
      <c r="DY30" s="1050"/>
      <c r="DZ30" s="139"/>
      <c r="EA30" s="1062"/>
      <c r="EB30" s="1063"/>
      <c r="EC30" s="1064"/>
      <c r="ED30" s="1050"/>
      <c r="EE30" s="139"/>
      <c r="EF30" s="1062"/>
      <c r="EG30" s="1063"/>
      <c r="EH30" s="1064"/>
      <c r="EI30" s="1050"/>
      <c r="EJ30" s="139"/>
      <c r="EK30" s="1062"/>
      <c r="EL30" s="1063"/>
      <c r="EM30" s="1064"/>
      <c r="EN30" s="1051"/>
      <c r="EO30" s="139"/>
      <c r="EP30" s="1062"/>
      <c r="EQ30" s="1063"/>
      <c r="ER30" s="1064"/>
      <c r="ES30" s="1052"/>
      <c r="ET30" s="139"/>
      <c r="EU30" s="1062"/>
      <c r="EV30" s="1063"/>
      <c r="EW30" s="1064"/>
    </row>
    <row r="31" spans="1:153" s="5" customFormat="1" ht="15" hidden="1" customHeight="1" outlineLevel="1">
      <c r="A31" s="17">
        <v>14</v>
      </c>
      <c r="B31" s="456"/>
      <c r="C31" s="355"/>
      <c r="D31" s="43">
        <f t="shared" si="31"/>
        <v>4</v>
      </c>
      <c r="E31" s="43">
        <f t="shared" si="5"/>
        <v>4</v>
      </c>
      <c r="F31" s="65">
        <f t="shared" si="6"/>
        <v>20</v>
      </c>
      <c r="G31" s="359"/>
      <c r="H31" s="360"/>
      <c r="I31" s="360"/>
      <c r="J31" s="580"/>
      <c r="K31" s="100">
        <f t="shared" si="32"/>
        <v>0</v>
      </c>
      <c r="L31" s="92">
        <f t="shared" si="7"/>
        <v>0</v>
      </c>
      <c r="M31" s="127"/>
      <c r="N31" s="1011"/>
      <c r="O31" s="257"/>
      <c r="P31" s="245"/>
      <c r="Q31" s="257"/>
      <c r="R31" s="257"/>
      <c r="S31" s="257"/>
      <c r="T31" s="129">
        <f t="shared" si="8"/>
        <v>0</v>
      </c>
      <c r="U31" s="128">
        <f t="shared" si="9"/>
        <v>0</v>
      </c>
      <c r="V31" s="96"/>
      <c r="W31" s="97">
        <f t="shared" si="33"/>
        <v>0</v>
      </c>
      <c r="AB31" s="1075"/>
      <c r="AC31" s="1047"/>
      <c r="AD31" s="139"/>
      <c r="AE31" s="1062"/>
      <c r="AF31" s="1063"/>
      <c r="AG31" s="1064"/>
      <c r="AH31" s="1047"/>
      <c r="AI31" s="139"/>
      <c r="AJ31" s="1062"/>
      <c r="AK31" s="1063"/>
      <c r="AL31" s="1064"/>
      <c r="AM31" s="1048"/>
      <c r="AN31" s="139"/>
      <c r="AO31" s="1062"/>
      <c r="AP31" s="1063"/>
      <c r="AQ31" s="1064"/>
      <c r="AR31" s="1048"/>
      <c r="AS31" s="139"/>
      <c r="AT31" s="1062"/>
      <c r="AU31" s="1063"/>
      <c r="AV31" s="1064"/>
      <c r="AW31" s="1048"/>
      <c r="AX31" s="139"/>
      <c r="AY31" s="1062"/>
      <c r="AZ31" s="1063"/>
      <c r="BA31" s="1064"/>
      <c r="BB31" s="1049"/>
      <c r="BC31" s="139"/>
      <c r="BD31" s="1062"/>
      <c r="BE31" s="1063"/>
      <c r="BF31" s="1064"/>
      <c r="BG31" s="1049"/>
      <c r="BH31" s="139"/>
      <c r="BI31" s="1062"/>
      <c r="BJ31" s="1063"/>
      <c r="BK31" s="1064"/>
      <c r="BL31" s="1049"/>
      <c r="BM31" s="139"/>
      <c r="BN31" s="1062"/>
      <c r="BO31" s="1063"/>
      <c r="BP31" s="1064"/>
      <c r="BQ31" s="1049"/>
      <c r="BR31" s="139"/>
      <c r="BS31" s="1062"/>
      <c r="BT31" s="1063"/>
      <c r="BU31" s="1064"/>
      <c r="BV31" s="1049"/>
      <c r="BW31" s="139"/>
      <c r="BX31" s="1062"/>
      <c r="BY31" s="1063"/>
      <c r="BZ31" s="1064"/>
      <c r="CA31" s="1048"/>
      <c r="CB31" s="139"/>
      <c r="CC31" s="1062"/>
      <c r="CD31" s="1063"/>
      <c r="CE31" s="1064"/>
      <c r="CF31" s="1049"/>
      <c r="CG31" s="139"/>
      <c r="CH31" s="1062"/>
      <c r="CI31" s="1063"/>
      <c r="CJ31" s="1064"/>
      <c r="CK31" s="1049"/>
      <c r="CL31" s="139"/>
      <c r="CM31" s="1062"/>
      <c r="CN31" s="1063"/>
      <c r="CO31" s="1064"/>
      <c r="CP31" s="1048"/>
      <c r="CQ31" s="139"/>
      <c r="CR31" s="1062"/>
      <c r="CS31" s="1063"/>
      <c r="CT31" s="1064"/>
      <c r="CU31" s="1049"/>
      <c r="CV31" s="139"/>
      <c r="CW31" s="1062"/>
      <c r="CX31" s="1063"/>
      <c r="CY31" s="1064"/>
      <c r="CZ31" s="1049"/>
      <c r="DA31" s="139"/>
      <c r="DB31" s="1062"/>
      <c r="DC31" s="1063"/>
      <c r="DD31" s="1064"/>
      <c r="DE31" s="1049"/>
      <c r="DF31" s="139"/>
      <c r="DG31" s="1062"/>
      <c r="DH31" s="1063"/>
      <c r="DI31" s="1064"/>
      <c r="DJ31" s="1049"/>
      <c r="DK31" s="139"/>
      <c r="DL31" s="1062"/>
      <c r="DM31" s="1063"/>
      <c r="DN31" s="1064"/>
      <c r="DO31" s="1049"/>
      <c r="DP31" s="139"/>
      <c r="DQ31" s="1062"/>
      <c r="DR31" s="1063"/>
      <c r="DS31" s="1064"/>
      <c r="DT31" s="1049"/>
      <c r="DU31" s="139"/>
      <c r="DV31" s="1062"/>
      <c r="DW31" s="1063"/>
      <c r="DX31" s="1064"/>
      <c r="DY31" s="1050"/>
      <c r="DZ31" s="139"/>
      <c r="EA31" s="1062"/>
      <c r="EB31" s="1063"/>
      <c r="EC31" s="1064"/>
      <c r="ED31" s="1050"/>
      <c r="EE31" s="139"/>
      <c r="EF31" s="1062"/>
      <c r="EG31" s="1063"/>
      <c r="EH31" s="1064"/>
      <c r="EI31" s="1050"/>
      <c r="EJ31" s="139"/>
      <c r="EK31" s="1062"/>
      <c r="EL31" s="1063"/>
      <c r="EM31" s="1064"/>
      <c r="EN31" s="1051"/>
      <c r="EO31" s="139"/>
      <c r="EP31" s="1062"/>
      <c r="EQ31" s="1063"/>
      <c r="ER31" s="1064"/>
      <c r="ES31" s="1052"/>
      <c r="ET31" s="139"/>
      <c r="EU31" s="1062"/>
      <c r="EV31" s="1063"/>
      <c r="EW31" s="1064"/>
    </row>
    <row r="32" spans="1:153" s="5" customFormat="1" ht="15" hidden="1" customHeight="1" outlineLevel="1">
      <c r="A32" s="17">
        <v>15</v>
      </c>
      <c r="B32" s="456"/>
      <c r="C32" s="355"/>
      <c r="D32" s="43">
        <f t="shared" si="31"/>
        <v>4</v>
      </c>
      <c r="E32" s="43">
        <f t="shared" si="5"/>
        <v>4</v>
      </c>
      <c r="F32" s="65">
        <f t="shared" si="6"/>
        <v>20</v>
      </c>
      <c r="G32" s="359"/>
      <c r="H32" s="360"/>
      <c r="I32" s="360"/>
      <c r="J32" s="580"/>
      <c r="K32" s="100">
        <f t="shared" si="32"/>
        <v>0</v>
      </c>
      <c r="L32" s="92">
        <f t="shared" si="7"/>
        <v>0</v>
      </c>
      <c r="M32" s="127"/>
      <c r="N32" s="1011"/>
      <c r="O32" s="257"/>
      <c r="P32" s="245"/>
      <c r="Q32" s="257"/>
      <c r="R32" s="257"/>
      <c r="S32" s="257"/>
      <c r="T32" s="129">
        <f t="shared" si="8"/>
        <v>0</v>
      </c>
      <c r="U32" s="128">
        <f t="shared" si="9"/>
        <v>0</v>
      </c>
      <c r="V32" s="96"/>
      <c r="W32" s="97">
        <f t="shared" si="33"/>
        <v>0</v>
      </c>
      <c r="AB32" s="1075"/>
      <c r="AC32" s="1047"/>
      <c r="AD32" s="139"/>
      <c r="AE32" s="1062"/>
      <c r="AF32" s="1063"/>
      <c r="AG32" s="1064"/>
      <c r="AH32" s="1047"/>
      <c r="AI32" s="139"/>
      <c r="AJ32" s="1062"/>
      <c r="AK32" s="1063"/>
      <c r="AL32" s="1064"/>
      <c r="AM32" s="1048"/>
      <c r="AN32" s="139"/>
      <c r="AO32" s="1062"/>
      <c r="AP32" s="1063"/>
      <c r="AQ32" s="1064"/>
      <c r="AR32" s="1048"/>
      <c r="AS32" s="139"/>
      <c r="AT32" s="1062"/>
      <c r="AU32" s="1063"/>
      <c r="AV32" s="1064"/>
      <c r="AW32" s="1048"/>
      <c r="AX32" s="139"/>
      <c r="AY32" s="1062"/>
      <c r="AZ32" s="1063"/>
      <c r="BA32" s="1064"/>
      <c r="BB32" s="1049"/>
      <c r="BC32" s="139"/>
      <c r="BD32" s="1062"/>
      <c r="BE32" s="1063"/>
      <c r="BF32" s="1064"/>
      <c r="BG32" s="1049"/>
      <c r="BH32" s="139"/>
      <c r="BI32" s="1062"/>
      <c r="BJ32" s="1063"/>
      <c r="BK32" s="1064"/>
      <c r="BL32" s="1049"/>
      <c r="BM32" s="139"/>
      <c r="BN32" s="1062"/>
      <c r="BO32" s="1063"/>
      <c r="BP32" s="1064"/>
      <c r="BQ32" s="1049"/>
      <c r="BR32" s="139"/>
      <c r="BS32" s="1062"/>
      <c r="BT32" s="1063"/>
      <c r="BU32" s="1064"/>
      <c r="BV32" s="1049"/>
      <c r="BW32" s="139"/>
      <c r="BX32" s="1062"/>
      <c r="BY32" s="1063"/>
      <c r="BZ32" s="1064"/>
      <c r="CA32" s="1048"/>
      <c r="CB32" s="139"/>
      <c r="CC32" s="1062"/>
      <c r="CD32" s="1063"/>
      <c r="CE32" s="1064"/>
      <c r="CF32" s="1049"/>
      <c r="CG32" s="139"/>
      <c r="CH32" s="1062"/>
      <c r="CI32" s="1063"/>
      <c r="CJ32" s="1064"/>
      <c r="CK32" s="1049"/>
      <c r="CL32" s="139"/>
      <c r="CM32" s="1062"/>
      <c r="CN32" s="1063"/>
      <c r="CO32" s="1064"/>
      <c r="CP32" s="1048"/>
      <c r="CQ32" s="139"/>
      <c r="CR32" s="1062"/>
      <c r="CS32" s="1063"/>
      <c r="CT32" s="1064"/>
      <c r="CU32" s="1049"/>
      <c r="CV32" s="139"/>
      <c r="CW32" s="1062"/>
      <c r="CX32" s="1063"/>
      <c r="CY32" s="1064"/>
      <c r="CZ32" s="1049"/>
      <c r="DA32" s="139"/>
      <c r="DB32" s="1062"/>
      <c r="DC32" s="1063"/>
      <c r="DD32" s="1064"/>
      <c r="DE32" s="1049"/>
      <c r="DF32" s="139"/>
      <c r="DG32" s="1062"/>
      <c r="DH32" s="1063"/>
      <c r="DI32" s="1064"/>
      <c r="DJ32" s="1049"/>
      <c r="DK32" s="139"/>
      <c r="DL32" s="1062"/>
      <c r="DM32" s="1063"/>
      <c r="DN32" s="1064"/>
      <c r="DO32" s="1049"/>
      <c r="DP32" s="139"/>
      <c r="DQ32" s="1062"/>
      <c r="DR32" s="1063"/>
      <c r="DS32" s="1064"/>
      <c r="DT32" s="1049"/>
      <c r="DU32" s="139"/>
      <c r="DV32" s="1062"/>
      <c r="DW32" s="1063"/>
      <c r="DX32" s="1064"/>
      <c r="DY32" s="1050"/>
      <c r="DZ32" s="139"/>
      <c r="EA32" s="1062"/>
      <c r="EB32" s="1063"/>
      <c r="EC32" s="1064"/>
      <c r="ED32" s="1050"/>
      <c r="EE32" s="139"/>
      <c r="EF32" s="1062"/>
      <c r="EG32" s="1063"/>
      <c r="EH32" s="1064"/>
      <c r="EI32" s="1050"/>
      <c r="EJ32" s="139"/>
      <c r="EK32" s="1062"/>
      <c r="EL32" s="1063"/>
      <c r="EM32" s="1064"/>
      <c r="EN32" s="1051"/>
      <c r="EO32" s="139"/>
      <c r="EP32" s="1062"/>
      <c r="EQ32" s="1063"/>
      <c r="ER32" s="1064"/>
      <c r="ES32" s="1052"/>
      <c r="ET32" s="139"/>
      <c r="EU32" s="1062"/>
      <c r="EV32" s="1063"/>
      <c r="EW32" s="1064"/>
    </row>
    <row r="33" spans="1:153" s="5" customFormat="1" ht="15" hidden="1" customHeight="1" outlineLevel="1">
      <c r="A33" s="17">
        <v>16</v>
      </c>
      <c r="B33" s="456"/>
      <c r="C33" s="355"/>
      <c r="D33" s="43">
        <f t="shared" si="31"/>
        <v>4</v>
      </c>
      <c r="E33" s="43">
        <f t="shared" si="5"/>
        <v>4</v>
      </c>
      <c r="F33" s="65">
        <f t="shared" si="6"/>
        <v>20</v>
      </c>
      <c r="G33" s="359"/>
      <c r="H33" s="360"/>
      <c r="I33" s="360"/>
      <c r="J33" s="580"/>
      <c r="K33" s="100">
        <f t="shared" si="32"/>
        <v>0</v>
      </c>
      <c r="L33" s="92">
        <f t="shared" si="7"/>
        <v>0</v>
      </c>
      <c r="M33" s="127"/>
      <c r="N33" s="1014"/>
      <c r="O33" s="257"/>
      <c r="P33" s="245"/>
      <c r="Q33" s="257"/>
      <c r="R33" s="257"/>
      <c r="S33" s="257"/>
      <c r="T33" s="129">
        <f t="shared" si="8"/>
        <v>0</v>
      </c>
      <c r="U33" s="128">
        <f t="shared" si="9"/>
        <v>0</v>
      </c>
      <c r="V33" s="96"/>
      <c r="W33" s="97">
        <f t="shared" si="33"/>
        <v>0</v>
      </c>
      <c r="AB33" s="1075"/>
      <c r="AC33" s="1047"/>
      <c r="AD33" s="139"/>
      <c r="AE33" s="1062"/>
      <c r="AF33" s="1063"/>
      <c r="AG33" s="1064"/>
      <c r="AH33" s="1047"/>
      <c r="AI33" s="139"/>
      <c r="AJ33" s="1062"/>
      <c r="AK33" s="1063"/>
      <c r="AL33" s="1064"/>
      <c r="AM33" s="1048"/>
      <c r="AN33" s="139"/>
      <c r="AO33" s="1062"/>
      <c r="AP33" s="1063"/>
      <c r="AQ33" s="1064"/>
      <c r="AR33" s="1048"/>
      <c r="AS33" s="139"/>
      <c r="AT33" s="1062"/>
      <c r="AU33" s="1063"/>
      <c r="AV33" s="1064"/>
      <c r="AW33" s="1048"/>
      <c r="AX33" s="139"/>
      <c r="AY33" s="1062"/>
      <c r="AZ33" s="1063"/>
      <c r="BA33" s="1064"/>
      <c r="BB33" s="1049"/>
      <c r="BC33" s="139"/>
      <c r="BD33" s="1062"/>
      <c r="BE33" s="1063"/>
      <c r="BF33" s="1064"/>
      <c r="BG33" s="1049"/>
      <c r="BH33" s="139"/>
      <c r="BI33" s="1062"/>
      <c r="BJ33" s="1063"/>
      <c r="BK33" s="1064"/>
      <c r="BL33" s="1049"/>
      <c r="BM33" s="139"/>
      <c r="BN33" s="1062"/>
      <c r="BO33" s="1063"/>
      <c r="BP33" s="1064"/>
      <c r="BQ33" s="1049"/>
      <c r="BR33" s="139"/>
      <c r="BS33" s="1062"/>
      <c r="BT33" s="1063"/>
      <c r="BU33" s="1064"/>
      <c r="BV33" s="1049"/>
      <c r="BW33" s="139"/>
      <c r="BX33" s="1062"/>
      <c r="BY33" s="1063"/>
      <c r="BZ33" s="1064"/>
      <c r="CA33" s="1048"/>
      <c r="CB33" s="139"/>
      <c r="CC33" s="1062"/>
      <c r="CD33" s="1063"/>
      <c r="CE33" s="1064"/>
      <c r="CF33" s="1049"/>
      <c r="CG33" s="139"/>
      <c r="CH33" s="1062"/>
      <c r="CI33" s="1063"/>
      <c r="CJ33" s="1064"/>
      <c r="CK33" s="1049"/>
      <c r="CL33" s="139"/>
      <c r="CM33" s="1062"/>
      <c r="CN33" s="1063"/>
      <c r="CO33" s="1064"/>
      <c r="CP33" s="1048"/>
      <c r="CQ33" s="139"/>
      <c r="CR33" s="1062"/>
      <c r="CS33" s="1063"/>
      <c r="CT33" s="1064"/>
      <c r="CU33" s="1077"/>
      <c r="CV33" s="139"/>
      <c r="CW33" s="1062"/>
      <c r="CX33" s="1063"/>
      <c r="CY33" s="1064"/>
      <c r="CZ33" s="1049"/>
      <c r="DA33" s="139"/>
      <c r="DB33" s="1062"/>
      <c r="DC33" s="1063"/>
      <c r="DD33" s="1064"/>
      <c r="DE33" s="1049"/>
      <c r="DF33" s="139"/>
      <c r="DG33" s="1062"/>
      <c r="DH33" s="1063"/>
      <c r="DI33" s="1064"/>
      <c r="DJ33" s="1049"/>
      <c r="DK33" s="139"/>
      <c r="DL33" s="1062"/>
      <c r="DM33" s="1063"/>
      <c r="DN33" s="1064"/>
      <c r="DO33" s="1049"/>
      <c r="DP33" s="139"/>
      <c r="DQ33" s="1062"/>
      <c r="DR33" s="1063"/>
      <c r="DS33" s="1064"/>
      <c r="DT33" s="1049"/>
      <c r="DU33" s="139"/>
      <c r="DV33" s="1062"/>
      <c r="DW33" s="1063"/>
      <c r="DX33" s="1064"/>
      <c r="DY33" s="1050"/>
      <c r="DZ33" s="139"/>
      <c r="EA33" s="1062"/>
      <c r="EB33" s="1063"/>
      <c r="EC33" s="1064"/>
      <c r="ED33" s="1050"/>
      <c r="EE33" s="139"/>
      <c r="EF33" s="1062"/>
      <c r="EG33" s="1063"/>
      <c r="EH33" s="1064"/>
      <c r="EI33" s="1050"/>
      <c r="EJ33" s="139"/>
      <c r="EK33" s="1062"/>
      <c r="EL33" s="1063"/>
      <c r="EM33" s="1064"/>
      <c r="EN33" s="1051"/>
      <c r="EO33" s="139"/>
      <c r="EP33" s="1062"/>
      <c r="EQ33" s="1063"/>
      <c r="ER33" s="1064"/>
      <c r="ES33" s="1052"/>
      <c r="ET33" s="139"/>
      <c r="EU33" s="1062"/>
      <c r="EV33" s="1063"/>
      <c r="EW33" s="1064"/>
    </row>
    <row r="34" spans="1:153" s="5" customFormat="1" ht="15" hidden="1" customHeight="1" outlineLevel="1">
      <c r="A34" s="17">
        <v>17</v>
      </c>
      <c r="B34" s="456"/>
      <c r="C34" s="355"/>
      <c r="D34" s="43">
        <f t="shared" si="31"/>
        <v>4</v>
      </c>
      <c r="E34" s="43">
        <f t="shared" si="5"/>
        <v>4</v>
      </c>
      <c r="F34" s="65">
        <f t="shared" si="6"/>
        <v>20</v>
      </c>
      <c r="G34" s="359"/>
      <c r="H34" s="360"/>
      <c r="I34" s="360"/>
      <c r="J34" s="580"/>
      <c r="K34" s="100">
        <f t="shared" si="32"/>
        <v>0</v>
      </c>
      <c r="L34" s="92">
        <f t="shared" si="7"/>
        <v>0</v>
      </c>
      <c r="M34" s="127"/>
      <c r="N34" s="1014"/>
      <c r="O34" s="245"/>
      <c r="P34" s="245"/>
      <c r="Q34" s="245"/>
      <c r="R34" s="245"/>
      <c r="S34" s="245"/>
      <c r="T34" s="129">
        <f t="shared" si="8"/>
        <v>0</v>
      </c>
      <c r="U34" s="128">
        <f t="shared" si="9"/>
        <v>0</v>
      </c>
      <c r="V34" s="96"/>
      <c r="W34" s="97">
        <f t="shared" si="33"/>
        <v>0</v>
      </c>
      <c r="AB34" s="1075"/>
      <c r="AC34" s="1047"/>
      <c r="AD34" s="139"/>
      <c r="AE34" s="1062"/>
      <c r="AF34" s="1063"/>
      <c r="AG34" s="1064"/>
      <c r="AH34" s="1047"/>
      <c r="AI34" s="139"/>
      <c r="AJ34" s="1062"/>
      <c r="AK34" s="1063"/>
      <c r="AL34" s="1064"/>
      <c r="AM34" s="1048"/>
      <c r="AN34" s="139"/>
      <c r="AO34" s="1062"/>
      <c r="AP34" s="1063"/>
      <c r="AQ34" s="1064"/>
      <c r="AR34" s="1048"/>
      <c r="AS34" s="139"/>
      <c r="AT34" s="1062"/>
      <c r="AU34" s="1063"/>
      <c r="AV34" s="1064"/>
      <c r="AW34" s="1048"/>
      <c r="AX34" s="139"/>
      <c r="AY34" s="1062"/>
      <c r="AZ34" s="1063"/>
      <c r="BA34" s="1064"/>
      <c r="BB34" s="1049"/>
      <c r="BC34" s="139"/>
      <c r="BD34" s="1062"/>
      <c r="BE34" s="1063"/>
      <c r="BF34" s="1064"/>
      <c r="BG34" s="1049"/>
      <c r="BH34" s="139"/>
      <c r="BI34" s="1062"/>
      <c r="BJ34" s="1063"/>
      <c r="BK34" s="1064"/>
      <c r="BL34" s="1049"/>
      <c r="BM34" s="139"/>
      <c r="BN34" s="1062"/>
      <c r="BO34" s="1063"/>
      <c r="BP34" s="1064"/>
      <c r="BQ34" s="1049"/>
      <c r="BR34" s="139"/>
      <c r="BS34" s="1062"/>
      <c r="BT34" s="1063"/>
      <c r="BU34" s="1064"/>
      <c r="BV34" s="1049"/>
      <c r="BW34" s="139"/>
      <c r="BX34" s="1062"/>
      <c r="BY34" s="1063"/>
      <c r="BZ34" s="1064"/>
      <c r="CA34" s="1048"/>
      <c r="CB34" s="139"/>
      <c r="CC34" s="1062"/>
      <c r="CD34" s="1063"/>
      <c r="CE34" s="1064"/>
      <c r="CF34" s="1049"/>
      <c r="CG34" s="139"/>
      <c r="CH34" s="1062"/>
      <c r="CI34" s="1063"/>
      <c r="CJ34" s="1064"/>
      <c r="CK34" s="1049"/>
      <c r="CL34" s="139"/>
      <c r="CM34" s="1062"/>
      <c r="CN34" s="1063"/>
      <c r="CO34" s="1064"/>
      <c r="CP34" s="1048"/>
      <c r="CQ34" s="139"/>
      <c r="CR34" s="1062"/>
      <c r="CS34" s="1063"/>
      <c r="CT34" s="1064"/>
      <c r="CU34" s="1077"/>
      <c r="CV34" s="139"/>
      <c r="CW34" s="1062"/>
      <c r="CX34" s="1063"/>
      <c r="CY34" s="1064"/>
      <c r="CZ34" s="1049"/>
      <c r="DA34" s="139"/>
      <c r="DB34" s="1062"/>
      <c r="DC34" s="1063"/>
      <c r="DD34" s="1064"/>
      <c r="DE34" s="1049"/>
      <c r="DF34" s="139"/>
      <c r="DG34" s="1062"/>
      <c r="DH34" s="1063"/>
      <c r="DI34" s="1064"/>
      <c r="DJ34" s="1049"/>
      <c r="DK34" s="139"/>
      <c r="DL34" s="1062"/>
      <c r="DM34" s="1063"/>
      <c r="DN34" s="1064"/>
      <c r="DO34" s="1049"/>
      <c r="DP34" s="139"/>
      <c r="DQ34" s="1062"/>
      <c r="DR34" s="1063"/>
      <c r="DS34" s="1064"/>
      <c r="DT34" s="1049"/>
      <c r="DU34" s="139"/>
      <c r="DV34" s="1062"/>
      <c r="DW34" s="1063"/>
      <c r="DX34" s="1064"/>
      <c r="DY34" s="1050"/>
      <c r="DZ34" s="139"/>
      <c r="EA34" s="1062"/>
      <c r="EB34" s="1063"/>
      <c r="EC34" s="1064"/>
      <c r="ED34" s="1050"/>
      <c r="EE34" s="139"/>
      <c r="EF34" s="1062"/>
      <c r="EG34" s="1063"/>
      <c r="EH34" s="1064"/>
      <c r="EI34" s="1050"/>
      <c r="EJ34" s="139"/>
      <c r="EK34" s="1062"/>
      <c r="EL34" s="1063"/>
      <c r="EM34" s="1064"/>
      <c r="EN34" s="1051"/>
      <c r="EO34" s="139"/>
      <c r="EP34" s="1062"/>
      <c r="EQ34" s="1063"/>
      <c r="ER34" s="1064"/>
      <c r="ES34" s="1052"/>
      <c r="ET34" s="139"/>
      <c r="EU34" s="1062"/>
      <c r="EV34" s="1063"/>
      <c r="EW34" s="1064"/>
    </row>
    <row r="35" spans="1:153" s="5" customFormat="1" ht="15" hidden="1" customHeight="1" outlineLevel="1">
      <c r="A35" s="17">
        <v>18</v>
      </c>
      <c r="B35" s="456"/>
      <c r="C35" s="355"/>
      <c r="D35" s="43">
        <f t="shared" si="31"/>
        <v>4</v>
      </c>
      <c r="E35" s="43">
        <f t="shared" si="5"/>
        <v>4</v>
      </c>
      <c r="F35" s="65">
        <f t="shared" si="6"/>
        <v>20</v>
      </c>
      <c r="G35" s="359"/>
      <c r="H35" s="360"/>
      <c r="I35" s="360"/>
      <c r="J35" s="580"/>
      <c r="K35" s="100">
        <f t="shared" si="32"/>
        <v>0</v>
      </c>
      <c r="L35" s="92">
        <f t="shared" si="7"/>
        <v>0</v>
      </c>
      <c r="M35" s="127"/>
      <c r="N35" s="1014"/>
      <c r="O35" s="245"/>
      <c r="P35" s="245"/>
      <c r="Q35" s="245"/>
      <c r="R35" s="245"/>
      <c r="S35" s="245"/>
      <c r="T35" s="129">
        <f t="shared" si="8"/>
        <v>0</v>
      </c>
      <c r="U35" s="128">
        <f t="shared" si="9"/>
        <v>0</v>
      </c>
      <c r="V35" s="96"/>
      <c r="W35" s="97">
        <f t="shared" si="33"/>
        <v>0</v>
      </c>
      <c r="AB35" s="1075"/>
      <c r="AC35" s="1047"/>
      <c r="AD35" s="139"/>
      <c r="AE35" s="1062"/>
      <c r="AF35" s="1063"/>
      <c r="AG35" s="1064"/>
      <c r="AH35" s="1047"/>
      <c r="AI35" s="139"/>
      <c r="AJ35" s="1062"/>
      <c r="AK35" s="1063"/>
      <c r="AL35" s="1064"/>
      <c r="AM35" s="1048"/>
      <c r="AN35" s="139"/>
      <c r="AO35" s="1062"/>
      <c r="AP35" s="1063"/>
      <c r="AQ35" s="1064"/>
      <c r="AR35" s="1048"/>
      <c r="AS35" s="139"/>
      <c r="AT35" s="1062"/>
      <c r="AU35" s="1063"/>
      <c r="AV35" s="1064"/>
      <c r="AW35" s="1048"/>
      <c r="AX35" s="139"/>
      <c r="AY35" s="1062"/>
      <c r="AZ35" s="1063"/>
      <c r="BA35" s="1064"/>
      <c r="BB35" s="1049"/>
      <c r="BC35" s="139"/>
      <c r="BD35" s="1062"/>
      <c r="BE35" s="1063"/>
      <c r="BF35" s="1064"/>
      <c r="BG35" s="1049"/>
      <c r="BH35" s="139"/>
      <c r="BI35" s="1062"/>
      <c r="BJ35" s="1063"/>
      <c r="BK35" s="1064"/>
      <c r="BL35" s="1049"/>
      <c r="BM35" s="139"/>
      <c r="BN35" s="1062"/>
      <c r="BO35" s="1063"/>
      <c r="BP35" s="1064"/>
      <c r="BQ35" s="1049"/>
      <c r="BR35" s="139"/>
      <c r="BS35" s="1062"/>
      <c r="BT35" s="1063"/>
      <c r="BU35" s="1064"/>
      <c r="BV35" s="1049"/>
      <c r="BW35" s="139"/>
      <c r="BX35" s="1062"/>
      <c r="BY35" s="1063"/>
      <c r="BZ35" s="1064"/>
      <c r="CA35" s="1048"/>
      <c r="CB35" s="139"/>
      <c r="CC35" s="1062"/>
      <c r="CD35" s="1063"/>
      <c r="CE35" s="1064"/>
      <c r="CF35" s="1049"/>
      <c r="CG35" s="139"/>
      <c r="CH35" s="1062"/>
      <c r="CI35" s="1063"/>
      <c r="CJ35" s="1064"/>
      <c r="CK35" s="1049"/>
      <c r="CL35" s="139"/>
      <c r="CM35" s="1062"/>
      <c r="CN35" s="1063"/>
      <c r="CO35" s="1064"/>
      <c r="CP35" s="1048"/>
      <c r="CQ35" s="139"/>
      <c r="CR35" s="1062"/>
      <c r="CS35" s="1063"/>
      <c r="CT35" s="1064"/>
      <c r="CU35" s="1077"/>
      <c r="CV35" s="139"/>
      <c r="CW35" s="1062"/>
      <c r="CX35" s="1063"/>
      <c r="CY35" s="1064"/>
      <c r="CZ35" s="1049"/>
      <c r="DA35" s="139"/>
      <c r="DB35" s="1062"/>
      <c r="DC35" s="1063"/>
      <c r="DD35" s="1064"/>
      <c r="DE35" s="1049"/>
      <c r="DF35" s="139"/>
      <c r="DG35" s="1062"/>
      <c r="DH35" s="1063"/>
      <c r="DI35" s="1064"/>
      <c r="DJ35" s="1049"/>
      <c r="DK35" s="139"/>
      <c r="DL35" s="1062"/>
      <c r="DM35" s="1063"/>
      <c r="DN35" s="1064"/>
      <c r="DO35" s="1049"/>
      <c r="DP35" s="139"/>
      <c r="DQ35" s="1062"/>
      <c r="DR35" s="1063"/>
      <c r="DS35" s="1064"/>
      <c r="DT35" s="1049"/>
      <c r="DU35" s="139"/>
      <c r="DV35" s="1062"/>
      <c r="DW35" s="1063"/>
      <c r="DX35" s="1064"/>
      <c r="DY35" s="1050"/>
      <c r="DZ35" s="139"/>
      <c r="EA35" s="1062"/>
      <c r="EB35" s="1063"/>
      <c r="EC35" s="1064"/>
      <c r="ED35" s="1050"/>
      <c r="EE35" s="139"/>
      <c r="EF35" s="1062"/>
      <c r="EG35" s="1063"/>
      <c r="EH35" s="1064"/>
      <c r="EI35" s="1050"/>
      <c r="EJ35" s="139"/>
      <c r="EK35" s="1062"/>
      <c r="EL35" s="1063"/>
      <c r="EM35" s="1064"/>
      <c r="EN35" s="1051"/>
      <c r="EO35" s="139"/>
      <c r="EP35" s="1062"/>
      <c r="EQ35" s="1063"/>
      <c r="ER35" s="1064"/>
      <c r="ES35" s="1052"/>
      <c r="ET35" s="139"/>
      <c r="EU35" s="1062"/>
      <c r="EV35" s="1063"/>
      <c r="EW35" s="1064"/>
    </row>
    <row r="36" spans="1:153" s="5" customFormat="1" ht="15" hidden="1" customHeight="1" outlineLevel="1">
      <c r="A36" s="17">
        <v>19</v>
      </c>
      <c r="B36" s="456"/>
      <c r="C36" s="355"/>
      <c r="D36" s="43">
        <f t="shared" si="31"/>
        <v>4</v>
      </c>
      <c r="E36" s="43">
        <f t="shared" si="5"/>
        <v>4</v>
      </c>
      <c r="F36" s="65">
        <f t="shared" si="6"/>
        <v>20</v>
      </c>
      <c r="G36" s="359"/>
      <c r="H36" s="360"/>
      <c r="I36" s="360"/>
      <c r="J36" s="580"/>
      <c r="K36" s="100">
        <f t="shared" si="32"/>
        <v>0</v>
      </c>
      <c r="L36" s="92">
        <f t="shared" si="7"/>
        <v>0</v>
      </c>
      <c r="M36" s="127"/>
      <c r="N36" s="1014"/>
      <c r="O36" s="245"/>
      <c r="P36" s="245"/>
      <c r="Q36" s="245"/>
      <c r="R36" s="245"/>
      <c r="S36" s="245"/>
      <c r="T36" s="129">
        <f t="shared" si="8"/>
        <v>0</v>
      </c>
      <c r="U36" s="128">
        <f t="shared" si="9"/>
        <v>0</v>
      </c>
      <c r="V36" s="96"/>
      <c r="W36" s="97">
        <f t="shared" si="33"/>
        <v>0</v>
      </c>
      <c r="AB36" s="1075"/>
      <c r="AC36" s="1047"/>
      <c r="AD36" s="139"/>
      <c r="AE36" s="1062"/>
      <c r="AF36" s="1063"/>
      <c r="AG36" s="1064"/>
      <c r="AH36" s="1047"/>
      <c r="AI36" s="139"/>
      <c r="AJ36" s="1062"/>
      <c r="AK36" s="1063"/>
      <c r="AL36" s="1064"/>
      <c r="AM36" s="1048"/>
      <c r="AN36" s="139"/>
      <c r="AO36" s="1062"/>
      <c r="AP36" s="1063"/>
      <c r="AQ36" s="1064"/>
      <c r="AR36" s="1048"/>
      <c r="AS36" s="139"/>
      <c r="AT36" s="1062"/>
      <c r="AU36" s="1063"/>
      <c r="AV36" s="1064"/>
      <c r="AW36" s="1048"/>
      <c r="AX36" s="139"/>
      <c r="AY36" s="1062"/>
      <c r="AZ36" s="1063"/>
      <c r="BA36" s="1064"/>
      <c r="BB36" s="1049"/>
      <c r="BC36" s="139"/>
      <c r="BD36" s="1062"/>
      <c r="BE36" s="1063"/>
      <c r="BF36" s="1064"/>
      <c r="BG36" s="1049"/>
      <c r="BH36" s="139"/>
      <c r="BI36" s="1062"/>
      <c r="BJ36" s="1063"/>
      <c r="BK36" s="1064"/>
      <c r="BL36" s="1049"/>
      <c r="BM36" s="139"/>
      <c r="BN36" s="1062"/>
      <c r="BO36" s="1063"/>
      <c r="BP36" s="1064"/>
      <c r="BQ36" s="1049"/>
      <c r="BR36" s="139"/>
      <c r="BS36" s="1062"/>
      <c r="BT36" s="1063"/>
      <c r="BU36" s="1064"/>
      <c r="BV36" s="1049"/>
      <c r="BW36" s="139"/>
      <c r="BX36" s="1062"/>
      <c r="BY36" s="1063"/>
      <c r="BZ36" s="1064"/>
      <c r="CA36" s="1048"/>
      <c r="CB36" s="139"/>
      <c r="CC36" s="1062"/>
      <c r="CD36" s="1063"/>
      <c r="CE36" s="1064"/>
      <c r="CF36" s="1049"/>
      <c r="CG36" s="139"/>
      <c r="CH36" s="1062"/>
      <c r="CI36" s="1063"/>
      <c r="CJ36" s="1064"/>
      <c r="CK36" s="1049"/>
      <c r="CL36" s="139"/>
      <c r="CM36" s="1062"/>
      <c r="CN36" s="1063"/>
      <c r="CO36" s="1064"/>
      <c r="CP36" s="1048"/>
      <c r="CQ36" s="139"/>
      <c r="CR36" s="1062"/>
      <c r="CS36" s="1063"/>
      <c r="CT36" s="1064"/>
      <c r="CU36" s="1049"/>
      <c r="CV36" s="139"/>
      <c r="CW36" s="1062"/>
      <c r="CX36" s="1063"/>
      <c r="CY36" s="1064"/>
      <c r="CZ36" s="1049"/>
      <c r="DA36" s="139"/>
      <c r="DB36" s="1062"/>
      <c r="DC36" s="1063"/>
      <c r="DD36" s="1064"/>
      <c r="DE36" s="1049"/>
      <c r="DF36" s="139"/>
      <c r="DG36" s="1062"/>
      <c r="DH36" s="1063"/>
      <c r="DI36" s="1064"/>
      <c r="DJ36" s="1049"/>
      <c r="DK36" s="139"/>
      <c r="DL36" s="1062"/>
      <c r="DM36" s="1063"/>
      <c r="DN36" s="1064"/>
      <c r="DO36" s="1049"/>
      <c r="DP36" s="139"/>
      <c r="DQ36" s="1062"/>
      <c r="DR36" s="1063"/>
      <c r="DS36" s="1064"/>
      <c r="DT36" s="1049"/>
      <c r="DU36" s="139"/>
      <c r="DV36" s="1062"/>
      <c r="DW36" s="1063"/>
      <c r="DX36" s="1064"/>
      <c r="DY36" s="1050"/>
      <c r="DZ36" s="139"/>
      <c r="EA36" s="1062"/>
      <c r="EB36" s="1063"/>
      <c r="EC36" s="1064"/>
      <c r="ED36" s="1050"/>
      <c r="EE36" s="139"/>
      <c r="EF36" s="1062"/>
      <c r="EG36" s="1063"/>
      <c r="EH36" s="1064"/>
      <c r="EI36" s="1050"/>
      <c r="EJ36" s="139"/>
      <c r="EK36" s="1062"/>
      <c r="EL36" s="1063"/>
      <c r="EM36" s="1064"/>
      <c r="EN36" s="1051"/>
      <c r="EO36" s="139"/>
      <c r="EP36" s="1062"/>
      <c r="EQ36" s="1063"/>
      <c r="ER36" s="1064"/>
      <c r="ES36" s="1052"/>
      <c r="ET36" s="139"/>
      <c r="EU36" s="1062"/>
      <c r="EV36" s="1063"/>
      <c r="EW36" s="1064"/>
    </row>
    <row r="37" spans="1:153" s="5" customFormat="1" ht="15" hidden="1" customHeight="1" outlineLevel="1">
      <c r="A37" s="17">
        <v>20</v>
      </c>
      <c r="B37" s="456"/>
      <c r="C37" s="130"/>
      <c r="D37" s="43">
        <f t="shared" ref="D37:D100" si="35">IF(G37&lt;=19,G37+4,IF(G37&lt;=30,G37+4,IF(G37&lt;=50,G37+5,IF(G37&lt;=70,G37+6,IF(G37&lt;=80,G37+8)))))</f>
        <v>4</v>
      </c>
      <c r="E37" s="43">
        <f t="shared" si="5"/>
        <v>4</v>
      </c>
      <c r="F37" s="65">
        <f t="shared" si="6"/>
        <v>20</v>
      </c>
      <c r="G37" s="131"/>
      <c r="H37" s="458"/>
      <c r="I37" s="458"/>
      <c r="J37" s="457"/>
      <c r="K37" s="100">
        <f t="shared" si="32"/>
        <v>0</v>
      </c>
      <c r="L37" s="92">
        <f t="shared" si="7"/>
        <v>0</v>
      </c>
      <c r="M37" s="127"/>
      <c r="N37" s="244"/>
      <c r="O37" s="245"/>
      <c r="P37" s="245"/>
      <c r="Q37" s="245"/>
      <c r="R37" s="245"/>
      <c r="S37" s="245"/>
      <c r="T37" s="129">
        <f t="shared" si="8"/>
        <v>0</v>
      </c>
      <c r="U37" s="128">
        <f t="shared" si="9"/>
        <v>0</v>
      </c>
      <c r="V37" s="96"/>
      <c r="W37" s="97">
        <f t="shared" si="33"/>
        <v>0</v>
      </c>
      <c r="AB37" s="1075"/>
      <c r="AC37" s="1047"/>
      <c r="AD37" s="139"/>
      <c r="AE37" s="1062"/>
      <c r="AF37" s="1063"/>
      <c r="AG37" s="1064"/>
      <c r="AH37" s="1047"/>
      <c r="AI37" s="139"/>
      <c r="AJ37" s="1062"/>
      <c r="AK37" s="1063"/>
      <c r="AL37" s="1064"/>
      <c r="AM37" s="1048"/>
      <c r="AN37" s="139"/>
      <c r="AO37" s="1062"/>
      <c r="AP37" s="1063"/>
      <c r="AQ37" s="1064"/>
      <c r="AR37" s="1048"/>
      <c r="AS37" s="139"/>
      <c r="AT37" s="1062"/>
      <c r="AU37" s="1063"/>
      <c r="AV37" s="1064"/>
      <c r="AW37" s="1048"/>
      <c r="AX37" s="139"/>
      <c r="AY37" s="1062"/>
      <c r="AZ37" s="1063"/>
      <c r="BA37" s="1064"/>
      <c r="BB37" s="1049"/>
      <c r="BC37" s="139"/>
      <c r="BD37" s="1062"/>
      <c r="BE37" s="1063"/>
      <c r="BF37" s="1064"/>
      <c r="BG37" s="1049"/>
      <c r="BH37" s="139"/>
      <c r="BI37" s="1062"/>
      <c r="BJ37" s="1063"/>
      <c r="BK37" s="1064"/>
      <c r="BL37" s="1049"/>
      <c r="BM37" s="139"/>
      <c r="BN37" s="1062"/>
      <c r="BO37" s="1063"/>
      <c r="BP37" s="1064"/>
      <c r="BQ37" s="1049"/>
      <c r="BR37" s="139"/>
      <c r="BS37" s="1062"/>
      <c r="BT37" s="1063"/>
      <c r="BU37" s="1064"/>
      <c r="BV37" s="1049"/>
      <c r="BW37" s="139"/>
      <c r="BX37" s="1062"/>
      <c r="BY37" s="1063"/>
      <c r="BZ37" s="1064"/>
      <c r="CA37" s="1048"/>
      <c r="CB37" s="139"/>
      <c r="CC37" s="1062"/>
      <c r="CD37" s="1063"/>
      <c r="CE37" s="1064"/>
      <c r="CF37" s="1049"/>
      <c r="CG37" s="139"/>
      <c r="CH37" s="1062"/>
      <c r="CI37" s="1063"/>
      <c r="CJ37" s="1064"/>
      <c r="CK37" s="1049"/>
      <c r="CL37" s="139"/>
      <c r="CM37" s="1062"/>
      <c r="CN37" s="1063"/>
      <c r="CO37" s="1064"/>
      <c r="CP37" s="1048"/>
      <c r="CQ37" s="139"/>
      <c r="CR37" s="1062"/>
      <c r="CS37" s="1063"/>
      <c r="CT37" s="1064"/>
      <c r="CU37" s="1049"/>
      <c r="CV37" s="139"/>
      <c r="CW37" s="1062"/>
      <c r="CX37" s="1063"/>
      <c r="CY37" s="1064"/>
      <c r="CZ37" s="1049"/>
      <c r="DA37" s="139"/>
      <c r="DB37" s="1062"/>
      <c r="DC37" s="1063"/>
      <c r="DD37" s="1064"/>
      <c r="DE37" s="1049"/>
      <c r="DF37" s="139"/>
      <c r="DG37" s="1062"/>
      <c r="DH37" s="1063"/>
      <c r="DI37" s="1064"/>
      <c r="DJ37" s="1049"/>
      <c r="DK37" s="139"/>
      <c r="DL37" s="1062"/>
      <c r="DM37" s="1063"/>
      <c r="DN37" s="1064"/>
      <c r="DO37" s="1049"/>
      <c r="DP37" s="139"/>
      <c r="DQ37" s="1062"/>
      <c r="DR37" s="1063"/>
      <c r="DS37" s="1064"/>
      <c r="DT37" s="1049"/>
      <c r="DU37" s="139"/>
      <c r="DV37" s="1062"/>
      <c r="DW37" s="1063"/>
      <c r="DX37" s="1064"/>
      <c r="DY37" s="1050"/>
      <c r="DZ37" s="139"/>
      <c r="EA37" s="1062"/>
      <c r="EB37" s="1063"/>
      <c r="EC37" s="1064"/>
      <c r="ED37" s="1050"/>
      <c r="EE37" s="139"/>
      <c r="EF37" s="1062"/>
      <c r="EG37" s="1063"/>
      <c r="EH37" s="1064"/>
      <c r="EI37" s="1050"/>
      <c r="EJ37" s="139"/>
      <c r="EK37" s="1062"/>
      <c r="EL37" s="1063"/>
      <c r="EM37" s="1064"/>
      <c r="EN37" s="1051"/>
      <c r="EO37" s="139"/>
      <c r="EP37" s="1062"/>
      <c r="EQ37" s="1063"/>
      <c r="ER37" s="1064"/>
      <c r="ES37" s="1052"/>
      <c r="ET37" s="139"/>
      <c r="EU37" s="1062"/>
      <c r="EV37" s="1063"/>
      <c r="EW37" s="1064"/>
    </row>
    <row r="38" spans="1:153" s="5" customFormat="1" ht="15" hidden="1" customHeight="1" outlineLevel="1">
      <c r="A38" s="17">
        <v>21</v>
      </c>
      <c r="B38" s="456"/>
      <c r="C38" s="130"/>
      <c r="D38" s="43">
        <f t="shared" si="35"/>
        <v>4</v>
      </c>
      <c r="E38" s="43">
        <f t="shared" si="5"/>
        <v>4</v>
      </c>
      <c r="F38" s="65">
        <f t="shared" si="6"/>
        <v>20</v>
      </c>
      <c r="G38" s="131"/>
      <c r="H38" s="458"/>
      <c r="I38" s="458"/>
      <c r="J38" s="457"/>
      <c r="K38" s="100">
        <f t="shared" si="32"/>
        <v>0</v>
      </c>
      <c r="L38" s="92">
        <f t="shared" si="7"/>
        <v>0</v>
      </c>
      <c r="M38" s="127"/>
      <c r="N38" s="244"/>
      <c r="O38" s="245"/>
      <c r="P38" s="245"/>
      <c r="Q38" s="245"/>
      <c r="R38" s="245"/>
      <c r="S38" s="245"/>
      <c r="T38" s="129">
        <f t="shared" si="8"/>
        <v>0</v>
      </c>
      <c r="U38" s="128">
        <f t="shared" si="9"/>
        <v>0</v>
      </c>
      <c r="V38" s="96"/>
      <c r="W38" s="97">
        <f t="shared" si="33"/>
        <v>0</v>
      </c>
      <c r="AB38" s="1075"/>
      <c r="AC38" s="1047"/>
      <c r="AD38" s="139"/>
      <c r="AE38" s="1062"/>
      <c r="AF38" s="1063"/>
      <c r="AG38" s="1064"/>
      <c r="AH38" s="1047"/>
      <c r="AI38" s="139"/>
      <c r="AJ38" s="1062"/>
      <c r="AK38" s="1063"/>
      <c r="AL38" s="1064"/>
      <c r="AM38" s="1048"/>
      <c r="AN38" s="139"/>
      <c r="AO38" s="1062"/>
      <c r="AP38" s="1063"/>
      <c r="AQ38" s="1064"/>
      <c r="AR38" s="1048"/>
      <c r="AS38" s="139"/>
      <c r="AT38" s="1062"/>
      <c r="AU38" s="1063"/>
      <c r="AV38" s="1064"/>
      <c r="AW38" s="1048"/>
      <c r="AX38" s="139"/>
      <c r="AY38" s="1062"/>
      <c r="AZ38" s="1063"/>
      <c r="BA38" s="1064"/>
      <c r="BB38" s="1049"/>
      <c r="BC38" s="139"/>
      <c r="BD38" s="1062"/>
      <c r="BE38" s="1063"/>
      <c r="BF38" s="1064"/>
      <c r="BG38" s="1049"/>
      <c r="BH38" s="139"/>
      <c r="BI38" s="1062"/>
      <c r="BJ38" s="1063"/>
      <c r="BK38" s="1064"/>
      <c r="BL38" s="1049"/>
      <c r="BM38" s="139"/>
      <c r="BN38" s="1062"/>
      <c r="BO38" s="1063"/>
      <c r="BP38" s="1064"/>
      <c r="BQ38" s="1049"/>
      <c r="BR38" s="139"/>
      <c r="BS38" s="1062"/>
      <c r="BT38" s="1063"/>
      <c r="BU38" s="1064"/>
      <c r="BV38" s="1049"/>
      <c r="BW38" s="139"/>
      <c r="BX38" s="1062"/>
      <c r="BY38" s="1063"/>
      <c r="BZ38" s="1064"/>
      <c r="CA38" s="1048"/>
      <c r="CB38" s="139"/>
      <c r="CC38" s="1062"/>
      <c r="CD38" s="1063"/>
      <c r="CE38" s="1064"/>
      <c r="CF38" s="1049"/>
      <c r="CG38" s="139"/>
      <c r="CH38" s="1062"/>
      <c r="CI38" s="1063"/>
      <c r="CJ38" s="1064"/>
      <c r="CK38" s="1049"/>
      <c r="CL38" s="139"/>
      <c r="CM38" s="1062"/>
      <c r="CN38" s="1063"/>
      <c r="CO38" s="1064"/>
      <c r="CP38" s="1048"/>
      <c r="CQ38" s="139"/>
      <c r="CR38" s="1062"/>
      <c r="CS38" s="1063"/>
      <c r="CT38" s="1064"/>
      <c r="CU38" s="1049"/>
      <c r="CV38" s="139"/>
      <c r="CW38" s="1062"/>
      <c r="CX38" s="1063"/>
      <c r="CY38" s="1064"/>
      <c r="CZ38" s="1049"/>
      <c r="DA38" s="139"/>
      <c r="DB38" s="1062"/>
      <c r="DC38" s="1063"/>
      <c r="DD38" s="1064"/>
      <c r="DE38" s="1049"/>
      <c r="DF38" s="139"/>
      <c r="DG38" s="1062"/>
      <c r="DH38" s="1063"/>
      <c r="DI38" s="1064"/>
      <c r="DJ38" s="1049"/>
      <c r="DK38" s="139"/>
      <c r="DL38" s="1062"/>
      <c r="DM38" s="1063"/>
      <c r="DN38" s="1064"/>
      <c r="DO38" s="1049"/>
      <c r="DP38" s="139"/>
      <c r="DQ38" s="1062"/>
      <c r="DR38" s="1063"/>
      <c r="DS38" s="1064"/>
      <c r="DT38" s="1049"/>
      <c r="DU38" s="139"/>
      <c r="DV38" s="1062"/>
      <c r="DW38" s="1063"/>
      <c r="DX38" s="1064"/>
      <c r="DY38" s="1050"/>
      <c r="DZ38" s="139"/>
      <c r="EA38" s="1062"/>
      <c r="EB38" s="1063"/>
      <c r="EC38" s="1064"/>
      <c r="ED38" s="1050"/>
      <c r="EE38" s="139"/>
      <c r="EF38" s="1062"/>
      <c r="EG38" s="1063"/>
      <c r="EH38" s="1064"/>
      <c r="EI38" s="1050"/>
      <c r="EJ38" s="139"/>
      <c r="EK38" s="1062"/>
      <c r="EL38" s="1063"/>
      <c r="EM38" s="1064"/>
      <c r="EN38" s="1051"/>
      <c r="EO38" s="139"/>
      <c r="EP38" s="1062"/>
      <c r="EQ38" s="1063"/>
      <c r="ER38" s="1064"/>
      <c r="ES38" s="1052"/>
      <c r="ET38" s="139"/>
      <c r="EU38" s="1062"/>
      <c r="EV38" s="1063"/>
      <c r="EW38" s="1064"/>
    </row>
    <row r="39" spans="1:153" s="5" customFormat="1" ht="15" hidden="1" customHeight="1" outlineLevel="1">
      <c r="A39" s="17">
        <v>22</v>
      </c>
      <c r="B39" s="456"/>
      <c r="C39" s="130"/>
      <c r="D39" s="43">
        <f t="shared" si="35"/>
        <v>4</v>
      </c>
      <c r="E39" s="43">
        <f t="shared" si="5"/>
        <v>4</v>
      </c>
      <c r="F39" s="65">
        <f t="shared" si="6"/>
        <v>20</v>
      </c>
      <c r="G39" s="131"/>
      <c r="H39" s="458"/>
      <c r="I39" s="458"/>
      <c r="J39" s="457"/>
      <c r="K39" s="100">
        <f t="shared" si="32"/>
        <v>0</v>
      </c>
      <c r="L39" s="92">
        <f t="shared" si="7"/>
        <v>0</v>
      </c>
      <c r="M39" s="127"/>
      <c r="N39" s="244"/>
      <c r="O39" s="245"/>
      <c r="P39" s="245"/>
      <c r="Q39" s="245"/>
      <c r="R39" s="245"/>
      <c r="S39" s="245"/>
      <c r="T39" s="129">
        <f t="shared" si="8"/>
        <v>0</v>
      </c>
      <c r="U39" s="128">
        <f t="shared" si="9"/>
        <v>0</v>
      </c>
      <c r="V39" s="96"/>
      <c r="W39" s="97">
        <f t="shared" si="33"/>
        <v>0</v>
      </c>
      <c r="AB39" s="1075"/>
      <c r="AC39" s="1047"/>
      <c r="AD39" s="139"/>
      <c r="AE39" s="1062"/>
      <c r="AF39" s="1063"/>
      <c r="AG39" s="1064"/>
      <c r="AH39" s="1047"/>
      <c r="AI39" s="139"/>
      <c r="AJ39" s="1062"/>
      <c r="AK39" s="1063"/>
      <c r="AL39" s="1064"/>
      <c r="AM39" s="1048"/>
      <c r="AN39" s="139"/>
      <c r="AO39" s="1062"/>
      <c r="AP39" s="1063"/>
      <c r="AQ39" s="1064"/>
      <c r="AR39" s="1048"/>
      <c r="AS39" s="139"/>
      <c r="AT39" s="1062"/>
      <c r="AU39" s="1063"/>
      <c r="AV39" s="1064"/>
      <c r="AW39" s="1048"/>
      <c r="AX39" s="139"/>
      <c r="AY39" s="1062"/>
      <c r="AZ39" s="1063"/>
      <c r="BA39" s="1064"/>
      <c r="BB39" s="1049"/>
      <c r="BC39" s="139"/>
      <c r="BD39" s="1062"/>
      <c r="BE39" s="1063"/>
      <c r="BF39" s="1064"/>
      <c r="BG39" s="1049"/>
      <c r="BH39" s="139"/>
      <c r="BI39" s="1062"/>
      <c r="BJ39" s="1063"/>
      <c r="BK39" s="1064"/>
      <c r="BL39" s="1049"/>
      <c r="BM39" s="139"/>
      <c r="BN39" s="1062"/>
      <c r="BO39" s="1063"/>
      <c r="BP39" s="1064"/>
      <c r="BQ39" s="1049"/>
      <c r="BR39" s="139"/>
      <c r="BS39" s="1062"/>
      <c r="BT39" s="1063"/>
      <c r="BU39" s="1064"/>
      <c r="BV39" s="1049"/>
      <c r="BW39" s="139"/>
      <c r="BX39" s="1062"/>
      <c r="BY39" s="1063"/>
      <c r="BZ39" s="1064"/>
      <c r="CA39" s="1048"/>
      <c r="CB39" s="139"/>
      <c r="CC39" s="1062"/>
      <c r="CD39" s="1063"/>
      <c r="CE39" s="1064"/>
      <c r="CF39" s="1049"/>
      <c r="CG39" s="139"/>
      <c r="CH39" s="1062"/>
      <c r="CI39" s="1063"/>
      <c r="CJ39" s="1064"/>
      <c r="CK39" s="1049"/>
      <c r="CL39" s="139"/>
      <c r="CM39" s="1062"/>
      <c r="CN39" s="1063"/>
      <c r="CO39" s="1064"/>
      <c r="CP39" s="1048"/>
      <c r="CQ39" s="139"/>
      <c r="CR39" s="1062"/>
      <c r="CS39" s="1063"/>
      <c r="CT39" s="1064"/>
      <c r="CU39" s="1049"/>
      <c r="CV39" s="139"/>
      <c r="CW39" s="1062"/>
      <c r="CX39" s="1063"/>
      <c r="CY39" s="1064"/>
      <c r="CZ39" s="1049"/>
      <c r="DA39" s="139"/>
      <c r="DB39" s="1062"/>
      <c r="DC39" s="1063"/>
      <c r="DD39" s="1064"/>
      <c r="DE39" s="1049"/>
      <c r="DF39" s="139"/>
      <c r="DG39" s="1062"/>
      <c r="DH39" s="1063"/>
      <c r="DI39" s="1064"/>
      <c r="DJ39" s="1049"/>
      <c r="DK39" s="139"/>
      <c r="DL39" s="1062"/>
      <c r="DM39" s="1063"/>
      <c r="DN39" s="1064"/>
      <c r="DO39" s="1049"/>
      <c r="DP39" s="139"/>
      <c r="DQ39" s="1062"/>
      <c r="DR39" s="1063"/>
      <c r="DS39" s="1064"/>
      <c r="DT39" s="1049"/>
      <c r="DU39" s="139"/>
      <c r="DV39" s="1062"/>
      <c r="DW39" s="1063"/>
      <c r="DX39" s="1064"/>
      <c r="DY39" s="1050"/>
      <c r="DZ39" s="139"/>
      <c r="EA39" s="1062"/>
      <c r="EB39" s="1063"/>
      <c r="EC39" s="1064"/>
      <c r="ED39" s="1050"/>
      <c r="EE39" s="139"/>
      <c r="EF39" s="1062"/>
      <c r="EG39" s="1063"/>
      <c r="EH39" s="1064"/>
      <c r="EI39" s="1050"/>
      <c r="EJ39" s="139"/>
      <c r="EK39" s="1062"/>
      <c r="EL39" s="1063"/>
      <c r="EM39" s="1064"/>
      <c r="EN39" s="1051"/>
      <c r="EO39" s="139"/>
      <c r="EP39" s="1062"/>
      <c r="EQ39" s="1063"/>
      <c r="ER39" s="1064"/>
      <c r="ES39" s="1052"/>
      <c r="ET39" s="139"/>
      <c r="EU39" s="1062"/>
      <c r="EV39" s="1063"/>
      <c r="EW39" s="1064"/>
    </row>
    <row r="40" spans="1:153" s="5" customFormat="1" ht="15" hidden="1" customHeight="1" outlineLevel="1">
      <c r="A40" s="17">
        <v>23</v>
      </c>
      <c r="B40" s="64"/>
      <c r="C40" s="130"/>
      <c r="D40" s="43">
        <f t="shared" si="35"/>
        <v>4</v>
      </c>
      <c r="E40" s="43">
        <f t="shared" si="5"/>
        <v>4</v>
      </c>
      <c r="F40" s="65">
        <f t="shared" si="6"/>
        <v>20</v>
      </c>
      <c r="G40" s="131"/>
      <c r="H40" s="458"/>
      <c r="I40" s="458"/>
      <c r="J40" s="457"/>
      <c r="K40" s="100">
        <f t="shared" si="32"/>
        <v>0</v>
      </c>
      <c r="L40" s="92">
        <f t="shared" si="7"/>
        <v>0</v>
      </c>
      <c r="M40" s="127"/>
      <c r="N40" s="244"/>
      <c r="O40" s="245"/>
      <c r="P40" s="245"/>
      <c r="Q40" s="245"/>
      <c r="R40" s="245"/>
      <c r="S40" s="245"/>
      <c r="T40" s="129">
        <f t="shared" si="8"/>
        <v>0</v>
      </c>
      <c r="U40" s="128">
        <f t="shared" si="9"/>
        <v>0</v>
      </c>
      <c r="V40" s="96"/>
      <c r="W40" s="97">
        <f t="shared" si="33"/>
        <v>0</v>
      </c>
      <c r="AB40" s="1075"/>
      <c r="AC40" s="1047"/>
      <c r="AD40" s="139"/>
      <c r="AE40" s="1062"/>
      <c r="AF40" s="1063"/>
      <c r="AG40" s="1064"/>
      <c r="AH40" s="1047"/>
      <c r="AI40" s="139"/>
      <c r="AJ40" s="1062"/>
      <c r="AK40" s="1063"/>
      <c r="AL40" s="1064"/>
      <c r="AM40" s="1048"/>
      <c r="AN40" s="139"/>
      <c r="AO40" s="1062"/>
      <c r="AP40" s="1063"/>
      <c r="AQ40" s="1064"/>
      <c r="AR40" s="1048"/>
      <c r="AS40" s="139"/>
      <c r="AT40" s="1062"/>
      <c r="AU40" s="1063"/>
      <c r="AV40" s="1064"/>
      <c r="AW40" s="1048"/>
      <c r="AX40" s="139"/>
      <c r="AY40" s="1062"/>
      <c r="AZ40" s="1063"/>
      <c r="BA40" s="1064"/>
      <c r="BB40" s="1049"/>
      <c r="BC40" s="139"/>
      <c r="BD40" s="1062"/>
      <c r="BE40" s="1063"/>
      <c r="BF40" s="1064"/>
      <c r="BG40" s="1049"/>
      <c r="BH40" s="139"/>
      <c r="BI40" s="1062"/>
      <c r="BJ40" s="1063"/>
      <c r="BK40" s="1064"/>
      <c r="BL40" s="1049"/>
      <c r="BM40" s="139"/>
      <c r="BN40" s="1062"/>
      <c r="BO40" s="1063"/>
      <c r="BP40" s="1064"/>
      <c r="BQ40" s="1049"/>
      <c r="BR40" s="139"/>
      <c r="BS40" s="1062"/>
      <c r="BT40" s="1063"/>
      <c r="BU40" s="1064"/>
      <c r="BV40" s="1049"/>
      <c r="BW40" s="139"/>
      <c r="BX40" s="1062"/>
      <c r="BY40" s="1063"/>
      <c r="BZ40" s="1064"/>
      <c r="CA40" s="1048"/>
      <c r="CB40" s="139"/>
      <c r="CC40" s="1062"/>
      <c r="CD40" s="1063"/>
      <c r="CE40" s="1064"/>
      <c r="CF40" s="1049"/>
      <c r="CG40" s="139"/>
      <c r="CH40" s="1062"/>
      <c r="CI40" s="1063"/>
      <c r="CJ40" s="1064"/>
      <c r="CK40" s="1049"/>
      <c r="CL40" s="139"/>
      <c r="CM40" s="1062"/>
      <c r="CN40" s="1063"/>
      <c r="CO40" s="1064"/>
      <c r="CP40" s="1048"/>
      <c r="CQ40" s="139"/>
      <c r="CR40" s="1062"/>
      <c r="CS40" s="1063"/>
      <c r="CT40" s="1064"/>
      <c r="CU40" s="1049"/>
      <c r="CV40" s="139"/>
      <c r="CW40" s="1062"/>
      <c r="CX40" s="1063"/>
      <c r="CY40" s="1064"/>
      <c r="CZ40" s="1049"/>
      <c r="DA40" s="139"/>
      <c r="DB40" s="1062"/>
      <c r="DC40" s="1063"/>
      <c r="DD40" s="1064"/>
      <c r="DE40" s="1049"/>
      <c r="DF40" s="139"/>
      <c r="DG40" s="1062"/>
      <c r="DH40" s="1063"/>
      <c r="DI40" s="1064"/>
      <c r="DJ40" s="1049"/>
      <c r="DK40" s="139"/>
      <c r="DL40" s="1062"/>
      <c r="DM40" s="1063"/>
      <c r="DN40" s="1064"/>
      <c r="DO40" s="1049"/>
      <c r="DP40" s="139"/>
      <c r="DQ40" s="1062"/>
      <c r="DR40" s="1063"/>
      <c r="DS40" s="1064"/>
      <c r="DT40" s="1049"/>
      <c r="DU40" s="139"/>
      <c r="DV40" s="1062"/>
      <c r="DW40" s="1063"/>
      <c r="DX40" s="1064"/>
      <c r="DY40" s="1050"/>
      <c r="DZ40" s="139"/>
      <c r="EA40" s="1062"/>
      <c r="EB40" s="1063"/>
      <c r="EC40" s="1064"/>
      <c r="ED40" s="1050"/>
      <c r="EE40" s="139"/>
      <c r="EF40" s="1062"/>
      <c r="EG40" s="1063"/>
      <c r="EH40" s="1064"/>
      <c r="EI40" s="1050"/>
      <c r="EJ40" s="139"/>
      <c r="EK40" s="1062"/>
      <c r="EL40" s="1063"/>
      <c r="EM40" s="1064"/>
      <c r="EN40" s="1051"/>
      <c r="EO40" s="139"/>
      <c r="EP40" s="1062"/>
      <c r="EQ40" s="1063"/>
      <c r="ER40" s="1064"/>
      <c r="ES40" s="1052"/>
      <c r="ET40" s="139"/>
      <c r="EU40" s="1062"/>
      <c r="EV40" s="1063"/>
      <c r="EW40" s="1064"/>
    </row>
    <row r="41" spans="1:153" s="5" customFormat="1" ht="15" hidden="1" customHeight="1" outlineLevel="1">
      <c r="A41" s="17">
        <v>24</v>
      </c>
      <c r="B41" s="64"/>
      <c r="C41" s="130"/>
      <c r="D41" s="43">
        <f t="shared" si="35"/>
        <v>4</v>
      </c>
      <c r="E41" s="43">
        <f t="shared" si="5"/>
        <v>4</v>
      </c>
      <c r="F41" s="65">
        <f t="shared" si="6"/>
        <v>20</v>
      </c>
      <c r="G41" s="131"/>
      <c r="H41" s="458"/>
      <c r="I41" s="458"/>
      <c r="J41" s="457"/>
      <c r="K41" s="100">
        <f t="shared" si="32"/>
        <v>0</v>
      </c>
      <c r="L41" s="92">
        <f t="shared" si="7"/>
        <v>0</v>
      </c>
      <c r="M41" s="127"/>
      <c r="N41" s="244"/>
      <c r="O41" s="245"/>
      <c r="P41" s="245"/>
      <c r="Q41" s="245"/>
      <c r="R41" s="245"/>
      <c r="S41" s="245"/>
      <c r="T41" s="129">
        <f t="shared" si="8"/>
        <v>0</v>
      </c>
      <c r="U41" s="128">
        <f t="shared" si="9"/>
        <v>0</v>
      </c>
      <c r="V41" s="96"/>
      <c r="W41" s="97">
        <f t="shared" si="33"/>
        <v>0</v>
      </c>
      <c r="AB41" s="1075"/>
      <c r="AC41" s="1047"/>
      <c r="AD41" s="139"/>
      <c r="AE41" s="1062"/>
      <c r="AF41" s="1063"/>
      <c r="AG41" s="1064"/>
      <c r="AH41" s="1047"/>
      <c r="AI41" s="139"/>
      <c r="AJ41" s="1062"/>
      <c r="AK41" s="1063"/>
      <c r="AL41" s="1064"/>
      <c r="AM41" s="1048"/>
      <c r="AN41" s="139"/>
      <c r="AO41" s="1062"/>
      <c r="AP41" s="1063"/>
      <c r="AQ41" s="1064"/>
      <c r="AR41" s="1048"/>
      <c r="AS41" s="139"/>
      <c r="AT41" s="1062"/>
      <c r="AU41" s="1063"/>
      <c r="AV41" s="1064"/>
      <c r="AW41" s="1048"/>
      <c r="AX41" s="139"/>
      <c r="AY41" s="1062"/>
      <c r="AZ41" s="1063"/>
      <c r="BA41" s="1064"/>
      <c r="BB41" s="1049"/>
      <c r="BC41" s="139"/>
      <c r="BD41" s="1062"/>
      <c r="BE41" s="1063"/>
      <c r="BF41" s="1064"/>
      <c r="BG41" s="1049"/>
      <c r="BH41" s="139"/>
      <c r="BI41" s="1062"/>
      <c r="BJ41" s="1063"/>
      <c r="BK41" s="1064"/>
      <c r="BL41" s="1049"/>
      <c r="BM41" s="139"/>
      <c r="BN41" s="1062"/>
      <c r="BO41" s="1063"/>
      <c r="BP41" s="1064"/>
      <c r="BQ41" s="1049"/>
      <c r="BR41" s="139"/>
      <c r="BS41" s="1062"/>
      <c r="BT41" s="1063"/>
      <c r="BU41" s="1064"/>
      <c r="BV41" s="1049"/>
      <c r="BW41" s="139"/>
      <c r="BX41" s="1062"/>
      <c r="BY41" s="1063"/>
      <c r="BZ41" s="1064"/>
      <c r="CA41" s="1048"/>
      <c r="CB41" s="139"/>
      <c r="CC41" s="1062"/>
      <c r="CD41" s="1063"/>
      <c r="CE41" s="1064"/>
      <c r="CF41" s="1049"/>
      <c r="CG41" s="139"/>
      <c r="CH41" s="1062"/>
      <c r="CI41" s="1063"/>
      <c r="CJ41" s="1064"/>
      <c r="CK41" s="1049"/>
      <c r="CL41" s="139"/>
      <c r="CM41" s="1062"/>
      <c r="CN41" s="1063"/>
      <c r="CO41" s="1064"/>
      <c r="CP41" s="1048"/>
      <c r="CQ41" s="139"/>
      <c r="CR41" s="1062"/>
      <c r="CS41" s="1063"/>
      <c r="CT41" s="1064"/>
      <c r="CU41" s="1049"/>
      <c r="CV41" s="139"/>
      <c r="CW41" s="1062"/>
      <c r="CX41" s="1063"/>
      <c r="CY41" s="1064"/>
      <c r="CZ41" s="1049"/>
      <c r="DA41" s="139"/>
      <c r="DB41" s="1062"/>
      <c r="DC41" s="1063"/>
      <c r="DD41" s="1064"/>
      <c r="DE41" s="1049"/>
      <c r="DF41" s="139"/>
      <c r="DG41" s="1062"/>
      <c r="DH41" s="1063"/>
      <c r="DI41" s="1064"/>
      <c r="DJ41" s="1049"/>
      <c r="DK41" s="139"/>
      <c r="DL41" s="1062"/>
      <c r="DM41" s="1063"/>
      <c r="DN41" s="1064"/>
      <c r="DO41" s="1049"/>
      <c r="DP41" s="139"/>
      <c r="DQ41" s="1062"/>
      <c r="DR41" s="1063"/>
      <c r="DS41" s="1064"/>
      <c r="DT41" s="1049"/>
      <c r="DU41" s="139"/>
      <c r="DV41" s="1062"/>
      <c r="DW41" s="1063"/>
      <c r="DX41" s="1064"/>
      <c r="DY41" s="1050"/>
      <c r="DZ41" s="139"/>
      <c r="EA41" s="1062"/>
      <c r="EB41" s="1063"/>
      <c r="EC41" s="1064"/>
      <c r="ED41" s="1050"/>
      <c r="EE41" s="139"/>
      <c r="EF41" s="1062"/>
      <c r="EG41" s="1063"/>
      <c r="EH41" s="1064"/>
      <c r="EI41" s="1050"/>
      <c r="EJ41" s="139"/>
      <c r="EK41" s="1062"/>
      <c r="EL41" s="1063"/>
      <c r="EM41" s="1064"/>
      <c r="EN41" s="1051"/>
      <c r="EO41" s="139"/>
      <c r="EP41" s="1062"/>
      <c r="EQ41" s="1063"/>
      <c r="ER41" s="1064"/>
      <c r="ES41" s="1052"/>
      <c r="ET41" s="139"/>
      <c r="EU41" s="1062"/>
      <c r="EV41" s="1063"/>
      <c r="EW41" s="1064"/>
    </row>
    <row r="42" spans="1:153" s="5" customFormat="1" ht="15" hidden="1" customHeight="1" outlineLevel="1">
      <c r="A42" s="17">
        <v>25</v>
      </c>
      <c r="B42" s="64"/>
      <c r="C42" s="130"/>
      <c r="D42" s="43">
        <f t="shared" si="35"/>
        <v>4</v>
      </c>
      <c r="E42" s="43">
        <f t="shared" si="5"/>
        <v>4</v>
      </c>
      <c r="F42" s="65">
        <f t="shared" si="6"/>
        <v>20</v>
      </c>
      <c r="G42" s="131"/>
      <c r="H42" s="458"/>
      <c r="I42" s="458"/>
      <c r="J42" s="457"/>
      <c r="K42" s="100">
        <f t="shared" si="32"/>
        <v>0</v>
      </c>
      <c r="L42" s="92">
        <f t="shared" si="7"/>
        <v>0</v>
      </c>
      <c r="M42" s="127"/>
      <c r="N42" s="244"/>
      <c r="O42" s="245"/>
      <c r="P42" s="245"/>
      <c r="Q42" s="245"/>
      <c r="R42" s="245"/>
      <c r="S42" s="245"/>
      <c r="T42" s="129">
        <f t="shared" si="8"/>
        <v>0</v>
      </c>
      <c r="U42" s="128">
        <f t="shared" si="9"/>
        <v>0</v>
      </c>
      <c r="V42" s="96"/>
      <c r="W42" s="97">
        <f t="shared" si="33"/>
        <v>0</v>
      </c>
      <c r="AB42" s="1075"/>
      <c r="AC42" s="1047"/>
      <c r="AD42" s="139"/>
      <c r="AE42" s="1062"/>
      <c r="AF42" s="1063"/>
      <c r="AG42" s="1064"/>
      <c r="AH42" s="1047"/>
      <c r="AI42" s="139"/>
      <c r="AJ42" s="1062"/>
      <c r="AK42" s="1063"/>
      <c r="AL42" s="1064"/>
      <c r="AM42" s="1048"/>
      <c r="AN42" s="139"/>
      <c r="AO42" s="1062"/>
      <c r="AP42" s="1063"/>
      <c r="AQ42" s="1064"/>
      <c r="AR42" s="1048"/>
      <c r="AS42" s="139"/>
      <c r="AT42" s="1062"/>
      <c r="AU42" s="1063"/>
      <c r="AV42" s="1064"/>
      <c r="AW42" s="1048"/>
      <c r="AX42" s="139"/>
      <c r="AY42" s="1062"/>
      <c r="AZ42" s="1063"/>
      <c r="BA42" s="1064"/>
      <c r="BB42" s="1049"/>
      <c r="BC42" s="139"/>
      <c r="BD42" s="1062"/>
      <c r="BE42" s="1063"/>
      <c r="BF42" s="1064"/>
      <c r="BG42" s="1049"/>
      <c r="BH42" s="139"/>
      <c r="BI42" s="1062"/>
      <c r="BJ42" s="1063"/>
      <c r="BK42" s="1064"/>
      <c r="BL42" s="1049"/>
      <c r="BM42" s="139"/>
      <c r="BN42" s="1062"/>
      <c r="BO42" s="1063"/>
      <c r="BP42" s="1064"/>
      <c r="BQ42" s="1049"/>
      <c r="BR42" s="139"/>
      <c r="BS42" s="1062"/>
      <c r="BT42" s="1063"/>
      <c r="BU42" s="1064"/>
      <c r="BV42" s="1049"/>
      <c r="BW42" s="139"/>
      <c r="BX42" s="1062"/>
      <c r="BY42" s="1063"/>
      <c r="BZ42" s="1064"/>
      <c r="CA42" s="1048"/>
      <c r="CB42" s="139"/>
      <c r="CC42" s="1062"/>
      <c r="CD42" s="1063"/>
      <c r="CE42" s="1064"/>
      <c r="CF42" s="1049"/>
      <c r="CG42" s="139"/>
      <c r="CH42" s="1062"/>
      <c r="CI42" s="1063"/>
      <c r="CJ42" s="1064"/>
      <c r="CK42" s="1049"/>
      <c r="CL42" s="139"/>
      <c r="CM42" s="1062"/>
      <c r="CN42" s="1063"/>
      <c r="CO42" s="1064"/>
      <c r="CP42" s="1048"/>
      <c r="CQ42" s="139"/>
      <c r="CR42" s="1062"/>
      <c r="CS42" s="1063"/>
      <c r="CT42" s="1064"/>
      <c r="CU42" s="1049"/>
      <c r="CV42" s="139"/>
      <c r="CW42" s="1062"/>
      <c r="CX42" s="1063"/>
      <c r="CY42" s="1064"/>
      <c r="CZ42" s="1049"/>
      <c r="DA42" s="139"/>
      <c r="DB42" s="1062"/>
      <c r="DC42" s="1063"/>
      <c r="DD42" s="1064"/>
      <c r="DE42" s="1049"/>
      <c r="DF42" s="139"/>
      <c r="DG42" s="1062"/>
      <c r="DH42" s="1063"/>
      <c r="DI42" s="1064"/>
      <c r="DJ42" s="1049"/>
      <c r="DK42" s="139"/>
      <c r="DL42" s="1062"/>
      <c r="DM42" s="1063"/>
      <c r="DN42" s="1064"/>
      <c r="DO42" s="1049"/>
      <c r="DP42" s="139"/>
      <c r="DQ42" s="1062"/>
      <c r="DR42" s="1063"/>
      <c r="DS42" s="1064"/>
      <c r="DT42" s="1049"/>
      <c r="DU42" s="139"/>
      <c r="DV42" s="1062"/>
      <c r="DW42" s="1063"/>
      <c r="DX42" s="1064"/>
      <c r="DY42" s="1050"/>
      <c r="DZ42" s="139"/>
      <c r="EA42" s="1062"/>
      <c r="EB42" s="1063"/>
      <c r="EC42" s="1064"/>
      <c r="ED42" s="1050"/>
      <c r="EE42" s="139"/>
      <c r="EF42" s="1062"/>
      <c r="EG42" s="1063"/>
      <c r="EH42" s="1064"/>
      <c r="EI42" s="1050"/>
      <c r="EJ42" s="139"/>
      <c r="EK42" s="1062"/>
      <c r="EL42" s="1063"/>
      <c r="EM42" s="1064"/>
      <c r="EN42" s="1051"/>
      <c r="EO42" s="139"/>
      <c r="EP42" s="1062"/>
      <c r="EQ42" s="1063"/>
      <c r="ER42" s="1064"/>
      <c r="ES42" s="1052"/>
      <c r="ET42" s="139"/>
      <c r="EU42" s="1062"/>
      <c r="EV42" s="1063"/>
      <c r="EW42" s="1064"/>
    </row>
    <row r="43" spans="1:153" s="5" customFormat="1" ht="15" hidden="1" customHeight="1" outlineLevel="1">
      <c r="A43" s="17">
        <v>26</v>
      </c>
      <c r="B43" s="64"/>
      <c r="C43" s="130"/>
      <c r="D43" s="43">
        <f t="shared" si="35"/>
        <v>4</v>
      </c>
      <c r="E43" s="43">
        <f t="shared" si="5"/>
        <v>4</v>
      </c>
      <c r="F43" s="65">
        <f t="shared" si="6"/>
        <v>20</v>
      </c>
      <c r="G43" s="131"/>
      <c r="H43" s="458"/>
      <c r="I43" s="458"/>
      <c r="J43" s="457"/>
      <c r="K43" s="100">
        <f t="shared" si="32"/>
        <v>0</v>
      </c>
      <c r="L43" s="92">
        <f t="shared" si="7"/>
        <v>0</v>
      </c>
      <c r="M43" s="127"/>
      <c r="N43" s="244"/>
      <c r="O43" s="245"/>
      <c r="P43" s="245"/>
      <c r="Q43" s="245"/>
      <c r="R43" s="245"/>
      <c r="S43" s="245"/>
      <c r="T43" s="129">
        <f t="shared" si="8"/>
        <v>0</v>
      </c>
      <c r="U43" s="128">
        <f t="shared" si="9"/>
        <v>0</v>
      </c>
      <c r="V43" s="96"/>
      <c r="W43" s="97">
        <f t="shared" si="33"/>
        <v>0</v>
      </c>
      <c r="AB43" s="1075"/>
      <c r="AC43" s="1047"/>
      <c r="AD43" s="139"/>
      <c r="AE43" s="1062"/>
      <c r="AF43" s="1063"/>
      <c r="AG43" s="1064"/>
      <c r="AH43" s="1047"/>
      <c r="AI43" s="139"/>
      <c r="AJ43" s="1062"/>
      <c r="AK43" s="1063"/>
      <c r="AL43" s="1064"/>
      <c r="AM43" s="1047"/>
      <c r="AN43" s="139"/>
      <c r="AO43" s="1062"/>
      <c r="AP43" s="1063"/>
      <c r="AQ43" s="1064"/>
      <c r="AR43" s="1048"/>
      <c r="AS43" s="139"/>
      <c r="AT43" s="1062"/>
      <c r="AU43" s="1063"/>
      <c r="AV43" s="1064"/>
      <c r="AW43" s="1048"/>
      <c r="AX43" s="139"/>
      <c r="AY43" s="1062"/>
      <c r="AZ43" s="1063"/>
      <c r="BA43" s="1064"/>
      <c r="BB43" s="1049"/>
      <c r="BC43" s="139"/>
      <c r="BD43" s="1062"/>
      <c r="BE43" s="1063"/>
      <c r="BF43" s="1064"/>
      <c r="BG43" s="1049"/>
      <c r="BH43" s="139"/>
      <c r="BI43" s="1062"/>
      <c r="BJ43" s="1063"/>
      <c r="BK43" s="1064"/>
      <c r="BL43" s="1049"/>
      <c r="BM43" s="139"/>
      <c r="BN43" s="1062"/>
      <c r="BO43" s="1063"/>
      <c r="BP43" s="1064"/>
      <c r="BQ43" s="1049"/>
      <c r="BR43" s="139"/>
      <c r="BS43" s="1062"/>
      <c r="BT43" s="1063"/>
      <c r="BU43" s="1064"/>
      <c r="BV43" s="1049"/>
      <c r="BW43" s="139"/>
      <c r="BX43" s="1062"/>
      <c r="BY43" s="1063"/>
      <c r="BZ43" s="1064"/>
      <c r="CA43" s="1048"/>
      <c r="CB43" s="139"/>
      <c r="CC43" s="1062"/>
      <c r="CD43" s="1063"/>
      <c r="CE43" s="1064"/>
      <c r="CF43" s="1049"/>
      <c r="CG43" s="139"/>
      <c r="CH43" s="1062"/>
      <c r="CI43" s="1063"/>
      <c r="CJ43" s="1064"/>
      <c r="CK43" s="1049"/>
      <c r="CL43" s="139"/>
      <c r="CM43" s="1062"/>
      <c r="CN43" s="1063"/>
      <c r="CO43" s="1064"/>
      <c r="CP43" s="1048"/>
      <c r="CQ43" s="139"/>
      <c r="CR43" s="1062"/>
      <c r="CS43" s="1063"/>
      <c r="CT43" s="1064"/>
      <c r="CU43" s="1077"/>
      <c r="CV43" s="139"/>
      <c r="CW43" s="1062"/>
      <c r="CX43" s="1063"/>
      <c r="CY43" s="1064"/>
      <c r="CZ43" s="1049"/>
      <c r="DA43" s="139"/>
      <c r="DB43" s="1062"/>
      <c r="DC43" s="1063"/>
      <c r="DD43" s="1064"/>
      <c r="DE43" s="1049"/>
      <c r="DF43" s="139"/>
      <c r="DG43" s="1062"/>
      <c r="DH43" s="1063"/>
      <c r="DI43" s="1064"/>
      <c r="DJ43" s="1049"/>
      <c r="DK43" s="139"/>
      <c r="DL43" s="1062"/>
      <c r="DM43" s="1063"/>
      <c r="DN43" s="1064"/>
      <c r="DO43" s="1049"/>
      <c r="DP43" s="139"/>
      <c r="DQ43" s="1062"/>
      <c r="DR43" s="1063"/>
      <c r="DS43" s="1064"/>
      <c r="DT43" s="1049"/>
      <c r="DU43" s="139"/>
      <c r="DV43" s="1062"/>
      <c r="DW43" s="1063"/>
      <c r="DX43" s="1064"/>
      <c r="DY43" s="1050"/>
      <c r="DZ43" s="139"/>
      <c r="EA43" s="1062"/>
      <c r="EB43" s="1063"/>
      <c r="EC43" s="1064"/>
      <c r="ED43" s="1050"/>
      <c r="EE43" s="139"/>
      <c r="EF43" s="1062"/>
      <c r="EG43" s="1063"/>
      <c r="EH43" s="1064"/>
      <c r="EI43" s="1050"/>
      <c r="EJ43" s="139"/>
      <c r="EK43" s="1062"/>
      <c r="EL43" s="1063"/>
      <c r="EM43" s="1064"/>
      <c r="EN43" s="1051"/>
      <c r="EO43" s="139"/>
      <c r="EP43" s="1062"/>
      <c r="EQ43" s="1063"/>
      <c r="ER43" s="1064"/>
      <c r="ES43" s="1052"/>
      <c r="ET43" s="139"/>
      <c r="EU43" s="1062"/>
      <c r="EV43" s="1063"/>
      <c r="EW43" s="1064"/>
    </row>
    <row r="44" spans="1:153" s="5" customFormat="1" ht="15" hidden="1" customHeight="1" outlineLevel="1">
      <c r="A44" s="17">
        <v>27</v>
      </c>
      <c r="B44" s="64"/>
      <c r="C44" s="130"/>
      <c r="D44" s="43">
        <f t="shared" si="35"/>
        <v>4</v>
      </c>
      <c r="E44" s="43">
        <f t="shared" si="5"/>
        <v>4</v>
      </c>
      <c r="F44" s="65">
        <f t="shared" si="6"/>
        <v>20</v>
      </c>
      <c r="G44" s="131"/>
      <c r="H44" s="458"/>
      <c r="I44" s="458"/>
      <c r="J44" s="457"/>
      <c r="K44" s="100">
        <f t="shared" si="32"/>
        <v>0</v>
      </c>
      <c r="L44" s="92">
        <f t="shared" si="7"/>
        <v>0</v>
      </c>
      <c r="M44" s="127"/>
      <c r="N44" s="244"/>
      <c r="O44" s="245"/>
      <c r="P44" s="245"/>
      <c r="Q44" s="245"/>
      <c r="R44" s="245"/>
      <c r="S44" s="245"/>
      <c r="T44" s="129">
        <f t="shared" si="8"/>
        <v>0</v>
      </c>
      <c r="U44" s="128">
        <f t="shared" si="9"/>
        <v>0</v>
      </c>
      <c r="V44" s="96"/>
      <c r="W44" s="97">
        <f t="shared" si="33"/>
        <v>0</v>
      </c>
      <c r="AB44" s="1075"/>
      <c r="AC44" s="1047"/>
      <c r="AD44" s="139"/>
      <c r="AE44" s="1062"/>
      <c r="AF44" s="1063"/>
      <c r="AG44" s="1064"/>
      <c r="AH44" s="1047"/>
      <c r="AI44" s="139"/>
      <c r="AJ44" s="1062"/>
      <c r="AK44" s="1063"/>
      <c r="AL44" s="1064"/>
      <c r="AM44" s="1047"/>
      <c r="AN44" s="139"/>
      <c r="AO44" s="1062"/>
      <c r="AP44" s="1063"/>
      <c r="AQ44" s="1064"/>
      <c r="AR44" s="1048"/>
      <c r="AS44" s="139"/>
      <c r="AT44" s="1062"/>
      <c r="AU44" s="1063"/>
      <c r="AV44" s="1064"/>
      <c r="AW44" s="1048"/>
      <c r="AX44" s="139"/>
      <c r="AY44" s="1062"/>
      <c r="AZ44" s="1063"/>
      <c r="BA44" s="1064"/>
      <c r="BB44" s="1049"/>
      <c r="BC44" s="139"/>
      <c r="BD44" s="1062"/>
      <c r="BE44" s="1063"/>
      <c r="BF44" s="1064"/>
      <c r="BG44" s="1049"/>
      <c r="BH44" s="139"/>
      <c r="BI44" s="1062"/>
      <c r="BJ44" s="1063"/>
      <c r="BK44" s="1064"/>
      <c r="BL44" s="1049"/>
      <c r="BM44" s="139"/>
      <c r="BN44" s="1062"/>
      <c r="BO44" s="1063"/>
      <c r="BP44" s="1064"/>
      <c r="BQ44" s="1049"/>
      <c r="BR44" s="139"/>
      <c r="BS44" s="1062"/>
      <c r="BT44" s="1063"/>
      <c r="BU44" s="1064"/>
      <c r="BV44" s="1049"/>
      <c r="BW44" s="139"/>
      <c r="BX44" s="1062"/>
      <c r="BY44" s="1063"/>
      <c r="BZ44" s="1064"/>
      <c r="CA44" s="1048"/>
      <c r="CB44" s="139"/>
      <c r="CC44" s="1062"/>
      <c r="CD44" s="1063"/>
      <c r="CE44" s="1064"/>
      <c r="CF44" s="1049"/>
      <c r="CG44" s="139"/>
      <c r="CH44" s="1062"/>
      <c r="CI44" s="1063"/>
      <c r="CJ44" s="1064"/>
      <c r="CK44" s="1049"/>
      <c r="CL44" s="139"/>
      <c r="CM44" s="1062"/>
      <c r="CN44" s="1063"/>
      <c r="CO44" s="1064"/>
      <c r="CP44" s="1048"/>
      <c r="CQ44" s="139"/>
      <c r="CR44" s="1062"/>
      <c r="CS44" s="1063"/>
      <c r="CT44" s="1064"/>
      <c r="CU44" s="1049"/>
      <c r="CV44" s="139"/>
      <c r="CW44" s="1062"/>
      <c r="CX44" s="1063"/>
      <c r="CY44" s="1064"/>
      <c r="CZ44" s="1049"/>
      <c r="DA44" s="139"/>
      <c r="DB44" s="1062"/>
      <c r="DC44" s="1063"/>
      <c r="DD44" s="1064"/>
      <c r="DE44" s="1049"/>
      <c r="DF44" s="139"/>
      <c r="DG44" s="1062"/>
      <c r="DH44" s="1063"/>
      <c r="DI44" s="1064"/>
      <c r="DJ44" s="1049"/>
      <c r="DK44" s="139"/>
      <c r="DL44" s="1062"/>
      <c r="DM44" s="1063"/>
      <c r="DN44" s="1064"/>
      <c r="DO44" s="1049"/>
      <c r="DP44" s="139"/>
      <c r="DQ44" s="1062"/>
      <c r="DR44" s="1063"/>
      <c r="DS44" s="1064"/>
      <c r="DT44" s="1049"/>
      <c r="DU44" s="139"/>
      <c r="DV44" s="1062"/>
      <c r="DW44" s="1063"/>
      <c r="DX44" s="1064"/>
      <c r="DY44" s="1050"/>
      <c r="DZ44" s="139"/>
      <c r="EA44" s="1062"/>
      <c r="EB44" s="1063"/>
      <c r="EC44" s="1064"/>
      <c r="ED44" s="1050"/>
      <c r="EE44" s="139"/>
      <c r="EF44" s="1062"/>
      <c r="EG44" s="1063"/>
      <c r="EH44" s="1064"/>
      <c r="EI44" s="1050"/>
      <c r="EJ44" s="139"/>
      <c r="EK44" s="1062"/>
      <c r="EL44" s="1063"/>
      <c r="EM44" s="1064"/>
      <c r="EN44" s="1051"/>
      <c r="EO44" s="139"/>
      <c r="EP44" s="1062"/>
      <c r="EQ44" s="1063"/>
      <c r="ER44" s="1064"/>
      <c r="ES44" s="1052"/>
      <c r="ET44" s="139"/>
      <c r="EU44" s="1062"/>
      <c r="EV44" s="1063"/>
      <c r="EW44" s="1064"/>
    </row>
    <row r="45" spans="1:153" s="5" customFormat="1" ht="15" hidden="1" customHeight="1" outlineLevel="1">
      <c r="A45" s="17">
        <v>28</v>
      </c>
      <c r="B45" s="64"/>
      <c r="C45" s="130"/>
      <c r="D45" s="43">
        <f t="shared" si="35"/>
        <v>4</v>
      </c>
      <c r="E45" s="43">
        <f t="shared" si="5"/>
        <v>4</v>
      </c>
      <c r="F45" s="65">
        <f t="shared" si="6"/>
        <v>20</v>
      </c>
      <c r="G45" s="131"/>
      <c r="H45" s="458"/>
      <c r="I45" s="458"/>
      <c r="J45" s="457"/>
      <c r="K45" s="100">
        <f t="shared" si="32"/>
        <v>0</v>
      </c>
      <c r="L45" s="92">
        <f t="shared" si="7"/>
        <v>0</v>
      </c>
      <c r="M45" s="127"/>
      <c r="N45" s="244"/>
      <c r="O45" s="245"/>
      <c r="P45" s="245"/>
      <c r="Q45" s="245"/>
      <c r="R45" s="245"/>
      <c r="S45" s="245"/>
      <c r="T45" s="129">
        <f t="shared" si="8"/>
        <v>0</v>
      </c>
      <c r="U45" s="128">
        <f t="shared" si="9"/>
        <v>0</v>
      </c>
      <c r="V45" s="96"/>
      <c r="W45" s="97">
        <f t="shared" si="33"/>
        <v>0</v>
      </c>
      <c r="AB45" s="1075"/>
      <c r="AC45" s="1047"/>
      <c r="AD45" s="139"/>
      <c r="AE45" s="1062"/>
      <c r="AF45" s="1063"/>
      <c r="AG45" s="1064"/>
      <c r="AH45" s="1047"/>
      <c r="AI45" s="139"/>
      <c r="AJ45" s="1062"/>
      <c r="AK45" s="1063"/>
      <c r="AL45" s="1064"/>
      <c r="AM45" s="1048"/>
      <c r="AN45" s="139"/>
      <c r="AO45" s="1062"/>
      <c r="AP45" s="1063"/>
      <c r="AQ45" s="1064"/>
      <c r="AR45" s="1048"/>
      <c r="AS45" s="139"/>
      <c r="AT45" s="1062"/>
      <c r="AU45" s="1063"/>
      <c r="AV45" s="1064"/>
      <c r="AW45" s="1048"/>
      <c r="AX45" s="139"/>
      <c r="AY45" s="1062"/>
      <c r="AZ45" s="1063"/>
      <c r="BA45" s="1064"/>
      <c r="BB45" s="1049"/>
      <c r="BC45" s="139"/>
      <c r="BD45" s="1062"/>
      <c r="BE45" s="1063"/>
      <c r="BF45" s="1064"/>
      <c r="BG45" s="1049"/>
      <c r="BH45" s="139"/>
      <c r="BI45" s="1062"/>
      <c r="BJ45" s="1063"/>
      <c r="BK45" s="1064"/>
      <c r="BL45" s="1049"/>
      <c r="BM45" s="139"/>
      <c r="BN45" s="1062"/>
      <c r="BO45" s="1063"/>
      <c r="BP45" s="1064"/>
      <c r="BQ45" s="1049"/>
      <c r="BR45" s="139"/>
      <c r="BS45" s="1062"/>
      <c r="BT45" s="1063"/>
      <c r="BU45" s="1064"/>
      <c r="BV45" s="1049"/>
      <c r="BW45" s="139"/>
      <c r="BX45" s="1062"/>
      <c r="BY45" s="1063"/>
      <c r="BZ45" s="1064"/>
      <c r="CA45" s="1048"/>
      <c r="CB45" s="139"/>
      <c r="CC45" s="1062"/>
      <c r="CD45" s="1063"/>
      <c r="CE45" s="1064"/>
      <c r="CF45" s="1049"/>
      <c r="CG45" s="139"/>
      <c r="CH45" s="1062"/>
      <c r="CI45" s="1063"/>
      <c r="CJ45" s="1064"/>
      <c r="CK45" s="1049"/>
      <c r="CL45" s="139"/>
      <c r="CM45" s="1062"/>
      <c r="CN45" s="1063"/>
      <c r="CO45" s="1064"/>
      <c r="CP45" s="1048"/>
      <c r="CQ45" s="139"/>
      <c r="CR45" s="1062"/>
      <c r="CS45" s="1063"/>
      <c r="CT45" s="1064"/>
      <c r="CU45" s="1049"/>
      <c r="CV45" s="139"/>
      <c r="CW45" s="1062"/>
      <c r="CX45" s="1063"/>
      <c r="CY45" s="1064"/>
      <c r="CZ45" s="1049"/>
      <c r="DA45" s="139"/>
      <c r="DB45" s="1062"/>
      <c r="DC45" s="1063"/>
      <c r="DD45" s="1064"/>
      <c r="DE45" s="1049"/>
      <c r="DF45" s="139"/>
      <c r="DG45" s="1062"/>
      <c r="DH45" s="1063"/>
      <c r="DI45" s="1064"/>
      <c r="DJ45" s="1049"/>
      <c r="DK45" s="139"/>
      <c r="DL45" s="1062"/>
      <c r="DM45" s="1063"/>
      <c r="DN45" s="1064"/>
      <c r="DO45" s="1049"/>
      <c r="DP45" s="139"/>
      <c r="DQ45" s="1062"/>
      <c r="DR45" s="1063"/>
      <c r="DS45" s="1064"/>
      <c r="DT45" s="1049"/>
      <c r="DU45" s="139"/>
      <c r="DV45" s="1062"/>
      <c r="DW45" s="1063"/>
      <c r="DX45" s="1064"/>
      <c r="DY45" s="1050"/>
      <c r="DZ45" s="139"/>
      <c r="EA45" s="1062"/>
      <c r="EB45" s="1063"/>
      <c r="EC45" s="1064"/>
      <c r="ED45" s="1050"/>
      <c r="EE45" s="139"/>
      <c r="EF45" s="1062"/>
      <c r="EG45" s="1063"/>
      <c r="EH45" s="1064"/>
      <c r="EI45" s="1050"/>
      <c r="EJ45" s="139"/>
      <c r="EK45" s="1062"/>
      <c r="EL45" s="1063"/>
      <c r="EM45" s="1064"/>
      <c r="EN45" s="1051"/>
      <c r="EO45" s="139"/>
      <c r="EP45" s="1062"/>
      <c r="EQ45" s="1063"/>
      <c r="ER45" s="1064"/>
      <c r="ES45" s="1052"/>
      <c r="ET45" s="139"/>
      <c r="EU45" s="1062"/>
      <c r="EV45" s="1063"/>
      <c r="EW45" s="1064"/>
    </row>
    <row r="46" spans="1:153" s="5" customFormat="1" ht="15" hidden="1" customHeight="1" outlineLevel="1">
      <c r="A46" s="17">
        <v>29</v>
      </c>
      <c r="B46" s="64"/>
      <c r="C46" s="130"/>
      <c r="D46" s="43">
        <f t="shared" si="35"/>
        <v>4</v>
      </c>
      <c r="E46" s="43">
        <f t="shared" si="5"/>
        <v>4</v>
      </c>
      <c r="F46" s="65">
        <f t="shared" si="6"/>
        <v>20</v>
      </c>
      <c r="G46" s="131"/>
      <c r="H46" s="458"/>
      <c r="I46" s="458"/>
      <c r="J46" s="457"/>
      <c r="K46" s="100">
        <f t="shared" si="32"/>
        <v>0</v>
      </c>
      <c r="L46" s="92">
        <f t="shared" si="7"/>
        <v>0</v>
      </c>
      <c r="M46" s="127"/>
      <c r="N46" s="244"/>
      <c r="O46" s="245"/>
      <c r="P46" s="245"/>
      <c r="Q46" s="245"/>
      <c r="R46" s="245"/>
      <c r="S46" s="245"/>
      <c r="T46" s="129">
        <f t="shared" si="8"/>
        <v>0</v>
      </c>
      <c r="U46" s="128">
        <f t="shared" si="9"/>
        <v>0</v>
      </c>
      <c r="V46" s="96"/>
      <c r="W46" s="97">
        <f t="shared" si="33"/>
        <v>0</v>
      </c>
      <c r="AB46" s="1075"/>
      <c r="AC46" s="1047"/>
      <c r="AD46" s="139"/>
      <c r="AE46" s="1062"/>
      <c r="AF46" s="1063"/>
      <c r="AG46" s="1064"/>
      <c r="AH46" s="1047"/>
      <c r="AI46" s="139"/>
      <c r="AJ46" s="1062"/>
      <c r="AK46" s="1063"/>
      <c r="AL46" s="1064"/>
      <c r="AM46" s="1048"/>
      <c r="AN46" s="139"/>
      <c r="AO46" s="1062"/>
      <c r="AP46" s="1063"/>
      <c r="AQ46" s="1064"/>
      <c r="AR46" s="1048"/>
      <c r="AS46" s="139"/>
      <c r="AT46" s="1062"/>
      <c r="AU46" s="1063"/>
      <c r="AV46" s="1064"/>
      <c r="AW46" s="1048"/>
      <c r="AX46" s="139"/>
      <c r="AY46" s="1062"/>
      <c r="AZ46" s="1063"/>
      <c r="BA46" s="1064"/>
      <c r="BB46" s="1049"/>
      <c r="BC46" s="139"/>
      <c r="BD46" s="1062"/>
      <c r="BE46" s="1063"/>
      <c r="BF46" s="1064"/>
      <c r="BG46" s="1049"/>
      <c r="BH46" s="139"/>
      <c r="BI46" s="1062"/>
      <c r="BJ46" s="1063"/>
      <c r="BK46" s="1064"/>
      <c r="BL46" s="1049"/>
      <c r="BM46" s="139"/>
      <c r="BN46" s="1062"/>
      <c r="BO46" s="1063"/>
      <c r="BP46" s="1064"/>
      <c r="BQ46" s="1049"/>
      <c r="BR46" s="139"/>
      <c r="BS46" s="1062"/>
      <c r="BT46" s="1063"/>
      <c r="BU46" s="1064"/>
      <c r="BV46" s="1049"/>
      <c r="BW46" s="139"/>
      <c r="BX46" s="1062"/>
      <c r="BY46" s="1063"/>
      <c r="BZ46" s="1064"/>
      <c r="CA46" s="1048"/>
      <c r="CB46" s="139"/>
      <c r="CC46" s="1062"/>
      <c r="CD46" s="1063"/>
      <c r="CE46" s="1064"/>
      <c r="CF46" s="1049"/>
      <c r="CG46" s="139"/>
      <c r="CH46" s="1062"/>
      <c r="CI46" s="1063"/>
      <c r="CJ46" s="1064"/>
      <c r="CK46" s="1049"/>
      <c r="CL46" s="139"/>
      <c r="CM46" s="1062"/>
      <c r="CN46" s="1063"/>
      <c r="CO46" s="1064"/>
      <c r="CP46" s="1048"/>
      <c r="CQ46" s="139"/>
      <c r="CR46" s="1062"/>
      <c r="CS46" s="1063"/>
      <c r="CT46" s="1064"/>
      <c r="CU46" s="1049"/>
      <c r="CV46" s="139"/>
      <c r="CW46" s="1062"/>
      <c r="CX46" s="1063"/>
      <c r="CY46" s="1064"/>
      <c r="CZ46" s="1049"/>
      <c r="DA46" s="139"/>
      <c r="DB46" s="1062"/>
      <c r="DC46" s="1063"/>
      <c r="DD46" s="1064"/>
      <c r="DE46" s="1049"/>
      <c r="DF46" s="139"/>
      <c r="DG46" s="1062"/>
      <c r="DH46" s="1063"/>
      <c r="DI46" s="1064"/>
      <c r="DJ46" s="1049"/>
      <c r="DK46" s="139"/>
      <c r="DL46" s="1062"/>
      <c r="DM46" s="1063"/>
      <c r="DN46" s="1064"/>
      <c r="DO46" s="1049"/>
      <c r="DP46" s="139"/>
      <c r="DQ46" s="1062"/>
      <c r="DR46" s="1063"/>
      <c r="DS46" s="1064"/>
      <c r="DT46" s="1049"/>
      <c r="DU46" s="139"/>
      <c r="DV46" s="1062"/>
      <c r="DW46" s="1063"/>
      <c r="DX46" s="1064"/>
      <c r="DY46" s="1050"/>
      <c r="DZ46" s="139"/>
      <c r="EA46" s="1062"/>
      <c r="EB46" s="1063"/>
      <c r="EC46" s="1064"/>
      <c r="ED46" s="1050"/>
      <c r="EE46" s="139"/>
      <c r="EF46" s="1062"/>
      <c r="EG46" s="1063"/>
      <c r="EH46" s="1064"/>
      <c r="EI46" s="1050"/>
      <c r="EJ46" s="139"/>
      <c r="EK46" s="1062"/>
      <c r="EL46" s="1063"/>
      <c r="EM46" s="1064"/>
      <c r="EN46" s="1051"/>
      <c r="EO46" s="139"/>
      <c r="EP46" s="1062"/>
      <c r="EQ46" s="1063"/>
      <c r="ER46" s="1064"/>
      <c r="ES46" s="1052"/>
      <c r="ET46" s="139"/>
      <c r="EU46" s="1062"/>
      <c r="EV46" s="1063"/>
      <c r="EW46" s="1064"/>
    </row>
    <row r="47" spans="1:153" s="5" customFormat="1" ht="15" hidden="1" customHeight="1" outlineLevel="1">
      <c r="A47" s="17">
        <v>30</v>
      </c>
      <c r="B47" s="64"/>
      <c r="C47" s="130"/>
      <c r="D47" s="43">
        <f t="shared" si="35"/>
        <v>4</v>
      </c>
      <c r="E47" s="43">
        <f t="shared" si="5"/>
        <v>4</v>
      </c>
      <c r="F47" s="65">
        <f t="shared" si="6"/>
        <v>20</v>
      </c>
      <c r="G47" s="131"/>
      <c r="H47" s="458"/>
      <c r="I47" s="458"/>
      <c r="J47" s="457"/>
      <c r="K47" s="100">
        <f t="shared" si="32"/>
        <v>0</v>
      </c>
      <c r="L47" s="92">
        <f t="shared" si="7"/>
        <v>0</v>
      </c>
      <c r="M47" s="127"/>
      <c r="N47" s="244"/>
      <c r="O47" s="245"/>
      <c r="P47" s="245"/>
      <c r="Q47" s="245"/>
      <c r="R47" s="245"/>
      <c r="S47" s="245"/>
      <c r="T47" s="129">
        <f t="shared" si="8"/>
        <v>0</v>
      </c>
      <c r="U47" s="128">
        <f t="shared" si="9"/>
        <v>0</v>
      </c>
      <c r="V47" s="96"/>
      <c r="W47" s="97">
        <f t="shared" si="33"/>
        <v>0</v>
      </c>
      <c r="AB47" s="1075"/>
      <c r="AC47" s="1047"/>
      <c r="AD47" s="139"/>
      <c r="AE47" s="1062"/>
      <c r="AF47" s="1063"/>
      <c r="AG47" s="1064"/>
      <c r="AH47" s="1047"/>
      <c r="AI47" s="139"/>
      <c r="AJ47" s="1062"/>
      <c r="AK47" s="1063"/>
      <c r="AL47" s="1064"/>
      <c r="AM47" s="1048"/>
      <c r="AN47" s="139"/>
      <c r="AO47" s="1062"/>
      <c r="AP47" s="1063"/>
      <c r="AQ47" s="1064"/>
      <c r="AR47" s="1048"/>
      <c r="AS47" s="139"/>
      <c r="AT47" s="1062"/>
      <c r="AU47" s="1063"/>
      <c r="AV47" s="1064"/>
      <c r="AW47" s="1048"/>
      <c r="AX47" s="139"/>
      <c r="AY47" s="1062"/>
      <c r="AZ47" s="1063"/>
      <c r="BA47" s="1064"/>
      <c r="BB47" s="1049"/>
      <c r="BC47" s="139"/>
      <c r="BD47" s="1062"/>
      <c r="BE47" s="1063"/>
      <c r="BF47" s="1064"/>
      <c r="BG47" s="1049"/>
      <c r="BH47" s="139"/>
      <c r="BI47" s="1062"/>
      <c r="BJ47" s="1063"/>
      <c r="BK47" s="1064"/>
      <c r="BL47" s="1049"/>
      <c r="BM47" s="139"/>
      <c r="BN47" s="1062"/>
      <c r="BO47" s="1063"/>
      <c r="BP47" s="1064"/>
      <c r="BQ47" s="1049"/>
      <c r="BR47" s="139"/>
      <c r="BS47" s="1062"/>
      <c r="BT47" s="1063"/>
      <c r="BU47" s="1064"/>
      <c r="BV47" s="1049"/>
      <c r="BW47" s="139"/>
      <c r="BX47" s="1062"/>
      <c r="BY47" s="1063"/>
      <c r="BZ47" s="1064"/>
      <c r="CA47" s="1048"/>
      <c r="CB47" s="139"/>
      <c r="CC47" s="1062"/>
      <c r="CD47" s="1063"/>
      <c r="CE47" s="1064"/>
      <c r="CF47" s="1049"/>
      <c r="CG47" s="139"/>
      <c r="CH47" s="1062"/>
      <c r="CI47" s="1063"/>
      <c r="CJ47" s="1064"/>
      <c r="CK47" s="1049"/>
      <c r="CL47" s="139"/>
      <c r="CM47" s="1062"/>
      <c r="CN47" s="1063"/>
      <c r="CO47" s="1064"/>
      <c r="CP47" s="1048"/>
      <c r="CQ47" s="139"/>
      <c r="CR47" s="1062"/>
      <c r="CS47" s="1063"/>
      <c r="CT47" s="1064"/>
      <c r="CU47" s="1049"/>
      <c r="CV47" s="139"/>
      <c r="CW47" s="1062"/>
      <c r="CX47" s="1063"/>
      <c r="CY47" s="1064"/>
      <c r="CZ47" s="1049"/>
      <c r="DA47" s="139"/>
      <c r="DB47" s="1062"/>
      <c r="DC47" s="1063"/>
      <c r="DD47" s="1064"/>
      <c r="DE47" s="1049"/>
      <c r="DF47" s="139"/>
      <c r="DG47" s="1062"/>
      <c r="DH47" s="1063"/>
      <c r="DI47" s="1064"/>
      <c r="DJ47" s="1049"/>
      <c r="DK47" s="139"/>
      <c r="DL47" s="1062"/>
      <c r="DM47" s="1063"/>
      <c r="DN47" s="1064"/>
      <c r="DO47" s="1049"/>
      <c r="DP47" s="139"/>
      <c r="DQ47" s="1062"/>
      <c r="DR47" s="1063"/>
      <c r="DS47" s="1064"/>
      <c r="DT47" s="1049"/>
      <c r="DU47" s="139"/>
      <c r="DV47" s="1062"/>
      <c r="DW47" s="1063"/>
      <c r="DX47" s="1064"/>
      <c r="DY47" s="1050"/>
      <c r="DZ47" s="139"/>
      <c r="EA47" s="1062"/>
      <c r="EB47" s="1063"/>
      <c r="EC47" s="1064"/>
      <c r="ED47" s="1050"/>
      <c r="EE47" s="139"/>
      <c r="EF47" s="1062"/>
      <c r="EG47" s="1063"/>
      <c r="EH47" s="1064"/>
      <c r="EI47" s="1050"/>
      <c r="EJ47" s="139"/>
      <c r="EK47" s="1062"/>
      <c r="EL47" s="1063"/>
      <c r="EM47" s="1064"/>
      <c r="EN47" s="1051"/>
      <c r="EO47" s="139"/>
      <c r="EP47" s="1062"/>
      <c r="EQ47" s="1063"/>
      <c r="ER47" s="1064"/>
      <c r="ES47" s="1052"/>
      <c r="ET47" s="139"/>
      <c r="EU47" s="1062"/>
      <c r="EV47" s="1063"/>
      <c r="EW47" s="1064"/>
    </row>
    <row r="48" spans="1:153" s="5" customFormat="1" ht="15" hidden="1" customHeight="1" outlineLevel="2">
      <c r="A48" s="17">
        <v>31</v>
      </c>
      <c r="B48" s="64"/>
      <c r="C48" s="130"/>
      <c r="D48" s="43">
        <f t="shared" si="35"/>
        <v>4</v>
      </c>
      <c r="E48" s="43">
        <f t="shared" si="5"/>
        <v>4</v>
      </c>
      <c r="F48" s="65">
        <f t="shared" si="6"/>
        <v>20</v>
      </c>
      <c r="G48" s="131"/>
      <c r="H48" s="458"/>
      <c r="I48" s="458"/>
      <c r="J48" s="457"/>
      <c r="K48" s="100">
        <f t="shared" si="32"/>
        <v>0</v>
      </c>
      <c r="L48" s="92">
        <f t="shared" si="7"/>
        <v>0</v>
      </c>
      <c r="M48" s="127"/>
      <c r="N48" s="244"/>
      <c r="O48" s="245"/>
      <c r="P48" s="245"/>
      <c r="Q48" s="245"/>
      <c r="R48" s="245"/>
      <c r="S48" s="245"/>
      <c r="T48" s="129">
        <f t="shared" si="8"/>
        <v>0</v>
      </c>
      <c r="U48" s="128">
        <f t="shared" si="9"/>
        <v>0</v>
      </c>
      <c r="V48" s="96"/>
      <c r="W48" s="97">
        <f t="shared" si="33"/>
        <v>0</v>
      </c>
      <c r="AB48" s="1075"/>
      <c r="AC48" s="1047"/>
      <c r="AD48" s="139"/>
      <c r="AE48" s="1062"/>
      <c r="AF48" s="1063"/>
      <c r="AG48" s="1064"/>
      <c r="AH48" s="1047"/>
      <c r="AI48" s="139"/>
      <c r="AJ48" s="1062"/>
      <c r="AK48" s="1063"/>
      <c r="AL48" s="1064"/>
      <c r="AM48" s="1048"/>
      <c r="AN48" s="139"/>
      <c r="AO48" s="1062"/>
      <c r="AP48" s="1063"/>
      <c r="AQ48" s="1064"/>
      <c r="AR48" s="1048"/>
      <c r="AS48" s="139"/>
      <c r="AT48" s="1062"/>
      <c r="AU48" s="1063"/>
      <c r="AV48" s="1064"/>
      <c r="AW48" s="1048"/>
      <c r="AX48" s="139"/>
      <c r="AY48" s="1062"/>
      <c r="AZ48" s="1063"/>
      <c r="BA48" s="1064"/>
      <c r="BB48" s="1049"/>
      <c r="BC48" s="139"/>
      <c r="BD48" s="1062"/>
      <c r="BE48" s="1063"/>
      <c r="BF48" s="1064"/>
      <c r="BG48" s="1049"/>
      <c r="BH48" s="139"/>
      <c r="BI48" s="1062"/>
      <c r="BJ48" s="1063"/>
      <c r="BK48" s="1064"/>
      <c r="BL48" s="1049"/>
      <c r="BM48" s="139"/>
      <c r="BN48" s="1062"/>
      <c r="BO48" s="1063"/>
      <c r="BP48" s="1064"/>
      <c r="BQ48" s="1049"/>
      <c r="BR48" s="139"/>
      <c r="BS48" s="1062"/>
      <c r="BT48" s="1063"/>
      <c r="BU48" s="1064"/>
      <c r="BV48" s="1049"/>
      <c r="BW48" s="139"/>
      <c r="BX48" s="1062"/>
      <c r="BY48" s="1063"/>
      <c r="BZ48" s="1064"/>
      <c r="CA48" s="1048"/>
      <c r="CB48" s="139"/>
      <c r="CC48" s="1062"/>
      <c r="CD48" s="1063"/>
      <c r="CE48" s="1064"/>
      <c r="CF48" s="1049"/>
      <c r="CG48" s="139"/>
      <c r="CH48" s="1062"/>
      <c r="CI48" s="1063"/>
      <c r="CJ48" s="1064"/>
      <c r="CK48" s="1049"/>
      <c r="CL48" s="139"/>
      <c r="CM48" s="1062"/>
      <c r="CN48" s="1063"/>
      <c r="CO48" s="1064"/>
      <c r="CP48" s="1048"/>
      <c r="CQ48" s="139"/>
      <c r="CR48" s="1062"/>
      <c r="CS48" s="1063"/>
      <c r="CT48" s="1064"/>
      <c r="CU48" s="1049"/>
      <c r="CV48" s="139"/>
      <c r="CW48" s="1062"/>
      <c r="CX48" s="1063"/>
      <c r="CY48" s="1064"/>
      <c r="CZ48" s="1049"/>
      <c r="DA48" s="139"/>
      <c r="DB48" s="1062"/>
      <c r="DC48" s="1063"/>
      <c r="DD48" s="1064"/>
      <c r="DE48" s="1049"/>
      <c r="DF48" s="139"/>
      <c r="DG48" s="1062"/>
      <c r="DH48" s="1063"/>
      <c r="DI48" s="1064"/>
      <c r="DJ48" s="1049"/>
      <c r="DK48" s="139"/>
      <c r="DL48" s="1062"/>
      <c r="DM48" s="1063"/>
      <c r="DN48" s="1064"/>
      <c r="DO48" s="1049"/>
      <c r="DP48" s="139"/>
      <c r="DQ48" s="1062"/>
      <c r="DR48" s="1063"/>
      <c r="DS48" s="1064"/>
      <c r="DT48" s="1049"/>
      <c r="DU48" s="139"/>
      <c r="DV48" s="1062"/>
      <c r="DW48" s="1063"/>
      <c r="DX48" s="1064"/>
      <c r="DY48" s="1050"/>
      <c r="DZ48" s="139"/>
      <c r="EA48" s="1062"/>
      <c r="EB48" s="1063"/>
      <c r="EC48" s="1064"/>
      <c r="ED48" s="1050"/>
      <c r="EE48" s="139"/>
      <c r="EF48" s="1062"/>
      <c r="EG48" s="1063"/>
      <c r="EH48" s="1064"/>
      <c r="EI48" s="1050"/>
      <c r="EJ48" s="139"/>
      <c r="EK48" s="1062"/>
      <c r="EL48" s="1063"/>
      <c r="EM48" s="1064"/>
      <c r="EN48" s="1051"/>
      <c r="EO48" s="139"/>
      <c r="EP48" s="1062"/>
      <c r="EQ48" s="1063"/>
      <c r="ER48" s="1064"/>
      <c r="ES48" s="1052"/>
      <c r="ET48" s="139"/>
      <c r="EU48" s="1062"/>
      <c r="EV48" s="1063"/>
      <c r="EW48" s="1064"/>
    </row>
    <row r="49" spans="1:153" s="5" customFormat="1" ht="15" hidden="1" customHeight="1" outlineLevel="2">
      <c r="A49" s="17">
        <v>32</v>
      </c>
      <c r="B49" s="64"/>
      <c r="C49" s="130"/>
      <c r="D49" s="43">
        <f t="shared" si="35"/>
        <v>4</v>
      </c>
      <c r="E49" s="43">
        <f t="shared" si="5"/>
        <v>4</v>
      </c>
      <c r="F49" s="65">
        <f t="shared" si="6"/>
        <v>20</v>
      </c>
      <c r="G49" s="131"/>
      <c r="H49" s="458"/>
      <c r="I49" s="458"/>
      <c r="J49" s="457"/>
      <c r="K49" s="100">
        <f t="shared" si="32"/>
        <v>0</v>
      </c>
      <c r="L49" s="92">
        <f t="shared" si="7"/>
        <v>0</v>
      </c>
      <c r="M49" s="127"/>
      <c r="N49" s="244"/>
      <c r="O49" s="245"/>
      <c r="P49" s="245"/>
      <c r="Q49" s="245"/>
      <c r="R49" s="245"/>
      <c r="S49" s="245"/>
      <c r="T49" s="129">
        <f t="shared" si="8"/>
        <v>0</v>
      </c>
      <c r="U49" s="128">
        <f t="shared" si="9"/>
        <v>0</v>
      </c>
      <c r="V49" s="96"/>
      <c r="W49" s="97">
        <f t="shared" si="33"/>
        <v>0</v>
      </c>
      <c r="AB49" s="1075"/>
      <c r="AC49" s="1047"/>
      <c r="AD49" s="139"/>
      <c r="AE49" s="1062"/>
      <c r="AF49" s="1063"/>
      <c r="AG49" s="1064"/>
      <c r="AH49" s="1047"/>
      <c r="AI49" s="139"/>
      <c r="AJ49" s="1062"/>
      <c r="AK49" s="1063"/>
      <c r="AL49" s="1064"/>
      <c r="AM49" s="1048"/>
      <c r="AN49" s="139"/>
      <c r="AO49" s="1062"/>
      <c r="AP49" s="1063"/>
      <c r="AQ49" s="1064"/>
      <c r="AR49" s="1048"/>
      <c r="AS49" s="139"/>
      <c r="AT49" s="1062"/>
      <c r="AU49" s="1063"/>
      <c r="AV49" s="1064"/>
      <c r="AW49" s="1048"/>
      <c r="AX49" s="139"/>
      <c r="AY49" s="1062"/>
      <c r="AZ49" s="1063"/>
      <c r="BA49" s="1064"/>
      <c r="BB49" s="1049"/>
      <c r="BC49" s="139"/>
      <c r="BD49" s="1062"/>
      <c r="BE49" s="1063"/>
      <c r="BF49" s="1064"/>
      <c r="BG49" s="1049"/>
      <c r="BH49" s="139"/>
      <c r="BI49" s="1062"/>
      <c r="BJ49" s="1063"/>
      <c r="BK49" s="1064"/>
      <c r="BL49" s="1049"/>
      <c r="BM49" s="139"/>
      <c r="BN49" s="1062"/>
      <c r="BO49" s="1063"/>
      <c r="BP49" s="1064"/>
      <c r="BQ49" s="1049"/>
      <c r="BR49" s="139"/>
      <c r="BS49" s="1062"/>
      <c r="BT49" s="1063"/>
      <c r="BU49" s="1064"/>
      <c r="BV49" s="1049"/>
      <c r="BW49" s="139"/>
      <c r="BX49" s="1062"/>
      <c r="BY49" s="1063"/>
      <c r="BZ49" s="1064"/>
      <c r="CA49" s="1048"/>
      <c r="CB49" s="139"/>
      <c r="CC49" s="1062"/>
      <c r="CD49" s="1063"/>
      <c r="CE49" s="1064"/>
      <c r="CF49" s="1049"/>
      <c r="CG49" s="139"/>
      <c r="CH49" s="1062"/>
      <c r="CI49" s="1063"/>
      <c r="CJ49" s="1064"/>
      <c r="CK49" s="1049"/>
      <c r="CL49" s="139"/>
      <c r="CM49" s="1062"/>
      <c r="CN49" s="1063"/>
      <c r="CO49" s="1064"/>
      <c r="CP49" s="1048"/>
      <c r="CQ49" s="139"/>
      <c r="CR49" s="1062"/>
      <c r="CS49" s="1063"/>
      <c r="CT49" s="1064"/>
      <c r="CU49" s="1049"/>
      <c r="CV49" s="139"/>
      <c r="CW49" s="1062"/>
      <c r="CX49" s="1063"/>
      <c r="CY49" s="1064"/>
      <c r="CZ49" s="1049"/>
      <c r="DA49" s="139"/>
      <c r="DB49" s="1062"/>
      <c r="DC49" s="1063"/>
      <c r="DD49" s="1064"/>
      <c r="DE49" s="1049"/>
      <c r="DF49" s="139"/>
      <c r="DG49" s="1062"/>
      <c r="DH49" s="1063"/>
      <c r="DI49" s="1064"/>
      <c r="DJ49" s="1049"/>
      <c r="DK49" s="139"/>
      <c r="DL49" s="1062"/>
      <c r="DM49" s="1063"/>
      <c r="DN49" s="1064"/>
      <c r="DO49" s="1049"/>
      <c r="DP49" s="139"/>
      <c r="DQ49" s="1062"/>
      <c r="DR49" s="1063"/>
      <c r="DS49" s="1064"/>
      <c r="DT49" s="1049"/>
      <c r="DU49" s="139"/>
      <c r="DV49" s="1062"/>
      <c r="DW49" s="1063"/>
      <c r="DX49" s="1064"/>
      <c r="DY49" s="1050"/>
      <c r="DZ49" s="139"/>
      <c r="EA49" s="1062"/>
      <c r="EB49" s="1063"/>
      <c r="EC49" s="1064"/>
      <c r="ED49" s="1050"/>
      <c r="EE49" s="139"/>
      <c r="EF49" s="1062"/>
      <c r="EG49" s="1063"/>
      <c r="EH49" s="1064"/>
      <c r="EI49" s="1050"/>
      <c r="EJ49" s="139"/>
      <c r="EK49" s="1062"/>
      <c r="EL49" s="1063"/>
      <c r="EM49" s="1064"/>
      <c r="EN49" s="1051"/>
      <c r="EO49" s="139"/>
      <c r="EP49" s="1062"/>
      <c r="EQ49" s="1063"/>
      <c r="ER49" s="1064"/>
      <c r="ES49" s="1052"/>
      <c r="ET49" s="139"/>
      <c r="EU49" s="1062"/>
      <c r="EV49" s="1063"/>
      <c r="EW49" s="1064"/>
    </row>
    <row r="50" spans="1:153" s="5" customFormat="1" ht="15" hidden="1" customHeight="1" outlineLevel="2">
      <c r="A50" s="17">
        <v>33</v>
      </c>
      <c r="B50" s="64"/>
      <c r="C50" s="130"/>
      <c r="D50" s="43">
        <f t="shared" si="35"/>
        <v>4</v>
      </c>
      <c r="E50" s="43">
        <f t="shared" si="5"/>
        <v>4</v>
      </c>
      <c r="F50" s="65">
        <f t="shared" si="6"/>
        <v>20</v>
      </c>
      <c r="G50" s="131"/>
      <c r="H50" s="458"/>
      <c r="I50" s="458"/>
      <c r="J50" s="457"/>
      <c r="K50" s="100">
        <f t="shared" si="32"/>
        <v>0</v>
      </c>
      <c r="L50" s="92">
        <f t="shared" si="7"/>
        <v>0</v>
      </c>
      <c r="M50" s="127"/>
      <c r="N50" s="244"/>
      <c r="O50" s="245"/>
      <c r="P50" s="245"/>
      <c r="Q50" s="245"/>
      <c r="R50" s="245"/>
      <c r="S50" s="245"/>
      <c r="T50" s="129">
        <f t="shared" si="8"/>
        <v>0</v>
      </c>
      <c r="U50" s="128">
        <f t="shared" si="9"/>
        <v>0</v>
      </c>
      <c r="V50" s="96"/>
      <c r="W50" s="97">
        <f t="shared" si="33"/>
        <v>0</v>
      </c>
      <c r="AB50" s="1075"/>
      <c r="AC50" s="1078"/>
      <c r="AD50" s="1078"/>
      <c r="AE50" s="1078"/>
      <c r="AF50" s="1078"/>
      <c r="AG50" s="1078"/>
      <c r="AH50" s="1078"/>
      <c r="AI50" s="1078"/>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c r="CL50" s="1078"/>
      <c r="CM50" s="1078"/>
      <c r="CN50" s="1078"/>
      <c r="CO50" s="1078"/>
      <c r="CP50" s="1078"/>
      <c r="CQ50" s="1078"/>
      <c r="CR50" s="1078"/>
      <c r="CS50" s="1078"/>
      <c r="CT50" s="1078"/>
      <c r="CU50" s="1078"/>
      <c r="CV50" s="1078"/>
      <c r="CW50" s="1078"/>
      <c r="CX50" s="1078"/>
      <c r="CY50" s="1078"/>
      <c r="CZ50" s="1078"/>
      <c r="DA50" s="1078"/>
      <c r="DB50" s="1078"/>
      <c r="DC50" s="1078"/>
      <c r="DD50" s="1078"/>
      <c r="DE50" s="1078"/>
      <c r="DF50" s="1078"/>
      <c r="DG50" s="1078"/>
      <c r="DH50" s="1078"/>
      <c r="DI50" s="1078"/>
      <c r="DJ50" s="1078"/>
      <c r="DK50" s="1078"/>
      <c r="DL50" s="1078"/>
      <c r="DM50" s="1078"/>
      <c r="DN50" s="1078"/>
      <c r="DO50" s="1078"/>
      <c r="DP50" s="1078"/>
      <c r="DQ50" s="1078"/>
      <c r="DR50" s="1078"/>
      <c r="DS50" s="1078"/>
      <c r="DT50" s="1078"/>
      <c r="DU50" s="1078"/>
      <c r="DV50" s="1078"/>
      <c r="DW50" s="1078"/>
      <c r="DX50" s="1078"/>
      <c r="DY50" s="1078"/>
      <c r="DZ50" s="1078"/>
      <c r="EA50" s="1078"/>
      <c r="EB50" s="1078"/>
      <c r="EC50" s="1078"/>
      <c r="ED50" s="1078"/>
      <c r="EE50" s="1078"/>
      <c r="EF50" s="1078"/>
      <c r="EG50" s="1078"/>
      <c r="EH50" s="1078"/>
      <c r="EI50" s="1078"/>
      <c r="EJ50" s="1078"/>
      <c r="EK50" s="1078"/>
      <c r="EL50" s="1078"/>
      <c r="EM50" s="1078"/>
      <c r="EN50" s="1078"/>
      <c r="EO50" s="1078"/>
      <c r="EP50" s="1078"/>
      <c r="EQ50" s="1078"/>
      <c r="ER50" s="1078"/>
      <c r="ES50" s="1078"/>
      <c r="ET50" s="1078"/>
      <c r="EU50" s="1078"/>
      <c r="EV50" s="1078"/>
      <c r="EW50" s="1078"/>
    </row>
    <row r="51" spans="1:153" s="5" customFormat="1" ht="15" hidden="1" customHeight="1" outlineLevel="2">
      <c r="A51" s="17">
        <v>34</v>
      </c>
      <c r="B51" s="64"/>
      <c r="C51" s="130"/>
      <c r="D51" s="43">
        <f t="shared" si="35"/>
        <v>4</v>
      </c>
      <c r="E51" s="43">
        <f t="shared" si="5"/>
        <v>4</v>
      </c>
      <c r="F51" s="65">
        <f t="shared" si="6"/>
        <v>20</v>
      </c>
      <c r="G51" s="131"/>
      <c r="H51" s="458"/>
      <c r="I51" s="458"/>
      <c r="J51" s="457"/>
      <c r="K51" s="100">
        <f t="shared" si="32"/>
        <v>0</v>
      </c>
      <c r="L51" s="92">
        <f t="shared" si="7"/>
        <v>0</v>
      </c>
      <c r="M51" s="127"/>
      <c r="N51" s="244"/>
      <c r="O51" s="245"/>
      <c r="P51" s="245"/>
      <c r="Q51" s="245"/>
      <c r="R51" s="245"/>
      <c r="S51" s="245"/>
      <c r="T51" s="129">
        <f t="shared" si="8"/>
        <v>0</v>
      </c>
      <c r="U51" s="128">
        <f t="shared" si="9"/>
        <v>0</v>
      </c>
      <c r="V51" s="96"/>
      <c r="W51" s="97">
        <f t="shared" si="33"/>
        <v>0</v>
      </c>
      <c r="AB51" s="1075"/>
      <c r="AC51" s="1078"/>
      <c r="AD51" s="1078"/>
      <c r="AE51" s="1078"/>
      <c r="AF51" s="1078"/>
      <c r="AG51" s="1078"/>
      <c r="AH51" s="1078"/>
      <c r="AI51" s="1078"/>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c r="CL51" s="1078"/>
      <c r="CM51" s="1078"/>
      <c r="CN51" s="1078"/>
      <c r="CO51" s="1078"/>
      <c r="CP51" s="1078"/>
      <c r="CQ51" s="1078"/>
      <c r="CR51" s="1078"/>
      <c r="CS51" s="1078"/>
      <c r="CT51" s="1078"/>
      <c r="CU51" s="1078"/>
      <c r="CV51" s="1078"/>
      <c r="CW51" s="1078"/>
      <c r="CX51" s="1078"/>
      <c r="CY51" s="1078"/>
      <c r="CZ51" s="1078"/>
      <c r="DA51" s="1078"/>
      <c r="DB51" s="1078"/>
      <c r="DC51" s="1078"/>
      <c r="DD51" s="1078"/>
      <c r="DE51" s="1078"/>
      <c r="DF51" s="1078"/>
      <c r="DG51" s="1078"/>
      <c r="DH51" s="1078"/>
      <c r="DI51" s="1078"/>
      <c r="DJ51" s="1078"/>
      <c r="DK51" s="1078"/>
      <c r="DL51" s="1078"/>
      <c r="DM51" s="1078"/>
      <c r="DN51" s="1078"/>
      <c r="DO51" s="1078"/>
      <c r="DP51" s="1078"/>
      <c r="DQ51" s="1078"/>
      <c r="DR51" s="1078"/>
      <c r="DS51" s="1078"/>
      <c r="DT51" s="1078"/>
      <c r="DU51" s="1078"/>
      <c r="DV51" s="1078"/>
      <c r="DW51" s="1078"/>
      <c r="DX51" s="1078"/>
      <c r="DY51" s="1078"/>
      <c r="DZ51" s="1078"/>
      <c r="EA51" s="1078"/>
      <c r="EB51" s="1078"/>
      <c r="EC51" s="1078"/>
      <c r="ED51" s="1078"/>
      <c r="EE51" s="1078"/>
      <c r="EF51" s="1078"/>
      <c r="EG51" s="1078"/>
      <c r="EH51" s="1078"/>
      <c r="EI51" s="1078"/>
      <c r="EJ51" s="1078"/>
      <c r="EK51" s="1078"/>
      <c r="EL51" s="1078"/>
      <c r="EM51" s="1078"/>
      <c r="EN51" s="1078"/>
      <c r="EO51" s="1078"/>
      <c r="EP51" s="1078"/>
      <c r="EQ51" s="1078"/>
      <c r="ER51" s="1078"/>
      <c r="ES51" s="1078"/>
      <c r="ET51" s="1078"/>
      <c r="EU51" s="1078"/>
      <c r="EV51" s="1078"/>
      <c r="EW51" s="1078"/>
    </row>
    <row r="52" spans="1:153" s="5" customFormat="1" ht="15" hidden="1" customHeight="1" outlineLevel="2">
      <c r="A52" s="17">
        <v>35</v>
      </c>
      <c r="B52" s="64"/>
      <c r="C52" s="130"/>
      <c r="D52" s="43">
        <f t="shared" si="35"/>
        <v>4</v>
      </c>
      <c r="E52" s="43">
        <f t="shared" si="5"/>
        <v>4</v>
      </c>
      <c r="F52" s="65">
        <f t="shared" si="6"/>
        <v>20</v>
      </c>
      <c r="G52" s="131"/>
      <c r="H52" s="458"/>
      <c r="I52" s="458"/>
      <c r="J52" s="457"/>
      <c r="K52" s="100">
        <f t="shared" si="32"/>
        <v>0</v>
      </c>
      <c r="L52" s="92">
        <f t="shared" si="7"/>
        <v>0</v>
      </c>
      <c r="M52" s="127"/>
      <c r="N52" s="244"/>
      <c r="O52" s="245"/>
      <c r="P52" s="245"/>
      <c r="Q52" s="245"/>
      <c r="R52" s="245"/>
      <c r="S52" s="245"/>
      <c r="T52" s="129">
        <f t="shared" si="8"/>
        <v>0</v>
      </c>
      <c r="U52" s="128">
        <f t="shared" si="9"/>
        <v>0</v>
      </c>
      <c r="V52" s="96"/>
      <c r="W52" s="97">
        <f t="shared" si="33"/>
        <v>0</v>
      </c>
      <c r="AB52" s="1075"/>
      <c r="AC52" s="1078"/>
      <c r="AD52" s="1078"/>
      <c r="AE52" s="1078"/>
      <c r="AF52" s="1078"/>
      <c r="AG52" s="1078"/>
      <c r="AH52" s="1078"/>
      <c r="AI52" s="1078"/>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c r="CL52" s="1078"/>
      <c r="CM52" s="1078"/>
      <c r="CN52" s="1078"/>
      <c r="CO52" s="1078"/>
      <c r="CP52" s="1078"/>
      <c r="CQ52" s="1078"/>
      <c r="CR52" s="1078"/>
      <c r="CS52" s="1078"/>
      <c r="CT52" s="1078"/>
      <c r="CU52" s="1078"/>
      <c r="CV52" s="1078"/>
      <c r="CW52" s="1078"/>
      <c r="CX52" s="1078"/>
      <c r="CY52" s="1078"/>
      <c r="CZ52" s="1078"/>
      <c r="DA52" s="1078"/>
      <c r="DB52" s="1078"/>
      <c r="DC52" s="1078"/>
      <c r="DD52" s="1078"/>
      <c r="DE52" s="1078"/>
      <c r="DF52" s="1078"/>
      <c r="DG52" s="1078"/>
      <c r="DH52" s="1078"/>
      <c r="DI52" s="1078"/>
      <c r="DJ52" s="1078"/>
      <c r="DK52" s="1078"/>
      <c r="DL52" s="1078"/>
      <c r="DM52" s="1078"/>
      <c r="DN52" s="1078"/>
      <c r="DO52" s="1078"/>
      <c r="DP52" s="1078"/>
      <c r="DQ52" s="1078"/>
      <c r="DR52" s="1078"/>
      <c r="DS52" s="1078"/>
      <c r="DT52" s="1078"/>
      <c r="DU52" s="1078"/>
      <c r="DV52" s="1078"/>
      <c r="DW52" s="1078"/>
      <c r="DX52" s="1078"/>
      <c r="DY52" s="1078"/>
      <c r="DZ52" s="1078"/>
      <c r="EA52" s="1078"/>
      <c r="EB52" s="1078"/>
      <c r="EC52" s="1078"/>
      <c r="ED52" s="1078"/>
      <c r="EE52" s="1078"/>
      <c r="EF52" s="1078"/>
      <c r="EG52" s="1078"/>
      <c r="EH52" s="1078"/>
      <c r="EI52" s="1078"/>
      <c r="EJ52" s="1078"/>
      <c r="EK52" s="1078"/>
      <c r="EL52" s="1078"/>
      <c r="EM52" s="1078"/>
      <c r="EN52" s="1078"/>
      <c r="EO52" s="1078"/>
      <c r="EP52" s="1078"/>
      <c r="EQ52" s="1078"/>
      <c r="ER52" s="1078"/>
      <c r="ES52" s="1078"/>
      <c r="ET52" s="1078"/>
      <c r="EU52" s="1078"/>
      <c r="EV52" s="1078"/>
      <c r="EW52" s="1078"/>
    </row>
    <row r="53" spans="1:153" s="5" customFormat="1" ht="15" hidden="1" customHeight="1" outlineLevel="2">
      <c r="A53" s="17">
        <v>36</v>
      </c>
      <c r="B53" s="64"/>
      <c r="C53" s="130"/>
      <c r="D53" s="43">
        <f t="shared" si="35"/>
        <v>4</v>
      </c>
      <c r="E53" s="43">
        <f t="shared" si="5"/>
        <v>4</v>
      </c>
      <c r="F53" s="65">
        <f t="shared" si="6"/>
        <v>20</v>
      </c>
      <c r="G53" s="131"/>
      <c r="H53" s="458"/>
      <c r="I53" s="458"/>
      <c r="J53" s="457"/>
      <c r="K53" s="100">
        <f t="shared" si="32"/>
        <v>0</v>
      </c>
      <c r="L53" s="92">
        <f t="shared" si="7"/>
        <v>0</v>
      </c>
      <c r="M53" s="127"/>
      <c r="N53" s="244"/>
      <c r="O53" s="245"/>
      <c r="P53" s="245"/>
      <c r="Q53" s="245"/>
      <c r="R53" s="245"/>
      <c r="S53" s="245"/>
      <c r="T53" s="129">
        <f t="shared" si="8"/>
        <v>0</v>
      </c>
      <c r="U53" s="128">
        <f t="shared" si="9"/>
        <v>0</v>
      </c>
      <c r="V53" s="96"/>
      <c r="W53" s="97">
        <f t="shared" si="33"/>
        <v>0</v>
      </c>
      <c r="AB53" s="1075"/>
      <c r="AC53" s="1078"/>
      <c r="AD53" s="1078"/>
      <c r="AE53" s="1078"/>
      <c r="AF53" s="1078"/>
      <c r="AG53" s="1078"/>
      <c r="AH53" s="1078"/>
      <c r="AI53" s="1078"/>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c r="CL53" s="1078"/>
      <c r="CM53" s="1078"/>
      <c r="CN53" s="1078"/>
      <c r="CO53" s="1078"/>
      <c r="CP53" s="1078"/>
      <c r="CQ53" s="1078"/>
      <c r="CR53" s="1078"/>
      <c r="CS53" s="1078"/>
      <c r="CT53" s="1078"/>
      <c r="CU53" s="1078"/>
      <c r="CV53" s="1078"/>
      <c r="CW53" s="1078"/>
      <c r="CX53" s="1078"/>
      <c r="CY53" s="1078"/>
      <c r="CZ53" s="1078"/>
      <c r="DA53" s="1078"/>
      <c r="DB53" s="1078"/>
      <c r="DC53" s="1078"/>
      <c r="DD53" s="1078"/>
      <c r="DE53" s="1078"/>
      <c r="DF53" s="1078"/>
      <c r="DG53" s="1078"/>
      <c r="DH53" s="1078"/>
      <c r="DI53" s="1078"/>
      <c r="DJ53" s="1078"/>
      <c r="DK53" s="1078"/>
      <c r="DL53" s="1078"/>
      <c r="DM53" s="1078"/>
      <c r="DN53" s="1078"/>
      <c r="DO53" s="1078"/>
      <c r="DP53" s="1078"/>
      <c r="DQ53" s="1078"/>
      <c r="DR53" s="1078"/>
      <c r="DS53" s="1078"/>
      <c r="DT53" s="1078"/>
      <c r="DU53" s="1078"/>
      <c r="DV53" s="1078"/>
      <c r="DW53" s="1078"/>
      <c r="DX53" s="1078"/>
      <c r="DY53" s="1078"/>
      <c r="DZ53" s="1078"/>
      <c r="EA53" s="1078"/>
      <c r="EB53" s="1078"/>
      <c r="EC53" s="1078"/>
      <c r="ED53" s="1078"/>
      <c r="EE53" s="1078"/>
      <c r="EF53" s="1078"/>
      <c r="EG53" s="1078"/>
      <c r="EH53" s="1078"/>
      <c r="EI53" s="1078"/>
      <c r="EJ53" s="1078"/>
      <c r="EK53" s="1078"/>
      <c r="EL53" s="1078"/>
      <c r="EM53" s="1078"/>
      <c r="EN53" s="1078"/>
      <c r="EO53" s="1078"/>
      <c r="EP53" s="1078"/>
      <c r="EQ53" s="1078"/>
      <c r="ER53" s="1078"/>
      <c r="ES53" s="1078"/>
      <c r="ET53" s="1078"/>
      <c r="EU53" s="1078"/>
      <c r="EV53" s="1078"/>
      <c r="EW53" s="1078"/>
    </row>
    <row r="54" spans="1:153" s="5" customFormat="1" ht="15" hidden="1" customHeight="1" outlineLevel="2">
      <c r="A54" s="17">
        <v>37</v>
      </c>
      <c r="B54" s="64"/>
      <c r="C54" s="130"/>
      <c r="D54" s="43">
        <f t="shared" si="35"/>
        <v>4</v>
      </c>
      <c r="E54" s="43">
        <f t="shared" si="5"/>
        <v>4</v>
      </c>
      <c r="F54" s="65">
        <f t="shared" si="6"/>
        <v>20</v>
      </c>
      <c r="G54" s="131"/>
      <c r="H54" s="458"/>
      <c r="I54" s="458"/>
      <c r="J54" s="457"/>
      <c r="K54" s="100">
        <f t="shared" si="32"/>
        <v>0</v>
      </c>
      <c r="L54" s="92">
        <f t="shared" si="7"/>
        <v>0</v>
      </c>
      <c r="M54" s="127"/>
      <c r="N54" s="244"/>
      <c r="O54" s="245"/>
      <c r="P54" s="245"/>
      <c r="Q54" s="245"/>
      <c r="R54" s="245"/>
      <c r="S54" s="245"/>
      <c r="T54" s="129">
        <f t="shared" si="8"/>
        <v>0</v>
      </c>
      <c r="U54" s="128">
        <f t="shared" si="9"/>
        <v>0</v>
      </c>
      <c r="V54" s="96"/>
      <c r="W54" s="97">
        <f t="shared" si="33"/>
        <v>0</v>
      </c>
      <c r="AB54" s="1075"/>
      <c r="AC54" s="1078"/>
      <c r="AD54" s="1078"/>
      <c r="AE54" s="1078"/>
      <c r="AF54" s="1078"/>
      <c r="AG54" s="1078"/>
      <c r="AH54" s="1078"/>
      <c r="AI54" s="1078"/>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c r="CL54" s="1078"/>
      <c r="CM54" s="1078"/>
      <c r="CN54" s="1078"/>
      <c r="CO54" s="1078"/>
      <c r="CP54" s="1078"/>
      <c r="CQ54" s="1078"/>
      <c r="CR54" s="1078"/>
      <c r="CS54" s="1078"/>
      <c r="CT54" s="1078"/>
      <c r="CU54" s="1078"/>
      <c r="CV54" s="1078"/>
      <c r="CW54" s="1078"/>
      <c r="CX54" s="1078"/>
      <c r="CY54" s="1078"/>
      <c r="CZ54" s="1078"/>
      <c r="DA54" s="1078"/>
      <c r="DB54" s="1078"/>
      <c r="DC54" s="1078"/>
      <c r="DD54" s="1078"/>
      <c r="DE54" s="1078"/>
      <c r="DF54" s="1078"/>
      <c r="DG54" s="1078"/>
      <c r="DH54" s="1078"/>
      <c r="DI54" s="1078"/>
      <c r="DJ54" s="1078"/>
      <c r="DK54" s="1078"/>
      <c r="DL54" s="1078"/>
      <c r="DM54" s="1078"/>
      <c r="DN54" s="1078"/>
      <c r="DO54" s="1078"/>
      <c r="DP54" s="1078"/>
      <c r="DQ54" s="1078"/>
      <c r="DR54" s="1078"/>
      <c r="DS54" s="1078"/>
      <c r="DT54" s="1078"/>
      <c r="DU54" s="1078"/>
      <c r="DV54" s="1078"/>
      <c r="DW54" s="1078"/>
      <c r="DX54" s="1078"/>
      <c r="DY54" s="1078"/>
      <c r="DZ54" s="1078"/>
      <c r="EA54" s="1078"/>
      <c r="EB54" s="1078"/>
      <c r="EC54" s="1078"/>
      <c r="ED54" s="1078"/>
      <c r="EE54" s="1078"/>
      <c r="EF54" s="1078"/>
      <c r="EG54" s="1078"/>
      <c r="EH54" s="1078"/>
      <c r="EI54" s="1078"/>
      <c r="EJ54" s="1078"/>
      <c r="EK54" s="1078"/>
      <c r="EL54" s="1078"/>
      <c r="EM54" s="1078"/>
      <c r="EN54" s="1078"/>
      <c r="EO54" s="1078"/>
      <c r="EP54" s="1078"/>
      <c r="EQ54" s="1078"/>
      <c r="ER54" s="1078"/>
      <c r="ES54" s="1078"/>
      <c r="ET54" s="1078"/>
      <c r="EU54" s="1078"/>
      <c r="EV54" s="1078"/>
      <c r="EW54" s="1078"/>
    </row>
    <row r="55" spans="1:153" s="5" customFormat="1" ht="15" hidden="1" customHeight="1" outlineLevel="2">
      <c r="A55" s="17">
        <v>38</v>
      </c>
      <c r="B55" s="64"/>
      <c r="C55" s="130"/>
      <c r="D55" s="43">
        <f t="shared" si="35"/>
        <v>4</v>
      </c>
      <c r="E55" s="43">
        <f t="shared" si="5"/>
        <v>4</v>
      </c>
      <c r="F55" s="65">
        <f t="shared" si="6"/>
        <v>20</v>
      </c>
      <c r="G55" s="131"/>
      <c r="H55" s="458"/>
      <c r="I55" s="458"/>
      <c r="J55" s="457"/>
      <c r="K55" s="100">
        <f t="shared" si="32"/>
        <v>0</v>
      </c>
      <c r="L55" s="92">
        <f t="shared" si="7"/>
        <v>0</v>
      </c>
      <c r="M55" s="127"/>
      <c r="N55" s="244"/>
      <c r="O55" s="245"/>
      <c r="P55" s="245"/>
      <c r="Q55" s="245"/>
      <c r="R55" s="245"/>
      <c r="S55" s="245"/>
      <c r="T55" s="129">
        <f t="shared" si="8"/>
        <v>0</v>
      </c>
      <c r="U55" s="128">
        <f t="shared" si="9"/>
        <v>0</v>
      </c>
      <c r="V55" s="96"/>
      <c r="W55" s="97">
        <f t="shared" si="33"/>
        <v>0</v>
      </c>
      <c r="AB55" s="1075"/>
      <c r="AC55" s="1078"/>
      <c r="AD55" s="1078"/>
      <c r="AE55" s="1078"/>
      <c r="AF55" s="1078"/>
      <c r="AG55" s="1078"/>
      <c r="AH55" s="1078"/>
      <c r="AI55" s="1078"/>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c r="CL55" s="1078"/>
      <c r="CM55" s="1078"/>
      <c r="CN55" s="1078"/>
      <c r="CO55" s="1078"/>
      <c r="CP55" s="1078"/>
      <c r="CQ55" s="1078"/>
      <c r="CR55" s="1078"/>
      <c r="CS55" s="1078"/>
      <c r="CT55" s="1078"/>
      <c r="CU55" s="1078"/>
      <c r="CV55" s="1078"/>
      <c r="CW55" s="1078"/>
      <c r="CX55" s="1078"/>
      <c r="CY55" s="1078"/>
      <c r="CZ55" s="1078"/>
      <c r="DA55" s="1078"/>
      <c r="DB55" s="1078"/>
      <c r="DC55" s="1078"/>
      <c r="DD55" s="1078"/>
      <c r="DE55" s="1078"/>
      <c r="DF55" s="1078"/>
      <c r="DG55" s="1078"/>
      <c r="DH55" s="1078"/>
      <c r="DI55" s="1078"/>
      <c r="DJ55" s="1078"/>
      <c r="DK55" s="1078"/>
      <c r="DL55" s="1078"/>
      <c r="DM55" s="1078"/>
      <c r="DN55" s="1078"/>
      <c r="DO55" s="1078"/>
      <c r="DP55" s="1078"/>
      <c r="DQ55" s="1078"/>
      <c r="DR55" s="1078"/>
      <c r="DS55" s="1078"/>
      <c r="DT55" s="1078"/>
      <c r="DU55" s="1078"/>
      <c r="DV55" s="1078"/>
      <c r="DW55" s="1078"/>
      <c r="DX55" s="1078"/>
      <c r="DY55" s="1078"/>
      <c r="DZ55" s="1078"/>
      <c r="EA55" s="1078"/>
      <c r="EB55" s="1078"/>
      <c r="EC55" s="1078"/>
      <c r="ED55" s="1078"/>
      <c r="EE55" s="1078"/>
      <c r="EF55" s="1078"/>
      <c r="EG55" s="1078"/>
      <c r="EH55" s="1078"/>
      <c r="EI55" s="1078"/>
      <c r="EJ55" s="1078"/>
      <c r="EK55" s="1078"/>
      <c r="EL55" s="1078"/>
      <c r="EM55" s="1078"/>
      <c r="EN55" s="1078"/>
      <c r="EO55" s="1078"/>
      <c r="EP55" s="1078"/>
      <c r="EQ55" s="1078"/>
      <c r="ER55" s="1078"/>
      <c r="ES55" s="1078"/>
      <c r="ET55" s="1078"/>
      <c r="EU55" s="1078"/>
      <c r="EV55" s="1078"/>
      <c r="EW55" s="1078"/>
    </row>
    <row r="56" spans="1:153" s="5" customFormat="1" ht="15" hidden="1" customHeight="1" outlineLevel="2">
      <c r="A56" s="17">
        <v>39</v>
      </c>
      <c r="B56" s="64"/>
      <c r="C56" s="130"/>
      <c r="D56" s="43">
        <f t="shared" si="35"/>
        <v>4</v>
      </c>
      <c r="E56" s="43">
        <f t="shared" si="5"/>
        <v>4</v>
      </c>
      <c r="F56" s="65">
        <f t="shared" si="6"/>
        <v>20</v>
      </c>
      <c r="G56" s="131"/>
      <c r="H56" s="458"/>
      <c r="I56" s="458"/>
      <c r="J56" s="457"/>
      <c r="K56" s="100">
        <f t="shared" si="32"/>
        <v>0</v>
      </c>
      <c r="L56" s="92">
        <f t="shared" si="7"/>
        <v>0</v>
      </c>
      <c r="M56" s="127"/>
      <c r="N56" s="244"/>
      <c r="O56" s="245"/>
      <c r="P56" s="245"/>
      <c r="Q56" s="245"/>
      <c r="R56" s="245"/>
      <c r="S56" s="245"/>
      <c r="T56" s="129">
        <f t="shared" si="8"/>
        <v>0</v>
      </c>
      <c r="U56" s="128">
        <f t="shared" si="9"/>
        <v>0</v>
      </c>
      <c r="V56" s="96"/>
      <c r="W56" s="97">
        <f t="shared" si="33"/>
        <v>0</v>
      </c>
      <c r="AB56" s="1075"/>
      <c r="AC56" s="1078"/>
      <c r="AD56" s="1078"/>
      <c r="AE56" s="1078"/>
      <c r="AF56" s="1078"/>
      <c r="AG56" s="1078"/>
      <c r="AH56" s="1078"/>
      <c r="AI56" s="1078"/>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c r="CL56" s="1078"/>
      <c r="CM56" s="1078"/>
      <c r="CN56" s="1078"/>
      <c r="CO56" s="1078"/>
      <c r="CP56" s="1078"/>
      <c r="CQ56" s="1078"/>
      <c r="CR56" s="1078"/>
      <c r="CS56" s="1078"/>
      <c r="CT56" s="1078"/>
      <c r="CU56" s="1078"/>
      <c r="CV56" s="1078"/>
      <c r="CW56" s="1078"/>
      <c r="CX56" s="1078"/>
      <c r="CY56" s="1078"/>
      <c r="CZ56" s="1078"/>
      <c r="DA56" s="1078"/>
      <c r="DB56" s="1078"/>
      <c r="DC56" s="1078"/>
      <c r="DD56" s="1078"/>
      <c r="DE56" s="1078"/>
      <c r="DF56" s="1078"/>
      <c r="DG56" s="1078"/>
      <c r="DH56" s="1078"/>
      <c r="DI56" s="1078"/>
      <c r="DJ56" s="1078"/>
      <c r="DK56" s="1078"/>
      <c r="DL56" s="1078"/>
      <c r="DM56" s="1078"/>
      <c r="DN56" s="1078"/>
      <c r="DO56" s="1078"/>
      <c r="DP56" s="1078"/>
      <c r="DQ56" s="1078"/>
      <c r="DR56" s="1078"/>
      <c r="DS56" s="1078"/>
      <c r="DT56" s="1078"/>
      <c r="DU56" s="1078"/>
      <c r="DV56" s="1078"/>
      <c r="DW56" s="1078"/>
      <c r="DX56" s="1078"/>
      <c r="DY56" s="1078"/>
      <c r="DZ56" s="1078"/>
      <c r="EA56" s="1078"/>
      <c r="EB56" s="1078"/>
      <c r="EC56" s="1078"/>
      <c r="ED56" s="1078"/>
      <c r="EE56" s="1078"/>
      <c r="EF56" s="1078"/>
      <c r="EG56" s="1078"/>
      <c r="EH56" s="1078"/>
      <c r="EI56" s="1078"/>
      <c r="EJ56" s="1078"/>
      <c r="EK56" s="1078"/>
      <c r="EL56" s="1078"/>
      <c r="EM56" s="1078"/>
      <c r="EN56" s="1078"/>
      <c r="EO56" s="1078"/>
      <c r="EP56" s="1078"/>
      <c r="EQ56" s="1078"/>
      <c r="ER56" s="1078"/>
      <c r="ES56" s="1078"/>
      <c r="ET56" s="1078"/>
      <c r="EU56" s="1078"/>
      <c r="EV56" s="1078"/>
      <c r="EW56" s="1078"/>
    </row>
    <row r="57" spans="1:153" s="5" customFormat="1" ht="15" hidden="1" customHeight="1" outlineLevel="2">
      <c r="A57" s="17">
        <v>40</v>
      </c>
      <c r="B57" s="64"/>
      <c r="C57" s="130"/>
      <c r="D57" s="43">
        <f t="shared" si="35"/>
        <v>4</v>
      </c>
      <c r="E57" s="43">
        <f t="shared" si="5"/>
        <v>4</v>
      </c>
      <c r="F57" s="65">
        <f t="shared" si="6"/>
        <v>20</v>
      </c>
      <c r="G57" s="131"/>
      <c r="H57" s="458"/>
      <c r="I57" s="458"/>
      <c r="J57" s="457"/>
      <c r="K57" s="100">
        <f t="shared" si="32"/>
        <v>0</v>
      </c>
      <c r="L57" s="92">
        <f t="shared" si="7"/>
        <v>0</v>
      </c>
      <c r="M57" s="127"/>
      <c r="N57" s="244"/>
      <c r="O57" s="245"/>
      <c r="P57" s="245"/>
      <c r="Q57" s="245"/>
      <c r="R57" s="245"/>
      <c r="S57" s="245"/>
      <c r="T57" s="129">
        <f t="shared" si="8"/>
        <v>0</v>
      </c>
      <c r="U57" s="128">
        <f t="shared" si="9"/>
        <v>0</v>
      </c>
      <c r="V57" s="96"/>
      <c r="W57" s="97">
        <f t="shared" si="33"/>
        <v>0</v>
      </c>
      <c r="AB57" s="1075"/>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c r="CL57" s="1078"/>
      <c r="CM57" s="1078"/>
      <c r="CN57" s="1078"/>
      <c r="CO57" s="1078"/>
      <c r="CP57" s="1078"/>
      <c r="CQ57" s="1078"/>
      <c r="CR57" s="1078"/>
      <c r="CS57" s="1078"/>
      <c r="CT57" s="1078"/>
      <c r="CU57" s="1078"/>
      <c r="CV57" s="1078"/>
      <c r="CW57" s="1078"/>
      <c r="CX57" s="1078"/>
      <c r="CY57" s="1078"/>
      <c r="CZ57" s="1078"/>
      <c r="DA57" s="1078"/>
      <c r="DB57" s="1078"/>
      <c r="DC57" s="1078"/>
      <c r="DD57" s="1078"/>
      <c r="DE57" s="1078"/>
      <c r="DF57" s="1078"/>
      <c r="DG57" s="1078"/>
      <c r="DH57" s="1078"/>
      <c r="DI57" s="1078"/>
      <c r="DJ57" s="1078"/>
      <c r="DK57" s="1078"/>
      <c r="DL57" s="1078"/>
      <c r="DM57" s="1078"/>
      <c r="DN57" s="1078"/>
      <c r="DO57" s="1078"/>
      <c r="DP57" s="1078"/>
      <c r="DQ57" s="1078"/>
      <c r="DR57" s="1078"/>
      <c r="DS57" s="1078"/>
      <c r="DT57" s="1078"/>
      <c r="DU57" s="1078"/>
      <c r="DV57" s="1078"/>
      <c r="DW57" s="1078"/>
      <c r="DX57" s="1078"/>
      <c r="DY57" s="1078"/>
      <c r="DZ57" s="1078"/>
      <c r="EA57" s="1078"/>
      <c r="EB57" s="1078"/>
      <c r="EC57" s="1078"/>
      <c r="ED57" s="1078"/>
      <c r="EE57" s="1078"/>
      <c r="EF57" s="1078"/>
      <c r="EG57" s="1078"/>
      <c r="EH57" s="1078"/>
      <c r="EI57" s="1078"/>
      <c r="EJ57" s="1078"/>
      <c r="EK57" s="1078"/>
      <c r="EL57" s="1078"/>
      <c r="EM57" s="1078"/>
      <c r="EN57" s="1078"/>
      <c r="EO57" s="1078"/>
      <c r="EP57" s="1078"/>
      <c r="EQ57" s="1078"/>
      <c r="ER57" s="1078"/>
      <c r="ES57" s="1078"/>
      <c r="ET57" s="1078"/>
      <c r="EU57" s="1078"/>
      <c r="EV57" s="1078"/>
      <c r="EW57" s="1078"/>
    </row>
    <row r="58" spans="1:153" s="5" customFormat="1" ht="15" hidden="1" customHeight="1" outlineLevel="2">
      <c r="A58" s="17">
        <v>41</v>
      </c>
      <c r="B58" s="64"/>
      <c r="C58" s="130"/>
      <c r="D58" s="43">
        <f t="shared" si="35"/>
        <v>4</v>
      </c>
      <c r="E58" s="43">
        <f t="shared" si="5"/>
        <v>4</v>
      </c>
      <c r="F58" s="65">
        <f t="shared" si="6"/>
        <v>20</v>
      </c>
      <c r="G58" s="131"/>
      <c r="H58" s="458"/>
      <c r="I58" s="458"/>
      <c r="J58" s="457"/>
      <c r="K58" s="100">
        <f t="shared" si="32"/>
        <v>0</v>
      </c>
      <c r="L58" s="92">
        <f t="shared" si="7"/>
        <v>0</v>
      </c>
      <c r="M58" s="127"/>
      <c r="N58" s="244"/>
      <c r="O58" s="245"/>
      <c r="P58" s="245"/>
      <c r="Q58" s="245"/>
      <c r="R58" s="245"/>
      <c r="S58" s="245"/>
      <c r="T58" s="129">
        <f t="shared" si="8"/>
        <v>0</v>
      </c>
      <c r="U58" s="128">
        <f t="shared" si="9"/>
        <v>0</v>
      </c>
      <c r="V58" s="96"/>
      <c r="W58" s="97">
        <f t="shared" si="33"/>
        <v>0</v>
      </c>
      <c r="AB58" s="1075"/>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c r="CL58" s="1078"/>
      <c r="CM58" s="1078"/>
      <c r="CN58" s="1078"/>
      <c r="CO58" s="1078"/>
      <c r="CP58" s="1078"/>
      <c r="CQ58" s="1078"/>
      <c r="CR58" s="1078"/>
      <c r="CS58" s="1078"/>
      <c r="CT58" s="1078"/>
      <c r="CU58" s="1078"/>
      <c r="CV58" s="1078"/>
      <c r="CW58" s="1078"/>
      <c r="CX58" s="1078"/>
      <c r="CY58" s="1078"/>
      <c r="CZ58" s="1078"/>
      <c r="DA58" s="1078"/>
      <c r="DB58" s="1078"/>
      <c r="DC58" s="1078"/>
      <c r="DD58" s="1078"/>
      <c r="DE58" s="1078"/>
      <c r="DF58" s="1078"/>
      <c r="DG58" s="1078"/>
      <c r="DH58" s="1078"/>
      <c r="DI58" s="1078"/>
      <c r="DJ58" s="1078"/>
      <c r="DK58" s="1078"/>
      <c r="DL58" s="1078"/>
      <c r="DM58" s="1078"/>
      <c r="DN58" s="1078"/>
      <c r="DO58" s="1078"/>
      <c r="DP58" s="1078"/>
      <c r="DQ58" s="1078"/>
      <c r="DR58" s="1078"/>
      <c r="DS58" s="1078"/>
      <c r="DT58" s="1078"/>
      <c r="DU58" s="1078"/>
      <c r="DV58" s="1078"/>
      <c r="DW58" s="1078"/>
      <c r="DX58" s="1078"/>
      <c r="DY58" s="1078"/>
      <c r="DZ58" s="1078"/>
      <c r="EA58" s="1078"/>
      <c r="EB58" s="1078"/>
      <c r="EC58" s="1078"/>
      <c r="ED58" s="1078"/>
      <c r="EE58" s="1078"/>
      <c r="EF58" s="1078"/>
      <c r="EG58" s="1078"/>
      <c r="EH58" s="1078"/>
      <c r="EI58" s="1078"/>
      <c r="EJ58" s="1078"/>
      <c r="EK58" s="1078"/>
      <c r="EL58" s="1078"/>
      <c r="EM58" s="1078"/>
      <c r="EN58" s="1078"/>
      <c r="EO58" s="1078"/>
      <c r="EP58" s="1078"/>
      <c r="EQ58" s="1078"/>
      <c r="ER58" s="1078"/>
      <c r="ES58" s="1078"/>
      <c r="ET58" s="1078"/>
      <c r="EU58" s="1078"/>
      <c r="EV58" s="1078"/>
      <c r="EW58" s="1078"/>
    </row>
    <row r="59" spans="1:153" s="5" customFormat="1" ht="15" hidden="1" customHeight="1" outlineLevel="2">
      <c r="A59" s="17">
        <v>42</v>
      </c>
      <c r="B59" s="64"/>
      <c r="C59" s="130"/>
      <c r="D59" s="43">
        <f t="shared" si="35"/>
        <v>4</v>
      </c>
      <c r="E59" s="43">
        <f t="shared" si="5"/>
        <v>4</v>
      </c>
      <c r="F59" s="65">
        <f t="shared" si="6"/>
        <v>20</v>
      </c>
      <c r="G59" s="131"/>
      <c r="H59" s="458"/>
      <c r="I59" s="458"/>
      <c r="J59" s="457"/>
      <c r="K59" s="100">
        <f t="shared" si="32"/>
        <v>0</v>
      </c>
      <c r="L59" s="92">
        <f t="shared" si="7"/>
        <v>0</v>
      </c>
      <c r="M59" s="127"/>
      <c r="N59" s="244"/>
      <c r="O59" s="245"/>
      <c r="P59" s="245"/>
      <c r="Q59" s="245"/>
      <c r="R59" s="245"/>
      <c r="S59" s="245"/>
      <c r="T59" s="129">
        <f t="shared" si="8"/>
        <v>0</v>
      </c>
      <c r="U59" s="128">
        <f t="shared" si="9"/>
        <v>0</v>
      </c>
      <c r="V59" s="96"/>
      <c r="W59" s="97">
        <f t="shared" si="33"/>
        <v>0</v>
      </c>
      <c r="AB59" s="1075"/>
      <c r="AC59" s="1078"/>
      <c r="AD59" s="1078"/>
      <c r="AE59" s="1078"/>
      <c r="AF59" s="1078"/>
      <c r="AG59" s="1078"/>
      <c r="AH59" s="1078"/>
      <c r="AI59" s="1078"/>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c r="CL59" s="1078"/>
      <c r="CM59" s="1078"/>
      <c r="CN59" s="1078"/>
      <c r="CO59" s="1078"/>
      <c r="CP59" s="1078"/>
      <c r="CQ59" s="1078"/>
      <c r="CR59" s="1078"/>
      <c r="CS59" s="1078"/>
      <c r="CT59" s="1078"/>
      <c r="CU59" s="1078"/>
      <c r="CV59" s="1078"/>
      <c r="CW59" s="1078"/>
      <c r="CX59" s="1078"/>
      <c r="CY59" s="1078"/>
      <c r="CZ59" s="1078"/>
      <c r="DA59" s="1078"/>
      <c r="DB59" s="1078"/>
      <c r="DC59" s="1078"/>
      <c r="DD59" s="1078"/>
      <c r="DE59" s="1078"/>
      <c r="DF59" s="1078"/>
      <c r="DG59" s="1078"/>
      <c r="DH59" s="1078"/>
      <c r="DI59" s="1078"/>
      <c r="DJ59" s="1078"/>
      <c r="DK59" s="1078"/>
      <c r="DL59" s="1078"/>
      <c r="DM59" s="1078"/>
      <c r="DN59" s="1078"/>
      <c r="DO59" s="1078"/>
      <c r="DP59" s="1078"/>
      <c r="DQ59" s="1078"/>
      <c r="DR59" s="1078"/>
      <c r="DS59" s="1078"/>
      <c r="DT59" s="1078"/>
      <c r="DU59" s="1078"/>
      <c r="DV59" s="1078"/>
      <c r="DW59" s="1078"/>
      <c r="DX59" s="1078"/>
      <c r="DY59" s="1078"/>
      <c r="DZ59" s="1078"/>
      <c r="EA59" s="1078"/>
      <c r="EB59" s="1078"/>
      <c r="EC59" s="1078"/>
      <c r="ED59" s="1078"/>
      <c r="EE59" s="1078"/>
      <c r="EF59" s="1078"/>
      <c r="EG59" s="1078"/>
      <c r="EH59" s="1078"/>
      <c r="EI59" s="1078"/>
      <c r="EJ59" s="1078"/>
      <c r="EK59" s="1078"/>
      <c r="EL59" s="1078"/>
      <c r="EM59" s="1078"/>
      <c r="EN59" s="1078"/>
      <c r="EO59" s="1078"/>
      <c r="EP59" s="1078"/>
      <c r="EQ59" s="1078"/>
      <c r="ER59" s="1078"/>
      <c r="ES59" s="1078"/>
      <c r="ET59" s="1078"/>
      <c r="EU59" s="1078"/>
      <c r="EV59" s="1078"/>
      <c r="EW59" s="1078"/>
    </row>
    <row r="60" spans="1:153" s="5" customFormat="1" ht="15" hidden="1" customHeight="1" outlineLevel="2">
      <c r="A60" s="17">
        <v>43</v>
      </c>
      <c r="B60" s="64"/>
      <c r="C60" s="130"/>
      <c r="D60" s="43">
        <f t="shared" si="35"/>
        <v>4</v>
      </c>
      <c r="E60" s="43">
        <f t="shared" si="5"/>
        <v>4</v>
      </c>
      <c r="F60" s="65">
        <f t="shared" si="6"/>
        <v>20</v>
      </c>
      <c r="G60" s="131"/>
      <c r="H60" s="458"/>
      <c r="I60" s="458"/>
      <c r="J60" s="457"/>
      <c r="K60" s="100">
        <f t="shared" si="32"/>
        <v>0</v>
      </c>
      <c r="L60" s="92">
        <f t="shared" si="7"/>
        <v>0</v>
      </c>
      <c r="M60" s="127"/>
      <c r="N60" s="244"/>
      <c r="O60" s="245"/>
      <c r="P60" s="245"/>
      <c r="Q60" s="245"/>
      <c r="R60" s="245"/>
      <c r="S60" s="245"/>
      <c r="T60" s="129">
        <f t="shared" si="8"/>
        <v>0</v>
      </c>
      <c r="U60" s="128">
        <f t="shared" si="9"/>
        <v>0</v>
      </c>
      <c r="V60" s="96"/>
      <c r="W60" s="97">
        <f t="shared" si="33"/>
        <v>0</v>
      </c>
      <c r="AB60" s="1075"/>
      <c r="AC60" s="1078"/>
      <c r="AD60" s="1078"/>
      <c r="AE60" s="1078"/>
      <c r="AF60" s="1078"/>
      <c r="AG60" s="1078"/>
      <c r="AH60" s="1078"/>
      <c r="AI60" s="1078"/>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c r="CL60" s="1078"/>
      <c r="CM60" s="1078"/>
      <c r="CN60" s="1078"/>
      <c r="CO60" s="1078"/>
      <c r="CP60" s="1078"/>
      <c r="CQ60" s="1078"/>
      <c r="CR60" s="1078"/>
      <c r="CS60" s="1078"/>
      <c r="CT60" s="1078"/>
      <c r="CU60" s="1078"/>
      <c r="CV60" s="1078"/>
      <c r="CW60" s="1078"/>
      <c r="CX60" s="1078"/>
      <c r="CY60" s="1078"/>
      <c r="CZ60" s="1078"/>
      <c r="DA60" s="1078"/>
      <c r="DB60" s="1078"/>
      <c r="DC60" s="1078"/>
      <c r="DD60" s="1078"/>
      <c r="DE60" s="1078"/>
      <c r="DF60" s="1078"/>
      <c r="DG60" s="1078"/>
      <c r="DH60" s="1078"/>
      <c r="DI60" s="1078"/>
      <c r="DJ60" s="1078"/>
      <c r="DK60" s="1078"/>
      <c r="DL60" s="1078"/>
      <c r="DM60" s="1078"/>
      <c r="DN60" s="1078"/>
      <c r="DO60" s="1078"/>
      <c r="DP60" s="1078"/>
      <c r="DQ60" s="1078"/>
      <c r="DR60" s="1078"/>
      <c r="DS60" s="1078"/>
      <c r="DT60" s="1078"/>
      <c r="DU60" s="1078"/>
      <c r="DV60" s="1078"/>
      <c r="DW60" s="1078"/>
      <c r="DX60" s="1078"/>
      <c r="DY60" s="1078"/>
      <c r="DZ60" s="1078"/>
      <c r="EA60" s="1078"/>
      <c r="EB60" s="1078"/>
      <c r="EC60" s="1078"/>
      <c r="ED60" s="1078"/>
      <c r="EE60" s="1078"/>
      <c r="EF60" s="1078"/>
      <c r="EG60" s="1078"/>
      <c r="EH60" s="1078"/>
      <c r="EI60" s="1078"/>
      <c r="EJ60" s="1078"/>
      <c r="EK60" s="1078"/>
      <c r="EL60" s="1078"/>
      <c r="EM60" s="1078"/>
      <c r="EN60" s="1078"/>
      <c r="EO60" s="1078"/>
      <c r="EP60" s="1078"/>
      <c r="EQ60" s="1078"/>
      <c r="ER60" s="1078"/>
      <c r="ES60" s="1078"/>
      <c r="ET60" s="1078"/>
      <c r="EU60" s="1078"/>
      <c r="EV60" s="1078"/>
      <c r="EW60" s="1078"/>
    </row>
    <row r="61" spans="1:153" s="5" customFormat="1" ht="15" hidden="1" customHeight="1" outlineLevel="2">
      <c r="A61" s="17">
        <v>44</v>
      </c>
      <c r="B61" s="64"/>
      <c r="C61" s="130"/>
      <c r="D61" s="43">
        <f t="shared" si="35"/>
        <v>4</v>
      </c>
      <c r="E61" s="43">
        <f t="shared" si="5"/>
        <v>4</v>
      </c>
      <c r="F61" s="65">
        <f t="shared" si="6"/>
        <v>20</v>
      </c>
      <c r="G61" s="131"/>
      <c r="H61" s="458"/>
      <c r="I61" s="458"/>
      <c r="J61" s="457"/>
      <c r="K61" s="100">
        <f t="shared" si="32"/>
        <v>0</v>
      </c>
      <c r="L61" s="92">
        <f t="shared" si="7"/>
        <v>0</v>
      </c>
      <c r="M61" s="127"/>
      <c r="N61" s="244"/>
      <c r="O61" s="245"/>
      <c r="P61" s="245"/>
      <c r="Q61" s="245"/>
      <c r="R61" s="245"/>
      <c r="S61" s="245"/>
      <c r="T61" s="129">
        <f t="shared" si="8"/>
        <v>0</v>
      </c>
      <c r="U61" s="128">
        <f t="shared" si="9"/>
        <v>0</v>
      </c>
      <c r="V61" s="96"/>
      <c r="W61" s="97">
        <f t="shared" si="33"/>
        <v>0</v>
      </c>
      <c r="AB61" s="1075"/>
      <c r="AC61" s="1078"/>
      <c r="AD61" s="1078"/>
      <c r="AE61" s="1078"/>
      <c r="AF61" s="1078"/>
      <c r="AG61" s="1078"/>
      <c r="AH61" s="1078"/>
      <c r="AI61" s="1078"/>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c r="CL61" s="1078"/>
      <c r="CM61" s="1078"/>
      <c r="CN61" s="1078"/>
      <c r="CO61" s="1078"/>
      <c r="CP61" s="1078"/>
      <c r="CQ61" s="1078"/>
      <c r="CR61" s="1078"/>
      <c r="CS61" s="1078"/>
      <c r="CT61" s="1078"/>
      <c r="CU61" s="1078"/>
      <c r="CV61" s="1078"/>
      <c r="CW61" s="1078"/>
      <c r="CX61" s="1078"/>
      <c r="CY61" s="1078"/>
      <c r="CZ61" s="1078"/>
      <c r="DA61" s="1078"/>
      <c r="DB61" s="1078"/>
      <c r="DC61" s="1078"/>
      <c r="DD61" s="1078"/>
      <c r="DE61" s="1078"/>
      <c r="DF61" s="1078"/>
      <c r="DG61" s="1078"/>
      <c r="DH61" s="1078"/>
      <c r="DI61" s="1078"/>
      <c r="DJ61" s="1078"/>
      <c r="DK61" s="1078"/>
      <c r="DL61" s="1078"/>
      <c r="DM61" s="1078"/>
      <c r="DN61" s="1078"/>
      <c r="DO61" s="1078"/>
      <c r="DP61" s="1078"/>
      <c r="DQ61" s="1078"/>
      <c r="DR61" s="1078"/>
      <c r="DS61" s="1078"/>
      <c r="DT61" s="1078"/>
      <c r="DU61" s="1078"/>
      <c r="DV61" s="1078"/>
      <c r="DW61" s="1078"/>
      <c r="DX61" s="1078"/>
      <c r="DY61" s="1078"/>
      <c r="DZ61" s="1078"/>
      <c r="EA61" s="1078"/>
      <c r="EB61" s="1078"/>
      <c r="EC61" s="1078"/>
      <c r="ED61" s="1078"/>
      <c r="EE61" s="1078"/>
      <c r="EF61" s="1078"/>
      <c r="EG61" s="1078"/>
      <c r="EH61" s="1078"/>
      <c r="EI61" s="1078"/>
      <c r="EJ61" s="1078"/>
      <c r="EK61" s="1078"/>
      <c r="EL61" s="1078"/>
      <c r="EM61" s="1078"/>
      <c r="EN61" s="1078"/>
      <c r="EO61" s="1078"/>
      <c r="EP61" s="1078"/>
      <c r="EQ61" s="1078"/>
      <c r="ER61" s="1078"/>
      <c r="ES61" s="1078"/>
      <c r="ET61" s="1078"/>
      <c r="EU61" s="1078"/>
      <c r="EV61" s="1078"/>
      <c r="EW61" s="1078"/>
    </row>
    <row r="62" spans="1:153" s="5" customFormat="1" ht="15" hidden="1" customHeight="1" outlineLevel="2">
      <c r="A62" s="17">
        <v>45</v>
      </c>
      <c r="B62" s="64"/>
      <c r="C62" s="130"/>
      <c r="D62" s="43">
        <f t="shared" si="35"/>
        <v>4</v>
      </c>
      <c r="E62" s="43">
        <f t="shared" si="5"/>
        <v>4</v>
      </c>
      <c r="F62" s="65">
        <f t="shared" si="6"/>
        <v>20</v>
      </c>
      <c r="G62" s="131"/>
      <c r="H62" s="458"/>
      <c r="I62" s="458"/>
      <c r="J62" s="457"/>
      <c r="K62" s="100">
        <f t="shared" si="32"/>
        <v>0</v>
      </c>
      <c r="L62" s="92">
        <f t="shared" si="7"/>
        <v>0</v>
      </c>
      <c r="M62" s="127"/>
      <c r="N62" s="244"/>
      <c r="O62" s="245"/>
      <c r="P62" s="245"/>
      <c r="Q62" s="245"/>
      <c r="R62" s="245"/>
      <c r="S62" s="245"/>
      <c r="T62" s="129">
        <f t="shared" si="8"/>
        <v>0</v>
      </c>
      <c r="U62" s="128">
        <f t="shared" si="9"/>
        <v>0</v>
      </c>
      <c r="V62" s="96"/>
      <c r="W62" s="97">
        <f t="shared" si="33"/>
        <v>0</v>
      </c>
      <c r="AB62" s="1075"/>
      <c r="AC62" s="1078"/>
      <c r="AD62" s="1078"/>
      <c r="AE62" s="1078"/>
      <c r="AF62" s="1078"/>
      <c r="AG62" s="1078"/>
      <c r="AH62" s="1078"/>
      <c r="AI62" s="1078"/>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c r="CL62" s="1078"/>
      <c r="CM62" s="1078"/>
      <c r="CN62" s="1078"/>
      <c r="CO62" s="1078"/>
      <c r="CP62" s="1078"/>
      <c r="CQ62" s="1078"/>
      <c r="CR62" s="1078"/>
      <c r="CS62" s="1078"/>
      <c r="CT62" s="1078"/>
      <c r="CU62" s="1078"/>
      <c r="CV62" s="1078"/>
      <c r="CW62" s="1078"/>
      <c r="CX62" s="1078"/>
      <c r="CY62" s="1078"/>
      <c r="CZ62" s="1078"/>
      <c r="DA62" s="1078"/>
      <c r="DB62" s="1078"/>
      <c r="DC62" s="1078"/>
      <c r="DD62" s="1078"/>
      <c r="DE62" s="1078"/>
      <c r="DF62" s="1078"/>
      <c r="DG62" s="1078"/>
      <c r="DH62" s="1078"/>
      <c r="DI62" s="1078"/>
      <c r="DJ62" s="1078"/>
      <c r="DK62" s="1078"/>
      <c r="DL62" s="1078"/>
      <c r="DM62" s="1078"/>
      <c r="DN62" s="1078"/>
      <c r="DO62" s="1078"/>
      <c r="DP62" s="1078"/>
      <c r="DQ62" s="1078"/>
      <c r="DR62" s="1078"/>
      <c r="DS62" s="1078"/>
      <c r="DT62" s="1078"/>
      <c r="DU62" s="1078"/>
      <c r="DV62" s="1078"/>
      <c r="DW62" s="1078"/>
      <c r="DX62" s="1078"/>
      <c r="DY62" s="1078"/>
      <c r="DZ62" s="1078"/>
      <c r="EA62" s="1078"/>
      <c r="EB62" s="1078"/>
      <c r="EC62" s="1078"/>
      <c r="ED62" s="1078"/>
      <c r="EE62" s="1078"/>
      <c r="EF62" s="1078"/>
      <c r="EG62" s="1078"/>
      <c r="EH62" s="1078"/>
      <c r="EI62" s="1078"/>
      <c r="EJ62" s="1078"/>
      <c r="EK62" s="1078"/>
      <c r="EL62" s="1078"/>
      <c r="EM62" s="1078"/>
      <c r="EN62" s="1078"/>
      <c r="EO62" s="1078"/>
      <c r="EP62" s="1078"/>
      <c r="EQ62" s="1078"/>
      <c r="ER62" s="1078"/>
      <c r="ES62" s="1078"/>
      <c r="ET62" s="1078"/>
      <c r="EU62" s="1078"/>
      <c r="EV62" s="1078"/>
      <c r="EW62" s="1078"/>
    </row>
    <row r="63" spans="1:153" s="5" customFormat="1" ht="15" hidden="1" customHeight="1" outlineLevel="2">
      <c r="A63" s="17">
        <v>46</v>
      </c>
      <c r="B63" s="64"/>
      <c r="C63" s="130"/>
      <c r="D63" s="43">
        <f t="shared" si="35"/>
        <v>4</v>
      </c>
      <c r="E63" s="43">
        <f t="shared" si="5"/>
        <v>4</v>
      </c>
      <c r="F63" s="65">
        <f t="shared" si="6"/>
        <v>20</v>
      </c>
      <c r="G63" s="131"/>
      <c r="H63" s="458"/>
      <c r="I63" s="458"/>
      <c r="J63" s="457"/>
      <c r="K63" s="100">
        <f t="shared" si="32"/>
        <v>0</v>
      </c>
      <c r="L63" s="92">
        <f t="shared" si="7"/>
        <v>0</v>
      </c>
      <c r="M63" s="127"/>
      <c r="N63" s="244"/>
      <c r="O63" s="245"/>
      <c r="P63" s="245"/>
      <c r="Q63" s="245"/>
      <c r="R63" s="245"/>
      <c r="S63" s="245"/>
      <c r="T63" s="129">
        <f t="shared" si="8"/>
        <v>0</v>
      </c>
      <c r="U63" s="128">
        <f t="shared" si="9"/>
        <v>0</v>
      </c>
      <c r="V63" s="96"/>
      <c r="W63" s="97">
        <f t="shared" si="33"/>
        <v>0</v>
      </c>
      <c r="AB63" s="1075"/>
      <c r="AC63" s="1078"/>
      <c r="AD63" s="1078"/>
      <c r="AE63" s="1078"/>
      <c r="AF63" s="1078"/>
      <c r="AG63" s="1078"/>
      <c r="AH63" s="1078"/>
      <c r="AI63" s="107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c r="CL63" s="1078"/>
      <c r="CM63" s="1078"/>
      <c r="CN63" s="1078"/>
      <c r="CO63" s="1078"/>
      <c r="CP63" s="1078"/>
      <c r="CQ63" s="1078"/>
      <c r="CR63" s="1078"/>
      <c r="CS63" s="1078"/>
      <c r="CT63" s="1078"/>
      <c r="CU63" s="1078"/>
      <c r="CV63" s="1078"/>
      <c r="CW63" s="1078"/>
      <c r="CX63" s="1078"/>
      <c r="CY63" s="1078"/>
      <c r="CZ63" s="1078"/>
      <c r="DA63" s="1078"/>
      <c r="DB63" s="1078"/>
      <c r="DC63" s="1078"/>
      <c r="DD63" s="1078"/>
      <c r="DE63" s="1078"/>
      <c r="DF63" s="1078"/>
      <c r="DG63" s="1078"/>
      <c r="DH63" s="1078"/>
      <c r="DI63" s="1078"/>
      <c r="DJ63" s="1078"/>
      <c r="DK63" s="1078"/>
      <c r="DL63" s="1078"/>
      <c r="DM63" s="1078"/>
      <c r="DN63" s="1078"/>
      <c r="DO63" s="1078"/>
      <c r="DP63" s="1078"/>
      <c r="DQ63" s="1078"/>
      <c r="DR63" s="1078"/>
      <c r="DS63" s="1078"/>
      <c r="DT63" s="1078"/>
      <c r="DU63" s="1078"/>
      <c r="DV63" s="1078"/>
      <c r="DW63" s="1078"/>
      <c r="DX63" s="1078"/>
      <c r="DY63" s="1078"/>
      <c r="DZ63" s="1078"/>
      <c r="EA63" s="1078"/>
      <c r="EB63" s="1078"/>
      <c r="EC63" s="1078"/>
      <c r="ED63" s="1078"/>
      <c r="EE63" s="1078"/>
      <c r="EF63" s="1078"/>
      <c r="EG63" s="1078"/>
      <c r="EH63" s="1078"/>
      <c r="EI63" s="1078"/>
      <c r="EJ63" s="1078"/>
      <c r="EK63" s="1078"/>
      <c r="EL63" s="1078"/>
      <c r="EM63" s="1078"/>
      <c r="EN63" s="1078"/>
      <c r="EO63" s="1078"/>
      <c r="EP63" s="1078"/>
      <c r="EQ63" s="1078"/>
      <c r="ER63" s="1078"/>
      <c r="ES63" s="1078"/>
      <c r="ET63" s="1078"/>
      <c r="EU63" s="1078"/>
      <c r="EV63" s="1078"/>
      <c r="EW63" s="1078"/>
    </row>
    <row r="64" spans="1:153" s="5" customFormat="1" ht="15" hidden="1" customHeight="1" outlineLevel="2">
      <c r="A64" s="17">
        <v>47</v>
      </c>
      <c r="B64" s="64"/>
      <c r="C64" s="130"/>
      <c r="D64" s="43">
        <f t="shared" si="35"/>
        <v>4</v>
      </c>
      <c r="E64" s="43">
        <f t="shared" si="5"/>
        <v>4</v>
      </c>
      <c r="F64" s="65">
        <f t="shared" si="6"/>
        <v>20</v>
      </c>
      <c r="G64" s="131"/>
      <c r="H64" s="458"/>
      <c r="I64" s="458"/>
      <c r="J64" s="457"/>
      <c r="K64" s="100">
        <f t="shared" si="32"/>
        <v>0</v>
      </c>
      <c r="L64" s="92">
        <f t="shared" si="7"/>
        <v>0</v>
      </c>
      <c r="M64" s="127"/>
      <c r="N64" s="244"/>
      <c r="O64" s="245"/>
      <c r="P64" s="245"/>
      <c r="Q64" s="245"/>
      <c r="R64" s="245"/>
      <c r="S64" s="245"/>
      <c r="T64" s="129">
        <f t="shared" si="8"/>
        <v>0</v>
      </c>
      <c r="U64" s="128">
        <f t="shared" si="9"/>
        <v>0</v>
      </c>
      <c r="V64" s="96"/>
      <c r="W64" s="97">
        <f t="shared" si="33"/>
        <v>0</v>
      </c>
      <c r="AB64" s="1075"/>
      <c r="AC64" s="1078"/>
      <c r="AD64" s="1078"/>
      <c r="AE64" s="1078"/>
      <c r="AF64" s="1078"/>
      <c r="AG64" s="1078"/>
      <c r="AH64" s="1078"/>
      <c r="AI64" s="107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c r="CL64" s="1078"/>
      <c r="CM64" s="1078"/>
      <c r="CN64" s="1078"/>
      <c r="CO64" s="1078"/>
      <c r="CP64" s="1078"/>
      <c r="CQ64" s="1078"/>
      <c r="CR64" s="1078"/>
      <c r="CS64" s="1078"/>
      <c r="CT64" s="1078"/>
      <c r="CU64" s="1078"/>
      <c r="CV64" s="1078"/>
      <c r="CW64" s="1078"/>
      <c r="CX64" s="1078"/>
      <c r="CY64" s="1078"/>
      <c r="CZ64" s="1078"/>
      <c r="DA64" s="1078"/>
      <c r="DB64" s="1078"/>
      <c r="DC64" s="1078"/>
      <c r="DD64" s="1078"/>
      <c r="DE64" s="1078"/>
      <c r="DF64" s="1078"/>
      <c r="DG64" s="1078"/>
      <c r="DH64" s="1078"/>
      <c r="DI64" s="1078"/>
      <c r="DJ64" s="1078"/>
      <c r="DK64" s="1078"/>
      <c r="DL64" s="1078"/>
      <c r="DM64" s="1078"/>
      <c r="DN64" s="1078"/>
      <c r="DO64" s="1078"/>
      <c r="DP64" s="1078"/>
      <c r="DQ64" s="1078"/>
      <c r="DR64" s="1078"/>
      <c r="DS64" s="1078"/>
      <c r="DT64" s="1078"/>
      <c r="DU64" s="1078"/>
      <c r="DV64" s="1078"/>
      <c r="DW64" s="1078"/>
      <c r="DX64" s="1078"/>
      <c r="DY64" s="1078"/>
      <c r="DZ64" s="1078"/>
      <c r="EA64" s="1078"/>
      <c r="EB64" s="1078"/>
      <c r="EC64" s="1078"/>
      <c r="ED64" s="1078"/>
      <c r="EE64" s="1078"/>
      <c r="EF64" s="1078"/>
      <c r="EG64" s="1078"/>
      <c r="EH64" s="1078"/>
      <c r="EI64" s="1078"/>
      <c r="EJ64" s="1078"/>
      <c r="EK64" s="1078"/>
      <c r="EL64" s="1078"/>
      <c r="EM64" s="1078"/>
      <c r="EN64" s="1078"/>
      <c r="EO64" s="1078"/>
      <c r="EP64" s="1078"/>
      <c r="EQ64" s="1078"/>
      <c r="ER64" s="1078"/>
      <c r="ES64" s="1078"/>
      <c r="ET64" s="1078"/>
      <c r="EU64" s="1078"/>
      <c r="EV64" s="1078"/>
      <c r="EW64" s="1078"/>
    </row>
    <row r="65" spans="1:153" s="5" customFormat="1" ht="15" hidden="1" customHeight="1" outlineLevel="2">
      <c r="A65" s="17">
        <v>48</v>
      </c>
      <c r="B65" s="64"/>
      <c r="C65" s="130"/>
      <c r="D65" s="43">
        <f t="shared" si="35"/>
        <v>4</v>
      </c>
      <c r="E65" s="43">
        <f t="shared" si="5"/>
        <v>4</v>
      </c>
      <c r="F65" s="65">
        <f t="shared" si="6"/>
        <v>20</v>
      </c>
      <c r="G65" s="131"/>
      <c r="H65" s="458"/>
      <c r="I65" s="458"/>
      <c r="J65" s="457"/>
      <c r="K65" s="100">
        <f t="shared" si="32"/>
        <v>0</v>
      </c>
      <c r="L65" s="92">
        <f t="shared" si="7"/>
        <v>0</v>
      </c>
      <c r="M65" s="127"/>
      <c r="N65" s="244"/>
      <c r="O65" s="245"/>
      <c r="P65" s="245"/>
      <c r="Q65" s="245"/>
      <c r="R65" s="245"/>
      <c r="S65" s="245"/>
      <c r="T65" s="129">
        <f t="shared" si="8"/>
        <v>0</v>
      </c>
      <c r="U65" s="128">
        <f t="shared" si="9"/>
        <v>0</v>
      </c>
      <c r="V65" s="96"/>
      <c r="W65" s="97">
        <f t="shared" si="33"/>
        <v>0</v>
      </c>
      <c r="AB65" s="1075"/>
      <c r="AC65" s="1078"/>
      <c r="AD65" s="1078"/>
      <c r="AE65" s="1078"/>
      <c r="AF65" s="1078"/>
      <c r="AG65" s="1078"/>
      <c r="AH65" s="1078"/>
      <c r="AI65" s="107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c r="CL65" s="1078"/>
      <c r="CM65" s="1078"/>
      <c r="CN65" s="1078"/>
      <c r="CO65" s="1078"/>
      <c r="CP65" s="1078"/>
      <c r="CQ65" s="1078"/>
      <c r="CR65" s="1078"/>
      <c r="CS65" s="1078"/>
      <c r="CT65" s="1078"/>
      <c r="CU65" s="1078"/>
      <c r="CV65" s="1078"/>
      <c r="CW65" s="1078"/>
      <c r="CX65" s="1078"/>
      <c r="CY65" s="1078"/>
      <c r="CZ65" s="1078"/>
      <c r="DA65" s="1078"/>
      <c r="DB65" s="1078"/>
      <c r="DC65" s="1078"/>
      <c r="DD65" s="1078"/>
      <c r="DE65" s="1078"/>
      <c r="DF65" s="1078"/>
      <c r="DG65" s="1078"/>
      <c r="DH65" s="1078"/>
      <c r="DI65" s="1078"/>
      <c r="DJ65" s="1078"/>
      <c r="DK65" s="1078"/>
      <c r="DL65" s="1078"/>
      <c r="DM65" s="1078"/>
      <c r="DN65" s="1078"/>
      <c r="DO65" s="1078"/>
      <c r="DP65" s="1078"/>
      <c r="DQ65" s="1078"/>
      <c r="DR65" s="1078"/>
      <c r="DS65" s="1078"/>
      <c r="DT65" s="1078"/>
      <c r="DU65" s="1078"/>
      <c r="DV65" s="1078"/>
      <c r="DW65" s="1078"/>
      <c r="DX65" s="1078"/>
      <c r="DY65" s="1078"/>
      <c r="DZ65" s="1078"/>
      <c r="EA65" s="1078"/>
      <c r="EB65" s="1078"/>
      <c r="EC65" s="1078"/>
      <c r="ED65" s="1078"/>
      <c r="EE65" s="1078"/>
      <c r="EF65" s="1078"/>
      <c r="EG65" s="1078"/>
      <c r="EH65" s="1078"/>
      <c r="EI65" s="1078"/>
      <c r="EJ65" s="1078"/>
      <c r="EK65" s="1078"/>
      <c r="EL65" s="1078"/>
      <c r="EM65" s="1078"/>
      <c r="EN65" s="1078"/>
      <c r="EO65" s="1078"/>
      <c r="EP65" s="1078"/>
      <c r="EQ65" s="1078"/>
      <c r="ER65" s="1078"/>
      <c r="ES65" s="1078"/>
      <c r="ET65" s="1078"/>
      <c r="EU65" s="1078"/>
      <c r="EV65" s="1078"/>
      <c r="EW65" s="1078"/>
    </row>
    <row r="66" spans="1:153" s="5" customFormat="1" ht="15" hidden="1" customHeight="1" outlineLevel="2">
      <c r="A66" s="17">
        <v>49</v>
      </c>
      <c r="B66" s="64"/>
      <c r="C66" s="130"/>
      <c r="D66" s="43">
        <f t="shared" si="35"/>
        <v>4</v>
      </c>
      <c r="E66" s="43">
        <f t="shared" si="5"/>
        <v>4</v>
      </c>
      <c r="F66" s="65">
        <f t="shared" si="6"/>
        <v>20</v>
      </c>
      <c r="G66" s="131"/>
      <c r="H66" s="458"/>
      <c r="I66" s="458"/>
      <c r="J66" s="457"/>
      <c r="K66" s="100">
        <f t="shared" si="32"/>
        <v>0</v>
      </c>
      <c r="L66" s="92">
        <f t="shared" si="7"/>
        <v>0</v>
      </c>
      <c r="M66" s="127"/>
      <c r="N66" s="244"/>
      <c r="O66" s="245"/>
      <c r="P66" s="245"/>
      <c r="Q66" s="245"/>
      <c r="R66" s="245"/>
      <c r="S66" s="245"/>
      <c r="T66" s="129">
        <f t="shared" si="8"/>
        <v>0</v>
      </c>
      <c r="U66" s="128">
        <f t="shared" si="9"/>
        <v>0</v>
      </c>
      <c r="V66" s="96"/>
      <c r="W66" s="97">
        <f t="shared" si="33"/>
        <v>0</v>
      </c>
      <c r="AB66" s="1075"/>
      <c r="AC66" s="1078"/>
      <c r="AD66" s="1078"/>
      <c r="AE66" s="1078"/>
      <c r="AF66" s="1078"/>
      <c r="AG66" s="1078"/>
      <c r="AH66" s="1078"/>
      <c r="AI66" s="107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c r="CL66" s="1078"/>
      <c r="CM66" s="1078"/>
      <c r="CN66" s="1078"/>
      <c r="CO66" s="1078"/>
      <c r="CP66" s="1078"/>
      <c r="CQ66" s="1078"/>
      <c r="CR66" s="1078"/>
      <c r="CS66" s="1078"/>
      <c r="CT66" s="1078"/>
      <c r="CU66" s="1078"/>
      <c r="CV66" s="1078"/>
      <c r="CW66" s="1078"/>
      <c r="CX66" s="1078"/>
      <c r="CY66" s="1078"/>
      <c r="CZ66" s="1078"/>
      <c r="DA66" s="1078"/>
      <c r="DB66" s="1078"/>
      <c r="DC66" s="1078"/>
      <c r="DD66" s="1078"/>
      <c r="DE66" s="1078"/>
      <c r="DF66" s="1078"/>
      <c r="DG66" s="1078"/>
      <c r="DH66" s="1078"/>
      <c r="DI66" s="1078"/>
      <c r="DJ66" s="1078"/>
      <c r="DK66" s="1078"/>
      <c r="DL66" s="1078"/>
      <c r="DM66" s="1078"/>
      <c r="DN66" s="1078"/>
      <c r="DO66" s="1078"/>
      <c r="DP66" s="1078"/>
      <c r="DQ66" s="1078"/>
      <c r="DR66" s="1078"/>
      <c r="DS66" s="1078"/>
      <c r="DT66" s="1078"/>
      <c r="DU66" s="1078"/>
      <c r="DV66" s="1078"/>
      <c r="DW66" s="1078"/>
      <c r="DX66" s="1078"/>
      <c r="DY66" s="1078"/>
      <c r="DZ66" s="1078"/>
      <c r="EA66" s="1078"/>
      <c r="EB66" s="1078"/>
      <c r="EC66" s="1078"/>
      <c r="ED66" s="1078"/>
      <c r="EE66" s="1078"/>
      <c r="EF66" s="1078"/>
      <c r="EG66" s="1078"/>
      <c r="EH66" s="1078"/>
      <c r="EI66" s="1078"/>
      <c r="EJ66" s="1078"/>
      <c r="EK66" s="1078"/>
      <c r="EL66" s="1078"/>
      <c r="EM66" s="1078"/>
      <c r="EN66" s="1078"/>
      <c r="EO66" s="1078"/>
      <c r="EP66" s="1078"/>
      <c r="EQ66" s="1078"/>
      <c r="ER66" s="1078"/>
      <c r="ES66" s="1078"/>
      <c r="ET66" s="1078"/>
      <c r="EU66" s="1078"/>
      <c r="EV66" s="1078"/>
      <c r="EW66" s="1078"/>
    </row>
    <row r="67" spans="1:153" s="5" customFormat="1" ht="15" hidden="1" customHeight="1" outlineLevel="2">
      <c r="A67" s="17">
        <v>50</v>
      </c>
      <c r="B67" s="64"/>
      <c r="C67" s="130"/>
      <c r="D67" s="43">
        <f t="shared" si="35"/>
        <v>4</v>
      </c>
      <c r="E67" s="43">
        <f t="shared" si="5"/>
        <v>4</v>
      </c>
      <c r="F67" s="65">
        <f t="shared" si="6"/>
        <v>20</v>
      </c>
      <c r="G67" s="131"/>
      <c r="H67" s="458"/>
      <c r="I67" s="458"/>
      <c r="J67" s="457"/>
      <c r="K67" s="100">
        <f t="shared" si="32"/>
        <v>0</v>
      </c>
      <c r="L67" s="92">
        <f t="shared" si="7"/>
        <v>0</v>
      </c>
      <c r="M67" s="127"/>
      <c r="N67" s="244"/>
      <c r="O67" s="245"/>
      <c r="P67" s="245"/>
      <c r="Q67" s="245"/>
      <c r="R67" s="245"/>
      <c r="S67" s="245"/>
      <c r="T67" s="129">
        <f t="shared" si="8"/>
        <v>0</v>
      </c>
      <c r="U67" s="128">
        <f t="shared" si="9"/>
        <v>0</v>
      </c>
      <c r="V67" s="96"/>
      <c r="W67" s="97">
        <f t="shared" si="33"/>
        <v>0</v>
      </c>
      <c r="AB67" s="1075"/>
      <c r="AC67" s="1078"/>
      <c r="AD67" s="1078"/>
      <c r="AE67" s="1078"/>
      <c r="AF67" s="1078"/>
      <c r="AG67" s="1078"/>
      <c r="AH67" s="1078"/>
      <c r="AI67" s="107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c r="CL67" s="1078"/>
      <c r="CM67" s="1078"/>
      <c r="CN67" s="1078"/>
      <c r="CO67" s="1078"/>
      <c r="CP67" s="1078"/>
      <c r="CQ67" s="1078"/>
      <c r="CR67" s="1078"/>
      <c r="CS67" s="1078"/>
      <c r="CT67" s="1078"/>
      <c r="CU67" s="1078"/>
      <c r="CV67" s="1078"/>
      <c r="CW67" s="1078"/>
      <c r="CX67" s="1078"/>
      <c r="CY67" s="1078"/>
      <c r="CZ67" s="1078"/>
      <c r="DA67" s="1078"/>
      <c r="DB67" s="1078"/>
      <c r="DC67" s="1078"/>
      <c r="DD67" s="1078"/>
      <c r="DE67" s="1078"/>
      <c r="DF67" s="1078"/>
      <c r="DG67" s="1078"/>
      <c r="DH67" s="1078"/>
      <c r="DI67" s="1078"/>
      <c r="DJ67" s="1078"/>
      <c r="DK67" s="1078"/>
      <c r="DL67" s="1078"/>
      <c r="DM67" s="1078"/>
      <c r="DN67" s="1078"/>
      <c r="DO67" s="1078"/>
      <c r="DP67" s="1078"/>
      <c r="DQ67" s="1078"/>
      <c r="DR67" s="1078"/>
      <c r="DS67" s="1078"/>
      <c r="DT67" s="1078"/>
      <c r="DU67" s="1078"/>
      <c r="DV67" s="1078"/>
      <c r="DW67" s="1078"/>
      <c r="DX67" s="1078"/>
      <c r="DY67" s="1078"/>
      <c r="DZ67" s="1078"/>
      <c r="EA67" s="1078"/>
      <c r="EB67" s="1078"/>
      <c r="EC67" s="1078"/>
      <c r="ED67" s="1078"/>
      <c r="EE67" s="1078"/>
      <c r="EF67" s="1078"/>
      <c r="EG67" s="1078"/>
      <c r="EH67" s="1078"/>
      <c r="EI67" s="1078"/>
      <c r="EJ67" s="1078"/>
      <c r="EK67" s="1078"/>
      <c r="EL67" s="1078"/>
      <c r="EM67" s="1078"/>
      <c r="EN67" s="1078"/>
      <c r="EO67" s="1078"/>
      <c r="EP67" s="1078"/>
      <c r="EQ67" s="1078"/>
      <c r="ER67" s="1078"/>
      <c r="ES67" s="1078"/>
      <c r="ET67" s="1078"/>
      <c r="EU67" s="1078"/>
      <c r="EV67" s="1078"/>
      <c r="EW67" s="1078"/>
    </row>
    <row r="68" spans="1:153" s="5" customFormat="1" ht="15" hidden="1" customHeight="1" outlineLevel="2">
      <c r="A68" s="17">
        <v>51</v>
      </c>
      <c r="B68" s="64"/>
      <c r="C68" s="130"/>
      <c r="D68" s="43">
        <f t="shared" si="35"/>
        <v>4</v>
      </c>
      <c r="E68" s="43">
        <f t="shared" si="5"/>
        <v>4</v>
      </c>
      <c r="F68" s="65">
        <f t="shared" si="6"/>
        <v>20</v>
      </c>
      <c r="G68" s="131"/>
      <c r="H68" s="458"/>
      <c r="I68" s="458"/>
      <c r="J68" s="457"/>
      <c r="K68" s="100">
        <f t="shared" si="32"/>
        <v>0</v>
      </c>
      <c r="L68" s="92">
        <f t="shared" si="7"/>
        <v>0</v>
      </c>
      <c r="M68" s="127"/>
      <c r="N68" s="244"/>
      <c r="O68" s="245"/>
      <c r="P68" s="245"/>
      <c r="Q68" s="245"/>
      <c r="R68" s="245"/>
      <c r="S68" s="245"/>
      <c r="T68" s="129">
        <f t="shared" si="8"/>
        <v>0</v>
      </c>
      <c r="U68" s="128">
        <f t="shared" si="9"/>
        <v>0</v>
      </c>
      <c r="V68" s="96"/>
      <c r="W68" s="97">
        <f t="shared" si="33"/>
        <v>0</v>
      </c>
      <c r="AB68" s="1075"/>
      <c r="AC68" s="1078"/>
      <c r="AD68" s="1078"/>
      <c r="AE68" s="1078"/>
      <c r="AF68" s="1078"/>
      <c r="AG68" s="1078"/>
      <c r="AH68" s="1078"/>
      <c r="AI68" s="107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c r="CL68" s="1078"/>
      <c r="CM68" s="1078"/>
      <c r="CN68" s="1078"/>
      <c r="CO68" s="1078"/>
      <c r="CP68" s="1078"/>
      <c r="CQ68" s="1078"/>
      <c r="CR68" s="1078"/>
      <c r="CS68" s="1078"/>
      <c r="CT68" s="1078"/>
      <c r="CU68" s="1078"/>
      <c r="CV68" s="1078"/>
      <c r="CW68" s="1078"/>
      <c r="CX68" s="1078"/>
      <c r="CY68" s="1078"/>
      <c r="CZ68" s="1078"/>
      <c r="DA68" s="1078"/>
      <c r="DB68" s="1078"/>
      <c r="DC68" s="1078"/>
      <c r="DD68" s="1078"/>
      <c r="DE68" s="1078"/>
      <c r="DF68" s="1078"/>
      <c r="DG68" s="1078"/>
      <c r="DH68" s="1078"/>
      <c r="DI68" s="1078"/>
      <c r="DJ68" s="1078"/>
      <c r="DK68" s="1078"/>
      <c r="DL68" s="1078"/>
      <c r="DM68" s="1078"/>
      <c r="DN68" s="1078"/>
      <c r="DO68" s="1078"/>
      <c r="DP68" s="1078"/>
      <c r="DQ68" s="1078"/>
      <c r="DR68" s="1078"/>
      <c r="DS68" s="1078"/>
      <c r="DT68" s="1078"/>
      <c r="DU68" s="1078"/>
      <c r="DV68" s="1078"/>
      <c r="DW68" s="1078"/>
      <c r="DX68" s="1078"/>
      <c r="DY68" s="1078"/>
      <c r="DZ68" s="1078"/>
      <c r="EA68" s="1078"/>
      <c r="EB68" s="1078"/>
      <c r="EC68" s="1078"/>
      <c r="ED68" s="1078"/>
      <c r="EE68" s="1078"/>
      <c r="EF68" s="1078"/>
      <c r="EG68" s="1078"/>
      <c r="EH68" s="1078"/>
      <c r="EI68" s="1078"/>
      <c r="EJ68" s="1078"/>
      <c r="EK68" s="1078"/>
      <c r="EL68" s="1078"/>
      <c r="EM68" s="1078"/>
      <c r="EN68" s="1078"/>
      <c r="EO68" s="1078"/>
      <c r="EP68" s="1078"/>
      <c r="EQ68" s="1078"/>
      <c r="ER68" s="1078"/>
      <c r="ES68" s="1078"/>
      <c r="ET68" s="1078"/>
      <c r="EU68" s="1078"/>
      <c r="EV68" s="1078"/>
      <c r="EW68" s="1078"/>
    </row>
    <row r="69" spans="1:153" s="5" customFormat="1" ht="15" hidden="1" customHeight="1" outlineLevel="2">
      <c r="A69" s="17">
        <v>52</v>
      </c>
      <c r="B69" s="64"/>
      <c r="C69" s="130"/>
      <c r="D69" s="43">
        <f t="shared" si="35"/>
        <v>4</v>
      </c>
      <c r="E69" s="43">
        <f t="shared" si="5"/>
        <v>4</v>
      </c>
      <c r="F69" s="65">
        <f t="shared" si="6"/>
        <v>20</v>
      </c>
      <c r="G69" s="131"/>
      <c r="H69" s="458"/>
      <c r="I69" s="458"/>
      <c r="J69" s="457"/>
      <c r="K69" s="100">
        <f t="shared" si="32"/>
        <v>0</v>
      </c>
      <c r="L69" s="92">
        <f t="shared" si="7"/>
        <v>0</v>
      </c>
      <c r="M69" s="127"/>
      <c r="N69" s="244"/>
      <c r="O69" s="245"/>
      <c r="P69" s="245"/>
      <c r="Q69" s="245"/>
      <c r="R69" s="245"/>
      <c r="S69" s="245"/>
      <c r="T69" s="129">
        <f t="shared" si="8"/>
        <v>0</v>
      </c>
      <c r="U69" s="128">
        <f t="shared" si="9"/>
        <v>0</v>
      </c>
      <c r="V69" s="96"/>
      <c r="W69" s="97">
        <f t="shared" si="33"/>
        <v>0</v>
      </c>
      <c r="AB69" s="1075"/>
      <c r="AC69" s="1078"/>
      <c r="AD69" s="1078"/>
      <c r="AE69" s="1078"/>
      <c r="AF69" s="1078"/>
      <c r="AG69" s="1078"/>
      <c r="AH69" s="1078"/>
      <c r="AI69" s="107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c r="CL69" s="1078"/>
      <c r="CM69" s="1078"/>
      <c r="CN69" s="1078"/>
      <c r="CO69" s="1078"/>
      <c r="CP69" s="1078"/>
      <c r="CQ69" s="1078"/>
      <c r="CR69" s="1078"/>
      <c r="CS69" s="1078"/>
      <c r="CT69" s="1078"/>
      <c r="CU69" s="1078"/>
      <c r="CV69" s="1078"/>
      <c r="CW69" s="1078"/>
      <c r="CX69" s="1078"/>
      <c r="CY69" s="1078"/>
      <c r="CZ69" s="1078"/>
      <c r="DA69" s="1078"/>
      <c r="DB69" s="1078"/>
      <c r="DC69" s="1078"/>
      <c r="DD69" s="1078"/>
      <c r="DE69" s="1078"/>
      <c r="DF69" s="1078"/>
      <c r="DG69" s="1078"/>
      <c r="DH69" s="1078"/>
      <c r="DI69" s="1078"/>
      <c r="DJ69" s="1078"/>
      <c r="DK69" s="1078"/>
      <c r="DL69" s="1078"/>
      <c r="DM69" s="1078"/>
      <c r="DN69" s="1078"/>
      <c r="DO69" s="1078"/>
      <c r="DP69" s="1078"/>
      <c r="DQ69" s="1078"/>
      <c r="DR69" s="1078"/>
      <c r="DS69" s="1078"/>
      <c r="DT69" s="1078"/>
      <c r="DU69" s="1078"/>
      <c r="DV69" s="1078"/>
      <c r="DW69" s="1078"/>
      <c r="DX69" s="1078"/>
      <c r="DY69" s="1078"/>
      <c r="DZ69" s="1078"/>
      <c r="EA69" s="1078"/>
      <c r="EB69" s="1078"/>
      <c r="EC69" s="1078"/>
      <c r="ED69" s="1078"/>
      <c r="EE69" s="1078"/>
      <c r="EF69" s="1078"/>
      <c r="EG69" s="1078"/>
      <c r="EH69" s="1078"/>
      <c r="EI69" s="1078"/>
      <c r="EJ69" s="1078"/>
      <c r="EK69" s="1078"/>
      <c r="EL69" s="1078"/>
      <c r="EM69" s="1078"/>
      <c r="EN69" s="1078"/>
      <c r="EO69" s="1078"/>
      <c r="EP69" s="1078"/>
      <c r="EQ69" s="1078"/>
      <c r="ER69" s="1078"/>
      <c r="ES69" s="1078"/>
      <c r="ET69" s="1078"/>
      <c r="EU69" s="1078"/>
      <c r="EV69" s="1078"/>
      <c r="EW69" s="1078"/>
    </row>
    <row r="70" spans="1:153" s="5" customFormat="1" ht="15" hidden="1" customHeight="1" outlineLevel="2">
      <c r="A70" s="17">
        <v>53</v>
      </c>
      <c r="B70" s="64"/>
      <c r="C70" s="130"/>
      <c r="D70" s="43">
        <f t="shared" si="35"/>
        <v>4</v>
      </c>
      <c r="E70" s="43">
        <f t="shared" si="5"/>
        <v>4</v>
      </c>
      <c r="F70" s="65">
        <f t="shared" si="6"/>
        <v>20</v>
      </c>
      <c r="G70" s="131"/>
      <c r="H70" s="458"/>
      <c r="I70" s="458"/>
      <c r="J70" s="457"/>
      <c r="K70" s="100">
        <f t="shared" si="32"/>
        <v>0</v>
      </c>
      <c r="L70" s="92">
        <f t="shared" si="7"/>
        <v>0</v>
      </c>
      <c r="M70" s="127"/>
      <c r="N70" s="244"/>
      <c r="O70" s="245"/>
      <c r="P70" s="245"/>
      <c r="Q70" s="245"/>
      <c r="R70" s="245"/>
      <c r="S70" s="245"/>
      <c r="T70" s="129">
        <f t="shared" si="8"/>
        <v>0</v>
      </c>
      <c r="U70" s="128">
        <f t="shared" si="9"/>
        <v>0</v>
      </c>
      <c r="V70" s="96"/>
      <c r="W70" s="97">
        <f t="shared" si="33"/>
        <v>0</v>
      </c>
      <c r="AB70" s="1075"/>
      <c r="AC70" s="1078"/>
      <c r="AD70" s="1078"/>
      <c r="AE70" s="1078"/>
      <c r="AF70" s="1078"/>
      <c r="AG70" s="1078"/>
      <c r="AH70" s="1078"/>
      <c r="AI70" s="1078"/>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c r="CL70" s="1078"/>
      <c r="CM70" s="1078"/>
      <c r="CN70" s="1078"/>
      <c r="CO70" s="1078"/>
      <c r="CP70" s="1078"/>
      <c r="CQ70" s="1078"/>
      <c r="CR70" s="1078"/>
      <c r="CS70" s="1078"/>
      <c r="CT70" s="1078"/>
      <c r="CU70" s="1078"/>
      <c r="CV70" s="1078"/>
      <c r="CW70" s="1078"/>
      <c r="CX70" s="1078"/>
      <c r="CY70" s="1078"/>
      <c r="CZ70" s="1078"/>
      <c r="DA70" s="1078"/>
      <c r="DB70" s="1078"/>
      <c r="DC70" s="1078"/>
      <c r="DD70" s="1078"/>
      <c r="DE70" s="1078"/>
      <c r="DF70" s="1078"/>
      <c r="DG70" s="1078"/>
      <c r="DH70" s="1078"/>
      <c r="DI70" s="1078"/>
      <c r="DJ70" s="1078"/>
      <c r="DK70" s="1078"/>
      <c r="DL70" s="1078"/>
      <c r="DM70" s="1078"/>
      <c r="DN70" s="1078"/>
      <c r="DO70" s="1078"/>
      <c r="DP70" s="1078"/>
      <c r="DQ70" s="1078"/>
      <c r="DR70" s="1078"/>
      <c r="DS70" s="1078"/>
      <c r="DT70" s="1078"/>
      <c r="DU70" s="1078"/>
      <c r="DV70" s="1078"/>
      <c r="DW70" s="1078"/>
      <c r="DX70" s="1078"/>
      <c r="DY70" s="1078"/>
      <c r="DZ70" s="1078"/>
      <c r="EA70" s="1078"/>
      <c r="EB70" s="1078"/>
      <c r="EC70" s="1078"/>
      <c r="ED70" s="1078"/>
      <c r="EE70" s="1078"/>
      <c r="EF70" s="1078"/>
      <c r="EG70" s="1078"/>
      <c r="EH70" s="1078"/>
      <c r="EI70" s="1078"/>
      <c r="EJ70" s="1078"/>
      <c r="EK70" s="1078"/>
      <c r="EL70" s="1078"/>
      <c r="EM70" s="1078"/>
      <c r="EN70" s="1078"/>
      <c r="EO70" s="1078"/>
      <c r="EP70" s="1078"/>
      <c r="EQ70" s="1078"/>
      <c r="ER70" s="1078"/>
      <c r="ES70" s="1078"/>
      <c r="ET70" s="1078"/>
      <c r="EU70" s="1078"/>
      <c r="EV70" s="1078"/>
      <c r="EW70" s="1078"/>
    </row>
    <row r="71" spans="1:153" s="5" customFormat="1" ht="15" hidden="1" customHeight="1" outlineLevel="2">
      <c r="A71" s="17">
        <v>54</v>
      </c>
      <c r="B71" s="64"/>
      <c r="C71" s="130"/>
      <c r="D71" s="43">
        <f t="shared" si="35"/>
        <v>4</v>
      </c>
      <c r="E71" s="43">
        <f t="shared" si="5"/>
        <v>4</v>
      </c>
      <c r="F71" s="65">
        <f t="shared" si="6"/>
        <v>20</v>
      </c>
      <c r="G71" s="131"/>
      <c r="H71" s="458"/>
      <c r="I71" s="458"/>
      <c r="J71" s="457"/>
      <c r="K71" s="100">
        <f t="shared" si="32"/>
        <v>0</v>
      </c>
      <c r="L71" s="92">
        <f t="shared" si="7"/>
        <v>0</v>
      </c>
      <c r="M71" s="127"/>
      <c r="N71" s="244"/>
      <c r="O71" s="245"/>
      <c r="P71" s="245"/>
      <c r="Q71" s="245"/>
      <c r="R71" s="245"/>
      <c r="S71" s="245"/>
      <c r="T71" s="129">
        <f t="shared" si="8"/>
        <v>0</v>
      </c>
      <c r="U71" s="128">
        <f t="shared" si="9"/>
        <v>0</v>
      </c>
      <c r="V71" s="96"/>
      <c r="W71" s="97">
        <f t="shared" si="33"/>
        <v>0</v>
      </c>
      <c r="AB71" s="1075"/>
      <c r="AC71" s="1078"/>
      <c r="AD71" s="1078"/>
      <c r="AE71" s="1078"/>
      <c r="AF71" s="1078"/>
      <c r="AG71" s="1078"/>
      <c r="AH71" s="1078"/>
      <c r="AI71" s="1078"/>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c r="CL71" s="1078"/>
      <c r="CM71" s="1078"/>
      <c r="CN71" s="1078"/>
      <c r="CO71" s="1078"/>
      <c r="CP71" s="1078"/>
      <c r="CQ71" s="1078"/>
      <c r="CR71" s="1078"/>
      <c r="CS71" s="1078"/>
      <c r="CT71" s="1078"/>
      <c r="CU71" s="1078"/>
      <c r="CV71" s="1078"/>
      <c r="CW71" s="1078"/>
      <c r="CX71" s="1078"/>
      <c r="CY71" s="1078"/>
      <c r="CZ71" s="1078"/>
      <c r="DA71" s="1078"/>
      <c r="DB71" s="1078"/>
      <c r="DC71" s="1078"/>
      <c r="DD71" s="1078"/>
      <c r="DE71" s="1078"/>
      <c r="DF71" s="1078"/>
      <c r="DG71" s="1078"/>
      <c r="DH71" s="1078"/>
      <c r="DI71" s="1078"/>
      <c r="DJ71" s="1078"/>
      <c r="DK71" s="1078"/>
      <c r="DL71" s="1078"/>
      <c r="DM71" s="1078"/>
      <c r="DN71" s="1078"/>
      <c r="DO71" s="1078"/>
      <c r="DP71" s="1078"/>
      <c r="DQ71" s="1078"/>
      <c r="DR71" s="1078"/>
      <c r="DS71" s="1078"/>
      <c r="DT71" s="1078"/>
      <c r="DU71" s="1078"/>
      <c r="DV71" s="1078"/>
      <c r="DW71" s="1078"/>
      <c r="DX71" s="1078"/>
      <c r="DY71" s="1078"/>
      <c r="DZ71" s="1078"/>
      <c r="EA71" s="1078"/>
      <c r="EB71" s="1078"/>
      <c r="EC71" s="1078"/>
      <c r="ED71" s="1078"/>
      <c r="EE71" s="1078"/>
      <c r="EF71" s="1078"/>
      <c r="EG71" s="1078"/>
      <c r="EH71" s="1078"/>
      <c r="EI71" s="1078"/>
      <c r="EJ71" s="1078"/>
      <c r="EK71" s="1078"/>
      <c r="EL71" s="1078"/>
      <c r="EM71" s="1078"/>
      <c r="EN71" s="1078"/>
      <c r="EO71" s="1078"/>
      <c r="EP71" s="1078"/>
      <c r="EQ71" s="1078"/>
      <c r="ER71" s="1078"/>
      <c r="ES71" s="1078"/>
      <c r="ET71" s="1078"/>
      <c r="EU71" s="1078"/>
      <c r="EV71" s="1078"/>
      <c r="EW71" s="1078"/>
    </row>
    <row r="72" spans="1:153" s="5" customFormat="1" ht="15" hidden="1" customHeight="1" outlineLevel="2">
      <c r="A72" s="17">
        <v>55</v>
      </c>
      <c r="B72" s="64"/>
      <c r="C72" s="130"/>
      <c r="D72" s="43">
        <f t="shared" si="35"/>
        <v>4</v>
      </c>
      <c r="E72" s="43">
        <f t="shared" si="5"/>
        <v>4</v>
      </c>
      <c r="F72" s="65">
        <f t="shared" si="6"/>
        <v>20</v>
      </c>
      <c r="G72" s="131"/>
      <c r="H72" s="458"/>
      <c r="I72" s="458"/>
      <c r="J72" s="457"/>
      <c r="K72" s="100">
        <f t="shared" si="32"/>
        <v>0</v>
      </c>
      <c r="L72" s="92">
        <f t="shared" si="7"/>
        <v>0</v>
      </c>
      <c r="M72" s="127"/>
      <c r="N72" s="244"/>
      <c r="O72" s="245"/>
      <c r="P72" s="245"/>
      <c r="Q72" s="245"/>
      <c r="R72" s="245"/>
      <c r="S72" s="245"/>
      <c r="T72" s="129">
        <f t="shared" si="8"/>
        <v>0</v>
      </c>
      <c r="U72" s="128">
        <f t="shared" si="9"/>
        <v>0</v>
      </c>
      <c r="V72" s="96"/>
      <c r="W72" s="97">
        <f t="shared" si="33"/>
        <v>0</v>
      </c>
      <c r="AB72" s="1075"/>
      <c r="AC72" s="1078"/>
      <c r="AD72" s="1078"/>
      <c r="AE72" s="1078"/>
      <c r="AF72" s="1078"/>
      <c r="AG72" s="1078"/>
      <c r="AH72" s="1078"/>
      <c r="AI72" s="1078"/>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c r="CL72" s="1078"/>
      <c r="CM72" s="1078"/>
      <c r="CN72" s="1078"/>
      <c r="CO72" s="1078"/>
      <c r="CP72" s="1078"/>
      <c r="CQ72" s="1078"/>
      <c r="CR72" s="1078"/>
      <c r="CS72" s="1078"/>
      <c r="CT72" s="1078"/>
      <c r="CU72" s="1078"/>
      <c r="CV72" s="1078"/>
      <c r="CW72" s="1078"/>
      <c r="CX72" s="1078"/>
      <c r="CY72" s="1078"/>
      <c r="CZ72" s="1078"/>
      <c r="DA72" s="1078"/>
      <c r="DB72" s="1078"/>
      <c r="DC72" s="1078"/>
      <c r="DD72" s="1078"/>
      <c r="DE72" s="1078"/>
      <c r="DF72" s="1078"/>
      <c r="DG72" s="1078"/>
      <c r="DH72" s="1078"/>
      <c r="DI72" s="1078"/>
      <c r="DJ72" s="1078"/>
      <c r="DK72" s="1078"/>
      <c r="DL72" s="1078"/>
      <c r="DM72" s="1078"/>
      <c r="DN72" s="1078"/>
      <c r="DO72" s="1078"/>
      <c r="DP72" s="1078"/>
      <c r="DQ72" s="1078"/>
      <c r="DR72" s="1078"/>
      <c r="DS72" s="1078"/>
      <c r="DT72" s="1078"/>
      <c r="DU72" s="1078"/>
      <c r="DV72" s="1078"/>
      <c r="DW72" s="1078"/>
      <c r="DX72" s="1078"/>
      <c r="DY72" s="1078"/>
      <c r="DZ72" s="1078"/>
      <c r="EA72" s="1078"/>
      <c r="EB72" s="1078"/>
      <c r="EC72" s="1078"/>
      <c r="ED72" s="1078"/>
      <c r="EE72" s="1078"/>
      <c r="EF72" s="1078"/>
      <c r="EG72" s="1078"/>
      <c r="EH72" s="1078"/>
      <c r="EI72" s="1078"/>
      <c r="EJ72" s="1078"/>
      <c r="EK72" s="1078"/>
      <c r="EL72" s="1078"/>
      <c r="EM72" s="1078"/>
      <c r="EN72" s="1078"/>
      <c r="EO72" s="1078"/>
      <c r="EP72" s="1078"/>
      <c r="EQ72" s="1078"/>
      <c r="ER72" s="1078"/>
      <c r="ES72" s="1078"/>
      <c r="ET72" s="1078"/>
      <c r="EU72" s="1078"/>
      <c r="EV72" s="1078"/>
      <c r="EW72" s="1078"/>
    </row>
    <row r="73" spans="1:153" s="5" customFormat="1" ht="15" hidden="1" customHeight="1" outlineLevel="2">
      <c r="A73" s="17">
        <v>56</v>
      </c>
      <c r="B73" s="64"/>
      <c r="C73" s="130"/>
      <c r="D73" s="43">
        <f t="shared" si="35"/>
        <v>4</v>
      </c>
      <c r="E73" s="43">
        <f t="shared" si="5"/>
        <v>4</v>
      </c>
      <c r="F73" s="65">
        <f t="shared" si="6"/>
        <v>20</v>
      </c>
      <c r="G73" s="131"/>
      <c r="H73" s="458"/>
      <c r="I73" s="458"/>
      <c r="J73" s="457"/>
      <c r="K73" s="100">
        <f t="shared" si="32"/>
        <v>0</v>
      </c>
      <c r="L73" s="92">
        <f t="shared" si="7"/>
        <v>0</v>
      </c>
      <c r="M73" s="127"/>
      <c r="N73" s="244"/>
      <c r="O73" s="245"/>
      <c r="P73" s="245"/>
      <c r="Q73" s="245"/>
      <c r="R73" s="245"/>
      <c r="S73" s="245"/>
      <c r="T73" s="129">
        <f t="shared" si="8"/>
        <v>0</v>
      </c>
      <c r="U73" s="128">
        <f t="shared" si="9"/>
        <v>0</v>
      </c>
      <c r="V73" s="96"/>
      <c r="W73" s="97">
        <f t="shared" si="33"/>
        <v>0</v>
      </c>
      <c r="AB73" s="1075"/>
      <c r="AC73" s="1078"/>
      <c r="AD73" s="1078"/>
      <c r="AE73" s="1078"/>
      <c r="AF73" s="1078"/>
      <c r="AG73" s="1078"/>
      <c r="AH73" s="1078"/>
      <c r="AI73" s="1078"/>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c r="CL73" s="1078"/>
      <c r="CM73" s="1078"/>
      <c r="CN73" s="1078"/>
      <c r="CO73" s="1078"/>
      <c r="CP73" s="1078"/>
      <c r="CQ73" s="1078"/>
      <c r="CR73" s="1078"/>
      <c r="CS73" s="1078"/>
      <c r="CT73" s="1078"/>
      <c r="CU73" s="1078"/>
      <c r="CV73" s="1078"/>
      <c r="CW73" s="1078"/>
      <c r="CX73" s="1078"/>
      <c r="CY73" s="1078"/>
      <c r="CZ73" s="1078"/>
      <c r="DA73" s="1078"/>
      <c r="DB73" s="1078"/>
      <c r="DC73" s="1078"/>
      <c r="DD73" s="1078"/>
      <c r="DE73" s="1078"/>
      <c r="DF73" s="1078"/>
      <c r="DG73" s="1078"/>
      <c r="DH73" s="1078"/>
      <c r="DI73" s="1078"/>
      <c r="DJ73" s="1078"/>
      <c r="DK73" s="1078"/>
      <c r="DL73" s="1078"/>
      <c r="DM73" s="1078"/>
      <c r="DN73" s="1078"/>
      <c r="DO73" s="1078"/>
      <c r="DP73" s="1078"/>
      <c r="DQ73" s="1078"/>
      <c r="DR73" s="1078"/>
      <c r="DS73" s="1078"/>
      <c r="DT73" s="1078"/>
      <c r="DU73" s="1078"/>
      <c r="DV73" s="1078"/>
      <c r="DW73" s="1078"/>
      <c r="DX73" s="1078"/>
      <c r="DY73" s="1078"/>
      <c r="DZ73" s="1078"/>
      <c r="EA73" s="1078"/>
      <c r="EB73" s="1078"/>
      <c r="EC73" s="1078"/>
      <c r="ED73" s="1078"/>
      <c r="EE73" s="1078"/>
      <c r="EF73" s="1078"/>
      <c r="EG73" s="1078"/>
      <c r="EH73" s="1078"/>
      <c r="EI73" s="1078"/>
      <c r="EJ73" s="1078"/>
      <c r="EK73" s="1078"/>
      <c r="EL73" s="1078"/>
      <c r="EM73" s="1078"/>
      <c r="EN73" s="1078"/>
      <c r="EO73" s="1078"/>
      <c r="EP73" s="1078"/>
      <c r="EQ73" s="1078"/>
      <c r="ER73" s="1078"/>
      <c r="ES73" s="1078"/>
      <c r="ET73" s="1078"/>
      <c r="EU73" s="1078"/>
      <c r="EV73" s="1078"/>
      <c r="EW73" s="1078"/>
    </row>
    <row r="74" spans="1:153" s="5" customFormat="1" ht="15" hidden="1" customHeight="1" outlineLevel="2">
      <c r="A74" s="17">
        <v>57</v>
      </c>
      <c r="B74" s="64"/>
      <c r="C74" s="130"/>
      <c r="D74" s="43">
        <f t="shared" si="35"/>
        <v>4</v>
      </c>
      <c r="E74" s="43">
        <f t="shared" si="5"/>
        <v>4</v>
      </c>
      <c r="F74" s="65">
        <f t="shared" si="6"/>
        <v>20</v>
      </c>
      <c r="G74" s="131"/>
      <c r="H74" s="458"/>
      <c r="I74" s="458"/>
      <c r="J74" s="457"/>
      <c r="K74" s="100">
        <f t="shared" si="32"/>
        <v>0</v>
      </c>
      <c r="L74" s="92">
        <f t="shared" si="7"/>
        <v>0</v>
      </c>
      <c r="M74" s="127"/>
      <c r="N74" s="244"/>
      <c r="O74" s="245"/>
      <c r="P74" s="245"/>
      <c r="Q74" s="245"/>
      <c r="R74" s="245"/>
      <c r="S74" s="245"/>
      <c r="T74" s="129">
        <f t="shared" si="8"/>
        <v>0</v>
      </c>
      <c r="U74" s="128">
        <f t="shared" si="9"/>
        <v>0</v>
      </c>
      <c r="V74" s="96"/>
      <c r="W74" s="97">
        <f t="shared" si="33"/>
        <v>0</v>
      </c>
      <c r="AB74" s="1075"/>
      <c r="AC74" s="1078"/>
      <c r="AD74" s="1078"/>
      <c r="AE74" s="1078"/>
      <c r="AF74" s="1078"/>
      <c r="AG74" s="1078"/>
      <c r="AH74" s="1078"/>
      <c r="AI74" s="1078"/>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c r="CL74" s="1078"/>
      <c r="CM74" s="1078"/>
      <c r="CN74" s="1078"/>
      <c r="CO74" s="1078"/>
      <c r="CP74" s="1078"/>
      <c r="CQ74" s="1078"/>
      <c r="CR74" s="1078"/>
      <c r="CS74" s="1078"/>
      <c r="CT74" s="1078"/>
      <c r="CU74" s="1078"/>
      <c r="CV74" s="1078"/>
      <c r="CW74" s="1078"/>
      <c r="CX74" s="1078"/>
      <c r="CY74" s="1078"/>
      <c r="CZ74" s="1078"/>
      <c r="DA74" s="1078"/>
      <c r="DB74" s="1078"/>
      <c r="DC74" s="1078"/>
      <c r="DD74" s="1078"/>
      <c r="DE74" s="1078"/>
      <c r="DF74" s="1078"/>
      <c r="DG74" s="1078"/>
      <c r="DH74" s="1078"/>
      <c r="DI74" s="1078"/>
      <c r="DJ74" s="1078"/>
      <c r="DK74" s="1078"/>
      <c r="DL74" s="1078"/>
      <c r="DM74" s="1078"/>
      <c r="DN74" s="1078"/>
      <c r="DO74" s="1078"/>
      <c r="DP74" s="1078"/>
      <c r="DQ74" s="1078"/>
      <c r="DR74" s="1078"/>
      <c r="DS74" s="1078"/>
      <c r="DT74" s="1078"/>
      <c r="DU74" s="1078"/>
      <c r="DV74" s="1078"/>
      <c r="DW74" s="1078"/>
      <c r="DX74" s="1078"/>
      <c r="DY74" s="1078"/>
      <c r="DZ74" s="1078"/>
      <c r="EA74" s="1078"/>
      <c r="EB74" s="1078"/>
      <c r="EC74" s="1078"/>
      <c r="ED74" s="1078"/>
      <c r="EE74" s="1078"/>
      <c r="EF74" s="1078"/>
      <c r="EG74" s="1078"/>
      <c r="EH74" s="1078"/>
      <c r="EI74" s="1078"/>
      <c r="EJ74" s="1078"/>
      <c r="EK74" s="1078"/>
      <c r="EL74" s="1078"/>
      <c r="EM74" s="1078"/>
      <c r="EN74" s="1078"/>
      <c r="EO74" s="1078"/>
      <c r="EP74" s="1078"/>
      <c r="EQ74" s="1078"/>
      <c r="ER74" s="1078"/>
      <c r="ES74" s="1078"/>
      <c r="ET74" s="1078"/>
      <c r="EU74" s="1078"/>
      <c r="EV74" s="1078"/>
      <c r="EW74" s="1078"/>
    </row>
    <row r="75" spans="1:153" s="5" customFormat="1" ht="15" hidden="1" customHeight="1" outlineLevel="2">
      <c r="A75" s="17">
        <v>58</v>
      </c>
      <c r="B75" s="64"/>
      <c r="C75" s="130"/>
      <c r="D75" s="43">
        <f t="shared" si="35"/>
        <v>4</v>
      </c>
      <c r="E75" s="43">
        <f t="shared" si="5"/>
        <v>4</v>
      </c>
      <c r="F75" s="65">
        <f t="shared" si="6"/>
        <v>20</v>
      </c>
      <c r="G75" s="131"/>
      <c r="H75" s="458"/>
      <c r="I75" s="458"/>
      <c r="J75" s="457"/>
      <c r="K75" s="100">
        <f t="shared" si="32"/>
        <v>0</v>
      </c>
      <c r="L75" s="92">
        <f t="shared" si="7"/>
        <v>0</v>
      </c>
      <c r="M75" s="127"/>
      <c r="N75" s="244"/>
      <c r="O75" s="245"/>
      <c r="P75" s="245"/>
      <c r="Q75" s="245"/>
      <c r="R75" s="245"/>
      <c r="S75" s="245"/>
      <c r="T75" s="129">
        <f t="shared" si="8"/>
        <v>0</v>
      </c>
      <c r="U75" s="128">
        <f t="shared" si="9"/>
        <v>0</v>
      </c>
      <c r="V75" s="96"/>
      <c r="W75" s="97">
        <f t="shared" si="33"/>
        <v>0</v>
      </c>
      <c r="AB75" s="1075"/>
      <c r="AC75" s="1078"/>
      <c r="AD75" s="1078"/>
      <c r="AE75" s="1078"/>
      <c r="AF75" s="1078"/>
      <c r="AG75" s="1078"/>
      <c r="AH75" s="1078"/>
      <c r="AI75" s="1078"/>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c r="CL75" s="1078"/>
      <c r="CM75" s="1078"/>
      <c r="CN75" s="1078"/>
      <c r="CO75" s="1078"/>
      <c r="CP75" s="1078"/>
      <c r="CQ75" s="1078"/>
      <c r="CR75" s="1078"/>
      <c r="CS75" s="1078"/>
      <c r="CT75" s="1078"/>
      <c r="CU75" s="1078"/>
      <c r="CV75" s="1078"/>
      <c r="CW75" s="1078"/>
      <c r="CX75" s="1078"/>
      <c r="CY75" s="1078"/>
      <c r="CZ75" s="1078"/>
      <c r="DA75" s="1078"/>
      <c r="DB75" s="1078"/>
      <c r="DC75" s="1078"/>
      <c r="DD75" s="1078"/>
      <c r="DE75" s="1078"/>
      <c r="DF75" s="1078"/>
      <c r="DG75" s="1078"/>
      <c r="DH75" s="1078"/>
      <c r="DI75" s="1078"/>
      <c r="DJ75" s="1078"/>
      <c r="DK75" s="1078"/>
      <c r="DL75" s="1078"/>
      <c r="DM75" s="1078"/>
      <c r="DN75" s="1078"/>
      <c r="DO75" s="1078"/>
      <c r="DP75" s="1078"/>
      <c r="DQ75" s="1078"/>
      <c r="DR75" s="1078"/>
      <c r="DS75" s="1078"/>
      <c r="DT75" s="1078"/>
      <c r="DU75" s="1078"/>
      <c r="DV75" s="1078"/>
      <c r="DW75" s="1078"/>
      <c r="DX75" s="1078"/>
      <c r="DY75" s="1078"/>
      <c r="DZ75" s="1078"/>
      <c r="EA75" s="1078"/>
      <c r="EB75" s="1078"/>
      <c r="EC75" s="1078"/>
      <c r="ED75" s="1078"/>
      <c r="EE75" s="1078"/>
      <c r="EF75" s="1078"/>
      <c r="EG75" s="1078"/>
      <c r="EH75" s="1078"/>
      <c r="EI75" s="1078"/>
      <c r="EJ75" s="1078"/>
      <c r="EK75" s="1078"/>
      <c r="EL75" s="1078"/>
      <c r="EM75" s="1078"/>
      <c r="EN75" s="1078"/>
      <c r="EO75" s="1078"/>
      <c r="EP75" s="1078"/>
      <c r="EQ75" s="1078"/>
      <c r="ER75" s="1078"/>
      <c r="ES75" s="1078"/>
      <c r="ET75" s="1078"/>
      <c r="EU75" s="1078"/>
      <c r="EV75" s="1078"/>
      <c r="EW75" s="1078"/>
    </row>
    <row r="76" spans="1:153" s="5" customFormat="1" ht="15" hidden="1" customHeight="1" outlineLevel="2">
      <c r="A76" s="17">
        <v>59</v>
      </c>
      <c r="B76" s="64"/>
      <c r="C76" s="130"/>
      <c r="D76" s="43">
        <f t="shared" si="35"/>
        <v>4</v>
      </c>
      <c r="E76" s="43">
        <f t="shared" si="5"/>
        <v>4</v>
      </c>
      <c r="F76" s="65">
        <f t="shared" si="6"/>
        <v>20</v>
      </c>
      <c r="G76" s="131"/>
      <c r="H76" s="458"/>
      <c r="I76" s="458"/>
      <c r="J76" s="457"/>
      <c r="K76" s="100">
        <f t="shared" si="32"/>
        <v>0</v>
      </c>
      <c r="L76" s="92">
        <f t="shared" si="7"/>
        <v>0</v>
      </c>
      <c r="M76" s="127"/>
      <c r="N76" s="244"/>
      <c r="O76" s="245"/>
      <c r="P76" s="245"/>
      <c r="Q76" s="245"/>
      <c r="R76" s="245"/>
      <c r="S76" s="245"/>
      <c r="T76" s="129">
        <f t="shared" si="8"/>
        <v>0</v>
      </c>
      <c r="U76" s="128">
        <f t="shared" si="9"/>
        <v>0</v>
      </c>
      <c r="V76" s="96"/>
      <c r="W76" s="97">
        <f t="shared" si="33"/>
        <v>0</v>
      </c>
      <c r="AB76" s="1075"/>
      <c r="AC76" s="1078"/>
      <c r="AD76" s="1078"/>
      <c r="AE76" s="1078"/>
      <c r="AF76" s="1078"/>
      <c r="AG76" s="1078"/>
      <c r="AH76" s="1078"/>
      <c r="AI76" s="1078"/>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c r="CL76" s="1078"/>
      <c r="CM76" s="1078"/>
      <c r="CN76" s="1078"/>
      <c r="CO76" s="1078"/>
      <c r="CP76" s="1078"/>
      <c r="CQ76" s="1078"/>
      <c r="CR76" s="1078"/>
      <c r="CS76" s="1078"/>
      <c r="CT76" s="1078"/>
      <c r="CU76" s="1078"/>
      <c r="CV76" s="1078"/>
      <c r="CW76" s="1078"/>
      <c r="CX76" s="1078"/>
      <c r="CY76" s="1078"/>
      <c r="CZ76" s="1078"/>
      <c r="DA76" s="1078"/>
      <c r="DB76" s="1078"/>
      <c r="DC76" s="1078"/>
      <c r="DD76" s="1078"/>
      <c r="DE76" s="1078"/>
      <c r="DF76" s="1078"/>
      <c r="DG76" s="1078"/>
      <c r="DH76" s="1078"/>
      <c r="DI76" s="1078"/>
      <c r="DJ76" s="1078"/>
      <c r="DK76" s="1078"/>
      <c r="DL76" s="1078"/>
      <c r="DM76" s="1078"/>
      <c r="DN76" s="1078"/>
      <c r="DO76" s="1078"/>
      <c r="DP76" s="1078"/>
      <c r="DQ76" s="1078"/>
      <c r="DR76" s="1078"/>
      <c r="DS76" s="1078"/>
      <c r="DT76" s="1078"/>
      <c r="DU76" s="1078"/>
      <c r="DV76" s="1078"/>
      <c r="DW76" s="1078"/>
      <c r="DX76" s="1078"/>
      <c r="DY76" s="1078"/>
      <c r="DZ76" s="1078"/>
      <c r="EA76" s="1078"/>
      <c r="EB76" s="1078"/>
      <c r="EC76" s="1078"/>
      <c r="ED76" s="1078"/>
      <c r="EE76" s="1078"/>
      <c r="EF76" s="1078"/>
      <c r="EG76" s="1078"/>
      <c r="EH76" s="1078"/>
      <c r="EI76" s="1078"/>
      <c r="EJ76" s="1078"/>
      <c r="EK76" s="1078"/>
      <c r="EL76" s="1078"/>
      <c r="EM76" s="1078"/>
      <c r="EN76" s="1078"/>
      <c r="EO76" s="1078"/>
      <c r="EP76" s="1078"/>
      <c r="EQ76" s="1078"/>
      <c r="ER76" s="1078"/>
      <c r="ES76" s="1078"/>
      <c r="ET76" s="1078"/>
      <c r="EU76" s="1078"/>
      <c r="EV76" s="1078"/>
      <c r="EW76" s="1078"/>
    </row>
    <row r="77" spans="1:153" s="5" customFormat="1" ht="15" hidden="1" customHeight="1" outlineLevel="2">
      <c r="A77" s="17">
        <v>60</v>
      </c>
      <c r="B77" s="64"/>
      <c r="C77" s="130"/>
      <c r="D77" s="43">
        <f t="shared" si="35"/>
        <v>4</v>
      </c>
      <c r="E77" s="43">
        <f t="shared" si="5"/>
        <v>4</v>
      </c>
      <c r="F77" s="65">
        <f t="shared" si="6"/>
        <v>20</v>
      </c>
      <c r="G77" s="131"/>
      <c r="H77" s="458"/>
      <c r="I77" s="458"/>
      <c r="J77" s="457"/>
      <c r="K77" s="100">
        <f t="shared" si="32"/>
        <v>0</v>
      </c>
      <c r="L77" s="92">
        <f t="shared" si="7"/>
        <v>0</v>
      </c>
      <c r="M77" s="127"/>
      <c r="N77" s="244"/>
      <c r="O77" s="245"/>
      <c r="P77" s="245"/>
      <c r="Q77" s="245"/>
      <c r="R77" s="245"/>
      <c r="S77" s="245"/>
      <c r="T77" s="129">
        <f t="shared" si="8"/>
        <v>0</v>
      </c>
      <c r="U77" s="128">
        <f t="shared" si="9"/>
        <v>0</v>
      </c>
      <c r="V77" s="96"/>
      <c r="W77" s="97">
        <f t="shared" si="33"/>
        <v>0</v>
      </c>
      <c r="AB77" s="1075"/>
      <c r="AC77" s="1078"/>
      <c r="AD77" s="1078"/>
      <c r="AE77" s="1078"/>
      <c r="AF77" s="1078"/>
      <c r="AG77" s="1078"/>
      <c r="AH77" s="1078"/>
      <c r="AI77" s="1078"/>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c r="CL77" s="1078"/>
      <c r="CM77" s="1078"/>
      <c r="CN77" s="1078"/>
      <c r="CO77" s="1078"/>
      <c r="CP77" s="1078"/>
      <c r="CQ77" s="1078"/>
      <c r="CR77" s="1078"/>
      <c r="CS77" s="1078"/>
      <c r="CT77" s="1078"/>
      <c r="CU77" s="1078"/>
      <c r="CV77" s="1078"/>
      <c r="CW77" s="1078"/>
      <c r="CX77" s="1078"/>
      <c r="CY77" s="1078"/>
      <c r="CZ77" s="1078"/>
      <c r="DA77" s="1078"/>
      <c r="DB77" s="1078"/>
      <c r="DC77" s="1078"/>
      <c r="DD77" s="1078"/>
      <c r="DE77" s="1078"/>
      <c r="DF77" s="1078"/>
      <c r="DG77" s="1078"/>
      <c r="DH77" s="1078"/>
      <c r="DI77" s="1078"/>
      <c r="DJ77" s="1078"/>
      <c r="DK77" s="1078"/>
      <c r="DL77" s="1078"/>
      <c r="DM77" s="1078"/>
      <c r="DN77" s="1078"/>
      <c r="DO77" s="1078"/>
      <c r="DP77" s="1078"/>
      <c r="DQ77" s="1078"/>
      <c r="DR77" s="1078"/>
      <c r="DS77" s="1078"/>
      <c r="DT77" s="1078"/>
      <c r="DU77" s="1078"/>
      <c r="DV77" s="1078"/>
      <c r="DW77" s="1078"/>
      <c r="DX77" s="1078"/>
      <c r="DY77" s="1078"/>
      <c r="DZ77" s="1078"/>
      <c r="EA77" s="1078"/>
      <c r="EB77" s="1078"/>
      <c r="EC77" s="1078"/>
      <c r="ED77" s="1078"/>
      <c r="EE77" s="1078"/>
      <c r="EF77" s="1078"/>
      <c r="EG77" s="1078"/>
      <c r="EH77" s="1078"/>
      <c r="EI77" s="1078"/>
      <c r="EJ77" s="1078"/>
      <c r="EK77" s="1078"/>
      <c r="EL77" s="1078"/>
      <c r="EM77" s="1078"/>
      <c r="EN77" s="1078"/>
      <c r="EO77" s="1078"/>
      <c r="EP77" s="1078"/>
      <c r="EQ77" s="1078"/>
      <c r="ER77" s="1078"/>
      <c r="ES77" s="1078"/>
      <c r="ET77" s="1078"/>
      <c r="EU77" s="1078"/>
      <c r="EV77" s="1078"/>
      <c r="EW77" s="1078"/>
    </row>
    <row r="78" spans="1:153" s="5" customFormat="1" ht="15" hidden="1" customHeight="1" outlineLevel="2">
      <c r="A78" s="17">
        <v>61</v>
      </c>
      <c r="B78" s="64"/>
      <c r="C78" s="130"/>
      <c r="D78" s="43">
        <f t="shared" si="35"/>
        <v>4</v>
      </c>
      <c r="E78" s="43">
        <f t="shared" si="5"/>
        <v>4</v>
      </c>
      <c r="F78" s="65">
        <f t="shared" si="6"/>
        <v>20</v>
      </c>
      <c r="G78" s="131"/>
      <c r="H78" s="458"/>
      <c r="I78" s="458"/>
      <c r="J78" s="457"/>
      <c r="K78" s="100">
        <f t="shared" si="32"/>
        <v>0</v>
      </c>
      <c r="L78" s="92">
        <f t="shared" si="7"/>
        <v>0</v>
      </c>
      <c r="M78" s="127"/>
      <c r="N78" s="244"/>
      <c r="O78" s="245"/>
      <c r="P78" s="245"/>
      <c r="Q78" s="245"/>
      <c r="R78" s="245"/>
      <c r="S78" s="245"/>
      <c r="T78" s="129">
        <f t="shared" si="8"/>
        <v>0</v>
      </c>
      <c r="U78" s="128">
        <f t="shared" si="9"/>
        <v>0</v>
      </c>
      <c r="V78" s="96"/>
      <c r="W78" s="97">
        <f t="shared" si="33"/>
        <v>0</v>
      </c>
      <c r="AB78" s="1075"/>
      <c r="AC78" s="1078"/>
      <c r="AD78" s="1078"/>
      <c r="AE78" s="1078"/>
      <c r="AF78" s="1078"/>
      <c r="AG78" s="1078"/>
      <c r="AH78" s="1078"/>
      <c r="AI78" s="1078"/>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c r="CL78" s="1078"/>
      <c r="CM78" s="1078"/>
      <c r="CN78" s="1078"/>
      <c r="CO78" s="1078"/>
      <c r="CP78" s="1078"/>
      <c r="CQ78" s="1078"/>
      <c r="CR78" s="1078"/>
      <c r="CS78" s="1078"/>
      <c r="CT78" s="1078"/>
      <c r="CU78" s="1078"/>
      <c r="CV78" s="1078"/>
      <c r="CW78" s="1078"/>
      <c r="CX78" s="1078"/>
      <c r="CY78" s="1078"/>
      <c r="CZ78" s="1078"/>
      <c r="DA78" s="1078"/>
      <c r="DB78" s="1078"/>
      <c r="DC78" s="1078"/>
      <c r="DD78" s="1078"/>
      <c r="DE78" s="1078"/>
      <c r="DF78" s="1078"/>
      <c r="DG78" s="1078"/>
      <c r="DH78" s="1078"/>
      <c r="DI78" s="1078"/>
      <c r="DJ78" s="1078"/>
      <c r="DK78" s="1078"/>
      <c r="DL78" s="1078"/>
      <c r="DM78" s="1078"/>
      <c r="DN78" s="1078"/>
      <c r="DO78" s="1078"/>
      <c r="DP78" s="1078"/>
      <c r="DQ78" s="1078"/>
      <c r="DR78" s="1078"/>
      <c r="DS78" s="1078"/>
      <c r="DT78" s="1078"/>
      <c r="DU78" s="1078"/>
      <c r="DV78" s="1078"/>
      <c r="DW78" s="1078"/>
      <c r="DX78" s="1078"/>
      <c r="DY78" s="1078"/>
      <c r="DZ78" s="1078"/>
      <c r="EA78" s="1078"/>
      <c r="EB78" s="1078"/>
      <c r="EC78" s="1078"/>
      <c r="ED78" s="1078"/>
      <c r="EE78" s="1078"/>
      <c r="EF78" s="1078"/>
      <c r="EG78" s="1078"/>
      <c r="EH78" s="1078"/>
      <c r="EI78" s="1078"/>
      <c r="EJ78" s="1078"/>
      <c r="EK78" s="1078"/>
      <c r="EL78" s="1078"/>
      <c r="EM78" s="1078"/>
      <c r="EN78" s="1078"/>
      <c r="EO78" s="1078"/>
      <c r="EP78" s="1078"/>
      <c r="EQ78" s="1078"/>
      <c r="ER78" s="1078"/>
      <c r="ES78" s="1078"/>
      <c r="ET78" s="1078"/>
      <c r="EU78" s="1078"/>
      <c r="EV78" s="1078"/>
      <c r="EW78" s="1078"/>
    </row>
    <row r="79" spans="1:153" s="5" customFormat="1" ht="15" hidden="1" customHeight="1" outlineLevel="2">
      <c r="A79" s="17">
        <v>62</v>
      </c>
      <c r="B79" s="64"/>
      <c r="C79" s="130"/>
      <c r="D79" s="43">
        <f t="shared" si="35"/>
        <v>4</v>
      </c>
      <c r="E79" s="43">
        <f t="shared" si="5"/>
        <v>4</v>
      </c>
      <c r="F79" s="65">
        <f t="shared" si="6"/>
        <v>20</v>
      </c>
      <c r="G79" s="131"/>
      <c r="H79" s="458"/>
      <c r="I79" s="458"/>
      <c r="J79" s="457"/>
      <c r="K79" s="100">
        <f t="shared" si="32"/>
        <v>0</v>
      </c>
      <c r="L79" s="92">
        <f t="shared" si="7"/>
        <v>0</v>
      </c>
      <c r="M79" s="127"/>
      <c r="N79" s="244"/>
      <c r="O79" s="245"/>
      <c r="P79" s="245"/>
      <c r="Q79" s="245"/>
      <c r="R79" s="245"/>
      <c r="S79" s="245"/>
      <c r="T79" s="129">
        <f t="shared" si="8"/>
        <v>0</v>
      </c>
      <c r="U79" s="128">
        <f t="shared" si="9"/>
        <v>0</v>
      </c>
      <c r="V79" s="96"/>
      <c r="W79" s="97">
        <f t="shared" si="33"/>
        <v>0</v>
      </c>
      <c r="AB79" s="1075"/>
      <c r="AC79" s="1078"/>
      <c r="AD79" s="1078"/>
      <c r="AE79" s="1078"/>
      <c r="AF79" s="1078"/>
      <c r="AG79" s="1078"/>
      <c r="AH79" s="1078"/>
      <c r="AI79" s="1078"/>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c r="CL79" s="1078"/>
      <c r="CM79" s="1078"/>
      <c r="CN79" s="1078"/>
      <c r="CO79" s="1078"/>
      <c r="CP79" s="1078"/>
      <c r="CQ79" s="1078"/>
      <c r="CR79" s="1078"/>
      <c r="CS79" s="1078"/>
      <c r="CT79" s="1078"/>
      <c r="CU79" s="1078"/>
      <c r="CV79" s="1078"/>
      <c r="CW79" s="1078"/>
      <c r="CX79" s="1078"/>
      <c r="CY79" s="1078"/>
      <c r="CZ79" s="1078"/>
      <c r="DA79" s="1078"/>
      <c r="DB79" s="1078"/>
      <c r="DC79" s="1078"/>
      <c r="DD79" s="1078"/>
      <c r="DE79" s="1078"/>
      <c r="DF79" s="1078"/>
      <c r="DG79" s="1078"/>
      <c r="DH79" s="1078"/>
      <c r="DI79" s="1078"/>
      <c r="DJ79" s="1078"/>
      <c r="DK79" s="1078"/>
      <c r="DL79" s="1078"/>
      <c r="DM79" s="1078"/>
      <c r="DN79" s="1078"/>
      <c r="DO79" s="1078"/>
      <c r="DP79" s="1078"/>
      <c r="DQ79" s="1078"/>
      <c r="DR79" s="1078"/>
      <c r="DS79" s="1078"/>
      <c r="DT79" s="1078"/>
      <c r="DU79" s="1078"/>
      <c r="DV79" s="1078"/>
      <c r="DW79" s="1078"/>
      <c r="DX79" s="1078"/>
      <c r="DY79" s="1078"/>
      <c r="DZ79" s="1078"/>
      <c r="EA79" s="1078"/>
      <c r="EB79" s="1078"/>
      <c r="EC79" s="1078"/>
      <c r="ED79" s="1078"/>
      <c r="EE79" s="1078"/>
      <c r="EF79" s="1078"/>
      <c r="EG79" s="1078"/>
      <c r="EH79" s="1078"/>
      <c r="EI79" s="1078"/>
      <c r="EJ79" s="1078"/>
      <c r="EK79" s="1078"/>
      <c r="EL79" s="1078"/>
      <c r="EM79" s="1078"/>
      <c r="EN79" s="1078"/>
      <c r="EO79" s="1078"/>
      <c r="EP79" s="1078"/>
      <c r="EQ79" s="1078"/>
      <c r="ER79" s="1078"/>
      <c r="ES79" s="1078"/>
      <c r="ET79" s="1078"/>
      <c r="EU79" s="1078"/>
      <c r="EV79" s="1078"/>
      <c r="EW79" s="1078"/>
    </row>
    <row r="80" spans="1:153" s="5" customFormat="1" ht="15" hidden="1" customHeight="1" outlineLevel="2">
      <c r="A80" s="17">
        <v>63</v>
      </c>
      <c r="B80" s="64"/>
      <c r="C80" s="130"/>
      <c r="D80" s="43">
        <f t="shared" si="35"/>
        <v>4</v>
      </c>
      <c r="E80" s="43">
        <f t="shared" si="5"/>
        <v>4</v>
      </c>
      <c r="F80" s="65">
        <f t="shared" si="6"/>
        <v>20</v>
      </c>
      <c r="G80" s="131"/>
      <c r="H80" s="458"/>
      <c r="I80" s="458"/>
      <c r="J80" s="457"/>
      <c r="K80" s="100">
        <f t="shared" si="32"/>
        <v>0</v>
      </c>
      <c r="L80" s="92">
        <f t="shared" si="7"/>
        <v>0</v>
      </c>
      <c r="M80" s="127"/>
      <c r="N80" s="244"/>
      <c r="O80" s="245"/>
      <c r="P80" s="245"/>
      <c r="Q80" s="245"/>
      <c r="R80" s="245"/>
      <c r="S80" s="245"/>
      <c r="T80" s="129">
        <f t="shared" si="8"/>
        <v>0</v>
      </c>
      <c r="U80" s="128">
        <f t="shared" si="9"/>
        <v>0</v>
      </c>
      <c r="V80" s="96"/>
      <c r="W80" s="97">
        <f t="shared" si="33"/>
        <v>0</v>
      </c>
      <c r="AB80" s="1075"/>
      <c r="AC80" s="1078"/>
      <c r="AD80" s="1078"/>
      <c r="AE80" s="1078"/>
      <c r="AF80" s="1078"/>
      <c r="AG80" s="1078"/>
      <c r="AH80" s="1078"/>
      <c r="AI80" s="1078"/>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c r="CL80" s="1078"/>
      <c r="CM80" s="1078"/>
      <c r="CN80" s="1078"/>
      <c r="CO80" s="1078"/>
      <c r="CP80" s="1078"/>
      <c r="CQ80" s="1078"/>
      <c r="CR80" s="1078"/>
      <c r="CS80" s="1078"/>
      <c r="CT80" s="1078"/>
      <c r="CU80" s="1078"/>
      <c r="CV80" s="1078"/>
      <c r="CW80" s="1078"/>
      <c r="CX80" s="1078"/>
      <c r="CY80" s="1078"/>
      <c r="CZ80" s="1078"/>
      <c r="DA80" s="1078"/>
      <c r="DB80" s="1078"/>
      <c r="DC80" s="1078"/>
      <c r="DD80" s="1078"/>
      <c r="DE80" s="1078"/>
      <c r="DF80" s="1078"/>
      <c r="DG80" s="1078"/>
      <c r="DH80" s="1078"/>
      <c r="DI80" s="1078"/>
      <c r="DJ80" s="1078"/>
      <c r="DK80" s="1078"/>
      <c r="DL80" s="1078"/>
      <c r="DM80" s="1078"/>
      <c r="DN80" s="1078"/>
      <c r="DO80" s="1078"/>
      <c r="DP80" s="1078"/>
      <c r="DQ80" s="1078"/>
      <c r="DR80" s="1078"/>
      <c r="DS80" s="1078"/>
      <c r="DT80" s="1078"/>
      <c r="DU80" s="1078"/>
      <c r="DV80" s="1078"/>
      <c r="DW80" s="1078"/>
      <c r="DX80" s="1078"/>
      <c r="DY80" s="1078"/>
      <c r="DZ80" s="1078"/>
      <c r="EA80" s="1078"/>
      <c r="EB80" s="1078"/>
      <c r="EC80" s="1078"/>
      <c r="ED80" s="1078"/>
      <c r="EE80" s="1078"/>
      <c r="EF80" s="1078"/>
      <c r="EG80" s="1078"/>
      <c r="EH80" s="1078"/>
      <c r="EI80" s="1078"/>
      <c r="EJ80" s="1078"/>
      <c r="EK80" s="1078"/>
      <c r="EL80" s="1078"/>
      <c r="EM80" s="1078"/>
      <c r="EN80" s="1078"/>
      <c r="EO80" s="1078"/>
      <c r="EP80" s="1078"/>
      <c r="EQ80" s="1078"/>
      <c r="ER80" s="1078"/>
      <c r="ES80" s="1078"/>
      <c r="ET80" s="1078"/>
      <c r="EU80" s="1078"/>
      <c r="EV80" s="1078"/>
      <c r="EW80" s="1078"/>
    </row>
    <row r="81" spans="1:153" s="5" customFormat="1" ht="15" hidden="1" customHeight="1" outlineLevel="2">
      <c r="A81" s="17">
        <v>64</v>
      </c>
      <c r="B81" s="64"/>
      <c r="C81" s="130"/>
      <c r="D81" s="43">
        <f t="shared" si="35"/>
        <v>4</v>
      </c>
      <c r="E81" s="43">
        <f t="shared" si="5"/>
        <v>4</v>
      </c>
      <c r="F81" s="65">
        <f t="shared" si="6"/>
        <v>20</v>
      </c>
      <c r="G81" s="131"/>
      <c r="H81" s="458"/>
      <c r="I81" s="458"/>
      <c r="J81" s="457"/>
      <c r="K81" s="100">
        <f t="shared" si="32"/>
        <v>0</v>
      </c>
      <c r="L81" s="92">
        <f t="shared" si="7"/>
        <v>0</v>
      </c>
      <c r="M81" s="127"/>
      <c r="N81" s="244"/>
      <c r="O81" s="245"/>
      <c r="P81" s="245"/>
      <c r="Q81" s="245"/>
      <c r="R81" s="245"/>
      <c r="S81" s="245"/>
      <c r="T81" s="129">
        <f t="shared" si="8"/>
        <v>0</v>
      </c>
      <c r="U81" s="128">
        <f t="shared" si="9"/>
        <v>0</v>
      </c>
      <c r="V81" s="96"/>
      <c r="W81" s="97">
        <f t="shared" si="33"/>
        <v>0</v>
      </c>
      <c r="AB81" s="1075"/>
      <c r="AC81" s="1078"/>
      <c r="AD81" s="1078"/>
      <c r="AE81" s="1078"/>
      <c r="AF81" s="1078"/>
      <c r="AG81" s="1078"/>
      <c r="AH81" s="1078"/>
      <c r="AI81" s="1078"/>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c r="CL81" s="1078"/>
      <c r="CM81" s="1078"/>
      <c r="CN81" s="1078"/>
      <c r="CO81" s="1078"/>
      <c r="CP81" s="1078"/>
      <c r="CQ81" s="1078"/>
      <c r="CR81" s="1078"/>
      <c r="CS81" s="1078"/>
      <c r="CT81" s="1078"/>
      <c r="CU81" s="1078"/>
      <c r="CV81" s="1078"/>
      <c r="CW81" s="1078"/>
      <c r="CX81" s="1078"/>
      <c r="CY81" s="1078"/>
      <c r="CZ81" s="1078"/>
      <c r="DA81" s="1078"/>
      <c r="DB81" s="1078"/>
      <c r="DC81" s="1078"/>
      <c r="DD81" s="1078"/>
      <c r="DE81" s="1078"/>
      <c r="DF81" s="1078"/>
      <c r="DG81" s="1078"/>
      <c r="DH81" s="1078"/>
      <c r="DI81" s="1078"/>
      <c r="DJ81" s="1078"/>
      <c r="DK81" s="1078"/>
      <c r="DL81" s="1078"/>
      <c r="DM81" s="1078"/>
      <c r="DN81" s="1078"/>
      <c r="DO81" s="1078"/>
      <c r="DP81" s="1078"/>
      <c r="DQ81" s="1078"/>
      <c r="DR81" s="1078"/>
      <c r="DS81" s="1078"/>
      <c r="DT81" s="1078"/>
      <c r="DU81" s="1078"/>
      <c r="DV81" s="1078"/>
      <c r="DW81" s="1078"/>
      <c r="DX81" s="1078"/>
      <c r="DY81" s="1078"/>
      <c r="DZ81" s="1078"/>
      <c r="EA81" s="1078"/>
      <c r="EB81" s="1078"/>
      <c r="EC81" s="1078"/>
      <c r="ED81" s="1078"/>
      <c r="EE81" s="1078"/>
      <c r="EF81" s="1078"/>
      <c r="EG81" s="1078"/>
      <c r="EH81" s="1078"/>
      <c r="EI81" s="1078"/>
      <c r="EJ81" s="1078"/>
      <c r="EK81" s="1078"/>
      <c r="EL81" s="1078"/>
      <c r="EM81" s="1078"/>
      <c r="EN81" s="1078"/>
      <c r="EO81" s="1078"/>
      <c r="EP81" s="1078"/>
      <c r="EQ81" s="1078"/>
      <c r="ER81" s="1078"/>
      <c r="ES81" s="1078"/>
      <c r="ET81" s="1078"/>
      <c r="EU81" s="1078"/>
      <c r="EV81" s="1078"/>
      <c r="EW81" s="1078"/>
    </row>
    <row r="82" spans="1:153" s="5" customFormat="1" ht="15" hidden="1" customHeight="1" outlineLevel="2">
      <c r="A82" s="17">
        <v>65</v>
      </c>
      <c r="B82" s="64"/>
      <c r="C82" s="130"/>
      <c r="D82" s="43">
        <f t="shared" si="35"/>
        <v>4</v>
      </c>
      <c r="E82" s="43">
        <f t="shared" si="5"/>
        <v>4</v>
      </c>
      <c r="F82" s="65">
        <f t="shared" si="6"/>
        <v>20</v>
      </c>
      <c r="G82" s="131"/>
      <c r="H82" s="458"/>
      <c r="I82" s="458"/>
      <c r="J82" s="457"/>
      <c r="K82" s="100">
        <f t="shared" si="32"/>
        <v>0</v>
      </c>
      <c r="L82" s="92">
        <f t="shared" si="7"/>
        <v>0</v>
      </c>
      <c r="M82" s="127"/>
      <c r="N82" s="256"/>
      <c r="O82" s="257"/>
      <c r="P82" s="245"/>
      <c r="Q82" s="257"/>
      <c r="R82" s="257"/>
      <c r="S82" s="257"/>
      <c r="T82" s="129">
        <f t="shared" si="8"/>
        <v>0</v>
      </c>
      <c r="U82" s="128">
        <f t="shared" si="9"/>
        <v>0</v>
      </c>
      <c r="V82" s="96"/>
      <c r="W82" s="97">
        <f t="shared" si="33"/>
        <v>0</v>
      </c>
      <c r="AB82" s="1075"/>
      <c r="AC82" s="1078"/>
      <c r="AD82" s="1078"/>
      <c r="AE82" s="1078"/>
      <c r="AF82" s="1078"/>
      <c r="AG82" s="1078"/>
      <c r="AH82" s="1078"/>
      <c r="AI82" s="1078"/>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c r="CL82" s="1078"/>
      <c r="CM82" s="1078"/>
      <c r="CN82" s="1078"/>
      <c r="CO82" s="1078"/>
      <c r="CP82" s="1078"/>
      <c r="CQ82" s="1078"/>
      <c r="CR82" s="1078"/>
      <c r="CS82" s="1078"/>
      <c r="CT82" s="1078"/>
      <c r="CU82" s="1078"/>
      <c r="CV82" s="1078"/>
      <c r="CW82" s="1078"/>
      <c r="CX82" s="1078"/>
      <c r="CY82" s="1078"/>
      <c r="CZ82" s="1078"/>
      <c r="DA82" s="1078"/>
      <c r="DB82" s="1078"/>
      <c r="DC82" s="1078"/>
      <c r="DD82" s="1078"/>
      <c r="DE82" s="1078"/>
      <c r="DF82" s="1078"/>
      <c r="DG82" s="1078"/>
      <c r="DH82" s="1078"/>
      <c r="DI82" s="1078"/>
      <c r="DJ82" s="1078"/>
      <c r="DK82" s="1078"/>
      <c r="DL82" s="1078"/>
      <c r="DM82" s="1078"/>
      <c r="DN82" s="1078"/>
      <c r="DO82" s="1078"/>
      <c r="DP82" s="1078"/>
      <c r="DQ82" s="1078"/>
      <c r="DR82" s="1078"/>
      <c r="DS82" s="1078"/>
      <c r="DT82" s="1078"/>
      <c r="DU82" s="1078"/>
      <c r="DV82" s="1078"/>
      <c r="DW82" s="1078"/>
      <c r="DX82" s="1078"/>
      <c r="DY82" s="1078"/>
      <c r="DZ82" s="1078"/>
      <c r="EA82" s="1078"/>
      <c r="EB82" s="1078"/>
      <c r="EC82" s="1078"/>
      <c r="ED82" s="1078"/>
      <c r="EE82" s="1078"/>
      <c r="EF82" s="1078"/>
      <c r="EG82" s="1078"/>
      <c r="EH82" s="1078"/>
      <c r="EI82" s="1078"/>
      <c r="EJ82" s="1078"/>
      <c r="EK82" s="1078"/>
      <c r="EL82" s="1078"/>
      <c r="EM82" s="1078"/>
      <c r="EN82" s="1078"/>
      <c r="EO82" s="1078"/>
      <c r="EP82" s="1078"/>
      <c r="EQ82" s="1078"/>
      <c r="ER82" s="1078"/>
      <c r="ES82" s="1078"/>
      <c r="ET82" s="1078"/>
      <c r="EU82" s="1078"/>
      <c r="EV82" s="1078"/>
      <c r="EW82" s="1078"/>
    </row>
    <row r="83" spans="1:153" s="5" customFormat="1" ht="15" hidden="1" customHeight="1" outlineLevel="2">
      <c r="A83" s="17">
        <v>66</v>
      </c>
      <c r="B83" s="64"/>
      <c r="C83" s="130"/>
      <c r="D83" s="43">
        <f t="shared" si="35"/>
        <v>4</v>
      </c>
      <c r="E83" s="43">
        <f t="shared" ref="E83:E108" si="36">H83+4</f>
        <v>4</v>
      </c>
      <c r="F83" s="65">
        <f t="shared" ref="F83:F108" si="37">I83+20+J83</f>
        <v>20</v>
      </c>
      <c r="G83" s="131"/>
      <c r="H83" s="458"/>
      <c r="I83" s="458"/>
      <c r="J83" s="457"/>
      <c r="K83" s="100">
        <f t="shared" si="32"/>
        <v>0</v>
      </c>
      <c r="L83" s="92">
        <f t="shared" si="7"/>
        <v>0</v>
      </c>
      <c r="M83" s="127"/>
      <c r="N83" s="256"/>
      <c r="O83" s="257"/>
      <c r="P83" s="245"/>
      <c r="Q83" s="257"/>
      <c r="R83" s="257"/>
      <c r="S83" s="257"/>
      <c r="T83" s="129">
        <f t="shared" ref="T83:T108" si="38">C83*$R$15</f>
        <v>0</v>
      </c>
      <c r="U83" s="128">
        <f t="shared" ref="U83:U108" si="39">ROUND(G83*H83*(I83+J83)*T83/10^9,5)</f>
        <v>0</v>
      </c>
      <c r="V83" s="96"/>
      <c r="W83" s="97">
        <f t="shared" si="33"/>
        <v>0</v>
      </c>
      <c r="AB83" s="1075"/>
      <c r="AC83" s="1078"/>
      <c r="AD83" s="1078"/>
      <c r="AE83" s="1078"/>
      <c r="AF83" s="1078"/>
      <c r="AG83" s="1078"/>
      <c r="AH83" s="1078"/>
      <c r="AI83" s="1078"/>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c r="CL83" s="1078"/>
      <c r="CM83" s="1078"/>
      <c r="CN83" s="1078"/>
      <c r="CO83" s="1078"/>
      <c r="CP83" s="1078"/>
      <c r="CQ83" s="1078"/>
      <c r="CR83" s="1078"/>
      <c r="CS83" s="1078"/>
      <c r="CT83" s="1078"/>
      <c r="CU83" s="1078"/>
      <c r="CV83" s="1078"/>
      <c r="CW83" s="1078"/>
      <c r="CX83" s="1078"/>
      <c r="CY83" s="1078"/>
      <c r="CZ83" s="1078"/>
      <c r="DA83" s="1078"/>
      <c r="DB83" s="1078"/>
      <c r="DC83" s="1078"/>
      <c r="DD83" s="1078"/>
      <c r="DE83" s="1078"/>
      <c r="DF83" s="1078"/>
      <c r="DG83" s="1078"/>
      <c r="DH83" s="1078"/>
      <c r="DI83" s="1078"/>
      <c r="DJ83" s="1078"/>
      <c r="DK83" s="1078"/>
      <c r="DL83" s="1078"/>
      <c r="DM83" s="1078"/>
      <c r="DN83" s="1078"/>
      <c r="DO83" s="1078"/>
      <c r="DP83" s="1078"/>
      <c r="DQ83" s="1078"/>
      <c r="DR83" s="1078"/>
      <c r="DS83" s="1078"/>
      <c r="DT83" s="1078"/>
      <c r="DU83" s="1078"/>
      <c r="DV83" s="1078"/>
      <c r="DW83" s="1078"/>
      <c r="DX83" s="1078"/>
      <c r="DY83" s="1078"/>
      <c r="DZ83" s="1078"/>
      <c r="EA83" s="1078"/>
      <c r="EB83" s="1078"/>
      <c r="EC83" s="1078"/>
      <c r="ED83" s="1078"/>
      <c r="EE83" s="1078"/>
      <c r="EF83" s="1078"/>
      <c r="EG83" s="1078"/>
      <c r="EH83" s="1078"/>
      <c r="EI83" s="1078"/>
      <c r="EJ83" s="1078"/>
      <c r="EK83" s="1078"/>
      <c r="EL83" s="1078"/>
      <c r="EM83" s="1078"/>
      <c r="EN83" s="1078"/>
      <c r="EO83" s="1078"/>
      <c r="EP83" s="1078"/>
      <c r="EQ83" s="1078"/>
      <c r="ER83" s="1078"/>
      <c r="ES83" s="1078"/>
      <c r="ET83" s="1078"/>
      <c r="EU83" s="1078"/>
      <c r="EV83" s="1078"/>
      <c r="EW83" s="1078"/>
    </row>
    <row r="84" spans="1:153" s="5" customFormat="1" ht="15" hidden="1" customHeight="1" outlineLevel="2">
      <c r="A84" s="17">
        <v>67</v>
      </c>
      <c r="B84" s="64"/>
      <c r="C84" s="130"/>
      <c r="D84" s="43">
        <f t="shared" si="35"/>
        <v>4</v>
      </c>
      <c r="E84" s="43">
        <f t="shared" si="36"/>
        <v>4</v>
      </c>
      <c r="F84" s="65">
        <f t="shared" si="37"/>
        <v>20</v>
      </c>
      <c r="G84" s="131"/>
      <c r="H84" s="458"/>
      <c r="I84" s="458"/>
      <c r="J84" s="457"/>
      <c r="K84" s="100">
        <f t="shared" si="32"/>
        <v>0</v>
      </c>
      <c r="L84" s="92">
        <f t="shared" si="7"/>
        <v>0</v>
      </c>
      <c r="M84" s="127"/>
      <c r="N84" s="256"/>
      <c r="O84" s="257"/>
      <c r="P84" s="245"/>
      <c r="Q84" s="257"/>
      <c r="R84" s="257"/>
      <c r="S84" s="257"/>
      <c r="T84" s="129">
        <f t="shared" si="38"/>
        <v>0</v>
      </c>
      <c r="U84" s="128">
        <f t="shared" si="39"/>
        <v>0</v>
      </c>
      <c r="V84" s="96"/>
      <c r="W84" s="97">
        <f t="shared" si="33"/>
        <v>0</v>
      </c>
      <c r="AB84" s="1075"/>
      <c r="AC84" s="1078"/>
      <c r="AD84" s="1078"/>
      <c r="AE84" s="1078"/>
      <c r="AF84" s="1078"/>
      <c r="AG84" s="1078"/>
      <c r="AH84" s="1078"/>
      <c r="AI84" s="1078"/>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c r="CL84" s="1078"/>
      <c r="CM84" s="1078"/>
      <c r="CN84" s="1078"/>
      <c r="CO84" s="1078"/>
      <c r="CP84" s="1078"/>
      <c r="CQ84" s="1078"/>
      <c r="CR84" s="1078"/>
      <c r="CS84" s="1078"/>
      <c r="CT84" s="1078"/>
      <c r="CU84" s="1078"/>
      <c r="CV84" s="1078"/>
      <c r="CW84" s="1078"/>
      <c r="CX84" s="1078"/>
      <c r="CY84" s="1078"/>
      <c r="CZ84" s="1078"/>
      <c r="DA84" s="1078"/>
      <c r="DB84" s="1078"/>
      <c r="DC84" s="1078"/>
      <c r="DD84" s="1078"/>
      <c r="DE84" s="1078"/>
      <c r="DF84" s="1078"/>
      <c r="DG84" s="1078"/>
      <c r="DH84" s="1078"/>
      <c r="DI84" s="1078"/>
      <c r="DJ84" s="1078"/>
      <c r="DK84" s="1078"/>
      <c r="DL84" s="1078"/>
      <c r="DM84" s="1078"/>
      <c r="DN84" s="1078"/>
      <c r="DO84" s="1078"/>
      <c r="DP84" s="1078"/>
      <c r="DQ84" s="1078"/>
      <c r="DR84" s="1078"/>
      <c r="DS84" s="1078"/>
      <c r="DT84" s="1078"/>
      <c r="DU84" s="1078"/>
      <c r="DV84" s="1078"/>
      <c r="DW84" s="1078"/>
      <c r="DX84" s="1078"/>
      <c r="DY84" s="1078"/>
      <c r="DZ84" s="1078"/>
      <c r="EA84" s="1078"/>
      <c r="EB84" s="1078"/>
      <c r="EC84" s="1078"/>
      <c r="ED84" s="1078"/>
      <c r="EE84" s="1078"/>
      <c r="EF84" s="1078"/>
      <c r="EG84" s="1078"/>
      <c r="EH84" s="1078"/>
      <c r="EI84" s="1078"/>
      <c r="EJ84" s="1078"/>
      <c r="EK84" s="1078"/>
      <c r="EL84" s="1078"/>
      <c r="EM84" s="1078"/>
      <c r="EN84" s="1078"/>
      <c r="EO84" s="1078"/>
      <c r="EP84" s="1078"/>
      <c r="EQ84" s="1078"/>
      <c r="ER84" s="1078"/>
      <c r="ES84" s="1078"/>
      <c r="ET84" s="1078"/>
      <c r="EU84" s="1078"/>
      <c r="EV84" s="1078"/>
      <c r="EW84" s="1078"/>
    </row>
    <row r="85" spans="1:153" s="5" customFormat="1" ht="15" hidden="1" customHeight="1" outlineLevel="2">
      <c r="A85" s="17">
        <v>68</v>
      </c>
      <c r="B85" s="64"/>
      <c r="C85" s="130"/>
      <c r="D85" s="43">
        <f t="shared" si="35"/>
        <v>4</v>
      </c>
      <c r="E85" s="43">
        <f t="shared" si="36"/>
        <v>4</v>
      </c>
      <c r="F85" s="65">
        <f t="shared" si="37"/>
        <v>20</v>
      </c>
      <c r="G85" s="131"/>
      <c r="H85" s="458"/>
      <c r="I85" s="458"/>
      <c r="J85" s="457"/>
      <c r="K85" s="100">
        <f t="shared" si="32"/>
        <v>0</v>
      </c>
      <c r="L85" s="92">
        <f t="shared" si="7"/>
        <v>0</v>
      </c>
      <c r="M85" s="127"/>
      <c r="N85" s="256"/>
      <c r="O85" s="257"/>
      <c r="P85" s="245"/>
      <c r="Q85" s="257"/>
      <c r="R85" s="257"/>
      <c r="S85" s="257"/>
      <c r="T85" s="129">
        <f t="shared" si="38"/>
        <v>0</v>
      </c>
      <c r="U85" s="128">
        <f t="shared" si="39"/>
        <v>0</v>
      </c>
      <c r="V85" s="96"/>
      <c r="W85" s="97">
        <f t="shared" si="33"/>
        <v>0</v>
      </c>
      <c r="AB85" s="1075"/>
      <c r="AC85" s="1078"/>
      <c r="AD85" s="1078"/>
      <c r="AE85" s="1078"/>
      <c r="AF85" s="1078"/>
      <c r="AG85" s="1078"/>
      <c r="AH85" s="1078"/>
      <c r="AI85" s="1078"/>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c r="CL85" s="1078"/>
      <c r="CM85" s="1078"/>
      <c r="CN85" s="1078"/>
      <c r="CO85" s="1078"/>
      <c r="CP85" s="1078"/>
      <c r="CQ85" s="1078"/>
      <c r="CR85" s="1078"/>
      <c r="CS85" s="1078"/>
      <c r="CT85" s="1078"/>
      <c r="CU85" s="1078"/>
      <c r="CV85" s="1078"/>
      <c r="CW85" s="1078"/>
      <c r="CX85" s="1078"/>
      <c r="CY85" s="1078"/>
      <c r="CZ85" s="1078"/>
      <c r="DA85" s="1078"/>
      <c r="DB85" s="1078"/>
      <c r="DC85" s="1078"/>
      <c r="DD85" s="1078"/>
      <c r="DE85" s="1078"/>
      <c r="DF85" s="1078"/>
      <c r="DG85" s="1078"/>
      <c r="DH85" s="1078"/>
      <c r="DI85" s="1078"/>
      <c r="DJ85" s="1078"/>
      <c r="DK85" s="1078"/>
      <c r="DL85" s="1078"/>
      <c r="DM85" s="1078"/>
      <c r="DN85" s="1078"/>
      <c r="DO85" s="1078"/>
      <c r="DP85" s="1078"/>
      <c r="DQ85" s="1078"/>
      <c r="DR85" s="1078"/>
      <c r="DS85" s="1078"/>
      <c r="DT85" s="1078"/>
      <c r="DU85" s="1078"/>
      <c r="DV85" s="1078"/>
      <c r="DW85" s="1078"/>
      <c r="DX85" s="1078"/>
      <c r="DY85" s="1078"/>
      <c r="DZ85" s="1078"/>
      <c r="EA85" s="1078"/>
      <c r="EB85" s="1078"/>
      <c r="EC85" s="1078"/>
      <c r="ED85" s="1078"/>
      <c r="EE85" s="1078"/>
      <c r="EF85" s="1078"/>
      <c r="EG85" s="1078"/>
      <c r="EH85" s="1078"/>
      <c r="EI85" s="1078"/>
      <c r="EJ85" s="1078"/>
      <c r="EK85" s="1078"/>
      <c r="EL85" s="1078"/>
      <c r="EM85" s="1078"/>
      <c r="EN85" s="1078"/>
      <c r="EO85" s="1078"/>
      <c r="EP85" s="1078"/>
      <c r="EQ85" s="1078"/>
      <c r="ER85" s="1078"/>
      <c r="ES85" s="1078"/>
      <c r="ET85" s="1078"/>
      <c r="EU85" s="1078"/>
      <c r="EV85" s="1078"/>
      <c r="EW85" s="1078"/>
    </row>
    <row r="86" spans="1:153" s="5" customFormat="1" ht="15" hidden="1" customHeight="1" outlineLevel="2">
      <c r="A86" s="17">
        <v>69</v>
      </c>
      <c r="B86" s="64"/>
      <c r="C86" s="130"/>
      <c r="D86" s="43">
        <f t="shared" si="35"/>
        <v>4</v>
      </c>
      <c r="E86" s="43">
        <f t="shared" si="36"/>
        <v>4</v>
      </c>
      <c r="F86" s="65">
        <f t="shared" si="37"/>
        <v>20</v>
      </c>
      <c r="G86" s="131"/>
      <c r="H86" s="458"/>
      <c r="I86" s="458"/>
      <c r="J86" s="457"/>
      <c r="K86" s="100">
        <f t="shared" si="32"/>
        <v>0</v>
      </c>
      <c r="L86" s="92">
        <f t="shared" si="7"/>
        <v>0</v>
      </c>
      <c r="M86" s="127"/>
      <c r="N86" s="256"/>
      <c r="O86" s="257"/>
      <c r="P86" s="245"/>
      <c r="Q86" s="257"/>
      <c r="R86" s="257"/>
      <c r="S86" s="257"/>
      <c r="T86" s="129">
        <f t="shared" si="38"/>
        <v>0</v>
      </c>
      <c r="U86" s="128">
        <f t="shared" si="39"/>
        <v>0</v>
      </c>
      <c r="V86" s="96"/>
      <c r="W86" s="97">
        <f t="shared" si="33"/>
        <v>0</v>
      </c>
      <c r="AB86" s="1075"/>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c r="CL86" s="1078"/>
      <c r="CM86" s="1078"/>
      <c r="CN86" s="1078"/>
      <c r="CO86" s="1078"/>
      <c r="CP86" s="1078"/>
      <c r="CQ86" s="1078"/>
      <c r="CR86" s="1078"/>
      <c r="CS86" s="1078"/>
      <c r="CT86" s="1078"/>
      <c r="CU86" s="1078"/>
      <c r="CV86" s="1078"/>
      <c r="CW86" s="1078"/>
      <c r="CX86" s="1078"/>
      <c r="CY86" s="1078"/>
      <c r="CZ86" s="1078"/>
      <c r="DA86" s="1078"/>
      <c r="DB86" s="1078"/>
      <c r="DC86" s="1078"/>
      <c r="DD86" s="1078"/>
      <c r="DE86" s="1078"/>
      <c r="DF86" s="1078"/>
      <c r="DG86" s="1078"/>
      <c r="DH86" s="1078"/>
      <c r="DI86" s="1078"/>
      <c r="DJ86" s="1078"/>
      <c r="DK86" s="1078"/>
      <c r="DL86" s="1078"/>
      <c r="DM86" s="1078"/>
      <c r="DN86" s="1078"/>
      <c r="DO86" s="1078"/>
      <c r="DP86" s="1078"/>
      <c r="DQ86" s="1078"/>
      <c r="DR86" s="1078"/>
      <c r="DS86" s="1078"/>
      <c r="DT86" s="1078"/>
      <c r="DU86" s="1078"/>
      <c r="DV86" s="1078"/>
      <c r="DW86" s="1078"/>
      <c r="DX86" s="1078"/>
      <c r="DY86" s="1078"/>
      <c r="DZ86" s="1078"/>
      <c r="EA86" s="1078"/>
      <c r="EB86" s="1078"/>
      <c r="EC86" s="1078"/>
      <c r="ED86" s="1078"/>
      <c r="EE86" s="1078"/>
      <c r="EF86" s="1078"/>
      <c r="EG86" s="1078"/>
      <c r="EH86" s="1078"/>
      <c r="EI86" s="1078"/>
      <c r="EJ86" s="1078"/>
      <c r="EK86" s="1078"/>
      <c r="EL86" s="1078"/>
      <c r="EM86" s="1078"/>
      <c r="EN86" s="1078"/>
      <c r="EO86" s="1078"/>
      <c r="EP86" s="1078"/>
      <c r="EQ86" s="1078"/>
      <c r="ER86" s="1078"/>
      <c r="ES86" s="1078"/>
      <c r="ET86" s="1078"/>
      <c r="EU86" s="1078"/>
      <c r="EV86" s="1078"/>
      <c r="EW86" s="1078"/>
    </row>
    <row r="87" spans="1:153" s="5" customFormat="1" ht="15" hidden="1" customHeight="1" outlineLevel="2">
      <c r="A87" s="17">
        <v>70</v>
      </c>
      <c r="B87" s="64"/>
      <c r="C87" s="130"/>
      <c r="D87" s="43">
        <f t="shared" si="35"/>
        <v>4</v>
      </c>
      <c r="E87" s="43">
        <f t="shared" si="36"/>
        <v>4</v>
      </c>
      <c r="F87" s="65">
        <f t="shared" si="37"/>
        <v>20</v>
      </c>
      <c r="G87" s="131"/>
      <c r="H87" s="458"/>
      <c r="I87" s="458"/>
      <c r="J87" s="457"/>
      <c r="K87" s="100">
        <f t="shared" si="32"/>
        <v>0</v>
      </c>
      <c r="L87" s="92">
        <f t="shared" si="7"/>
        <v>0</v>
      </c>
      <c r="M87" s="127"/>
      <c r="N87" s="256"/>
      <c r="O87" s="257"/>
      <c r="P87" s="245"/>
      <c r="Q87" s="257"/>
      <c r="R87" s="257"/>
      <c r="S87" s="257"/>
      <c r="T87" s="129">
        <f t="shared" si="38"/>
        <v>0</v>
      </c>
      <c r="U87" s="128">
        <f t="shared" si="39"/>
        <v>0</v>
      </c>
      <c r="V87" s="96"/>
      <c r="W87" s="97">
        <f t="shared" si="33"/>
        <v>0</v>
      </c>
      <c r="AB87" s="1075"/>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c r="CL87" s="1078"/>
      <c r="CM87" s="1078"/>
      <c r="CN87" s="1078"/>
      <c r="CO87" s="1078"/>
      <c r="CP87" s="1078"/>
      <c r="CQ87" s="1078"/>
      <c r="CR87" s="1078"/>
      <c r="CS87" s="1078"/>
      <c r="CT87" s="1078"/>
      <c r="CU87" s="1078"/>
      <c r="CV87" s="1078"/>
      <c r="CW87" s="1078"/>
      <c r="CX87" s="1078"/>
      <c r="CY87" s="1078"/>
      <c r="CZ87" s="1078"/>
      <c r="DA87" s="1078"/>
      <c r="DB87" s="1078"/>
      <c r="DC87" s="1078"/>
      <c r="DD87" s="1078"/>
      <c r="DE87" s="1078"/>
      <c r="DF87" s="1078"/>
      <c r="DG87" s="1078"/>
      <c r="DH87" s="1078"/>
      <c r="DI87" s="1078"/>
      <c r="DJ87" s="1078"/>
      <c r="DK87" s="1078"/>
      <c r="DL87" s="1078"/>
      <c r="DM87" s="1078"/>
      <c r="DN87" s="1078"/>
      <c r="DO87" s="1078"/>
      <c r="DP87" s="1078"/>
      <c r="DQ87" s="1078"/>
      <c r="DR87" s="1078"/>
      <c r="DS87" s="1078"/>
      <c r="DT87" s="1078"/>
      <c r="DU87" s="1078"/>
      <c r="DV87" s="1078"/>
      <c r="DW87" s="1078"/>
      <c r="DX87" s="1078"/>
      <c r="DY87" s="1078"/>
      <c r="DZ87" s="1078"/>
      <c r="EA87" s="1078"/>
      <c r="EB87" s="1078"/>
      <c r="EC87" s="1078"/>
      <c r="ED87" s="1078"/>
      <c r="EE87" s="1078"/>
      <c r="EF87" s="1078"/>
      <c r="EG87" s="1078"/>
      <c r="EH87" s="1078"/>
      <c r="EI87" s="1078"/>
      <c r="EJ87" s="1078"/>
      <c r="EK87" s="1078"/>
      <c r="EL87" s="1078"/>
      <c r="EM87" s="1078"/>
      <c r="EN87" s="1078"/>
      <c r="EO87" s="1078"/>
      <c r="EP87" s="1078"/>
      <c r="EQ87" s="1078"/>
      <c r="ER87" s="1078"/>
      <c r="ES87" s="1078"/>
      <c r="ET87" s="1078"/>
      <c r="EU87" s="1078"/>
      <c r="EV87" s="1078"/>
      <c r="EW87" s="1078"/>
    </row>
    <row r="88" spans="1:153" s="5" customFormat="1" ht="15" hidden="1" customHeight="1" outlineLevel="2">
      <c r="A88" s="17">
        <v>71</v>
      </c>
      <c r="B88" s="64"/>
      <c r="C88" s="130"/>
      <c r="D88" s="43">
        <f t="shared" si="35"/>
        <v>4</v>
      </c>
      <c r="E88" s="43">
        <f t="shared" si="36"/>
        <v>4</v>
      </c>
      <c r="F88" s="65">
        <f t="shared" si="37"/>
        <v>20</v>
      </c>
      <c r="G88" s="131"/>
      <c r="H88" s="458"/>
      <c r="I88" s="458"/>
      <c r="J88" s="457"/>
      <c r="K88" s="100">
        <f t="shared" si="32"/>
        <v>0</v>
      </c>
      <c r="L88" s="92">
        <f t="shared" si="7"/>
        <v>0</v>
      </c>
      <c r="M88" s="127"/>
      <c r="N88" s="256"/>
      <c r="O88" s="257"/>
      <c r="P88" s="245"/>
      <c r="Q88" s="257"/>
      <c r="R88" s="257"/>
      <c r="S88" s="257"/>
      <c r="T88" s="129">
        <f t="shared" si="38"/>
        <v>0</v>
      </c>
      <c r="U88" s="128">
        <f t="shared" si="39"/>
        <v>0</v>
      </c>
      <c r="V88" s="96"/>
      <c r="W88" s="97">
        <f t="shared" si="33"/>
        <v>0</v>
      </c>
      <c r="AB88" s="1075"/>
      <c r="AC88" s="1078"/>
      <c r="AD88" s="1078"/>
      <c r="AE88" s="1078"/>
      <c r="AF88" s="1078"/>
      <c r="AG88" s="1078"/>
      <c r="AH88" s="1078"/>
      <c r="AI88" s="1078"/>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c r="CL88" s="1078"/>
      <c r="CM88" s="1078"/>
      <c r="CN88" s="1078"/>
      <c r="CO88" s="1078"/>
      <c r="CP88" s="1078"/>
      <c r="CQ88" s="1078"/>
      <c r="CR88" s="1078"/>
      <c r="CS88" s="1078"/>
      <c r="CT88" s="1078"/>
      <c r="CU88" s="1078"/>
      <c r="CV88" s="1078"/>
      <c r="CW88" s="1078"/>
      <c r="CX88" s="1078"/>
      <c r="CY88" s="1078"/>
      <c r="CZ88" s="1078"/>
      <c r="DA88" s="1078"/>
      <c r="DB88" s="1078"/>
      <c r="DC88" s="1078"/>
      <c r="DD88" s="1078"/>
      <c r="DE88" s="1078"/>
      <c r="DF88" s="1078"/>
      <c r="DG88" s="1078"/>
      <c r="DH88" s="1078"/>
      <c r="DI88" s="1078"/>
      <c r="DJ88" s="1078"/>
      <c r="DK88" s="1078"/>
      <c r="DL88" s="1078"/>
      <c r="DM88" s="1078"/>
      <c r="DN88" s="1078"/>
      <c r="DO88" s="1078"/>
      <c r="DP88" s="1078"/>
      <c r="DQ88" s="1078"/>
      <c r="DR88" s="1078"/>
      <c r="DS88" s="1078"/>
      <c r="DT88" s="1078"/>
      <c r="DU88" s="1078"/>
      <c r="DV88" s="1078"/>
      <c r="DW88" s="1078"/>
      <c r="DX88" s="1078"/>
      <c r="DY88" s="1078"/>
      <c r="DZ88" s="1078"/>
      <c r="EA88" s="1078"/>
      <c r="EB88" s="1078"/>
      <c r="EC88" s="1078"/>
      <c r="ED88" s="1078"/>
      <c r="EE88" s="1078"/>
      <c r="EF88" s="1078"/>
      <c r="EG88" s="1078"/>
      <c r="EH88" s="1078"/>
      <c r="EI88" s="1078"/>
      <c r="EJ88" s="1078"/>
      <c r="EK88" s="1078"/>
      <c r="EL88" s="1078"/>
      <c r="EM88" s="1078"/>
      <c r="EN88" s="1078"/>
      <c r="EO88" s="1078"/>
      <c r="EP88" s="1078"/>
      <c r="EQ88" s="1078"/>
      <c r="ER88" s="1078"/>
      <c r="ES88" s="1078"/>
      <c r="ET88" s="1078"/>
      <c r="EU88" s="1078"/>
      <c r="EV88" s="1078"/>
      <c r="EW88" s="1078"/>
    </row>
    <row r="89" spans="1:153" s="5" customFormat="1" ht="15" hidden="1" customHeight="1" outlineLevel="2">
      <c r="A89" s="17">
        <v>72</v>
      </c>
      <c r="B89" s="64"/>
      <c r="C89" s="130"/>
      <c r="D89" s="43">
        <f t="shared" si="35"/>
        <v>4</v>
      </c>
      <c r="E89" s="43">
        <f t="shared" si="36"/>
        <v>4</v>
      </c>
      <c r="F89" s="65">
        <f t="shared" si="37"/>
        <v>20</v>
      </c>
      <c r="G89" s="131"/>
      <c r="H89" s="458"/>
      <c r="I89" s="458"/>
      <c r="J89" s="457"/>
      <c r="K89" s="100">
        <f t="shared" si="32"/>
        <v>0</v>
      </c>
      <c r="L89" s="92">
        <f t="shared" si="7"/>
        <v>0</v>
      </c>
      <c r="M89" s="127"/>
      <c r="N89" s="256"/>
      <c r="O89" s="257"/>
      <c r="P89" s="245"/>
      <c r="Q89" s="257"/>
      <c r="R89" s="257"/>
      <c r="S89" s="257"/>
      <c r="T89" s="129">
        <f t="shared" si="38"/>
        <v>0</v>
      </c>
      <c r="U89" s="128">
        <f t="shared" si="39"/>
        <v>0</v>
      </c>
      <c r="V89" s="96"/>
      <c r="W89" s="97">
        <f t="shared" si="33"/>
        <v>0</v>
      </c>
      <c r="AB89" s="1075"/>
      <c r="AC89" s="1078"/>
      <c r="AD89" s="1078"/>
      <c r="AE89" s="1078"/>
      <c r="AF89" s="1078"/>
      <c r="AG89" s="1078"/>
      <c r="AH89" s="1078"/>
      <c r="AI89" s="1078"/>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c r="CL89" s="1078"/>
      <c r="CM89" s="1078"/>
      <c r="CN89" s="1078"/>
      <c r="CO89" s="1078"/>
      <c r="CP89" s="1078"/>
      <c r="CQ89" s="1078"/>
      <c r="CR89" s="1078"/>
      <c r="CS89" s="1078"/>
      <c r="CT89" s="1078"/>
      <c r="CU89" s="1078"/>
      <c r="CV89" s="1078"/>
      <c r="CW89" s="1078"/>
      <c r="CX89" s="1078"/>
      <c r="CY89" s="1078"/>
      <c r="CZ89" s="1078"/>
      <c r="DA89" s="1078"/>
      <c r="DB89" s="1078"/>
      <c r="DC89" s="1078"/>
      <c r="DD89" s="1078"/>
      <c r="DE89" s="1078"/>
      <c r="DF89" s="1078"/>
      <c r="DG89" s="1078"/>
      <c r="DH89" s="1078"/>
      <c r="DI89" s="1078"/>
      <c r="DJ89" s="1078"/>
      <c r="DK89" s="1078"/>
      <c r="DL89" s="1078"/>
      <c r="DM89" s="1078"/>
      <c r="DN89" s="1078"/>
      <c r="DO89" s="1078"/>
      <c r="DP89" s="1078"/>
      <c r="DQ89" s="1078"/>
      <c r="DR89" s="1078"/>
      <c r="DS89" s="1078"/>
      <c r="DT89" s="1078"/>
      <c r="DU89" s="1078"/>
      <c r="DV89" s="1078"/>
      <c r="DW89" s="1078"/>
      <c r="DX89" s="1078"/>
      <c r="DY89" s="1078"/>
      <c r="DZ89" s="1078"/>
      <c r="EA89" s="1078"/>
      <c r="EB89" s="1078"/>
      <c r="EC89" s="1078"/>
      <c r="ED89" s="1078"/>
      <c r="EE89" s="1078"/>
      <c r="EF89" s="1078"/>
      <c r="EG89" s="1078"/>
      <c r="EH89" s="1078"/>
      <c r="EI89" s="1078"/>
      <c r="EJ89" s="1078"/>
      <c r="EK89" s="1078"/>
      <c r="EL89" s="1078"/>
      <c r="EM89" s="1078"/>
      <c r="EN89" s="1078"/>
      <c r="EO89" s="1078"/>
      <c r="EP89" s="1078"/>
      <c r="EQ89" s="1078"/>
      <c r="ER89" s="1078"/>
      <c r="ES89" s="1078"/>
      <c r="ET89" s="1078"/>
      <c r="EU89" s="1078"/>
      <c r="EV89" s="1078"/>
      <c r="EW89" s="1078"/>
    </row>
    <row r="90" spans="1:153" s="5" customFormat="1" ht="15" hidden="1" customHeight="1" outlineLevel="2">
      <c r="A90" s="17">
        <v>73</v>
      </c>
      <c r="B90" s="64"/>
      <c r="C90" s="130"/>
      <c r="D90" s="43">
        <f t="shared" si="35"/>
        <v>4</v>
      </c>
      <c r="E90" s="43">
        <f t="shared" si="36"/>
        <v>4</v>
      </c>
      <c r="F90" s="65">
        <f t="shared" si="37"/>
        <v>20</v>
      </c>
      <c r="G90" s="131"/>
      <c r="H90" s="458"/>
      <c r="I90" s="458"/>
      <c r="J90" s="457"/>
      <c r="K90" s="100">
        <f t="shared" si="32"/>
        <v>0</v>
      </c>
      <c r="L90" s="92">
        <f t="shared" si="7"/>
        <v>0</v>
      </c>
      <c r="M90" s="127"/>
      <c r="N90" s="256"/>
      <c r="O90" s="257"/>
      <c r="P90" s="245"/>
      <c r="Q90" s="257"/>
      <c r="R90" s="257"/>
      <c r="S90" s="257"/>
      <c r="T90" s="129">
        <f t="shared" si="38"/>
        <v>0</v>
      </c>
      <c r="U90" s="128">
        <f t="shared" si="39"/>
        <v>0</v>
      </c>
      <c r="V90" s="96"/>
      <c r="W90" s="97">
        <f t="shared" si="33"/>
        <v>0</v>
      </c>
      <c r="AB90" s="1075"/>
      <c r="AC90" s="1078"/>
      <c r="AD90" s="1078"/>
      <c r="AE90" s="1078"/>
      <c r="AF90" s="1078"/>
      <c r="AG90" s="1078"/>
      <c r="AH90" s="1078"/>
      <c r="AI90" s="1078"/>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c r="CL90" s="1078"/>
      <c r="CM90" s="1078"/>
      <c r="CN90" s="1078"/>
      <c r="CO90" s="1078"/>
      <c r="CP90" s="1078"/>
      <c r="CQ90" s="1078"/>
      <c r="CR90" s="1078"/>
      <c r="CS90" s="1078"/>
      <c r="CT90" s="1078"/>
      <c r="CU90" s="1078"/>
      <c r="CV90" s="1078"/>
      <c r="CW90" s="1078"/>
      <c r="CX90" s="1078"/>
      <c r="CY90" s="1078"/>
      <c r="CZ90" s="1078"/>
      <c r="DA90" s="1078"/>
      <c r="DB90" s="1078"/>
      <c r="DC90" s="1078"/>
      <c r="DD90" s="1078"/>
      <c r="DE90" s="1078"/>
      <c r="DF90" s="1078"/>
      <c r="DG90" s="1078"/>
      <c r="DH90" s="1078"/>
      <c r="DI90" s="1078"/>
      <c r="DJ90" s="1078"/>
      <c r="DK90" s="1078"/>
      <c r="DL90" s="1078"/>
      <c r="DM90" s="1078"/>
      <c r="DN90" s="1078"/>
      <c r="DO90" s="1078"/>
      <c r="DP90" s="1078"/>
      <c r="DQ90" s="1078"/>
      <c r="DR90" s="1078"/>
      <c r="DS90" s="1078"/>
      <c r="DT90" s="1078"/>
      <c r="DU90" s="1078"/>
      <c r="DV90" s="1078"/>
      <c r="DW90" s="1078"/>
      <c r="DX90" s="1078"/>
      <c r="DY90" s="1078"/>
      <c r="DZ90" s="1078"/>
      <c r="EA90" s="1078"/>
      <c r="EB90" s="1078"/>
      <c r="EC90" s="1078"/>
      <c r="ED90" s="1078"/>
      <c r="EE90" s="1078"/>
      <c r="EF90" s="1078"/>
      <c r="EG90" s="1078"/>
      <c r="EH90" s="1078"/>
      <c r="EI90" s="1078"/>
      <c r="EJ90" s="1078"/>
      <c r="EK90" s="1078"/>
      <c r="EL90" s="1078"/>
      <c r="EM90" s="1078"/>
      <c r="EN90" s="1078"/>
      <c r="EO90" s="1078"/>
      <c r="EP90" s="1078"/>
      <c r="EQ90" s="1078"/>
      <c r="ER90" s="1078"/>
      <c r="ES90" s="1078"/>
      <c r="ET90" s="1078"/>
      <c r="EU90" s="1078"/>
      <c r="EV90" s="1078"/>
      <c r="EW90" s="1078"/>
    </row>
    <row r="91" spans="1:153" s="5" customFormat="1" ht="15" hidden="1" customHeight="1" outlineLevel="2">
      <c r="A91" s="17">
        <v>74</v>
      </c>
      <c r="B91" s="64"/>
      <c r="C91" s="130"/>
      <c r="D91" s="43">
        <f t="shared" si="35"/>
        <v>4</v>
      </c>
      <c r="E91" s="43">
        <f t="shared" si="36"/>
        <v>4</v>
      </c>
      <c r="F91" s="65">
        <f t="shared" si="37"/>
        <v>20</v>
      </c>
      <c r="G91" s="131"/>
      <c r="H91" s="458"/>
      <c r="I91" s="458"/>
      <c r="J91" s="457"/>
      <c r="K91" s="100">
        <f t="shared" si="32"/>
        <v>0</v>
      </c>
      <c r="L91" s="92">
        <f t="shared" si="7"/>
        <v>0</v>
      </c>
      <c r="M91" s="127"/>
      <c r="N91" s="256"/>
      <c r="O91" s="257"/>
      <c r="P91" s="245"/>
      <c r="Q91" s="257"/>
      <c r="R91" s="257"/>
      <c r="S91" s="257"/>
      <c r="T91" s="129">
        <f t="shared" si="38"/>
        <v>0</v>
      </c>
      <c r="U91" s="128">
        <f t="shared" si="39"/>
        <v>0</v>
      </c>
      <c r="V91" s="96"/>
      <c r="W91" s="97">
        <f t="shared" si="33"/>
        <v>0</v>
      </c>
      <c r="AB91" s="1075"/>
      <c r="AC91" s="1078"/>
      <c r="AD91" s="1078"/>
      <c r="AE91" s="1078"/>
      <c r="AF91" s="1078"/>
      <c r="AG91" s="1078"/>
      <c r="AH91" s="1078"/>
      <c r="AI91" s="1078"/>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c r="CL91" s="1078"/>
      <c r="CM91" s="1078"/>
      <c r="CN91" s="1078"/>
      <c r="CO91" s="1078"/>
      <c r="CP91" s="1078"/>
      <c r="CQ91" s="1078"/>
      <c r="CR91" s="1078"/>
      <c r="CS91" s="1078"/>
      <c r="CT91" s="1078"/>
      <c r="CU91" s="1078"/>
      <c r="CV91" s="1078"/>
      <c r="CW91" s="1078"/>
      <c r="CX91" s="1078"/>
      <c r="CY91" s="1078"/>
      <c r="CZ91" s="1078"/>
      <c r="DA91" s="1078"/>
      <c r="DB91" s="1078"/>
      <c r="DC91" s="1078"/>
      <c r="DD91" s="1078"/>
      <c r="DE91" s="1078"/>
      <c r="DF91" s="1078"/>
      <c r="DG91" s="1078"/>
      <c r="DH91" s="1078"/>
      <c r="DI91" s="1078"/>
      <c r="DJ91" s="1078"/>
      <c r="DK91" s="1078"/>
      <c r="DL91" s="1078"/>
      <c r="DM91" s="1078"/>
      <c r="DN91" s="1078"/>
      <c r="DO91" s="1078"/>
      <c r="DP91" s="1078"/>
      <c r="DQ91" s="1078"/>
      <c r="DR91" s="1078"/>
      <c r="DS91" s="1078"/>
      <c r="DT91" s="1078"/>
      <c r="DU91" s="1078"/>
      <c r="DV91" s="1078"/>
      <c r="DW91" s="1078"/>
      <c r="DX91" s="1078"/>
      <c r="DY91" s="1078"/>
      <c r="DZ91" s="1078"/>
      <c r="EA91" s="1078"/>
      <c r="EB91" s="1078"/>
      <c r="EC91" s="1078"/>
      <c r="ED91" s="1078"/>
      <c r="EE91" s="1078"/>
      <c r="EF91" s="1078"/>
      <c r="EG91" s="1078"/>
      <c r="EH91" s="1078"/>
      <c r="EI91" s="1078"/>
      <c r="EJ91" s="1078"/>
      <c r="EK91" s="1078"/>
      <c r="EL91" s="1078"/>
      <c r="EM91" s="1078"/>
      <c r="EN91" s="1078"/>
      <c r="EO91" s="1078"/>
      <c r="EP91" s="1078"/>
      <c r="EQ91" s="1078"/>
      <c r="ER91" s="1078"/>
      <c r="ES91" s="1078"/>
      <c r="ET91" s="1078"/>
      <c r="EU91" s="1078"/>
      <c r="EV91" s="1078"/>
      <c r="EW91" s="1078"/>
    </row>
    <row r="92" spans="1:153" s="5" customFormat="1" ht="15" hidden="1" customHeight="1" outlineLevel="2">
      <c r="A92" s="17">
        <v>75</v>
      </c>
      <c r="B92" s="64"/>
      <c r="C92" s="130"/>
      <c r="D92" s="43">
        <f t="shared" si="35"/>
        <v>4</v>
      </c>
      <c r="E92" s="43">
        <f t="shared" si="36"/>
        <v>4</v>
      </c>
      <c r="F92" s="65">
        <f t="shared" si="37"/>
        <v>20</v>
      </c>
      <c r="G92" s="131"/>
      <c r="H92" s="458"/>
      <c r="I92" s="458"/>
      <c r="J92" s="457"/>
      <c r="K92" s="100">
        <f t="shared" si="32"/>
        <v>0</v>
      </c>
      <c r="L92" s="92">
        <f t="shared" si="7"/>
        <v>0</v>
      </c>
      <c r="M92" s="127"/>
      <c r="N92" s="256"/>
      <c r="O92" s="257"/>
      <c r="P92" s="245"/>
      <c r="Q92" s="257"/>
      <c r="R92" s="257"/>
      <c r="S92" s="257"/>
      <c r="T92" s="129">
        <f t="shared" si="38"/>
        <v>0</v>
      </c>
      <c r="U92" s="128">
        <f t="shared" si="39"/>
        <v>0</v>
      </c>
      <c r="V92" s="96"/>
      <c r="W92" s="97">
        <f t="shared" si="33"/>
        <v>0</v>
      </c>
      <c r="AB92" s="1075"/>
      <c r="AC92" s="1078"/>
      <c r="AD92" s="1078"/>
      <c r="AE92" s="1078"/>
      <c r="AF92" s="1078"/>
      <c r="AG92" s="1078"/>
      <c r="AH92" s="1078"/>
      <c r="AI92" s="107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c r="CL92" s="1078"/>
      <c r="CM92" s="1078"/>
      <c r="CN92" s="1078"/>
      <c r="CO92" s="1078"/>
      <c r="CP92" s="1078"/>
      <c r="CQ92" s="1078"/>
      <c r="CR92" s="1078"/>
      <c r="CS92" s="1078"/>
      <c r="CT92" s="1078"/>
      <c r="CU92" s="1078"/>
      <c r="CV92" s="1078"/>
      <c r="CW92" s="1078"/>
      <c r="CX92" s="1078"/>
      <c r="CY92" s="1078"/>
      <c r="CZ92" s="1078"/>
      <c r="DA92" s="1078"/>
      <c r="DB92" s="1078"/>
      <c r="DC92" s="1078"/>
      <c r="DD92" s="1078"/>
      <c r="DE92" s="1078"/>
      <c r="DF92" s="1078"/>
      <c r="DG92" s="1078"/>
      <c r="DH92" s="1078"/>
      <c r="DI92" s="1078"/>
      <c r="DJ92" s="1078"/>
      <c r="DK92" s="1078"/>
      <c r="DL92" s="1078"/>
      <c r="DM92" s="1078"/>
      <c r="DN92" s="1078"/>
      <c r="DO92" s="1078"/>
      <c r="DP92" s="1078"/>
      <c r="DQ92" s="1078"/>
      <c r="DR92" s="1078"/>
      <c r="DS92" s="1078"/>
      <c r="DT92" s="1078"/>
      <c r="DU92" s="1078"/>
      <c r="DV92" s="1078"/>
      <c r="DW92" s="1078"/>
      <c r="DX92" s="1078"/>
      <c r="DY92" s="1078"/>
      <c r="DZ92" s="1078"/>
      <c r="EA92" s="1078"/>
      <c r="EB92" s="1078"/>
      <c r="EC92" s="1078"/>
      <c r="ED92" s="1078"/>
      <c r="EE92" s="1078"/>
      <c r="EF92" s="1078"/>
      <c r="EG92" s="1078"/>
      <c r="EH92" s="1078"/>
      <c r="EI92" s="1078"/>
      <c r="EJ92" s="1078"/>
      <c r="EK92" s="1078"/>
      <c r="EL92" s="1078"/>
      <c r="EM92" s="1078"/>
      <c r="EN92" s="1078"/>
      <c r="EO92" s="1078"/>
      <c r="EP92" s="1078"/>
      <c r="EQ92" s="1078"/>
      <c r="ER92" s="1078"/>
      <c r="ES92" s="1078"/>
      <c r="ET92" s="1078"/>
      <c r="EU92" s="1078"/>
      <c r="EV92" s="1078"/>
      <c r="EW92" s="1078"/>
    </row>
    <row r="93" spans="1:153" s="5" customFormat="1" ht="15" hidden="1" customHeight="1" outlineLevel="2">
      <c r="A93" s="17">
        <v>76</v>
      </c>
      <c r="B93" s="64"/>
      <c r="C93" s="130"/>
      <c r="D93" s="43">
        <f t="shared" si="35"/>
        <v>4</v>
      </c>
      <c r="E93" s="43">
        <f t="shared" si="36"/>
        <v>4</v>
      </c>
      <c r="F93" s="65">
        <f t="shared" si="37"/>
        <v>20</v>
      </c>
      <c r="G93" s="131"/>
      <c r="H93" s="458"/>
      <c r="I93" s="458"/>
      <c r="J93" s="457"/>
      <c r="K93" s="100">
        <f t="shared" si="32"/>
        <v>0</v>
      </c>
      <c r="L93" s="92">
        <f t="shared" si="7"/>
        <v>0</v>
      </c>
      <c r="M93" s="127"/>
      <c r="N93" s="256"/>
      <c r="O93" s="257"/>
      <c r="P93" s="245"/>
      <c r="Q93" s="257"/>
      <c r="R93" s="257"/>
      <c r="S93" s="257"/>
      <c r="T93" s="129">
        <f t="shared" si="38"/>
        <v>0</v>
      </c>
      <c r="U93" s="128">
        <f t="shared" si="39"/>
        <v>0</v>
      </c>
      <c r="V93" s="96"/>
      <c r="W93" s="97">
        <f t="shared" si="33"/>
        <v>0</v>
      </c>
      <c r="AB93" s="1075"/>
      <c r="AC93" s="1078"/>
      <c r="AD93" s="1078"/>
      <c r="AE93" s="1078"/>
      <c r="AF93" s="1078"/>
      <c r="AG93" s="1078"/>
      <c r="AH93" s="1078"/>
      <c r="AI93" s="107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c r="CL93" s="1078"/>
      <c r="CM93" s="1078"/>
      <c r="CN93" s="1078"/>
      <c r="CO93" s="1078"/>
      <c r="CP93" s="1078"/>
      <c r="CQ93" s="1078"/>
      <c r="CR93" s="1078"/>
      <c r="CS93" s="1078"/>
      <c r="CT93" s="1078"/>
      <c r="CU93" s="1078"/>
      <c r="CV93" s="1078"/>
      <c r="CW93" s="1078"/>
      <c r="CX93" s="1078"/>
      <c r="CY93" s="1078"/>
      <c r="CZ93" s="1078"/>
      <c r="DA93" s="1078"/>
      <c r="DB93" s="1078"/>
      <c r="DC93" s="1078"/>
      <c r="DD93" s="1078"/>
      <c r="DE93" s="1078"/>
      <c r="DF93" s="1078"/>
      <c r="DG93" s="1078"/>
      <c r="DH93" s="1078"/>
      <c r="DI93" s="1078"/>
      <c r="DJ93" s="1078"/>
      <c r="DK93" s="1078"/>
      <c r="DL93" s="1078"/>
      <c r="DM93" s="1078"/>
      <c r="DN93" s="1078"/>
      <c r="DO93" s="1078"/>
      <c r="DP93" s="1078"/>
      <c r="DQ93" s="1078"/>
      <c r="DR93" s="1078"/>
      <c r="DS93" s="1078"/>
      <c r="DT93" s="1078"/>
      <c r="DU93" s="1078"/>
      <c r="DV93" s="1078"/>
      <c r="DW93" s="1078"/>
      <c r="DX93" s="1078"/>
      <c r="DY93" s="1078"/>
      <c r="DZ93" s="1078"/>
      <c r="EA93" s="1078"/>
      <c r="EB93" s="1078"/>
      <c r="EC93" s="1078"/>
      <c r="ED93" s="1078"/>
      <c r="EE93" s="1078"/>
      <c r="EF93" s="1078"/>
      <c r="EG93" s="1078"/>
      <c r="EH93" s="1078"/>
      <c r="EI93" s="1078"/>
      <c r="EJ93" s="1078"/>
      <c r="EK93" s="1078"/>
      <c r="EL93" s="1078"/>
      <c r="EM93" s="1078"/>
      <c r="EN93" s="1078"/>
      <c r="EO93" s="1078"/>
      <c r="EP93" s="1078"/>
      <c r="EQ93" s="1078"/>
      <c r="ER93" s="1078"/>
      <c r="ES93" s="1078"/>
      <c r="ET93" s="1078"/>
      <c r="EU93" s="1078"/>
      <c r="EV93" s="1078"/>
      <c r="EW93" s="1078"/>
    </row>
    <row r="94" spans="1:153" s="5" customFormat="1" ht="15" hidden="1" customHeight="1" outlineLevel="2">
      <c r="A94" s="17">
        <v>77</v>
      </c>
      <c r="B94" s="64"/>
      <c r="C94" s="130"/>
      <c r="D94" s="43">
        <f t="shared" si="35"/>
        <v>4</v>
      </c>
      <c r="E94" s="43">
        <f t="shared" si="36"/>
        <v>4</v>
      </c>
      <c r="F94" s="65">
        <f t="shared" si="37"/>
        <v>20</v>
      </c>
      <c r="G94" s="131"/>
      <c r="H94" s="458"/>
      <c r="I94" s="458"/>
      <c r="J94" s="457"/>
      <c r="K94" s="100">
        <f t="shared" si="32"/>
        <v>0</v>
      </c>
      <c r="L94" s="92">
        <f t="shared" si="7"/>
        <v>0</v>
      </c>
      <c r="M94" s="127"/>
      <c r="N94" s="256"/>
      <c r="O94" s="257"/>
      <c r="P94" s="245"/>
      <c r="Q94" s="257"/>
      <c r="R94" s="257"/>
      <c r="S94" s="257"/>
      <c r="T94" s="129">
        <f t="shared" si="38"/>
        <v>0</v>
      </c>
      <c r="U94" s="128">
        <f t="shared" si="39"/>
        <v>0</v>
      </c>
      <c r="V94" s="96"/>
      <c r="W94" s="97">
        <f t="shared" si="33"/>
        <v>0</v>
      </c>
      <c r="AB94" s="1075"/>
      <c r="AC94" s="1078"/>
      <c r="AD94" s="1078"/>
      <c r="AE94" s="1078"/>
      <c r="AF94" s="1078"/>
      <c r="AG94" s="1078"/>
      <c r="AH94" s="1078"/>
      <c r="AI94" s="107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c r="CL94" s="1078"/>
      <c r="CM94" s="1078"/>
      <c r="CN94" s="1078"/>
      <c r="CO94" s="1078"/>
      <c r="CP94" s="1078"/>
      <c r="CQ94" s="1078"/>
      <c r="CR94" s="1078"/>
      <c r="CS94" s="1078"/>
      <c r="CT94" s="1078"/>
      <c r="CU94" s="1078"/>
      <c r="CV94" s="1078"/>
      <c r="CW94" s="1078"/>
      <c r="CX94" s="1078"/>
      <c r="CY94" s="1078"/>
      <c r="CZ94" s="1078"/>
      <c r="DA94" s="1078"/>
      <c r="DB94" s="1078"/>
      <c r="DC94" s="1078"/>
      <c r="DD94" s="1078"/>
      <c r="DE94" s="1078"/>
      <c r="DF94" s="1078"/>
      <c r="DG94" s="1078"/>
      <c r="DH94" s="1078"/>
      <c r="DI94" s="1078"/>
      <c r="DJ94" s="1078"/>
      <c r="DK94" s="1078"/>
      <c r="DL94" s="1078"/>
      <c r="DM94" s="1078"/>
      <c r="DN94" s="1078"/>
      <c r="DO94" s="1078"/>
      <c r="DP94" s="1078"/>
      <c r="DQ94" s="1078"/>
      <c r="DR94" s="1078"/>
      <c r="DS94" s="1078"/>
      <c r="DT94" s="1078"/>
      <c r="DU94" s="1078"/>
      <c r="DV94" s="1078"/>
      <c r="DW94" s="1078"/>
      <c r="DX94" s="1078"/>
      <c r="DY94" s="1078"/>
      <c r="DZ94" s="1078"/>
      <c r="EA94" s="1078"/>
      <c r="EB94" s="1078"/>
      <c r="EC94" s="1078"/>
      <c r="ED94" s="1078"/>
      <c r="EE94" s="1078"/>
      <c r="EF94" s="1078"/>
      <c r="EG94" s="1078"/>
      <c r="EH94" s="1078"/>
      <c r="EI94" s="1078"/>
      <c r="EJ94" s="1078"/>
      <c r="EK94" s="1078"/>
      <c r="EL94" s="1078"/>
      <c r="EM94" s="1078"/>
      <c r="EN94" s="1078"/>
      <c r="EO94" s="1078"/>
      <c r="EP94" s="1078"/>
      <c r="EQ94" s="1078"/>
      <c r="ER94" s="1078"/>
      <c r="ES94" s="1078"/>
      <c r="ET94" s="1078"/>
      <c r="EU94" s="1078"/>
      <c r="EV94" s="1078"/>
      <c r="EW94" s="1078"/>
    </row>
    <row r="95" spans="1:153" s="5" customFormat="1" ht="15" hidden="1" customHeight="1" outlineLevel="2">
      <c r="A95" s="17">
        <v>78</v>
      </c>
      <c r="B95" s="66"/>
      <c r="C95" s="130"/>
      <c r="D95" s="43">
        <f t="shared" si="35"/>
        <v>4</v>
      </c>
      <c r="E95" s="43">
        <f t="shared" si="36"/>
        <v>4</v>
      </c>
      <c r="F95" s="65">
        <f t="shared" si="37"/>
        <v>20</v>
      </c>
      <c r="G95" s="131"/>
      <c r="H95" s="458"/>
      <c r="I95" s="458"/>
      <c r="J95" s="457"/>
      <c r="K95" s="100">
        <f t="shared" si="32"/>
        <v>0</v>
      </c>
      <c r="L95" s="92">
        <f t="shared" si="7"/>
        <v>0</v>
      </c>
      <c r="M95" s="127"/>
      <c r="N95" s="256"/>
      <c r="O95" s="257"/>
      <c r="P95" s="245"/>
      <c r="Q95" s="257"/>
      <c r="R95" s="257"/>
      <c r="S95" s="257"/>
      <c r="T95" s="129">
        <f t="shared" si="38"/>
        <v>0</v>
      </c>
      <c r="U95" s="128">
        <f t="shared" si="39"/>
        <v>0</v>
      </c>
      <c r="V95" s="96"/>
      <c r="W95" s="97">
        <f t="shared" si="33"/>
        <v>0</v>
      </c>
      <c r="AB95" s="1075"/>
      <c r="AC95" s="1078"/>
      <c r="AD95" s="1078"/>
      <c r="AE95" s="1078"/>
      <c r="AF95" s="1078"/>
      <c r="AG95" s="1078"/>
      <c r="AH95" s="1078"/>
      <c r="AI95" s="1078"/>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c r="CL95" s="1078"/>
      <c r="CM95" s="1078"/>
      <c r="CN95" s="1078"/>
      <c r="CO95" s="1078"/>
      <c r="CP95" s="1078"/>
      <c r="CQ95" s="1078"/>
      <c r="CR95" s="1078"/>
      <c r="CS95" s="1078"/>
      <c r="CT95" s="1078"/>
      <c r="CU95" s="1078"/>
      <c r="CV95" s="1078"/>
      <c r="CW95" s="1078"/>
      <c r="CX95" s="1078"/>
      <c r="CY95" s="1078"/>
      <c r="CZ95" s="1078"/>
      <c r="DA95" s="1078"/>
      <c r="DB95" s="1078"/>
      <c r="DC95" s="1078"/>
      <c r="DD95" s="1078"/>
      <c r="DE95" s="1078"/>
      <c r="DF95" s="1078"/>
      <c r="DG95" s="1078"/>
      <c r="DH95" s="1078"/>
      <c r="DI95" s="1078"/>
      <c r="DJ95" s="1078"/>
      <c r="DK95" s="1078"/>
      <c r="DL95" s="1078"/>
      <c r="DM95" s="1078"/>
      <c r="DN95" s="1078"/>
      <c r="DO95" s="1078"/>
      <c r="DP95" s="1078"/>
      <c r="DQ95" s="1078"/>
      <c r="DR95" s="1078"/>
      <c r="DS95" s="1078"/>
      <c r="DT95" s="1078"/>
      <c r="DU95" s="1078"/>
      <c r="DV95" s="1078"/>
      <c r="DW95" s="1078"/>
      <c r="DX95" s="1078"/>
      <c r="DY95" s="1078"/>
      <c r="DZ95" s="1078"/>
      <c r="EA95" s="1078"/>
      <c r="EB95" s="1078"/>
      <c r="EC95" s="1078"/>
      <c r="ED95" s="1078"/>
      <c r="EE95" s="1078"/>
      <c r="EF95" s="1078"/>
      <c r="EG95" s="1078"/>
      <c r="EH95" s="1078"/>
      <c r="EI95" s="1078"/>
      <c r="EJ95" s="1078"/>
      <c r="EK95" s="1078"/>
      <c r="EL95" s="1078"/>
      <c r="EM95" s="1078"/>
      <c r="EN95" s="1078"/>
      <c r="EO95" s="1078"/>
      <c r="EP95" s="1078"/>
      <c r="EQ95" s="1078"/>
      <c r="ER95" s="1078"/>
      <c r="ES95" s="1078"/>
      <c r="ET95" s="1078"/>
      <c r="EU95" s="1078"/>
      <c r="EV95" s="1078"/>
      <c r="EW95" s="1078"/>
    </row>
    <row r="96" spans="1:153" s="5" customFormat="1" ht="15" hidden="1" customHeight="1" outlineLevel="2">
      <c r="A96" s="17">
        <v>79</v>
      </c>
      <c r="B96" s="66"/>
      <c r="C96" s="130"/>
      <c r="D96" s="43">
        <f t="shared" si="35"/>
        <v>4</v>
      </c>
      <c r="E96" s="43">
        <f t="shared" si="36"/>
        <v>4</v>
      </c>
      <c r="F96" s="65">
        <f t="shared" si="37"/>
        <v>20</v>
      </c>
      <c r="G96" s="131"/>
      <c r="H96" s="458"/>
      <c r="I96" s="458"/>
      <c r="J96" s="457"/>
      <c r="K96" s="100">
        <f t="shared" si="32"/>
        <v>0</v>
      </c>
      <c r="L96" s="92">
        <f t="shared" si="7"/>
        <v>0</v>
      </c>
      <c r="M96" s="127"/>
      <c r="N96" s="256"/>
      <c r="O96" s="257"/>
      <c r="P96" s="245"/>
      <c r="Q96" s="257"/>
      <c r="R96" s="257"/>
      <c r="S96" s="257"/>
      <c r="T96" s="129">
        <f t="shared" si="38"/>
        <v>0</v>
      </c>
      <c r="U96" s="128">
        <f t="shared" si="39"/>
        <v>0</v>
      </c>
      <c r="V96" s="96"/>
      <c r="W96" s="97">
        <f t="shared" si="33"/>
        <v>0</v>
      </c>
      <c r="AB96" s="1075"/>
      <c r="AC96" s="1078"/>
      <c r="AD96" s="1078"/>
      <c r="AE96" s="1078"/>
      <c r="AF96" s="1078"/>
      <c r="AG96" s="1078"/>
      <c r="AH96" s="1078"/>
      <c r="AI96" s="1078"/>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c r="CL96" s="1078"/>
      <c r="CM96" s="1078"/>
      <c r="CN96" s="1078"/>
      <c r="CO96" s="1078"/>
      <c r="CP96" s="1078"/>
      <c r="CQ96" s="1078"/>
      <c r="CR96" s="1078"/>
      <c r="CS96" s="1078"/>
      <c r="CT96" s="1078"/>
      <c r="CU96" s="1078"/>
      <c r="CV96" s="1078"/>
      <c r="CW96" s="1078"/>
      <c r="CX96" s="1078"/>
      <c r="CY96" s="1078"/>
      <c r="CZ96" s="1078"/>
      <c r="DA96" s="1078"/>
      <c r="DB96" s="1078"/>
      <c r="DC96" s="1078"/>
      <c r="DD96" s="1078"/>
      <c r="DE96" s="1078"/>
      <c r="DF96" s="1078"/>
      <c r="DG96" s="1078"/>
      <c r="DH96" s="1078"/>
      <c r="DI96" s="1078"/>
      <c r="DJ96" s="1078"/>
      <c r="DK96" s="1078"/>
      <c r="DL96" s="1078"/>
      <c r="DM96" s="1078"/>
      <c r="DN96" s="1078"/>
      <c r="DO96" s="1078"/>
      <c r="DP96" s="1078"/>
      <c r="DQ96" s="1078"/>
      <c r="DR96" s="1078"/>
      <c r="DS96" s="1078"/>
      <c r="DT96" s="1078"/>
      <c r="DU96" s="1078"/>
      <c r="DV96" s="1078"/>
      <c r="DW96" s="1078"/>
      <c r="DX96" s="1078"/>
      <c r="DY96" s="1078"/>
      <c r="DZ96" s="1078"/>
      <c r="EA96" s="1078"/>
      <c r="EB96" s="1078"/>
      <c r="EC96" s="1078"/>
      <c r="ED96" s="1078"/>
      <c r="EE96" s="1078"/>
      <c r="EF96" s="1078"/>
      <c r="EG96" s="1078"/>
      <c r="EH96" s="1078"/>
      <c r="EI96" s="1078"/>
      <c r="EJ96" s="1078"/>
      <c r="EK96" s="1078"/>
      <c r="EL96" s="1078"/>
      <c r="EM96" s="1078"/>
      <c r="EN96" s="1078"/>
      <c r="EO96" s="1078"/>
      <c r="EP96" s="1078"/>
      <c r="EQ96" s="1078"/>
      <c r="ER96" s="1078"/>
      <c r="ES96" s="1078"/>
      <c r="ET96" s="1078"/>
      <c r="EU96" s="1078"/>
      <c r="EV96" s="1078"/>
      <c r="EW96" s="1078"/>
    </row>
    <row r="97" spans="1:153" s="5" customFormat="1" ht="15" hidden="1" customHeight="1" outlineLevel="2">
      <c r="A97" s="17">
        <v>80</v>
      </c>
      <c r="B97" s="66"/>
      <c r="C97" s="130"/>
      <c r="D97" s="43">
        <f t="shared" si="35"/>
        <v>4</v>
      </c>
      <c r="E97" s="43">
        <f t="shared" si="36"/>
        <v>4</v>
      </c>
      <c r="F97" s="65">
        <f t="shared" si="37"/>
        <v>20</v>
      </c>
      <c r="G97" s="131"/>
      <c r="H97" s="458"/>
      <c r="I97" s="458"/>
      <c r="J97" s="457"/>
      <c r="K97" s="100">
        <f t="shared" si="32"/>
        <v>0</v>
      </c>
      <c r="L97" s="92">
        <f t="shared" si="7"/>
        <v>0</v>
      </c>
      <c r="M97" s="127"/>
      <c r="N97" s="256"/>
      <c r="O97" s="257"/>
      <c r="P97" s="245"/>
      <c r="Q97" s="257"/>
      <c r="R97" s="257"/>
      <c r="S97" s="257"/>
      <c r="T97" s="129">
        <f t="shared" si="38"/>
        <v>0</v>
      </c>
      <c r="U97" s="128">
        <f t="shared" si="39"/>
        <v>0</v>
      </c>
      <c r="V97" s="96"/>
      <c r="W97" s="97">
        <f t="shared" si="33"/>
        <v>0</v>
      </c>
      <c r="AB97" s="1075"/>
      <c r="AC97" s="1078"/>
      <c r="AD97" s="1078"/>
      <c r="AE97" s="1078"/>
      <c r="AF97" s="1078"/>
      <c r="AG97" s="1078"/>
      <c r="AH97" s="1078"/>
      <c r="AI97" s="1078"/>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c r="CL97" s="1078"/>
      <c r="CM97" s="1078"/>
      <c r="CN97" s="1078"/>
      <c r="CO97" s="1078"/>
      <c r="CP97" s="1078"/>
      <c r="CQ97" s="1078"/>
      <c r="CR97" s="1078"/>
      <c r="CS97" s="1078"/>
      <c r="CT97" s="1078"/>
      <c r="CU97" s="1078"/>
      <c r="CV97" s="1078"/>
      <c r="CW97" s="1078"/>
      <c r="CX97" s="1078"/>
      <c r="CY97" s="1078"/>
      <c r="CZ97" s="1078"/>
      <c r="DA97" s="1078"/>
      <c r="DB97" s="1078"/>
      <c r="DC97" s="1078"/>
      <c r="DD97" s="1078"/>
      <c r="DE97" s="1078"/>
      <c r="DF97" s="1078"/>
      <c r="DG97" s="1078"/>
      <c r="DH97" s="1078"/>
      <c r="DI97" s="1078"/>
      <c r="DJ97" s="1078"/>
      <c r="DK97" s="1078"/>
      <c r="DL97" s="1078"/>
      <c r="DM97" s="1078"/>
      <c r="DN97" s="1078"/>
      <c r="DO97" s="1078"/>
      <c r="DP97" s="1078"/>
      <c r="DQ97" s="1078"/>
      <c r="DR97" s="1078"/>
      <c r="DS97" s="1078"/>
      <c r="DT97" s="1078"/>
      <c r="DU97" s="1078"/>
      <c r="DV97" s="1078"/>
      <c r="DW97" s="1078"/>
      <c r="DX97" s="1078"/>
      <c r="DY97" s="1078"/>
      <c r="DZ97" s="1078"/>
      <c r="EA97" s="1078"/>
      <c r="EB97" s="1078"/>
      <c r="EC97" s="1078"/>
      <c r="ED97" s="1078"/>
      <c r="EE97" s="1078"/>
      <c r="EF97" s="1078"/>
      <c r="EG97" s="1078"/>
      <c r="EH97" s="1078"/>
      <c r="EI97" s="1078"/>
      <c r="EJ97" s="1078"/>
      <c r="EK97" s="1078"/>
      <c r="EL97" s="1078"/>
      <c r="EM97" s="1078"/>
      <c r="EN97" s="1078"/>
      <c r="EO97" s="1078"/>
      <c r="EP97" s="1078"/>
      <c r="EQ97" s="1078"/>
      <c r="ER97" s="1078"/>
      <c r="ES97" s="1078"/>
      <c r="ET97" s="1078"/>
      <c r="EU97" s="1078"/>
      <c r="EV97" s="1078"/>
      <c r="EW97" s="1078"/>
    </row>
    <row r="98" spans="1:153" s="5" customFormat="1" ht="15" hidden="1" customHeight="1" outlineLevel="2">
      <c r="A98" s="17">
        <v>81</v>
      </c>
      <c r="B98" s="64"/>
      <c r="C98" s="130"/>
      <c r="D98" s="43">
        <f t="shared" si="35"/>
        <v>4</v>
      </c>
      <c r="E98" s="43">
        <f t="shared" si="36"/>
        <v>4</v>
      </c>
      <c r="F98" s="65">
        <f t="shared" si="37"/>
        <v>20</v>
      </c>
      <c r="G98" s="131"/>
      <c r="H98" s="458"/>
      <c r="I98" s="458"/>
      <c r="J98" s="457"/>
      <c r="K98" s="100">
        <f t="shared" si="32"/>
        <v>0</v>
      </c>
      <c r="L98" s="92">
        <f t="shared" si="7"/>
        <v>0</v>
      </c>
      <c r="M98" s="127"/>
      <c r="N98" s="256"/>
      <c r="O98" s="257"/>
      <c r="P98" s="245"/>
      <c r="Q98" s="257"/>
      <c r="R98" s="257"/>
      <c r="S98" s="257"/>
      <c r="T98" s="129">
        <f t="shared" si="38"/>
        <v>0</v>
      </c>
      <c r="U98" s="128">
        <f t="shared" si="39"/>
        <v>0</v>
      </c>
      <c r="V98" s="96"/>
      <c r="W98" s="97">
        <f t="shared" si="33"/>
        <v>0</v>
      </c>
      <c r="AB98" s="1075"/>
      <c r="AC98" s="1078"/>
      <c r="AD98" s="1078"/>
      <c r="AE98" s="1078"/>
      <c r="AF98" s="1078"/>
      <c r="AG98" s="1078"/>
      <c r="AH98" s="1078"/>
      <c r="AI98" s="1078"/>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c r="CL98" s="1078"/>
      <c r="CM98" s="1078"/>
      <c r="CN98" s="1078"/>
      <c r="CO98" s="1078"/>
      <c r="CP98" s="1078"/>
      <c r="CQ98" s="1078"/>
      <c r="CR98" s="1078"/>
      <c r="CS98" s="1078"/>
      <c r="CT98" s="1078"/>
      <c r="CU98" s="1078"/>
      <c r="CV98" s="1078"/>
      <c r="CW98" s="1078"/>
      <c r="CX98" s="1078"/>
      <c r="CY98" s="1078"/>
      <c r="CZ98" s="1078"/>
      <c r="DA98" s="1078"/>
      <c r="DB98" s="1078"/>
      <c r="DC98" s="1078"/>
      <c r="DD98" s="1078"/>
      <c r="DE98" s="1078"/>
      <c r="DF98" s="1078"/>
      <c r="DG98" s="1078"/>
      <c r="DH98" s="1078"/>
      <c r="DI98" s="1078"/>
      <c r="DJ98" s="1078"/>
      <c r="DK98" s="1078"/>
      <c r="DL98" s="1078"/>
      <c r="DM98" s="1078"/>
      <c r="DN98" s="1078"/>
      <c r="DO98" s="1078"/>
      <c r="DP98" s="1078"/>
      <c r="DQ98" s="1078"/>
      <c r="DR98" s="1078"/>
      <c r="DS98" s="1078"/>
      <c r="DT98" s="1078"/>
      <c r="DU98" s="1078"/>
      <c r="DV98" s="1078"/>
      <c r="DW98" s="1078"/>
      <c r="DX98" s="1078"/>
      <c r="DY98" s="1078"/>
      <c r="DZ98" s="1078"/>
      <c r="EA98" s="1078"/>
      <c r="EB98" s="1078"/>
      <c r="EC98" s="1078"/>
      <c r="ED98" s="1078"/>
      <c r="EE98" s="1078"/>
      <c r="EF98" s="1078"/>
      <c r="EG98" s="1078"/>
      <c r="EH98" s="1078"/>
      <c r="EI98" s="1078"/>
      <c r="EJ98" s="1078"/>
      <c r="EK98" s="1078"/>
      <c r="EL98" s="1078"/>
      <c r="EM98" s="1078"/>
      <c r="EN98" s="1078"/>
      <c r="EO98" s="1078"/>
      <c r="EP98" s="1078"/>
      <c r="EQ98" s="1078"/>
      <c r="ER98" s="1078"/>
      <c r="ES98" s="1078"/>
      <c r="ET98" s="1078"/>
      <c r="EU98" s="1078"/>
      <c r="EV98" s="1078"/>
      <c r="EW98" s="1078"/>
    </row>
    <row r="99" spans="1:153" s="5" customFormat="1" ht="15" hidden="1" customHeight="1" outlineLevel="2">
      <c r="A99" s="17">
        <v>82</v>
      </c>
      <c r="B99" s="64"/>
      <c r="C99" s="130"/>
      <c r="D99" s="43">
        <f t="shared" si="35"/>
        <v>4</v>
      </c>
      <c r="E99" s="43">
        <f t="shared" si="36"/>
        <v>4</v>
      </c>
      <c r="F99" s="65">
        <f t="shared" si="37"/>
        <v>20</v>
      </c>
      <c r="G99" s="131"/>
      <c r="H99" s="458"/>
      <c r="I99" s="458"/>
      <c r="J99" s="457"/>
      <c r="K99" s="100">
        <f t="shared" si="32"/>
        <v>0</v>
      </c>
      <c r="L99" s="92">
        <f t="shared" si="7"/>
        <v>0</v>
      </c>
      <c r="M99" s="127"/>
      <c r="N99" s="256"/>
      <c r="O99" s="257"/>
      <c r="P99" s="245"/>
      <c r="Q99" s="257"/>
      <c r="R99" s="257"/>
      <c r="S99" s="257"/>
      <c r="T99" s="129">
        <f t="shared" si="38"/>
        <v>0</v>
      </c>
      <c r="U99" s="128">
        <f t="shared" si="39"/>
        <v>0</v>
      </c>
      <c r="V99" s="96"/>
      <c r="W99" s="97">
        <f t="shared" si="33"/>
        <v>0</v>
      </c>
      <c r="AB99" s="1075"/>
      <c r="AC99" s="1078"/>
      <c r="AD99" s="1078"/>
      <c r="AE99" s="1078"/>
      <c r="AF99" s="1078"/>
      <c r="AG99" s="1078"/>
      <c r="AH99" s="1078"/>
      <c r="AI99" s="1078"/>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c r="CL99" s="1078"/>
      <c r="CM99" s="1078"/>
      <c r="CN99" s="1078"/>
      <c r="CO99" s="1078"/>
      <c r="CP99" s="1078"/>
      <c r="CQ99" s="1078"/>
      <c r="CR99" s="1078"/>
      <c r="CS99" s="1078"/>
      <c r="CT99" s="1078"/>
      <c r="CU99" s="1078"/>
      <c r="CV99" s="1078"/>
      <c r="CW99" s="1078"/>
      <c r="CX99" s="1078"/>
      <c r="CY99" s="1078"/>
      <c r="CZ99" s="1078"/>
      <c r="DA99" s="1078"/>
      <c r="DB99" s="1078"/>
      <c r="DC99" s="1078"/>
      <c r="DD99" s="1078"/>
      <c r="DE99" s="1078"/>
      <c r="DF99" s="1078"/>
      <c r="DG99" s="1078"/>
      <c r="DH99" s="1078"/>
      <c r="DI99" s="1078"/>
      <c r="DJ99" s="1078"/>
      <c r="DK99" s="1078"/>
      <c r="DL99" s="1078"/>
      <c r="DM99" s="1078"/>
      <c r="DN99" s="1078"/>
      <c r="DO99" s="1078"/>
      <c r="DP99" s="1078"/>
      <c r="DQ99" s="1078"/>
      <c r="DR99" s="1078"/>
      <c r="DS99" s="1078"/>
      <c r="DT99" s="1078"/>
      <c r="DU99" s="1078"/>
      <c r="DV99" s="1078"/>
      <c r="DW99" s="1078"/>
      <c r="DX99" s="1078"/>
      <c r="DY99" s="1078"/>
      <c r="DZ99" s="1078"/>
      <c r="EA99" s="1078"/>
      <c r="EB99" s="1078"/>
      <c r="EC99" s="1078"/>
      <c r="ED99" s="1078"/>
      <c r="EE99" s="1078"/>
      <c r="EF99" s="1078"/>
      <c r="EG99" s="1078"/>
      <c r="EH99" s="1078"/>
      <c r="EI99" s="1078"/>
      <c r="EJ99" s="1078"/>
      <c r="EK99" s="1078"/>
      <c r="EL99" s="1078"/>
      <c r="EM99" s="1078"/>
      <c r="EN99" s="1078"/>
      <c r="EO99" s="1078"/>
      <c r="EP99" s="1078"/>
      <c r="EQ99" s="1078"/>
      <c r="ER99" s="1078"/>
      <c r="ES99" s="1078"/>
      <c r="ET99" s="1078"/>
      <c r="EU99" s="1078"/>
      <c r="EV99" s="1078"/>
      <c r="EW99" s="1078"/>
    </row>
    <row r="100" spans="1:153" s="5" customFormat="1" ht="15" hidden="1" customHeight="1" outlineLevel="2">
      <c r="A100" s="17">
        <v>83</v>
      </c>
      <c r="B100" s="64"/>
      <c r="C100" s="130"/>
      <c r="D100" s="43">
        <f t="shared" si="35"/>
        <v>4</v>
      </c>
      <c r="E100" s="43">
        <f t="shared" si="36"/>
        <v>4</v>
      </c>
      <c r="F100" s="65">
        <f t="shared" si="37"/>
        <v>20</v>
      </c>
      <c r="G100" s="131"/>
      <c r="H100" s="458"/>
      <c r="I100" s="458"/>
      <c r="J100" s="457"/>
      <c r="K100" s="100">
        <f t="shared" si="32"/>
        <v>0</v>
      </c>
      <c r="L100" s="92">
        <f t="shared" si="7"/>
        <v>0</v>
      </c>
      <c r="M100" s="127"/>
      <c r="N100" s="256"/>
      <c r="O100" s="257"/>
      <c r="P100" s="245"/>
      <c r="Q100" s="257"/>
      <c r="R100" s="257"/>
      <c r="S100" s="257"/>
      <c r="T100" s="129">
        <f t="shared" si="38"/>
        <v>0</v>
      </c>
      <c r="U100" s="128">
        <f t="shared" si="39"/>
        <v>0</v>
      </c>
      <c r="V100" s="96"/>
      <c r="W100" s="97">
        <f t="shared" si="33"/>
        <v>0</v>
      </c>
      <c r="AB100" s="1075"/>
      <c r="AC100" s="1078"/>
      <c r="AD100" s="1078"/>
      <c r="AE100" s="1078"/>
      <c r="AF100" s="1078"/>
      <c r="AG100" s="1078"/>
      <c r="AH100" s="1078"/>
      <c r="AI100" s="1078"/>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c r="CL100" s="1078"/>
      <c r="CM100" s="1078"/>
      <c r="CN100" s="1078"/>
      <c r="CO100" s="1078"/>
      <c r="CP100" s="1078"/>
      <c r="CQ100" s="1078"/>
      <c r="CR100" s="1078"/>
      <c r="CS100" s="1078"/>
      <c r="CT100" s="1078"/>
      <c r="CU100" s="1078"/>
      <c r="CV100" s="1078"/>
      <c r="CW100" s="1078"/>
      <c r="CX100" s="1078"/>
      <c r="CY100" s="1078"/>
      <c r="CZ100" s="1078"/>
      <c r="DA100" s="1078"/>
      <c r="DB100" s="1078"/>
      <c r="DC100" s="1078"/>
      <c r="DD100" s="1078"/>
      <c r="DE100" s="1078"/>
      <c r="DF100" s="1078"/>
      <c r="DG100" s="1078"/>
      <c r="DH100" s="1078"/>
      <c r="DI100" s="1078"/>
      <c r="DJ100" s="1078"/>
      <c r="DK100" s="1078"/>
      <c r="DL100" s="1078"/>
      <c r="DM100" s="1078"/>
      <c r="DN100" s="1078"/>
      <c r="DO100" s="1078"/>
      <c r="DP100" s="1078"/>
      <c r="DQ100" s="1078"/>
      <c r="DR100" s="1078"/>
      <c r="DS100" s="1078"/>
      <c r="DT100" s="1078"/>
      <c r="DU100" s="1078"/>
      <c r="DV100" s="1078"/>
      <c r="DW100" s="1078"/>
      <c r="DX100" s="1078"/>
      <c r="DY100" s="1078"/>
      <c r="DZ100" s="1078"/>
      <c r="EA100" s="1078"/>
      <c r="EB100" s="1078"/>
      <c r="EC100" s="1078"/>
      <c r="ED100" s="1078"/>
      <c r="EE100" s="1078"/>
      <c r="EF100" s="1078"/>
      <c r="EG100" s="1078"/>
      <c r="EH100" s="1078"/>
      <c r="EI100" s="1078"/>
      <c r="EJ100" s="1078"/>
      <c r="EK100" s="1078"/>
      <c r="EL100" s="1078"/>
      <c r="EM100" s="1078"/>
      <c r="EN100" s="1078"/>
      <c r="EO100" s="1078"/>
      <c r="EP100" s="1078"/>
      <c r="EQ100" s="1078"/>
      <c r="ER100" s="1078"/>
      <c r="ES100" s="1078"/>
      <c r="ET100" s="1078"/>
      <c r="EU100" s="1078"/>
      <c r="EV100" s="1078"/>
      <c r="EW100" s="1078"/>
    </row>
    <row r="101" spans="1:153" s="5" customFormat="1" ht="15" hidden="1" customHeight="1" outlineLevel="2">
      <c r="A101" s="17">
        <v>84</v>
      </c>
      <c r="B101" s="64"/>
      <c r="C101" s="130"/>
      <c r="D101" s="43">
        <f t="shared" ref="D101:D108" si="40">IF(G101&lt;=19,G101+4,IF(G101&lt;=30,G101+4,IF(G101&lt;=50,G101+5,IF(G101&lt;=70,G101+6,IF(G101&lt;=80,G101+8)))))</f>
        <v>4</v>
      </c>
      <c r="E101" s="43">
        <f t="shared" si="36"/>
        <v>4</v>
      </c>
      <c r="F101" s="65">
        <f t="shared" si="37"/>
        <v>20</v>
      </c>
      <c r="G101" s="131"/>
      <c r="H101" s="458"/>
      <c r="I101" s="458"/>
      <c r="J101" s="457"/>
      <c r="K101" s="100">
        <f t="shared" si="32"/>
        <v>0</v>
      </c>
      <c r="L101" s="92">
        <f t="shared" si="7"/>
        <v>0</v>
      </c>
      <c r="M101" s="127"/>
      <c r="N101" s="256"/>
      <c r="O101" s="257"/>
      <c r="P101" s="245"/>
      <c r="Q101" s="257"/>
      <c r="R101" s="257"/>
      <c r="S101" s="257"/>
      <c r="T101" s="129">
        <f t="shared" si="38"/>
        <v>0</v>
      </c>
      <c r="U101" s="128">
        <f t="shared" si="39"/>
        <v>0</v>
      </c>
      <c r="V101" s="96"/>
      <c r="W101" s="97">
        <f t="shared" si="33"/>
        <v>0</v>
      </c>
      <c r="AB101" s="1075"/>
      <c r="AC101" s="1078"/>
      <c r="AD101" s="1078"/>
      <c r="AE101" s="1078"/>
      <c r="AF101" s="1078"/>
      <c r="AG101" s="1078"/>
      <c r="AH101" s="1078"/>
      <c r="AI101" s="1078"/>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c r="CL101" s="1078"/>
      <c r="CM101" s="1078"/>
      <c r="CN101" s="1078"/>
      <c r="CO101" s="1078"/>
      <c r="CP101" s="1078"/>
      <c r="CQ101" s="1078"/>
      <c r="CR101" s="1078"/>
      <c r="CS101" s="1078"/>
      <c r="CT101" s="1078"/>
      <c r="CU101" s="1078"/>
      <c r="CV101" s="1078"/>
      <c r="CW101" s="1078"/>
      <c r="CX101" s="1078"/>
      <c r="CY101" s="1078"/>
      <c r="CZ101" s="1078"/>
      <c r="DA101" s="1078"/>
      <c r="DB101" s="1078"/>
      <c r="DC101" s="1078"/>
      <c r="DD101" s="1078"/>
      <c r="DE101" s="1078"/>
      <c r="DF101" s="1078"/>
      <c r="DG101" s="1078"/>
      <c r="DH101" s="1078"/>
      <c r="DI101" s="1078"/>
      <c r="DJ101" s="1078"/>
      <c r="DK101" s="1078"/>
      <c r="DL101" s="1078"/>
      <c r="DM101" s="1078"/>
      <c r="DN101" s="1078"/>
      <c r="DO101" s="1078"/>
      <c r="DP101" s="1078"/>
      <c r="DQ101" s="1078"/>
      <c r="DR101" s="1078"/>
      <c r="DS101" s="1078"/>
      <c r="DT101" s="1078"/>
      <c r="DU101" s="1078"/>
      <c r="DV101" s="1078"/>
      <c r="DW101" s="1078"/>
      <c r="DX101" s="1078"/>
      <c r="DY101" s="1078"/>
      <c r="DZ101" s="1078"/>
      <c r="EA101" s="1078"/>
      <c r="EB101" s="1078"/>
      <c r="EC101" s="1078"/>
      <c r="ED101" s="1078"/>
      <c r="EE101" s="1078"/>
      <c r="EF101" s="1078"/>
      <c r="EG101" s="1078"/>
      <c r="EH101" s="1078"/>
      <c r="EI101" s="1078"/>
      <c r="EJ101" s="1078"/>
      <c r="EK101" s="1078"/>
      <c r="EL101" s="1078"/>
      <c r="EM101" s="1078"/>
      <c r="EN101" s="1078"/>
      <c r="EO101" s="1078"/>
      <c r="EP101" s="1078"/>
      <c r="EQ101" s="1078"/>
      <c r="ER101" s="1078"/>
      <c r="ES101" s="1078"/>
      <c r="ET101" s="1078"/>
      <c r="EU101" s="1078"/>
      <c r="EV101" s="1078"/>
      <c r="EW101" s="1078"/>
    </row>
    <row r="102" spans="1:153" s="5" customFormat="1" ht="15" hidden="1" customHeight="1" outlineLevel="2">
      <c r="A102" s="17">
        <v>85</v>
      </c>
      <c r="B102" s="64"/>
      <c r="C102" s="130"/>
      <c r="D102" s="43">
        <f t="shared" si="40"/>
        <v>4</v>
      </c>
      <c r="E102" s="43">
        <f t="shared" si="36"/>
        <v>4</v>
      </c>
      <c r="F102" s="65">
        <f t="shared" si="37"/>
        <v>20</v>
      </c>
      <c r="G102" s="131"/>
      <c r="H102" s="458"/>
      <c r="I102" s="458"/>
      <c r="J102" s="457"/>
      <c r="K102" s="100">
        <f t="shared" si="32"/>
        <v>0</v>
      </c>
      <c r="L102" s="92">
        <f t="shared" si="7"/>
        <v>0</v>
      </c>
      <c r="M102" s="127"/>
      <c r="N102" s="256"/>
      <c r="O102" s="257"/>
      <c r="P102" s="245"/>
      <c r="Q102" s="257"/>
      <c r="R102" s="257"/>
      <c r="S102" s="257"/>
      <c r="T102" s="129">
        <f t="shared" si="38"/>
        <v>0</v>
      </c>
      <c r="U102" s="128">
        <f t="shared" si="39"/>
        <v>0</v>
      </c>
      <c r="V102" s="96"/>
      <c r="W102" s="97">
        <f t="shared" si="33"/>
        <v>0</v>
      </c>
      <c r="AB102" s="1075"/>
      <c r="AC102" s="1078"/>
      <c r="AD102" s="1078"/>
      <c r="AE102" s="1078"/>
      <c r="AF102" s="1078"/>
      <c r="AG102" s="1078"/>
      <c r="AH102" s="1078"/>
      <c r="AI102" s="1078"/>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c r="CL102" s="1078"/>
      <c r="CM102" s="1078"/>
      <c r="CN102" s="1078"/>
      <c r="CO102" s="1078"/>
      <c r="CP102" s="1078"/>
      <c r="CQ102" s="1078"/>
      <c r="CR102" s="1078"/>
      <c r="CS102" s="1078"/>
      <c r="CT102" s="1078"/>
      <c r="CU102" s="1078"/>
      <c r="CV102" s="1078"/>
      <c r="CW102" s="1078"/>
      <c r="CX102" s="1078"/>
      <c r="CY102" s="1078"/>
      <c r="CZ102" s="1078"/>
      <c r="DA102" s="1078"/>
      <c r="DB102" s="1078"/>
      <c r="DC102" s="1078"/>
      <c r="DD102" s="1078"/>
      <c r="DE102" s="1078"/>
      <c r="DF102" s="1078"/>
      <c r="DG102" s="1078"/>
      <c r="DH102" s="1078"/>
      <c r="DI102" s="1078"/>
      <c r="DJ102" s="1078"/>
      <c r="DK102" s="1078"/>
      <c r="DL102" s="1078"/>
      <c r="DM102" s="1078"/>
      <c r="DN102" s="1078"/>
      <c r="DO102" s="1078"/>
      <c r="DP102" s="1078"/>
      <c r="DQ102" s="1078"/>
      <c r="DR102" s="1078"/>
      <c r="DS102" s="1078"/>
      <c r="DT102" s="1078"/>
      <c r="DU102" s="1078"/>
      <c r="DV102" s="1078"/>
      <c r="DW102" s="1078"/>
      <c r="DX102" s="1078"/>
      <c r="DY102" s="1078"/>
      <c r="DZ102" s="1078"/>
      <c r="EA102" s="1078"/>
      <c r="EB102" s="1078"/>
      <c r="EC102" s="1078"/>
      <c r="ED102" s="1078"/>
      <c r="EE102" s="1078"/>
      <c r="EF102" s="1078"/>
      <c r="EG102" s="1078"/>
      <c r="EH102" s="1078"/>
      <c r="EI102" s="1078"/>
      <c r="EJ102" s="1078"/>
      <c r="EK102" s="1078"/>
      <c r="EL102" s="1078"/>
      <c r="EM102" s="1078"/>
      <c r="EN102" s="1078"/>
      <c r="EO102" s="1078"/>
      <c r="EP102" s="1078"/>
      <c r="EQ102" s="1078"/>
      <c r="ER102" s="1078"/>
      <c r="ES102" s="1078"/>
      <c r="ET102" s="1078"/>
      <c r="EU102" s="1078"/>
      <c r="EV102" s="1078"/>
      <c r="EW102" s="1078"/>
    </row>
    <row r="103" spans="1:153" s="5" customFormat="1" ht="15" hidden="1" customHeight="1" outlineLevel="2">
      <c r="A103" s="17">
        <v>86</v>
      </c>
      <c r="B103" s="64"/>
      <c r="C103" s="130"/>
      <c r="D103" s="43">
        <f t="shared" si="40"/>
        <v>4</v>
      </c>
      <c r="E103" s="43">
        <f t="shared" si="36"/>
        <v>4</v>
      </c>
      <c r="F103" s="65">
        <f t="shared" si="37"/>
        <v>20</v>
      </c>
      <c r="G103" s="131"/>
      <c r="H103" s="458"/>
      <c r="I103" s="458"/>
      <c r="J103" s="457"/>
      <c r="K103" s="100">
        <f t="shared" si="32"/>
        <v>0</v>
      </c>
      <c r="L103" s="92">
        <f t="shared" si="7"/>
        <v>0</v>
      </c>
      <c r="M103" s="127"/>
      <c r="N103" s="256"/>
      <c r="O103" s="257"/>
      <c r="P103" s="245"/>
      <c r="Q103" s="257"/>
      <c r="R103" s="257"/>
      <c r="S103" s="257"/>
      <c r="T103" s="129">
        <f t="shared" si="38"/>
        <v>0</v>
      </c>
      <c r="U103" s="128">
        <f t="shared" si="39"/>
        <v>0</v>
      </c>
      <c r="V103" s="96"/>
      <c r="W103" s="97">
        <f t="shared" si="33"/>
        <v>0</v>
      </c>
      <c r="AB103" s="1075"/>
      <c r="AC103" s="1078"/>
      <c r="AD103" s="1078"/>
      <c r="AE103" s="1078"/>
      <c r="AF103" s="1078"/>
      <c r="AG103" s="1078"/>
      <c r="AH103" s="1078"/>
      <c r="AI103" s="1078"/>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c r="CL103" s="1078"/>
      <c r="CM103" s="1078"/>
      <c r="CN103" s="1078"/>
      <c r="CO103" s="1078"/>
      <c r="CP103" s="1078"/>
      <c r="CQ103" s="1078"/>
      <c r="CR103" s="1078"/>
      <c r="CS103" s="1078"/>
      <c r="CT103" s="1078"/>
      <c r="CU103" s="1078"/>
      <c r="CV103" s="1078"/>
      <c r="CW103" s="1078"/>
      <c r="CX103" s="1078"/>
      <c r="CY103" s="1078"/>
      <c r="CZ103" s="1078"/>
      <c r="DA103" s="1078"/>
      <c r="DB103" s="1078"/>
      <c r="DC103" s="1078"/>
      <c r="DD103" s="1078"/>
      <c r="DE103" s="1078"/>
      <c r="DF103" s="1078"/>
      <c r="DG103" s="1078"/>
      <c r="DH103" s="1078"/>
      <c r="DI103" s="1078"/>
      <c r="DJ103" s="1078"/>
      <c r="DK103" s="1078"/>
      <c r="DL103" s="1078"/>
      <c r="DM103" s="1078"/>
      <c r="DN103" s="1078"/>
      <c r="DO103" s="1078"/>
      <c r="DP103" s="1078"/>
      <c r="DQ103" s="1078"/>
      <c r="DR103" s="1078"/>
      <c r="DS103" s="1078"/>
      <c r="DT103" s="1078"/>
      <c r="DU103" s="1078"/>
      <c r="DV103" s="1078"/>
      <c r="DW103" s="1078"/>
      <c r="DX103" s="1078"/>
      <c r="DY103" s="1078"/>
      <c r="DZ103" s="1078"/>
      <c r="EA103" s="1078"/>
      <c r="EB103" s="1078"/>
      <c r="EC103" s="1078"/>
      <c r="ED103" s="1078"/>
      <c r="EE103" s="1078"/>
      <c r="EF103" s="1078"/>
      <c r="EG103" s="1078"/>
      <c r="EH103" s="1078"/>
      <c r="EI103" s="1078"/>
      <c r="EJ103" s="1078"/>
      <c r="EK103" s="1078"/>
      <c r="EL103" s="1078"/>
      <c r="EM103" s="1078"/>
      <c r="EN103" s="1078"/>
      <c r="EO103" s="1078"/>
      <c r="EP103" s="1078"/>
      <c r="EQ103" s="1078"/>
      <c r="ER103" s="1078"/>
      <c r="ES103" s="1078"/>
      <c r="ET103" s="1078"/>
      <c r="EU103" s="1078"/>
      <c r="EV103" s="1078"/>
      <c r="EW103" s="1078"/>
    </row>
    <row r="104" spans="1:153" s="5" customFormat="1" ht="15" hidden="1" customHeight="1" outlineLevel="2">
      <c r="A104" s="17">
        <v>87</v>
      </c>
      <c r="B104" s="64"/>
      <c r="C104" s="130"/>
      <c r="D104" s="43">
        <f t="shared" si="40"/>
        <v>4</v>
      </c>
      <c r="E104" s="43">
        <f t="shared" si="36"/>
        <v>4</v>
      </c>
      <c r="F104" s="65">
        <f t="shared" si="37"/>
        <v>20</v>
      </c>
      <c r="G104" s="131"/>
      <c r="H104" s="458"/>
      <c r="I104" s="458"/>
      <c r="J104" s="457"/>
      <c r="K104" s="100">
        <f t="shared" si="32"/>
        <v>0</v>
      </c>
      <c r="L104" s="92">
        <f t="shared" si="7"/>
        <v>0</v>
      </c>
      <c r="M104" s="127"/>
      <c r="N104" s="256"/>
      <c r="O104" s="257"/>
      <c r="P104" s="245"/>
      <c r="Q104" s="257"/>
      <c r="R104" s="257"/>
      <c r="S104" s="257"/>
      <c r="T104" s="129">
        <f t="shared" si="38"/>
        <v>0</v>
      </c>
      <c r="U104" s="128">
        <f t="shared" si="39"/>
        <v>0</v>
      </c>
      <c r="V104" s="96"/>
      <c r="W104" s="97">
        <f t="shared" si="33"/>
        <v>0</v>
      </c>
      <c r="AB104" s="1075"/>
      <c r="AC104" s="1078"/>
      <c r="AD104" s="1078"/>
      <c r="AE104" s="1078"/>
      <c r="AF104" s="1078"/>
      <c r="AG104" s="1078"/>
      <c r="AH104" s="1078"/>
      <c r="AI104" s="1078"/>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c r="CL104" s="1078"/>
      <c r="CM104" s="1078"/>
      <c r="CN104" s="1078"/>
      <c r="CO104" s="1078"/>
      <c r="CP104" s="1078"/>
      <c r="CQ104" s="1078"/>
      <c r="CR104" s="1078"/>
      <c r="CS104" s="1078"/>
      <c r="CT104" s="1078"/>
      <c r="CU104" s="1078"/>
      <c r="CV104" s="1078"/>
      <c r="CW104" s="1078"/>
      <c r="CX104" s="1078"/>
      <c r="CY104" s="1078"/>
      <c r="CZ104" s="1078"/>
      <c r="DA104" s="1078"/>
      <c r="DB104" s="1078"/>
      <c r="DC104" s="1078"/>
      <c r="DD104" s="1078"/>
      <c r="DE104" s="1078"/>
      <c r="DF104" s="1078"/>
      <c r="DG104" s="1078"/>
      <c r="DH104" s="1078"/>
      <c r="DI104" s="1078"/>
      <c r="DJ104" s="1078"/>
      <c r="DK104" s="1078"/>
      <c r="DL104" s="1078"/>
      <c r="DM104" s="1078"/>
      <c r="DN104" s="1078"/>
      <c r="DO104" s="1078"/>
      <c r="DP104" s="1078"/>
      <c r="DQ104" s="1078"/>
      <c r="DR104" s="1078"/>
      <c r="DS104" s="1078"/>
      <c r="DT104" s="1078"/>
      <c r="DU104" s="1078"/>
      <c r="DV104" s="1078"/>
      <c r="DW104" s="1078"/>
      <c r="DX104" s="1078"/>
      <c r="DY104" s="1078"/>
      <c r="DZ104" s="1078"/>
      <c r="EA104" s="1078"/>
      <c r="EB104" s="1078"/>
      <c r="EC104" s="1078"/>
      <c r="ED104" s="1078"/>
      <c r="EE104" s="1078"/>
      <c r="EF104" s="1078"/>
      <c r="EG104" s="1078"/>
      <c r="EH104" s="1078"/>
      <c r="EI104" s="1078"/>
      <c r="EJ104" s="1078"/>
      <c r="EK104" s="1078"/>
      <c r="EL104" s="1078"/>
      <c r="EM104" s="1078"/>
      <c r="EN104" s="1078"/>
      <c r="EO104" s="1078"/>
      <c r="EP104" s="1078"/>
      <c r="EQ104" s="1078"/>
      <c r="ER104" s="1078"/>
      <c r="ES104" s="1078"/>
      <c r="ET104" s="1078"/>
      <c r="EU104" s="1078"/>
      <c r="EV104" s="1078"/>
      <c r="EW104" s="1078"/>
    </row>
    <row r="105" spans="1:153" s="5" customFormat="1" ht="15" hidden="1" customHeight="1" outlineLevel="2">
      <c r="A105" s="17">
        <v>88</v>
      </c>
      <c r="B105" s="64"/>
      <c r="C105" s="130"/>
      <c r="D105" s="43">
        <f t="shared" si="40"/>
        <v>4</v>
      </c>
      <c r="E105" s="43">
        <f t="shared" si="36"/>
        <v>4</v>
      </c>
      <c r="F105" s="65">
        <f t="shared" si="37"/>
        <v>20</v>
      </c>
      <c r="G105" s="131"/>
      <c r="H105" s="458"/>
      <c r="I105" s="458"/>
      <c r="J105" s="457"/>
      <c r="K105" s="100">
        <f t="shared" si="32"/>
        <v>0</v>
      </c>
      <c r="L105" s="92">
        <f t="shared" si="7"/>
        <v>0</v>
      </c>
      <c r="M105" s="127"/>
      <c r="N105" s="256"/>
      <c r="O105" s="257"/>
      <c r="P105" s="245"/>
      <c r="Q105" s="257"/>
      <c r="R105" s="257"/>
      <c r="S105" s="257"/>
      <c r="T105" s="129">
        <f t="shared" si="38"/>
        <v>0</v>
      </c>
      <c r="U105" s="128">
        <f t="shared" si="39"/>
        <v>0</v>
      </c>
      <c r="V105" s="96"/>
      <c r="W105" s="97">
        <f t="shared" si="33"/>
        <v>0</v>
      </c>
      <c r="AB105" s="1075"/>
      <c r="AC105" s="1078"/>
      <c r="AD105" s="1078"/>
      <c r="AE105" s="1078"/>
      <c r="AF105" s="1078"/>
      <c r="AG105" s="1078"/>
      <c r="AH105" s="1078"/>
      <c r="AI105" s="1078"/>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c r="CL105" s="1078"/>
      <c r="CM105" s="1078"/>
      <c r="CN105" s="1078"/>
      <c r="CO105" s="1078"/>
      <c r="CP105" s="1078"/>
      <c r="CQ105" s="1078"/>
      <c r="CR105" s="1078"/>
      <c r="CS105" s="1078"/>
      <c r="CT105" s="1078"/>
      <c r="CU105" s="1078"/>
      <c r="CV105" s="1078"/>
      <c r="CW105" s="1078"/>
      <c r="CX105" s="1078"/>
      <c r="CY105" s="1078"/>
      <c r="CZ105" s="1078"/>
      <c r="DA105" s="1078"/>
      <c r="DB105" s="1078"/>
      <c r="DC105" s="1078"/>
      <c r="DD105" s="1078"/>
      <c r="DE105" s="1078"/>
      <c r="DF105" s="1078"/>
      <c r="DG105" s="1078"/>
      <c r="DH105" s="1078"/>
      <c r="DI105" s="1078"/>
      <c r="DJ105" s="1078"/>
      <c r="DK105" s="1078"/>
      <c r="DL105" s="1078"/>
      <c r="DM105" s="1078"/>
      <c r="DN105" s="1078"/>
      <c r="DO105" s="1078"/>
      <c r="DP105" s="1078"/>
      <c r="DQ105" s="1078"/>
      <c r="DR105" s="1078"/>
      <c r="DS105" s="1078"/>
      <c r="DT105" s="1078"/>
      <c r="DU105" s="1078"/>
      <c r="DV105" s="1078"/>
      <c r="DW105" s="1078"/>
      <c r="DX105" s="1078"/>
      <c r="DY105" s="1078"/>
      <c r="DZ105" s="1078"/>
      <c r="EA105" s="1078"/>
      <c r="EB105" s="1078"/>
      <c r="EC105" s="1078"/>
      <c r="ED105" s="1078"/>
      <c r="EE105" s="1078"/>
      <c r="EF105" s="1078"/>
      <c r="EG105" s="1078"/>
      <c r="EH105" s="1078"/>
      <c r="EI105" s="1078"/>
      <c r="EJ105" s="1078"/>
      <c r="EK105" s="1078"/>
      <c r="EL105" s="1078"/>
      <c r="EM105" s="1078"/>
      <c r="EN105" s="1078"/>
      <c r="EO105" s="1078"/>
      <c r="EP105" s="1078"/>
      <c r="EQ105" s="1078"/>
      <c r="ER105" s="1078"/>
      <c r="ES105" s="1078"/>
      <c r="ET105" s="1078"/>
      <c r="EU105" s="1078"/>
      <c r="EV105" s="1078"/>
      <c r="EW105" s="1078"/>
    </row>
    <row r="106" spans="1:153" s="5" customFormat="1" ht="15" hidden="1" customHeight="1" outlineLevel="2">
      <c r="A106" s="17">
        <v>89</v>
      </c>
      <c r="B106" s="64"/>
      <c r="C106" s="130"/>
      <c r="D106" s="43">
        <f t="shared" si="40"/>
        <v>4</v>
      </c>
      <c r="E106" s="43">
        <f t="shared" si="36"/>
        <v>4</v>
      </c>
      <c r="F106" s="65">
        <f t="shared" si="37"/>
        <v>20</v>
      </c>
      <c r="G106" s="131"/>
      <c r="H106" s="458"/>
      <c r="I106" s="458"/>
      <c r="J106" s="457"/>
      <c r="K106" s="100">
        <f t="shared" si="32"/>
        <v>0</v>
      </c>
      <c r="L106" s="92">
        <f t="shared" si="7"/>
        <v>0</v>
      </c>
      <c r="M106" s="127"/>
      <c r="N106" s="256"/>
      <c r="O106" s="257"/>
      <c r="P106" s="245"/>
      <c r="Q106" s="257"/>
      <c r="R106" s="257"/>
      <c r="S106" s="257"/>
      <c r="T106" s="129">
        <f t="shared" si="38"/>
        <v>0</v>
      </c>
      <c r="U106" s="128">
        <f t="shared" si="39"/>
        <v>0</v>
      </c>
      <c r="V106" s="96"/>
      <c r="W106" s="97">
        <f t="shared" si="33"/>
        <v>0</v>
      </c>
      <c r="AB106" s="1075"/>
      <c r="AC106" s="1078"/>
      <c r="AD106" s="1078"/>
      <c r="AE106" s="1078"/>
      <c r="AF106" s="1078"/>
      <c r="AG106" s="1078"/>
      <c r="AH106" s="1078"/>
      <c r="AI106" s="1078"/>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c r="CL106" s="1078"/>
      <c r="CM106" s="1078"/>
      <c r="CN106" s="1078"/>
      <c r="CO106" s="1078"/>
      <c r="CP106" s="1078"/>
      <c r="CQ106" s="1078"/>
      <c r="CR106" s="1078"/>
      <c r="CS106" s="1078"/>
      <c r="CT106" s="1078"/>
      <c r="CU106" s="1078"/>
      <c r="CV106" s="1078"/>
      <c r="CW106" s="1078"/>
      <c r="CX106" s="1078"/>
      <c r="CY106" s="1078"/>
      <c r="CZ106" s="1078"/>
      <c r="DA106" s="1078"/>
      <c r="DB106" s="1078"/>
      <c r="DC106" s="1078"/>
      <c r="DD106" s="1078"/>
      <c r="DE106" s="1078"/>
      <c r="DF106" s="1078"/>
      <c r="DG106" s="1078"/>
      <c r="DH106" s="1078"/>
      <c r="DI106" s="1078"/>
      <c r="DJ106" s="1078"/>
      <c r="DK106" s="1078"/>
      <c r="DL106" s="1078"/>
      <c r="DM106" s="1078"/>
      <c r="DN106" s="1078"/>
      <c r="DO106" s="1078"/>
      <c r="DP106" s="1078"/>
      <c r="DQ106" s="1078"/>
      <c r="DR106" s="1078"/>
      <c r="DS106" s="1078"/>
      <c r="DT106" s="1078"/>
      <c r="DU106" s="1078"/>
      <c r="DV106" s="1078"/>
      <c r="DW106" s="1078"/>
      <c r="DX106" s="1078"/>
      <c r="DY106" s="1078"/>
      <c r="DZ106" s="1078"/>
      <c r="EA106" s="1078"/>
      <c r="EB106" s="1078"/>
      <c r="EC106" s="1078"/>
      <c r="ED106" s="1078"/>
      <c r="EE106" s="1078"/>
      <c r="EF106" s="1078"/>
      <c r="EG106" s="1078"/>
      <c r="EH106" s="1078"/>
      <c r="EI106" s="1078"/>
      <c r="EJ106" s="1078"/>
      <c r="EK106" s="1078"/>
      <c r="EL106" s="1078"/>
      <c r="EM106" s="1078"/>
      <c r="EN106" s="1078"/>
      <c r="EO106" s="1078"/>
      <c r="EP106" s="1078"/>
      <c r="EQ106" s="1078"/>
      <c r="ER106" s="1078"/>
      <c r="ES106" s="1078"/>
      <c r="ET106" s="1078"/>
      <c r="EU106" s="1078"/>
      <c r="EV106" s="1078"/>
      <c r="EW106" s="1078"/>
    </row>
    <row r="107" spans="1:153" s="5" customFormat="1" ht="15" hidden="1" customHeight="1" outlineLevel="2">
      <c r="A107" s="17">
        <v>90</v>
      </c>
      <c r="B107" s="64"/>
      <c r="C107" s="130"/>
      <c r="D107" s="43">
        <f t="shared" si="40"/>
        <v>4</v>
      </c>
      <c r="E107" s="43">
        <f t="shared" si="36"/>
        <v>4</v>
      </c>
      <c r="F107" s="65">
        <f t="shared" si="37"/>
        <v>20</v>
      </c>
      <c r="G107" s="131"/>
      <c r="H107" s="458"/>
      <c r="I107" s="458"/>
      <c r="J107" s="457"/>
      <c r="K107" s="100">
        <f t="shared" si="32"/>
        <v>0</v>
      </c>
      <c r="L107" s="92">
        <f t="shared" si="7"/>
        <v>0</v>
      </c>
      <c r="M107" s="127"/>
      <c r="N107" s="256"/>
      <c r="O107" s="257"/>
      <c r="P107" s="245"/>
      <c r="Q107" s="257"/>
      <c r="R107" s="257"/>
      <c r="S107" s="257"/>
      <c r="T107" s="129">
        <f t="shared" si="38"/>
        <v>0</v>
      </c>
      <c r="U107" s="128">
        <f t="shared" si="39"/>
        <v>0</v>
      </c>
      <c r="V107" s="96"/>
      <c r="W107" s="97">
        <f t="shared" si="33"/>
        <v>0</v>
      </c>
      <c r="AB107" s="1075"/>
      <c r="AC107" s="1078"/>
      <c r="AD107" s="1078"/>
      <c r="AE107" s="1078"/>
      <c r="AF107" s="1078"/>
      <c r="AG107" s="1078"/>
      <c r="AH107" s="1078"/>
      <c r="AI107" s="1078"/>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c r="CL107" s="1078"/>
      <c r="CM107" s="1078"/>
      <c r="CN107" s="1078"/>
      <c r="CO107" s="1078"/>
      <c r="CP107" s="1078"/>
      <c r="CQ107" s="1078"/>
      <c r="CR107" s="1078"/>
      <c r="CS107" s="1078"/>
      <c r="CT107" s="1078"/>
      <c r="CU107" s="1078"/>
      <c r="CV107" s="1078"/>
      <c r="CW107" s="1078"/>
      <c r="CX107" s="1078"/>
      <c r="CY107" s="1078"/>
      <c r="CZ107" s="1078"/>
      <c r="DA107" s="1078"/>
      <c r="DB107" s="1078"/>
      <c r="DC107" s="1078"/>
      <c r="DD107" s="1078"/>
      <c r="DE107" s="1078"/>
      <c r="DF107" s="1078"/>
      <c r="DG107" s="1078"/>
      <c r="DH107" s="1078"/>
      <c r="DI107" s="1078"/>
      <c r="DJ107" s="1078"/>
      <c r="DK107" s="1078"/>
      <c r="DL107" s="1078"/>
      <c r="DM107" s="1078"/>
      <c r="DN107" s="1078"/>
      <c r="DO107" s="1078"/>
      <c r="DP107" s="1078"/>
      <c r="DQ107" s="1078"/>
      <c r="DR107" s="1078"/>
      <c r="DS107" s="1078"/>
      <c r="DT107" s="1078"/>
      <c r="DU107" s="1078"/>
      <c r="DV107" s="1078"/>
      <c r="DW107" s="1078"/>
      <c r="DX107" s="1078"/>
      <c r="DY107" s="1078"/>
      <c r="DZ107" s="1078"/>
      <c r="EA107" s="1078"/>
      <c r="EB107" s="1078"/>
      <c r="EC107" s="1078"/>
      <c r="ED107" s="1078"/>
      <c r="EE107" s="1078"/>
      <c r="EF107" s="1078"/>
      <c r="EG107" s="1078"/>
      <c r="EH107" s="1078"/>
      <c r="EI107" s="1078"/>
      <c r="EJ107" s="1078"/>
      <c r="EK107" s="1078"/>
      <c r="EL107" s="1078"/>
      <c r="EM107" s="1078"/>
      <c r="EN107" s="1078"/>
      <c r="EO107" s="1078"/>
      <c r="EP107" s="1078"/>
      <c r="EQ107" s="1078"/>
      <c r="ER107" s="1078"/>
      <c r="ES107" s="1078"/>
      <c r="ET107" s="1078"/>
      <c r="EU107" s="1078"/>
      <c r="EV107" s="1078"/>
      <c r="EW107" s="1078"/>
    </row>
    <row r="108" spans="1:153" s="5" customFormat="1" ht="15" hidden="1" customHeight="1" outlineLevel="2">
      <c r="A108" s="17">
        <v>91</v>
      </c>
      <c r="B108" s="64"/>
      <c r="C108" s="130"/>
      <c r="D108" s="43">
        <f t="shared" si="40"/>
        <v>4</v>
      </c>
      <c r="E108" s="43">
        <f t="shared" si="36"/>
        <v>4</v>
      </c>
      <c r="F108" s="65">
        <f t="shared" si="37"/>
        <v>20</v>
      </c>
      <c r="G108" s="131"/>
      <c r="H108" s="458"/>
      <c r="I108" s="458"/>
      <c r="J108" s="457"/>
      <c r="K108" s="100">
        <f t="shared" si="32"/>
        <v>0</v>
      </c>
      <c r="L108" s="92">
        <f t="shared" si="7"/>
        <v>0</v>
      </c>
      <c r="M108" s="127"/>
      <c r="N108" s="256"/>
      <c r="O108" s="257"/>
      <c r="P108" s="245"/>
      <c r="Q108" s="257"/>
      <c r="R108" s="257"/>
      <c r="S108" s="258"/>
      <c r="T108" s="129">
        <f t="shared" si="38"/>
        <v>0</v>
      </c>
      <c r="U108" s="128">
        <f t="shared" si="39"/>
        <v>0</v>
      </c>
      <c r="V108" s="96"/>
      <c r="W108" s="97">
        <f t="shared" si="33"/>
        <v>0</v>
      </c>
      <c r="AB108" s="1075"/>
      <c r="AC108" s="1078"/>
      <c r="AD108" s="1078"/>
      <c r="AE108" s="1078"/>
      <c r="AF108" s="1078"/>
      <c r="AG108" s="1078"/>
      <c r="AH108" s="1078"/>
      <c r="AI108" s="1078"/>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c r="CL108" s="1078"/>
      <c r="CM108" s="1078"/>
      <c r="CN108" s="1078"/>
      <c r="CO108" s="1078"/>
      <c r="CP108" s="1078"/>
      <c r="CQ108" s="1078"/>
      <c r="CR108" s="1078"/>
      <c r="CS108" s="1078"/>
      <c r="CT108" s="1078"/>
      <c r="CU108" s="1078"/>
      <c r="CV108" s="1078"/>
      <c r="CW108" s="1078"/>
      <c r="CX108" s="1078"/>
      <c r="CY108" s="1078"/>
      <c r="CZ108" s="1078"/>
      <c r="DA108" s="1078"/>
      <c r="DB108" s="1078"/>
      <c r="DC108" s="1078"/>
      <c r="DD108" s="1078"/>
      <c r="DE108" s="1078"/>
      <c r="DF108" s="1078"/>
      <c r="DG108" s="1078"/>
      <c r="DH108" s="1078"/>
      <c r="DI108" s="1078"/>
      <c r="DJ108" s="1078"/>
      <c r="DK108" s="1078"/>
      <c r="DL108" s="1078"/>
      <c r="DM108" s="1078"/>
      <c r="DN108" s="1078"/>
      <c r="DO108" s="1078"/>
      <c r="DP108" s="1078"/>
      <c r="DQ108" s="1078"/>
      <c r="DR108" s="1078"/>
      <c r="DS108" s="1078"/>
      <c r="DT108" s="1078"/>
      <c r="DU108" s="1078"/>
      <c r="DV108" s="1078"/>
      <c r="DW108" s="1078"/>
      <c r="DX108" s="1078"/>
      <c r="DY108" s="1078"/>
      <c r="DZ108" s="1078"/>
      <c r="EA108" s="1078"/>
      <c r="EB108" s="1078"/>
      <c r="EC108" s="1078"/>
      <c r="ED108" s="1078"/>
      <c r="EE108" s="1078"/>
      <c r="EF108" s="1078"/>
      <c r="EG108" s="1078"/>
      <c r="EH108" s="1078"/>
      <c r="EI108" s="1078"/>
      <c r="EJ108" s="1078"/>
      <c r="EK108" s="1078"/>
      <c r="EL108" s="1078"/>
      <c r="EM108" s="1078"/>
      <c r="EN108" s="1078"/>
      <c r="EO108" s="1078"/>
      <c r="EP108" s="1078"/>
      <c r="EQ108" s="1078"/>
      <c r="ER108" s="1078"/>
      <c r="ES108" s="1078"/>
      <c r="ET108" s="1078"/>
      <c r="EU108" s="1078"/>
      <c r="EV108" s="1078"/>
      <c r="EW108" s="1078"/>
    </row>
    <row r="109" spans="1:153" s="5" customFormat="1" ht="33" customHeight="1" outlineLevel="1" collapsed="1">
      <c r="A109" s="1237" t="s">
        <v>866</v>
      </c>
      <c r="B109" s="77" t="s">
        <v>867</v>
      </c>
      <c r="C109" s="45">
        <v>14</v>
      </c>
      <c r="D109" s="45">
        <v>16</v>
      </c>
      <c r="E109" s="45">
        <v>19</v>
      </c>
      <c r="F109" s="44">
        <v>22</v>
      </c>
      <c r="G109" s="44">
        <v>24</v>
      </c>
      <c r="H109" s="44">
        <v>26</v>
      </c>
      <c r="I109" s="44">
        <v>28</v>
      </c>
      <c r="J109" s="45">
        <v>34</v>
      </c>
      <c r="K109" s="45">
        <v>40</v>
      </c>
      <c r="L109" s="44">
        <v>45</v>
      </c>
      <c r="M109" s="44">
        <v>50</v>
      </c>
      <c r="N109" s="44">
        <v>55</v>
      </c>
      <c r="O109" s="44">
        <v>60</v>
      </c>
      <c r="P109" s="564">
        <v>65</v>
      </c>
      <c r="Q109" s="44">
        <v>70</v>
      </c>
      <c r="R109" s="563">
        <v>75</v>
      </c>
      <c r="S109" s="563" t="s">
        <v>868</v>
      </c>
      <c r="T109" s="443" t="s">
        <v>869</v>
      </c>
      <c r="U109" s="132">
        <f>SUM(U20:U108)</f>
        <v>9.0172399999999993</v>
      </c>
      <c r="V109" s="98">
        <f>AVERAGEA(V20:V108)</f>
        <v>3</v>
      </c>
      <c r="W109" s="98">
        <f>SUM(W20:W108)</f>
        <v>27.05172</v>
      </c>
      <c r="AB109" s="1075"/>
      <c r="AC109" s="1078"/>
      <c r="AD109" s="1078"/>
      <c r="AE109" s="1078"/>
      <c r="AF109" s="1078"/>
      <c r="AG109" s="1078"/>
      <c r="AH109" s="1078"/>
      <c r="AI109" s="1078"/>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c r="CL109" s="1078"/>
      <c r="CM109" s="1078"/>
      <c r="CN109" s="1078"/>
      <c r="CO109" s="1078"/>
      <c r="CP109" s="1078"/>
      <c r="CQ109" s="1078"/>
      <c r="CR109" s="1078"/>
      <c r="CS109" s="1078"/>
      <c r="CT109" s="1078"/>
      <c r="CU109" s="1078"/>
      <c r="CV109" s="1078"/>
      <c r="CW109" s="1078"/>
      <c r="CX109" s="1078"/>
      <c r="CY109" s="1078"/>
      <c r="CZ109" s="1078"/>
      <c r="DA109" s="1078"/>
      <c r="DB109" s="1078"/>
      <c r="DC109" s="1078"/>
      <c r="DD109" s="1078"/>
      <c r="DE109" s="1078"/>
      <c r="DF109" s="1078"/>
      <c r="DG109" s="1078"/>
      <c r="DH109" s="1078"/>
      <c r="DI109" s="1078"/>
      <c r="DJ109" s="1078"/>
      <c r="DK109" s="1078"/>
      <c r="DL109" s="1078"/>
      <c r="DM109" s="1078"/>
      <c r="DN109" s="1078"/>
      <c r="DO109" s="1078"/>
      <c r="DP109" s="1078"/>
      <c r="DQ109" s="1078"/>
      <c r="DR109" s="1078"/>
      <c r="DS109" s="1078"/>
      <c r="DT109" s="1078"/>
      <c r="DU109" s="1078"/>
      <c r="DV109" s="1078"/>
      <c r="DW109" s="1078"/>
      <c r="DX109" s="1078"/>
      <c r="DY109" s="1078"/>
      <c r="DZ109" s="1078"/>
      <c r="EA109" s="1078"/>
      <c r="EB109" s="1078"/>
      <c r="EC109" s="1078"/>
      <c r="ED109" s="1078"/>
      <c r="EE109" s="1078"/>
      <c r="EF109" s="1078"/>
      <c r="EG109" s="1078"/>
      <c r="EH109" s="1078"/>
      <c r="EI109" s="1078"/>
      <c r="EJ109" s="1078"/>
      <c r="EK109" s="1078"/>
      <c r="EL109" s="1078"/>
      <c r="EM109" s="1078"/>
      <c r="EN109" s="1078"/>
      <c r="EO109" s="1078"/>
      <c r="EP109" s="1078"/>
      <c r="EQ109" s="1078"/>
      <c r="ER109" s="1078"/>
      <c r="ES109" s="1078"/>
      <c r="ET109" s="1078"/>
      <c r="EU109" s="1078"/>
      <c r="EV109" s="1078"/>
      <c r="EW109" s="1078"/>
    </row>
    <row r="110" spans="1:153" s="5" customFormat="1" ht="20.25" customHeight="1" outlineLevel="1">
      <c r="A110" s="1238"/>
      <c r="B110" s="259" t="s">
        <v>870</v>
      </c>
      <c r="C110" s="459">
        <f t="shared" ref="C110:R110" si="41">SUMIF($D$20:$D$108,$C$109:$R$109,$U$20:$U$108)</f>
        <v>2.4565700000000001</v>
      </c>
      <c r="D110" s="459">
        <f t="shared" si="41"/>
        <v>0</v>
      </c>
      <c r="E110" s="459">
        <f t="shared" si="41"/>
        <v>0</v>
      </c>
      <c r="F110" s="459">
        <f t="shared" si="41"/>
        <v>0</v>
      </c>
      <c r="G110" s="459">
        <f t="shared" si="41"/>
        <v>3.52162</v>
      </c>
      <c r="H110" s="459">
        <f t="shared" si="41"/>
        <v>0</v>
      </c>
      <c r="I110" s="459">
        <f t="shared" si="41"/>
        <v>0</v>
      </c>
      <c r="J110" s="459">
        <f t="shared" si="41"/>
        <v>0.98477000000000003</v>
      </c>
      <c r="K110" s="459">
        <f t="shared" si="41"/>
        <v>2.0542799999999999</v>
      </c>
      <c r="L110" s="459">
        <f t="shared" si="41"/>
        <v>0</v>
      </c>
      <c r="M110" s="459">
        <f t="shared" si="41"/>
        <v>0</v>
      </c>
      <c r="N110" s="459">
        <f t="shared" si="41"/>
        <v>0</v>
      </c>
      <c r="O110" s="459">
        <f t="shared" si="41"/>
        <v>0</v>
      </c>
      <c r="P110" s="459">
        <f t="shared" si="41"/>
        <v>0</v>
      </c>
      <c r="Q110" s="459">
        <f t="shared" si="41"/>
        <v>0</v>
      </c>
      <c r="R110" s="459">
        <f t="shared" si="41"/>
        <v>0</v>
      </c>
      <c r="S110" s="460">
        <f>SUM(C110:R110)</f>
        <v>9.0172399999999993</v>
      </c>
      <c r="T110" s="260"/>
      <c r="AB110" s="1075"/>
      <c r="AC110" s="1078"/>
      <c r="AD110" s="1078"/>
      <c r="AE110" s="1078"/>
      <c r="AF110" s="1078"/>
      <c r="AG110" s="1078"/>
      <c r="AH110" s="1078"/>
      <c r="AI110" s="1078"/>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c r="CL110" s="1078"/>
      <c r="CM110" s="1078"/>
      <c r="CN110" s="1078"/>
      <c r="CO110" s="1078"/>
      <c r="CP110" s="1078"/>
      <c r="CQ110" s="1078"/>
      <c r="CR110" s="1078"/>
      <c r="CS110" s="1078"/>
      <c r="CT110" s="1078"/>
      <c r="CU110" s="1078"/>
      <c r="CV110" s="1078"/>
      <c r="CW110" s="1078"/>
      <c r="CX110" s="1078"/>
      <c r="CY110" s="1078"/>
      <c r="CZ110" s="1078"/>
      <c r="DA110" s="1078"/>
      <c r="DB110" s="1078"/>
      <c r="DC110" s="1078"/>
      <c r="DD110" s="1078"/>
      <c r="DE110" s="1078"/>
      <c r="DF110" s="1078"/>
      <c r="DG110" s="1078"/>
      <c r="DH110" s="1078"/>
      <c r="DI110" s="1078"/>
      <c r="DJ110" s="1078"/>
      <c r="DK110" s="1078"/>
      <c r="DL110" s="1078"/>
      <c r="DM110" s="1078"/>
      <c r="DN110" s="1078"/>
      <c r="DO110" s="1078"/>
      <c r="DP110" s="1078"/>
      <c r="DQ110" s="1078"/>
      <c r="DR110" s="1078"/>
      <c r="DS110" s="1078"/>
      <c r="DT110" s="1078"/>
      <c r="DU110" s="1078"/>
      <c r="DV110" s="1078"/>
      <c r="DW110" s="1078"/>
      <c r="DX110" s="1078"/>
      <c r="DY110" s="1078"/>
      <c r="DZ110" s="1078"/>
      <c r="EA110" s="1078"/>
      <c r="EB110" s="1078"/>
      <c r="EC110" s="1078"/>
      <c r="ED110" s="1078"/>
      <c r="EE110" s="1078"/>
      <c r="EF110" s="1078"/>
      <c r="EG110" s="1078"/>
      <c r="EH110" s="1078"/>
      <c r="EI110" s="1078"/>
      <c r="EJ110" s="1078"/>
      <c r="EK110" s="1078"/>
      <c r="EL110" s="1078"/>
      <c r="EM110" s="1078"/>
      <c r="EN110" s="1078"/>
      <c r="EO110" s="1078"/>
      <c r="EP110" s="1078"/>
      <c r="EQ110" s="1078"/>
      <c r="ER110" s="1078"/>
      <c r="ES110" s="1078"/>
      <c r="ET110" s="1078"/>
      <c r="EU110" s="1078"/>
      <c r="EV110" s="1078"/>
      <c r="EW110" s="1078"/>
    </row>
    <row r="111" spans="1:153" s="5" customFormat="1" ht="20.25" customHeight="1" outlineLevel="1" thickBot="1">
      <c r="A111" s="1239"/>
      <c r="B111" s="78" t="s">
        <v>871</v>
      </c>
      <c r="C111" s="461">
        <f t="shared" ref="C111:R111" si="42">SUMIF($D$20:$D$108,$C$109:$R$109,$W$20:$W$108)</f>
        <v>7.3697100000000004</v>
      </c>
      <c r="D111" s="461">
        <f t="shared" si="42"/>
        <v>0</v>
      </c>
      <c r="E111" s="461">
        <f t="shared" si="42"/>
        <v>0</v>
      </c>
      <c r="F111" s="461">
        <f t="shared" si="42"/>
        <v>0</v>
      </c>
      <c r="G111" s="461">
        <f t="shared" si="42"/>
        <v>10.564859999999999</v>
      </c>
      <c r="H111" s="461">
        <f t="shared" si="42"/>
        <v>0</v>
      </c>
      <c r="I111" s="461">
        <f t="shared" si="42"/>
        <v>0</v>
      </c>
      <c r="J111" s="461">
        <f t="shared" si="42"/>
        <v>2.95431</v>
      </c>
      <c r="K111" s="461">
        <f t="shared" si="42"/>
        <v>6.1628399999999992</v>
      </c>
      <c r="L111" s="461">
        <f t="shared" si="42"/>
        <v>0</v>
      </c>
      <c r="M111" s="461">
        <f t="shared" si="42"/>
        <v>0</v>
      </c>
      <c r="N111" s="461">
        <f t="shared" si="42"/>
        <v>0</v>
      </c>
      <c r="O111" s="461">
        <f t="shared" si="42"/>
        <v>0</v>
      </c>
      <c r="P111" s="461">
        <f t="shared" si="42"/>
        <v>0</v>
      </c>
      <c r="Q111" s="461">
        <f t="shared" si="42"/>
        <v>0</v>
      </c>
      <c r="R111" s="461">
        <f t="shared" si="42"/>
        <v>0</v>
      </c>
      <c r="S111" s="462">
        <f>SUM(C111:R111)</f>
        <v>27.05172</v>
      </c>
      <c r="T111" s="99">
        <f>U109/S111</f>
        <v>0.33333333333333331</v>
      </c>
      <c r="AB111" s="1075"/>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c r="CL111" s="1078"/>
      <c r="CM111" s="1078"/>
      <c r="CN111" s="1078"/>
      <c r="CO111" s="1078"/>
      <c r="CP111" s="1078"/>
      <c r="CQ111" s="1078"/>
      <c r="CR111" s="1078"/>
      <c r="CS111" s="1078"/>
      <c r="CT111" s="1078"/>
      <c r="CU111" s="1078"/>
      <c r="CV111" s="1078"/>
      <c r="CW111" s="1078"/>
      <c r="CX111" s="1078"/>
      <c r="CY111" s="1078"/>
      <c r="CZ111" s="1078"/>
      <c r="DA111" s="1078"/>
      <c r="DB111" s="1078"/>
      <c r="DC111" s="1078"/>
      <c r="DD111" s="1078"/>
      <c r="DE111" s="1078"/>
      <c r="DF111" s="1078"/>
      <c r="DG111" s="1078"/>
      <c r="DH111" s="1078"/>
      <c r="DI111" s="1078"/>
      <c r="DJ111" s="1078"/>
      <c r="DK111" s="1078"/>
      <c r="DL111" s="1078"/>
      <c r="DM111" s="1078"/>
      <c r="DN111" s="1078"/>
      <c r="DO111" s="1078"/>
      <c r="DP111" s="1078"/>
      <c r="DQ111" s="1078"/>
      <c r="DR111" s="1078"/>
      <c r="DS111" s="1078"/>
      <c r="DT111" s="1078"/>
      <c r="DU111" s="1078"/>
      <c r="DV111" s="1078"/>
      <c r="DW111" s="1078"/>
      <c r="DX111" s="1078"/>
      <c r="DY111" s="1078"/>
      <c r="DZ111" s="1078"/>
      <c r="EA111" s="1078"/>
      <c r="EB111" s="1078"/>
      <c r="EC111" s="1078"/>
      <c r="ED111" s="1078"/>
      <c r="EE111" s="1078"/>
      <c r="EF111" s="1078"/>
      <c r="EG111" s="1078"/>
      <c r="EH111" s="1078"/>
      <c r="EI111" s="1078"/>
      <c r="EJ111" s="1078"/>
      <c r="EK111" s="1078"/>
      <c r="EL111" s="1078"/>
      <c r="EM111" s="1078"/>
      <c r="EN111" s="1078"/>
      <c r="EO111" s="1078"/>
      <c r="EP111" s="1078"/>
      <c r="EQ111" s="1078"/>
      <c r="ER111" s="1078"/>
      <c r="ES111" s="1078"/>
      <c r="ET111" s="1078"/>
      <c r="EU111" s="1078"/>
      <c r="EV111" s="1078"/>
      <c r="EW111" s="1078"/>
    </row>
    <row r="112" spans="1:153" s="5" customFormat="1" ht="17.25" hidden="1" customHeight="1">
      <c r="A112" s="53"/>
      <c r="B112" s="54"/>
      <c r="C112" s="463"/>
      <c r="D112" s="463"/>
      <c r="E112" s="463"/>
      <c r="F112" s="463"/>
      <c r="G112" s="463"/>
      <c r="H112" s="463"/>
      <c r="I112" s="463"/>
      <c r="J112" s="463"/>
      <c r="K112" s="463"/>
      <c r="L112" s="463"/>
      <c r="M112" s="463"/>
      <c r="N112" s="463"/>
      <c r="O112" s="463"/>
      <c r="P112" s="463"/>
      <c r="Q112" s="463"/>
      <c r="R112" s="463"/>
      <c r="S112" s="463"/>
      <c r="T112" s="55"/>
      <c r="AB112" s="1075"/>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c r="CL112" s="1078"/>
      <c r="CM112" s="1078"/>
      <c r="CN112" s="1078"/>
      <c r="CO112" s="1078"/>
      <c r="CP112" s="1078"/>
      <c r="CQ112" s="1078"/>
      <c r="CR112" s="1078"/>
      <c r="CS112" s="1078"/>
      <c r="CT112" s="1078"/>
      <c r="CU112" s="1078"/>
      <c r="CV112" s="1078"/>
      <c r="CW112" s="1078"/>
      <c r="CX112" s="1078"/>
      <c r="CY112" s="1078"/>
      <c r="CZ112" s="1078"/>
      <c r="DA112" s="1078"/>
      <c r="DB112" s="1078"/>
      <c r="DC112" s="1078"/>
      <c r="DD112" s="1078"/>
      <c r="DE112" s="1078"/>
      <c r="DF112" s="1078"/>
      <c r="DG112" s="1078"/>
      <c r="DH112" s="1078"/>
      <c r="DI112" s="1078"/>
      <c r="DJ112" s="1078"/>
      <c r="DK112" s="1078"/>
      <c r="DL112" s="1078"/>
      <c r="DM112" s="1078"/>
      <c r="DN112" s="1078"/>
      <c r="DO112" s="1078"/>
      <c r="DP112" s="1078"/>
      <c r="DQ112" s="1078"/>
      <c r="DR112" s="1078"/>
      <c r="DS112" s="1078"/>
      <c r="DT112" s="1078"/>
      <c r="DU112" s="1078"/>
      <c r="DV112" s="1078"/>
      <c r="DW112" s="1078"/>
      <c r="DX112" s="1078"/>
      <c r="DY112" s="1078"/>
      <c r="DZ112" s="1078"/>
      <c r="EA112" s="1078"/>
      <c r="EB112" s="1078"/>
      <c r="EC112" s="1078"/>
      <c r="ED112" s="1078"/>
      <c r="EE112" s="1078"/>
      <c r="EF112" s="1078"/>
      <c r="EG112" s="1078"/>
      <c r="EH112" s="1078"/>
      <c r="EI112" s="1078"/>
      <c r="EJ112" s="1078"/>
      <c r="EK112" s="1078"/>
      <c r="EL112" s="1078"/>
      <c r="EM112" s="1078"/>
      <c r="EN112" s="1078"/>
      <c r="EO112" s="1078"/>
      <c r="EP112" s="1078"/>
      <c r="EQ112" s="1078"/>
      <c r="ER112" s="1078"/>
      <c r="ES112" s="1078"/>
      <c r="ET112" s="1078"/>
      <c r="EU112" s="1078"/>
      <c r="EV112" s="1078"/>
      <c r="EW112" s="1078"/>
    </row>
    <row r="113" spans="1:153" s="5" customFormat="1" ht="15" hidden="1" customHeight="1" outlineLevel="1">
      <c r="A113" s="72"/>
      <c r="B113" s="73"/>
      <c r="C113" s="464"/>
      <c r="D113" s="464"/>
      <c r="E113" s="464"/>
      <c r="F113" s="464"/>
      <c r="G113" s="464"/>
      <c r="H113" s="464"/>
      <c r="I113" s="464"/>
      <c r="J113" s="464"/>
      <c r="K113" s="464"/>
      <c r="L113" s="464"/>
      <c r="M113" s="464"/>
      <c r="N113" s="464"/>
      <c r="O113" s="464"/>
      <c r="P113" s="464"/>
      <c r="Q113" s="464"/>
      <c r="R113" s="464"/>
      <c r="S113" s="464"/>
      <c r="T113" s="74"/>
      <c r="AB113" s="1075"/>
      <c r="AC113" s="1078"/>
      <c r="AD113" s="1078"/>
      <c r="AE113" s="1078"/>
      <c r="AF113" s="1078"/>
      <c r="AG113" s="1078"/>
      <c r="AH113" s="1078"/>
      <c r="AI113" s="1078"/>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c r="CL113" s="1078"/>
      <c r="CM113" s="1078"/>
      <c r="CN113" s="1078"/>
      <c r="CO113" s="1078"/>
      <c r="CP113" s="1078"/>
      <c r="CQ113" s="1078"/>
      <c r="CR113" s="1078"/>
      <c r="CS113" s="1078"/>
      <c r="CT113" s="1078"/>
      <c r="CU113" s="1078"/>
      <c r="CV113" s="1078"/>
      <c r="CW113" s="1078"/>
      <c r="CX113" s="1078"/>
      <c r="CY113" s="1078"/>
      <c r="CZ113" s="1078"/>
      <c r="DA113" s="1078"/>
      <c r="DB113" s="1078"/>
      <c r="DC113" s="1078"/>
      <c r="DD113" s="1078"/>
      <c r="DE113" s="1078"/>
      <c r="DF113" s="1078"/>
      <c r="DG113" s="1078"/>
      <c r="DH113" s="1078"/>
      <c r="DI113" s="1078"/>
      <c r="DJ113" s="1078"/>
      <c r="DK113" s="1078"/>
      <c r="DL113" s="1078"/>
      <c r="DM113" s="1078"/>
      <c r="DN113" s="1078"/>
      <c r="DO113" s="1078"/>
      <c r="DP113" s="1078"/>
      <c r="DQ113" s="1078"/>
      <c r="DR113" s="1078"/>
      <c r="DS113" s="1078"/>
      <c r="DT113" s="1078"/>
      <c r="DU113" s="1078"/>
      <c r="DV113" s="1078"/>
      <c r="DW113" s="1078"/>
      <c r="DX113" s="1078"/>
      <c r="DY113" s="1078"/>
      <c r="DZ113" s="1078"/>
      <c r="EA113" s="1078"/>
      <c r="EB113" s="1078"/>
      <c r="EC113" s="1078"/>
      <c r="ED113" s="1078"/>
      <c r="EE113" s="1078"/>
      <c r="EF113" s="1078"/>
      <c r="EG113" s="1078"/>
      <c r="EH113" s="1078"/>
      <c r="EI113" s="1078"/>
      <c r="EJ113" s="1078"/>
      <c r="EK113" s="1078"/>
      <c r="EL113" s="1078"/>
      <c r="EM113" s="1078"/>
      <c r="EN113" s="1078"/>
      <c r="EO113" s="1078"/>
      <c r="EP113" s="1078"/>
      <c r="EQ113" s="1078"/>
      <c r="ER113" s="1078"/>
      <c r="ES113" s="1078"/>
      <c r="ET113" s="1078"/>
      <c r="EU113" s="1078"/>
      <c r="EV113" s="1078"/>
      <c r="EW113" s="1078"/>
    </row>
    <row r="114" spans="1:153" s="5" customFormat="1" ht="42" hidden="1" customHeight="1" outlineLevel="1">
      <c r="A114" s="520" t="s">
        <v>872</v>
      </c>
      <c r="B114" s="521" t="s">
        <v>873</v>
      </c>
      <c r="C114" s="522" t="s">
        <v>0</v>
      </c>
      <c r="D114" s="523" t="s">
        <v>1</v>
      </c>
      <c r="E114" s="523" t="s">
        <v>2</v>
      </c>
      <c r="F114" s="523" t="s">
        <v>3</v>
      </c>
      <c r="G114" s="523" t="s">
        <v>50</v>
      </c>
      <c r="H114" s="524" t="s">
        <v>42</v>
      </c>
      <c r="I114" s="524" t="s">
        <v>51</v>
      </c>
      <c r="J114" s="524" t="s">
        <v>52</v>
      </c>
      <c r="K114" s="524" t="s">
        <v>53</v>
      </c>
      <c r="L114" s="524" t="s">
        <v>874</v>
      </c>
      <c r="M114" s="1240" t="s">
        <v>875</v>
      </c>
      <c r="N114" s="1241"/>
      <c r="O114" s="524" t="s">
        <v>876</v>
      </c>
      <c r="P114" s="524" t="s">
        <v>877</v>
      </c>
      <c r="Q114" s="524" t="s">
        <v>878</v>
      </c>
      <c r="R114" s="524" t="s">
        <v>879</v>
      </c>
      <c r="S114" s="524" t="s">
        <v>880</v>
      </c>
      <c r="T114" s="525" t="s">
        <v>881</v>
      </c>
      <c r="X114" s="465" t="s">
        <v>882</v>
      </c>
      <c r="Y114" s="466"/>
      <c r="Z114" s="467">
        <f>AK123+AG133+AG143+AI149+AI151</f>
        <v>0</v>
      </c>
      <c r="AA114" s="467"/>
      <c r="AB114" s="1075"/>
      <c r="AC114" s="1078"/>
      <c r="AD114" s="1078"/>
      <c r="AE114" s="1078"/>
      <c r="AF114" s="1078"/>
      <c r="AG114" s="1078"/>
      <c r="AH114" s="1078"/>
      <c r="AI114" s="1078"/>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c r="CL114" s="1078"/>
      <c r="CM114" s="1078"/>
      <c r="CN114" s="1078"/>
      <c r="CO114" s="1078"/>
      <c r="CP114" s="1078"/>
      <c r="CQ114" s="1078"/>
      <c r="CR114" s="1078"/>
      <c r="CS114" s="1078"/>
      <c r="CT114" s="1078"/>
      <c r="CU114" s="1078"/>
      <c r="CV114" s="1078"/>
      <c r="CW114" s="1078"/>
      <c r="CX114" s="1078"/>
      <c r="CY114" s="1078"/>
      <c r="CZ114" s="1078"/>
      <c r="DA114" s="1078"/>
      <c r="DB114" s="1078"/>
      <c r="DC114" s="1078"/>
      <c r="DD114" s="1078"/>
      <c r="DE114" s="1078"/>
      <c r="DF114" s="1078"/>
      <c r="DG114" s="1078"/>
      <c r="DH114" s="1078"/>
      <c r="DI114" s="1078"/>
      <c r="DJ114" s="1078"/>
      <c r="DK114" s="1078"/>
      <c r="DL114" s="1078"/>
      <c r="DM114" s="1078"/>
      <c r="DN114" s="1078"/>
      <c r="DO114" s="1078"/>
      <c r="DP114" s="1078"/>
      <c r="DQ114" s="1078"/>
      <c r="DR114" s="1078"/>
      <c r="DS114" s="1078"/>
      <c r="DT114" s="1078"/>
      <c r="DU114" s="1078"/>
      <c r="DV114" s="1078"/>
      <c r="DW114" s="1078"/>
      <c r="DX114" s="1078"/>
      <c r="DY114" s="1078"/>
      <c r="DZ114" s="1078"/>
      <c r="EA114" s="1078"/>
      <c r="EB114" s="1078"/>
      <c r="EC114" s="1078"/>
      <c r="ED114" s="1078"/>
      <c r="EE114" s="1078"/>
      <c r="EF114" s="1078"/>
      <c r="EG114" s="1078"/>
      <c r="EH114" s="1078"/>
      <c r="EI114" s="1078"/>
      <c r="EJ114" s="1078"/>
      <c r="EK114" s="1078"/>
      <c r="EL114" s="1078"/>
      <c r="EM114" s="1078"/>
      <c r="EN114" s="1078"/>
      <c r="EO114" s="1078"/>
      <c r="EP114" s="1078"/>
      <c r="EQ114" s="1078"/>
      <c r="ER114" s="1078"/>
      <c r="ES114" s="1078"/>
      <c r="ET114" s="1078"/>
      <c r="EU114" s="1078"/>
      <c r="EV114" s="1078"/>
      <c r="EW114" s="1078"/>
    </row>
    <row r="115" spans="1:153" s="5" customFormat="1" ht="15" hidden="1" customHeight="1" outlineLevel="1">
      <c r="A115" s="470"/>
      <c r="B115" s="227" t="s">
        <v>885</v>
      </c>
      <c r="C115" s="133"/>
      <c r="D115" s="133"/>
      <c r="E115" s="133"/>
      <c r="F115" s="133"/>
      <c r="G115" s="133"/>
      <c r="H115" s="133"/>
      <c r="I115" s="133"/>
      <c r="J115" s="133"/>
      <c r="K115" s="133"/>
      <c r="L115" s="133"/>
      <c r="M115" s="1242"/>
      <c r="N115" s="1243"/>
      <c r="O115" s="134"/>
      <c r="P115" s="134"/>
      <c r="Q115" s="134"/>
      <c r="R115" s="135"/>
      <c r="S115" s="134"/>
      <c r="T115" s="136"/>
      <c r="X115" s="471" t="s">
        <v>886</v>
      </c>
      <c r="Y115" s="472">
        <v>13.8</v>
      </c>
      <c r="Z115" s="472">
        <v>16</v>
      </c>
      <c r="AA115" s="472">
        <v>19</v>
      </c>
      <c r="AB115" s="1075"/>
      <c r="AC115" s="1078"/>
      <c r="AD115" s="1078"/>
      <c r="AE115" s="1078"/>
      <c r="AF115" s="1078"/>
      <c r="AG115" s="1078"/>
      <c r="AH115" s="1078"/>
      <c r="AI115" s="1078"/>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c r="CL115" s="1078"/>
      <c r="CM115" s="1078"/>
      <c r="CN115" s="1078"/>
      <c r="CO115" s="1078"/>
      <c r="CP115" s="1078"/>
      <c r="CQ115" s="1078"/>
      <c r="CR115" s="1078"/>
      <c r="CS115" s="1078"/>
      <c r="CT115" s="1078"/>
      <c r="CU115" s="1078"/>
      <c r="CV115" s="1078"/>
      <c r="CW115" s="1078"/>
      <c r="CX115" s="1078"/>
      <c r="CY115" s="1078"/>
      <c r="CZ115" s="1078"/>
      <c r="DA115" s="1078"/>
      <c r="DB115" s="1078"/>
      <c r="DC115" s="1078"/>
      <c r="DD115" s="1078"/>
      <c r="DE115" s="1078"/>
      <c r="DF115" s="1078"/>
      <c r="DG115" s="1078"/>
      <c r="DH115" s="1078"/>
      <c r="DI115" s="1078"/>
      <c r="DJ115" s="1078"/>
      <c r="DK115" s="1078"/>
      <c r="DL115" s="1078"/>
      <c r="DM115" s="1078"/>
      <c r="DN115" s="1078"/>
      <c r="DO115" s="1078"/>
      <c r="DP115" s="1078"/>
      <c r="DQ115" s="1078"/>
      <c r="DR115" s="1078"/>
      <c r="DS115" s="1078"/>
      <c r="DT115" s="1078"/>
      <c r="DU115" s="1078"/>
      <c r="DV115" s="1078"/>
      <c r="DW115" s="1078"/>
      <c r="DX115" s="1078"/>
      <c r="DY115" s="1078"/>
      <c r="DZ115" s="1078"/>
      <c r="EA115" s="1078"/>
      <c r="EB115" s="1078"/>
      <c r="EC115" s="1078"/>
      <c r="ED115" s="1078"/>
      <c r="EE115" s="1078"/>
      <c r="EF115" s="1078"/>
      <c r="EG115" s="1078"/>
      <c r="EH115" s="1078"/>
      <c r="EI115" s="1078"/>
      <c r="EJ115" s="1078"/>
      <c r="EK115" s="1078"/>
      <c r="EL115" s="1078"/>
      <c r="EM115" s="1078"/>
      <c r="EN115" s="1078"/>
      <c r="EO115" s="1078"/>
      <c r="EP115" s="1078"/>
      <c r="EQ115" s="1078"/>
      <c r="ER115" s="1078"/>
      <c r="ES115" s="1078"/>
      <c r="ET115" s="1078"/>
      <c r="EU115" s="1078"/>
      <c r="EV115" s="1078"/>
      <c r="EW115" s="1078"/>
    </row>
    <row r="116" spans="1:153" s="5" customFormat="1" ht="15" hidden="1" customHeight="1" outlineLevel="1">
      <c r="A116" s="473">
        <v>1</v>
      </c>
      <c r="B116" s="1020" t="s">
        <v>887</v>
      </c>
      <c r="C116" s="474"/>
      <c r="D116" s="474">
        <v>25</v>
      </c>
      <c r="E116" s="474">
        <v>25</v>
      </c>
      <c r="F116" s="475">
        <v>583</v>
      </c>
      <c r="G116" s="474">
        <v>0.6</v>
      </c>
      <c r="H116" s="103" t="s">
        <v>43</v>
      </c>
      <c r="I116" s="111">
        <f>IF(H116="sắt đen",7850,IF(H116="sắt trắng",7850,IF(H116="sắt kẽm",7900,IF(H116="nhôm",2500,""))))</f>
        <v>7850</v>
      </c>
      <c r="J116" s="103" t="s">
        <v>54</v>
      </c>
      <c r="K116" s="103">
        <f>IF(OR($J116="hộp",J116="vuông"),($D116+($E116-$G116))*2*$F116*$G116*$I116*$C116/10^9,IF(J116="la dẹt",($D116+($E116-$G116))*$F116*$G116*$I116*$C116/10^9,IF($J116="ống",3.14*$D116*$F116*$G116*$I116*$C116/10^9,IF($J116="tròn đặc",3.14*$D116/2*$F116/2*$G116*$I116*$C116/10^9,IF($J116="V",($D116+$E116)*$F116*$I116*$C116/10^9)))))</f>
        <v>0</v>
      </c>
      <c r="L116" s="103">
        <f>IF(OR(J116="vuông",J116="hộp",J116="la dẹt"),($D116+$E116)*2*$F116*$C116/10^6,3.14*$D116*$F116*$C116/10^6)</f>
        <v>0</v>
      </c>
      <c r="M116" s="1244" t="str">
        <f t="shared" ref="M116:M131" si="43">IF(J116="hộp",CONCATENATE($J116," ",$D116,"x",$E116,"x",$G116),CONCATENATE($J116," ",$E116,"x",$G116))</f>
        <v>Vuông 25x0,6</v>
      </c>
      <c r="N116" s="1245"/>
      <c r="O116" s="102" t="s">
        <v>888</v>
      </c>
      <c r="P116" s="111">
        <v>6000</v>
      </c>
      <c r="Q116" s="113" t="e">
        <f>ROUND(K116/C116/F116*P116,4)</f>
        <v>#DIV/0!</v>
      </c>
      <c r="R116" s="137">
        <v>0.02</v>
      </c>
      <c r="S116" s="102">
        <f>ROUNDUP($R$8*$F116*C116/$P116*(1+R116),0)</f>
        <v>0</v>
      </c>
      <c r="T116" s="444" t="e">
        <f>IF($O116="cây",$S116*$Q116,$R$8*$K116)</f>
        <v>#DIV/0!</v>
      </c>
      <c r="U116" s="138" t="str">
        <f>IF($J116="hộp","H",IF($J116="ống","TR",IF($J116="tròn đặc","TRĐ",IF($J116="la dẹt","L",IF($J116="vuông","V")))))</f>
        <v>V</v>
      </c>
      <c r="V116" s="108" t="str">
        <f>CONCATENATE($U116," ",$G116)</f>
        <v>V 0,6</v>
      </c>
      <c r="X116" s="101" t="s">
        <v>889</v>
      </c>
      <c r="Y116" s="139">
        <f t="shared" ref="Y116:AA123" si="44">SUMIFS($K$115:$K$166,$D$115:$D$166,$Y$115:$AJ$115,$V$115:$V$166,$X$116:$X$123)*$R$15</f>
        <v>0</v>
      </c>
      <c r="Z116" s="139">
        <f t="shared" si="44"/>
        <v>0</v>
      </c>
      <c r="AA116" s="139">
        <f t="shared" si="44"/>
        <v>0</v>
      </c>
      <c r="AB116" s="1075"/>
      <c r="AC116" s="1078"/>
      <c r="AD116" s="1078"/>
      <c r="AE116" s="1078"/>
      <c r="AF116" s="1078"/>
      <c r="AG116" s="1078"/>
      <c r="AH116" s="1078"/>
      <c r="AI116" s="1078"/>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c r="CL116" s="1078"/>
      <c r="CM116" s="1078"/>
      <c r="CN116" s="1078"/>
      <c r="CO116" s="1078"/>
      <c r="CP116" s="1078"/>
      <c r="CQ116" s="1078"/>
      <c r="CR116" s="1078"/>
      <c r="CS116" s="1078"/>
      <c r="CT116" s="1078"/>
      <c r="CU116" s="1078"/>
      <c r="CV116" s="1078"/>
      <c r="CW116" s="1078"/>
      <c r="CX116" s="1078"/>
      <c r="CY116" s="1078"/>
      <c r="CZ116" s="1078"/>
      <c r="DA116" s="1078"/>
      <c r="DB116" s="1078"/>
      <c r="DC116" s="1078"/>
      <c r="DD116" s="1078"/>
      <c r="DE116" s="1078"/>
      <c r="DF116" s="1078"/>
      <c r="DG116" s="1078"/>
      <c r="DH116" s="1078"/>
      <c r="DI116" s="1078"/>
      <c r="DJ116" s="1078"/>
      <c r="DK116" s="1078"/>
      <c r="DL116" s="1078"/>
      <c r="DM116" s="1078"/>
      <c r="DN116" s="1078"/>
      <c r="DO116" s="1078"/>
      <c r="DP116" s="1078"/>
      <c r="DQ116" s="1078"/>
      <c r="DR116" s="1078"/>
      <c r="DS116" s="1078"/>
      <c r="DT116" s="1078"/>
      <c r="DU116" s="1078"/>
      <c r="DV116" s="1078"/>
      <c r="DW116" s="1078"/>
      <c r="DX116" s="1078"/>
      <c r="DY116" s="1078"/>
      <c r="DZ116" s="1078"/>
      <c r="EA116" s="1078"/>
      <c r="EB116" s="1078"/>
      <c r="EC116" s="1078"/>
      <c r="ED116" s="1078"/>
      <c r="EE116" s="1078"/>
      <c r="EF116" s="1078"/>
      <c r="EG116" s="1078"/>
      <c r="EH116" s="1078"/>
      <c r="EI116" s="1078"/>
      <c r="EJ116" s="1078"/>
      <c r="EK116" s="1078"/>
      <c r="EL116" s="1078"/>
      <c r="EM116" s="1078"/>
      <c r="EN116" s="1078"/>
      <c r="EO116" s="1078"/>
      <c r="EP116" s="1078"/>
      <c r="EQ116" s="1078"/>
      <c r="ER116" s="1078"/>
      <c r="ES116" s="1078"/>
      <c r="ET116" s="1078"/>
      <c r="EU116" s="1078"/>
      <c r="EV116" s="1078"/>
      <c r="EW116" s="1078"/>
    </row>
    <row r="117" spans="1:153" s="5" customFormat="1" ht="15" hidden="1" customHeight="1" outlineLevel="1">
      <c r="A117" s="473">
        <v>2</v>
      </c>
      <c r="B117" s="1020" t="s">
        <v>890</v>
      </c>
      <c r="C117" s="474"/>
      <c r="D117" s="474">
        <v>25</v>
      </c>
      <c r="E117" s="474">
        <v>25</v>
      </c>
      <c r="F117" s="474">
        <v>470</v>
      </c>
      <c r="G117" s="474">
        <v>0.6</v>
      </c>
      <c r="H117" s="103" t="s">
        <v>43</v>
      </c>
      <c r="I117" s="111">
        <f t="shared" ref="I117:I131" si="45">IF(H117="sắt đen",7850,IF(H117="sắt trắng",7850,IF(H117="sắt kẽm",7900,IF(H117="nhôm",2500,""))))</f>
        <v>7850</v>
      </c>
      <c r="J117" s="103" t="s">
        <v>54</v>
      </c>
      <c r="K117" s="103">
        <f t="shared" ref="K117:K131" si="46">IF(OR($J117="hộp",J117="vuông"),($D117+($E117-$G117))*2*$F117*$G117*$I117*$C117/10^9,IF(J117="la dẹt",($D117+($E117-$G117))*$F117*$G117*$I117*$C117/10^9,IF($J117="ống",3.14*$D117*$F117*$G117*$I117*$C117/10^9,IF($J117="tròn đặc",3.14*$D117/2*$F117/2*$G117*$I117*$C117/10^9,IF($J117="V",($D117+$E117)*$F117*$I117*$C117/10^9)))))</f>
        <v>0</v>
      </c>
      <c r="L117" s="103">
        <f t="shared" ref="L117:L131" si="47">IF(OR(J117="vuông",J117="hộp",J117="la dẹt"),($D117+$E117)*2*$F117*$C117/10^6,3.14*$D117*$F117*$C117/10^6)</f>
        <v>0</v>
      </c>
      <c r="M117" s="1244" t="str">
        <f t="shared" si="43"/>
        <v>Vuông 25x0,6</v>
      </c>
      <c r="N117" s="1245"/>
      <c r="O117" s="102" t="s">
        <v>888</v>
      </c>
      <c r="P117" s="111">
        <v>6000</v>
      </c>
      <c r="Q117" s="113" t="e">
        <f t="shared" ref="Q117:Q131" si="48">ROUND(K117/C117/F117*P117,4)</f>
        <v>#DIV/0!</v>
      </c>
      <c r="R117" s="137">
        <v>0.02</v>
      </c>
      <c r="S117" s="102">
        <f t="shared" ref="S117:S131" si="49">ROUNDUP($R$8*$F117*C117/$P117*(1+R117),0)</f>
        <v>0</v>
      </c>
      <c r="T117" s="444" t="e">
        <f t="shared" ref="T117:T131" si="50">IF($O117="cây",$S117*$Q117,$R$8*$K117)</f>
        <v>#DIV/0!</v>
      </c>
      <c r="U117" s="138" t="str">
        <f t="shared" ref="U117:U166" si="51">IF($J117="hộp","H",IF($J117="ống","TR",IF($J117="tròn đặc","TRĐ",IF($J117="la dẹt","L",IF($J117="vuông","V")))))</f>
        <v>V</v>
      </c>
      <c r="V117" s="108" t="str">
        <f>CONCATENATE($U117," ",$G117)</f>
        <v>V 0,6</v>
      </c>
      <c r="X117" s="101" t="s">
        <v>891</v>
      </c>
      <c r="Y117" s="139">
        <f t="shared" si="44"/>
        <v>0</v>
      </c>
      <c r="Z117" s="139">
        <f t="shared" si="44"/>
        <v>0</v>
      </c>
      <c r="AA117" s="139">
        <f t="shared" si="44"/>
        <v>0</v>
      </c>
      <c r="AB117" s="1075"/>
      <c r="AC117" s="1078"/>
      <c r="AD117" s="1078"/>
      <c r="AE117" s="1078"/>
      <c r="AF117" s="1078"/>
      <c r="AG117" s="1078"/>
      <c r="AH117" s="1078"/>
      <c r="AI117" s="107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c r="CL117" s="1078"/>
      <c r="CM117" s="1078"/>
      <c r="CN117" s="1078"/>
      <c r="CO117" s="1078"/>
      <c r="CP117" s="1078"/>
      <c r="CQ117" s="1078"/>
      <c r="CR117" s="1078"/>
      <c r="CS117" s="1078"/>
      <c r="CT117" s="1078"/>
      <c r="CU117" s="1078"/>
      <c r="CV117" s="1078"/>
      <c r="CW117" s="1078"/>
      <c r="CX117" s="1078"/>
      <c r="CY117" s="1078"/>
      <c r="CZ117" s="1078"/>
      <c r="DA117" s="1078"/>
      <c r="DB117" s="1078"/>
      <c r="DC117" s="1078"/>
      <c r="DD117" s="1078"/>
      <c r="DE117" s="1078"/>
      <c r="DF117" s="1078"/>
      <c r="DG117" s="1078"/>
      <c r="DH117" s="1078"/>
      <c r="DI117" s="1078"/>
      <c r="DJ117" s="1078"/>
      <c r="DK117" s="1078"/>
      <c r="DL117" s="1078"/>
      <c r="DM117" s="1078"/>
      <c r="DN117" s="1078"/>
      <c r="DO117" s="1078"/>
      <c r="DP117" s="1078"/>
      <c r="DQ117" s="1078"/>
      <c r="DR117" s="1078"/>
      <c r="DS117" s="1078"/>
      <c r="DT117" s="1078"/>
      <c r="DU117" s="1078"/>
      <c r="DV117" s="1078"/>
      <c r="DW117" s="1078"/>
      <c r="DX117" s="1078"/>
      <c r="DY117" s="1078"/>
      <c r="DZ117" s="1078"/>
      <c r="EA117" s="1078"/>
      <c r="EB117" s="1078"/>
      <c r="EC117" s="1078"/>
      <c r="ED117" s="1078"/>
      <c r="EE117" s="1078"/>
      <c r="EF117" s="1078"/>
      <c r="EG117" s="1078"/>
      <c r="EH117" s="1078"/>
      <c r="EI117" s="1078"/>
      <c r="EJ117" s="1078"/>
      <c r="EK117" s="1078"/>
      <c r="EL117" s="1078"/>
      <c r="EM117" s="1078"/>
      <c r="EN117" s="1078"/>
      <c r="EO117" s="1078"/>
      <c r="EP117" s="1078"/>
      <c r="EQ117" s="1078"/>
      <c r="ER117" s="1078"/>
      <c r="ES117" s="1078"/>
      <c r="ET117" s="1078"/>
      <c r="EU117" s="1078"/>
      <c r="EV117" s="1078"/>
      <c r="EW117" s="1078"/>
    </row>
    <row r="118" spans="1:153" s="5" customFormat="1" ht="15" hidden="1" customHeight="1" outlineLevel="1">
      <c r="A118" s="473">
        <v>3</v>
      </c>
      <c r="B118" s="1020" t="s">
        <v>892</v>
      </c>
      <c r="C118" s="474"/>
      <c r="D118" s="474">
        <v>25</v>
      </c>
      <c r="E118" s="474">
        <v>25</v>
      </c>
      <c r="F118" s="474">
        <v>420</v>
      </c>
      <c r="G118" s="474">
        <v>0.6</v>
      </c>
      <c r="H118" s="103" t="s">
        <v>43</v>
      </c>
      <c r="I118" s="111">
        <f t="shared" si="45"/>
        <v>7850</v>
      </c>
      <c r="J118" s="103" t="s">
        <v>54</v>
      </c>
      <c r="K118" s="103">
        <f t="shared" si="46"/>
        <v>0</v>
      </c>
      <c r="L118" s="103">
        <f t="shared" si="47"/>
        <v>0</v>
      </c>
      <c r="M118" s="1244" t="str">
        <f t="shared" si="43"/>
        <v>Vuông 25x0,6</v>
      </c>
      <c r="N118" s="1245"/>
      <c r="O118" s="102" t="s">
        <v>888</v>
      </c>
      <c r="P118" s="111">
        <v>6000</v>
      </c>
      <c r="Q118" s="113" t="e">
        <f t="shared" si="48"/>
        <v>#DIV/0!</v>
      </c>
      <c r="R118" s="137">
        <v>0.02</v>
      </c>
      <c r="S118" s="102">
        <f t="shared" si="49"/>
        <v>0</v>
      </c>
      <c r="T118" s="444" t="e">
        <f t="shared" si="50"/>
        <v>#DIV/0!</v>
      </c>
      <c r="U118" s="138" t="str">
        <f t="shared" si="51"/>
        <v>V</v>
      </c>
      <c r="V118" s="108" t="str">
        <f>CONCATENATE($U118," ",$G118)</f>
        <v>V 0,6</v>
      </c>
      <c r="X118" s="101" t="s">
        <v>893</v>
      </c>
      <c r="Y118" s="139">
        <f t="shared" si="44"/>
        <v>0</v>
      </c>
      <c r="Z118" s="139">
        <f t="shared" si="44"/>
        <v>0</v>
      </c>
      <c r="AA118" s="139">
        <f t="shared" si="44"/>
        <v>0</v>
      </c>
      <c r="AB118" s="1075"/>
      <c r="AC118" s="1078"/>
      <c r="AD118" s="1078"/>
      <c r="AE118" s="1078"/>
      <c r="AF118" s="1078"/>
      <c r="AG118" s="1078"/>
      <c r="AH118" s="1078"/>
      <c r="AI118" s="107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c r="CL118" s="1078"/>
      <c r="CM118" s="1078"/>
      <c r="CN118" s="1078"/>
      <c r="CO118" s="1078"/>
      <c r="CP118" s="1078"/>
      <c r="CQ118" s="1078"/>
      <c r="CR118" s="1078"/>
      <c r="CS118" s="1078"/>
      <c r="CT118" s="1078"/>
      <c r="CU118" s="1078"/>
      <c r="CV118" s="1078"/>
      <c r="CW118" s="1078"/>
      <c r="CX118" s="1078"/>
      <c r="CY118" s="1078"/>
      <c r="CZ118" s="1078"/>
      <c r="DA118" s="1078"/>
      <c r="DB118" s="1078"/>
      <c r="DC118" s="1078"/>
      <c r="DD118" s="1078"/>
      <c r="DE118" s="1078"/>
      <c r="DF118" s="1078"/>
      <c r="DG118" s="1078"/>
      <c r="DH118" s="1078"/>
      <c r="DI118" s="1078"/>
      <c r="DJ118" s="1078"/>
      <c r="DK118" s="1078"/>
      <c r="DL118" s="1078"/>
      <c r="DM118" s="1078"/>
      <c r="DN118" s="1078"/>
      <c r="DO118" s="1078"/>
      <c r="DP118" s="1078"/>
      <c r="DQ118" s="1078"/>
      <c r="DR118" s="1078"/>
      <c r="DS118" s="1078"/>
      <c r="DT118" s="1078"/>
      <c r="DU118" s="1078"/>
      <c r="DV118" s="1078"/>
      <c r="DW118" s="1078"/>
      <c r="DX118" s="1078"/>
      <c r="DY118" s="1078"/>
      <c r="DZ118" s="1078"/>
      <c r="EA118" s="1078"/>
      <c r="EB118" s="1078"/>
      <c r="EC118" s="1078"/>
      <c r="ED118" s="1078"/>
      <c r="EE118" s="1078"/>
      <c r="EF118" s="1078"/>
      <c r="EG118" s="1078"/>
      <c r="EH118" s="1078"/>
      <c r="EI118" s="1078"/>
      <c r="EJ118" s="1078"/>
      <c r="EK118" s="1078"/>
      <c r="EL118" s="1078"/>
      <c r="EM118" s="1078"/>
      <c r="EN118" s="1078"/>
      <c r="EO118" s="1078"/>
      <c r="EP118" s="1078"/>
      <c r="EQ118" s="1078"/>
      <c r="ER118" s="1078"/>
      <c r="ES118" s="1078"/>
      <c r="ET118" s="1078"/>
      <c r="EU118" s="1078"/>
      <c r="EV118" s="1078"/>
      <c r="EW118" s="1078"/>
    </row>
    <row r="119" spans="1:153" s="5" customFormat="1" ht="15" hidden="1" customHeight="1" outlineLevel="1">
      <c r="A119" s="473">
        <v>4</v>
      </c>
      <c r="B119" s="1020" t="s">
        <v>894</v>
      </c>
      <c r="C119" s="474"/>
      <c r="D119" s="474">
        <v>25</v>
      </c>
      <c r="E119" s="474">
        <v>50</v>
      </c>
      <c r="F119" s="474">
        <v>1795</v>
      </c>
      <c r="G119" s="475">
        <v>0.6</v>
      </c>
      <c r="H119" s="103" t="s">
        <v>43</v>
      </c>
      <c r="I119" s="111">
        <f t="shared" si="45"/>
        <v>7850</v>
      </c>
      <c r="J119" s="103" t="s">
        <v>311</v>
      </c>
      <c r="K119" s="103">
        <f t="shared" si="46"/>
        <v>0</v>
      </c>
      <c r="L119" s="103">
        <f t="shared" si="47"/>
        <v>0</v>
      </c>
      <c r="M119" s="1244" t="str">
        <f t="shared" si="43"/>
        <v>Hộp 25x50x0,6</v>
      </c>
      <c r="N119" s="1245"/>
      <c r="O119" s="102" t="s">
        <v>888</v>
      </c>
      <c r="P119" s="111">
        <v>6000</v>
      </c>
      <c r="Q119" s="113" t="e">
        <f t="shared" si="48"/>
        <v>#DIV/0!</v>
      </c>
      <c r="R119" s="137">
        <v>0.02</v>
      </c>
      <c r="S119" s="102">
        <f t="shared" si="49"/>
        <v>0</v>
      </c>
      <c r="T119" s="444" t="e">
        <f t="shared" si="50"/>
        <v>#DIV/0!</v>
      </c>
      <c r="U119" s="138" t="str">
        <f t="shared" si="51"/>
        <v>H</v>
      </c>
      <c r="V119" s="108" t="str">
        <f>CONCATENATE($U119," ",$G119)</f>
        <v>H 0,6</v>
      </c>
      <c r="X119" s="101" t="s">
        <v>895</v>
      </c>
      <c r="Y119" s="139">
        <f t="shared" si="44"/>
        <v>0</v>
      </c>
      <c r="Z119" s="139">
        <f t="shared" si="44"/>
        <v>0</v>
      </c>
      <c r="AA119" s="139">
        <f t="shared" si="44"/>
        <v>0</v>
      </c>
      <c r="AB119" s="1075"/>
      <c r="AC119" s="1078"/>
      <c r="AD119" s="1078"/>
      <c r="AE119" s="1078"/>
      <c r="AF119" s="1078"/>
      <c r="AG119" s="1078"/>
      <c r="AH119" s="1078"/>
      <c r="AI119" s="107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c r="CL119" s="1078"/>
      <c r="CM119" s="1078"/>
      <c r="CN119" s="1078"/>
      <c r="CO119" s="1078"/>
      <c r="CP119" s="1078"/>
      <c r="CQ119" s="1078"/>
      <c r="CR119" s="1078"/>
      <c r="CS119" s="1078"/>
      <c r="CT119" s="1078"/>
      <c r="CU119" s="1078"/>
      <c r="CV119" s="1078"/>
      <c r="CW119" s="1078"/>
      <c r="CX119" s="1078"/>
      <c r="CY119" s="1078"/>
      <c r="CZ119" s="1078"/>
      <c r="DA119" s="1078"/>
      <c r="DB119" s="1078"/>
      <c r="DC119" s="1078"/>
      <c r="DD119" s="1078"/>
      <c r="DE119" s="1078"/>
      <c r="DF119" s="1078"/>
      <c r="DG119" s="1078"/>
      <c r="DH119" s="1078"/>
      <c r="DI119" s="1078"/>
      <c r="DJ119" s="1078"/>
      <c r="DK119" s="1078"/>
      <c r="DL119" s="1078"/>
      <c r="DM119" s="1078"/>
      <c r="DN119" s="1078"/>
      <c r="DO119" s="1078"/>
      <c r="DP119" s="1078"/>
      <c r="DQ119" s="1078"/>
      <c r="DR119" s="1078"/>
      <c r="DS119" s="1078"/>
      <c r="DT119" s="1078"/>
      <c r="DU119" s="1078"/>
      <c r="DV119" s="1078"/>
      <c r="DW119" s="1078"/>
      <c r="DX119" s="1078"/>
      <c r="DY119" s="1078"/>
      <c r="DZ119" s="1078"/>
      <c r="EA119" s="1078"/>
      <c r="EB119" s="1078"/>
      <c r="EC119" s="1078"/>
      <c r="ED119" s="1078"/>
      <c r="EE119" s="1078"/>
      <c r="EF119" s="1078"/>
      <c r="EG119" s="1078"/>
      <c r="EH119" s="1078"/>
      <c r="EI119" s="1078"/>
      <c r="EJ119" s="1078"/>
      <c r="EK119" s="1078"/>
      <c r="EL119" s="1078"/>
      <c r="EM119" s="1078"/>
      <c r="EN119" s="1078"/>
      <c r="EO119" s="1078"/>
      <c r="EP119" s="1078"/>
      <c r="EQ119" s="1078"/>
      <c r="ER119" s="1078"/>
      <c r="ES119" s="1078"/>
      <c r="ET119" s="1078"/>
      <c r="EU119" s="1078"/>
      <c r="EV119" s="1078"/>
      <c r="EW119" s="1078"/>
    </row>
    <row r="120" spans="1:153" s="5" customFormat="1" ht="15" hidden="1" customHeight="1" outlineLevel="1">
      <c r="A120" s="473">
        <v>5</v>
      </c>
      <c r="B120" s="1020" t="s">
        <v>896</v>
      </c>
      <c r="C120" s="474"/>
      <c r="D120" s="474">
        <v>10</v>
      </c>
      <c r="E120" s="474">
        <v>20</v>
      </c>
      <c r="F120" s="1021">
        <v>555</v>
      </c>
      <c r="G120" s="474">
        <v>0.6</v>
      </c>
      <c r="H120" s="103" t="s">
        <v>43</v>
      </c>
      <c r="I120" s="111">
        <f t="shared" si="45"/>
        <v>7850</v>
      </c>
      <c r="J120" s="103" t="s">
        <v>311</v>
      </c>
      <c r="K120" s="103">
        <f t="shared" si="46"/>
        <v>0</v>
      </c>
      <c r="L120" s="103">
        <f t="shared" si="47"/>
        <v>0</v>
      </c>
      <c r="M120" s="1244" t="str">
        <f t="shared" si="43"/>
        <v>Hộp 10x20x0,6</v>
      </c>
      <c r="N120" s="1245"/>
      <c r="O120" s="102" t="s">
        <v>888</v>
      </c>
      <c r="P120" s="111">
        <v>6000</v>
      </c>
      <c r="Q120" s="113" t="e">
        <f t="shared" si="48"/>
        <v>#DIV/0!</v>
      </c>
      <c r="R120" s="137">
        <v>0.02</v>
      </c>
      <c r="S120" s="102">
        <f t="shared" si="49"/>
        <v>0</v>
      </c>
      <c r="T120" s="444" t="e">
        <f t="shared" si="50"/>
        <v>#DIV/0!</v>
      </c>
      <c r="U120" s="138" t="str">
        <f t="shared" si="51"/>
        <v>H</v>
      </c>
      <c r="V120" s="108" t="str">
        <f t="shared" ref="V120:V166" si="52">CONCATENATE($U120," ",$G120)</f>
        <v>H 0,6</v>
      </c>
      <c r="X120" s="101" t="s">
        <v>897</v>
      </c>
      <c r="Y120" s="139">
        <f t="shared" si="44"/>
        <v>0</v>
      </c>
      <c r="Z120" s="139">
        <f t="shared" si="44"/>
        <v>0</v>
      </c>
      <c r="AA120" s="139">
        <f t="shared" si="44"/>
        <v>0</v>
      </c>
      <c r="AB120" s="1075"/>
      <c r="AC120" s="1078"/>
      <c r="AD120" s="1078"/>
      <c r="AE120" s="1078"/>
      <c r="AF120" s="1078"/>
      <c r="AG120" s="1078"/>
      <c r="AH120" s="1078"/>
      <c r="AI120" s="107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c r="CL120" s="1078"/>
      <c r="CM120" s="1078"/>
      <c r="CN120" s="1078"/>
      <c r="CO120" s="1078"/>
      <c r="CP120" s="1078"/>
      <c r="CQ120" s="1078"/>
      <c r="CR120" s="1078"/>
      <c r="CS120" s="1078"/>
      <c r="CT120" s="1078"/>
      <c r="CU120" s="1078"/>
      <c r="CV120" s="1078"/>
      <c r="CW120" s="1078"/>
      <c r="CX120" s="1078"/>
      <c r="CY120" s="1078"/>
      <c r="CZ120" s="1078"/>
      <c r="DA120" s="1078"/>
      <c r="DB120" s="1078"/>
      <c r="DC120" s="1078"/>
      <c r="DD120" s="1078"/>
      <c r="DE120" s="1078"/>
      <c r="DF120" s="1078"/>
      <c r="DG120" s="1078"/>
      <c r="DH120" s="1078"/>
      <c r="DI120" s="1078"/>
      <c r="DJ120" s="1078"/>
      <c r="DK120" s="1078"/>
      <c r="DL120" s="1078"/>
      <c r="DM120" s="1078"/>
      <c r="DN120" s="1078"/>
      <c r="DO120" s="1078"/>
      <c r="DP120" s="1078"/>
      <c r="DQ120" s="1078"/>
      <c r="DR120" s="1078"/>
      <c r="DS120" s="1078"/>
      <c r="DT120" s="1078"/>
      <c r="DU120" s="1078"/>
      <c r="DV120" s="1078"/>
      <c r="DW120" s="1078"/>
      <c r="DX120" s="1078"/>
      <c r="DY120" s="1078"/>
      <c r="DZ120" s="1078"/>
      <c r="EA120" s="1078"/>
      <c r="EB120" s="1078"/>
      <c r="EC120" s="1078"/>
      <c r="ED120" s="1078"/>
      <c r="EE120" s="1078"/>
      <c r="EF120" s="1078"/>
      <c r="EG120" s="1078"/>
      <c r="EH120" s="1078"/>
      <c r="EI120" s="1078"/>
      <c r="EJ120" s="1078"/>
      <c r="EK120" s="1078"/>
      <c r="EL120" s="1078"/>
      <c r="EM120" s="1078"/>
      <c r="EN120" s="1078"/>
      <c r="EO120" s="1078"/>
      <c r="EP120" s="1078"/>
      <c r="EQ120" s="1078"/>
      <c r="ER120" s="1078"/>
      <c r="ES120" s="1078"/>
      <c r="ET120" s="1078"/>
      <c r="EU120" s="1078"/>
      <c r="EV120" s="1078"/>
      <c r="EW120" s="1078"/>
    </row>
    <row r="121" spans="1:153" s="5" customFormat="1" ht="15" hidden="1" customHeight="1" outlineLevel="1">
      <c r="A121" s="473">
        <v>6</v>
      </c>
      <c r="B121" s="1020" t="s">
        <v>898</v>
      </c>
      <c r="C121" s="474"/>
      <c r="D121" s="474">
        <v>10</v>
      </c>
      <c r="E121" s="474">
        <v>20</v>
      </c>
      <c r="F121" s="1021">
        <v>535</v>
      </c>
      <c r="G121" s="474">
        <v>0.6</v>
      </c>
      <c r="H121" s="103" t="s">
        <v>43</v>
      </c>
      <c r="I121" s="111">
        <f t="shared" si="45"/>
        <v>7850</v>
      </c>
      <c r="J121" s="103" t="s">
        <v>311</v>
      </c>
      <c r="K121" s="103">
        <f t="shared" si="46"/>
        <v>0</v>
      </c>
      <c r="L121" s="103">
        <f t="shared" si="47"/>
        <v>0</v>
      </c>
      <c r="M121" s="1244" t="str">
        <f t="shared" si="43"/>
        <v>Hộp 10x20x0,6</v>
      </c>
      <c r="N121" s="1245"/>
      <c r="O121" s="102" t="s">
        <v>888</v>
      </c>
      <c r="P121" s="111">
        <v>6000</v>
      </c>
      <c r="Q121" s="113" t="e">
        <f t="shared" si="48"/>
        <v>#DIV/0!</v>
      </c>
      <c r="R121" s="137">
        <v>0.02</v>
      </c>
      <c r="S121" s="102">
        <f t="shared" si="49"/>
        <v>0</v>
      </c>
      <c r="T121" s="444" t="e">
        <f t="shared" si="50"/>
        <v>#DIV/0!</v>
      </c>
      <c r="U121" s="138" t="str">
        <f t="shared" si="51"/>
        <v>H</v>
      </c>
      <c r="V121" s="108" t="str">
        <f t="shared" si="52"/>
        <v>H 0,6</v>
      </c>
      <c r="X121" s="101" t="s">
        <v>899</v>
      </c>
      <c r="Y121" s="139">
        <f t="shared" si="44"/>
        <v>0</v>
      </c>
      <c r="Z121" s="139">
        <f t="shared" si="44"/>
        <v>0</v>
      </c>
      <c r="AA121" s="139">
        <f t="shared" si="44"/>
        <v>0</v>
      </c>
      <c r="AB121" s="1075"/>
      <c r="AC121" s="1078"/>
      <c r="AD121" s="1078"/>
      <c r="AE121" s="1078"/>
      <c r="AF121" s="1078"/>
      <c r="AG121" s="1078"/>
      <c r="AH121" s="1078"/>
      <c r="AI121" s="107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c r="CL121" s="1078"/>
      <c r="CM121" s="1078"/>
      <c r="CN121" s="1078"/>
      <c r="CO121" s="1078"/>
      <c r="CP121" s="1078"/>
      <c r="CQ121" s="1078"/>
      <c r="CR121" s="1078"/>
      <c r="CS121" s="1078"/>
      <c r="CT121" s="1078"/>
      <c r="CU121" s="1078"/>
      <c r="CV121" s="1078"/>
      <c r="CW121" s="1078"/>
      <c r="CX121" s="1078"/>
      <c r="CY121" s="1078"/>
      <c r="CZ121" s="1078"/>
      <c r="DA121" s="1078"/>
      <c r="DB121" s="1078"/>
      <c r="DC121" s="1078"/>
      <c r="DD121" s="1078"/>
      <c r="DE121" s="1078"/>
      <c r="DF121" s="1078"/>
      <c r="DG121" s="1078"/>
      <c r="DH121" s="1078"/>
      <c r="DI121" s="1078"/>
      <c r="DJ121" s="1078"/>
      <c r="DK121" s="1078"/>
      <c r="DL121" s="1078"/>
      <c r="DM121" s="1078"/>
      <c r="DN121" s="1078"/>
      <c r="DO121" s="1078"/>
      <c r="DP121" s="1078"/>
      <c r="DQ121" s="1078"/>
      <c r="DR121" s="1078"/>
      <c r="DS121" s="1078"/>
      <c r="DT121" s="1078"/>
      <c r="DU121" s="1078"/>
      <c r="DV121" s="1078"/>
      <c r="DW121" s="1078"/>
      <c r="DX121" s="1078"/>
      <c r="DY121" s="1078"/>
      <c r="DZ121" s="1078"/>
      <c r="EA121" s="1078"/>
      <c r="EB121" s="1078"/>
      <c r="EC121" s="1078"/>
      <c r="ED121" s="1078"/>
      <c r="EE121" s="1078"/>
      <c r="EF121" s="1078"/>
      <c r="EG121" s="1078"/>
      <c r="EH121" s="1078"/>
      <c r="EI121" s="1078"/>
      <c r="EJ121" s="1078"/>
      <c r="EK121" s="1078"/>
      <c r="EL121" s="1078"/>
      <c r="EM121" s="1078"/>
      <c r="EN121" s="1078"/>
      <c r="EO121" s="1078"/>
      <c r="EP121" s="1078"/>
      <c r="EQ121" s="1078"/>
      <c r="ER121" s="1078"/>
      <c r="ES121" s="1078"/>
      <c r="ET121" s="1078"/>
      <c r="EU121" s="1078"/>
      <c r="EV121" s="1078"/>
      <c r="EW121" s="1078"/>
    </row>
    <row r="122" spans="1:153" s="5" customFormat="1" ht="15" hidden="1" customHeight="1" outlineLevel="1">
      <c r="A122" s="473">
        <v>7</v>
      </c>
      <c r="B122" s="1020" t="s">
        <v>900</v>
      </c>
      <c r="C122" s="474"/>
      <c r="D122" s="474">
        <v>25</v>
      </c>
      <c r="E122" s="474">
        <v>50</v>
      </c>
      <c r="F122" s="474">
        <v>1795</v>
      </c>
      <c r="G122" s="474">
        <v>1.1000000000000001</v>
      </c>
      <c r="H122" s="103" t="s">
        <v>43</v>
      </c>
      <c r="I122" s="111">
        <f t="shared" si="45"/>
        <v>7850</v>
      </c>
      <c r="J122" s="103" t="s">
        <v>311</v>
      </c>
      <c r="K122" s="103">
        <f t="shared" si="46"/>
        <v>0</v>
      </c>
      <c r="L122" s="103">
        <f t="shared" si="47"/>
        <v>0</v>
      </c>
      <c r="M122" s="1244" t="str">
        <f t="shared" si="43"/>
        <v>Hộp 25x50x1,1</v>
      </c>
      <c r="N122" s="1245"/>
      <c r="O122" s="102" t="s">
        <v>888</v>
      </c>
      <c r="P122" s="111">
        <v>6000</v>
      </c>
      <c r="Q122" s="113" t="e">
        <f t="shared" si="48"/>
        <v>#DIV/0!</v>
      </c>
      <c r="R122" s="137">
        <v>0.02</v>
      </c>
      <c r="S122" s="102">
        <f t="shared" si="49"/>
        <v>0</v>
      </c>
      <c r="T122" s="444" t="e">
        <f t="shared" si="50"/>
        <v>#DIV/0!</v>
      </c>
      <c r="U122" s="138" t="str">
        <f t="shared" si="51"/>
        <v>H</v>
      </c>
      <c r="V122" s="108" t="str">
        <f t="shared" si="52"/>
        <v>H 1,1</v>
      </c>
      <c r="X122" s="101" t="s">
        <v>901</v>
      </c>
      <c r="Y122" s="139">
        <f t="shared" si="44"/>
        <v>0</v>
      </c>
      <c r="Z122" s="139">
        <f t="shared" si="44"/>
        <v>0</v>
      </c>
      <c r="AA122" s="139">
        <f t="shared" si="44"/>
        <v>0</v>
      </c>
      <c r="AB122" s="1075"/>
      <c r="AC122" s="1078"/>
      <c r="AD122" s="1078"/>
      <c r="AE122" s="1078"/>
      <c r="AF122" s="1078"/>
      <c r="AG122" s="1078"/>
      <c r="AH122" s="1078"/>
      <c r="AI122" s="107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c r="CL122" s="1078"/>
      <c r="CM122" s="1078"/>
      <c r="CN122" s="1078"/>
      <c r="CO122" s="1078"/>
      <c r="CP122" s="1078"/>
      <c r="CQ122" s="1078"/>
      <c r="CR122" s="1078"/>
      <c r="CS122" s="1078"/>
      <c r="CT122" s="1078"/>
      <c r="CU122" s="1078"/>
      <c r="CV122" s="1078"/>
      <c r="CW122" s="1078"/>
      <c r="CX122" s="1078"/>
      <c r="CY122" s="1078"/>
      <c r="CZ122" s="1078"/>
      <c r="DA122" s="1078"/>
      <c r="DB122" s="1078"/>
      <c r="DC122" s="1078"/>
      <c r="DD122" s="1078"/>
      <c r="DE122" s="1078"/>
      <c r="DF122" s="1078"/>
      <c r="DG122" s="1078"/>
      <c r="DH122" s="1078"/>
      <c r="DI122" s="1078"/>
      <c r="DJ122" s="1078"/>
      <c r="DK122" s="1078"/>
      <c r="DL122" s="1078"/>
      <c r="DM122" s="1078"/>
      <c r="DN122" s="1078"/>
      <c r="DO122" s="1078"/>
      <c r="DP122" s="1078"/>
      <c r="DQ122" s="1078"/>
      <c r="DR122" s="1078"/>
      <c r="DS122" s="1078"/>
      <c r="DT122" s="1078"/>
      <c r="DU122" s="1078"/>
      <c r="DV122" s="1078"/>
      <c r="DW122" s="1078"/>
      <c r="DX122" s="1078"/>
      <c r="DY122" s="1078"/>
      <c r="DZ122" s="1078"/>
      <c r="EA122" s="1078"/>
      <c r="EB122" s="1078"/>
      <c r="EC122" s="1078"/>
      <c r="ED122" s="1078"/>
      <c r="EE122" s="1078"/>
      <c r="EF122" s="1078"/>
      <c r="EG122" s="1078"/>
      <c r="EH122" s="1078"/>
      <c r="EI122" s="1078"/>
      <c r="EJ122" s="1078"/>
      <c r="EK122" s="1078"/>
      <c r="EL122" s="1078"/>
      <c r="EM122" s="1078"/>
      <c r="EN122" s="1078"/>
      <c r="EO122" s="1078"/>
      <c r="EP122" s="1078"/>
      <c r="EQ122" s="1078"/>
      <c r="ER122" s="1078"/>
      <c r="ES122" s="1078"/>
      <c r="ET122" s="1078"/>
      <c r="EU122" s="1078"/>
      <c r="EV122" s="1078"/>
      <c r="EW122" s="1078"/>
    </row>
    <row r="123" spans="1:153" s="5" customFormat="1" ht="15" hidden="1" customHeight="1" outlineLevel="1">
      <c r="A123" s="473">
        <v>8</v>
      </c>
      <c r="B123" s="1020" t="s">
        <v>902</v>
      </c>
      <c r="C123" s="474"/>
      <c r="D123" s="474">
        <v>25</v>
      </c>
      <c r="E123" s="474">
        <v>50</v>
      </c>
      <c r="F123" s="474">
        <v>568</v>
      </c>
      <c r="G123" s="474">
        <v>1.1000000000000001</v>
      </c>
      <c r="H123" s="103" t="s">
        <v>43</v>
      </c>
      <c r="I123" s="111">
        <f t="shared" si="45"/>
        <v>7850</v>
      </c>
      <c r="J123" s="103" t="s">
        <v>311</v>
      </c>
      <c r="K123" s="103">
        <f t="shared" si="46"/>
        <v>0</v>
      </c>
      <c r="L123" s="103">
        <f t="shared" si="47"/>
        <v>0</v>
      </c>
      <c r="M123" s="1244" t="str">
        <f t="shared" si="43"/>
        <v>Hộp 25x50x1,1</v>
      </c>
      <c r="N123" s="1245"/>
      <c r="O123" s="102" t="s">
        <v>888</v>
      </c>
      <c r="P123" s="111">
        <v>6000</v>
      </c>
      <c r="Q123" s="113" t="e">
        <f t="shared" si="48"/>
        <v>#DIV/0!</v>
      </c>
      <c r="R123" s="137">
        <v>0.02</v>
      </c>
      <c r="S123" s="102">
        <f t="shared" si="49"/>
        <v>0</v>
      </c>
      <c r="T123" s="444" t="e">
        <f t="shared" si="50"/>
        <v>#DIV/0!</v>
      </c>
      <c r="U123" s="138" t="str">
        <f t="shared" si="51"/>
        <v>H</v>
      </c>
      <c r="V123" s="108" t="str">
        <f t="shared" si="52"/>
        <v>H 1,1</v>
      </c>
      <c r="X123" s="101" t="s">
        <v>903</v>
      </c>
      <c r="Y123" s="139">
        <f t="shared" si="44"/>
        <v>0</v>
      </c>
      <c r="Z123" s="139">
        <f t="shared" si="44"/>
        <v>0</v>
      </c>
      <c r="AA123" s="139">
        <f t="shared" si="44"/>
        <v>0</v>
      </c>
      <c r="AB123" s="1075"/>
      <c r="AC123" s="1078"/>
      <c r="AD123" s="1078"/>
      <c r="AE123" s="1078"/>
      <c r="AF123" s="1078"/>
      <c r="AG123" s="1078"/>
      <c r="AH123" s="1078"/>
      <c r="AI123" s="107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c r="CL123" s="1078"/>
      <c r="CM123" s="1078"/>
      <c r="CN123" s="1078"/>
      <c r="CO123" s="1078"/>
      <c r="CP123" s="1078"/>
      <c r="CQ123" s="1078"/>
      <c r="CR123" s="1078"/>
      <c r="CS123" s="1078"/>
      <c r="CT123" s="1078"/>
      <c r="CU123" s="1078"/>
      <c r="CV123" s="1078"/>
      <c r="CW123" s="1078"/>
      <c r="CX123" s="1078"/>
      <c r="CY123" s="1078"/>
      <c r="CZ123" s="1078"/>
      <c r="DA123" s="1078"/>
      <c r="DB123" s="1078"/>
      <c r="DC123" s="1078"/>
      <c r="DD123" s="1078"/>
      <c r="DE123" s="1078"/>
      <c r="DF123" s="1078"/>
      <c r="DG123" s="1078"/>
      <c r="DH123" s="1078"/>
      <c r="DI123" s="1078"/>
      <c r="DJ123" s="1078"/>
      <c r="DK123" s="1078"/>
      <c r="DL123" s="1078"/>
      <c r="DM123" s="1078"/>
      <c r="DN123" s="1078"/>
      <c r="DO123" s="1078"/>
      <c r="DP123" s="1078"/>
      <c r="DQ123" s="1078"/>
      <c r="DR123" s="1078"/>
      <c r="DS123" s="1078"/>
      <c r="DT123" s="1078"/>
      <c r="DU123" s="1078"/>
      <c r="DV123" s="1078"/>
      <c r="DW123" s="1078"/>
      <c r="DX123" s="1078"/>
      <c r="DY123" s="1078"/>
      <c r="DZ123" s="1078"/>
      <c r="EA123" s="1078"/>
      <c r="EB123" s="1078"/>
      <c r="EC123" s="1078"/>
      <c r="ED123" s="1078"/>
      <c r="EE123" s="1078"/>
      <c r="EF123" s="1078"/>
      <c r="EG123" s="1078"/>
      <c r="EH123" s="1078"/>
      <c r="EI123" s="1078"/>
      <c r="EJ123" s="1078"/>
      <c r="EK123" s="1078"/>
      <c r="EL123" s="1078"/>
      <c r="EM123" s="1078"/>
      <c r="EN123" s="1078"/>
      <c r="EO123" s="1078"/>
      <c r="EP123" s="1078"/>
      <c r="EQ123" s="1078"/>
      <c r="ER123" s="1078"/>
      <c r="ES123" s="1078"/>
      <c r="ET123" s="1078"/>
      <c r="EU123" s="1078"/>
      <c r="EV123" s="1078"/>
      <c r="EW123" s="1078"/>
    </row>
    <row r="124" spans="1:153" s="5" customFormat="1" ht="15" hidden="1" customHeight="1" outlineLevel="1">
      <c r="A124" s="473">
        <v>9</v>
      </c>
      <c r="B124" s="1020" t="s">
        <v>904</v>
      </c>
      <c r="C124" s="474"/>
      <c r="D124" s="474">
        <v>25</v>
      </c>
      <c r="E124" s="474">
        <v>25</v>
      </c>
      <c r="F124" s="474">
        <v>540</v>
      </c>
      <c r="G124" s="474">
        <v>1.1000000000000001</v>
      </c>
      <c r="H124" s="103" t="s">
        <v>43</v>
      </c>
      <c r="I124" s="111">
        <f t="shared" si="45"/>
        <v>7850</v>
      </c>
      <c r="J124" s="103" t="s">
        <v>54</v>
      </c>
      <c r="K124" s="103">
        <f t="shared" si="46"/>
        <v>0</v>
      </c>
      <c r="L124" s="103">
        <f t="shared" si="47"/>
        <v>0</v>
      </c>
      <c r="M124" s="1244" t="str">
        <f t="shared" si="43"/>
        <v>Vuông 25x1,1</v>
      </c>
      <c r="N124" s="1245"/>
      <c r="O124" s="102" t="s">
        <v>888</v>
      </c>
      <c r="P124" s="111">
        <v>6000</v>
      </c>
      <c r="Q124" s="113" t="e">
        <f t="shared" si="48"/>
        <v>#DIV/0!</v>
      </c>
      <c r="R124" s="137">
        <v>0.02</v>
      </c>
      <c r="S124" s="102">
        <f t="shared" si="49"/>
        <v>0</v>
      </c>
      <c r="T124" s="444" t="e">
        <f t="shared" si="50"/>
        <v>#DIV/0!</v>
      </c>
      <c r="U124" s="138" t="str">
        <f t="shared" si="51"/>
        <v>V</v>
      </c>
      <c r="V124" s="108" t="str">
        <f t="shared" si="52"/>
        <v>V 1,1</v>
      </c>
      <c r="X124" s="471" t="s">
        <v>905</v>
      </c>
      <c r="Y124" s="472" t="s">
        <v>906</v>
      </c>
      <c r="Z124" s="472" t="s">
        <v>907</v>
      </c>
      <c r="AA124" s="472" t="s">
        <v>908</v>
      </c>
      <c r="AB124" s="1075"/>
      <c r="AC124" s="1078"/>
      <c r="AD124" s="1078"/>
      <c r="AE124" s="1078"/>
      <c r="AF124" s="1078"/>
      <c r="AG124" s="1078"/>
      <c r="AH124" s="1078"/>
      <c r="AI124" s="1078"/>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c r="CL124" s="1078"/>
      <c r="CM124" s="1078"/>
      <c r="CN124" s="1078"/>
      <c r="CO124" s="1078"/>
      <c r="CP124" s="1078"/>
      <c r="CQ124" s="1078"/>
      <c r="CR124" s="1078"/>
      <c r="CS124" s="1078"/>
      <c r="CT124" s="1078"/>
      <c r="CU124" s="1078"/>
      <c r="CV124" s="1078"/>
      <c r="CW124" s="1078"/>
      <c r="CX124" s="1078"/>
      <c r="CY124" s="1078"/>
      <c r="CZ124" s="1078"/>
      <c r="DA124" s="1078"/>
      <c r="DB124" s="1078"/>
      <c r="DC124" s="1078"/>
      <c r="DD124" s="1078"/>
      <c r="DE124" s="1078"/>
      <c r="DF124" s="1078"/>
      <c r="DG124" s="1078"/>
      <c r="DH124" s="1078"/>
      <c r="DI124" s="1078"/>
      <c r="DJ124" s="1078"/>
      <c r="DK124" s="1078"/>
      <c r="DL124" s="1078"/>
      <c r="DM124" s="1078"/>
      <c r="DN124" s="1078"/>
      <c r="DO124" s="1078"/>
      <c r="DP124" s="1078"/>
      <c r="DQ124" s="1078"/>
      <c r="DR124" s="1078"/>
      <c r="DS124" s="1078"/>
      <c r="DT124" s="1078"/>
      <c r="DU124" s="1078"/>
      <c r="DV124" s="1078"/>
      <c r="DW124" s="1078"/>
      <c r="DX124" s="1078"/>
      <c r="DY124" s="1078"/>
      <c r="DZ124" s="1078"/>
      <c r="EA124" s="1078"/>
      <c r="EB124" s="1078"/>
      <c r="EC124" s="1078"/>
      <c r="ED124" s="1078"/>
      <c r="EE124" s="1078"/>
      <c r="EF124" s="1078"/>
      <c r="EG124" s="1078"/>
      <c r="EH124" s="1078"/>
      <c r="EI124" s="1078"/>
      <c r="EJ124" s="1078"/>
      <c r="EK124" s="1078"/>
      <c r="EL124" s="1078"/>
      <c r="EM124" s="1078"/>
      <c r="EN124" s="1078"/>
      <c r="EO124" s="1078"/>
      <c r="EP124" s="1078"/>
      <c r="EQ124" s="1078"/>
      <c r="ER124" s="1078"/>
      <c r="ES124" s="1078"/>
      <c r="ET124" s="1078"/>
      <c r="EU124" s="1078"/>
      <c r="EV124" s="1078"/>
      <c r="EW124" s="1078"/>
    </row>
    <row r="125" spans="1:153" s="5" customFormat="1" ht="15" hidden="1" customHeight="1" outlineLevel="1">
      <c r="A125" s="473">
        <v>10</v>
      </c>
      <c r="B125" s="1020" t="s">
        <v>914</v>
      </c>
      <c r="C125" s="474"/>
      <c r="D125" s="474">
        <v>25</v>
      </c>
      <c r="E125" s="474">
        <v>25</v>
      </c>
      <c r="F125" s="474">
        <v>1745</v>
      </c>
      <c r="G125" s="474">
        <v>0.6</v>
      </c>
      <c r="H125" s="103" t="s">
        <v>43</v>
      </c>
      <c r="I125" s="111">
        <f t="shared" si="45"/>
        <v>7850</v>
      </c>
      <c r="J125" s="103" t="s">
        <v>54</v>
      </c>
      <c r="K125" s="103">
        <f t="shared" si="46"/>
        <v>0</v>
      </c>
      <c r="L125" s="103">
        <f t="shared" si="47"/>
        <v>0</v>
      </c>
      <c r="M125" s="1244" t="str">
        <f t="shared" si="43"/>
        <v>Vuông 25x0,6</v>
      </c>
      <c r="N125" s="1245"/>
      <c r="O125" s="102" t="s">
        <v>888</v>
      </c>
      <c r="P125" s="111">
        <v>6000</v>
      </c>
      <c r="Q125" s="113" t="e">
        <f t="shared" si="48"/>
        <v>#DIV/0!</v>
      </c>
      <c r="R125" s="137">
        <v>0.02</v>
      </c>
      <c r="S125" s="102">
        <f t="shared" si="49"/>
        <v>0</v>
      </c>
      <c r="T125" s="444" t="e">
        <f t="shared" si="50"/>
        <v>#DIV/0!</v>
      </c>
      <c r="U125" s="138" t="str">
        <f t="shared" si="51"/>
        <v>V</v>
      </c>
      <c r="V125" s="108" t="str">
        <f t="shared" si="52"/>
        <v>V 0,6</v>
      </c>
      <c r="X125" s="471"/>
      <c r="Y125" s="472">
        <v>12</v>
      </c>
      <c r="Z125" s="472">
        <v>14</v>
      </c>
      <c r="AA125" s="472">
        <v>16</v>
      </c>
      <c r="AB125" s="1075"/>
      <c r="AC125" s="1078"/>
      <c r="AD125" s="1078"/>
      <c r="AE125" s="1078"/>
      <c r="AF125" s="1078"/>
      <c r="AG125" s="1078"/>
      <c r="AH125" s="1078"/>
      <c r="AI125" s="1078"/>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c r="CL125" s="1078"/>
      <c r="CM125" s="1078"/>
      <c r="CN125" s="1078"/>
      <c r="CO125" s="1078"/>
      <c r="CP125" s="1078"/>
      <c r="CQ125" s="1078"/>
      <c r="CR125" s="1078"/>
      <c r="CS125" s="1078"/>
      <c r="CT125" s="1078"/>
      <c r="CU125" s="1078"/>
      <c r="CV125" s="1078"/>
      <c r="CW125" s="1078"/>
      <c r="CX125" s="1078"/>
      <c r="CY125" s="1078"/>
      <c r="CZ125" s="1078"/>
      <c r="DA125" s="1078"/>
      <c r="DB125" s="1078"/>
      <c r="DC125" s="1078"/>
      <c r="DD125" s="1078"/>
      <c r="DE125" s="1078"/>
      <c r="DF125" s="1078"/>
      <c r="DG125" s="1078"/>
      <c r="DH125" s="1078"/>
      <c r="DI125" s="1078"/>
      <c r="DJ125" s="1078"/>
      <c r="DK125" s="1078"/>
      <c r="DL125" s="1078"/>
      <c r="DM125" s="1078"/>
      <c r="DN125" s="1078"/>
      <c r="DO125" s="1078"/>
      <c r="DP125" s="1078"/>
      <c r="DQ125" s="1078"/>
      <c r="DR125" s="1078"/>
      <c r="DS125" s="1078"/>
      <c r="DT125" s="1078"/>
      <c r="DU125" s="1078"/>
      <c r="DV125" s="1078"/>
      <c r="DW125" s="1078"/>
      <c r="DX125" s="1078"/>
      <c r="DY125" s="1078"/>
      <c r="DZ125" s="1078"/>
      <c r="EA125" s="1078"/>
      <c r="EB125" s="1078"/>
      <c r="EC125" s="1078"/>
      <c r="ED125" s="1078"/>
      <c r="EE125" s="1078"/>
      <c r="EF125" s="1078"/>
      <c r="EG125" s="1078"/>
      <c r="EH125" s="1078"/>
      <c r="EI125" s="1078"/>
      <c r="EJ125" s="1078"/>
      <c r="EK125" s="1078"/>
      <c r="EL125" s="1078"/>
      <c r="EM125" s="1078"/>
      <c r="EN125" s="1078"/>
      <c r="EO125" s="1078"/>
      <c r="EP125" s="1078"/>
      <c r="EQ125" s="1078"/>
      <c r="ER125" s="1078"/>
      <c r="ES125" s="1078"/>
      <c r="ET125" s="1078"/>
      <c r="EU125" s="1078"/>
      <c r="EV125" s="1078"/>
      <c r="EW125" s="1078"/>
    </row>
    <row r="126" spans="1:153" s="5" customFormat="1" ht="15" hidden="1" customHeight="1" outlineLevel="1">
      <c r="A126" s="473">
        <v>11</v>
      </c>
      <c r="B126" s="1020" t="s">
        <v>915</v>
      </c>
      <c r="C126" s="474"/>
      <c r="D126" s="474">
        <v>20</v>
      </c>
      <c r="E126" s="474">
        <v>20</v>
      </c>
      <c r="F126" s="474">
        <v>150</v>
      </c>
      <c r="G126" s="474">
        <v>0.6</v>
      </c>
      <c r="H126" s="103" t="s">
        <v>43</v>
      </c>
      <c r="I126" s="111">
        <f t="shared" si="45"/>
        <v>7850</v>
      </c>
      <c r="J126" s="103" t="s">
        <v>54</v>
      </c>
      <c r="K126" s="103">
        <f t="shared" si="46"/>
        <v>0</v>
      </c>
      <c r="L126" s="103">
        <f t="shared" si="47"/>
        <v>0</v>
      </c>
      <c r="M126" s="1244" t="str">
        <f t="shared" si="43"/>
        <v>Vuông 20x0,6</v>
      </c>
      <c r="N126" s="1245"/>
      <c r="O126" s="102" t="s">
        <v>888</v>
      </c>
      <c r="P126" s="111">
        <v>6000</v>
      </c>
      <c r="Q126" s="113" t="e">
        <f t="shared" si="48"/>
        <v>#DIV/0!</v>
      </c>
      <c r="R126" s="137">
        <v>0.02</v>
      </c>
      <c r="S126" s="102">
        <f t="shared" si="49"/>
        <v>0</v>
      </c>
      <c r="T126" s="444" t="e">
        <f t="shared" si="50"/>
        <v>#DIV/0!</v>
      </c>
      <c r="U126" s="138" t="str">
        <f t="shared" si="51"/>
        <v>V</v>
      </c>
      <c r="V126" s="108" t="str">
        <f t="shared" si="52"/>
        <v>V 0,6</v>
      </c>
      <c r="X126" s="101" t="s">
        <v>916</v>
      </c>
      <c r="Y126" s="139">
        <f t="shared" ref="Y126:AA133" si="53">SUMIFS($K$115:$K$166,$D$115:$D$166,$Y$125:$AF$125,$V$115:$V$166,$X$126:$X$133)*$R$15</f>
        <v>0</v>
      </c>
      <c r="Z126" s="139">
        <f t="shared" si="53"/>
        <v>0</v>
      </c>
      <c r="AA126" s="139">
        <f t="shared" si="53"/>
        <v>0</v>
      </c>
      <c r="AB126" s="1075"/>
      <c r="AC126" s="1078"/>
      <c r="AD126" s="1078"/>
      <c r="AE126" s="1078"/>
      <c r="AF126" s="1078"/>
      <c r="AG126" s="1078"/>
      <c r="AH126" s="1078"/>
      <c r="AI126" s="1078"/>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c r="CL126" s="1078"/>
      <c r="CM126" s="1078"/>
      <c r="CN126" s="1078"/>
      <c r="CO126" s="1078"/>
      <c r="CP126" s="1078"/>
      <c r="CQ126" s="1078"/>
      <c r="CR126" s="1078"/>
      <c r="CS126" s="1078"/>
      <c r="CT126" s="1078"/>
      <c r="CU126" s="1078"/>
      <c r="CV126" s="1078"/>
      <c r="CW126" s="1078"/>
      <c r="CX126" s="1078"/>
      <c r="CY126" s="1078"/>
      <c r="CZ126" s="1078"/>
      <c r="DA126" s="1078"/>
      <c r="DB126" s="1078"/>
      <c r="DC126" s="1078"/>
      <c r="DD126" s="1078"/>
      <c r="DE126" s="1078"/>
      <c r="DF126" s="1078"/>
      <c r="DG126" s="1078"/>
      <c r="DH126" s="1078"/>
      <c r="DI126" s="1078"/>
      <c r="DJ126" s="1078"/>
      <c r="DK126" s="1078"/>
      <c r="DL126" s="1078"/>
      <c r="DM126" s="1078"/>
      <c r="DN126" s="1078"/>
      <c r="DO126" s="1078"/>
      <c r="DP126" s="1078"/>
      <c r="DQ126" s="1078"/>
      <c r="DR126" s="1078"/>
      <c r="DS126" s="1078"/>
      <c r="DT126" s="1078"/>
      <c r="DU126" s="1078"/>
      <c r="DV126" s="1078"/>
      <c r="DW126" s="1078"/>
      <c r="DX126" s="1078"/>
      <c r="DY126" s="1078"/>
      <c r="DZ126" s="1078"/>
      <c r="EA126" s="1078"/>
      <c r="EB126" s="1078"/>
      <c r="EC126" s="1078"/>
      <c r="ED126" s="1078"/>
      <c r="EE126" s="1078"/>
      <c r="EF126" s="1078"/>
      <c r="EG126" s="1078"/>
      <c r="EH126" s="1078"/>
      <c r="EI126" s="1078"/>
      <c r="EJ126" s="1078"/>
      <c r="EK126" s="1078"/>
      <c r="EL126" s="1078"/>
      <c r="EM126" s="1078"/>
      <c r="EN126" s="1078"/>
      <c r="EO126" s="1078"/>
      <c r="EP126" s="1078"/>
      <c r="EQ126" s="1078"/>
      <c r="ER126" s="1078"/>
      <c r="ES126" s="1078"/>
      <c r="ET126" s="1078"/>
      <c r="EU126" s="1078"/>
      <c r="EV126" s="1078"/>
      <c r="EW126" s="1078"/>
    </row>
    <row r="127" spans="1:153" s="5" customFormat="1" ht="15" hidden="1" customHeight="1" outlineLevel="1">
      <c r="A127" s="473">
        <v>12</v>
      </c>
      <c r="B127" s="1020" t="s">
        <v>917</v>
      </c>
      <c r="C127" s="474"/>
      <c r="D127" s="474">
        <v>4</v>
      </c>
      <c r="E127" s="474">
        <v>4</v>
      </c>
      <c r="F127" s="474">
        <v>1820</v>
      </c>
      <c r="G127" s="474">
        <v>4</v>
      </c>
      <c r="H127" s="103" t="s">
        <v>43</v>
      </c>
      <c r="I127" s="111">
        <f t="shared" si="45"/>
        <v>7850</v>
      </c>
      <c r="J127" s="103" t="s">
        <v>918</v>
      </c>
      <c r="K127" s="103">
        <f t="shared" si="46"/>
        <v>0</v>
      </c>
      <c r="L127" s="103">
        <f t="shared" si="47"/>
        <v>0</v>
      </c>
      <c r="M127" s="1244" t="str">
        <f t="shared" si="43"/>
        <v>Tròn Đặc 4x4</v>
      </c>
      <c r="N127" s="1245"/>
      <c r="O127" s="102" t="s">
        <v>888</v>
      </c>
      <c r="P127" s="111">
        <v>6000</v>
      </c>
      <c r="Q127" s="113" t="e">
        <f t="shared" si="48"/>
        <v>#DIV/0!</v>
      </c>
      <c r="R127" s="137">
        <v>0.02</v>
      </c>
      <c r="S127" s="102">
        <f t="shared" si="49"/>
        <v>0</v>
      </c>
      <c r="T127" s="444" t="e">
        <f t="shared" si="50"/>
        <v>#DIV/0!</v>
      </c>
      <c r="U127" s="138" t="str">
        <f t="shared" si="51"/>
        <v>TRĐ</v>
      </c>
      <c r="V127" s="108" t="str">
        <f t="shared" si="52"/>
        <v>TRĐ 4</v>
      </c>
      <c r="X127" s="101" t="s">
        <v>919</v>
      </c>
      <c r="Y127" s="139">
        <f t="shared" si="53"/>
        <v>0</v>
      </c>
      <c r="Z127" s="139">
        <f t="shared" si="53"/>
        <v>0</v>
      </c>
      <c r="AA127" s="139">
        <f t="shared" si="53"/>
        <v>0</v>
      </c>
      <c r="AB127" s="1075"/>
      <c r="AC127" s="1078"/>
      <c r="AD127" s="1078"/>
      <c r="AE127" s="1078"/>
      <c r="AF127" s="1078"/>
      <c r="AG127" s="1078"/>
      <c r="AH127" s="1078"/>
      <c r="AI127" s="1078"/>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c r="CL127" s="1078"/>
      <c r="CM127" s="1078"/>
      <c r="CN127" s="1078"/>
      <c r="CO127" s="1078"/>
      <c r="CP127" s="1078"/>
      <c r="CQ127" s="1078"/>
      <c r="CR127" s="1078"/>
      <c r="CS127" s="1078"/>
      <c r="CT127" s="1078"/>
      <c r="CU127" s="1078"/>
      <c r="CV127" s="1078"/>
      <c r="CW127" s="1078"/>
      <c r="CX127" s="1078"/>
      <c r="CY127" s="1078"/>
      <c r="CZ127" s="1078"/>
      <c r="DA127" s="1078"/>
      <c r="DB127" s="1078"/>
      <c r="DC127" s="1078"/>
      <c r="DD127" s="1078"/>
      <c r="DE127" s="1078"/>
      <c r="DF127" s="1078"/>
      <c r="DG127" s="1078"/>
      <c r="DH127" s="1078"/>
      <c r="DI127" s="1078"/>
      <c r="DJ127" s="1078"/>
      <c r="DK127" s="1078"/>
      <c r="DL127" s="1078"/>
      <c r="DM127" s="1078"/>
      <c r="DN127" s="1078"/>
      <c r="DO127" s="1078"/>
      <c r="DP127" s="1078"/>
      <c r="DQ127" s="1078"/>
      <c r="DR127" s="1078"/>
      <c r="DS127" s="1078"/>
      <c r="DT127" s="1078"/>
      <c r="DU127" s="1078"/>
      <c r="DV127" s="1078"/>
      <c r="DW127" s="1078"/>
      <c r="DX127" s="1078"/>
      <c r="DY127" s="1078"/>
      <c r="DZ127" s="1078"/>
      <c r="EA127" s="1078"/>
      <c r="EB127" s="1078"/>
      <c r="EC127" s="1078"/>
      <c r="ED127" s="1078"/>
      <c r="EE127" s="1078"/>
      <c r="EF127" s="1078"/>
      <c r="EG127" s="1078"/>
      <c r="EH127" s="1078"/>
      <c r="EI127" s="1078"/>
      <c r="EJ127" s="1078"/>
      <c r="EK127" s="1078"/>
      <c r="EL127" s="1078"/>
      <c r="EM127" s="1078"/>
      <c r="EN127" s="1078"/>
      <c r="EO127" s="1078"/>
      <c r="EP127" s="1078"/>
      <c r="EQ127" s="1078"/>
      <c r="ER127" s="1078"/>
      <c r="ES127" s="1078"/>
      <c r="ET127" s="1078"/>
      <c r="EU127" s="1078"/>
      <c r="EV127" s="1078"/>
      <c r="EW127" s="1078"/>
    </row>
    <row r="128" spans="1:153" s="5" customFormat="1" ht="15" hidden="1" customHeight="1" outlineLevel="1">
      <c r="A128" s="473">
        <v>13</v>
      </c>
      <c r="B128" s="1020" t="s">
        <v>917</v>
      </c>
      <c r="C128" s="474"/>
      <c r="D128" s="474">
        <v>4</v>
      </c>
      <c r="E128" s="474">
        <v>4</v>
      </c>
      <c r="F128" s="474">
        <v>620</v>
      </c>
      <c r="G128" s="474">
        <v>4</v>
      </c>
      <c r="H128" s="103" t="s">
        <v>43</v>
      </c>
      <c r="I128" s="111">
        <f t="shared" si="45"/>
        <v>7850</v>
      </c>
      <c r="J128" s="103" t="s">
        <v>918</v>
      </c>
      <c r="K128" s="103">
        <f t="shared" si="46"/>
        <v>0</v>
      </c>
      <c r="L128" s="103">
        <f t="shared" si="47"/>
        <v>0</v>
      </c>
      <c r="M128" s="1244" t="str">
        <f t="shared" si="43"/>
        <v>Tròn Đặc 4x4</v>
      </c>
      <c r="N128" s="1245"/>
      <c r="O128" s="102" t="s">
        <v>888</v>
      </c>
      <c r="P128" s="111">
        <v>6000</v>
      </c>
      <c r="Q128" s="113" t="e">
        <f t="shared" si="48"/>
        <v>#DIV/0!</v>
      </c>
      <c r="R128" s="137">
        <v>0.02</v>
      </c>
      <c r="S128" s="102">
        <f t="shared" si="49"/>
        <v>0</v>
      </c>
      <c r="T128" s="444" t="e">
        <f t="shared" si="50"/>
        <v>#DIV/0!</v>
      </c>
      <c r="U128" s="138" t="str">
        <f t="shared" si="51"/>
        <v>TRĐ</v>
      </c>
      <c r="V128" s="108" t="str">
        <f t="shared" si="52"/>
        <v>TRĐ 4</v>
      </c>
      <c r="X128" s="101" t="s">
        <v>920</v>
      </c>
      <c r="Y128" s="139">
        <f t="shared" si="53"/>
        <v>0</v>
      </c>
      <c r="Z128" s="139">
        <f t="shared" si="53"/>
        <v>0</v>
      </c>
      <c r="AA128" s="139">
        <f t="shared" si="53"/>
        <v>0</v>
      </c>
      <c r="AB128" s="1075"/>
      <c r="AC128" s="1078"/>
      <c r="AD128" s="1078"/>
      <c r="AE128" s="1078"/>
      <c r="AF128" s="1078"/>
      <c r="AG128" s="1078"/>
      <c r="AH128" s="1078"/>
      <c r="AI128" s="1078"/>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c r="CL128" s="1078"/>
      <c r="CM128" s="1078"/>
      <c r="CN128" s="1078"/>
      <c r="CO128" s="1078"/>
      <c r="CP128" s="1078"/>
      <c r="CQ128" s="1078"/>
      <c r="CR128" s="1078"/>
      <c r="CS128" s="1078"/>
      <c r="CT128" s="1078"/>
      <c r="CU128" s="1078"/>
      <c r="CV128" s="1078"/>
      <c r="CW128" s="1078"/>
      <c r="CX128" s="1078"/>
      <c r="CY128" s="1078"/>
      <c r="CZ128" s="1078"/>
      <c r="DA128" s="1078"/>
      <c r="DB128" s="1078"/>
      <c r="DC128" s="1078"/>
      <c r="DD128" s="1078"/>
      <c r="DE128" s="1078"/>
      <c r="DF128" s="1078"/>
      <c r="DG128" s="1078"/>
      <c r="DH128" s="1078"/>
      <c r="DI128" s="1078"/>
      <c r="DJ128" s="1078"/>
      <c r="DK128" s="1078"/>
      <c r="DL128" s="1078"/>
      <c r="DM128" s="1078"/>
      <c r="DN128" s="1078"/>
      <c r="DO128" s="1078"/>
      <c r="DP128" s="1078"/>
      <c r="DQ128" s="1078"/>
      <c r="DR128" s="1078"/>
      <c r="DS128" s="1078"/>
      <c r="DT128" s="1078"/>
      <c r="DU128" s="1078"/>
      <c r="DV128" s="1078"/>
      <c r="DW128" s="1078"/>
      <c r="DX128" s="1078"/>
      <c r="DY128" s="1078"/>
      <c r="DZ128" s="1078"/>
      <c r="EA128" s="1078"/>
      <c r="EB128" s="1078"/>
      <c r="EC128" s="1078"/>
      <c r="ED128" s="1078"/>
      <c r="EE128" s="1078"/>
      <c r="EF128" s="1078"/>
      <c r="EG128" s="1078"/>
      <c r="EH128" s="1078"/>
      <c r="EI128" s="1078"/>
      <c r="EJ128" s="1078"/>
      <c r="EK128" s="1078"/>
      <c r="EL128" s="1078"/>
      <c r="EM128" s="1078"/>
      <c r="EN128" s="1078"/>
      <c r="EO128" s="1078"/>
      <c r="EP128" s="1078"/>
      <c r="EQ128" s="1078"/>
      <c r="ER128" s="1078"/>
      <c r="ES128" s="1078"/>
      <c r="ET128" s="1078"/>
      <c r="EU128" s="1078"/>
      <c r="EV128" s="1078"/>
      <c r="EW128" s="1078"/>
    </row>
    <row r="129" spans="1:153" s="5" customFormat="1" ht="15" hidden="1" customHeight="1" outlineLevel="1">
      <c r="A129" s="473">
        <v>14</v>
      </c>
      <c r="B129" s="1022" t="s">
        <v>921</v>
      </c>
      <c r="C129" s="478"/>
      <c r="D129" s="478">
        <v>3</v>
      </c>
      <c r="E129" s="478">
        <v>25</v>
      </c>
      <c r="F129" s="478">
        <v>50</v>
      </c>
      <c r="G129" s="478">
        <v>3</v>
      </c>
      <c r="H129" s="103" t="s">
        <v>43</v>
      </c>
      <c r="I129" s="111">
        <f t="shared" si="45"/>
        <v>7850</v>
      </c>
      <c r="J129" s="103" t="s">
        <v>922</v>
      </c>
      <c r="K129" s="103">
        <f t="shared" si="46"/>
        <v>0</v>
      </c>
      <c r="L129" s="103">
        <f t="shared" si="47"/>
        <v>0</v>
      </c>
      <c r="M129" s="1244" t="str">
        <f t="shared" si="43"/>
        <v>La Dẹt 25x3</v>
      </c>
      <c r="N129" s="1245"/>
      <c r="O129" s="102" t="s">
        <v>888</v>
      </c>
      <c r="P129" s="111">
        <v>6000</v>
      </c>
      <c r="Q129" s="113" t="e">
        <f t="shared" si="48"/>
        <v>#DIV/0!</v>
      </c>
      <c r="R129" s="137">
        <v>0.02</v>
      </c>
      <c r="S129" s="102">
        <f t="shared" si="49"/>
        <v>0</v>
      </c>
      <c r="T129" s="444" t="e">
        <f t="shared" si="50"/>
        <v>#DIV/0!</v>
      </c>
      <c r="U129" s="138" t="str">
        <f t="shared" si="51"/>
        <v>L</v>
      </c>
      <c r="V129" s="108" t="str">
        <f t="shared" si="52"/>
        <v>L 3</v>
      </c>
      <c r="X129" s="101" t="s">
        <v>923</v>
      </c>
      <c r="Y129" s="139">
        <f t="shared" si="53"/>
        <v>0</v>
      </c>
      <c r="Z129" s="139">
        <f t="shared" si="53"/>
        <v>0</v>
      </c>
      <c r="AA129" s="139">
        <f t="shared" si="53"/>
        <v>0</v>
      </c>
      <c r="AB129" s="1075"/>
      <c r="AC129" s="1078"/>
      <c r="AD129" s="1078"/>
      <c r="AE129" s="1078"/>
      <c r="AF129" s="1078"/>
      <c r="AG129" s="1078"/>
      <c r="AH129" s="1078"/>
      <c r="AI129" s="1078"/>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c r="CL129" s="1078"/>
      <c r="CM129" s="1078"/>
      <c r="CN129" s="1078"/>
      <c r="CO129" s="1078"/>
      <c r="CP129" s="1078"/>
      <c r="CQ129" s="1078"/>
      <c r="CR129" s="1078"/>
      <c r="CS129" s="1078"/>
      <c r="CT129" s="1078"/>
      <c r="CU129" s="1078"/>
      <c r="CV129" s="1078"/>
      <c r="CW129" s="1078"/>
      <c r="CX129" s="1078"/>
      <c r="CY129" s="1078"/>
      <c r="CZ129" s="1078"/>
      <c r="DA129" s="1078"/>
      <c r="DB129" s="1078"/>
      <c r="DC129" s="1078"/>
      <c r="DD129" s="1078"/>
      <c r="DE129" s="1078"/>
      <c r="DF129" s="1078"/>
      <c r="DG129" s="1078"/>
      <c r="DH129" s="1078"/>
      <c r="DI129" s="1078"/>
      <c r="DJ129" s="1078"/>
      <c r="DK129" s="1078"/>
      <c r="DL129" s="1078"/>
      <c r="DM129" s="1078"/>
      <c r="DN129" s="1078"/>
      <c r="DO129" s="1078"/>
      <c r="DP129" s="1078"/>
      <c r="DQ129" s="1078"/>
      <c r="DR129" s="1078"/>
      <c r="DS129" s="1078"/>
      <c r="DT129" s="1078"/>
      <c r="DU129" s="1078"/>
      <c r="DV129" s="1078"/>
      <c r="DW129" s="1078"/>
      <c r="DX129" s="1078"/>
      <c r="DY129" s="1078"/>
      <c r="DZ129" s="1078"/>
      <c r="EA129" s="1078"/>
      <c r="EB129" s="1078"/>
      <c r="EC129" s="1078"/>
      <c r="ED129" s="1078"/>
      <c r="EE129" s="1078"/>
      <c r="EF129" s="1078"/>
      <c r="EG129" s="1078"/>
      <c r="EH129" s="1078"/>
      <c r="EI129" s="1078"/>
      <c r="EJ129" s="1078"/>
      <c r="EK129" s="1078"/>
      <c r="EL129" s="1078"/>
      <c r="EM129" s="1078"/>
      <c r="EN129" s="1078"/>
      <c r="EO129" s="1078"/>
      <c r="EP129" s="1078"/>
      <c r="EQ129" s="1078"/>
      <c r="ER129" s="1078"/>
      <c r="ES129" s="1078"/>
      <c r="ET129" s="1078"/>
      <c r="EU129" s="1078"/>
      <c r="EV129" s="1078"/>
      <c r="EW129" s="1078"/>
    </row>
    <row r="130" spans="1:153" s="5" customFormat="1" ht="15" hidden="1" customHeight="1" outlineLevel="1">
      <c r="A130" s="473">
        <v>15</v>
      </c>
      <c r="B130" s="1022" t="s">
        <v>924</v>
      </c>
      <c r="C130" s="478"/>
      <c r="D130" s="478">
        <v>3</v>
      </c>
      <c r="E130" s="478">
        <v>25</v>
      </c>
      <c r="F130" s="478">
        <v>50</v>
      </c>
      <c r="G130" s="478">
        <v>3</v>
      </c>
      <c r="H130" s="103" t="s">
        <v>43</v>
      </c>
      <c r="I130" s="111">
        <f t="shared" si="45"/>
        <v>7850</v>
      </c>
      <c r="J130" s="103" t="s">
        <v>922</v>
      </c>
      <c r="K130" s="103">
        <f t="shared" si="46"/>
        <v>0</v>
      </c>
      <c r="L130" s="103">
        <f t="shared" si="47"/>
        <v>0</v>
      </c>
      <c r="M130" s="1244" t="str">
        <f t="shared" si="43"/>
        <v>La Dẹt 25x3</v>
      </c>
      <c r="N130" s="1245"/>
      <c r="O130" s="102" t="s">
        <v>888</v>
      </c>
      <c r="P130" s="111">
        <v>6000</v>
      </c>
      <c r="Q130" s="113" t="e">
        <f t="shared" si="48"/>
        <v>#DIV/0!</v>
      </c>
      <c r="R130" s="137">
        <v>0.02</v>
      </c>
      <c r="S130" s="102">
        <f t="shared" si="49"/>
        <v>0</v>
      </c>
      <c r="T130" s="444" t="e">
        <f t="shared" si="50"/>
        <v>#DIV/0!</v>
      </c>
      <c r="U130" s="138" t="str">
        <f t="shared" si="51"/>
        <v>L</v>
      </c>
      <c r="V130" s="108" t="str">
        <f t="shared" si="52"/>
        <v>L 3</v>
      </c>
      <c r="X130" s="101" t="s">
        <v>925</v>
      </c>
      <c r="Y130" s="139">
        <f t="shared" si="53"/>
        <v>0</v>
      </c>
      <c r="Z130" s="139">
        <f t="shared" si="53"/>
        <v>0</v>
      </c>
      <c r="AA130" s="139">
        <f t="shared" si="53"/>
        <v>0</v>
      </c>
      <c r="AB130" s="1075"/>
      <c r="AC130" s="1078"/>
      <c r="AD130" s="1078"/>
      <c r="AE130" s="1078"/>
      <c r="AF130" s="1078"/>
      <c r="AG130" s="1078"/>
      <c r="AH130" s="1078"/>
      <c r="AI130" s="1078"/>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c r="CL130" s="1078"/>
      <c r="CM130" s="1078"/>
      <c r="CN130" s="1078"/>
      <c r="CO130" s="1078"/>
      <c r="CP130" s="1078"/>
      <c r="CQ130" s="1078"/>
      <c r="CR130" s="1078"/>
      <c r="CS130" s="1078"/>
      <c r="CT130" s="1078"/>
      <c r="CU130" s="1078"/>
      <c r="CV130" s="1078"/>
      <c r="CW130" s="1078"/>
      <c r="CX130" s="1078"/>
      <c r="CY130" s="1078"/>
      <c r="CZ130" s="1078"/>
      <c r="DA130" s="1078"/>
      <c r="DB130" s="1078"/>
      <c r="DC130" s="1078"/>
      <c r="DD130" s="1078"/>
      <c r="DE130" s="1078"/>
      <c r="DF130" s="1078"/>
      <c r="DG130" s="1078"/>
      <c r="DH130" s="1078"/>
      <c r="DI130" s="1078"/>
      <c r="DJ130" s="1078"/>
      <c r="DK130" s="1078"/>
      <c r="DL130" s="1078"/>
      <c r="DM130" s="1078"/>
      <c r="DN130" s="1078"/>
      <c r="DO130" s="1078"/>
      <c r="DP130" s="1078"/>
      <c r="DQ130" s="1078"/>
      <c r="DR130" s="1078"/>
      <c r="DS130" s="1078"/>
      <c r="DT130" s="1078"/>
      <c r="DU130" s="1078"/>
      <c r="DV130" s="1078"/>
      <c r="DW130" s="1078"/>
      <c r="DX130" s="1078"/>
      <c r="DY130" s="1078"/>
      <c r="DZ130" s="1078"/>
      <c r="EA130" s="1078"/>
      <c r="EB130" s="1078"/>
      <c r="EC130" s="1078"/>
      <c r="ED130" s="1078"/>
      <c r="EE130" s="1078"/>
      <c r="EF130" s="1078"/>
      <c r="EG130" s="1078"/>
      <c r="EH130" s="1078"/>
      <c r="EI130" s="1078"/>
      <c r="EJ130" s="1078"/>
      <c r="EK130" s="1078"/>
      <c r="EL130" s="1078"/>
      <c r="EM130" s="1078"/>
      <c r="EN130" s="1078"/>
      <c r="EO130" s="1078"/>
      <c r="EP130" s="1078"/>
      <c r="EQ130" s="1078"/>
      <c r="ER130" s="1078"/>
      <c r="ES130" s="1078"/>
      <c r="ET130" s="1078"/>
      <c r="EU130" s="1078"/>
      <c r="EV130" s="1078"/>
      <c r="EW130" s="1078"/>
    </row>
    <row r="131" spans="1:153" s="5" customFormat="1" ht="15" hidden="1" customHeight="1" outlineLevel="1">
      <c r="A131" s="473">
        <v>16</v>
      </c>
      <c r="B131" s="1022" t="s">
        <v>926</v>
      </c>
      <c r="C131" s="478"/>
      <c r="D131" s="478">
        <v>8</v>
      </c>
      <c r="E131" s="478">
        <v>8</v>
      </c>
      <c r="F131" s="478">
        <v>30</v>
      </c>
      <c r="G131" s="478">
        <v>8</v>
      </c>
      <c r="H131" s="103" t="s">
        <v>43</v>
      </c>
      <c r="I131" s="111">
        <f t="shared" si="45"/>
        <v>7850</v>
      </c>
      <c r="J131" s="103" t="s">
        <v>918</v>
      </c>
      <c r="K131" s="103">
        <f t="shared" si="46"/>
        <v>0</v>
      </c>
      <c r="L131" s="103">
        <f t="shared" si="47"/>
        <v>0</v>
      </c>
      <c r="M131" s="1244" t="str">
        <f t="shared" si="43"/>
        <v>Tròn Đặc 8x8</v>
      </c>
      <c r="N131" s="1245"/>
      <c r="O131" s="102" t="s">
        <v>888</v>
      </c>
      <c r="P131" s="111">
        <v>6000</v>
      </c>
      <c r="Q131" s="113" t="e">
        <f t="shared" si="48"/>
        <v>#DIV/0!</v>
      </c>
      <c r="R131" s="137">
        <v>0.02</v>
      </c>
      <c r="S131" s="102">
        <f t="shared" si="49"/>
        <v>0</v>
      </c>
      <c r="T131" s="444" t="e">
        <f t="shared" si="50"/>
        <v>#DIV/0!</v>
      </c>
      <c r="U131" s="138" t="str">
        <f t="shared" si="51"/>
        <v>TRĐ</v>
      </c>
      <c r="V131" s="108" t="str">
        <f t="shared" si="52"/>
        <v>TRĐ 8</v>
      </c>
      <c r="X131" s="101" t="s">
        <v>927</v>
      </c>
      <c r="Y131" s="139">
        <f t="shared" si="53"/>
        <v>0</v>
      </c>
      <c r="Z131" s="139">
        <f t="shared" si="53"/>
        <v>0</v>
      </c>
      <c r="AA131" s="139">
        <f t="shared" si="53"/>
        <v>0</v>
      </c>
      <c r="AB131" s="1075"/>
      <c r="AC131" s="1078"/>
      <c r="AD131" s="1078"/>
      <c r="AE131" s="1078"/>
      <c r="AF131" s="1078"/>
      <c r="AG131" s="1078"/>
      <c r="AH131" s="1078"/>
      <c r="AI131" s="1078"/>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c r="CL131" s="1078"/>
      <c r="CM131" s="1078"/>
      <c r="CN131" s="1078"/>
      <c r="CO131" s="1078"/>
      <c r="CP131" s="1078"/>
      <c r="CQ131" s="1078"/>
      <c r="CR131" s="1078"/>
      <c r="CS131" s="1078"/>
      <c r="CT131" s="1078"/>
      <c r="CU131" s="1078"/>
      <c r="CV131" s="1078"/>
      <c r="CW131" s="1078"/>
      <c r="CX131" s="1078"/>
      <c r="CY131" s="1078"/>
      <c r="CZ131" s="1078"/>
      <c r="DA131" s="1078"/>
      <c r="DB131" s="1078"/>
      <c r="DC131" s="1078"/>
      <c r="DD131" s="1078"/>
      <c r="DE131" s="1078"/>
      <c r="DF131" s="1078"/>
      <c r="DG131" s="1078"/>
      <c r="DH131" s="1078"/>
      <c r="DI131" s="1078"/>
      <c r="DJ131" s="1078"/>
      <c r="DK131" s="1078"/>
      <c r="DL131" s="1078"/>
      <c r="DM131" s="1078"/>
      <c r="DN131" s="1078"/>
      <c r="DO131" s="1078"/>
      <c r="DP131" s="1078"/>
      <c r="DQ131" s="1078"/>
      <c r="DR131" s="1078"/>
      <c r="DS131" s="1078"/>
      <c r="DT131" s="1078"/>
      <c r="DU131" s="1078"/>
      <c r="DV131" s="1078"/>
      <c r="DW131" s="1078"/>
      <c r="DX131" s="1078"/>
      <c r="DY131" s="1078"/>
      <c r="DZ131" s="1078"/>
      <c r="EA131" s="1078"/>
      <c r="EB131" s="1078"/>
      <c r="EC131" s="1078"/>
      <c r="ED131" s="1078"/>
      <c r="EE131" s="1078"/>
      <c r="EF131" s="1078"/>
      <c r="EG131" s="1078"/>
      <c r="EH131" s="1078"/>
      <c r="EI131" s="1078"/>
      <c r="EJ131" s="1078"/>
      <c r="EK131" s="1078"/>
      <c r="EL131" s="1078"/>
      <c r="EM131" s="1078"/>
      <c r="EN131" s="1078"/>
      <c r="EO131" s="1078"/>
      <c r="EP131" s="1078"/>
      <c r="EQ131" s="1078"/>
      <c r="ER131" s="1078"/>
      <c r="ES131" s="1078"/>
      <c r="ET131" s="1078"/>
      <c r="EU131" s="1078"/>
      <c r="EV131" s="1078"/>
      <c r="EW131" s="1078"/>
    </row>
    <row r="132" spans="1:153" s="5" customFormat="1" ht="15" hidden="1" customHeight="1" outlineLevel="1">
      <c r="A132" s="473">
        <v>17</v>
      </c>
      <c r="B132" s="228"/>
      <c r="C132" s="102"/>
      <c r="D132" s="102"/>
      <c r="E132" s="102"/>
      <c r="F132" s="102"/>
      <c r="G132" s="102"/>
      <c r="H132" s="103"/>
      <c r="I132" s="111"/>
      <c r="J132" s="103"/>
      <c r="K132" s="103"/>
      <c r="L132" s="103"/>
      <c r="M132" s="1260"/>
      <c r="N132" s="1261"/>
      <c r="O132" s="111"/>
      <c r="P132" s="261"/>
      <c r="Q132" s="113"/>
      <c r="R132" s="137"/>
      <c r="S132" s="102"/>
      <c r="T132" s="444"/>
      <c r="U132" s="138" t="b">
        <f t="shared" si="51"/>
        <v>0</v>
      </c>
      <c r="V132" s="108" t="str">
        <f t="shared" si="52"/>
        <v xml:space="preserve">FALSE </v>
      </c>
      <c r="X132" s="101" t="s">
        <v>928</v>
      </c>
      <c r="Y132" s="139">
        <f t="shared" si="53"/>
        <v>0</v>
      </c>
      <c r="Z132" s="139">
        <f t="shared" si="53"/>
        <v>0</v>
      </c>
      <c r="AA132" s="139">
        <f t="shared" si="53"/>
        <v>0</v>
      </c>
      <c r="AB132" s="1075"/>
      <c r="AC132" s="1078"/>
      <c r="AD132" s="1078"/>
      <c r="AE132" s="1078"/>
      <c r="AF132" s="1078"/>
      <c r="AG132" s="1078"/>
      <c r="AH132" s="1078"/>
      <c r="AI132" s="1078"/>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c r="CL132" s="1078"/>
      <c r="CM132" s="1078"/>
      <c r="CN132" s="1078"/>
      <c r="CO132" s="1078"/>
      <c r="CP132" s="1078"/>
      <c r="CQ132" s="1078"/>
      <c r="CR132" s="1078"/>
      <c r="CS132" s="1078"/>
      <c r="CT132" s="1078"/>
      <c r="CU132" s="1078"/>
      <c r="CV132" s="1078"/>
      <c r="CW132" s="1078"/>
      <c r="CX132" s="1078"/>
      <c r="CY132" s="1078"/>
      <c r="CZ132" s="1078"/>
      <c r="DA132" s="1078"/>
      <c r="DB132" s="1078"/>
      <c r="DC132" s="1078"/>
      <c r="DD132" s="1078"/>
      <c r="DE132" s="1078"/>
      <c r="DF132" s="1078"/>
      <c r="DG132" s="1078"/>
      <c r="DH132" s="1078"/>
      <c r="DI132" s="1078"/>
      <c r="DJ132" s="1078"/>
      <c r="DK132" s="1078"/>
      <c r="DL132" s="1078"/>
      <c r="DM132" s="1078"/>
      <c r="DN132" s="1078"/>
      <c r="DO132" s="1078"/>
      <c r="DP132" s="1078"/>
      <c r="DQ132" s="1078"/>
      <c r="DR132" s="1078"/>
      <c r="DS132" s="1078"/>
      <c r="DT132" s="1078"/>
      <c r="DU132" s="1078"/>
      <c r="DV132" s="1078"/>
      <c r="DW132" s="1078"/>
      <c r="DX132" s="1078"/>
      <c r="DY132" s="1078"/>
      <c r="DZ132" s="1078"/>
      <c r="EA132" s="1078"/>
      <c r="EB132" s="1078"/>
      <c r="EC132" s="1078"/>
      <c r="ED132" s="1078"/>
      <c r="EE132" s="1078"/>
      <c r="EF132" s="1078"/>
      <c r="EG132" s="1078"/>
      <c r="EH132" s="1078"/>
      <c r="EI132" s="1078"/>
      <c r="EJ132" s="1078"/>
      <c r="EK132" s="1078"/>
      <c r="EL132" s="1078"/>
      <c r="EM132" s="1078"/>
      <c r="EN132" s="1078"/>
      <c r="EO132" s="1078"/>
      <c r="EP132" s="1078"/>
      <c r="EQ132" s="1078"/>
      <c r="ER132" s="1078"/>
      <c r="ES132" s="1078"/>
      <c r="ET132" s="1078"/>
      <c r="EU132" s="1078"/>
      <c r="EV132" s="1078"/>
      <c r="EW132" s="1078"/>
    </row>
    <row r="133" spans="1:153" s="5" customFormat="1" ht="15" hidden="1" customHeight="1" outlineLevel="1">
      <c r="A133" s="473">
        <v>18</v>
      </c>
      <c r="B133" s="104"/>
      <c r="C133" s="105"/>
      <c r="D133" s="105"/>
      <c r="E133" s="106"/>
      <c r="F133" s="105"/>
      <c r="G133" s="107"/>
      <c r="H133" s="1023"/>
      <c r="I133" s="111"/>
      <c r="J133" s="103"/>
      <c r="K133" s="103"/>
      <c r="L133" s="103"/>
      <c r="M133" s="1260"/>
      <c r="N133" s="1261"/>
      <c r="O133" s="111"/>
      <c r="P133" s="261"/>
      <c r="Q133" s="113"/>
      <c r="R133" s="137"/>
      <c r="S133" s="102"/>
      <c r="T133" s="444"/>
      <c r="U133" s="138" t="b">
        <f t="shared" si="51"/>
        <v>0</v>
      </c>
      <c r="V133" s="108" t="str">
        <f t="shared" si="52"/>
        <v xml:space="preserve">FALSE </v>
      </c>
      <c r="X133" s="101" t="s">
        <v>929</v>
      </c>
      <c r="Y133" s="139">
        <f t="shared" si="53"/>
        <v>0</v>
      </c>
      <c r="Z133" s="139">
        <f t="shared" si="53"/>
        <v>0</v>
      </c>
      <c r="AA133" s="139">
        <f t="shared" si="53"/>
        <v>0</v>
      </c>
      <c r="AB133" s="1075"/>
      <c r="AC133" s="1078"/>
      <c r="AD133" s="1078"/>
      <c r="AE133" s="1078"/>
      <c r="AF133" s="1078"/>
      <c r="AG133" s="1078"/>
      <c r="AH133" s="1078"/>
      <c r="AI133" s="1078"/>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c r="CL133" s="1078"/>
      <c r="CM133" s="1078"/>
      <c r="CN133" s="1078"/>
      <c r="CO133" s="1078"/>
      <c r="CP133" s="1078"/>
      <c r="CQ133" s="1078"/>
      <c r="CR133" s="1078"/>
      <c r="CS133" s="1078"/>
      <c r="CT133" s="1078"/>
      <c r="CU133" s="1078"/>
      <c r="CV133" s="1078"/>
      <c r="CW133" s="1078"/>
      <c r="CX133" s="1078"/>
      <c r="CY133" s="1078"/>
      <c r="CZ133" s="1078"/>
      <c r="DA133" s="1078"/>
      <c r="DB133" s="1078"/>
      <c r="DC133" s="1078"/>
      <c r="DD133" s="1078"/>
      <c r="DE133" s="1078"/>
      <c r="DF133" s="1078"/>
      <c r="DG133" s="1078"/>
      <c r="DH133" s="1078"/>
      <c r="DI133" s="1078"/>
      <c r="DJ133" s="1078"/>
      <c r="DK133" s="1078"/>
      <c r="DL133" s="1078"/>
      <c r="DM133" s="1078"/>
      <c r="DN133" s="1078"/>
      <c r="DO133" s="1078"/>
      <c r="DP133" s="1078"/>
      <c r="DQ133" s="1078"/>
      <c r="DR133" s="1078"/>
      <c r="DS133" s="1078"/>
      <c r="DT133" s="1078"/>
      <c r="DU133" s="1078"/>
      <c r="DV133" s="1078"/>
      <c r="DW133" s="1078"/>
      <c r="DX133" s="1078"/>
      <c r="DY133" s="1078"/>
      <c r="DZ133" s="1078"/>
      <c r="EA133" s="1078"/>
      <c r="EB133" s="1078"/>
      <c r="EC133" s="1078"/>
      <c r="ED133" s="1078"/>
      <c r="EE133" s="1078"/>
      <c r="EF133" s="1078"/>
      <c r="EG133" s="1078"/>
      <c r="EH133" s="1078"/>
      <c r="EI133" s="1078"/>
      <c r="EJ133" s="1078"/>
      <c r="EK133" s="1078"/>
      <c r="EL133" s="1078"/>
      <c r="EM133" s="1078"/>
      <c r="EN133" s="1078"/>
      <c r="EO133" s="1078"/>
      <c r="EP133" s="1078"/>
      <c r="EQ133" s="1078"/>
      <c r="ER133" s="1078"/>
      <c r="ES133" s="1078"/>
      <c r="ET133" s="1078"/>
      <c r="EU133" s="1078"/>
      <c r="EV133" s="1078"/>
      <c r="EW133" s="1078"/>
    </row>
    <row r="134" spans="1:153" s="5" customFormat="1" ht="15" hidden="1" customHeight="1" outlineLevel="1">
      <c r="A134" s="473">
        <v>19</v>
      </c>
      <c r="B134" s="104"/>
      <c r="C134" s="105"/>
      <c r="D134" s="105"/>
      <c r="E134" s="106"/>
      <c r="F134" s="105"/>
      <c r="G134" s="107"/>
      <c r="H134" s="1023"/>
      <c r="I134" s="111"/>
      <c r="J134" s="103"/>
      <c r="K134" s="103"/>
      <c r="L134" s="103"/>
      <c r="M134" s="1260"/>
      <c r="N134" s="1261"/>
      <c r="O134" s="111"/>
      <c r="P134" s="261"/>
      <c r="Q134" s="113"/>
      <c r="R134" s="137"/>
      <c r="S134" s="102"/>
      <c r="T134" s="444"/>
      <c r="U134" s="138" t="b">
        <f t="shared" si="51"/>
        <v>0</v>
      </c>
      <c r="V134" s="108" t="str">
        <f t="shared" si="52"/>
        <v xml:space="preserve">FALSE </v>
      </c>
      <c r="X134" s="471" t="s">
        <v>930</v>
      </c>
      <c r="Y134" s="479" t="s">
        <v>931</v>
      </c>
      <c r="Z134" s="479" t="s">
        <v>932</v>
      </c>
      <c r="AA134" s="479" t="s">
        <v>933</v>
      </c>
      <c r="AB134" s="1075"/>
      <c r="AC134" s="1078"/>
      <c r="AD134" s="1078"/>
      <c r="AE134" s="1078"/>
      <c r="AF134" s="1078"/>
      <c r="AG134" s="1078"/>
      <c r="AH134" s="1078"/>
      <c r="AI134" s="1078"/>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c r="CL134" s="1078"/>
      <c r="CM134" s="1078"/>
      <c r="CN134" s="1078"/>
      <c r="CO134" s="1078"/>
      <c r="CP134" s="1078"/>
      <c r="CQ134" s="1078"/>
      <c r="CR134" s="1078"/>
      <c r="CS134" s="1078"/>
      <c r="CT134" s="1078"/>
      <c r="CU134" s="1078"/>
      <c r="CV134" s="1078"/>
      <c r="CW134" s="1078"/>
      <c r="CX134" s="1078"/>
      <c r="CY134" s="1078"/>
      <c r="CZ134" s="1078"/>
      <c r="DA134" s="1078"/>
      <c r="DB134" s="1078"/>
      <c r="DC134" s="1078"/>
      <c r="DD134" s="1078"/>
      <c r="DE134" s="1078"/>
      <c r="DF134" s="1078"/>
      <c r="DG134" s="1078"/>
      <c r="DH134" s="1078"/>
      <c r="DI134" s="1078"/>
      <c r="DJ134" s="1078"/>
      <c r="DK134" s="1078"/>
      <c r="DL134" s="1078"/>
      <c r="DM134" s="1078"/>
      <c r="DN134" s="1078"/>
      <c r="DO134" s="1078"/>
      <c r="DP134" s="1078"/>
      <c r="DQ134" s="1078"/>
      <c r="DR134" s="1078"/>
      <c r="DS134" s="1078"/>
      <c r="DT134" s="1078"/>
      <c r="DU134" s="1078"/>
      <c r="DV134" s="1078"/>
      <c r="DW134" s="1078"/>
      <c r="DX134" s="1078"/>
      <c r="DY134" s="1078"/>
      <c r="DZ134" s="1078"/>
      <c r="EA134" s="1078"/>
      <c r="EB134" s="1078"/>
      <c r="EC134" s="1078"/>
      <c r="ED134" s="1078"/>
      <c r="EE134" s="1078"/>
      <c r="EF134" s="1078"/>
      <c r="EG134" s="1078"/>
      <c r="EH134" s="1078"/>
      <c r="EI134" s="1078"/>
      <c r="EJ134" s="1078"/>
      <c r="EK134" s="1078"/>
      <c r="EL134" s="1078"/>
      <c r="EM134" s="1078"/>
      <c r="EN134" s="1078"/>
      <c r="EO134" s="1078"/>
      <c r="EP134" s="1078"/>
      <c r="EQ134" s="1078"/>
      <c r="ER134" s="1078"/>
      <c r="ES134" s="1078"/>
      <c r="ET134" s="1078"/>
      <c r="EU134" s="1078"/>
      <c r="EV134" s="1078"/>
      <c r="EW134" s="1078"/>
    </row>
    <row r="135" spans="1:153" s="5" customFormat="1" ht="15" hidden="1" customHeight="1" outlineLevel="1">
      <c r="A135" s="473">
        <v>20</v>
      </c>
      <c r="B135" s="481"/>
      <c r="C135" s="478"/>
      <c r="D135" s="478"/>
      <c r="E135" s="484"/>
      <c r="F135" s="478"/>
      <c r="G135" s="485"/>
      <c r="H135" s="486"/>
      <c r="I135" s="486"/>
      <c r="J135" s="103"/>
      <c r="K135" s="103"/>
      <c r="L135" s="103"/>
      <c r="M135" s="1260"/>
      <c r="N135" s="1261"/>
      <c r="O135" s="486"/>
      <c r="P135" s="490"/>
      <c r="Q135" s="486"/>
      <c r="R135" s="486"/>
      <c r="S135" s="486"/>
      <c r="T135" s="491"/>
      <c r="U135" s="138" t="b">
        <f t="shared" si="51"/>
        <v>0</v>
      </c>
      <c r="V135" s="108" t="str">
        <f t="shared" si="52"/>
        <v xml:space="preserve">FALSE </v>
      </c>
      <c r="X135" s="471"/>
      <c r="Y135" s="482">
        <v>10</v>
      </c>
      <c r="Z135" s="482">
        <v>13</v>
      </c>
      <c r="AA135" s="482">
        <v>20</v>
      </c>
      <c r="AB135" s="1075"/>
      <c r="AC135" s="1078"/>
      <c r="AD135" s="1078"/>
      <c r="AE135" s="1078"/>
      <c r="AF135" s="1078"/>
      <c r="AG135" s="1078"/>
      <c r="AH135" s="1078"/>
      <c r="AI135" s="1078"/>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c r="CL135" s="1078"/>
      <c r="CM135" s="1078"/>
      <c r="CN135" s="1078"/>
      <c r="CO135" s="1078"/>
      <c r="CP135" s="1078"/>
      <c r="CQ135" s="1078"/>
      <c r="CR135" s="1078"/>
      <c r="CS135" s="1078"/>
      <c r="CT135" s="1078"/>
      <c r="CU135" s="1078"/>
      <c r="CV135" s="1078"/>
      <c r="CW135" s="1078"/>
      <c r="CX135" s="1078"/>
      <c r="CY135" s="1078"/>
      <c r="CZ135" s="1078"/>
      <c r="DA135" s="1078"/>
      <c r="DB135" s="1078"/>
      <c r="DC135" s="1078"/>
      <c r="DD135" s="1078"/>
      <c r="DE135" s="1078"/>
      <c r="DF135" s="1078"/>
      <c r="DG135" s="1078"/>
      <c r="DH135" s="1078"/>
      <c r="DI135" s="1078"/>
      <c r="DJ135" s="1078"/>
      <c r="DK135" s="1078"/>
      <c r="DL135" s="1078"/>
      <c r="DM135" s="1078"/>
      <c r="DN135" s="1078"/>
      <c r="DO135" s="1078"/>
      <c r="DP135" s="1078"/>
      <c r="DQ135" s="1078"/>
      <c r="DR135" s="1078"/>
      <c r="DS135" s="1078"/>
      <c r="DT135" s="1078"/>
      <c r="DU135" s="1078"/>
      <c r="DV135" s="1078"/>
      <c r="DW135" s="1078"/>
      <c r="DX135" s="1078"/>
      <c r="DY135" s="1078"/>
      <c r="DZ135" s="1078"/>
      <c r="EA135" s="1078"/>
      <c r="EB135" s="1078"/>
      <c r="EC135" s="1078"/>
      <c r="ED135" s="1078"/>
      <c r="EE135" s="1078"/>
      <c r="EF135" s="1078"/>
      <c r="EG135" s="1078"/>
      <c r="EH135" s="1078"/>
      <c r="EI135" s="1078"/>
      <c r="EJ135" s="1078"/>
      <c r="EK135" s="1078"/>
      <c r="EL135" s="1078"/>
      <c r="EM135" s="1078"/>
      <c r="EN135" s="1078"/>
      <c r="EO135" s="1078"/>
      <c r="EP135" s="1078"/>
      <c r="EQ135" s="1078"/>
      <c r="ER135" s="1078"/>
      <c r="ES135" s="1078"/>
      <c r="ET135" s="1078"/>
      <c r="EU135" s="1078"/>
      <c r="EV135" s="1078"/>
      <c r="EW135" s="1078"/>
    </row>
    <row r="136" spans="1:153" s="5" customFormat="1" ht="15" hidden="1" customHeight="1" outlineLevel="1">
      <c r="A136" s="473">
        <v>21</v>
      </c>
      <c r="B136" s="487"/>
      <c r="C136" s="474"/>
      <c r="D136" s="474"/>
      <c r="E136" s="474"/>
      <c r="F136" s="474"/>
      <c r="G136" s="474"/>
      <c r="H136" s="488"/>
      <c r="I136" s="488"/>
      <c r="J136" s="103"/>
      <c r="K136" s="488"/>
      <c r="L136" s="103"/>
      <c r="M136" s="1260"/>
      <c r="N136" s="1261"/>
      <c r="O136" s="488"/>
      <c r="P136" s="526"/>
      <c r="Q136" s="488"/>
      <c r="R136" s="488"/>
      <c r="S136" s="488"/>
      <c r="T136" s="527"/>
      <c r="U136" s="138" t="b">
        <f t="shared" si="51"/>
        <v>0</v>
      </c>
      <c r="V136" s="108" t="str">
        <f t="shared" si="52"/>
        <v xml:space="preserve">FALSE </v>
      </c>
      <c r="X136" s="101" t="s">
        <v>939</v>
      </c>
      <c r="Y136" s="139">
        <f t="shared" ref="Y136:AA143" si="54">SUMIFS($K$115:$K$166,$D$115:$D$166,$Y$135:$AF$135,$V$115:$V$166,$X$135:$X$143)*$R$15</f>
        <v>0</v>
      </c>
      <c r="Z136" s="139">
        <f t="shared" si="54"/>
        <v>0</v>
      </c>
      <c r="AA136" s="139">
        <f t="shared" si="54"/>
        <v>0</v>
      </c>
      <c r="AB136" s="1075"/>
      <c r="AC136" s="1078"/>
      <c r="AD136" s="1078"/>
      <c r="AE136" s="1078"/>
      <c r="AF136" s="1078"/>
      <c r="AG136" s="1078"/>
      <c r="AH136" s="1078"/>
      <c r="AI136" s="1078"/>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c r="CL136" s="1078"/>
      <c r="CM136" s="1078"/>
      <c r="CN136" s="1078"/>
      <c r="CO136" s="1078"/>
      <c r="CP136" s="1078"/>
      <c r="CQ136" s="1078"/>
      <c r="CR136" s="1078"/>
      <c r="CS136" s="1078"/>
      <c r="CT136" s="1078"/>
      <c r="CU136" s="1078"/>
      <c r="CV136" s="1078"/>
      <c r="CW136" s="1078"/>
      <c r="CX136" s="1078"/>
      <c r="CY136" s="1078"/>
      <c r="CZ136" s="1078"/>
      <c r="DA136" s="1078"/>
      <c r="DB136" s="1078"/>
      <c r="DC136" s="1078"/>
      <c r="DD136" s="1078"/>
      <c r="DE136" s="1078"/>
      <c r="DF136" s="1078"/>
      <c r="DG136" s="1078"/>
      <c r="DH136" s="1078"/>
      <c r="DI136" s="1078"/>
      <c r="DJ136" s="1078"/>
      <c r="DK136" s="1078"/>
      <c r="DL136" s="1078"/>
      <c r="DM136" s="1078"/>
      <c r="DN136" s="1078"/>
      <c r="DO136" s="1078"/>
      <c r="DP136" s="1078"/>
      <c r="DQ136" s="1078"/>
      <c r="DR136" s="1078"/>
      <c r="DS136" s="1078"/>
      <c r="DT136" s="1078"/>
      <c r="DU136" s="1078"/>
      <c r="DV136" s="1078"/>
      <c r="DW136" s="1078"/>
      <c r="DX136" s="1078"/>
      <c r="DY136" s="1078"/>
      <c r="DZ136" s="1078"/>
      <c r="EA136" s="1078"/>
      <c r="EB136" s="1078"/>
      <c r="EC136" s="1078"/>
      <c r="ED136" s="1078"/>
      <c r="EE136" s="1078"/>
      <c r="EF136" s="1078"/>
      <c r="EG136" s="1078"/>
      <c r="EH136" s="1078"/>
      <c r="EI136" s="1078"/>
      <c r="EJ136" s="1078"/>
      <c r="EK136" s="1078"/>
      <c r="EL136" s="1078"/>
      <c r="EM136" s="1078"/>
      <c r="EN136" s="1078"/>
      <c r="EO136" s="1078"/>
      <c r="EP136" s="1078"/>
      <c r="EQ136" s="1078"/>
      <c r="ER136" s="1078"/>
      <c r="ES136" s="1078"/>
      <c r="ET136" s="1078"/>
      <c r="EU136" s="1078"/>
      <c r="EV136" s="1078"/>
      <c r="EW136" s="1078"/>
    </row>
    <row r="137" spans="1:153" s="5" customFormat="1" ht="15" hidden="1" customHeight="1" outlineLevel="1">
      <c r="A137" s="473">
        <v>22</v>
      </c>
      <c r="B137" s="228"/>
      <c r="C137" s="102"/>
      <c r="D137" s="102"/>
      <c r="E137" s="102"/>
      <c r="F137" s="102"/>
      <c r="G137" s="102"/>
      <c r="H137" s="103"/>
      <c r="I137" s="111"/>
      <c r="J137" s="103"/>
      <c r="K137" s="103"/>
      <c r="L137" s="103"/>
      <c r="M137" s="1260"/>
      <c r="N137" s="1261"/>
      <c r="O137" s="111"/>
      <c r="P137" s="261"/>
      <c r="Q137" s="113"/>
      <c r="R137" s="137"/>
      <c r="S137" s="102"/>
      <c r="T137" s="444"/>
      <c r="U137" s="138" t="b">
        <f t="shared" si="51"/>
        <v>0</v>
      </c>
      <c r="V137" s="108" t="str">
        <f t="shared" si="52"/>
        <v xml:space="preserve">FALSE </v>
      </c>
      <c r="X137" s="101" t="s">
        <v>940</v>
      </c>
      <c r="Y137" s="139">
        <f t="shared" si="54"/>
        <v>0</v>
      </c>
      <c r="Z137" s="139">
        <f t="shared" si="54"/>
        <v>0</v>
      </c>
      <c r="AA137" s="139">
        <f t="shared" si="54"/>
        <v>0</v>
      </c>
      <c r="AB137" s="1075"/>
      <c r="AC137" s="1078"/>
      <c r="AD137" s="1078"/>
      <c r="AE137" s="1078"/>
      <c r="AF137" s="1078"/>
      <c r="AG137" s="1078"/>
      <c r="AH137" s="1078"/>
      <c r="AI137" s="1078"/>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c r="CL137" s="1078"/>
      <c r="CM137" s="1078"/>
      <c r="CN137" s="1078"/>
      <c r="CO137" s="1078"/>
      <c r="CP137" s="1078"/>
      <c r="CQ137" s="1078"/>
      <c r="CR137" s="1078"/>
      <c r="CS137" s="1078"/>
      <c r="CT137" s="1078"/>
      <c r="CU137" s="1078"/>
      <c r="CV137" s="1078"/>
      <c r="CW137" s="1078"/>
      <c r="CX137" s="1078"/>
      <c r="CY137" s="1078"/>
      <c r="CZ137" s="1078"/>
      <c r="DA137" s="1078"/>
      <c r="DB137" s="1078"/>
      <c r="DC137" s="1078"/>
      <c r="DD137" s="1078"/>
      <c r="DE137" s="1078"/>
      <c r="DF137" s="1078"/>
      <c r="DG137" s="1078"/>
      <c r="DH137" s="1078"/>
      <c r="DI137" s="1078"/>
      <c r="DJ137" s="1078"/>
      <c r="DK137" s="1078"/>
      <c r="DL137" s="1078"/>
      <c r="DM137" s="1078"/>
      <c r="DN137" s="1078"/>
      <c r="DO137" s="1078"/>
      <c r="DP137" s="1078"/>
      <c r="DQ137" s="1078"/>
      <c r="DR137" s="1078"/>
      <c r="DS137" s="1078"/>
      <c r="DT137" s="1078"/>
      <c r="DU137" s="1078"/>
      <c r="DV137" s="1078"/>
      <c r="DW137" s="1078"/>
      <c r="DX137" s="1078"/>
      <c r="DY137" s="1078"/>
      <c r="DZ137" s="1078"/>
      <c r="EA137" s="1078"/>
      <c r="EB137" s="1078"/>
      <c r="EC137" s="1078"/>
      <c r="ED137" s="1078"/>
      <c r="EE137" s="1078"/>
      <c r="EF137" s="1078"/>
      <c r="EG137" s="1078"/>
      <c r="EH137" s="1078"/>
      <c r="EI137" s="1078"/>
      <c r="EJ137" s="1078"/>
      <c r="EK137" s="1078"/>
      <c r="EL137" s="1078"/>
      <c r="EM137" s="1078"/>
      <c r="EN137" s="1078"/>
      <c r="EO137" s="1078"/>
      <c r="EP137" s="1078"/>
      <c r="EQ137" s="1078"/>
      <c r="ER137" s="1078"/>
      <c r="ES137" s="1078"/>
      <c r="ET137" s="1078"/>
      <c r="EU137" s="1078"/>
      <c r="EV137" s="1078"/>
      <c r="EW137" s="1078"/>
    </row>
    <row r="138" spans="1:153" s="5" customFormat="1" ht="15" hidden="1" customHeight="1" outlineLevel="1">
      <c r="A138" s="473">
        <v>23</v>
      </c>
      <c r="B138" s="228"/>
      <c r="C138" s="102"/>
      <c r="D138" s="102"/>
      <c r="E138" s="102"/>
      <c r="F138" s="102"/>
      <c r="G138" s="102"/>
      <c r="H138" s="103"/>
      <c r="I138" s="111"/>
      <c r="J138" s="103"/>
      <c r="K138" s="103"/>
      <c r="L138" s="103"/>
      <c r="M138" s="1260"/>
      <c r="N138" s="1261"/>
      <c r="O138" s="111"/>
      <c r="P138" s="261"/>
      <c r="Q138" s="113"/>
      <c r="R138" s="137"/>
      <c r="S138" s="102"/>
      <c r="T138" s="444"/>
      <c r="U138" s="138" t="b">
        <f t="shared" si="51"/>
        <v>0</v>
      </c>
      <c r="V138" s="108" t="str">
        <f t="shared" si="52"/>
        <v xml:space="preserve">FALSE </v>
      </c>
      <c r="X138" s="101" t="s">
        <v>941</v>
      </c>
      <c r="Y138" s="139">
        <f t="shared" si="54"/>
        <v>0</v>
      </c>
      <c r="Z138" s="139">
        <f t="shared" si="54"/>
        <v>0</v>
      </c>
      <c r="AA138" s="139">
        <f t="shared" si="54"/>
        <v>0</v>
      </c>
      <c r="AB138" s="1075"/>
      <c r="AC138" s="1078"/>
      <c r="AD138" s="1078"/>
      <c r="AE138" s="1078"/>
      <c r="AF138" s="1078"/>
      <c r="AG138" s="1078"/>
      <c r="AH138" s="1078"/>
      <c r="AI138" s="1078"/>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c r="CL138" s="1078"/>
      <c r="CM138" s="1078"/>
      <c r="CN138" s="1078"/>
      <c r="CO138" s="1078"/>
      <c r="CP138" s="1078"/>
      <c r="CQ138" s="1078"/>
      <c r="CR138" s="1078"/>
      <c r="CS138" s="1078"/>
      <c r="CT138" s="1078"/>
      <c r="CU138" s="1078"/>
      <c r="CV138" s="1078"/>
      <c r="CW138" s="1078"/>
      <c r="CX138" s="1078"/>
      <c r="CY138" s="1078"/>
      <c r="CZ138" s="1078"/>
      <c r="DA138" s="1078"/>
      <c r="DB138" s="1078"/>
      <c r="DC138" s="1078"/>
      <c r="DD138" s="1078"/>
      <c r="DE138" s="1078"/>
      <c r="DF138" s="1078"/>
      <c r="DG138" s="1078"/>
      <c r="DH138" s="1078"/>
      <c r="DI138" s="1078"/>
      <c r="DJ138" s="1078"/>
      <c r="DK138" s="1078"/>
      <c r="DL138" s="1078"/>
      <c r="DM138" s="1078"/>
      <c r="DN138" s="1078"/>
      <c r="DO138" s="1078"/>
      <c r="DP138" s="1078"/>
      <c r="DQ138" s="1078"/>
      <c r="DR138" s="1078"/>
      <c r="DS138" s="1078"/>
      <c r="DT138" s="1078"/>
      <c r="DU138" s="1078"/>
      <c r="DV138" s="1078"/>
      <c r="DW138" s="1078"/>
      <c r="DX138" s="1078"/>
      <c r="DY138" s="1078"/>
      <c r="DZ138" s="1078"/>
      <c r="EA138" s="1078"/>
      <c r="EB138" s="1078"/>
      <c r="EC138" s="1078"/>
      <c r="ED138" s="1078"/>
      <c r="EE138" s="1078"/>
      <c r="EF138" s="1078"/>
      <c r="EG138" s="1078"/>
      <c r="EH138" s="1078"/>
      <c r="EI138" s="1078"/>
      <c r="EJ138" s="1078"/>
      <c r="EK138" s="1078"/>
      <c r="EL138" s="1078"/>
      <c r="EM138" s="1078"/>
      <c r="EN138" s="1078"/>
      <c r="EO138" s="1078"/>
      <c r="EP138" s="1078"/>
      <c r="EQ138" s="1078"/>
      <c r="ER138" s="1078"/>
      <c r="ES138" s="1078"/>
      <c r="ET138" s="1078"/>
      <c r="EU138" s="1078"/>
      <c r="EV138" s="1078"/>
      <c r="EW138" s="1078"/>
    </row>
    <row r="139" spans="1:153" s="5" customFormat="1" ht="15" hidden="1" customHeight="1" outlineLevel="1">
      <c r="A139" s="473">
        <v>24</v>
      </c>
      <c r="B139" s="228"/>
      <c r="C139" s="102"/>
      <c r="D139" s="102"/>
      <c r="E139" s="102"/>
      <c r="F139" s="102"/>
      <c r="G139" s="102"/>
      <c r="H139" s="103"/>
      <c r="I139" s="111"/>
      <c r="J139" s="103"/>
      <c r="K139" s="103"/>
      <c r="L139" s="103"/>
      <c r="M139" s="1260"/>
      <c r="N139" s="1261"/>
      <c r="O139" s="111"/>
      <c r="P139" s="261"/>
      <c r="Q139" s="113"/>
      <c r="R139" s="137"/>
      <c r="S139" s="102"/>
      <c r="T139" s="444"/>
      <c r="U139" s="138" t="b">
        <f t="shared" si="51"/>
        <v>0</v>
      </c>
      <c r="V139" s="108" t="str">
        <f t="shared" si="52"/>
        <v xml:space="preserve">FALSE </v>
      </c>
      <c r="X139" s="101" t="s">
        <v>942</v>
      </c>
      <c r="Y139" s="139">
        <f t="shared" si="54"/>
        <v>0</v>
      </c>
      <c r="Z139" s="139">
        <f t="shared" si="54"/>
        <v>0</v>
      </c>
      <c r="AA139" s="139">
        <f t="shared" si="54"/>
        <v>0</v>
      </c>
      <c r="AB139" s="1075"/>
      <c r="AC139" s="1078"/>
      <c r="AD139" s="1078"/>
      <c r="AE139" s="1078"/>
      <c r="AF139" s="1078"/>
      <c r="AG139" s="1078"/>
      <c r="AH139" s="1078"/>
      <c r="AI139" s="1078"/>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c r="CL139" s="1078"/>
      <c r="CM139" s="1078"/>
      <c r="CN139" s="1078"/>
      <c r="CO139" s="1078"/>
      <c r="CP139" s="1078"/>
      <c r="CQ139" s="1078"/>
      <c r="CR139" s="1078"/>
      <c r="CS139" s="1078"/>
      <c r="CT139" s="1078"/>
      <c r="CU139" s="1078"/>
      <c r="CV139" s="1078"/>
      <c r="CW139" s="1078"/>
      <c r="CX139" s="1078"/>
      <c r="CY139" s="1078"/>
      <c r="CZ139" s="1078"/>
      <c r="DA139" s="1078"/>
      <c r="DB139" s="1078"/>
      <c r="DC139" s="1078"/>
      <c r="DD139" s="1078"/>
      <c r="DE139" s="1078"/>
      <c r="DF139" s="1078"/>
      <c r="DG139" s="1078"/>
      <c r="DH139" s="1078"/>
      <c r="DI139" s="1078"/>
      <c r="DJ139" s="1078"/>
      <c r="DK139" s="1078"/>
      <c r="DL139" s="1078"/>
      <c r="DM139" s="1078"/>
      <c r="DN139" s="1078"/>
      <c r="DO139" s="1078"/>
      <c r="DP139" s="1078"/>
      <c r="DQ139" s="1078"/>
      <c r="DR139" s="1078"/>
      <c r="DS139" s="1078"/>
      <c r="DT139" s="1078"/>
      <c r="DU139" s="1078"/>
      <c r="DV139" s="1078"/>
      <c r="DW139" s="1078"/>
      <c r="DX139" s="1078"/>
      <c r="DY139" s="1078"/>
      <c r="DZ139" s="1078"/>
      <c r="EA139" s="1078"/>
      <c r="EB139" s="1078"/>
      <c r="EC139" s="1078"/>
      <c r="ED139" s="1078"/>
      <c r="EE139" s="1078"/>
      <c r="EF139" s="1078"/>
      <c r="EG139" s="1078"/>
      <c r="EH139" s="1078"/>
      <c r="EI139" s="1078"/>
      <c r="EJ139" s="1078"/>
      <c r="EK139" s="1078"/>
      <c r="EL139" s="1078"/>
      <c r="EM139" s="1078"/>
      <c r="EN139" s="1078"/>
      <c r="EO139" s="1078"/>
      <c r="EP139" s="1078"/>
      <c r="EQ139" s="1078"/>
      <c r="ER139" s="1078"/>
      <c r="ES139" s="1078"/>
      <c r="ET139" s="1078"/>
      <c r="EU139" s="1078"/>
      <c r="EV139" s="1078"/>
      <c r="EW139" s="1078"/>
    </row>
    <row r="140" spans="1:153" s="5" customFormat="1" ht="15" hidden="1" customHeight="1" outlineLevel="1">
      <c r="A140" s="473">
        <v>25</v>
      </c>
      <c r="B140" s="104"/>
      <c r="C140" s="105"/>
      <c r="D140" s="105"/>
      <c r="E140" s="106"/>
      <c r="F140" s="105"/>
      <c r="G140" s="107"/>
      <c r="H140" s="1023"/>
      <c r="I140" s="111"/>
      <c r="J140" s="103"/>
      <c r="K140" s="103"/>
      <c r="L140" s="103"/>
      <c r="M140" s="1260"/>
      <c r="N140" s="1261"/>
      <c r="O140" s="111"/>
      <c r="P140" s="261"/>
      <c r="Q140" s="113"/>
      <c r="R140" s="137"/>
      <c r="S140" s="102"/>
      <c r="T140" s="444"/>
      <c r="U140" s="138" t="b">
        <f t="shared" si="51"/>
        <v>0</v>
      </c>
      <c r="V140" s="108" t="str">
        <f t="shared" si="52"/>
        <v xml:space="preserve">FALSE </v>
      </c>
      <c r="X140" s="101" t="s">
        <v>943</v>
      </c>
      <c r="Y140" s="139">
        <f t="shared" si="54"/>
        <v>0</v>
      </c>
      <c r="Z140" s="139">
        <f t="shared" si="54"/>
        <v>0</v>
      </c>
      <c r="AA140" s="139">
        <f t="shared" si="54"/>
        <v>0</v>
      </c>
      <c r="AB140" s="1075"/>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c r="CL140" s="1078"/>
      <c r="CM140" s="1078"/>
      <c r="CN140" s="1078"/>
      <c r="CO140" s="1078"/>
      <c r="CP140" s="1078"/>
      <c r="CQ140" s="1078"/>
      <c r="CR140" s="1078"/>
      <c r="CS140" s="1078"/>
      <c r="CT140" s="1078"/>
      <c r="CU140" s="1078"/>
      <c r="CV140" s="1078"/>
      <c r="CW140" s="1078"/>
      <c r="CX140" s="1078"/>
      <c r="CY140" s="1078"/>
      <c r="CZ140" s="1078"/>
      <c r="DA140" s="1078"/>
      <c r="DB140" s="1078"/>
      <c r="DC140" s="1078"/>
      <c r="DD140" s="1078"/>
      <c r="DE140" s="1078"/>
      <c r="DF140" s="1078"/>
      <c r="DG140" s="1078"/>
      <c r="DH140" s="1078"/>
      <c r="DI140" s="1078"/>
      <c r="DJ140" s="1078"/>
      <c r="DK140" s="1078"/>
      <c r="DL140" s="1078"/>
      <c r="DM140" s="1078"/>
      <c r="DN140" s="1078"/>
      <c r="DO140" s="1078"/>
      <c r="DP140" s="1078"/>
      <c r="DQ140" s="1078"/>
      <c r="DR140" s="1078"/>
      <c r="DS140" s="1078"/>
      <c r="DT140" s="1078"/>
      <c r="DU140" s="1078"/>
      <c r="DV140" s="1078"/>
      <c r="DW140" s="1078"/>
      <c r="DX140" s="1078"/>
      <c r="DY140" s="1078"/>
      <c r="DZ140" s="1078"/>
      <c r="EA140" s="1078"/>
      <c r="EB140" s="1078"/>
      <c r="EC140" s="1078"/>
      <c r="ED140" s="1078"/>
      <c r="EE140" s="1078"/>
      <c r="EF140" s="1078"/>
      <c r="EG140" s="1078"/>
      <c r="EH140" s="1078"/>
      <c r="EI140" s="1078"/>
      <c r="EJ140" s="1078"/>
      <c r="EK140" s="1078"/>
      <c r="EL140" s="1078"/>
      <c r="EM140" s="1078"/>
      <c r="EN140" s="1078"/>
      <c r="EO140" s="1078"/>
      <c r="EP140" s="1078"/>
      <c r="EQ140" s="1078"/>
      <c r="ER140" s="1078"/>
      <c r="ES140" s="1078"/>
      <c r="ET140" s="1078"/>
      <c r="EU140" s="1078"/>
      <c r="EV140" s="1078"/>
      <c r="EW140" s="1078"/>
    </row>
    <row r="141" spans="1:153" s="5" customFormat="1" ht="15" hidden="1" customHeight="1" outlineLevel="1">
      <c r="A141" s="473">
        <v>26</v>
      </c>
      <c r="B141" s="104"/>
      <c r="C141" s="105"/>
      <c r="D141" s="105"/>
      <c r="E141" s="106"/>
      <c r="F141" s="105"/>
      <c r="G141" s="107"/>
      <c r="H141" s="1023"/>
      <c r="I141" s="111"/>
      <c r="J141" s="103"/>
      <c r="K141" s="103"/>
      <c r="L141" s="103"/>
      <c r="M141" s="1260"/>
      <c r="N141" s="1261"/>
      <c r="O141" s="111"/>
      <c r="P141" s="261"/>
      <c r="Q141" s="113"/>
      <c r="R141" s="137"/>
      <c r="S141" s="102"/>
      <c r="T141" s="444"/>
      <c r="U141" s="138" t="b">
        <f t="shared" si="51"/>
        <v>0</v>
      </c>
      <c r="V141" s="108" t="str">
        <f t="shared" si="52"/>
        <v xml:space="preserve">FALSE </v>
      </c>
      <c r="X141" s="101" t="s">
        <v>944</v>
      </c>
      <c r="Y141" s="139">
        <f t="shared" si="54"/>
        <v>0</v>
      </c>
      <c r="Z141" s="139">
        <f t="shared" si="54"/>
        <v>0</v>
      </c>
      <c r="AA141" s="139">
        <f t="shared" si="54"/>
        <v>0</v>
      </c>
      <c r="AB141" s="1075"/>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c r="CL141" s="1078"/>
      <c r="CM141" s="1078"/>
      <c r="CN141" s="1078"/>
      <c r="CO141" s="1078"/>
      <c r="CP141" s="1078"/>
      <c r="CQ141" s="1078"/>
      <c r="CR141" s="1078"/>
      <c r="CS141" s="1078"/>
      <c r="CT141" s="1078"/>
      <c r="CU141" s="1078"/>
      <c r="CV141" s="1078"/>
      <c r="CW141" s="1078"/>
      <c r="CX141" s="1078"/>
      <c r="CY141" s="1078"/>
      <c r="CZ141" s="1078"/>
      <c r="DA141" s="1078"/>
      <c r="DB141" s="1078"/>
      <c r="DC141" s="1078"/>
      <c r="DD141" s="1078"/>
      <c r="DE141" s="1078"/>
      <c r="DF141" s="1078"/>
      <c r="DG141" s="1078"/>
      <c r="DH141" s="1078"/>
      <c r="DI141" s="1078"/>
      <c r="DJ141" s="1078"/>
      <c r="DK141" s="1078"/>
      <c r="DL141" s="1078"/>
      <c r="DM141" s="1078"/>
      <c r="DN141" s="1078"/>
      <c r="DO141" s="1078"/>
      <c r="DP141" s="1078"/>
      <c r="DQ141" s="1078"/>
      <c r="DR141" s="1078"/>
      <c r="DS141" s="1078"/>
      <c r="DT141" s="1078"/>
      <c r="DU141" s="1078"/>
      <c r="DV141" s="1078"/>
      <c r="DW141" s="1078"/>
      <c r="DX141" s="1078"/>
      <c r="DY141" s="1078"/>
      <c r="DZ141" s="1078"/>
      <c r="EA141" s="1078"/>
      <c r="EB141" s="1078"/>
      <c r="EC141" s="1078"/>
      <c r="ED141" s="1078"/>
      <c r="EE141" s="1078"/>
      <c r="EF141" s="1078"/>
      <c r="EG141" s="1078"/>
      <c r="EH141" s="1078"/>
      <c r="EI141" s="1078"/>
      <c r="EJ141" s="1078"/>
      <c r="EK141" s="1078"/>
      <c r="EL141" s="1078"/>
      <c r="EM141" s="1078"/>
      <c r="EN141" s="1078"/>
      <c r="EO141" s="1078"/>
      <c r="EP141" s="1078"/>
      <c r="EQ141" s="1078"/>
      <c r="ER141" s="1078"/>
      <c r="ES141" s="1078"/>
      <c r="ET141" s="1078"/>
      <c r="EU141" s="1078"/>
      <c r="EV141" s="1078"/>
      <c r="EW141" s="1078"/>
    </row>
    <row r="142" spans="1:153" s="5" customFormat="1" ht="15" hidden="1" customHeight="1" outlineLevel="1">
      <c r="A142" s="473">
        <v>27</v>
      </c>
      <c r="B142" s="104"/>
      <c r="C142" s="105"/>
      <c r="D142" s="105"/>
      <c r="E142" s="106"/>
      <c r="F142" s="105"/>
      <c r="G142" s="107"/>
      <c r="H142" s="1023"/>
      <c r="I142" s="111"/>
      <c r="J142" s="103"/>
      <c r="K142" s="103"/>
      <c r="L142" s="103"/>
      <c r="M142" s="1260"/>
      <c r="N142" s="1261"/>
      <c r="O142" s="111"/>
      <c r="P142" s="261"/>
      <c r="Q142" s="113"/>
      <c r="R142" s="137"/>
      <c r="S142" s="102"/>
      <c r="T142" s="444"/>
      <c r="U142" s="138" t="b">
        <f t="shared" si="51"/>
        <v>0</v>
      </c>
      <c r="V142" s="108" t="str">
        <f t="shared" si="52"/>
        <v xml:space="preserve">FALSE </v>
      </c>
      <c r="X142" s="101" t="s">
        <v>945</v>
      </c>
      <c r="Y142" s="139">
        <f t="shared" si="54"/>
        <v>0</v>
      </c>
      <c r="Z142" s="139">
        <f t="shared" si="54"/>
        <v>0</v>
      </c>
      <c r="AA142" s="139">
        <f t="shared" si="54"/>
        <v>0</v>
      </c>
      <c r="AB142" s="1075"/>
      <c r="AC142" s="1078"/>
      <c r="AD142" s="1078"/>
      <c r="AE142" s="1078"/>
      <c r="AF142" s="1078"/>
      <c r="AG142" s="1078"/>
      <c r="AH142" s="1078"/>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c r="CL142" s="1078"/>
      <c r="CM142" s="1078"/>
      <c r="CN142" s="1078"/>
      <c r="CO142" s="1078"/>
      <c r="CP142" s="1078"/>
      <c r="CQ142" s="1078"/>
      <c r="CR142" s="1078"/>
      <c r="CS142" s="1078"/>
      <c r="CT142" s="1078"/>
      <c r="CU142" s="1078"/>
      <c r="CV142" s="1078"/>
      <c r="CW142" s="1078"/>
      <c r="CX142" s="1078"/>
      <c r="CY142" s="1078"/>
      <c r="CZ142" s="1078"/>
      <c r="DA142" s="1078"/>
      <c r="DB142" s="1078"/>
      <c r="DC142" s="1078"/>
      <c r="DD142" s="1078"/>
      <c r="DE142" s="1078"/>
      <c r="DF142" s="1078"/>
      <c r="DG142" s="1078"/>
      <c r="DH142" s="1078"/>
      <c r="DI142" s="1078"/>
      <c r="DJ142" s="1078"/>
      <c r="DK142" s="1078"/>
      <c r="DL142" s="1078"/>
      <c r="DM142" s="1078"/>
      <c r="DN142" s="1078"/>
      <c r="DO142" s="1078"/>
      <c r="DP142" s="1078"/>
      <c r="DQ142" s="1078"/>
      <c r="DR142" s="1078"/>
      <c r="DS142" s="1078"/>
      <c r="DT142" s="1078"/>
      <c r="DU142" s="1078"/>
      <c r="DV142" s="1078"/>
      <c r="DW142" s="1078"/>
      <c r="DX142" s="1078"/>
      <c r="DY142" s="1078"/>
      <c r="DZ142" s="1078"/>
      <c r="EA142" s="1078"/>
      <c r="EB142" s="1078"/>
      <c r="EC142" s="1078"/>
      <c r="ED142" s="1078"/>
      <c r="EE142" s="1078"/>
      <c r="EF142" s="1078"/>
      <c r="EG142" s="1078"/>
      <c r="EH142" s="1078"/>
      <c r="EI142" s="1078"/>
      <c r="EJ142" s="1078"/>
      <c r="EK142" s="1078"/>
      <c r="EL142" s="1078"/>
      <c r="EM142" s="1078"/>
      <c r="EN142" s="1078"/>
      <c r="EO142" s="1078"/>
      <c r="EP142" s="1078"/>
      <c r="EQ142" s="1078"/>
      <c r="ER142" s="1078"/>
      <c r="ES142" s="1078"/>
      <c r="ET142" s="1078"/>
      <c r="EU142" s="1078"/>
      <c r="EV142" s="1078"/>
      <c r="EW142" s="1078"/>
    </row>
    <row r="143" spans="1:153" s="5" customFormat="1" ht="15" hidden="1" customHeight="1" outlineLevel="1">
      <c r="A143" s="473">
        <v>28</v>
      </c>
      <c r="B143" s="104"/>
      <c r="C143" s="105"/>
      <c r="D143" s="105"/>
      <c r="E143" s="106"/>
      <c r="F143" s="105"/>
      <c r="G143" s="107"/>
      <c r="H143" s="1023"/>
      <c r="I143" s="111"/>
      <c r="J143" s="103"/>
      <c r="K143" s="103"/>
      <c r="L143" s="103"/>
      <c r="M143" s="1260"/>
      <c r="N143" s="1261"/>
      <c r="O143" s="111"/>
      <c r="P143" s="261"/>
      <c r="Q143" s="113"/>
      <c r="R143" s="137"/>
      <c r="S143" s="102"/>
      <c r="T143" s="444"/>
      <c r="U143" s="138" t="b">
        <f t="shared" si="51"/>
        <v>0</v>
      </c>
      <c r="V143" s="108" t="str">
        <f t="shared" si="52"/>
        <v xml:space="preserve">FALSE </v>
      </c>
      <c r="X143" s="101" t="s">
        <v>946</v>
      </c>
      <c r="Y143" s="139">
        <f t="shared" si="54"/>
        <v>0</v>
      </c>
      <c r="Z143" s="139">
        <f t="shared" si="54"/>
        <v>0</v>
      </c>
      <c r="AA143" s="139">
        <f t="shared" si="54"/>
        <v>0</v>
      </c>
      <c r="AB143" s="1075"/>
      <c r="AC143" s="1078"/>
      <c r="AD143" s="1078"/>
      <c r="AE143" s="1078"/>
      <c r="AF143" s="1078"/>
      <c r="AG143" s="1078"/>
      <c r="AH143" s="1078"/>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c r="CL143" s="1078"/>
      <c r="CM143" s="1078"/>
      <c r="CN143" s="1078"/>
      <c r="CO143" s="1078"/>
      <c r="CP143" s="1078"/>
      <c r="CQ143" s="1078"/>
      <c r="CR143" s="1078"/>
      <c r="CS143" s="1078"/>
      <c r="CT143" s="1078"/>
      <c r="CU143" s="1078"/>
      <c r="CV143" s="1078"/>
      <c r="CW143" s="1078"/>
      <c r="CX143" s="1078"/>
      <c r="CY143" s="1078"/>
      <c r="CZ143" s="1078"/>
      <c r="DA143" s="1078"/>
      <c r="DB143" s="1078"/>
      <c r="DC143" s="1078"/>
      <c r="DD143" s="1078"/>
      <c r="DE143" s="1078"/>
      <c r="DF143" s="1078"/>
      <c r="DG143" s="1078"/>
      <c r="DH143" s="1078"/>
      <c r="DI143" s="1078"/>
      <c r="DJ143" s="1078"/>
      <c r="DK143" s="1078"/>
      <c r="DL143" s="1078"/>
      <c r="DM143" s="1078"/>
      <c r="DN143" s="1078"/>
      <c r="DO143" s="1078"/>
      <c r="DP143" s="1078"/>
      <c r="DQ143" s="1078"/>
      <c r="DR143" s="1078"/>
      <c r="DS143" s="1078"/>
      <c r="DT143" s="1078"/>
      <c r="DU143" s="1078"/>
      <c r="DV143" s="1078"/>
      <c r="DW143" s="1078"/>
      <c r="DX143" s="1078"/>
      <c r="DY143" s="1078"/>
      <c r="DZ143" s="1078"/>
      <c r="EA143" s="1078"/>
      <c r="EB143" s="1078"/>
      <c r="EC143" s="1078"/>
      <c r="ED143" s="1078"/>
      <c r="EE143" s="1078"/>
      <c r="EF143" s="1078"/>
      <c r="EG143" s="1078"/>
      <c r="EH143" s="1078"/>
      <c r="EI143" s="1078"/>
      <c r="EJ143" s="1078"/>
      <c r="EK143" s="1078"/>
      <c r="EL143" s="1078"/>
      <c r="EM143" s="1078"/>
      <c r="EN143" s="1078"/>
      <c r="EO143" s="1078"/>
      <c r="EP143" s="1078"/>
      <c r="EQ143" s="1078"/>
      <c r="ER143" s="1078"/>
      <c r="ES143" s="1078"/>
      <c r="ET143" s="1078"/>
      <c r="EU143" s="1078"/>
      <c r="EV143" s="1078"/>
      <c r="EW143" s="1078"/>
    </row>
    <row r="144" spans="1:153" s="5" customFormat="1" ht="15" hidden="1" customHeight="1" outlineLevel="1">
      <c r="A144" s="473">
        <v>29</v>
      </c>
      <c r="B144" s="481"/>
      <c r="C144" s="478"/>
      <c r="D144" s="478"/>
      <c r="E144" s="484"/>
      <c r="F144" s="478"/>
      <c r="G144" s="485"/>
      <c r="H144" s="486"/>
      <c r="I144" s="486"/>
      <c r="J144" s="103"/>
      <c r="K144" s="103"/>
      <c r="L144" s="103"/>
      <c r="M144" s="1260"/>
      <c r="N144" s="1261"/>
      <c r="O144" s="111"/>
      <c r="P144" s="261"/>
      <c r="Q144" s="113"/>
      <c r="R144" s="137"/>
      <c r="S144" s="102"/>
      <c r="T144" s="444"/>
      <c r="U144" s="138" t="b">
        <f t="shared" si="51"/>
        <v>0</v>
      </c>
      <c r="V144" s="108" t="str">
        <f t="shared" si="52"/>
        <v xml:space="preserve">FALSE </v>
      </c>
      <c r="X144" s="479" t="s">
        <v>947</v>
      </c>
      <c r="Y144" s="482">
        <v>10</v>
      </c>
      <c r="Z144" s="482">
        <v>15</v>
      </c>
      <c r="AA144" s="482">
        <v>20</v>
      </c>
      <c r="AB144" s="1075"/>
      <c r="AC144" s="1078"/>
      <c r="AD144" s="1078"/>
      <c r="AE144" s="1078"/>
      <c r="AF144" s="1078"/>
      <c r="AG144" s="1078"/>
      <c r="AH144" s="107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c r="CL144" s="1078"/>
      <c r="CM144" s="1078"/>
      <c r="CN144" s="1078"/>
      <c r="CO144" s="1078"/>
      <c r="CP144" s="1078"/>
      <c r="CQ144" s="1078"/>
      <c r="CR144" s="1078"/>
      <c r="CS144" s="1078"/>
      <c r="CT144" s="1078"/>
      <c r="CU144" s="1078"/>
      <c r="CV144" s="1078"/>
      <c r="CW144" s="1078"/>
      <c r="CX144" s="1078"/>
      <c r="CY144" s="1078"/>
      <c r="CZ144" s="1078"/>
      <c r="DA144" s="1078"/>
      <c r="DB144" s="1078"/>
      <c r="DC144" s="1078"/>
      <c r="DD144" s="1078"/>
      <c r="DE144" s="1078"/>
      <c r="DF144" s="1078"/>
      <c r="DG144" s="1078"/>
      <c r="DH144" s="1078"/>
      <c r="DI144" s="1078"/>
      <c r="DJ144" s="1078"/>
      <c r="DK144" s="1078"/>
      <c r="DL144" s="1078"/>
      <c r="DM144" s="1078"/>
      <c r="DN144" s="1078"/>
      <c r="DO144" s="1078"/>
      <c r="DP144" s="1078"/>
      <c r="DQ144" s="1078"/>
      <c r="DR144" s="1078"/>
      <c r="DS144" s="1078"/>
      <c r="DT144" s="1078"/>
      <c r="DU144" s="1078"/>
      <c r="DV144" s="1078"/>
      <c r="DW144" s="1078"/>
      <c r="DX144" s="1078"/>
      <c r="DY144" s="1078"/>
      <c r="DZ144" s="1078"/>
      <c r="EA144" s="1078"/>
      <c r="EB144" s="1078"/>
      <c r="EC144" s="1078"/>
      <c r="ED144" s="1078"/>
      <c r="EE144" s="1078"/>
      <c r="EF144" s="1078"/>
      <c r="EG144" s="1078"/>
      <c r="EH144" s="1078"/>
      <c r="EI144" s="1078"/>
      <c r="EJ144" s="1078"/>
      <c r="EK144" s="1078"/>
      <c r="EL144" s="1078"/>
      <c r="EM144" s="1078"/>
      <c r="EN144" s="1078"/>
      <c r="EO144" s="1078"/>
      <c r="EP144" s="1078"/>
      <c r="EQ144" s="1078"/>
      <c r="ER144" s="1078"/>
      <c r="ES144" s="1078"/>
      <c r="ET144" s="1078"/>
      <c r="EU144" s="1078"/>
      <c r="EV144" s="1078"/>
      <c r="EW144" s="1078"/>
    </row>
    <row r="145" spans="1:153" s="5" customFormat="1" ht="15" hidden="1" customHeight="1" outlineLevel="1">
      <c r="A145" s="473">
        <v>30</v>
      </c>
      <c r="B145" s="487"/>
      <c r="C145" s="474"/>
      <c r="D145" s="474"/>
      <c r="E145" s="474"/>
      <c r="F145" s="474"/>
      <c r="G145" s="474"/>
      <c r="H145" s="488"/>
      <c r="I145" s="488"/>
      <c r="J145" s="103"/>
      <c r="K145" s="488"/>
      <c r="L145" s="103"/>
      <c r="M145" s="1260"/>
      <c r="N145" s="1261"/>
      <c r="O145" s="111"/>
      <c r="P145" s="261"/>
      <c r="Q145" s="113"/>
      <c r="R145" s="137"/>
      <c r="S145" s="102"/>
      <c r="T145" s="444"/>
      <c r="U145" s="138" t="b">
        <f t="shared" si="51"/>
        <v>0</v>
      </c>
      <c r="V145" s="108" t="str">
        <f t="shared" si="52"/>
        <v xml:space="preserve">FALSE </v>
      </c>
      <c r="X145" s="101" t="s">
        <v>948</v>
      </c>
      <c r="Y145" s="139">
        <f>SUMIFS($K$115:$K$166,$E$115:$E$166,$Y$144:$AH$144,$V$115:$V$166,$X$145:$X$149)*$R$15</f>
        <v>0</v>
      </c>
      <c r="Z145" s="139">
        <f t="shared" ref="Z145:AA149" si="55">SUMIFS($K$115:$K$166,$E$115:$E$166,$Y$144:$AH$144,$V$115:$V$166,$X$145:$X$170)*$R$15</f>
        <v>0</v>
      </c>
      <c r="AA145" s="139">
        <f t="shared" si="55"/>
        <v>0</v>
      </c>
      <c r="AB145" s="1075"/>
      <c r="AC145" s="1078"/>
      <c r="AD145" s="1078"/>
      <c r="AE145" s="1078"/>
      <c r="AF145" s="1078"/>
      <c r="AG145" s="1078"/>
      <c r="AH145" s="107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c r="CL145" s="1078"/>
      <c r="CM145" s="1078"/>
      <c r="CN145" s="1078"/>
      <c r="CO145" s="1078"/>
      <c r="CP145" s="1078"/>
      <c r="CQ145" s="1078"/>
      <c r="CR145" s="1078"/>
      <c r="CS145" s="1078"/>
      <c r="CT145" s="1078"/>
      <c r="CU145" s="1078"/>
      <c r="CV145" s="1078"/>
      <c r="CW145" s="1078"/>
      <c r="CX145" s="1078"/>
      <c r="CY145" s="1078"/>
      <c r="CZ145" s="1078"/>
      <c r="DA145" s="1078"/>
      <c r="DB145" s="1078"/>
      <c r="DC145" s="1078"/>
      <c r="DD145" s="1078"/>
      <c r="DE145" s="1078"/>
      <c r="DF145" s="1078"/>
      <c r="DG145" s="1078"/>
      <c r="DH145" s="1078"/>
      <c r="DI145" s="1078"/>
      <c r="DJ145" s="1078"/>
      <c r="DK145" s="1078"/>
      <c r="DL145" s="1078"/>
      <c r="DM145" s="1078"/>
      <c r="DN145" s="1078"/>
      <c r="DO145" s="1078"/>
      <c r="DP145" s="1078"/>
      <c r="DQ145" s="1078"/>
      <c r="DR145" s="1078"/>
      <c r="DS145" s="1078"/>
      <c r="DT145" s="1078"/>
      <c r="DU145" s="1078"/>
      <c r="DV145" s="1078"/>
      <c r="DW145" s="1078"/>
      <c r="DX145" s="1078"/>
      <c r="DY145" s="1078"/>
      <c r="DZ145" s="1078"/>
      <c r="EA145" s="1078"/>
      <c r="EB145" s="1078"/>
      <c r="EC145" s="1078"/>
      <c r="ED145" s="1078"/>
      <c r="EE145" s="1078"/>
      <c r="EF145" s="1078"/>
      <c r="EG145" s="1078"/>
      <c r="EH145" s="1078"/>
      <c r="EI145" s="1078"/>
      <c r="EJ145" s="1078"/>
      <c r="EK145" s="1078"/>
      <c r="EL145" s="1078"/>
      <c r="EM145" s="1078"/>
      <c r="EN145" s="1078"/>
      <c r="EO145" s="1078"/>
      <c r="EP145" s="1078"/>
      <c r="EQ145" s="1078"/>
      <c r="ER145" s="1078"/>
      <c r="ES145" s="1078"/>
      <c r="ET145" s="1078"/>
      <c r="EU145" s="1078"/>
      <c r="EV145" s="1078"/>
      <c r="EW145" s="1078"/>
    </row>
    <row r="146" spans="1:153" s="5" customFormat="1" ht="15" hidden="1" customHeight="1" outlineLevel="1">
      <c r="A146" s="473">
        <v>31</v>
      </c>
      <c r="B146" s="487"/>
      <c r="C146" s="474"/>
      <c r="D146" s="474"/>
      <c r="E146" s="474"/>
      <c r="F146" s="474"/>
      <c r="G146" s="474"/>
      <c r="H146" s="488"/>
      <c r="I146" s="488"/>
      <c r="J146" s="103"/>
      <c r="K146" s="488"/>
      <c r="L146" s="103"/>
      <c r="M146" s="1260"/>
      <c r="N146" s="1261"/>
      <c r="O146" s="111"/>
      <c r="P146" s="261"/>
      <c r="Q146" s="113"/>
      <c r="R146" s="137"/>
      <c r="S146" s="102"/>
      <c r="T146" s="444"/>
      <c r="U146" s="138" t="b">
        <f t="shared" si="51"/>
        <v>0</v>
      </c>
      <c r="V146" s="108" t="str">
        <f t="shared" si="52"/>
        <v xml:space="preserve">FALSE </v>
      </c>
      <c r="X146" s="101" t="s">
        <v>949</v>
      </c>
      <c r="Y146" s="139">
        <f>SUMIFS($K$115:$K$166,$E$115:$E$166,$Y$144:$AH$144,$V$115:$V$166,$X$145:$X$170)*$R$15</f>
        <v>0</v>
      </c>
      <c r="Z146" s="139">
        <f t="shared" si="55"/>
        <v>0</v>
      </c>
      <c r="AA146" s="139">
        <f t="shared" si="55"/>
        <v>0</v>
      </c>
      <c r="AB146" s="1075"/>
      <c r="AC146" s="1078"/>
      <c r="AD146" s="1078"/>
      <c r="AE146" s="1078"/>
      <c r="AF146" s="1078"/>
      <c r="AG146" s="1078"/>
      <c r="AH146" s="1078"/>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c r="CL146" s="1078"/>
      <c r="CM146" s="1078"/>
      <c r="CN146" s="1078"/>
      <c r="CO146" s="1078"/>
      <c r="CP146" s="1078"/>
      <c r="CQ146" s="1078"/>
      <c r="CR146" s="1078"/>
      <c r="CS146" s="1078"/>
      <c r="CT146" s="1078"/>
      <c r="CU146" s="1078"/>
      <c r="CV146" s="1078"/>
      <c r="CW146" s="1078"/>
      <c r="CX146" s="1078"/>
      <c r="CY146" s="1078"/>
      <c r="CZ146" s="1078"/>
      <c r="DA146" s="1078"/>
      <c r="DB146" s="1078"/>
      <c r="DC146" s="1078"/>
      <c r="DD146" s="1078"/>
      <c r="DE146" s="1078"/>
      <c r="DF146" s="1078"/>
      <c r="DG146" s="1078"/>
      <c r="DH146" s="1078"/>
      <c r="DI146" s="1078"/>
      <c r="DJ146" s="1078"/>
      <c r="DK146" s="1078"/>
      <c r="DL146" s="1078"/>
      <c r="DM146" s="1078"/>
      <c r="DN146" s="1078"/>
      <c r="DO146" s="1078"/>
      <c r="DP146" s="1078"/>
      <c r="DQ146" s="1078"/>
      <c r="DR146" s="1078"/>
      <c r="DS146" s="1078"/>
      <c r="DT146" s="1078"/>
      <c r="DU146" s="1078"/>
      <c r="DV146" s="1078"/>
      <c r="DW146" s="1078"/>
      <c r="DX146" s="1078"/>
      <c r="DY146" s="1078"/>
      <c r="DZ146" s="1078"/>
      <c r="EA146" s="1078"/>
      <c r="EB146" s="1078"/>
      <c r="EC146" s="1078"/>
      <c r="ED146" s="1078"/>
      <c r="EE146" s="1078"/>
      <c r="EF146" s="1078"/>
      <c r="EG146" s="1078"/>
      <c r="EH146" s="1078"/>
      <c r="EI146" s="1078"/>
      <c r="EJ146" s="1078"/>
      <c r="EK146" s="1078"/>
      <c r="EL146" s="1078"/>
      <c r="EM146" s="1078"/>
      <c r="EN146" s="1078"/>
      <c r="EO146" s="1078"/>
      <c r="EP146" s="1078"/>
      <c r="EQ146" s="1078"/>
      <c r="ER146" s="1078"/>
      <c r="ES146" s="1078"/>
      <c r="ET146" s="1078"/>
      <c r="EU146" s="1078"/>
      <c r="EV146" s="1078"/>
      <c r="EW146" s="1078"/>
    </row>
    <row r="147" spans="1:153" s="5" customFormat="1" ht="15" hidden="1" customHeight="1" outlineLevel="1">
      <c r="A147" s="473">
        <v>32</v>
      </c>
      <c r="B147" s="487"/>
      <c r="C147" s="105"/>
      <c r="D147" s="105"/>
      <c r="E147" s="106"/>
      <c r="F147" s="105"/>
      <c r="G147" s="107"/>
      <c r="H147" s="1023"/>
      <c r="I147" s="111"/>
      <c r="J147" s="103"/>
      <c r="K147" s="103"/>
      <c r="L147" s="103"/>
      <c r="M147" s="1260"/>
      <c r="N147" s="1261"/>
      <c r="O147" s="111"/>
      <c r="P147" s="261"/>
      <c r="Q147" s="113"/>
      <c r="R147" s="137"/>
      <c r="S147" s="102"/>
      <c r="T147" s="444"/>
      <c r="U147" s="138" t="b">
        <f t="shared" si="51"/>
        <v>0</v>
      </c>
      <c r="V147" s="108" t="str">
        <f t="shared" si="52"/>
        <v xml:space="preserve">FALSE </v>
      </c>
      <c r="X147" s="101" t="s">
        <v>950</v>
      </c>
      <c r="Y147" s="139">
        <f>SUMIFS($K$115:$K$166,$E$115:$E$166,$Y$144:$AH$144,$V$115:$V$166,$X$145:$X$170)*$R$15</f>
        <v>0</v>
      </c>
      <c r="Z147" s="139">
        <f t="shared" si="55"/>
        <v>0</v>
      </c>
      <c r="AA147" s="139">
        <f t="shared" si="55"/>
        <v>0</v>
      </c>
      <c r="AB147" s="1075"/>
      <c r="AC147" s="1078"/>
      <c r="AD147" s="1078"/>
      <c r="AE147" s="1078"/>
      <c r="AF147" s="1078"/>
      <c r="AG147" s="1078"/>
      <c r="AH147" s="1078"/>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c r="CL147" s="1078"/>
      <c r="CM147" s="1078"/>
      <c r="CN147" s="1078"/>
      <c r="CO147" s="1078"/>
      <c r="CP147" s="1078"/>
      <c r="CQ147" s="1078"/>
      <c r="CR147" s="1078"/>
      <c r="CS147" s="1078"/>
      <c r="CT147" s="1078"/>
      <c r="CU147" s="1078"/>
      <c r="CV147" s="1078"/>
      <c r="CW147" s="1078"/>
      <c r="CX147" s="1078"/>
      <c r="CY147" s="1078"/>
      <c r="CZ147" s="1078"/>
      <c r="DA147" s="1078"/>
      <c r="DB147" s="1078"/>
      <c r="DC147" s="1078"/>
      <c r="DD147" s="1078"/>
      <c r="DE147" s="1078"/>
      <c r="DF147" s="1078"/>
      <c r="DG147" s="1078"/>
      <c r="DH147" s="1078"/>
      <c r="DI147" s="1078"/>
      <c r="DJ147" s="1078"/>
      <c r="DK147" s="1078"/>
      <c r="DL147" s="1078"/>
      <c r="DM147" s="1078"/>
      <c r="DN147" s="1078"/>
      <c r="DO147" s="1078"/>
      <c r="DP147" s="1078"/>
      <c r="DQ147" s="1078"/>
      <c r="DR147" s="1078"/>
      <c r="DS147" s="1078"/>
      <c r="DT147" s="1078"/>
      <c r="DU147" s="1078"/>
      <c r="DV147" s="1078"/>
      <c r="DW147" s="1078"/>
      <c r="DX147" s="1078"/>
      <c r="DY147" s="1078"/>
      <c r="DZ147" s="1078"/>
      <c r="EA147" s="1078"/>
      <c r="EB147" s="1078"/>
      <c r="EC147" s="1078"/>
      <c r="ED147" s="1078"/>
      <c r="EE147" s="1078"/>
      <c r="EF147" s="1078"/>
      <c r="EG147" s="1078"/>
      <c r="EH147" s="1078"/>
      <c r="EI147" s="1078"/>
      <c r="EJ147" s="1078"/>
      <c r="EK147" s="1078"/>
      <c r="EL147" s="1078"/>
      <c r="EM147" s="1078"/>
      <c r="EN147" s="1078"/>
      <c r="EO147" s="1078"/>
      <c r="EP147" s="1078"/>
      <c r="EQ147" s="1078"/>
      <c r="ER147" s="1078"/>
      <c r="ES147" s="1078"/>
      <c r="ET147" s="1078"/>
      <c r="EU147" s="1078"/>
      <c r="EV147" s="1078"/>
      <c r="EW147" s="1078"/>
    </row>
    <row r="148" spans="1:153" s="5" customFormat="1" ht="15" hidden="1" customHeight="1" outlineLevel="1">
      <c r="A148" s="473">
        <v>33</v>
      </c>
      <c r="B148" s="487"/>
      <c r="C148" s="105"/>
      <c r="D148" s="105"/>
      <c r="E148" s="106"/>
      <c r="F148" s="105"/>
      <c r="G148" s="107"/>
      <c r="H148" s="1023"/>
      <c r="I148" s="111"/>
      <c r="J148" s="103"/>
      <c r="K148" s="103"/>
      <c r="L148" s="103"/>
      <c r="M148" s="1260"/>
      <c r="N148" s="1261"/>
      <c r="O148" s="111"/>
      <c r="P148" s="261"/>
      <c r="Q148" s="113"/>
      <c r="R148" s="137"/>
      <c r="S148" s="102"/>
      <c r="T148" s="444"/>
      <c r="U148" s="138" t="b">
        <f t="shared" si="51"/>
        <v>0</v>
      </c>
      <c r="V148" s="108" t="str">
        <f t="shared" si="52"/>
        <v xml:space="preserve">FALSE </v>
      </c>
      <c r="X148" s="101" t="s">
        <v>951</v>
      </c>
      <c r="Y148" s="139">
        <f>SUMIFS($K$115:$K$166,$E$115:$E$166,$Y$144:$AH$144,$V$115:$V$166,$X$145:$X$170)*$R$15</f>
        <v>0</v>
      </c>
      <c r="Z148" s="139">
        <f t="shared" si="55"/>
        <v>0</v>
      </c>
      <c r="AA148" s="139">
        <f t="shared" si="55"/>
        <v>0</v>
      </c>
      <c r="AB148" s="1075"/>
      <c r="AC148" s="1078"/>
      <c r="AD148" s="1078"/>
      <c r="AE148" s="1078"/>
      <c r="AF148" s="1078"/>
      <c r="AG148" s="1078"/>
      <c r="AH148" s="1078"/>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c r="CL148" s="1078"/>
      <c r="CM148" s="1078"/>
      <c r="CN148" s="1078"/>
      <c r="CO148" s="1078"/>
      <c r="CP148" s="1078"/>
      <c r="CQ148" s="1078"/>
      <c r="CR148" s="1078"/>
      <c r="CS148" s="1078"/>
      <c r="CT148" s="1078"/>
      <c r="CU148" s="1078"/>
      <c r="CV148" s="1078"/>
      <c r="CW148" s="1078"/>
      <c r="CX148" s="1078"/>
      <c r="CY148" s="1078"/>
      <c r="CZ148" s="1078"/>
      <c r="DA148" s="1078"/>
      <c r="DB148" s="1078"/>
      <c r="DC148" s="1078"/>
      <c r="DD148" s="1078"/>
      <c r="DE148" s="1078"/>
      <c r="DF148" s="1078"/>
      <c r="DG148" s="1078"/>
      <c r="DH148" s="1078"/>
      <c r="DI148" s="1078"/>
      <c r="DJ148" s="1078"/>
      <c r="DK148" s="1078"/>
      <c r="DL148" s="1078"/>
      <c r="DM148" s="1078"/>
      <c r="DN148" s="1078"/>
      <c r="DO148" s="1078"/>
      <c r="DP148" s="1078"/>
      <c r="DQ148" s="1078"/>
      <c r="DR148" s="1078"/>
      <c r="DS148" s="1078"/>
      <c r="DT148" s="1078"/>
      <c r="DU148" s="1078"/>
      <c r="DV148" s="1078"/>
      <c r="DW148" s="1078"/>
      <c r="DX148" s="1078"/>
      <c r="DY148" s="1078"/>
      <c r="DZ148" s="1078"/>
      <c r="EA148" s="1078"/>
      <c r="EB148" s="1078"/>
      <c r="EC148" s="1078"/>
      <c r="ED148" s="1078"/>
      <c r="EE148" s="1078"/>
      <c r="EF148" s="1078"/>
      <c r="EG148" s="1078"/>
      <c r="EH148" s="1078"/>
      <c r="EI148" s="1078"/>
      <c r="EJ148" s="1078"/>
      <c r="EK148" s="1078"/>
      <c r="EL148" s="1078"/>
      <c r="EM148" s="1078"/>
      <c r="EN148" s="1078"/>
      <c r="EO148" s="1078"/>
      <c r="EP148" s="1078"/>
      <c r="EQ148" s="1078"/>
      <c r="ER148" s="1078"/>
      <c r="ES148" s="1078"/>
      <c r="ET148" s="1078"/>
      <c r="EU148" s="1078"/>
      <c r="EV148" s="1078"/>
      <c r="EW148" s="1078"/>
    </row>
    <row r="149" spans="1:153" s="5" customFormat="1" ht="15" hidden="1" customHeight="1" outlineLevel="1">
      <c r="A149" s="473">
        <v>34</v>
      </c>
      <c r="B149" s="487"/>
      <c r="C149" s="478"/>
      <c r="D149" s="478"/>
      <c r="E149" s="484"/>
      <c r="F149" s="478"/>
      <c r="G149" s="485"/>
      <c r="H149" s="486"/>
      <c r="I149" s="486"/>
      <c r="J149" s="103"/>
      <c r="K149" s="103"/>
      <c r="L149" s="103"/>
      <c r="M149" s="1260"/>
      <c r="N149" s="1261"/>
      <c r="O149" s="111"/>
      <c r="P149" s="261"/>
      <c r="Q149" s="113"/>
      <c r="R149" s="137"/>
      <c r="S149" s="102"/>
      <c r="T149" s="444"/>
      <c r="U149" s="138" t="b">
        <f t="shared" si="51"/>
        <v>0</v>
      </c>
      <c r="V149" s="108" t="str">
        <f t="shared" si="52"/>
        <v xml:space="preserve">FALSE </v>
      </c>
      <c r="X149" s="101" t="s">
        <v>952</v>
      </c>
      <c r="Y149" s="139">
        <f>SUMIFS($K$115:$K$166,$E$115:$E$166,$Y$144:$AH$144,$V$115:$V$166,$X$145:$X$170)*$R$15</f>
        <v>0</v>
      </c>
      <c r="Z149" s="139">
        <f t="shared" si="55"/>
        <v>0</v>
      </c>
      <c r="AA149" s="139">
        <f t="shared" si="55"/>
        <v>0</v>
      </c>
      <c r="AB149" s="1075"/>
      <c r="AC149" s="1078"/>
      <c r="AD149" s="1078"/>
      <c r="AE149" s="1078"/>
      <c r="AF149" s="1078"/>
      <c r="AG149" s="1078"/>
      <c r="AH149" s="1078"/>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c r="CL149" s="1078"/>
      <c r="CM149" s="1078"/>
      <c r="CN149" s="1078"/>
      <c r="CO149" s="1078"/>
      <c r="CP149" s="1078"/>
      <c r="CQ149" s="1078"/>
      <c r="CR149" s="1078"/>
      <c r="CS149" s="1078"/>
      <c r="CT149" s="1078"/>
      <c r="CU149" s="1078"/>
      <c r="CV149" s="1078"/>
      <c r="CW149" s="1078"/>
      <c r="CX149" s="1078"/>
      <c r="CY149" s="1078"/>
      <c r="CZ149" s="1078"/>
      <c r="DA149" s="1078"/>
      <c r="DB149" s="1078"/>
      <c r="DC149" s="1078"/>
      <c r="DD149" s="1078"/>
      <c r="DE149" s="1078"/>
      <c r="DF149" s="1078"/>
      <c r="DG149" s="1078"/>
      <c r="DH149" s="1078"/>
      <c r="DI149" s="1078"/>
      <c r="DJ149" s="1078"/>
      <c r="DK149" s="1078"/>
      <c r="DL149" s="1078"/>
      <c r="DM149" s="1078"/>
      <c r="DN149" s="1078"/>
      <c r="DO149" s="1078"/>
      <c r="DP149" s="1078"/>
      <c r="DQ149" s="1078"/>
      <c r="DR149" s="1078"/>
      <c r="DS149" s="1078"/>
      <c r="DT149" s="1078"/>
      <c r="DU149" s="1078"/>
      <c r="DV149" s="1078"/>
      <c r="DW149" s="1078"/>
      <c r="DX149" s="1078"/>
      <c r="DY149" s="1078"/>
      <c r="DZ149" s="1078"/>
      <c r="EA149" s="1078"/>
      <c r="EB149" s="1078"/>
      <c r="EC149" s="1078"/>
      <c r="ED149" s="1078"/>
      <c r="EE149" s="1078"/>
      <c r="EF149" s="1078"/>
      <c r="EG149" s="1078"/>
      <c r="EH149" s="1078"/>
      <c r="EI149" s="1078"/>
      <c r="EJ149" s="1078"/>
      <c r="EK149" s="1078"/>
      <c r="EL149" s="1078"/>
      <c r="EM149" s="1078"/>
      <c r="EN149" s="1078"/>
      <c r="EO149" s="1078"/>
      <c r="EP149" s="1078"/>
      <c r="EQ149" s="1078"/>
      <c r="ER149" s="1078"/>
      <c r="ES149" s="1078"/>
      <c r="ET149" s="1078"/>
      <c r="EU149" s="1078"/>
      <c r="EV149" s="1078"/>
      <c r="EW149" s="1078"/>
    </row>
    <row r="150" spans="1:153" s="5" customFormat="1" ht="15" hidden="1" customHeight="1" outlineLevel="1">
      <c r="A150" s="473">
        <v>35</v>
      </c>
      <c r="B150" s="487"/>
      <c r="C150" s="474"/>
      <c r="D150" s="474"/>
      <c r="E150" s="474"/>
      <c r="F150" s="474"/>
      <c r="G150" s="474"/>
      <c r="H150" s="488"/>
      <c r="I150" s="488"/>
      <c r="J150" s="103"/>
      <c r="K150" s="488"/>
      <c r="L150" s="103"/>
      <c r="M150" s="1260"/>
      <c r="N150" s="1261"/>
      <c r="O150" s="111"/>
      <c r="P150" s="261"/>
      <c r="Q150" s="113"/>
      <c r="R150" s="137"/>
      <c r="S150" s="102"/>
      <c r="T150" s="444"/>
      <c r="U150" s="138" t="b">
        <f t="shared" si="51"/>
        <v>0</v>
      </c>
      <c r="V150" s="108" t="str">
        <f t="shared" si="52"/>
        <v xml:space="preserve">FALSE </v>
      </c>
      <c r="X150" s="479" t="s">
        <v>953</v>
      </c>
      <c r="Y150" s="482" t="s">
        <v>55</v>
      </c>
      <c r="Z150" s="482" t="s">
        <v>56</v>
      </c>
      <c r="AA150" s="482" t="s">
        <v>57</v>
      </c>
      <c r="AB150" s="1075"/>
      <c r="AC150" s="1078"/>
      <c r="AD150" s="1078"/>
      <c r="AE150" s="1078"/>
      <c r="AF150" s="1078"/>
      <c r="AG150" s="1078"/>
      <c r="AH150" s="1078"/>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c r="CL150" s="1078"/>
      <c r="CM150" s="1078"/>
      <c r="CN150" s="1078"/>
      <c r="CO150" s="1078"/>
      <c r="CP150" s="1078"/>
      <c r="CQ150" s="1078"/>
      <c r="CR150" s="1078"/>
      <c r="CS150" s="1078"/>
      <c r="CT150" s="1078"/>
      <c r="CU150" s="1078"/>
      <c r="CV150" s="1078"/>
      <c r="CW150" s="1078"/>
      <c r="CX150" s="1078"/>
      <c r="CY150" s="1078"/>
      <c r="CZ150" s="1078"/>
      <c r="DA150" s="1078"/>
      <c r="DB150" s="1078"/>
      <c r="DC150" s="1078"/>
      <c r="DD150" s="1078"/>
      <c r="DE150" s="1078"/>
      <c r="DF150" s="1078"/>
      <c r="DG150" s="1078"/>
      <c r="DH150" s="1078"/>
      <c r="DI150" s="1078"/>
      <c r="DJ150" s="1078"/>
      <c r="DK150" s="1078"/>
      <c r="DL150" s="1078"/>
      <c r="DM150" s="1078"/>
      <c r="DN150" s="1078"/>
      <c r="DO150" s="1078"/>
      <c r="DP150" s="1078"/>
      <c r="DQ150" s="1078"/>
      <c r="DR150" s="1078"/>
      <c r="DS150" s="1078"/>
      <c r="DT150" s="1078"/>
      <c r="DU150" s="1078"/>
      <c r="DV150" s="1078"/>
      <c r="DW150" s="1078"/>
      <c r="DX150" s="1078"/>
      <c r="DY150" s="1078"/>
      <c r="DZ150" s="1078"/>
      <c r="EA150" s="1078"/>
      <c r="EB150" s="1078"/>
      <c r="EC150" s="1078"/>
      <c r="ED150" s="1078"/>
      <c r="EE150" s="1078"/>
      <c r="EF150" s="1078"/>
      <c r="EG150" s="1078"/>
      <c r="EH150" s="1078"/>
      <c r="EI150" s="1078"/>
      <c r="EJ150" s="1078"/>
      <c r="EK150" s="1078"/>
      <c r="EL150" s="1078"/>
      <c r="EM150" s="1078"/>
      <c r="EN150" s="1078"/>
      <c r="EO150" s="1078"/>
      <c r="EP150" s="1078"/>
      <c r="EQ150" s="1078"/>
      <c r="ER150" s="1078"/>
      <c r="ES150" s="1078"/>
      <c r="ET150" s="1078"/>
      <c r="EU150" s="1078"/>
      <c r="EV150" s="1078"/>
      <c r="EW150" s="1078"/>
    </row>
    <row r="151" spans="1:153" s="5" customFormat="1" ht="15" hidden="1" customHeight="1" outlineLevel="1">
      <c r="A151" s="473">
        <v>36</v>
      </c>
      <c r="B151" s="487"/>
      <c r="C151" s="102"/>
      <c r="D151" s="102"/>
      <c r="E151" s="102"/>
      <c r="F151" s="102"/>
      <c r="G151" s="102"/>
      <c r="H151" s="103"/>
      <c r="I151" s="111"/>
      <c r="J151" s="103"/>
      <c r="K151" s="103"/>
      <c r="L151" s="103"/>
      <c r="M151" s="1260"/>
      <c r="N151" s="1261"/>
      <c r="O151" s="111"/>
      <c r="P151" s="261"/>
      <c r="Q151" s="113"/>
      <c r="R151" s="137"/>
      <c r="S151" s="102"/>
      <c r="T151" s="444"/>
      <c r="U151" s="138" t="b">
        <f t="shared" si="51"/>
        <v>0</v>
      </c>
      <c r="V151" s="108" t="str">
        <f t="shared" si="52"/>
        <v xml:space="preserve">FALSE </v>
      </c>
      <c r="X151" s="101" t="s">
        <v>954</v>
      </c>
      <c r="Y151" s="139">
        <f>SUMIF($V$115:$V$166,$Y$150:$AE$150,$K$115:$K$166)*$R$15</f>
        <v>0</v>
      </c>
      <c r="Z151" s="139">
        <f>SUMIF($V$115:$V$166,$Y$150:$AE$150,$K$115:$K$166)*$R$15</f>
        <v>0</v>
      </c>
      <c r="AA151" s="139">
        <f>SUMIF($V$115:$V$166,$Y$150:$AE$150,$K$115:$K$166)*$R$15</f>
        <v>0</v>
      </c>
      <c r="AB151" s="1075"/>
      <c r="AC151" s="1078"/>
      <c r="AD151" s="1078"/>
      <c r="AE151" s="1078"/>
      <c r="AF151" s="1078"/>
      <c r="AG151" s="1078"/>
      <c r="AH151" s="1078"/>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c r="CL151" s="1078"/>
      <c r="CM151" s="1078"/>
      <c r="CN151" s="1078"/>
      <c r="CO151" s="1078"/>
      <c r="CP151" s="1078"/>
      <c r="CQ151" s="1078"/>
      <c r="CR151" s="1078"/>
      <c r="CS151" s="1078"/>
      <c r="CT151" s="1078"/>
      <c r="CU151" s="1078"/>
      <c r="CV151" s="1078"/>
      <c r="CW151" s="1078"/>
      <c r="CX151" s="1078"/>
      <c r="CY151" s="1078"/>
      <c r="CZ151" s="1078"/>
      <c r="DA151" s="1078"/>
      <c r="DB151" s="1078"/>
      <c r="DC151" s="1078"/>
      <c r="DD151" s="1078"/>
      <c r="DE151" s="1078"/>
      <c r="DF151" s="1078"/>
      <c r="DG151" s="1078"/>
      <c r="DH151" s="1078"/>
      <c r="DI151" s="1078"/>
      <c r="DJ151" s="1078"/>
      <c r="DK151" s="1078"/>
      <c r="DL151" s="1078"/>
      <c r="DM151" s="1078"/>
      <c r="DN151" s="1078"/>
      <c r="DO151" s="1078"/>
      <c r="DP151" s="1078"/>
      <c r="DQ151" s="1078"/>
      <c r="DR151" s="1078"/>
      <c r="DS151" s="1078"/>
      <c r="DT151" s="1078"/>
      <c r="DU151" s="1078"/>
      <c r="DV151" s="1078"/>
      <c r="DW151" s="1078"/>
      <c r="DX151" s="1078"/>
      <c r="DY151" s="1078"/>
      <c r="DZ151" s="1078"/>
      <c r="EA151" s="1078"/>
      <c r="EB151" s="1078"/>
      <c r="EC151" s="1078"/>
      <c r="ED151" s="1078"/>
      <c r="EE151" s="1078"/>
      <c r="EF151" s="1078"/>
      <c r="EG151" s="1078"/>
      <c r="EH151" s="1078"/>
      <c r="EI151" s="1078"/>
      <c r="EJ151" s="1078"/>
      <c r="EK151" s="1078"/>
      <c r="EL151" s="1078"/>
      <c r="EM151" s="1078"/>
      <c r="EN151" s="1078"/>
      <c r="EO151" s="1078"/>
      <c r="EP151" s="1078"/>
      <c r="EQ151" s="1078"/>
      <c r="ER151" s="1078"/>
      <c r="ES151" s="1078"/>
      <c r="ET151" s="1078"/>
      <c r="EU151" s="1078"/>
      <c r="EV151" s="1078"/>
      <c r="EW151" s="1078"/>
    </row>
    <row r="152" spans="1:153" s="5" customFormat="1" ht="15" hidden="1" customHeight="1" outlineLevel="1">
      <c r="A152" s="473">
        <v>37</v>
      </c>
      <c r="B152" s="487"/>
      <c r="C152" s="102"/>
      <c r="D152" s="102"/>
      <c r="E152" s="102"/>
      <c r="F152" s="102"/>
      <c r="G152" s="102"/>
      <c r="H152" s="103"/>
      <c r="I152" s="111"/>
      <c r="J152" s="103"/>
      <c r="K152" s="103"/>
      <c r="L152" s="103"/>
      <c r="M152" s="1260"/>
      <c r="N152" s="1261"/>
      <c r="O152" s="111"/>
      <c r="P152" s="261"/>
      <c r="Q152" s="113"/>
      <c r="R152" s="137"/>
      <c r="S152" s="102"/>
      <c r="T152" s="444"/>
      <c r="U152" s="138" t="b">
        <f t="shared" si="51"/>
        <v>0</v>
      </c>
      <c r="V152" s="108" t="str">
        <f t="shared" si="52"/>
        <v xml:space="preserve">FALSE </v>
      </c>
      <c r="AB152" s="1075"/>
      <c r="AC152" s="1078"/>
      <c r="AD152" s="1078"/>
      <c r="AE152" s="1078"/>
      <c r="AF152" s="1078"/>
      <c r="AG152" s="1078"/>
      <c r="AH152" s="1078"/>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c r="CL152" s="1078"/>
      <c r="CM152" s="1078"/>
      <c r="CN152" s="1078"/>
      <c r="CO152" s="1078"/>
      <c r="CP152" s="1078"/>
      <c r="CQ152" s="1078"/>
      <c r="CR152" s="1078"/>
      <c r="CS152" s="1078"/>
      <c r="CT152" s="1078"/>
      <c r="CU152" s="1078"/>
      <c r="CV152" s="1078"/>
      <c r="CW152" s="1078"/>
      <c r="CX152" s="1078"/>
      <c r="CY152" s="1078"/>
      <c r="CZ152" s="1078"/>
      <c r="DA152" s="1078"/>
      <c r="DB152" s="1078"/>
      <c r="DC152" s="1078"/>
      <c r="DD152" s="1078"/>
      <c r="DE152" s="1078"/>
      <c r="DF152" s="1078"/>
      <c r="DG152" s="1078"/>
      <c r="DH152" s="1078"/>
      <c r="DI152" s="1078"/>
      <c r="DJ152" s="1078"/>
      <c r="DK152" s="1078"/>
      <c r="DL152" s="1078"/>
      <c r="DM152" s="1078"/>
      <c r="DN152" s="1078"/>
      <c r="DO152" s="1078"/>
      <c r="DP152" s="1078"/>
      <c r="DQ152" s="1078"/>
      <c r="DR152" s="1078"/>
      <c r="DS152" s="1078"/>
      <c r="DT152" s="1078"/>
      <c r="DU152" s="1078"/>
      <c r="DV152" s="1078"/>
      <c r="DW152" s="1078"/>
      <c r="DX152" s="1078"/>
      <c r="DY152" s="1078"/>
      <c r="DZ152" s="1078"/>
      <c r="EA152" s="1078"/>
      <c r="EB152" s="1078"/>
      <c r="EC152" s="1078"/>
      <c r="ED152" s="1078"/>
      <c r="EE152" s="1078"/>
      <c r="EF152" s="1078"/>
      <c r="EG152" s="1078"/>
      <c r="EH152" s="1078"/>
      <c r="EI152" s="1078"/>
      <c r="EJ152" s="1078"/>
      <c r="EK152" s="1078"/>
      <c r="EL152" s="1078"/>
      <c r="EM152" s="1078"/>
      <c r="EN152" s="1078"/>
      <c r="EO152" s="1078"/>
      <c r="EP152" s="1078"/>
      <c r="EQ152" s="1078"/>
      <c r="ER152" s="1078"/>
      <c r="ES152" s="1078"/>
      <c r="ET152" s="1078"/>
      <c r="EU152" s="1078"/>
      <c r="EV152" s="1078"/>
      <c r="EW152" s="1078"/>
    </row>
    <row r="153" spans="1:153" s="5" customFormat="1" ht="15" hidden="1" customHeight="1" outlineLevel="1">
      <c r="A153" s="473">
        <v>38</v>
      </c>
      <c r="B153" s="487"/>
      <c r="C153" s="105"/>
      <c r="D153" s="105"/>
      <c r="E153" s="106"/>
      <c r="F153" s="105"/>
      <c r="G153" s="107"/>
      <c r="H153" s="1023"/>
      <c r="I153" s="111"/>
      <c r="J153" s="103"/>
      <c r="K153" s="103"/>
      <c r="L153" s="103"/>
      <c r="M153" s="1260"/>
      <c r="N153" s="1261"/>
      <c r="O153" s="111"/>
      <c r="P153" s="261"/>
      <c r="Q153" s="113"/>
      <c r="R153" s="137"/>
      <c r="S153" s="102"/>
      <c r="T153" s="444"/>
      <c r="U153" s="138" t="b">
        <f t="shared" si="51"/>
        <v>0</v>
      </c>
      <c r="V153" s="108" t="str">
        <f t="shared" si="52"/>
        <v xml:space="preserve">FALSE </v>
      </c>
      <c r="AB153" s="1075"/>
      <c r="AC153" s="1078"/>
      <c r="AD153" s="1078"/>
      <c r="AE153" s="1078"/>
      <c r="AF153" s="1078"/>
      <c r="AG153" s="1078"/>
      <c r="AH153" s="1078"/>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c r="CL153" s="1078"/>
      <c r="CM153" s="1078"/>
      <c r="CN153" s="1078"/>
      <c r="CO153" s="1078"/>
      <c r="CP153" s="1078"/>
      <c r="CQ153" s="1078"/>
      <c r="CR153" s="1078"/>
      <c r="CS153" s="1078"/>
      <c r="CT153" s="1078"/>
      <c r="CU153" s="1078"/>
      <c r="CV153" s="1078"/>
      <c r="CW153" s="1078"/>
      <c r="CX153" s="1078"/>
      <c r="CY153" s="1078"/>
      <c r="CZ153" s="1078"/>
      <c r="DA153" s="1078"/>
      <c r="DB153" s="1078"/>
      <c r="DC153" s="1078"/>
      <c r="DD153" s="1078"/>
      <c r="DE153" s="1078"/>
      <c r="DF153" s="1078"/>
      <c r="DG153" s="1078"/>
      <c r="DH153" s="1078"/>
      <c r="DI153" s="1078"/>
      <c r="DJ153" s="1078"/>
      <c r="DK153" s="1078"/>
      <c r="DL153" s="1078"/>
      <c r="DM153" s="1078"/>
      <c r="DN153" s="1078"/>
      <c r="DO153" s="1078"/>
      <c r="DP153" s="1078"/>
      <c r="DQ153" s="1078"/>
      <c r="DR153" s="1078"/>
      <c r="DS153" s="1078"/>
      <c r="DT153" s="1078"/>
      <c r="DU153" s="1078"/>
      <c r="DV153" s="1078"/>
      <c r="DW153" s="1078"/>
      <c r="DX153" s="1078"/>
      <c r="DY153" s="1078"/>
      <c r="DZ153" s="1078"/>
      <c r="EA153" s="1078"/>
      <c r="EB153" s="1078"/>
      <c r="EC153" s="1078"/>
      <c r="ED153" s="1078"/>
      <c r="EE153" s="1078"/>
      <c r="EF153" s="1078"/>
      <c r="EG153" s="1078"/>
      <c r="EH153" s="1078"/>
      <c r="EI153" s="1078"/>
      <c r="EJ153" s="1078"/>
      <c r="EK153" s="1078"/>
      <c r="EL153" s="1078"/>
      <c r="EM153" s="1078"/>
      <c r="EN153" s="1078"/>
      <c r="EO153" s="1078"/>
      <c r="EP153" s="1078"/>
      <c r="EQ153" s="1078"/>
      <c r="ER153" s="1078"/>
      <c r="ES153" s="1078"/>
      <c r="ET153" s="1078"/>
      <c r="EU153" s="1078"/>
      <c r="EV153" s="1078"/>
      <c r="EW153" s="1078"/>
    </row>
    <row r="154" spans="1:153" s="5" customFormat="1" ht="15" hidden="1" customHeight="1" outlineLevel="1">
      <c r="A154" s="473">
        <v>39</v>
      </c>
      <c r="B154" s="487"/>
      <c r="C154" s="105"/>
      <c r="D154" s="105"/>
      <c r="E154" s="106"/>
      <c r="F154" s="105"/>
      <c r="G154" s="107"/>
      <c r="H154" s="1023"/>
      <c r="I154" s="111"/>
      <c r="J154" s="103"/>
      <c r="K154" s="103"/>
      <c r="L154" s="103"/>
      <c r="M154" s="1260"/>
      <c r="N154" s="1261"/>
      <c r="O154" s="111"/>
      <c r="P154" s="261"/>
      <c r="Q154" s="113"/>
      <c r="R154" s="137"/>
      <c r="S154" s="102"/>
      <c r="T154" s="444"/>
      <c r="U154" s="138" t="b">
        <f t="shared" si="51"/>
        <v>0</v>
      </c>
      <c r="V154" s="108" t="str">
        <f t="shared" si="52"/>
        <v xml:space="preserve">FALSE </v>
      </c>
      <c r="AB154" s="1075"/>
      <c r="AC154" s="1078"/>
      <c r="AD154" s="1078"/>
      <c r="AE154" s="1078"/>
      <c r="AF154" s="1078"/>
      <c r="AG154" s="1078"/>
      <c r="AH154" s="1078"/>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c r="CL154" s="1078"/>
      <c r="CM154" s="1078"/>
      <c r="CN154" s="1078"/>
      <c r="CO154" s="1078"/>
      <c r="CP154" s="1078"/>
      <c r="CQ154" s="1078"/>
      <c r="CR154" s="1078"/>
      <c r="CS154" s="1078"/>
      <c r="CT154" s="1078"/>
      <c r="CU154" s="1078"/>
      <c r="CV154" s="1078"/>
      <c r="CW154" s="1078"/>
      <c r="CX154" s="1078"/>
      <c r="CY154" s="1078"/>
      <c r="CZ154" s="1078"/>
      <c r="DA154" s="1078"/>
      <c r="DB154" s="1078"/>
      <c r="DC154" s="1078"/>
      <c r="DD154" s="1078"/>
      <c r="DE154" s="1078"/>
      <c r="DF154" s="1078"/>
      <c r="DG154" s="1078"/>
      <c r="DH154" s="1078"/>
      <c r="DI154" s="1078"/>
      <c r="DJ154" s="1078"/>
      <c r="DK154" s="1078"/>
      <c r="DL154" s="1078"/>
      <c r="DM154" s="1078"/>
      <c r="DN154" s="1078"/>
      <c r="DO154" s="1078"/>
      <c r="DP154" s="1078"/>
      <c r="DQ154" s="1078"/>
      <c r="DR154" s="1078"/>
      <c r="DS154" s="1078"/>
      <c r="DT154" s="1078"/>
      <c r="DU154" s="1078"/>
      <c r="DV154" s="1078"/>
      <c r="DW154" s="1078"/>
      <c r="DX154" s="1078"/>
      <c r="DY154" s="1078"/>
      <c r="DZ154" s="1078"/>
      <c r="EA154" s="1078"/>
      <c r="EB154" s="1078"/>
      <c r="EC154" s="1078"/>
      <c r="ED154" s="1078"/>
      <c r="EE154" s="1078"/>
      <c r="EF154" s="1078"/>
      <c r="EG154" s="1078"/>
      <c r="EH154" s="1078"/>
      <c r="EI154" s="1078"/>
      <c r="EJ154" s="1078"/>
      <c r="EK154" s="1078"/>
      <c r="EL154" s="1078"/>
      <c r="EM154" s="1078"/>
      <c r="EN154" s="1078"/>
      <c r="EO154" s="1078"/>
      <c r="EP154" s="1078"/>
      <c r="EQ154" s="1078"/>
      <c r="ER154" s="1078"/>
      <c r="ES154" s="1078"/>
      <c r="ET154" s="1078"/>
      <c r="EU154" s="1078"/>
      <c r="EV154" s="1078"/>
      <c r="EW154" s="1078"/>
    </row>
    <row r="155" spans="1:153" s="5" customFormat="1" ht="15" hidden="1" customHeight="1" outlineLevel="1">
      <c r="A155" s="473">
        <v>40</v>
      </c>
      <c r="B155" s="487"/>
      <c r="C155" s="105"/>
      <c r="D155" s="105"/>
      <c r="E155" s="106"/>
      <c r="F155" s="105"/>
      <c r="G155" s="107"/>
      <c r="H155" s="1023"/>
      <c r="I155" s="111"/>
      <c r="J155" s="103"/>
      <c r="K155" s="103"/>
      <c r="L155" s="103"/>
      <c r="M155" s="1260"/>
      <c r="N155" s="1261"/>
      <c r="O155" s="111"/>
      <c r="P155" s="261"/>
      <c r="Q155" s="113"/>
      <c r="R155" s="137"/>
      <c r="S155" s="102"/>
      <c r="T155" s="444"/>
      <c r="U155" s="138" t="b">
        <f t="shared" si="51"/>
        <v>0</v>
      </c>
      <c r="V155" s="108" t="str">
        <f t="shared" si="52"/>
        <v xml:space="preserve">FALSE </v>
      </c>
      <c r="AB155" s="1075"/>
      <c r="AC155" s="1078"/>
      <c r="AD155" s="1078"/>
      <c r="AE155" s="1078"/>
      <c r="AF155" s="1078"/>
      <c r="AG155" s="1078"/>
      <c r="AH155" s="1078"/>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c r="CL155" s="1078"/>
      <c r="CM155" s="1078"/>
      <c r="CN155" s="1078"/>
      <c r="CO155" s="1078"/>
      <c r="CP155" s="1078"/>
      <c r="CQ155" s="1078"/>
      <c r="CR155" s="1078"/>
      <c r="CS155" s="1078"/>
      <c r="CT155" s="1078"/>
      <c r="CU155" s="1078"/>
      <c r="CV155" s="1078"/>
      <c r="CW155" s="1078"/>
      <c r="CX155" s="1078"/>
      <c r="CY155" s="1078"/>
      <c r="CZ155" s="1078"/>
      <c r="DA155" s="1078"/>
      <c r="DB155" s="1078"/>
      <c r="DC155" s="1078"/>
      <c r="DD155" s="1078"/>
      <c r="DE155" s="1078"/>
      <c r="DF155" s="1078"/>
      <c r="DG155" s="1078"/>
      <c r="DH155" s="1078"/>
      <c r="DI155" s="1078"/>
      <c r="DJ155" s="1078"/>
      <c r="DK155" s="1078"/>
      <c r="DL155" s="1078"/>
      <c r="DM155" s="1078"/>
      <c r="DN155" s="1078"/>
      <c r="DO155" s="1078"/>
      <c r="DP155" s="1078"/>
      <c r="DQ155" s="1078"/>
      <c r="DR155" s="1078"/>
      <c r="DS155" s="1078"/>
      <c r="DT155" s="1078"/>
      <c r="DU155" s="1078"/>
      <c r="DV155" s="1078"/>
      <c r="DW155" s="1078"/>
      <c r="DX155" s="1078"/>
      <c r="DY155" s="1078"/>
      <c r="DZ155" s="1078"/>
      <c r="EA155" s="1078"/>
      <c r="EB155" s="1078"/>
      <c r="EC155" s="1078"/>
      <c r="ED155" s="1078"/>
      <c r="EE155" s="1078"/>
      <c r="EF155" s="1078"/>
      <c r="EG155" s="1078"/>
      <c r="EH155" s="1078"/>
      <c r="EI155" s="1078"/>
      <c r="EJ155" s="1078"/>
      <c r="EK155" s="1078"/>
      <c r="EL155" s="1078"/>
      <c r="EM155" s="1078"/>
      <c r="EN155" s="1078"/>
      <c r="EO155" s="1078"/>
      <c r="EP155" s="1078"/>
      <c r="EQ155" s="1078"/>
      <c r="ER155" s="1078"/>
      <c r="ES155" s="1078"/>
      <c r="ET155" s="1078"/>
      <c r="EU155" s="1078"/>
      <c r="EV155" s="1078"/>
      <c r="EW155" s="1078"/>
    </row>
    <row r="156" spans="1:153" s="5" customFormat="1" ht="15" hidden="1" customHeight="1" outlineLevel="1">
      <c r="A156" s="473">
        <v>41</v>
      </c>
      <c r="B156" s="487"/>
      <c r="C156" s="105"/>
      <c r="D156" s="105"/>
      <c r="E156" s="106"/>
      <c r="F156" s="105"/>
      <c r="G156" s="107"/>
      <c r="H156" s="1023"/>
      <c r="I156" s="111"/>
      <c r="J156" s="103"/>
      <c r="K156" s="103"/>
      <c r="L156" s="103"/>
      <c r="M156" s="1260"/>
      <c r="N156" s="1261"/>
      <c r="O156" s="111"/>
      <c r="P156" s="261"/>
      <c r="Q156" s="113"/>
      <c r="R156" s="137"/>
      <c r="S156" s="102"/>
      <c r="T156" s="444"/>
      <c r="U156" s="138" t="b">
        <f t="shared" si="51"/>
        <v>0</v>
      </c>
      <c r="V156" s="108" t="str">
        <f t="shared" si="52"/>
        <v xml:space="preserve">FALSE </v>
      </c>
      <c r="AB156" s="1075"/>
      <c r="AC156" s="1078"/>
      <c r="AD156" s="1078"/>
      <c r="AE156" s="1078"/>
      <c r="AF156" s="1078"/>
      <c r="AG156" s="1078"/>
      <c r="AH156" s="1078"/>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c r="CL156" s="1078"/>
      <c r="CM156" s="1078"/>
      <c r="CN156" s="1078"/>
      <c r="CO156" s="1078"/>
      <c r="CP156" s="1078"/>
      <c r="CQ156" s="1078"/>
      <c r="CR156" s="1078"/>
      <c r="CS156" s="1078"/>
      <c r="CT156" s="1078"/>
      <c r="CU156" s="1078"/>
      <c r="CV156" s="1078"/>
      <c r="CW156" s="1078"/>
      <c r="CX156" s="1078"/>
      <c r="CY156" s="1078"/>
      <c r="CZ156" s="1078"/>
      <c r="DA156" s="1078"/>
      <c r="DB156" s="1078"/>
      <c r="DC156" s="1078"/>
      <c r="DD156" s="1078"/>
      <c r="DE156" s="1078"/>
      <c r="DF156" s="1078"/>
      <c r="DG156" s="1078"/>
      <c r="DH156" s="1078"/>
      <c r="DI156" s="1078"/>
      <c r="DJ156" s="1078"/>
      <c r="DK156" s="1078"/>
      <c r="DL156" s="1078"/>
      <c r="DM156" s="1078"/>
      <c r="DN156" s="1078"/>
      <c r="DO156" s="1078"/>
      <c r="DP156" s="1078"/>
      <c r="DQ156" s="1078"/>
      <c r="DR156" s="1078"/>
      <c r="DS156" s="1078"/>
      <c r="DT156" s="1078"/>
      <c r="DU156" s="1078"/>
      <c r="DV156" s="1078"/>
      <c r="DW156" s="1078"/>
      <c r="DX156" s="1078"/>
      <c r="DY156" s="1078"/>
      <c r="DZ156" s="1078"/>
      <c r="EA156" s="1078"/>
      <c r="EB156" s="1078"/>
      <c r="EC156" s="1078"/>
      <c r="ED156" s="1078"/>
      <c r="EE156" s="1078"/>
      <c r="EF156" s="1078"/>
      <c r="EG156" s="1078"/>
      <c r="EH156" s="1078"/>
      <c r="EI156" s="1078"/>
      <c r="EJ156" s="1078"/>
      <c r="EK156" s="1078"/>
      <c r="EL156" s="1078"/>
      <c r="EM156" s="1078"/>
      <c r="EN156" s="1078"/>
      <c r="EO156" s="1078"/>
      <c r="EP156" s="1078"/>
      <c r="EQ156" s="1078"/>
      <c r="ER156" s="1078"/>
      <c r="ES156" s="1078"/>
      <c r="ET156" s="1078"/>
      <c r="EU156" s="1078"/>
      <c r="EV156" s="1078"/>
      <c r="EW156" s="1078"/>
    </row>
    <row r="157" spans="1:153" s="5" customFormat="1" ht="15" hidden="1" customHeight="1" outlineLevel="1">
      <c r="A157" s="473">
        <v>42</v>
      </c>
      <c r="B157" s="487"/>
      <c r="C157" s="478"/>
      <c r="D157" s="478"/>
      <c r="E157" s="484"/>
      <c r="F157" s="478"/>
      <c r="G157" s="485"/>
      <c r="H157" s="486"/>
      <c r="I157" s="486"/>
      <c r="J157" s="103"/>
      <c r="K157" s="103"/>
      <c r="L157" s="103"/>
      <c r="M157" s="1260"/>
      <c r="N157" s="1261"/>
      <c r="O157" s="111"/>
      <c r="P157" s="261"/>
      <c r="Q157" s="113"/>
      <c r="R157" s="137"/>
      <c r="S157" s="102"/>
      <c r="T157" s="444"/>
      <c r="U157" s="138" t="b">
        <f t="shared" si="51"/>
        <v>0</v>
      </c>
      <c r="V157" s="108" t="str">
        <f t="shared" si="52"/>
        <v xml:space="preserve">FALSE </v>
      </c>
      <c r="AB157" s="1075"/>
      <c r="AC157" s="1078"/>
      <c r="AD157" s="1078"/>
      <c r="AE157" s="1078"/>
      <c r="AF157" s="1078"/>
      <c r="AG157" s="1078"/>
      <c r="AH157" s="1078"/>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c r="CL157" s="1078"/>
      <c r="CM157" s="1078"/>
      <c r="CN157" s="1078"/>
      <c r="CO157" s="1078"/>
      <c r="CP157" s="1078"/>
      <c r="CQ157" s="1078"/>
      <c r="CR157" s="1078"/>
      <c r="CS157" s="1078"/>
      <c r="CT157" s="1078"/>
      <c r="CU157" s="1078"/>
      <c r="CV157" s="1078"/>
      <c r="CW157" s="1078"/>
      <c r="CX157" s="1078"/>
      <c r="CY157" s="1078"/>
      <c r="CZ157" s="1078"/>
      <c r="DA157" s="1078"/>
      <c r="DB157" s="1078"/>
      <c r="DC157" s="1078"/>
      <c r="DD157" s="1078"/>
      <c r="DE157" s="1078"/>
      <c r="DF157" s="1078"/>
      <c r="DG157" s="1078"/>
      <c r="DH157" s="1078"/>
      <c r="DI157" s="1078"/>
      <c r="DJ157" s="1078"/>
      <c r="DK157" s="1078"/>
      <c r="DL157" s="1078"/>
      <c r="DM157" s="1078"/>
      <c r="DN157" s="1078"/>
      <c r="DO157" s="1078"/>
      <c r="DP157" s="1078"/>
      <c r="DQ157" s="1078"/>
      <c r="DR157" s="1078"/>
      <c r="DS157" s="1078"/>
      <c r="DT157" s="1078"/>
      <c r="DU157" s="1078"/>
      <c r="DV157" s="1078"/>
      <c r="DW157" s="1078"/>
      <c r="DX157" s="1078"/>
      <c r="DY157" s="1078"/>
      <c r="DZ157" s="1078"/>
      <c r="EA157" s="1078"/>
      <c r="EB157" s="1078"/>
      <c r="EC157" s="1078"/>
      <c r="ED157" s="1078"/>
      <c r="EE157" s="1078"/>
      <c r="EF157" s="1078"/>
      <c r="EG157" s="1078"/>
      <c r="EH157" s="1078"/>
      <c r="EI157" s="1078"/>
      <c r="EJ157" s="1078"/>
      <c r="EK157" s="1078"/>
      <c r="EL157" s="1078"/>
      <c r="EM157" s="1078"/>
      <c r="EN157" s="1078"/>
      <c r="EO157" s="1078"/>
      <c r="EP157" s="1078"/>
      <c r="EQ157" s="1078"/>
      <c r="ER157" s="1078"/>
      <c r="ES157" s="1078"/>
      <c r="ET157" s="1078"/>
      <c r="EU157" s="1078"/>
      <c r="EV157" s="1078"/>
      <c r="EW157" s="1078"/>
    </row>
    <row r="158" spans="1:153" s="5" customFormat="1" ht="15" hidden="1" customHeight="1" outlineLevel="1">
      <c r="A158" s="473">
        <v>43</v>
      </c>
      <c r="B158" s="487"/>
      <c r="C158" s="474"/>
      <c r="D158" s="474"/>
      <c r="E158" s="474"/>
      <c r="F158" s="474"/>
      <c r="G158" s="474"/>
      <c r="H158" s="488"/>
      <c r="I158" s="488"/>
      <c r="J158" s="103"/>
      <c r="K158" s="488"/>
      <c r="L158" s="103"/>
      <c r="M158" s="1260"/>
      <c r="N158" s="1261"/>
      <c r="O158" s="111"/>
      <c r="P158" s="261"/>
      <c r="Q158" s="113"/>
      <c r="R158" s="137"/>
      <c r="S158" s="102"/>
      <c r="T158" s="444"/>
      <c r="U158" s="138" t="b">
        <f t="shared" si="51"/>
        <v>0</v>
      </c>
      <c r="V158" s="108" t="str">
        <f t="shared" si="52"/>
        <v xml:space="preserve">FALSE </v>
      </c>
      <c r="AB158" s="1075"/>
      <c r="AC158" s="1078"/>
      <c r="AD158" s="1078"/>
      <c r="AE158" s="1078"/>
      <c r="AF158" s="1078"/>
      <c r="AG158" s="1078"/>
      <c r="AH158" s="1078"/>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c r="CL158" s="1078"/>
      <c r="CM158" s="1078"/>
      <c r="CN158" s="1078"/>
      <c r="CO158" s="1078"/>
      <c r="CP158" s="1078"/>
      <c r="CQ158" s="1078"/>
      <c r="CR158" s="1078"/>
      <c r="CS158" s="1078"/>
      <c r="CT158" s="1078"/>
      <c r="CU158" s="1078"/>
      <c r="CV158" s="1078"/>
      <c r="CW158" s="1078"/>
      <c r="CX158" s="1078"/>
      <c r="CY158" s="1078"/>
      <c r="CZ158" s="1078"/>
      <c r="DA158" s="1078"/>
      <c r="DB158" s="1078"/>
      <c r="DC158" s="1078"/>
      <c r="DD158" s="1078"/>
      <c r="DE158" s="1078"/>
      <c r="DF158" s="1078"/>
      <c r="DG158" s="1078"/>
      <c r="DH158" s="1078"/>
      <c r="DI158" s="1078"/>
      <c r="DJ158" s="1078"/>
      <c r="DK158" s="1078"/>
      <c r="DL158" s="1078"/>
      <c r="DM158" s="1078"/>
      <c r="DN158" s="1078"/>
      <c r="DO158" s="1078"/>
      <c r="DP158" s="1078"/>
      <c r="DQ158" s="1078"/>
      <c r="DR158" s="1078"/>
      <c r="DS158" s="1078"/>
      <c r="DT158" s="1078"/>
      <c r="DU158" s="1078"/>
      <c r="DV158" s="1078"/>
      <c r="DW158" s="1078"/>
      <c r="DX158" s="1078"/>
      <c r="DY158" s="1078"/>
      <c r="DZ158" s="1078"/>
      <c r="EA158" s="1078"/>
      <c r="EB158" s="1078"/>
      <c r="EC158" s="1078"/>
      <c r="ED158" s="1078"/>
      <c r="EE158" s="1078"/>
      <c r="EF158" s="1078"/>
      <c r="EG158" s="1078"/>
      <c r="EH158" s="1078"/>
      <c r="EI158" s="1078"/>
      <c r="EJ158" s="1078"/>
      <c r="EK158" s="1078"/>
      <c r="EL158" s="1078"/>
      <c r="EM158" s="1078"/>
      <c r="EN158" s="1078"/>
      <c r="EO158" s="1078"/>
      <c r="EP158" s="1078"/>
      <c r="EQ158" s="1078"/>
      <c r="ER158" s="1078"/>
      <c r="ES158" s="1078"/>
      <c r="ET158" s="1078"/>
      <c r="EU158" s="1078"/>
      <c r="EV158" s="1078"/>
      <c r="EW158" s="1078"/>
    </row>
    <row r="159" spans="1:153" s="5" customFormat="1" ht="15" hidden="1" customHeight="1" outlineLevel="1">
      <c r="A159" s="473">
        <v>44</v>
      </c>
      <c r="B159" s="487"/>
      <c r="C159" s="474"/>
      <c r="D159" s="474"/>
      <c r="E159" s="474"/>
      <c r="F159" s="474"/>
      <c r="G159" s="474"/>
      <c r="H159" s="488"/>
      <c r="I159" s="488"/>
      <c r="J159" s="103"/>
      <c r="K159" s="488"/>
      <c r="L159" s="103"/>
      <c r="M159" s="1260"/>
      <c r="N159" s="1261"/>
      <c r="O159" s="111"/>
      <c r="P159" s="261"/>
      <c r="Q159" s="113"/>
      <c r="R159" s="137"/>
      <c r="S159" s="102"/>
      <c r="T159" s="444"/>
      <c r="U159" s="138" t="b">
        <f t="shared" si="51"/>
        <v>0</v>
      </c>
      <c r="V159" s="108" t="str">
        <f t="shared" si="52"/>
        <v xml:space="preserve">FALSE </v>
      </c>
      <c r="AB159" s="1075"/>
      <c r="AC159" s="1078"/>
      <c r="AD159" s="1078"/>
      <c r="AE159" s="1078"/>
      <c r="AF159" s="1078"/>
      <c r="AG159" s="1078"/>
      <c r="AH159" s="1078"/>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c r="CL159" s="1078"/>
      <c r="CM159" s="1078"/>
      <c r="CN159" s="1078"/>
      <c r="CO159" s="1078"/>
      <c r="CP159" s="1078"/>
      <c r="CQ159" s="1078"/>
      <c r="CR159" s="1078"/>
      <c r="CS159" s="1078"/>
      <c r="CT159" s="1078"/>
      <c r="CU159" s="1078"/>
      <c r="CV159" s="1078"/>
      <c r="CW159" s="1078"/>
      <c r="CX159" s="1078"/>
      <c r="CY159" s="1078"/>
      <c r="CZ159" s="1078"/>
      <c r="DA159" s="1078"/>
      <c r="DB159" s="1078"/>
      <c r="DC159" s="1078"/>
      <c r="DD159" s="1078"/>
      <c r="DE159" s="1078"/>
      <c r="DF159" s="1078"/>
      <c r="DG159" s="1078"/>
      <c r="DH159" s="1078"/>
      <c r="DI159" s="1078"/>
      <c r="DJ159" s="1078"/>
      <c r="DK159" s="1078"/>
      <c r="DL159" s="1078"/>
      <c r="DM159" s="1078"/>
      <c r="DN159" s="1078"/>
      <c r="DO159" s="1078"/>
      <c r="DP159" s="1078"/>
      <c r="DQ159" s="1078"/>
      <c r="DR159" s="1078"/>
      <c r="DS159" s="1078"/>
      <c r="DT159" s="1078"/>
      <c r="DU159" s="1078"/>
      <c r="DV159" s="1078"/>
      <c r="DW159" s="1078"/>
      <c r="DX159" s="1078"/>
      <c r="DY159" s="1078"/>
      <c r="DZ159" s="1078"/>
      <c r="EA159" s="1078"/>
      <c r="EB159" s="1078"/>
      <c r="EC159" s="1078"/>
      <c r="ED159" s="1078"/>
      <c r="EE159" s="1078"/>
      <c r="EF159" s="1078"/>
      <c r="EG159" s="1078"/>
      <c r="EH159" s="1078"/>
      <c r="EI159" s="1078"/>
      <c r="EJ159" s="1078"/>
      <c r="EK159" s="1078"/>
      <c r="EL159" s="1078"/>
      <c r="EM159" s="1078"/>
      <c r="EN159" s="1078"/>
      <c r="EO159" s="1078"/>
      <c r="EP159" s="1078"/>
      <c r="EQ159" s="1078"/>
      <c r="ER159" s="1078"/>
      <c r="ES159" s="1078"/>
      <c r="ET159" s="1078"/>
      <c r="EU159" s="1078"/>
      <c r="EV159" s="1078"/>
      <c r="EW159" s="1078"/>
    </row>
    <row r="160" spans="1:153" s="5" customFormat="1" ht="15" hidden="1" customHeight="1" outlineLevel="1">
      <c r="A160" s="473">
        <v>45</v>
      </c>
      <c r="B160" s="487"/>
      <c r="C160" s="102"/>
      <c r="D160" s="102"/>
      <c r="E160" s="102"/>
      <c r="F160" s="102"/>
      <c r="G160" s="102"/>
      <c r="H160" s="103"/>
      <c r="I160" s="111"/>
      <c r="J160" s="103"/>
      <c r="K160" s="103"/>
      <c r="L160" s="103"/>
      <c r="M160" s="1260"/>
      <c r="N160" s="1261"/>
      <c r="O160" s="111"/>
      <c r="P160" s="261"/>
      <c r="Q160" s="113"/>
      <c r="R160" s="137"/>
      <c r="S160" s="102"/>
      <c r="T160" s="444"/>
      <c r="U160" s="138" t="b">
        <f t="shared" si="51"/>
        <v>0</v>
      </c>
      <c r="V160" s="108" t="str">
        <f t="shared" si="52"/>
        <v xml:space="preserve">FALSE </v>
      </c>
      <c r="AB160" s="1075"/>
      <c r="AC160" s="1078"/>
      <c r="AD160" s="1078"/>
      <c r="AE160" s="1078"/>
      <c r="AF160" s="1078"/>
      <c r="AG160" s="1078"/>
      <c r="AH160" s="1078"/>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c r="CL160" s="1078"/>
      <c r="CM160" s="1078"/>
      <c r="CN160" s="1078"/>
      <c r="CO160" s="1078"/>
      <c r="CP160" s="1078"/>
      <c r="CQ160" s="1078"/>
      <c r="CR160" s="1078"/>
      <c r="CS160" s="1078"/>
      <c r="CT160" s="1078"/>
      <c r="CU160" s="1078"/>
      <c r="CV160" s="1078"/>
      <c r="CW160" s="1078"/>
      <c r="CX160" s="1078"/>
      <c r="CY160" s="1078"/>
      <c r="CZ160" s="1078"/>
      <c r="DA160" s="1078"/>
      <c r="DB160" s="1078"/>
      <c r="DC160" s="1078"/>
      <c r="DD160" s="1078"/>
      <c r="DE160" s="1078"/>
      <c r="DF160" s="1078"/>
      <c r="DG160" s="1078"/>
      <c r="DH160" s="1078"/>
      <c r="DI160" s="1078"/>
      <c r="DJ160" s="1078"/>
      <c r="DK160" s="1078"/>
      <c r="DL160" s="1078"/>
      <c r="DM160" s="1078"/>
      <c r="DN160" s="1078"/>
      <c r="DO160" s="1078"/>
      <c r="DP160" s="1078"/>
      <c r="DQ160" s="1078"/>
      <c r="DR160" s="1078"/>
      <c r="DS160" s="1078"/>
      <c r="DT160" s="1078"/>
      <c r="DU160" s="1078"/>
      <c r="DV160" s="1078"/>
      <c r="DW160" s="1078"/>
      <c r="DX160" s="1078"/>
      <c r="DY160" s="1078"/>
      <c r="DZ160" s="1078"/>
      <c r="EA160" s="1078"/>
      <c r="EB160" s="1078"/>
      <c r="EC160" s="1078"/>
      <c r="ED160" s="1078"/>
      <c r="EE160" s="1078"/>
      <c r="EF160" s="1078"/>
      <c r="EG160" s="1078"/>
      <c r="EH160" s="1078"/>
      <c r="EI160" s="1078"/>
      <c r="EJ160" s="1078"/>
      <c r="EK160" s="1078"/>
      <c r="EL160" s="1078"/>
      <c r="EM160" s="1078"/>
      <c r="EN160" s="1078"/>
      <c r="EO160" s="1078"/>
      <c r="EP160" s="1078"/>
      <c r="EQ160" s="1078"/>
      <c r="ER160" s="1078"/>
      <c r="ES160" s="1078"/>
      <c r="ET160" s="1078"/>
      <c r="EU160" s="1078"/>
      <c r="EV160" s="1078"/>
      <c r="EW160" s="1078"/>
    </row>
    <row r="161" spans="1:153" s="5" customFormat="1" ht="15" hidden="1" customHeight="1" outlineLevel="1">
      <c r="A161" s="473">
        <v>46</v>
      </c>
      <c r="B161" s="487"/>
      <c r="C161" s="105"/>
      <c r="D161" s="105"/>
      <c r="E161" s="106"/>
      <c r="F161" s="105"/>
      <c r="G161" s="107"/>
      <c r="H161" s="1023"/>
      <c r="I161" s="111"/>
      <c r="J161" s="103"/>
      <c r="K161" s="103"/>
      <c r="L161" s="103"/>
      <c r="M161" s="1260"/>
      <c r="N161" s="1261"/>
      <c r="O161" s="111"/>
      <c r="P161" s="261"/>
      <c r="Q161" s="113"/>
      <c r="R161" s="137"/>
      <c r="S161" s="102"/>
      <c r="T161" s="444"/>
      <c r="U161" s="138" t="b">
        <f t="shared" si="51"/>
        <v>0</v>
      </c>
      <c r="V161" s="108" t="str">
        <f t="shared" si="52"/>
        <v xml:space="preserve">FALSE </v>
      </c>
      <c r="AB161" s="1075"/>
      <c r="AC161" s="1078"/>
      <c r="AD161" s="1078"/>
      <c r="AE161" s="1078"/>
      <c r="AF161" s="1078"/>
      <c r="AG161" s="1078"/>
      <c r="AH161" s="1078"/>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c r="CL161" s="1078"/>
      <c r="CM161" s="1078"/>
      <c r="CN161" s="1078"/>
      <c r="CO161" s="1078"/>
      <c r="CP161" s="1078"/>
      <c r="CQ161" s="1078"/>
      <c r="CR161" s="1078"/>
      <c r="CS161" s="1078"/>
      <c r="CT161" s="1078"/>
      <c r="CU161" s="1078"/>
      <c r="CV161" s="1078"/>
      <c r="CW161" s="1078"/>
      <c r="CX161" s="1078"/>
      <c r="CY161" s="1078"/>
      <c r="CZ161" s="1078"/>
      <c r="DA161" s="1078"/>
      <c r="DB161" s="1078"/>
      <c r="DC161" s="1078"/>
      <c r="DD161" s="1078"/>
      <c r="DE161" s="1078"/>
      <c r="DF161" s="1078"/>
      <c r="DG161" s="1078"/>
      <c r="DH161" s="1078"/>
      <c r="DI161" s="1078"/>
      <c r="DJ161" s="1078"/>
      <c r="DK161" s="1078"/>
      <c r="DL161" s="1078"/>
      <c r="DM161" s="1078"/>
      <c r="DN161" s="1078"/>
      <c r="DO161" s="1078"/>
      <c r="DP161" s="1078"/>
      <c r="DQ161" s="1078"/>
      <c r="DR161" s="1078"/>
      <c r="DS161" s="1078"/>
      <c r="DT161" s="1078"/>
      <c r="DU161" s="1078"/>
      <c r="DV161" s="1078"/>
      <c r="DW161" s="1078"/>
      <c r="DX161" s="1078"/>
      <c r="DY161" s="1078"/>
      <c r="DZ161" s="1078"/>
      <c r="EA161" s="1078"/>
      <c r="EB161" s="1078"/>
      <c r="EC161" s="1078"/>
      <c r="ED161" s="1078"/>
      <c r="EE161" s="1078"/>
      <c r="EF161" s="1078"/>
      <c r="EG161" s="1078"/>
      <c r="EH161" s="1078"/>
      <c r="EI161" s="1078"/>
      <c r="EJ161" s="1078"/>
      <c r="EK161" s="1078"/>
      <c r="EL161" s="1078"/>
      <c r="EM161" s="1078"/>
      <c r="EN161" s="1078"/>
      <c r="EO161" s="1078"/>
      <c r="EP161" s="1078"/>
      <c r="EQ161" s="1078"/>
      <c r="ER161" s="1078"/>
      <c r="ES161" s="1078"/>
      <c r="ET161" s="1078"/>
      <c r="EU161" s="1078"/>
      <c r="EV161" s="1078"/>
      <c r="EW161" s="1078"/>
    </row>
    <row r="162" spans="1:153" s="5" customFormat="1" ht="15" hidden="1" customHeight="1" outlineLevel="1">
      <c r="A162" s="473">
        <v>47</v>
      </c>
      <c r="B162" s="487"/>
      <c r="C162" s="105"/>
      <c r="D162" s="105"/>
      <c r="E162" s="106"/>
      <c r="F162" s="105"/>
      <c r="G162" s="107"/>
      <c r="H162" s="1023"/>
      <c r="I162" s="111"/>
      <c r="J162" s="103"/>
      <c r="K162" s="103"/>
      <c r="L162" s="103"/>
      <c r="M162" s="1260"/>
      <c r="N162" s="1261"/>
      <c r="O162" s="111"/>
      <c r="P162" s="261"/>
      <c r="Q162" s="113"/>
      <c r="R162" s="137"/>
      <c r="S162" s="102"/>
      <c r="T162" s="444"/>
      <c r="U162" s="138" t="b">
        <f t="shared" si="51"/>
        <v>0</v>
      </c>
      <c r="V162" s="108" t="str">
        <f t="shared" si="52"/>
        <v xml:space="preserve">FALSE </v>
      </c>
      <c r="AB162" s="1075"/>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c r="CL162" s="1078"/>
      <c r="CM162" s="1078"/>
      <c r="CN162" s="1078"/>
      <c r="CO162" s="1078"/>
      <c r="CP162" s="1078"/>
      <c r="CQ162" s="1078"/>
      <c r="CR162" s="1078"/>
      <c r="CS162" s="1078"/>
      <c r="CT162" s="1078"/>
      <c r="CU162" s="1078"/>
      <c r="CV162" s="1078"/>
      <c r="CW162" s="1078"/>
      <c r="CX162" s="1078"/>
      <c r="CY162" s="1078"/>
      <c r="CZ162" s="1078"/>
      <c r="DA162" s="1078"/>
      <c r="DB162" s="1078"/>
      <c r="DC162" s="1078"/>
      <c r="DD162" s="1078"/>
      <c r="DE162" s="1078"/>
      <c r="DF162" s="1078"/>
      <c r="DG162" s="1078"/>
      <c r="DH162" s="1078"/>
      <c r="DI162" s="1078"/>
      <c r="DJ162" s="1078"/>
      <c r="DK162" s="1078"/>
      <c r="DL162" s="1078"/>
      <c r="DM162" s="1078"/>
      <c r="DN162" s="1078"/>
      <c r="DO162" s="1078"/>
      <c r="DP162" s="1078"/>
      <c r="DQ162" s="1078"/>
      <c r="DR162" s="1078"/>
      <c r="DS162" s="1078"/>
      <c r="DT162" s="1078"/>
      <c r="DU162" s="1078"/>
      <c r="DV162" s="1078"/>
      <c r="DW162" s="1078"/>
      <c r="DX162" s="1078"/>
      <c r="DY162" s="1078"/>
      <c r="DZ162" s="1078"/>
      <c r="EA162" s="1078"/>
      <c r="EB162" s="1078"/>
      <c r="EC162" s="1078"/>
      <c r="ED162" s="1078"/>
      <c r="EE162" s="1078"/>
      <c r="EF162" s="1078"/>
      <c r="EG162" s="1078"/>
      <c r="EH162" s="1078"/>
      <c r="EI162" s="1078"/>
      <c r="EJ162" s="1078"/>
      <c r="EK162" s="1078"/>
      <c r="EL162" s="1078"/>
      <c r="EM162" s="1078"/>
      <c r="EN162" s="1078"/>
      <c r="EO162" s="1078"/>
      <c r="EP162" s="1078"/>
      <c r="EQ162" s="1078"/>
      <c r="ER162" s="1078"/>
      <c r="ES162" s="1078"/>
      <c r="ET162" s="1078"/>
      <c r="EU162" s="1078"/>
      <c r="EV162" s="1078"/>
      <c r="EW162" s="1078"/>
    </row>
    <row r="163" spans="1:153" s="5" customFormat="1" ht="15" hidden="1" customHeight="1" outlineLevel="1">
      <c r="A163" s="473">
        <v>48</v>
      </c>
      <c r="B163" s="487"/>
      <c r="C163" s="105"/>
      <c r="D163" s="105"/>
      <c r="E163" s="106"/>
      <c r="F163" s="105"/>
      <c r="G163" s="107"/>
      <c r="H163" s="1023"/>
      <c r="I163" s="111"/>
      <c r="J163" s="103"/>
      <c r="K163" s="103"/>
      <c r="L163" s="103"/>
      <c r="M163" s="1260"/>
      <c r="N163" s="1261"/>
      <c r="O163" s="111"/>
      <c r="P163" s="261"/>
      <c r="Q163" s="113"/>
      <c r="R163" s="137"/>
      <c r="S163" s="102"/>
      <c r="T163" s="444"/>
      <c r="U163" s="138" t="b">
        <f t="shared" si="51"/>
        <v>0</v>
      </c>
      <c r="V163" s="108" t="str">
        <f t="shared" si="52"/>
        <v xml:space="preserve">FALSE </v>
      </c>
      <c r="AB163" s="1075"/>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c r="CL163" s="1078"/>
      <c r="CM163" s="1078"/>
      <c r="CN163" s="1078"/>
      <c r="CO163" s="1078"/>
      <c r="CP163" s="1078"/>
      <c r="CQ163" s="1078"/>
      <c r="CR163" s="1078"/>
      <c r="CS163" s="1078"/>
      <c r="CT163" s="1078"/>
      <c r="CU163" s="1078"/>
      <c r="CV163" s="1078"/>
      <c r="CW163" s="1078"/>
      <c r="CX163" s="1078"/>
      <c r="CY163" s="1078"/>
      <c r="CZ163" s="1078"/>
      <c r="DA163" s="1078"/>
      <c r="DB163" s="1078"/>
      <c r="DC163" s="1078"/>
      <c r="DD163" s="1078"/>
      <c r="DE163" s="1078"/>
      <c r="DF163" s="1078"/>
      <c r="DG163" s="1078"/>
      <c r="DH163" s="1078"/>
      <c r="DI163" s="1078"/>
      <c r="DJ163" s="1078"/>
      <c r="DK163" s="1078"/>
      <c r="DL163" s="1078"/>
      <c r="DM163" s="1078"/>
      <c r="DN163" s="1078"/>
      <c r="DO163" s="1078"/>
      <c r="DP163" s="1078"/>
      <c r="DQ163" s="1078"/>
      <c r="DR163" s="1078"/>
      <c r="DS163" s="1078"/>
      <c r="DT163" s="1078"/>
      <c r="DU163" s="1078"/>
      <c r="DV163" s="1078"/>
      <c r="DW163" s="1078"/>
      <c r="DX163" s="1078"/>
      <c r="DY163" s="1078"/>
      <c r="DZ163" s="1078"/>
      <c r="EA163" s="1078"/>
      <c r="EB163" s="1078"/>
      <c r="EC163" s="1078"/>
      <c r="ED163" s="1078"/>
      <c r="EE163" s="1078"/>
      <c r="EF163" s="1078"/>
      <c r="EG163" s="1078"/>
      <c r="EH163" s="1078"/>
      <c r="EI163" s="1078"/>
      <c r="EJ163" s="1078"/>
      <c r="EK163" s="1078"/>
      <c r="EL163" s="1078"/>
      <c r="EM163" s="1078"/>
      <c r="EN163" s="1078"/>
      <c r="EO163" s="1078"/>
      <c r="EP163" s="1078"/>
      <c r="EQ163" s="1078"/>
      <c r="ER163" s="1078"/>
      <c r="ES163" s="1078"/>
      <c r="ET163" s="1078"/>
      <c r="EU163" s="1078"/>
      <c r="EV163" s="1078"/>
      <c r="EW163" s="1078"/>
    </row>
    <row r="164" spans="1:153" s="5" customFormat="1" ht="15" hidden="1" customHeight="1" outlineLevel="1">
      <c r="A164" s="473">
        <v>49</v>
      </c>
      <c r="B164" s="487"/>
      <c r="C164" s="105"/>
      <c r="D164" s="105"/>
      <c r="E164" s="106"/>
      <c r="F164" s="105"/>
      <c r="G164" s="107"/>
      <c r="H164" s="1023"/>
      <c r="I164" s="111"/>
      <c r="J164" s="103"/>
      <c r="K164" s="103"/>
      <c r="L164" s="103"/>
      <c r="M164" s="1260"/>
      <c r="N164" s="1261"/>
      <c r="O164" s="111"/>
      <c r="P164" s="261"/>
      <c r="Q164" s="113"/>
      <c r="R164" s="137"/>
      <c r="S164" s="102"/>
      <c r="T164" s="444"/>
      <c r="U164" s="138" t="b">
        <f t="shared" si="51"/>
        <v>0</v>
      </c>
      <c r="V164" s="108" t="str">
        <f t="shared" si="52"/>
        <v xml:space="preserve">FALSE </v>
      </c>
      <c r="AB164" s="1075"/>
      <c r="AC164" s="1078"/>
      <c r="AD164" s="1078"/>
      <c r="AE164" s="1078"/>
      <c r="AF164" s="1078"/>
      <c r="AG164" s="1078"/>
      <c r="AH164" s="1078"/>
      <c r="AI164" s="1078"/>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c r="CL164" s="1078"/>
      <c r="CM164" s="1078"/>
      <c r="CN164" s="1078"/>
      <c r="CO164" s="1078"/>
      <c r="CP164" s="1078"/>
      <c r="CQ164" s="1078"/>
      <c r="CR164" s="1078"/>
      <c r="CS164" s="1078"/>
      <c r="CT164" s="1078"/>
      <c r="CU164" s="1078"/>
      <c r="CV164" s="1078"/>
      <c r="CW164" s="1078"/>
      <c r="CX164" s="1078"/>
      <c r="CY164" s="1078"/>
      <c r="CZ164" s="1078"/>
      <c r="DA164" s="1078"/>
      <c r="DB164" s="1078"/>
      <c r="DC164" s="1078"/>
      <c r="DD164" s="1078"/>
      <c r="DE164" s="1078"/>
      <c r="DF164" s="1078"/>
      <c r="DG164" s="1078"/>
      <c r="DH164" s="1078"/>
      <c r="DI164" s="1078"/>
      <c r="DJ164" s="1078"/>
      <c r="DK164" s="1078"/>
      <c r="DL164" s="1078"/>
      <c r="DM164" s="1078"/>
      <c r="DN164" s="1078"/>
      <c r="DO164" s="1078"/>
      <c r="DP164" s="1078"/>
      <c r="DQ164" s="1078"/>
      <c r="DR164" s="1078"/>
      <c r="DS164" s="1078"/>
      <c r="DT164" s="1078"/>
      <c r="DU164" s="1078"/>
      <c r="DV164" s="1078"/>
      <c r="DW164" s="1078"/>
      <c r="DX164" s="1078"/>
      <c r="DY164" s="1078"/>
      <c r="DZ164" s="1078"/>
      <c r="EA164" s="1078"/>
      <c r="EB164" s="1078"/>
      <c r="EC164" s="1078"/>
      <c r="ED164" s="1078"/>
      <c r="EE164" s="1078"/>
      <c r="EF164" s="1078"/>
      <c r="EG164" s="1078"/>
      <c r="EH164" s="1078"/>
      <c r="EI164" s="1078"/>
      <c r="EJ164" s="1078"/>
      <c r="EK164" s="1078"/>
      <c r="EL164" s="1078"/>
      <c r="EM164" s="1078"/>
      <c r="EN164" s="1078"/>
      <c r="EO164" s="1078"/>
      <c r="EP164" s="1078"/>
      <c r="EQ164" s="1078"/>
      <c r="ER164" s="1078"/>
      <c r="ES164" s="1078"/>
      <c r="ET164" s="1078"/>
      <c r="EU164" s="1078"/>
      <c r="EV164" s="1078"/>
      <c r="EW164" s="1078"/>
    </row>
    <row r="165" spans="1:153" s="5" customFormat="1" ht="15" hidden="1" customHeight="1" outlineLevel="1">
      <c r="A165" s="473">
        <v>50</v>
      </c>
      <c r="B165" s="487"/>
      <c r="C165" s="478"/>
      <c r="D165" s="478"/>
      <c r="E165" s="484"/>
      <c r="F165" s="478"/>
      <c r="G165" s="485"/>
      <c r="H165" s="486"/>
      <c r="I165" s="486"/>
      <c r="J165" s="103"/>
      <c r="K165" s="103"/>
      <c r="L165" s="103"/>
      <c r="M165" s="1260"/>
      <c r="N165" s="1261"/>
      <c r="O165" s="486"/>
      <c r="P165" s="490"/>
      <c r="Q165" s="486"/>
      <c r="R165" s="486"/>
      <c r="S165" s="486"/>
      <c r="T165" s="491"/>
      <c r="U165" s="138" t="b">
        <f t="shared" si="51"/>
        <v>0</v>
      </c>
      <c r="V165" s="108" t="str">
        <f t="shared" si="52"/>
        <v xml:space="preserve">FALSE </v>
      </c>
      <c r="AB165" s="1075"/>
      <c r="AC165" s="1078"/>
      <c r="AD165" s="1078"/>
      <c r="AE165" s="1078"/>
      <c r="AF165" s="1078"/>
      <c r="AG165" s="1078"/>
      <c r="AH165" s="1078"/>
      <c r="AI165" s="1078"/>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c r="CL165" s="1078"/>
      <c r="CM165" s="1078"/>
      <c r="CN165" s="1078"/>
      <c r="CO165" s="1078"/>
      <c r="CP165" s="1078"/>
      <c r="CQ165" s="1078"/>
      <c r="CR165" s="1078"/>
      <c r="CS165" s="1078"/>
      <c r="CT165" s="1078"/>
      <c r="CU165" s="1078"/>
      <c r="CV165" s="1078"/>
      <c r="CW165" s="1078"/>
      <c r="CX165" s="1078"/>
      <c r="CY165" s="1078"/>
      <c r="CZ165" s="1078"/>
      <c r="DA165" s="1078"/>
      <c r="DB165" s="1078"/>
      <c r="DC165" s="1078"/>
      <c r="DD165" s="1078"/>
      <c r="DE165" s="1078"/>
      <c r="DF165" s="1078"/>
      <c r="DG165" s="1078"/>
      <c r="DH165" s="1078"/>
      <c r="DI165" s="1078"/>
      <c r="DJ165" s="1078"/>
      <c r="DK165" s="1078"/>
      <c r="DL165" s="1078"/>
      <c r="DM165" s="1078"/>
      <c r="DN165" s="1078"/>
      <c r="DO165" s="1078"/>
      <c r="DP165" s="1078"/>
      <c r="DQ165" s="1078"/>
      <c r="DR165" s="1078"/>
      <c r="DS165" s="1078"/>
      <c r="DT165" s="1078"/>
      <c r="DU165" s="1078"/>
      <c r="DV165" s="1078"/>
      <c r="DW165" s="1078"/>
      <c r="DX165" s="1078"/>
      <c r="DY165" s="1078"/>
      <c r="DZ165" s="1078"/>
      <c r="EA165" s="1078"/>
      <c r="EB165" s="1078"/>
      <c r="EC165" s="1078"/>
      <c r="ED165" s="1078"/>
      <c r="EE165" s="1078"/>
      <c r="EF165" s="1078"/>
      <c r="EG165" s="1078"/>
      <c r="EH165" s="1078"/>
      <c r="EI165" s="1078"/>
      <c r="EJ165" s="1078"/>
      <c r="EK165" s="1078"/>
      <c r="EL165" s="1078"/>
      <c r="EM165" s="1078"/>
      <c r="EN165" s="1078"/>
      <c r="EO165" s="1078"/>
      <c r="EP165" s="1078"/>
      <c r="EQ165" s="1078"/>
      <c r="ER165" s="1078"/>
      <c r="ES165" s="1078"/>
      <c r="ET165" s="1078"/>
      <c r="EU165" s="1078"/>
      <c r="EV165" s="1078"/>
      <c r="EW165" s="1078"/>
    </row>
    <row r="166" spans="1:153" s="5" customFormat="1" ht="15" hidden="1" customHeight="1" outlineLevel="1">
      <c r="A166" s="473">
        <v>51</v>
      </c>
      <c r="B166" s="487"/>
      <c r="C166" s="474"/>
      <c r="D166" s="474"/>
      <c r="E166" s="474"/>
      <c r="F166" s="474"/>
      <c r="G166" s="474"/>
      <c r="H166" s="488"/>
      <c r="I166" s="488"/>
      <c r="J166" s="103"/>
      <c r="K166" s="488"/>
      <c r="L166" s="103"/>
      <c r="M166" s="1262"/>
      <c r="N166" s="1263"/>
      <c r="O166" s="492"/>
      <c r="P166" s="493"/>
      <c r="Q166" s="492"/>
      <c r="R166" s="492"/>
      <c r="S166" s="492"/>
      <c r="T166" s="494"/>
      <c r="U166" s="138" t="b">
        <f t="shared" si="51"/>
        <v>0</v>
      </c>
      <c r="V166" s="108" t="str">
        <f t="shared" si="52"/>
        <v xml:space="preserve">FALSE </v>
      </c>
      <c r="AB166" s="1075"/>
      <c r="AC166" s="1078"/>
      <c r="AD166" s="1078"/>
      <c r="AE166" s="1078"/>
      <c r="AF166" s="1078"/>
      <c r="AG166" s="1078"/>
      <c r="AH166" s="1078"/>
      <c r="AI166" s="1078"/>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c r="CL166" s="1078"/>
      <c r="CM166" s="1078"/>
      <c r="CN166" s="1078"/>
      <c r="CO166" s="1078"/>
      <c r="CP166" s="1078"/>
      <c r="CQ166" s="1078"/>
      <c r="CR166" s="1078"/>
      <c r="CS166" s="1078"/>
      <c r="CT166" s="1078"/>
      <c r="CU166" s="1078"/>
      <c r="CV166" s="1078"/>
      <c r="CW166" s="1078"/>
      <c r="CX166" s="1078"/>
      <c r="CY166" s="1078"/>
      <c r="CZ166" s="1078"/>
      <c r="DA166" s="1078"/>
      <c r="DB166" s="1078"/>
      <c r="DC166" s="1078"/>
      <c r="DD166" s="1078"/>
      <c r="DE166" s="1078"/>
      <c r="DF166" s="1078"/>
      <c r="DG166" s="1078"/>
      <c r="DH166" s="1078"/>
      <c r="DI166" s="1078"/>
      <c r="DJ166" s="1078"/>
      <c r="DK166" s="1078"/>
      <c r="DL166" s="1078"/>
      <c r="DM166" s="1078"/>
      <c r="DN166" s="1078"/>
      <c r="DO166" s="1078"/>
      <c r="DP166" s="1078"/>
      <c r="DQ166" s="1078"/>
      <c r="DR166" s="1078"/>
      <c r="DS166" s="1078"/>
      <c r="DT166" s="1078"/>
      <c r="DU166" s="1078"/>
      <c r="DV166" s="1078"/>
      <c r="DW166" s="1078"/>
      <c r="DX166" s="1078"/>
      <c r="DY166" s="1078"/>
      <c r="DZ166" s="1078"/>
      <c r="EA166" s="1078"/>
      <c r="EB166" s="1078"/>
      <c r="EC166" s="1078"/>
      <c r="ED166" s="1078"/>
      <c r="EE166" s="1078"/>
      <c r="EF166" s="1078"/>
      <c r="EG166" s="1078"/>
      <c r="EH166" s="1078"/>
      <c r="EI166" s="1078"/>
      <c r="EJ166" s="1078"/>
      <c r="EK166" s="1078"/>
      <c r="EL166" s="1078"/>
      <c r="EM166" s="1078"/>
      <c r="EN166" s="1078"/>
      <c r="EO166" s="1078"/>
      <c r="EP166" s="1078"/>
      <c r="EQ166" s="1078"/>
      <c r="ER166" s="1078"/>
      <c r="ES166" s="1078"/>
      <c r="ET166" s="1078"/>
      <c r="EU166" s="1078"/>
      <c r="EV166" s="1078"/>
      <c r="EW166" s="1078"/>
    </row>
    <row r="167" spans="1:153" s="5" customFormat="1" ht="22.5" hidden="1" customHeight="1" outlineLevel="1">
      <c r="A167" s="495"/>
      <c r="B167" s="496" t="s">
        <v>955</v>
      </c>
      <c r="C167" s="497"/>
      <c r="D167" s="498"/>
      <c r="E167" s="498"/>
      <c r="F167" s="498"/>
      <c r="G167" s="498"/>
      <c r="H167" s="499"/>
      <c r="I167" s="499"/>
      <c r="J167" s="500"/>
      <c r="K167" s="501">
        <f>SUM(K115:K166)</f>
        <v>0</v>
      </c>
      <c r="L167" s="501">
        <f>SUM(L115:L166)</f>
        <v>0</v>
      </c>
      <c r="M167" s="502"/>
      <c r="N167" s="503"/>
      <c r="O167" s="503"/>
      <c r="P167" s="503"/>
      <c r="Q167" s="503"/>
      <c r="R167" s="503"/>
      <c r="S167" s="503"/>
      <c r="T167" s="504"/>
      <c r="AB167" s="1075"/>
      <c r="AC167" s="1078"/>
      <c r="AD167" s="1078"/>
      <c r="AE167" s="1078"/>
      <c r="AF167" s="1078"/>
      <c r="AG167" s="1078"/>
      <c r="AH167" s="1078"/>
      <c r="AI167" s="1078"/>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c r="CL167" s="1078"/>
      <c r="CM167" s="1078"/>
      <c r="CN167" s="1078"/>
      <c r="CO167" s="1078"/>
      <c r="CP167" s="1078"/>
      <c r="CQ167" s="1078"/>
      <c r="CR167" s="1078"/>
      <c r="CS167" s="1078"/>
      <c r="CT167" s="1078"/>
      <c r="CU167" s="1078"/>
      <c r="CV167" s="1078"/>
      <c r="CW167" s="1078"/>
      <c r="CX167" s="1078"/>
      <c r="CY167" s="1078"/>
      <c r="CZ167" s="1078"/>
      <c r="DA167" s="1078"/>
      <c r="DB167" s="1078"/>
      <c r="DC167" s="1078"/>
      <c r="DD167" s="1078"/>
      <c r="DE167" s="1078"/>
      <c r="DF167" s="1078"/>
      <c r="DG167" s="1078"/>
      <c r="DH167" s="1078"/>
      <c r="DI167" s="1078"/>
      <c r="DJ167" s="1078"/>
      <c r="DK167" s="1078"/>
      <c r="DL167" s="1078"/>
      <c r="DM167" s="1078"/>
      <c r="DN167" s="1078"/>
      <c r="DO167" s="1078"/>
      <c r="DP167" s="1078"/>
      <c r="DQ167" s="1078"/>
      <c r="DR167" s="1078"/>
      <c r="DS167" s="1078"/>
      <c r="DT167" s="1078"/>
      <c r="DU167" s="1078"/>
      <c r="DV167" s="1078"/>
      <c r="DW167" s="1078"/>
      <c r="DX167" s="1078"/>
      <c r="DY167" s="1078"/>
      <c r="DZ167" s="1078"/>
      <c r="EA167" s="1078"/>
      <c r="EB167" s="1078"/>
      <c r="EC167" s="1078"/>
      <c r="ED167" s="1078"/>
      <c r="EE167" s="1078"/>
      <c r="EF167" s="1078"/>
      <c r="EG167" s="1078"/>
      <c r="EH167" s="1078"/>
      <c r="EI167" s="1078"/>
      <c r="EJ167" s="1078"/>
      <c r="EK167" s="1078"/>
      <c r="EL167" s="1078"/>
      <c r="EM167" s="1078"/>
      <c r="EN167" s="1078"/>
      <c r="EO167" s="1078"/>
      <c r="EP167" s="1078"/>
      <c r="EQ167" s="1078"/>
      <c r="ER167" s="1078"/>
      <c r="ES167" s="1078"/>
      <c r="ET167" s="1078"/>
      <c r="EU167" s="1078"/>
      <c r="EV167" s="1078"/>
      <c r="EW167" s="1078"/>
    </row>
    <row r="168" spans="1:153" s="5" customFormat="1" ht="22.5" hidden="1" customHeight="1" outlineLevel="1">
      <c r="A168" s="466"/>
      <c r="B168" s="505"/>
      <c r="C168" s="466"/>
      <c r="D168" s="466"/>
      <c r="E168" s="466"/>
      <c r="F168" s="466"/>
      <c r="G168" s="466"/>
      <c r="H168" s="469"/>
      <c r="I168" s="469"/>
      <c r="J168" s="469"/>
      <c r="K168" s="469"/>
      <c r="L168" s="469"/>
      <c r="M168" s="506"/>
      <c r="N168" s="506"/>
      <c r="O168" s="506"/>
      <c r="P168" s="506"/>
      <c r="Q168" s="506"/>
      <c r="R168" s="506"/>
      <c r="S168" s="506"/>
      <c r="T168" s="506"/>
      <c r="AB168" s="1075"/>
      <c r="AC168" s="1078"/>
      <c r="AD168" s="1078"/>
      <c r="AE168" s="1078"/>
      <c r="AF168" s="1078"/>
      <c r="AG168" s="1078"/>
      <c r="AH168" s="1078"/>
      <c r="AI168" s="107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c r="CL168" s="1078"/>
      <c r="CM168" s="1078"/>
      <c r="CN168" s="1078"/>
      <c r="CO168" s="1078"/>
      <c r="CP168" s="1078"/>
      <c r="CQ168" s="1078"/>
      <c r="CR168" s="1078"/>
      <c r="CS168" s="1078"/>
      <c r="CT168" s="1078"/>
      <c r="CU168" s="1078"/>
      <c r="CV168" s="1078"/>
      <c r="CW168" s="1078"/>
      <c r="CX168" s="1078"/>
      <c r="CY168" s="1078"/>
      <c r="CZ168" s="1078"/>
      <c r="DA168" s="1078"/>
      <c r="DB168" s="1078"/>
      <c r="DC168" s="1078"/>
      <c r="DD168" s="1078"/>
      <c r="DE168" s="1078"/>
      <c r="DF168" s="1078"/>
      <c r="DG168" s="1078"/>
      <c r="DH168" s="1078"/>
      <c r="DI168" s="1078"/>
      <c r="DJ168" s="1078"/>
      <c r="DK168" s="1078"/>
      <c r="DL168" s="1078"/>
      <c r="DM168" s="1078"/>
      <c r="DN168" s="1078"/>
      <c r="DO168" s="1078"/>
      <c r="DP168" s="1078"/>
      <c r="DQ168" s="1078"/>
      <c r="DR168" s="1078"/>
      <c r="DS168" s="1078"/>
      <c r="DT168" s="1078"/>
      <c r="DU168" s="1078"/>
      <c r="DV168" s="1078"/>
      <c r="DW168" s="1078"/>
      <c r="DX168" s="1078"/>
      <c r="DY168" s="1078"/>
      <c r="DZ168" s="1078"/>
      <c r="EA168" s="1078"/>
      <c r="EB168" s="1078"/>
      <c r="EC168" s="1078"/>
      <c r="ED168" s="1078"/>
      <c r="EE168" s="1078"/>
      <c r="EF168" s="1078"/>
      <c r="EG168" s="1078"/>
      <c r="EH168" s="1078"/>
      <c r="EI168" s="1078"/>
      <c r="EJ168" s="1078"/>
      <c r="EK168" s="1078"/>
      <c r="EL168" s="1078"/>
      <c r="EM168" s="1078"/>
      <c r="EN168" s="1078"/>
      <c r="EO168" s="1078"/>
      <c r="EP168" s="1078"/>
      <c r="EQ168" s="1078"/>
      <c r="ER168" s="1078"/>
      <c r="ES168" s="1078"/>
      <c r="ET168" s="1078"/>
      <c r="EU168" s="1078"/>
      <c r="EV168" s="1078"/>
      <c r="EW168" s="1078"/>
    </row>
    <row r="169" spans="1:153" s="5" customFormat="1" ht="15" hidden="1" customHeight="1" outlineLevel="1">
      <c r="A169" s="476"/>
      <c r="B169" s="1280" t="s">
        <v>956</v>
      </c>
      <c r="C169" s="1281" t="s">
        <v>957</v>
      </c>
      <c r="D169" s="1282" t="s">
        <v>958</v>
      </c>
      <c r="E169" s="737" t="s">
        <v>959</v>
      </c>
      <c r="F169" s="737" t="s">
        <v>960</v>
      </c>
      <c r="G169" s="1283" t="s">
        <v>961</v>
      </c>
      <c r="AB169" s="1075"/>
      <c r="AC169" s="1078"/>
      <c r="AD169" s="1078"/>
      <c r="AE169" s="1078"/>
      <c r="AF169" s="1078"/>
      <c r="AG169" s="1078"/>
      <c r="AH169" s="1078"/>
      <c r="AI169" s="107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c r="CL169" s="1078"/>
      <c r="CM169" s="1078"/>
      <c r="CN169" s="1078"/>
      <c r="CO169" s="1078"/>
      <c r="CP169" s="1078"/>
      <c r="CQ169" s="1078"/>
      <c r="CR169" s="1078"/>
      <c r="CS169" s="1078"/>
      <c r="CT169" s="1078"/>
      <c r="CU169" s="1078"/>
      <c r="CV169" s="1078"/>
      <c r="CW169" s="1078"/>
      <c r="CX169" s="1078"/>
      <c r="CY169" s="1078"/>
      <c r="CZ169" s="1078"/>
      <c r="DA169" s="1078"/>
      <c r="DB169" s="1078"/>
      <c r="DC169" s="1078"/>
      <c r="DD169" s="1078"/>
      <c r="DE169" s="1078"/>
      <c r="DF169" s="1078"/>
      <c r="DG169" s="1078"/>
      <c r="DH169" s="1078"/>
      <c r="DI169" s="1078"/>
      <c r="DJ169" s="1078"/>
      <c r="DK169" s="1078"/>
      <c r="DL169" s="1078"/>
      <c r="DM169" s="1078"/>
      <c r="DN169" s="1078"/>
      <c r="DO169" s="1078"/>
      <c r="DP169" s="1078"/>
      <c r="DQ169" s="1078"/>
      <c r="DR169" s="1078"/>
      <c r="DS169" s="1078"/>
      <c r="DT169" s="1078"/>
      <c r="DU169" s="1078"/>
      <c r="DV169" s="1078"/>
      <c r="DW169" s="1078"/>
      <c r="DX169" s="1078"/>
      <c r="DY169" s="1078"/>
      <c r="DZ169" s="1078"/>
      <c r="EA169" s="1078"/>
      <c r="EB169" s="1078"/>
      <c r="EC169" s="1078"/>
      <c r="ED169" s="1078"/>
      <c r="EE169" s="1078"/>
      <c r="EF169" s="1078"/>
      <c r="EG169" s="1078"/>
      <c r="EH169" s="1078"/>
      <c r="EI169" s="1078"/>
      <c r="EJ169" s="1078"/>
      <c r="EK169" s="1078"/>
      <c r="EL169" s="1078"/>
      <c r="EM169" s="1078"/>
      <c r="EN169" s="1078"/>
      <c r="EO169" s="1078"/>
      <c r="EP169" s="1078"/>
      <c r="EQ169" s="1078"/>
      <c r="ER169" s="1078"/>
      <c r="ES169" s="1078"/>
      <c r="ET169" s="1078"/>
      <c r="EU169" s="1078"/>
      <c r="EV169" s="1078"/>
      <c r="EW169" s="1078"/>
    </row>
    <row r="170" spans="1:153" s="5" customFormat="1" ht="15" hidden="1" customHeight="1" outlineLevel="1">
      <c r="A170" s="476"/>
      <c r="B170" s="1280"/>
      <c r="C170" s="1281"/>
      <c r="D170" s="1282"/>
      <c r="E170" s="737"/>
      <c r="F170" s="737"/>
      <c r="G170" s="1283"/>
      <c r="AB170" s="1075"/>
      <c r="AC170" s="1078"/>
      <c r="AD170" s="1078"/>
      <c r="AE170" s="1078"/>
      <c r="AF170" s="1078"/>
      <c r="AG170" s="1078"/>
      <c r="AH170" s="1078"/>
      <c r="AI170" s="107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c r="CL170" s="1078"/>
      <c r="CM170" s="1078"/>
      <c r="CN170" s="1078"/>
      <c r="CO170" s="1078"/>
      <c r="CP170" s="1078"/>
      <c r="CQ170" s="1078"/>
      <c r="CR170" s="1078"/>
      <c r="CS170" s="1078"/>
      <c r="CT170" s="1078"/>
      <c r="CU170" s="1078"/>
      <c r="CV170" s="1078"/>
      <c r="CW170" s="1078"/>
      <c r="CX170" s="1078"/>
      <c r="CY170" s="1078"/>
      <c r="CZ170" s="1078"/>
      <c r="DA170" s="1078"/>
      <c r="DB170" s="1078"/>
      <c r="DC170" s="1078"/>
      <c r="DD170" s="1078"/>
      <c r="DE170" s="1078"/>
      <c r="DF170" s="1078"/>
      <c r="DG170" s="1078"/>
      <c r="DH170" s="1078"/>
      <c r="DI170" s="1078"/>
      <c r="DJ170" s="1078"/>
      <c r="DK170" s="1078"/>
      <c r="DL170" s="1078"/>
      <c r="DM170" s="1078"/>
      <c r="DN170" s="1078"/>
      <c r="DO170" s="1078"/>
      <c r="DP170" s="1078"/>
      <c r="DQ170" s="1078"/>
      <c r="DR170" s="1078"/>
      <c r="DS170" s="1078"/>
      <c r="DT170" s="1078"/>
      <c r="DU170" s="1078"/>
      <c r="DV170" s="1078"/>
      <c r="DW170" s="1078"/>
      <c r="DX170" s="1078"/>
      <c r="DY170" s="1078"/>
      <c r="DZ170" s="1078"/>
      <c r="EA170" s="1078"/>
      <c r="EB170" s="1078"/>
      <c r="EC170" s="1078"/>
      <c r="ED170" s="1078"/>
      <c r="EE170" s="1078"/>
      <c r="EF170" s="1078"/>
      <c r="EG170" s="1078"/>
      <c r="EH170" s="1078"/>
      <c r="EI170" s="1078"/>
      <c r="EJ170" s="1078"/>
      <c r="EK170" s="1078"/>
      <c r="EL170" s="1078"/>
      <c r="EM170" s="1078"/>
      <c r="EN170" s="1078"/>
      <c r="EO170" s="1078"/>
      <c r="EP170" s="1078"/>
      <c r="EQ170" s="1078"/>
      <c r="ER170" s="1078"/>
      <c r="ES170" s="1078"/>
      <c r="ET170" s="1078"/>
      <c r="EU170" s="1078"/>
      <c r="EV170" s="1078"/>
      <c r="EW170" s="1078"/>
    </row>
    <row r="171" spans="1:153" s="5" customFormat="1" ht="15" hidden="1" customHeight="1" outlineLevel="1">
      <c r="A171" s="476"/>
      <c r="B171" s="1281"/>
      <c r="C171" s="737" t="s">
        <v>962</v>
      </c>
      <c r="D171" s="737">
        <v>1</v>
      </c>
      <c r="E171" s="737"/>
      <c r="F171" s="737"/>
      <c r="G171" s="139">
        <f>E171+F171</f>
        <v>0</v>
      </c>
      <c r="AB171" s="1075"/>
      <c r="AC171" s="1078"/>
      <c r="AD171" s="1078"/>
      <c r="AE171" s="1078"/>
      <c r="AF171" s="1078"/>
      <c r="AG171" s="1078"/>
      <c r="AH171" s="1078"/>
      <c r="AI171" s="1078"/>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c r="CL171" s="1078"/>
      <c r="CM171" s="1078"/>
      <c r="CN171" s="1078"/>
      <c r="CO171" s="1078"/>
      <c r="CP171" s="1078"/>
      <c r="CQ171" s="1078"/>
      <c r="CR171" s="1078"/>
      <c r="CS171" s="1078"/>
      <c r="CT171" s="1078"/>
      <c r="CU171" s="1078"/>
      <c r="CV171" s="1078"/>
      <c r="CW171" s="1078"/>
      <c r="CX171" s="1078"/>
      <c r="CY171" s="1078"/>
      <c r="CZ171" s="1078"/>
      <c r="DA171" s="1078"/>
      <c r="DB171" s="1078"/>
      <c r="DC171" s="1078"/>
      <c r="DD171" s="1078"/>
      <c r="DE171" s="1078"/>
      <c r="DF171" s="1078"/>
      <c r="DG171" s="1078"/>
      <c r="DH171" s="1078"/>
      <c r="DI171" s="1078"/>
      <c r="DJ171" s="1078"/>
      <c r="DK171" s="1078"/>
      <c r="DL171" s="1078"/>
      <c r="DM171" s="1078"/>
      <c r="DN171" s="1078"/>
      <c r="DO171" s="1078"/>
      <c r="DP171" s="1078"/>
      <c r="DQ171" s="1078"/>
      <c r="DR171" s="1078"/>
      <c r="DS171" s="1078"/>
      <c r="DT171" s="1078"/>
      <c r="DU171" s="1078"/>
      <c r="DV171" s="1078"/>
      <c r="DW171" s="1078"/>
      <c r="DX171" s="1078"/>
      <c r="DY171" s="1078"/>
      <c r="DZ171" s="1078"/>
      <c r="EA171" s="1078"/>
      <c r="EB171" s="1078"/>
      <c r="EC171" s="1078"/>
      <c r="ED171" s="1078"/>
      <c r="EE171" s="1078"/>
      <c r="EF171" s="1078"/>
      <c r="EG171" s="1078"/>
      <c r="EH171" s="1078"/>
      <c r="EI171" s="1078"/>
      <c r="EJ171" s="1078"/>
      <c r="EK171" s="1078"/>
      <c r="EL171" s="1078"/>
      <c r="EM171" s="1078"/>
      <c r="EN171" s="1078"/>
      <c r="EO171" s="1078"/>
      <c r="EP171" s="1078"/>
      <c r="EQ171" s="1078"/>
      <c r="ER171" s="1078"/>
      <c r="ES171" s="1078"/>
      <c r="ET171" s="1078"/>
      <c r="EU171" s="1078"/>
      <c r="EV171" s="1078"/>
      <c r="EW171" s="1078"/>
    </row>
    <row r="172" spans="1:153" s="5" customFormat="1" ht="15" hidden="1" customHeight="1" outlineLevel="1">
      <c r="A172" s="476"/>
      <c r="B172" s="1281"/>
      <c r="C172" s="737" t="s">
        <v>963</v>
      </c>
      <c r="D172" s="737">
        <v>1</v>
      </c>
      <c r="E172" s="737"/>
      <c r="F172" s="737"/>
      <c r="G172" s="139">
        <f>E172+F172</f>
        <v>0</v>
      </c>
      <c r="H172" s="476"/>
      <c r="AB172" s="1075"/>
      <c r="AC172" s="1078"/>
      <c r="AD172" s="1078"/>
      <c r="AE172" s="1078"/>
      <c r="AF172" s="1078"/>
      <c r="AG172" s="1078"/>
      <c r="AH172" s="1078"/>
      <c r="AI172" s="1078"/>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c r="CL172" s="1078"/>
      <c r="CM172" s="1078"/>
      <c r="CN172" s="1078"/>
      <c r="CO172" s="1078"/>
      <c r="CP172" s="1078"/>
      <c r="CQ172" s="1078"/>
      <c r="CR172" s="1078"/>
      <c r="CS172" s="1078"/>
      <c r="CT172" s="1078"/>
      <c r="CU172" s="1078"/>
      <c r="CV172" s="1078"/>
      <c r="CW172" s="1078"/>
      <c r="CX172" s="1078"/>
      <c r="CY172" s="1078"/>
      <c r="CZ172" s="1078"/>
      <c r="DA172" s="1078"/>
      <c r="DB172" s="1078"/>
      <c r="DC172" s="1078"/>
      <c r="DD172" s="1078"/>
      <c r="DE172" s="1078"/>
      <c r="DF172" s="1078"/>
      <c r="DG172" s="1078"/>
      <c r="DH172" s="1078"/>
      <c r="DI172" s="1078"/>
      <c r="DJ172" s="1078"/>
      <c r="DK172" s="1078"/>
      <c r="DL172" s="1078"/>
      <c r="DM172" s="1078"/>
      <c r="DN172" s="1078"/>
      <c r="DO172" s="1078"/>
      <c r="DP172" s="1078"/>
      <c r="DQ172" s="1078"/>
      <c r="DR172" s="1078"/>
      <c r="DS172" s="1078"/>
      <c r="DT172" s="1078"/>
      <c r="DU172" s="1078"/>
      <c r="DV172" s="1078"/>
      <c r="DW172" s="1078"/>
      <c r="DX172" s="1078"/>
      <c r="DY172" s="1078"/>
      <c r="DZ172" s="1078"/>
      <c r="EA172" s="1078"/>
      <c r="EB172" s="1078"/>
      <c r="EC172" s="1078"/>
      <c r="ED172" s="1078"/>
      <c r="EE172" s="1078"/>
      <c r="EF172" s="1078"/>
      <c r="EG172" s="1078"/>
      <c r="EH172" s="1078"/>
      <c r="EI172" s="1078"/>
      <c r="EJ172" s="1078"/>
      <c r="EK172" s="1078"/>
      <c r="EL172" s="1078"/>
      <c r="EM172" s="1078"/>
      <c r="EN172" s="1078"/>
      <c r="EO172" s="1078"/>
      <c r="EP172" s="1078"/>
      <c r="EQ172" s="1078"/>
      <c r="ER172" s="1078"/>
      <c r="ES172" s="1078"/>
      <c r="ET172" s="1078"/>
      <c r="EU172" s="1078"/>
      <c r="EV172" s="1078"/>
      <c r="EW172" s="1078"/>
    </row>
    <row r="173" spans="1:153" s="5" customFormat="1" ht="15" hidden="1" customHeight="1" outlineLevel="1">
      <c r="A173" s="476"/>
      <c r="B173" s="1281"/>
      <c r="C173" s="737" t="s">
        <v>964</v>
      </c>
      <c r="D173" s="737">
        <v>1</v>
      </c>
      <c r="E173" s="737"/>
      <c r="F173" s="737"/>
      <c r="G173" s="139"/>
      <c r="H173" s="476"/>
      <c r="AB173" s="1075"/>
      <c r="AC173" s="1078"/>
      <c r="AD173" s="1078"/>
      <c r="AE173" s="1078"/>
      <c r="AF173" s="1078"/>
      <c r="AG173" s="1078"/>
      <c r="AH173" s="1078"/>
      <c r="AI173" s="1078"/>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c r="CL173" s="1078"/>
      <c r="CM173" s="1078"/>
      <c r="CN173" s="1078"/>
      <c r="CO173" s="1078"/>
      <c r="CP173" s="1078"/>
      <c r="CQ173" s="1078"/>
      <c r="CR173" s="1078"/>
      <c r="CS173" s="1078"/>
      <c r="CT173" s="1078"/>
      <c r="CU173" s="1078"/>
      <c r="CV173" s="1078"/>
      <c r="CW173" s="1078"/>
      <c r="CX173" s="1078"/>
      <c r="CY173" s="1078"/>
      <c r="CZ173" s="1078"/>
      <c r="DA173" s="1078"/>
      <c r="DB173" s="1078"/>
      <c r="DC173" s="1078"/>
      <c r="DD173" s="1078"/>
      <c r="DE173" s="1078"/>
      <c r="DF173" s="1078"/>
      <c r="DG173" s="1078"/>
      <c r="DH173" s="1078"/>
      <c r="DI173" s="1078"/>
      <c r="DJ173" s="1078"/>
      <c r="DK173" s="1078"/>
      <c r="DL173" s="1078"/>
      <c r="DM173" s="1078"/>
      <c r="DN173" s="1078"/>
      <c r="DO173" s="1078"/>
      <c r="DP173" s="1078"/>
      <c r="DQ173" s="1078"/>
      <c r="DR173" s="1078"/>
      <c r="DS173" s="1078"/>
      <c r="DT173" s="1078"/>
      <c r="DU173" s="1078"/>
      <c r="DV173" s="1078"/>
      <c r="DW173" s="1078"/>
      <c r="DX173" s="1078"/>
      <c r="DY173" s="1078"/>
      <c r="DZ173" s="1078"/>
      <c r="EA173" s="1078"/>
      <c r="EB173" s="1078"/>
      <c r="EC173" s="1078"/>
      <c r="ED173" s="1078"/>
      <c r="EE173" s="1078"/>
      <c r="EF173" s="1078"/>
      <c r="EG173" s="1078"/>
      <c r="EH173" s="1078"/>
      <c r="EI173" s="1078"/>
      <c r="EJ173" s="1078"/>
      <c r="EK173" s="1078"/>
      <c r="EL173" s="1078"/>
      <c r="EM173" s="1078"/>
      <c r="EN173" s="1078"/>
      <c r="EO173" s="1078"/>
      <c r="EP173" s="1078"/>
      <c r="EQ173" s="1078"/>
      <c r="ER173" s="1078"/>
      <c r="ES173" s="1078"/>
      <c r="ET173" s="1078"/>
      <c r="EU173" s="1078"/>
      <c r="EV173" s="1078"/>
      <c r="EW173" s="1078"/>
    </row>
    <row r="174" spans="1:153" s="5" customFormat="1" ht="15" hidden="1" customHeight="1" outlineLevel="1">
      <c r="A174" s="476"/>
      <c r="B174" s="1281"/>
      <c r="C174" s="737"/>
      <c r="D174" s="737"/>
      <c r="E174" s="737"/>
      <c r="F174" s="737"/>
      <c r="G174" s="139"/>
      <c r="H174" s="476"/>
      <c r="AB174" s="1075"/>
      <c r="AC174" s="1078"/>
      <c r="AD174" s="1078"/>
      <c r="AE174" s="1078"/>
      <c r="AF174" s="1078"/>
      <c r="AG174" s="1078"/>
      <c r="AH174" s="1078"/>
      <c r="AI174" s="1078"/>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c r="CL174" s="1078"/>
      <c r="CM174" s="1078"/>
      <c r="CN174" s="1078"/>
      <c r="CO174" s="1078"/>
      <c r="CP174" s="1078"/>
      <c r="CQ174" s="1078"/>
      <c r="CR174" s="1078"/>
      <c r="CS174" s="1078"/>
      <c r="CT174" s="1078"/>
      <c r="CU174" s="1078"/>
      <c r="CV174" s="1078"/>
      <c r="CW174" s="1078"/>
      <c r="CX174" s="1078"/>
      <c r="CY174" s="1078"/>
      <c r="CZ174" s="1078"/>
      <c r="DA174" s="1078"/>
      <c r="DB174" s="1078"/>
      <c r="DC174" s="1078"/>
      <c r="DD174" s="1078"/>
      <c r="DE174" s="1078"/>
      <c r="DF174" s="1078"/>
      <c r="DG174" s="1078"/>
      <c r="DH174" s="1078"/>
      <c r="DI174" s="1078"/>
      <c r="DJ174" s="1078"/>
      <c r="DK174" s="1078"/>
      <c r="DL174" s="1078"/>
      <c r="DM174" s="1078"/>
      <c r="DN174" s="1078"/>
      <c r="DO174" s="1078"/>
      <c r="DP174" s="1078"/>
      <c r="DQ174" s="1078"/>
      <c r="DR174" s="1078"/>
      <c r="DS174" s="1078"/>
      <c r="DT174" s="1078"/>
      <c r="DU174" s="1078"/>
      <c r="DV174" s="1078"/>
      <c r="DW174" s="1078"/>
      <c r="DX174" s="1078"/>
      <c r="DY174" s="1078"/>
      <c r="DZ174" s="1078"/>
      <c r="EA174" s="1078"/>
      <c r="EB174" s="1078"/>
      <c r="EC174" s="1078"/>
      <c r="ED174" s="1078"/>
      <c r="EE174" s="1078"/>
      <c r="EF174" s="1078"/>
      <c r="EG174" s="1078"/>
      <c r="EH174" s="1078"/>
      <c r="EI174" s="1078"/>
      <c r="EJ174" s="1078"/>
      <c r="EK174" s="1078"/>
      <c r="EL174" s="1078"/>
      <c r="EM174" s="1078"/>
      <c r="EN174" s="1078"/>
      <c r="EO174" s="1078"/>
      <c r="EP174" s="1078"/>
      <c r="EQ174" s="1078"/>
      <c r="ER174" s="1078"/>
      <c r="ES174" s="1078"/>
      <c r="ET174" s="1078"/>
      <c r="EU174" s="1078"/>
      <c r="EV174" s="1078"/>
      <c r="EW174" s="1078"/>
    </row>
    <row r="175" spans="1:153" s="5" customFormat="1" ht="15" hidden="1" customHeight="1" outlineLevel="1">
      <c r="A175" s="476"/>
      <c r="B175" s="1281"/>
      <c r="C175" s="737"/>
      <c r="D175" s="737"/>
      <c r="E175" s="737"/>
      <c r="F175" s="737"/>
      <c r="G175" s="139"/>
      <c r="H175" s="476"/>
      <c r="AB175" s="1075"/>
      <c r="AC175" s="1078"/>
      <c r="AD175" s="1078"/>
      <c r="AE175" s="1078"/>
      <c r="AF175" s="1078"/>
      <c r="AG175" s="1078"/>
      <c r="AH175" s="1078"/>
      <c r="AI175" s="1078"/>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c r="CL175" s="1078"/>
      <c r="CM175" s="1078"/>
      <c r="CN175" s="1078"/>
      <c r="CO175" s="1078"/>
      <c r="CP175" s="1078"/>
      <c r="CQ175" s="1078"/>
      <c r="CR175" s="1078"/>
      <c r="CS175" s="1078"/>
      <c r="CT175" s="1078"/>
      <c r="CU175" s="1078"/>
      <c r="CV175" s="1078"/>
      <c r="CW175" s="1078"/>
      <c r="CX175" s="1078"/>
      <c r="CY175" s="1078"/>
      <c r="CZ175" s="1078"/>
      <c r="DA175" s="1078"/>
      <c r="DB175" s="1078"/>
      <c r="DC175" s="1078"/>
      <c r="DD175" s="1078"/>
      <c r="DE175" s="1078"/>
      <c r="DF175" s="1078"/>
      <c r="DG175" s="1078"/>
      <c r="DH175" s="1078"/>
      <c r="DI175" s="1078"/>
      <c r="DJ175" s="1078"/>
      <c r="DK175" s="1078"/>
      <c r="DL175" s="1078"/>
      <c r="DM175" s="1078"/>
      <c r="DN175" s="1078"/>
      <c r="DO175" s="1078"/>
      <c r="DP175" s="1078"/>
      <c r="DQ175" s="1078"/>
      <c r="DR175" s="1078"/>
      <c r="DS175" s="1078"/>
      <c r="DT175" s="1078"/>
      <c r="DU175" s="1078"/>
      <c r="DV175" s="1078"/>
      <c r="DW175" s="1078"/>
      <c r="DX175" s="1078"/>
      <c r="DY175" s="1078"/>
      <c r="DZ175" s="1078"/>
      <c r="EA175" s="1078"/>
      <c r="EB175" s="1078"/>
      <c r="EC175" s="1078"/>
      <c r="ED175" s="1078"/>
      <c r="EE175" s="1078"/>
      <c r="EF175" s="1078"/>
      <c r="EG175" s="1078"/>
      <c r="EH175" s="1078"/>
      <c r="EI175" s="1078"/>
      <c r="EJ175" s="1078"/>
      <c r="EK175" s="1078"/>
      <c r="EL175" s="1078"/>
      <c r="EM175" s="1078"/>
      <c r="EN175" s="1078"/>
      <c r="EO175" s="1078"/>
      <c r="EP175" s="1078"/>
      <c r="EQ175" s="1078"/>
      <c r="ER175" s="1078"/>
      <c r="ES175" s="1078"/>
      <c r="ET175" s="1078"/>
      <c r="EU175" s="1078"/>
      <c r="EV175" s="1078"/>
      <c r="EW175" s="1078"/>
    </row>
    <row r="176" spans="1:153" s="5" customFormat="1" ht="15" hidden="1" customHeight="1" outlineLevel="1">
      <c r="A176" s="476"/>
      <c r="B176" s="1281"/>
      <c r="C176" s="737"/>
      <c r="D176" s="737"/>
      <c r="E176" s="737"/>
      <c r="F176" s="737"/>
      <c r="G176" s="139"/>
      <c r="H176" s="476"/>
      <c r="AB176" s="1075"/>
      <c r="AC176" s="1078"/>
      <c r="AD176" s="1078"/>
      <c r="AE176" s="1078"/>
      <c r="AF176" s="1078"/>
      <c r="AG176" s="1078"/>
      <c r="AH176" s="1078"/>
      <c r="AI176" s="1078"/>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c r="CL176" s="1078"/>
      <c r="CM176" s="1078"/>
      <c r="CN176" s="1078"/>
      <c r="CO176" s="1078"/>
      <c r="CP176" s="1078"/>
      <c r="CQ176" s="1078"/>
      <c r="CR176" s="1078"/>
      <c r="CS176" s="1078"/>
      <c r="CT176" s="1078"/>
      <c r="CU176" s="1078"/>
      <c r="CV176" s="1078"/>
      <c r="CW176" s="1078"/>
      <c r="CX176" s="1078"/>
      <c r="CY176" s="1078"/>
      <c r="CZ176" s="1078"/>
      <c r="DA176" s="1078"/>
      <c r="DB176" s="1078"/>
      <c r="DC176" s="1078"/>
      <c r="DD176" s="1078"/>
      <c r="DE176" s="1078"/>
      <c r="DF176" s="1078"/>
      <c r="DG176" s="1078"/>
      <c r="DH176" s="1078"/>
      <c r="DI176" s="1078"/>
      <c r="DJ176" s="1078"/>
      <c r="DK176" s="1078"/>
      <c r="DL176" s="1078"/>
      <c r="DM176" s="1078"/>
      <c r="DN176" s="1078"/>
      <c r="DO176" s="1078"/>
      <c r="DP176" s="1078"/>
      <c r="DQ176" s="1078"/>
      <c r="DR176" s="1078"/>
      <c r="DS176" s="1078"/>
      <c r="DT176" s="1078"/>
      <c r="DU176" s="1078"/>
      <c r="DV176" s="1078"/>
      <c r="DW176" s="1078"/>
      <c r="DX176" s="1078"/>
      <c r="DY176" s="1078"/>
      <c r="DZ176" s="1078"/>
      <c r="EA176" s="1078"/>
      <c r="EB176" s="1078"/>
      <c r="EC176" s="1078"/>
      <c r="ED176" s="1078"/>
      <c r="EE176" s="1078"/>
      <c r="EF176" s="1078"/>
      <c r="EG176" s="1078"/>
      <c r="EH176" s="1078"/>
      <c r="EI176" s="1078"/>
      <c r="EJ176" s="1078"/>
      <c r="EK176" s="1078"/>
      <c r="EL176" s="1078"/>
      <c r="EM176" s="1078"/>
      <c r="EN176" s="1078"/>
      <c r="EO176" s="1078"/>
      <c r="EP176" s="1078"/>
      <c r="EQ176" s="1078"/>
      <c r="ER176" s="1078"/>
      <c r="ES176" s="1078"/>
      <c r="ET176" s="1078"/>
      <c r="EU176" s="1078"/>
      <c r="EV176" s="1078"/>
      <c r="EW176" s="1078"/>
    </row>
    <row r="177" spans="1:153" s="5" customFormat="1" ht="15" hidden="1" customHeight="1" outlineLevel="1">
      <c r="A177" s="476"/>
      <c r="B177" s="1281"/>
      <c r="C177" s="737"/>
      <c r="D177" s="737"/>
      <c r="E177" s="737"/>
      <c r="F177" s="737"/>
      <c r="G177" s="139"/>
      <c r="H177" s="476"/>
      <c r="AB177" s="1075"/>
      <c r="AC177" s="1078"/>
      <c r="AD177" s="1078"/>
      <c r="AE177" s="1078"/>
      <c r="AF177" s="1078"/>
      <c r="AG177" s="1078"/>
      <c r="AH177" s="1078"/>
      <c r="AI177" s="1078"/>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c r="CL177" s="1078"/>
      <c r="CM177" s="1078"/>
      <c r="CN177" s="1078"/>
      <c r="CO177" s="1078"/>
      <c r="CP177" s="1078"/>
      <c r="CQ177" s="1078"/>
      <c r="CR177" s="1078"/>
      <c r="CS177" s="1078"/>
      <c r="CT177" s="1078"/>
      <c r="CU177" s="1078"/>
      <c r="CV177" s="1078"/>
      <c r="CW177" s="1078"/>
      <c r="CX177" s="1078"/>
      <c r="CY177" s="1078"/>
      <c r="CZ177" s="1078"/>
      <c r="DA177" s="1078"/>
      <c r="DB177" s="1078"/>
      <c r="DC177" s="1078"/>
      <c r="DD177" s="1078"/>
      <c r="DE177" s="1078"/>
      <c r="DF177" s="1078"/>
      <c r="DG177" s="1078"/>
      <c r="DH177" s="1078"/>
      <c r="DI177" s="1078"/>
      <c r="DJ177" s="1078"/>
      <c r="DK177" s="1078"/>
      <c r="DL177" s="1078"/>
      <c r="DM177" s="1078"/>
      <c r="DN177" s="1078"/>
      <c r="DO177" s="1078"/>
      <c r="DP177" s="1078"/>
      <c r="DQ177" s="1078"/>
      <c r="DR177" s="1078"/>
      <c r="DS177" s="1078"/>
      <c r="DT177" s="1078"/>
      <c r="DU177" s="1078"/>
      <c r="DV177" s="1078"/>
      <c r="DW177" s="1078"/>
      <c r="DX177" s="1078"/>
      <c r="DY177" s="1078"/>
      <c r="DZ177" s="1078"/>
      <c r="EA177" s="1078"/>
      <c r="EB177" s="1078"/>
      <c r="EC177" s="1078"/>
      <c r="ED177" s="1078"/>
      <c r="EE177" s="1078"/>
      <c r="EF177" s="1078"/>
      <c r="EG177" s="1078"/>
      <c r="EH177" s="1078"/>
      <c r="EI177" s="1078"/>
      <c r="EJ177" s="1078"/>
      <c r="EK177" s="1078"/>
      <c r="EL177" s="1078"/>
      <c r="EM177" s="1078"/>
      <c r="EN177" s="1078"/>
      <c r="EO177" s="1078"/>
      <c r="EP177" s="1078"/>
      <c r="EQ177" s="1078"/>
      <c r="ER177" s="1078"/>
      <c r="ES177" s="1078"/>
      <c r="ET177" s="1078"/>
      <c r="EU177" s="1078"/>
      <c r="EV177" s="1078"/>
      <c r="EW177" s="1078"/>
    </row>
    <row r="178" spans="1:153" s="5" customFormat="1" ht="15" hidden="1" customHeight="1" outlineLevel="1">
      <c r="A178" s="476"/>
      <c r="B178" s="1281"/>
      <c r="C178" s="737"/>
      <c r="D178" s="737"/>
      <c r="E178" s="737"/>
      <c r="F178" s="737"/>
      <c r="G178" s="139">
        <f>E178+F178</f>
        <v>0</v>
      </c>
      <c r="H178" s="476"/>
      <c r="AB178" s="1075"/>
      <c r="AC178" s="1078"/>
      <c r="AD178" s="1078"/>
      <c r="AE178" s="1078"/>
      <c r="AF178" s="1078"/>
      <c r="AG178" s="1078"/>
      <c r="AH178" s="1078"/>
      <c r="AI178" s="1078"/>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c r="CL178" s="1078"/>
      <c r="CM178" s="1078"/>
      <c r="CN178" s="1078"/>
      <c r="CO178" s="1078"/>
      <c r="CP178" s="1078"/>
      <c r="CQ178" s="1078"/>
      <c r="CR178" s="1078"/>
      <c r="CS178" s="1078"/>
      <c r="CT178" s="1078"/>
      <c r="CU178" s="1078"/>
      <c r="CV178" s="1078"/>
      <c r="CW178" s="1078"/>
      <c r="CX178" s="1078"/>
      <c r="CY178" s="1078"/>
      <c r="CZ178" s="1078"/>
      <c r="DA178" s="1078"/>
      <c r="DB178" s="1078"/>
      <c r="DC178" s="1078"/>
      <c r="DD178" s="1078"/>
      <c r="DE178" s="1078"/>
      <c r="DF178" s="1078"/>
      <c r="DG178" s="1078"/>
      <c r="DH178" s="1078"/>
      <c r="DI178" s="1078"/>
      <c r="DJ178" s="1078"/>
      <c r="DK178" s="1078"/>
      <c r="DL178" s="1078"/>
      <c r="DM178" s="1078"/>
      <c r="DN178" s="1078"/>
      <c r="DO178" s="1078"/>
      <c r="DP178" s="1078"/>
      <c r="DQ178" s="1078"/>
      <c r="DR178" s="1078"/>
      <c r="DS178" s="1078"/>
      <c r="DT178" s="1078"/>
      <c r="DU178" s="1078"/>
      <c r="DV178" s="1078"/>
      <c r="DW178" s="1078"/>
      <c r="DX178" s="1078"/>
      <c r="DY178" s="1078"/>
      <c r="DZ178" s="1078"/>
      <c r="EA178" s="1078"/>
      <c r="EB178" s="1078"/>
      <c r="EC178" s="1078"/>
      <c r="ED178" s="1078"/>
      <c r="EE178" s="1078"/>
      <c r="EF178" s="1078"/>
      <c r="EG178" s="1078"/>
      <c r="EH178" s="1078"/>
      <c r="EI178" s="1078"/>
      <c r="EJ178" s="1078"/>
      <c r="EK178" s="1078"/>
      <c r="EL178" s="1078"/>
      <c r="EM178" s="1078"/>
      <c r="EN178" s="1078"/>
      <c r="EO178" s="1078"/>
      <c r="EP178" s="1078"/>
      <c r="EQ178" s="1078"/>
      <c r="ER178" s="1078"/>
      <c r="ES178" s="1078"/>
      <c r="ET178" s="1078"/>
      <c r="EU178" s="1078"/>
      <c r="EV178" s="1078"/>
      <c r="EW178" s="1078"/>
    </row>
    <row r="179" spans="1:153" s="5" customFormat="1" ht="15" hidden="1" customHeight="1" outlineLevel="1">
      <c r="A179" s="476"/>
      <c r="B179" s="476"/>
      <c r="C179" s="476"/>
      <c r="D179" s="476"/>
      <c r="E179" s="476"/>
      <c r="F179" s="476"/>
      <c r="H179" s="476"/>
      <c r="I179" s="464"/>
      <c r="P179" s="267"/>
      <c r="AB179" s="1075"/>
      <c r="AC179" s="1078"/>
      <c r="AD179" s="1078"/>
      <c r="AE179" s="1078"/>
      <c r="AF179" s="1078"/>
      <c r="AG179" s="1078"/>
      <c r="AH179" s="1078"/>
      <c r="AI179" s="1078"/>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c r="CL179" s="1078"/>
      <c r="CM179" s="1078"/>
      <c r="CN179" s="1078"/>
      <c r="CO179" s="1078"/>
      <c r="CP179" s="1078"/>
      <c r="CQ179" s="1078"/>
      <c r="CR179" s="1078"/>
      <c r="CS179" s="1078"/>
      <c r="CT179" s="1078"/>
      <c r="CU179" s="1078"/>
      <c r="CV179" s="1078"/>
      <c r="CW179" s="1078"/>
      <c r="CX179" s="1078"/>
      <c r="CY179" s="1078"/>
      <c r="CZ179" s="1078"/>
      <c r="DA179" s="1078"/>
      <c r="DB179" s="1078"/>
      <c r="DC179" s="1078"/>
      <c r="DD179" s="1078"/>
      <c r="DE179" s="1078"/>
      <c r="DF179" s="1078"/>
      <c r="DG179" s="1078"/>
      <c r="DH179" s="1078"/>
      <c r="DI179" s="1078"/>
      <c r="DJ179" s="1078"/>
      <c r="DK179" s="1078"/>
      <c r="DL179" s="1078"/>
      <c r="DM179" s="1078"/>
      <c r="DN179" s="1078"/>
      <c r="DO179" s="1078"/>
      <c r="DP179" s="1078"/>
      <c r="DQ179" s="1078"/>
      <c r="DR179" s="1078"/>
      <c r="DS179" s="1078"/>
      <c r="DT179" s="1078"/>
      <c r="DU179" s="1078"/>
      <c r="DV179" s="1078"/>
      <c r="DW179" s="1078"/>
      <c r="DX179" s="1078"/>
      <c r="DY179" s="1078"/>
      <c r="DZ179" s="1078"/>
      <c r="EA179" s="1078"/>
      <c r="EB179" s="1078"/>
      <c r="EC179" s="1078"/>
      <c r="ED179" s="1078"/>
      <c r="EE179" s="1078"/>
      <c r="EF179" s="1078"/>
      <c r="EG179" s="1078"/>
      <c r="EH179" s="1078"/>
      <c r="EI179" s="1078"/>
      <c r="EJ179" s="1078"/>
      <c r="EK179" s="1078"/>
      <c r="EL179" s="1078"/>
      <c r="EM179" s="1078"/>
      <c r="EN179" s="1078"/>
      <c r="EO179" s="1078"/>
      <c r="EP179" s="1078"/>
      <c r="EQ179" s="1078"/>
      <c r="ER179" s="1078"/>
      <c r="ES179" s="1078"/>
      <c r="ET179" s="1078"/>
      <c r="EU179" s="1078"/>
      <c r="EV179" s="1078"/>
      <c r="EW179" s="1078"/>
    </row>
    <row r="180" spans="1:153" s="5" customFormat="1" ht="15" hidden="1" customHeight="1" outlineLevel="1">
      <c r="A180" s="476"/>
      <c r="B180" s="476"/>
      <c r="C180" s="476"/>
      <c r="D180" s="476"/>
      <c r="E180" s="476"/>
      <c r="F180" s="476"/>
      <c r="H180" s="476"/>
      <c r="I180" s="464"/>
      <c r="P180" s="267"/>
      <c r="AB180" s="1075"/>
      <c r="AC180" s="1078"/>
      <c r="AD180" s="1078"/>
      <c r="AE180" s="1078"/>
      <c r="AF180" s="1078"/>
      <c r="AG180" s="1078"/>
      <c r="AH180" s="1078"/>
      <c r="AI180" s="1078"/>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c r="CL180" s="1078"/>
      <c r="CM180" s="1078"/>
      <c r="CN180" s="1078"/>
      <c r="CO180" s="1078"/>
      <c r="CP180" s="1078"/>
      <c r="CQ180" s="1078"/>
      <c r="CR180" s="1078"/>
      <c r="CS180" s="1078"/>
      <c r="CT180" s="1078"/>
      <c r="CU180" s="1078"/>
      <c r="CV180" s="1078"/>
      <c r="CW180" s="1078"/>
      <c r="CX180" s="1078"/>
      <c r="CY180" s="1078"/>
      <c r="CZ180" s="1078"/>
      <c r="DA180" s="1078"/>
      <c r="DB180" s="1078"/>
      <c r="DC180" s="1078"/>
      <c r="DD180" s="1078"/>
      <c r="DE180" s="1078"/>
      <c r="DF180" s="1078"/>
      <c r="DG180" s="1078"/>
      <c r="DH180" s="1078"/>
      <c r="DI180" s="1078"/>
      <c r="DJ180" s="1078"/>
      <c r="DK180" s="1078"/>
      <c r="DL180" s="1078"/>
      <c r="DM180" s="1078"/>
      <c r="DN180" s="1078"/>
      <c r="DO180" s="1078"/>
      <c r="DP180" s="1078"/>
      <c r="DQ180" s="1078"/>
      <c r="DR180" s="1078"/>
      <c r="DS180" s="1078"/>
      <c r="DT180" s="1078"/>
      <c r="DU180" s="1078"/>
      <c r="DV180" s="1078"/>
      <c r="DW180" s="1078"/>
      <c r="DX180" s="1078"/>
      <c r="DY180" s="1078"/>
      <c r="DZ180" s="1078"/>
      <c r="EA180" s="1078"/>
      <c r="EB180" s="1078"/>
      <c r="EC180" s="1078"/>
      <c r="ED180" s="1078"/>
      <c r="EE180" s="1078"/>
      <c r="EF180" s="1078"/>
      <c r="EG180" s="1078"/>
      <c r="EH180" s="1078"/>
      <c r="EI180" s="1078"/>
      <c r="EJ180" s="1078"/>
      <c r="EK180" s="1078"/>
      <c r="EL180" s="1078"/>
      <c r="EM180" s="1078"/>
      <c r="EN180" s="1078"/>
      <c r="EO180" s="1078"/>
      <c r="EP180" s="1078"/>
      <c r="EQ180" s="1078"/>
      <c r="ER180" s="1078"/>
      <c r="ES180" s="1078"/>
      <c r="ET180" s="1078"/>
      <c r="EU180" s="1078"/>
      <c r="EV180" s="1078"/>
      <c r="EW180" s="1078"/>
    </row>
    <row r="181" spans="1:153" s="5" customFormat="1" ht="18.75" hidden="1" customHeight="1" outlineLevel="1">
      <c r="A181" s="476"/>
      <c r="B181" s="268" t="s">
        <v>965</v>
      </c>
      <c r="C181" s="5" t="s">
        <v>966</v>
      </c>
      <c r="D181" s="1284" t="s">
        <v>967</v>
      </c>
      <c r="E181" s="1284"/>
      <c r="F181" s="1284"/>
      <c r="G181" s="1284"/>
      <c r="H181" s="1284"/>
      <c r="I181" s="268" t="s">
        <v>968</v>
      </c>
      <c r="J181" s="1291" t="s">
        <v>969</v>
      </c>
      <c r="K181" s="1292"/>
      <c r="L181" s="1293"/>
      <c r="M181" s="1294" t="s">
        <v>970</v>
      </c>
      <c r="N181" s="1294"/>
      <c r="O181" s="1294"/>
      <c r="P181" s="1295" t="s">
        <v>971</v>
      </c>
      <c r="Q181" s="1295"/>
      <c r="R181" s="1295"/>
      <c r="AB181" s="1075"/>
      <c r="AC181" s="1078"/>
      <c r="AD181" s="1078"/>
      <c r="AE181" s="1078"/>
      <c r="AF181" s="1078"/>
      <c r="AG181" s="1078"/>
      <c r="AH181" s="1078"/>
      <c r="AI181" s="1078"/>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c r="CL181" s="1078"/>
      <c r="CM181" s="1078"/>
      <c r="CN181" s="1078"/>
      <c r="CO181" s="1078"/>
      <c r="CP181" s="1078"/>
      <c r="CQ181" s="1078"/>
      <c r="CR181" s="1078"/>
      <c r="CS181" s="1078"/>
      <c r="CT181" s="1078"/>
      <c r="CU181" s="1078"/>
      <c r="CV181" s="1078"/>
      <c r="CW181" s="1078"/>
      <c r="CX181" s="1078"/>
      <c r="CY181" s="1078"/>
      <c r="CZ181" s="1078"/>
      <c r="DA181" s="1078"/>
      <c r="DB181" s="1078"/>
      <c r="DC181" s="1078"/>
      <c r="DD181" s="1078"/>
      <c r="DE181" s="1078"/>
      <c r="DF181" s="1078"/>
      <c r="DG181" s="1078"/>
      <c r="DH181" s="1078"/>
      <c r="DI181" s="1078"/>
      <c r="DJ181" s="1078"/>
      <c r="DK181" s="1078"/>
      <c r="DL181" s="1078"/>
      <c r="DM181" s="1078"/>
      <c r="DN181" s="1078"/>
      <c r="DO181" s="1078"/>
      <c r="DP181" s="1078"/>
      <c r="DQ181" s="1078"/>
      <c r="DR181" s="1078"/>
      <c r="DS181" s="1078"/>
      <c r="DT181" s="1078"/>
      <c r="DU181" s="1078"/>
      <c r="DV181" s="1078"/>
      <c r="DW181" s="1078"/>
      <c r="DX181" s="1078"/>
      <c r="DY181" s="1078"/>
      <c r="DZ181" s="1078"/>
      <c r="EA181" s="1078"/>
      <c r="EB181" s="1078"/>
      <c r="EC181" s="1078"/>
      <c r="ED181" s="1078"/>
      <c r="EE181" s="1078"/>
      <c r="EF181" s="1078"/>
      <c r="EG181" s="1078"/>
      <c r="EH181" s="1078"/>
      <c r="EI181" s="1078"/>
      <c r="EJ181" s="1078"/>
      <c r="EK181" s="1078"/>
      <c r="EL181" s="1078"/>
      <c r="EM181" s="1078"/>
      <c r="EN181" s="1078"/>
      <c r="EO181" s="1078"/>
      <c r="EP181" s="1078"/>
      <c r="EQ181" s="1078"/>
      <c r="ER181" s="1078"/>
      <c r="ES181" s="1078"/>
      <c r="ET181" s="1078"/>
      <c r="EU181" s="1078"/>
      <c r="EV181" s="1078"/>
      <c r="EW181" s="1078"/>
    </row>
    <row r="182" spans="1:153" s="5" customFormat="1" ht="57" hidden="1" customHeight="1" outlineLevel="1">
      <c r="A182" s="476"/>
      <c r="B182" s="268"/>
      <c r="D182" s="507" t="s">
        <v>972</v>
      </c>
      <c r="E182" s="269" t="s">
        <v>973</v>
      </c>
      <c r="F182" s="269" t="s">
        <v>974</v>
      </c>
      <c r="G182" s="269" t="s">
        <v>975</v>
      </c>
      <c r="H182" s="269" t="s">
        <v>976</v>
      </c>
      <c r="I182" s="270">
        <f>SUM(I183:I187)</f>
        <v>3.1250000000000002E-3</v>
      </c>
      <c r="J182" s="508" t="s">
        <v>977</v>
      </c>
      <c r="K182" s="271" t="s">
        <v>978</v>
      </c>
      <c r="L182" s="271" t="s">
        <v>704</v>
      </c>
      <c r="M182" s="509" t="s">
        <v>979</v>
      </c>
      <c r="N182" s="272" t="s">
        <v>107</v>
      </c>
      <c r="O182" s="272" t="s">
        <v>704</v>
      </c>
      <c r="P182" s="510" t="s">
        <v>980</v>
      </c>
      <c r="Q182" s="282" t="s">
        <v>981</v>
      </c>
      <c r="R182" s="282" t="s">
        <v>982</v>
      </c>
      <c r="AB182" s="1075"/>
      <c r="AC182" s="1078"/>
      <c r="AD182" s="1078"/>
      <c r="AE182" s="1078"/>
      <c r="AF182" s="1078"/>
      <c r="AG182" s="1078"/>
      <c r="AH182" s="1078"/>
      <c r="AI182" s="1078"/>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c r="CL182" s="1078"/>
      <c r="CM182" s="1078"/>
      <c r="CN182" s="1078"/>
      <c r="CO182" s="1078"/>
      <c r="CP182" s="1078"/>
      <c r="CQ182" s="1078"/>
      <c r="CR182" s="1078"/>
      <c r="CS182" s="1078"/>
      <c r="CT182" s="1078"/>
      <c r="CU182" s="1078"/>
      <c r="CV182" s="1078"/>
      <c r="CW182" s="1078"/>
      <c r="CX182" s="1078"/>
      <c r="CY182" s="1078"/>
      <c r="CZ182" s="1078"/>
      <c r="DA182" s="1078"/>
      <c r="DB182" s="1078"/>
      <c r="DC182" s="1078"/>
      <c r="DD182" s="1078"/>
      <c r="DE182" s="1078"/>
      <c r="DF182" s="1078"/>
      <c r="DG182" s="1078"/>
      <c r="DH182" s="1078"/>
      <c r="DI182" s="1078"/>
      <c r="DJ182" s="1078"/>
      <c r="DK182" s="1078"/>
      <c r="DL182" s="1078"/>
      <c r="DM182" s="1078"/>
      <c r="DN182" s="1078"/>
      <c r="DO182" s="1078"/>
      <c r="DP182" s="1078"/>
      <c r="DQ182" s="1078"/>
      <c r="DR182" s="1078"/>
      <c r="DS182" s="1078"/>
      <c r="DT182" s="1078"/>
      <c r="DU182" s="1078"/>
      <c r="DV182" s="1078"/>
      <c r="DW182" s="1078"/>
      <c r="DX182" s="1078"/>
      <c r="DY182" s="1078"/>
      <c r="DZ182" s="1078"/>
      <c r="EA182" s="1078"/>
      <c r="EB182" s="1078"/>
      <c r="EC182" s="1078"/>
      <c r="ED182" s="1078"/>
      <c r="EE182" s="1078"/>
      <c r="EF182" s="1078"/>
      <c r="EG182" s="1078"/>
      <c r="EH182" s="1078"/>
      <c r="EI182" s="1078"/>
      <c r="EJ182" s="1078"/>
      <c r="EK182" s="1078"/>
      <c r="EL182" s="1078"/>
      <c r="EM182" s="1078"/>
      <c r="EN182" s="1078"/>
      <c r="EO182" s="1078"/>
      <c r="EP182" s="1078"/>
      <c r="EQ182" s="1078"/>
      <c r="ER182" s="1078"/>
      <c r="ES182" s="1078"/>
      <c r="ET182" s="1078"/>
      <c r="EU182" s="1078"/>
      <c r="EV182" s="1078"/>
      <c r="EW182" s="1078"/>
    </row>
    <row r="183" spans="1:153" s="5" customFormat="1" ht="15" hidden="1" customHeight="1" outlineLevel="1">
      <c r="A183" s="476"/>
      <c r="B183" s="459" t="s">
        <v>983</v>
      </c>
      <c r="C183" s="5" t="s">
        <v>984</v>
      </c>
      <c r="D183" s="511"/>
      <c r="E183" s="511"/>
      <c r="F183" s="511"/>
      <c r="G183" s="512"/>
      <c r="H183" s="513"/>
      <c r="I183" s="273">
        <f>L183+O183+R183</f>
        <v>8.7500000000000013E-4</v>
      </c>
      <c r="J183" s="274">
        <v>230</v>
      </c>
      <c r="K183" s="514">
        <f>(D183*2+F183*2+5)*(E183+F183*2+5)/10^4</f>
        <v>2.5000000000000001E-3</v>
      </c>
      <c r="L183" s="514">
        <f>K183*J183/10^3</f>
        <v>5.750000000000001E-4</v>
      </c>
      <c r="M183" s="515">
        <v>17</v>
      </c>
      <c r="N183" s="738">
        <f>(D183*E183*G183)/10^6</f>
        <v>0</v>
      </c>
      <c r="O183" s="738">
        <f>N183*M183</f>
        <v>0</v>
      </c>
      <c r="P183" s="516">
        <v>120</v>
      </c>
      <c r="Q183" s="281">
        <f>K183</f>
        <v>2.5000000000000001E-3</v>
      </c>
      <c r="R183" s="280">
        <f>Q183*P183/10^3</f>
        <v>2.9999999999999997E-4</v>
      </c>
      <c r="AB183" s="1075"/>
      <c r="AC183" s="1078"/>
      <c r="AD183" s="1078"/>
      <c r="AE183" s="1078"/>
      <c r="AF183" s="1078"/>
      <c r="AG183" s="1078"/>
      <c r="AH183" s="1078"/>
      <c r="AI183" s="1078"/>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c r="CL183" s="1078"/>
      <c r="CM183" s="1078"/>
      <c r="CN183" s="1078"/>
      <c r="CO183" s="1078"/>
      <c r="CP183" s="1078"/>
      <c r="CQ183" s="1078"/>
      <c r="CR183" s="1078"/>
      <c r="CS183" s="1078"/>
      <c r="CT183" s="1078"/>
      <c r="CU183" s="1078"/>
      <c r="CV183" s="1078"/>
      <c r="CW183" s="1078"/>
      <c r="CX183" s="1078"/>
      <c r="CY183" s="1078"/>
      <c r="CZ183" s="1078"/>
      <c r="DA183" s="1078"/>
      <c r="DB183" s="1078"/>
      <c r="DC183" s="1078"/>
      <c r="DD183" s="1078"/>
      <c r="DE183" s="1078"/>
      <c r="DF183" s="1078"/>
      <c r="DG183" s="1078"/>
      <c r="DH183" s="1078"/>
      <c r="DI183" s="1078"/>
      <c r="DJ183" s="1078"/>
      <c r="DK183" s="1078"/>
      <c r="DL183" s="1078"/>
      <c r="DM183" s="1078"/>
      <c r="DN183" s="1078"/>
      <c r="DO183" s="1078"/>
      <c r="DP183" s="1078"/>
      <c r="DQ183" s="1078"/>
      <c r="DR183" s="1078"/>
      <c r="DS183" s="1078"/>
      <c r="DT183" s="1078"/>
      <c r="DU183" s="1078"/>
      <c r="DV183" s="1078"/>
      <c r="DW183" s="1078"/>
      <c r="DX183" s="1078"/>
      <c r="DY183" s="1078"/>
      <c r="DZ183" s="1078"/>
      <c r="EA183" s="1078"/>
      <c r="EB183" s="1078"/>
      <c r="EC183" s="1078"/>
      <c r="ED183" s="1078"/>
      <c r="EE183" s="1078"/>
      <c r="EF183" s="1078"/>
      <c r="EG183" s="1078"/>
      <c r="EH183" s="1078"/>
      <c r="EI183" s="1078"/>
      <c r="EJ183" s="1078"/>
      <c r="EK183" s="1078"/>
      <c r="EL183" s="1078"/>
      <c r="EM183" s="1078"/>
      <c r="EN183" s="1078"/>
      <c r="EO183" s="1078"/>
      <c r="EP183" s="1078"/>
      <c r="EQ183" s="1078"/>
      <c r="ER183" s="1078"/>
      <c r="ES183" s="1078"/>
      <c r="ET183" s="1078"/>
      <c r="EU183" s="1078"/>
      <c r="EV183" s="1078"/>
      <c r="EW183" s="1078"/>
    </row>
    <row r="184" spans="1:153" s="5" customFormat="1" ht="15" hidden="1" customHeight="1" outlineLevel="1">
      <c r="A184" s="476"/>
      <c r="B184" s="459" t="s">
        <v>985</v>
      </c>
      <c r="C184" s="5" t="s">
        <v>986</v>
      </c>
      <c r="D184" s="511"/>
      <c r="E184" s="511"/>
      <c r="F184" s="511"/>
      <c r="G184" s="511">
        <v>8</v>
      </c>
      <c r="H184" s="511">
        <f>F184-G184</f>
        <v>-8</v>
      </c>
      <c r="I184" s="273">
        <f>L184+O184+R184</f>
        <v>1.3499999999999999E-3</v>
      </c>
      <c r="J184" s="274">
        <v>180</v>
      </c>
      <c r="K184" s="514">
        <f>(D184*2+F184*2+5)*(E184+F184*2+5)/10^4</f>
        <v>2.5000000000000001E-3</v>
      </c>
      <c r="L184" s="514">
        <f>K184*J184/10^3</f>
        <v>4.4999999999999999E-4</v>
      </c>
      <c r="M184" s="515">
        <v>17</v>
      </c>
      <c r="N184" s="738">
        <f>(D184*E184*G184)/10^6</f>
        <v>0</v>
      </c>
      <c r="O184" s="738">
        <f>N184*M184</f>
        <v>0</v>
      </c>
      <c r="P184" s="516">
        <v>120</v>
      </c>
      <c r="Q184" s="281">
        <f>K184*3</f>
        <v>7.4999999999999997E-3</v>
      </c>
      <c r="R184" s="280">
        <f>Q184*P184/10^3</f>
        <v>8.9999999999999987E-4</v>
      </c>
      <c r="AB184" s="1075"/>
      <c r="AC184" s="1078"/>
      <c r="AD184" s="1078"/>
      <c r="AE184" s="1078"/>
      <c r="AF184" s="1078"/>
      <c r="AG184" s="1078"/>
      <c r="AH184" s="1078"/>
      <c r="AI184" s="1078"/>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c r="CL184" s="1078"/>
      <c r="CM184" s="1078"/>
      <c r="CN184" s="1078"/>
      <c r="CO184" s="1078"/>
      <c r="CP184" s="1078"/>
      <c r="CQ184" s="1078"/>
      <c r="CR184" s="1078"/>
      <c r="CS184" s="1078"/>
      <c r="CT184" s="1078"/>
      <c r="CU184" s="1078"/>
      <c r="CV184" s="1078"/>
      <c r="CW184" s="1078"/>
      <c r="CX184" s="1078"/>
      <c r="CY184" s="1078"/>
      <c r="CZ184" s="1078"/>
      <c r="DA184" s="1078"/>
      <c r="DB184" s="1078"/>
      <c r="DC184" s="1078"/>
      <c r="DD184" s="1078"/>
      <c r="DE184" s="1078"/>
      <c r="DF184" s="1078"/>
      <c r="DG184" s="1078"/>
      <c r="DH184" s="1078"/>
      <c r="DI184" s="1078"/>
      <c r="DJ184" s="1078"/>
      <c r="DK184" s="1078"/>
      <c r="DL184" s="1078"/>
      <c r="DM184" s="1078"/>
      <c r="DN184" s="1078"/>
      <c r="DO184" s="1078"/>
      <c r="DP184" s="1078"/>
      <c r="DQ184" s="1078"/>
      <c r="DR184" s="1078"/>
      <c r="DS184" s="1078"/>
      <c r="DT184" s="1078"/>
      <c r="DU184" s="1078"/>
      <c r="DV184" s="1078"/>
      <c r="DW184" s="1078"/>
      <c r="DX184" s="1078"/>
      <c r="DY184" s="1078"/>
      <c r="DZ184" s="1078"/>
      <c r="EA184" s="1078"/>
      <c r="EB184" s="1078"/>
      <c r="EC184" s="1078"/>
      <c r="ED184" s="1078"/>
      <c r="EE184" s="1078"/>
      <c r="EF184" s="1078"/>
      <c r="EG184" s="1078"/>
      <c r="EH184" s="1078"/>
      <c r="EI184" s="1078"/>
      <c r="EJ184" s="1078"/>
      <c r="EK184" s="1078"/>
      <c r="EL184" s="1078"/>
      <c r="EM184" s="1078"/>
      <c r="EN184" s="1078"/>
      <c r="EO184" s="1078"/>
      <c r="EP184" s="1078"/>
      <c r="EQ184" s="1078"/>
      <c r="ER184" s="1078"/>
      <c r="ES184" s="1078"/>
      <c r="ET184" s="1078"/>
      <c r="EU184" s="1078"/>
      <c r="EV184" s="1078"/>
      <c r="EW184" s="1078"/>
    </row>
    <row r="185" spans="1:153" s="5" customFormat="1" ht="15" hidden="1" customHeight="1" outlineLevel="1">
      <c r="A185" s="476"/>
      <c r="B185" s="459" t="s">
        <v>987</v>
      </c>
      <c r="C185" s="5" t="s">
        <v>912</v>
      </c>
      <c r="D185" s="139"/>
      <c r="E185" s="139"/>
      <c r="F185" s="139"/>
      <c r="G185" s="139">
        <v>5</v>
      </c>
      <c r="H185" s="139">
        <v>5</v>
      </c>
      <c r="I185" s="273">
        <f>L185+O185+R185</f>
        <v>8.9999999999999998E-4</v>
      </c>
      <c r="J185" s="274">
        <v>180</v>
      </c>
      <c r="K185" s="514">
        <f>(D185*2+F185*2+5)*(E185+F185*2+5)/10^4</f>
        <v>2.5000000000000001E-3</v>
      </c>
      <c r="L185" s="514">
        <f>K185*J185/10^3</f>
        <v>4.4999999999999999E-4</v>
      </c>
      <c r="M185" s="283"/>
      <c r="N185" s="738"/>
      <c r="O185" s="738">
        <f>N185*M185/10^3</f>
        <v>0</v>
      </c>
      <c r="P185" s="516">
        <v>180</v>
      </c>
      <c r="Q185" s="281">
        <f>K185</f>
        <v>2.5000000000000001E-3</v>
      </c>
      <c r="R185" s="280">
        <f>Q185*P185/10^3</f>
        <v>4.4999999999999999E-4</v>
      </c>
      <c r="AB185" s="1075"/>
      <c r="AC185" s="1078"/>
      <c r="AD185" s="1078"/>
      <c r="AE185" s="1078"/>
      <c r="AF185" s="1078"/>
      <c r="AG185" s="1078"/>
      <c r="AH185" s="1078"/>
      <c r="AI185" s="1078"/>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c r="CL185" s="1078"/>
      <c r="CM185" s="1078"/>
      <c r="CN185" s="1078"/>
      <c r="CO185" s="1078"/>
      <c r="CP185" s="1078"/>
      <c r="CQ185" s="1078"/>
      <c r="CR185" s="1078"/>
      <c r="CS185" s="1078"/>
      <c r="CT185" s="1078"/>
      <c r="CU185" s="1078"/>
      <c r="CV185" s="1078"/>
      <c r="CW185" s="1078"/>
      <c r="CX185" s="1078"/>
      <c r="CY185" s="1078"/>
      <c r="CZ185" s="1078"/>
      <c r="DA185" s="1078"/>
      <c r="DB185" s="1078"/>
      <c r="DC185" s="1078"/>
      <c r="DD185" s="1078"/>
      <c r="DE185" s="1078"/>
      <c r="DF185" s="1078"/>
      <c r="DG185" s="1078"/>
      <c r="DH185" s="1078"/>
      <c r="DI185" s="1078"/>
      <c r="DJ185" s="1078"/>
      <c r="DK185" s="1078"/>
      <c r="DL185" s="1078"/>
      <c r="DM185" s="1078"/>
      <c r="DN185" s="1078"/>
      <c r="DO185" s="1078"/>
      <c r="DP185" s="1078"/>
      <c r="DQ185" s="1078"/>
      <c r="DR185" s="1078"/>
      <c r="DS185" s="1078"/>
      <c r="DT185" s="1078"/>
      <c r="DU185" s="1078"/>
      <c r="DV185" s="1078"/>
      <c r="DW185" s="1078"/>
      <c r="DX185" s="1078"/>
      <c r="DY185" s="1078"/>
      <c r="DZ185" s="1078"/>
      <c r="EA185" s="1078"/>
      <c r="EB185" s="1078"/>
      <c r="EC185" s="1078"/>
      <c r="ED185" s="1078"/>
      <c r="EE185" s="1078"/>
      <c r="EF185" s="1078"/>
      <c r="EG185" s="1078"/>
      <c r="EH185" s="1078"/>
      <c r="EI185" s="1078"/>
      <c r="EJ185" s="1078"/>
      <c r="EK185" s="1078"/>
      <c r="EL185" s="1078"/>
      <c r="EM185" s="1078"/>
      <c r="EN185" s="1078"/>
      <c r="EO185" s="1078"/>
      <c r="EP185" s="1078"/>
      <c r="EQ185" s="1078"/>
      <c r="ER185" s="1078"/>
      <c r="ES185" s="1078"/>
      <c r="ET185" s="1078"/>
      <c r="EU185" s="1078"/>
      <c r="EV185" s="1078"/>
      <c r="EW185" s="1078"/>
    </row>
    <row r="186" spans="1:153" s="5" customFormat="1" ht="15" hidden="1" customHeight="1" outlineLevel="1">
      <c r="A186" s="476"/>
      <c r="B186" s="459"/>
      <c r="D186" s="139"/>
      <c r="E186" s="139"/>
      <c r="F186" s="139"/>
      <c r="G186" s="139"/>
      <c r="H186" s="139"/>
      <c r="I186" s="273">
        <f>L186+O186+R186</f>
        <v>0</v>
      </c>
      <c r="J186" s="274"/>
      <c r="K186" s="514">
        <f>(D186*2+F186*2+5)*(E186+F186*2+5)/10^4</f>
        <v>2.5000000000000001E-3</v>
      </c>
      <c r="L186" s="514">
        <f>K186*J186/10^3</f>
        <v>0</v>
      </c>
      <c r="M186" s="283"/>
      <c r="N186" s="738"/>
      <c r="O186" s="738">
        <f>N186*M186/10^3</f>
        <v>0</v>
      </c>
      <c r="P186" s="516"/>
      <c r="Q186" s="281">
        <f>K186</f>
        <v>2.5000000000000001E-3</v>
      </c>
      <c r="R186" s="280">
        <f>Q186*P186/10^3</f>
        <v>0</v>
      </c>
      <c r="AB186" s="1075"/>
      <c r="AC186" s="1078"/>
      <c r="AD186" s="1078"/>
      <c r="AE186" s="1078"/>
      <c r="AF186" s="1078"/>
      <c r="AG186" s="1078"/>
      <c r="AH186" s="1078"/>
      <c r="AI186" s="1078"/>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c r="CL186" s="1078"/>
      <c r="CM186" s="1078"/>
      <c r="CN186" s="1078"/>
      <c r="CO186" s="1078"/>
      <c r="CP186" s="1078"/>
      <c r="CQ186" s="1078"/>
      <c r="CR186" s="1078"/>
      <c r="CS186" s="1078"/>
      <c r="CT186" s="1078"/>
      <c r="CU186" s="1078"/>
      <c r="CV186" s="1078"/>
      <c r="CW186" s="1078"/>
      <c r="CX186" s="1078"/>
      <c r="CY186" s="1078"/>
      <c r="CZ186" s="1078"/>
      <c r="DA186" s="1078"/>
      <c r="DB186" s="1078"/>
      <c r="DC186" s="1078"/>
      <c r="DD186" s="1078"/>
      <c r="DE186" s="1078"/>
      <c r="DF186" s="1078"/>
      <c r="DG186" s="1078"/>
      <c r="DH186" s="1078"/>
      <c r="DI186" s="1078"/>
      <c r="DJ186" s="1078"/>
      <c r="DK186" s="1078"/>
      <c r="DL186" s="1078"/>
      <c r="DM186" s="1078"/>
      <c r="DN186" s="1078"/>
      <c r="DO186" s="1078"/>
      <c r="DP186" s="1078"/>
      <c r="DQ186" s="1078"/>
      <c r="DR186" s="1078"/>
      <c r="DS186" s="1078"/>
      <c r="DT186" s="1078"/>
      <c r="DU186" s="1078"/>
      <c r="DV186" s="1078"/>
      <c r="DW186" s="1078"/>
      <c r="DX186" s="1078"/>
      <c r="DY186" s="1078"/>
      <c r="DZ186" s="1078"/>
      <c r="EA186" s="1078"/>
      <c r="EB186" s="1078"/>
      <c r="EC186" s="1078"/>
      <c r="ED186" s="1078"/>
      <c r="EE186" s="1078"/>
      <c r="EF186" s="1078"/>
      <c r="EG186" s="1078"/>
      <c r="EH186" s="1078"/>
      <c r="EI186" s="1078"/>
      <c r="EJ186" s="1078"/>
      <c r="EK186" s="1078"/>
      <c r="EL186" s="1078"/>
      <c r="EM186" s="1078"/>
      <c r="EN186" s="1078"/>
      <c r="EO186" s="1078"/>
      <c r="EP186" s="1078"/>
      <c r="EQ186" s="1078"/>
      <c r="ER186" s="1078"/>
      <c r="ES186" s="1078"/>
      <c r="ET186" s="1078"/>
      <c r="EU186" s="1078"/>
      <c r="EV186" s="1078"/>
      <c r="EW186" s="1078"/>
    </row>
    <row r="187" spans="1:153" s="5" customFormat="1" ht="15" hidden="1" customHeight="1" outlineLevel="1">
      <c r="A187" s="476"/>
      <c r="B187" s="459"/>
      <c r="D187" s="139"/>
      <c r="E187" s="139"/>
      <c r="F187" s="139"/>
      <c r="G187" s="139"/>
      <c r="H187" s="139"/>
      <c r="I187" s="273">
        <f>L187+O187+R187</f>
        <v>0</v>
      </c>
      <c r="J187" s="274"/>
      <c r="K187" s="514">
        <f>(D187*2+F187*2+5)*(E187+F187*2+5)/10^4</f>
        <v>2.5000000000000001E-3</v>
      </c>
      <c r="L187" s="514">
        <f>K187*J187/10^3</f>
        <v>0</v>
      </c>
      <c r="M187" s="283"/>
      <c r="N187" s="738"/>
      <c r="O187" s="738">
        <f>N187*M187/10^3</f>
        <v>0</v>
      </c>
      <c r="P187" s="516"/>
      <c r="Q187" s="281">
        <f>K187</f>
        <v>2.5000000000000001E-3</v>
      </c>
      <c r="R187" s="280">
        <f>Q187*P187/10^3</f>
        <v>0</v>
      </c>
      <c r="AB187" s="1075"/>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c r="CL187" s="1078"/>
      <c r="CM187" s="1078"/>
      <c r="CN187" s="1078"/>
      <c r="CO187" s="1078"/>
      <c r="CP187" s="1078"/>
      <c r="CQ187" s="1078"/>
      <c r="CR187" s="1078"/>
      <c r="CS187" s="1078"/>
      <c r="CT187" s="1078"/>
      <c r="CU187" s="1078"/>
      <c r="CV187" s="1078"/>
      <c r="CW187" s="1078"/>
      <c r="CX187" s="1078"/>
      <c r="CY187" s="1078"/>
      <c r="CZ187" s="1078"/>
      <c r="DA187" s="1078"/>
      <c r="DB187" s="1078"/>
      <c r="DC187" s="1078"/>
      <c r="DD187" s="1078"/>
      <c r="DE187" s="1078"/>
      <c r="DF187" s="1078"/>
      <c r="DG187" s="1078"/>
      <c r="DH187" s="1078"/>
      <c r="DI187" s="1078"/>
      <c r="DJ187" s="1078"/>
      <c r="DK187" s="1078"/>
      <c r="DL187" s="1078"/>
      <c r="DM187" s="1078"/>
      <c r="DN187" s="1078"/>
      <c r="DO187" s="1078"/>
      <c r="DP187" s="1078"/>
      <c r="DQ187" s="1078"/>
      <c r="DR187" s="1078"/>
      <c r="DS187" s="1078"/>
      <c r="DT187" s="1078"/>
      <c r="DU187" s="1078"/>
      <c r="DV187" s="1078"/>
      <c r="DW187" s="1078"/>
      <c r="DX187" s="1078"/>
      <c r="DY187" s="1078"/>
      <c r="DZ187" s="1078"/>
      <c r="EA187" s="1078"/>
      <c r="EB187" s="1078"/>
      <c r="EC187" s="1078"/>
      <c r="ED187" s="1078"/>
      <c r="EE187" s="1078"/>
      <c r="EF187" s="1078"/>
      <c r="EG187" s="1078"/>
      <c r="EH187" s="1078"/>
      <c r="EI187" s="1078"/>
      <c r="EJ187" s="1078"/>
      <c r="EK187" s="1078"/>
      <c r="EL187" s="1078"/>
      <c r="EM187" s="1078"/>
      <c r="EN187" s="1078"/>
      <c r="EO187" s="1078"/>
      <c r="EP187" s="1078"/>
      <c r="EQ187" s="1078"/>
      <c r="ER187" s="1078"/>
      <c r="ES187" s="1078"/>
      <c r="ET187" s="1078"/>
      <c r="EU187" s="1078"/>
      <c r="EV187" s="1078"/>
      <c r="EW187" s="1078"/>
    </row>
    <row r="188" spans="1:153" s="5" customFormat="1" ht="15" customHeight="1" collapsed="1">
      <c r="A188" s="476"/>
      <c r="B188" s="476"/>
      <c r="C188" s="476"/>
      <c r="D188" s="476"/>
      <c r="E188" s="476"/>
      <c r="F188" s="476"/>
      <c r="H188" s="476"/>
      <c r="I188" s="476"/>
      <c r="J188" s="464"/>
      <c r="K188" s="464"/>
      <c r="L188" s="464"/>
      <c r="M188" s="464"/>
      <c r="N188" s="464"/>
      <c r="O188" s="464"/>
      <c r="P188" s="4"/>
      <c r="Q188" s="464"/>
      <c r="R188" s="74"/>
      <c r="AB188" s="1075"/>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c r="CL188" s="1078"/>
      <c r="CM188" s="1078"/>
      <c r="CN188" s="1078"/>
      <c r="CO188" s="1078"/>
      <c r="CP188" s="1078"/>
      <c r="CQ188" s="1078"/>
      <c r="CR188" s="1078"/>
      <c r="CS188" s="1078"/>
      <c r="CT188" s="1078"/>
      <c r="CU188" s="1078"/>
      <c r="CV188" s="1078"/>
      <c r="CW188" s="1078"/>
      <c r="CX188" s="1078"/>
      <c r="CY188" s="1078"/>
      <c r="CZ188" s="1078"/>
      <c r="DA188" s="1078"/>
      <c r="DB188" s="1078"/>
      <c r="DC188" s="1078"/>
      <c r="DD188" s="1078"/>
      <c r="DE188" s="1078"/>
      <c r="DF188" s="1078"/>
      <c r="DG188" s="1078"/>
      <c r="DH188" s="1078"/>
      <c r="DI188" s="1078"/>
      <c r="DJ188" s="1078"/>
      <c r="DK188" s="1078"/>
      <c r="DL188" s="1078"/>
      <c r="DM188" s="1078"/>
      <c r="DN188" s="1078"/>
      <c r="DO188" s="1078"/>
      <c r="DP188" s="1078"/>
      <c r="DQ188" s="1078"/>
      <c r="DR188" s="1078"/>
      <c r="DS188" s="1078"/>
      <c r="DT188" s="1078"/>
      <c r="DU188" s="1078"/>
      <c r="DV188" s="1078"/>
      <c r="DW188" s="1078"/>
      <c r="DX188" s="1078"/>
      <c r="DY188" s="1078"/>
      <c r="DZ188" s="1078"/>
      <c r="EA188" s="1078"/>
      <c r="EB188" s="1078"/>
      <c r="EC188" s="1078"/>
      <c r="ED188" s="1078"/>
      <c r="EE188" s="1078"/>
      <c r="EF188" s="1078"/>
      <c r="EG188" s="1078"/>
      <c r="EH188" s="1078"/>
      <c r="EI188" s="1078"/>
      <c r="EJ188" s="1078"/>
      <c r="EK188" s="1078"/>
      <c r="EL188" s="1078"/>
      <c r="EM188" s="1078"/>
      <c r="EN188" s="1078"/>
      <c r="EO188" s="1078"/>
      <c r="EP188" s="1078"/>
      <c r="EQ188" s="1078"/>
      <c r="ER188" s="1078"/>
      <c r="ES188" s="1078"/>
      <c r="ET188" s="1078"/>
      <c r="EU188" s="1078"/>
      <c r="EV188" s="1078"/>
      <c r="EW188" s="1078"/>
    </row>
    <row r="189" spans="1:153" s="5" customFormat="1" ht="15" customHeight="1">
      <c r="A189" s="1264" t="s">
        <v>823</v>
      </c>
      <c r="B189" s="1266" t="s">
        <v>988</v>
      </c>
      <c r="C189" s="1267"/>
      <c r="D189" s="1270" t="s">
        <v>0</v>
      </c>
      <c r="E189" s="1271"/>
      <c r="F189" s="1272"/>
      <c r="G189" s="1273" t="s">
        <v>989</v>
      </c>
      <c r="H189" s="1264" t="s">
        <v>990</v>
      </c>
      <c r="I189" s="1275" t="s">
        <v>991</v>
      </c>
      <c r="J189" s="1276"/>
      <c r="K189" s="1279" t="s">
        <v>830</v>
      </c>
      <c r="L189" s="1279"/>
      <c r="M189" s="1279"/>
      <c r="N189" s="1279"/>
      <c r="O189" s="1279"/>
      <c r="P189" s="1279"/>
      <c r="Q189" s="1279"/>
      <c r="R189" s="1285" t="s">
        <v>992</v>
      </c>
      <c r="S189" s="1285"/>
      <c r="T189" s="1285"/>
      <c r="W189" s="85"/>
      <c r="AB189" s="1075"/>
      <c r="AC189" s="1078"/>
      <c r="AD189" s="1078"/>
      <c r="AE189" s="1078"/>
      <c r="AF189" s="1078"/>
      <c r="AG189" s="1078"/>
      <c r="AH189" s="1078"/>
      <c r="AI189" s="1078"/>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c r="CL189" s="1078"/>
      <c r="CM189" s="1078"/>
      <c r="CN189" s="1078"/>
      <c r="CO189" s="1078"/>
      <c r="CP189" s="1078"/>
      <c r="CQ189" s="1078"/>
      <c r="CR189" s="1078"/>
      <c r="CS189" s="1078"/>
      <c r="CT189" s="1078"/>
      <c r="CU189" s="1078"/>
      <c r="CV189" s="1078"/>
      <c r="CW189" s="1078"/>
      <c r="CX189" s="1078"/>
      <c r="CY189" s="1078"/>
      <c r="CZ189" s="1078"/>
      <c r="DA189" s="1078"/>
      <c r="DB189" s="1078"/>
      <c r="DC189" s="1078"/>
      <c r="DD189" s="1078"/>
      <c r="DE189" s="1078"/>
      <c r="DF189" s="1078"/>
      <c r="DG189" s="1078"/>
      <c r="DH189" s="1078"/>
      <c r="DI189" s="1078"/>
      <c r="DJ189" s="1078"/>
      <c r="DK189" s="1078"/>
      <c r="DL189" s="1078"/>
      <c r="DM189" s="1078"/>
      <c r="DN189" s="1078"/>
      <c r="DO189" s="1078"/>
      <c r="DP189" s="1078"/>
      <c r="DQ189" s="1078"/>
      <c r="DR189" s="1078"/>
      <c r="DS189" s="1078"/>
      <c r="DT189" s="1078"/>
      <c r="DU189" s="1078"/>
      <c r="DV189" s="1078"/>
      <c r="DW189" s="1078"/>
      <c r="DX189" s="1078"/>
      <c r="DY189" s="1078"/>
      <c r="DZ189" s="1078"/>
      <c r="EA189" s="1078"/>
      <c r="EB189" s="1078"/>
      <c r="EC189" s="1078"/>
      <c r="ED189" s="1078"/>
      <c r="EE189" s="1078"/>
      <c r="EF189" s="1078"/>
      <c r="EG189" s="1078"/>
      <c r="EH189" s="1078"/>
      <c r="EI189" s="1078"/>
      <c r="EJ189" s="1078"/>
      <c r="EK189" s="1078"/>
      <c r="EL189" s="1078"/>
      <c r="EM189" s="1078"/>
      <c r="EN189" s="1078"/>
      <c r="EO189" s="1078"/>
      <c r="EP189" s="1078"/>
      <c r="EQ189" s="1078"/>
      <c r="ER189" s="1078"/>
      <c r="ES189" s="1078"/>
      <c r="ET189" s="1078"/>
      <c r="EU189" s="1078"/>
      <c r="EV189" s="1078"/>
      <c r="EW189" s="1078"/>
    </row>
    <row r="190" spans="1:153" s="5" customFormat="1" ht="21" customHeight="1">
      <c r="A190" s="1265"/>
      <c r="B190" s="1268"/>
      <c r="C190" s="1269"/>
      <c r="D190" s="58" t="s">
        <v>993</v>
      </c>
      <c r="E190" s="58" t="s">
        <v>994</v>
      </c>
      <c r="F190" s="59" t="s">
        <v>995</v>
      </c>
      <c r="G190" s="1274"/>
      <c r="H190" s="1265"/>
      <c r="I190" s="1277"/>
      <c r="J190" s="1278"/>
      <c r="K190" s="1279"/>
      <c r="L190" s="1279"/>
      <c r="M190" s="1279"/>
      <c r="N190" s="1279"/>
      <c r="O190" s="1279"/>
      <c r="P190" s="1279"/>
      <c r="Q190" s="1279"/>
      <c r="R190" s="1286"/>
      <c r="S190" s="1286"/>
      <c r="T190" s="1286"/>
      <c r="W190" s="85"/>
      <c r="X190" s="85"/>
      <c r="Y190" s="85"/>
      <c r="Z190" s="85"/>
      <c r="AA190" s="85"/>
      <c r="AB190" s="1075"/>
      <c r="AC190" s="1078"/>
      <c r="AD190" s="1078"/>
      <c r="AE190" s="1078"/>
      <c r="AF190" s="1078"/>
      <c r="AG190" s="1078"/>
      <c r="AH190" s="1078"/>
      <c r="AI190" s="1078"/>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c r="CL190" s="1078"/>
      <c r="CM190" s="1078"/>
      <c r="CN190" s="1078"/>
      <c r="CO190" s="1078"/>
      <c r="CP190" s="1078"/>
      <c r="CQ190" s="1078"/>
      <c r="CR190" s="1078"/>
      <c r="CS190" s="1078"/>
      <c r="CT190" s="1078"/>
      <c r="CU190" s="1078"/>
      <c r="CV190" s="1078"/>
      <c r="CW190" s="1078"/>
      <c r="CX190" s="1078"/>
      <c r="CY190" s="1078"/>
      <c r="CZ190" s="1078"/>
      <c r="DA190" s="1078"/>
      <c r="DB190" s="1078"/>
      <c r="DC190" s="1078"/>
      <c r="DD190" s="1078"/>
      <c r="DE190" s="1078"/>
      <c r="DF190" s="1078"/>
      <c r="DG190" s="1078"/>
      <c r="DH190" s="1078"/>
      <c r="DI190" s="1078"/>
      <c r="DJ190" s="1078"/>
      <c r="DK190" s="1078"/>
      <c r="DL190" s="1078"/>
      <c r="DM190" s="1078"/>
      <c r="DN190" s="1078"/>
      <c r="DO190" s="1078"/>
      <c r="DP190" s="1078"/>
      <c r="DQ190" s="1078"/>
      <c r="DR190" s="1078"/>
      <c r="DS190" s="1078"/>
      <c r="DT190" s="1078"/>
      <c r="DU190" s="1078"/>
      <c r="DV190" s="1078"/>
      <c r="DW190" s="1078"/>
      <c r="DX190" s="1078"/>
      <c r="DY190" s="1078"/>
      <c r="DZ190" s="1078"/>
      <c r="EA190" s="1078"/>
      <c r="EB190" s="1078"/>
      <c r="EC190" s="1078"/>
      <c r="ED190" s="1078"/>
      <c r="EE190" s="1078"/>
      <c r="EF190" s="1078"/>
      <c r="EG190" s="1078"/>
      <c r="EH190" s="1078"/>
      <c r="EI190" s="1078"/>
      <c r="EJ190" s="1078"/>
      <c r="EK190" s="1078"/>
      <c r="EL190" s="1078"/>
      <c r="EM190" s="1078"/>
      <c r="EN190" s="1078"/>
      <c r="EO190" s="1078"/>
      <c r="EP190" s="1078"/>
      <c r="EQ190" s="1078"/>
      <c r="ER190" s="1078"/>
      <c r="ES190" s="1078"/>
      <c r="ET190" s="1078"/>
      <c r="EU190" s="1078"/>
      <c r="EV190" s="1078"/>
      <c r="EW190" s="1078"/>
    </row>
    <row r="191" spans="1:153" s="5" customFormat="1" ht="21" customHeight="1">
      <c r="A191" s="60">
        <v>1</v>
      </c>
      <c r="B191" s="262" t="s">
        <v>996</v>
      </c>
      <c r="C191" s="263"/>
      <c r="D191" s="61"/>
      <c r="E191" s="61">
        <v>4</v>
      </c>
      <c r="F191" s="62">
        <f>D191+E191</f>
        <v>4</v>
      </c>
      <c r="G191" s="63">
        <f>F191*$R$8</f>
        <v>3568</v>
      </c>
      <c r="H191" s="60"/>
      <c r="I191" s="1287"/>
      <c r="J191" s="1288"/>
      <c r="K191" s="428" t="s">
        <v>1083</v>
      </c>
      <c r="L191" s="429"/>
      <c r="M191" s="429"/>
      <c r="N191" s="429"/>
      <c r="O191" s="429"/>
      <c r="P191" s="429"/>
      <c r="Q191" s="430"/>
      <c r="R191" s="1289"/>
      <c r="S191" s="1289"/>
      <c r="T191" s="1289"/>
      <c r="W191" s="85"/>
      <c r="AB191" s="1075"/>
      <c r="AC191" s="1078"/>
      <c r="AD191" s="1078"/>
      <c r="AE191" s="1078"/>
      <c r="AF191" s="1078"/>
      <c r="AG191" s="1078"/>
      <c r="AH191" s="1078"/>
      <c r="AI191" s="1078"/>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c r="CL191" s="1078"/>
      <c r="CM191" s="1078"/>
      <c r="CN191" s="1078"/>
      <c r="CO191" s="1078"/>
      <c r="CP191" s="1078"/>
      <c r="CQ191" s="1078"/>
      <c r="CR191" s="1078"/>
      <c r="CS191" s="1078"/>
      <c r="CT191" s="1078"/>
      <c r="CU191" s="1078"/>
      <c r="CV191" s="1078"/>
      <c r="CW191" s="1078"/>
      <c r="CX191" s="1078"/>
      <c r="CY191" s="1078"/>
      <c r="CZ191" s="1078"/>
      <c r="DA191" s="1078"/>
      <c r="DB191" s="1078"/>
      <c r="DC191" s="1078"/>
      <c r="DD191" s="1078"/>
      <c r="DE191" s="1078"/>
      <c r="DF191" s="1078"/>
      <c r="DG191" s="1078"/>
      <c r="DH191" s="1078"/>
      <c r="DI191" s="1078"/>
      <c r="DJ191" s="1078"/>
      <c r="DK191" s="1078"/>
      <c r="DL191" s="1078"/>
      <c r="DM191" s="1078"/>
      <c r="DN191" s="1078"/>
      <c r="DO191" s="1078"/>
      <c r="DP191" s="1078"/>
      <c r="DQ191" s="1078"/>
      <c r="DR191" s="1078"/>
      <c r="DS191" s="1078"/>
      <c r="DT191" s="1078"/>
      <c r="DU191" s="1078"/>
      <c r="DV191" s="1078"/>
      <c r="DW191" s="1078"/>
      <c r="DX191" s="1078"/>
      <c r="DY191" s="1078"/>
      <c r="DZ191" s="1078"/>
      <c r="EA191" s="1078"/>
      <c r="EB191" s="1078"/>
      <c r="EC191" s="1078"/>
      <c r="ED191" s="1078"/>
      <c r="EE191" s="1078"/>
      <c r="EF191" s="1078"/>
      <c r="EG191" s="1078"/>
      <c r="EH191" s="1078"/>
      <c r="EI191" s="1078"/>
      <c r="EJ191" s="1078"/>
      <c r="EK191" s="1078"/>
      <c r="EL191" s="1078"/>
      <c r="EM191" s="1078"/>
      <c r="EN191" s="1078"/>
      <c r="EO191" s="1078"/>
      <c r="EP191" s="1078"/>
      <c r="EQ191" s="1078"/>
      <c r="ER191" s="1078"/>
      <c r="ES191" s="1078"/>
      <c r="ET191" s="1078"/>
      <c r="EU191" s="1078"/>
      <c r="EV191" s="1078"/>
      <c r="EW191" s="1078"/>
    </row>
    <row r="192" spans="1:153" s="5" customFormat="1" ht="15.75" customHeight="1">
      <c r="A192" s="60">
        <v>2</v>
      </c>
      <c r="B192" s="262" t="s">
        <v>160</v>
      </c>
      <c r="C192" s="263"/>
      <c r="D192" s="61"/>
      <c r="E192" s="61">
        <v>4</v>
      </c>
      <c r="F192" s="62">
        <f t="shared" ref="F192:F226" si="56">D192+E192</f>
        <v>4</v>
      </c>
      <c r="G192" s="63">
        <f t="shared" ref="G192:G226" si="57">F192*$R$8</f>
        <v>3568</v>
      </c>
      <c r="H192" s="60"/>
      <c r="I192" s="1290"/>
      <c r="J192" s="1290"/>
      <c r="K192" s="428" t="s">
        <v>1084</v>
      </c>
      <c r="L192" s="429"/>
      <c r="M192" s="429"/>
      <c r="N192" s="429"/>
      <c r="O192" s="429"/>
      <c r="P192" s="429"/>
      <c r="Q192" s="430"/>
      <c r="R192" s="1289"/>
      <c r="S192" s="1289"/>
      <c r="T192" s="1289"/>
      <c r="W192" s="85"/>
      <c r="AB192" s="1075"/>
      <c r="AC192" s="1078"/>
      <c r="AD192" s="1078"/>
      <c r="AE192" s="1078"/>
      <c r="AF192" s="1078"/>
      <c r="AG192" s="1078"/>
      <c r="AH192" s="1078"/>
      <c r="AI192" s="1078"/>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c r="CL192" s="1078"/>
      <c r="CM192" s="1078"/>
      <c r="CN192" s="1078"/>
      <c r="CO192" s="1078"/>
      <c r="CP192" s="1078"/>
      <c r="CQ192" s="1078"/>
      <c r="CR192" s="1078"/>
      <c r="CS192" s="1078"/>
      <c r="CT192" s="1078"/>
      <c r="CU192" s="1078"/>
      <c r="CV192" s="1078"/>
      <c r="CW192" s="1078"/>
      <c r="CX192" s="1078"/>
      <c r="CY192" s="1078"/>
      <c r="CZ192" s="1078"/>
      <c r="DA192" s="1078"/>
      <c r="DB192" s="1078"/>
      <c r="DC192" s="1078"/>
      <c r="DD192" s="1078"/>
      <c r="DE192" s="1078"/>
      <c r="DF192" s="1078"/>
      <c r="DG192" s="1078"/>
      <c r="DH192" s="1078"/>
      <c r="DI192" s="1078"/>
      <c r="DJ192" s="1078"/>
      <c r="DK192" s="1078"/>
      <c r="DL192" s="1078"/>
      <c r="DM192" s="1078"/>
      <c r="DN192" s="1078"/>
      <c r="DO192" s="1078"/>
      <c r="DP192" s="1078"/>
      <c r="DQ192" s="1078"/>
      <c r="DR192" s="1078"/>
      <c r="DS192" s="1078"/>
      <c r="DT192" s="1078"/>
      <c r="DU192" s="1078"/>
      <c r="DV192" s="1078"/>
      <c r="DW192" s="1078"/>
      <c r="DX192" s="1078"/>
      <c r="DY192" s="1078"/>
      <c r="DZ192" s="1078"/>
      <c r="EA192" s="1078"/>
      <c r="EB192" s="1078"/>
      <c r="EC192" s="1078"/>
      <c r="ED192" s="1078"/>
      <c r="EE192" s="1078"/>
      <c r="EF192" s="1078"/>
      <c r="EG192" s="1078"/>
      <c r="EH192" s="1078"/>
      <c r="EI192" s="1078"/>
      <c r="EJ192" s="1078"/>
      <c r="EK192" s="1078"/>
      <c r="EL192" s="1078"/>
      <c r="EM192" s="1078"/>
      <c r="EN192" s="1078"/>
      <c r="EO192" s="1078"/>
      <c r="EP192" s="1078"/>
      <c r="EQ192" s="1078"/>
      <c r="ER192" s="1078"/>
      <c r="ES192" s="1078"/>
      <c r="ET192" s="1078"/>
      <c r="EU192" s="1078"/>
      <c r="EV192" s="1078"/>
      <c r="EW192" s="1078"/>
    </row>
    <row r="193" spans="1:153" s="5" customFormat="1" ht="15.75" customHeight="1">
      <c r="A193" s="60">
        <v>3</v>
      </c>
      <c r="B193" s="262" t="s">
        <v>1085</v>
      </c>
      <c r="C193" s="263"/>
      <c r="D193" s="61"/>
      <c r="E193" s="61">
        <v>6</v>
      </c>
      <c r="F193" s="62">
        <f t="shared" si="56"/>
        <v>6</v>
      </c>
      <c r="G193" s="63">
        <f t="shared" si="57"/>
        <v>5352</v>
      </c>
      <c r="H193" s="60"/>
      <c r="I193" s="1290"/>
      <c r="J193" s="1290"/>
      <c r="K193" s="428" t="s">
        <v>1084</v>
      </c>
      <c r="L193" s="429"/>
      <c r="M193" s="429"/>
      <c r="N193" s="429"/>
      <c r="O193" s="429"/>
      <c r="P193" s="429"/>
      <c r="Q193" s="430"/>
      <c r="R193" s="1289"/>
      <c r="S193" s="1289"/>
      <c r="T193" s="1289"/>
      <c r="W193" s="85"/>
      <c r="AB193" s="1075"/>
      <c r="AC193" s="1078"/>
      <c r="AD193" s="1078"/>
      <c r="AE193" s="1078"/>
      <c r="AF193" s="1078"/>
      <c r="AG193" s="1078"/>
      <c r="AH193" s="1078"/>
      <c r="AI193" s="107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c r="CL193" s="1078"/>
      <c r="CM193" s="1078"/>
      <c r="CN193" s="1078"/>
      <c r="CO193" s="1078"/>
      <c r="CP193" s="1078"/>
      <c r="CQ193" s="1078"/>
      <c r="CR193" s="1078"/>
      <c r="CS193" s="1078"/>
      <c r="CT193" s="1078"/>
      <c r="CU193" s="1078"/>
      <c r="CV193" s="1078"/>
      <c r="CW193" s="1078"/>
      <c r="CX193" s="1078"/>
      <c r="CY193" s="1078"/>
      <c r="CZ193" s="1078"/>
      <c r="DA193" s="1078"/>
      <c r="DB193" s="1078"/>
      <c r="DC193" s="1078"/>
      <c r="DD193" s="1078"/>
      <c r="DE193" s="1078"/>
      <c r="DF193" s="1078"/>
      <c r="DG193" s="1078"/>
      <c r="DH193" s="1078"/>
      <c r="DI193" s="1078"/>
      <c r="DJ193" s="1078"/>
      <c r="DK193" s="1078"/>
      <c r="DL193" s="1078"/>
      <c r="DM193" s="1078"/>
      <c r="DN193" s="1078"/>
      <c r="DO193" s="1078"/>
      <c r="DP193" s="1078"/>
      <c r="DQ193" s="1078"/>
      <c r="DR193" s="1078"/>
      <c r="DS193" s="1078"/>
      <c r="DT193" s="1078"/>
      <c r="DU193" s="1078"/>
      <c r="DV193" s="1078"/>
      <c r="DW193" s="1078"/>
      <c r="DX193" s="1078"/>
      <c r="DY193" s="1078"/>
      <c r="DZ193" s="1078"/>
      <c r="EA193" s="1078"/>
      <c r="EB193" s="1078"/>
      <c r="EC193" s="1078"/>
      <c r="ED193" s="1078"/>
      <c r="EE193" s="1078"/>
      <c r="EF193" s="1078"/>
      <c r="EG193" s="1078"/>
      <c r="EH193" s="1078"/>
      <c r="EI193" s="1078"/>
      <c r="EJ193" s="1078"/>
      <c r="EK193" s="1078"/>
      <c r="EL193" s="1078"/>
      <c r="EM193" s="1078"/>
      <c r="EN193" s="1078"/>
      <c r="EO193" s="1078"/>
      <c r="EP193" s="1078"/>
      <c r="EQ193" s="1078"/>
      <c r="ER193" s="1078"/>
      <c r="ES193" s="1078"/>
      <c r="ET193" s="1078"/>
      <c r="EU193" s="1078"/>
      <c r="EV193" s="1078"/>
      <c r="EW193" s="1078"/>
    </row>
    <row r="194" spans="1:153" s="5" customFormat="1" ht="15.75" customHeight="1">
      <c r="A194" s="60">
        <v>4</v>
      </c>
      <c r="B194" s="902" t="s">
        <v>1086</v>
      </c>
      <c r="C194" s="263"/>
      <c r="D194" s="61">
        <v>6</v>
      </c>
      <c r="E194" s="61"/>
      <c r="F194" s="62">
        <f t="shared" si="56"/>
        <v>6</v>
      </c>
      <c r="G194" s="63">
        <f t="shared" si="57"/>
        <v>5352</v>
      </c>
      <c r="H194" s="60"/>
      <c r="I194" s="1290"/>
      <c r="J194" s="1290"/>
      <c r="K194" s="428" t="s">
        <v>1084</v>
      </c>
      <c r="L194" s="429"/>
      <c r="M194" s="429"/>
      <c r="N194" s="429"/>
      <c r="O194" s="429"/>
      <c r="P194" s="429"/>
      <c r="Q194" s="430"/>
      <c r="R194" s="1289"/>
      <c r="S194" s="1289"/>
      <c r="T194" s="1289"/>
      <c r="W194" s="85"/>
      <c r="AB194" s="1075"/>
      <c r="AC194" s="1078"/>
      <c r="AD194" s="1078"/>
      <c r="AE194" s="1078"/>
      <c r="AF194" s="1078"/>
      <c r="AG194" s="1078"/>
      <c r="AH194" s="1078"/>
      <c r="AI194" s="107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c r="CL194" s="1078"/>
      <c r="CM194" s="1078"/>
      <c r="CN194" s="1078"/>
      <c r="CO194" s="1078"/>
      <c r="CP194" s="1078"/>
      <c r="CQ194" s="1078"/>
      <c r="CR194" s="1078"/>
      <c r="CS194" s="1078"/>
      <c r="CT194" s="1078"/>
      <c r="CU194" s="1078"/>
      <c r="CV194" s="1078"/>
      <c r="CW194" s="1078"/>
      <c r="CX194" s="1078"/>
      <c r="CY194" s="1078"/>
      <c r="CZ194" s="1078"/>
      <c r="DA194" s="1078"/>
      <c r="DB194" s="1078"/>
      <c r="DC194" s="1078"/>
      <c r="DD194" s="1078"/>
      <c r="DE194" s="1078"/>
      <c r="DF194" s="1078"/>
      <c r="DG194" s="1078"/>
      <c r="DH194" s="1078"/>
      <c r="DI194" s="1078"/>
      <c r="DJ194" s="1078"/>
      <c r="DK194" s="1078"/>
      <c r="DL194" s="1078"/>
      <c r="DM194" s="1078"/>
      <c r="DN194" s="1078"/>
      <c r="DO194" s="1078"/>
      <c r="DP194" s="1078"/>
      <c r="DQ194" s="1078"/>
      <c r="DR194" s="1078"/>
      <c r="DS194" s="1078"/>
      <c r="DT194" s="1078"/>
      <c r="DU194" s="1078"/>
      <c r="DV194" s="1078"/>
      <c r="DW194" s="1078"/>
      <c r="DX194" s="1078"/>
      <c r="DY194" s="1078"/>
      <c r="DZ194" s="1078"/>
      <c r="EA194" s="1078"/>
      <c r="EB194" s="1078"/>
      <c r="EC194" s="1078"/>
      <c r="ED194" s="1078"/>
      <c r="EE194" s="1078"/>
      <c r="EF194" s="1078"/>
      <c r="EG194" s="1078"/>
      <c r="EH194" s="1078"/>
      <c r="EI194" s="1078"/>
      <c r="EJ194" s="1078"/>
      <c r="EK194" s="1078"/>
      <c r="EL194" s="1078"/>
      <c r="EM194" s="1078"/>
      <c r="EN194" s="1078"/>
      <c r="EO194" s="1078"/>
      <c r="EP194" s="1078"/>
      <c r="EQ194" s="1078"/>
      <c r="ER194" s="1078"/>
      <c r="ES194" s="1078"/>
      <c r="ET194" s="1078"/>
      <c r="EU194" s="1078"/>
      <c r="EV194" s="1078"/>
      <c r="EW194" s="1078"/>
    </row>
    <row r="195" spans="1:153" s="5" customFormat="1" ht="15.75" customHeight="1">
      <c r="A195" s="60">
        <v>5</v>
      </c>
      <c r="B195" s="262" t="s">
        <v>4</v>
      </c>
      <c r="C195" s="263"/>
      <c r="D195" s="61">
        <v>30</v>
      </c>
      <c r="E195" s="61"/>
      <c r="F195" s="62">
        <f t="shared" si="56"/>
        <v>30</v>
      </c>
      <c r="G195" s="63">
        <f t="shared" si="57"/>
        <v>26760</v>
      </c>
      <c r="H195" s="60"/>
      <c r="I195" s="1290"/>
      <c r="J195" s="1290"/>
      <c r="K195" s="428" t="s">
        <v>1087</v>
      </c>
      <c r="L195" s="429"/>
      <c r="M195" s="429"/>
      <c r="N195" s="429"/>
      <c r="O195" s="429"/>
      <c r="P195" s="429"/>
      <c r="Q195" s="430"/>
      <c r="R195" s="1289"/>
      <c r="S195" s="1289"/>
      <c r="T195" s="1289"/>
      <c r="W195" s="85"/>
      <c r="AB195" s="1075"/>
      <c r="AC195" s="1078"/>
      <c r="AD195" s="1078"/>
      <c r="AE195" s="1078"/>
      <c r="AF195" s="1078"/>
      <c r="AG195" s="1078"/>
      <c r="AH195" s="1078"/>
      <c r="AI195" s="107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c r="CL195" s="1078"/>
      <c r="CM195" s="1078"/>
      <c r="CN195" s="1078"/>
      <c r="CO195" s="1078"/>
      <c r="CP195" s="1078"/>
      <c r="CQ195" s="1078"/>
      <c r="CR195" s="1078"/>
      <c r="CS195" s="1078"/>
      <c r="CT195" s="1078"/>
      <c r="CU195" s="1078"/>
      <c r="CV195" s="1078"/>
      <c r="CW195" s="1078"/>
      <c r="CX195" s="1078"/>
      <c r="CY195" s="1078"/>
      <c r="CZ195" s="1078"/>
      <c r="DA195" s="1078"/>
      <c r="DB195" s="1078"/>
      <c r="DC195" s="1078"/>
      <c r="DD195" s="1078"/>
      <c r="DE195" s="1078"/>
      <c r="DF195" s="1078"/>
      <c r="DG195" s="1078"/>
      <c r="DH195" s="1078"/>
      <c r="DI195" s="1078"/>
      <c r="DJ195" s="1078"/>
      <c r="DK195" s="1078"/>
      <c r="DL195" s="1078"/>
      <c r="DM195" s="1078"/>
      <c r="DN195" s="1078"/>
      <c r="DO195" s="1078"/>
      <c r="DP195" s="1078"/>
      <c r="DQ195" s="1078"/>
      <c r="DR195" s="1078"/>
      <c r="DS195" s="1078"/>
      <c r="DT195" s="1078"/>
      <c r="DU195" s="1078"/>
      <c r="DV195" s="1078"/>
      <c r="DW195" s="1078"/>
      <c r="DX195" s="1078"/>
      <c r="DY195" s="1078"/>
      <c r="DZ195" s="1078"/>
      <c r="EA195" s="1078"/>
      <c r="EB195" s="1078"/>
      <c r="EC195" s="1078"/>
      <c r="ED195" s="1078"/>
      <c r="EE195" s="1078"/>
      <c r="EF195" s="1078"/>
      <c r="EG195" s="1078"/>
      <c r="EH195" s="1078"/>
      <c r="EI195" s="1078"/>
      <c r="EJ195" s="1078"/>
      <c r="EK195" s="1078"/>
      <c r="EL195" s="1078"/>
      <c r="EM195" s="1078"/>
      <c r="EN195" s="1078"/>
      <c r="EO195" s="1078"/>
      <c r="EP195" s="1078"/>
      <c r="EQ195" s="1078"/>
      <c r="ER195" s="1078"/>
      <c r="ES195" s="1078"/>
      <c r="ET195" s="1078"/>
      <c r="EU195" s="1078"/>
      <c r="EV195" s="1078"/>
      <c r="EW195" s="1078"/>
    </row>
    <row r="196" spans="1:153" s="5" customFormat="1" ht="15.75" customHeight="1">
      <c r="A196" s="60">
        <v>6</v>
      </c>
      <c r="B196" s="262" t="s">
        <v>1007</v>
      </c>
      <c r="C196" s="263"/>
      <c r="D196" s="61"/>
      <c r="E196" s="61">
        <v>1</v>
      </c>
      <c r="F196" s="62">
        <f t="shared" si="56"/>
        <v>1</v>
      </c>
      <c r="G196" s="63">
        <f t="shared" si="57"/>
        <v>892</v>
      </c>
      <c r="H196" s="60"/>
      <c r="I196" s="1290"/>
      <c r="J196" s="1290"/>
      <c r="K196" s="428"/>
      <c r="L196" s="429"/>
      <c r="M196" s="429"/>
      <c r="N196" s="429"/>
      <c r="O196" s="429"/>
      <c r="P196" s="429"/>
      <c r="Q196" s="430"/>
      <c r="R196" s="1289"/>
      <c r="S196" s="1289"/>
      <c r="T196" s="1289"/>
      <c r="W196" s="85"/>
      <c r="AB196" s="1075"/>
      <c r="AC196" s="1078"/>
      <c r="AD196" s="1078"/>
      <c r="AE196" s="1078"/>
      <c r="AF196" s="1078"/>
      <c r="AG196" s="1078"/>
      <c r="AH196" s="1078"/>
      <c r="AI196" s="107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c r="CL196" s="1078"/>
      <c r="CM196" s="1078"/>
      <c r="CN196" s="1078"/>
      <c r="CO196" s="1078"/>
      <c r="CP196" s="1078"/>
      <c r="CQ196" s="1078"/>
      <c r="CR196" s="1078"/>
      <c r="CS196" s="1078"/>
      <c r="CT196" s="1078"/>
      <c r="CU196" s="1078"/>
      <c r="CV196" s="1078"/>
      <c r="CW196" s="1078"/>
      <c r="CX196" s="1078"/>
      <c r="CY196" s="1078"/>
      <c r="CZ196" s="1078"/>
      <c r="DA196" s="1078"/>
      <c r="DB196" s="1078"/>
      <c r="DC196" s="1078"/>
      <c r="DD196" s="1078"/>
      <c r="DE196" s="1078"/>
      <c r="DF196" s="1078"/>
      <c r="DG196" s="1078"/>
      <c r="DH196" s="1078"/>
      <c r="DI196" s="1078"/>
      <c r="DJ196" s="1078"/>
      <c r="DK196" s="1078"/>
      <c r="DL196" s="1078"/>
      <c r="DM196" s="1078"/>
      <c r="DN196" s="1078"/>
      <c r="DO196" s="1078"/>
      <c r="DP196" s="1078"/>
      <c r="DQ196" s="1078"/>
      <c r="DR196" s="1078"/>
      <c r="DS196" s="1078"/>
      <c r="DT196" s="1078"/>
      <c r="DU196" s="1078"/>
      <c r="DV196" s="1078"/>
      <c r="DW196" s="1078"/>
      <c r="DX196" s="1078"/>
      <c r="DY196" s="1078"/>
      <c r="DZ196" s="1078"/>
      <c r="EA196" s="1078"/>
      <c r="EB196" s="1078"/>
      <c r="EC196" s="1078"/>
      <c r="ED196" s="1078"/>
      <c r="EE196" s="1078"/>
      <c r="EF196" s="1078"/>
      <c r="EG196" s="1078"/>
      <c r="EH196" s="1078"/>
      <c r="EI196" s="1078"/>
      <c r="EJ196" s="1078"/>
      <c r="EK196" s="1078"/>
      <c r="EL196" s="1078"/>
      <c r="EM196" s="1078"/>
      <c r="EN196" s="1078"/>
      <c r="EO196" s="1078"/>
      <c r="EP196" s="1078"/>
      <c r="EQ196" s="1078"/>
      <c r="ER196" s="1078"/>
      <c r="ES196" s="1078"/>
      <c r="ET196" s="1078"/>
      <c r="EU196" s="1078"/>
      <c r="EV196" s="1078"/>
      <c r="EW196" s="1078"/>
    </row>
    <row r="197" spans="1:153" s="5" customFormat="1" ht="15.75" hidden="1" customHeight="1">
      <c r="A197" s="60">
        <v>7</v>
      </c>
      <c r="B197" s="262"/>
      <c r="C197" s="263"/>
      <c r="D197" s="61"/>
      <c r="E197" s="61"/>
      <c r="F197" s="62">
        <f t="shared" si="56"/>
        <v>0</v>
      </c>
      <c r="G197" s="63">
        <f t="shared" si="57"/>
        <v>0</v>
      </c>
      <c r="H197" s="60"/>
      <c r="I197" s="1290"/>
      <c r="J197" s="1290"/>
      <c r="K197" s="428"/>
      <c r="L197" s="429"/>
      <c r="M197" s="429"/>
      <c r="N197" s="429"/>
      <c r="O197" s="429"/>
      <c r="P197" s="429"/>
      <c r="Q197" s="430"/>
      <c r="R197" s="1289"/>
      <c r="S197" s="1289"/>
      <c r="T197" s="1289"/>
      <c r="W197" s="85"/>
      <c r="AB197" s="1075"/>
      <c r="AC197" s="1078"/>
      <c r="AD197" s="1078"/>
      <c r="AE197" s="1078"/>
      <c r="AF197" s="1078"/>
      <c r="AG197" s="1078"/>
      <c r="AH197" s="1078"/>
      <c r="AI197" s="107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c r="CL197" s="1078"/>
      <c r="CM197" s="1078"/>
      <c r="CN197" s="1078"/>
      <c r="CO197" s="1078"/>
      <c r="CP197" s="1078"/>
      <c r="CQ197" s="1078"/>
      <c r="CR197" s="1078"/>
      <c r="CS197" s="1078"/>
      <c r="CT197" s="1078"/>
      <c r="CU197" s="1078"/>
      <c r="CV197" s="1078"/>
      <c r="CW197" s="1078"/>
      <c r="CX197" s="1078"/>
      <c r="CY197" s="1078"/>
      <c r="CZ197" s="1078"/>
      <c r="DA197" s="1078"/>
      <c r="DB197" s="1078"/>
      <c r="DC197" s="1078"/>
      <c r="DD197" s="1078"/>
      <c r="DE197" s="1078"/>
      <c r="DF197" s="1078"/>
      <c r="DG197" s="1078"/>
      <c r="DH197" s="1078"/>
      <c r="DI197" s="1078"/>
      <c r="DJ197" s="1078"/>
      <c r="DK197" s="1078"/>
      <c r="DL197" s="1078"/>
      <c r="DM197" s="1078"/>
      <c r="DN197" s="1078"/>
      <c r="DO197" s="1078"/>
      <c r="DP197" s="1078"/>
      <c r="DQ197" s="1078"/>
      <c r="DR197" s="1078"/>
      <c r="DS197" s="1078"/>
      <c r="DT197" s="1078"/>
      <c r="DU197" s="1078"/>
      <c r="DV197" s="1078"/>
      <c r="DW197" s="1078"/>
      <c r="DX197" s="1078"/>
      <c r="DY197" s="1078"/>
      <c r="DZ197" s="1078"/>
      <c r="EA197" s="1078"/>
      <c r="EB197" s="1078"/>
      <c r="EC197" s="1078"/>
      <c r="ED197" s="1078"/>
      <c r="EE197" s="1078"/>
      <c r="EF197" s="1078"/>
      <c r="EG197" s="1078"/>
      <c r="EH197" s="1078"/>
      <c r="EI197" s="1078"/>
      <c r="EJ197" s="1078"/>
      <c r="EK197" s="1078"/>
      <c r="EL197" s="1078"/>
      <c r="EM197" s="1078"/>
      <c r="EN197" s="1078"/>
      <c r="EO197" s="1078"/>
      <c r="EP197" s="1078"/>
      <c r="EQ197" s="1078"/>
      <c r="ER197" s="1078"/>
      <c r="ES197" s="1078"/>
      <c r="ET197" s="1078"/>
      <c r="EU197" s="1078"/>
      <c r="EV197" s="1078"/>
      <c r="EW197" s="1078"/>
    </row>
    <row r="198" spans="1:153" s="5" customFormat="1" ht="15.75" hidden="1" customHeight="1">
      <c r="A198" s="60">
        <v>8</v>
      </c>
      <c r="B198" s="262"/>
      <c r="C198" s="263"/>
      <c r="D198" s="61"/>
      <c r="E198" s="61"/>
      <c r="F198" s="62">
        <f t="shared" si="56"/>
        <v>0</v>
      </c>
      <c r="G198" s="63">
        <f t="shared" si="57"/>
        <v>0</v>
      </c>
      <c r="H198" s="60"/>
      <c r="I198" s="1290"/>
      <c r="J198" s="1290"/>
      <c r="K198" s="428"/>
      <c r="L198" s="429"/>
      <c r="M198" s="429"/>
      <c r="N198" s="429"/>
      <c r="O198" s="429"/>
      <c r="P198" s="429"/>
      <c r="Q198" s="430"/>
      <c r="R198" s="1289"/>
      <c r="S198" s="1289"/>
      <c r="T198" s="1289"/>
      <c r="W198" s="85"/>
      <c r="AB198" s="1075"/>
      <c r="AC198" s="1078"/>
      <c r="AD198" s="1078"/>
      <c r="AE198" s="1078"/>
      <c r="AF198" s="1078"/>
      <c r="AG198" s="1078"/>
      <c r="AH198" s="1078"/>
      <c r="AI198" s="107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c r="CL198" s="1078"/>
      <c r="CM198" s="1078"/>
      <c r="CN198" s="1078"/>
      <c r="CO198" s="1078"/>
      <c r="CP198" s="1078"/>
      <c r="CQ198" s="1078"/>
      <c r="CR198" s="1078"/>
      <c r="CS198" s="1078"/>
      <c r="CT198" s="1078"/>
      <c r="CU198" s="1078"/>
      <c r="CV198" s="1078"/>
      <c r="CW198" s="1078"/>
      <c r="CX198" s="1078"/>
      <c r="CY198" s="1078"/>
      <c r="CZ198" s="1078"/>
      <c r="DA198" s="1078"/>
      <c r="DB198" s="1078"/>
      <c r="DC198" s="1078"/>
      <c r="DD198" s="1078"/>
      <c r="DE198" s="1078"/>
      <c r="DF198" s="1078"/>
      <c r="DG198" s="1078"/>
      <c r="DH198" s="1078"/>
      <c r="DI198" s="1078"/>
      <c r="DJ198" s="1078"/>
      <c r="DK198" s="1078"/>
      <c r="DL198" s="1078"/>
      <c r="DM198" s="1078"/>
      <c r="DN198" s="1078"/>
      <c r="DO198" s="1078"/>
      <c r="DP198" s="1078"/>
      <c r="DQ198" s="1078"/>
      <c r="DR198" s="1078"/>
      <c r="DS198" s="1078"/>
      <c r="DT198" s="1078"/>
      <c r="DU198" s="1078"/>
      <c r="DV198" s="1078"/>
      <c r="DW198" s="1078"/>
      <c r="DX198" s="1078"/>
      <c r="DY198" s="1078"/>
      <c r="DZ198" s="1078"/>
      <c r="EA198" s="1078"/>
      <c r="EB198" s="1078"/>
      <c r="EC198" s="1078"/>
      <c r="ED198" s="1078"/>
      <c r="EE198" s="1078"/>
      <c r="EF198" s="1078"/>
      <c r="EG198" s="1078"/>
      <c r="EH198" s="1078"/>
      <c r="EI198" s="1078"/>
      <c r="EJ198" s="1078"/>
      <c r="EK198" s="1078"/>
      <c r="EL198" s="1078"/>
      <c r="EM198" s="1078"/>
      <c r="EN198" s="1078"/>
      <c r="EO198" s="1078"/>
      <c r="EP198" s="1078"/>
      <c r="EQ198" s="1078"/>
      <c r="ER198" s="1078"/>
      <c r="ES198" s="1078"/>
      <c r="ET198" s="1078"/>
      <c r="EU198" s="1078"/>
      <c r="EV198" s="1078"/>
      <c r="EW198" s="1078"/>
    </row>
    <row r="199" spans="1:153" s="5" customFormat="1" ht="15.75" hidden="1" customHeight="1">
      <c r="A199" s="60">
        <v>9</v>
      </c>
      <c r="B199" s="262"/>
      <c r="C199" s="263"/>
      <c r="D199" s="61"/>
      <c r="E199" s="61"/>
      <c r="F199" s="62">
        <f t="shared" si="56"/>
        <v>0</v>
      </c>
      <c r="G199" s="63">
        <f t="shared" si="57"/>
        <v>0</v>
      </c>
      <c r="H199" s="60"/>
      <c r="I199" s="1290"/>
      <c r="J199" s="1290"/>
      <c r="K199" s="428"/>
      <c r="L199" s="429"/>
      <c r="M199" s="429"/>
      <c r="N199" s="429"/>
      <c r="O199" s="429"/>
      <c r="P199" s="429"/>
      <c r="Q199" s="430"/>
      <c r="R199" s="1289"/>
      <c r="S199" s="1289"/>
      <c r="T199" s="1289"/>
      <c r="W199" s="85"/>
      <c r="AB199" s="1075"/>
      <c r="AC199" s="1078"/>
      <c r="AD199" s="1078"/>
      <c r="AE199" s="1078"/>
      <c r="AF199" s="1078"/>
      <c r="AG199" s="1078"/>
      <c r="AH199" s="1078"/>
      <c r="AI199" s="107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c r="CL199" s="1078"/>
      <c r="CM199" s="1078"/>
      <c r="CN199" s="1078"/>
      <c r="CO199" s="1078"/>
      <c r="CP199" s="1078"/>
      <c r="CQ199" s="1078"/>
      <c r="CR199" s="1078"/>
      <c r="CS199" s="1078"/>
      <c r="CT199" s="1078"/>
      <c r="CU199" s="1078"/>
      <c r="CV199" s="1078"/>
      <c r="CW199" s="1078"/>
      <c r="CX199" s="1078"/>
      <c r="CY199" s="1078"/>
      <c r="CZ199" s="1078"/>
      <c r="DA199" s="1078"/>
      <c r="DB199" s="1078"/>
      <c r="DC199" s="1078"/>
      <c r="DD199" s="1078"/>
      <c r="DE199" s="1078"/>
      <c r="DF199" s="1078"/>
      <c r="DG199" s="1078"/>
      <c r="DH199" s="1078"/>
      <c r="DI199" s="1078"/>
      <c r="DJ199" s="1078"/>
      <c r="DK199" s="1078"/>
      <c r="DL199" s="1078"/>
      <c r="DM199" s="1078"/>
      <c r="DN199" s="1078"/>
      <c r="DO199" s="1078"/>
      <c r="DP199" s="1078"/>
      <c r="DQ199" s="1078"/>
      <c r="DR199" s="1078"/>
      <c r="DS199" s="1078"/>
      <c r="DT199" s="1078"/>
      <c r="DU199" s="1078"/>
      <c r="DV199" s="1078"/>
      <c r="DW199" s="1078"/>
      <c r="DX199" s="1078"/>
      <c r="DY199" s="1078"/>
      <c r="DZ199" s="1078"/>
      <c r="EA199" s="1078"/>
      <c r="EB199" s="1078"/>
      <c r="EC199" s="1078"/>
      <c r="ED199" s="1078"/>
      <c r="EE199" s="1078"/>
      <c r="EF199" s="1078"/>
      <c r="EG199" s="1078"/>
      <c r="EH199" s="1078"/>
      <c r="EI199" s="1078"/>
      <c r="EJ199" s="1078"/>
      <c r="EK199" s="1078"/>
      <c r="EL199" s="1078"/>
      <c r="EM199" s="1078"/>
      <c r="EN199" s="1078"/>
      <c r="EO199" s="1078"/>
      <c r="EP199" s="1078"/>
      <c r="EQ199" s="1078"/>
      <c r="ER199" s="1078"/>
      <c r="ES199" s="1078"/>
      <c r="ET199" s="1078"/>
      <c r="EU199" s="1078"/>
      <c r="EV199" s="1078"/>
      <c r="EW199" s="1078"/>
    </row>
    <row r="200" spans="1:153" s="5" customFormat="1" ht="15.75" hidden="1" customHeight="1">
      <c r="A200" s="60">
        <v>10</v>
      </c>
      <c r="B200" s="262"/>
      <c r="C200" s="263"/>
      <c r="D200" s="61"/>
      <c r="E200" s="61"/>
      <c r="F200" s="62">
        <f t="shared" si="56"/>
        <v>0</v>
      </c>
      <c r="G200" s="63">
        <f t="shared" si="57"/>
        <v>0</v>
      </c>
      <c r="H200" s="60"/>
      <c r="I200" s="1290"/>
      <c r="J200" s="1290"/>
      <c r="K200" s="428"/>
      <c r="L200" s="429"/>
      <c r="M200" s="429"/>
      <c r="N200" s="429"/>
      <c r="O200" s="429"/>
      <c r="P200" s="429"/>
      <c r="Q200" s="430"/>
      <c r="R200" s="1289"/>
      <c r="S200" s="1289"/>
      <c r="T200" s="1289"/>
      <c r="AB200" s="1075"/>
      <c r="AC200" s="1078"/>
      <c r="AD200" s="1078"/>
      <c r="AE200" s="1078"/>
      <c r="AF200" s="1078"/>
      <c r="AG200" s="1078"/>
      <c r="AH200" s="1078"/>
      <c r="AI200" s="1078"/>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c r="CL200" s="1078"/>
      <c r="CM200" s="1078"/>
      <c r="CN200" s="1078"/>
      <c r="CO200" s="1078"/>
      <c r="CP200" s="1078"/>
      <c r="CQ200" s="1078"/>
      <c r="CR200" s="1078"/>
      <c r="CS200" s="1078"/>
      <c r="CT200" s="1078"/>
      <c r="CU200" s="1078"/>
      <c r="CV200" s="1078"/>
      <c r="CW200" s="1078"/>
      <c r="CX200" s="1078"/>
      <c r="CY200" s="1078"/>
      <c r="CZ200" s="1078"/>
      <c r="DA200" s="1078"/>
      <c r="DB200" s="1078"/>
      <c r="DC200" s="1078"/>
      <c r="DD200" s="1078"/>
      <c r="DE200" s="1078"/>
      <c r="DF200" s="1078"/>
      <c r="DG200" s="1078"/>
      <c r="DH200" s="1078"/>
      <c r="DI200" s="1078"/>
      <c r="DJ200" s="1078"/>
      <c r="DK200" s="1078"/>
      <c r="DL200" s="1078"/>
      <c r="DM200" s="1078"/>
      <c r="DN200" s="1078"/>
      <c r="DO200" s="1078"/>
      <c r="DP200" s="1078"/>
      <c r="DQ200" s="1078"/>
      <c r="DR200" s="1078"/>
      <c r="DS200" s="1078"/>
      <c r="DT200" s="1078"/>
      <c r="DU200" s="1078"/>
      <c r="DV200" s="1078"/>
      <c r="DW200" s="1078"/>
      <c r="DX200" s="1078"/>
      <c r="DY200" s="1078"/>
      <c r="DZ200" s="1078"/>
      <c r="EA200" s="1078"/>
      <c r="EB200" s="1078"/>
      <c r="EC200" s="1078"/>
      <c r="ED200" s="1078"/>
      <c r="EE200" s="1078"/>
      <c r="EF200" s="1078"/>
      <c r="EG200" s="1078"/>
      <c r="EH200" s="1078"/>
      <c r="EI200" s="1078"/>
      <c r="EJ200" s="1078"/>
      <c r="EK200" s="1078"/>
      <c r="EL200" s="1078"/>
      <c r="EM200" s="1078"/>
      <c r="EN200" s="1078"/>
      <c r="EO200" s="1078"/>
      <c r="EP200" s="1078"/>
      <c r="EQ200" s="1078"/>
      <c r="ER200" s="1078"/>
      <c r="ES200" s="1078"/>
      <c r="ET200" s="1078"/>
      <c r="EU200" s="1078"/>
      <c r="EV200" s="1078"/>
      <c r="EW200" s="1078"/>
    </row>
    <row r="201" spans="1:153" s="5" customFormat="1" ht="15.75" hidden="1" customHeight="1">
      <c r="A201" s="60">
        <v>11</v>
      </c>
      <c r="B201" s="262"/>
      <c r="C201" s="263"/>
      <c r="D201" s="61"/>
      <c r="E201" s="61"/>
      <c r="F201" s="62">
        <f t="shared" si="56"/>
        <v>0</v>
      </c>
      <c r="G201" s="63">
        <f t="shared" si="57"/>
        <v>0</v>
      </c>
      <c r="H201" s="60"/>
      <c r="I201" s="1290"/>
      <c r="J201" s="1290"/>
      <c r="K201" s="428"/>
      <c r="L201" s="429"/>
      <c r="M201" s="429"/>
      <c r="N201" s="429"/>
      <c r="O201" s="429"/>
      <c r="P201" s="429"/>
      <c r="Q201" s="430"/>
      <c r="R201" s="1289"/>
      <c r="S201" s="1289"/>
      <c r="T201" s="1289"/>
      <c r="AB201" s="1075"/>
      <c r="AC201" s="1078"/>
      <c r="AD201" s="1078"/>
      <c r="AE201" s="1078"/>
      <c r="AF201" s="1078"/>
      <c r="AG201" s="1078"/>
      <c r="AH201" s="1078"/>
      <c r="AI201" s="1078"/>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c r="CL201" s="1078"/>
      <c r="CM201" s="1078"/>
      <c r="CN201" s="1078"/>
      <c r="CO201" s="1078"/>
      <c r="CP201" s="1078"/>
      <c r="CQ201" s="1078"/>
      <c r="CR201" s="1078"/>
      <c r="CS201" s="1078"/>
      <c r="CT201" s="1078"/>
      <c r="CU201" s="1078"/>
      <c r="CV201" s="1078"/>
      <c r="CW201" s="1078"/>
      <c r="CX201" s="1078"/>
      <c r="CY201" s="1078"/>
      <c r="CZ201" s="1078"/>
      <c r="DA201" s="1078"/>
      <c r="DB201" s="1078"/>
      <c r="DC201" s="1078"/>
      <c r="DD201" s="1078"/>
      <c r="DE201" s="1078"/>
      <c r="DF201" s="1078"/>
      <c r="DG201" s="1078"/>
      <c r="DH201" s="1078"/>
      <c r="DI201" s="1078"/>
      <c r="DJ201" s="1078"/>
      <c r="DK201" s="1078"/>
      <c r="DL201" s="1078"/>
      <c r="DM201" s="1078"/>
      <c r="DN201" s="1078"/>
      <c r="DO201" s="1078"/>
      <c r="DP201" s="1078"/>
      <c r="DQ201" s="1078"/>
      <c r="DR201" s="1078"/>
      <c r="DS201" s="1078"/>
      <c r="DT201" s="1078"/>
      <c r="DU201" s="1078"/>
      <c r="DV201" s="1078"/>
      <c r="DW201" s="1078"/>
      <c r="DX201" s="1078"/>
      <c r="DY201" s="1078"/>
      <c r="DZ201" s="1078"/>
      <c r="EA201" s="1078"/>
      <c r="EB201" s="1078"/>
      <c r="EC201" s="1078"/>
      <c r="ED201" s="1078"/>
      <c r="EE201" s="1078"/>
      <c r="EF201" s="1078"/>
      <c r="EG201" s="1078"/>
      <c r="EH201" s="1078"/>
      <c r="EI201" s="1078"/>
      <c r="EJ201" s="1078"/>
      <c r="EK201" s="1078"/>
      <c r="EL201" s="1078"/>
      <c r="EM201" s="1078"/>
      <c r="EN201" s="1078"/>
      <c r="EO201" s="1078"/>
      <c r="EP201" s="1078"/>
      <c r="EQ201" s="1078"/>
      <c r="ER201" s="1078"/>
      <c r="ES201" s="1078"/>
      <c r="ET201" s="1078"/>
      <c r="EU201" s="1078"/>
      <c r="EV201" s="1078"/>
      <c r="EW201" s="1078"/>
    </row>
    <row r="202" spans="1:153" s="5" customFormat="1" ht="15.75" hidden="1" customHeight="1">
      <c r="A202" s="60">
        <v>12</v>
      </c>
      <c r="B202" s="262"/>
      <c r="C202" s="263"/>
      <c r="D202" s="61"/>
      <c r="E202" s="61"/>
      <c r="F202" s="62">
        <f t="shared" si="56"/>
        <v>0</v>
      </c>
      <c r="G202" s="63">
        <f t="shared" si="57"/>
        <v>0</v>
      </c>
      <c r="H202" s="60"/>
      <c r="I202" s="1290"/>
      <c r="J202" s="1290"/>
      <c r="K202" s="428"/>
      <c r="L202" s="429"/>
      <c r="M202" s="429"/>
      <c r="N202" s="429"/>
      <c r="O202" s="429"/>
      <c r="P202" s="429"/>
      <c r="Q202" s="430"/>
      <c r="R202" s="1289"/>
      <c r="S202" s="1289"/>
      <c r="T202" s="1289"/>
      <c r="AB202" s="19"/>
      <c r="AC202" s="1046"/>
      <c r="AD202" s="1046"/>
      <c r="AE202" s="1046"/>
      <c r="AF202" s="1046"/>
      <c r="AG202" s="1046"/>
      <c r="AH202" s="1046"/>
      <c r="AI202" s="1046"/>
      <c r="AJ202" s="1046"/>
      <c r="AK202" s="1046"/>
      <c r="AL202" s="1046"/>
      <c r="AM202" s="1046"/>
      <c r="AN202" s="1046"/>
      <c r="AO202" s="1046"/>
      <c r="AP202" s="1046"/>
      <c r="AQ202" s="1046"/>
      <c r="AR202" s="1046"/>
      <c r="AS202" s="1046"/>
      <c r="AT202" s="1046"/>
      <c r="AU202" s="1046"/>
      <c r="AV202" s="1046"/>
      <c r="AW202" s="1046"/>
      <c r="AX202" s="1046"/>
      <c r="AY202" s="1046"/>
      <c r="AZ202" s="1046"/>
      <c r="BA202" s="1046"/>
      <c r="BB202" s="1046"/>
      <c r="BC202" s="1046"/>
      <c r="BD202" s="1046"/>
      <c r="BE202" s="1046"/>
      <c r="BF202" s="1046"/>
      <c r="BG202" s="1046"/>
      <c r="BH202" s="1046"/>
      <c r="BI202" s="1046"/>
      <c r="BJ202" s="1046"/>
      <c r="BK202" s="1046"/>
      <c r="BL202" s="1046"/>
      <c r="BM202" s="1046"/>
      <c r="BN202" s="1046"/>
      <c r="BO202" s="1046"/>
      <c r="BP202" s="1046"/>
      <c r="BQ202" s="1046"/>
      <c r="BR202" s="1046"/>
      <c r="BS202" s="1046"/>
      <c r="BT202" s="1046"/>
      <c r="BU202" s="1046"/>
      <c r="BV202" s="1046"/>
      <c r="BW202" s="1046"/>
      <c r="BX202" s="1046"/>
      <c r="BY202" s="1046"/>
      <c r="BZ202" s="1046"/>
      <c r="CA202" s="1046"/>
      <c r="CB202" s="1046"/>
      <c r="CC202" s="1046"/>
      <c r="CD202" s="1046"/>
      <c r="CE202" s="1046"/>
      <c r="CF202" s="1046"/>
      <c r="CG202" s="1046"/>
      <c r="CH202" s="1046"/>
      <c r="CI202" s="1046"/>
      <c r="CJ202" s="1046"/>
      <c r="CK202" s="1046"/>
      <c r="CL202" s="1046"/>
      <c r="CM202" s="1046"/>
      <c r="CN202" s="1046"/>
      <c r="CO202" s="1046"/>
      <c r="CP202" s="1046"/>
      <c r="CQ202" s="1046"/>
      <c r="CR202" s="1046"/>
      <c r="CS202" s="1046"/>
      <c r="CT202" s="1046"/>
      <c r="CU202" s="1046"/>
      <c r="CV202" s="1046"/>
      <c r="CW202" s="1046"/>
      <c r="CX202" s="1046"/>
      <c r="CY202" s="1046"/>
      <c r="CZ202" s="1046"/>
      <c r="DA202" s="1046"/>
      <c r="DB202" s="1046"/>
      <c r="DC202" s="1046"/>
      <c r="DD202" s="1046"/>
      <c r="DE202" s="1046"/>
      <c r="DF202" s="1046"/>
      <c r="DG202" s="1046"/>
      <c r="DH202" s="1046"/>
      <c r="DI202" s="1046"/>
      <c r="DJ202" s="1046"/>
      <c r="DK202" s="1046"/>
      <c r="DL202" s="1046"/>
      <c r="DM202" s="1046"/>
      <c r="DN202" s="1046"/>
      <c r="DO202" s="1046"/>
      <c r="DP202" s="1046"/>
      <c r="DQ202" s="1046"/>
      <c r="DR202" s="1046"/>
      <c r="DS202" s="1046"/>
      <c r="DT202" s="1046"/>
      <c r="DU202" s="1046"/>
      <c r="DV202" s="1046"/>
      <c r="DW202" s="1046"/>
      <c r="DX202" s="1046"/>
      <c r="DY202" s="1046"/>
      <c r="DZ202" s="1046"/>
      <c r="EA202" s="1046"/>
      <c r="EB202" s="1046"/>
      <c r="EC202" s="1046"/>
      <c r="ED202" s="1046"/>
      <c r="EE202" s="1046"/>
      <c r="EF202" s="1046"/>
      <c r="EG202" s="1046"/>
      <c r="EH202" s="1046"/>
      <c r="EI202" s="1046"/>
      <c r="EJ202" s="1046"/>
      <c r="EK202" s="1046"/>
      <c r="EL202" s="1046"/>
      <c r="EM202" s="1046"/>
      <c r="EN202" s="1046"/>
      <c r="EO202" s="1046"/>
      <c r="EP202" s="1046"/>
      <c r="EQ202" s="1046"/>
      <c r="ER202" s="1046"/>
      <c r="ES202" s="1046"/>
      <c r="ET202" s="1046"/>
      <c r="EU202" s="1046"/>
      <c r="EV202" s="1046"/>
      <c r="EW202" s="1046"/>
    </row>
    <row r="203" spans="1:153" s="5" customFormat="1" ht="15.75" hidden="1" customHeight="1">
      <c r="A203" s="60">
        <v>13</v>
      </c>
      <c r="B203" s="262"/>
      <c r="C203" s="263"/>
      <c r="D203" s="61"/>
      <c r="E203" s="61"/>
      <c r="F203" s="62">
        <f t="shared" si="56"/>
        <v>0</v>
      </c>
      <c r="G203" s="63">
        <f t="shared" si="57"/>
        <v>0</v>
      </c>
      <c r="H203" s="60"/>
      <c r="I203" s="1290"/>
      <c r="J203" s="1290"/>
      <c r="K203" s="428"/>
      <c r="L203" s="429"/>
      <c r="M203" s="429"/>
      <c r="N203" s="429"/>
      <c r="O203" s="429"/>
      <c r="P203" s="429"/>
      <c r="Q203" s="430"/>
      <c r="R203" s="1289"/>
      <c r="S203" s="1289"/>
      <c r="T203" s="1289"/>
      <c r="AB203" s="19"/>
      <c r="AC203" s="1046"/>
      <c r="AD203" s="1046"/>
      <c r="AE203" s="1046"/>
      <c r="AF203" s="1046"/>
      <c r="AG203" s="1046"/>
      <c r="AH203" s="1046"/>
      <c r="AI203" s="1046"/>
      <c r="AJ203" s="1046"/>
      <c r="AK203" s="1046"/>
      <c r="AL203" s="1046"/>
      <c r="AM203" s="1046"/>
      <c r="AN203" s="1046"/>
      <c r="AO203" s="1046"/>
      <c r="AP203" s="1046"/>
      <c r="AQ203" s="1046"/>
      <c r="AR203" s="1046"/>
      <c r="AS203" s="1046"/>
      <c r="AT203" s="1046"/>
      <c r="AU203" s="1046"/>
      <c r="AV203" s="1046"/>
      <c r="AW203" s="1046"/>
      <c r="AX203" s="1046"/>
      <c r="AY203" s="1046"/>
      <c r="AZ203" s="1046"/>
      <c r="BA203" s="1046"/>
      <c r="BB203" s="1046"/>
      <c r="BC203" s="1046"/>
      <c r="BD203" s="1046"/>
      <c r="BE203" s="1046"/>
      <c r="BF203" s="1046"/>
      <c r="BG203" s="1046"/>
      <c r="BH203" s="1046"/>
      <c r="BI203" s="1046"/>
      <c r="BJ203" s="1046"/>
      <c r="BK203" s="1046"/>
      <c r="BL203" s="1046"/>
      <c r="BM203" s="1046"/>
      <c r="BN203" s="1046"/>
      <c r="BO203" s="1046"/>
      <c r="BP203" s="1046"/>
      <c r="BQ203" s="1046"/>
      <c r="BR203" s="1046"/>
      <c r="BS203" s="1046"/>
      <c r="BT203" s="1046"/>
      <c r="BU203" s="1046"/>
      <c r="BV203" s="1046"/>
      <c r="BW203" s="1046"/>
      <c r="BX203" s="1046"/>
      <c r="BY203" s="1046"/>
      <c r="BZ203" s="1046"/>
      <c r="CA203" s="1046"/>
      <c r="CB203" s="1046"/>
      <c r="CC203" s="1046"/>
      <c r="CD203" s="1046"/>
      <c r="CE203" s="1046"/>
      <c r="CF203" s="1046"/>
      <c r="CG203" s="1046"/>
      <c r="CH203" s="1046"/>
      <c r="CI203" s="1046"/>
      <c r="CJ203" s="1046"/>
      <c r="CK203" s="1046"/>
      <c r="CL203" s="1046"/>
      <c r="CM203" s="1046"/>
      <c r="CN203" s="1046"/>
      <c r="CO203" s="1046"/>
      <c r="CP203" s="1046"/>
      <c r="CQ203" s="1046"/>
      <c r="CR203" s="1046"/>
      <c r="CS203" s="1046"/>
      <c r="CT203" s="1046"/>
      <c r="CU203" s="1046"/>
      <c r="CV203" s="1046"/>
      <c r="CW203" s="1046"/>
      <c r="CX203" s="1046"/>
      <c r="CY203" s="1046"/>
      <c r="CZ203" s="1046"/>
      <c r="DA203" s="1046"/>
      <c r="DB203" s="1046"/>
      <c r="DC203" s="1046"/>
      <c r="DD203" s="1046"/>
      <c r="DE203" s="1046"/>
      <c r="DF203" s="1046"/>
      <c r="DG203" s="1046"/>
      <c r="DH203" s="1046"/>
      <c r="DI203" s="1046"/>
      <c r="DJ203" s="1046"/>
      <c r="DK203" s="1046"/>
      <c r="DL203" s="1046"/>
      <c r="DM203" s="1046"/>
      <c r="DN203" s="1046"/>
      <c r="DO203" s="1046"/>
      <c r="DP203" s="1046"/>
      <c r="DQ203" s="1046"/>
      <c r="DR203" s="1046"/>
      <c r="DS203" s="1046"/>
      <c r="DT203" s="1046"/>
      <c r="DU203" s="1046"/>
      <c r="DV203" s="1046"/>
      <c r="DW203" s="1046"/>
      <c r="DX203" s="1046"/>
      <c r="DY203" s="1046"/>
      <c r="DZ203" s="1046"/>
      <c r="EA203" s="1046"/>
      <c r="EB203" s="1046"/>
      <c r="EC203" s="1046"/>
      <c r="ED203" s="1046"/>
      <c r="EE203" s="1046"/>
      <c r="EF203" s="1046"/>
      <c r="EG203" s="1046"/>
      <c r="EH203" s="1046"/>
      <c r="EI203" s="1046"/>
      <c r="EJ203" s="1046"/>
      <c r="EK203" s="1046"/>
      <c r="EL203" s="1046"/>
      <c r="EM203" s="1046"/>
      <c r="EN203" s="1046"/>
      <c r="EO203" s="1046"/>
      <c r="EP203" s="1046"/>
      <c r="EQ203" s="1046"/>
      <c r="ER203" s="1046"/>
      <c r="ES203" s="1046"/>
      <c r="ET203" s="1046"/>
      <c r="EU203" s="1046"/>
      <c r="EV203" s="1046"/>
      <c r="EW203" s="1046"/>
    </row>
    <row r="204" spans="1:153" s="5" customFormat="1" ht="15.75" hidden="1" customHeight="1">
      <c r="A204" s="60">
        <v>14</v>
      </c>
      <c r="B204" s="262"/>
      <c r="C204" s="263"/>
      <c r="D204" s="61"/>
      <c r="E204" s="61"/>
      <c r="F204" s="62">
        <f t="shared" si="56"/>
        <v>0</v>
      </c>
      <c r="G204" s="63">
        <f t="shared" si="57"/>
        <v>0</v>
      </c>
      <c r="H204" s="60"/>
      <c r="I204" s="1290"/>
      <c r="J204" s="1290"/>
      <c r="K204" s="428"/>
      <c r="L204" s="429"/>
      <c r="M204" s="429"/>
      <c r="N204" s="429"/>
      <c r="O204" s="429"/>
      <c r="P204" s="429"/>
      <c r="Q204" s="430"/>
      <c r="R204" s="1289"/>
      <c r="S204" s="1289"/>
      <c r="T204" s="1289"/>
      <c r="AB204" s="19"/>
      <c r="AC204" s="1046"/>
      <c r="AD204" s="1046"/>
      <c r="AE204" s="1046"/>
      <c r="AF204" s="1046"/>
      <c r="AG204" s="1046"/>
      <c r="AH204" s="1046"/>
      <c r="AI204" s="1046"/>
      <c r="AJ204" s="1046"/>
      <c r="AK204" s="1046"/>
      <c r="AL204" s="1046"/>
      <c r="AM204" s="1046"/>
      <c r="AN204" s="1046"/>
      <c r="AO204" s="1046"/>
      <c r="AP204" s="1046"/>
      <c r="AQ204" s="1046"/>
      <c r="AR204" s="1046"/>
      <c r="AS204" s="1046"/>
      <c r="AT204" s="1046"/>
      <c r="AU204" s="1046"/>
      <c r="AV204" s="1046"/>
      <c r="AW204" s="1046"/>
      <c r="AX204" s="1046"/>
      <c r="AY204" s="1046"/>
      <c r="AZ204" s="1046"/>
      <c r="BA204" s="1046"/>
      <c r="BB204" s="1046"/>
      <c r="BC204" s="1046"/>
      <c r="BD204" s="1046"/>
      <c r="BE204" s="1046"/>
      <c r="BF204" s="1046"/>
      <c r="BG204" s="1046"/>
      <c r="BH204" s="1046"/>
      <c r="BI204" s="1046"/>
      <c r="BJ204" s="1046"/>
      <c r="BK204" s="1046"/>
      <c r="BL204" s="1046"/>
      <c r="BM204" s="1046"/>
      <c r="BN204" s="1046"/>
      <c r="BO204" s="1046"/>
      <c r="BP204" s="1046"/>
      <c r="BQ204" s="1046"/>
      <c r="BR204" s="1046"/>
      <c r="BS204" s="1046"/>
      <c r="BT204" s="1046"/>
      <c r="BU204" s="1046"/>
      <c r="BV204" s="1046"/>
      <c r="BW204" s="1046"/>
      <c r="BX204" s="1046"/>
      <c r="BY204" s="1046"/>
      <c r="BZ204" s="1046"/>
      <c r="CA204" s="1046"/>
      <c r="CB204" s="1046"/>
      <c r="CC204" s="1046"/>
      <c r="CD204" s="1046"/>
      <c r="CE204" s="1046"/>
      <c r="CF204" s="1046"/>
      <c r="CG204" s="1046"/>
      <c r="CH204" s="1046"/>
      <c r="CI204" s="1046"/>
      <c r="CJ204" s="1046"/>
      <c r="CK204" s="1046"/>
      <c r="CL204" s="1046"/>
      <c r="CM204" s="1046"/>
      <c r="CN204" s="1046"/>
      <c r="CO204" s="1046"/>
      <c r="CP204" s="1046"/>
      <c r="CQ204" s="1046"/>
      <c r="CR204" s="1046"/>
      <c r="CS204" s="1046"/>
      <c r="CT204" s="1046"/>
      <c r="CU204" s="1046"/>
      <c r="CV204" s="1046"/>
      <c r="CW204" s="1046"/>
      <c r="CX204" s="1046"/>
      <c r="CY204" s="1046"/>
      <c r="CZ204" s="1046"/>
      <c r="DA204" s="1046"/>
      <c r="DB204" s="1046"/>
      <c r="DC204" s="1046"/>
      <c r="DD204" s="1046"/>
      <c r="DE204" s="1046"/>
      <c r="DF204" s="1046"/>
      <c r="DG204" s="1046"/>
      <c r="DH204" s="1046"/>
      <c r="DI204" s="1046"/>
      <c r="DJ204" s="1046"/>
      <c r="DK204" s="1046"/>
      <c r="DL204" s="1046"/>
      <c r="DM204" s="1046"/>
      <c r="DN204" s="1046"/>
      <c r="DO204" s="1046"/>
      <c r="DP204" s="1046"/>
      <c r="DQ204" s="1046"/>
      <c r="DR204" s="1046"/>
      <c r="DS204" s="1046"/>
      <c r="DT204" s="1046"/>
      <c r="DU204" s="1046"/>
      <c r="DV204" s="1046"/>
      <c r="DW204" s="1046"/>
      <c r="DX204" s="1046"/>
      <c r="DY204" s="1046"/>
      <c r="DZ204" s="1046"/>
      <c r="EA204" s="1046"/>
      <c r="EB204" s="1046"/>
      <c r="EC204" s="1046"/>
      <c r="ED204" s="1046"/>
      <c r="EE204" s="1046"/>
      <c r="EF204" s="1046"/>
      <c r="EG204" s="1046"/>
      <c r="EH204" s="1046"/>
      <c r="EI204" s="1046"/>
      <c r="EJ204" s="1046"/>
      <c r="EK204" s="1046"/>
      <c r="EL204" s="1046"/>
      <c r="EM204" s="1046"/>
      <c r="EN204" s="1046"/>
      <c r="EO204" s="1046"/>
      <c r="EP204" s="1046"/>
      <c r="EQ204" s="1046"/>
      <c r="ER204" s="1046"/>
      <c r="ES204" s="1046"/>
      <c r="ET204" s="1046"/>
      <c r="EU204" s="1046"/>
      <c r="EV204" s="1046"/>
      <c r="EW204" s="1046"/>
    </row>
    <row r="205" spans="1:153" s="5" customFormat="1" ht="15.75" hidden="1" customHeight="1">
      <c r="A205" s="60">
        <v>15</v>
      </c>
      <c r="B205" s="262"/>
      <c r="C205" s="263"/>
      <c r="D205" s="61"/>
      <c r="E205" s="61"/>
      <c r="F205" s="62">
        <f t="shared" si="56"/>
        <v>0</v>
      </c>
      <c r="G205" s="63">
        <f t="shared" si="57"/>
        <v>0</v>
      </c>
      <c r="H205" s="60"/>
      <c r="I205" s="1290"/>
      <c r="J205" s="1290"/>
      <c r="K205" s="428"/>
      <c r="L205" s="429"/>
      <c r="M205" s="429"/>
      <c r="N205" s="429"/>
      <c r="O205" s="429"/>
      <c r="P205" s="429"/>
      <c r="Q205" s="430"/>
      <c r="R205" s="1289"/>
      <c r="S205" s="1289"/>
      <c r="T205" s="1289"/>
      <c r="AB205" s="19"/>
      <c r="AC205" s="1046"/>
      <c r="AD205" s="1046"/>
      <c r="AE205" s="1046"/>
      <c r="AF205" s="1046"/>
      <c r="AG205" s="1046"/>
      <c r="AH205" s="1046"/>
      <c r="AI205" s="1046"/>
      <c r="AJ205" s="1046"/>
      <c r="AK205" s="1046"/>
      <c r="AL205" s="1046"/>
      <c r="AM205" s="1046"/>
      <c r="AN205" s="1046"/>
      <c r="AO205" s="1046"/>
      <c r="AP205" s="1046"/>
      <c r="AQ205" s="1046"/>
      <c r="AR205" s="1046"/>
      <c r="AS205" s="1046"/>
      <c r="AT205" s="1046"/>
      <c r="AU205" s="1046"/>
      <c r="AV205" s="1046"/>
      <c r="AW205" s="1046"/>
      <c r="AX205" s="1046"/>
      <c r="AY205" s="1046"/>
      <c r="AZ205" s="1046"/>
      <c r="BA205" s="1046"/>
      <c r="BB205" s="1046"/>
      <c r="BC205" s="1046"/>
      <c r="BD205" s="1046"/>
      <c r="BE205" s="1046"/>
      <c r="BF205" s="1046"/>
      <c r="BG205" s="1046"/>
      <c r="BH205" s="1046"/>
      <c r="BI205" s="1046"/>
      <c r="BJ205" s="1046"/>
      <c r="BK205" s="1046"/>
      <c r="BL205" s="1046"/>
      <c r="BM205" s="1046"/>
      <c r="BN205" s="1046"/>
      <c r="BO205" s="1046"/>
      <c r="BP205" s="1046"/>
      <c r="BQ205" s="1046"/>
      <c r="BR205" s="1046"/>
      <c r="BS205" s="1046"/>
      <c r="BT205" s="1046"/>
      <c r="BU205" s="1046"/>
      <c r="BV205" s="1046"/>
      <c r="BW205" s="1046"/>
      <c r="BX205" s="1046"/>
      <c r="BY205" s="1046"/>
      <c r="BZ205" s="1046"/>
      <c r="CA205" s="1046"/>
      <c r="CB205" s="1046"/>
      <c r="CC205" s="1046"/>
      <c r="CD205" s="1046"/>
      <c r="CE205" s="1046"/>
      <c r="CF205" s="1046"/>
      <c r="CG205" s="1046"/>
      <c r="CH205" s="1046"/>
      <c r="CI205" s="1046"/>
      <c r="CJ205" s="1046"/>
      <c r="CK205" s="1046"/>
      <c r="CL205" s="1046"/>
      <c r="CM205" s="1046"/>
      <c r="CN205" s="1046"/>
      <c r="CO205" s="1046"/>
      <c r="CP205" s="1046"/>
      <c r="CQ205" s="1046"/>
      <c r="CR205" s="1046"/>
      <c r="CS205" s="1046"/>
      <c r="CT205" s="1046"/>
      <c r="CU205" s="1046"/>
      <c r="CV205" s="1046"/>
      <c r="CW205" s="1046"/>
      <c r="CX205" s="1046"/>
      <c r="CY205" s="1046"/>
      <c r="CZ205" s="1046"/>
      <c r="DA205" s="1046"/>
      <c r="DB205" s="1046"/>
      <c r="DC205" s="1046"/>
      <c r="DD205" s="1046"/>
      <c r="DE205" s="1046"/>
      <c r="DF205" s="1046"/>
      <c r="DG205" s="1046"/>
      <c r="DH205" s="1046"/>
      <c r="DI205" s="1046"/>
      <c r="DJ205" s="1046"/>
      <c r="DK205" s="1046"/>
      <c r="DL205" s="1046"/>
      <c r="DM205" s="1046"/>
      <c r="DN205" s="1046"/>
      <c r="DO205" s="1046"/>
      <c r="DP205" s="1046"/>
      <c r="DQ205" s="1046"/>
      <c r="DR205" s="1046"/>
      <c r="DS205" s="1046"/>
      <c r="DT205" s="1046"/>
      <c r="DU205" s="1046"/>
      <c r="DV205" s="1046"/>
      <c r="DW205" s="1046"/>
      <c r="DX205" s="1046"/>
      <c r="DY205" s="1046"/>
      <c r="DZ205" s="1046"/>
      <c r="EA205" s="1046"/>
      <c r="EB205" s="1046"/>
      <c r="EC205" s="1046"/>
      <c r="ED205" s="1046"/>
      <c r="EE205" s="1046"/>
      <c r="EF205" s="1046"/>
      <c r="EG205" s="1046"/>
      <c r="EH205" s="1046"/>
      <c r="EI205" s="1046"/>
      <c r="EJ205" s="1046"/>
      <c r="EK205" s="1046"/>
      <c r="EL205" s="1046"/>
      <c r="EM205" s="1046"/>
      <c r="EN205" s="1046"/>
      <c r="EO205" s="1046"/>
      <c r="EP205" s="1046"/>
      <c r="EQ205" s="1046"/>
      <c r="ER205" s="1046"/>
      <c r="ES205" s="1046"/>
      <c r="ET205" s="1046"/>
      <c r="EU205" s="1046"/>
      <c r="EV205" s="1046"/>
      <c r="EW205" s="1046"/>
    </row>
    <row r="206" spans="1:153" s="5" customFormat="1" ht="15.75" hidden="1" customHeight="1">
      <c r="A206" s="60">
        <v>16</v>
      </c>
      <c r="B206" s="262"/>
      <c r="C206" s="263"/>
      <c r="D206" s="61"/>
      <c r="E206" s="61"/>
      <c r="F206" s="62">
        <f t="shared" si="56"/>
        <v>0</v>
      </c>
      <c r="G206" s="63">
        <f t="shared" si="57"/>
        <v>0</v>
      </c>
      <c r="H206" s="60"/>
      <c r="I206" s="1290"/>
      <c r="J206" s="1290"/>
      <c r="K206" s="428"/>
      <c r="L206" s="429"/>
      <c r="M206" s="429"/>
      <c r="N206" s="429"/>
      <c r="O206" s="429"/>
      <c r="P206" s="429"/>
      <c r="Q206" s="430"/>
      <c r="R206" s="1289"/>
      <c r="S206" s="1289"/>
      <c r="T206" s="1289"/>
      <c r="AB206" s="19"/>
      <c r="AC206" s="1046"/>
      <c r="AD206" s="1046"/>
      <c r="AE206" s="1046"/>
      <c r="AF206" s="1046"/>
      <c r="AG206" s="1046"/>
      <c r="AH206" s="1046"/>
      <c r="AI206" s="1046"/>
      <c r="AJ206" s="1046"/>
      <c r="AK206" s="1046"/>
      <c r="AL206" s="1046"/>
      <c r="AM206" s="1046"/>
      <c r="AN206" s="1046"/>
      <c r="AO206" s="1046"/>
      <c r="AP206" s="1046"/>
      <c r="AQ206" s="1046"/>
      <c r="AR206" s="1046"/>
      <c r="AS206" s="1046"/>
      <c r="AT206" s="1046"/>
      <c r="AU206" s="1046"/>
      <c r="AV206" s="1046"/>
      <c r="AW206" s="1046"/>
      <c r="AX206" s="1046"/>
      <c r="AY206" s="1046"/>
      <c r="AZ206" s="1046"/>
      <c r="BA206" s="1046"/>
      <c r="BB206" s="1046"/>
      <c r="BC206" s="1046"/>
      <c r="BD206" s="1046"/>
      <c r="BE206" s="1046"/>
      <c r="BF206" s="1046"/>
      <c r="BG206" s="1046"/>
      <c r="BH206" s="1046"/>
      <c r="BI206" s="1046"/>
      <c r="BJ206" s="1046"/>
      <c r="BK206" s="1046"/>
      <c r="BL206" s="1046"/>
      <c r="BM206" s="1046"/>
      <c r="BN206" s="1046"/>
      <c r="BO206" s="1046"/>
      <c r="BP206" s="1046"/>
      <c r="BQ206" s="1046"/>
      <c r="BR206" s="1046"/>
      <c r="BS206" s="1046"/>
      <c r="BT206" s="1046"/>
      <c r="BU206" s="1046"/>
      <c r="BV206" s="1046"/>
      <c r="BW206" s="1046"/>
      <c r="BX206" s="1046"/>
      <c r="BY206" s="1046"/>
      <c r="BZ206" s="1046"/>
      <c r="CA206" s="1046"/>
      <c r="CB206" s="1046"/>
      <c r="CC206" s="1046"/>
      <c r="CD206" s="1046"/>
      <c r="CE206" s="1046"/>
      <c r="CF206" s="1046"/>
      <c r="CG206" s="1046"/>
      <c r="CH206" s="1046"/>
      <c r="CI206" s="1046"/>
      <c r="CJ206" s="1046"/>
      <c r="CK206" s="1046"/>
      <c r="CL206" s="1046"/>
      <c r="CM206" s="1046"/>
      <c r="CN206" s="1046"/>
      <c r="CO206" s="1046"/>
      <c r="CP206" s="1046"/>
      <c r="CQ206" s="1046"/>
      <c r="CR206" s="1046"/>
      <c r="CS206" s="1046"/>
      <c r="CT206" s="1046"/>
      <c r="CU206" s="1046"/>
      <c r="CV206" s="1046"/>
      <c r="CW206" s="1046"/>
      <c r="CX206" s="1046"/>
      <c r="CY206" s="1046"/>
      <c r="CZ206" s="1046"/>
      <c r="DA206" s="1046"/>
      <c r="DB206" s="1046"/>
      <c r="DC206" s="1046"/>
      <c r="DD206" s="1046"/>
      <c r="DE206" s="1046"/>
      <c r="DF206" s="1046"/>
      <c r="DG206" s="1046"/>
      <c r="DH206" s="1046"/>
      <c r="DI206" s="1046"/>
      <c r="DJ206" s="1046"/>
      <c r="DK206" s="1046"/>
      <c r="DL206" s="1046"/>
      <c r="DM206" s="1046"/>
      <c r="DN206" s="1046"/>
      <c r="DO206" s="1046"/>
      <c r="DP206" s="1046"/>
      <c r="DQ206" s="1046"/>
      <c r="DR206" s="1046"/>
      <c r="DS206" s="1046"/>
      <c r="DT206" s="1046"/>
      <c r="DU206" s="1046"/>
      <c r="DV206" s="1046"/>
      <c r="DW206" s="1046"/>
      <c r="DX206" s="1046"/>
      <c r="DY206" s="1046"/>
      <c r="DZ206" s="1046"/>
      <c r="EA206" s="1046"/>
      <c r="EB206" s="1046"/>
      <c r="EC206" s="1046"/>
      <c r="ED206" s="1046"/>
      <c r="EE206" s="1046"/>
      <c r="EF206" s="1046"/>
      <c r="EG206" s="1046"/>
      <c r="EH206" s="1046"/>
      <c r="EI206" s="1046"/>
      <c r="EJ206" s="1046"/>
      <c r="EK206" s="1046"/>
      <c r="EL206" s="1046"/>
      <c r="EM206" s="1046"/>
      <c r="EN206" s="1046"/>
      <c r="EO206" s="1046"/>
      <c r="EP206" s="1046"/>
      <c r="EQ206" s="1046"/>
      <c r="ER206" s="1046"/>
      <c r="ES206" s="1046"/>
      <c r="ET206" s="1046"/>
      <c r="EU206" s="1046"/>
      <c r="EV206" s="1046"/>
      <c r="EW206" s="1046"/>
    </row>
    <row r="207" spans="1:153" s="5" customFormat="1" ht="15.75" hidden="1" customHeight="1">
      <c r="A207" s="60">
        <v>17</v>
      </c>
      <c r="B207" s="262"/>
      <c r="C207" s="263"/>
      <c r="D207" s="61"/>
      <c r="E207" s="61"/>
      <c r="F207" s="62">
        <f t="shared" si="56"/>
        <v>0</v>
      </c>
      <c r="G207" s="63">
        <f t="shared" si="57"/>
        <v>0</v>
      </c>
      <c r="H207" s="60"/>
      <c r="I207" s="1290"/>
      <c r="J207" s="1290"/>
      <c r="K207" s="428"/>
      <c r="L207" s="429"/>
      <c r="M207" s="429"/>
      <c r="N207" s="429"/>
      <c r="O207" s="429"/>
      <c r="P207" s="429"/>
      <c r="Q207" s="430"/>
      <c r="R207" s="1289"/>
      <c r="S207" s="1289"/>
      <c r="T207" s="1289"/>
      <c r="AB207" s="19"/>
      <c r="AC207" s="1046"/>
      <c r="AD207" s="1046"/>
      <c r="AE207" s="1046"/>
      <c r="AF207" s="1046"/>
      <c r="AG207" s="1046"/>
      <c r="AH207" s="1046"/>
      <c r="AI207" s="1046"/>
      <c r="AJ207" s="1046"/>
      <c r="AK207" s="1046"/>
      <c r="AL207" s="1046"/>
      <c r="AM207" s="1046"/>
      <c r="AN207" s="1046"/>
      <c r="AO207" s="1046"/>
      <c r="AP207" s="1046"/>
      <c r="AQ207" s="1046"/>
      <c r="AR207" s="1046"/>
      <c r="AS207" s="1046"/>
      <c r="AT207" s="1046"/>
      <c r="AU207" s="1046"/>
      <c r="AV207" s="1046"/>
      <c r="AW207" s="1046"/>
      <c r="AX207" s="1046"/>
      <c r="AY207" s="1046"/>
      <c r="AZ207" s="1046"/>
      <c r="BA207" s="1046"/>
      <c r="BB207" s="1046"/>
      <c r="BC207" s="1046"/>
      <c r="BD207" s="1046"/>
      <c r="BE207" s="1046"/>
      <c r="BF207" s="1046"/>
      <c r="BG207" s="1046"/>
      <c r="BH207" s="1046"/>
      <c r="BI207" s="1046"/>
      <c r="BJ207" s="1046"/>
      <c r="BK207" s="1046"/>
      <c r="BL207" s="1046"/>
      <c r="BM207" s="1046"/>
      <c r="BN207" s="1046"/>
      <c r="BO207" s="1046"/>
      <c r="BP207" s="1046"/>
      <c r="BQ207" s="1046"/>
      <c r="BR207" s="1046"/>
      <c r="BS207" s="1046"/>
      <c r="BT207" s="1046"/>
      <c r="BU207" s="1046"/>
      <c r="BV207" s="1046"/>
      <c r="BW207" s="1046"/>
      <c r="BX207" s="1046"/>
      <c r="BY207" s="1046"/>
      <c r="BZ207" s="1046"/>
      <c r="CA207" s="1046"/>
      <c r="CB207" s="1046"/>
      <c r="CC207" s="1046"/>
      <c r="CD207" s="1046"/>
      <c r="CE207" s="1046"/>
      <c r="CF207" s="1046"/>
      <c r="CG207" s="1046"/>
      <c r="CH207" s="1046"/>
      <c r="CI207" s="1046"/>
      <c r="CJ207" s="1046"/>
      <c r="CK207" s="1046"/>
      <c r="CL207" s="1046"/>
      <c r="CM207" s="1046"/>
      <c r="CN207" s="1046"/>
      <c r="CO207" s="1046"/>
      <c r="CP207" s="1046"/>
      <c r="CQ207" s="1046"/>
      <c r="CR207" s="1046"/>
      <c r="CS207" s="1046"/>
      <c r="CT207" s="1046"/>
      <c r="CU207" s="1046"/>
      <c r="CV207" s="1046"/>
      <c r="CW207" s="1046"/>
      <c r="CX207" s="1046"/>
      <c r="CY207" s="1046"/>
      <c r="CZ207" s="1046"/>
      <c r="DA207" s="1046"/>
      <c r="DB207" s="1046"/>
      <c r="DC207" s="1046"/>
      <c r="DD207" s="1046"/>
      <c r="DE207" s="1046"/>
      <c r="DF207" s="1046"/>
      <c r="DG207" s="1046"/>
      <c r="DH207" s="1046"/>
      <c r="DI207" s="1046"/>
      <c r="DJ207" s="1046"/>
      <c r="DK207" s="1046"/>
      <c r="DL207" s="1046"/>
      <c r="DM207" s="1046"/>
      <c r="DN207" s="1046"/>
      <c r="DO207" s="1046"/>
      <c r="DP207" s="1046"/>
      <c r="DQ207" s="1046"/>
      <c r="DR207" s="1046"/>
      <c r="DS207" s="1046"/>
      <c r="DT207" s="1046"/>
      <c r="DU207" s="1046"/>
      <c r="DV207" s="1046"/>
      <c r="DW207" s="1046"/>
      <c r="DX207" s="1046"/>
      <c r="DY207" s="1046"/>
      <c r="DZ207" s="1046"/>
      <c r="EA207" s="1046"/>
      <c r="EB207" s="1046"/>
      <c r="EC207" s="1046"/>
      <c r="ED207" s="1046"/>
      <c r="EE207" s="1046"/>
      <c r="EF207" s="1046"/>
      <c r="EG207" s="1046"/>
      <c r="EH207" s="1046"/>
      <c r="EI207" s="1046"/>
      <c r="EJ207" s="1046"/>
      <c r="EK207" s="1046"/>
      <c r="EL207" s="1046"/>
      <c r="EM207" s="1046"/>
      <c r="EN207" s="1046"/>
      <c r="EO207" s="1046"/>
      <c r="EP207" s="1046"/>
      <c r="EQ207" s="1046"/>
      <c r="ER207" s="1046"/>
      <c r="ES207" s="1046"/>
      <c r="ET207" s="1046"/>
      <c r="EU207" s="1046"/>
      <c r="EV207" s="1046"/>
      <c r="EW207" s="1046"/>
    </row>
    <row r="208" spans="1:153" s="5" customFormat="1" ht="15.75" hidden="1" customHeight="1">
      <c r="A208" s="60">
        <v>18</v>
      </c>
      <c r="B208" s="262"/>
      <c r="C208" s="263"/>
      <c r="D208" s="61"/>
      <c r="E208" s="61"/>
      <c r="F208" s="62">
        <f t="shared" si="56"/>
        <v>0</v>
      </c>
      <c r="G208" s="63">
        <f t="shared" si="57"/>
        <v>0</v>
      </c>
      <c r="H208" s="559"/>
      <c r="I208" s="1296"/>
      <c r="J208" s="1296"/>
      <c r="K208" s="428"/>
      <c r="L208" s="429"/>
      <c r="M208" s="429"/>
      <c r="N208" s="429"/>
      <c r="O208" s="429"/>
      <c r="P208" s="429"/>
      <c r="Q208" s="430"/>
      <c r="R208" s="1289"/>
      <c r="S208" s="1289"/>
      <c r="T208" s="1289"/>
      <c r="AB208" s="19"/>
      <c r="AC208" s="1046"/>
      <c r="AD208" s="1046"/>
      <c r="AE208" s="1046"/>
      <c r="AF208" s="1046"/>
      <c r="AG208" s="1046"/>
      <c r="AH208" s="1046"/>
      <c r="AI208" s="1046"/>
      <c r="AJ208" s="1046"/>
      <c r="AK208" s="1046"/>
      <c r="AL208" s="1046"/>
      <c r="AM208" s="1046"/>
      <c r="AN208" s="1046"/>
      <c r="AO208" s="1046"/>
      <c r="AP208" s="1046"/>
      <c r="AQ208" s="1046"/>
      <c r="AR208" s="1046"/>
      <c r="AS208" s="1046"/>
      <c r="AT208" s="1046"/>
      <c r="AU208" s="1046"/>
      <c r="AV208" s="1046"/>
      <c r="AW208" s="1046"/>
      <c r="AX208" s="1046"/>
      <c r="AY208" s="1046"/>
      <c r="AZ208" s="1046"/>
      <c r="BA208" s="1046"/>
      <c r="BB208" s="1046"/>
      <c r="BC208" s="1046"/>
      <c r="BD208" s="1046"/>
      <c r="BE208" s="1046"/>
      <c r="BF208" s="1046"/>
      <c r="BG208" s="1046"/>
      <c r="BH208" s="1046"/>
      <c r="BI208" s="1046"/>
      <c r="BJ208" s="1046"/>
      <c r="BK208" s="1046"/>
      <c r="BL208" s="1046"/>
      <c r="BM208" s="1046"/>
      <c r="BN208" s="1046"/>
      <c r="BO208" s="1046"/>
      <c r="BP208" s="1046"/>
      <c r="BQ208" s="1046"/>
      <c r="BR208" s="1046"/>
      <c r="BS208" s="1046"/>
      <c r="BT208" s="1046"/>
      <c r="BU208" s="1046"/>
      <c r="BV208" s="1046"/>
      <c r="BW208" s="1046"/>
      <c r="BX208" s="1046"/>
      <c r="BY208" s="1046"/>
      <c r="BZ208" s="1046"/>
      <c r="CA208" s="1046"/>
      <c r="CB208" s="1046"/>
      <c r="CC208" s="1046"/>
      <c r="CD208" s="1046"/>
      <c r="CE208" s="1046"/>
      <c r="CF208" s="1046"/>
      <c r="CG208" s="1046"/>
      <c r="CH208" s="1046"/>
      <c r="CI208" s="1046"/>
      <c r="CJ208" s="1046"/>
      <c r="CK208" s="1046"/>
      <c r="CL208" s="1046"/>
      <c r="CM208" s="1046"/>
      <c r="CN208" s="1046"/>
      <c r="CO208" s="1046"/>
      <c r="CP208" s="1046"/>
      <c r="CQ208" s="1046"/>
      <c r="CR208" s="1046"/>
      <c r="CS208" s="1046"/>
      <c r="CT208" s="1046"/>
      <c r="CU208" s="1046"/>
      <c r="CV208" s="1046"/>
      <c r="CW208" s="1046"/>
      <c r="CX208" s="1046"/>
      <c r="CY208" s="1046"/>
      <c r="CZ208" s="1046"/>
      <c r="DA208" s="1046"/>
      <c r="DB208" s="1046"/>
      <c r="DC208" s="1046"/>
      <c r="DD208" s="1046"/>
      <c r="DE208" s="1046"/>
      <c r="DF208" s="1046"/>
      <c r="DG208" s="1046"/>
      <c r="DH208" s="1046"/>
      <c r="DI208" s="1046"/>
      <c r="DJ208" s="1046"/>
      <c r="DK208" s="1046"/>
      <c r="DL208" s="1046"/>
      <c r="DM208" s="1046"/>
      <c r="DN208" s="1046"/>
      <c r="DO208" s="1046"/>
      <c r="DP208" s="1046"/>
      <c r="DQ208" s="1046"/>
      <c r="DR208" s="1046"/>
      <c r="DS208" s="1046"/>
      <c r="DT208" s="1046"/>
      <c r="DU208" s="1046"/>
      <c r="DV208" s="1046"/>
      <c r="DW208" s="1046"/>
      <c r="DX208" s="1046"/>
      <c r="DY208" s="1046"/>
      <c r="DZ208" s="1046"/>
      <c r="EA208" s="1046"/>
      <c r="EB208" s="1046"/>
      <c r="EC208" s="1046"/>
      <c r="ED208" s="1046"/>
      <c r="EE208" s="1046"/>
      <c r="EF208" s="1046"/>
      <c r="EG208" s="1046"/>
      <c r="EH208" s="1046"/>
      <c r="EI208" s="1046"/>
      <c r="EJ208" s="1046"/>
      <c r="EK208" s="1046"/>
      <c r="EL208" s="1046"/>
      <c r="EM208" s="1046"/>
      <c r="EN208" s="1046"/>
      <c r="EO208" s="1046"/>
      <c r="EP208" s="1046"/>
      <c r="EQ208" s="1046"/>
      <c r="ER208" s="1046"/>
      <c r="ES208" s="1046"/>
      <c r="ET208" s="1046"/>
      <c r="EU208" s="1046"/>
      <c r="EV208" s="1046"/>
      <c r="EW208" s="1046"/>
    </row>
    <row r="209" spans="1:153" s="5" customFormat="1" ht="15.75" hidden="1" customHeight="1">
      <c r="A209" s="60">
        <v>19</v>
      </c>
      <c r="B209" s="262"/>
      <c r="C209" s="263"/>
      <c r="D209" s="61"/>
      <c r="E209" s="61"/>
      <c r="F209" s="62">
        <f t="shared" si="56"/>
        <v>0</v>
      </c>
      <c r="G209" s="63">
        <f t="shared" si="57"/>
        <v>0</v>
      </c>
      <c r="H209" s="559"/>
      <c r="I209" s="1296"/>
      <c r="J209" s="1296"/>
      <c r="K209" s="428"/>
      <c r="L209" s="429"/>
      <c r="M209" s="429"/>
      <c r="N209" s="429"/>
      <c r="O209" s="429"/>
      <c r="P209" s="429"/>
      <c r="Q209" s="430"/>
      <c r="R209" s="1289"/>
      <c r="S209" s="1289"/>
      <c r="T209" s="128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19"/>
      <c r="DQ209" s="19"/>
      <c r="DR209" s="19"/>
      <c r="DS209" s="19"/>
      <c r="DT209" s="19"/>
      <c r="DU209" s="19"/>
      <c r="DV209" s="19"/>
      <c r="DW209" s="19"/>
      <c r="DX209" s="19"/>
      <c r="DY209" s="19"/>
      <c r="DZ209" s="19"/>
      <c r="EA209" s="19"/>
      <c r="EB209" s="19"/>
      <c r="EC209" s="19"/>
      <c r="ED209" s="19"/>
      <c r="EE209" s="19"/>
      <c r="EF209" s="19"/>
      <c r="EG209" s="19"/>
      <c r="EH209" s="19"/>
      <c r="EI209" s="19"/>
      <c r="EJ209" s="19"/>
      <c r="EK209" s="19"/>
      <c r="EL209" s="19"/>
      <c r="EM209" s="19"/>
      <c r="EN209" s="19"/>
      <c r="EO209" s="19"/>
      <c r="EP209" s="19"/>
      <c r="EQ209" s="19"/>
      <c r="ER209" s="19"/>
      <c r="ES209" s="19"/>
      <c r="ET209" s="19"/>
      <c r="EU209" s="19"/>
      <c r="EV209" s="19"/>
      <c r="EW209" s="19"/>
    </row>
    <row r="210" spans="1:153" s="5" customFormat="1" ht="15.75" hidden="1" customHeight="1">
      <c r="A210" s="60">
        <v>20</v>
      </c>
      <c r="B210" s="262"/>
      <c r="C210" s="263"/>
      <c r="D210" s="61"/>
      <c r="E210" s="61"/>
      <c r="F210" s="62">
        <f t="shared" si="56"/>
        <v>0</v>
      </c>
      <c r="G210" s="63">
        <f t="shared" si="57"/>
        <v>0</v>
      </c>
      <c r="H210" s="60"/>
      <c r="I210" s="1290"/>
      <c r="J210" s="1290"/>
      <c r="K210" s="428"/>
      <c r="L210" s="429"/>
      <c r="M210" s="429"/>
      <c r="N210" s="429"/>
      <c r="O210" s="429"/>
      <c r="P210" s="429"/>
      <c r="Q210" s="430"/>
      <c r="R210" s="1289"/>
      <c r="S210" s="1289"/>
      <c r="T210" s="128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19"/>
      <c r="DQ210" s="19"/>
      <c r="DR210" s="19"/>
      <c r="DS210" s="19"/>
      <c r="DT210" s="19"/>
      <c r="DU210" s="19"/>
      <c r="DV210" s="19"/>
      <c r="DW210" s="19"/>
      <c r="DX210" s="19"/>
      <c r="DY210" s="19"/>
      <c r="DZ210" s="19"/>
      <c r="EA210" s="19"/>
      <c r="EB210" s="19"/>
      <c r="EC210" s="19"/>
      <c r="ED210" s="19"/>
      <c r="EE210" s="19"/>
      <c r="EF210" s="19"/>
      <c r="EG210" s="19"/>
      <c r="EH210" s="19"/>
      <c r="EI210" s="19"/>
      <c r="EJ210" s="19"/>
      <c r="EK210" s="19"/>
      <c r="EL210" s="19"/>
      <c r="EM210" s="19"/>
      <c r="EN210" s="19"/>
      <c r="EO210" s="19"/>
      <c r="EP210" s="19"/>
      <c r="EQ210" s="19"/>
      <c r="ER210" s="19"/>
      <c r="ES210" s="19"/>
      <c r="ET210" s="19"/>
      <c r="EU210" s="19"/>
      <c r="EV210" s="19"/>
      <c r="EW210" s="19"/>
    </row>
    <row r="211" spans="1:153" s="5" customFormat="1" ht="15.75" hidden="1" customHeight="1">
      <c r="A211" s="60">
        <v>21</v>
      </c>
      <c r="B211" s="262"/>
      <c r="C211" s="263"/>
      <c r="D211" s="61"/>
      <c r="E211" s="61"/>
      <c r="F211" s="62">
        <f t="shared" si="56"/>
        <v>0</v>
      </c>
      <c r="G211" s="63">
        <f t="shared" si="57"/>
        <v>0</v>
      </c>
      <c r="H211" s="60"/>
      <c r="I211" s="1290"/>
      <c r="J211" s="1290"/>
      <c r="K211" s="428"/>
      <c r="L211" s="429"/>
      <c r="M211" s="429"/>
      <c r="N211" s="429"/>
      <c r="O211" s="429"/>
      <c r="P211" s="429"/>
      <c r="Q211" s="430"/>
      <c r="R211" s="1289"/>
      <c r="S211" s="1289"/>
      <c r="T211" s="128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19"/>
      <c r="DQ211" s="19"/>
      <c r="DR211" s="19"/>
      <c r="DS211" s="19"/>
      <c r="DT211" s="19"/>
      <c r="DU211" s="19"/>
      <c r="DV211" s="19"/>
      <c r="DW211" s="19"/>
      <c r="DX211" s="19"/>
      <c r="DY211" s="19"/>
      <c r="DZ211" s="19"/>
      <c r="EA211" s="19"/>
      <c r="EB211" s="19"/>
      <c r="EC211" s="19"/>
      <c r="ED211" s="19"/>
      <c r="EE211" s="19"/>
      <c r="EF211" s="19"/>
      <c r="EG211" s="19"/>
      <c r="EH211" s="19"/>
      <c r="EI211" s="19"/>
      <c r="EJ211" s="19"/>
      <c r="EK211" s="19"/>
      <c r="EL211" s="19"/>
      <c r="EM211" s="19"/>
      <c r="EN211" s="19"/>
      <c r="EO211" s="19"/>
      <c r="EP211" s="19"/>
      <c r="EQ211" s="19"/>
      <c r="ER211" s="19"/>
      <c r="ES211" s="19"/>
      <c r="ET211" s="19"/>
      <c r="EU211" s="19"/>
      <c r="EV211" s="19"/>
      <c r="EW211" s="19"/>
    </row>
    <row r="212" spans="1:153" s="5" customFormat="1" ht="15.75" hidden="1" customHeight="1">
      <c r="A212" s="60">
        <v>22</v>
      </c>
      <c r="B212" s="262"/>
      <c r="C212" s="263"/>
      <c r="D212" s="61"/>
      <c r="E212" s="61"/>
      <c r="F212" s="62">
        <f t="shared" si="56"/>
        <v>0</v>
      </c>
      <c r="G212" s="63">
        <f t="shared" si="57"/>
        <v>0</v>
      </c>
      <c r="H212" s="60"/>
      <c r="I212" s="1287"/>
      <c r="J212" s="1288"/>
      <c r="K212" s="428"/>
      <c r="L212" s="429"/>
      <c r="M212" s="429"/>
      <c r="N212" s="429"/>
      <c r="O212" s="429"/>
      <c r="P212" s="429"/>
      <c r="Q212" s="430"/>
      <c r="R212" s="1289"/>
      <c r="S212" s="1289"/>
      <c r="T212" s="128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19"/>
      <c r="DQ212" s="19"/>
      <c r="DR212" s="19"/>
      <c r="DS212" s="19"/>
      <c r="DT212" s="19"/>
      <c r="DU212" s="19"/>
      <c r="DV212" s="19"/>
      <c r="DW212" s="19"/>
      <c r="DX212" s="19"/>
      <c r="DY212" s="19"/>
      <c r="DZ212" s="19"/>
      <c r="EA212" s="19"/>
      <c r="EB212" s="19"/>
      <c r="EC212" s="19"/>
      <c r="ED212" s="19"/>
      <c r="EE212" s="19"/>
      <c r="EF212" s="19"/>
      <c r="EG212" s="19"/>
      <c r="EH212" s="19"/>
      <c r="EI212" s="19"/>
      <c r="EJ212" s="19"/>
      <c r="EK212" s="19"/>
      <c r="EL212" s="19"/>
      <c r="EM212" s="19"/>
      <c r="EN212" s="19"/>
      <c r="EO212" s="19"/>
      <c r="EP212" s="19"/>
      <c r="EQ212" s="19"/>
      <c r="ER212" s="19"/>
      <c r="ES212" s="19"/>
      <c r="ET212" s="19"/>
      <c r="EU212" s="19"/>
      <c r="EV212" s="19"/>
      <c r="EW212" s="19"/>
    </row>
    <row r="213" spans="1:153" s="5" customFormat="1" ht="15.75" hidden="1" customHeight="1">
      <c r="A213" s="60">
        <v>23</v>
      </c>
      <c r="B213" s="262"/>
      <c r="C213" s="263"/>
      <c r="D213" s="61"/>
      <c r="E213" s="61"/>
      <c r="F213" s="62">
        <f t="shared" si="56"/>
        <v>0</v>
      </c>
      <c r="G213" s="63">
        <f t="shared" si="57"/>
        <v>0</v>
      </c>
      <c r="H213" s="60"/>
      <c r="I213" s="1287"/>
      <c r="J213" s="1288"/>
      <c r="K213" s="428"/>
      <c r="L213" s="429"/>
      <c r="M213" s="429"/>
      <c r="N213" s="429"/>
      <c r="O213" s="429"/>
      <c r="P213" s="429"/>
      <c r="Q213" s="430"/>
      <c r="R213" s="1289"/>
      <c r="S213" s="1289"/>
      <c r="T213" s="128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19"/>
      <c r="DQ213" s="19"/>
      <c r="DR213" s="19"/>
      <c r="DS213" s="19"/>
      <c r="DT213" s="19"/>
      <c r="DU213" s="19"/>
      <c r="DV213" s="19"/>
      <c r="DW213" s="19"/>
      <c r="DX213" s="19"/>
      <c r="DY213" s="19"/>
      <c r="DZ213" s="19"/>
      <c r="EA213" s="19"/>
      <c r="EB213" s="19"/>
      <c r="EC213" s="19"/>
      <c r="ED213" s="19"/>
      <c r="EE213" s="19"/>
      <c r="EF213" s="19"/>
      <c r="EG213" s="19"/>
      <c r="EH213" s="19"/>
      <c r="EI213" s="19"/>
      <c r="EJ213" s="19"/>
      <c r="EK213" s="19"/>
      <c r="EL213" s="19"/>
      <c r="EM213" s="19"/>
      <c r="EN213" s="19"/>
      <c r="EO213" s="19"/>
      <c r="EP213" s="19"/>
      <c r="EQ213" s="19"/>
      <c r="ER213" s="19"/>
      <c r="ES213" s="19"/>
      <c r="ET213" s="19"/>
      <c r="EU213" s="19"/>
      <c r="EV213" s="19"/>
      <c r="EW213" s="19"/>
    </row>
    <row r="214" spans="1:153" s="5" customFormat="1" ht="15.75" hidden="1" customHeight="1">
      <c r="A214" s="60">
        <v>24</v>
      </c>
      <c r="B214" s="262"/>
      <c r="C214" s="263"/>
      <c r="D214" s="61"/>
      <c r="E214" s="61"/>
      <c r="F214" s="62">
        <f t="shared" si="56"/>
        <v>0</v>
      </c>
      <c r="G214" s="63">
        <f t="shared" si="57"/>
        <v>0</v>
      </c>
      <c r="H214" s="60"/>
      <c r="I214" s="1287"/>
      <c r="J214" s="1288"/>
      <c r="K214" s="428"/>
      <c r="L214" s="429"/>
      <c r="M214" s="429"/>
      <c r="N214" s="429"/>
      <c r="O214" s="429"/>
      <c r="P214" s="429"/>
      <c r="Q214" s="430"/>
      <c r="R214" s="1289"/>
      <c r="S214" s="1289"/>
      <c r="T214" s="128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19"/>
      <c r="DQ214" s="19"/>
      <c r="DR214" s="19"/>
      <c r="DS214" s="19"/>
      <c r="DT214" s="19"/>
      <c r="DU214" s="19"/>
      <c r="DV214" s="19"/>
      <c r="DW214" s="19"/>
      <c r="DX214" s="19"/>
      <c r="DY214" s="19"/>
      <c r="DZ214" s="19"/>
      <c r="EA214" s="19"/>
      <c r="EB214" s="19"/>
      <c r="EC214" s="19"/>
      <c r="ED214" s="19"/>
      <c r="EE214" s="19"/>
      <c r="EF214" s="19"/>
      <c r="EG214" s="19"/>
      <c r="EH214" s="19"/>
      <c r="EI214" s="19"/>
      <c r="EJ214" s="19"/>
      <c r="EK214" s="19"/>
      <c r="EL214" s="19"/>
      <c r="EM214" s="19"/>
      <c r="EN214" s="19"/>
      <c r="EO214" s="19"/>
      <c r="EP214" s="19"/>
      <c r="EQ214" s="19"/>
      <c r="ER214" s="19"/>
      <c r="ES214" s="19"/>
      <c r="ET214" s="19"/>
      <c r="EU214" s="19"/>
      <c r="EV214" s="19"/>
      <c r="EW214" s="19"/>
    </row>
    <row r="215" spans="1:153" s="5" customFormat="1" ht="15.75" hidden="1" customHeight="1">
      <c r="A215" s="60">
        <v>25</v>
      </c>
      <c r="B215" s="262"/>
      <c r="C215" s="263"/>
      <c r="D215" s="61"/>
      <c r="E215" s="61"/>
      <c r="F215" s="62">
        <f t="shared" si="56"/>
        <v>0</v>
      </c>
      <c r="G215" s="63">
        <f t="shared" si="57"/>
        <v>0</v>
      </c>
      <c r="H215" s="60"/>
      <c r="I215" s="1287"/>
      <c r="J215" s="1288"/>
      <c r="K215" s="428"/>
      <c r="L215" s="429"/>
      <c r="M215" s="429"/>
      <c r="N215" s="429"/>
      <c r="O215" s="429"/>
      <c r="P215" s="429"/>
      <c r="Q215" s="430"/>
      <c r="R215" s="1289"/>
      <c r="S215" s="1289"/>
      <c r="T215" s="128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19"/>
      <c r="DQ215" s="19"/>
      <c r="DR215" s="19"/>
      <c r="DS215" s="19"/>
      <c r="DT215" s="19"/>
      <c r="DU215" s="19"/>
      <c r="DV215" s="19"/>
      <c r="DW215" s="19"/>
      <c r="DX215" s="19"/>
      <c r="DY215" s="19"/>
      <c r="DZ215" s="19"/>
      <c r="EA215" s="19"/>
      <c r="EB215" s="19"/>
      <c r="EC215" s="19"/>
      <c r="ED215" s="19"/>
      <c r="EE215" s="19"/>
      <c r="EF215" s="19"/>
      <c r="EG215" s="19"/>
      <c r="EH215" s="19"/>
      <c r="EI215" s="19"/>
      <c r="EJ215" s="19"/>
      <c r="EK215" s="19"/>
      <c r="EL215" s="19"/>
      <c r="EM215" s="19"/>
      <c r="EN215" s="19"/>
      <c r="EO215" s="19"/>
      <c r="EP215" s="19"/>
      <c r="EQ215" s="19"/>
      <c r="ER215" s="19"/>
      <c r="ES215" s="19"/>
      <c r="ET215" s="19"/>
      <c r="EU215" s="19"/>
      <c r="EV215" s="19"/>
      <c r="EW215" s="19"/>
    </row>
    <row r="216" spans="1:153" s="5" customFormat="1" ht="15.75" hidden="1" customHeight="1">
      <c r="A216" s="60">
        <v>26</v>
      </c>
      <c r="B216" s="262"/>
      <c r="C216" s="263"/>
      <c r="D216" s="61"/>
      <c r="E216" s="61"/>
      <c r="F216" s="62">
        <f t="shared" si="56"/>
        <v>0</v>
      </c>
      <c r="G216" s="63">
        <f t="shared" si="57"/>
        <v>0</v>
      </c>
      <c r="H216" s="60"/>
      <c r="I216" s="1290"/>
      <c r="J216" s="1290"/>
      <c r="K216" s="428"/>
      <c r="L216" s="429"/>
      <c r="M216" s="429"/>
      <c r="N216" s="429"/>
      <c r="O216" s="429"/>
      <c r="P216" s="429"/>
      <c r="Q216" s="430"/>
      <c r="R216" s="1289"/>
      <c r="S216" s="1289"/>
      <c r="T216" s="128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19"/>
      <c r="DQ216" s="19"/>
      <c r="DR216" s="19"/>
      <c r="DS216" s="19"/>
      <c r="DT216" s="19"/>
      <c r="DU216" s="19"/>
      <c r="DV216" s="19"/>
      <c r="DW216" s="19"/>
      <c r="DX216" s="19"/>
      <c r="DY216" s="19"/>
      <c r="DZ216" s="19"/>
      <c r="EA216" s="19"/>
      <c r="EB216" s="19"/>
      <c r="EC216" s="19"/>
      <c r="ED216" s="19"/>
      <c r="EE216" s="19"/>
      <c r="EF216" s="19"/>
      <c r="EG216" s="19"/>
      <c r="EH216" s="19"/>
      <c r="EI216" s="19"/>
      <c r="EJ216" s="19"/>
      <c r="EK216" s="19"/>
      <c r="EL216" s="19"/>
      <c r="EM216" s="19"/>
      <c r="EN216" s="19"/>
      <c r="EO216" s="19"/>
      <c r="EP216" s="19"/>
      <c r="EQ216" s="19"/>
      <c r="ER216" s="19"/>
      <c r="ES216" s="19"/>
      <c r="ET216" s="19"/>
      <c r="EU216" s="19"/>
      <c r="EV216" s="19"/>
      <c r="EW216" s="19"/>
    </row>
    <row r="217" spans="1:153" s="5" customFormat="1" ht="15.75" hidden="1" customHeight="1">
      <c r="A217" s="60">
        <v>27</v>
      </c>
      <c r="B217" s="262"/>
      <c r="C217" s="263"/>
      <c r="D217" s="61"/>
      <c r="E217" s="61"/>
      <c r="F217" s="62">
        <f t="shared" si="56"/>
        <v>0</v>
      </c>
      <c r="G217" s="63">
        <f t="shared" si="57"/>
        <v>0</v>
      </c>
      <c r="H217" s="60"/>
      <c r="I217" s="1290"/>
      <c r="J217" s="1290"/>
      <c r="K217" s="428"/>
      <c r="L217" s="429"/>
      <c r="M217" s="429"/>
      <c r="N217" s="429"/>
      <c r="O217" s="429"/>
      <c r="P217" s="429"/>
      <c r="Q217" s="430"/>
      <c r="R217" s="1289"/>
      <c r="S217" s="1289"/>
      <c r="T217" s="128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19"/>
      <c r="DQ217" s="19"/>
      <c r="DR217" s="19"/>
      <c r="DS217" s="19"/>
      <c r="DT217" s="19"/>
      <c r="DU217" s="19"/>
      <c r="DV217" s="19"/>
      <c r="DW217" s="19"/>
      <c r="DX217" s="19"/>
      <c r="DY217" s="19"/>
      <c r="DZ217" s="19"/>
      <c r="EA217" s="19"/>
      <c r="EB217" s="19"/>
      <c r="EC217" s="19"/>
      <c r="ED217" s="19"/>
      <c r="EE217" s="19"/>
      <c r="EF217" s="19"/>
      <c r="EG217" s="19"/>
      <c r="EH217" s="19"/>
      <c r="EI217" s="19"/>
      <c r="EJ217" s="19"/>
      <c r="EK217" s="19"/>
      <c r="EL217" s="19"/>
      <c r="EM217" s="19"/>
      <c r="EN217" s="19"/>
      <c r="EO217" s="19"/>
      <c r="EP217" s="19"/>
      <c r="EQ217" s="19"/>
      <c r="ER217" s="19"/>
      <c r="ES217" s="19"/>
      <c r="ET217" s="19"/>
      <c r="EU217" s="19"/>
      <c r="EV217" s="19"/>
      <c r="EW217" s="19"/>
    </row>
    <row r="218" spans="1:153" s="5" customFormat="1" ht="15.75" hidden="1" customHeight="1">
      <c r="A218" s="60">
        <v>28</v>
      </c>
      <c r="B218" s="262"/>
      <c r="C218" s="263"/>
      <c r="D218" s="61"/>
      <c r="E218" s="61"/>
      <c r="F218" s="62">
        <f t="shared" si="56"/>
        <v>0</v>
      </c>
      <c r="G218" s="63">
        <f t="shared" si="57"/>
        <v>0</v>
      </c>
      <c r="H218" s="60"/>
      <c r="I218" s="1290"/>
      <c r="J218" s="1290"/>
      <c r="K218" s="428"/>
      <c r="L218" s="429"/>
      <c r="M218" s="429"/>
      <c r="N218" s="429"/>
      <c r="O218" s="429"/>
      <c r="P218" s="429"/>
      <c r="Q218" s="430"/>
      <c r="R218" s="1289"/>
      <c r="S218" s="1289"/>
      <c r="T218" s="128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19"/>
      <c r="DQ218" s="19"/>
      <c r="DR218" s="19"/>
      <c r="DS218" s="19"/>
      <c r="DT218" s="19"/>
      <c r="DU218" s="19"/>
      <c r="DV218" s="19"/>
      <c r="DW218" s="19"/>
      <c r="DX218" s="19"/>
      <c r="DY218" s="19"/>
      <c r="DZ218" s="19"/>
      <c r="EA218" s="19"/>
      <c r="EB218" s="19"/>
      <c r="EC218" s="19"/>
      <c r="ED218" s="19"/>
      <c r="EE218" s="19"/>
      <c r="EF218" s="19"/>
      <c r="EG218" s="19"/>
      <c r="EH218" s="19"/>
      <c r="EI218" s="19"/>
      <c r="EJ218" s="19"/>
      <c r="EK218" s="19"/>
      <c r="EL218" s="19"/>
      <c r="EM218" s="19"/>
      <c r="EN218" s="19"/>
      <c r="EO218" s="19"/>
      <c r="EP218" s="19"/>
      <c r="EQ218" s="19"/>
      <c r="ER218" s="19"/>
      <c r="ES218" s="19"/>
      <c r="ET218" s="19"/>
      <c r="EU218" s="19"/>
      <c r="EV218" s="19"/>
      <c r="EW218" s="19"/>
    </row>
    <row r="219" spans="1:153" s="5" customFormat="1" ht="15.75" hidden="1" customHeight="1">
      <c r="A219" s="60">
        <v>29</v>
      </c>
      <c r="B219" s="262"/>
      <c r="C219" s="263"/>
      <c r="D219" s="61"/>
      <c r="E219" s="61"/>
      <c r="F219" s="62">
        <f t="shared" si="56"/>
        <v>0</v>
      </c>
      <c r="G219" s="63">
        <f t="shared" si="57"/>
        <v>0</v>
      </c>
      <c r="H219" s="559"/>
      <c r="I219" s="1296"/>
      <c r="J219" s="1296"/>
      <c r="K219" s="428"/>
      <c r="L219" s="429"/>
      <c r="M219" s="429"/>
      <c r="N219" s="429"/>
      <c r="O219" s="429"/>
      <c r="P219" s="429"/>
      <c r="Q219" s="430"/>
      <c r="R219" s="1289"/>
      <c r="S219" s="1289"/>
      <c r="T219" s="128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19"/>
      <c r="DQ219" s="19"/>
      <c r="DR219" s="19"/>
      <c r="DS219" s="19"/>
      <c r="DT219" s="19"/>
      <c r="DU219" s="19"/>
      <c r="DV219" s="19"/>
      <c r="DW219" s="19"/>
      <c r="DX219" s="19"/>
      <c r="DY219" s="19"/>
      <c r="DZ219" s="19"/>
      <c r="EA219" s="19"/>
      <c r="EB219" s="19"/>
      <c r="EC219" s="19"/>
      <c r="ED219" s="19"/>
      <c r="EE219" s="19"/>
      <c r="EF219" s="19"/>
      <c r="EG219" s="19"/>
      <c r="EH219" s="19"/>
      <c r="EI219" s="19"/>
      <c r="EJ219" s="19"/>
      <c r="EK219" s="19"/>
      <c r="EL219" s="19"/>
      <c r="EM219" s="19"/>
      <c r="EN219" s="19"/>
      <c r="EO219" s="19"/>
      <c r="EP219" s="19"/>
      <c r="EQ219" s="19"/>
      <c r="ER219" s="19"/>
      <c r="ES219" s="19"/>
      <c r="ET219" s="19"/>
      <c r="EU219" s="19"/>
      <c r="EV219" s="19"/>
      <c r="EW219" s="19"/>
    </row>
    <row r="220" spans="1:153" s="5" customFormat="1" ht="15.75" hidden="1" customHeight="1">
      <c r="A220" s="60">
        <v>30</v>
      </c>
      <c r="B220" s="262"/>
      <c r="C220" s="263"/>
      <c r="D220" s="61"/>
      <c r="E220" s="61"/>
      <c r="F220" s="62">
        <f t="shared" si="56"/>
        <v>0</v>
      </c>
      <c r="G220" s="63">
        <f t="shared" si="57"/>
        <v>0</v>
      </c>
      <c r="H220" s="559"/>
      <c r="I220" s="1296"/>
      <c r="J220" s="1296"/>
      <c r="K220" s="428"/>
      <c r="L220" s="429"/>
      <c r="M220" s="429"/>
      <c r="N220" s="429"/>
      <c r="O220" s="429"/>
      <c r="P220" s="429"/>
      <c r="Q220" s="430"/>
      <c r="R220" s="1289"/>
      <c r="S220" s="1289"/>
      <c r="T220" s="128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19"/>
      <c r="DQ220" s="19"/>
      <c r="DR220" s="19"/>
      <c r="DS220" s="19"/>
      <c r="DT220" s="19"/>
      <c r="DU220" s="19"/>
      <c r="DV220" s="19"/>
      <c r="DW220" s="19"/>
      <c r="DX220" s="19"/>
      <c r="DY220" s="19"/>
      <c r="DZ220" s="19"/>
      <c r="EA220" s="19"/>
      <c r="EB220" s="19"/>
      <c r="EC220" s="19"/>
      <c r="ED220" s="19"/>
      <c r="EE220" s="19"/>
      <c r="EF220" s="19"/>
      <c r="EG220" s="19"/>
      <c r="EH220" s="19"/>
      <c r="EI220" s="19"/>
      <c r="EJ220" s="19"/>
      <c r="EK220" s="19"/>
      <c r="EL220" s="19"/>
      <c r="EM220" s="19"/>
      <c r="EN220" s="19"/>
      <c r="EO220" s="19"/>
      <c r="EP220" s="19"/>
      <c r="EQ220" s="19"/>
      <c r="ER220" s="19"/>
      <c r="ES220" s="19"/>
      <c r="ET220" s="19"/>
      <c r="EU220" s="19"/>
      <c r="EV220" s="19"/>
      <c r="EW220" s="19"/>
    </row>
    <row r="221" spans="1:153" s="5" customFormat="1" ht="15.75" hidden="1" customHeight="1">
      <c r="A221" s="60">
        <v>31</v>
      </c>
      <c r="B221" s="262"/>
      <c r="C221" s="263"/>
      <c r="D221" s="61"/>
      <c r="E221" s="61"/>
      <c r="F221" s="62">
        <f t="shared" si="56"/>
        <v>0</v>
      </c>
      <c r="G221" s="63">
        <f t="shared" si="57"/>
        <v>0</v>
      </c>
      <c r="H221" s="60"/>
      <c r="I221" s="1290"/>
      <c r="J221" s="1290"/>
      <c r="K221" s="428"/>
      <c r="L221" s="429"/>
      <c r="M221" s="429"/>
      <c r="N221" s="429"/>
      <c r="O221" s="429"/>
      <c r="P221" s="429"/>
      <c r="Q221" s="430"/>
      <c r="R221" s="1289"/>
      <c r="S221" s="1289"/>
      <c r="T221" s="128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19"/>
      <c r="DQ221" s="19"/>
      <c r="DR221" s="19"/>
      <c r="DS221" s="19"/>
      <c r="DT221" s="19"/>
      <c r="DU221" s="19"/>
      <c r="DV221" s="19"/>
      <c r="DW221" s="19"/>
      <c r="DX221" s="19"/>
      <c r="DY221" s="19"/>
      <c r="DZ221" s="19"/>
      <c r="EA221" s="19"/>
      <c r="EB221" s="19"/>
      <c r="EC221" s="19"/>
      <c r="ED221" s="19"/>
      <c r="EE221" s="19"/>
      <c r="EF221" s="19"/>
      <c r="EG221" s="19"/>
      <c r="EH221" s="19"/>
      <c r="EI221" s="19"/>
      <c r="EJ221" s="19"/>
      <c r="EK221" s="19"/>
      <c r="EL221" s="19"/>
      <c r="EM221" s="19"/>
      <c r="EN221" s="19"/>
      <c r="EO221" s="19"/>
      <c r="EP221" s="19"/>
      <c r="EQ221" s="19"/>
      <c r="ER221" s="19"/>
      <c r="ES221" s="19"/>
      <c r="ET221" s="19"/>
      <c r="EU221" s="19"/>
      <c r="EV221" s="19"/>
      <c r="EW221" s="19"/>
    </row>
    <row r="222" spans="1:153" s="5" customFormat="1" ht="15.75" hidden="1" customHeight="1">
      <c r="A222" s="60">
        <v>32</v>
      </c>
      <c r="B222" s="262"/>
      <c r="C222" s="263"/>
      <c r="D222" s="61"/>
      <c r="E222" s="61"/>
      <c r="F222" s="62">
        <f t="shared" si="56"/>
        <v>0</v>
      </c>
      <c r="G222" s="63">
        <f t="shared" si="57"/>
        <v>0</v>
      </c>
      <c r="H222" s="60"/>
      <c r="I222" s="1290"/>
      <c r="J222" s="1290"/>
      <c r="K222" s="428"/>
      <c r="L222" s="429"/>
      <c r="M222" s="429"/>
      <c r="N222" s="429"/>
      <c r="O222" s="429"/>
      <c r="P222" s="429"/>
      <c r="Q222" s="430"/>
      <c r="R222" s="1289"/>
      <c r="S222" s="1289"/>
      <c r="T222" s="128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19"/>
      <c r="DQ222" s="19"/>
      <c r="DR222" s="19"/>
      <c r="DS222" s="19"/>
      <c r="DT222" s="19"/>
      <c r="DU222" s="19"/>
      <c r="DV222" s="19"/>
      <c r="DW222" s="19"/>
      <c r="DX222" s="19"/>
      <c r="DY222" s="19"/>
      <c r="DZ222" s="19"/>
      <c r="EA222" s="19"/>
      <c r="EB222" s="19"/>
      <c r="EC222" s="19"/>
      <c r="ED222" s="19"/>
      <c r="EE222" s="19"/>
      <c r="EF222" s="19"/>
      <c r="EG222" s="19"/>
      <c r="EH222" s="19"/>
      <c r="EI222" s="19"/>
      <c r="EJ222" s="19"/>
      <c r="EK222" s="19"/>
      <c r="EL222" s="19"/>
      <c r="EM222" s="19"/>
      <c r="EN222" s="19"/>
      <c r="EO222" s="19"/>
      <c r="EP222" s="19"/>
      <c r="EQ222" s="19"/>
      <c r="ER222" s="19"/>
      <c r="ES222" s="19"/>
      <c r="ET222" s="19"/>
      <c r="EU222" s="19"/>
      <c r="EV222" s="19"/>
      <c r="EW222" s="19"/>
    </row>
    <row r="223" spans="1:153" s="5" customFormat="1" ht="15.75" hidden="1" customHeight="1">
      <c r="A223" s="60">
        <v>33</v>
      </c>
      <c r="B223" s="262"/>
      <c r="C223" s="263"/>
      <c r="D223" s="61"/>
      <c r="E223" s="61"/>
      <c r="F223" s="62">
        <f t="shared" si="56"/>
        <v>0</v>
      </c>
      <c r="G223" s="63">
        <f t="shared" si="57"/>
        <v>0</v>
      </c>
      <c r="H223" s="60"/>
      <c r="I223" s="1287"/>
      <c r="J223" s="1288"/>
      <c r="K223" s="428"/>
      <c r="L223" s="429"/>
      <c r="M223" s="429"/>
      <c r="N223" s="429"/>
      <c r="O223" s="429"/>
      <c r="P223" s="429"/>
      <c r="Q223" s="430"/>
      <c r="R223" s="1289"/>
      <c r="S223" s="1289"/>
      <c r="T223" s="128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19"/>
      <c r="DQ223" s="19"/>
      <c r="DR223" s="19"/>
      <c r="DS223" s="19"/>
      <c r="DT223" s="19"/>
      <c r="DU223" s="19"/>
      <c r="DV223" s="19"/>
      <c r="DW223" s="19"/>
      <c r="DX223" s="19"/>
      <c r="DY223" s="19"/>
      <c r="DZ223" s="19"/>
      <c r="EA223" s="19"/>
      <c r="EB223" s="19"/>
      <c r="EC223" s="19"/>
      <c r="ED223" s="19"/>
      <c r="EE223" s="19"/>
      <c r="EF223" s="19"/>
      <c r="EG223" s="19"/>
      <c r="EH223" s="19"/>
      <c r="EI223" s="19"/>
      <c r="EJ223" s="19"/>
      <c r="EK223" s="19"/>
      <c r="EL223" s="19"/>
      <c r="EM223" s="19"/>
      <c r="EN223" s="19"/>
      <c r="EO223" s="19"/>
      <c r="EP223" s="19"/>
      <c r="EQ223" s="19"/>
      <c r="ER223" s="19"/>
      <c r="ES223" s="19"/>
      <c r="ET223" s="19"/>
      <c r="EU223" s="19"/>
      <c r="EV223" s="19"/>
      <c r="EW223" s="19"/>
    </row>
    <row r="224" spans="1:153" s="5" customFormat="1" ht="15.75" hidden="1" customHeight="1">
      <c r="A224" s="60">
        <v>34</v>
      </c>
      <c r="B224" s="262"/>
      <c r="C224" s="263"/>
      <c r="D224" s="61"/>
      <c r="E224" s="61"/>
      <c r="F224" s="62">
        <f t="shared" si="56"/>
        <v>0</v>
      </c>
      <c r="G224" s="63">
        <f t="shared" si="57"/>
        <v>0</v>
      </c>
      <c r="H224" s="60"/>
      <c r="I224" s="1287"/>
      <c r="J224" s="1288"/>
      <c r="K224" s="428"/>
      <c r="L224" s="429"/>
      <c r="M224" s="429"/>
      <c r="N224" s="429"/>
      <c r="O224" s="429"/>
      <c r="P224" s="429"/>
      <c r="Q224" s="430"/>
      <c r="R224" s="1289"/>
      <c r="S224" s="1289"/>
      <c r="T224" s="128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19"/>
      <c r="DQ224" s="19"/>
      <c r="DR224" s="19"/>
      <c r="DS224" s="19"/>
      <c r="DT224" s="19"/>
      <c r="DU224" s="19"/>
      <c r="DV224" s="19"/>
      <c r="DW224" s="19"/>
      <c r="DX224" s="19"/>
      <c r="DY224" s="19"/>
      <c r="DZ224" s="19"/>
      <c r="EA224" s="19"/>
      <c r="EB224" s="19"/>
      <c r="EC224" s="19"/>
      <c r="ED224" s="19"/>
      <c r="EE224" s="19"/>
      <c r="EF224" s="19"/>
      <c r="EG224" s="19"/>
      <c r="EH224" s="19"/>
      <c r="EI224" s="19"/>
      <c r="EJ224" s="19"/>
      <c r="EK224" s="19"/>
      <c r="EL224" s="19"/>
      <c r="EM224" s="19"/>
      <c r="EN224" s="19"/>
      <c r="EO224" s="19"/>
      <c r="EP224" s="19"/>
      <c r="EQ224" s="19"/>
      <c r="ER224" s="19"/>
      <c r="ES224" s="19"/>
      <c r="ET224" s="19"/>
      <c r="EU224" s="19"/>
      <c r="EV224" s="19"/>
      <c r="EW224" s="19"/>
    </row>
    <row r="225" spans="1:153" s="5" customFormat="1" ht="15.75" hidden="1" customHeight="1">
      <c r="A225" s="60">
        <v>35</v>
      </c>
      <c r="B225" s="262"/>
      <c r="C225" s="263"/>
      <c r="D225" s="61"/>
      <c r="E225" s="61"/>
      <c r="F225" s="62">
        <f t="shared" si="56"/>
        <v>0</v>
      </c>
      <c r="G225" s="63">
        <f t="shared" si="57"/>
        <v>0</v>
      </c>
      <c r="H225" s="60"/>
      <c r="I225" s="1287"/>
      <c r="J225" s="1288"/>
      <c r="K225" s="428"/>
      <c r="L225" s="429"/>
      <c r="M225" s="429"/>
      <c r="N225" s="429"/>
      <c r="O225" s="429"/>
      <c r="P225" s="429"/>
      <c r="Q225" s="430"/>
      <c r="R225" s="1289"/>
      <c r="S225" s="1289"/>
      <c r="T225" s="128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19"/>
      <c r="DQ225" s="19"/>
      <c r="DR225" s="19"/>
      <c r="DS225" s="19"/>
      <c r="DT225" s="19"/>
      <c r="DU225" s="19"/>
      <c r="DV225" s="19"/>
      <c r="DW225" s="19"/>
      <c r="DX225" s="19"/>
      <c r="DY225" s="19"/>
      <c r="DZ225" s="19"/>
      <c r="EA225" s="19"/>
      <c r="EB225" s="19"/>
      <c r="EC225" s="19"/>
      <c r="ED225" s="19"/>
      <c r="EE225" s="19"/>
      <c r="EF225" s="19"/>
      <c r="EG225" s="19"/>
      <c r="EH225" s="19"/>
      <c r="EI225" s="19"/>
      <c r="EJ225" s="19"/>
      <c r="EK225" s="19"/>
      <c r="EL225" s="19"/>
      <c r="EM225" s="19"/>
      <c r="EN225" s="19"/>
      <c r="EO225" s="19"/>
      <c r="EP225" s="19"/>
      <c r="EQ225" s="19"/>
      <c r="ER225" s="19"/>
      <c r="ES225" s="19"/>
      <c r="ET225" s="19"/>
      <c r="EU225" s="19"/>
      <c r="EV225" s="19"/>
      <c r="EW225" s="19"/>
    </row>
    <row r="226" spans="1:153" s="5" customFormat="1" ht="15.75" hidden="1" customHeight="1">
      <c r="A226" s="60">
        <v>36</v>
      </c>
      <c r="B226" s="262"/>
      <c r="C226" s="263"/>
      <c r="D226" s="61"/>
      <c r="E226" s="61"/>
      <c r="F226" s="62">
        <f t="shared" si="56"/>
        <v>0</v>
      </c>
      <c r="G226" s="63">
        <f t="shared" si="57"/>
        <v>0</v>
      </c>
      <c r="H226" s="60"/>
      <c r="I226" s="1287"/>
      <c r="J226" s="1288"/>
      <c r="K226" s="428"/>
      <c r="L226" s="429"/>
      <c r="M226" s="429"/>
      <c r="N226" s="429"/>
      <c r="O226" s="429"/>
      <c r="P226" s="429"/>
      <c r="Q226" s="430"/>
      <c r="R226" s="1289"/>
      <c r="S226" s="1289"/>
      <c r="T226" s="128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19"/>
      <c r="DQ226" s="19"/>
      <c r="DR226" s="19"/>
      <c r="DS226" s="19"/>
      <c r="DT226" s="19"/>
      <c r="DU226" s="19"/>
      <c r="DV226" s="19"/>
      <c r="DW226" s="19"/>
      <c r="DX226" s="19"/>
      <c r="DY226" s="19"/>
      <c r="DZ226" s="19"/>
      <c r="EA226" s="19"/>
      <c r="EB226" s="19"/>
      <c r="EC226" s="19"/>
      <c r="ED226" s="19"/>
      <c r="EE226" s="19"/>
      <c r="EF226" s="19"/>
      <c r="EG226" s="19"/>
      <c r="EH226" s="19"/>
      <c r="EI226" s="19"/>
      <c r="EJ226" s="19"/>
      <c r="EK226" s="19"/>
      <c r="EL226" s="19"/>
      <c r="EM226" s="19"/>
      <c r="EN226" s="19"/>
      <c r="EO226" s="19"/>
      <c r="EP226" s="19"/>
      <c r="EQ226" s="19"/>
      <c r="ER226" s="19"/>
      <c r="ES226" s="19"/>
      <c r="ET226" s="19"/>
      <c r="EU226" s="19"/>
      <c r="EV226" s="19"/>
      <c r="EW226" s="19"/>
    </row>
    <row r="227" spans="1:153" s="5" customFormat="1" ht="15.75" customHeight="1">
      <c r="B227" s="20"/>
      <c r="C227" s="20"/>
      <c r="D227" s="20"/>
      <c r="E227" s="21"/>
      <c r="F227" s="21"/>
      <c r="G227" s="21"/>
      <c r="H227" s="22"/>
      <c r="I227" s="22"/>
      <c r="J227" s="23"/>
      <c r="K227" s="23"/>
      <c r="L227" s="20"/>
      <c r="M227" s="20"/>
      <c r="N227" s="20"/>
      <c r="O227" s="20"/>
      <c r="P227" s="4"/>
      <c r="Q227" s="20"/>
      <c r="R227" s="20"/>
      <c r="S227" s="4"/>
      <c r="T227" s="4"/>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19"/>
      <c r="DQ227" s="19"/>
      <c r="DR227" s="19"/>
      <c r="DS227" s="19"/>
      <c r="DT227" s="19"/>
      <c r="DU227" s="19"/>
      <c r="DV227" s="19"/>
      <c r="DW227" s="19"/>
      <c r="DX227" s="19"/>
      <c r="DY227" s="19"/>
      <c r="DZ227" s="19"/>
      <c r="EA227" s="19"/>
      <c r="EB227" s="19"/>
      <c r="EC227" s="19"/>
      <c r="ED227" s="19"/>
      <c r="EE227" s="19"/>
      <c r="EF227" s="19"/>
      <c r="EG227" s="19"/>
      <c r="EH227" s="19"/>
      <c r="EI227" s="19"/>
      <c r="EJ227" s="19"/>
      <c r="EK227" s="19"/>
      <c r="EL227" s="19"/>
      <c r="EM227" s="19"/>
      <c r="EN227" s="19"/>
      <c r="EO227" s="19"/>
      <c r="EP227" s="19"/>
      <c r="EQ227" s="19"/>
      <c r="ER227" s="19"/>
      <c r="ES227" s="19"/>
      <c r="ET227" s="19"/>
      <c r="EU227" s="19"/>
      <c r="EV227" s="19"/>
      <c r="EW227" s="19"/>
    </row>
    <row r="228" spans="1:153" s="229" customFormat="1" ht="18">
      <c r="A228" s="1306" t="s">
        <v>1008</v>
      </c>
      <c r="B228" s="1306"/>
      <c r="C228" s="1306"/>
      <c r="D228" s="1306"/>
      <c r="F228" s="1306" t="s">
        <v>1009</v>
      </c>
      <c r="G228" s="1306"/>
      <c r="H228" s="1306"/>
      <c r="I228" s="1306"/>
      <c r="J228" s="560"/>
      <c r="K228" s="1306" t="s">
        <v>1010</v>
      </c>
      <c r="L228" s="1306"/>
      <c r="M228" s="1306"/>
      <c r="N228" s="560"/>
      <c r="O228" s="1306" t="s">
        <v>1011</v>
      </c>
      <c r="P228" s="1306"/>
      <c r="Q228" s="1306"/>
      <c r="R228" s="1306"/>
      <c r="S228" s="1306"/>
      <c r="T228" s="1306"/>
      <c r="U228" s="1306"/>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19"/>
      <c r="DQ228" s="19"/>
      <c r="DR228" s="19"/>
      <c r="DS228" s="19"/>
      <c r="DT228" s="19"/>
      <c r="DU228" s="19"/>
      <c r="DV228" s="19"/>
      <c r="DW228" s="19"/>
      <c r="DX228" s="19"/>
      <c r="DY228" s="19"/>
      <c r="DZ228" s="19"/>
      <c r="EA228" s="19"/>
      <c r="EB228" s="19"/>
      <c r="EC228" s="19"/>
      <c r="ED228" s="19"/>
      <c r="EE228" s="19"/>
      <c r="EF228" s="19"/>
      <c r="EG228" s="19"/>
      <c r="EH228" s="19"/>
      <c r="EI228" s="19"/>
      <c r="EJ228" s="19"/>
      <c r="EK228" s="19"/>
      <c r="EL228" s="19"/>
      <c r="EM228" s="19"/>
      <c r="EN228" s="19"/>
      <c r="EO228" s="19"/>
      <c r="EP228" s="19"/>
      <c r="EQ228" s="19"/>
      <c r="ER228" s="19"/>
      <c r="ES228" s="19"/>
      <c r="ET228" s="19"/>
      <c r="EU228" s="19"/>
      <c r="EV228" s="19"/>
      <c r="EW228" s="19"/>
    </row>
    <row r="229" spans="1:153" s="5" customFormat="1">
      <c r="D229" s="3"/>
      <c r="I229" s="3"/>
      <c r="J229" s="3"/>
      <c r="K229" s="3"/>
      <c r="L229" s="3"/>
      <c r="M229" s="3"/>
      <c r="N229" s="3"/>
      <c r="O229" s="3"/>
      <c r="U229" s="4"/>
      <c r="V229" s="4"/>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19"/>
      <c r="DQ229" s="19"/>
      <c r="DR229" s="19"/>
      <c r="DS229" s="19"/>
      <c r="DT229" s="19"/>
      <c r="DU229" s="19"/>
      <c r="DV229" s="19"/>
      <c r="DW229" s="19"/>
      <c r="DX229" s="19"/>
      <c r="DY229" s="19"/>
      <c r="DZ229" s="19"/>
      <c r="EA229" s="19"/>
      <c r="EB229" s="19"/>
      <c r="EC229" s="19"/>
      <c r="ED229" s="19"/>
      <c r="EE229" s="19"/>
      <c r="EF229" s="19"/>
      <c r="EG229" s="19"/>
      <c r="EH229" s="19"/>
      <c r="EI229" s="19"/>
      <c r="EJ229" s="19"/>
      <c r="EK229" s="19"/>
      <c r="EL229" s="19"/>
      <c r="EM229" s="19"/>
      <c r="EN229" s="19"/>
      <c r="EO229" s="19"/>
      <c r="EP229" s="19"/>
      <c r="EQ229" s="19"/>
      <c r="ER229" s="19"/>
      <c r="ES229" s="19"/>
      <c r="ET229" s="19"/>
      <c r="EU229" s="19"/>
      <c r="EV229" s="19"/>
      <c r="EW229" s="19"/>
    </row>
    <row r="230" spans="1:153" s="5" customFormat="1">
      <c r="D230" s="3"/>
      <c r="I230" s="3"/>
      <c r="J230" s="3"/>
      <c r="K230" s="3"/>
      <c r="L230" s="3"/>
      <c r="M230" s="3"/>
      <c r="N230" s="3"/>
      <c r="O230" s="3"/>
      <c r="U230" s="4"/>
      <c r="V230" s="4"/>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19"/>
      <c r="DQ230" s="19"/>
      <c r="DR230" s="19"/>
      <c r="DS230" s="19"/>
      <c r="DT230" s="19"/>
      <c r="DU230" s="19"/>
      <c r="DV230" s="19"/>
      <c r="DW230" s="19"/>
      <c r="DX230" s="19"/>
      <c r="DY230" s="19"/>
      <c r="DZ230" s="19"/>
      <c r="EA230" s="19"/>
      <c r="EB230" s="19"/>
      <c r="EC230" s="19"/>
      <c r="ED230" s="19"/>
      <c r="EE230" s="19"/>
      <c r="EF230" s="19"/>
      <c r="EG230" s="19"/>
      <c r="EH230" s="19"/>
      <c r="EI230" s="19"/>
      <c r="EJ230" s="19"/>
      <c r="EK230" s="19"/>
      <c r="EL230" s="19"/>
      <c r="EM230" s="19"/>
      <c r="EN230" s="19"/>
      <c r="EO230" s="19"/>
      <c r="EP230" s="19"/>
      <c r="EQ230" s="19"/>
      <c r="ER230" s="19"/>
      <c r="ES230" s="19"/>
      <c r="ET230" s="19"/>
      <c r="EU230" s="19"/>
      <c r="EV230" s="19"/>
      <c r="EW230" s="19"/>
    </row>
    <row r="231" spans="1:153" s="5" customFormat="1">
      <c r="D231" s="3"/>
      <c r="I231" s="3"/>
      <c r="J231" s="3"/>
      <c r="K231" s="3"/>
      <c r="L231" s="3"/>
      <c r="M231" s="3"/>
      <c r="N231" s="3"/>
      <c r="O231" s="3"/>
      <c r="U231" s="4"/>
      <c r="V231" s="4"/>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19"/>
      <c r="DQ231" s="19"/>
      <c r="DR231" s="19"/>
      <c r="DS231" s="19"/>
      <c r="DT231" s="19"/>
      <c r="DU231" s="19"/>
      <c r="DV231" s="19"/>
      <c r="DW231" s="19"/>
      <c r="DX231" s="19"/>
      <c r="DY231" s="19"/>
      <c r="DZ231" s="19"/>
      <c r="EA231" s="19"/>
      <c r="EB231" s="19"/>
      <c r="EC231" s="19"/>
      <c r="ED231" s="19"/>
      <c r="EE231" s="19"/>
      <c r="EF231" s="19"/>
      <c r="EG231" s="19"/>
      <c r="EH231" s="19"/>
      <c r="EI231" s="19"/>
      <c r="EJ231" s="19"/>
      <c r="EK231" s="19"/>
      <c r="EL231" s="19"/>
      <c r="EM231" s="19"/>
      <c r="EN231" s="19"/>
      <c r="EO231" s="19"/>
      <c r="EP231" s="19"/>
      <c r="EQ231" s="19"/>
      <c r="ER231" s="19"/>
      <c r="ES231" s="19"/>
      <c r="ET231" s="19"/>
      <c r="EU231" s="19"/>
      <c r="EV231" s="19"/>
      <c r="EW231" s="19"/>
    </row>
    <row r="232" spans="1:153" s="5" customFormat="1">
      <c r="D232" s="3"/>
      <c r="I232" s="3"/>
      <c r="J232" s="3"/>
      <c r="K232" s="3"/>
      <c r="L232" s="3"/>
      <c r="M232" s="3"/>
      <c r="N232" s="3"/>
      <c r="O232" s="3"/>
      <c r="U232" s="4"/>
      <c r="V232" s="4"/>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19"/>
      <c r="DQ232" s="19"/>
      <c r="DR232" s="19"/>
      <c r="DS232" s="19"/>
      <c r="DT232" s="19"/>
      <c r="DU232" s="19"/>
      <c r="DV232" s="19"/>
      <c r="DW232" s="19"/>
      <c r="DX232" s="19"/>
      <c r="DY232" s="19"/>
      <c r="DZ232" s="19"/>
      <c r="EA232" s="19"/>
      <c r="EB232" s="19"/>
      <c r="EC232" s="19"/>
      <c r="ED232" s="19"/>
      <c r="EE232" s="19"/>
      <c r="EF232" s="19"/>
      <c r="EG232" s="19"/>
      <c r="EH232" s="19"/>
      <c r="EI232" s="19"/>
      <c r="EJ232" s="19"/>
      <c r="EK232" s="19"/>
      <c r="EL232" s="19"/>
      <c r="EM232" s="19"/>
      <c r="EN232" s="19"/>
      <c r="EO232" s="19"/>
      <c r="EP232" s="19"/>
      <c r="EQ232" s="19"/>
      <c r="ER232" s="19"/>
      <c r="ES232" s="19"/>
      <c r="ET232" s="19"/>
      <c r="EU232" s="19"/>
      <c r="EV232" s="19"/>
      <c r="EW232" s="19"/>
    </row>
    <row r="233" spans="1:153" s="230" customFormat="1" ht="16.8">
      <c r="A233" s="1297"/>
      <c r="B233" s="1297"/>
      <c r="C233" s="1297"/>
      <c r="D233" s="1297"/>
      <c r="F233" s="1297"/>
      <c r="G233" s="1297"/>
      <c r="H233" s="1297"/>
      <c r="I233" s="1297"/>
      <c r="J233" s="561"/>
      <c r="K233" s="1297"/>
      <c r="L233" s="1297"/>
      <c r="M233" s="1297"/>
      <c r="N233" s="561"/>
      <c r="O233" s="1297" t="s">
        <v>1012</v>
      </c>
      <c r="P233" s="1297"/>
      <c r="Q233" s="1297"/>
      <c r="R233" s="1297"/>
      <c r="S233" s="1297"/>
      <c r="T233" s="1297"/>
      <c r="U233" s="1297"/>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19"/>
      <c r="DQ233" s="19"/>
      <c r="DR233" s="19"/>
      <c r="DS233" s="19"/>
      <c r="DT233" s="19"/>
      <c r="DU233" s="19"/>
      <c r="DV233" s="19"/>
      <c r="DW233" s="19"/>
      <c r="DX233" s="19"/>
      <c r="DY233" s="19"/>
      <c r="DZ233" s="19"/>
      <c r="EA233" s="19"/>
      <c r="EB233" s="19"/>
      <c r="EC233" s="19"/>
      <c r="ED233" s="19"/>
      <c r="EE233" s="19"/>
      <c r="EF233" s="19"/>
      <c r="EG233" s="19"/>
      <c r="EH233" s="19"/>
      <c r="EI233" s="19"/>
      <c r="EJ233" s="19"/>
      <c r="EK233" s="19"/>
      <c r="EL233" s="19"/>
      <c r="EM233" s="19"/>
      <c r="EN233" s="19"/>
      <c r="EO233" s="19"/>
      <c r="EP233" s="19"/>
      <c r="EQ233" s="19"/>
      <c r="ER233" s="19"/>
      <c r="ES233" s="19"/>
      <c r="ET233" s="19"/>
      <c r="EU233" s="19"/>
      <c r="EV233" s="19"/>
      <c r="EW233" s="19"/>
    </row>
    <row r="234" spans="1:153" s="5" customFormat="1" ht="16.2" customHeight="1">
      <c r="E234" s="3"/>
      <c r="F234" s="3"/>
      <c r="G234" s="3"/>
      <c r="H234" s="3"/>
      <c r="I234" s="3"/>
      <c r="J234" s="3"/>
      <c r="K234" s="3"/>
      <c r="P234" s="4"/>
      <c r="S234" s="4"/>
      <c r="T234" s="4"/>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19"/>
      <c r="DQ234" s="19"/>
      <c r="DR234" s="19"/>
      <c r="DS234" s="19"/>
      <c r="DT234" s="19"/>
      <c r="DU234" s="19"/>
      <c r="DV234" s="19"/>
      <c r="DW234" s="19"/>
      <c r="DX234" s="19"/>
      <c r="DY234" s="19"/>
      <c r="DZ234" s="19"/>
      <c r="EA234" s="19"/>
      <c r="EB234" s="19"/>
      <c r="EC234" s="19"/>
      <c r="ED234" s="19"/>
      <c r="EE234" s="19"/>
      <c r="EF234" s="19"/>
      <c r="EG234" s="19"/>
      <c r="EH234" s="19"/>
      <c r="EI234" s="19"/>
      <c r="EJ234" s="19"/>
      <c r="EK234" s="19"/>
      <c r="EL234" s="19"/>
      <c r="EM234" s="19"/>
      <c r="EN234" s="19"/>
      <c r="EO234" s="19"/>
      <c r="EP234" s="19"/>
      <c r="EQ234" s="19"/>
      <c r="ER234" s="19"/>
      <c r="ES234" s="19"/>
      <c r="ET234" s="19"/>
      <c r="EU234" s="19"/>
      <c r="EV234" s="19"/>
      <c r="EW234" s="19"/>
    </row>
    <row r="235" spans="1:153" s="5" customFormat="1" ht="16.2" customHeight="1">
      <c r="E235" s="3"/>
      <c r="F235" s="3"/>
      <c r="G235" s="3"/>
      <c r="H235" s="3"/>
      <c r="I235" s="3"/>
      <c r="J235" s="3"/>
      <c r="K235" s="3"/>
      <c r="P235" s="4"/>
      <c r="S235" s="4"/>
      <c r="T235" s="4"/>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19"/>
      <c r="DQ235" s="19"/>
      <c r="DR235" s="19"/>
      <c r="DS235" s="19"/>
      <c r="DT235" s="19"/>
      <c r="DU235" s="19"/>
      <c r="DV235" s="19"/>
      <c r="DW235" s="19"/>
      <c r="DX235" s="19"/>
      <c r="DY235" s="19"/>
      <c r="DZ235" s="19"/>
      <c r="EA235" s="19"/>
      <c r="EB235" s="19"/>
      <c r="EC235" s="19"/>
      <c r="ED235" s="19"/>
      <c r="EE235" s="19"/>
      <c r="EF235" s="19"/>
      <c r="EG235" s="19"/>
      <c r="EH235" s="19"/>
      <c r="EI235" s="19"/>
      <c r="EJ235" s="19"/>
      <c r="EK235" s="19"/>
      <c r="EL235" s="19"/>
      <c r="EM235" s="19"/>
      <c r="EN235" s="19"/>
      <c r="EO235" s="19"/>
      <c r="EP235" s="19"/>
      <c r="EQ235" s="19"/>
      <c r="ER235" s="19"/>
      <c r="ES235" s="19"/>
      <c r="ET235" s="19"/>
      <c r="EU235" s="19"/>
      <c r="EV235" s="19"/>
      <c r="EW235" s="19"/>
    </row>
    <row r="236" spans="1:153" s="5" customFormat="1" ht="16.2" customHeight="1">
      <c r="E236" s="3"/>
      <c r="F236" s="3"/>
      <c r="G236" s="3"/>
      <c r="H236" s="3"/>
      <c r="I236" s="3"/>
      <c r="J236" s="3"/>
      <c r="K236" s="3"/>
      <c r="P236" s="4"/>
      <c r="S236" s="4"/>
      <c r="T236" s="4"/>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19"/>
      <c r="DQ236" s="19"/>
      <c r="DR236" s="19"/>
      <c r="DS236" s="19"/>
      <c r="DT236" s="19"/>
      <c r="DU236" s="19"/>
      <c r="DV236" s="19"/>
      <c r="DW236" s="19"/>
      <c r="DX236" s="19"/>
      <c r="DY236" s="19"/>
      <c r="DZ236" s="19"/>
      <c r="EA236" s="19"/>
      <c r="EB236" s="19"/>
      <c r="EC236" s="19"/>
      <c r="ED236" s="19"/>
      <c r="EE236" s="19"/>
      <c r="EF236" s="19"/>
      <c r="EG236" s="19"/>
      <c r="EH236" s="19"/>
      <c r="EI236" s="19"/>
      <c r="EJ236" s="19"/>
      <c r="EK236" s="19"/>
      <c r="EL236" s="19"/>
      <c r="EM236" s="19"/>
      <c r="EN236" s="19"/>
      <c r="EO236" s="19"/>
      <c r="EP236" s="19"/>
      <c r="EQ236" s="19"/>
      <c r="ER236" s="19"/>
      <c r="ES236" s="19"/>
      <c r="ET236" s="19"/>
      <c r="EU236" s="19"/>
      <c r="EV236" s="19"/>
      <c r="EW236" s="19"/>
    </row>
    <row r="237" spans="1:153" s="5" customFormat="1" ht="16.2" customHeight="1">
      <c r="E237" s="3"/>
      <c r="F237" s="3"/>
      <c r="G237" s="3"/>
      <c r="H237" s="3"/>
      <c r="I237" s="3"/>
      <c r="J237" s="3"/>
      <c r="K237" s="3"/>
      <c r="P237" s="4"/>
      <c r="S237" s="4"/>
      <c r="T237" s="4"/>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19"/>
      <c r="DQ237" s="19"/>
      <c r="DR237" s="19"/>
      <c r="DS237" s="19"/>
      <c r="DT237" s="19"/>
      <c r="DU237" s="19"/>
      <c r="DV237" s="19"/>
      <c r="DW237" s="19"/>
      <c r="DX237" s="19"/>
      <c r="DY237" s="19"/>
      <c r="DZ237" s="19"/>
      <c r="EA237" s="19"/>
      <c r="EB237" s="19"/>
      <c r="EC237" s="19"/>
      <c r="ED237" s="19"/>
      <c r="EE237" s="19"/>
      <c r="EF237" s="19"/>
      <c r="EG237" s="19"/>
      <c r="EH237" s="19"/>
      <c r="EI237" s="19"/>
      <c r="EJ237" s="19"/>
      <c r="EK237" s="19"/>
      <c r="EL237" s="19"/>
      <c r="EM237" s="19"/>
      <c r="EN237" s="19"/>
      <c r="EO237" s="19"/>
      <c r="EP237" s="19"/>
      <c r="EQ237" s="19"/>
      <c r="ER237" s="19"/>
      <c r="ES237" s="19"/>
      <c r="ET237" s="19"/>
      <c r="EU237" s="19"/>
      <c r="EV237" s="19"/>
      <c r="EW237" s="19"/>
    </row>
    <row r="238" spans="1:153" s="5" customFormat="1" ht="16.2" customHeight="1">
      <c r="E238" s="3"/>
      <c r="F238" s="3"/>
      <c r="G238" s="3"/>
      <c r="H238" s="3"/>
      <c r="I238" s="3"/>
      <c r="J238" s="3"/>
      <c r="K238" s="3"/>
      <c r="P238" s="4"/>
      <c r="S238" s="4"/>
      <c r="T238" s="4"/>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19"/>
      <c r="DQ238" s="19"/>
      <c r="DR238" s="19"/>
      <c r="DS238" s="19"/>
      <c r="DT238" s="19"/>
      <c r="DU238" s="19"/>
      <c r="DV238" s="19"/>
      <c r="DW238" s="19"/>
      <c r="DX238" s="19"/>
      <c r="DY238" s="19"/>
      <c r="DZ238" s="19"/>
      <c r="EA238" s="19"/>
      <c r="EB238" s="19"/>
      <c r="EC238" s="19"/>
      <c r="ED238" s="19"/>
      <c r="EE238" s="19"/>
      <c r="EF238" s="19"/>
      <c r="EG238" s="19"/>
      <c r="EH238" s="19"/>
      <c r="EI238" s="19"/>
      <c r="EJ238" s="19"/>
      <c r="EK238" s="19"/>
      <c r="EL238" s="19"/>
      <c r="EM238" s="19"/>
      <c r="EN238" s="19"/>
      <c r="EO238" s="19"/>
      <c r="EP238" s="19"/>
      <c r="EQ238" s="19"/>
      <c r="ER238" s="19"/>
      <c r="ES238" s="19"/>
      <c r="ET238" s="19"/>
      <c r="EU238" s="19"/>
      <c r="EV238" s="19"/>
      <c r="EW238" s="19"/>
    </row>
    <row r="239" spans="1:153" s="5" customFormat="1" ht="16.2" customHeight="1">
      <c r="B239" s="109"/>
      <c r="E239" s="3"/>
      <c r="F239" s="3"/>
      <c r="G239" s="3"/>
      <c r="H239" s="3"/>
      <c r="I239" s="3"/>
      <c r="J239" s="3"/>
      <c r="K239" s="3"/>
      <c r="P239" s="4"/>
      <c r="S239" s="4"/>
      <c r="T239" s="4"/>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19"/>
      <c r="DQ239" s="19"/>
      <c r="DR239" s="19"/>
      <c r="DS239" s="19"/>
      <c r="DT239" s="19"/>
      <c r="DU239" s="19"/>
      <c r="DV239" s="19"/>
      <c r="DW239" s="19"/>
      <c r="DX239" s="19"/>
      <c r="DY239" s="19"/>
      <c r="DZ239" s="19"/>
      <c r="EA239" s="19"/>
      <c r="EB239" s="19"/>
      <c r="EC239" s="19"/>
      <c r="ED239" s="19"/>
      <c r="EE239" s="19"/>
      <c r="EF239" s="19"/>
      <c r="EG239" s="19"/>
      <c r="EH239" s="19"/>
      <c r="EI239" s="19"/>
      <c r="EJ239" s="19"/>
      <c r="EK239" s="19"/>
      <c r="EL239" s="19"/>
      <c r="EM239" s="19"/>
      <c r="EN239" s="19"/>
      <c r="EO239" s="19"/>
      <c r="EP239" s="19"/>
      <c r="EQ239" s="19"/>
      <c r="ER239" s="19"/>
      <c r="ES239" s="19"/>
      <c r="ET239" s="19"/>
      <c r="EU239" s="19"/>
      <c r="EV239" s="19"/>
      <c r="EW239" s="19"/>
    </row>
    <row r="240" spans="1:153" s="5" customFormat="1" ht="16.2" customHeight="1">
      <c r="B240" s="109"/>
      <c r="E240" s="3"/>
      <c r="F240" s="3"/>
      <c r="G240" s="3"/>
      <c r="H240" s="3"/>
      <c r="I240" s="3"/>
      <c r="J240" s="3"/>
      <c r="K240" s="3"/>
      <c r="P240" s="4"/>
      <c r="S240" s="4"/>
      <c r="T240" s="4"/>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19"/>
      <c r="DQ240" s="19"/>
      <c r="DR240" s="19"/>
      <c r="DS240" s="19"/>
      <c r="DT240" s="19"/>
      <c r="DU240" s="19"/>
      <c r="DV240" s="19"/>
      <c r="DW240" s="19"/>
      <c r="DX240" s="19"/>
      <c r="DY240" s="19"/>
      <c r="DZ240" s="19"/>
      <c r="EA240" s="19"/>
      <c r="EB240" s="19"/>
      <c r="EC240" s="19"/>
      <c r="ED240" s="19"/>
      <c r="EE240" s="19"/>
      <c r="EF240" s="19"/>
      <c r="EG240" s="19"/>
      <c r="EH240" s="19"/>
      <c r="EI240" s="19"/>
      <c r="EJ240" s="19"/>
      <c r="EK240" s="19"/>
      <c r="EL240" s="19"/>
      <c r="EM240" s="19"/>
      <c r="EN240" s="19"/>
      <c r="EO240" s="19"/>
      <c r="EP240" s="19"/>
      <c r="EQ240" s="19"/>
      <c r="ER240" s="19"/>
      <c r="ES240" s="19"/>
      <c r="ET240" s="19"/>
      <c r="EU240" s="19"/>
      <c r="EV240" s="19"/>
      <c r="EW240" s="19"/>
    </row>
    <row r="241" spans="2:153" s="5" customFormat="1" ht="16.2" customHeight="1">
      <c r="B241" s="109"/>
      <c r="E241" s="3"/>
      <c r="F241" s="3"/>
      <c r="G241" s="3"/>
      <c r="H241" s="3"/>
      <c r="I241" s="3"/>
      <c r="J241" s="3"/>
      <c r="K241" s="3"/>
      <c r="P241" s="4"/>
      <c r="S241" s="4"/>
      <c r="T241" s="4"/>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19"/>
      <c r="DQ241" s="19"/>
      <c r="DR241" s="19"/>
      <c r="DS241" s="19"/>
      <c r="DT241" s="19"/>
      <c r="DU241" s="19"/>
      <c r="DV241" s="19"/>
      <c r="DW241" s="19"/>
      <c r="DX241" s="19"/>
      <c r="DY241" s="19"/>
      <c r="DZ241" s="19"/>
      <c r="EA241" s="19"/>
      <c r="EB241" s="19"/>
      <c r="EC241" s="19"/>
      <c r="ED241" s="19"/>
      <c r="EE241" s="19"/>
      <c r="EF241" s="19"/>
      <c r="EG241" s="19"/>
      <c r="EH241" s="19"/>
      <c r="EI241" s="19"/>
      <c r="EJ241" s="19"/>
      <c r="EK241" s="19"/>
      <c r="EL241" s="19"/>
      <c r="EM241" s="19"/>
      <c r="EN241" s="19"/>
      <c r="EO241" s="19"/>
      <c r="EP241" s="19"/>
      <c r="EQ241" s="19"/>
      <c r="ER241" s="19"/>
      <c r="ES241" s="19"/>
      <c r="ET241" s="19"/>
      <c r="EU241" s="19"/>
      <c r="EV241" s="19"/>
      <c r="EW241" s="19"/>
    </row>
    <row r="242" spans="2:153" s="5" customFormat="1" ht="16.2" customHeight="1">
      <c r="B242" s="109"/>
      <c r="E242" s="3"/>
      <c r="F242" s="3"/>
      <c r="G242" s="3"/>
      <c r="H242" s="3"/>
      <c r="I242" s="3"/>
      <c r="J242" s="3"/>
      <c r="K242" s="3"/>
      <c r="P242" s="4"/>
      <c r="S242" s="4"/>
      <c r="T242" s="4"/>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19"/>
      <c r="DQ242" s="19"/>
      <c r="DR242" s="19"/>
      <c r="DS242" s="19"/>
      <c r="DT242" s="19"/>
      <c r="DU242" s="19"/>
      <c r="DV242" s="19"/>
      <c r="DW242" s="19"/>
      <c r="DX242" s="19"/>
      <c r="DY242" s="19"/>
      <c r="DZ242" s="19"/>
      <c r="EA242" s="19"/>
      <c r="EB242" s="19"/>
      <c r="EC242" s="19"/>
      <c r="ED242" s="19"/>
      <c r="EE242" s="19"/>
      <c r="EF242" s="19"/>
      <c r="EG242" s="19"/>
      <c r="EH242" s="19"/>
      <c r="EI242" s="19"/>
      <c r="EJ242" s="19"/>
      <c r="EK242" s="19"/>
      <c r="EL242" s="19"/>
      <c r="EM242" s="19"/>
      <c r="EN242" s="19"/>
      <c r="EO242" s="19"/>
      <c r="EP242" s="19"/>
      <c r="EQ242" s="19"/>
      <c r="ER242" s="19"/>
      <c r="ES242" s="19"/>
      <c r="ET242" s="19"/>
      <c r="EU242" s="19"/>
      <c r="EV242" s="19"/>
      <c r="EW242" s="19"/>
    </row>
    <row r="243" spans="2:153" s="5" customFormat="1" ht="16.2" customHeight="1">
      <c r="B243" s="109"/>
      <c r="E243" s="3"/>
      <c r="F243" s="3"/>
      <c r="G243" s="3"/>
      <c r="H243" s="3"/>
      <c r="I243" s="3"/>
      <c r="J243" s="3"/>
      <c r="K243" s="3"/>
      <c r="P243" s="4"/>
      <c r="S243" s="4"/>
      <c r="T243" s="4"/>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19"/>
      <c r="DQ243" s="19"/>
      <c r="DR243" s="19"/>
      <c r="DS243" s="19"/>
      <c r="DT243" s="19"/>
      <c r="DU243" s="19"/>
      <c r="DV243" s="19"/>
      <c r="DW243" s="19"/>
      <c r="DX243" s="19"/>
      <c r="DY243" s="19"/>
      <c r="DZ243" s="19"/>
      <c r="EA243" s="19"/>
      <c r="EB243" s="19"/>
      <c r="EC243" s="19"/>
      <c r="ED243" s="19"/>
      <c r="EE243" s="19"/>
      <c r="EF243" s="19"/>
      <c r="EG243" s="19"/>
      <c r="EH243" s="19"/>
      <c r="EI243" s="19"/>
      <c r="EJ243" s="19"/>
      <c r="EK243" s="19"/>
      <c r="EL243" s="19"/>
      <c r="EM243" s="19"/>
      <c r="EN243" s="19"/>
      <c r="EO243" s="19"/>
      <c r="EP243" s="19"/>
      <c r="EQ243" s="19"/>
      <c r="ER243" s="19"/>
      <c r="ES243" s="19"/>
      <c r="ET243" s="19"/>
      <c r="EU243" s="19"/>
      <c r="EV243" s="19"/>
      <c r="EW243" s="19"/>
    </row>
    <row r="244" spans="2:153" s="5" customFormat="1" ht="16.2" customHeight="1">
      <c r="B244" s="109" t="s">
        <v>158</v>
      </c>
      <c r="E244" s="3"/>
      <c r="F244" s="3"/>
      <c r="G244" s="3"/>
      <c r="H244" s="3"/>
      <c r="I244" s="3"/>
      <c r="J244" s="3"/>
      <c r="K244" s="3"/>
      <c r="P244" s="4"/>
      <c r="S244" s="4"/>
      <c r="T244" s="4"/>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19"/>
      <c r="DQ244" s="19"/>
      <c r="DR244" s="19"/>
      <c r="DS244" s="19"/>
      <c r="DT244" s="19"/>
      <c r="DU244" s="19"/>
      <c r="DV244" s="19"/>
      <c r="DW244" s="19"/>
      <c r="DX244" s="19"/>
      <c r="DY244" s="19"/>
      <c r="DZ244" s="19"/>
      <c r="EA244" s="19"/>
      <c r="EB244" s="19"/>
      <c r="EC244" s="19"/>
      <c r="ED244" s="19"/>
      <c r="EE244" s="19"/>
      <c r="EF244" s="19"/>
      <c r="EG244" s="19"/>
      <c r="EH244" s="19"/>
      <c r="EI244" s="19"/>
      <c r="EJ244" s="19"/>
      <c r="EK244" s="19"/>
      <c r="EL244" s="19"/>
      <c r="EM244" s="19"/>
      <c r="EN244" s="19"/>
      <c r="EO244" s="19"/>
      <c r="EP244" s="19"/>
      <c r="EQ244" s="19"/>
      <c r="ER244" s="19"/>
      <c r="ES244" s="19"/>
      <c r="ET244" s="19"/>
      <c r="EU244" s="19"/>
      <c r="EV244" s="19"/>
      <c r="EW244" s="19"/>
    </row>
    <row r="245" spans="2:153" s="5" customFormat="1" ht="16.2" customHeight="1">
      <c r="B245" s="109" t="s">
        <v>15</v>
      </c>
      <c r="E245" s="3"/>
      <c r="F245" s="3"/>
      <c r="G245" s="3"/>
      <c r="H245" s="3"/>
      <c r="I245" s="3"/>
      <c r="J245" s="3"/>
      <c r="K245" s="3"/>
      <c r="P245" s="4"/>
      <c r="S245" s="4"/>
      <c r="T245" s="4"/>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19"/>
      <c r="DQ245" s="19"/>
      <c r="DR245" s="19"/>
      <c r="DS245" s="19"/>
      <c r="DT245" s="19"/>
      <c r="DU245" s="19"/>
      <c r="DV245" s="19"/>
      <c r="DW245" s="19"/>
      <c r="DX245" s="19"/>
      <c r="DY245" s="19"/>
      <c r="DZ245" s="19"/>
      <c r="EA245" s="19"/>
      <c r="EB245" s="19"/>
      <c r="EC245" s="19"/>
      <c r="ED245" s="19"/>
      <c r="EE245" s="19"/>
      <c r="EF245" s="19"/>
      <c r="EG245" s="19"/>
      <c r="EH245" s="19"/>
      <c r="EI245" s="19"/>
      <c r="EJ245" s="19"/>
      <c r="EK245" s="19"/>
      <c r="EL245" s="19"/>
      <c r="EM245" s="19"/>
      <c r="EN245" s="19"/>
      <c r="EO245" s="19"/>
      <c r="EP245" s="19"/>
      <c r="EQ245" s="19"/>
      <c r="ER245" s="19"/>
      <c r="ES245" s="19"/>
      <c r="ET245" s="19"/>
      <c r="EU245" s="19"/>
      <c r="EV245" s="19"/>
      <c r="EW245" s="19"/>
    </row>
    <row r="246" spans="2:153" s="5" customFormat="1" ht="16.2" customHeight="1">
      <c r="B246" s="109" t="s">
        <v>16</v>
      </c>
      <c r="E246" s="3"/>
      <c r="F246" s="3"/>
      <c r="G246" s="3"/>
      <c r="H246" s="3"/>
      <c r="I246" s="3"/>
      <c r="J246" s="3"/>
      <c r="K246" s="3"/>
      <c r="P246" s="4"/>
      <c r="S246" s="4"/>
      <c r="T246" s="4"/>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19"/>
      <c r="DQ246" s="19"/>
      <c r="DR246" s="19"/>
      <c r="DS246" s="19"/>
      <c r="DT246" s="19"/>
      <c r="DU246" s="19"/>
      <c r="DV246" s="19"/>
      <c r="DW246" s="19"/>
      <c r="DX246" s="19"/>
      <c r="DY246" s="19"/>
      <c r="DZ246" s="19"/>
      <c r="EA246" s="19"/>
      <c r="EB246" s="19"/>
      <c r="EC246" s="19"/>
      <c r="ED246" s="19"/>
      <c r="EE246" s="19"/>
      <c r="EF246" s="19"/>
      <c r="EG246" s="19"/>
      <c r="EH246" s="19"/>
      <c r="EI246" s="19"/>
      <c r="EJ246" s="19"/>
      <c r="EK246" s="19"/>
      <c r="EL246" s="19"/>
      <c r="EM246" s="19"/>
      <c r="EN246" s="19"/>
      <c r="EO246" s="19"/>
      <c r="EP246" s="19"/>
      <c r="EQ246" s="19"/>
      <c r="ER246" s="19"/>
      <c r="ES246" s="19"/>
      <c r="ET246" s="19"/>
      <c r="EU246" s="19"/>
      <c r="EV246" s="19"/>
      <c r="EW246" s="19"/>
    </row>
    <row r="247" spans="2:153" s="5" customFormat="1" ht="14.25" customHeight="1">
      <c r="B247" s="109" t="s">
        <v>17</v>
      </c>
      <c r="E247" s="3"/>
      <c r="F247" s="3"/>
      <c r="G247" s="3"/>
      <c r="H247" s="3"/>
      <c r="I247" s="3"/>
      <c r="J247" s="3"/>
      <c r="K247" s="3"/>
      <c r="P247" s="4"/>
      <c r="S247" s="4"/>
      <c r="T247" s="4"/>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19"/>
      <c r="DQ247" s="19"/>
      <c r="DR247" s="19"/>
      <c r="DS247" s="19"/>
      <c r="DT247" s="19"/>
      <c r="DU247" s="19"/>
      <c r="DV247" s="19"/>
      <c r="DW247" s="19"/>
      <c r="DX247" s="19"/>
      <c r="DY247" s="19"/>
      <c r="DZ247" s="19"/>
      <c r="EA247" s="19"/>
      <c r="EB247" s="19"/>
      <c r="EC247" s="19"/>
      <c r="ED247" s="19"/>
      <c r="EE247" s="19"/>
      <c r="EF247" s="19"/>
      <c r="EG247" s="19"/>
      <c r="EH247" s="19"/>
      <c r="EI247" s="19"/>
      <c r="EJ247" s="19"/>
      <c r="EK247" s="19"/>
      <c r="EL247" s="19"/>
      <c r="EM247" s="19"/>
      <c r="EN247" s="19"/>
      <c r="EO247" s="19"/>
      <c r="EP247" s="19"/>
      <c r="EQ247" s="19"/>
      <c r="ER247" s="19"/>
      <c r="ES247" s="19"/>
      <c r="ET247" s="19"/>
      <c r="EU247" s="19"/>
      <c r="EV247" s="19"/>
      <c r="EW247" s="19"/>
    </row>
    <row r="248" spans="2:153" s="5" customFormat="1" ht="14.25" customHeight="1">
      <c r="B248" s="109" t="s">
        <v>18</v>
      </c>
      <c r="E248" s="3"/>
      <c r="F248" s="3"/>
      <c r="G248" s="3"/>
      <c r="H248" s="3"/>
      <c r="I248" s="3"/>
      <c r="J248" s="3"/>
      <c r="K248" s="3"/>
      <c r="P248" s="4"/>
      <c r="S248" s="4"/>
      <c r="T248" s="4"/>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19"/>
      <c r="DQ248" s="19"/>
      <c r="DR248" s="19"/>
      <c r="DS248" s="19"/>
      <c r="DT248" s="19"/>
      <c r="DU248" s="19"/>
      <c r="DV248" s="19"/>
      <c r="DW248" s="19"/>
      <c r="DX248" s="19"/>
      <c r="DY248" s="19"/>
      <c r="DZ248" s="19"/>
      <c r="EA248" s="19"/>
      <c r="EB248" s="19"/>
      <c r="EC248" s="19"/>
      <c r="ED248" s="19"/>
      <c r="EE248" s="19"/>
      <c r="EF248" s="19"/>
      <c r="EG248" s="19"/>
      <c r="EH248" s="19"/>
      <c r="EI248" s="19"/>
      <c r="EJ248" s="19"/>
      <c r="EK248" s="19"/>
      <c r="EL248" s="19"/>
      <c r="EM248" s="19"/>
      <c r="EN248" s="19"/>
      <c r="EO248" s="19"/>
      <c r="EP248" s="19"/>
      <c r="EQ248" s="19"/>
      <c r="ER248" s="19"/>
      <c r="ES248" s="19"/>
      <c r="ET248" s="19"/>
      <c r="EU248" s="19"/>
      <c r="EV248" s="19"/>
      <c r="EW248" s="19"/>
    </row>
    <row r="249" spans="2:153" s="5" customFormat="1" ht="14.25" customHeight="1">
      <c r="B249" s="109" t="s">
        <v>19</v>
      </c>
      <c r="E249" s="3"/>
      <c r="F249" s="3"/>
      <c r="G249" s="3"/>
      <c r="H249" s="3"/>
      <c r="I249" s="3"/>
      <c r="J249" s="3"/>
      <c r="K249" s="3"/>
      <c r="L249" s="4"/>
      <c r="M249" s="4"/>
      <c r="N249" s="4"/>
      <c r="O249" s="4"/>
      <c r="P249" s="4"/>
      <c r="Q249" s="4"/>
      <c r="R249" s="4"/>
      <c r="S249" s="4"/>
      <c r="T249" s="4"/>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19"/>
      <c r="DQ249" s="19"/>
      <c r="DR249" s="19"/>
      <c r="DS249" s="19"/>
      <c r="DT249" s="19"/>
      <c r="DU249" s="19"/>
      <c r="DV249" s="19"/>
      <c r="DW249" s="19"/>
      <c r="DX249" s="19"/>
      <c r="DY249" s="19"/>
      <c r="DZ249" s="19"/>
      <c r="EA249" s="19"/>
      <c r="EB249" s="19"/>
      <c r="EC249" s="19"/>
      <c r="ED249" s="19"/>
      <c r="EE249" s="19"/>
      <c r="EF249" s="19"/>
      <c r="EG249" s="19"/>
      <c r="EH249" s="19"/>
      <c r="EI249" s="19"/>
      <c r="EJ249" s="19"/>
      <c r="EK249" s="19"/>
      <c r="EL249" s="19"/>
      <c r="EM249" s="19"/>
      <c r="EN249" s="19"/>
      <c r="EO249" s="19"/>
      <c r="EP249" s="19"/>
      <c r="EQ249" s="19"/>
      <c r="ER249" s="19"/>
      <c r="ES249" s="19"/>
      <c r="ET249" s="19"/>
      <c r="EU249" s="19"/>
      <c r="EV249" s="19"/>
      <c r="EW249" s="19"/>
    </row>
    <row r="250" spans="2:153" s="5" customFormat="1" ht="14.25" customHeight="1">
      <c r="B250" s="109" t="s">
        <v>20</v>
      </c>
      <c r="E250" s="3"/>
      <c r="F250" s="3"/>
      <c r="G250" s="3"/>
      <c r="H250" s="3"/>
      <c r="I250" s="3"/>
      <c r="J250" s="3"/>
      <c r="K250" s="3"/>
      <c r="L250" s="4"/>
      <c r="M250" s="4"/>
      <c r="N250" s="4"/>
      <c r="O250" s="4"/>
      <c r="P250" s="4"/>
      <c r="Q250" s="4"/>
      <c r="R250" s="4"/>
      <c r="S250" s="4"/>
      <c r="T250" s="4"/>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19"/>
      <c r="DQ250" s="19"/>
      <c r="DR250" s="19"/>
      <c r="DS250" s="19"/>
      <c r="DT250" s="19"/>
      <c r="DU250" s="19"/>
      <c r="DV250" s="19"/>
      <c r="DW250" s="19"/>
      <c r="DX250" s="19"/>
      <c r="DY250" s="19"/>
      <c r="DZ250" s="19"/>
      <c r="EA250" s="19"/>
      <c r="EB250" s="19"/>
      <c r="EC250" s="19"/>
      <c r="ED250" s="19"/>
      <c r="EE250" s="19"/>
      <c r="EF250" s="19"/>
      <c r="EG250" s="19"/>
      <c r="EH250" s="19"/>
      <c r="EI250" s="19"/>
      <c r="EJ250" s="19"/>
      <c r="EK250" s="19"/>
      <c r="EL250" s="19"/>
      <c r="EM250" s="19"/>
      <c r="EN250" s="19"/>
      <c r="EO250" s="19"/>
      <c r="EP250" s="19"/>
      <c r="EQ250" s="19"/>
      <c r="ER250" s="19"/>
      <c r="ES250" s="19"/>
      <c r="ET250" s="19"/>
      <c r="EU250" s="19"/>
      <c r="EV250" s="19"/>
      <c r="EW250" s="19"/>
    </row>
    <row r="251" spans="2:153" s="5" customFormat="1" ht="14.25" customHeight="1">
      <c r="B251" s="109" t="s">
        <v>21</v>
      </c>
      <c r="E251" s="3"/>
      <c r="F251" s="3"/>
      <c r="G251" s="3"/>
      <c r="H251" s="3"/>
      <c r="I251" s="3"/>
      <c r="J251" s="3"/>
      <c r="K251" s="3"/>
      <c r="L251" s="4"/>
      <c r="M251" s="4"/>
      <c r="N251" s="4"/>
      <c r="O251" s="4"/>
      <c r="P251" s="4"/>
      <c r="Q251" s="4"/>
      <c r="R251" s="4"/>
      <c r="S251" s="4"/>
      <c r="T251" s="4"/>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19"/>
      <c r="DQ251" s="19"/>
      <c r="DR251" s="19"/>
      <c r="DS251" s="19"/>
      <c r="DT251" s="19"/>
      <c r="DU251" s="19"/>
      <c r="DV251" s="19"/>
      <c r="DW251" s="19"/>
      <c r="DX251" s="19"/>
      <c r="DY251" s="19"/>
      <c r="DZ251" s="19"/>
      <c r="EA251" s="19"/>
      <c r="EB251" s="19"/>
      <c r="EC251" s="19"/>
      <c r="ED251" s="19"/>
      <c r="EE251" s="19"/>
      <c r="EF251" s="19"/>
      <c r="EG251" s="19"/>
      <c r="EH251" s="19"/>
      <c r="EI251" s="19"/>
      <c r="EJ251" s="19"/>
      <c r="EK251" s="19"/>
      <c r="EL251" s="19"/>
      <c r="EM251" s="19"/>
      <c r="EN251" s="19"/>
      <c r="EO251" s="19"/>
      <c r="EP251" s="19"/>
      <c r="EQ251" s="19"/>
      <c r="ER251" s="19"/>
      <c r="ES251" s="19"/>
      <c r="ET251" s="19"/>
      <c r="EU251" s="19"/>
      <c r="EV251" s="19"/>
      <c r="EW251" s="19"/>
    </row>
    <row r="252" spans="2:153" s="5" customFormat="1" ht="14.25" customHeight="1">
      <c r="B252" s="109" t="s">
        <v>22</v>
      </c>
      <c r="E252" s="3"/>
      <c r="F252" s="3"/>
      <c r="G252" s="3"/>
      <c r="H252" s="3"/>
      <c r="I252" s="3"/>
      <c r="J252" s="6"/>
      <c r="K252" s="3"/>
      <c r="L252" s="4"/>
      <c r="M252" s="4"/>
      <c r="N252" s="4"/>
      <c r="O252" s="4"/>
      <c r="P252" s="4"/>
      <c r="Q252" s="4"/>
      <c r="R252" s="4"/>
      <c r="S252" s="4"/>
      <c r="T252" s="4"/>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19"/>
      <c r="DQ252" s="19"/>
      <c r="DR252" s="19"/>
      <c r="DS252" s="19"/>
      <c r="DT252" s="19"/>
      <c r="DU252" s="19"/>
      <c r="DV252" s="19"/>
      <c r="DW252" s="19"/>
      <c r="DX252" s="19"/>
      <c r="DY252" s="19"/>
      <c r="DZ252" s="19"/>
      <c r="EA252" s="19"/>
      <c r="EB252" s="19"/>
      <c r="EC252" s="19"/>
      <c r="ED252" s="19"/>
      <c r="EE252" s="19"/>
      <c r="EF252" s="19"/>
      <c r="EG252" s="19"/>
      <c r="EH252" s="19"/>
      <c r="EI252" s="19"/>
      <c r="EJ252" s="19"/>
      <c r="EK252" s="19"/>
      <c r="EL252" s="19"/>
      <c r="EM252" s="19"/>
      <c r="EN252" s="19"/>
      <c r="EO252" s="19"/>
      <c r="EP252" s="19"/>
      <c r="EQ252" s="19"/>
      <c r="ER252" s="19"/>
      <c r="ES252" s="19"/>
      <c r="ET252" s="19"/>
      <c r="EU252" s="19"/>
      <c r="EV252" s="19"/>
      <c r="EW252" s="19"/>
    </row>
    <row r="253" spans="2:153" s="5" customFormat="1" ht="14.25" customHeight="1">
      <c r="B253" s="109" t="s">
        <v>23</v>
      </c>
      <c r="E253" s="3"/>
      <c r="F253" s="3"/>
      <c r="G253" s="3"/>
      <c r="H253" s="3"/>
      <c r="I253" s="3"/>
      <c r="J253" s="6"/>
      <c r="K253" s="3"/>
      <c r="L253" s="4"/>
      <c r="M253" s="4"/>
      <c r="N253" s="4"/>
      <c r="O253" s="4"/>
      <c r="P253" s="4"/>
      <c r="Q253" s="4"/>
      <c r="R253" s="4"/>
      <c r="S253" s="4"/>
      <c r="T253" s="4"/>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19"/>
      <c r="DQ253" s="19"/>
      <c r="DR253" s="19"/>
      <c r="DS253" s="19"/>
      <c r="DT253" s="19"/>
      <c r="DU253" s="19"/>
      <c r="DV253" s="19"/>
      <c r="DW253" s="19"/>
      <c r="DX253" s="19"/>
      <c r="DY253" s="19"/>
      <c r="DZ253" s="19"/>
      <c r="EA253" s="19"/>
      <c r="EB253" s="19"/>
      <c r="EC253" s="19"/>
      <c r="ED253" s="19"/>
      <c r="EE253" s="19"/>
      <c r="EF253" s="19"/>
      <c r="EG253" s="19"/>
      <c r="EH253" s="19"/>
      <c r="EI253" s="19"/>
      <c r="EJ253" s="19"/>
      <c r="EK253" s="19"/>
      <c r="EL253" s="19"/>
      <c r="EM253" s="19"/>
      <c r="EN253" s="19"/>
      <c r="EO253" s="19"/>
      <c r="EP253" s="19"/>
      <c r="EQ253" s="19"/>
      <c r="ER253" s="19"/>
      <c r="ES253" s="19"/>
      <c r="ET253" s="19"/>
      <c r="EU253" s="19"/>
      <c r="EV253" s="19"/>
      <c r="EW253" s="19"/>
    </row>
    <row r="254" spans="2:153" s="5" customFormat="1" ht="14.25" customHeight="1">
      <c r="B254" s="109" t="s">
        <v>188</v>
      </c>
      <c r="E254" s="3"/>
      <c r="F254" s="3"/>
      <c r="G254" s="3"/>
      <c r="H254" s="3"/>
      <c r="I254" s="3"/>
      <c r="J254" s="3"/>
      <c r="K254" s="3"/>
      <c r="L254" s="4"/>
      <c r="M254" s="4"/>
      <c r="N254" s="4"/>
      <c r="O254" s="4"/>
      <c r="P254" s="4"/>
      <c r="Q254" s="4"/>
      <c r="R254" s="4"/>
      <c r="S254" s="4"/>
      <c r="T254" s="4"/>
      <c r="AB254" s="1079"/>
      <c r="AC254" s="1080"/>
      <c r="AD254" s="1080"/>
      <c r="AE254" s="1080"/>
      <c r="AF254" s="1080"/>
      <c r="AG254" s="1080"/>
      <c r="AH254" s="1080"/>
      <c r="AI254" s="1080"/>
      <c r="AJ254" s="1080"/>
      <c r="AK254" s="1080"/>
      <c r="AL254" s="1080"/>
      <c r="AM254" s="1080"/>
      <c r="AN254" s="1080"/>
      <c r="AO254" s="1080"/>
      <c r="AP254" s="1080"/>
      <c r="AQ254" s="1080"/>
      <c r="AR254" s="1080"/>
      <c r="AS254" s="1080"/>
      <c r="AT254" s="1080"/>
      <c r="AU254" s="1080"/>
      <c r="AV254" s="1080"/>
      <c r="AW254" s="1080"/>
      <c r="AX254" s="1080"/>
      <c r="AY254" s="1080"/>
      <c r="AZ254" s="1080"/>
      <c r="BA254" s="1080"/>
      <c r="BB254" s="1080"/>
      <c r="BC254" s="1080"/>
      <c r="BD254" s="1080"/>
      <c r="BE254" s="1080"/>
      <c r="BF254" s="1080"/>
      <c r="BG254" s="1080"/>
      <c r="BH254" s="1080"/>
      <c r="BI254" s="1080"/>
      <c r="BJ254" s="1080"/>
      <c r="BK254" s="1080"/>
      <c r="BL254" s="1080"/>
      <c r="BM254" s="1080"/>
      <c r="BN254" s="1080"/>
      <c r="BO254" s="1080"/>
      <c r="BP254" s="1080"/>
      <c r="BQ254" s="1080"/>
      <c r="BR254" s="1080"/>
      <c r="BS254" s="1080"/>
      <c r="BT254" s="1080"/>
      <c r="BU254" s="1080"/>
      <c r="BV254" s="1080"/>
      <c r="BW254" s="1080"/>
      <c r="BX254" s="1080"/>
      <c r="BY254" s="1080"/>
      <c r="BZ254" s="1080"/>
      <c r="CA254" s="1080"/>
      <c r="CB254" s="1080"/>
      <c r="CC254" s="1080"/>
      <c r="CD254" s="1080"/>
      <c r="CE254" s="1080"/>
      <c r="CF254" s="1080"/>
      <c r="CG254" s="1080"/>
      <c r="CH254" s="1080"/>
      <c r="CI254" s="1080"/>
      <c r="CJ254" s="1080"/>
      <c r="CK254" s="1080"/>
      <c r="CL254" s="1080"/>
      <c r="CM254" s="1080"/>
      <c r="CN254" s="1080"/>
      <c r="CO254" s="1080"/>
      <c r="CP254" s="1080"/>
      <c r="CQ254" s="1080"/>
      <c r="CR254" s="1080"/>
      <c r="CS254" s="1080"/>
      <c r="CT254" s="1080"/>
      <c r="CU254" s="1080"/>
      <c r="CV254" s="1080"/>
      <c r="CW254" s="1080"/>
      <c r="CX254" s="1080"/>
      <c r="CY254" s="1080"/>
      <c r="CZ254" s="1080"/>
      <c r="DA254" s="1080"/>
      <c r="DB254" s="1080"/>
      <c r="DC254" s="1080"/>
      <c r="DD254" s="1080"/>
      <c r="DE254" s="1080"/>
      <c r="DF254" s="1080"/>
      <c r="DG254" s="1080"/>
      <c r="DH254" s="1080"/>
      <c r="DI254" s="1080"/>
      <c r="DJ254" s="1080"/>
      <c r="DK254" s="1080"/>
      <c r="DL254" s="1080"/>
      <c r="DM254" s="1080"/>
      <c r="DN254" s="1080"/>
      <c r="DO254" s="1080"/>
      <c r="DP254" s="1080"/>
      <c r="DQ254" s="1080"/>
      <c r="DR254" s="1080"/>
      <c r="DS254" s="1080"/>
      <c r="DT254" s="1080"/>
      <c r="DU254" s="1080"/>
      <c r="DV254" s="1080"/>
      <c r="DW254" s="1080"/>
      <c r="DX254" s="1080"/>
      <c r="DY254" s="1080"/>
      <c r="DZ254" s="1080"/>
      <c r="EA254" s="1080"/>
      <c r="EB254" s="1080"/>
      <c r="EC254" s="1080"/>
      <c r="ED254" s="1080"/>
      <c r="EE254" s="1080"/>
      <c r="EF254" s="1080"/>
      <c r="EG254" s="1080"/>
      <c r="EH254" s="1080"/>
      <c r="EI254" s="1080"/>
      <c r="EJ254" s="1080"/>
      <c r="EK254" s="1080"/>
      <c r="EL254" s="1080"/>
      <c r="EM254" s="1080"/>
      <c r="EN254" s="1080"/>
      <c r="EO254" s="1080"/>
      <c r="EP254" s="1080"/>
      <c r="EQ254" s="1080"/>
      <c r="ER254" s="1080"/>
      <c r="ES254" s="1080"/>
      <c r="ET254" s="1080"/>
      <c r="EU254" s="1080"/>
      <c r="EV254" s="1080"/>
      <c r="EW254" s="1080"/>
    </row>
    <row r="255" spans="2:153" ht="14.25" customHeight="1">
      <c r="B255" s="109" t="s">
        <v>189</v>
      </c>
    </row>
    <row r="256" spans="2:153" ht="15.6">
      <c r="B256" s="109" t="s">
        <v>190</v>
      </c>
    </row>
    <row r="257" spans="2:13" ht="15.6">
      <c r="B257" s="109" t="s">
        <v>191</v>
      </c>
      <c r="K257" s="7"/>
      <c r="L257" s="3"/>
      <c r="M257" s="3"/>
    </row>
    <row r="258" spans="2:13" ht="15.6">
      <c r="B258" s="109" t="s">
        <v>192</v>
      </c>
      <c r="K258" s="11"/>
      <c r="L258" s="3"/>
      <c r="M258" s="3"/>
    </row>
    <row r="259" spans="2:13" ht="15.6">
      <c r="B259" s="109" t="s">
        <v>193</v>
      </c>
      <c r="K259" s="3"/>
      <c r="L259" s="3"/>
      <c r="M259" s="3"/>
    </row>
    <row r="260" spans="2:13" ht="15.6">
      <c r="B260" s="109" t="s">
        <v>194</v>
      </c>
      <c r="K260" s="3"/>
    </row>
    <row r="261" spans="2:13" ht="15.6">
      <c r="B261" s="109" t="s">
        <v>195</v>
      </c>
      <c r="K261" s="9"/>
      <c r="L261" s="9"/>
      <c r="M261" s="9"/>
    </row>
    <row r="262" spans="2:13" ht="15.6">
      <c r="B262" s="109" t="s">
        <v>196</v>
      </c>
      <c r="F262" s="9"/>
      <c r="G262" s="9"/>
      <c r="H262" s="9"/>
      <c r="I262" s="9"/>
      <c r="J262" s="9"/>
    </row>
    <row r="263" spans="2:13" ht="15.6">
      <c r="B263" s="109" t="s">
        <v>24</v>
      </c>
      <c r="F263" s="10"/>
      <c r="G263" s="10"/>
      <c r="H263" s="10"/>
      <c r="I263" s="10"/>
      <c r="J263" s="10"/>
      <c r="K263" s="10"/>
      <c r="L263" s="10"/>
      <c r="M263" s="10"/>
    </row>
    <row r="264" spans="2:13" ht="15.6">
      <c r="B264" s="109" t="s">
        <v>25</v>
      </c>
      <c r="K264" s="6"/>
      <c r="L264" s="3"/>
      <c r="M264" s="3"/>
    </row>
    <row r="265" spans="2:13" ht="15.6">
      <c r="B265" s="109" t="s">
        <v>26</v>
      </c>
      <c r="K265" s="6"/>
      <c r="L265" s="3"/>
      <c r="M265" s="3"/>
    </row>
    <row r="266" spans="2:13" ht="15.6">
      <c r="B266" s="109" t="s">
        <v>27</v>
      </c>
      <c r="K266" s="6"/>
      <c r="L266" s="3"/>
      <c r="M266" s="3"/>
    </row>
    <row r="267" spans="2:13" ht="15.6">
      <c r="B267" s="109" t="s">
        <v>28</v>
      </c>
      <c r="K267" s="6"/>
      <c r="L267" s="3"/>
      <c r="M267" s="3"/>
    </row>
    <row r="268" spans="2:13" ht="15.6">
      <c r="B268" s="109" t="s">
        <v>29</v>
      </c>
      <c r="K268" s="6"/>
      <c r="L268" s="3"/>
      <c r="M268" s="3"/>
    </row>
    <row r="269" spans="2:13" ht="15.6">
      <c r="B269" s="109" t="s">
        <v>30</v>
      </c>
      <c r="K269" s="6"/>
      <c r="L269" s="3"/>
      <c r="M269" s="3"/>
    </row>
    <row r="270" spans="2:13" ht="15.6">
      <c r="B270" s="109" t="s">
        <v>31</v>
      </c>
      <c r="K270" s="6"/>
      <c r="L270" s="3"/>
      <c r="M270" s="3"/>
    </row>
    <row r="271" spans="2:13" ht="15.6">
      <c r="B271" s="109" t="s">
        <v>32</v>
      </c>
      <c r="K271" s="6"/>
      <c r="L271" s="3"/>
      <c r="M271" s="3"/>
    </row>
    <row r="272" spans="2:13" ht="15.6">
      <c r="B272" s="109" t="s">
        <v>33</v>
      </c>
      <c r="K272" s="6"/>
      <c r="L272" s="3"/>
      <c r="M272" s="3"/>
    </row>
    <row r="273" spans="2:13" ht="15.6">
      <c r="B273" s="109" t="s">
        <v>34</v>
      </c>
      <c r="K273" s="6"/>
      <c r="L273" s="3"/>
      <c r="M273" s="3"/>
    </row>
    <row r="274" spans="2:13" ht="15.6">
      <c r="B274" s="109" t="s">
        <v>197</v>
      </c>
      <c r="K274" s="6"/>
      <c r="L274" s="3"/>
      <c r="M274" s="3"/>
    </row>
    <row r="275" spans="2:13" ht="15.6">
      <c r="B275" s="109" t="s">
        <v>198</v>
      </c>
      <c r="K275" s="6"/>
      <c r="L275" s="3"/>
      <c r="M275" s="3"/>
    </row>
    <row r="276" spans="2:13" ht="15.6">
      <c r="B276" s="109" t="s">
        <v>202</v>
      </c>
      <c r="K276" s="3"/>
      <c r="L276" s="3"/>
      <c r="M276" s="3"/>
    </row>
    <row r="277" spans="2:13" ht="15.6">
      <c r="B277" s="109" t="s">
        <v>199</v>
      </c>
      <c r="K277" s="3"/>
    </row>
    <row r="278" spans="2:13" ht="15.6">
      <c r="B278" s="109" t="s">
        <v>203</v>
      </c>
      <c r="K278" s="3"/>
    </row>
    <row r="279" spans="2:13" ht="15.6">
      <c r="B279" s="109" t="s">
        <v>200</v>
      </c>
      <c r="K279" s="3"/>
    </row>
    <row r="280" spans="2:13" ht="15.6">
      <c r="B280" s="109" t="s">
        <v>201</v>
      </c>
      <c r="K280" s="6"/>
    </row>
    <row r="281" spans="2:13" ht="15.6">
      <c r="B281" s="109" t="s">
        <v>58</v>
      </c>
      <c r="K281" s="6"/>
      <c r="L281" s="3"/>
      <c r="M281" s="3"/>
    </row>
    <row r="282" spans="2:13" ht="15.6">
      <c r="B282" s="109" t="s">
        <v>164</v>
      </c>
      <c r="K282" s="6"/>
      <c r="L282" s="3"/>
      <c r="M282" s="3"/>
    </row>
    <row r="283" spans="2:13" ht="15.6">
      <c r="B283" s="109" t="s">
        <v>165</v>
      </c>
      <c r="K283" s="6"/>
      <c r="L283" s="3"/>
      <c r="M283" s="3"/>
    </row>
    <row r="284" spans="2:13" ht="15.6">
      <c r="B284" s="109" t="s">
        <v>166</v>
      </c>
    </row>
    <row r="285" spans="2:13" ht="15.6">
      <c r="B285" s="109" t="s">
        <v>167</v>
      </c>
    </row>
    <row r="286" spans="2:13" ht="15.6">
      <c r="B286" s="109" t="s">
        <v>168</v>
      </c>
    </row>
    <row r="287" spans="2:13" ht="15.6">
      <c r="B287" s="109" t="s">
        <v>169</v>
      </c>
    </row>
    <row r="288" spans="2:13" ht="15.6">
      <c r="B288" s="109" t="s">
        <v>170</v>
      </c>
    </row>
    <row r="289" spans="2:13" ht="15.6">
      <c r="B289" s="109" t="s">
        <v>171</v>
      </c>
    </row>
    <row r="290" spans="2:13" ht="15.6">
      <c r="B290" s="109" t="s">
        <v>705</v>
      </c>
      <c r="K290" s="6"/>
      <c r="L290" s="3"/>
      <c r="M290" s="3"/>
    </row>
    <row r="291" spans="2:13" ht="15.6">
      <c r="B291" s="109" t="s">
        <v>1013</v>
      </c>
      <c r="K291" s="6"/>
      <c r="L291" s="3"/>
      <c r="M291" s="3"/>
    </row>
    <row r="292" spans="2:13" ht="15.6">
      <c r="B292" s="109" t="s">
        <v>1014</v>
      </c>
      <c r="K292" s="6"/>
      <c r="L292" s="3"/>
      <c r="M292" s="3"/>
    </row>
    <row r="293" spans="2:13" ht="15.6">
      <c r="B293" s="109" t="s">
        <v>1015</v>
      </c>
    </row>
    <row r="294" spans="2:13" ht="15.6">
      <c r="B294" s="109" t="s">
        <v>1016</v>
      </c>
    </row>
    <row r="295" spans="2:13" ht="15.6">
      <c r="B295" s="109" t="s">
        <v>1017</v>
      </c>
    </row>
    <row r="296" spans="2:13" ht="15.6">
      <c r="B296" s="109" t="s">
        <v>1018</v>
      </c>
    </row>
    <row r="297" spans="2:13" ht="15.6">
      <c r="B297" s="109" t="s">
        <v>1019</v>
      </c>
    </row>
    <row r="298" spans="2:13" ht="15.6">
      <c r="B298" s="109" t="s">
        <v>1020</v>
      </c>
    </row>
    <row r="299" spans="2:13" ht="15.6">
      <c r="B299" s="109" t="s">
        <v>706</v>
      </c>
    </row>
    <row r="300" spans="2:13" ht="15.6">
      <c r="B300" s="109" t="s">
        <v>59</v>
      </c>
    </row>
    <row r="301" spans="2:13" ht="15.6">
      <c r="B301" s="109" t="s">
        <v>172</v>
      </c>
    </row>
    <row r="302" spans="2:13" ht="15.6">
      <c r="B302" s="109" t="s">
        <v>173</v>
      </c>
      <c r="K302" s="9"/>
      <c r="L302" s="9"/>
      <c r="M302" s="9"/>
    </row>
    <row r="303" spans="2:13" ht="15.6">
      <c r="B303" s="109" t="s">
        <v>174</v>
      </c>
      <c r="K303" s="11"/>
      <c r="L303" s="3"/>
      <c r="M303" s="3"/>
    </row>
    <row r="304" spans="2:13" ht="15.6">
      <c r="B304" s="109" t="s">
        <v>175</v>
      </c>
      <c r="K304" s="3"/>
      <c r="L304" s="3"/>
      <c r="M304" s="3"/>
    </row>
    <row r="305" spans="2:13" ht="15.6">
      <c r="B305" s="109" t="s">
        <v>176</v>
      </c>
      <c r="K305" s="3"/>
    </row>
    <row r="306" spans="2:13" ht="15.6">
      <c r="B306" s="109" t="s">
        <v>177</v>
      </c>
      <c r="K306" s="9"/>
      <c r="L306" s="9"/>
      <c r="M306" s="9"/>
    </row>
    <row r="307" spans="2:13" ht="15.6">
      <c r="B307" s="109" t="s">
        <v>178</v>
      </c>
      <c r="F307" s="9"/>
      <c r="G307" s="9"/>
      <c r="H307" s="9"/>
      <c r="I307" s="9"/>
      <c r="J307" s="9"/>
    </row>
    <row r="308" spans="2:13" ht="15.6">
      <c r="B308" s="109" t="s">
        <v>179</v>
      </c>
      <c r="F308" s="10"/>
      <c r="G308" s="10"/>
      <c r="H308" s="10"/>
      <c r="I308" s="10"/>
      <c r="J308" s="10"/>
      <c r="K308" s="10"/>
      <c r="L308" s="10"/>
      <c r="M308" s="10"/>
    </row>
    <row r="309" spans="2:13" ht="15.6">
      <c r="B309" s="109" t="s">
        <v>60</v>
      </c>
      <c r="K309" s="6"/>
      <c r="L309" s="3"/>
      <c r="M309" s="3"/>
    </row>
    <row r="310" spans="2:13" ht="15.6">
      <c r="B310" s="109" t="s">
        <v>215</v>
      </c>
      <c r="K310" s="6"/>
      <c r="L310" s="3"/>
      <c r="M310" s="3"/>
    </row>
    <row r="311" spans="2:13" ht="15.6">
      <c r="B311" s="109" t="s">
        <v>61</v>
      </c>
      <c r="K311" s="6"/>
      <c r="L311" s="3"/>
      <c r="M311" s="3"/>
    </row>
    <row r="312" spans="2:13" ht="15.6">
      <c r="B312" s="109" t="s">
        <v>240</v>
      </c>
      <c r="K312" s="6"/>
      <c r="L312" s="3"/>
      <c r="M312" s="3"/>
    </row>
    <row r="313" spans="2:13" ht="15.6">
      <c r="B313" s="109" t="s">
        <v>72</v>
      </c>
      <c r="K313" s="6"/>
      <c r="L313" s="3"/>
      <c r="M313" s="3"/>
    </row>
    <row r="314" spans="2:13" ht="15.6">
      <c r="B314" s="109" t="s">
        <v>1021</v>
      </c>
      <c r="K314" s="6"/>
      <c r="L314" s="3"/>
      <c r="M314" s="3"/>
    </row>
    <row r="315" spans="2:13" ht="15.6">
      <c r="B315" s="109" t="s">
        <v>62</v>
      </c>
      <c r="K315" s="6"/>
      <c r="L315" s="3"/>
      <c r="M315" s="3"/>
    </row>
    <row r="316" spans="2:13" ht="15.6">
      <c r="B316" s="109" t="s">
        <v>1022</v>
      </c>
      <c r="K316" s="6"/>
      <c r="L316" s="3"/>
      <c r="M316" s="3"/>
    </row>
    <row r="317" spans="2:13" ht="15.6">
      <c r="B317" s="109" t="s">
        <v>1023</v>
      </c>
      <c r="K317" s="6"/>
      <c r="L317" s="3"/>
      <c r="M317" s="3"/>
    </row>
    <row r="318" spans="2:13" ht="15.6">
      <c r="B318" s="431" t="s">
        <v>1024</v>
      </c>
      <c r="K318" s="6"/>
      <c r="L318" s="3"/>
      <c r="M318" s="3"/>
    </row>
    <row r="319" spans="2:13" ht="15.6">
      <c r="B319" s="431" t="s">
        <v>1025</v>
      </c>
      <c r="K319" s="6"/>
      <c r="L319" s="3"/>
      <c r="M319" s="3"/>
    </row>
    <row r="320" spans="2:13" ht="15.6">
      <c r="B320" s="431" t="s">
        <v>1026</v>
      </c>
      <c r="K320" s="6"/>
      <c r="L320" s="3"/>
      <c r="M320" s="3"/>
    </row>
    <row r="321" spans="2:13" ht="15.6">
      <c r="B321" s="431" t="s">
        <v>1027</v>
      </c>
      <c r="K321" s="6"/>
      <c r="L321" s="3"/>
      <c r="M321" s="3"/>
    </row>
    <row r="322" spans="2:13" ht="15.6">
      <c r="B322" s="431" t="s">
        <v>1028</v>
      </c>
      <c r="K322" s="6"/>
      <c r="L322" s="3"/>
      <c r="M322" s="3"/>
    </row>
    <row r="323" spans="2:13" ht="15.6">
      <c r="B323" s="431" t="s">
        <v>1029</v>
      </c>
      <c r="K323" s="6"/>
      <c r="L323" s="3"/>
      <c r="M323" s="3"/>
    </row>
    <row r="324" spans="2:13" ht="15.6">
      <c r="B324" s="431" t="s">
        <v>1030</v>
      </c>
      <c r="K324" s="6"/>
      <c r="L324" s="3"/>
      <c r="M324" s="3"/>
    </row>
    <row r="325" spans="2:13" ht="15.6">
      <c r="B325" s="431" t="s">
        <v>1031</v>
      </c>
      <c r="K325" s="6"/>
      <c r="L325" s="3"/>
      <c r="M325" s="3"/>
    </row>
    <row r="326" spans="2:13" ht="15.6">
      <c r="B326" s="431" t="s">
        <v>1032</v>
      </c>
      <c r="K326" s="6"/>
      <c r="L326" s="3"/>
      <c r="M326" s="3"/>
    </row>
    <row r="327" spans="2:13" ht="15.6">
      <c r="B327" s="431" t="s">
        <v>1033</v>
      </c>
      <c r="K327" s="6"/>
      <c r="L327" s="3"/>
      <c r="M327" s="3"/>
    </row>
    <row r="328" spans="2:13" ht="15.6">
      <c r="B328" s="431" t="s">
        <v>1034</v>
      </c>
      <c r="K328" s="6"/>
      <c r="L328" s="3"/>
      <c r="M328" s="3"/>
    </row>
    <row r="329" spans="2:13" ht="15.6">
      <c r="B329" s="431" t="s">
        <v>1035</v>
      </c>
      <c r="K329" s="6"/>
      <c r="L329" s="3"/>
      <c r="M329" s="3"/>
    </row>
    <row r="330" spans="2:13" ht="15.6">
      <c r="B330" s="431" t="s">
        <v>1036</v>
      </c>
      <c r="L330" s="3"/>
      <c r="M330" s="3"/>
    </row>
    <row r="331" spans="2:13" ht="15.6">
      <c r="B331" s="431" t="s">
        <v>1037</v>
      </c>
      <c r="K331" s="6"/>
      <c r="L331" s="3"/>
      <c r="M331" s="3"/>
    </row>
    <row r="332" spans="2:13" ht="15.6">
      <c r="B332" s="431" t="s">
        <v>213</v>
      </c>
      <c r="K332" s="3"/>
      <c r="L332" s="3"/>
      <c r="M332" s="3"/>
    </row>
    <row r="333" spans="2:13" ht="15.6">
      <c r="B333" s="431" t="s">
        <v>214</v>
      </c>
      <c r="K333" s="3"/>
    </row>
    <row r="334" spans="2:13" ht="15.6">
      <c r="B334" s="431" t="s">
        <v>723</v>
      </c>
      <c r="K334" s="3"/>
    </row>
    <row r="335" spans="2:13" ht="15.6">
      <c r="B335" s="431" t="s">
        <v>1038</v>
      </c>
      <c r="K335" s="3"/>
    </row>
    <row r="336" spans="2:13" ht="15.6">
      <c r="B336" s="431" t="s">
        <v>159</v>
      </c>
      <c r="K336" s="6"/>
    </row>
    <row r="337" spans="2:13" ht="15.6">
      <c r="B337" s="431" t="s">
        <v>1039</v>
      </c>
      <c r="K337" s="6"/>
      <c r="L337" s="3"/>
      <c r="M337" s="3"/>
    </row>
    <row r="338" spans="2:13" ht="15.6">
      <c r="B338" s="431" t="s">
        <v>160</v>
      </c>
      <c r="K338" s="6"/>
      <c r="L338" s="3"/>
      <c r="M338" s="3"/>
    </row>
    <row r="339" spans="2:13" ht="15.6">
      <c r="B339" s="431" t="s">
        <v>161</v>
      </c>
      <c r="K339" s="6"/>
      <c r="L339" s="3"/>
      <c r="M339" s="3"/>
    </row>
    <row r="340" spans="2:13" ht="15.6">
      <c r="B340" s="431" t="s">
        <v>162</v>
      </c>
      <c r="F340" s="4"/>
      <c r="G340" s="4"/>
      <c r="H340" s="4"/>
      <c r="I340" s="4"/>
      <c r="J340" s="4"/>
    </row>
    <row r="341" spans="2:13" ht="15.6">
      <c r="B341" s="431" t="s">
        <v>163</v>
      </c>
      <c r="F341" s="4"/>
      <c r="G341" s="4"/>
      <c r="H341" s="4"/>
      <c r="I341" s="4"/>
      <c r="J341" s="4"/>
    </row>
    <row r="342" spans="2:13" ht="15.6">
      <c r="B342" s="431" t="s">
        <v>1038</v>
      </c>
      <c r="F342" s="4"/>
      <c r="G342" s="4"/>
      <c r="H342" s="4"/>
      <c r="I342" s="4"/>
      <c r="J342" s="4"/>
    </row>
    <row r="343" spans="2:13" ht="15.6">
      <c r="B343" s="109" t="s">
        <v>37</v>
      </c>
      <c r="F343" s="4"/>
      <c r="G343" s="4"/>
      <c r="H343" s="4"/>
      <c r="I343" s="4"/>
      <c r="J343" s="4"/>
    </row>
    <row r="344" spans="2:13" ht="15.6">
      <c r="B344" s="109" t="s">
        <v>4</v>
      </c>
      <c r="K344" s="7"/>
      <c r="L344" s="3"/>
      <c r="M344" s="3"/>
    </row>
    <row r="345" spans="2:13" ht="15.6">
      <c r="B345" s="109" t="s">
        <v>35</v>
      </c>
      <c r="K345" s="7"/>
      <c r="L345" s="3"/>
      <c r="M345" s="3"/>
    </row>
    <row r="346" spans="2:13" ht="15.6">
      <c r="B346" s="109" t="s">
        <v>36</v>
      </c>
      <c r="F346" s="8"/>
      <c r="G346" s="8"/>
      <c r="H346" s="8"/>
      <c r="I346" s="8"/>
      <c r="J346" s="8"/>
    </row>
    <row r="347" spans="2:13" ht="15.6">
      <c r="B347" s="109" t="s">
        <v>38</v>
      </c>
      <c r="K347" s="9"/>
      <c r="L347" s="9"/>
      <c r="M347" s="9"/>
    </row>
    <row r="348" spans="2:13" ht="15.6">
      <c r="B348" s="109" t="s">
        <v>39</v>
      </c>
      <c r="K348" s="9"/>
      <c r="L348" s="9"/>
      <c r="M348" s="9"/>
    </row>
    <row r="349" spans="2:13" ht="15.6">
      <c r="B349" s="109" t="s">
        <v>40</v>
      </c>
      <c r="K349" s="9"/>
      <c r="L349" s="9"/>
      <c r="M349" s="9"/>
    </row>
    <row r="350" spans="2:13" ht="15.6">
      <c r="B350" s="109" t="s">
        <v>41</v>
      </c>
      <c r="F350" s="10"/>
      <c r="G350" s="10"/>
      <c r="H350" s="10"/>
      <c r="I350" s="10"/>
      <c r="J350" s="10"/>
      <c r="K350" s="10"/>
      <c r="L350" s="10"/>
      <c r="M350" s="10"/>
    </row>
    <row r="351" spans="2:13" ht="15.6">
      <c r="B351" s="109" t="s">
        <v>5</v>
      </c>
      <c r="K351" s="6"/>
      <c r="L351" s="3"/>
      <c r="M351" s="3"/>
    </row>
    <row r="352" spans="2:13" ht="15.6">
      <c r="B352" s="109" t="s">
        <v>241</v>
      </c>
      <c r="F352" s="4"/>
      <c r="G352" s="4"/>
      <c r="H352" s="4"/>
      <c r="I352" s="4"/>
      <c r="J352" s="4"/>
    </row>
    <row r="353" spans="2:13" ht="15.6">
      <c r="B353" s="109" t="s">
        <v>242</v>
      </c>
      <c r="K353" s="7"/>
      <c r="L353" s="3"/>
      <c r="M353" s="3"/>
    </row>
    <row r="354" spans="2:13" ht="15.6">
      <c r="B354" s="109" t="s">
        <v>243</v>
      </c>
      <c r="K354" s="7"/>
      <c r="L354" s="3"/>
      <c r="M354" s="3"/>
    </row>
    <row r="355" spans="2:13" ht="15.6">
      <c r="B355" s="109" t="s">
        <v>244</v>
      </c>
      <c r="F355" s="8"/>
      <c r="G355" s="8"/>
      <c r="H355" s="8"/>
      <c r="I355" s="8"/>
      <c r="J355" s="8"/>
    </row>
    <row r="356" spans="2:13" ht="15.6">
      <c r="B356" s="109" t="s">
        <v>245</v>
      </c>
      <c r="K356" s="9"/>
      <c r="L356" s="9"/>
      <c r="M356" s="9"/>
    </row>
    <row r="357" spans="2:13" ht="15.6">
      <c r="B357" s="109" t="s">
        <v>246</v>
      </c>
      <c r="K357" s="9"/>
      <c r="L357" s="9"/>
      <c r="M357" s="9"/>
    </row>
    <row r="358" spans="2:13" ht="15.6">
      <c r="B358" s="109" t="s">
        <v>247</v>
      </c>
      <c r="K358" s="9"/>
      <c r="L358" s="9"/>
      <c r="M358" s="9"/>
    </row>
    <row r="359" spans="2:13" ht="15.6">
      <c r="B359" s="109" t="s">
        <v>248</v>
      </c>
      <c r="F359" s="10"/>
      <c r="G359" s="10"/>
      <c r="H359" s="10"/>
      <c r="I359" s="10"/>
      <c r="J359" s="10"/>
      <c r="K359" s="10"/>
      <c r="L359" s="10"/>
      <c r="M359" s="10"/>
    </row>
    <row r="360" spans="2:13" ht="15.6">
      <c r="B360" s="109" t="s">
        <v>249</v>
      </c>
      <c r="K360" s="6"/>
      <c r="L360" s="3"/>
      <c r="M360" s="3"/>
    </row>
    <row r="361" spans="2:13" ht="15.6">
      <c r="B361" s="109" t="s">
        <v>64</v>
      </c>
      <c r="K361" s="6"/>
      <c r="L361" s="3"/>
      <c r="M361" s="3"/>
    </row>
    <row r="362" spans="2:13" ht="15.6">
      <c r="B362" s="109" t="s">
        <v>65</v>
      </c>
      <c r="K362" s="6"/>
      <c r="L362" s="3"/>
      <c r="M362" s="3"/>
    </row>
    <row r="363" spans="2:13" ht="15.6">
      <c r="B363" s="109" t="s">
        <v>63</v>
      </c>
      <c r="K363" s="6"/>
      <c r="L363" s="3"/>
      <c r="M363" s="3"/>
    </row>
    <row r="364" spans="2:13" ht="15.6">
      <c r="B364" s="109" t="s">
        <v>66</v>
      </c>
      <c r="K364" s="6"/>
      <c r="L364" s="3"/>
      <c r="M364" s="3"/>
    </row>
    <row r="365" spans="2:13" ht="15.6">
      <c r="B365" s="109" t="s">
        <v>67</v>
      </c>
      <c r="K365" s="6"/>
      <c r="L365" s="3"/>
      <c r="M365" s="3"/>
    </row>
    <row r="366" spans="2:13" ht="15.6">
      <c r="B366" s="109" t="s">
        <v>68</v>
      </c>
      <c r="K366" s="6"/>
      <c r="L366" s="3"/>
      <c r="M366" s="3"/>
    </row>
    <row r="367" spans="2:13" ht="15.6">
      <c r="B367" s="109" t="s">
        <v>69</v>
      </c>
      <c r="K367" s="6"/>
      <c r="L367" s="3"/>
      <c r="M367" s="3"/>
    </row>
    <row r="368" spans="2:13" ht="15.6">
      <c r="B368" s="109" t="s">
        <v>70</v>
      </c>
      <c r="K368" s="6"/>
      <c r="L368" s="3"/>
      <c r="M368" s="3"/>
    </row>
    <row r="369" spans="2:13" ht="15.6">
      <c r="B369" s="109" t="s">
        <v>71</v>
      </c>
      <c r="K369" s="9"/>
      <c r="L369" s="9"/>
      <c r="M369" s="9"/>
    </row>
    <row r="370" spans="2:13" ht="15.6">
      <c r="B370" s="109" t="s">
        <v>6</v>
      </c>
      <c r="K370" s="6"/>
      <c r="L370" s="3"/>
      <c r="M370" s="3"/>
    </row>
    <row r="371" spans="2:13" ht="15.6">
      <c r="B371" s="109" t="s">
        <v>7</v>
      </c>
      <c r="K371" s="6"/>
    </row>
    <row r="372" spans="2:13" ht="15.6">
      <c r="B372" s="109" t="s">
        <v>8</v>
      </c>
      <c r="K372" s="3"/>
      <c r="L372" s="3"/>
      <c r="M372" s="3"/>
    </row>
    <row r="373" spans="2:13" ht="15.6">
      <c r="B373" s="109" t="s">
        <v>9</v>
      </c>
      <c r="K373" s="3"/>
    </row>
    <row r="374" spans="2:13" ht="15.6">
      <c r="B374" s="109" t="s">
        <v>10</v>
      </c>
      <c r="K374" s="3"/>
    </row>
    <row r="375" spans="2:13" ht="15.6">
      <c r="B375" s="109" t="s">
        <v>180</v>
      </c>
      <c r="K375" s="6"/>
    </row>
    <row r="376" spans="2:13" ht="15.6">
      <c r="B376" s="109" t="s">
        <v>181</v>
      </c>
      <c r="K376" s="6"/>
    </row>
    <row r="377" spans="2:13" ht="15.6">
      <c r="B377" s="109" t="s">
        <v>182</v>
      </c>
      <c r="K377" s="6"/>
      <c r="L377" s="3"/>
      <c r="M377" s="3"/>
    </row>
    <row r="378" spans="2:13" ht="15.6">
      <c r="B378" s="109" t="s">
        <v>183</v>
      </c>
    </row>
    <row r="379" spans="2:13" ht="15.6">
      <c r="B379" s="109" t="s">
        <v>184</v>
      </c>
    </row>
    <row r="380" spans="2:13" ht="15.6">
      <c r="B380" s="109" t="s">
        <v>185</v>
      </c>
    </row>
    <row r="381" spans="2:13" ht="15.6">
      <c r="B381" s="109" t="s">
        <v>186</v>
      </c>
    </row>
    <row r="382" spans="2:13" ht="18.75" customHeight="1">
      <c r="B382" s="109" t="s">
        <v>187</v>
      </c>
    </row>
    <row r="383" spans="2:13" ht="15.6">
      <c r="B383" s="109" t="s">
        <v>11</v>
      </c>
    </row>
    <row r="384" spans="2:13" ht="15.6">
      <c r="B384" s="109" t="s">
        <v>12</v>
      </c>
      <c r="K384" s="9"/>
      <c r="L384" s="9"/>
      <c r="M384" s="9"/>
    </row>
    <row r="385" spans="2:13" ht="15.6">
      <c r="B385" s="109" t="s">
        <v>13</v>
      </c>
      <c r="K385" s="7"/>
      <c r="L385" s="3"/>
      <c r="M385" s="3"/>
    </row>
    <row r="386" spans="2:13" ht="15.6">
      <c r="B386" s="109" t="s">
        <v>14</v>
      </c>
      <c r="F386" s="8"/>
      <c r="G386" s="8"/>
      <c r="H386" s="8"/>
      <c r="I386" s="8"/>
      <c r="J386" s="8"/>
    </row>
    <row r="387" spans="2:13" ht="15.6">
      <c r="B387" s="109" t="s">
        <v>204</v>
      </c>
      <c r="K387" s="9"/>
      <c r="L387" s="9"/>
      <c r="M387" s="9"/>
    </row>
    <row r="388" spans="2:13" ht="15.6">
      <c r="B388" s="109" t="s">
        <v>205</v>
      </c>
      <c r="K388" s="9"/>
      <c r="L388" s="9"/>
      <c r="M388" s="9"/>
    </row>
    <row r="389" spans="2:13" ht="15.6">
      <c r="B389" s="109" t="s">
        <v>1040</v>
      </c>
      <c r="K389" s="9"/>
      <c r="L389" s="9"/>
      <c r="M389" s="9"/>
    </row>
    <row r="390" spans="2:13" ht="15.6">
      <c r="B390" s="109" t="s">
        <v>1041</v>
      </c>
      <c r="F390" s="10"/>
      <c r="G390" s="10"/>
      <c r="H390" s="10"/>
      <c r="I390" s="10"/>
      <c r="J390" s="10"/>
      <c r="K390" s="10"/>
      <c r="L390" s="10"/>
      <c r="M390" s="10"/>
    </row>
    <row r="391" spans="2:13" ht="15.6">
      <c r="B391" s="109" t="s">
        <v>1042</v>
      </c>
      <c r="F391" s="10"/>
      <c r="G391" s="10"/>
      <c r="H391" s="10"/>
      <c r="I391" s="10"/>
      <c r="J391" s="10"/>
      <c r="K391" s="10"/>
      <c r="L391" s="10"/>
      <c r="M391" s="10"/>
    </row>
    <row r="392" spans="2:13" ht="15.6">
      <c r="B392" s="109" t="s">
        <v>1043</v>
      </c>
      <c r="F392" s="10"/>
      <c r="G392" s="10"/>
      <c r="H392" s="10"/>
      <c r="I392" s="10"/>
      <c r="J392" s="10"/>
      <c r="K392" s="10"/>
      <c r="L392" s="10"/>
      <c r="M392" s="10"/>
    </row>
    <row r="393" spans="2:13" ht="15.6">
      <c r="B393" s="109" t="s">
        <v>1044</v>
      </c>
      <c r="K393" s="6"/>
      <c r="L393" s="3"/>
      <c r="M393" s="3"/>
    </row>
    <row r="394" spans="2:13" ht="15.6">
      <c r="B394" s="109" t="s">
        <v>1045</v>
      </c>
      <c r="K394" s="6"/>
      <c r="L394" s="3"/>
      <c r="M394" s="3"/>
    </row>
    <row r="395" spans="2:13" ht="15" customHeight="1">
      <c r="B395" s="109" t="s">
        <v>1046</v>
      </c>
      <c r="L395" s="3"/>
      <c r="M395" s="3"/>
    </row>
    <row r="396" spans="2:13" ht="15.6">
      <c r="B396" s="431" t="s">
        <v>216</v>
      </c>
      <c r="L396" s="3"/>
      <c r="M396" s="3"/>
    </row>
    <row r="397" spans="2:13" ht="15.6">
      <c r="B397" s="431" t="s">
        <v>865</v>
      </c>
      <c r="L397" s="3"/>
      <c r="M397" s="3"/>
    </row>
    <row r="398" spans="2:13" ht="15.6">
      <c r="B398" s="1024" t="s">
        <v>220</v>
      </c>
      <c r="L398" s="3"/>
      <c r="M398" s="3"/>
    </row>
    <row r="399" spans="2:13" ht="15.6">
      <c r="B399" s="1024" t="s">
        <v>221</v>
      </c>
      <c r="L399" s="3"/>
      <c r="M399" s="3"/>
    </row>
    <row r="400" spans="2:13" ht="15.6">
      <c r="B400" s="1024" t="s">
        <v>222</v>
      </c>
      <c r="L400" s="3"/>
      <c r="M400" s="3"/>
    </row>
    <row r="401" spans="2:13" ht="15.6">
      <c r="B401" s="1024" t="s">
        <v>223</v>
      </c>
      <c r="L401" s="3"/>
      <c r="M401" s="3"/>
    </row>
    <row r="402" spans="2:13" ht="15.6">
      <c r="B402" s="1024" t="s">
        <v>224</v>
      </c>
      <c r="L402" s="3"/>
      <c r="M402" s="3"/>
    </row>
    <row r="403" spans="2:13" ht="15.6">
      <c r="B403" s="1024" t="s">
        <v>250</v>
      </c>
      <c r="L403" s="3"/>
      <c r="M403" s="3"/>
    </row>
    <row r="404" spans="2:13" ht="15.6">
      <c r="B404" s="1024" t="s">
        <v>225</v>
      </c>
      <c r="L404" s="3"/>
      <c r="M404" s="3"/>
    </row>
    <row r="405" spans="2:13" ht="15.6">
      <c r="B405" s="1024" t="s">
        <v>226</v>
      </c>
      <c r="L405" s="3"/>
      <c r="M405" s="3"/>
    </row>
    <row r="406" spans="2:13" ht="15.6">
      <c r="B406" s="1024" t="s">
        <v>227</v>
      </c>
      <c r="L406" s="3"/>
      <c r="M406" s="3"/>
    </row>
    <row r="407" spans="2:13" ht="15.6">
      <c r="B407" s="1024" t="s">
        <v>228</v>
      </c>
      <c r="L407" s="3"/>
      <c r="M407" s="3"/>
    </row>
    <row r="408" spans="2:13" ht="15.6">
      <c r="B408" s="1024" t="s">
        <v>229</v>
      </c>
      <c r="L408" s="3"/>
      <c r="M408" s="3"/>
    </row>
    <row r="409" spans="2:13" ht="15.6">
      <c r="B409" s="1024" t="s">
        <v>230</v>
      </c>
      <c r="L409" s="3"/>
      <c r="M409" s="3"/>
    </row>
    <row r="410" spans="2:13" ht="15.6">
      <c r="B410" s="1024" t="s">
        <v>231</v>
      </c>
      <c r="L410" s="3"/>
      <c r="M410" s="3"/>
    </row>
    <row r="411" spans="2:13" ht="15.6">
      <c r="B411" s="1024" t="s">
        <v>232</v>
      </c>
      <c r="L411" s="3"/>
      <c r="M411" s="3"/>
    </row>
    <row r="412" spans="2:13" ht="15.6">
      <c r="B412" s="1024" t="s">
        <v>233</v>
      </c>
      <c r="L412" s="3"/>
      <c r="M412" s="3"/>
    </row>
    <row r="413" spans="2:13" ht="15.6">
      <c r="B413" s="1024" t="s">
        <v>234</v>
      </c>
      <c r="L413" s="3"/>
      <c r="M413" s="3"/>
    </row>
    <row r="414" spans="2:13" ht="15.6">
      <c r="B414" s="1024" t="s">
        <v>235</v>
      </c>
      <c r="L414" s="3"/>
      <c r="M414" s="3"/>
    </row>
    <row r="415" spans="2:13" ht="15.6">
      <c r="B415" s="1024" t="s">
        <v>236</v>
      </c>
      <c r="L415" s="3"/>
      <c r="M415" s="3"/>
    </row>
    <row r="416" spans="2:13" ht="15.6">
      <c r="B416" s="1024" t="s">
        <v>237</v>
      </c>
      <c r="L416" s="3"/>
      <c r="M416" s="3"/>
    </row>
    <row r="417" spans="2:13" ht="15.6">
      <c r="B417" s="1024" t="s">
        <v>238</v>
      </c>
      <c r="L417" s="3"/>
      <c r="M417" s="3"/>
    </row>
    <row r="418" spans="2:13" ht="15.6">
      <c r="B418" s="1024" t="s">
        <v>239</v>
      </c>
      <c r="L418" s="3"/>
      <c r="M418" s="3"/>
    </row>
    <row r="419" spans="2:13" ht="15.6">
      <c r="B419" s="109" t="s">
        <v>1047</v>
      </c>
      <c r="L419" s="3"/>
      <c r="M419" s="3"/>
    </row>
    <row r="420" spans="2:13" ht="15.6">
      <c r="B420" s="109" t="s">
        <v>1048</v>
      </c>
      <c r="L420" s="3"/>
      <c r="M420" s="3"/>
    </row>
    <row r="421" spans="2:13" ht="15.6">
      <c r="B421" s="109" t="s">
        <v>217</v>
      </c>
      <c r="L421" s="3"/>
      <c r="M421" s="3"/>
    </row>
    <row r="422" spans="2:13" ht="15.6">
      <c r="B422" s="431" t="s">
        <v>218</v>
      </c>
      <c r="L422" s="3"/>
      <c r="M422" s="3"/>
    </row>
    <row r="423" spans="2:13" ht="15.6">
      <c r="B423" s="431" t="s">
        <v>219</v>
      </c>
      <c r="L423" s="3"/>
      <c r="M423" s="3"/>
    </row>
    <row r="424" spans="2:13" ht="15.6">
      <c r="B424" s="431" t="s">
        <v>1049</v>
      </c>
      <c r="L424" s="3"/>
      <c r="M424" s="3"/>
    </row>
    <row r="425" spans="2:13" ht="15.6">
      <c r="B425" s="431" t="s">
        <v>1050</v>
      </c>
      <c r="L425" s="3"/>
      <c r="M425" s="3"/>
    </row>
    <row r="426" spans="2:13" ht="15.6">
      <c r="B426" s="431" t="s">
        <v>1051</v>
      </c>
      <c r="K426" s="6"/>
      <c r="L426" s="3"/>
      <c r="M426" s="3"/>
    </row>
    <row r="427" spans="2:13" ht="15.6">
      <c r="B427" s="431" t="s">
        <v>1052</v>
      </c>
      <c r="K427" s="6"/>
      <c r="L427" s="3"/>
      <c r="M427" s="3"/>
    </row>
    <row r="428" spans="2:13" ht="15.6">
      <c r="B428" s="431" t="s">
        <v>1053</v>
      </c>
      <c r="K428" s="6"/>
      <c r="L428" s="3"/>
      <c r="M428" s="3"/>
    </row>
    <row r="429" spans="2:13" ht="15.6">
      <c r="B429" s="431" t="s">
        <v>1054</v>
      </c>
      <c r="K429" s="6"/>
      <c r="L429" s="3"/>
      <c r="M429" s="3"/>
    </row>
    <row r="430" spans="2:13" ht="15.6">
      <c r="B430" s="431" t="s">
        <v>211</v>
      </c>
      <c r="K430" s="6"/>
      <c r="L430" s="3"/>
      <c r="M430" s="3"/>
    </row>
    <row r="431" spans="2:13" ht="15.6">
      <c r="B431" s="431" t="s">
        <v>212</v>
      </c>
      <c r="K431" s="6"/>
      <c r="L431" s="3"/>
      <c r="M431" s="3"/>
    </row>
    <row r="432" spans="2:13" ht="15.6">
      <c r="B432" s="431" t="s">
        <v>1055</v>
      </c>
      <c r="K432" s="6"/>
      <c r="L432" s="3"/>
      <c r="M432" s="3"/>
    </row>
    <row r="433" spans="2:13" ht="15.6">
      <c r="B433" s="431" t="s">
        <v>1056</v>
      </c>
      <c r="K433" s="6"/>
      <c r="L433" s="3"/>
      <c r="M433" s="3"/>
    </row>
    <row r="434" spans="2:13" ht="15.6">
      <c r="B434" s="431" t="s">
        <v>1057</v>
      </c>
      <c r="K434" s="6"/>
      <c r="L434" s="3"/>
      <c r="M434" s="3"/>
    </row>
    <row r="435" spans="2:13" ht="15.6">
      <c r="B435" s="1024" t="s">
        <v>1058</v>
      </c>
      <c r="K435" s="6"/>
      <c r="L435" s="3"/>
      <c r="M435" s="3"/>
    </row>
    <row r="436" spans="2:13" ht="15.6">
      <c r="B436" s="431" t="s">
        <v>701</v>
      </c>
      <c r="F436" s="12"/>
      <c r="G436" s="12"/>
      <c r="H436" s="12"/>
      <c r="I436" s="12"/>
      <c r="J436" s="12"/>
      <c r="K436" s="12"/>
      <c r="L436" s="12"/>
      <c r="M436" s="12"/>
    </row>
    <row r="437" spans="2:13">
      <c r="K437" s="6"/>
      <c r="L437" s="3"/>
      <c r="M437" s="3"/>
    </row>
    <row r="438" spans="2:13">
      <c r="K438" s="6"/>
    </row>
    <row r="439" spans="2:13">
      <c r="K439" s="3"/>
      <c r="L439" s="3"/>
      <c r="M439" s="3"/>
    </row>
    <row r="440" spans="2:13">
      <c r="K440" s="3"/>
      <c r="L440" s="3"/>
      <c r="M440" s="3"/>
    </row>
    <row r="441" spans="2:13">
      <c r="K441" s="3"/>
    </row>
    <row r="442" spans="2:13" ht="17.25" customHeight="1">
      <c r="K442" s="6"/>
    </row>
    <row r="443" spans="2:13">
      <c r="K443" s="6"/>
    </row>
    <row r="444" spans="2:13">
      <c r="K444" s="6"/>
      <c r="L444" s="3"/>
      <c r="M444" s="3"/>
    </row>
    <row r="449" spans="6:13">
      <c r="K449" s="9"/>
      <c r="L449" s="9"/>
      <c r="M449" s="9"/>
    </row>
    <row r="450" spans="6:13">
      <c r="K450" s="11"/>
      <c r="L450" s="3"/>
      <c r="M450" s="3"/>
    </row>
    <row r="451" spans="6:13">
      <c r="K451" s="3"/>
      <c r="L451" s="3"/>
      <c r="M451" s="3"/>
    </row>
    <row r="452" spans="6:13">
      <c r="K452" s="3"/>
    </row>
    <row r="453" spans="6:13">
      <c r="K453" s="9"/>
      <c r="L453" s="9"/>
      <c r="M453" s="9"/>
    </row>
    <row r="454" spans="6:13">
      <c r="F454" s="9"/>
      <c r="G454" s="9"/>
      <c r="H454" s="9"/>
      <c r="I454" s="9"/>
      <c r="J454" s="9"/>
    </row>
    <row r="455" spans="6:13">
      <c r="F455" s="10"/>
      <c r="G455" s="10"/>
      <c r="H455" s="10"/>
      <c r="I455" s="10"/>
      <c r="J455" s="10"/>
      <c r="K455" s="10"/>
      <c r="L455" s="10"/>
      <c r="M455" s="10"/>
    </row>
    <row r="456" spans="6:13">
      <c r="K456" s="6"/>
      <c r="L456" s="3"/>
      <c r="M456" s="3"/>
    </row>
    <row r="457" spans="6:13">
      <c r="K457" s="6"/>
      <c r="L457" s="3"/>
      <c r="M457" s="3"/>
    </row>
    <row r="458" spans="6:13">
      <c r="K458" s="6"/>
      <c r="L458" s="3"/>
      <c r="M458" s="3"/>
    </row>
    <row r="459" spans="6:13">
      <c r="K459" s="6"/>
      <c r="L459" s="3"/>
      <c r="M459" s="3"/>
    </row>
    <row r="460" spans="6:13">
      <c r="K460" s="6"/>
      <c r="L460" s="3"/>
      <c r="M460" s="3"/>
    </row>
    <row r="461" spans="6:13">
      <c r="K461" s="6"/>
      <c r="L461" s="3"/>
      <c r="M461" s="3"/>
    </row>
    <row r="462" spans="6:13">
      <c r="K462" s="3"/>
      <c r="L462" s="3"/>
      <c r="M462" s="3"/>
    </row>
    <row r="463" spans="6:13">
      <c r="K463" s="3"/>
    </row>
    <row r="464" spans="6:13">
      <c r="K464" s="3"/>
    </row>
    <row r="465" spans="11:13">
      <c r="K465" s="3"/>
    </row>
    <row r="466" spans="11:13">
      <c r="K466" s="6"/>
    </row>
    <row r="467" spans="11:13">
      <c r="K467" s="6"/>
      <c r="L467" s="3"/>
      <c r="M467" s="3"/>
    </row>
    <row r="468" spans="11:13">
      <c r="K468" s="6"/>
      <c r="L468" s="3"/>
      <c r="M468" s="3"/>
    </row>
    <row r="469" spans="11:13">
      <c r="K469" s="6"/>
      <c r="L469" s="3"/>
      <c r="M469" s="3"/>
    </row>
  </sheetData>
  <mergeCells count="313">
    <mergeCell ref="ET16:ET17"/>
    <mergeCell ref="EU16:EU17"/>
    <mergeCell ref="EV16:EV17"/>
    <mergeCell ref="EW16:EW17"/>
    <mergeCell ref="ER16:ER17"/>
    <mergeCell ref="ES16:ES17"/>
    <mergeCell ref="EL16:EL17"/>
    <mergeCell ref="EM16:EM17"/>
    <mergeCell ref="EN16:EN17"/>
    <mergeCell ref="EO16:EO17"/>
    <mergeCell ref="EP16:EP17"/>
    <mergeCell ref="EQ16:EQ17"/>
    <mergeCell ref="EF16:EF17"/>
    <mergeCell ref="EG16:EG17"/>
    <mergeCell ref="EH16:EH17"/>
    <mergeCell ref="EI16:EI17"/>
    <mergeCell ref="EJ16:EJ17"/>
    <mergeCell ref="EK16:EK17"/>
    <mergeCell ref="DZ16:DZ17"/>
    <mergeCell ref="EA16:EA17"/>
    <mergeCell ref="EB16:EB17"/>
    <mergeCell ref="EC16:EC17"/>
    <mergeCell ref="ED16:ED17"/>
    <mergeCell ref="EE16:EE17"/>
    <mergeCell ref="DT16:DT17"/>
    <mergeCell ref="DU16:DU17"/>
    <mergeCell ref="DV16:DV17"/>
    <mergeCell ref="DW16:DW17"/>
    <mergeCell ref="DX16:DX17"/>
    <mergeCell ref="DY16:DY17"/>
    <mergeCell ref="DN16:DN17"/>
    <mergeCell ref="DO16:DO17"/>
    <mergeCell ref="DP16:DP17"/>
    <mergeCell ref="DQ16:DQ17"/>
    <mergeCell ref="DR16:DR17"/>
    <mergeCell ref="DS16:DS17"/>
    <mergeCell ref="DH16:DH17"/>
    <mergeCell ref="DI16:DI17"/>
    <mergeCell ref="DJ16:DJ17"/>
    <mergeCell ref="DK16:DK17"/>
    <mergeCell ref="DL16:DL17"/>
    <mergeCell ref="DM16:DM17"/>
    <mergeCell ref="DB16:DB17"/>
    <mergeCell ref="DC16:DC17"/>
    <mergeCell ref="DD16:DD17"/>
    <mergeCell ref="DE16:DE17"/>
    <mergeCell ref="DF16:DF17"/>
    <mergeCell ref="DG16:DG17"/>
    <mergeCell ref="CV16:CV17"/>
    <mergeCell ref="CW16:CW17"/>
    <mergeCell ref="CX16:CX17"/>
    <mergeCell ref="CY16:CY17"/>
    <mergeCell ref="CZ16:CZ17"/>
    <mergeCell ref="DA16:DA17"/>
    <mergeCell ref="CP16:CP17"/>
    <mergeCell ref="CQ16:CQ17"/>
    <mergeCell ref="CR16:CR17"/>
    <mergeCell ref="CS16:CS17"/>
    <mergeCell ref="CT16:CT17"/>
    <mergeCell ref="CU16:CU17"/>
    <mergeCell ref="CJ16:CJ17"/>
    <mergeCell ref="CK16:CK17"/>
    <mergeCell ref="CL16:CL17"/>
    <mergeCell ref="CM16:CM17"/>
    <mergeCell ref="CN16:CN17"/>
    <mergeCell ref="CO16:CO17"/>
    <mergeCell ref="CD16:CD17"/>
    <mergeCell ref="CE16:CE17"/>
    <mergeCell ref="CF16:CF17"/>
    <mergeCell ref="CG16:CG17"/>
    <mergeCell ref="CH16:CH17"/>
    <mergeCell ref="CI16:CI17"/>
    <mergeCell ref="BX16:BX17"/>
    <mergeCell ref="BY16:BY17"/>
    <mergeCell ref="BZ16:BZ17"/>
    <mergeCell ref="CA16:CA17"/>
    <mergeCell ref="CB16:CB17"/>
    <mergeCell ref="CC16:CC17"/>
    <mergeCell ref="BR16:BR17"/>
    <mergeCell ref="BS16:BS17"/>
    <mergeCell ref="BT16:BT17"/>
    <mergeCell ref="BU16:BU17"/>
    <mergeCell ref="BV16:BV17"/>
    <mergeCell ref="BW16:BW17"/>
    <mergeCell ref="BL16:BL17"/>
    <mergeCell ref="BM16:BM17"/>
    <mergeCell ref="BN16:BN17"/>
    <mergeCell ref="BO16:BO17"/>
    <mergeCell ref="BP16:BP17"/>
    <mergeCell ref="BQ16:BQ17"/>
    <mergeCell ref="BF16:BF17"/>
    <mergeCell ref="BG16:BG17"/>
    <mergeCell ref="BH16:BH17"/>
    <mergeCell ref="BI16:BI17"/>
    <mergeCell ref="BJ16:BJ17"/>
    <mergeCell ref="BK16:BK17"/>
    <mergeCell ref="AZ16:AZ17"/>
    <mergeCell ref="BA16:BA17"/>
    <mergeCell ref="BB16:BB17"/>
    <mergeCell ref="BC16:BC17"/>
    <mergeCell ref="BD16:BD17"/>
    <mergeCell ref="BE16:BE17"/>
    <mergeCell ref="AT16:AT17"/>
    <mergeCell ref="AU16:AU17"/>
    <mergeCell ref="AV16:AV17"/>
    <mergeCell ref="AW16:AW17"/>
    <mergeCell ref="AX16:AX17"/>
    <mergeCell ref="AY16:AY17"/>
    <mergeCell ref="AN16:AN17"/>
    <mergeCell ref="AO16:AO17"/>
    <mergeCell ref="AP16:AP17"/>
    <mergeCell ref="AQ16:AQ17"/>
    <mergeCell ref="AR16:AR17"/>
    <mergeCell ref="AS16:AS17"/>
    <mergeCell ref="AH16:AH17"/>
    <mergeCell ref="AI16:AI17"/>
    <mergeCell ref="AJ16:AJ17"/>
    <mergeCell ref="AK16:AK17"/>
    <mergeCell ref="AL16:AL17"/>
    <mergeCell ref="AM16:AM17"/>
    <mergeCell ref="AB16:AB17"/>
    <mergeCell ref="AC16:AC17"/>
    <mergeCell ref="AD16:AD17"/>
    <mergeCell ref="AE16:AE17"/>
    <mergeCell ref="AF16:AF17"/>
    <mergeCell ref="AG16:AG17"/>
    <mergeCell ref="A228:D228"/>
    <mergeCell ref="F228:I228"/>
    <mergeCell ref="K228:M228"/>
    <mergeCell ref="O228:U228"/>
    <mergeCell ref="I221:J221"/>
    <mergeCell ref="R221:T221"/>
    <mergeCell ref="I222:J222"/>
    <mergeCell ref="R222:T222"/>
    <mergeCell ref="I223:J223"/>
    <mergeCell ref="R223:T223"/>
    <mergeCell ref="I218:J218"/>
    <mergeCell ref="R218:T218"/>
    <mergeCell ref="I219:J219"/>
    <mergeCell ref="R219:T219"/>
    <mergeCell ref="I220:J220"/>
    <mergeCell ref="R220:T220"/>
    <mergeCell ref="I215:J215"/>
    <mergeCell ref="R215:T215"/>
    <mergeCell ref="A233:D233"/>
    <mergeCell ref="F233:I233"/>
    <mergeCell ref="K233:M233"/>
    <mergeCell ref="O233:U233"/>
    <mergeCell ref="I224:J224"/>
    <mergeCell ref="R224:T224"/>
    <mergeCell ref="I225:J225"/>
    <mergeCell ref="R225:T225"/>
    <mergeCell ref="I226:J226"/>
    <mergeCell ref="R226:T226"/>
    <mergeCell ref="I216:J216"/>
    <mergeCell ref="R216:T216"/>
    <mergeCell ref="I217:J217"/>
    <mergeCell ref="R217:T217"/>
    <mergeCell ref="I212:J212"/>
    <mergeCell ref="R212:T212"/>
    <mergeCell ref="I213:J213"/>
    <mergeCell ref="R213:T213"/>
    <mergeCell ref="I214:J214"/>
    <mergeCell ref="R214:T214"/>
    <mergeCell ref="I209:J209"/>
    <mergeCell ref="R209:T209"/>
    <mergeCell ref="I210:J210"/>
    <mergeCell ref="R210:T210"/>
    <mergeCell ref="I211:J211"/>
    <mergeCell ref="R211:T211"/>
    <mergeCell ref="I206:J206"/>
    <mergeCell ref="R206:T206"/>
    <mergeCell ref="I207:J207"/>
    <mergeCell ref="R207:T207"/>
    <mergeCell ref="I208:J208"/>
    <mergeCell ref="R208:T208"/>
    <mergeCell ref="I203:J203"/>
    <mergeCell ref="R203:T203"/>
    <mergeCell ref="I204:J204"/>
    <mergeCell ref="R204:T204"/>
    <mergeCell ref="I205:J205"/>
    <mergeCell ref="R205:T205"/>
    <mergeCell ref="I200:J200"/>
    <mergeCell ref="R200:T200"/>
    <mergeCell ref="I201:J201"/>
    <mergeCell ref="R201:T201"/>
    <mergeCell ref="I202:J202"/>
    <mergeCell ref="R202:T202"/>
    <mergeCell ref="I197:J197"/>
    <mergeCell ref="R197:T197"/>
    <mergeCell ref="I198:J198"/>
    <mergeCell ref="R198:T198"/>
    <mergeCell ref="I199:J199"/>
    <mergeCell ref="R199:T199"/>
    <mergeCell ref="I194:J194"/>
    <mergeCell ref="R194:T194"/>
    <mergeCell ref="I195:J195"/>
    <mergeCell ref="R195:T195"/>
    <mergeCell ref="I196:J196"/>
    <mergeCell ref="R196:T196"/>
    <mergeCell ref="R189:T190"/>
    <mergeCell ref="I191:J191"/>
    <mergeCell ref="R191:T191"/>
    <mergeCell ref="I192:J192"/>
    <mergeCell ref="R192:T192"/>
    <mergeCell ref="I193:J193"/>
    <mergeCell ref="R193:T193"/>
    <mergeCell ref="J181:L181"/>
    <mergeCell ref="M181:O181"/>
    <mergeCell ref="P181:R181"/>
    <mergeCell ref="A189:A190"/>
    <mergeCell ref="B189:C190"/>
    <mergeCell ref="D189:F189"/>
    <mergeCell ref="G189:G190"/>
    <mergeCell ref="H189:H190"/>
    <mergeCell ref="I189:J190"/>
    <mergeCell ref="K189:Q190"/>
    <mergeCell ref="B169:B170"/>
    <mergeCell ref="C169:C170"/>
    <mergeCell ref="D169:D170"/>
    <mergeCell ref="G169:G170"/>
    <mergeCell ref="B171:B178"/>
    <mergeCell ref="D181:H181"/>
    <mergeCell ref="M161:N161"/>
    <mergeCell ref="M162:N162"/>
    <mergeCell ref="M163:N163"/>
    <mergeCell ref="M164:N164"/>
    <mergeCell ref="M165:N165"/>
    <mergeCell ref="M166:N166"/>
    <mergeCell ref="M155:N155"/>
    <mergeCell ref="M156:N156"/>
    <mergeCell ref="M157:N157"/>
    <mergeCell ref="M158:N158"/>
    <mergeCell ref="M159:N159"/>
    <mergeCell ref="M160:N160"/>
    <mergeCell ref="M149:N149"/>
    <mergeCell ref="M150:N150"/>
    <mergeCell ref="M151:N151"/>
    <mergeCell ref="M152:N152"/>
    <mergeCell ref="M153:N153"/>
    <mergeCell ref="M154:N154"/>
    <mergeCell ref="M143:N143"/>
    <mergeCell ref="M144:N144"/>
    <mergeCell ref="M145:N145"/>
    <mergeCell ref="M146:N146"/>
    <mergeCell ref="M147:N147"/>
    <mergeCell ref="M148:N148"/>
    <mergeCell ref="M137:N137"/>
    <mergeCell ref="M138:N138"/>
    <mergeCell ref="M139:N139"/>
    <mergeCell ref="M140:N140"/>
    <mergeCell ref="M141:N141"/>
    <mergeCell ref="M142:N142"/>
    <mergeCell ref="M131:N131"/>
    <mergeCell ref="M132:N132"/>
    <mergeCell ref="M133:N133"/>
    <mergeCell ref="M134:N134"/>
    <mergeCell ref="M135:N135"/>
    <mergeCell ref="M136:N136"/>
    <mergeCell ref="M125:N125"/>
    <mergeCell ref="M126:N126"/>
    <mergeCell ref="M127:N127"/>
    <mergeCell ref="M128:N128"/>
    <mergeCell ref="M129:N129"/>
    <mergeCell ref="M130:N130"/>
    <mergeCell ref="M119:N119"/>
    <mergeCell ref="M120:N120"/>
    <mergeCell ref="M121:N121"/>
    <mergeCell ref="M122:N122"/>
    <mergeCell ref="M123:N123"/>
    <mergeCell ref="M124:N124"/>
    <mergeCell ref="A109:A111"/>
    <mergeCell ref="M114:N114"/>
    <mergeCell ref="M115:N115"/>
    <mergeCell ref="M116:N116"/>
    <mergeCell ref="M117:N117"/>
    <mergeCell ref="M118:N118"/>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phoneticPr fontId="130" type="noConversion"/>
  <conditionalFormatting sqref="Y151:AA151">
    <cfRule type="cellIs" dxfId="387" priority="221" operator="greaterThan">
      <formula>0</formula>
    </cfRule>
  </conditionalFormatting>
  <conditionalFormatting sqref="Y126:AA133">
    <cfRule type="cellIs" dxfId="386" priority="227" operator="greaterThan">
      <formula>0</formula>
    </cfRule>
  </conditionalFormatting>
  <conditionalFormatting sqref="Y136:AA143">
    <cfRule type="cellIs" dxfId="385" priority="226" operator="greaterThan">
      <formula>0</formula>
    </cfRule>
  </conditionalFormatting>
  <conditionalFormatting sqref="Y145:AA149 Y152:AA170">
    <cfRule type="cellIs" dxfId="384" priority="225" operator="greaterThan">
      <formula>0</formula>
    </cfRule>
  </conditionalFormatting>
  <conditionalFormatting sqref="Y116:AA123">
    <cfRule type="cellIs" dxfId="383" priority="228" operator="greaterThan">
      <formula>0</formula>
    </cfRule>
  </conditionalFormatting>
  <conditionalFormatting sqref="AH18 AM18 AC50:BF201 BH50:BK201 BM50:BP201 BR50:BU201 CA18 BW50:BZ201 CF18 CB50:CE201 CG50:CJ201 CL50:CO201 CU31:CU32 CU40 CU37 CQ50:CT201 CZ37 CZ40 CZ31:CZ32 CV50:CY201 DA50:DD201 DF50:DI201 DK50:DN201 DT38:DT201 DP50:DS201 DU50:DX201 DZ50:EC201 EE50:EH201 EJ50:EM201 EO50:ER201 CU44 CZ24 CZ44 CU22 DJ26:DJ201 DE26:DE201 BG26:BG201 BL27:BL44 CU27 CP27:CP201 CK27:CK201 BV27:BV44 CU24 AC18:AC19 AH19:AM19 AC24 AC29:AC49 BL18:BL19 BQ18:BQ19 BV22 BV18:BV19 CA19:CF19 CK18:CK19 CP18:CP19 CU18:CU19 CZ18:CZ21 ED18:ED201 BL22:BL24 CP22:CP25 CK22:CK24 DO18:DO201 CA20:CA201 ES18:ES201 CC24:CC49 AJ24:AJ49 AM20:AM49 BQ22:BQ44 AH24:AH49 DY18:DY201 CF22:CF201 AR18:AR49 AW18:AW49 BB18:BB49 BG18:BG24 DE18:DE24 DJ18:DJ24 DT18:DT36 EI18:EI201 EN18:EN201 AE19:AE49 AO19:AO49 AT19:AT49 AY19:AY49 BD19:BD49 BI19:BI49 BN19:BN49 BS19:BS49 BX19 CH19:CH49 CM19:CM49 CR19:CR49 CW19:CW49 DB19:DB49 DG19:DG49 DL19:DL49 DQ19:DQ49 DV19:DV49 EA19:EA49 EF19:EF49 EK19:EK49 EP19:EP49 EU19:EU28 BX22 BX24:BX49 BV24:BV25">
    <cfRule type="notContainsBlanks" dxfId="382" priority="220">
      <formula>LEN(TRIM(AC18))&gt;0</formula>
    </cfRule>
  </conditionalFormatting>
  <conditionalFormatting sqref="CU36 CZ46 CU48 CU50 CU52 CU54 CU56 CU58 CU60 CU62 CU64 CU66 CU68 CU70 CU72 CU74 CU76 CU78 CU80 CU82 CU84 CU86 CU88 CU90 CU92 CU94 CU96 CU98 CU100 CU102 CU104 CU106 CU108 CU110 CU112 CU114 CU116 CU118 CU120 CU122 CU124 CU126 CU128 CU130 CU132 CU134 CU136 CU138 CU140 CU142 CU144 CU146 CU148 CU150 CU152 CU154 CU156 CU158 CU160 CU162 CU164 CU166 CU168 CU170 CU172 CU174 CU176 CU178 CU180 CU182 CU184 CU186 CU188 CU190 CU192 CU194 CU196 CU198 CU200 CZ33:CZ34 CK37 CZ200 CZ198 CZ196 CZ194 CZ192 CZ190 CZ188 CZ186 CZ184 CZ182 CZ180 CZ178 CZ176 CZ174 CZ172 CZ170 CZ168 CZ166 CZ164 CZ162 CZ160 CZ158 CZ156 CZ154 CZ152 CZ150 CZ148 CZ146 CZ144 CZ142 CZ140 CZ138 CZ136 CZ134 CZ132 CZ130 CZ128 CZ126 CZ124 CZ122 CZ120 CZ118 CZ116 CZ114 CZ112 CZ110 CZ108 CZ106 CZ104 CZ102 CZ100 CZ98 CZ96 CZ94 CZ92 CZ90 CZ88 CZ86 CZ84 CZ82 CZ80 CZ78 CZ76 CZ74 CZ72 CZ70 CZ68 CZ66 CZ64 CZ62 CZ60 CZ58 CZ56 CZ54 CZ52 CZ50 CZ48 CZ36">
    <cfRule type="notContainsBlanks" dxfId="381" priority="219">
      <formula>LEN(TRIM(CK33))&gt;0</formula>
    </cfRule>
  </conditionalFormatting>
  <conditionalFormatting sqref="CZ35 CZ43 CU47 CU51 CU53 CU55 CU57 CU59 CU61 CU63 CU65 CU67 CU69 CU71 CU73 CU75 CU77 CU79 CU81 CU83 CU85 CU87 CU89 CU91 CU93 CU95 CU97 CU99 CU101 CU103 CU105 CU107 CU109 CU111 CU113 CU115 CU117 CU119 CU121 CU123 CU125 CU127 CU129 CU131 CU133 CU135 CU137 CU139 CU141 CU143 CU145 CU147 CU149 CU151 CU153 CU155 CU157 CU159 CU161 CU163 CU165 CU167 CU169 CU171 CU173 CU175 CU177 CU179 CU181 CU183 CU185 CU187 CU189 CU191 CU193 CU195 CU197 CU199 CU201 CU38 CU41 CU45 CZ45 CZ41 CZ38 CZ201 CZ199 CZ197 CZ195 CZ193 CZ191 CZ189 CZ187 CZ185 CZ183 CZ181 CZ179 CZ177 CZ175 CZ173 CZ171 CZ169 CZ167 CZ165 CZ163 CZ161 CZ159 CZ157 CZ155 CZ153 CZ151 CZ149 CZ147 CZ145 CZ143 CZ141 CZ139 CZ137 CZ135 CZ133 CZ131 CZ129 CZ127 CZ125 CZ123 CZ121 CZ119 CZ117 CZ115 CZ113 CZ111 CZ109 CZ107 CZ105 CZ103 CZ101 CZ99 CZ97 CZ95 CZ93 CZ91 CZ89 CZ87 CZ85 CZ83 CZ81 CZ79 CZ77 CZ75 CZ73 CZ71 CZ69 CZ67 CZ65 CZ63 CZ61 CZ59 CZ57 CZ55 CZ53 CZ51 CZ47">
    <cfRule type="notContainsBlanks" dxfId="380" priority="218">
      <formula>LEN(TRIM(CU35))&gt;0</formula>
    </cfRule>
  </conditionalFormatting>
  <conditionalFormatting sqref="BL47 BL50:BL201 BQ46:BQ201 BV45:BV201">
    <cfRule type="notContainsBlanks" dxfId="379" priority="217">
      <formula>LEN(TRIM(BL45))&gt;0</formula>
    </cfRule>
  </conditionalFormatting>
  <conditionalFormatting sqref="CU39 CZ39">
    <cfRule type="notContainsBlanks" dxfId="378" priority="216">
      <formula>LEN(TRIM(CU39))&gt;0</formula>
    </cfRule>
  </conditionalFormatting>
  <conditionalFormatting sqref="CU49 CZ49">
    <cfRule type="notContainsBlanks" dxfId="377" priority="215">
      <formula>LEN(TRIM(CU49))&gt;0</formula>
    </cfRule>
  </conditionalFormatting>
  <conditionalFormatting sqref="CZ23">
    <cfRule type="notContainsBlanks" dxfId="376" priority="214">
      <formula>LEN(TRIM(CZ23))&gt;0</formula>
    </cfRule>
  </conditionalFormatting>
  <conditionalFormatting sqref="CK33:CK35">
    <cfRule type="notContainsBlanks" dxfId="375" priority="212">
      <formula>LEN(TRIM(CK33))&gt;0</formula>
    </cfRule>
  </conditionalFormatting>
  <conditionalFormatting sqref="CP37">
    <cfRule type="notContainsBlanks" dxfId="374" priority="211">
      <formula>LEN(TRIM(CP37))&gt;0</formula>
    </cfRule>
  </conditionalFormatting>
  <conditionalFormatting sqref="DT37">
    <cfRule type="notContainsBlanks" dxfId="373" priority="210">
      <formula>LEN(TRIM(DT37))&gt;0</formula>
    </cfRule>
  </conditionalFormatting>
  <conditionalFormatting sqref="CK40">
    <cfRule type="notContainsBlanks" dxfId="372" priority="209">
      <formula>LEN(TRIM(CK40))&gt;0</formula>
    </cfRule>
  </conditionalFormatting>
  <conditionalFormatting sqref="CU42 CZ42">
    <cfRule type="notContainsBlanks" dxfId="371" priority="208">
      <formula>LEN(TRIM(CU42))&gt;0</formula>
    </cfRule>
  </conditionalFormatting>
  <conditionalFormatting sqref="CP40">
    <cfRule type="notContainsBlanks" dxfId="370" priority="207">
      <formula>LEN(TRIM(CP40))&gt;0</formula>
    </cfRule>
  </conditionalFormatting>
  <conditionalFormatting sqref="DT40">
    <cfRule type="notContainsBlanks" dxfId="369" priority="206">
      <formula>LEN(TRIM(DT40))&gt;0</formula>
    </cfRule>
  </conditionalFormatting>
  <conditionalFormatting sqref="CF43">
    <cfRule type="notContainsBlanks" dxfId="368" priority="205">
      <formula>LEN(TRIM(CF43))&gt;0</formula>
    </cfRule>
  </conditionalFormatting>
  <conditionalFormatting sqref="BL45:BL46">
    <cfRule type="notContainsBlanks" dxfId="367" priority="204">
      <formula>LEN(TRIM(BL45))&gt;0</formula>
    </cfRule>
  </conditionalFormatting>
  <conditionalFormatting sqref="CU46">
    <cfRule type="notContainsBlanks" dxfId="366" priority="203">
      <formula>LEN(TRIM(CU46))&gt;0</formula>
    </cfRule>
  </conditionalFormatting>
  <conditionalFormatting sqref="BL48:BL49">
    <cfRule type="notContainsBlanks" dxfId="365" priority="202">
      <formula>LEN(TRIM(BL48))&gt;0</formula>
    </cfRule>
  </conditionalFormatting>
  <conditionalFormatting sqref="BQ29">
    <cfRule type="notContainsBlanks" dxfId="364" priority="201">
      <formula>LEN(TRIM(BQ29))&gt;0</formula>
    </cfRule>
  </conditionalFormatting>
  <conditionalFormatting sqref="CZ30">
    <cfRule type="notContainsBlanks" dxfId="363" priority="200">
      <formula>LEN(TRIM(CZ30))&gt;0</formula>
    </cfRule>
  </conditionalFormatting>
  <conditionalFormatting sqref="CU28:CU29 CZ28:CZ29">
    <cfRule type="notContainsBlanks" dxfId="362" priority="199">
      <formula>LEN(TRIM(CU28))&gt;0</formula>
    </cfRule>
  </conditionalFormatting>
  <conditionalFormatting sqref="BQ45">
    <cfRule type="notContainsBlanks" dxfId="361" priority="197">
      <formula>LEN(TRIM(BQ45))&gt;0</formula>
    </cfRule>
  </conditionalFormatting>
  <conditionalFormatting sqref="CK37">
    <cfRule type="notContainsBlanks" dxfId="360" priority="196">
      <formula>LEN(TRIM(CK37))&gt;0</formula>
    </cfRule>
  </conditionalFormatting>
  <conditionalFormatting sqref="CK40">
    <cfRule type="notContainsBlanks" dxfId="359" priority="195">
      <formula>LEN(TRIM(CK40))&gt;0</formula>
    </cfRule>
  </conditionalFormatting>
  <conditionalFormatting sqref="CK40">
    <cfRule type="notContainsBlanks" dxfId="358" priority="194">
      <formula>LEN(TRIM(CK40))&gt;0</formula>
    </cfRule>
  </conditionalFormatting>
  <conditionalFormatting sqref="AC3">
    <cfRule type="notContainsBlanks" dxfId="357" priority="193">
      <formula>LEN(TRIM(AC3))&gt;0</formula>
    </cfRule>
  </conditionalFormatting>
  <conditionalFormatting sqref="AW3">
    <cfRule type="notContainsBlanks" dxfId="356" priority="192">
      <formula>LEN(TRIM(AW3))&gt;0</formula>
    </cfRule>
  </conditionalFormatting>
  <conditionalFormatting sqref="BG3">
    <cfRule type="notContainsBlanks" dxfId="355" priority="191">
      <formula>LEN(TRIM(BG3))&gt;0</formula>
    </cfRule>
  </conditionalFormatting>
  <conditionalFormatting sqref="AM3">
    <cfRule type="notContainsBlanks" dxfId="354" priority="190">
      <formula>LEN(TRIM(AM3))&gt;0</formula>
    </cfRule>
  </conditionalFormatting>
  <conditionalFormatting sqref="BQ3">
    <cfRule type="notContainsBlanks" dxfId="353" priority="189">
      <formula>LEN(TRIM(BQ3))&gt;0</formula>
    </cfRule>
  </conditionalFormatting>
  <conditionalFormatting sqref="CA3">
    <cfRule type="notContainsBlanks" dxfId="352" priority="188">
      <formula>LEN(TRIM(CA3))&gt;0</formula>
    </cfRule>
  </conditionalFormatting>
  <conditionalFormatting sqref="CK3">
    <cfRule type="notContainsBlanks" dxfId="351" priority="187">
      <formula>LEN(TRIM(CK3))&gt;0</formula>
    </cfRule>
  </conditionalFormatting>
  <conditionalFormatting sqref="CU3">
    <cfRule type="notContainsBlanks" dxfId="350" priority="186">
      <formula>LEN(TRIM(CU3))&gt;0</formula>
    </cfRule>
  </conditionalFormatting>
  <conditionalFormatting sqref="DO3">
    <cfRule type="notContainsBlanks" dxfId="349" priority="185">
      <formula>LEN(TRIM(DO3))&gt;0</formula>
    </cfRule>
  </conditionalFormatting>
  <conditionalFormatting sqref="DY3">
    <cfRule type="notContainsBlanks" dxfId="348" priority="184">
      <formula>LEN(TRIM(DY3))&gt;0</formula>
    </cfRule>
  </conditionalFormatting>
  <conditionalFormatting sqref="EI3">
    <cfRule type="notContainsBlanks" dxfId="347" priority="183">
      <formula>LEN(TRIM(EI3))&gt;0</formula>
    </cfRule>
  </conditionalFormatting>
  <conditionalFormatting sqref="CA8">
    <cfRule type="notContainsBlanks" dxfId="346" priority="182">
      <formula>LEN(TRIM(CA8))&gt;0</formula>
    </cfRule>
  </conditionalFormatting>
  <conditionalFormatting sqref="ES3">
    <cfRule type="notContainsBlanks" dxfId="345" priority="181">
      <formula>LEN(TRIM(ES3))&gt;0</formula>
    </cfRule>
  </conditionalFormatting>
  <conditionalFormatting sqref="AE15">
    <cfRule type="notContainsBlanks" dxfId="344" priority="180">
      <formula>LEN(TRIM(AE15))&gt;0</formula>
    </cfRule>
  </conditionalFormatting>
  <conditionalFormatting sqref="AJ15">
    <cfRule type="notContainsBlanks" dxfId="343" priority="179">
      <formula>LEN(TRIM(AJ15))&gt;0</formula>
    </cfRule>
  </conditionalFormatting>
  <conditionalFormatting sqref="AO15">
    <cfRule type="notContainsBlanks" dxfId="342" priority="178">
      <formula>LEN(TRIM(AO15))&gt;0</formula>
    </cfRule>
  </conditionalFormatting>
  <conditionalFormatting sqref="AT15">
    <cfRule type="notContainsBlanks" dxfId="341" priority="177">
      <formula>LEN(TRIM(AT15))&gt;0</formula>
    </cfRule>
  </conditionalFormatting>
  <conditionalFormatting sqref="AY15">
    <cfRule type="notContainsBlanks" dxfId="340" priority="176">
      <formula>LEN(TRIM(AY15))&gt;0</formula>
    </cfRule>
  </conditionalFormatting>
  <conditionalFormatting sqref="BD15">
    <cfRule type="notContainsBlanks" dxfId="339" priority="175">
      <formula>LEN(TRIM(BD15))&gt;0</formula>
    </cfRule>
  </conditionalFormatting>
  <conditionalFormatting sqref="BI15">
    <cfRule type="notContainsBlanks" dxfId="338" priority="174">
      <formula>LEN(TRIM(BI15))&gt;0</formula>
    </cfRule>
  </conditionalFormatting>
  <conditionalFormatting sqref="BM15">
    <cfRule type="notContainsBlanks" dxfId="337" priority="173">
      <formula>LEN(TRIM(BM15))&gt;0</formula>
    </cfRule>
  </conditionalFormatting>
  <conditionalFormatting sqref="BS15">
    <cfRule type="notContainsBlanks" dxfId="336" priority="172">
      <formula>LEN(TRIM(BS15))&gt;0</formula>
    </cfRule>
  </conditionalFormatting>
  <conditionalFormatting sqref="BX15">
    <cfRule type="notContainsBlanks" dxfId="335" priority="171">
      <formula>LEN(TRIM(BX15))&gt;0</formula>
    </cfRule>
  </conditionalFormatting>
  <conditionalFormatting sqref="CC15">
    <cfRule type="notContainsBlanks" dxfId="334" priority="170">
      <formula>LEN(TRIM(CC15))&gt;0</formula>
    </cfRule>
  </conditionalFormatting>
  <conditionalFormatting sqref="CH15">
    <cfRule type="notContainsBlanks" dxfId="333" priority="169">
      <formula>LEN(TRIM(CH15))&gt;0</formula>
    </cfRule>
  </conditionalFormatting>
  <conditionalFormatting sqref="CR15">
    <cfRule type="notContainsBlanks" dxfId="332" priority="168">
      <formula>LEN(TRIM(CR15))&gt;0</formula>
    </cfRule>
  </conditionalFormatting>
  <conditionalFormatting sqref="CW15">
    <cfRule type="notContainsBlanks" dxfId="331" priority="167">
      <formula>LEN(TRIM(CW15))&gt;0</formula>
    </cfRule>
  </conditionalFormatting>
  <conditionalFormatting sqref="DB15">
    <cfRule type="notContainsBlanks" dxfId="330" priority="166">
      <formula>LEN(TRIM(DB15))&gt;0</formula>
    </cfRule>
  </conditionalFormatting>
  <conditionalFormatting sqref="DG15">
    <cfRule type="notContainsBlanks" dxfId="329" priority="165">
      <formula>LEN(TRIM(DG15))&gt;0</formula>
    </cfRule>
  </conditionalFormatting>
  <conditionalFormatting sqref="DL15">
    <cfRule type="notContainsBlanks" dxfId="328" priority="164">
      <formula>LEN(TRIM(DL15))&gt;0</formula>
    </cfRule>
  </conditionalFormatting>
  <conditionalFormatting sqref="DQ15">
    <cfRule type="notContainsBlanks" dxfId="327" priority="163">
      <formula>LEN(TRIM(DQ15))&gt;0</formula>
    </cfRule>
  </conditionalFormatting>
  <conditionalFormatting sqref="DV15">
    <cfRule type="notContainsBlanks" dxfId="326" priority="162">
      <formula>LEN(TRIM(DV15))&gt;0</formula>
    </cfRule>
  </conditionalFormatting>
  <conditionalFormatting sqref="EA15">
    <cfRule type="notContainsBlanks" dxfId="325" priority="161">
      <formula>LEN(TRIM(EA15))&gt;0</formula>
    </cfRule>
  </conditionalFormatting>
  <conditionalFormatting sqref="EF15">
    <cfRule type="notContainsBlanks" dxfId="324" priority="160">
      <formula>LEN(TRIM(EF15))&gt;0</formula>
    </cfRule>
  </conditionalFormatting>
  <conditionalFormatting sqref="EP15">
    <cfRule type="notContainsBlanks" dxfId="323" priority="159">
      <formula>LEN(TRIM(EP15))&gt;0</formula>
    </cfRule>
  </conditionalFormatting>
  <conditionalFormatting sqref="EK15">
    <cfRule type="notContainsBlanks" dxfId="322" priority="158">
      <formula>LEN(TRIM(EK15))&gt;0</formula>
    </cfRule>
  </conditionalFormatting>
  <conditionalFormatting sqref="CC20:CC23">
    <cfRule type="notContainsBlanks" dxfId="321" priority="144">
      <formula>LEN(TRIM(CC20))&gt;0</formula>
    </cfRule>
  </conditionalFormatting>
  <conditionalFormatting sqref="DE3">
    <cfRule type="notContainsBlanks" dxfId="320" priority="133">
      <formula>LEN(TRIM(DE3))&gt;0</formula>
    </cfRule>
  </conditionalFormatting>
  <conditionalFormatting sqref="BL20:BL21">
    <cfRule type="notContainsBlanks" dxfId="319" priority="131">
      <formula>LEN(TRIM(BL20))&gt;0</formula>
    </cfRule>
  </conditionalFormatting>
  <conditionalFormatting sqref="BQ20:BQ21">
    <cfRule type="notContainsBlanks" dxfId="318" priority="130">
      <formula>LEN(TRIM(BQ20))&gt;0</formula>
    </cfRule>
  </conditionalFormatting>
  <conditionalFormatting sqref="BG25">
    <cfRule type="notContainsBlanks" dxfId="317" priority="125">
      <formula>LEN(TRIM(BG25))&gt;0</formula>
    </cfRule>
  </conditionalFormatting>
  <conditionalFormatting sqref="DE25">
    <cfRule type="notContainsBlanks" dxfId="316" priority="119">
      <formula>LEN(TRIM(DE25))&gt;0</formula>
    </cfRule>
  </conditionalFormatting>
  <conditionalFormatting sqref="DJ25">
    <cfRule type="notContainsBlanks" dxfId="315" priority="118">
      <formula>LEN(TRIM(DJ25))&gt;0</formula>
    </cfRule>
  </conditionalFormatting>
  <conditionalFormatting sqref="CK25:CK26">
    <cfRule type="notContainsBlanks" dxfId="314" priority="116">
      <formula>LEN(TRIM(CK25))&gt;0</formula>
    </cfRule>
  </conditionalFormatting>
  <conditionalFormatting sqref="BV26">
    <cfRule type="notContainsBlanks" dxfId="313" priority="115">
      <formula>LEN(TRIM(BV26))&gt;0</formula>
    </cfRule>
  </conditionalFormatting>
  <conditionalFormatting sqref="CU25:CU26">
    <cfRule type="notContainsBlanks" dxfId="312" priority="113">
      <formula>LEN(TRIM(CU25))&gt;0</formula>
    </cfRule>
  </conditionalFormatting>
  <conditionalFormatting sqref="CZ25:CZ26">
    <cfRule type="notContainsBlanks" dxfId="311" priority="112">
      <formula>LEN(TRIM(CZ25))&gt;0</formula>
    </cfRule>
  </conditionalFormatting>
  <conditionalFormatting sqref="BL26">
    <cfRule type="notContainsBlanks" dxfId="310" priority="111">
      <formula>LEN(TRIM(BL26))&gt;0</formula>
    </cfRule>
  </conditionalFormatting>
  <conditionalFormatting sqref="CF20:CF21">
    <cfRule type="notContainsBlanks" dxfId="309" priority="108">
      <formula>LEN(TRIM(CF20))&gt;0</formula>
    </cfRule>
  </conditionalFormatting>
  <conditionalFormatting sqref="CU20:CU21">
    <cfRule type="notContainsBlanks" dxfId="308" priority="105">
      <formula>LEN(TRIM(CU20))&gt;0</formula>
    </cfRule>
  </conditionalFormatting>
  <conditionalFormatting sqref="CK20:CK21">
    <cfRule type="notContainsBlanks" dxfId="307" priority="104">
      <formula>LEN(TRIM(CK20))&gt;0</formula>
    </cfRule>
  </conditionalFormatting>
  <conditionalFormatting sqref="CU23">
    <cfRule type="notContainsBlanks" dxfId="306" priority="103">
      <formula>LEN(TRIM(CU23))&gt;0</formula>
    </cfRule>
  </conditionalFormatting>
  <conditionalFormatting sqref="BL25">
    <cfRule type="notContainsBlanks" dxfId="305" priority="92">
      <formula>LEN(TRIM(BL25))&gt;0</formula>
    </cfRule>
  </conditionalFormatting>
  <conditionalFormatting sqref="AH20:AH21">
    <cfRule type="notContainsBlanks" dxfId="304" priority="89">
      <formula>LEN(TRIM(AH20))&gt;0</formula>
    </cfRule>
  </conditionalFormatting>
  <conditionalFormatting sqref="AH20">
    <cfRule type="notContainsBlanks" dxfId="303" priority="88">
      <formula>LEN(TRIM(AH20))&gt;0</formula>
    </cfRule>
  </conditionalFormatting>
  <conditionalFormatting sqref="AH21">
    <cfRule type="notContainsBlanks" dxfId="302" priority="87">
      <formula>LEN(TRIM(AH21))&gt;0</formula>
    </cfRule>
  </conditionalFormatting>
  <conditionalFormatting sqref="AC20">
    <cfRule type="notContainsBlanks" dxfId="301" priority="86">
      <formula>LEN(TRIM(AC20))&gt;0</formula>
    </cfRule>
  </conditionalFormatting>
  <conditionalFormatting sqref="AC20">
    <cfRule type="notContainsBlanks" dxfId="300" priority="85">
      <formula>LEN(TRIM(AC20))&gt;0</formula>
    </cfRule>
  </conditionalFormatting>
  <conditionalFormatting sqref="AC21">
    <cfRule type="notContainsBlanks" dxfId="299" priority="84">
      <formula>LEN(TRIM(AC21))&gt;0</formula>
    </cfRule>
  </conditionalFormatting>
  <conditionalFormatting sqref="AC21">
    <cfRule type="notContainsBlanks" dxfId="298" priority="83">
      <formula>LEN(TRIM(AC21))&gt;0</formula>
    </cfRule>
  </conditionalFormatting>
  <conditionalFormatting sqref="AC22">
    <cfRule type="notContainsBlanks" dxfId="297" priority="82">
      <formula>LEN(TRIM(AC22))&gt;0</formula>
    </cfRule>
  </conditionalFormatting>
  <conditionalFormatting sqref="AC22">
    <cfRule type="notContainsBlanks" dxfId="296" priority="81">
      <formula>LEN(TRIM(AC22))&gt;0</formula>
    </cfRule>
  </conditionalFormatting>
  <conditionalFormatting sqref="AC23">
    <cfRule type="notContainsBlanks" dxfId="295" priority="80">
      <formula>LEN(TRIM(AC23))&gt;0</formula>
    </cfRule>
  </conditionalFormatting>
  <conditionalFormatting sqref="AC23">
    <cfRule type="notContainsBlanks" dxfId="294" priority="79">
      <formula>LEN(TRIM(AC23))&gt;0</formula>
    </cfRule>
  </conditionalFormatting>
  <conditionalFormatting sqref="AJ20:AJ23">
    <cfRule type="notContainsBlanks" dxfId="293" priority="75">
      <formula>LEN(TRIM(AJ20))&gt;0</formula>
    </cfRule>
  </conditionalFormatting>
  <conditionalFormatting sqref="AH22">
    <cfRule type="notContainsBlanks" dxfId="292" priority="74">
      <formula>LEN(TRIM(AH22))&gt;0</formula>
    </cfRule>
  </conditionalFormatting>
  <conditionalFormatting sqref="AH22">
    <cfRule type="notContainsBlanks" dxfId="291" priority="73">
      <formula>LEN(TRIM(AH22))&gt;0</formula>
    </cfRule>
  </conditionalFormatting>
  <conditionalFormatting sqref="AH23">
    <cfRule type="notContainsBlanks" dxfId="290" priority="72">
      <formula>LEN(TRIM(AH23))&gt;0</formula>
    </cfRule>
  </conditionalFormatting>
  <conditionalFormatting sqref="AH23">
    <cfRule type="notContainsBlanks" dxfId="289" priority="71">
      <formula>LEN(TRIM(AH23))&gt;0</formula>
    </cfRule>
  </conditionalFormatting>
  <conditionalFormatting sqref="AC25:AC28">
    <cfRule type="notContainsBlanks" dxfId="288" priority="68">
      <formula>LEN(TRIM(AC25))&gt;0</formula>
    </cfRule>
  </conditionalFormatting>
  <conditionalFormatting sqref="AC25:AC28">
    <cfRule type="notContainsBlanks" dxfId="287" priority="67">
      <formula>LEN(TRIM(AC25))&gt;0</formula>
    </cfRule>
  </conditionalFormatting>
  <conditionalFormatting sqref="ET50:EW201 EU29:EU49">
    <cfRule type="notContainsBlanks" dxfId="286" priority="13">
      <formula>LEN(TRIM(ET29))&gt;0</formula>
    </cfRule>
  </conditionalFormatting>
  <conditionalFormatting sqref="EU15">
    <cfRule type="notContainsBlanks" dxfId="285" priority="12">
      <formula>LEN(TRIM(EU15))&gt;0</formula>
    </cfRule>
  </conditionalFormatting>
  <conditionalFormatting sqref="BX20">
    <cfRule type="notContainsBlanks" dxfId="282" priority="8">
      <formula>LEN(TRIM(BX20))&gt;0</formula>
    </cfRule>
  </conditionalFormatting>
  <conditionalFormatting sqref="BV20">
    <cfRule type="notContainsBlanks" dxfId="281" priority="7">
      <formula>LEN(TRIM(BV20))&gt;0</formula>
    </cfRule>
  </conditionalFormatting>
  <conditionalFormatting sqref="BX21">
    <cfRule type="notContainsBlanks" dxfId="279" priority="5">
      <formula>LEN(TRIM(BX21))&gt;0</formula>
    </cfRule>
  </conditionalFormatting>
  <conditionalFormatting sqref="BV21">
    <cfRule type="notContainsBlanks" dxfId="278" priority="4">
      <formula>LEN(TRIM(BV21))&gt;0</formula>
    </cfRule>
  </conditionalFormatting>
  <conditionalFormatting sqref="BX23">
    <cfRule type="notContainsBlanks" dxfId="277" priority="2">
      <formula>LEN(TRIM(BX23))&gt;0</formula>
    </cfRule>
  </conditionalFormatting>
  <conditionalFormatting sqref="BV23">
    <cfRule type="notContainsBlanks" dxfId="276" priority="1">
      <formula>LEN(TRIM(BV23))&gt;0</formula>
    </cfRule>
  </conditionalFormatting>
  <dataValidations count="28">
    <dataValidation type="list" allowBlank="1" showInputMessage="1" showErrorMessage="1" sqref="B191" xr:uid="{E80829C1-EFEA-4879-A39A-602B07DB70FB}">
      <formula1>$B$244:$B$436</formula1>
    </dataValidation>
    <dataValidation type="list" allowBlank="1" showInputMessage="1" showErrorMessage="1" sqref="J116:J131" xr:uid="{C4CCBD93-5EAC-4EAD-9571-F211D1B5ED90}">
      <formula1>"Ống, Hộp,Vuông, Tròn Đặc, La Dẹt,V"</formula1>
    </dataValidation>
    <dataValidation type="list" allowBlank="1" showInputMessage="1" showErrorMessage="1" sqref="J137:J143 J160:J164 J147:J148 J151:J156 J132:J134" xr:uid="{5AD1AD47-C5C5-453E-B6BB-77347C9EB85A}">
      <formula1>"ống, hộp,vuông, tròn đặc, la dẹt,V"</formula1>
    </dataValidation>
    <dataValidation type="list" allowBlank="1" showInputMessage="1" showErrorMessage="1" sqref="J165:J166 J149:J150 J144:J146 J135:J136 J157:J159" xr:uid="{50D63710-C196-414E-9112-DD21375DA60D}">
      <formula1>"ống, hộp, tròn đặc, la dẹt,V"</formula1>
    </dataValidation>
    <dataValidation type="list" allowBlank="1" showInputMessage="1" showErrorMessage="1" sqref="O116:O131" xr:uid="{63403CC4-BA70-42A2-8281-7FB7CD71209D}">
      <formula1>"kg, cây"</formula1>
    </dataValidation>
    <dataValidation type="list" allowBlank="1" showInputMessage="1" showErrorMessage="1" sqref="O135:O136 O165:O166" xr:uid="{2B6D6788-C8A5-4479-994D-4ED7268A12EB}">
      <formula1>"kg, cây 6 mét, cây 2.5 mét, cây 3 mét"</formula1>
    </dataValidation>
    <dataValidation type="list" allowBlank="1" showInputMessage="1" showErrorMessage="1" sqref="J115" xr:uid="{5E94E2C6-FF59-496A-8E67-7380598B9F12}">
      <formula1>"tròn, hộp, la"</formula1>
    </dataValidation>
    <dataValidation type="list" allowBlank="1" showInputMessage="1" showErrorMessage="1" sqref="H115:H166" xr:uid="{CAD0F60F-4769-4401-A3B3-016EC0186928}">
      <formula1>"sắt đen, sắt trắng, sắt kẽm, nhôm"</formula1>
    </dataValidation>
    <dataValidation type="list" allowBlank="1" showInputMessage="1" showErrorMessage="1" sqref="DE3 CU25:CU26 DE25 DJ25 CZ25:CZ26 CU20:CU21 CU23 CK25:CK26" xr:uid="{100B5CD4-1B27-4C6D-9F02-C321F8D4BCC1}">
      <formula1>$DE$6:$DE$13</formula1>
    </dataValidation>
    <dataValidation type="list" allowBlank="1" showInputMessage="1" showErrorMessage="1" sqref="ES19 ES25 ES32 ES3" xr:uid="{95BCB4A3-ED7B-4272-AD5E-405993805E9A}">
      <formula1>$ES$5:$ES$7</formula1>
    </dataValidation>
    <dataValidation type="list" allowBlank="1" showInputMessage="1" showErrorMessage="1" sqref="EN19 EN24:EN25 EN32 EN44 EI3" xr:uid="{CCB6D72C-2BBF-45BA-9F45-81D177BC6F6E}">
      <formula1>$EI$5:$EI$9</formula1>
    </dataValidation>
    <dataValidation type="list" allowBlank="1" showInputMessage="1" showErrorMessage="1" sqref="EI24:EI25 EI32 EI44 EI19 DY3" xr:uid="{24B9D31C-0EF1-4D9D-BEC5-3617015A8E9A}">
      <formula1>$DY$5:$DY$9</formula1>
    </dataValidation>
    <dataValidation type="list" allowBlank="1" showInputMessage="1" showErrorMessage="1" sqref="AM3" xr:uid="{521F2D4D-978C-4DAB-A2DB-7A39C3D02175}">
      <formula1>$AM$5:$AM$10</formula1>
    </dataValidation>
    <dataValidation type="list" allowBlank="1" showInputMessage="1" showErrorMessage="1" sqref="BQ29" xr:uid="{E717727D-7155-414D-8B21-008BBC798E52}">
      <formula1>$CA$5:$CA$14</formula1>
    </dataValidation>
    <dataValidation type="list" allowBlank="1" showInputMessage="1" showErrorMessage="1" sqref="DT26 DJ20:DJ21 DJ26" xr:uid="{C28B6828-BED8-4D35-879C-6A193F5EA884}">
      <formula1>$CK$5:$CK$14</formula1>
    </dataValidation>
    <dataValidation type="list" allowBlank="1" showInputMessage="1" showErrorMessage="1" sqref="CZ20:CZ21" xr:uid="{6E27387D-90A5-49CF-8135-3B7469548127}">
      <formula1>$CU$6:$CU$11</formula1>
    </dataValidation>
    <dataValidation type="list" allowBlank="1" showInputMessage="1" showErrorMessage="1" sqref="ED32 ED44 ED19 DY40 DY24 DY37 DY19:DY21 DO3 ED24:ED25 DY26" xr:uid="{4EE52A77-BE30-44B4-9FBC-0D1B04BA237D}">
      <formula1>$DO$5:$DO$11</formula1>
    </dataValidation>
    <dataValidation type="list" allowBlank="1" showInputMessage="1" showErrorMessage="1" sqref="DO26 BB33:BB36 BB38:BB39 BG45:BG49 BG33:BG34 BB41:BB43 CZ37 BG36 BG43 CZ40 BB45:BB49 BQ3 CU40 CU37 DE20:DE21 BG26:BG31 DE26 BB20:BB31 BG20:BG24" xr:uid="{6ECF690D-26FC-4A0C-854E-B283BC2C380F}">
      <formula1>$BQ$6:$BQ$14</formula1>
    </dataValidation>
    <dataValidation type="list" allowBlank="1" showInputMessage="1" showErrorMessage="1" sqref="CP45 ES40 CP33:CP34 CZ24 BQ29 CP38:CP39 CU46 ES37 CP41:CP43 CF43 EN20:EN21 DT37 DT40 CZ31 ES20:ES21 CK29:CK31 ED20:ED21 CK33:CK35 CK45 CK22 CP29:CP31 CP22 CU31 EI20:EI21 ED37 ED40 EI40 EI37 EN37 EN40 CU22 CK27 CU27 CP27 CU24 CP24 CK24" xr:uid="{97641270-1C66-41D2-A39E-8B01E838E2BC}">
      <formula1>$DE$5:$DE$13</formula1>
    </dataValidation>
    <dataValidation type="list" allowBlank="1" showInputMessage="1" showErrorMessage="1" sqref="CK23 CF41:CF42 CF45:CF49 CF36 CF38:CF39 CU3 CK20:CK21 CF20:CF31" xr:uid="{D8976D60-8473-4B6C-9646-259E0DE12DCA}">
      <formula1>$CU$5:$CU$11</formula1>
    </dataValidation>
    <dataValidation type="list" allowBlank="1" showInputMessage="1" showErrorMessage="1" sqref="BG35 BQ20:BQ22 BL48:BL49 BL33:BL34 BL36 BV22 BL43 DO40 DO37 BQ30 BL45:BL46 DE40 DE37 DJ37 DJ40 BG25 BL20:BL22 BV25 BL26:BL31 BQ25:BQ27 BV27 BL24" xr:uid="{66DACDAC-9409-421C-B2F3-C4F7B34525FC}">
      <formula1>$CK$6:$CK$14</formula1>
    </dataValidation>
    <dataValidation type="list" allowBlank="1" showInputMessage="1" showErrorMessage="1" sqref="AC3 AM43:AM44 AC20:AC21 AH20 AC24 AC29:AC49 AH24:AH49" xr:uid="{014D2895-56CB-42AA-88FF-3874A30E966A}">
      <formula1>$AC$5:$AC$15</formula1>
    </dataValidation>
    <dataValidation type="list" allowBlank="1" showInputMessage="1" showErrorMessage="1" sqref="CP40 AM45:AM49 AR40 CP37 AR43:AR49 AW3 AR20:AR37 AM20:AM42" xr:uid="{DD0A268F-42B8-4A88-AC44-6CC17001E6E4}">
      <formula1>$AW$6:$AW$12</formula1>
    </dataValidation>
    <dataValidation type="list" allowBlank="1" showInputMessage="1" showErrorMessage="1" sqref="AW31 CA22 CA45:CA49 CA36 BG3 CA29:CA31 AW45:AW49 AW40 AW36:AW37 CA27 AW20:AW29 CA24" xr:uid="{C4F9936A-3850-42D7-91E8-6291EFA10D9F}">
      <formula1>$BG$5:$BG$9</formula1>
    </dataValidation>
    <dataValidation type="list" allowBlank="1" showInputMessage="1" showErrorMessage="1" sqref="BQ45" xr:uid="{04EFB516-A210-47D0-9DB0-6B68B91D5D7B}">
      <formula1>$CK$5:$CK$15</formula1>
    </dataValidation>
    <dataValidation type="list" allowBlank="1" showInputMessage="1" showErrorMessage="1" sqref="CA3" xr:uid="{131E54D8-0D64-4DFF-BC40-6F3296E0327E}">
      <formula1>$CA$5:$CA$7</formula1>
    </dataValidation>
    <dataValidation type="list" allowBlank="1" showInputMessage="1" showErrorMessage="1" sqref="CA8 BL25 BV26 BV20:BV21 BV23" xr:uid="{289C1A58-F0A7-47B7-9E06-DD5498D31844}">
      <formula1>$CA$9:$CA$14</formula1>
    </dataValidation>
    <dataValidation type="list" allowBlank="1" showInputMessage="1" showErrorMessage="1" sqref="CK3" xr:uid="{2F31F5F1-ADA0-4857-9922-BCC86BE37349}">
      <formula1>$CK$6:$CK$15</formula1>
    </dataValidation>
  </dataValidations>
  <hyperlinks>
    <hyperlink ref="E2" location="TH!A1" display="MENU" xr:uid="{DBF52E79-E4B5-4E29-A20B-529CFB5F31E5}"/>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91" id="{D103C921-F50D-414B-9455-E6A5E11E35F3}">
            <xm:f>INDEX('Bảng tra CĐ'!$E$5:$E$80,MATCH(AC19,'Bảng tra CĐ'!$A$5:$A$80,0))="Trả về ô trống + tô ô màu cam"</xm:f>
            <x14:dxf>
              <fill>
                <patternFill patternType="solid">
                  <fgColor indexed="64"/>
                  <bgColor rgb="FFFFC000"/>
                </patternFill>
              </fill>
            </x14:dxf>
          </x14:cfRule>
          <xm:sqref>AD19:AD28 AN19:AN28 AX19:AX28 BC19:BC28 BH19:BH28 BM19:BM28 BR19:BR28 BW19 CG19:CG28 CL19:CL28 CQ19:CQ28 CV19:CV28 DA19:DA28 DF19:DF28 DK19:DK28 DP19:DP28 DU19:DU28 DZ19:DZ28 EE19:EE28 EJ19:EJ28 EO19:EO28 ET19:ET28 AS19:AS28 BW22 BW24:BW28</xm:sqref>
        </x14:conditionalFormatting>
        <x14:conditionalFormatting xmlns:xm="http://schemas.microsoft.com/office/excel/2006/main">
          <x14:cfRule type="expression" priority="76" id="{C752E528-CD67-41E9-8CE9-21446927FA19}">
            <xm:f>INDEX('Bảng tra CĐ'!$E$5:$E$80,MATCH(AH20,'Bảng tra CĐ'!$A$5:$A$80,0))="Trả về ô trống + tô ô màu cam"</xm:f>
            <x14:dxf>
              <fill>
                <patternFill patternType="solid">
                  <fgColor indexed="64"/>
                  <bgColor rgb="FFFFC000"/>
                </patternFill>
              </fill>
            </x14:dxf>
          </x14:cfRule>
          <xm:sqref>AI20:AI23</xm:sqref>
        </x14:conditionalFormatting>
        <x14:conditionalFormatting xmlns:xm="http://schemas.microsoft.com/office/excel/2006/main">
          <x14:cfRule type="expression" priority="9" id="{D04DDF40-7A1F-4775-B187-AB94A2CB9222}">
            <xm:f>INDEX('Bảng tra CĐ'!$E$5:$E$80,MATCH(BV20,'Bảng tra CĐ'!$A$5:$A$80,0))="Trả về ô trống + tô ô màu cam"</xm:f>
            <x14:dxf>
              <fill>
                <patternFill patternType="solid">
                  <fgColor indexed="64"/>
                  <bgColor rgb="FFFFC000"/>
                </patternFill>
              </fill>
            </x14:dxf>
          </x14:cfRule>
          <xm:sqref>BW20:BW21</xm:sqref>
        </x14:conditionalFormatting>
        <x14:conditionalFormatting xmlns:xm="http://schemas.microsoft.com/office/excel/2006/main">
          <x14:cfRule type="expression" priority="3" id="{2678E0A7-E784-4715-8A84-8C0F183D9442}">
            <xm:f>INDEX('Bảng tra CĐ'!$E$5:$E$80,MATCH(BV23,'Bảng tra CĐ'!$A$5:$A$80,0))="Trả về ô trống + tô ô màu cam"</xm:f>
            <x14:dxf>
              <fill>
                <patternFill patternType="solid">
                  <fgColor indexed="64"/>
                  <bgColor rgb="FFFFC000"/>
                </patternFill>
              </fill>
            </x14:dxf>
          </x14:cfRule>
          <xm:sqref>BW23</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BI756"/>
  <sheetViews>
    <sheetView zoomScale="85" zoomScaleNormal="85" workbookViewId="0">
      <selection activeCell="J125" sqref="J125"/>
    </sheetView>
  </sheetViews>
  <sheetFormatPr defaultColWidth="9" defaultRowHeight="13.2" outlineLevelRow="2"/>
  <cols>
    <col min="1" max="1" width="3.1796875" style="4" customWidth="1"/>
    <col min="2" max="2" width="27"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25" width="9" style="4" customWidth="1"/>
    <col min="26" max="26" width="18.08984375" style="4" customWidth="1"/>
    <col min="27" max="27" width="11.36328125" style="4" customWidth="1"/>
    <col min="28" max="38" width="9" style="4" customWidth="1"/>
    <col min="39" max="39" width="10.453125" style="4" customWidth="1"/>
    <col min="40" max="61" width="9" style="4" customWidth="1"/>
    <col min="62" max="16384" width="9" style="4"/>
  </cols>
  <sheetData>
    <row r="1" spans="1:42" ht="17.25" customHeight="1">
      <c r="C1" s="607"/>
      <c r="D1" s="607"/>
      <c r="E1" s="607"/>
      <c r="F1" s="607"/>
      <c r="G1" s="607"/>
      <c r="H1" s="607"/>
      <c r="I1" s="51"/>
      <c r="J1" s="51"/>
      <c r="K1" s="51"/>
      <c r="L1" s="51"/>
      <c r="M1" s="51"/>
    </row>
    <row r="2" spans="1:42" ht="18.899999999999999" customHeight="1">
      <c r="C2" s="607"/>
      <c r="D2" s="607"/>
      <c r="E2" s="250"/>
      <c r="F2" s="607"/>
      <c r="G2" s="607"/>
      <c r="H2" s="607"/>
      <c r="I2" s="50"/>
      <c r="J2" s="50"/>
      <c r="K2" s="50"/>
      <c r="L2" s="50"/>
      <c r="M2" s="50"/>
      <c r="Q2" s="49"/>
    </row>
    <row r="3" spans="1:42" ht="18.899999999999999" customHeight="1">
      <c r="C3" s="607"/>
      <c r="D3" s="607"/>
      <c r="E3" s="607"/>
      <c r="F3" s="607"/>
      <c r="G3" s="607"/>
      <c r="H3" s="607"/>
      <c r="I3" s="52"/>
      <c r="J3" s="52"/>
      <c r="K3" s="52"/>
      <c r="L3" s="52"/>
      <c r="M3" s="52"/>
    </row>
    <row r="4" spans="1:42" ht="2.1" customHeight="1">
      <c r="A4" s="47"/>
      <c r="B4" s="47"/>
      <c r="C4" s="47"/>
      <c r="D4" s="47"/>
      <c r="E4" s="47"/>
      <c r="F4" s="48"/>
      <c r="G4" s="48"/>
      <c r="H4" s="48"/>
      <c r="I4" s="48"/>
      <c r="J4" s="48"/>
      <c r="K4" s="47"/>
      <c r="L4" s="47"/>
      <c r="M4" s="47"/>
      <c r="N4" s="47"/>
      <c r="O4" s="47"/>
      <c r="P4" s="47"/>
      <c r="Q4" s="47"/>
      <c r="R4" s="47"/>
      <c r="S4" s="47"/>
      <c r="T4" s="47"/>
    </row>
    <row r="5" spans="1:42"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42" ht="15.9" customHeight="1">
      <c r="A6" s="1224"/>
      <c r="B6" s="1225"/>
      <c r="C6" s="1225"/>
      <c r="D6" s="1226"/>
      <c r="E6" s="27"/>
      <c r="F6" s="28"/>
      <c r="G6" s="67"/>
      <c r="H6" s="67"/>
      <c r="I6" s="71"/>
      <c r="J6" s="86"/>
      <c r="K6" s="86"/>
      <c r="L6" s="87"/>
      <c r="M6" s="87"/>
      <c r="N6" s="70"/>
      <c r="O6" s="70"/>
      <c r="P6" s="340"/>
      <c r="Q6" s="15"/>
      <c r="R6" s="1233"/>
      <c r="S6" s="1234"/>
      <c r="T6" s="16"/>
    </row>
    <row r="7" spans="1:42" ht="15.9" customHeight="1">
      <c r="A7" s="1227"/>
      <c r="B7" s="1228"/>
      <c r="C7" s="1228"/>
      <c r="D7" s="1229"/>
      <c r="E7" s="608"/>
      <c r="F7" s="29"/>
      <c r="G7" s="68"/>
      <c r="H7" s="68"/>
      <c r="I7" s="71"/>
      <c r="J7" s="71"/>
      <c r="K7" s="71"/>
      <c r="L7" s="88"/>
      <c r="M7" s="71"/>
      <c r="N7" s="56"/>
      <c r="O7" s="56"/>
      <c r="P7" s="251"/>
      <c r="Q7" s="14"/>
      <c r="R7" s="1214"/>
      <c r="S7" s="1215"/>
      <c r="T7" s="609"/>
    </row>
    <row r="8" spans="1:42" ht="15.9" customHeight="1">
      <c r="A8" s="1227"/>
      <c r="B8" s="1228"/>
      <c r="C8" s="1228"/>
      <c r="D8" s="1229"/>
      <c r="E8" s="608"/>
      <c r="F8" s="29"/>
      <c r="G8" s="68"/>
      <c r="H8" s="68"/>
      <c r="I8" s="71"/>
      <c r="J8" s="71"/>
      <c r="K8" s="71"/>
      <c r="L8" s="88"/>
      <c r="M8" s="71"/>
      <c r="N8" s="56"/>
      <c r="O8" s="56"/>
      <c r="P8" s="251"/>
      <c r="Q8" s="14"/>
      <c r="R8" s="557"/>
      <c r="S8" s="558"/>
      <c r="T8" s="611"/>
    </row>
    <row r="9" spans="1:42" ht="15.9" customHeight="1">
      <c r="A9" s="1227"/>
      <c r="B9" s="1228"/>
      <c r="C9" s="1228"/>
      <c r="D9" s="1229"/>
      <c r="E9" s="30"/>
      <c r="F9" s="31"/>
      <c r="G9" s="69"/>
      <c r="H9" s="69"/>
      <c r="I9" s="71"/>
      <c r="J9" s="71"/>
      <c r="K9" s="71"/>
      <c r="L9" s="88"/>
      <c r="M9" s="71"/>
      <c r="N9" s="56"/>
      <c r="O9" s="56"/>
      <c r="P9" s="251"/>
      <c r="Q9" s="14"/>
      <c r="R9" s="1214"/>
      <c r="S9" s="1215"/>
      <c r="T9" s="611"/>
    </row>
    <row r="10" spans="1:42" ht="15.9" customHeight="1">
      <c r="A10" s="1227"/>
      <c r="B10" s="1228"/>
      <c r="C10" s="1228"/>
      <c r="D10" s="1229"/>
      <c r="E10" s="32"/>
      <c r="F10" s="33"/>
      <c r="G10" s="517"/>
      <c r="H10" s="517"/>
      <c r="I10" s="793"/>
      <c r="J10" s="1389"/>
      <c r="K10" s="1389"/>
      <c r="L10" s="612"/>
      <c r="M10" s="613"/>
      <c r="N10" s="56"/>
      <c r="O10" s="56"/>
      <c r="P10" s="251"/>
      <c r="Q10" s="14"/>
      <c r="R10" s="1214"/>
      <c r="S10" s="1215"/>
      <c r="T10" s="611"/>
    </row>
    <row r="11" spans="1:42" ht="15.9" customHeight="1">
      <c r="A11" s="1227"/>
      <c r="B11" s="1228"/>
      <c r="C11" s="1228"/>
      <c r="D11" s="1229"/>
      <c r="E11" s="34"/>
      <c r="F11" s="33"/>
      <c r="G11" s="518"/>
      <c r="H11" s="518"/>
      <c r="I11" s="519"/>
      <c r="J11" s="1236"/>
      <c r="K11" s="1236"/>
      <c r="L11" s="89"/>
      <c r="M11" s="82"/>
      <c r="N11" s="56"/>
      <c r="O11" s="56"/>
      <c r="P11" s="251"/>
      <c r="Q11" s="14"/>
      <c r="R11" s="1214"/>
      <c r="S11" s="1215"/>
      <c r="T11" s="611"/>
    </row>
    <row r="12" spans="1:42" ht="15.9" customHeight="1">
      <c r="A12" s="1227"/>
      <c r="B12" s="1228"/>
      <c r="C12" s="1228"/>
      <c r="D12" s="1229"/>
      <c r="E12" s="34"/>
      <c r="F12" s="33"/>
      <c r="G12" s="793"/>
      <c r="H12" s="793"/>
      <c r="I12" s="793"/>
      <c r="J12" s="1236"/>
      <c r="K12" s="1236"/>
      <c r="L12" s="89"/>
      <c r="M12" s="82"/>
      <c r="N12" s="1438"/>
      <c r="O12" s="1438"/>
      <c r="P12" s="794"/>
      <c r="Q12" s="795"/>
      <c r="R12" s="1214"/>
      <c r="S12" s="1215"/>
      <c r="T12" s="611"/>
    </row>
    <row r="13" spans="1:42" ht="15.9" customHeight="1">
      <c r="A13" s="1227"/>
      <c r="B13" s="1228"/>
      <c r="C13" s="1228"/>
      <c r="D13" s="1229"/>
      <c r="E13" s="35"/>
      <c r="F13" s="33"/>
      <c r="G13" s="46"/>
      <c r="H13" s="1216"/>
      <c r="I13" s="1216"/>
      <c r="J13" s="1216"/>
      <c r="K13" s="57"/>
      <c r="L13" s="90"/>
      <c r="M13" s="57"/>
      <c r="N13" s="828"/>
      <c r="O13" s="828"/>
      <c r="P13" s="794"/>
      <c r="Q13" s="795"/>
      <c r="R13" s="1217"/>
      <c r="S13" s="1218"/>
      <c r="T13" s="611"/>
    </row>
    <row r="14" spans="1:42" ht="15.9" customHeight="1">
      <c r="A14" s="1227"/>
      <c r="B14" s="1228"/>
      <c r="C14" s="1228"/>
      <c r="D14" s="1229"/>
      <c r="E14" s="36"/>
      <c r="F14" s="37"/>
      <c r="G14" s="26"/>
      <c r="H14" s="40"/>
      <c r="I14" s="38"/>
      <c r="J14" s="41"/>
      <c r="K14" s="24"/>
      <c r="L14" s="42"/>
      <c r="M14" s="91"/>
      <c r="N14" s="828"/>
      <c r="O14" s="828"/>
      <c r="P14" s="796"/>
      <c r="Q14" s="795"/>
      <c r="R14" s="1214"/>
      <c r="S14" s="1215"/>
      <c r="T14" s="611"/>
    </row>
    <row r="15" spans="1:42" s="5" customFormat="1" ht="15.9" customHeight="1" thickBot="1">
      <c r="A15" s="1230"/>
      <c r="B15" s="1231"/>
      <c r="C15" s="1231"/>
      <c r="D15" s="1232"/>
      <c r="E15" s="1219"/>
      <c r="F15" s="1220"/>
      <c r="G15" s="39"/>
      <c r="H15" s="76"/>
      <c r="I15" s="84"/>
      <c r="J15" s="84"/>
      <c r="K15" s="18"/>
      <c r="L15" s="25"/>
      <c r="M15" s="93"/>
      <c r="N15" s="94"/>
      <c r="O15" s="112"/>
      <c r="P15" s="253"/>
      <c r="R15" s="1221"/>
      <c r="S15" s="1222"/>
      <c r="T15" s="614"/>
      <c r="Y15" s="4"/>
      <c r="Z15" s="4"/>
      <c r="AA15" s="4"/>
      <c r="AB15" s="4"/>
      <c r="AC15" s="4"/>
      <c r="AD15" s="4"/>
      <c r="AE15" s="4"/>
      <c r="AF15" s="4"/>
      <c r="AG15" s="4"/>
      <c r="AH15" s="4"/>
      <c r="AI15" s="4"/>
      <c r="AJ15" s="4"/>
      <c r="AK15" s="4"/>
      <c r="AL15" s="4"/>
      <c r="AM15" s="4"/>
      <c r="AN15" s="4"/>
      <c r="AO15" s="4"/>
      <c r="AP15" s="4"/>
    </row>
    <row r="16" spans="1:42"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c r="Y16" s="4"/>
      <c r="Z16" s="4"/>
      <c r="AA16" s="4"/>
      <c r="AB16" s="4"/>
      <c r="AC16" s="4"/>
      <c r="AD16" s="4"/>
      <c r="AE16" s="4"/>
      <c r="AF16" s="4"/>
      <c r="AG16" s="4"/>
      <c r="AH16" s="4"/>
      <c r="AI16" s="4"/>
      <c r="AJ16" s="4"/>
      <c r="AK16" s="4"/>
      <c r="AL16" s="4"/>
      <c r="AM16" s="4"/>
      <c r="AN16" s="4"/>
      <c r="AO16" s="4"/>
      <c r="AP16" s="4"/>
    </row>
    <row r="17" spans="1:42"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c r="Y17" s="4"/>
      <c r="Z17" s="4"/>
      <c r="AA17" s="4"/>
      <c r="AB17" s="4"/>
      <c r="AC17" s="4"/>
      <c r="AD17" s="4"/>
      <c r="AE17" s="4"/>
      <c r="AF17" s="4"/>
      <c r="AG17" s="4"/>
      <c r="AH17" s="4"/>
      <c r="AI17" s="4"/>
      <c r="AJ17" s="4"/>
      <c r="AK17" s="4"/>
      <c r="AL17" s="4"/>
      <c r="AM17" s="4"/>
      <c r="AN17" s="4"/>
      <c r="AO17" s="4"/>
      <c r="AP17" s="4"/>
    </row>
    <row r="18" spans="1:42" s="13" customFormat="1" ht="19.5"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c r="Y18" s="4"/>
      <c r="Z18" s="4"/>
      <c r="AA18" s="4"/>
      <c r="AB18" s="4"/>
      <c r="AC18" s="4"/>
      <c r="AD18" s="4"/>
      <c r="AE18" s="4"/>
      <c r="AF18" s="4"/>
      <c r="AG18" s="4"/>
      <c r="AH18" s="4"/>
      <c r="AI18" s="4"/>
      <c r="AJ18" s="4"/>
      <c r="AK18" s="4"/>
      <c r="AL18" s="4"/>
      <c r="AM18" s="4"/>
      <c r="AN18" s="4"/>
      <c r="AO18" s="4"/>
      <c r="AP18" s="4"/>
    </row>
    <row r="19" spans="1:42"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615"/>
      <c r="U19" s="126"/>
      <c r="V19" s="95"/>
      <c r="W19" s="95"/>
      <c r="Y19" s="4"/>
      <c r="Z19" s="4"/>
      <c r="AA19" s="4"/>
      <c r="AB19" s="4"/>
      <c r="AC19" s="4"/>
      <c r="AD19" s="4"/>
      <c r="AE19" s="4"/>
      <c r="AF19" s="4"/>
      <c r="AG19" s="4"/>
      <c r="AH19" s="4"/>
      <c r="AI19" s="4"/>
      <c r="AJ19" s="4"/>
      <c r="AK19" s="4"/>
      <c r="AL19" s="4"/>
      <c r="AM19" s="4"/>
      <c r="AN19" s="4"/>
      <c r="AO19" s="4"/>
      <c r="AP19" s="4"/>
    </row>
    <row r="20" spans="1:42" s="5" customFormat="1" ht="20.100000000000001" customHeight="1" outlineLevel="1">
      <c r="A20" s="17"/>
      <c r="B20" s="453"/>
      <c r="C20" s="355"/>
      <c r="D20" s="43"/>
      <c r="E20" s="43"/>
      <c r="F20" s="65"/>
      <c r="G20" s="454"/>
      <c r="H20" s="454"/>
      <c r="I20" s="454"/>
      <c r="J20" s="454"/>
      <c r="K20" s="100"/>
      <c r="L20" s="92"/>
      <c r="M20" s="127"/>
      <c r="N20" s="743"/>
      <c r="O20" s="579"/>
      <c r="P20" s="245"/>
      <c r="Q20" s="257"/>
      <c r="R20" s="257"/>
      <c r="S20" s="257"/>
      <c r="T20" s="129"/>
      <c r="U20" s="128"/>
      <c r="V20" s="96"/>
      <c r="W20" s="97"/>
      <c r="Y20" s="4"/>
      <c r="Z20" s="4"/>
      <c r="AA20" s="4"/>
      <c r="AB20" s="4"/>
      <c r="AC20" s="4"/>
      <c r="AD20" s="4"/>
      <c r="AE20" s="4"/>
      <c r="AF20" s="4"/>
      <c r="AG20" s="4"/>
      <c r="AH20" s="4"/>
      <c r="AI20" s="4"/>
      <c r="AJ20" s="4"/>
      <c r="AK20" s="4"/>
      <c r="AL20" s="4"/>
      <c r="AM20" s="4"/>
      <c r="AN20" s="4"/>
      <c r="AO20" s="4"/>
      <c r="AP20" s="4"/>
    </row>
    <row r="21" spans="1:42" s="5" customFormat="1" ht="20.100000000000001" customHeight="1" outlineLevel="1">
      <c r="A21" s="17"/>
      <c r="B21" s="354"/>
      <c r="C21" s="355"/>
      <c r="D21" s="43"/>
      <c r="E21" s="43"/>
      <c r="F21" s="65"/>
      <c r="G21" s="359"/>
      <c r="H21" s="359"/>
      <c r="I21" s="359"/>
      <c r="J21" s="359"/>
      <c r="K21" s="100"/>
      <c r="L21" s="92"/>
      <c r="M21" s="127"/>
      <c r="N21" s="743"/>
      <c r="O21" s="579"/>
      <c r="P21" s="245"/>
      <c r="Q21" s="257"/>
      <c r="R21" s="257"/>
      <c r="S21" s="257"/>
      <c r="T21" s="129"/>
      <c r="U21" s="128"/>
      <c r="V21" s="96"/>
      <c r="W21" s="97"/>
      <c r="Y21" s="4"/>
      <c r="Z21" s="4"/>
      <c r="AA21" s="4"/>
      <c r="AB21" s="4"/>
      <c r="AC21" s="4"/>
      <c r="AD21" s="4"/>
      <c r="AE21" s="4"/>
      <c r="AF21" s="4"/>
      <c r="AG21" s="4"/>
      <c r="AH21" s="4"/>
      <c r="AI21" s="4"/>
      <c r="AJ21" s="4"/>
      <c r="AK21" s="4"/>
      <c r="AL21" s="4"/>
      <c r="AM21" s="4"/>
      <c r="AN21" s="4"/>
      <c r="AO21" s="4"/>
      <c r="AP21" s="4"/>
    </row>
    <row r="22" spans="1:42" s="5" customFormat="1" ht="20.100000000000001" customHeight="1" outlineLevel="1">
      <c r="A22" s="17"/>
      <c r="B22" s="354"/>
      <c r="C22" s="355"/>
      <c r="D22" s="43"/>
      <c r="E22" s="43"/>
      <c r="F22" s="65"/>
      <c r="G22" s="359"/>
      <c r="H22" s="359"/>
      <c r="I22" s="359"/>
      <c r="J22" s="359"/>
      <c r="K22" s="100"/>
      <c r="L22" s="92"/>
      <c r="M22" s="127"/>
      <c r="N22" s="743"/>
      <c r="O22" s="579"/>
      <c r="P22" s="245"/>
      <c r="Q22" s="257"/>
      <c r="R22" s="257"/>
      <c r="S22" s="257"/>
      <c r="T22" s="129"/>
      <c r="U22" s="128"/>
      <c r="V22" s="96"/>
      <c r="W22" s="97"/>
      <c r="Y22" s="4"/>
      <c r="Z22" s="4"/>
      <c r="AA22" s="4"/>
      <c r="AB22" s="4"/>
      <c r="AC22" s="4"/>
      <c r="AD22" s="4"/>
      <c r="AE22" s="4"/>
      <c r="AF22" s="4"/>
      <c r="AG22" s="4"/>
      <c r="AH22" s="4"/>
      <c r="AI22" s="4"/>
      <c r="AJ22" s="4"/>
      <c r="AK22" s="4"/>
      <c r="AL22" s="4"/>
      <c r="AM22" s="4"/>
      <c r="AN22" s="4"/>
      <c r="AO22" s="4"/>
      <c r="AP22" s="4"/>
    </row>
    <row r="23" spans="1:42" s="5" customFormat="1" ht="20.100000000000001" customHeight="1" outlineLevel="1">
      <c r="A23" s="17"/>
      <c r="B23" s="354"/>
      <c r="C23" s="355"/>
      <c r="D23" s="43"/>
      <c r="E23" s="43"/>
      <c r="F23" s="65"/>
      <c r="G23" s="359"/>
      <c r="H23" s="359"/>
      <c r="I23" s="359"/>
      <c r="J23" s="359"/>
      <c r="K23" s="100"/>
      <c r="L23" s="92"/>
      <c r="M23" s="127"/>
      <c r="N23" s="743"/>
      <c r="O23" s="579"/>
      <c r="P23" s="245"/>
      <c r="Q23" s="257"/>
      <c r="R23" s="257"/>
      <c r="S23" s="257"/>
      <c r="T23" s="129"/>
      <c r="U23" s="128"/>
      <c r="V23" s="96"/>
      <c r="W23" s="97"/>
      <c r="Y23" s="4"/>
      <c r="Z23" s="4"/>
      <c r="AA23" s="4"/>
      <c r="AB23" s="4"/>
      <c r="AC23" s="4"/>
      <c r="AD23" s="4"/>
      <c r="AE23" s="4"/>
      <c r="AF23" s="4"/>
      <c r="AG23" s="4"/>
      <c r="AH23" s="4"/>
      <c r="AI23" s="4"/>
      <c r="AJ23" s="4"/>
      <c r="AK23" s="4"/>
      <c r="AL23" s="4"/>
      <c r="AM23" s="4"/>
      <c r="AN23" s="4"/>
      <c r="AO23" s="4"/>
      <c r="AP23" s="4"/>
    </row>
    <row r="24" spans="1:42" s="5" customFormat="1" ht="20.100000000000001" customHeight="1" outlineLevel="1">
      <c r="A24" s="17"/>
      <c r="B24" s="354"/>
      <c r="C24" s="355"/>
      <c r="D24" s="43"/>
      <c r="E24" s="43"/>
      <c r="F24" s="65"/>
      <c r="G24" s="359"/>
      <c r="H24" s="359"/>
      <c r="I24" s="359"/>
      <c r="J24" s="801"/>
      <c r="K24" s="100"/>
      <c r="L24" s="92"/>
      <c r="M24" s="127"/>
      <c r="N24" s="743"/>
      <c r="O24" s="579"/>
      <c r="P24" s="245"/>
      <c r="Q24" s="257"/>
      <c r="R24" s="257"/>
      <c r="S24" s="257"/>
      <c r="T24" s="129"/>
      <c r="U24" s="128"/>
      <c r="V24" s="96"/>
      <c r="W24" s="97"/>
      <c r="Y24" s="4"/>
      <c r="Z24" s="4"/>
      <c r="AA24" s="4"/>
      <c r="AB24" s="4"/>
      <c r="AC24" s="4"/>
      <c r="AD24" s="4"/>
      <c r="AE24" s="4"/>
      <c r="AF24" s="4"/>
      <c r="AG24" s="4"/>
      <c r="AH24" s="4"/>
      <c r="AI24" s="4"/>
      <c r="AJ24" s="4"/>
      <c r="AK24" s="4"/>
      <c r="AL24" s="4"/>
      <c r="AM24" s="4"/>
      <c r="AN24" s="4"/>
      <c r="AO24" s="4"/>
      <c r="AP24" s="4"/>
    </row>
    <row r="25" spans="1:42" s="5" customFormat="1" ht="20.100000000000001" customHeight="1" outlineLevel="1">
      <c r="A25" s="17"/>
      <c r="B25" s="354"/>
      <c r="C25" s="355"/>
      <c r="D25" s="43"/>
      <c r="E25" s="43"/>
      <c r="F25" s="65"/>
      <c r="G25" s="359"/>
      <c r="H25" s="359"/>
      <c r="I25" s="359"/>
      <c r="J25" s="801"/>
      <c r="K25" s="100"/>
      <c r="L25" s="92"/>
      <c r="M25" s="127"/>
      <c r="N25" s="743"/>
      <c r="O25" s="579"/>
      <c r="P25" s="245"/>
      <c r="Q25" s="257"/>
      <c r="R25" s="257"/>
      <c r="S25" s="257"/>
      <c r="T25" s="129"/>
      <c r="U25" s="128"/>
      <c r="V25" s="96"/>
      <c r="W25" s="97"/>
      <c r="Y25" s="4"/>
      <c r="Z25" s="4"/>
      <c r="AA25" s="4"/>
      <c r="AB25" s="4"/>
      <c r="AC25" s="4"/>
      <c r="AD25" s="4"/>
      <c r="AE25" s="4"/>
      <c r="AF25" s="4"/>
      <c r="AG25" s="4"/>
      <c r="AH25" s="4"/>
      <c r="AI25" s="4"/>
      <c r="AJ25" s="4"/>
      <c r="AK25" s="4"/>
      <c r="AL25" s="4"/>
      <c r="AM25" s="4"/>
      <c r="AN25" s="4"/>
      <c r="AO25" s="4"/>
      <c r="AP25" s="4"/>
    </row>
    <row r="26" spans="1:42" s="5" customFormat="1" ht="20.100000000000001" customHeight="1" outlineLevel="1">
      <c r="A26" s="17"/>
      <c r="B26" s="354"/>
      <c r="C26" s="355"/>
      <c r="D26" s="43"/>
      <c r="E26" s="43"/>
      <c r="F26" s="65"/>
      <c r="G26" s="355"/>
      <c r="H26" s="355"/>
      <c r="I26" s="355"/>
      <c r="J26" s="801"/>
      <c r="K26" s="100"/>
      <c r="L26" s="92"/>
      <c r="M26" s="127"/>
      <c r="N26" s="743"/>
      <c r="O26" s="579"/>
      <c r="P26" s="245"/>
      <c r="Q26" s="257"/>
      <c r="R26" s="257"/>
      <c r="S26" s="257"/>
      <c r="T26" s="129"/>
      <c r="U26" s="128"/>
      <c r="V26" s="96"/>
      <c r="W26" s="97"/>
      <c r="Y26" s="4"/>
      <c r="Z26" s="4"/>
      <c r="AA26" s="4"/>
      <c r="AB26" s="4"/>
      <c r="AC26" s="4"/>
      <c r="AD26" s="4"/>
      <c r="AE26" s="4"/>
      <c r="AF26" s="4"/>
      <c r="AG26" s="4"/>
      <c r="AH26" s="4"/>
      <c r="AI26" s="4"/>
      <c r="AJ26" s="4"/>
      <c r="AK26" s="4"/>
      <c r="AL26" s="4"/>
      <c r="AM26" s="4"/>
      <c r="AN26" s="4"/>
      <c r="AO26" s="4"/>
      <c r="AP26" s="4"/>
    </row>
    <row r="27" spans="1:42" s="5" customFormat="1" ht="20.100000000000001" customHeight="1" outlineLevel="1">
      <c r="A27" s="17"/>
      <c r="B27" s="354"/>
      <c r="C27" s="355"/>
      <c r="D27" s="43"/>
      <c r="E27" s="43"/>
      <c r="F27" s="65"/>
      <c r="G27" s="359"/>
      <c r="H27" s="802"/>
      <c r="I27" s="802"/>
      <c r="J27" s="801"/>
      <c r="K27" s="100"/>
      <c r="L27" s="92"/>
      <c r="M27" s="127"/>
      <c r="N27" s="743"/>
      <c r="O27" s="579"/>
      <c r="P27" s="245"/>
      <c r="Q27" s="257"/>
      <c r="R27" s="257"/>
      <c r="S27" s="257"/>
      <c r="T27" s="129"/>
      <c r="U27" s="128"/>
      <c r="V27" s="96"/>
      <c r="W27" s="97"/>
      <c r="Y27" s="4"/>
      <c r="Z27" s="4"/>
      <c r="AA27" s="4"/>
      <c r="AB27" s="4"/>
      <c r="AC27" s="4"/>
      <c r="AD27" s="4"/>
      <c r="AE27" s="4"/>
      <c r="AF27" s="4"/>
      <c r="AG27" s="4"/>
      <c r="AH27" s="4"/>
      <c r="AI27" s="4"/>
      <c r="AJ27" s="4"/>
      <c r="AK27" s="4"/>
      <c r="AL27" s="4"/>
      <c r="AM27" s="4"/>
      <c r="AN27" s="4"/>
      <c r="AO27" s="4"/>
      <c r="AP27" s="4"/>
    </row>
    <row r="28" spans="1:42" s="5" customFormat="1" ht="20.100000000000001" customHeight="1" outlineLevel="1">
      <c r="A28" s="17"/>
      <c r="B28" s="354"/>
      <c r="C28" s="355"/>
      <c r="D28" s="43"/>
      <c r="E28" s="43"/>
      <c r="F28" s="65"/>
      <c r="G28" s="359"/>
      <c r="H28" s="802"/>
      <c r="I28" s="802"/>
      <c r="J28" s="801"/>
      <c r="K28" s="100"/>
      <c r="L28" s="92"/>
      <c r="M28" s="127"/>
      <c r="N28" s="743"/>
      <c r="O28" s="579"/>
      <c r="P28" s="245"/>
      <c r="Q28" s="257"/>
      <c r="R28" s="257"/>
      <c r="S28" s="257"/>
      <c r="T28" s="129"/>
      <c r="U28" s="128"/>
      <c r="V28" s="96"/>
      <c r="W28" s="97"/>
      <c r="Y28" s="4"/>
      <c r="Z28" s="4"/>
      <c r="AA28" s="4"/>
      <c r="AB28" s="4"/>
      <c r="AC28" s="4"/>
      <c r="AD28" s="4"/>
      <c r="AE28" s="4"/>
      <c r="AF28" s="4"/>
      <c r="AG28" s="4"/>
      <c r="AH28" s="4"/>
      <c r="AI28" s="4"/>
      <c r="AJ28" s="4"/>
      <c r="AK28" s="4"/>
      <c r="AL28" s="4"/>
      <c r="AM28" s="4"/>
      <c r="AN28" s="4"/>
      <c r="AO28" s="4"/>
      <c r="AP28" s="4"/>
    </row>
    <row r="29" spans="1:42" s="5" customFormat="1" ht="20.100000000000001" customHeight="1" outlineLevel="1">
      <c r="A29" s="17"/>
      <c r="B29" s="354"/>
      <c r="C29" s="355"/>
      <c r="D29" s="43"/>
      <c r="E29" s="43"/>
      <c r="F29" s="65"/>
      <c r="G29" s="359"/>
      <c r="H29" s="802"/>
      <c r="I29" s="802"/>
      <c r="J29" s="801"/>
      <c r="K29" s="100"/>
      <c r="L29" s="92"/>
      <c r="M29" s="127"/>
      <c r="N29" s="743"/>
      <c r="O29" s="579"/>
      <c r="P29" s="245"/>
      <c r="Q29" s="257"/>
      <c r="R29" s="257"/>
      <c r="S29" s="257"/>
      <c r="T29" s="129"/>
      <c r="U29" s="128"/>
      <c r="V29" s="96"/>
      <c r="W29" s="97"/>
      <c r="Y29" s="4"/>
      <c r="Z29" s="4"/>
      <c r="AA29" s="4"/>
      <c r="AB29" s="4"/>
      <c r="AC29" s="4"/>
      <c r="AD29" s="4"/>
      <c r="AE29" s="4"/>
      <c r="AF29" s="4"/>
      <c r="AG29" s="4"/>
      <c r="AH29" s="4"/>
      <c r="AI29" s="4"/>
      <c r="AJ29" s="4"/>
      <c r="AK29" s="4"/>
      <c r="AL29" s="4"/>
      <c r="AM29" s="4"/>
      <c r="AN29" s="4"/>
      <c r="AO29" s="4"/>
      <c r="AP29" s="4"/>
    </row>
    <row r="30" spans="1:42" s="5" customFormat="1" ht="20.100000000000001" customHeight="1" outlineLevel="1">
      <c r="A30" s="17"/>
      <c r="B30" s="354"/>
      <c r="C30" s="355"/>
      <c r="D30" s="43"/>
      <c r="E30" s="43"/>
      <c r="F30" s="65"/>
      <c r="G30" s="359"/>
      <c r="H30" s="802"/>
      <c r="I30" s="802"/>
      <c r="J30" s="801"/>
      <c r="K30" s="100"/>
      <c r="L30" s="92"/>
      <c r="M30" s="127"/>
      <c r="N30" s="743"/>
      <c r="O30" s="579"/>
      <c r="P30" s="245"/>
      <c r="Q30" s="257"/>
      <c r="R30" s="257"/>
      <c r="S30" s="257"/>
      <c r="T30" s="129"/>
      <c r="U30" s="128"/>
      <c r="V30" s="96"/>
      <c r="W30" s="97"/>
      <c r="Y30" s="4"/>
      <c r="Z30" s="4"/>
      <c r="AA30" s="4"/>
      <c r="AB30" s="4"/>
      <c r="AC30" s="4"/>
      <c r="AD30" s="4"/>
      <c r="AE30" s="4"/>
      <c r="AF30" s="4"/>
      <c r="AG30" s="4"/>
      <c r="AH30" s="4"/>
      <c r="AI30" s="4"/>
      <c r="AJ30" s="4"/>
      <c r="AK30" s="4"/>
      <c r="AL30" s="4"/>
      <c r="AM30" s="4"/>
      <c r="AN30" s="4"/>
      <c r="AO30" s="4"/>
      <c r="AP30" s="4"/>
    </row>
    <row r="31" spans="1:42" s="5" customFormat="1" ht="20.100000000000001" customHeight="1" outlineLevel="1">
      <c r="A31" s="17"/>
      <c r="B31" s="354"/>
      <c r="C31" s="355"/>
      <c r="D31" s="43"/>
      <c r="E31" s="43"/>
      <c r="F31" s="65"/>
      <c r="G31" s="359"/>
      <c r="H31" s="802"/>
      <c r="I31" s="802"/>
      <c r="J31" s="801"/>
      <c r="K31" s="100"/>
      <c r="L31" s="92"/>
      <c r="M31" s="127"/>
      <c r="N31" s="743"/>
      <c r="O31" s="579"/>
      <c r="P31" s="245"/>
      <c r="Q31" s="257"/>
      <c r="R31" s="257"/>
      <c r="S31" s="257"/>
      <c r="T31" s="129"/>
      <c r="U31" s="128"/>
      <c r="V31" s="96"/>
      <c r="W31" s="97"/>
      <c r="Y31" s="4"/>
      <c r="Z31" s="4"/>
      <c r="AA31" s="4"/>
      <c r="AB31" s="4"/>
      <c r="AC31" s="4"/>
      <c r="AD31" s="4"/>
      <c r="AE31" s="4"/>
      <c r="AF31" s="4"/>
      <c r="AG31" s="4"/>
      <c r="AH31" s="4"/>
      <c r="AI31" s="4"/>
      <c r="AJ31" s="4"/>
      <c r="AK31" s="4"/>
      <c r="AL31" s="4"/>
      <c r="AM31" s="4"/>
      <c r="AN31" s="4"/>
      <c r="AO31" s="4"/>
      <c r="AP31" s="4"/>
    </row>
    <row r="32" spans="1:42" s="5" customFormat="1" ht="20.100000000000001" customHeight="1" outlineLevel="1">
      <c r="A32" s="17"/>
      <c r="B32" s="354"/>
      <c r="C32" s="355"/>
      <c r="D32" s="43"/>
      <c r="E32" s="43"/>
      <c r="F32" s="65"/>
      <c r="G32" s="359"/>
      <c r="H32" s="802"/>
      <c r="I32" s="802"/>
      <c r="J32" s="801"/>
      <c r="K32" s="100"/>
      <c r="L32" s="92"/>
      <c r="M32" s="127"/>
      <c r="N32" s="743"/>
      <c r="O32" s="579"/>
      <c r="P32" s="245"/>
      <c r="Q32" s="257"/>
      <c r="R32" s="257"/>
      <c r="S32" s="257"/>
      <c r="T32" s="129"/>
      <c r="U32" s="128"/>
      <c r="V32" s="96"/>
      <c r="W32" s="97"/>
      <c r="Y32" s="4"/>
      <c r="Z32" s="4"/>
      <c r="AA32" s="4"/>
      <c r="AB32" s="4"/>
      <c r="AC32" s="4"/>
      <c r="AD32" s="4"/>
      <c r="AE32" s="4"/>
      <c r="AF32" s="4"/>
      <c r="AG32" s="4"/>
      <c r="AH32" s="4"/>
      <c r="AI32" s="4"/>
      <c r="AJ32" s="4"/>
      <c r="AK32" s="4"/>
      <c r="AL32" s="4"/>
      <c r="AM32" s="4"/>
      <c r="AN32" s="4"/>
      <c r="AO32" s="4"/>
      <c r="AP32" s="4"/>
    </row>
    <row r="33" spans="1:42" s="5" customFormat="1" ht="20.100000000000001" customHeight="1" outlineLevel="1">
      <c r="A33" s="17"/>
      <c r="B33" s="354"/>
      <c r="C33" s="355"/>
      <c r="D33" s="43"/>
      <c r="E33" s="43"/>
      <c r="F33" s="65"/>
      <c r="G33" s="359"/>
      <c r="H33" s="802"/>
      <c r="I33" s="802"/>
      <c r="J33" s="801"/>
      <c r="K33" s="100"/>
      <c r="L33" s="92"/>
      <c r="M33" s="127"/>
      <c r="N33" s="743"/>
      <c r="O33" s="579"/>
      <c r="P33" s="245"/>
      <c r="Q33" s="257"/>
      <c r="R33" s="257"/>
      <c r="S33" s="257"/>
      <c r="T33" s="129"/>
      <c r="U33" s="128"/>
      <c r="V33" s="96"/>
      <c r="W33" s="97"/>
      <c r="Y33" s="4"/>
      <c r="Z33" s="4"/>
      <c r="AA33" s="4"/>
      <c r="AB33" s="4"/>
      <c r="AC33" s="4"/>
      <c r="AD33" s="4"/>
      <c r="AE33" s="4"/>
      <c r="AF33" s="4"/>
      <c r="AG33" s="4"/>
      <c r="AH33" s="4"/>
      <c r="AI33" s="4"/>
      <c r="AJ33" s="4"/>
      <c r="AK33" s="4"/>
      <c r="AL33" s="4"/>
      <c r="AM33" s="4"/>
      <c r="AN33" s="4"/>
      <c r="AO33" s="4"/>
      <c r="AP33" s="4"/>
    </row>
    <row r="34" spans="1:42" s="5" customFormat="1" ht="20.100000000000001" customHeight="1" outlineLevel="1">
      <c r="A34" s="17"/>
      <c r="B34" s="354"/>
      <c r="C34" s="355"/>
      <c r="D34" s="43"/>
      <c r="E34" s="43"/>
      <c r="F34" s="65"/>
      <c r="G34" s="359"/>
      <c r="H34" s="802"/>
      <c r="I34" s="802"/>
      <c r="J34" s="801"/>
      <c r="K34" s="100"/>
      <c r="L34" s="92"/>
      <c r="M34" s="127"/>
      <c r="N34" s="743"/>
      <c r="O34" s="579"/>
      <c r="P34" s="245"/>
      <c r="Q34" s="257"/>
      <c r="R34" s="257"/>
      <c r="S34" s="257"/>
      <c r="T34" s="129"/>
      <c r="U34" s="128"/>
      <c r="V34" s="96"/>
      <c r="W34" s="97"/>
      <c r="Y34" s="4"/>
      <c r="Z34" s="4"/>
      <c r="AA34" s="4"/>
      <c r="AB34" s="4"/>
      <c r="AC34" s="4"/>
      <c r="AD34" s="4"/>
      <c r="AE34" s="4"/>
      <c r="AF34" s="4"/>
      <c r="AG34" s="4"/>
      <c r="AH34" s="4"/>
      <c r="AI34" s="4"/>
      <c r="AJ34" s="4"/>
      <c r="AK34" s="4"/>
      <c r="AL34" s="4"/>
      <c r="AM34" s="4"/>
      <c r="AN34" s="4"/>
      <c r="AO34" s="4"/>
      <c r="AP34" s="4"/>
    </row>
    <row r="35" spans="1:42" s="5" customFormat="1" ht="20.100000000000001" customHeight="1" outlineLevel="1">
      <c r="A35" s="17"/>
      <c r="B35" s="354"/>
      <c r="C35" s="355"/>
      <c r="D35" s="43"/>
      <c r="E35" s="43"/>
      <c r="F35" s="65"/>
      <c r="G35" s="359"/>
      <c r="H35" s="802"/>
      <c r="I35" s="802"/>
      <c r="J35" s="801"/>
      <c r="K35" s="100"/>
      <c r="L35" s="92"/>
      <c r="M35" s="127"/>
      <c r="N35" s="831"/>
      <c r="O35" s="744"/>
      <c r="P35" s="245"/>
      <c r="Q35" s="245"/>
      <c r="R35" s="245"/>
      <c r="S35" s="245"/>
      <c r="T35" s="129"/>
      <c r="U35" s="128"/>
      <c r="V35" s="96"/>
      <c r="W35" s="97"/>
      <c r="Y35" s="4"/>
      <c r="Z35" s="4"/>
      <c r="AA35" s="4"/>
      <c r="AB35" s="4"/>
      <c r="AC35" s="4"/>
      <c r="AD35" s="4"/>
      <c r="AE35" s="4"/>
      <c r="AF35" s="4"/>
      <c r="AG35" s="4"/>
      <c r="AH35" s="4"/>
      <c r="AI35" s="4"/>
      <c r="AJ35" s="4"/>
      <c r="AK35" s="4"/>
      <c r="AL35" s="4"/>
      <c r="AM35" s="4"/>
      <c r="AN35" s="4"/>
      <c r="AO35" s="4"/>
      <c r="AP35" s="4"/>
    </row>
    <row r="36" spans="1:42" s="5" customFormat="1" ht="20.100000000000001" customHeight="1" outlineLevel="1">
      <c r="A36" s="17"/>
      <c r="B36" s="354"/>
      <c r="C36" s="355"/>
      <c r="D36" s="43"/>
      <c r="E36" s="43"/>
      <c r="F36" s="65"/>
      <c r="G36" s="359"/>
      <c r="H36" s="802"/>
      <c r="I36" s="802"/>
      <c r="J36" s="801"/>
      <c r="K36" s="100"/>
      <c r="L36" s="92"/>
      <c r="M36" s="127"/>
      <c r="N36" s="831"/>
      <c r="O36" s="744"/>
      <c r="P36" s="245"/>
      <c r="Q36" s="245"/>
      <c r="R36" s="245"/>
      <c r="S36" s="245"/>
      <c r="T36" s="129"/>
      <c r="U36" s="128"/>
      <c r="V36" s="96"/>
      <c r="W36" s="97"/>
      <c r="Y36" s="4"/>
      <c r="Z36" s="4"/>
      <c r="AA36" s="4"/>
      <c r="AB36" s="4"/>
      <c r="AC36" s="4"/>
      <c r="AD36" s="4"/>
      <c r="AE36" s="4"/>
      <c r="AF36" s="4"/>
      <c r="AG36" s="4"/>
      <c r="AH36" s="4"/>
      <c r="AI36" s="4"/>
      <c r="AJ36" s="4"/>
      <c r="AK36" s="4"/>
      <c r="AL36" s="4"/>
      <c r="AM36" s="4"/>
      <c r="AN36" s="4"/>
      <c r="AO36" s="4"/>
      <c r="AP36" s="4"/>
    </row>
    <row r="37" spans="1:42" s="5" customFormat="1" ht="20.100000000000001" customHeight="1" outlineLevel="1">
      <c r="A37" s="17"/>
      <c r="B37" s="354"/>
      <c r="C37" s="355"/>
      <c r="D37" s="43"/>
      <c r="E37" s="43"/>
      <c r="F37" s="65"/>
      <c r="G37" s="359"/>
      <c r="H37" s="802"/>
      <c r="I37" s="802"/>
      <c r="J37" s="801"/>
      <c r="K37" s="100"/>
      <c r="L37" s="92"/>
      <c r="M37" s="127"/>
      <c r="N37" s="831"/>
      <c r="O37" s="744"/>
      <c r="P37" s="245"/>
      <c r="Q37" s="245"/>
      <c r="R37" s="245"/>
      <c r="S37" s="245"/>
      <c r="T37" s="129"/>
      <c r="U37" s="128"/>
      <c r="V37" s="96"/>
      <c r="W37" s="97"/>
      <c r="Y37" s="4"/>
      <c r="Z37" s="4"/>
      <c r="AA37" s="4"/>
      <c r="AB37" s="4"/>
      <c r="AC37" s="4"/>
      <c r="AD37" s="4"/>
      <c r="AE37" s="4"/>
      <c r="AF37" s="4"/>
      <c r="AG37" s="4"/>
      <c r="AH37" s="4"/>
      <c r="AI37" s="4"/>
      <c r="AJ37" s="4"/>
      <c r="AK37" s="4"/>
      <c r="AL37" s="4"/>
      <c r="AM37" s="4"/>
      <c r="AN37" s="4"/>
      <c r="AO37" s="4"/>
      <c r="AP37" s="4"/>
    </row>
    <row r="38" spans="1:42" s="5" customFormat="1" ht="20.100000000000001" customHeight="1" outlineLevel="1">
      <c r="A38" s="17"/>
      <c r="B38" s="354"/>
      <c r="C38" s="355"/>
      <c r="D38" s="43"/>
      <c r="E38" s="43"/>
      <c r="F38" s="65"/>
      <c r="G38" s="359"/>
      <c r="H38" s="802"/>
      <c r="I38" s="802"/>
      <c r="J38" s="801"/>
      <c r="K38" s="100"/>
      <c r="L38" s="92"/>
      <c r="M38" s="127"/>
      <c r="N38" s="831"/>
      <c r="O38" s="744"/>
      <c r="P38" s="245"/>
      <c r="Q38" s="245"/>
      <c r="R38" s="245"/>
      <c r="S38" s="245"/>
      <c r="T38" s="129"/>
      <c r="U38" s="128"/>
      <c r="V38" s="96"/>
      <c r="W38" s="97"/>
      <c r="Y38" s="4"/>
      <c r="Z38" s="4"/>
      <c r="AA38" s="4"/>
      <c r="AB38" s="4"/>
      <c r="AC38" s="4"/>
      <c r="AD38" s="4"/>
      <c r="AE38" s="4"/>
      <c r="AF38" s="4"/>
      <c r="AG38" s="4"/>
      <c r="AH38" s="4"/>
      <c r="AI38" s="4"/>
      <c r="AJ38" s="4"/>
      <c r="AK38" s="4"/>
      <c r="AL38" s="4"/>
      <c r="AM38" s="4"/>
      <c r="AN38" s="4"/>
      <c r="AO38" s="4"/>
      <c r="AP38" s="4"/>
    </row>
    <row r="39" spans="1:42" s="5" customFormat="1" ht="20.100000000000001" customHeight="1" outlineLevel="1">
      <c r="A39" s="17"/>
      <c r="B39" s="354"/>
      <c r="C39" s="355"/>
      <c r="D39" s="43"/>
      <c r="E39" s="43"/>
      <c r="F39" s="65"/>
      <c r="G39" s="359"/>
      <c r="H39" s="802"/>
      <c r="I39" s="802"/>
      <c r="J39" s="801"/>
      <c r="K39" s="100"/>
      <c r="L39" s="92"/>
      <c r="M39" s="127"/>
      <c r="N39" s="831"/>
      <c r="O39" s="744"/>
      <c r="P39" s="245"/>
      <c r="Q39" s="245"/>
      <c r="R39" s="245"/>
      <c r="S39" s="245"/>
      <c r="T39" s="129"/>
      <c r="U39" s="128"/>
      <c r="V39" s="96"/>
      <c r="W39" s="97"/>
      <c r="Y39" s="4"/>
      <c r="Z39" s="4"/>
      <c r="AA39" s="4"/>
      <c r="AB39" s="4"/>
      <c r="AC39" s="4"/>
      <c r="AD39" s="4"/>
      <c r="AE39" s="4"/>
      <c r="AF39" s="4"/>
      <c r="AG39" s="4"/>
      <c r="AH39" s="4"/>
      <c r="AI39" s="4"/>
      <c r="AJ39" s="4"/>
      <c r="AK39" s="4"/>
      <c r="AL39" s="4"/>
      <c r="AM39" s="4"/>
      <c r="AN39" s="4"/>
      <c r="AO39" s="4"/>
      <c r="AP39" s="4"/>
    </row>
    <row r="40" spans="1:42" s="5" customFormat="1" ht="20.100000000000001" customHeight="1" outlineLevel="1">
      <c r="A40" s="17"/>
      <c r="B40" s="354"/>
      <c r="C40" s="355"/>
      <c r="D40" s="43"/>
      <c r="E40" s="43"/>
      <c r="F40" s="65"/>
      <c r="G40" s="359"/>
      <c r="H40" s="802"/>
      <c r="I40" s="802"/>
      <c r="J40" s="801"/>
      <c r="K40" s="100"/>
      <c r="L40" s="92"/>
      <c r="M40" s="127"/>
      <c r="N40" s="831"/>
      <c r="O40" s="744"/>
      <c r="P40" s="245"/>
      <c r="Q40" s="245"/>
      <c r="R40" s="245"/>
      <c r="S40" s="245"/>
      <c r="T40" s="129"/>
      <c r="U40" s="128"/>
      <c r="V40" s="96"/>
      <c r="W40" s="97"/>
      <c r="Y40" s="4"/>
      <c r="Z40" s="4"/>
      <c r="AA40" s="4"/>
      <c r="AB40" s="4"/>
      <c r="AC40" s="4"/>
      <c r="AD40" s="4"/>
      <c r="AE40" s="4"/>
      <c r="AF40" s="4"/>
      <c r="AG40" s="4"/>
      <c r="AH40" s="4"/>
      <c r="AI40" s="4"/>
      <c r="AJ40" s="4"/>
      <c r="AK40" s="4"/>
      <c r="AL40" s="4"/>
      <c r="AM40" s="4"/>
      <c r="AN40" s="4"/>
      <c r="AO40" s="4"/>
      <c r="AP40" s="4"/>
    </row>
    <row r="41" spans="1:42" s="5" customFormat="1" ht="20.100000000000001" customHeight="1" outlineLevel="1">
      <c r="A41" s="17"/>
      <c r="B41" s="354"/>
      <c r="C41" s="355"/>
      <c r="D41" s="43"/>
      <c r="E41" s="43"/>
      <c r="F41" s="65"/>
      <c r="G41" s="359"/>
      <c r="H41" s="802"/>
      <c r="I41" s="802"/>
      <c r="J41" s="801"/>
      <c r="K41" s="100"/>
      <c r="L41" s="92"/>
      <c r="M41" s="127"/>
      <c r="N41" s="831"/>
      <c r="O41" s="744"/>
      <c r="P41" s="245"/>
      <c r="Q41" s="245"/>
      <c r="R41" s="245"/>
      <c r="S41" s="245"/>
      <c r="T41" s="129"/>
      <c r="U41" s="128"/>
      <c r="V41" s="96"/>
      <c r="W41" s="97"/>
      <c r="Y41" s="4"/>
      <c r="Z41" s="4"/>
      <c r="AA41" s="4"/>
      <c r="AB41" s="4"/>
      <c r="AC41" s="4"/>
      <c r="AD41" s="4"/>
      <c r="AE41" s="4"/>
      <c r="AF41" s="4"/>
      <c r="AG41" s="4"/>
      <c r="AH41" s="4"/>
      <c r="AI41" s="4"/>
      <c r="AJ41" s="4"/>
      <c r="AK41" s="4"/>
      <c r="AL41" s="4"/>
      <c r="AM41" s="4"/>
      <c r="AN41" s="4"/>
      <c r="AO41" s="4"/>
      <c r="AP41" s="4"/>
    </row>
    <row r="42" spans="1:42" s="5" customFormat="1" ht="20.100000000000001" customHeight="1" outlineLevel="1">
      <c r="A42" s="17"/>
      <c r="B42" s="354"/>
      <c r="C42" s="355"/>
      <c r="D42" s="43"/>
      <c r="E42" s="43"/>
      <c r="F42" s="65"/>
      <c r="G42" s="359"/>
      <c r="H42" s="802"/>
      <c r="I42" s="802"/>
      <c r="J42" s="801"/>
      <c r="K42" s="100"/>
      <c r="L42" s="92"/>
      <c r="M42" s="127"/>
      <c r="N42" s="831"/>
      <c r="O42" s="744"/>
      <c r="P42" s="245"/>
      <c r="Q42" s="245"/>
      <c r="R42" s="245"/>
      <c r="S42" s="245"/>
      <c r="T42" s="129"/>
      <c r="U42" s="128"/>
      <c r="V42" s="96"/>
      <c r="W42" s="97"/>
      <c r="Y42" s="4"/>
      <c r="Z42" s="4"/>
      <c r="AA42" s="4"/>
      <c r="AB42" s="4"/>
      <c r="AC42" s="4"/>
      <c r="AD42" s="4"/>
      <c r="AE42" s="4"/>
      <c r="AF42" s="4"/>
      <c r="AG42" s="4"/>
      <c r="AH42" s="4"/>
      <c r="AI42" s="4"/>
      <c r="AJ42" s="4"/>
      <c r="AK42" s="4"/>
      <c r="AL42" s="4"/>
      <c r="AM42" s="4"/>
      <c r="AN42" s="4"/>
      <c r="AO42" s="4"/>
      <c r="AP42" s="4"/>
    </row>
    <row r="43" spans="1:42" s="5" customFormat="1" ht="20.100000000000001" customHeight="1" outlineLevel="1">
      <c r="A43" s="17"/>
      <c r="B43" s="354"/>
      <c r="C43" s="355"/>
      <c r="D43" s="43"/>
      <c r="E43" s="43"/>
      <c r="F43" s="65"/>
      <c r="G43" s="359"/>
      <c r="H43" s="802"/>
      <c r="I43" s="802"/>
      <c r="J43" s="801"/>
      <c r="K43" s="100"/>
      <c r="L43" s="92"/>
      <c r="M43" s="127"/>
      <c r="N43" s="831"/>
      <c r="O43" s="744"/>
      <c r="P43" s="245"/>
      <c r="Q43" s="245"/>
      <c r="R43" s="245"/>
      <c r="S43" s="245"/>
      <c r="T43" s="129"/>
      <c r="U43" s="128"/>
      <c r="V43" s="96"/>
      <c r="W43" s="97"/>
      <c r="Y43" s="4"/>
      <c r="Z43" s="4"/>
      <c r="AA43" s="4"/>
      <c r="AB43" s="4"/>
      <c r="AC43" s="4"/>
      <c r="AD43" s="4"/>
      <c r="AE43" s="4"/>
      <c r="AF43" s="4"/>
      <c r="AG43" s="4"/>
      <c r="AH43" s="4"/>
      <c r="AI43" s="4"/>
      <c r="AJ43" s="4"/>
      <c r="AK43" s="4"/>
      <c r="AL43" s="4"/>
      <c r="AM43" s="4"/>
      <c r="AN43" s="4"/>
      <c r="AO43" s="4"/>
      <c r="AP43" s="4"/>
    </row>
    <row r="44" spans="1:42" s="5" customFormat="1" ht="20.100000000000001" customHeight="1" outlineLevel="1">
      <c r="A44" s="17"/>
      <c r="B44" s="354"/>
      <c r="C44" s="355"/>
      <c r="D44" s="43"/>
      <c r="E44" s="43"/>
      <c r="F44" s="65"/>
      <c r="G44" s="359"/>
      <c r="H44" s="802"/>
      <c r="I44" s="802"/>
      <c r="J44" s="801"/>
      <c r="K44" s="100"/>
      <c r="L44" s="92"/>
      <c r="M44" s="127"/>
      <c r="N44" s="831"/>
      <c r="O44" s="744"/>
      <c r="P44" s="245"/>
      <c r="Q44" s="245"/>
      <c r="R44" s="245"/>
      <c r="S44" s="245"/>
      <c r="T44" s="129"/>
      <c r="U44" s="128"/>
      <c r="V44" s="96"/>
      <c r="W44" s="97"/>
      <c r="Y44" s="4"/>
      <c r="Z44" s="4"/>
      <c r="AA44" s="4"/>
      <c r="AB44" s="4"/>
      <c r="AC44" s="4"/>
      <c r="AD44" s="4"/>
      <c r="AE44" s="4"/>
      <c r="AF44" s="4"/>
      <c r="AG44" s="4"/>
      <c r="AH44" s="4"/>
      <c r="AI44" s="4"/>
      <c r="AJ44" s="4"/>
      <c r="AK44" s="4"/>
      <c r="AL44" s="4"/>
      <c r="AM44" s="4"/>
      <c r="AN44" s="4"/>
      <c r="AO44" s="4"/>
      <c r="AP44" s="4"/>
    </row>
    <row r="45" spans="1:42" s="5" customFormat="1" ht="20.100000000000001" customHeight="1" outlineLevel="1">
      <c r="A45" s="17"/>
      <c r="B45" s="354"/>
      <c r="C45" s="355"/>
      <c r="D45" s="43"/>
      <c r="E45" s="43"/>
      <c r="F45" s="65"/>
      <c r="G45" s="359"/>
      <c r="H45" s="802"/>
      <c r="I45" s="802"/>
      <c r="J45" s="801"/>
      <c r="K45" s="100"/>
      <c r="L45" s="92"/>
      <c r="M45" s="127"/>
      <c r="N45" s="831"/>
      <c r="O45" s="744"/>
      <c r="P45" s="245"/>
      <c r="Q45" s="245"/>
      <c r="R45" s="245"/>
      <c r="S45" s="245"/>
      <c r="T45" s="129"/>
      <c r="U45" s="128"/>
      <c r="V45" s="96"/>
      <c r="W45" s="97"/>
      <c r="Y45" s="4"/>
      <c r="Z45" s="4"/>
      <c r="AA45" s="4"/>
      <c r="AB45" s="4"/>
      <c r="AC45" s="4"/>
      <c r="AD45" s="4"/>
      <c r="AE45" s="4"/>
      <c r="AF45" s="4"/>
      <c r="AG45" s="4"/>
      <c r="AH45" s="4"/>
      <c r="AI45" s="4"/>
      <c r="AJ45" s="4"/>
      <c r="AK45" s="4"/>
      <c r="AL45" s="4"/>
      <c r="AM45" s="4"/>
      <c r="AN45" s="4"/>
      <c r="AO45" s="4"/>
      <c r="AP45" s="4"/>
    </row>
    <row r="46" spans="1:42" s="5" customFormat="1" ht="20.100000000000001" customHeight="1" outlineLevel="1">
      <c r="A46" s="17"/>
      <c r="B46" s="354"/>
      <c r="C46" s="355"/>
      <c r="D46" s="43"/>
      <c r="E46" s="43"/>
      <c r="F46" s="65"/>
      <c r="G46" s="359"/>
      <c r="H46" s="802"/>
      <c r="I46" s="802"/>
      <c r="J46" s="801"/>
      <c r="K46" s="100"/>
      <c r="L46" s="92"/>
      <c r="M46" s="127"/>
      <c r="N46" s="831"/>
      <c r="O46" s="744"/>
      <c r="P46" s="245"/>
      <c r="Q46" s="245"/>
      <c r="R46" s="245"/>
      <c r="S46" s="245"/>
      <c r="T46" s="129"/>
      <c r="U46" s="128"/>
      <c r="V46" s="96"/>
      <c r="W46" s="97"/>
      <c r="Y46" s="4"/>
      <c r="Z46" s="4"/>
      <c r="AA46" s="4"/>
      <c r="AB46" s="4"/>
      <c r="AC46" s="4"/>
      <c r="AD46" s="4"/>
      <c r="AE46" s="4"/>
      <c r="AF46" s="4"/>
      <c r="AG46" s="4"/>
      <c r="AH46" s="4"/>
      <c r="AI46" s="4"/>
      <c r="AJ46" s="4"/>
      <c r="AK46" s="4"/>
      <c r="AL46" s="4"/>
      <c r="AM46" s="4"/>
      <c r="AN46" s="4"/>
      <c r="AO46" s="4"/>
      <c r="AP46" s="4"/>
    </row>
    <row r="47" spans="1:42" s="5" customFormat="1" ht="20.100000000000001" customHeight="1" outlineLevel="1">
      <c r="A47" s="17"/>
      <c r="B47" s="354"/>
      <c r="C47" s="355"/>
      <c r="D47" s="43"/>
      <c r="E47" s="43"/>
      <c r="F47" s="65"/>
      <c r="G47" s="359"/>
      <c r="H47" s="802"/>
      <c r="I47" s="802"/>
      <c r="J47" s="801"/>
      <c r="K47" s="100"/>
      <c r="L47" s="92"/>
      <c r="M47" s="127"/>
      <c r="N47" s="831"/>
      <c r="O47" s="744"/>
      <c r="P47" s="245"/>
      <c r="Q47" s="245"/>
      <c r="R47" s="245"/>
      <c r="S47" s="245"/>
      <c r="T47" s="129"/>
      <c r="U47" s="128"/>
      <c r="V47" s="96"/>
      <c r="W47" s="97"/>
      <c r="Y47" s="4"/>
      <c r="Z47" s="4"/>
      <c r="AA47" s="4"/>
      <c r="AB47" s="4"/>
      <c r="AC47" s="4"/>
      <c r="AD47" s="4"/>
      <c r="AE47" s="4"/>
      <c r="AF47" s="4"/>
      <c r="AG47" s="4"/>
      <c r="AH47" s="4"/>
      <c r="AI47" s="4"/>
      <c r="AJ47" s="4"/>
      <c r="AK47" s="4"/>
      <c r="AL47" s="4"/>
      <c r="AM47" s="4"/>
      <c r="AN47" s="4"/>
      <c r="AO47" s="4"/>
      <c r="AP47" s="4"/>
    </row>
    <row r="48" spans="1:42" s="5" customFormat="1" ht="20.100000000000001" customHeight="1" outlineLevel="1">
      <c r="A48" s="17"/>
      <c r="B48" s="354"/>
      <c r="C48" s="355"/>
      <c r="D48" s="43"/>
      <c r="E48" s="43"/>
      <c r="F48" s="65"/>
      <c r="G48" s="359"/>
      <c r="H48" s="802"/>
      <c r="I48" s="802"/>
      <c r="J48" s="801"/>
      <c r="K48" s="100"/>
      <c r="L48" s="92"/>
      <c r="M48" s="127"/>
      <c r="N48" s="831"/>
      <c r="O48" s="744"/>
      <c r="P48" s="245"/>
      <c r="Q48" s="245"/>
      <c r="R48" s="245"/>
      <c r="S48" s="245"/>
      <c r="T48" s="129"/>
      <c r="U48" s="128"/>
      <c r="V48" s="96"/>
      <c r="W48" s="97"/>
      <c r="Y48" s="4"/>
      <c r="Z48" s="4"/>
      <c r="AA48" s="4"/>
      <c r="AB48" s="4"/>
      <c r="AC48" s="4"/>
      <c r="AD48" s="4"/>
      <c r="AE48" s="4"/>
      <c r="AF48" s="4"/>
      <c r="AG48" s="4"/>
      <c r="AH48" s="4"/>
      <c r="AI48" s="4"/>
      <c r="AJ48" s="4"/>
      <c r="AK48" s="4"/>
      <c r="AL48" s="4"/>
      <c r="AM48" s="4"/>
      <c r="AN48" s="4"/>
      <c r="AO48" s="4"/>
      <c r="AP48" s="4"/>
    </row>
    <row r="49" spans="1:61" s="5" customFormat="1" ht="20.100000000000001" customHeight="1" outlineLevel="2">
      <c r="A49" s="17"/>
      <c r="B49" s="354"/>
      <c r="C49" s="355"/>
      <c r="D49" s="43"/>
      <c r="E49" s="43"/>
      <c r="F49" s="65"/>
      <c r="G49" s="359"/>
      <c r="H49" s="802"/>
      <c r="I49" s="802"/>
      <c r="J49" s="801"/>
      <c r="K49" s="100"/>
      <c r="L49" s="92"/>
      <c r="M49" s="127"/>
      <c r="N49" s="831"/>
      <c r="O49" s="744"/>
      <c r="P49" s="245"/>
      <c r="Q49" s="245"/>
      <c r="R49" s="245"/>
      <c r="S49" s="245"/>
      <c r="T49" s="129"/>
      <c r="U49" s="128"/>
      <c r="V49" s="96"/>
      <c r="W49" s="97"/>
      <c r="Y49" s="4"/>
      <c r="Z49" s="4"/>
      <c r="AA49" s="4"/>
      <c r="AB49" s="4"/>
      <c r="AC49" s="4"/>
      <c r="AD49" s="4"/>
      <c r="AE49" s="4"/>
      <c r="AF49" s="4"/>
      <c r="AG49" s="4"/>
      <c r="AH49" s="4"/>
      <c r="AI49" s="4"/>
      <c r="AJ49" s="4"/>
      <c r="AK49" s="4"/>
      <c r="AL49" s="4"/>
      <c r="AM49" s="4"/>
      <c r="AN49" s="4"/>
      <c r="AO49" s="4"/>
      <c r="AP49" s="4"/>
      <c r="BI49" s="618"/>
    </row>
    <row r="50" spans="1:61" s="5" customFormat="1" ht="20.100000000000001" customHeight="1" outlineLevel="2">
      <c r="A50" s="17"/>
      <c r="B50" s="354"/>
      <c r="C50" s="355"/>
      <c r="D50" s="43"/>
      <c r="E50" s="43"/>
      <c r="F50" s="65"/>
      <c r="G50" s="359"/>
      <c r="H50" s="802"/>
      <c r="I50" s="802"/>
      <c r="J50" s="801"/>
      <c r="K50" s="100"/>
      <c r="L50" s="92"/>
      <c r="M50" s="127"/>
      <c r="N50" s="831"/>
      <c r="O50" s="744"/>
      <c r="P50" s="245"/>
      <c r="Q50" s="245"/>
      <c r="R50" s="245"/>
      <c r="S50" s="245"/>
      <c r="T50" s="129"/>
      <c r="U50" s="128"/>
      <c r="V50" s="96"/>
      <c r="W50" s="97"/>
      <c r="Y50" s="4"/>
      <c r="Z50" s="4"/>
      <c r="AA50" s="4"/>
      <c r="AB50" s="4"/>
      <c r="AC50" s="4"/>
      <c r="AD50" s="4"/>
      <c r="AE50" s="4"/>
      <c r="AF50" s="4"/>
      <c r="AG50" s="4"/>
      <c r="AH50" s="4"/>
      <c r="AI50" s="4"/>
      <c r="AJ50" s="4"/>
      <c r="AK50" s="4"/>
      <c r="AL50" s="4"/>
      <c r="AM50" s="4"/>
      <c r="AN50" s="4"/>
      <c r="AO50" s="4"/>
      <c r="AP50" s="4"/>
      <c r="BI50" s="618"/>
    </row>
    <row r="51" spans="1:61" s="5" customFormat="1" ht="20.100000000000001" customHeight="1" outlineLevel="2">
      <c r="A51" s="17"/>
      <c r="B51" s="354"/>
      <c r="C51" s="355"/>
      <c r="D51" s="43"/>
      <c r="E51" s="43"/>
      <c r="F51" s="65"/>
      <c r="G51" s="359"/>
      <c r="H51" s="802"/>
      <c r="I51" s="802"/>
      <c r="J51" s="801"/>
      <c r="K51" s="100"/>
      <c r="L51" s="92"/>
      <c r="M51" s="127"/>
      <c r="N51" s="831"/>
      <c r="O51" s="744"/>
      <c r="P51" s="245"/>
      <c r="Q51" s="245"/>
      <c r="R51" s="245"/>
      <c r="S51" s="245"/>
      <c r="T51" s="129"/>
      <c r="U51" s="128"/>
      <c r="V51" s="96"/>
      <c r="W51" s="97"/>
      <c r="Y51" s="4"/>
      <c r="Z51" s="4"/>
      <c r="AA51" s="4"/>
      <c r="AB51" s="4"/>
      <c r="AC51" s="4"/>
      <c r="AD51" s="4"/>
      <c r="AE51" s="4"/>
      <c r="AF51" s="4"/>
      <c r="AG51" s="4"/>
      <c r="AH51" s="4"/>
      <c r="AI51" s="4"/>
      <c r="AJ51" s="4"/>
      <c r="AK51" s="4"/>
      <c r="AL51" s="4"/>
      <c r="AM51" s="4"/>
      <c r="AN51" s="4"/>
      <c r="AO51" s="4"/>
      <c r="AP51" s="4"/>
      <c r="BI51" s="618"/>
    </row>
    <row r="52" spans="1:61" s="5" customFormat="1" ht="20.100000000000001" customHeight="1" outlineLevel="2">
      <c r="A52" s="17"/>
      <c r="B52" s="354"/>
      <c r="C52" s="355"/>
      <c r="D52" s="43"/>
      <c r="E52" s="43"/>
      <c r="F52" s="65"/>
      <c r="G52" s="359"/>
      <c r="H52" s="802"/>
      <c r="I52" s="802"/>
      <c r="J52" s="801"/>
      <c r="K52" s="100"/>
      <c r="L52" s="92"/>
      <c r="M52" s="127"/>
      <c r="N52" s="831"/>
      <c r="O52" s="744"/>
      <c r="P52" s="245"/>
      <c r="Q52" s="245"/>
      <c r="R52" s="245"/>
      <c r="S52" s="245"/>
      <c r="T52" s="129"/>
      <c r="U52" s="128"/>
      <c r="V52" s="96"/>
      <c r="W52" s="97"/>
      <c r="Y52" s="4"/>
      <c r="Z52" s="4"/>
      <c r="AA52" s="4"/>
      <c r="AB52" s="4"/>
      <c r="AC52" s="4"/>
      <c r="AD52" s="4"/>
      <c r="AE52" s="4"/>
      <c r="AF52" s="4"/>
      <c r="AG52" s="4"/>
      <c r="AH52" s="4"/>
      <c r="AI52" s="4"/>
      <c r="AJ52" s="4"/>
      <c r="AK52" s="4"/>
      <c r="AL52" s="4"/>
      <c r="AM52" s="4"/>
      <c r="AN52" s="4"/>
      <c r="AO52" s="4"/>
      <c r="AP52" s="4"/>
      <c r="BI52" s="109"/>
    </row>
    <row r="53" spans="1:61" s="5" customFormat="1" ht="20.100000000000001" customHeight="1" outlineLevel="2">
      <c r="A53" s="17"/>
      <c r="B53" s="354"/>
      <c r="C53" s="355"/>
      <c r="D53" s="43"/>
      <c r="E53" s="43"/>
      <c r="F53" s="65"/>
      <c r="G53" s="359"/>
      <c r="H53" s="802"/>
      <c r="I53" s="802"/>
      <c r="J53" s="801"/>
      <c r="K53" s="100"/>
      <c r="L53" s="92"/>
      <c r="M53" s="127"/>
      <c r="N53" s="831"/>
      <c r="O53" s="744"/>
      <c r="P53" s="245"/>
      <c r="Q53" s="245"/>
      <c r="R53" s="245"/>
      <c r="S53" s="245"/>
      <c r="T53" s="129"/>
      <c r="U53" s="128"/>
      <c r="V53" s="96"/>
      <c r="W53" s="97"/>
      <c r="Y53" s="4"/>
      <c r="Z53" s="4"/>
      <c r="AA53" s="4"/>
      <c r="AB53" s="4"/>
      <c r="AC53" s="4"/>
      <c r="AD53" s="4"/>
      <c r="AE53" s="4"/>
      <c r="AF53" s="4"/>
      <c r="AG53" s="4"/>
      <c r="AH53" s="4"/>
      <c r="AI53" s="4"/>
      <c r="AJ53" s="4"/>
      <c r="AK53" s="4"/>
      <c r="AL53" s="4"/>
      <c r="AM53" s="4"/>
      <c r="AN53" s="4"/>
      <c r="AO53" s="4"/>
      <c r="AP53" s="4"/>
      <c r="BI53" s="109"/>
    </row>
    <row r="54" spans="1:61" s="5" customFormat="1" ht="20.100000000000001" customHeight="1" outlineLevel="2">
      <c r="A54" s="17"/>
      <c r="B54" s="354"/>
      <c r="C54" s="355"/>
      <c r="D54" s="43"/>
      <c r="E54" s="43"/>
      <c r="F54" s="65"/>
      <c r="G54" s="359"/>
      <c r="H54" s="802"/>
      <c r="I54" s="802"/>
      <c r="J54" s="801"/>
      <c r="K54" s="100"/>
      <c r="L54" s="92"/>
      <c r="M54" s="127"/>
      <c r="N54" s="831"/>
      <c r="O54" s="744"/>
      <c r="P54" s="245"/>
      <c r="Q54" s="245"/>
      <c r="R54" s="245"/>
      <c r="S54" s="245"/>
      <c r="T54" s="129"/>
      <c r="U54" s="128"/>
      <c r="V54" s="96"/>
      <c r="W54" s="97"/>
      <c r="Y54" s="4"/>
      <c r="Z54" s="4"/>
      <c r="AA54" s="4"/>
      <c r="AB54" s="4"/>
      <c r="AC54" s="4"/>
      <c r="AD54" s="4"/>
      <c r="AE54" s="4"/>
      <c r="AF54" s="4"/>
      <c r="AG54" s="4"/>
      <c r="AH54" s="4"/>
      <c r="AI54" s="4"/>
      <c r="AJ54" s="4"/>
      <c r="AK54" s="4"/>
      <c r="AL54" s="4"/>
      <c r="AM54" s="4"/>
      <c r="AN54" s="4"/>
      <c r="AO54" s="4"/>
      <c r="AP54" s="4"/>
      <c r="BI54" s="109"/>
    </row>
    <row r="55" spans="1:61" s="5" customFormat="1" ht="20.100000000000001" customHeight="1" outlineLevel="2">
      <c r="A55" s="17"/>
      <c r="B55" s="354"/>
      <c r="C55" s="355"/>
      <c r="D55" s="43"/>
      <c r="E55" s="43"/>
      <c r="F55" s="65"/>
      <c r="G55" s="359"/>
      <c r="H55" s="802"/>
      <c r="I55" s="802"/>
      <c r="J55" s="801"/>
      <c r="K55" s="100"/>
      <c r="L55" s="92"/>
      <c r="M55" s="127"/>
      <c r="N55" s="831"/>
      <c r="O55" s="744"/>
      <c r="P55" s="245"/>
      <c r="Q55" s="245"/>
      <c r="R55" s="245"/>
      <c r="S55" s="245"/>
      <c r="T55" s="129"/>
      <c r="U55" s="128"/>
      <c r="V55" s="96"/>
      <c r="W55" s="97"/>
      <c r="Y55" s="4"/>
      <c r="Z55" s="4"/>
      <c r="AA55" s="4"/>
      <c r="AB55" s="4"/>
      <c r="AC55" s="4"/>
      <c r="AD55" s="4"/>
      <c r="AE55" s="4"/>
      <c r="AF55" s="4"/>
      <c r="AG55" s="4"/>
      <c r="AH55" s="4"/>
      <c r="AI55" s="4"/>
      <c r="AJ55" s="4"/>
      <c r="AK55" s="4"/>
      <c r="AL55" s="4"/>
      <c r="AM55" s="4"/>
      <c r="AN55" s="4"/>
      <c r="AO55" s="4"/>
      <c r="AP55" s="4"/>
      <c r="BI55" s="109"/>
    </row>
    <row r="56" spans="1:61" s="5" customFormat="1" ht="20.100000000000001" customHeight="1" outlineLevel="2">
      <c r="A56" s="17"/>
      <c r="B56" s="354"/>
      <c r="C56" s="355"/>
      <c r="D56" s="43"/>
      <c r="E56" s="43"/>
      <c r="F56" s="65"/>
      <c r="G56" s="359"/>
      <c r="H56" s="802"/>
      <c r="I56" s="802"/>
      <c r="J56" s="801"/>
      <c r="K56" s="100"/>
      <c r="L56" s="92"/>
      <c r="M56" s="127"/>
      <c r="N56" s="831"/>
      <c r="O56" s="744"/>
      <c r="P56" s="245"/>
      <c r="Q56" s="245"/>
      <c r="R56" s="245"/>
      <c r="S56" s="245"/>
      <c r="T56" s="129"/>
      <c r="U56" s="128"/>
      <c r="V56" s="96"/>
      <c r="W56" s="97"/>
      <c r="Y56" s="4"/>
      <c r="Z56" s="4"/>
      <c r="AA56" s="4"/>
      <c r="AB56" s="4"/>
      <c r="AC56" s="4"/>
      <c r="AD56" s="4"/>
      <c r="AE56" s="4"/>
      <c r="AF56" s="4"/>
      <c r="AG56" s="4"/>
      <c r="AH56" s="4"/>
      <c r="AI56" s="4"/>
      <c r="AJ56" s="4"/>
      <c r="AK56" s="4"/>
      <c r="AL56" s="4"/>
      <c r="AM56" s="4"/>
      <c r="AN56" s="4"/>
      <c r="AO56" s="4"/>
      <c r="AP56" s="4"/>
      <c r="BI56" s="109"/>
    </row>
    <row r="57" spans="1:61" s="5" customFormat="1" ht="20.100000000000001" customHeight="1" outlineLevel="2">
      <c r="A57" s="17"/>
      <c r="B57" s="354"/>
      <c r="C57" s="355"/>
      <c r="D57" s="43"/>
      <c r="E57" s="43"/>
      <c r="F57" s="65"/>
      <c r="G57" s="359"/>
      <c r="H57" s="802"/>
      <c r="I57" s="802"/>
      <c r="J57" s="801"/>
      <c r="K57" s="100"/>
      <c r="L57" s="92"/>
      <c r="M57" s="127"/>
      <c r="N57" s="831"/>
      <c r="O57" s="744"/>
      <c r="P57" s="245"/>
      <c r="Q57" s="245"/>
      <c r="R57" s="245"/>
      <c r="S57" s="245"/>
      <c r="T57" s="129"/>
      <c r="U57" s="128"/>
      <c r="V57" s="96"/>
      <c r="W57" s="97"/>
      <c r="Y57" s="4"/>
      <c r="Z57" s="4"/>
      <c r="AA57" s="4"/>
      <c r="AB57" s="4"/>
      <c r="AC57" s="4"/>
      <c r="AD57" s="4"/>
      <c r="AE57" s="4"/>
      <c r="AF57" s="4"/>
      <c r="AG57" s="4"/>
      <c r="AH57" s="4"/>
      <c r="AI57" s="4"/>
      <c r="AJ57" s="4"/>
      <c r="AK57" s="4"/>
      <c r="AL57" s="4"/>
      <c r="AM57" s="4"/>
      <c r="AN57" s="4"/>
      <c r="AO57" s="4"/>
      <c r="AP57" s="4"/>
      <c r="BI57" s="109"/>
    </row>
    <row r="58" spans="1:61" s="5" customFormat="1" ht="20.100000000000001" customHeight="1" outlineLevel="2">
      <c r="A58" s="17"/>
      <c r="B58" s="354"/>
      <c r="C58" s="355"/>
      <c r="D58" s="43"/>
      <c r="E58" s="43"/>
      <c r="F58" s="65"/>
      <c r="G58" s="359"/>
      <c r="H58" s="802"/>
      <c r="I58" s="802"/>
      <c r="J58" s="801"/>
      <c r="K58" s="100"/>
      <c r="L58" s="92"/>
      <c r="M58" s="127"/>
      <c r="N58" s="831"/>
      <c r="O58" s="744"/>
      <c r="P58" s="245"/>
      <c r="Q58" s="245"/>
      <c r="R58" s="245"/>
      <c r="S58" s="245"/>
      <c r="T58" s="129"/>
      <c r="U58" s="128"/>
      <c r="V58" s="96"/>
      <c r="W58" s="97"/>
      <c r="Y58" s="4"/>
      <c r="Z58" s="4"/>
      <c r="AA58" s="4"/>
      <c r="AB58" s="4"/>
      <c r="AC58" s="4"/>
      <c r="AD58" s="4"/>
      <c r="AE58" s="4"/>
      <c r="AF58" s="4"/>
      <c r="AG58" s="4"/>
      <c r="AH58" s="4"/>
      <c r="AI58" s="4"/>
      <c r="AJ58" s="4"/>
      <c r="AK58" s="4"/>
      <c r="AL58" s="4"/>
      <c r="AM58" s="4"/>
      <c r="AN58" s="4"/>
      <c r="AO58" s="4"/>
      <c r="AP58" s="4"/>
      <c r="BI58" s="109"/>
    </row>
    <row r="59" spans="1:61" s="5" customFormat="1" ht="20.100000000000001" customHeight="1" outlineLevel="2">
      <c r="A59" s="17"/>
      <c r="B59" s="354"/>
      <c r="C59" s="355"/>
      <c r="D59" s="43"/>
      <c r="E59" s="43"/>
      <c r="F59" s="65"/>
      <c r="G59" s="359"/>
      <c r="H59" s="802"/>
      <c r="I59" s="802"/>
      <c r="J59" s="801"/>
      <c r="K59" s="100"/>
      <c r="L59" s="92"/>
      <c r="M59" s="127"/>
      <c r="N59" s="831"/>
      <c r="O59" s="744"/>
      <c r="P59" s="245"/>
      <c r="Q59" s="245"/>
      <c r="R59" s="245"/>
      <c r="S59" s="245"/>
      <c r="T59" s="129"/>
      <c r="U59" s="128"/>
      <c r="V59" s="96"/>
      <c r="W59" s="97"/>
      <c r="Y59" s="4"/>
      <c r="Z59" s="4"/>
      <c r="AA59" s="4"/>
      <c r="AB59" s="4"/>
      <c r="AC59" s="4"/>
      <c r="AD59" s="4"/>
      <c r="AE59" s="4"/>
      <c r="AF59" s="4"/>
      <c r="AG59" s="4"/>
      <c r="AH59" s="4"/>
      <c r="AI59" s="4"/>
      <c r="AJ59" s="4"/>
      <c r="AK59" s="4"/>
      <c r="AL59" s="4"/>
      <c r="AM59" s="4"/>
      <c r="AN59" s="4"/>
      <c r="AO59" s="4"/>
      <c r="AP59" s="4"/>
      <c r="BI59" s="109"/>
    </row>
    <row r="60" spans="1:61" s="5" customFormat="1" ht="20.100000000000001" customHeight="1" outlineLevel="2">
      <c r="A60" s="17"/>
      <c r="B60" s="354"/>
      <c r="C60" s="355"/>
      <c r="D60" s="43"/>
      <c r="E60" s="43"/>
      <c r="F60" s="65"/>
      <c r="G60" s="359"/>
      <c r="H60" s="802"/>
      <c r="I60" s="802"/>
      <c r="J60" s="801"/>
      <c r="K60" s="100"/>
      <c r="L60" s="92"/>
      <c r="M60" s="127"/>
      <c r="N60" s="831"/>
      <c r="O60" s="744"/>
      <c r="P60" s="245"/>
      <c r="Q60" s="245"/>
      <c r="R60" s="245"/>
      <c r="S60" s="245"/>
      <c r="T60" s="129"/>
      <c r="U60" s="128"/>
      <c r="V60" s="96"/>
      <c r="W60" s="97"/>
      <c r="Y60" s="4"/>
      <c r="Z60" s="4"/>
      <c r="AA60" s="4"/>
      <c r="AB60" s="4"/>
      <c r="AC60" s="4"/>
      <c r="AD60" s="4"/>
      <c r="AE60" s="4"/>
      <c r="AF60" s="4"/>
      <c r="AG60" s="4"/>
      <c r="AH60" s="4"/>
      <c r="AI60" s="4"/>
      <c r="AJ60" s="4"/>
      <c r="AK60" s="4"/>
      <c r="AL60" s="4"/>
      <c r="AM60" s="4"/>
      <c r="AN60" s="4"/>
      <c r="AO60" s="4"/>
      <c r="AP60" s="4"/>
      <c r="BI60" s="109"/>
    </row>
    <row r="61" spans="1:61" s="5" customFormat="1" ht="20.100000000000001" customHeight="1" outlineLevel="2">
      <c r="A61" s="17"/>
      <c r="B61" s="354"/>
      <c r="C61" s="355"/>
      <c r="D61" s="43"/>
      <c r="E61" s="43"/>
      <c r="F61" s="65"/>
      <c r="G61" s="359"/>
      <c r="H61" s="802"/>
      <c r="I61" s="802"/>
      <c r="J61" s="801"/>
      <c r="K61" s="100"/>
      <c r="L61" s="92"/>
      <c r="M61" s="127"/>
      <c r="N61" s="831"/>
      <c r="O61" s="744"/>
      <c r="P61" s="245"/>
      <c r="Q61" s="245"/>
      <c r="R61" s="245"/>
      <c r="S61" s="245"/>
      <c r="T61" s="129"/>
      <c r="U61" s="128"/>
      <c r="V61" s="96"/>
      <c r="W61" s="97"/>
      <c r="Y61" s="4"/>
      <c r="Z61" s="4"/>
      <c r="AA61" s="4"/>
      <c r="AB61" s="4"/>
      <c r="AC61" s="4"/>
      <c r="AD61" s="4"/>
      <c r="AE61" s="4"/>
      <c r="AF61" s="4"/>
      <c r="AG61" s="4"/>
      <c r="AH61" s="4"/>
      <c r="AI61" s="4"/>
      <c r="AJ61" s="4"/>
      <c r="AK61" s="4"/>
      <c r="AL61" s="4"/>
      <c r="AM61" s="4"/>
      <c r="AN61" s="4"/>
      <c r="AO61" s="4"/>
      <c r="AP61" s="4"/>
      <c r="BI61" s="109"/>
    </row>
    <row r="62" spans="1:61" s="5" customFormat="1" ht="20.100000000000001" customHeight="1" outlineLevel="2">
      <c r="A62" s="17"/>
      <c r="B62" s="354"/>
      <c r="C62" s="355"/>
      <c r="D62" s="43"/>
      <c r="E62" s="43"/>
      <c r="F62" s="65"/>
      <c r="G62" s="359"/>
      <c r="H62" s="802"/>
      <c r="I62" s="802"/>
      <c r="J62" s="801"/>
      <c r="K62" s="100"/>
      <c r="L62" s="92"/>
      <c r="M62" s="127"/>
      <c r="N62" s="831"/>
      <c r="O62" s="744"/>
      <c r="P62" s="245"/>
      <c r="Q62" s="245"/>
      <c r="R62" s="245"/>
      <c r="S62" s="245"/>
      <c r="T62" s="129"/>
      <c r="U62" s="128"/>
      <c r="V62" s="96"/>
      <c r="W62" s="97"/>
      <c r="Y62" s="4"/>
      <c r="Z62" s="4"/>
      <c r="AA62" s="4"/>
      <c r="AB62" s="4"/>
      <c r="AC62" s="4"/>
      <c r="AD62" s="4"/>
      <c r="AE62" s="4"/>
      <c r="AF62" s="4"/>
      <c r="AG62" s="4"/>
      <c r="AH62" s="4"/>
      <c r="AI62" s="4"/>
      <c r="AJ62" s="4"/>
      <c r="AK62" s="4"/>
      <c r="AL62" s="4"/>
      <c r="AM62" s="4"/>
      <c r="AN62" s="4"/>
      <c r="AO62" s="4"/>
      <c r="AP62" s="4"/>
      <c r="BI62" s="109"/>
    </row>
    <row r="63" spans="1:61" s="5" customFormat="1" ht="20.100000000000001" customHeight="1" outlineLevel="2">
      <c r="A63" s="17"/>
      <c r="B63" s="354"/>
      <c r="C63" s="355"/>
      <c r="D63" s="43"/>
      <c r="E63" s="43"/>
      <c r="F63" s="65"/>
      <c r="G63" s="359"/>
      <c r="H63" s="802"/>
      <c r="I63" s="802"/>
      <c r="J63" s="801"/>
      <c r="K63" s="100"/>
      <c r="L63" s="92"/>
      <c r="M63" s="127"/>
      <c r="N63" s="831"/>
      <c r="O63" s="744"/>
      <c r="P63" s="245"/>
      <c r="Q63" s="245"/>
      <c r="R63" s="245"/>
      <c r="S63" s="245"/>
      <c r="T63" s="129"/>
      <c r="U63" s="128"/>
      <c r="V63" s="96"/>
      <c r="W63" s="97"/>
      <c r="Y63" s="4"/>
      <c r="Z63" s="4"/>
      <c r="AA63" s="4"/>
      <c r="AB63" s="4"/>
      <c r="AC63" s="4"/>
      <c r="AD63" s="4"/>
      <c r="AE63" s="4"/>
      <c r="AF63" s="4"/>
      <c r="AG63" s="4"/>
      <c r="AH63" s="4"/>
      <c r="AI63" s="4"/>
      <c r="AJ63" s="4"/>
      <c r="AK63" s="4"/>
      <c r="AL63" s="4"/>
      <c r="AM63" s="4"/>
      <c r="AN63" s="4"/>
      <c r="AO63" s="4"/>
      <c r="AP63" s="4"/>
      <c r="BI63" s="109"/>
    </row>
    <row r="64" spans="1:61" s="5" customFormat="1" ht="20.100000000000001" customHeight="1" outlineLevel="2">
      <c r="A64" s="17"/>
      <c r="B64" s="354"/>
      <c r="C64" s="355"/>
      <c r="D64" s="43"/>
      <c r="E64" s="43"/>
      <c r="F64" s="65"/>
      <c r="G64" s="359"/>
      <c r="H64" s="802"/>
      <c r="I64" s="802"/>
      <c r="J64" s="801"/>
      <c r="K64" s="100"/>
      <c r="L64" s="92"/>
      <c r="M64" s="127"/>
      <c r="N64" s="831"/>
      <c r="O64" s="744"/>
      <c r="P64" s="245"/>
      <c r="Q64" s="245"/>
      <c r="R64" s="245"/>
      <c r="S64" s="245"/>
      <c r="T64" s="129"/>
      <c r="U64" s="128"/>
      <c r="V64" s="96"/>
      <c r="W64" s="97"/>
      <c r="Y64" s="4"/>
      <c r="Z64" s="4"/>
      <c r="AA64" s="4"/>
      <c r="AB64" s="4"/>
      <c r="AC64" s="4"/>
      <c r="AD64" s="4"/>
      <c r="AE64" s="4"/>
      <c r="AF64" s="4"/>
      <c r="AG64" s="4"/>
      <c r="AH64" s="4"/>
      <c r="AI64" s="4"/>
      <c r="AJ64" s="4"/>
      <c r="AK64" s="4"/>
      <c r="AL64" s="4"/>
      <c r="AM64" s="4"/>
      <c r="AN64" s="4"/>
      <c r="AO64" s="4"/>
      <c r="AP64" s="4"/>
      <c r="BI64" s="109"/>
    </row>
    <row r="65" spans="1:61" s="5" customFormat="1" ht="20.100000000000001" customHeight="1" outlineLevel="2">
      <c r="A65" s="17"/>
      <c r="B65" s="354"/>
      <c r="C65" s="355"/>
      <c r="D65" s="43"/>
      <c r="E65" s="43"/>
      <c r="F65" s="65"/>
      <c r="G65" s="359"/>
      <c r="H65" s="802"/>
      <c r="I65" s="802"/>
      <c r="J65" s="801"/>
      <c r="K65" s="100"/>
      <c r="L65" s="92"/>
      <c r="M65" s="127"/>
      <c r="N65" s="831"/>
      <c r="O65" s="744"/>
      <c r="P65" s="245"/>
      <c r="Q65" s="245"/>
      <c r="R65" s="245"/>
      <c r="S65" s="245"/>
      <c r="T65" s="129"/>
      <c r="U65" s="128"/>
      <c r="V65" s="96"/>
      <c r="W65" s="97"/>
      <c r="Y65" s="4"/>
      <c r="Z65" s="4"/>
      <c r="AA65" s="4"/>
      <c r="AB65" s="4"/>
      <c r="AC65" s="4"/>
      <c r="AD65" s="4"/>
      <c r="AE65" s="4"/>
      <c r="AF65" s="4"/>
      <c r="AG65" s="4"/>
      <c r="AH65" s="4"/>
      <c r="AI65" s="4"/>
      <c r="AJ65" s="4"/>
      <c r="AK65" s="4"/>
      <c r="AL65" s="4"/>
      <c r="AM65" s="4"/>
      <c r="AN65" s="4"/>
      <c r="AO65" s="4"/>
      <c r="AP65" s="4"/>
      <c r="BI65" s="109"/>
    </row>
    <row r="66" spans="1:61" s="5" customFormat="1" ht="20.100000000000001" customHeight="1" outlineLevel="2">
      <c r="A66" s="17"/>
      <c r="B66" s="354"/>
      <c r="C66" s="355"/>
      <c r="D66" s="43"/>
      <c r="E66" s="43"/>
      <c r="F66" s="65"/>
      <c r="G66" s="359"/>
      <c r="H66" s="802"/>
      <c r="I66" s="802"/>
      <c r="J66" s="801"/>
      <c r="K66" s="100"/>
      <c r="L66" s="92"/>
      <c r="M66" s="127"/>
      <c r="N66" s="831"/>
      <c r="O66" s="744"/>
      <c r="P66" s="245"/>
      <c r="Q66" s="245"/>
      <c r="R66" s="245"/>
      <c r="S66" s="245"/>
      <c r="T66" s="129"/>
      <c r="U66" s="128"/>
      <c r="V66" s="96"/>
      <c r="W66" s="97"/>
      <c r="Y66" s="4"/>
      <c r="Z66" s="4"/>
      <c r="AA66" s="4"/>
      <c r="AB66" s="4"/>
      <c r="AC66" s="4"/>
      <c r="AD66" s="4"/>
      <c r="AE66" s="4"/>
      <c r="AF66" s="4"/>
      <c r="AG66" s="4"/>
      <c r="AH66" s="4"/>
      <c r="AI66" s="4"/>
      <c r="AJ66" s="4"/>
      <c r="AK66" s="4"/>
      <c r="AL66" s="4"/>
      <c r="AM66" s="4"/>
      <c r="AN66" s="4"/>
      <c r="AO66" s="4"/>
      <c r="AP66" s="4"/>
      <c r="BI66" s="109"/>
    </row>
    <row r="67" spans="1:61" s="5" customFormat="1" ht="20.100000000000001" customHeight="1" outlineLevel="2">
      <c r="A67" s="17"/>
      <c r="B67" s="354"/>
      <c r="C67" s="355"/>
      <c r="D67" s="43"/>
      <c r="E67" s="43"/>
      <c r="F67" s="65"/>
      <c r="G67" s="359"/>
      <c r="H67" s="802"/>
      <c r="I67" s="802"/>
      <c r="J67" s="801"/>
      <c r="K67" s="100"/>
      <c r="L67" s="92"/>
      <c r="M67" s="127"/>
      <c r="N67" s="831"/>
      <c r="O67" s="744"/>
      <c r="P67" s="245"/>
      <c r="Q67" s="245"/>
      <c r="R67" s="245"/>
      <c r="S67" s="245"/>
      <c r="T67" s="129"/>
      <c r="U67" s="128"/>
      <c r="V67" s="96"/>
      <c r="W67" s="97"/>
      <c r="Y67" s="4"/>
      <c r="Z67" s="4"/>
      <c r="AA67" s="4"/>
      <c r="AB67" s="4"/>
      <c r="AC67" s="4"/>
      <c r="AD67" s="4"/>
      <c r="AE67" s="4"/>
      <c r="AF67" s="4"/>
      <c r="AG67" s="4"/>
      <c r="AH67" s="4"/>
      <c r="AI67" s="4"/>
      <c r="AJ67" s="4"/>
      <c r="AK67" s="4"/>
      <c r="AL67" s="4"/>
      <c r="AM67" s="4"/>
      <c r="AN67" s="4"/>
      <c r="AO67" s="4"/>
      <c r="AP67" s="4"/>
      <c r="BI67" s="109"/>
    </row>
    <row r="68" spans="1:61" s="5" customFormat="1" ht="20.100000000000001" customHeight="1" outlineLevel="2">
      <c r="A68" s="17"/>
      <c r="B68" s="354"/>
      <c r="C68" s="355"/>
      <c r="D68" s="43"/>
      <c r="E68" s="43"/>
      <c r="F68" s="65"/>
      <c r="G68" s="359"/>
      <c r="H68" s="802"/>
      <c r="I68" s="802"/>
      <c r="J68" s="801"/>
      <c r="K68" s="100"/>
      <c r="L68" s="92"/>
      <c r="M68" s="127"/>
      <c r="N68" s="831"/>
      <c r="O68" s="744"/>
      <c r="P68" s="245"/>
      <c r="Q68" s="245"/>
      <c r="R68" s="245"/>
      <c r="S68" s="245"/>
      <c r="T68" s="129"/>
      <c r="U68" s="128"/>
      <c r="V68" s="96"/>
      <c r="W68" s="97"/>
      <c r="Y68" s="4"/>
      <c r="Z68" s="4"/>
      <c r="AA68" s="4"/>
      <c r="AB68" s="4"/>
      <c r="AC68" s="4"/>
      <c r="AD68" s="4"/>
      <c r="AE68" s="4"/>
      <c r="AF68" s="4"/>
      <c r="AG68" s="4"/>
      <c r="AH68" s="4"/>
      <c r="AI68" s="4"/>
      <c r="AJ68" s="4"/>
      <c r="AK68" s="4"/>
      <c r="AL68" s="4"/>
      <c r="AM68" s="4"/>
      <c r="AN68" s="4"/>
      <c r="AO68" s="4"/>
      <c r="AP68" s="4"/>
      <c r="BI68" s="109"/>
    </row>
    <row r="69" spans="1:61" s="5" customFormat="1" ht="20.100000000000001" customHeight="1" outlineLevel="2">
      <c r="A69" s="17"/>
      <c r="B69" s="354"/>
      <c r="C69" s="355"/>
      <c r="D69" s="43"/>
      <c r="E69" s="43"/>
      <c r="F69" s="65"/>
      <c r="G69" s="359"/>
      <c r="H69" s="802"/>
      <c r="I69" s="802"/>
      <c r="J69" s="801"/>
      <c r="K69" s="100"/>
      <c r="L69" s="92"/>
      <c r="M69" s="127"/>
      <c r="N69" s="831"/>
      <c r="O69" s="744"/>
      <c r="P69" s="245"/>
      <c r="Q69" s="245"/>
      <c r="R69" s="245"/>
      <c r="S69" s="245"/>
      <c r="T69" s="129"/>
      <c r="U69" s="128"/>
      <c r="V69" s="96"/>
      <c r="W69" s="97"/>
      <c r="Y69" s="4"/>
      <c r="Z69" s="4"/>
      <c r="AA69" s="4"/>
      <c r="AB69" s="4"/>
      <c r="AC69" s="4"/>
      <c r="AD69" s="4"/>
      <c r="AE69" s="4"/>
      <c r="AF69" s="4"/>
      <c r="AG69" s="4"/>
      <c r="AH69" s="4"/>
      <c r="AI69" s="4"/>
      <c r="AJ69" s="4"/>
      <c r="AK69" s="4"/>
      <c r="AL69" s="4"/>
      <c r="AM69" s="4"/>
      <c r="AN69" s="4"/>
      <c r="AO69" s="4"/>
      <c r="AP69" s="4"/>
      <c r="BI69" s="109"/>
    </row>
    <row r="70" spans="1:61" s="5" customFormat="1" ht="20.100000000000001" customHeight="1" outlineLevel="2">
      <c r="A70" s="17"/>
      <c r="B70" s="354"/>
      <c r="C70" s="355"/>
      <c r="D70" s="43"/>
      <c r="E70" s="43"/>
      <c r="F70" s="65"/>
      <c r="G70" s="359"/>
      <c r="H70" s="802"/>
      <c r="I70" s="802"/>
      <c r="J70" s="801"/>
      <c r="K70" s="100"/>
      <c r="L70" s="92"/>
      <c r="M70" s="127"/>
      <c r="N70" s="831"/>
      <c r="O70" s="744"/>
      <c r="P70" s="245"/>
      <c r="Q70" s="245"/>
      <c r="R70" s="245"/>
      <c r="S70" s="245"/>
      <c r="T70" s="129"/>
      <c r="U70" s="128"/>
      <c r="V70" s="96"/>
      <c r="W70" s="97"/>
      <c r="Y70" s="4"/>
      <c r="Z70" s="4"/>
      <c r="AA70" s="4"/>
      <c r="AB70" s="4"/>
      <c r="AC70" s="4"/>
      <c r="AD70" s="4"/>
      <c r="AE70" s="4"/>
      <c r="AF70" s="4"/>
      <c r="AG70" s="4"/>
      <c r="AH70" s="4"/>
      <c r="AI70" s="4"/>
      <c r="AJ70" s="4"/>
      <c r="AK70" s="4"/>
      <c r="AL70" s="4"/>
      <c r="AM70" s="4"/>
      <c r="AN70" s="4"/>
      <c r="AO70" s="4"/>
      <c r="AP70" s="4"/>
      <c r="BI70" s="109"/>
    </row>
    <row r="71" spans="1:61" s="5" customFormat="1" ht="20.100000000000001" customHeight="1" outlineLevel="2">
      <c r="A71" s="17"/>
      <c r="B71" s="354"/>
      <c r="C71" s="355"/>
      <c r="D71" s="43"/>
      <c r="E71" s="43"/>
      <c r="F71" s="65"/>
      <c r="G71" s="359"/>
      <c r="H71" s="802"/>
      <c r="I71" s="802"/>
      <c r="J71" s="801"/>
      <c r="K71" s="100"/>
      <c r="L71" s="92"/>
      <c r="M71" s="127"/>
      <c r="N71" s="831"/>
      <c r="O71" s="744"/>
      <c r="P71" s="245"/>
      <c r="Q71" s="245"/>
      <c r="R71" s="245"/>
      <c r="S71" s="245"/>
      <c r="T71" s="129"/>
      <c r="U71" s="128"/>
      <c r="V71" s="96"/>
      <c r="W71" s="97"/>
      <c r="Y71" s="4"/>
      <c r="Z71" s="4"/>
      <c r="AA71" s="4"/>
      <c r="AB71" s="4"/>
      <c r="AC71" s="4"/>
      <c r="AD71" s="4"/>
      <c r="AE71" s="4"/>
      <c r="AF71" s="4"/>
      <c r="AG71" s="4"/>
      <c r="AH71" s="4"/>
      <c r="AI71" s="4"/>
      <c r="AJ71" s="4"/>
      <c r="AK71" s="4"/>
      <c r="AL71" s="4"/>
      <c r="AM71" s="4"/>
      <c r="AN71" s="4"/>
      <c r="AO71" s="4"/>
      <c r="AP71" s="4"/>
      <c r="BI71" s="109"/>
    </row>
    <row r="72" spans="1:61" s="5" customFormat="1" ht="20.100000000000001" customHeight="1" outlineLevel="2">
      <c r="A72" s="17"/>
      <c r="B72" s="354"/>
      <c r="C72" s="355"/>
      <c r="D72" s="43"/>
      <c r="E72" s="43"/>
      <c r="F72" s="65"/>
      <c r="G72" s="359"/>
      <c r="H72" s="802"/>
      <c r="I72" s="802"/>
      <c r="J72" s="801"/>
      <c r="K72" s="100"/>
      <c r="L72" s="92"/>
      <c r="M72" s="127"/>
      <c r="N72" s="831"/>
      <c r="O72" s="744"/>
      <c r="P72" s="245"/>
      <c r="Q72" s="245"/>
      <c r="R72" s="245"/>
      <c r="S72" s="245"/>
      <c r="T72" s="129"/>
      <c r="U72" s="128"/>
      <c r="V72" s="96"/>
      <c r="W72" s="97"/>
      <c r="Y72" s="4"/>
      <c r="Z72" s="4"/>
      <c r="AA72" s="4"/>
      <c r="AB72" s="4"/>
      <c r="AC72" s="4"/>
      <c r="AD72" s="4"/>
      <c r="AE72" s="4"/>
      <c r="AF72" s="4"/>
      <c r="AG72" s="4"/>
      <c r="AH72" s="4"/>
      <c r="AI72" s="4"/>
      <c r="AJ72" s="4"/>
      <c r="AK72" s="4"/>
      <c r="AL72" s="4"/>
      <c r="AM72" s="4"/>
      <c r="AN72" s="4"/>
      <c r="AO72" s="4"/>
      <c r="AP72" s="4"/>
      <c r="BI72" s="109"/>
    </row>
    <row r="73" spans="1:61" s="5" customFormat="1" ht="20.100000000000001" customHeight="1" outlineLevel="2">
      <c r="A73" s="17"/>
      <c r="B73" s="354"/>
      <c r="C73" s="355"/>
      <c r="D73" s="43"/>
      <c r="E73" s="43"/>
      <c r="F73" s="65"/>
      <c r="G73" s="359"/>
      <c r="H73" s="802"/>
      <c r="I73" s="802"/>
      <c r="J73" s="801"/>
      <c r="K73" s="100"/>
      <c r="L73" s="92"/>
      <c r="M73" s="127"/>
      <c r="N73" s="831"/>
      <c r="O73" s="744"/>
      <c r="P73" s="245"/>
      <c r="Q73" s="245"/>
      <c r="R73" s="245"/>
      <c r="S73" s="245"/>
      <c r="T73" s="129"/>
      <c r="U73" s="128"/>
      <c r="V73" s="96"/>
      <c r="W73" s="97"/>
      <c r="Y73" s="4"/>
      <c r="Z73" s="4"/>
      <c r="AA73" s="4"/>
      <c r="AB73" s="4"/>
      <c r="AC73" s="4"/>
      <c r="AD73" s="4"/>
      <c r="AE73" s="4"/>
      <c r="AF73" s="4"/>
      <c r="AG73" s="4"/>
      <c r="AH73" s="4"/>
      <c r="AI73" s="4"/>
      <c r="AJ73" s="4"/>
      <c r="AK73" s="4"/>
      <c r="AL73" s="4"/>
      <c r="AM73" s="4"/>
      <c r="AN73" s="4"/>
      <c r="AO73" s="4"/>
      <c r="AP73" s="4"/>
      <c r="BI73" s="109"/>
    </row>
    <row r="74" spans="1:61" s="5" customFormat="1" ht="20.100000000000001" customHeight="1" outlineLevel="2">
      <c r="A74" s="17"/>
      <c r="B74" s="354"/>
      <c r="C74" s="355"/>
      <c r="D74" s="43"/>
      <c r="E74" s="43"/>
      <c r="F74" s="65"/>
      <c r="G74" s="359"/>
      <c r="H74" s="802"/>
      <c r="I74" s="802"/>
      <c r="J74" s="801"/>
      <c r="K74" s="100"/>
      <c r="L74" s="92"/>
      <c r="M74" s="127"/>
      <c r="N74" s="831"/>
      <c r="O74" s="744"/>
      <c r="P74" s="245"/>
      <c r="Q74" s="245"/>
      <c r="R74" s="245"/>
      <c r="S74" s="245"/>
      <c r="T74" s="129"/>
      <c r="U74" s="128"/>
      <c r="V74" s="96"/>
      <c r="W74" s="97"/>
      <c r="Y74" s="4"/>
      <c r="Z74" s="4"/>
      <c r="AA74" s="4"/>
      <c r="AB74" s="4"/>
      <c r="AC74" s="4"/>
      <c r="AD74" s="4"/>
      <c r="AE74" s="4"/>
      <c r="AF74" s="4"/>
      <c r="AG74" s="4"/>
      <c r="AH74" s="4"/>
      <c r="AI74" s="4"/>
      <c r="AJ74" s="4"/>
      <c r="AK74" s="4"/>
      <c r="AL74" s="4"/>
      <c r="AM74" s="4"/>
      <c r="AN74" s="4"/>
      <c r="AO74" s="4"/>
      <c r="AP74" s="4"/>
      <c r="BI74" s="109"/>
    </row>
    <row r="75" spans="1:61" s="5" customFormat="1" ht="20.100000000000001" customHeight="1" outlineLevel="2">
      <c r="A75" s="17"/>
      <c r="B75" s="354"/>
      <c r="C75" s="355"/>
      <c r="D75" s="43"/>
      <c r="E75" s="43"/>
      <c r="F75" s="65"/>
      <c r="G75" s="359"/>
      <c r="H75" s="802"/>
      <c r="I75" s="802"/>
      <c r="J75" s="801"/>
      <c r="K75" s="100"/>
      <c r="L75" s="92"/>
      <c r="M75" s="127"/>
      <c r="N75" s="831"/>
      <c r="O75" s="744"/>
      <c r="P75" s="245"/>
      <c r="Q75" s="245"/>
      <c r="R75" s="245"/>
      <c r="S75" s="245"/>
      <c r="T75" s="129"/>
      <c r="U75" s="128"/>
      <c r="V75" s="96"/>
      <c r="W75" s="97"/>
      <c r="Y75" s="4"/>
      <c r="Z75" s="4"/>
      <c r="AA75" s="4"/>
      <c r="AB75" s="4"/>
      <c r="AC75" s="4"/>
      <c r="AD75" s="4"/>
      <c r="AE75" s="4"/>
      <c r="AF75" s="4"/>
      <c r="AG75" s="4"/>
      <c r="AH75" s="4"/>
      <c r="AI75" s="4"/>
      <c r="AJ75" s="4"/>
      <c r="AK75" s="4"/>
      <c r="AL75" s="4"/>
      <c r="AM75" s="4"/>
      <c r="AN75" s="4"/>
      <c r="AO75" s="4"/>
      <c r="AP75" s="4"/>
      <c r="BI75" s="109"/>
    </row>
    <row r="76" spans="1:61" s="5" customFormat="1" ht="20.100000000000001" customHeight="1" outlineLevel="2">
      <c r="A76" s="17"/>
      <c r="B76" s="354"/>
      <c r="C76" s="355"/>
      <c r="D76" s="43"/>
      <c r="E76" s="43"/>
      <c r="F76" s="65"/>
      <c r="G76" s="359"/>
      <c r="H76" s="802"/>
      <c r="I76" s="802"/>
      <c r="J76" s="801"/>
      <c r="K76" s="100"/>
      <c r="L76" s="92"/>
      <c r="M76" s="127"/>
      <c r="N76" s="831"/>
      <c r="O76" s="744"/>
      <c r="P76" s="245"/>
      <c r="Q76" s="245"/>
      <c r="R76" s="245"/>
      <c r="S76" s="245"/>
      <c r="T76" s="129"/>
      <c r="U76" s="128"/>
      <c r="V76" s="96"/>
      <c r="W76" s="97"/>
      <c r="Y76" s="4"/>
      <c r="Z76" s="4"/>
      <c r="AA76" s="4"/>
      <c r="AB76" s="4"/>
      <c r="AC76" s="4"/>
      <c r="AD76" s="4"/>
      <c r="AE76" s="4"/>
      <c r="AF76" s="4"/>
      <c r="AG76" s="4"/>
      <c r="AH76" s="4"/>
      <c r="AI76" s="4"/>
      <c r="AJ76" s="4"/>
      <c r="AK76" s="4"/>
      <c r="AL76" s="4"/>
      <c r="AM76" s="4"/>
      <c r="AN76" s="4"/>
      <c r="AO76" s="4"/>
      <c r="AP76" s="4"/>
      <c r="BI76" s="109"/>
    </row>
    <row r="77" spans="1:61" s="5" customFormat="1" ht="20.100000000000001" customHeight="1" outlineLevel="2">
      <c r="A77" s="17"/>
      <c r="B77" s="354"/>
      <c r="C77" s="355"/>
      <c r="D77" s="43"/>
      <c r="E77" s="43"/>
      <c r="F77" s="65"/>
      <c r="G77" s="359"/>
      <c r="H77" s="802"/>
      <c r="I77" s="802"/>
      <c r="J77" s="801"/>
      <c r="K77" s="100"/>
      <c r="L77" s="92"/>
      <c r="M77" s="127"/>
      <c r="N77" s="831"/>
      <c r="O77" s="744"/>
      <c r="P77" s="245"/>
      <c r="Q77" s="245"/>
      <c r="R77" s="245"/>
      <c r="S77" s="245"/>
      <c r="T77" s="129"/>
      <c r="U77" s="128"/>
      <c r="V77" s="96"/>
      <c r="W77" s="97"/>
      <c r="Y77" s="4"/>
      <c r="Z77" s="4"/>
      <c r="AA77" s="4"/>
      <c r="AB77" s="4"/>
      <c r="AC77" s="4"/>
      <c r="AD77" s="4"/>
      <c r="AE77" s="4"/>
      <c r="AF77" s="4"/>
      <c r="AG77" s="4"/>
      <c r="AH77" s="4"/>
      <c r="AI77" s="4"/>
      <c r="AJ77" s="4"/>
      <c r="AK77" s="4"/>
      <c r="AL77" s="4"/>
      <c r="AM77" s="4"/>
      <c r="AN77" s="4"/>
      <c r="AO77" s="4"/>
      <c r="AP77" s="4"/>
      <c r="BI77" s="109"/>
    </row>
    <row r="78" spans="1:61" s="5" customFormat="1" ht="20.100000000000001" customHeight="1" outlineLevel="2">
      <c r="A78" s="17"/>
      <c r="B78" s="354"/>
      <c r="C78" s="355"/>
      <c r="D78" s="43"/>
      <c r="E78" s="43"/>
      <c r="F78" s="65"/>
      <c r="G78" s="359"/>
      <c r="H78" s="802"/>
      <c r="I78" s="802"/>
      <c r="J78" s="801"/>
      <c r="K78" s="100"/>
      <c r="L78" s="92"/>
      <c r="M78" s="127"/>
      <c r="N78" s="831"/>
      <c r="O78" s="744"/>
      <c r="P78" s="245"/>
      <c r="Q78" s="245"/>
      <c r="R78" s="245"/>
      <c r="S78" s="245"/>
      <c r="T78" s="129"/>
      <c r="U78" s="128"/>
      <c r="V78" s="96"/>
      <c r="W78" s="97"/>
      <c r="Y78" s="4"/>
      <c r="Z78" s="4"/>
      <c r="AA78" s="4"/>
      <c r="AB78" s="4"/>
      <c r="AC78" s="4"/>
      <c r="AD78" s="4"/>
      <c r="AE78" s="4"/>
      <c r="AF78" s="4"/>
      <c r="AG78" s="4"/>
      <c r="AH78" s="4"/>
      <c r="AI78" s="4"/>
      <c r="AJ78" s="4"/>
      <c r="AK78" s="4"/>
      <c r="AL78" s="4"/>
      <c r="AM78" s="4"/>
      <c r="AN78" s="4"/>
      <c r="AO78" s="4"/>
      <c r="AP78" s="4"/>
      <c r="BI78" s="109"/>
    </row>
    <row r="79" spans="1:61" s="5" customFormat="1" ht="20.100000000000001" customHeight="1" outlineLevel="2">
      <c r="A79" s="17"/>
      <c r="B79" s="354"/>
      <c r="C79" s="355"/>
      <c r="D79" s="43"/>
      <c r="E79" s="43"/>
      <c r="F79" s="65"/>
      <c r="G79" s="359"/>
      <c r="H79" s="802"/>
      <c r="I79" s="802"/>
      <c r="J79" s="801"/>
      <c r="K79" s="100"/>
      <c r="L79" s="92"/>
      <c r="M79" s="127"/>
      <c r="N79" s="831"/>
      <c r="O79" s="744"/>
      <c r="P79" s="245"/>
      <c r="Q79" s="245"/>
      <c r="R79" s="245"/>
      <c r="S79" s="245"/>
      <c r="T79" s="129"/>
      <c r="U79" s="128"/>
      <c r="V79" s="96"/>
      <c r="W79" s="97"/>
      <c r="Y79" s="4"/>
      <c r="Z79" s="4"/>
      <c r="AA79" s="4"/>
      <c r="AB79" s="4"/>
      <c r="AC79" s="4"/>
      <c r="AD79" s="4"/>
      <c r="AE79" s="4"/>
      <c r="AF79" s="4"/>
      <c r="AG79" s="4"/>
      <c r="AH79" s="4"/>
      <c r="AI79" s="4"/>
      <c r="AJ79" s="4"/>
      <c r="AK79" s="4"/>
      <c r="AL79" s="4"/>
      <c r="AM79" s="4"/>
      <c r="AN79" s="4"/>
      <c r="AO79" s="4"/>
      <c r="AP79" s="4"/>
      <c r="BI79" s="618"/>
    </row>
    <row r="80" spans="1:61" s="5" customFormat="1" ht="20.100000000000001" customHeight="1" outlineLevel="2">
      <c r="A80" s="17"/>
      <c r="B80" s="354"/>
      <c r="C80" s="355"/>
      <c r="D80" s="43"/>
      <c r="E80" s="43"/>
      <c r="F80" s="65"/>
      <c r="G80" s="359"/>
      <c r="H80" s="802"/>
      <c r="I80" s="802"/>
      <c r="J80" s="801"/>
      <c r="K80" s="100"/>
      <c r="L80" s="92"/>
      <c r="M80" s="127"/>
      <c r="N80" s="831"/>
      <c r="O80" s="744"/>
      <c r="P80" s="245"/>
      <c r="Q80" s="245"/>
      <c r="R80" s="245"/>
      <c r="S80" s="245"/>
      <c r="T80" s="129"/>
      <c r="U80" s="128"/>
      <c r="V80" s="96"/>
      <c r="W80" s="97"/>
      <c r="Y80" s="4"/>
      <c r="Z80" s="4"/>
      <c r="AA80" s="4"/>
      <c r="AB80" s="4"/>
      <c r="AC80" s="4"/>
      <c r="AD80" s="4"/>
      <c r="AE80" s="4"/>
      <c r="AF80" s="4"/>
      <c r="AG80" s="4"/>
      <c r="AH80" s="4"/>
      <c r="AI80" s="4"/>
      <c r="AJ80" s="4"/>
      <c r="AK80" s="4"/>
      <c r="AL80" s="4"/>
      <c r="AM80" s="4"/>
      <c r="AN80" s="4"/>
      <c r="AO80" s="4"/>
      <c r="AP80" s="4"/>
      <c r="BI80" s="618"/>
    </row>
    <row r="81" spans="1:61" s="5" customFormat="1" ht="20.100000000000001" customHeight="1" outlineLevel="2">
      <c r="A81" s="17"/>
      <c r="B81" s="354"/>
      <c r="C81" s="355"/>
      <c r="D81" s="43"/>
      <c r="E81" s="43"/>
      <c r="F81" s="65"/>
      <c r="G81" s="359"/>
      <c r="H81" s="802"/>
      <c r="I81" s="802"/>
      <c r="J81" s="801"/>
      <c r="K81" s="100"/>
      <c r="L81" s="92"/>
      <c r="M81" s="127"/>
      <c r="N81" s="831"/>
      <c r="O81" s="744"/>
      <c r="P81" s="245"/>
      <c r="Q81" s="245"/>
      <c r="R81" s="245"/>
      <c r="S81" s="245"/>
      <c r="T81" s="129"/>
      <c r="U81" s="128"/>
      <c r="V81" s="96"/>
      <c r="W81" s="97"/>
      <c r="Y81" s="4"/>
      <c r="Z81" s="4"/>
      <c r="AA81" s="4"/>
      <c r="AB81" s="4"/>
      <c r="AC81" s="4"/>
      <c r="AD81" s="4"/>
      <c r="AE81" s="4"/>
      <c r="AF81" s="4"/>
      <c r="AG81" s="4"/>
      <c r="AH81" s="4"/>
      <c r="AI81" s="4"/>
      <c r="AJ81" s="4"/>
      <c r="AK81" s="4"/>
      <c r="AL81" s="4"/>
      <c r="AM81" s="4"/>
      <c r="AN81" s="4"/>
      <c r="AO81" s="4"/>
      <c r="AP81" s="4"/>
      <c r="BI81" s="618"/>
    </row>
    <row r="82" spans="1:61" s="5" customFormat="1" ht="20.100000000000001" customHeight="1" outlineLevel="2">
      <c r="A82" s="17"/>
      <c r="B82" s="354"/>
      <c r="C82" s="355"/>
      <c r="D82" s="43"/>
      <c r="E82" s="43"/>
      <c r="F82" s="65"/>
      <c r="G82" s="359"/>
      <c r="H82" s="802"/>
      <c r="I82" s="802"/>
      <c r="J82" s="801"/>
      <c r="K82" s="100"/>
      <c r="L82" s="92"/>
      <c r="M82" s="127"/>
      <c r="N82" s="831"/>
      <c r="O82" s="744"/>
      <c r="P82" s="245"/>
      <c r="Q82" s="245"/>
      <c r="R82" s="245"/>
      <c r="S82" s="245"/>
      <c r="T82" s="129"/>
      <c r="U82" s="128"/>
      <c r="V82" s="96"/>
      <c r="W82" s="97"/>
      <c r="Y82" s="4"/>
      <c r="Z82" s="4"/>
      <c r="AA82" s="4"/>
      <c r="AB82" s="4"/>
      <c r="AC82" s="4"/>
      <c r="AD82" s="4"/>
      <c r="AE82" s="4"/>
      <c r="AF82" s="4"/>
      <c r="AG82" s="4"/>
      <c r="AH82" s="4"/>
      <c r="AI82" s="4"/>
      <c r="AJ82" s="4"/>
      <c r="AK82" s="4"/>
      <c r="AL82" s="4"/>
      <c r="AM82" s="4"/>
      <c r="AN82" s="4"/>
      <c r="AO82" s="4"/>
      <c r="AP82" s="4"/>
      <c r="BI82" s="618"/>
    </row>
    <row r="83" spans="1:61" s="5" customFormat="1" ht="20.100000000000001" customHeight="1" outlineLevel="2">
      <c r="A83" s="17"/>
      <c r="B83" s="354"/>
      <c r="C83" s="355"/>
      <c r="D83" s="43"/>
      <c r="E83" s="43"/>
      <c r="F83" s="65"/>
      <c r="G83" s="359"/>
      <c r="H83" s="802"/>
      <c r="I83" s="802"/>
      <c r="J83" s="801"/>
      <c r="K83" s="100"/>
      <c r="L83" s="92"/>
      <c r="M83" s="127"/>
      <c r="N83" s="743"/>
      <c r="O83" s="579"/>
      <c r="P83" s="245"/>
      <c r="Q83" s="257"/>
      <c r="R83" s="257"/>
      <c r="S83" s="257"/>
      <c r="T83" s="129"/>
      <c r="U83" s="128"/>
      <c r="V83" s="96"/>
      <c r="W83" s="97"/>
      <c r="Y83" s="4"/>
      <c r="Z83" s="4"/>
      <c r="AA83" s="4"/>
      <c r="AB83" s="4"/>
      <c r="AC83" s="4"/>
      <c r="AD83" s="4"/>
      <c r="AE83" s="4"/>
      <c r="AF83" s="4"/>
      <c r="AG83" s="4"/>
      <c r="AH83" s="4"/>
      <c r="AI83" s="4"/>
      <c r="AJ83" s="4"/>
      <c r="AK83" s="4"/>
      <c r="AL83" s="4"/>
      <c r="AM83" s="4"/>
      <c r="AN83" s="4"/>
      <c r="AO83" s="4"/>
      <c r="AP83" s="4"/>
      <c r="BI83" s="618"/>
    </row>
    <row r="84" spans="1:61" s="5" customFormat="1" ht="20.100000000000001" customHeight="1" outlineLevel="2">
      <c r="A84" s="17"/>
      <c r="B84" s="354"/>
      <c r="C84" s="355"/>
      <c r="D84" s="43"/>
      <c r="E84" s="43"/>
      <c r="F84" s="65"/>
      <c r="G84" s="359"/>
      <c r="H84" s="802"/>
      <c r="I84" s="802"/>
      <c r="J84" s="801"/>
      <c r="K84" s="100"/>
      <c r="L84" s="92"/>
      <c r="M84" s="127"/>
      <c r="N84" s="743"/>
      <c r="O84" s="579"/>
      <c r="P84" s="245"/>
      <c r="Q84" s="257"/>
      <c r="R84" s="257"/>
      <c r="S84" s="257"/>
      <c r="T84" s="129"/>
      <c r="U84" s="128"/>
      <c r="V84" s="96"/>
      <c r="W84" s="97"/>
      <c r="BI84" s="618"/>
    </row>
    <row r="85" spans="1:61" s="5" customFormat="1" ht="20.100000000000001" customHeight="1" outlineLevel="2">
      <c r="A85" s="17"/>
      <c r="B85" s="354"/>
      <c r="C85" s="355"/>
      <c r="D85" s="43"/>
      <c r="E85" s="43"/>
      <c r="F85" s="65"/>
      <c r="G85" s="359"/>
      <c r="H85" s="802"/>
      <c r="I85" s="802"/>
      <c r="J85" s="801"/>
      <c r="K85" s="100"/>
      <c r="L85" s="92"/>
      <c r="M85" s="127"/>
      <c r="N85" s="743"/>
      <c r="O85" s="579"/>
      <c r="P85" s="245"/>
      <c r="Q85" s="257"/>
      <c r="R85" s="257"/>
      <c r="S85" s="257"/>
      <c r="T85" s="129"/>
      <c r="U85" s="128"/>
      <c r="V85" s="96"/>
      <c r="W85" s="97"/>
      <c r="BI85" s="618"/>
    </row>
    <row r="86" spans="1:61" s="5" customFormat="1" ht="20.100000000000001" customHeight="1" outlineLevel="2">
      <c r="A86" s="17"/>
      <c r="B86" s="354"/>
      <c r="C86" s="355"/>
      <c r="D86" s="43"/>
      <c r="E86" s="43"/>
      <c r="F86" s="65"/>
      <c r="G86" s="359"/>
      <c r="H86" s="802"/>
      <c r="I86" s="802"/>
      <c r="J86" s="801"/>
      <c r="K86" s="100"/>
      <c r="L86" s="92"/>
      <c r="M86" s="127"/>
      <c r="N86" s="743"/>
      <c r="O86" s="579"/>
      <c r="P86" s="245"/>
      <c r="Q86" s="257"/>
      <c r="R86" s="257"/>
      <c r="S86" s="257"/>
      <c r="T86" s="129"/>
      <c r="U86" s="128"/>
      <c r="V86" s="96"/>
      <c r="W86" s="97"/>
      <c r="BI86" s="618"/>
    </row>
    <row r="87" spans="1:61" s="5" customFormat="1" ht="20.100000000000001" customHeight="1" outlineLevel="2">
      <c r="A87" s="17"/>
      <c r="B87" s="354"/>
      <c r="C87" s="355"/>
      <c r="D87" s="43"/>
      <c r="E87" s="43"/>
      <c r="F87" s="65"/>
      <c r="G87" s="359"/>
      <c r="H87" s="802"/>
      <c r="I87" s="802"/>
      <c r="J87" s="801"/>
      <c r="K87" s="100"/>
      <c r="L87" s="92"/>
      <c r="M87" s="127"/>
      <c r="N87" s="743"/>
      <c r="O87" s="579"/>
      <c r="P87" s="245"/>
      <c r="Q87" s="257"/>
      <c r="R87" s="257"/>
      <c r="S87" s="257"/>
      <c r="T87" s="129"/>
      <c r="U87" s="128"/>
      <c r="V87" s="96"/>
      <c r="W87" s="97"/>
      <c r="BI87" s="618"/>
    </row>
    <row r="88" spans="1:61" s="5" customFormat="1" ht="20.100000000000001" customHeight="1" outlineLevel="2">
      <c r="A88" s="17"/>
      <c r="B88" s="354"/>
      <c r="C88" s="355"/>
      <c r="D88" s="43"/>
      <c r="E88" s="43"/>
      <c r="F88" s="65"/>
      <c r="G88" s="359"/>
      <c r="H88" s="802"/>
      <c r="I88" s="802"/>
      <c r="J88" s="801"/>
      <c r="K88" s="100"/>
      <c r="L88" s="92"/>
      <c r="M88" s="127"/>
      <c r="N88" s="743"/>
      <c r="O88" s="579"/>
      <c r="P88" s="245"/>
      <c r="Q88" s="257"/>
      <c r="R88" s="257"/>
      <c r="S88" s="257"/>
      <c r="T88" s="129"/>
      <c r="U88" s="128"/>
      <c r="V88" s="96"/>
      <c r="W88" s="97"/>
      <c r="BI88" s="618"/>
    </row>
    <row r="89" spans="1:61" s="5" customFormat="1" ht="20.100000000000001" customHeight="1" outlineLevel="2">
      <c r="A89" s="17"/>
      <c r="B89" s="354"/>
      <c r="C89" s="355"/>
      <c r="D89" s="43"/>
      <c r="E89" s="43"/>
      <c r="F89" s="65"/>
      <c r="G89" s="359"/>
      <c r="H89" s="802"/>
      <c r="I89" s="802"/>
      <c r="J89" s="801"/>
      <c r="K89" s="100"/>
      <c r="L89" s="92"/>
      <c r="M89" s="127"/>
      <c r="N89" s="743"/>
      <c r="O89" s="579"/>
      <c r="P89" s="245"/>
      <c r="Q89" s="257"/>
      <c r="R89" s="257"/>
      <c r="S89" s="257"/>
      <c r="T89" s="129"/>
      <c r="U89" s="128"/>
      <c r="V89" s="96"/>
      <c r="W89" s="97"/>
      <c r="BI89" s="618"/>
    </row>
    <row r="90" spans="1:61" s="5" customFormat="1" ht="20.100000000000001" customHeight="1" outlineLevel="2">
      <c r="A90" s="17"/>
      <c r="B90" s="354"/>
      <c r="C90" s="355"/>
      <c r="D90" s="43"/>
      <c r="E90" s="43"/>
      <c r="F90" s="65"/>
      <c r="G90" s="359"/>
      <c r="H90" s="802"/>
      <c r="I90" s="802"/>
      <c r="J90" s="801"/>
      <c r="K90" s="100"/>
      <c r="L90" s="92"/>
      <c r="M90" s="127"/>
      <c r="N90" s="743"/>
      <c r="O90" s="579"/>
      <c r="P90" s="245"/>
      <c r="Q90" s="257"/>
      <c r="R90" s="257"/>
      <c r="S90" s="257"/>
      <c r="T90" s="129"/>
      <c r="U90" s="128"/>
      <c r="V90" s="96"/>
      <c r="W90" s="97"/>
      <c r="BI90" s="618"/>
    </row>
    <row r="91" spans="1:61" s="5" customFormat="1" ht="20.100000000000001" customHeight="1" outlineLevel="2">
      <c r="A91" s="17"/>
      <c r="B91" s="354"/>
      <c r="C91" s="355"/>
      <c r="D91" s="43"/>
      <c r="E91" s="43"/>
      <c r="F91" s="65"/>
      <c r="G91" s="359"/>
      <c r="H91" s="802"/>
      <c r="I91" s="802"/>
      <c r="J91" s="801"/>
      <c r="K91" s="100"/>
      <c r="L91" s="92"/>
      <c r="M91" s="127"/>
      <c r="N91" s="743"/>
      <c r="O91" s="579"/>
      <c r="P91" s="245"/>
      <c r="Q91" s="257"/>
      <c r="R91" s="257"/>
      <c r="S91" s="257"/>
      <c r="T91" s="129"/>
      <c r="U91" s="128"/>
      <c r="V91" s="96"/>
      <c r="W91" s="97"/>
      <c r="BI91" s="618"/>
    </row>
    <row r="92" spans="1:61" s="5" customFormat="1" ht="20.100000000000001" customHeight="1" outlineLevel="2">
      <c r="A92" s="17"/>
      <c r="B92" s="354"/>
      <c r="C92" s="355"/>
      <c r="D92" s="43"/>
      <c r="E92" s="43"/>
      <c r="F92" s="65"/>
      <c r="G92" s="359"/>
      <c r="H92" s="802"/>
      <c r="I92" s="802"/>
      <c r="J92" s="801"/>
      <c r="K92" s="100"/>
      <c r="L92" s="92"/>
      <c r="M92" s="127"/>
      <c r="N92" s="743"/>
      <c r="O92" s="579"/>
      <c r="P92" s="245"/>
      <c r="Q92" s="257"/>
      <c r="R92" s="257"/>
      <c r="S92" s="257"/>
      <c r="T92" s="129"/>
      <c r="U92" s="128"/>
      <c r="V92" s="96"/>
      <c r="W92" s="97"/>
      <c r="BI92" s="618"/>
    </row>
    <row r="93" spans="1:61" s="5" customFormat="1" ht="20.100000000000001" customHeight="1" outlineLevel="2">
      <c r="A93" s="17"/>
      <c r="B93" s="354"/>
      <c r="C93" s="355"/>
      <c r="D93" s="43"/>
      <c r="E93" s="43"/>
      <c r="F93" s="65"/>
      <c r="G93" s="359"/>
      <c r="H93" s="802"/>
      <c r="I93" s="802"/>
      <c r="J93" s="801"/>
      <c r="K93" s="100"/>
      <c r="L93" s="92"/>
      <c r="M93" s="127"/>
      <c r="N93" s="743"/>
      <c r="O93" s="579"/>
      <c r="P93" s="245"/>
      <c r="Q93" s="257"/>
      <c r="R93" s="257"/>
      <c r="S93" s="257"/>
      <c r="T93" s="129"/>
      <c r="U93" s="128"/>
      <c r="V93" s="96"/>
      <c r="W93" s="97"/>
      <c r="BI93" s="618"/>
    </row>
    <row r="94" spans="1:61" s="5" customFormat="1" ht="20.100000000000001" customHeight="1" outlineLevel="2">
      <c r="A94" s="17"/>
      <c r="B94" s="354"/>
      <c r="C94" s="355"/>
      <c r="D94" s="43"/>
      <c r="E94" s="43"/>
      <c r="F94" s="65"/>
      <c r="G94" s="359"/>
      <c r="H94" s="802"/>
      <c r="I94" s="802"/>
      <c r="J94" s="801"/>
      <c r="K94" s="100"/>
      <c r="L94" s="92"/>
      <c r="M94" s="127"/>
      <c r="N94" s="743"/>
      <c r="O94" s="579"/>
      <c r="P94" s="245"/>
      <c r="Q94" s="257"/>
      <c r="R94" s="257"/>
      <c r="S94" s="257"/>
      <c r="T94" s="129"/>
      <c r="U94" s="128"/>
      <c r="V94" s="96"/>
      <c r="W94" s="97"/>
      <c r="BI94" s="618"/>
    </row>
    <row r="95" spans="1:61" s="5" customFormat="1" ht="20.100000000000001" customHeight="1" outlineLevel="2">
      <c r="A95" s="17"/>
      <c r="B95" s="354"/>
      <c r="C95" s="355"/>
      <c r="D95" s="43"/>
      <c r="E95" s="43"/>
      <c r="F95" s="65"/>
      <c r="G95" s="359"/>
      <c r="H95" s="802"/>
      <c r="I95" s="802"/>
      <c r="J95" s="801"/>
      <c r="K95" s="100"/>
      <c r="L95" s="92"/>
      <c r="M95" s="127"/>
      <c r="N95" s="743"/>
      <c r="O95" s="579"/>
      <c r="P95" s="245"/>
      <c r="Q95" s="257"/>
      <c r="R95" s="257"/>
      <c r="S95" s="257"/>
      <c r="T95" s="129"/>
      <c r="U95" s="128"/>
      <c r="V95" s="96"/>
      <c r="W95" s="97"/>
      <c r="BI95" s="618"/>
    </row>
    <row r="96" spans="1:61" s="5" customFormat="1" ht="20.100000000000001" customHeight="1" outlineLevel="2">
      <c r="A96" s="17"/>
      <c r="B96" s="832"/>
      <c r="C96" s="355"/>
      <c r="D96" s="43"/>
      <c r="E96" s="43"/>
      <c r="F96" s="65"/>
      <c r="G96" s="359"/>
      <c r="H96" s="802"/>
      <c r="I96" s="802"/>
      <c r="J96" s="801"/>
      <c r="K96" s="100"/>
      <c r="L96" s="92"/>
      <c r="M96" s="127"/>
      <c r="N96" s="743"/>
      <c r="O96" s="579"/>
      <c r="P96" s="245"/>
      <c r="Q96" s="257"/>
      <c r="R96" s="257"/>
      <c r="S96" s="257"/>
      <c r="T96" s="129"/>
      <c r="U96" s="128"/>
      <c r="V96" s="96"/>
      <c r="W96" s="97"/>
      <c r="BI96" s="618"/>
    </row>
    <row r="97" spans="1:61" s="5" customFormat="1" ht="20.100000000000001" customHeight="1" outlineLevel="2">
      <c r="A97" s="17"/>
      <c r="B97" s="832"/>
      <c r="C97" s="355"/>
      <c r="D97" s="43"/>
      <c r="E97" s="43"/>
      <c r="F97" s="65"/>
      <c r="G97" s="359"/>
      <c r="H97" s="802"/>
      <c r="I97" s="802"/>
      <c r="J97" s="801"/>
      <c r="K97" s="100"/>
      <c r="L97" s="92"/>
      <c r="M97" s="127"/>
      <c r="N97" s="743"/>
      <c r="O97" s="579"/>
      <c r="P97" s="245"/>
      <c r="Q97" s="257"/>
      <c r="R97" s="257"/>
      <c r="S97" s="257"/>
      <c r="T97" s="129"/>
      <c r="U97" s="128"/>
      <c r="V97" s="96"/>
      <c r="W97" s="97"/>
      <c r="BI97" s="618"/>
    </row>
    <row r="98" spans="1:61" s="5" customFormat="1" ht="20.100000000000001" customHeight="1" outlineLevel="2">
      <c r="A98" s="17"/>
      <c r="B98" s="832"/>
      <c r="C98" s="355"/>
      <c r="D98" s="43"/>
      <c r="E98" s="43"/>
      <c r="F98" s="65"/>
      <c r="G98" s="359"/>
      <c r="H98" s="802"/>
      <c r="I98" s="802"/>
      <c r="J98" s="801"/>
      <c r="K98" s="100"/>
      <c r="L98" s="92"/>
      <c r="M98" s="127"/>
      <c r="N98" s="743"/>
      <c r="O98" s="579"/>
      <c r="P98" s="245"/>
      <c r="Q98" s="257"/>
      <c r="R98" s="257"/>
      <c r="S98" s="257"/>
      <c r="T98" s="129"/>
      <c r="U98" s="128"/>
      <c r="V98" s="96"/>
      <c r="W98" s="97"/>
      <c r="BI98" s="618"/>
    </row>
    <row r="99" spans="1:61" s="5" customFormat="1" ht="20.100000000000001" customHeight="1" outlineLevel="2">
      <c r="A99" s="17"/>
      <c r="B99" s="354"/>
      <c r="C99" s="355"/>
      <c r="D99" s="43"/>
      <c r="E99" s="43"/>
      <c r="F99" s="65"/>
      <c r="G99" s="359"/>
      <c r="H99" s="802"/>
      <c r="I99" s="802"/>
      <c r="J99" s="801"/>
      <c r="K99" s="100"/>
      <c r="L99" s="92"/>
      <c r="M99" s="127"/>
      <c r="N99" s="743"/>
      <c r="O99" s="579"/>
      <c r="P99" s="245"/>
      <c r="Q99" s="257"/>
      <c r="R99" s="257"/>
      <c r="S99" s="257"/>
      <c r="T99" s="129"/>
      <c r="U99" s="128"/>
      <c r="V99" s="96"/>
      <c r="W99" s="97"/>
      <c r="BI99" s="618"/>
    </row>
    <row r="100" spans="1:61" s="5" customFormat="1" ht="20.100000000000001" customHeight="1" outlineLevel="2">
      <c r="A100" s="17"/>
      <c r="B100" s="354"/>
      <c r="C100" s="355"/>
      <c r="D100" s="43"/>
      <c r="E100" s="43"/>
      <c r="F100" s="65"/>
      <c r="G100" s="359"/>
      <c r="H100" s="802"/>
      <c r="I100" s="802"/>
      <c r="J100" s="801"/>
      <c r="K100" s="100"/>
      <c r="L100" s="92"/>
      <c r="M100" s="127"/>
      <c r="N100" s="743"/>
      <c r="O100" s="579"/>
      <c r="P100" s="245"/>
      <c r="Q100" s="257"/>
      <c r="R100" s="257"/>
      <c r="S100" s="257"/>
      <c r="T100" s="129"/>
      <c r="U100" s="128"/>
      <c r="V100" s="96"/>
      <c r="W100" s="97"/>
      <c r="BI100" s="618"/>
    </row>
    <row r="101" spans="1:61" s="5" customFormat="1" ht="20.100000000000001" customHeight="1" outlineLevel="2">
      <c r="A101" s="17"/>
      <c r="B101" s="354"/>
      <c r="C101" s="355"/>
      <c r="D101" s="43"/>
      <c r="E101" s="43"/>
      <c r="F101" s="65"/>
      <c r="G101" s="359"/>
      <c r="H101" s="802"/>
      <c r="I101" s="802"/>
      <c r="J101" s="801"/>
      <c r="K101" s="100"/>
      <c r="L101" s="92"/>
      <c r="M101" s="127"/>
      <c r="N101" s="743"/>
      <c r="O101" s="579"/>
      <c r="P101" s="245"/>
      <c r="Q101" s="257"/>
      <c r="R101" s="257"/>
      <c r="S101" s="257"/>
      <c r="T101" s="129"/>
      <c r="U101" s="128"/>
      <c r="V101" s="96"/>
      <c r="W101" s="97"/>
      <c r="BI101" s="618"/>
    </row>
    <row r="102" spans="1:61" s="5" customFormat="1" ht="20.100000000000001" customHeight="1" outlineLevel="2">
      <c r="A102" s="17"/>
      <c r="B102" s="354"/>
      <c r="C102" s="355"/>
      <c r="D102" s="43"/>
      <c r="E102" s="43"/>
      <c r="F102" s="65"/>
      <c r="G102" s="359"/>
      <c r="H102" s="802"/>
      <c r="I102" s="802"/>
      <c r="J102" s="801"/>
      <c r="K102" s="100"/>
      <c r="L102" s="92"/>
      <c r="M102" s="127"/>
      <c r="N102" s="743"/>
      <c r="O102" s="579"/>
      <c r="P102" s="245"/>
      <c r="Q102" s="257"/>
      <c r="R102" s="257"/>
      <c r="S102" s="257"/>
      <c r="T102" s="129"/>
      <c r="U102" s="128"/>
      <c r="V102" s="96"/>
      <c r="W102" s="97"/>
      <c r="BI102" s="618"/>
    </row>
    <row r="103" spans="1:61" s="5" customFormat="1" ht="20.100000000000001" customHeight="1" outlineLevel="2">
      <c r="A103" s="17"/>
      <c r="B103" s="354"/>
      <c r="C103" s="355"/>
      <c r="D103" s="43"/>
      <c r="E103" s="43"/>
      <c r="F103" s="65"/>
      <c r="G103" s="359"/>
      <c r="H103" s="802"/>
      <c r="I103" s="802"/>
      <c r="J103" s="801"/>
      <c r="K103" s="100"/>
      <c r="L103" s="92"/>
      <c r="M103" s="127"/>
      <c r="N103" s="743"/>
      <c r="O103" s="579"/>
      <c r="P103" s="245"/>
      <c r="Q103" s="257"/>
      <c r="R103" s="257"/>
      <c r="S103" s="257"/>
      <c r="T103" s="129"/>
      <c r="U103" s="128"/>
      <c r="V103" s="96"/>
      <c r="W103" s="97"/>
      <c r="BI103" s="618"/>
    </row>
    <row r="104" spans="1:61" s="5" customFormat="1" ht="20.100000000000001" customHeight="1" outlineLevel="2">
      <c r="A104" s="17"/>
      <c r="B104" s="354"/>
      <c r="C104" s="355"/>
      <c r="D104" s="43"/>
      <c r="E104" s="43"/>
      <c r="F104" s="65"/>
      <c r="G104" s="359"/>
      <c r="H104" s="802"/>
      <c r="I104" s="802"/>
      <c r="J104" s="801"/>
      <c r="K104" s="100"/>
      <c r="L104" s="92"/>
      <c r="M104" s="127"/>
      <c r="N104" s="743"/>
      <c r="O104" s="579"/>
      <c r="P104" s="245"/>
      <c r="Q104" s="257"/>
      <c r="R104" s="257"/>
      <c r="S104" s="257"/>
      <c r="T104" s="129"/>
      <c r="U104" s="128"/>
      <c r="V104" s="96"/>
      <c r="W104" s="97"/>
      <c r="BI104" s="618"/>
    </row>
    <row r="105" spans="1:61" s="5" customFormat="1" ht="20.100000000000001" customHeight="1" outlineLevel="2">
      <c r="A105" s="17"/>
      <c r="B105" s="354"/>
      <c r="C105" s="355"/>
      <c r="D105" s="43"/>
      <c r="E105" s="43"/>
      <c r="F105" s="65"/>
      <c r="G105" s="359"/>
      <c r="H105" s="802"/>
      <c r="I105" s="802"/>
      <c r="J105" s="801"/>
      <c r="K105" s="100"/>
      <c r="L105" s="92"/>
      <c r="M105" s="127"/>
      <c r="N105" s="743"/>
      <c r="O105" s="579"/>
      <c r="P105" s="245"/>
      <c r="Q105" s="257"/>
      <c r="R105" s="257"/>
      <c r="S105" s="257"/>
      <c r="T105" s="129"/>
      <c r="U105" s="128"/>
      <c r="V105" s="96"/>
      <c r="W105" s="97"/>
      <c r="BI105" s="618"/>
    </row>
    <row r="106" spans="1:61" s="5" customFormat="1" ht="20.100000000000001" customHeight="1" outlineLevel="2">
      <c r="A106" s="17"/>
      <c r="B106" s="354"/>
      <c r="C106" s="355"/>
      <c r="D106" s="43"/>
      <c r="E106" s="43"/>
      <c r="F106" s="65"/>
      <c r="G106" s="359"/>
      <c r="H106" s="802"/>
      <c r="I106" s="802"/>
      <c r="J106" s="801"/>
      <c r="K106" s="100"/>
      <c r="L106" s="92"/>
      <c r="M106" s="127"/>
      <c r="N106" s="743"/>
      <c r="O106" s="579"/>
      <c r="P106" s="245"/>
      <c r="Q106" s="257"/>
      <c r="R106" s="257"/>
      <c r="S106" s="257"/>
      <c r="T106" s="129"/>
      <c r="U106" s="128"/>
      <c r="V106" s="96"/>
      <c r="W106" s="97"/>
      <c r="BI106" s="618"/>
    </row>
    <row r="107" spans="1:61" s="5" customFormat="1" ht="20.100000000000001" customHeight="1" outlineLevel="2">
      <c r="A107" s="17"/>
      <c r="B107" s="354"/>
      <c r="C107" s="355"/>
      <c r="D107" s="43"/>
      <c r="E107" s="43"/>
      <c r="F107" s="65"/>
      <c r="G107" s="359"/>
      <c r="H107" s="802"/>
      <c r="I107" s="802"/>
      <c r="J107" s="801"/>
      <c r="K107" s="100"/>
      <c r="L107" s="92"/>
      <c r="M107" s="127"/>
      <c r="N107" s="743"/>
      <c r="O107" s="579"/>
      <c r="P107" s="245"/>
      <c r="Q107" s="257"/>
      <c r="R107" s="257"/>
      <c r="S107" s="257"/>
      <c r="T107" s="129"/>
      <c r="U107" s="128"/>
      <c r="V107" s="96"/>
      <c r="W107" s="97"/>
      <c r="BI107" s="618"/>
    </row>
    <row r="108" spans="1:61" s="5" customFormat="1" ht="20.100000000000001" customHeight="1" outlineLevel="2">
      <c r="A108" s="17"/>
      <c r="B108" s="354"/>
      <c r="C108" s="355"/>
      <c r="D108" s="43"/>
      <c r="E108" s="43"/>
      <c r="F108" s="65"/>
      <c r="G108" s="359"/>
      <c r="H108" s="802"/>
      <c r="I108" s="802"/>
      <c r="J108" s="801"/>
      <c r="K108" s="100"/>
      <c r="L108" s="92"/>
      <c r="M108" s="127"/>
      <c r="N108" s="743"/>
      <c r="O108" s="579"/>
      <c r="P108" s="245"/>
      <c r="Q108" s="257"/>
      <c r="R108" s="257"/>
      <c r="S108" s="257"/>
      <c r="T108" s="129"/>
      <c r="U108" s="128"/>
      <c r="V108" s="96"/>
      <c r="W108" s="97"/>
      <c r="BI108" s="618"/>
    </row>
    <row r="109" spans="1:61" s="5" customFormat="1" ht="20.100000000000001" customHeight="1" outlineLevel="2" thickBot="1">
      <c r="A109" s="17"/>
      <c r="B109" s="354"/>
      <c r="C109" s="355"/>
      <c r="D109" s="43"/>
      <c r="E109" s="43"/>
      <c r="F109" s="65"/>
      <c r="G109" s="359"/>
      <c r="H109" s="802"/>
      <c r="I109" s="802"/>
      <c r="J109" s="801"/>
      <c r="K109" s="100"/>
      <c r="L109" s="92"/>
      <c r="M109" s="127"/>
      <c r="N109" s="743"/>
      <c r="O109" s="579"/>
      <c r="P109" s="245"/>
      <c r="Q109" s="257"/>
      <c r="R109" s="257"/>
      <c r="S109" s="258"/>
      <c r="T109" s="129"/>
      <c r="U109" s="128"/>
      <c r="V109" s="96"/>
      <c r="W109" s="97"/>
      <c r="BI109" s="618"/>
    </row>
    <row r="110" spans="1:61" s="5" customFormat="1" ht="33" customHeight="1" outlineLevel="1">
      <c r="A110" s="1237"/>
      <c r="B110" s="77"/>
      <c r="C110" s="45"/>
      <c r="D110" s="45"/>
      <c r="E110" s="45"/>
      <c r="F110" s="44"/>
      <c r="G110" s="44"/>
      <c r="H110" s="44"/>
      <c r="I110" s="44"/>
      <c r="J110" s="45"/>
      <c r="K110" s="45"/>
      <c r="L110" s="44"/>
      <c r="M110" s="44"/>
      <c r="N110" s="44"/>
      <c r="O110" s="44"/>
      <c r="P110" s="564"/>
      <c r="Q110" s="44"/>
      <c r="R110" s="563"/>
      <c r="S110" s="563"/>
      <c r="T110" s="365"/>
      <c r="U110" s="132"/>
      <c r="V110" s="98"/>
      <c r="W110" s="98"/>
      <c r="BI110" s="618"/>
    </row>
    <row r="111" spans="1:61" s="5" customFormat="1" ht="20.25" customHeight="1" outlineLevel="1">
      <c r="A111" s="1238"/>
      <c r="B111" s="259"/>
      <c r="C111" s="619"/>
      <c r="D111" s="619"/>
      <c r="E111" s="619"/>
      <c r="F111" s="619"/>
      <c r="G111" s="619"/>
      <c r="H111" s="619"/>
      <c r="I111" s="619"/>
      <c r="J111" s="619"/>
      <c r="K111" s="619"/>
      <c r="L111" s="619"/>
      <c r="M111" s="619"/>
      <c r="N111" s="619"/>
      <c r="O111" s="619"/>
      <c r="P111" s="619"/>
      <c r="Q111" s="619"/>
      <c r="R111" s="619"/>
      <c r="S111" s="620"/>
      <c r="T111" s="260"/>
      <c r="BI111" s="618"/>
    </row>
    <row r="112" spans="1:61" s="5" customFormat="1" ht="20.25" customHeight="1" outlineLevel="1" thickBot="1">
      <c r="A112" s="1239"/>
      <c r="B112" s="78"/>
      <c r="C112" s="621"/>
      <c r="D112" s="621"/>
      <c r="E112" s="621"/>
      <c r="F112" s="621"/>
      <c r="G112" s="621"/>
      <c r="H112" s="621"/>
      <c r="I112" s="621"/>
      <c r="J112" s="621"/>
      <c r="K112" s="621"/>
      <c r="L112" s="621"/>
      <c r="M112" s="621"/>
      <c r="N112" s="621"/>
      <c r="O112" s="621"/>
      <c r="P112" s="621"/>
      <c r="Q112" s="621"/>
      <c r="R112" s="621"/>
      <c r="S112" s="622"/>
      <c r="T112" s="99"/>
      <c r="BI112" s="618"/>
    </row>
    <row r="113" spans="1:61" s="5" customFormat="1" ht="17.25" customHeight="1">
      <c r="A113" s="53"/>
      <c r="B113" s="54"/>
      <c r="C113" s="623"/>
      <c r="D113" s="623"/>
      <c r="E113" s="623"/>
      <c r="F113" s="623"/>
      <c r="G113" s="623"/>
      <c r="H113" s="623"/>
      <c r="I113" s="623"/>
      <c r="J113" s="623"/>
      <c r="K113" s="623"/>
      <c r="L113" s="623"/>
      <c r="M113" s="623"/>
      <c r="N113" s="623"/>
      <c r="O113" s="623"/>
      <c r="P113" s="623"/>
      <c r="Q113" s="623"/>
      <c r="R113" s="623"/>
      <c r="S113" s="623"/>
      <c r="T113" s="55"/>
      <c r="BI113" s="618"/>
    </row>
    <row r="114" spans="1:61" s="5" customFormat="1" ht="15" customHeight="1" outlineLevel="1" thickBot="1">
      <c r="A114" s="72"/>
      <c r="B114" s="73"/>
      <c r="C114" s="624"/>
      <c r="D114" s="624"/>
      <c r="E114" s="624"/>
      <c r="F114" s="624"/>
      <c r="G114" s="624"/>
      <c r="H114" s="624"/>
      <c r="I114" s="624"/>
      <c r="J114" s="624"/>
      <c r="K114" s="624"/>
      <c r="L114" s="624"/>
      <c r="M114" s="624"/>
      <c r="N114" s="624"/>
      <c r="O114" s="624"/>
      <c r="P114" s="624"/>
      <c r="Q114" s="624"/>
      <c r="R114" s="624"/>
      <c r="S114" s="624"/>
      <c r="T114" s="74"/>
      <c r="BI114" s="618"/>
    </row>
    <row r="115" spans="1:61" s="5" customFormat="1" ht="42" customHeight="1" outlineLevel="1">
      <c r="A115" s="803"/>
      <c r="B115" s="804"/>
      <c r="C115" s="805"/>
      <c r="D115" s="806"/>
      <c r="E115" s="806"/>
      <c r="F115" s="806"/>
      <c r="G115" s="806"/>
      <c r="H115" s="807"/>
      <c r="I115" s="807"/>
      <c r="J115" s="807"/>
      <c r="K115" s="807"/>
      <c r="L115" s="807"/>
      <c r="M115" s="1381"/>
      <c r="N115" s="1382"/>
      <c r="O115" s="807"/>
      <c r="P115" s="807"/>
      <c r="Q115" s="807"/>
      <c r="R115" s="807"/>
      <c r="S115" s="807"/>
      <c r="T115" s="808"/>
      <c r="X115" s="631"/>
      <c r="Y115" s="632"/>
      <c r="Z115" s="633"/>
      <c r="AA115" s="633"/>
      <c r="AB115" s="634"/>
      <c r="AC115" s="632"/>
      <c r="AD115" s="635"/>
      <c r="AE115" s="635"/>
      <c r="AF115" s="635"/>
      <c r="AG115" s="635"/>
      <c r="AH115" s="635"/>
      <c r="AI115" s="635"/>
      <c r="AJ115" s="635"/>
      <c r="AK115" s="635"/>
      <c r="AL115" s="635"/>
      <c r="AM115" s="631"/>
      <c r="AN115" s="632"/>
      <c r="AO115" s="632"/>
      <c r="AP115" s="632"/>
      <c r="AQ115" s="632"/>
      <c r="AR115" s="632"/>
      <c r="AS115" s="635"/>
      <c r="AT115" s="635"/>
      <c r="AU115" s="635"/>
      <c r="AV115" s="635"/>
      <c r="BI115" s="618"/>
    </row>
    <row r="116" spans="1:61" s="5" customFormat="1" ht="20.100000000000001" customHeight="1" outlineLevel="1">
      <c r="A116" s="636"/>
      <c r="B116" s="865"/>
      <c r="C116" s="967"/>
      <c r="D116" s="967"/>
      <c r="E116" s="967"/>
      <c r="F116" s="967"/>
      <c r="G116" s="967"/>
      <c r="H116" s="133"/>
      <c r="I116" s="133"/>
      <c r="J116" s="133"/>
      <c r="K116" s="133"/>
      <c r="L116" s="133"/>
      <c r="M116" s="1242"/>
      <c r="N116" s="1243"/>
      <c r="O116" s="134"/>
      <c r="P116" s="134"/>
      <c r="Q116" s="134"/>
      <c r="R116" s="135"/>
      <c r="S116" s="134"/>
      <c r="T116" s="136"/>
      <c r="X116" s="637"/>
      <c r="Y116" s="638"/>
      <c r="Z116" s="638"/>
      <c r="AA116" s="638"/>
      <c r="AB116" s="638"/>
      <c r="AC116" s="638"/>
      <c r="AD116" s="638"/>
      <c r="AE116" s="638"/>
      <c r="AF116" s="638"/>
      <c r="AG116" s="638"/>
      <c r="AH116" s="638"/>
      <c r="AI116" s="638"/>
      <c r="AJ116" s="638"/>
      <c r="AK116" s="635"/>
      <c r="AL116" s="635"/>
      <c r="AM116" s="637"/>
      <c r="AN116" s="638"/>
      <c r="AO116" s="638"/>
      <c r="AP116" s="638"/>
      <c r="AQ116" s="638"/>
      <c r="AR116" s="638"/>
      <c r="AS116" s="638"/>
      <c r="AT116" s="638"/>
      <c r="AU116" s="638"/>
      <c r="AV116" s="638"/>
      <c r="AW116" s="638"/>
      <c r="AX116" s="638"/>
      <c r="AY116" s="638"/>
      <c r="BI116" s="618"/>
    </row>
    <row r="117" spans="1:61" s="5" customFormat="1" ht="20.100000000000001" customHeight="1" outlineLevel="1">
      <c r="A117" s="639"/>
      <c r="B117" s="999"/>
      <c r="C117" s="904"/>
      <c r="D117" s="904"/>
      <c r="E117" s="904"/>
      <c r="F117" s="904"/>
      <c r="G117" s="904"/>
      <c r="H117" s="103"/>
      <c r="I117" s="111"/>
      <c r="J117" s="103"/>
      <c r="K117" s="103"/>
      <c r="L117" s="103"/>
      <c r="M117" s="1244"/>
      <c r="N117" s="1245"/>
      <c r="O117" s="102"/>
      <c r="P117" s="111"/>
      <c r="Q117" s="113"/>
      <c r="R117" s="137"/>
      <c r="S117" s="102"/>
      <c r="T117" s="388"/>
      <c r="U117" s="138"/>
      <c r="V117" s="108"/>
      <c r="X117" s="101"/>
      <c r="Y117" s="139"/>
      <c r="Z117" s="139"/>
      <c r="AA117" s="139"/>
      <c r="AB117" s="139"/>
      <c r="AC117" s="139"/>
      <c r="AD117" s="139"/>
      <c r="AE117" s="139"/>
      <c r="AF117" s="139"/>
      <c r="AG117" s="139"/>
      <c r="AH117" s="139"/>
      <c r="AI117" s="139"/>
      <c r="AJ117" s="139"/>
      <c r="AK117" s="642"/>
      <c r="AL117" s="642"/>
      <c r="AM117" s="101"/>
      <c r="AN117" s="139"/>
      <c r="AO117" s="139"/>
      <c r="AP117" s="139"/>
      <c r="AQ117" s="139"/>
      <c r="AR117" s="139"/>
      <c r="AS117" s="139"/>
      <c r="AT117" s="139"/>
      <c r="AU117" s="139"/>
      <c r="AV117" s="139"/>
      <c r="AW117" s="139"/>
      <c r="AX117" s="139"/>
      <c r="AY117" s="139"/>
      <c r="BI117" s="618"/>
    </row>
    <row r="118" spans="1:61" s="5" customFormat="1" ht="20.100000000000001" customHeight="1" outlineLevel="1">
      <c r="A118" s="639"/>
      <c r="B118" s="999"/>
      <c r="C118" s="904"/>
      <c r="D118" s="904"/>
      <c r="E118" s="904"/>
      <c r="F118" s="904"/>
      <c r="G118" s="904"/>
      <c r="H118" s="103"/>
      <c r="I118" s="111"/>
      <c r="J118" s="103"/>
      <c r="K118" s="103"/>
      <c r="L118" s="103"/>
      <c r="M118" s="1244"/>
      <c r="N118" s="1245"/>
      <c r="O118" s="102"/>
      <c r="P118" s="111"/>
      <c r="Q118" s="113"/>
      <c r="R118" s="137"/>
      <c r="S118" s="102"/>
      <c r="T118" s="388"/>
      <c r="U118" s="138"/>
      <c r="V118" s="108"/>
      <c r="X118" s="101"/>
      <c r="Y118" s="139"/>
      <c r="Z118" s="139"/>
      <c r="AA118" s="139"/>
      <c r="AB118" s="139"/>
      <c r="AC118" s="139"/>
      <c r="AD118" s="139"/>
      <c r="AE118" s="139"/>
      <c r="AF118" s="139"/>
      <c r="AG118" s="139"/>
      <c r="AH118" s="139"/>
      <c r="AI118" s="139"/>
      <c r="AJ118" s="139"/>
      <c r="AK118" s="643"/>
      <c r="AL118" s="643"/>
      <c r="AM118" s="101"/>
      <c r="AN118" s="139"/>
      <c r="AO118" s="139"/>
      <c r="AP118" s="139"/>
      <c r="AQ118" s="139"/>
      <c r="AR118" s="139"/>
      <c r="AS118" s="139"/>
      <c r="AT118" s="139"/>
      <c r="AU118" s="139"/>
      <c r="AV118" s="139"/>
      <c r="AW118" s="139"/>
      <c r="AX118" s="139"/>
      <c r="AY118" s="139"/>
      <c r="BI118" s="618"/>
    </row>
    <row r="119" spans="1:61" s="5" customFormat="1" ht="20.100000000000001" customHeight="1" outlineLevel="1">
      <c r="A119" s="639"/>
      <c r="B119" s="999"/>
      <c r="C119" s="904"/>
      <c r="D119" s="904"/>
      <c r="E119" s="904"/>
      <c r="F119" s="904"/>
      <c r="G119" s="904"/>
      <c r="H119" s="103"/>
      <c r="I119" s="111"/>
      <c r="J119" s="103"/>
      <c r="K119" s="103"/>
      <c r="L119" s="103"/>
      <c r="M119" s="1244"/>
      <c r="N119" s="1245"/>
      <c r="O119" s="102"/>
      <c r="P119" s="111"/>
      <c r="Q119" s="113"/>
      <c r="R119" s="137"/>
      <c r="S119" s="102"/>
      <c r="T119" s="388"/>
      <c r="U119" s="138"/>
      <c r="V119" s="108"/>
      <c r="X119" s="101"/>
      <c r="Y119" s="139"/>
      <c r="Z119" s="139"/>
      <c r="AA119" s="139"/>
      <c r="AB119" s="139"/>
      <c r="AC119" s="139"/>
      <c r="AD119" s="139"/>
      <c r="AE119" s="139"/>
      <c r="AF119" s="139"/>
      <c r="AG119" s="139"/>
      <c r="AH119" s="139"/>
      <c r="AI119" s="139"/>
      <c r="AJ119" s="139"/>
      <c r="AK119" s="643"/>
      <c r="AL119" s="643"/>
      <c r="AM119" s="101"/>
      <c r="AN119" s="139"/>
      <c r="AO119" s="139"/>
      <c r="AP119" s="139"/>
      <c r="AQ119" s="139"/>
      <c r="AR119" s="139"/>
      <c r="AS119" s="139"/>
      <c r="AT119" s="139"/>
      <c r="AU119" s="139"/>
      <c r="AV119" s="139"/>
      <c r="AW119" s="139"/>
      <c r="AX119" s="139"/>
      <c r="AY119" s="139"/>
      <c r="BI119" s="618"/>
    </row>
    <row r="120" spans="1:61" s="5" customFormat="1" ht="20.100000000000001" customHeight="1" outlineLevel="1">
      <c r="A120" s="639"/>
      <c r="B120" s="999"/>
      <c r="C120" s="904"/>
      <c r="D120" s="904"/>
      <c r="E120" s="904"/>
      <c r="F120" s="904"/>
      <c r="G120" s="904"/>
      <c r="H120" s="103"/>
      <c r="I120" s="111"/>
      <c r="J120" s="103"/>
      <c r="K120" s="103"/>
      <c r="L120" s="103"/>
      <c r="M120" s="1244"/>
      <c r="N120" s="1245"/>
      <c r="O120" s="102"/>
      <c r="P120" s="111"/>
      <c r="Q120" s="113"/>
      <c r="R120" s="137"/>
      <c r="S120" s="102"/>
      <c r="T120" s="388"/>
      <c r="U120" s="138"/>
      <c r="V120" s="108"/>
      <c r="X120" s="101"/>
      <c r="Y120" s="139"/>
      <c r="Z120" s="139"/>
      <c r="AA120" s="139"/>
      <c r="AB120" s="139"/>
      <c r="AC120" s="139"/>
      <c r="AD120" s="139"/>
      <c r="AE120" s="139"/>
      <c r="AF120" s="139"/>
      <c r="AG120" s="139"/>
      <c r="AH120" s="139"/>
      <c r="AI120" s="139"/>
      <c r="AJ120" s="139"/>
      <c r="AK120" s="643"/>
      <c r="AL120" s="643"/>
      <c r="AM120" s="101"/>
      <c r="AN120" s="139"/>
      <c r="AO120" s="139"/>
      <c r="AP120" s="139"/>
      <c r="AQ120" s="139"/>
      <c r="AR120" s="139"/>
      <c r="AS120" s="139"/>
      <c r="AT120" s="139"/>
      <c r="AU120" s="139"/>
      <c r="AV120" s="139"/>
      <c r="AW120" s="139"/>
      <c r="AX120" s="139"/>
      <c r="AY120" s="139"/>
      <c r="BI120" s="618"/>
    </row>
    <row r="121" spans="1:61" s="5" customFormat="1" ht="20.100000000000001" customHeight="1" outlineLevel="1">
      <c r="A121" s="639"/>
      <c r="B121" s="999"/>
      <c r="C121" s="904"/>
      <c r="D121" s="904"/>
      <c r="E121" s="904"/>
      <c r="F121" s="1000"/>
      <c r="G121" s="904"/>
      <c r="H121" s="103"/>
      <c r="I121" s="111"/>
      <c r="J121" s="103"/>
      <c r="K121" s="103"/>
      <c r="L121" s="103"/>
      <c r="M121" s="1244"/>
      <c r="N121" s="1245"/>
      <c r="O121" s="102"/>
      <c r="P121" s="111"/>
      <c r="Q121" s="113"/>
      <c r="R121" s="137"/>
      <c r="S121" s="102"/>
      <c r="T121" s="388"/>
      <c r="U121" s="138"/>
      <c r="V121" s="108"/>
      <c r="X121" s="101"/>
      <c r="Y121" s="139"/>
      <c r="Z121" s="139"/>
      <c r="AA121" s="139"/>
      <c r="AB121" s="139"/>
      <c r="AC121" s="139"/>
      <c r="AD121" s="139"/>
      <c r="AE121" s="139"/>
      <c r="AF121" s="139"/>
      <c r="AG121" s="139"/>
      <c r="AH121" s="139"/>
      <c r="AI121" s="139"/>
      <c r="AJ121" s="139"/>
      <c r="AK121" s="643"/>
      <c r="AL121" s="643"/>
      <c r="AM121" s="101"/>
      <c r="AN121" s="139"/>
      <c r="AO121" s="139"/>
      <c r="AP121" s="139"/>
      <c r="AQ121" s="139"/>
      <c r="AR121" s="139"/>
      <c r="AS121" s="139"/>
      <c r="AT121" s="139"/>
      <c r="AU121" s="139"/>
      <c r="AV121" s="139"/>
      <c r="AW121" s="139"/>
      <c r="AX121" s="139"/>
      <c r="AY121" s="139"/>
      <c r="BI121" s="618"/>
    </row>
    <row r="122" spans="1:61" s="5" customFormat="1" ht="20.100000000000001" customHeight="1" outlineLevel="1">
      <c r="A122" s="639"/>
      <c r="B122" s="999"/>
      <c r="C122" s="904"/>
      <c r="D122" s="904"/>
      <c r="E122" s="904"/>
      <c r="F122" s="1000"/>
      <c r="G122" s="904"/>
      <c r="H122" s="103"/>
      <c r="I122" s="111"/>
      <c r="J122" s="103"/>
      <c r="K122" s="103"/>
      <c r="L122" s="103"/>
      <c r="M122" s="1244"/>
      <c r="N122" s="1245"/>
      <c r="O122" s="102"/>
      <c r="P122" s="111"/>
      <c r="Q122" s="113"/>
      <c r="R122" s="137"/>
      <c r="S122" s="102"/>
      <c r="T122" s="388"/>
      <c r="U122" s="138"/>
      <c r="V122" s="108"/>
      <c r="X122" s="101"/>
      <c r="Y122" s="139"/>
      <c r="Z122" s="139"/>
      <c r="AA122" s="139"/>
      <c r="AB122" s="139"/>
      <c r="AC122" s="139"/>
      <c r="AD122" s="139"/>
      <c r="AE122" s="139"/>
      <c r="AF122" s="139"/>
      <c r="AG122" s="139"/>
      <c r="AH122" s="139"/>
      <c r="AI122" s="139"/>
      <c r="AJ122" s="139"/>
      <c r="AK122" s="643"/>
      <c r="AL122" s="643"/>
      <c r="AM122" s="101"/>
      <c r="AN122" s="139"/>
      <c r="AO122" s="139"/>
      <c r="AP122" s="139"/>
      <c r="AQ122" s="139"/>
      <c r="AR122" s="139"/>
      <c r="AS122" s="139"/>
      <c r="AT122" s="139"/>
      <c r="AU122" s="139"/>
      <c r="AV122" s="139"/>
      <c r="AW122" s="139"/>
      <c r="AX122" s="139"/>
      <c r="AY122" s="139"/>
      <c r="BI122" s="618"/>
    </row>
    <row r="123" spans="1:61" s="5" customFormat="1" ht="20.100000000000001" customHeight="1" outlineLevel="1">
      <c r="A123" s="639"/>
      <c r="B123" s="999"/>
      <c r="C123" s="904"/>
      <c r="D123" s="904"/>
      <c r="E123" s="904"/>
      <c r="F123" s="904"/>
      <c r="G123" s="904"/>
      <c r="H123" s="103"/>
      <c r="I123" s="111"/>
      <c r="J123" s="103"/>
      <c r="K123" s="103"/>
      <c r="L123" s="103"/>
      <c r="M123" s="1244"/>
      <c r="N123" s="1245"/>
      <c r="O123" s="102"/>
      <c r="P123" s="111"/>
      <c r="Q123" s="113"/>
      <c r="R123" s="137"/>
      <c r="S123" s="102"/>
      <c r="T123" s="388"/>
      <c r="U123" s="138"/>
      <c r="V123" s="108"/>
      <c r="X123" s="101"/>
      <c r="Y123" s="139"/>
      <c r="Z123" s="139"/>
      <c r="AA123" s="139"/>
      <c r="AB123" s="139"/>
      <c r="AC123" s="139"/>
      <c r="AD123" s="139"/>
      <c r="AE123" s="139"/>
      <c r="AF123" s="139"/>
      <c r="AG123" s="139"/>
      <c r="AH123" s="139"/>
      <c r="AI123" s="139"/>
      <c r="AJ123" s="139"/>
      <c r="AK123" s="643"/>
      <c r="AL123" s="643"/>
      <c r="AM123" s="101"/>
      <c r="AN123" s="139"/>
      <c r="AO123" s="139"/>
      <c r="AP123" s="139"/>
      <c r="AQ123" s="139"/>
      <c r="AR123" s="139"/>
      <c r="AS123" s="139"/>
      <c r="AT123" s="139"/>
      <c r="AU123" s="139"/>
      <c r="AV123" s="139"/>
      <c r="AW123" s="139"/>
      <c r="AX123" s="139"/>
      <c r="AY123" s="139"/>
      <c r="BI123" s="618"/>
    </row>
    <row r="124" spans="1:61" s="5" customFormat="1" ht="20.100000000000001" customHeight="1" outlineLevel="1">
      <c r="A124" s="639"/>
      <c r="B124" s="999"/>
      <c r="C124" s="904"/>
      <c r="D124" s="904"/>
      <c r="E124" s="904"/>
      <c r="F124" s="904"/>
      <c r="G124" s="904"/>
      <c r="H124" s="103"/>
      <c r="I124" s="111"/>
      <c r="J124" s="103"/>
      <c r="K124" s="103"/>
      <c r="L124" s="103"/>
      <c r="M124" s="1244"/>
      <c r="N124" s="1245"/>
      <c r="O124" s="102"/>
      <c r="P124" s="111"/>
      <c r="Q124" s="113"/>
      <c r="R124" s="137"/>
      <c r="S124" s="102"/>
      <c r="T124" s="388"/>
      <c r="U124" s="138"/>
      <c r="V124" s="108"/>
      <c r="X124" s="101"/>
      <c r="Y124" s="139"/>
      <c r="Z124" s="139"/>
      <c r="AA124" s="139"/>
      <c r="AB124" s="139"/>
      <c r="AC124" s="139"/>
      <c r="AD124" s="139"/>
      <c r="AE124" s="139"/>
      <c r="AF124" s="139"/>
      <c r="AG124" s="139"/>
      <c r="AH124" s="139"/>
      <c r="AI124" s="139"/>
      <c r="AJ124" s="139"/>
      <c r="AK124" s="643"/>
      <c r="AL124" s="643"/>
      <c r="AM124" s="101"/>
      <c r="AN124" s="139"/>
      <c r="AO124" s="139"/>
      <c r="AP124" s="139"/>
      <c r="AQ124" s="139"/>
      <c r="AR124" s="139"/>
      <c r="AS124" s="139"/>
      <c r="AT124" s="139"/>
      <c r="AU124" s="139"/>
      <c r="AV124" s="139"/>
      <c r="AW124" s="139"/>
      <c r="AX124" s="139"/>
      <c r="AY124" s="139"/>
      <c r="AZ124" s="643"/>
      <c r="BI124" s="618"/>
    </row>
    <row r="125" spans="1:61" s="5" customFormat="1" ht="20.100000000000001" customHeight="1" outlineLevel="1">
      <c r="A125" s="639"/>
      <c r="B125" s="999"/>
      <c r="C125" s="904"/>
      <c r="D125" s="904"/>
      <c r="E125" s="904"/>
      <c r="F125" s="904"/>
      <c r="G125" s="904"/>
      <c r="H125" s="103"/>
      <c r="I125" s="111"/>
      <c r="J125" s="103"/>
      <c r="K125" s="103"/>
      <c r="L125" s="103"/>
      <c r="M125" s="1244"/>
      <c r="N125" s="1245"/>
      <c r="O125" s="102"/>
      <c r="P125" s="111"/>
      <c r="Q125" s="113"/>
      <c r="R125" s="137"/>
      <c r="S125" s="102"/>
      <c r="T125" s="388"/>
      <c r="U125" s="138"/>
      <c r="V125" s="108"/>
      <c r="X125" s="637"/>
      <c r="Y125" s="638"/>
      <c r="Z125" s="638"/>
      <c r="AA125" s="638"/>
      <c r="AB125" s="638"/>
      <c r="AC125" s="638"/>
      <c r="AD125" s="638"/>
      <c r="AE125" s="638"/>
      <c r="AF125" s="638"/>
      <c r="AG125" s="643"/>
      <c r="AH125" s="643"/>
      <c r="AI125" s="643"/>
      <c r="AJ125" s="643"/>
      <c r="AK125" s="643"/>
      <c r="AL125" s="643"/>
      <c r="AM125" s="637"/>
      <c r="AN125" s="638"/>
      <c r="AO125" s="638"/>
      <c r="AP125" s="638"/>
      <c r="AQ125" s="638"/>
      <c r="AR125" s="638"/>
      <c r="AS125" s="638"/>
      <c r="AT125" s="638"/>
      <c r="AU125" s="638"/>
      <c r="AV125" s="643"/>
      <c r="BI125" s="618"/>
    </row>
    <row r="126" spans="1:61" s="5" customFormat="1" ht="20.100000000000001" customHeight="1" outlineLevel="1">
      <c r="A126" s="639"/>
      <c r="B126" s="865"/>
      <c r="C126" s="904"/>
      <c r="D126" s="904"/>
      <c r="E126" s="904"/>
      <c r="F126" s="904"/>
      <c r="G126" s="904"/>
      <c r="H126" s="103"/>
      <c r="I126" s="111"/>
      <c r="J126" s="103"/>
      <c r="K126" s="103"/>
      <c r="L126" s="103"/>
      <c r="M126" s="1244"/>
      <c r="N126" s="1245"/>
      <c r="O126" s="102"/>
      <c r="P126" s="111"/>
      <c r="Q126" s="113"/>
      <c r="R126" s="137"/>
      <c r="S126" s="102"/>
      <c r="T126" s="388"/>
      <c r="U126" s="138"/>
      <c r="V126" s="108"/>
      <c r="X126" s="637"/>
      <c r="Y126" s="638"/>
      <c r="Z126" s="638"/>
      <c r="AA126" s="638"/>
      <c r="AB126" s="638"/>
      <c r="AC126" s="638"/>
      <c r="AD126" s="638"/>
      <c r="AE126" s="638"/>
      <c r="AF126" s="638"/>
      <c r="AG126" s="643"/>
      <c r="AH126" s="643"/>
      <c r="AI126" s="643"/>
      <c r="AJ126" s="643"/>
      <c r="AK126" s="643"/>
      <c r="AL126" s="643"/>
      <c r="AM126" s="637"/>
      <c r="AN126" s="638"/>
      <c r="AO126" s="638"/>
      <c r="AP126" s="638"/>
      <c r="AQ126" s="638"/>
      <c r="AR126" s="638"/>
      <c r="AS126" s="638"/>
      <c r="AT126" s="638"/>
      <c r="AU126" s="638"/>
      <c r="AV126" s="643"/>
      <c r="BI126" s="618"/>
    </row>
    <row r="127" spans="1:61" s="5" customFormat="1" ht="20.100000000000001" customHeight="1" outlineLevel="1">
      <c r="A127" s="639"/>
      <c r="B127" s="999"/>
      <c r="C127" s="904"/>
      <c r="D127" s="904"/>
      <c r="E127" s="904"/>
      <c r="F127" s="904"/>
      <c r="G127" s="904"/>
      <c r="H127" s="103"/>
      <c r="I127" s="111"/>
      <c r="J127" s="103"/>
      <c r="K127" s="103"/>
      <c r="L127" s="103"/>
      <c r="M127" s="824"/>
      <c r="N127" s="825"/>
      <c r="O127" s="102"/>
      <c r="P127" s="111"/>
      <c r="Q127" s="113"/>
      <c r="R127" s="137"/>
      <c r="S127" s="102"/>
      <c r="T127" s="388"/>
      <c r="U127" s="138"/>
      <c r="V127" s="108"/>
      <c r="X127" s="101"/>
      <c r="Y127" s="139"/>
      <c r="Z127" s="139"/>
      <c r="AA127" s="139"/>
      <c r="AB127" s="139"/>
      <c r="AC127" s="139"/>
      <c r="AD127" s="139"/>
      <c r="AE127" s="139"/>
      <c r="AF127" s="139"/>
      <c r="AG127" s="643"/>
      <c r="AH127" s="643"/>
      <c r="AI127" s="643"/>
      <c r="AJ127" s="643"/>
      <c r="AK127" s="643"/>
      <c r="AL127" s="643"/>
      <c r="AM127" s="101"/>
      <c r="AN127" s="139"/>
      <c r="AO127" s="139"/>
      <c r="AP127" s="139"/>
      <c r="AQ127" s="139"/>
      <c r="AR127" s="139"/>
      <c r="AS127" s="139"/>
      <c r="AT127" s="139"/>
      <c r="AU127" s="139"/>
      <c r="AV127" s="643"/>
      <c r="BI127" s="618"/>
    </row>
    <row r="128" spans="1:61" s="5" customFormat="1" ht="20.100000000000001" customHeight="1" outlineLevel="1">
      <c r="A128" s="639"/>
      <c r="B128" s="999"/>
      <c r="C128" s="904"/>
      <c r="D128" s="904"/>
      <c r="E128" s="904"/>
      <c r="F128" s="904"/>
      <c r="G128" s="904"/>
      <c r="H128" s="103"/>
      <c r="I128" s="111"/>
      <c r="J128" s="103"/>
      <c r="K128" s="103"/>
      <c r="L128" s="103"/>
      <c r="M128" s="824"/>
      <c r="N128" s="825"/>
      <c r="O128" s="102"/>
      <c r="P128" s="111"/>
      <c r="Q128" s="113"/>
      <c r="R128" s="137"/>
      <c r="S128" s="102"/>
      <c r="T128" s="388"/>
      <c r="U128" s="138"/>
      <c r="V128" s="108"/>
      <c r="X128" s="101"/>
      <c r="Y128" s="139"/>
      <c r="Z128" s="139"/>
      <c r="AA128" s="139"/>
      <c r="AB128" s="139"/>
      <c r="AC128" s="139"/>
      <c r="AD128" s="139"/>
      <c r="AE128" s="139"/>
      <c r="AF128" s="139"/>
      <c r="AG128" s="643"/>
      <c r="AH128" s="643"/>
      <c r="AI128" s="643"/>
      <c r="AJ128" s="643"/>
      <c r="AK128" s="643"/>
      <c r="AL128" s="643"/>
      <c r="AM128" s="101"/>
      <c r="AN128" s="139"/>
      <c r="AO128" s="139"/>
      <c r="AP128" s="139"/>
      <c r="AQ128" s="139"/>
      <c r="AR128" s="139"/>
      <c r="AS128" s="139"/>
      <c r="AT128" s="139"/>
      <c r="AU128" s="139"/>
      <c r="AV128" s="643"/>
      <c r="BI128" s="618"/>
    </row>
    <row r="129" spans="1:61" s="5" customFormat="1" ht="20.100000000000001" customHeight="1" outlineLevel="1">
      <c r="A129" s="639"/>
      <c r="B129" s="999"/>
      <c r="C129" s="904"/>
      <c r="D129" s="904"/>
      <c r="E129" s="904"/>
      <c r="F129" s="904"/>
      <c r="G129" s="904"/>
      <c r="H129" s="103"/>
      <c r="I129" s="111"/>
      <c r="J129" s="103"/>
      <c r="K129" s="103"/>
      <c r="L129" s="103"/>
      <c r="M129" s="824"/>
      <c r="N129" s="825"/>
      <c r="O129" s="102"/>
      <c r="P129" s="111"/>
      <c r="Q129" s="113"/>
      <c r="R129" s="137"/>
      <c r="S129" s="102"/>
      <c r="T129" s="388"/>
      <c r="U129" s="138"/>
      <c r="V129" s="108"/>
      <c r="X129" s="101"/>
      <c r="Y129" s="139"/>
      <c r="Z129" s="139"/>
      <c r="AA129" s="139"/>
      <c r="AB129" s="139"/>
      <c r="AC129" s="139"/>
      <c r="AD129" s="139"/>
      <c r="AE129" s="139"/>
      <c r="AF129" s="139"/>
      <c r="AG129" s="643"/>
      <c r="AH129" s="643"/>
      <c r="AI129" s="643"/>
      <c r="AJ129" s="643"/>
      <c r="AK129" s="643"/>
      <c r="AL129" s="643"/>
      <c r="AM129" s="101"/>
      <c r="AN129" s="139"/>
      <c r="AO129" s="139"/>
      <c r="AP129" s="139"/>
      <c r="AQ129" s="139"/>
      <c r="AR129" s="139"/>
      <c r="AS129" s="139"/>
      <c r="AT129" s="139"/>
      <c r="AU129" s="139"/>
      <c r="AV129" s="643"/>
      <c r="BI129" s="618"/>
    </row>
    <row r="130" spans="1:61" s="5" customFormat="1" ht="20.100000000000001" customHeight="1" outlineLevel="1">
      <c r="A130" s="639"/>
      <c r="B130" s="976"/>
      <c r="C130" s="904"/>
      <c r="D130" s="904"/>
      <c r="E130" s="904"/>
      <c r="F130" s="904"/>
      <c r="G130" s="904"/>
      <c r="H130" s="103"/>
      <c r="I130" s="111"/>
      <c r="J130" s="103"/>
      <c r="K130" s="103"/>
      <c r="L130" s="103"/>
      <c r="M130" s="824"/>
      <c r="N130" s="825"/>
      <c r="O130" s="102"/>
      <c r="P130" s="111"/>
      <c r="Q130" s="113"/>
      <c r="R130" s="137"/>
      <c r="S130" s="102"/>
      <c r="T130" s="388"/>
      <c r="U130" s="138"/>
      <c r="V130" s="108"/>
      <c r="X130" s="101"/>
      <c r="Y130" s="139"/>
      <c r="Z130" s="139"/>
      <c r="AA130" s="139"/>
      <c r="AB130" s="139"/>
      <c r="AC130" s="139"/>
      <c r="AD130" s="139"/>
      <c r="AE130" s="139"/>
      <c r="AF130" s="139"/>
      <c r="AG130" s="643"/>
      <c r="AH130" s="643"/>
      <c r="AI130" s="643"/>
      <c r="AJ130" s="643"/>
      <c r="AK130" s="643"/>
      <c r="AL130" s="643"/>
      <c r="AM130" s="101"/>
      <c r="AN130" s="139"/>
      <c r="AO130" s="139"/>
      <c r="AP130" s="139"/>
      <c r="AQ130" s="139"/>
      <c r="AR130" s="139"/>
      <c r="AS130" s="139"/>
      <c r="AT130" s="139"/>
      <c r="AU130" s="139"/>
      <c r="AV130" s="643"/>
      <c r="BI130" s="618"/>
    </row>
    <row r="131" spans="1:61" s="5" customFormat="1" ht="20.100000000000001" customHeight="1" outlineLevel="1">
      <c r="A131" s="639"/>
      <c r="B131" s="976"/>
      <c r="C131" s="904"/>
      <c r="D131" s="904"/>
      <c r="E131" s="904"/>
      <c r="F131" s="904"/>
      <c r="G131" s="904"/>
      <c r="H131" s="103"/>
      <c r="I131" s="111"/>
      <c r="J131" s="103"/>
      <c r="K131" s="103"/>
      <c r="L131" s="103"/>
      <c r="M131" s="824"/>
      <c r="N131" s="825"/>
      <c r="O131" s="102"/>
      <c r="P131" s="111"/>
      <c r="Q131" s="113"/>
      <c r="R131" s="137"/>
      <c r="S131" s="102"/>
      <c r="T131" s="388"/>
      <c r="U131" s="138"/>
      <c r="V131" s="108"/>
      <c r="X131" s="101"/>
      <c r="Y131" s="139"/>
      <c r="Z131" s="139"/>
      <c r="AA131" s="139"/>
      <c r="AB131" s="139"/>
      <c r="AC131" s="139"/>
      <c r="AD131" s="139"/>
      <c r="AE131" s="139"/>
      <c r="AF131" s="139"/>
      <c r="AG131" s="643"/>
      <c r="AH131" s="643"/>
      <c r="AI131" s="643"/>
      <c r="AJ131" s="643"/>
      <c r="AK131" s="643"/>
      <c r="AL131" s="643"/>
      <c r="AM131" s="101"/>
      <c r="AN131" s="139"/>
      <c r="AO131" s="139"/>
      <c r="AP131" s="139"/>
      <c r="AQ131" s="139"/>
      <c r="AR131" s="139"/>
      <c r="AS131" s="139"/>
      <c r="AT131" s="139"/>
      <c r="AU131" s="139"/>
      <c r="AV131" s="643"/>
      <c r="BI131" s="618"/>
    </row>
    <row r="132" spans="1:61" s="5" customFormat="1" ht="20.100000000000001" customHeight="1" outlineLevel="1">
      <c r="A132" s="639"/>
      <c r="B132" s="976"/>
      <c r="C132" s="904"/>
      <c r="D132" s="904"/>
      <c r="E132" s="904"/>
      <c r="F132" s="904"/>
      <c r="G132" s="904"/>
      <c r="H132" s="103"/>
      <c r="I132" s="111"/>
      <c r="J132" s="103"/>
      <c r="K132" s="103"/>
      <c r="L132" s="103"/>
      <c r="M132" s="824"/>
      <c r="N132" s="825"/>
      <c r="O132" s="102"/>
      <c r="P132" s="111"/>
      <c r="Q132" s="113"/>
      <c r="R132" s="137"/>
      <c r="S132" s="102"/>
      <c r="T132" s="388"/>
      <c r="U132" s="138"/>
      <c r="V132" s="108"/>
      <c r="X132" s="101"/>
      <c r="Y132" s="139"/>
      <c r="Z132" s="139"/>
      <c r="AA132" s="139"/>
      <c r="AB132" s="139"/>
      <c r="AC132" s="139"/>
      <c r="AD132" s="139"/>
      <c r="AE132" s="139"/>
      <c r="AF132" s="139"/>
      <c r="AG132" s="643"/>
      <c r="AH132" s="643"/>
      <c r="AI132" s="643"/>
      <c r="AJ132" s="643"/>
      <c r="AK132" s="643"/>
      <c r="AL132" s="643"/>
      <c r="AM132" s="101"/>
      <c r="AN132" s="139"/>
      <c r="AO132" s="139"/>
      <c r="AP132" s="139"/>
      <c r="AQ132" s="139"/>
      <c r="AR132" s="139"/>
      <c r="AS132" s="139"/>
      <c r="AT132" s="139"/>
      <c r="AU132" s="139"/>
      <c r="AV132" s="643"/>
      <c r="BI132" s="618"/>
    </row>
    <row r="133" spans="1:61" s="5" customFormat="1" ht="20.100000000000001" customHeight="1" outlineLevel="1">
      <c r="A133" s="639"/>
      <c r="B133" s="865"/>
      <c r="C133" s="928"/>
      <c r="D133" s="928"/>
      <c r="E133" s="928"/>
      <c r="F133" s="928"/>
      <c r="G133" s="928"/>
      <c r="H133" s="103"/>
      <c r="I133" s="111"/>
      <c r="J133" s="103"/>
      <c r="K133" s="103"/>
      <c r="L133" s="103"/>
      <c r="M133" s="826"/>
      <c r="N133" s="827"/>
      <c r="O133" s="111"/>
      <c r="P133" s="261"/>
      <c r="Q133" s="113"/>
      <c r="R133" s="137"/>
      <c r="S133" s="102"/>
      <c r="T133" s="388"/>
      <c r="U133" s="138"/>
      <c r="V133" s="108"/>
      <c r="X133" s="101"/>
      <c r="Y133" s="139"/>
      <c r="Z133" s="139"/>
      <c r="AA133" s="139"/>
      <c r="AB133" s="139"/>
      <c r="AC133" s="139"/>
      <c r="AD133" s="139"/>
      <c r="AE133" s="139"/>
      <c r="AF133" s="139"/>
      <c r="AG133" s="643"/>
      <c r="AH133" s="643"/>
      <c r="AI133" s="643"/>
      <c r="AJ133" s="643"/>
      <c r="AK133" s="643"/>
      <c r="AL133" s="643"/>
      <c r="AM133" s="101"/>
      <c r="AN133" s="139"/>
      <c r="AO133" s="139"/>
      <c r="AP133" s="139"/>
      <c r="AQ133" s="139"/>
      <c r="AR133" s="139"/>
      <c r="AS133" s="139"/>
      <c r="AT133" s="139"/>
      <c r="AU133" s="139"/>
      <c r="AV133" s="643"/>
      <c r="BI133" s="618"/>
    </row>
    <row r="134" spans="1:61" s="5" customFormat="1" ht="20.100000000000001" customHeight="1" outlineLevel="1">
      <c r="A134" s="639"/>
      <c r="B134" s="969"/>
      <c r="C134" s="928"/>
      <c r="D134" s="904"/>
      <c r="E134" s="904"/>
      <c r="F134" s="904"/>
      <c r="G134" s="904"/>
      <c r="H134" s="103"/>
      <c r="I134" s="111"/>
      <c r="J134" s="103"/>
      <c r="K134" s="103"/>
      <c r="L134" s="103"/>
      <c r="M134" s="824"/>
      <c r="N134" s="825"/>
      <c r="O134" s="102"/>
      <c r="P134" s="111"/>
      <c r="Q134" s="113"/>
      <c r="R134" s="137"/>
      <c r="S134" s="102"/>
      <c r="T134" s="388"/>
      <c r="U134" s="138"/>
      <c r="V134" s="108"/>
      <c r="X134" s="101"/>
      <c r="Y134" s="139"/>
      <c r="Z134" s="139"/>
      <c r="AA134" s="139"/>
      <c r="AB134" s="139"/>
      <c r="AC134" s="139"/>
      <c r="AD134" s="139"/>
      <c r="AE134" s="139"/>
      <c r="AF134" s="139"/>
      <c r="AG134" s="643"/>
      <c r="AH134" s="643"/>
      <c r="AI134" s="643"/>
      <c r="AJ134" s="643"/>
      <c r="AK134" s="643"/>
      <c r="AL134" s="643"/>
      <c r="AM134" s="101"/>
      <c r="AN134" s="139"/>
      <c r="AO134" s="139"/>
      <c r="AP134" s="139"/>
      <c r="AQ134" s="139"/>
      <c r="AR134" s="139"/>
      <c r="AS134" s="139"/>
      <c r="AT134" s="139"/>
      <c r="AU134" s="139"/>
      <c r="AV134" s="643"/>
      <c r="BI134" s="618"/>
    </row>
    <row r="135" spans="1:61" s="5" customFormat="1" ht="20.100000000000001" customHeight="1" outlineLevel="1">
      <c r="A135" s="639"/>
      <c r="B135" s="969"/>
      <c r="C135" s="928"/>
      <c r="D135" s="904"/>
      <c r="E135" s="904"/>
      <c r="F135" s="904"/>
      <c r="G135" s="904"/>
      <c r="H135" s="103"/>
      <c r="I135" s="111"/>
      <c r="J135" s="103"/>
      <c r="K135" s="103"/>
      <c r="L135" s="103"/>
      <c r="M135" s="824"/>
      <c r="N135" s="825"/>
      <c r="O135" s="102"/>
      <c r="P135" s="111"/>
      <c r="Q135" s="113"/>
      <c r="R135" s="137"/>
      <c r="S135" s="102"/>
      <c r="T135" s="388"/>
      <c r="U135" s="138"/>
      <c r="V135" s="108"/>
      <c r="X135" s="637"/>
      <c r="Y135" s="645"/>
      <c r="Z135" s="645"/>
      <c r="AA135" s="645"/>
      <c r="AB135" s="645"/>
      <c r="AC135" s="645"/>
      <c r="AD135" s="645"/>
      <c r="AE135" s="646"/>
      <c r="AF135" s="646"/>
      <c r="AG135" s="643"/>
      <c r="AH135" s="643"/>
      <c r="AI135" s="643"/>
      <c r="AJ135" s="643"/>
      <c r="AK135" s="643"/>
      <c r="AL135" s="643"/>
      <c r="AM135" s="637"/>
      <c r="AN135" s="645"/>
      <c r="AO135" s="645"/>
      <c r="AP135" s="645"/>
      <c r="AQ135" s="645"/>
      <c r="AR135" s="645"/>
      <c r="AS135" s="645"/>
      <c r="AT135" s="646"/>
      <c r="AU135" s="646"/>
      <c r="AV135" s="643"/>
      <c r="BI135" s="618"/>
    </row>
    <row r="136" spans="1:61" s="5" customFormat="1" ht="20.100000000000001" customHeight="1" outlineLevel="1">
      <c r="A136" s="639"/>
      <c r="B136" s="976"/>
      <c r="C136" s="904"/>
      <c r="D136" s="904"/>
      <c r="E136" s="904"/>
      <c r="F136" s="904"/>
      <c r="G136" s="904"/>
      <c r="H136" s="103"/>
      <c r="I136" s="111"/>
      <c r="J136" s="103"/>
      <c r="K136" s="103"/>
      <c r="L136" s="103"/>
      <c r="M136" s="824"/>
      <c r="N136" s="825"/>
      <c r="O136" s="102"/>
      <c r="P136" s="111"/>
      <c r="Q136" s="113"/>
      <c r="R136" s="137"/>
      <c r="S136" s="102"/>
      <c r="T136" s="388"/>
      <c r="U136" s="138"/>
      <c r="V136" s="108"/>
      <c r="X136" s="637"/>
      <c r="Y136" s="653"/>
      <c r="Z136" s="653"/>
      <c r="AA136" s="653"/>
      <c r="AB136" s="653"/>
      <c r="AC136" s="653"/>
      <c r="AD136" s="653"/>
      <c r="AE136" s="653"/>
      <c r="AF136" s="653"/>
      <c r="AG136" s="643"/>
      <c r="AH136" s="643"/>
      <c r="AI136" s="643"/>
      <c r="AJ136" s="643"/>
      <c r="AK136" s="643"/>
      <c r="AL136" s="643"/>
      <c r="AM136" s="637"/>
      <c r="AN136" s="653"/>
      <c r="AO136" s="653"/>
      <c r="AP136" s="653"/>
      <c r="AQ136" s="653"/>
      <c r="AR136" s="653"/>
      <c r="AS136" s="653"/>
      <c r="AT136" s="653"/>
      <c r="AU136" s="653"/>
      <c r="AV136" s="643"/>
      <c r="BI136" s="618"/>
    </row>
    <row r="137" spans="1:61" s="5" customFormat="1" ht="24" customHeight="1" outlineLevel="1">
      <c r="A137" s="639"/>
      <c r="B137" s="906"/>
      <c r="C137" s="478"/>
      <c r="D137" s="905"/>
      <c r="E137" s="905"/>
      <c r="F137" s="478"/>
      <c r="G137" s="478"/>
      <c r="H137" s="103"/>
      <c r="I137" s="111"/>
      <c r="J137" s="103"/>
      <c r="K137" s="103"/>
      <c r="L137" s="103"/>
      <c r="M137" s="824"/>
      <c r="N137" s="825"/>
      <c r="O137" s="102"/>
      <c r="P137" s="111"/>
      <c r="Q137" s="113"/>
      <c r="R137" s="137"/>
      <c r="S137" s="102"/>
      <c r="T137" s="388"/>
      <c r="U137" s="138"/>
      <c r="V137" s="108"/>
      <c r="X137" s="101"/>
      <c r="Y137" s="139"/>
      <c r="Z137" s="139"/>
      <c r="AA137" s="139"/>
      <c r="AB137" s="139"/>
      <c r="AC137" s="139"/>
      <c r="AD137" s="139"/>
      <c r="AE137" s="139"/>
      <c r="AF137" s="139"/>
      <c r="AG137" s="643"/>
      <c r="AH137" s="643"/>
      <c r="AI137" s="643"/>
      <c r="AJ137" s="643"/>
      <c r="AK137" s="643"/>
      <c r="AL137" s="643"/>
      <c r="AM137" s="101"/>
      <c r="AN137" s="139"/>
      <c r="AO137" s="139"/>
      <c r="AP137" s="139"/>
      <c r="AQ137" s="139"/>
      <c r="AR137" s="139"/>
      <c r="AS137" s="139"/>
      <c r="AT137" s="139"/>
      <c r="AU137" s="139"/>
      <c r="AV137" s="643"/>
      <c r="BI137" s="618"/>
    </row>
    <row r="138" spans="1:61" s="5" customFormat="1" ht="24" hidden="1" customHeight="1" outlineLevel="1">
      <c r="A138" s="639"/>
      <c r="B138" s="906"/>
      <c r="C138" s="478"/>
      <c r="D138" s="478"/>
      <c r="E138" s="478"/>
      <c r="F138" s="478"/>
      <c r="G138" s="478"/>
      <c r="H138" s="103"/>
      <c r="I138" s="111"/>
      <c r="J138" s="103"/>
      <c r="K138" s="103"/>
      <c r="L138" s="103"/>
      <c r="M138" s="824"/>
      <c r="N138" s="825"/>
      <c r="O138" s="102"/>
      <c r="P138" s="111"/>
      <c r="Q138" s="113"/>
      <c r="R138" s="137"/>
      <c r="S138" s="102"/>
      <c r="T138" s="388"/>
      <c r="U138" s="138"/>
      <c r="V138" s="108"/>
      <c r="X138" s="101"/>
      <c r="Y138" s="139"/>
      <c r="Z138" s="139"/>
      <c r="AA138" s="139"/>
      <c r="AB138" s="139"/>
      <c r="AC138" s="139"/>
      <c r="AD138" s="139"/>
      <c r="AE138" s="139"/>
      <c r="AF138" s="139"/>
      <c r="AG138" s="643"/>
      <c r="AH138" s="643"/>
      <c r="AI138" s="643"/>
      <c r="AJ138" s="643"/>
      <c r="AK138" s="643"/>
      <c r="AL138" s="643"/>
      <c r="AM138" s="101"/>
      <c r="AN138" s="139"/>
      <c r="AO138" s="139"/>
      <c r="AP138" s="139"/>
      <c r="AQ138" s="139"/>
      <c r="AR138" s="139"/>
      <c r="AS138" s="139"/>
      <c r="AT138" s="139"/>
      <c r="AU138" s="139"/>
      <c r="AV138" s="643"/>
      <c r="BI138" s="618"/>
    </row>
    <row r="139" spans="1:61" s="5" customFormat="1" ht="15" hidden="1" customHeight="1" outlineLevel="1">
      <c r="A139" s="639"/>
      <c r="B139" s="228"/>
      <c r="C139" s="102"/>
      <c r="D139" s="102"/>
      <c r="E139" s="102"/>
      <c r="F139" s="102"/>
      <c r="G139" s="102"/>
      <c r="H139" s="103"/>
      <c r="I139" s="111"/>
      <c r="J139" s="103"/>
      <c r="K139" s="103"/>
      <c r="L139" s="103"/>
      <c r="M139" s="1260"/>
      <c r="N139" s="1261"/>
      <c r="O139" s="111"/>
      <c r="P139" s="261"/>
      <c r="Q139" s="113"/>
      <c r="R139" s="137"/>
      <c r="S139" s="102"/>
      <c r="T139" s="388"/>
      <c r="U139" s="138"/>
      <c r="V139" s="108"/>
      <c r="X139" s="101"/>
      <c r="Y139" s="139"/>
      <c r="Z139" s="139"/>
      <c r="AA139" s="139"/>
      <c r="AB139" s="139"/>
      <c r="AC139" s="139"/>
      <c r="AD139" s="139"/>
      <c r="AE139" s="139"/>
      <c r="AF139" s="139"/>
      <c r="AG139" s="643"/>
      <c r="AH139" s="643"/>
      <c r="AI139" s="643"/>
      <c r="AJ139" s="643"/>
      <c r="AK139" s="643"/>
      <c r="AL139" s="643"/>
      <c r="AM139" s="101"/>
      <c r="AN139" s="139"/>
      <c r="AO139" s="139"/>
      <c r="AP139" s="139"/>
      <c r="AQ139" s="139"/>
      <c r="AR139" s="139"/>
      <c r="AS139" s="139"/>
      <c r="AT139" s="139"/>
      <c r="AU139" s="139"/>
      <c r="AV139" s="643"/>
      <c r="BI139" s="618"/>
    </row>
    <row r="140" spans="1:61" s="5" customFormat="1" ht="15" hidden="1" customHeight="1" outlineLevel="1">
      <c r="A140" s="639"/>
      <c r="B140" s="228"/>
      <c r="C140" s="102"/>
      <c r="D140" s="102"/>
      <c r="E140" s="102"/>
      <c r="F140" s="102"/>
      <c r="G140" s="102"/>
      <c r="H140" s="103"/>
      <c r="I140" s="111"/>
      <c r="J140" s="103"/>
      <c r="K140" s="103"/>
      <c r="L140" s="103"/>
      <c r="M140" s="1260"/>
      <c r="N140" s="1261"/>
      <c r="O140" s="111"/>
      <c r="P140" s="261"/>
      <c r="Q140" s="113"/>
      <c r="R140" s="137"/>
      <c r="S140" s="102"/>
      <c r="T140" s="388"/>
      <c r="U140" s="138"/>
      <c r="V140" s="108"/>
      <c r="X140" s="101"/>
      <c r="Y140" s="139"/>
      <c r="Z140" s="139"/>
      <c r="AA140" s="139"/>
      <c r="AB140" s="139"/>
      <c r="AC140" s="139"/>
      <c r="AD140" s="139"/>
      <c r="AE140" s="139"/>
      <c r="AF140" s="139"/>
      <c r="AG140" s="643"/>
      <c r="AH140" s="643"/>
      <c r="AI140" s="643"/>
      <c r="AJ140" s="643"/>
      <c r="AK140" s="643"/>
      <c r="AL140" s="643"/>
      <c r="AM140" s="101"/>
      <c r="AN140" s="139"/>
      <c r="AO140" s="139"/>
      <c r="AP140" s="139"/>
      <c r="AQ140" s="139"/>
      <c r="AR140" s="139"/>
      <c r="AS140" s="139"/>
      <c r="AT140" s="139"/>
      <c r="AU140" s="139"/>
      <c r="AV140" s="643"/>
      <c r="BI140" s="618"/>
    </row>
    <row r="141" spans="1:61" s="5" customFormat="1" ht="15" hidden="1" customHeight="1" outlineLevel="1">
      <c r="A141" s="639"/>
      <c r="B141" s="104"/>
      <c r="C141" s="105"/>
      <c r="D141" s="105"/>
      <c r="E141" s="106"/>
      <c r="F141" s="105"/>
      <c r="G141" s="107"/>
      <c r="H141" s="589"/>
      <c r="I141" s="111"/>
      <c r="J141" s="103"/>
      <c r="K141" s="103"/>
      <c r="L141" s="103"/>
      <c r="M141" s="1260"/>
      <c r="N141" s="1261"/>
      <c r="O141" s="111"/>
      <c r="P141" s="261"/>
      <c r="Q141" s="113"/>
      <c r="R141" s="137"/>
      <c r="S141" s="102"/>
      <c r="T141" s="388"/>
      <c r="U141" s="138"/>
      <c r="V141" s="108"/>
      <c r="X141" s="101"/>
      <c r="Y141" s="139"/>
      <c r="Z141" s="139"/>
      <c r="AA141" s="139"/>
      <c r="AB141" s="139"/>
      <c r="AC141" s="139"/>
      <c r="AD141" s="139"/>
      <c r="AE141" s="139"/>
      <c r="AF141" s="139"/>
      <c r="AG141" s="643"/>
      <c r="AH141" s="643"/>
      <c r="AI141" s="643"/>
      <c r="AJ141" s="643"/>
      <c r="AK141" s="643"/>
      <c r="AL141" s="643"/>
      <c r="AM141" s="101"/>
      <c r="AN141" s="139"/>
      <c r="AO141" s="139"/>
      <c r="AP141" s="139"/>
      <c r="AQ141" s="139"/>
      <c r="AR141" s="139"/>
      <c r="AS141" s="139"/>
      <c r="AT141" s="139"/>
      <c r="AU141" s="139"/>
      <c r="AV141" s="643"/>
      <c r="BI141" s="618"/>
    </row>
    <row r="142" spans="1:61" s="5" customFormat="1" ht="15" hidden="1" customHeight="1" outlineLevel="1">
      <c r="A142" s="639"/>
      <c r="B142" s="104"/>
      <c r="C142" s="105"/>
      <c r="D142" s="105"/>
      <c r="E142" s="106"/>
      <c r="F142" s="105"/>
      <c r="G142" s="107"/>
      <c r="H142" s="589"/>
      <c r="I142" s="111"/>
      <c r="J142" s="103"/>
      <c r="K142" s="103"/>
      <c r="L142" s="103"/>
      <c r="M142" s="1260"/>
      <c r="N142" s="1261"/>
      <c r="O142" s="111"/>
      <c r="P142" s="261"/>
      <c r="Q142" s="113"/>
      <c r="R142" s="137"/>
      <c r="S142" s="102"/>
      <c r="T142" s="388"/>
      <c r="U142" s="138"/>
      <c r="V142" s="108"/>
      <c r="X142" s="101"/>
      <c r="Y142" s="139"/>
      <c r="Z142" s="139"/>
      <c r="AA142" s="139"/>
      <c r="AB142" s="139"/>
      <c r="AC142" s="139"/>
      <c r="AD142" s="139"/>
      <c r="AE142" s="139"/>
      <c r="AF142" s="139"/>
      <c r="AG142" s="643"/>
      <c r="AH142" s="643"/>
      <c r="AI142" s="643"/>
      <c r="AJ142" s="643"/>
      <c r="AK142" s="643"/>
      <c r="AL142" s="643"/>
      <c r="AM142" s="101"/>
      <c r="AN142" s="139"/>
      <c r="AO142" s="139"/>
      <c r="AP142" s="139"/>
      <c r="AQ142" s="139"/>
      <c r="AR142" s="139"/>
      <c r="AS142" s="139"/>
      <c r="AT142" s="139"/>
      <c r="AU142" s="139"/>
      <c r="AV142" s="643"/>
      <c r="BI142" s="618"/>
    </row>
    <row r="143" spans="1:61" s="5" customFormat="1" ht="15" hidden="1" customHeight="1" outlineLevel="1">
      <c r="A143" s="639"/>
      <c r="B143" s="104"/>
      <c r="C143" s="105"/>
      <c r="D143" s="105"/>
      <c r="E143" s="106"/>
      <c r="F143" s="105"/>
      <c r="G143" s="107"/>
      <c r="H143" s="589"/>
      <c r="I143" s="111"/>
      <c r="J143" s="103"/>
      <c r="K143" s="103"/>
      <c r="L143" s="103"/>
      <c r="M143" s="1260"/>
      <c r="N143" s="1261"/>
      <c r="O143" s="111"/>
      <c r="P143" s="261"/>
      <c r="Q143" s="113"/>
      <c r="R143" s="137"/>
      <c r="S143" s="102"/>
      <c r="T143" s="388"/>
      <c r="U143" s="138"/>
      <c r="V143" s="108"/>
      <c r="X143" s="101"/>
      <c r="Y143" s="139"/>
      <c r="Z143" s="139"/>
      <c r="AA143" s="139"/>
      <c r="AB143" s="139"/>
      <c r="AC143" s="139"/>
      <c r="AD143" s="139"/>
      <c r="AE143" s="139"/>
      <c r="AF143" s="139"/>
      <c r="AG143" s="643"/>
      <c r="AH143" s="658"/>
      <c r="AI143" s="658"/>
      <c r="AJ143" s="658"/>
      <c r="AK143" s="658"/>
      <c r="AL143" s="658"/>
      <c r="AM143" s="101"/>
      <c r="AN143" s="139"/>
      <c r="AO143" s="139"/>
      <c r="AP143" s="139"/>
      <c r="AQ143" s="139"/>
      <c r="AR143" s="139"/>
      <c r="AS143" s="139"/>
      <c r="AT143" s="139"/>
      <c r="AU143" s="139"/>
      <c r="AV143" s="643"/>
      <c r="BI143" s="618"/>
    </row>
    <row r="144" spans="1:61" s="5" customFormat="1" ht="15" hidden="1" customHeight="1" outlineLevel="1">
      <c r="A144" s="639"/>
      <c r="B144" s="104"/>
      <c r="C144" s="105"/>
      <c r="D144" s="105"/>
      <c r="E144" s="106"/>
      <c r="F144" s="105"/>
      <c r="G144" s="107"/>
      <c r="H144" s="589"/>
      <c r="I144" s="111"/>
      <c r="J144" s="103"/>
      <c r="K144" s="103"/>
      <c r="L144" s="103"/>
      <c r="M144" s="1260"/>
      <c r="N144" s="1261"/>
      <c r="O144" s="111"/>
      <c r="P144" s="261"/>
      <c r="Q144" s="113"/>
      <c r="R144" s="137"/>
      <c r="S144" s="102"/>
      <c r="T144" s="388"/>
      <c r="U144" s="138"/>
      <c r="V144" s="108"/>
      <c r="X144" s="101"/>
      <c r="Y144" s="139"/>
      <c r="Z144" s="139"/>
      <c r="AA144" s="139"/>
      <c r="AB144" s="139"/>
      <c r="AC144" s="139"/>
      <c r="AD144" s="139"/>
      <c r="AE144" s="139"/>
      <c r="AF144" s="139"/>
      <c r="AG144" s="643"/>
      <c r="AH144" s="624"/>
      <c r="AI144" s="624"/>
      <c r="AJ144" s="624"/>
      <c r="AK144" s="624"/>
      <c r="AL144" s="624"/>
      <c r="AM144" s="101"/>
      <c r="AN144" s="139"/>
      <c r="AO144" s="139"/>
      <c r="AP144" s="139"/>
      <c r="AQ144" s="139"/>
      <c r="AR144" s="139"/>
      <c r="AS144" s="139"/>
      <c r="AT144" s="139"/>
      <c r="AU144" s="139"/>
      <c r="AV144" s="643"/>
      <c r="BI144" s="618"/>
    </row>
    <row r="145" spans="1:61" s="5" customFormat="1" ht="15" hidden="1" customHeight="1" outlineLevel="1">
      <c r="A145" s="639"/>
      <c r="B145" s="647"/>
      <c r="C145" s="644"/>
      <c r="D145" s="644"/>
      <c r="E145" s="648"/>
      <c r="F145" s="644"/>
      <c r="G145" s="649"/>
      <c r="H145" s="650"/>
      <c r="I145" s="650"/>
      <c r="J145" s="103"/>
      <c r="K145" s="103"/>
      <c r="L145" s="103"/>
      <c r="M145" s="1260"/>
      <c r="N145" s="1261"/>
      <c r="O145" s="111"/>
      <c r="P145" s="261"/>
      <c r="Q145" s="113"/>
      <c r="R145" s="137"/>
      <c r="S145" s="102"/>
      <c r="T145" s="388"/>
      <c r="U145" s="138"/>
      <c r="V145" s="108"/>
      <c r="X145" s="645"/>
      <c r="Y145" s="653"/>
      <c r="Z145" s="653"/>
      <c r="AA145" s="653"/>
      <c r="AB145" s="653"/>
      <c r="AC145" s="653"/>
      <c r="AD145" s="653"/>
      <c r="AE145" s="653"/>
      <c r="AF145" s="653"/>
      <c r="AG145" s="653"/>
      <c r="AH145" s="653"/>
      <c r="AI145" s="624"/>
      <c r="AJ145" s="624"/>
      <c r="AK145" s="624"/>
      <c r="AL145" s="624"/>
      <c r="AM145" s="643"/>
      <c r="AN145" s="643"/>
      <c r="AO145" s="643"/>
      <c r="AP145" s="643"/>
      <c r="AQ145" s="643"/>
      <c r="AR145" s="643"/>
      <c r="AS145" s="643"/>
      <c r="AT145" s="643"/>
      <c r="AU145" s="643"/>
      <c r="AV145" s="643"/>
      <c r="BI145" s="618"/>
    </row>
    <row r="146" spans="1:61" s="5" customFormat="1" ht="15" hidden="1" customHeight="1" outlineLevel="1">
      <c r="A146" s="639"/>
      <c r="B146" s="654"/>
      <c r="C146" s="640"/>
      <c r="D146" s="640"/>
      <c r="E146" s="640"/>
      <c r="F146" s="640"/>
      <c r="G146" s="640"/>
      <c r="H146" s="655"/>
      <c r="I146" s="655"/>
      <c r="J146" s="103"/>
      <c r="K146" s="655"/>
      <c r="L146" s="103"/>
      <c r="M146" s="1260"/>
      <c r="N146" s="1261"/>
      <c r="O146" s="111"/>
      <c r="P146" s="261"/>
      <c r="Q146" s="113"/>
      <c r="R146" s="137"/>
      <c r="S146" s="102"/>
      <c r="T146" s="388"/>
      <c r="U146" s="138"/>
      <c r="V146" s="108"/>
      <c r="X146" s="101"/>
      <c r="Y146" s="139"/>
      <c r="Z146" s="139"/>
      <c r="AA146" s="139"/>
      <c r="AB146" s="139"/>
      <c r="AC146" s="139"/>
      <c r="AD146" s="139"/>
      <c r="AE146" s="139"/>
      <c r="AF146" s="139"/>
      <c r="AG146" s="139"/>
      <c r="AH146" s="139"/>
      <c r="AI146" s="659"/>
      <c r="AJ146" s="659"/>
      <c r="AK146" s="659"/>
      <c r="AL146" s="659"/>
      <c r="AM146" s="659"/>
      <c r="AN146" s="643"/>
      <c r="AO146" s="643"/>
      <c r="AP146" s="643"/>
      <c r="AQ146" s="643"/>
      <c r="AR146" s="643"/>
      <c r="AS146" s="643"/>
      <c r="AT146" s="643"/>
      <c r="AU146" s="643"/>
      <c r="AV146" s="643"/>
      <c r="BI146" s="618"/>
    </row>
    <row r="147" spans="1:61" s="5" customFormat="1" ht="15" hidden="1" customHeight="1" outlineLevel="1">
      <c r="A147" s="639"/>
      <c r="B147" s="654"/>
      <c r="C147" s="640"/>
      <c r="D147" s="640"/>
      <c r="E147" s="640"/>
      <c r="F147" s="640"/>
      <c r="G147" s="640"/>
      <c r="H147" s="655"/>
      <c r="I147" s="655"/>
      <c r="J147" s="103"/>
      <c r="K147" s="655"/>
      <c r="L147" s="103"/>
      <c r="M147" s="1260"/>
      <c r="N147" s="1261"/>
      <c r="O147" s="111"/>
      <c r="P147" s="261"/>
      <c r="Q147" s="113"/>
      <c r="R147" s="137"/>
      <c r="S147" s="102"/>
      <c r="T147" s="388"/>
      <c r="U147" s="138"/>
      <c r="V147" s="108"/>
      <c r="X147" s="101"/>
      <c r="Y147" s="139"/>
      <c r="Z147" s="139"/>
      <c r="AA147" s="139"/>
      <c r="AB147" s="139"/>
      <c r="AC147" s="139"/>
      <c r="AD147" s="139"/>
      <c r="AE147" s="139"/>
      <c r="AF147" s="139"/>
      <c r="AG147" s="139"/>
      <c r="AH147" s="139"/>
      <c r="AI147" s="624"/>
      <c r="AJ147" s="624"/>
      <c r="AK147" s="624"/>
      <c r="AL147" s="624"/>
      <c r="AM147" s="624"/>
      <c r="AN147" s="624"/>
      <c r="AO147" s="624"/>
      <c r="AP147" s="624"/>
      <c r="AQ147" s="624"/>
      <c r="AR147" s="624"/>
      <c r="AS147" s="74"/>
      <c r="AV147" s="85"/>
      <c r="BI147" s="618"/>
    </row>
    <row r="148" spans="1:61" s="5" customFormat="1" ht="15" hidden="1" customHeight="1" outlineLevel="1">
      <c r="A148" s="639"/>
      <c r="B148" s="654"/>
      <c r="C148" s="105"/>
      <c r="D148" s="105"/>
      <c r="E148" s="106"/>
      <c r="F148" s="105"/>
      <c r="G148" s="107"/>
      <c r="H148" s="589"/>
      <c r="I148" s="111"/>
      <c r="J148" s="103"/>
      <c r="K148" s="103"/>
      <c r="L148" s="103"/>
      <c r="M148" s="1260"/>
      <c r="N148" s="1261"/>
      <c r="O148" s="111"/>
      <c r="P148" s="261"/>
      <c r="Q148" s="113"/>
      <c r="R148" s="137"/>
      <c r="S148" s="102"/>
      <c r="T148" s="388"/>
      <c r="U148" s="138"/>
      <c r="V148" s="108"/>
      <c r="X148" s="101"/>
      <c r="Y148" s="139"/>
      <c r="Z148" s="139"/>
      <c r="AA148" s="139"/>
      <c r="AB148" s="139"/>
      <c r="AC148" s="139"/>
      <c r="AD148" s="139"/>
      <c r="AE148" s="139"/>
      <c r="AF148" s="139"/>
      <c r="AG148" s="139"/>
      <c r="AH148" s="139"/>
      <c r="BI148" s="618"/>
    </row>
    <row r="149" spans="1:61" s="5" customFormat="1" ht="15" hidden="1" customHeight="1" outlineLevel="1">
      <c r="A149" s="639"/>
      <c r="B149" s="654"/>
      <c r="C149" s="105"/>
      <c r="D149" s="105"/>
      <c r="E149" s="106"/>
      <c r="F149" s="105"/>
      <c r="G149" s="107"/>
      <c r="H149" s="589"/>
      <c r="I149" s="111"/>
      <c r="J149" s="103"/>
      <c r="K149" s="103"/>
      <c r="L149" s="103"/>
      <c r="M149" s="1260"/>
      <c r="N149" s="1261"/>
      <c r="O149" s="111"/>
      <c r="P149" s="261"/>
      <c r="Q149" s="113"/>
      <c r="R149" s="137"/>
      <c r="S149" s="102"/>
      <c r="T149" s="388"/>
      <c r="U149" s="138"/>
      <c r="V149" s="108"/>
      <c r="X149" s="101"/>
      <c r="Y149" s="139"/>
      <c r="Z149" s="139"/>
      <c r="AA149" s="139"/>
      <c r="AB149" s="139"/>
      <c r="AC149" s="139"/>
      <c r="AD149" s="139"/>
      <c r="AE149" s="139"/>
      <c r="AF149" s="139"/>
      <c r="AG149" s="139"/>
      <c r="AH149" s="139"/>
      <c r="BI149" s="618"/>
    </row>
    <row r="150" spans="1:61" s="5" customFormat="1" ht="15" hidden="1" customHeight="1" outlineLevel="1">
      <c r="A150" s="639"/>
      <c r="B150" s="654"/>
      <c r="C150" s="644"/>
      <c r="D150" s="644"/>
      <c r="E150" s="648"/>
      <c r="F150" s="644"/>
      <c r="G150" s="649"/>
      <c r="H150" s="650"/>
      <c r="I150" s="650"/>
      <c r="J150" s="103"/>
      <c r="K150" s="103"/>
      <c r="L150" s="103"/>
      <c r="M150" s="1260"/>
      <c r="N150" s="1261"/>
      <c r="O150" s="111"/>
      <c r="P150" s="261"/>
      <c r="Q150" s="113"/>
      <c r="R150" s="137"/>
      <c r="S150" s="102"/>
      <c r="T150" s="388"/>
      <c r="U150" s="138"/>
      <c r="V150" s="108"/>
      <c r="X150" s="101"/>
      <c r="Y150" s="139"/>
      <c r="Z150" s="139"/>
      <c r="AA150" s="139"/>
      <c r="AB150" s="139"/>
      <c r="AC150" s="139"/>
      <c r="AD150" s="139"/>
      <c r="AE150" s="139"/>
      <c r="AF150" s="139"/>
      <c r="AG150" s="139"/>
      <c r="AH150" s="139"/>
      <c r="BI150" s="618"/>
    </row>
    <row r="151" spans="1:61" s="5" customFormat="1" ht="15" hidden="1" customHeight="1" outlineLevel="1">
      <c r="A151" s="639"/>
      <c r="B151" s="654"/>
      <c r="C151" s="640"/>
      <c r="D151" s="640"/>
      <c r="E151" s="640"/>
      <c r="F151" s="640"/>
      <c r="G151" s="640"/>
      <c r="H151" s="655"/>
      <c r="I151" s="655"/>
      <c r="J151" s="103"/>
      <c r="K151" s="655"/>
      <c r="L151" s="103"/>
      <c r="M151" s="1260"/>
      <c r="N151" s="1261"/>
      <c r="O151" s="111"/>
      <c r="P151" s="261"/>
      <c r="Q151" s="113"/>
      <c r="R151" s="137"/>
      <c r="S151" s="102"/>
      <c r="T151" s="388"/>
      <c r="U151" s="138"/>
      <c r="V151" s="108"/>
      <c r="X151" s="645"/>
      <c r="Y151" s="653"/>
      <c r="Z151" s="653"/>
      <c r="AA151" s="653"/>
      <c r="AB151" s="653"/>
      <c r="AC151" s="653"/>
      <c r="AD151" s="653"/>
      <c r="AE151" s="653"/>
      <c r="BI151" s="618"/>
    </row>
    <row r="152" spans="1:61" s="5" customFormat="1" ht="15" hidden="1" customHeight="1" outlineLevel="1">
      <c r="A152" s="639"/>
      <c r="B152" s="654"/>
      <c r="C152" s="102"/>
      <c r="D152" s="102"/>
      <c r="E152" s="102"/>
      <c r="F152" s="102"/>
      <c r="G152" s="102"/>
      <c r="H152" s="103"/>
      <c r="I152" s="111"/>
      <c r="J152" s="103"/>
      <c r="K152" s="103"/>
      <c r="L152" s="103"/>
      <c r="M152" s="1260"/>
      <c r="N152" s="1261"/>
      <c r="O152" s="111"/>
      <c r="P152" s="261"/>
      <c r="Q152" s="113"/>
      <c r="R152" s="137"/>
      <c r="S152" s="102"/>
      <c r="T152" s="388"/>
      <c r="U152" s="138"/>
      <c r="V152" s="108"/>
      <c r="X152" s="101"/>
      <c r="Y152" s="139"/>
      <c r="Z152" s="139"/>
      <c r="AA152" s="139"/>
      <c r="AB152" s="139"/>
      <c r="AC152" s="139"/>
      <c r="AD152" s="139"/>
      <c r="AE152" s="139"/>
      <c r="BI152" s="618"/>
    </row>
    <row r="153" spans="1:61" s="5" customFormat="1" ht="15" hidden="1" customHeight="1" outlineLevel="1">
      <c r="A153" s="639"/>
      <c r="B153" s="654"/>
      <c r="C153" s="102"/>
      <c r="D153" s="102"/>
      <c r="E153" s="102"/>
      <c r="F153" s="102"/>
      <c r="G153" s="102"/>
      <c r="H153" s="103"/>
      <c r="I153" s="111"/>
      <c r="J153" s="103"/>
      <c r="K153" s="103"/>
      <c r="L153" s="103"/>
      <c r="M153" s="1260"/>
      <c r="N153" s="1261"/>
      <c r="O153" s="111"/>
      <c r="P153" s="261"/>
      <c r="Q153" s="113"/>
      <c r="R153" s="137"/>
      <c r="S153" s="102"/>
      <c r="T153" s="388"/>
      <c r="U153" s="138"/>
      <c r="V153" s="108"/>
      <c r="AN153" s="643"/>
      <c r="AO153" s="643"/>
      <c r="BI153" s="618"/>
    </row>
    <row r="154" spans="1:61" s="5" customFormat="1" ht="15" hidden="1" customHeight="1" outlineLevel="1">
      <c r="A154" s="639"/>
      <c r="B154" s="654"/>
      <c r="C154" s="105"/>
      <c r="D154" s="105"/>
      <c r="E154" s="106"/>
      <c r="F154" s="105"/>
      <c r="G154" s="107"/>
      <c r="H154" s="589"/>
      <c r="I154" s="111"/>
      <c r="J154" s="103"/>
      <c r="K154" s="103"/>
      <c r="L154" s="103"/>
      <c r="M154" s="1260"/>
      <c r="N154" s="1261"/>
      <c r="O154" s="111"/>
      <c r="P154" s="261"/>
      <c r="Q154" s="113"/>
      <c r="R154" s="137"/>
      <c r="S154" s="102"/>
      <c r="T154" s="388"/>
      <c r="U154" s="138"/>
      <c r="V154" s="108"/>
      <c r="BI154" s="618"/>
    </row>
    <row r="155" spans="1:61" s="5" customFormat="1" ht="15" hidden="1" customHeight="1" outlineLevel="1">
      <c r="A155" s="639"/>
      <c r="B155" s="654"/>
      <c r="C155" s="105"/>
      <c r="D155" s="105"/>
      <c r="E155" s="106"/>
      <c r="F155" s="105"/>
      <c r="G155" s="107"/>
      <c r="H155" s="589"/>
      <c r="I155" s="111"/>
      <c r="J155" s="103"/>
      <c r="K155" s="103"/>
      <c r="L155" s="103"/>
      <c r="M155" s="1260"/>
      <c r="N155" s="1261"/>
      <c r="O155" s="111"/>
      <c r="P155" s="261"/>
      <c r="Q155" s="113"/>
      <c r="R155" s="137"/>
      <c r="S155" s="102"/>
      <c r="T155" s="388"/>
      <c r="U155" s="138"/>
      <c r="V155" s="108"/>
      <c r="BI155" s="618"/>
    </row>
    <row r="156" spans="1:61" s="5" customFormat="1" ht="15" hidden="1" customHeight="1" outlineLevel="1">
      <c r="A156" s="639"/>
      <c r="B156" s="654"/>
      <c r="C156" s="105"/>
      <c r="D156" s="105"/>
      <c r="E156" s="106"/>
      <c r="F156" s="105"/>
      <c r="G156" s="107"/>
      <c r="H156" s="589"/>
      <c r="I156" s="111"/>
      <c r="J156" s="103"/>
      <c r="K156" s="103"/>
      <c r="L156" s="103"/>
      <c r="M156" s="1260"/>
      <c r="N156" s="1261"/>
      <c r="O156" s="111"/>
      <c r="P156" s="261"/>
      <c r="Q156" s="113"/>
      <c r="R156" s="137"/>
      <c r="S156" s="102"/>
      <c r="T156" s="388"/>
      <c r="U156" s="138"/>
      <c r="V156" s="108"/>
      <c r="BI156" s="618"/>
    </row>
    <row r="157" spans="1:61" s="5" customFormat="1" ht="15" hidden="1" customHeight="1" outlineLevel="1">
      <c r="A157" s="639"/>
      <c r="B157" s="654"/>
      <c r="C157" s="105"/>
      <c r="D157" s="105"/>
      <c r="E157" s="106"/>
      <c r="F157" s="105"/>
      <c r="G157" s="107"/>
      <c r="H157" s="589"/>
      <c r="I157" s="111"/>
      <c r="J157" s="103"/>
      <c r="K157" s="103"/>
      <c r="L157" s="103"/>
      <c r="M157" s="1260"/>
      <c r="N157" s="1261"/>
      <c r="O157" s="111"/>
      <c r="P157" s="261"/>
      <c r="Q157" s="113"/>
      <c r="R157" s="137"/>
      <c r="S157" s="102"/>
      <c r="T157" s="388"/>
      <c r="U157" s="138"/>
      <c r="V157" s="108"/>
      <c r="BI157" s="618"/>
    </row>
    <row r="158" spans="1:61" s="5" customFormat="1" ht="15" hidden="1" customHeight="1" outlineLevel="1">
      <c r="A158" s="639"/>
      <c r="B158" s="654"/>
      <c r="C158" s="644"/>
      <c r="D158" s="644"/>
      <c r="E158" s="648"/>
      <c r="F158" s="644"/>
      <c r="G158" s="649"/>
      <c r="H158" s="650"/>
      <c r="I158" s="650"/>
      <c r="J158" s="103"/>
      <c r="K158" s="103"/>
      <c r="L158" s="103"/>
      <c r="M158" s="1260"/>
      <c r="N158" s="1261"/>
      <c r="O158" s="111"/>
      <c r="P158" s="261"/>
      <c r="Q158" s="113"/>
      <c r="R158" s="137"/>
      <c r="S158" s="102"/>
      <c r="T158" s="388"/>
      <c r="U158" s="138"/>
      <c r="V158" s="108"/>
      <c r="BI158" s="618"/>
    </row>
    <row r="159" spans="1:61" s="5" customFormat="1" ht="15" hidden="1" customHeight="1" outlineLevel="1">
      <c r="A159" s="639"/>
      <c r="B159" s="654"/>
      <c r="C159" s="640"/>
      <c r="D159" s="640"/>
      <c r="E159" s="640"/>
      <c r="F159" s="640"/>
      <c r="G159" s="640"/>
      <c r="H159" s="655"/>
      <c r="I159" s="655"/>
      <c r="J159" s="103"/>
      <c r="K159" s="655"/>
      <c r="L159" s="103"/>
      <c r="M159" s="1260"/>
      <c r="N159" s="1261"/>
      <c r="O159" s="111"/>
      <c r="P159" s="261"/>
      <c r="Q159" s="113"/>
      <c r="R159" s="137"/>
      <c r="S159" s="102"/>
      <c r="T159" s="388"/>
      <c r="U159" s="138"/>
      <c r="V159" s="108"/>
      <c r="BI159" s="618"/>
    </row>
    <row r="160" spans="1:61" s="5" customFormat="1" ht="15" hidden="1" customHeight="1" outlineLevel="1">
      <c r="A160" s="639"/>
      <c r="B160" s="654"/>
      <c r="C160" s="640"/>
      <c r="D160" s="640"/>
      <c r="E160" s="640"/>
      <c r="F160" s="640"/>
      <c r="G160" s="640"/>
      <c r="H160" s="655"/>
      <c r="I160" s="655"/>
      <c r="J160" s="103"/>
      <c r="K160" s="655"/>
      <c r="L160" s="103"/>
      <c r="M160" s="1260"/>
      <c r="N160" s="1261"/>
      <c r="O160" s="111"/>
      <c r="P160" s="261"/>
      <c r="Q160" s="113"/>
      <c r="R160" s="137"/>
      <c r="S160" s="102"/>
      <c r="T160" s="388"/>
      <c r="U160" s="138"/>
      <c r="V160" s="108"/>
      <c r="BI160" s="618"/>
    </row>
    <row r="161" spans="1:61" s="5" customFormat="1" ht="15" hidden="1" customHeight="1" outlineLevel="1">
      <c r="A161" s="639"/>
      <c r="B161" s="654"/>
      <c r="C161" s="102"/>
      <c r="D161" s="102"/>
      <c r="E161" s="102"/>
      <c r="F161" s="102"/>
      <c r="G161" s="102"/>
      <c r="H161" s="103"/>
      <c r="I161" s="111"/>
      <c r="J161" s="103"/>
      <c r="K161" s="103"/>
      <c r="L161" s="103"/>
      <c r="M161" s="1260"/>
      <c r="N161" s="1261"/>
      <c r="O161" s="111"/>
      <c r="P161" s="261"/>
      <c r="Q161" s="113"/>
      <c r="R161" s="137"/>
      <c r="S161" s="102"/>
      <c r="T161" s="388"/>
      <c r="U161" s="138"/>
      <c r="V161" s="108"/>
      <c r="BI161" s="618"/>
    </row>
    <row r="162" spans="1:61" s="5" customFormat="1" ht="15" hidden="1" customHeight="1" outlineLevel="1">
      <c r="A162" s="639"/>
      <c r="B162" s="654"/>
      <c r="C162" s="105"/>
      <c r="D162" s="105"/>
      <c r="E162" s="106"/>
      <c r="F162" s="105"/>
      <c r="G162" s="107"/>
      <c r="H162" s="589"/>
      <c r="I162" s="111"/>
      <c r="J162" s="103"/>
      <c r="K162" s="103"/>
      <c r="L162" s="103"/>
      <c r="M162" s="1260"/>
      <c r="N162" s="1261"/>
      <c r="O162" s="111"/>
      <c r="P162" s="261"/>
      <c r="Q162" s="113"/>
      <c r="R162" s="137"/>
      <c r="S162" s="102"/>
      <c r="T162" s="388"/>
      <c r="U162" s="138"/>
      <c r="V162" s="108"/>
      <c r="BI162" s="618"/>
    </row>
    <row r="163" spans="1:61" s="5" customFormat="1" ht="15" hidden="1" customHeight="1" outlineLevel="1">
      <c r="A163" s="639"/>
      <c r="B163" s="654"/>
      <c r="C163" s="105"/>
      <c r="D163" s="105"/>
      <c r="E163" s="106"/>
      <c r="F163" s="105"/>
      <c r="G163" s="107"/>
      <c r="H163" s="589"/>
      <c r="I163" s="111"/>
      <c r="J163" s="103"/>
      <c r="K163" s="103"/>
      <c r="L163" s="103"/>
      <c r="M163" s="1260"/>
      <c r="N163" s="1261"/>
      <c r="O163" s="111"/>
      <c r="P163" s="261"/>
      <c r="Q163" s="113"/>
      <c r="R163" s="137"/>
      <c r="S163" s="102"/>
      <c r="T163" s="388"/>
      <c r="U163" s="138"/>
      <c r="V163" s="108"/>
      <c r="BI163" s="618"/>
    </row>
    <row r="164" spans="1:61" s="5" customFormat="1" ht="15" hidden="1" customHeight="1" outlineLevel="1">
      <c r="A164" s="639"/>
      <c r="B164" s="654"/>
      <c r="C164" s="105"/>
      <c r="D164" s="105"/>
      <c r="E164" s="106"/>
      <c r="F164" s="105"/>
      <c r="G164" s="107"/>
      <c r="H164" s="589"/>
      <c r="I164" s="111"/>
      <c r="J164" s="103"/>
      <c r="K164" s="103"/>
      <c r="L164" s="103"/>
      <c r="M164" s="1260"/>
      <c r="N164" s="1261"/>
      <c r="O164" s="111"/>
      <c r="P164" s="261"/>
      <c r="Q164" s="113"/>
      <c r="R164" s="137"/>
      <c r="S164" s="102"/>
      <c r="T164" s="388"/>
      <c r="U164" s="138"/>
      <c r="V164" s="108"/>
      <c r="BI164" s="618"/>
    </row>
    <row r="165" spans="1:61" s="5" customFormat="1" ht="15" hidden="1" customHeight="1" outlineLevel="1">
      <c r="A165" s="639"/>
      <c r="B165" s="654"/>
      <c r="C165" s="105"/>
      <c r="D165" s="105"/>
      <c r="E165" s="106"/>
      <c r="F165" s="105"/>
      <c r="G165" s="107"/>
      <c r="H165" s="589"/>
      <c r="I165" s="111"/>
      <c r="J165" s="103"/>
      <c r="K165" s="103"/>
      <c r="L165" s="103"/>
      <c r="M165" s="1260"/>
      <c r="N165" s="1261"/>
      <c r="O165" s="111"/>
      <c r="P165" s="261"/>
      <c r="Q165" s="113"/>
      <c r="R165" s="137"/>
      <c r="S165" s="102"/>
      <c r="T165" s="388"/>
      <c r="U165" s="138"/>
      <c r="V165" s="108"/>
      <c r="BI165" s="618"/>
    </row>
    <row r="166" spans="1:61" s="5" customFormat="1" ht="15" hidden="1" customHeight="1" outlineLevel="1">
      <c r="A166" s="639"/>
      <c r="B166" s="654"/>
      <c r="C166" s="644"/>
      <c r="D166" s="644"/>
      <c r="E166" s="648"/>
      <c r="F166" s="644"/>
      <c r="G166" s="649"/>
      <c r="H166" s="650"/>
      <c r="I166" s="650"/>
      <c r="J166" s="103"/>
      <c r="K166" s="103"/>
      <c r="L166" s="103"/>
      <c r="M166" s="1260"/>
      <c r="N166" s="1261"/>
      <c r="O166" s="650"/>
      <c r="P166" s="651"/>
      <c r="Q166" s="650"/>
      <c r="R166" s="650"/>
      <c r="S166" s="650"/>
      <c r="T166" s="652"/>
      <c r="U166" s="138"/>
      <c r="V166" s="108"/>
      <c r="BI166" s="618"/>
    </row>
    <row r="167" spans="1:61" s="5" customFormat="1" ht="15" hidden="1" customHeight="1" outlineLevel="1">
      <c r="A167" s="639"/>
      <c r="B167" s="654"/>
      <c r="C167" s="640"/>
      <c r="D167" s="640"/>
      <c r="E167" s="640"/>
      <c r="F167" s="640"/>
      <c r="G167" s="640"/>
      <c r="H167" s="655"/>
      <c r="I167" s="655"/>
      <c r="J167" s="103"/>
      <c r="K167" s="655"/>
      <c r="L167" s="103"/>
      <c r="M167" s="1262"/>
      <c r="N167" s="1263"/>
      <c r="O167" s="660"/>
      <c r="P167" s="661"/>
      <c r="Q167" s="660"/>
      <c r="R167" s="660"/>
      <c r="S167" s="660"/>
      <c r="T167" s="662"/>
      <c r="U167" s="138"/>
      <c r="V167" s="108"/>
      <c r="BI167" s="618"/>
    </row>
    <row r="168" spans="1:61" s="5" customFormat="1" ht="22.5" customHeight="1" outlineLevel="1" thickBot="1">
      <c r="A168" s="663"/>
      <c r="B168" s="664"/>
      <c r="C168" s="665"/>
      <c r="D168" s="666"/>
      <c r="E168" s="666"/>
      <c r="F168" s="666"/>
      <c r="G168" s="666"/>
      <c r="H168" s="667"/>
      <c r="I168" s="667"/>
      <c r="J168" s="668"/>
      <c r="K168" s="669"/>
      <c r="L168" s="669"/>
      <c r="M168" s="670"/>
      <c r="N168" s="671"/>
      <c r="O168" s="671"/>
      <c r="P168" s="671"/>
      <c r="Q168" s="671"/>
      <c r="R168" s="671"/>
      <c r="S168" s="671"/>
      <c r="T168" s="672"/>
      <c r="BI168" s="618"/>
    </row>
    <row r="169" spans="1:61" s="5" customFormat="1" ht="22.5" hidden="1" customHeight="1" outlineLevel="1">
      <c r="A169" s="632"/>
      <c r="B169" s="673"/>
      <c r="C169" s="632"/>
      <c r="D169" s="632"/>
      <c r="E169" s="632"/>
      <c r="F169" s="632"/>
      <c r="G169" s="632"/>
      <c r="H169" s="635"/>
      <c r="I169" s="635"/>
      <c r="J169" s="635"/>
      <c r="K169" s="635"/>
      <c r="L169" s="635"/>
      <c r="M169" s="674"/>
      <c r="N169" s="674"/>
      <c r="O169" s="674"/>
      <c r="P169" s="674"/>
      <c r="Q169" s="674"/>
      <c r="R169" s="674"/>
      <c r="S169" s="674"/>
      <c r="T169" s="674"/>
      <c r="BI169" s="618"/>
    </row>
    <row r="170" spans="1:61" s="5" customFormat="1" ht="15" hidden="1" customHeight="1" outlineLevel="1">
      <c r="A170" s="642"/>
      <c r="B170" s="1280"/>
      <c r="C170" s="1281"/>
      <c r="D170" s="1282"/>
      <c r="E170" s="737"/>
      <c r="F170" s="737"/>
      <c r="G170" s="1283"/>
      <c r="BI170" s="618"/>
    </row>
    <row r="171" spans="1:61" s="5" customFormat="1" ht="15" hidden="1" customHeight="1" outlineLevel="1">
      <c r="A171" s="642"/>
      <c r="B171" s="1280"/>
      <c r="C171" s="1281"/>
      <c r="D171" s="1282"/>
      <c r="E171" s="737"/>
      <c r="F171" s="737"/>
      <c r="G171" s="1283"/>
      <c r="BI171" s="618"/>
    </row>
    <row r="172" spans="1:61" s="5" customFormat="1" ht="15" hidden="1" customHeight="1" outlineLevel="1">
      <c r="A172" s="642"/>
      <c r="B172" s="1281"/>
      <c r="C172" s="890"/>
      <c r="D172" s="890"/>
      <c r="E172" s="890"/>
      <c r="F172" s="890"/>
      <c r="G172" s="139"/>
      <c r="BI172" s="618"/>
    </row>
    <row r="173" spans="1:61" s="5" customFormat="1" ht="15" hidden="1" customHeight="1" outlineLevel="1">
      <c r="A173" s="642"/>
      <c r="B173" s="1281"/>
      <c r="C173" s="890"/>
      <c r="D173" s="890"/>
      <c r="E173" s="890"/>
      <c r="F173" s="890"/>
      <c r="G173" s="139"/>
      <c r="H173" s="642"/>
      <c r="AI173" s="279"/>
      <c r="BI173" s="618"/>
    </row>
    <row r="174" spans="1:61" s="5" customFormat="1" ht="15" hidden="1" customHeight="1" outlineLevel="1">
      <c r="A174" s="642"/>
      <c r="B174" s="1281"/>
      <c r="C174" s="890"/>
      <c r="D174" s="890"/>
      <c r="E174" s="890"/>
      <c r="F174" s="890"/>
      <c r="G174" s="139"/>
      <c r="H174" s="642"/>
      <c r="BI174" s="618"/>
    </row>
    <row r="175" spans="1:61" s="5" customFormat="1" ht="15" hidden="1" customHeight="1" outlineLevel="1">
      <c r="A175" s="642"/>
      <c r="B175" s="1281"/>
      <c r="C175" s="890"/>
      <c r="D175" s="890"/>
      <c r="E175" s="890"/>
      <c r="F175" s="890"/>
      <c r="G175" s="139"/>
      <c r="H175" s="642"/>
      <c r="BI175" s="618"/>
    </row>
    <row r="176" spans="1:61" s="5" customFormat="1" ht="15" hidden="1" customHeight="1" outlineLevel="1">
      <c r="A176" s="642"/>
      <c r="B176" s="1281"/>
      <c r="C176" s="890"/>
      <c r="D176" s="890"/>
      <c r="E176" s="890"/>
      <c r="F176" s="890"/>
      <c r="G176" s="139"/>
      <c r="H176" s="642"/>
      <c r="BI176" s="618"/>
    </row>
    <row r="177" spans="1:61" s="5" customFormat="1" ht="15" hidden="1" customHeight="1" outlineLevel="1">
      <c r="A177" s="642"/>
      <c r="B177" s="1281"/>
      <c r="C177" s="890"/>
      <c r="D177" s="890"/>
      <c r="E177" s="890"/>
      <c r="F177" s="890"/>
      <c r="G177" s="139"/>
      <c r="H177" s="642"/>
      <c r="BI177" s="618"/>
    </row>
    <row r="178" spans="1:61" s="5" customFormat="1" ht="15" hidden="1" customHeight="1" outlineLevel="1">
      <c r="A178" s="642"/>
      <c r="B178" s="1281"/>
      <c r="C178" s="890"/>
      <c r="D178" s="890"/>
      <c r="E178" s="890"/>
      <c r="F178" s="890"/>
      <c r="G178" s="139"/>
      <c r="H178" s="642"/>
      <c r="BI178" s="618"/>
    </row>
    <row r="179" spans="1:61" s="5" customFormat="1" ht="15" hidden="1" customHeight="1" outlineLevel="1">
      <c r="A179" s="642"/>
      <c r="B179" s="1281"/>
      <c r="C179" s="1435"/>
      <c r="D179" s="1436"/>
      <c r="E179" s="1436"/>
      <c r="F179" s="1437"/>
      <c r="G179" s="809"/>
      <c r="H179" s="642"/>
      <c r="BI179" s="618"/>
    </row>
    <row r="180" spans="1:61" s="5" customFormat="1" ht="15" customHeight="1" outlineLevel="1">
      <c r="A180" s="642"/>
      <c r="B180" s="642"/>
      <c r="C180" s="642"/>
      <c r="D180" s="642"/>
      <c r="E180" s="642"/>
      <c r="F180" s="642"/>
      <c r="H180" s="642"/>
      <c r="I180" s="624"/>
      <c r="P180" s="267"/>
      <c r="BI180" s="618"/>
    </row>
    <row r="181" spans="1:61" s="5" customFormat="1" ht="15" hidden="1" customHeight="1" outlineLevel="1">
      <c r="A181" s="642"/>
      <c r="B181" s="642"/>
      <c r="C181" s="642"/>
      <c r="D181" s="642"/>
      <c r="E181" s="642"/>
      <c r="F181" s="642"/>
      <c r="H181" s="642"/>
      <c r="I181" s="624"/>
      <c r="P181" s="267"/>
      <c r="BI181" s="618"/>
    </row>
    <row r="182" spans="1:61" s="5" customFormat="1" ht="18.75" hidden="1" customHeight="1" outlineLevel="1">
      <c r="A182" s="642"/>
      <c r="B182" s="268"/>
      <c r="D182" s="1284"/>
      <c r="E182" s="1284"/>
      <c r="F182" s="1284"/>
      <c r="G182" s="1284"/>
      <c r="H182" s="1284"/>
      <c r="I182" s="268"/>
      <c r="J182" s="1376"/>
      <c r="K182" s="1377"/>
      <c r="L182" s="1378"/>
      <c r="M182" s="1379"/>
      <c r="N182" s="1379"/>
      <c r="O182" s="1379"/>
      <c r="P182" s="1380"/>
      <c r="Q182" s="1380"/>
      <c r="R182" s="1380"/>
      <c r="BI182" s="618"/>
    </row>
    <row r="183" spans="1:61" s="5" customFormat="1" ht="57" hidden="1" customHeight="1" outlineLevel="1">
      <c r="A183" s="642"/>
      <c r="B183" s="268"/>
      <c r="D183" s="675"/>
      <c r="E183" s="269"/>
      <c r="F183" s="269"/>
      <c r="G183" s="269"/>
      <c r="H183" s="269"/>
      <c r="I183" s="270"/>
      <c r="J183" s="676"/>
      <c r="K183" s="271"/>
      <c r="L183" s="271"/>
      <c r="M183" s="677"/>
      <c r="N183" s="272"/>
      <c r="O183" s="272"/>
      <c r="P183" s="678"/>
      <c r="Q183" s="282"/>
      <c r="R183" s="282"/>
      <c r="BI183" s="618"/>
    </row>
    <row r="184" spans="1:61" s="5" customFormat="1" ht="15" hidden="1" customHeight="1" outlineLevel="1">
      <c r="A184" s="642"/>
      <c r="B184" s="619"/>
      <c r="D184" s="679"/>
      <c r="E184" s="679"/>
      <c r="F184" s="679"/>
      <c r="G184" s="680"/>
      <c r="H184" s="681"/>
      <c r="I184" s="273"/>
      <c r="J184" s="274"/>
      <c r="K184" s="682"/>
      <c r="L184" s="682"/>
      <c r="M184" s="683"/>
      <c r="N184" s="736"/>
      <c r="O184" s="736"/>
      <c r="P184" s="684"/>
      <c r="Q184" s="281"/>
      <c r="R184" s="280"/>
      <c r="BI184" s="618"/>
    </row>
    <row r="185" spans="1:61" s="5" customFormat="1" ht="15" hidden="1" customHeight="1" outlineLevel="1">
      <c r="A185" s="642"/>
      <c r="B185" s="619"/>
      <c r="D185" s="679"/>
      <c r="E185" s="679"/>
      <c r="F185" s="679"/>
      <c r="G185" s="679"/>
      <c r="H185" s="679"/>
      <c r="I185" s="273"/>
      <c r="J185" s="274"/>
      <c r="K185" s="682"/>
      <c r="L185" s="682"/>
      <c r="M185" s="683"/>
      <c r="N185" s="736"/>
      <c r="O185" s="736"/>
      <c r="P185" s="684"/>
      <c r="Q185" s="281"/>
      <c r="R185" s="280"/>
      <c r="BI185" s="618"/>
    </row>
    <row r="186" spans="1:61" s="5" customFormat="1" ht="15" hidden="1" customHeight="1" outlineLevel="1">
      <c r="A186" s="642"/>
      <c r="B186" s="619"/>
      <c r="D186" s="139"/>
      <c r="E186" s="139"/>
      <c r="F186" s="139"/>
      <c r="G186" s="139"/>
      <c r="H186" s="139"/>
      <c r="I186" s="273"/>
      <c r="J186" s="274"/>
      <c r="K186" s="682"/>
      <c r="L186" s="682"/>
      <c r="M186" s="283"/>
      <c r="N186" s="736"/>
      <c r="O186" s="736"/>
      <c r="P186" s="684"/>
      <c r="Q186" s="281"/>
      <c r="R186" s="280"/>
      <c r="BI186" s="618"/>
    </row>
    <row r="187" spans="1:61" s="5" customFormat="1" ht="15" hidden="1" customHeight="1" outlineLevel="1">
      <c r="A187" s="642"/>
      <c r="B187" s="619"/>
      <c r="D187" s="139"/>
      <c r="E187" s="139"/>
      <c r="F187" s="139"/>
      <c r="G187" s="139"/>
      <c r="H187" s="139"/>
      <c r="I187" s="273"/>
      <c r="J187" s="274"/>
      <c r="K187" s="682"/>
      <c r="L187" s="682"/>
      <c r="M187" s="283"/>
      <c r="N187" s="736"/>
      <c r="O187" s="736"/>
      <c r="P187" s="684"/>
      <c r="Q187" s="281"/>
      <c r="R187" s="280"/>
    </row>
    <row r="188" spans="1:61" s="5" customFormat="1" ht="15" hidden="1" customHeight="1" outlineLevel="1">
      <c r="A188" s="642"/>
      <c r="B188" s="619"/>
      <c r="D188" s="139"/>
      <c r="E188" s="139"/>
      <c r="F188" s="139"/>
      <c r="G188" s="139"/>
      <c r="H188" s="139"/>
      <c r="I188" s="273"/>
      <c r="J188" s="274"/>
      <c r="K188" s="682"/>
      <c r="L188" s="682"/>
      <c r="M188" s="283"/>
      <c r="N188" s="736"/>
      <c r="O188" s="736"/>
      <c r="P188" s="684"/>
      <c r="Q188" s="281"/>
      <c r="R188" s="280"/>
    </row>
    <row r="189" spans="1:61" s="5" customFormat="1" ht="15" hidden="1" customHeight="1">
      <c r="A189" s="642"/>
      <c r="B189" s="642"/>
      <c r="C189" s="642"/>
      <c r="D189" s="642"/>
      <c r="E189" s="642"/>
      <c r="F189" s="642"/>
      <c r="H189" s="642"/>
      <c r="I189" s="642"/>
      <c r="J189" s="624"/>
      <c r="K189" s="624"/>
      <c r="L189" s="624"/>
      <c r="M189" s="624"/>
      <c r="N189" s="624"/>
      <c r="O189" s="624"/>
      <c r="P189" s="4"/>
      <c r="Q189" s="624"/>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2.5"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22.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22.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22.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22.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22.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hidden="1" customHeight="1">
      <c r="A198" s="60"/>
      <c r="B198" s="1344"/>
      <c r="C198" s="1345"/>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hidden="1" customHeight="1">
      <c r="A199" s="60"/>
      <c r="B199" s="1344"/>
      <c r="C199" s="1345"/>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hidden="1" customHeight="1">
      <c r="A200" s="60"/>
      <c r="B200" s="1344"/>
      <c r="C200" s="1345"/>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hidden="1" customHeight="1">
      <c r="A201" s="60"/>
      <c r="B201" s="1344"/>
      <c r="C201" s="1345"/>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1344"/>
      <c r="C202" s="1345"/>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1344"/>
      <c r="C203" s="1345"/>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1344"/>
      <c r="C204" s="1345"/>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1344"/>
      <c r="C205" s="1345"/>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1344"/>
      <c r="C206" s="1345"/>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1344"/>
      <c r="C207" s="1345"/>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1344"/>
      <c r="C208" s="1345"/>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1344"/>
      <c r="C209" s="1345"/>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1344"/>
      <c r="C210" s="1345"/>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1344"/>
      <c r="C211" s="1345"/>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1344"/>
      <c r="C212" s="1345"/>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1344"/>
      <c r="C213" s="1345"/>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1344"/>
      <c r="C214" s="1345"/>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1344"/>
      <c r="C215" s="1345"/>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1344"/>
      <c r="C216" s="1345"/>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1344"/>
      <c r="C217" s="1345"/>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1344"/>
      <c r="C218" s="1345"/>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1344"/>
      <c r="C219" s="1345"/>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1344"/>
      <c r="C220" s="1345"/>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1344"/>
      <c r="C221" s="1345"/>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1344"/>
      <c r="C222" s="1345"/>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1344"/>
      <c r="C223" s="1345"/>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1344"/>
      <c r="C224" s="1345"/>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1344"/>
      <c r="C225" s="1345"/>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1344"/>
      <c r="C226" s="1345"/>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1344"/>
      <c r="C227" s="1345"/>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ht="15.6" hidden="1" outlineLevel="1">
      <c r="B244" s="810"/>
      <c r="F244" s="4"/>
      <c r="G244" s="4"/>
      <c r="H244" s="4"/>
      <c r="I244" s="4"/>
      <c r="J244" s="4"/>
    </row>
    <row r="245" spans="2:20" ht="15.6" hidden="1" outlineLevel="1">
      <c r="B245" s="810"/>
      <c r="K245" s="7"/>
      <c r="L245" s="3"/>
      <c r="M245" s="3"/>
    </row>
    <row r="246" spans="2:20" ht="15.6" hidden="1" outlineLevel="1">
      <c r="B246" s="810"/>
      <c r="K246" s="7"/>
      <c r="L246" s="3"/>
      <c r="M246" s="3"/>
    </row>
    <row r="247" spans="2:20" ht="15.6" hidden="1" outlineLevel="1">
      <c r="B247" s="810"/>
      <c r="F247" s="8"/>
      <c r="G247" s="8"/>
      <c r="H247" s="8"/>
      <c r="I247" s="8"/>
      <c r="J247" s="8"/>
    </row>
    <row r="248" spans="2:20" ht="15.6" hidden="1" outlineLevel="1">
      <c r="B248" s="810"/>
      <c r="K248" s="9"/>
      <c r="L248" s="9"/>
      <c r="M248" s="9"/>
    </row>
    <row r="249" spans="2:20" ht="15.6" hidden="1" outlineLevel="1">
      <c r="B249" s="810"/>
      <c r="K249" s="9"/>
      <c r="L249" s="9"/>
      <c r="M249" s="9"/>
    </row>
    <row r="250" spans="2:20" ht="15.6" hidden="1" outlineLevel="1">
      <c r="B250" s="810"/>
      <c r="K250" s="9"/>
      <c r="L250" s="9"/>
      <c r="M250" s="9"/>
    </row>
    <row r="251" spans="2:20" ht="15.6" hidden="1" outlineLevel="1">
      <c r="B251" s="810"/>
      <c r="F251" s="10"/>
      <c r="G251" s="10"/>
      <c r="H251" s="10"/>
      <c r="I251" s="10"/>
      <c r="J251" s="10"/>
      <c r="K251" s="10"/>
      <c r="L251" s="10"/>
      <c r="M251" s="10"/>
    </row>
    <row r="252" spans="2:20" ht="15.6" hidden="1" outlineLevel="1">
      <c r="B252" s="810"/>
      <c r="K252" s="6"/>
      <c r="L252" s="3"/>
      <c r="M252" s="3"/>
    </row>
    <row r="253" spans="2:20" ht="15.6" hidden="1" outlineLevel="1">
      <c r="B253" s="810"/>
      <c r="F253" s="4"/>
      <c r="G253" s="4"/>
      <c r="H253" s="4"/>
      <c r="I253" s="4"/>
      <c r="J253" s="4"/>
    </row>
    <row r="254" spans="2:20" ht="15.6" hidden="1" outlineLevel="1">
      <c r="B254" s="810"/>
      <c r="K254" s="7"/>
      <c r="L254" s="3"/>
      <c r="M254" s="3"/>
    </row>
    <row r="255" spans="2:20" ht="15.6" hidden="1" outlineLevel="1">
      <c r="B255" s="810"/>
      <c r="K255" s="7"/>
      <c r="L255" s="3"/>
      <c r="M255" s="3"/>
    </row>
    <row r="256" spans="2:20" ht="15.6" hidden="1" outlineLevel="1">
      <c r="B256" s="810"/>
      <c r="F256" s="8"/>
      <c r="G256" s="8"/>
      <c r="H256" s="8"/>
      <c r="I256" s="8"/>
      <c r="J256" s="8"/>
    </row>
    <row r="257" spans="2:13" ht="15.6" hidden="1" outlineLevel="1">
      <c r="B257" s="810"/>
      <c r="K257" s="9"/>
      <c r="L257" s="9"/>
      <c r="M257" s="9"/>
    </row>
    <row r="258" spans="2:13" ht="15.6" hidden="1" outlineLevel="1">
      <c r="B258" s="810"/>
      <c r="K258" s="9"/>
      <c r="L258" s="9"/>
      <c r="M258" s="9"/>
    </row>
    <row r="259" spans="2:13" ht="15.6" hidden="1" outlineLevel="1">
      <c r="B259" s="810"/>
      <c r="K259" s="9"/>
      <c r="L259" s="9"/>
      <c r="M259" s="9"/>
    </row>
    <row r="260" spans="2:13" ht="15.6" hidden="1" outlineLevel="1">
      <c r="B260" s="810"/>
      <c r="F260" s="10"/>
      <c r="G260" s="10"/>
      <c r="H260" s="10"/>
      <c r="I260" s="10"/>
      <c r="J260" s="10"/>
      <c r="K260" s="10"/>
      <c r="L260" s="10"/>
      <c r="M260" s="10"/>
    </row>
    <row r="261" spans="2:13" ht="15.6" hidden="1" outlineLevel="1">
      <c r="B261" s="810"/>
      <c r="K261" s="6"/>
      <c r="L261" s="3"/>
      <c r="M261" s="3"/>
    </row>
    <row r="262" spans="2:13" ht="15.6" hidden="1" outlineLevel="1">
      <c r="B262" s="109"/>
      <c r="K262" s="6"/>
      <c r="L262" s="3"/>
      <c r="M262" s="3"/>
    </row>
    <row r="263" spans="2:13" ht="15.6" hidden="1" outlineLevel="1">
      <c r="B263" s="109"/>
      <c r="K263" s="6"/>
      <c r="L263" s="3"/>
      <c r="M263" s="3"/>
    </row>
    <row r="264" spans="2:13" ht="15.6" hidden="1" outlineLevel="1">
      <c r="B264" s="109"/>
      <c r="K264" s="6"/>
      <c r="L264" s="3"/>
      <c r="M264" s="3"/>
    </row>
    <row r="265" spans="2:13" ht="15.6" hidden="1" outlineLevel="1">
      <c r="B265" s="109"/>
      <c r="K265" s="6"/>
      <c r="L265" s="3"/>
      <c r="M265" s="3"/>
    </row>
    <row r="266" spans="2:13" ht="15.6" hidden="1" outlineLevel="1">
      <c r="B266" s="109"/>
      <c r="K266" s="6"/>
      <c r="L266" s="3"/>
      <c r="M266" s="3"/>
    </row>
    <row r="267" spans="2:13" ht="15.6" hidden="1" outlineLevel="1">
      <c r="B267" s="109"/>
      <c r="K267" s="6"/>
      <c r="L267" s="3"/>
      <c r="M267" s="3"/>
    </row>
    <row r="268" spans="2:13" ht="15.6" hidden="1" outlineLevel="1">
      <c r="B268" s="109"/>
      <c r="K268" s="6"/>
      <c r="L268" s="3"/>
      <c r="M268" s="3"/>
    </row>
    <row r="269" spans="2:13" ht="15.6" hidden="1" outlineLevel="1">
      <c r="B269" s="109"/>
      <c r="K269" s="6"/>
      <c r="L269" s="3"/>
      <c r="M269" s="3"/>
    </row>
    <row r="270" spans="2:13" ht="15.6" hidden="1" outlineLevel="1">
      <c r="B270" s="109"/>
      <c r="K270" s="9"/>
      <c r="L270" s="9"/>
      <c r="M270" s="9"/>
    </row>
    <row r="271" spans="2:13" ht="15.6" hidden="1" outlineLevel="1">
      <c r="B271" s="109"/>
      <c r="K271" s="9"/>
      <c r="L271" s="9"/>
      <c r="M271" s="9"/>
    </row>
    <row r="272" spans="2:13" ht="15.6" hidden="1" outlineLevel="1">
      <c r="B272" s="109"/>
      <c r="K272" s="9"/>
      <c r="L272" s="9"/>
      <c r="M272" s="9"/>
    </row>
    <row r="273" spans="2:13" ht="15.6" hidden="1" outlineLevel="1">
      <c r="B273" s="109"/>
      <c r="K273" s="9"/>
      <c r="L273" s="9"/>
      <c r="M273" s="9"/>
    </row>
    <row r="274" spans="2:13" ht="15.6" hidden="1" outlineLevel="1">
      <c r="B274" s="109"/>
      <c r="K274" s="9"/>
      <c r="L274" s="9"/>
      <c r="M274" s="9"/>
    </row>
    <row r="275" spans="2:13" ht="15.6" hidden="1" outlineLevel="1">
      <c r="B275" s="109"/>
      <c r="K275" s="9"/>
      <c r="L275" s="9"/>
      <c r="M275" s="9"/>
    </row>
    <row r="276" spans="2:13" ht="15.6" hidden="1" outlineLevel="1">
      <c r="B276" s="109"/>
      <c r="K276" s="9"/>
      <c r="L276" s="9"/>
      <c r="M276" s="9"/>
    </row>
    <row r="277" spans="2:13" ht="15.6" hidden="1" outlineLevel="1">
      <c r="B277" s="109"/>
      <c r="K277" s="9"/>
      <c r="L277" s="9"/>
      <c r="M277" s="9"/>
    </row>
    <row r="278" spans="2:13" ht="15.6" hidden="1" outlineLevel="1">
      <c r="B278" s="109"/>
      <c r="K278" s="9"/>
      <c r="L278" s="9"/>
      <c r="M278" s="9"/>
    </row>
    <row r="279" spans="2:13" ht="15.6" hidden="1" outlineLevel="1">
      <c r="B279" s="810"/>
      <c r="K279" s="6"/>
      <c r="L279" s="3"/>
      <c r="M279" s="3"/>
    </row>
    <row r="280" spans="2:13" ht="15.6" hidden="1" outlineLevel="1">
      <c r="B280" s="810"/>
      <c r="K280" s="6"/>
    </row>
    <row r="281" spans="2:13" ht="15.6" hidden="1" outlineLevel="1">
      <c r="B281" s="810"/>
      <c r="K281" s="3"/>
      <c r="L281" s="3"/>
      <c r="M281" s="3"/>
    </row>
    <row r="282" spans="2:13" ht="15.6" hidden="1" outlineLevel="1">
      <c r="B282" s="810"/>
      <c r="K282" s="3"/>
    </row>
    <row r="283" spans="2:13" ht="15.6" hidden="1" outlineLevel="1">
      <c r="B283" s="810"/>
      <c r="K283" s="3"/>
    </row>
    <row r="284" spans="2:13" ht="15.6" hidden="1" outlineLevel="1">
      <c r="B284" s="810"/>
      <c r="K284" s="6"/>
    </row>
    <row r="285" spans="2:13" ht="15.6" hidden="1" outlineLevel="1">
      <c r="B285" s="810"/>
      <c r="K285" s="6"/>
    </row>
    <row r="286" spans="2:13" ht="15.6" hidden="1" outlineLevel="1">
      <c r="B286" s="810"/>
      <c r="K286" s="6"/>
      <c r="L286" s="3"/>
      <c r="M286" s="3"/>
    </row>
    <row r="287" spans="2:13" ht="15.6" hidden="1" outlineLevel="1">
      <c r="B287" s="810"/>
    </row>
    <row r="288" spans="2:13" ht="15.6" hidden="1" outlineLevel="1">
      <c r="B288" s="810"/>
    </row>
    <row r="289" spans="2:20" ht="15.6" hidden="1" outlineLevel="1">
      <c r="B289" s="810"/>
    </row>
    <row r="290" spans="2:20" ht="15.6" hidden="1" outlineLevel="1">
      <c r="B290" s="810"/>
    </row>
    <row r="291" spans="2:20" ht="18" hidden="1" customHeight="1" outlineLevel="1">
      <c r="B291" s="810"/>
    </row>
    <row r="292" spans="2:20" ht="15.6" hidden="1" outlineLevel="1">
      <c r="B292" s="810"/>
    </row>
    <row r="293" spans="2:20" ht="15.6" hidden="1" outlineLevel="1">
      <c r="B293" s="810"/>
      <c r="K293" s="9"/>
      <c r="L293" s="9"/>
      <c r="M293" s="9"/>
    </row>
    <row r="294" spans="2:20" ht="15.6" hidden="1" outlineLevel="1">
      <c r="B294" s="810"/>
      <c r="K294" s="7"/>
      <c r="L294" s="3"/>
      <c r="M294" s="3"/>
    </row>
    <row r="295" spans="2:20" ht="15.6" hidden="1" outlineLevel="1">
      <c r="B295" s="810"/>
      <c r="F295" s="8"/>
      <c r="G295" s="8"/>
      <c r="H295" s="8"/>
      <c r="I295" s="8"/>
      <c r="J295" s="8"/>
    </row>
    <row r="296" spans="2:20" ht="15.6" hidden="1" outlineLevel="1">
      <c r="B296" s="810"/>
      <c r="K296" s="9"/>
      <c r="L296" s="9"/>
      <c r="M296" s="9"/>
    </row>
    <row r="297" spans="2:20" ht="15.6" hidden="1" outlineLevel="1">
      <c r="B297" s="810"/>
      <c r="K297" s="9"/>
      <c r="L297" s="9"/>
      <c r="M297" s="9"/>
    </row>
    <row r="298" spans="2:20" s="5" customFormat="1" ht="16.2" hidden="1" customHeight="1" outlineLevel="1">
      <c r="B298" s="109"/>
      <c r="E298" s="3"/>
      <c r="F298" s="3"/>
      <c r="G298" s="3"/>
      <c r="H298" s="3"/>
      <c r="I298" s="3"/>
      <c r="J298" s="3"/>
      <c r="K298" s="3"/>
      <c r="P298" s="4"/>
      <c r="S298" s="4"/>
      <c r="T298" s="4"/>
    </row>
    <row r="299" spans="2:20" s="5" customFormat="1" ht="16.2" hidden="1" customHeight="1" outlineLevel="1">
      <c r="B299" s="109"/>
      <c r="E299" s="3"/>
      <c r="F299" s="3"/>
      <c r="G299" s="3"/>
      <c r="H299" s="3"/>
      <c r="I299" s="3"/>
      <c r="J299" s="3"/>
      <c r="K299" s="3"/>
      <c r="P299" s="4"/>
      <c r="S299" s="4"/>
      <c r="T299" s="4"/>
    </row>
    <row r="300" spans="2:20" s="5" customFormat="1" ht="16.2" hidden="1" customHeight="1" outlineLevel="1">
      <c r="B300" s="109"/>
      <c r="E300" s="3"/>
      <c r="F300" s="3"/>
      <c r="G300" s="3"/>
      <c r="H300" s="3"/>
      <c r="I300" s="3"/>
      <c r="J300" s="3"/>
      <c r="K300" s="3"/>
      <c r="P300" s="4"/>
      <c r="S300" s="4"/>
      <c r="T300" s="4"/>
    </row>
    <row r="301" spans="2:20" s="5" customFormat="1" ht="14.25" hidden="1" customHeight="1" outlineLevel="1">
      <c r="B301" s="109"/>
      <c r="E301" s="3"/>
      <c r="F301" s="3"/>
      <c r="G301" s="3"/>
      <c r="H301" s="3"/>
      <c r="I301" s="3"/>
      <c r="J301" s="3"/>
      <c r="K301" s="3"/>
      <c r="P301" s="4"/>
      <c r="S301" s="4"/>
      <c r="T301" s="4"/>
    </row>
    <row r="302" spans="2:20" s="5" customFormat="1" ht="14.25" hidden="1" customHeight="1" outlineLevel="1">
      <c r="B302" s="109"/>
      <c r="E302" s="3"/>
      <c r="F302" s="3"/>
      <c r="G302" s="3"/>
      <c r="H302" s="3"/>
      <c r="I302" s="3"/>
      <c r="J302" s="3"/>
      <c r="K302" s="3"/>
      <c r="P302" s="4"/>
      <c r="S302" s="4"/>
      <c r="T302" s="4"/>
    </row>
    <row r="303" spans="2:20" s="5" customFormat="1" ht="14.25" hidden="1" customHeight="1" outlineLevel="1">
      <c r="B303" s="109"/>
      <c r="E303" s="3"/>
      <c r="F303" s="3"/>
      <c r="G303" s="3"/>
      <c r="H303" s="3"/>
      <c r="I303" s="3"/>
      <c r="J303" s="3"/>
      <c r="K303" s="3"/>
      <c r="L303" s="4"/>
      <c r="M303" s="4"/>
      <c r="N303" s="4"/>
      <c r="O303" s="4"/>
      <c r="P303" s="4"/>
      <c r="Q303" s="4"/>
      <c r="R303" s="4"/>
      <c r="S303" s="4"/>
      <c r="T303" s="4"/>
    </row>
    <row r="304" spans="2:20" s="5" customFormat="1" ht="14.25" hidden="1" customHeight="1" outlineLevel="1">
      <c r="B304" s="109"/>
      <c r="E304" s="3"/>
      <c r="F304" s="3"/>
      <c r="G304" s="3"/>
      <c r="H304" s="3"/>
      <c r="I304" s="3"/>
      <c r="J304" s="3"/>
      <c r="K304" s="3"/>
      <c r="L304" s="4"/>
      <c r="M304" s="4"/>
      <c r="N304" s="4"/>
      <c r="O304" s="4"/>
      <c r="P304" s="4"/>
      <c r="Q304" s="4"/>
      <c r="R304" s="4"/>
      <c r="S304" s="4"/>
      <c r="T304" s="4"/>
    </row>
    <row r="305" spans="2:20" s="5" customFormat="1" ht="14.25" hidden="1" customHeight="1" outlineLevel="1">
      <c r="B305" s="109"/>
      <c r="E305" s="3"/>
      <c r="F305" s="3"/>
      <c r="G305" s="3"/>
      <c r="H305" s="3"/>
      <c r="I305" s="3"/>
      <c r="J305" s="3"/>
      <c r="K305" s="3"/>
      <c r="L305" s="4"/>
      <c r="M305" s="4"/>
      <c r="N305" s="4"/>
      <c r="O305" s="4"/>
      <c r="P305" s="4"/>
      <c r="Q305" s="4"/>
      <c r="R305" s="4"/>
      <c r="S305" s="4"/>
      <c r="T305" s="4"/>
    </row>
    <row r="306" spans="2:20" s="5" customFormat="1" ht="14.25" hidden="1" customHeight="1" outlineLevel="1">
      <c r="B306" s="109"/>
      <c r="E306" s="3"/>
      <c r="F306" s="3"/>
      <c r="G306" s="3"/>
      <c r="H306" s="3"/>
      <c r="I306" s="3"/>
      <c r="J306" s="6"/>
      <c r="K306" s="3"/>
      <c r="L306" s="4"/>
      <c r="M306" s="4"/>
      <c r="N306" s="4"/>
      <c r="O306" s="4"/>
      <c r="P306" s="4"/>
      <c r="Q306" s="4"/>
      <c r="R306" s="4"/>
      <c r="S306" s="4"/>
      <c r="T306" s="4"/>
    </row>
    <row r="307" spans="2:20" s="5" customFormat="1" ht="14.25" hidden="1" customHeight="1" outlineLevel="1">
      <c r="B307" s="109"/>
      <c r="E307" s="3"/>
      <c r="F307" s="3"/>
      <c r="G307" s="3"/>
      <c r="H307" s="3"/>
      <c r="I307" s="3"/>
      <c r="J307" s="6"/>
      <c r="K307" s="3"/>
      <c r="L307" s="4"/>
      <c r="M307" s="4"/>
      <c r="N307" s="4"/>
      <c r="O307" s="4"/>
      <c r="P307" s="4"/>
      <c r="Q307" s="4"/>
      <c r="R307" s="4"/>
      <c r="S307" s="4"/>
      <c r="T307" s="4"/>
    </row>
    <row r="308" spans="2:20" s="5" customFormat="1" ht="14.25" hidden="1" customHeight="1" outlineLevel="1">
      <c r="B308" s="109"/>
      <c r="E308" s="3"/>
      <c r="F308" s="3"/>
      <c r="G308" s="3"/>
      <c r="H308" s="3"/>
      <c r="I308" s="3"/>
      <c r="J308" s="3"/>
      <c r="K308" s="3"/>
      <c r="L308" s="4"/>
      <c r="M308" s="4"/>
      <c r="N308" s="4"/>
      <c r="O308" s="4"/>
      <c r="P308" s="4"/>
      <c r="Q308" s="4"/>
      <c r="R308" s="4"/>
      <c r="S308" s="4"/>
      <c r="T308" s="4"/>
    </row>
    <row r="309" spans="2:20" ht="14.25" hidden="1" customHeight="1" outlineLevel="1">
      <c r="B309" s="109"/>
    </row>
    <row r="310" spans="2:20" ht="15.6" hidden="1" outlineLevel="1">
      <c r="B310" s="109"/>
    </row>
    <row r="311" spans="2:20" ht="15.6" hidden="1" outlineLevel="1">
      <c r="B311" s="109"/>
      <c r="K311" s="7"/>
      <c r="L311" s="3"/>
      <c r="M311" s="3"/>
    </row>
    <row r="312" spans="2:20" ht="15.6" hidden="1" outlineLevel="1">
      <c r="B312" s="109"/>
      <c r="K312" s="11"/>
      <c r="L312" s="3"/>
      <c r="M312" s="3"/>
    </row>
    <row r="313" spans="2:20" ht="15.6" hidden="1" outlineLevel="1">
      <c r="B313" s="109"/>
      <c r="K313" s="3"/>
      <c r="L313" s="3"/>
      <c r="M313" s="3"/>
    </row>
    <row r="314" spans="2:20" ht="15.6" hidden="1" outlineLevel="1">
      <c r="B314" s="109"/>
      <c r="K314" s="3"/>
    </row>
    <row r="315" spans="2:20" ht="15.6" hidden="1" outlineLevel="1">
      <c r="B315" s="109"/>
      <c r="K315" s="9"/>
      <c r="L315" s="9"/>
      <c r="M315" s="9"/>
    </row>
    <row r="316" spans="2:20" ht="15.6" hidden="1" outlineLevel="1">
      <c r="B316" s="109"/>
      <c r="F316" s="9"/>
      <c r="G316" s="9"/>
      <c r="H316" s="9"/>
      <c r="I316" s="9"/>
      <c r="J316" s="9"/>
    </row>
    <row r="317" spans="2:20" ht="15.6" hidden="1" outlineLevel="1">
      <c r="B317" s="109"/>
      <c r="F317" s="10"/>
      <c r="G317" s="10"/>
      <c r="H317" s="10"/>
      <c r="I317" s="10"/>
      <c r="J317" s="10"/>
      <c r="K317" s="10"/>
      <c r="L317" s="10"/>
      <c r="M317" s="10"/>
    </row>
    <row r="318" spans="2:20" ht="15.6" hidden="1" outlineLevel="1">
      <c r="B318" s="109"/>
      <c r="K318" s="6"/>
      <c r="L318" s="3"/>
      <c r="M318" s="3"/>
    </row>
    <row r="319" spans="2:20" ht="15.6" hidden="1" outlineLevel="1">
      <c r="B319" s="109"/>
      <c r="K319" s="6"/>
      <c r="L319" s="3"/>
      <c r="M319" s="3"/>
    </row>
    <row r="320" spans="2:20" ht="15.6" hidden="1" outlineLevel="1">
      <c r="B320" s="109"/>
      <c r="K320" s="6"/>
      <c r="L320" s="3"/>
      <c r="M320" s="3"/>
    </row>
    <row r="321" spans="2:13" ht="15.6" hidden="1" outlineLevel="1">
      <c r="B321" s="109"/>
      <c r="K321" s="6"/>
      <c r="L321" s="3"/>
      <c r="M321" s="3"/>
    </row>
    <row r="322" spans="2:13" ht="15.6" hidden="1" outlineLevel="1">
      <c r="B322" s="109"/>
      <c r="K322" s="6"/>
      <c r="L322" s="3"/>
      <c r="M322" s="3"/>
    </row>
    <row r="323" spans="2:13" ht="15.6" hidden="1" outlineLevel="1">
      <c r="B323" s="109"/>
      <c r="K323" s="6"/>
      <c r="L323" s="3"/>
      <c r="M323" s="3"/>
    </row>
    <row r="324" spans="2:13" ht="15.6" hidden="1" outlineLevel="1">
      <c r="B324" s="109"/>
      <c r="K324" s="6"/>
      <c r="L324" s="3"/>
      <c r="M324" s="3"/>
    </row>
    <row r="325" spans="2:13" ht="15.6" hidden="1" outlineLevel="1">
      <c r="B325" s="109"/>
      <c r="K325" s="6"/>
      <c r="L325" s="3"/>
      <c r="M325" s="3"/>
    </row>
    <row r="326" spans="2:13" ht="15.6" hidden="1" outlineLevel="1">
      <c r="B326" s="109"/>
      <c r="K326" s="6"/>
      <c r="L326" s="3"/>
      <c r="M326" s="3"/>
    </row>
    <row r="327" spans="2:13" ht="15.6" hidden="1" outlineLevel="1">
      <c r="B327" s="109"/>
      <c r="K327" s="6"/>
      <c r="L327" s="3"/>
      <c r="M327" s="3"/>
    </row>
    <row r="328" spans="2:13" ht="15.6" hidden="1" outlineLevel="1">
      <c r="B328" s="109"/>
      <c r="K328" s="6"/>
      <c r="L328" s="3"/>
      <c r="M328" s="3"/>
    </row>
    <row r="329" spans="2:13" ht="15.6" hidden="1" outlineLevel="1">
      <c r="B329" s="109"/>
      <c r="K329" s="6"/>
      <c r="L329" s="3"/>
      <c r="M329" s="3"/>
    </row>
    <row r="330" spans="2:13" ht="15.6" hidden="1" outlineLevel="1">
      <c r="B330" s="109"/>
      <c r="K330" s="3"/>
      <c r="L330" s="3"/>
      <c r="M330" s="3"/>
    </row>
    <row r="331" spans="2:13" ht="15.6" hidden="1" outlineLevel="1">
      <c r="B331" s="109"/>
      <c r="K331" s="3"/>
    </row>
    <row r="332" spans="2:13" ht="15.6" hidden="1" outlineLevel="1">
      <c r="B332" s="109"/>
      <c r="K332" s="3"/>
    </row>
    <row r="333" spans="2:13" ht="15.6" hidden="1" outlineLevel="1">
      <c r="B333" s="109"/>
      <c r="K333" s="3"/>
    </row>
    <row r="334" spans="2:13" ht="15.6" hidden="1" outlineLevel="1">
      <c r="B334" s="109"/>
      <c r="K334" s="6"/>
    </row>
    <row r="335" spans="2:13" ht="15.6" hidden="1" outlineLevel="1">
      <c r="B335" s="810"/>
      <c r="K335" s="9"/>
      <c r="L335" s="9"/>
      <c r="M335" s="9"/>
    </row>
    <row r="336" spans="2:13" ht="15.6" hidden="1" outlineLevel="1">
      <c r="B336" s="810"/>
      <c r="F336" s="10"/>
      <c r="G336" s="10"/>
      <c r="H336" s="10"/>
      <c r="I336" s="10"/>
      <c r="J336" s="10"/>
      <c r="K336" s="10"/>
      <c r="L336" s="10"/>
      <c r="M336" s="10"/>
    </row>
    <row r="337" spans="2:13" ht="15.6" hidden="1" outlineLevel="1">
      <c r="B337" s="810"/>
      <c r="F337" s="10"/>
      <c r="G337" s="10"/>
      <c r="H337" s="10"/>
      <c r="I337" s="10"/>
      <c r="J337" s="10"/>
      <c r="K337" s="10"/>
      <c r="L337" s="10"/>
      <c r="M337" s="10"/>
    </row>
    <row r="338" spans="2:13" ht="15.6" hidden="1" outlineLevel="1">
      <c r="B338" s="810"/>
      <c r="F338" s="10"/>
      <c r="G338" s="10"/>
      <c r="H338" s="10"/>
      <c r="I338" s="10"/>
      <c r="J338" s="10"/>
      <c r="K338" s="10"/>
      <c r="L338" s="10"/>
      <c r="M338" s="10"/>
    </row>
    <row r="339" spans="2:13" ht="15.6" hidden="1" outlineLevel="1">
      <c r="B339" s="810"/>
      <c r="K339" s="6"/>
      <c r="L339" s="3"/>
      <c r="M339" s="3"/>
    </row>
    <row r="340" spans="2:13" ht="15.6" hidden="1" outlineLevel="1">
      <c r="B340" s="810"/>
      <c r="K340" s="6"/>
      <c r="L340" s="3"/>
      <c r="M340" s="3"/>
    </row>
    <row r="341" spans="2:13" ht="15" hidden="1" customHeight="1" outlineLevel="1">
      <c r="B341" s="810"/>
      <c r="L341" s="3"/>
      <c r="M341" s="3"/>
    </row>
    <row r="342" spans="2:13" ht="15" hidden="1" customHeight="1" outlineLevel="1">
      <c r="B342" s="810"/>
      <c r="L342" s="3"/>
      <c r="M342" s="3"/>
    </row>
    <row r="343" spans="2:13" ht="15" hidden="1" customHeight="1" outlineLevel="1">
      <c r="B343" s="811"/>
      <c r="L343" s="3"/>
      <c r="M343" s="3"/>
    </row>
    <row r="344" spans="2:13" ht="15" hidden="1" customHeight="1" outlineLevel="1">
      <c r="B344" s="811"/>
      <c r="L344" s="3"/>
      <c r="M344" s="3"/>
    </row>
    <row r="345" spans="2:13" ht="15" hidden="1" customHeight="1" outlineLevel="1">
      <c r="B345" s="811"/>
      <c r="L345" s="3"/>
      <c r="M345" s="3"/>
    </row>
    <row r="346" spans="2:13" ht="15" hidden="1" customHeight="1" outlineLevel="1">
      <c r="B346" s="811"/>
      <c r="L346" s="3"/>
      <c r="M346" s="3"/>
    </row>
    <row r="347" spans="2:13" ht="15.6" hidden="1" outlineLevel="1">
      <c r="B347" s="618"/>
      <c r="K347" s="3"/>
    </row>
    <row r="348" spans="2:13" ht="15.6" hidden="1" outlineLevel="1">
      <c r="B348" s="618"/>
      <c r="K348" s="3"/>
    </row>
    <row r="349" spans="2:13" ht="15.6" hidden="1" outlineLevel="1">
      <c r="B349" s="811"/>
      <c r="K349" s="6"/>
      <c r="L349" s="3"/>
      <c r="M349" s="3"/>
    </row>
    <row r="350" spans="2:13" ht="15.6" hidden="1" outlineLevel="1">
      <c r="B350" s="811"/>
      <c r="K350" s="6"/>
      <c r="L350" s="3"/>
      <c r="M350" s="3"/>
    </row>
    <row r="351" spans="2:13" ht="15.6" hidden="1" outlineLevel="1">
      <c r="B351" s="811"/>
      <c r="K351" s="6"/>
      <c r="L351" s="3"/>
      <c r="M351" s="3"/>
    </row>
    <row r="352" spans="2:13" ht="15.6" hidden="1" outlineLevel="1">
      <c r="B352" s="811"/>
      <c r="K352" s="6"/>
      <c r="L352" s="3"/>
      <c r="M352" s="3"/>
    </row>
    <row r="353" spans="2:13" ht="15.6" hidden="1" outlineLevel="1">
      <c r="B353" s="811"/>
      <c r="K353" s="6"/>
      <c r="L353" s="3"/>
      <c r="M353" s="3"/>
    </row>
    <row r="354" spans="2:13" ht="15.6" hidden="1" outlineLevel="1">
      <c r="B354" s="811"/>
      <c r="K354" s="6"/>
      <c r="L354" s="3"/>
      <c r="M354" s="3"/>
    </row>
    <row r="355" spans="2:13" ht="15.6" hidden="1" outlineLevel="1">
      <c r="B355" s="811"/>
      <c r="K355" s="6"/>
      <c r="L355" s="3"/>
      <c r="M355" s="3"/>
    </row>
    <row r="356" spans="2:13" ht="15.6" hidden="1" outlineLevel="1">
      <c r="B356" s="811"/>
      <c r="K356" s="6"/>
      <c r="L356" s="3"/>
      <c r="M356" s="3"/>
    </row>
    <row r="357" spans="2:13" ht="15.6" hidden="1" outlineLevel="1">
      <c r="B357" s="811"/>
      <c r="K357" s="6"/>
      <c r="L357" s="3"/>
      <c r="M357" s="3"/>
    </row>
    <row r="358" spans="2:13" ht="15.6" hidden="1" outlineLevel="1">
      <c r="B358" s="811"/>
      <c r="K358" s="6"/>
      <c r="L358" s="3"/>
      <c r="M358" s="3"/>
    </row>
    <row r="359" spans="2:13" ht="15.6" hidden="1" outlineLevel="1">
      <c r="B359" s="811"/>
      <c r="K359" s="6"/>
      <c r="L359" s="3"/>
      <c r="M359" s="3"/>
    </row>
    <row r="360" spans="2:13" ht="15.6" hidden="1" outlineLevel="1">
      <c r="B360" s="811"/>
      <c r="K360" s="6"/>
      <c r="L360" s="3"/>
      <c r="M360" s="3"/>
    </row>
    <row r="361" spans="2:13" ht="15.6" hidden="1" outlineLevel="1">
      <c r="B361" s="811"/>
      <c r="L361" s="3"/>
      <c r="M361" s="3"/>
    </row>
    <row r="362" spans="2:13" ht="15.6" hidden="1" outlineLevel="1">
      <c r="B362" s="811"/>
      <c r="K362" s="6"/>
      <c r="L362" s="3"/>
      <c r="M362" s="3"/>
    </row>
    <row r="363" spans="2:13" ht="15.6" hidden="1" outlineLevel="1">
      <c r="B363" s="811"/>
      <c r="K363" s="6"/>
      <c r="L363" s="3"/>
      <c r="M363" s="3"/>
    </row>
    <row r="364" spans="2:13" ht="15.6" hidden="1" outlineLevel="1">
      <c r="B364" s="618"/>
      <c r="K364" s="6"/>
      <c r="L364" s="3"/>
      <c r="M364" s="3"/>
    </row>
    <row r="365" spans="2:13" ht="15.6" hidden="1" outlineLevel="1">
      <c r="B365" s="618"/>
      <c r="K365" s="6"/>
      <c r="L365" s="3"/>
      <c r="M365" s="3"/>
    </row>
    <row r="366" spans="2:13" ht="15.6" hidden="1" outlineLevel="1">
      <c r="B366" s="618"/>
      <c r="K366" s="6"/>
      <c r="L366" s="3"/>
      <c r="M366" s="3"/>
    </row>
    <row r="367" spans="2:13" ht="15.6" hidden="1" outlineLevel="1">
      <c r="B367" s="618"/>
      <c r="F367" s="4"/>
      <c r="G367" s="4"/>
      <c r="H367" s="4"/>
      <c r="I367" s="4"/>
      <c r="J367" s="4"/>
    </row>
    <row r="368" spans="2:13" ht="15.6" hidden="1" outlineLevel="1">
      <c r="B368" s="812"/>
      <c r="F368" s="4"/>
      <c r="G368" s="4"/>
      <c r="H368" s="4"/>
      <c r="I368" s="4"/>
      <c r="J368" s="4"/>
    </row>
    <row r="369" spans="2:13" ht="15.6" hidden="1" outlineLevel="1">
      <c r="B369" s="812"/>
      <c r="K369" s="3"/>
      <c r="L369" s="3"/>
      <c r="M369" s="3"/>
    </row>
    <row r="370" spans="2:13" ht="15.6" hidden="1" outlineLevel="1">
      <c r="B370" s="811"/>
      <c r="K370" s="3"/>
    </row>
    <row r="371" spans="2:13" ht="15.6" hidden="1" outlineLevel="1">
      <c r="B371" s="811"/>
      <c r="K371" s="6"/>
      <c r="L371" s="3"/>
      <c r="M371" s="3"/>
    </row>
    <row r="372" spans="2:13" ht="15.6" hidden="1" outlineLevel="1">
      <c r="B372" s="812"/>
      <c r="K372" s="6"/>
      <c r="L372" s="3"/>
      <c r="M372" s="3"/>
    </row>
    <row r="373" spans="2:13" ht="15.6" hidden="1" outlineLevel="1">
      <c r="B373" s="812"/>
      <c r="K373" s="6"/>
      <c r="L373" s="3"/>
      <c r="M373" s="3"/>
    </row>
    <row r="374" spans="2:13" ht="15.6" hidden="1" outlineLevel="1">
      <c r="B374" s="812"/>
      <c r="K374" s="6"/>
      <c r="L374" s="3"/>
      <c r="M374" s="3"/>
    </row>
    <row r="375" spans="2:13" ht="15.6" hidden="1" outlineLevel="1">
      <c r="B375" s="812"/>
      <c r="K375" s="6"/>
      <c r="L375" s="3"/>
      <c r="M375" s="3"/>
    </row>
    <row r="376" spans="2:13" ht="15.6" hidden="1" outlineLevel="1">
      <c r="B376" s="813"/>
      <c r="K376" s="6"/>
      <c r="L376" s="3"/>
      <c r="M376" s="3"/>
    </row>
    <row r="377" spans="2:13" ht="15.6" hidden="1" outlineLevel="1">
      <c r="B377" s="813"/>
      <c r="K377" s="6"/>
      <c r="L377" s="3"/>
      <c r="M377" s="3"/>
    </row>
    <row r="378" spans="2:13" ht="15.6" hidden="1" outlineLevel="1">
      <c r="B378" s="813"/>
      <c r="K378" s="6"/>
      <c r="L378" s="3"/>
      <c r="M378" s="3"/>
    </row>
    <row r="379" spans="2:13" ht="15.6" hidden="1" outlineLevel="1">
      <c r="B379" s="813"/>
      <c r="K379" s="6"/>
      <c r="L379" s="3"/>
      <c r="M379" s="3"/>
    </row>
    <row r="380" spans="2:13" ht="15.6" hidden="1" outlineLevel="1">
      <c r="B380" s="813"/>
      <c r="K380" s="6"/>
      <c r="L380" s="3"/>
      <c r="M380" s="3"/>
    </row>
    <row r="381" spans="2:13" ht="15.6" hidden="1" outlineLevel="1">
      <c r="B381" s="813"/>
      <c r="K381" s="6"/>
      <c r="L381" s="3"/>
      <c r="M381" s="3"/>
    </row>
    <row r="382" spans="2:13" ht="15.6" hidden="1" outlineLevel="1">
      <c r="B382" s="813"/>
      <c r="K382" s="6"/>
      <c r="L382" s="3"/>
      <c r="M382" s="3"/>
    </row>
    <row r="383" spans="2:13" ht="15.6" hidden="1" outlineLevel="1">
      <c r="B383" s="813"/>
      <c r="L383" s="3"/>
      <c r="M383" s="3"/>
    </row>
    <row r="384" spans="2:13" ht="15.6" hidden="1" outlineLevel="1">
      <c r="B384" s="813"/>
      <c r="K384" s="6"/>
      <c r="L384" s="3"/>
      <c r="M384" s="3"/>
    </row>
    <row r="385" spans="2:13" ht="15.6" hidden="1" outlineLevel="1">
      <c r="B385" s="813"/>
      <c r="K385" s="6"/>
      <c r="L385" s="3"/>
      <c r="M385" s="3"/>
    </row>
    <row r="386" spans="2:13" ht="15.6" hidden="1" outlineLevel="1">
      <c r="B386" s="810"/>
      <c r="K386" s="6"/>
      <c r="L386" s="3"/>
      <c r="M386" s="3"/>
    </row>
    <row r="387" spans="2:13" ht="15.6" hidden="1" outlineLevel="1">
      <c r="B387" s="810"/>
      <c r="K387" s="6"/>
      <c r="L387" s="3"/>
      <c r="M387" s="3"/>
    </row>
    <row r="388" spans="2:13" ht="15.6" hidden="1" outlineLevel="1">
      <c r="B388" s="810"/>
      <c r="K388" s="6"/>
      <c r="L388" s="3"/>
      <c r="M388" s="3"/>
    </row>
    <row r="389" spans="2:13" ht="15.6" hidden="1" outlineLevel="1">
      <c r="B389" s="810"/>
    </row>
    <row r="390" spans="2:13" ht="15.6" hidden="1" outlineLevel="1">
      <c r="B390" s="810"/>
    </row>
    <row r="391" spans="2:13" ht="15.6" hidden="1" outlineLevel="1">
      <c r="B391" s="810"/>
    </row>
    <row r="392" spans="2:13" ht="15.6" hidden="1" outlineLevel="1">
      <c r="B392" s="810"/>
    </row>
    <row r="393" spans="2:13" ht="15.6" hidden="1" outlineLevel="1">
      <c r="B393" s="810"/>
    </row>
    <row r="394" spans="2:13" ht="15.6" hidden="1" outlineLevel="1">
      <c r="B394" s="810"/>
    </row>
    <row r="395" spans="2:13" ht="15.6" hidden="1" outlineLevel="1">
      <c r="B395" s="810"/>
    </row>
    <row r="396" spans="2:13" ht="15.6" hidden="1" outlineLevel="1">
      <c r="B396" s="810"/>
    </row>
    <row r="397" spans="2:13" ht="15.6" hidden="1" outlineLevel="1">
      <c r="B397" s="810"/>
      <c r="K397" s="9"/>
      <c r="L397" s="9"/>
      <c r="M397" s="9"/>
    </row>
    <row r="398" spans="2:13" ht="15.6" hidden="1" outlineLevel="1">
      <c r="B398" s="810"/>
      <c r="K398" s="11"/>
      <c r="L398" s="3"/>
      <c r="M398" s="3"/>
    </row>
    <row r="399" spans="2:13" ht="15.6" hidden="1" outlineLevel="1">
      <c r="B399" s="810"/>
      <c r="K399" s="3"/>
      <c r="L399" s="3"/>
      <c r="M399" s="3"/>
    </row>
    <row r="400" spans="2:13" ht="15.6" hidden="1" outlineLevel="1">
      <c r="B400" s="810"/>
      <c r="K400" s="3"/>
    </row>
    <row r="401" spans="2:13" ht="15.6" hidden="1" outlineLevel="1">
      <c r="B401" s="810"/>
      <c r="K401" s="9"/>
      <c r="L401" s="9"/>
      <c r="M401" s="9"/>
    </row>
    <row r="402" spans="2:13" ht="15.6" hidden="1" outlineLevel="1">
      <c r="B402" s="810"/>
      <c r="F402" s="9"/>
      <c r="G402" s="9"/>
      <c r="H402" s="9"/>
      <c r="I402" s="9"/>
      <c r="J402" s="9"/>
    </row>
    <row r="403" spans="2:13" ht="15.6" hidden="1" outlineLevel="1">
      <c r="B403" s="810"/>
      <c r="F403" s="10"/>
      <c r="G403" s="10"/>
      <c r="H403" s="10"/>
      <c r="I403" s="10"/>
      <c r="J403" s="10"/>
      <c r="K403" s="10"/>
      <c r="L403" s="10"/>
      <c r="M403" s="10"/>
    </row>
    <row r="404" spans="2:13" ht="15.6" hidden="1" outlineLevel="1">
      <c r="B404" s="109"/>
      <c r="K404" s="6"/>
      <c r="L404" s="3"/>
      <c r="M404" s="3"/>
    </row>
    <row r="405" spans="2:13" ht="17.25" hidden="1" customHeight="1" outlineLevel="1">
      <c r="B405" s="109"/>
      <c r="K405" s="6"/>
      <c r="L405" s="3"/>
      <c r="M405" s="3"/>
    </row>
    <row r="406" spans="2:13" ht="15.6" hidden="1" outlineLevel="1">
      <c r="B406" s="109"/>
      <c r="K406" s="6"/>
      <c r="L406" s="3"/>
      <c r="M406" s="3"/>
    </row>
    <row r="407" spans="2:13" ht="15.6" hidden="1" outlineLevel="1">
      <c r="B407" s="109"/>
      <c r="K407" s="6"/>
      <c r="L407" s="3"/>
      <c r="M407" s="3"/>
    </row>
    <row r="408" spans="2:13" ht="15.6" hidden="1" outlineLevel="1">
      <c r="B408" s="109"/>
      <c r="K408" s="6"/>
      <c r="L408" s="3"/>
      <c r="M408" s="3"/>
    </row>
    <row r="409" spans="2:13" ht="15.6" hidden="1" outlineLevel="1">
      <c r="B409" s="109"/>
      <c r="K409" s="6"/>
      <c r="L409" s="3"/>
      <c r="M409" s="3"/>
    </row>
    <row r="410" spans="2:13" ht="15.6" hidden="1" outlineLevel="1">
      <c r="B410" s="814"/>
      <c r="K410" s="6"/>
      <c r="L410" s="3"/>
      <c r="M410" s="3"/>
    </row>
    <row r="411" spans="2:13" ht="15.6" hidden="1" outlineLevel="1">
      <c r="B411" s="814"/>
      <c r="K411" s="6"/>
      <c r="L411" s="3"/>
      <c r="M411" s="3"/>
    </row>
    <row r="412" spans="2:13" ht="15.6" hidden="1" outlineLevel="1">
      <c r="B412" s="317"/>
      <c r="K412" s="6"/>
      <c r="L412" s="3"/>
      <c r="M412" s="3"/>
    </row>
    <row r="413" spans="2:13" ht="15.6" hidden="1" outlineLevel="1">
      <c r="B413" s="317"/>
      <c r="K413" s="6"/>
      <c r="L413" s="3"/>
      <c r="M413" s="3"/>
    </row>
    <row r="414" spans="2:13" ht="15.6" hidden="1" outlineLevel="1">
      <c r="B414" s="317"/>
      <c r="K414" s="6"/>
      <c r="L414" s="3"/>
      <c r="M414" s="3"/>
    </row>
    <row r="415" spans="2:13" ht="15.6" hidden="1" outlineLevel="1">
      <c r="B415" s="317"/>
      <c r="K415" s="6"/>
      <c r="L415" s="3"/>
      <c r="M415" s="3"/>
    </row>
    <row r="416" spans="2:13" ht="15.6" hidden="1" outlineLevel="1">
      <c r="B416" s="317"/>
      <c r="K416" s="6"/>
      <c r="L416" s="3"/>
      <c r="M416" s="3"/>
    </row>
    <row r="417" spans="2:13" ht="15.6" hidden="1" outlineLevel="1">
      <c r="B417" s="317"/>
      <c r="K417" s="6"/>
      <c r="L417" s="3"/>
      <c r="M417" s="3"/>
    </row>
    <row r="418" spans="2:13" ht="15.6" hidden="1" outlineLevel="1">
      <c r="B418" s="317"/>
      <c r="K418" s="6"/>
      <c r="L418" s="3"/>
      <c r="M418" s="3"/>
    </row>
    <row r="419" spans="2:13" ht="15.6" hidden="1" outlineLevel="1">
      <c r="B419" s="317"/>
      <c r="K419" s="6"/>
      <c r="L419" s="3"/>
      <c r="M419" s="3"/>
    </row>
    <row r="420" spans="2:13" ht="15.6" hidden="1" outlineLevel="1">
      <c r="B420" s="815"/>
      <c r="K420" s="6"/>
      <c r="L420" s="3"/>
      <c r="M420" s="3"/>
    </row>
    <row r="421" spans="2:13" ht="15.6" hidden="1" outlineLevel="1">
      <c r="B421" s="815"/>
      <c r="K421" s="6"/>
      <c r="L421" s="3"/>
      <c r="M421" s="3"/>
    </row>
    <row r="422" spans="2:13" ht="15.6" hidden="1" outlineLevel="1">
      <c r="B422" s="815"/>
      <c r="K422" s="6"/>
      <c r="L422" s="3"/>
      <c r="M422" s="3"/>
    </row>
    <row r="423" spans="2:13" ht="15.6" hidden="1" outlineLevel="1">
      <c r="B423" s="815"/>
      <c r="K423" s="6"/>
      <c r="L423" s="3"/>
      <c r="M423" s="3"/>
    </row>
    <row r="424" spans="2:13" ht="15.6" hidden="1" outlineLevel="1">
      <c r="B424" s="815"/>
      <c r="K424" s="6"/>
      <c r="L424" s="3"/>
      <c r="M424" s="3"/>
    </row>
    <row r="425" spans="2:13" ht="15.6" hidden="1" outlineLevel="1">
      <c r="B425" s="815"/>
      <c r="L425" s="3"/>
      <c r="M425" s="3"/>
    </row>
    <row r="426" spans="2:13" ht="15.6" hidden="1" outlineLevel="1">
      <c r="B426" s="317"/>
      <c r="L426" s="3"/>
      <c r="M426" s="3"/>
    </row>
    <row r="427" spans="2:13" ht="15.6" hidden="1" outlineLevel="1">
      <c r="B427" s="317"/>
      <c r="L427" s="3"/>
      <c r="M427" s="3"/>
    </row>
    <row r="428" spans="2:13" ht="15.6" hidden="1" outlineLevel="1">
      <c r="B428" s="317"/>
      <c r="L428" s="3"/>
      <c r="M428" s="3"/>
    </row>
    <row r="429" spans="2:13" ht="15.6" hidden="1" outlineLevel="1">
      <c r="B429" s="317"/>
      <c r="L429" s="3"/>
      <c r="M429" s="3"/>
    </row>
    <row r="430" spans="2:13" ht="15.6" hidden="1" outlineLevel="1">
      <c r="B430" s="317"/>
      <c r="L430" s="3"/>
      <c r="M430" s="3"/>
    </row>
    <row r="431" spans="2:13" ht="15.6" hidden="1" outlineLevel="1">
      <c r="B431" s="618"/>
      <c r="L431" s="3"/>
      <c r="M431" s="3"/>
    </row>
    <row r="432" spans="2:13" ht="15.6" hidden="1" outlineLevel="1">
      <c r="B432" s="618"/>
      <c r="L432" s="3"/>
      <c r="M432" s="3"/>
    </row>
    <row r="433" spans="2:13" ht="15.6" hidden="1" outlineLevel="1">
      <c r="B433" s="618"/>
      <c r="L433" s="3"/>
      <c r="M433" s="3"/>
    </row>
    <row r="434" spans="2:13" ht="15.6" hidden="1" outlineLevel="1">
      <c r="B434" s="618"/>
      <c r="L434" s="3"/>
      <c r="M434" s="3"/>
    </row>
    <row r="435" spans="2:13" ht="15.6" hidden="1" outlineLevel="1">
      <c r="B435" s="814"/>
      <c r="L435" s="3"/>
      <c r="M435" s="3"/>
    </row>
    <row r="436" spans="2:13" ht="15.6" hidden="1" outlineLevel="1">
      <c r="B436" s="814"/>
      <c r="L436" s="3"/>
      <c r="M436" s="3"/>
    </row>
    <row r="437" spans="2:13" ht="15.6" hidden="1" outlineLevel="1">
      <c r="B437" s="814"/>
      <c r="L437" s="3"/>
      <c r="M437" s="3"/>
    </row>
    <row r="438" spans="2:13" ht="15.6" hidden="1" outlineLevel="1">
      <c r="B438" s="109"/>
      <c r="L438" s="3"/>
      <c r="M438" s="3"/>
    </row>
    <row r="439" spans="2:13" ht="15.6" hidden="1" outlineLevel="1">
      <c r="B439" s="109"/>
      <c r="L439" s="3"/>
      <c r="M439" s="3"/>
    </row>
    <row r="440" spans="2:13" ht="15.6" hidden="1" outlineLevel="1">
      <c r="B440" s="109"/>
      <c r="L440" s="3"/>
      <c r="M440" s="3"/>
    </row>
    <row r="441" spans="2:13" ht="15.6" hidden="1" outlineLevel="1">
      <c r="B441" s="618"/>
      <c r="L441" s="3"/>
      <c r="M441" s="3"/>
    </row>
    <row r="442" spans="2:13" ht="15.6" hidden="1" outlineLevel="1">
      <c r="B442" s="618"/>
      <c r="L442" s="3"/>
      <c r="M442" s="3"/>
    </row>
    <row r="443" spans="2:13" ht="15.6" hidden="1" outlineLevel="1">
      <c r="B443" s="618"/>
      <c r="L443" s="3"/>
      <c r="M443" s="3"/>
    </row>
    <row r="444" spans="2:13" ht="15.6" hidden="1" outlineLevel="1">
      <c r="B444" s="618"/>
      <c r="L444" s="3"/>
      <c r="M444" s="3"/>
    </row>
    <row r="445" spans="2:13" ht="15.6" hidden="1" outlineLevel="1">
      <c r="B445" s="618"/>
      <c r="L445" s="3"/>
      <c r="M445" s="3"/>
    </row>
    <row r="446" spans="2:13" ht="15.6" hidden="1" outlineLevel="1">
      <c r="B446" s="811"/>
      <c r="L446" s="3"/>
      <c r="M446" s="3"/>
    </row>
    <row r="447" spans="2:13" ht="15.6" hidden="1" outlineLevel="1">
      <c r="B447" s="811"/>
      <c r="L447" s="3"/>
      <c r="M447" s="3"/>
    </row>
    <row r="448" spans="2:13" ht="15.6" hidden="1" outlineLevel="1">
      <c r="B448" s="811"/>
      <c r="L448" s="3"/>
      <c r="M448" s="3"/>
    </row>
    <row r="449" spans="2:13" ht="15.6" hidden="1" outlineLevel="1">
      <c r="B449" s="811"/>
      <c r="L449" s="3"/>
      <c r="M449" s="3"/>
    </row>
    <row r="450" spans="2:13" ht="15.6" hidden="1" outlineLevel="1">
      <c r="B450" s="618"/>
      <c r="L450" s="3"/>
      <c r="M450" s="3"/>
    </row>
    <row r="451" spans="2:13" ht="15.6" hidden="1" outlineLevel="1">
      <c r="B451" s="85"/>
      <c r="L451" s="3"/>
      <c r="M451" s="3"/>
    </row>
    <row r="452" spans="2:13" ht="15.6" hidden="1" outlineLevel="1">
      <c r="B452" s="85"/>
      <c r="L452" s="3"/>
      <c r="M452" s="3"/>
    </row>
    <row r="453" spans="2:13" ht="15.6" hidden="1" outlineLevel="1">
      <c r="B453" s="816"/>
      <c r="L453" s="3"/>
      <c r="M453" s="3"/>
    </row>
    <row r="454" spans="2:13" ht="15.6" hidden="1" outlineLevel="1">
      <c r="B454" s="816"/>
      <c r="L454" s="3"/>
      <c r="M454" s="3"/>
    </row>
    <row r="455" spans="2:13" ht="15.6" hidden="1" outlineLevel="1">
      <c r="B455" s="816"/>
      <c r="L455" s="3"/>
      <c r="M455" s="3"/>
    </row>
    <row r="456" spans="2:13" ht="15.6" hidden="1" outlineLevel="1">
      <c r="B456" s="816"/>
      <c r="L456" s="3"/>
      <c r="M456" s="3"/>
    </row>
    <row r="457" spans="2:13" ht="15.6" hidden="1" outlineLevel="1">
      <c r="B457" s="816"/>
      <c r="L457" s="3"/>
      <c r="M457" s="3"/>
    </row>
    <row r="458" spans="2:13" ht="15.6" hidden="1" outlineLevel="1">
      <c r="B458" s="816"/>
      <c r="K458" s="6"/>
      <c r="L458" s="3"/>
      <c r="M458" s="3"/>
    </row>
    <row r="459" spans="2:13" ht="15.6" hidden="1" outlineLevel="1">
      <c r="B459" s="816"/>
      <c r="K459" s="6"/>
      <c r="L459" s="3"/>
      <c r="M459" s="3"/>
    </row>
    <row r="460" spans="2:13" ht="15.6" hidden="1" outlineLevel="1">
      <c r="B460" s="85"/>
      <c r="K460" s="6"/>
      <c r="L460" s="3"/>
      <c r="M460" s="3"/>
    </row>
    <row r="461" spans="2:13" ht="15.6" hidden="1" outlineLevel="1">
      <c r="B461" s="85"/>
      <c r="K461" s="6"/>
      <c r="L461" s="3"/>
      <c r="M461" s="3"/>
    </row>
    <row r="462" spans="2:13" ht="15.6" hidden="1" outlineLevel="1">
      <c r="B462" s="85"/>
      <c r="K462" s="6"/>
      <c r="L462" s="3"/>
      <c r="M462" s="3"/>
    </row>
    <row r="463" spans="2:13" ht="15.6" hidden="1" outlineLevel="1">
      <c r="B463" s="85"/>
      <c r="K463" s="6"/>
      <c r="L463" s="3"/>
      <c r="M463" s="3"/>
    </row>
    <row r="464" spans="2:13" ht="15.6" hidden="1" outlineLevel="1">
      <c r="B464" s="85"/>
      <c r="K464" s="6"/>
      <c r="L464" s="3"/>
      <c r="M464" s="3"/>
    </row>
    <row r="465" spans="2:13" ht="15.6" hidden="1" outlineLevel="1">
      <c r="B465" s="85"/>
      <c r="K465" s="6"/>
      <c r="L465" s="3"/>
      <c r="M465" s="3"/>
    </row>
    <row r="466" spans="2:13" ht="15.6" hidden="1" outlineLevel="1">
      <c r="B466" s="85"/>
      <c r="F466" s="12"/>
      <c r="G466" s="12"/>
      <c r="H466" s="12"/>
      <c r="I466" s="12"/>
      <c r="J466" s="12"/>
      <c r="K466" s="12"/>
      <c r="L466" s="12"/>
      <c r="M466" s="12"/>
    </row>
    <row r="467" spans="2:13" ht="15.6" hidden="1" outlineLevel="1">
      <c r="B467" s="85"/>
      <c r="K467" s="6"/>
      <c r="L467" s="3"/>
      <c r="M467" s="3"/>
    </row>
    <row r="468" spans="2:13" ht="15.6" hidden="1" outlineLevel="1">
      <c r="B468" s="85"/>
      <c r="K468" s="6"/>
    </row>
    <row r="469" spans="2:13" ht="15.6" hidden="1" outlineLevel="1">
      <c r="B469" s="85"/>
      <c r="K469" s="3"/>
      <c r="L469" s="3"/>
      <c r="M469" s="3"/>
    </row>
    <row r="470" spans="2:13" ht="15.6" hidden="1" outlineLevel="1">
      <c r="B470" s="85"/>
      <c r="K470" s="3"/>
    </row>
    <row r="471" spans="2:13" ht="15.6" hidden="1" outlineLevel="1">
      <c r="B471" s="816"/>
      <c r="K471" s="6"/>
    </row>
    <row r="472" spans="2:13" ht="15.6" hidden="1" outlineLevel="1">
      <c r="B472" s="816"/>
      <c r="K472" s="6"/>
      <c r="L472" s="3"/>
      <c r="M472" s="3"/>
    </row>
    <row r="473" spans="2:13" ht="15.6" hidden="1" outlineLevel="1">
      <c r="B473" s="816"/>
    </row>
    <row r="474" spans="2:13" ht="15.6" hidden="1" outlineLevel="1">
      <c r="B474" s="816"/>
    </row>
    <row r="475" spans="2:13" ht="15.6" hidden="1" outlineLevel="1">
      <c r="B475" s="816"/>
    </row>
    <row r="476" spans="2:13" ht="15.6" hidden="1" outlineLevel="1">
      <c r="B476" s="816"/>
    </row>
    <row r="477" spans="2:13" ht="15.6" hidden="1" outlineLevel="1">
      <c r="B477" s="816"/>
    </row>
    <row r="478" spans="2:13" ht="15.6" hidden="1" outlineLevel="1">
      <c r="B478" s="816"/>
      <c r="K478" s="9"/>
      <c r="L478" s="9"/>
      <c r="M478" s="9"/>
    </row>
    <row r="479" spans="2:13" ht="15.6" hidden="1" outlineLevel="1">
      <c r="B479" s="816"/>
      <c r="K479" s="11"/>
      <c r="L479" s="3"/>
      <c r="M479" s="3"/>
    </row>
    <row r="480" spans="2:13" ht="15.6" hidden="1" outlineLevel="1">
      <c r="B480" s="840"/>
      <c r="K480" s="3"/>
      <c r="L480" s="3"/>
      <c r="M480" s="3"/>
    </row>
    <row r="481" spans="2:13" ht="17.25" hidden="1" customHeight="1" outlineLevel="1">
      <c r="B481" s="840"/>
      <c r="K481" s="3"/>
    </row>
    <row r="482" spans="2:13" ht="15.6" hidden="1" outlineLevel="1">
      <c r="B482" s="840"/>
      <c r="K482" s="9"/>
      <c r="L482" s="9"/>
      <c r="M482" s="9"/>
    </row>
    <row r="483" spans="2:13" ht="15.6" hidden="1" outlineLevel="1">
      <c r="B483" s="840"/>
      <c r="F483" s="9"/>
      <c r="G483" s="9"/>
      <c r="H483" s="9"/>
      <c r="I483" s="9"/>
      <c r="J483" s="9"/>
    </row>
    <row r="484" spans="2:13" ht="15.6" hidden="1" outlineLevel="1">
      <c r="B484" s="840"/>
      <c r="F484" s="10"/>
      <c r="G484" s="10"/>
      <c r="H484" s="10"/>
      <c r="I484" s="10"/>
      <c r="J484" s="10"/>
      <c r="K484" s="10"/>
      <c r="L484" s="10"/>
      <c r="M484" s="10"/>
    </row>
    <row r="485" spans="2:13" ht="15.6" hidden="1" outlineLevel="1">
      <c r="B485" s="840"/>
      <c r="K485" s="6"/>
      <c r="L485" s="3"/>
      <c r="M485" s="3"/>
    </row>
    <row r="486" spans="2:13" ht="15.6" hidden="1" outlineLevel="1">
      <c r="B486" s="840"/>
      <c r="K486" s="6"/>
      <c r="L486" s="3"/>
      <c r="M486" s="3"/>
    </row>
    <row r="487" spans="2:13" ht="15.6" hidden="1" outlineLevel="1">
      <c r="B487" s="840"/>
      <c r="K487" s="6"/>
      <c r="L487" s="3"/>
      <c r="M487" s="3"/>
    </row>
    <row r="488" spans="2:13" ht="15.6" hidden="1" outlineLevel="1">
      <c r="B488" s="840"/>
      <c r="K488" s="6"/>
      <c r="L488" s="3"/>
      <c r="M488" s="3"/>
    </row>
    <row r="489" spans="2:13" ht="15.6" hidden="1" outlineLevel="1">
      <c r="B489" s="840"/>
      <c r="K489" s="6"/>
      <c r="L489" s="3"/>
      <c r="M489" s="3"/>
    </row>
    <row r="490" spans="2:13" ht="15.6" hidden="1" outlineLevel="1">
      <c r="B490" s="840"/>
      <c r="K490" s="6"/>
      <c r="L490" s="3"/>
      <c r="M490" s="3"/>
    </row>
    <row r="491" spans="2:13" ht="15.6" hidden="1" outlineLevel="1">
      <c r="B491" s="85"/>
      <c r="K491" s="6"/>
      <c r="L491" s="3"/>
      <c r="M491" s="3"/>
    </row>
    <row r="492" spans="2:13" ht="15.6" hidden="1" outlineLevel="1">
      <c r="B492" s="85"/>
      <c r="K492" s="6"/>
      <c r="L492" s="3"/>
      <c r="M492" s="3"/>
    </row>
    <row r="493" spans="2:13" ht="15.6" hidden="1" outlineLevel="1">
      <c r="B493" s="85"/>
      <c r="K493" s="3"/>
      <c r="L493" s="3"/>
      <c r="M493" s="3"/>
    </row>
    <row r="494" spans="2:13" ht="15.6" hidden="1" outlineLevel="1">
      <c r="B494" s="85"/>
      <c r="K494" s="3"/>
      <c r="L494" s="3"/>
      <c r="M494" s="3"/>
    </row>
    <row r="495" spans="2:13" ht="15.6" hidden="1" outlineLevel="1">
      <c r="B495" s="85"/>
      <c r="K495" s="3"/>
      <c r="L495" s="3"/>
      <c r="M495" s="3"/>
    </row>
    <row r="496" spans="2:13" ht="15.6" hidden="1" outlineLevel="1">
      <c r="B496" s="85"/>
      <c r="K496" s="3"/>
    </row>
    <row r="497" spans="2:13" ht="15.6" hidden="1" outlineLevel="1">
      <c r="B497" s="85"/>
      <c r="K497" s="3"/>
    </row>
    <row r="498" spans="2:13" ht="15.6" hidden="1" outlineLevel="1">
      <c r="B498" s="85"/>
      <c r="K498" s="3"/>
    </row>
    <row r="499" spans="2:13" ht="15.6" hidden="1" outlineLevel="1">
      <c r="B499" s="85"/>
      <c r="K499" s="3"/>
    </row>
    <row r="500" spans="2:13" ht="15.6" hidden="1" outlineLevel="1">
      <c r="B500" s="816"/>
      <c r="K500" s="6"/>
      <c r="L500" s="3"/>
      <c r="M500" s="3"/>
    </row>
    <row r="501" spans="2:13" ht="15.6" hidden="1" outlineLevel="1">
      <c r="B501" s="816"/>
      <c r="K501" s="6"/>
      <c r="L501" s="3"/>
      <c r="M501" s="3"/>
    </row>
    <row r="502" spans="2:13" ht="15.6" hidden="1" outlineLevel="1">
      <c r="B502" s="816"/>
      <c r="K502" s="6"/>
      <c r="L502" s="3"/>
      <c r="M502" s="3"/>
    </row>
    <row r="503" spans="2:13" ht="15.6" hidden="1" outlineLevel="1">
      <c r="B503" s="816"/>
    </row>
    <row r="504" spans="2:13" ht="15.6" hidden="1" outlineLevel="1">
      <c r="B504" s="317"/>
      <c r="L504" s="3"/>
      <c r="M504" s="3"/>
    </row>
    <row r="505" spans="2:13" ht="15.6" hidden="1" outlineLevel="1">
      <c r="B505" s="85"/>
    </row>
    <row r="506" spans="2:13" ht="15.6" hidden="1" outlineLevel="1">
      <c r="B506" s="85"/>
    </row>
    <row r="507" spans="2:13" ht="15.6" hidden="1" outlineLevel="1">
      <c r="B507" s="85"/>
    </row>
    <row r="508" spans="2:13" ht="15.6" hidden="1" outlineLevel="1">
      <c r="B508" s="85"/>
    </row>
    <row r="509" spans="2:13" ht="15.6" hidden="1" outlineLevel="1">
      <c r="B509" s="85"/>
    </row>
    <row r="510" spans="2:13" ht="15.6" hidden="1" outlineLevel="1">
      <c r="B510" s="85"/>
    </row>
    <row r="511" spans="2:13" ht="15.6" hidden="1" outlineLevel="1">
      <c r="B511" s="85"/>
    </row>
    <row r="512" spans="2:13" ht="15.6" hidden="1" outlineLevel="1">
      <c r="B512" s="85"/>
    </row>
    <row r="513" spans="1:7" ht="15.6" hidden="1" outlineLevel="1">
      <c r="B513" s="85"/>
    </row>
    <row r="514" spans="1:7" ht="15.6" hidden="1" outlineLevel="1">
      <c r="B514" s="85"/>
    </row>
    <row r="515" spans="1:7" ht="15.6" hidden="1" outlineLevel="1">
      <c r="B515" s="85"/>
    </row>
    <row r="516" spans="1:7" ht="15.6" hidden="1" outlineLevel="1">
      <c r="B516" s="85"/>
    </row>
    <row r="517" spans="1:7" ht="15.6" hidden="1" outlineLevel="1">
      <c r="B517" s="85"/>
    </row>
    <row r="518" spans="1:7" ht="15.6" hidden="1" outlineLevel="1">
      <c r="B518" s="85"/>
    </row>
    <row r="519" spans="1:7" ht="15.6" hidden="1" outlineLevel="1">
      <c r="B519" s="85"/>
    </row>
    <row r="520" spans="1:7" ht="18" collapsed="1">
      <c r="A520" s="797"/>
      <c r="B520" s="797"/>
      <c r="C520" s="798"/>
      <c r="D520" s="798"/>
      <c r="E520" s="798"/>
      <c r="F520" s="798"/>
      <c r="G520" s="798"/>
    </row>
    <row r="521" spans="1:7">
      <c r="A521" s="13"/>
      <c r="B521" s="13"/>
      <c r="C521" s="13"/>
      <c r="D521" s="13"/>
      <c r="E521" s="13"/>
      <c r="F521" s="13"/>
      <c r="G521" s="13"/>
    </row>
    <row r="522" spans="1:7" ht="38.25" customHeight="1">
      <c r="A522" s="907"/>
      <c r="B522" s="907"/>
      <c r="C522" s="908"/>
      <c r="D522" s="907"/>
      <c r="E522" s="907"/>
      <c r="F522" s="907"/>
      <c r="G522" s="907"/>
    </row>
    <row r="523" spans="1:7" ht="18">
      <c r="A523" s="799"/>
      <c r="B523" s="800"/>
      <c r="C523" s="799"/>
      <c r="D523" s="799"/>
      <c r="E523" s="799"/>
      <c r="F523" s="799"/>
      <c r="G523" s="799"/>
    </row>
    <row r="524" spans="1:7" ht="18">
      <c r="A524" s="799"/>
      <c r="B524" s="800"/>
      <c r="C524" s="799"/>
      <c r="D524" s="799"/>
      <c r="E524" s="799"/>
      <c r="F524" s="799"/>
      <c r="G524" s="799"/>
    </row>
    <row r="525" spans="1:7" ht="18" hidden="1">
      <c r="A525" s="799"/>
      <c r="B525" s="800"/>
      <c r="C525" s="799"/>
      <c r="D525" s="799"/>
      <c r="E525" s="799"/>
      <c r="F525" s="799"/>
      <c r="G525" s="799"/>
    </row>
    <row r="526" spans="1:7" ht="18" hidden="1">
      <c r="A526" s="799"/>
      <c r="B526" s="800"/>
      <c r="C526" s="799"/>
      <c r="D526" s="799"/>
      <c r="E526" s="799"/>
      <c r="F526" s="799"/>
      <c r="G526" s="799"/>
    </row>
    <row r="527" spans="1:7" ht="18" hidden="1">
      <c r="A527" s="799"/>
      <c r="B527" s="800"/>
      <c r="C527" s="799"/>
      <c r="D527" s="799"/>
      <c r="E527" s="799"/>
      <c r="F527" s="799"/>
      <c r="G527" s="799"/>
    </row>
    <row r="528" spans="1:7" ht="18" hidden="1">
      <c r="A528" s="799"/>
      <c r="B528" s="800"/>
      <c r="C528" s="799"/>
      <c r="D528" s="799"/>
      <c r="E528" s="799"/>
      <c r="F528" s="799"/>
      <c r="G528" s="799"/>
    </row>
    <row r="529" spans="1:7" ht="18" hidden="1">
      <c r="A529" s="799"/>
      <c r="B529" s="800"/>
      <c r="C529" s="799"/>
      <c r="D529" s="799"/>
      <c r="E529" s="799"/>
      <c r="F529" s="799"/>
      <c r="G529" s="799"/>
    </row>
    <row r="530" spans="1:7" ht="18" hidden="1">
      <c r="A530" s="799"/>
      <c r="B530" s="800"/>
      <c r="C530" s="799"/>
      <c r="D530" s="799"/>
      <c r="E530" s="799"/>
      <c r="F530" s="799"/>
      <c r="G530" s="799"/>
    </row>
    <row r="531" spans="1:7" ht="18" hidden="1">
      <c r="A531" s="799"/>
      <c r="B531" s="800"/>
      <c r="C531" s="799"/>
      <c r="D531" s="799"/>
      <c r="E531" s="799"/>
      <c r="F531" s="799"/>
      <c r="G531" s="799"/>
    </row>
    <row r="532" spans="1:7" ht="18" hidden="1">
      <c r="A532" s="799"/>
      <c r="B532" s="800"/>
      <c r="C532" s="799"/>
      <c r="D532" s="799"/>
      <c r="E532" s="799"/>
      <c r="F532" s="799"/>
      <c r="G532" s="799"/>
    </row>
    <row r="533" spans="1:7" ht="15">
      <c r="A533" s="5"/>
      <c r="B533" s="5"/>
      <c r="C533" s="5"/>
      <c r="D533" s="5"/>
      <c r="E533" s="5"/>
      <c r="F533" s="5"/>
      <c r="G533" s="5"/>
    </row>
    <row r="534" spans="1:7" ht="18" hidden="1">
      <c r="A534" s="797"/>
      <c r="B534" s="798"/>
      <c r="C534" s="798"/>
      <c r="D534" s="798"/>
      <c r="E534" s="798"/>
      <c r="F534" s="798"/>
      <c r="G534" s="798"/>
    </row>
    <row r="535" spans="1:7" ht="15" hidden="1">
      <c r="A535" s="5"/>
      <c r="B535" s="5"/>
      <c r="C535" s="5"/>
      <c r="D535" s="5"/>
      <c r="E535" s="5"/>
      <c r="F535" s="5"/>
      <c r="G535" s="5"/>
    </row>
    <row r="536" spans="1:7" ht="18" hidden="1">
      <c r="A536" s="799"/>
      <c r="B536" s="799"/>
      <c r="C536" s="799"/>
      <c r="D536" s="799"/>
      <c r="E536" s="799"/>
      <c r="F536" s="799"/>
      <c r="G536" s="799"/>
    </row>
    <row r="537" spans="1:7" ht="18" hidden="1">
      <c r="A537" s="799"/>
      <c r="B537" s="800"/>
      <c r="C537" s="799"/>
      <c r="D537" s="799"/>
      <c r="E537" s="799"/>
      <c r="F537" s="799"/>
      <c r="G537" s="799"/>
    </row>
    <row r="538" spans="1:7" ht="18" hidden="1">
      <c r="A538" s="799"/>
      <c r="B538" s="800"/>
      <c r="C538" s="799"/>
      <c r="D538" s="799"/>
      <c r="E538" s="799"/>
      <c r="F538" s="799"/>
      <c r="G538" s="799"/>
    </row>
    <row r="539" spans="1:7" ht="18" hidden="1">
      <c r="A539" s="799"/>
      <c r="B539" s="800"/>
      <c r="C539" s="799"/>
      <c r="D539" s="799"/>
      <c r="E539" s="799"/>
      <c r="F539" s="799"/>
      <c r="G539" s="799"/>
    </row>
    <row r="540" spans="1:7" ht="18" hidden="1">
      <c r="A540" s="799"/>
      <c r="B540" s="800"/>
      <c r="C540" s="799"/>
      <c r="D540" s="799"/>
      <c r="E540" s="799"/>
      <c r="F540" s="799"/>
      <c r="G540" s="799"/>
    </row>
    <row r="541" spans="1:7" ht="18" hidden="1">
      <c r="A541" s="799"/>
      <c r="B541" s="800"/>
      <c r="C541" s="799"/>
      <c r="D541" s="799"/>
      <c r="E541" s="799"/>
      <c r="F541" s="799"/>
      <c r="G541" s="799"/>
    </row>
    <row r="542" spans="1:7" ht="18" hidden="1">
      <c r="A542" s="799"/>
      <c r="B542" s="800"/>
      <c r="C542" s="799"/>
      <c r="D542" s="799"/>
      <c r="E542" s="799"/>
      <c r="F542" s="799"/>
      <c r="G542" s="799"/>
    </row>
    <row r="543" spans="1:7" ht="18" hidden="1">
      <c r="A543" s="799"/>
      <c r="B543" s="800"/>
      <c r="C543" s="799"/>
      <c r="D543" s="799"/>
      <c r="E543" s="799"/>
      <c r="F543" s="799"/>
      <c r="G543" s="799"/>
    </row>
    <row r="544" spans="1:7" ht="18" hidden="1">
      <c r="A544" s="799"/>
      <c r="B544" s="800"/>
      <c r="C544" s="799"/>
      <c r="D544" s="799"/>
      <c r="E544" s="799"/>
      <c r="F544" s="799"/>
      <c r="G544" s="799"/>
    </row>
    <row r="545" spans="1:7" ht="18" hidden="1">
      <c r="A545" s="799"/>
      <c r="B545" s="800"/>
      <c r="C545" s="799"/>
      <c r="D545" s="799"/>
      <c r="E545" s="799"/>
      <c r="F545" s="799"/>
      <c r="G545" s="799"/>
    </row>
    <row r="546" spans="1:7" ht="18" hidden="1">
      <c r="A546" s="799"/>
      <c r="B546" s="800"/>
      <c r="C546" s="799"/>
      <c r="D546" s="799"/>
      <c r="E546" s="799"/>
      <c r="F546" s="799"/>
      <c r="G546" s="799"/>
    </row>
    <row r="547" spans="1:7" ht="15" hidden="1">
      <c r="A547" s="5"/>
      <c r="B547" s="5"/>
      <c r="C547" s="5"/>
      <c r="D547" s="5"/>
      <c r="E547" s="5"/>
      <c r="F547" s="5"/>
      <c r="G547" s="5"/>
    </row>
    <row r="548" spans="1:7" ht="15" hidden="1">
      <c r="A548" s="5"/>
      <c r="B548" s="5"/>
      <c r="C548" s="5"/>
      <c r="D548" s="5"/>
      <c r="E548" s="5"/>
      <c r="F548" s="5"/>
      <c r="G548" s="5"/>
    </row>
    <row r="549" spans="1:7" ht="18" hidden="1">
      <c r="A549" s="797"/>
      <c r="B549" s="798"/>
      <c r="C549" s="798"/>
      <c r="D549" s="798"/>
      <c r="E549" s="798"/>
      <c r="F549" s="798"/>
      <c r="G549" s="798"/>
    </row>
    <row r="550" spans="1:7" ht="15" hidden="1">
      <c r="A550" s="5"/>
      <c r="B550" s="5"/>
      <c r="C550" s="5"/>
      <c r="D550" s="5"/>
      <c r="E550" s="5"/>
      <c r="F550" s="5"/>
      <c r="G550" s="5"/>
    </row>
    <row r="551" spans="1:7" ht="18" hidden="1">
      <c r="A551" s="799"/>
      <c r="B551" s="799"/>
      <c r="C551" s="799"/>
      <c r="D551" s="799"/>
      <c r="E551" s="799"/>
      <c r="F551" s="799"/>
      <c r="G551" s="799"/>
    </row>
    <row r="552" spans="1:7" ht="18" hidden="1">
      <c r="A552" s="799"/>
      <c r="B552" s="800"/>
      <c r="C552" s="799"/>
      <c r="D552" s="799"/>
      <c r="E552" s="799"/>
      <c r="F552" s="799"/>
      <c r="G552" s="799"/>
    </row>
    <row r="553" spans="1:7" ht="18" hidden="1">
      <c r="A553" s="799"/>
      <c r="B553" s="800"/>
      <c r="C553" s="799"/>
      <c r="D553" s="799"/>
      <c r="E553" s="799"/>
      <c r="F553" s="799"/>
      <c r="G553" s="799"/>
    </row>
    <row r="554" spans="1:7" ht="18" hidden="1">
      <c r="A554" s="799"/>
      <c r="B554" s="800"/>
      <c r="C554" s="799"/>
      <c r="D554" s="799"/>
      <c r="E554" s="799"/>
      <c r="F554" s="799"/>
      <c r="G554" s="799"/>
    </row>
    <row r="555" spans="1:7" ht="15">
      <c r="A555" s="5"/>
      <c r="B555" s="5"/>
      <c r="C555" s="5"/>
      <c r="D555" s="5"/>
      <c r="E555" s="5"/>
      <c r="F555" s="5"/>
      <c r="G555" s="5"/>
    </row>
    <row r="556" spans="1:7" ht="15">
      <c r="A556" s="5"/>
      <c r="B556" s="5"/>
      <c r="C556" s="5"/>
      <c r="D556" s="5"/>
      <c r="E556" s="5"/>
      <c r="F556" s="5"/>
      <c r="G556" s="5"/>
    </row>
    <row r="557" spans="1:7" ht="15">
      <c r="A557" s="5"/>
      <c r="B557" s="5"/>
      <c r="C557" s="5"/>
      <c r="D557" s="5"/>
      <c r="E557" s="5"/>
      <c r="F557" s="5"/>
      <c r="G557" s="5"/>
    </row>
    <row r="558" spans="1:7" ht="15">
      <c r="A558" s="5"/>
      <c r="B558" s="5"/>
      <c r="C558" s="5"/>
      <c r="D558" s="5"/>
      <c r="E558" s="5"/>
      <c r="F558" s="5"/>
      <c r="G558" s="5"/>
    </row>
    <row r="559" spans="1:7" ht="15.6">
      <c r="B559" s="85"/>
    </row>
    <row r="560" spans="1:7" ht="15.6">
      <c r="B560" s="85"/>
    </row>
    <row r="561" spans="2:2" ht="15.6">
      <c r="B561" s="85"/>
    </row>
    <row r="562" spans="2:2" ht="15.6">
      <c r="B562" s="85"/>
    </row>
    <row r="563" spans="2:2" ht="15.6">
      <c r="B563" s="85"/>
    </row>
    <row r="564" spans="2:2" ht="15.6">
      <c r="B564" s="85"/>
    </row>
    <row r="565" spans="2:2" ht="15.6">
      <c r="B565" s="85"/>
    </row>
    <row r="566" spans="2:2" ht="15.6">
      <c r="B566" s="85"/>
    </row>
    <row r="567" spans="2:2" ht="15.6">
      <c r="B567" s="85"/>
    </row>
    <row r="568" spans="2:2" ht="15.6">
      <c r="B568" s="85"/>
    </row>
    <row r="569" spans="2:2" ht="15.6">
      <c r="B569" s="85"/>
    </row>
    <row r="570" spans="2:2" ht="15.6">
      <c r="B570" s="85"/>
    </row>
    <row r="571" spans="2:2" ht="15.6">
      <c r="B571" s="85"/>
    </row>
    <row r="572" spans="2:2" ht="15.6">
      <c r="B572" s="85"/>
    </row>
    <row r="573" spans="2:2" ht="15.6">
      <c r="B573" s="85"/>
    </row>
    <row r="574" spans="2:2" ht="15.6">
      <c r="B574" s="85"/>
    </row>
    <row r="575" spans="2:2" ht="15.6">
      <c r="B575" s="85"/>
    </row>
    <row r="576" spans="2:2" ht="15.6">
      <c r="B576" s="85"/>
    </row>
    <row r="577" spans="2:2" ht="15.6">
      <c r="B577" s="85"/>
    </row>
    <row r="578" spans="2:2" ht="15.6">
      <c r="B578" s="85"/>
    </row>
    <row r="579" spans="2:2" ht="15.6">
      <c r="B579" s="85"/>
    </row>
    <row r="580" spans="2:2" ht="15.6">
      <c r="B580" s="85"/>
    </row>
    <row r="581" spans="2:2" ht="15.6">
      <c r="B581" s="85"/>
    </row>
    <row r="582" spans="2:2" ht="15.6">
      <c r="B582" s="85"/>
    </row>
    <row r="583" spans="2:2" ht="15.6">
      <c r="B583" s="85"/>
    </row>
    <row r="584" spans="2:2" ht="15.6">
      <c r="B584" s="85"/>
    </row>
    <row r="585" spans="2:2" ht="15.6">
      <c r="B585" s="85"/>
    </row>
    <row r="586" spans="2:2" ht="15.6">
      <c r="B586" s="85"/>
    </row>
    <row r="587" spans="2:2" ht="15.6">
      <c r="B587" s="85"/>
    </row>
    <row r="588" spans="2:2" ht="15.6">
      <c r="B588" s="85"/>
    </row>
    <row r="589" spans="2:2" ht="15.6">
      <c r="B589" s="85"/>
    </row>
    <row r="590" spans="2:2" ht="15.6">
      <c r="B590" s="85"/>
    </row>
    <row r="591" spans="2:2" ht="15.6">
      <c r="B591" s="85"/>
    </row>
    <row r="592" spans="2:2" ht="15.6">
      <c r="B592" s="85"/>
    </row>
    <row r="593" spans="2:2" ht="15.6">
      <c r="B593" s="85"/>
    </row>
    <row r="594" spans="2:2" ht="15.6">
      <c r="B594" s="85"/>
    </row>
    <row r="595" spans="2:2" ht="15.6">
      <c r="B595" s="85"/>
    </row>
    <row r="596" spans="2:2" ht="15.6">
      <c r="B596" s="85"/>
    </row>
    <row r="597" spans="2:2" ht="15.6">
      <c r="B597" s="85"/>
    </row>
    <row r="598" spans="2:2" ht="15.6">
      <c r="B598" s="85"/>
    </row>
    <row r="599" spans="2:2" ht="15.6">
      <c r="B599" s="85"/>
    </row>
    <row r="600" spans="2:2" ht="15.6">
      <c r="B600" s="85"/>
    </row>
    <row r="601" spans="2:2" ht="15.6">
      <c r="B601" s="85"/>
    </row>
    <row r="602" spans="2:2" ht="15.6">
      <c r="B602" s="85"/>
    </row>
    <row r="603" spans="2:2" ht="15.6">
      <c r="B603" s="85"/>
    </row>
    <row r="604" spans="2:2" ht="15.6">
      <c r="B604" s="85"/>
    </row>
    <row r="605" spans="2:2" ht="15.6">
      <c r="B605" s="85"/>
    </row>
    <row r="606" spans="2:2" ht="15.6">
      <c r="B606" s="85"/>
    </row>
    <row r="607" spans="2:2" ht="15.6">
      <c r="B607" s="85"/>
    </row>
    <row r="608" spans="2:2" ht="15.6">
      <c r="B608" s="85"/>
    </row>
    <row r="609" spans="2:2" ht="15.6">
      <c r="B609" s="85"/>
    </row>
    <row r="610" spans="2:2" ht="15.6">
      <c r="B610" s="85"/>
    </row>
    <row r="611" spans="2:2" ht="15.6">
      <c r="B611" s="85"/>
    </row>
    <row r="612" spans="2:2" ht="15.6">
      <c r="B612" s="85"/>
    </row>
    <row r="613" spans="2:2" ht="15.6">
      <c r="B613" s="85"/>
    </row>
    <row r="614" spans="2:2" ht="15.6">
      <c r="B614" s="85"/>
    </row>
    <row r="615" spans="2:2" ht="15.6">
      <c r="B615" s="85"/>
    </row>
    <row r="616" spans="2:2" ht="15.6">
      <c r="B616" s="85"/>
    </row>
    <row r="617" spans="2:2" ht="15.6">
      <c r="B617" s="85"/>
    </row>
    <row r="618" spans="2:2" ht="15.6">
      <c r="B618" s="85"/>
    </row>
    <row r="619" spans="2:2" ht="15.6">
      <c r="B619" s="85"/>
    </row>
    <row r="620" spans="2:2" ht="15.6">
      <c r="B620" s="85"/>
    </row>
    <row r="621" spans="2:2" ht="15.6">
      <c r="B621" s="85"/>
    </row>
    <row r="622" spans="2:2" ht="15.6">
      <c r="B622" s="85"/>
    </row>
    <row r="623" spans="2:2" ht="15.6">
      <c r="B623" s="85"/>
    </row>
    <row r="624" spans="2:2" ht="15.6">
      <c r="B624" s="85"/>
    </row>
    <row r="625" spans="2:2" ht="15.6">
      <c r="B625" s="85"/>
    </row>
    <row r="626" spans="2:2" ht="15.6">
      <c r="B626" s="85"/>
    </row>
    <row r="627" spans="2:2" ht="15.6">
      <c r="B627" s="85"/>
    </row>
    <row r="628" spans="2:2" ht="15.6">
      <c r="B628" s="85"/>
    </row>
    <row r="629" spans="2:2" ht="15.6">
      <c r="B629" s="85"/>
    </row>
    <row r="630" spans="2:2" ht="15.6">
      <c r="B630" s="85"/>
    </row>
    <row r="631" spans="2:2" ht="15.6">
      <c r="B631" s="85"/>
    </row>
    <row r="632" spans="2:2" ht="15.6">
      <c r="B632" s="85"/>
    </row>
    <row r="633" spans="2:2" ht="15.6">
      <c r="B633" s="85"/>
    </row>
    <row r="634" spans="2:2" ht="15.6">
      <c r="B634" s="85"/>
    </row>
    <row r="635" spans="2:2" ht="15.6">
      <c r="B635" s="85"/>
    </row>
    <row r="636" spans="2:2" ht="15.6">
      <c r="B636" s="85"/>
    </row>
    <row r="637" spans="2:2" ht="15.6">
      <c r="B637" s="85"/>
    </row>
    <row r="638" spans="2:2" ht="15.6">
      <c r="B638" s="85"/>
    </row>
    <row r="639" spans="2:2" ht="15.6">
      <c r="B639" s="85"/>
    </row>
    <row r="640" spans="2:2" ht="15.6">
      <c r="B640" s="85"/>
    </row>
    <row r="641" spans="2:2" ht="15.6">
      <c r="B641" s="85"/>
    </row>
    <row r="642" spans="2:2" ht="15.6">
      <c r="B642" s="85"/>
    </row>
    <row r="643" spans="2:2" ht="15.6">
      <c r="B643" s="85"/>
    </row>
    <row r="644" spans="2:2" ht="15.6">
      <c r="B644" s="85"/>
    </row>
    <row r="645" spans="2:2" ht="15.6">
      <c r="B645" s="85"/>
    </row>
    <row r="646" spans="2:2" ht="15.6">
      <c r="B646" s="85"/>
    </row>
    <row r="647" spans="2:2" ht="15.6">
      <c r="B647" s="85"/>
    </row>
    <row r="648" spans="2:2" ht="15.6">
      <c r="B648" s="85"/>
    </row>
    <row r="649" spans="2:2" ht="15.6">
      <c r="B649" s="85"/>
    </row>
    <row r="650" spans="2:2" ht="15.6">
      <c r="B650" s="85"/>
    </row>
    <row r="651" spans="2:2" ht="15.6">
      <c r="B651" s="85"/>
    </row>
    <row r="652" spans="2:2" ht="15.6">
      <c r="B652" s="85"/>
    </row>
    <row r="653" spans="2:2" ht="15.6">
      <c r="B653" s="85"/>
    </row>
    <row r="654" spans="2:2" ht="15.6">
      <c r="B654" s="85"/>
    </row>
    <row r="655" spans="2:2" ht="15.6">
      <c r="B655" s="85"/>
    </row>
    <row r="656" spans="2:2" ht="15.6">
      <c r="B656" s="85"/>
    </row>
    <row r="657" spans="2:2" ht="15.6">
      <c r="B657" s="85"/>
    </row>
    <row r="658" spans="2:2" ht="15.6">
      <c r="B658" s="85"/>
    </row>
    <row r="659" spans="2:2" ht="15.6">
      <c r="B659" s="85"/>
    </row>
    <row r="660" spans="2:2" ht="15.6">
      <c r="B660" s="85"/>
    </row>
    <row r="661" spans="2:2" ht="15.6">
      <c r="B661" s="85"/>
    </row>
    <row r="662" spans="2:2" ht="15.6">
      <c r="B662" s="85"/>
    </row>
    <row r="663" spans="2:2" ht="15.6">
      <c r="B663" s="85"/>
    </row>
    <row r="664" spans="2:2" ht="15.6">
      <c r="B664" s="85"/>
    </row>
    <row r="665" spans="2:2" ht="15.6">
      <c r="B665" s="85"/>
    </row>
    <row r="666" spans="2:2" ht="15.6">
      <c r="B666" s="85"/>
    </row>
    <row r="667" spans="2:2" ht="15.6">
      <c r="B667" s="85"/>
    </row>
    <row r="668" spans="2:2" ht="15.6">
      <c r="B668" s="85"/>
    </row>
    <row r="669" spans="2:2" ht="15.6">
      <c r="B669" s="85"/>
    </row>
    <row r="670" spans="2:2" ht="15.6">
      <c r="B670" s="85"/>
    </row>
    <row r="671" spans="2:2" ht="15.6">
      <c r="B671" s="85"/>
    </row>
    <row r="672" spans="2:2" ht="15.6">
      <c r="B672" s="85"/>
    </row>
    <row r="673" spans="2:2" ht="15.6">
      <c r="B673" s="85"/>
    </row>
    <row r="674" spans="2:2" ht="15.6">
      <c r="B674" s="85"/>
    </row>
    <row r="675" spans="2:2" ht="15.6">
      <c r="B675" s="85"/>
    </row>
    <row r="676" spans="2:2" ht="15.6">
      <c r="B676" s="85"/>
    </row>
    <row r="677" spans="2:2" ht="15.6">
      <c r="B677" s="85"/>
    </row>
    <row r="678" spans="2:2" ht="15.6">
      <c r="B678" s="85"/>
    </row>
    <row r="679" spans="2:2" ht="15.6">
      <c r="B679" s="85"/>
    </row>
    <row r="680" spans="2:2" ht="15.6">
      <c r="B680" s="85"/>
    </row>
    <row r="681" spans="2:2" ht="15.6">
      <c r="B681" s="85"/>
    </row>
    <row r="682" spans="2:2" ht="15.6">
      <c r="B682" s="85"/>
    </row>
    <row r="683" spans="2:2" ht="15.6">
      <c r="B683" s="85"/>
    </row>
    <row r="684" spans="2:2" ht="15.6">
      <c r="B684" s="85"/>
    </row>
    <row r="685" spans="2:2" ht="15.6">
      <c r="B685" s="85"/>
    </row>
    <row r="686" spans="2:2" ht="15.6">
      <c r="B686" s="85"/>
    </row>
    <row r="687" spans="2:2" ht="15.6">
      <c r="B687" s="85"/>
    </row>
    <row r="688" spans="2:2" ht="15.6">
      <c r="B688" s="85"/>
    </row>
    <row r="689" spans="2:2" ht="15.6">
      <c r="B689" s="85"/>
    </row>
    <row r="690" spans="2:2" ht="15.6">
      <c r="B690" s="85"/>
    </row>
    <row r="691" spans="2:2" ht="15.6">
      <c r="B691" s="85"/>
    </row>
    <row r="692" spans="2:2" ht="15.6">
      <c r="B692" s="85"/>
    </row>
    <row r="693" spans="2:2" ht="15.6">
      <c r="B693" s="85"/>
    </row>
    <row r="694" spans="2:2" ht="15.6">
      <c r="B694" s="85"/>
    </row>
    <row r="695" spans="2:2" ht="15.6">
      <c r="B695" s="85"/>
    </row>
    <row r="696" spans="2:2" ht="15.6">
      <c r="B696" s="85"/>
    </row>
    <row r="697" spans="2:2" ht="15.6">
      <c r="B697" s="85"/>
    </row>
    <row r="698" spans="2:2" ht="15.6">
      <c r="B698" s="85"/>
    </row>
    <row r="699" spans="2:2" ht="15.6">
      <c r="B699" s="85"/>
    </row>
    <row r="700" spans="2:2" ht="15.6">
      <c r="B700" s="85"/>
    </row>
    <row r="701" spans="2:2" ht="15.6">
      <c r="B701" s="85"/>
    </row>
    <row r="702" spans="2:2" ht="15.6">
      <c r="B702" s="85"/>
    </row>
    <row r="703" spans="2:2" ht="15.6">
      <c r="B703" s="85"/>
    </row>
    <row r="704" spans="2:2" ht="15.6">
      <c r="B704" s="85"/>
    </row>
    <row r="705" spans="2:2" ht="15.6">
      <c r="B705" s="85"/>
    </row>
    <row r="706" spans="2:2" ht="15.6">
      <c r="B706" s="85"/>
    </row>
    <row r="707" spans="2:2" ht="15.6">
      <c r="B707" s="85"/>
    </row>
    <row r="708" spans="2:2" ht="15.6">
      <c r="B708" s="85"/>
    </row>
    <row r="709" spans="2:2" ht="15.6">
      <c r="B709" s="85"/>
    </row>
    <row r="710" spans="2:2" ht="15.6">
      <c r="B710" s="85"/>
    </row>
    <row r="711" spans="2:2" ht="15.6">
      <c r="B711" s="85"/>
    </row>
    <row r="712" spans="2:2" ht="15.6">
      <c r="B712" s="85"/>
    </row>
    <row r="713" spans="2:2" ht="15.6">
      <c r="B713" s="85"/>
    </row>
    <row r="714" spans="2:2" ht="15.6">
      <c r="B714" s="85"/>
    </row>
    <row r="715" spans="2:2" ht="15.6">
      <c r="B715" s="85"/>
    </row>
    <row r="716" spans="2:2" ht="15.6">
      <c r="B716" s="85"/>
    </row>
    <row r="717" spans="2:2" ht="15.6">
      <c r="B717" s="85"/>
    </row>
    <row r="718" spans="2:2" ht="15.6">
      <c r="B718" s="85"/>
    </row>
    <row r="719" spans="2:2" ht="15.6">
      <c r="B719" s="85"/>
    </row>
    <row r="720" spans="2:2" ht="15.6">
      <c r="B720" s="85"/>
    </row>
    <row r="721" spans="2:2" ht="15.6">
      <c r="B721" s="85"/>
    </row>
    <row r="722" spans="2:2" ht="15.6">
      <c r="B722" s="85"/>
    </row>
    <row r="723" spans="2:2" ht="15.6">
      <c r="B723" s="85"/>
    </row>
    <row r="724" spans="2:2" ht="15.6">
      <c r="B724" s="85"/>
    </row>
    <row r="725" spans="2:2" ht="15.6">
      <c r="B725" s="85"/>
    </row>
    <row r="726" spans="2:2" ht="15.6">
      <c r="B726" s="85"/>
    </row>
    <row r="727" spans="2:2" ht="15.6">
      <c r="B727" s="85"/>
    </row>
    <row r="728" spans="2:2" ht="15.6">
      <c r="B728" s="85"/>
    </row>
    <row r="729" spans="2:2" ht="15.6">
      <c r="B729" s="85"/>
    </row>
    <row r="730" spans="2:2" ht="15.6">
      <c r="B730" s="85"/>
    </row>
    <row r="731" spans="2:2" ht="15.6">
      <c r="B731" s="85"/>
    </row>
    <row r="732" spans="2:2" ht="15.6">
      <c r="B732" s="85"/>
    </row>
    <row r="733" spans="2:2" ht="15.6">
      <c r="B733" s="85"/>
    </row>
    <row r="734" spans="2:2" ht="15.6">
      <c r="B734" s="85"/>
    </row>
    <row r="735" spans="2:2" ht="15.6">
      <c r="B735" s="85"/>
    </row>
    <row r="736" spans="2:2" ht="15.6">
      <c r="B736" s="85"/>
    </row>
    <row r="737" spans="2:2" ht="15.6">
      <c r="B737" s="85"/>
    </row>
    <row r="738" spans="2:2" ht="15.6">
      <c r="B738" s="85"/>
    </row>
    <row r="739" spans="2:2" ht="15.6">
      <c r="B739" s="85"/>
    </row>
    <row r="740" spans="2:2" ht="15.6">
      <c r="B740" s="85"/>
    </row>
    <row r="741" spans="2:2" ht="15.6">
      <c r="B741" s="85"/>
    </row>
    <row r="742" spans="2:2" ht="15.6">
      <c r="B742" s="85"/>
    </row>
    <row r="743" spans="2:2" ht="15.6">
      <c r="B743" s="85"/>
    </row>
    <row r="744" spans="2:2" ht="15.6">
      <c r="B744" s="85"/>
    </row>
    <row r="745" spans="2:2" ht="15.6">
      <c r="B745" s="85"/>
    </row>
    <row r="746" spans="2:2" ht="15.6">
      <c r="B746" s="85"/>
    </row>
    <row r="747" spans="2:2" ht="15.6">
      <c r="B747" s="85"/>
    </row>
    <row r="748" spans="2:2" ht="15.6">
      <c r="B748" s="85"/>
    </row>
    <row r="749" spans="2:2" ht="15.6">
      <c r="B749" s="85"/>
    </row>
    <row r="750" spans="2:2" ht="15.6">
      <c r="B750" s="85"/>
    </row>
    <row r="751" spans="2:2" ht="15.6">
      <c r="B751" s="85"/>
    </row>
    <row r="752" spans="2:2" ht="15.6">
      <c r="B752" s="85"/>
    </row>
    <row r="753" spans="2:2" ht="15.6">
      <c r="B753" s="85"/>
    </row>
    <row r="754" spans="2:2" ht="15.6">
      <c r="B754" s="85"/>
    </row>
    <row r="755" spans="2:2" ht="15.6">
      <c r="B755" s="85"/>
    </row>
    <row r="756" spans="2:2" ht="15.6">
      <c r="B756" s="85"/>
    </row>
  </sheetData>
  <dataConsolidate/>
  <mergeCells count="207">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N12:O12"/>
    <mergeCell ref="W16:W18"/>
    <mergeCell ref="A110:A112"/>
    <mergeCell ref="M115:N115"/>
    <mergeCell ref="M116:N116"/>
    <mergeCell ref="M117:N117"/>
    <mergeCell ref="M118:N118"/>
    <mergeCell ref="M119:N119"/>
    <mergeCell ref="A16:A18"/>
    <mergeCell ref="B16:B18"/>
    <mergeCell ref="C16:C18"/>
    <mergeCell ref="V16:V18"/>
    <mergeCell ref="D17:D18"/>
    <mergeCell ref="E17:E18"/>
    <mergeCell ref="F17:F18"/>
    <mergeCell ref="G17:G18"/>
    <mergeCell ref="H17:H18"/>
    <mergeCell ref="I17:I18"/>
    <mergeCell ref="J17:J18"/>
    <mergeCell ref="L16:L18"/>
    <mergeCell ref="M16:M18"/>
    <mergeCell ref="T16:T18"/>
    <mergeCell ref="U16:U18"/>
    <mergeCell ref="K16:K18"/>
    <mergeCell ref="N16:S18"/>
    <mergeCell ref="D16:F16"/>
    <mergeCell ref="G16:J16"/>
    <mergeCell ref="M139:N139"/>
    <mergeCell ref="M140:N140"/>
    <mergeCell ref="M141:N141"/>
    <mergeCell ref="M142:N142"/>
    <mergeCell ref="M143:N143"/>
    <mergeCell ref="M144:N144"/>
    <mergeCell ref="M145:N145"/>
    <mergeCell ref="M122:N122"/>
    <mergeCell ref="M123:N123"/>
    <mergeCell ref="M124:N124"/>
    <mergeCell ref="M125:N125"/>
    <mergeCell ref="M126:N126"/>
    <mergeCell ref="M120:N120"/>
    <mergeCell ref="M121:N121"/>
    <mergeCell ref="M146:N146"/>
    <mergeCell ref="M147:N147"/>
    <mergeCell ref="M148:N148"/>
    <mergeCell ref="M149:N149"/>
    <mergeCell ref="M150:N150"/>
    <mergeCell ref="M151:N151"/>
    <mergeCell ref="M152:N152"/>
    <mergeCell ref="M153:N153"/>
    <mergeCell ref="B172:B179"/>
    <mergeCell ref="M154:N154"/>
    <mergeCell ref="M155:N155"/>
    <mergeCell ref="M156:N156"/>
    <mergeCell ref="M157:N157"/>
    <mergeCell ref="M158:N158"/>
    <mergeCell ref="M159:N159"/>
    <mergeCell ref="M160:N160"/>
    <mergeCell ref="M161:N161"/>
    <mergeCell ref="M162:N162"/>
    <mergeCell ref="M163:N163"/>
    <mergeCell ref="M164:N164"/>
    <mergeCell ref="M165:N165"/>
    <mergeCell ref="M166:N166"/>
    <mergeCell ref="M167:N167"/>
    <mergeCell ref="B170:B171"/>
    <mergeCell ref="C170:C171"/>
    <mergeCell ref="D170:D171"/>
    <mergeCell ref="G170:G171"/>
    <mergeCell ref="C179:F179"/>
    <mergeCell ref="D182:H182"/>
    <mergeCell ref="J182:L182"/>
    <mergeCell ref="M182:O182"/>
    <mergeCell ref="P182:R182"/>
    <mergeCell ref="A190:A191"/>
    <mergeCell ref="B190:C191"/>
    <mergeCell ref="D190:F190"/>
    <mergeCell ref="G190:G191"/>
    <mergeCell ref="H190:H191"/>
    <mergeCell ref="I190:J191"/>
    <mergeCell ref="K190:Q191"/>
    <mergeCell ref="R190:T191"/>
    <mergeCell ref="I192:J192"/>
    <mergeCell ref="R192:T192"/>
    <mergeCell ref="I193:J193"/>
    <mergeCell ref="R193:T193"/>
    <mergeCell ref="I194:J194"/>
    <mergeCell ref="R194:T194"/>
    <mergeCell ref="I195:J195"/>
    <mergeCell ref="R195:T195"/>
    <mergeCell ref="I196:J196"/>
    <mergeCell ref="R196:T196"/>
    <mergeCell ref="I197:J197"/>
    <mergeCell ref="R197:T197"/>
    <mergeCell ref="I198:J198"/>
    <mergeCell ref="R198:T198"/>
    <mergeCell ref="I199:J199"/>
    <mergeCell ref="R199:T199"/>
    <mergeCell ref="I200:J200"/>
    <mergeCell ref="R200:T200"/>
    <mergeCell ref="I201:J201"/>
    <mergeCell ref="R201:T201"/>
    <mergeCell ref="I202:J202"/>
    <mergeCell ref="R202:T202"/>
    <mergeCell ref="I203:J203"/>
    <mergeCell ref="R203:T203"/>
    <mergeCell ref="I204:J204"/>
    <mergeCell ref="R204:T204"/>
    <mergeCell ref="I205:J205"/>
    <mergeCell ref="R205:T205"/>
    <mergeCell ref="I206:J206"/>
    <mergeCell ref="R206:T206"/>
    <mergeCell ref="I207:J207"/>
    <mergeCell ref="R207:T207"/>
    <mergeCell ref="I208:J208"/>
    <mergeCell ref="R208:T208"/>
    <mergeCell ref="I209:J209"/>
    <mergeCell ref="R209:T209"/>
    <mergeCell ref="I210:J210"/>
    <mergeCell ref="R210:T210"/>
    <mergeCell ref="I211:J211"/>
    <mergeCell ref="R211:T211"/>
    <mergeCell ref="I212:J212"/>
    <mergeCell ref="R212:T212"/>
    <mergeCell ref="I213:J213"/>
    <mergeCell ref="R213:T213"/>
    <mergeCell ref="I214:J214"/>
    <mergeCell ref="R214:T214"/>
    <mergeCell ref="I215:J215"/>
    <mergeCell ref="R215:T215"/>
    <mergeCell ref="I216:J216"/>
    <mergeCell ref="R216:T216"/>
    <mergeCell ref="I217:J217"/>
    <mergeCell ref="R217:T217"/>
    <mergeCell ref="I218:J218"/>
    <mergeCell ref="R218:T218"/>
    <mergeCell ref="I219:J219"/>
    <mergeCell ref="R219:T219"/>
    <mergeCell ref="I220:J220"/>
    <mergeCell ref="R220:T220"/>
    <mergeCell ref="I221:J221"/>
    <mergeCell ref="R221:T221"/>
    <mergeCell ref="I222:J222"/>
    <mergeCell ref="R222:T222"/>
    <mergeCell ref="I223:J223"/>
    <mergeCell ref="R223:T223"/>
    <mergeCell ref="I224:J224"/>
    <mergeCell ref="R224:T224"/>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B226:C226"/>
    <mergeCell ref="B227:C227"/>
    <mergeCell ref="B200:C200"/>
    <mergeCell ref="B201:C201"/>
    <mergeCell ref="B202:C202"/>
    <mergeCell ref="B206:C206"/>
    <mergeCell ref="B207:C207"/>
    <mergeCell ref="B198:C198"/>
    <mergeCell ref="B199:C199"/>
    <mergeCell ref="B203:C203"/>
    <mergeCell ref="B204:C204"/>
    <mergeCell ref="B205:C205"/>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s>
  <conditionalFormatting sqref="Y146:AH150 Y153:AH171 AF151:AH152">
    <cfRule type="cellIs" dxfId="274" priority="9" operator="greaterThan">
      <formula>0</formula>
    </cfRule>
  </conditionalFormatting>
  <conditionalFormatting sqref="AN117:AY124">
    <cfRule type="cellIs" dxfId="273" priority="8" operator="greaterThan">
      <formula>0</formula>
    </cfRule>
  </conditionalFormatting>
  <conditionalFormatting sqref="AN127:AU134">
    <cfRule type="cellIs" dxfId="272" priority="7" operator="greaterThan">
      <formula>0</formula>
    </cfRule>
  </conditionalFormatting>
  <conditionalFormatting sqref="AN137:AU144">
    <cfRule type="cellIs" dxfId="271" priority="6" operator="greaterThan">
      <formula>0</formula>
    </cfRule>
  </conditionalFormatting>
  <conditionalFormatting sqref="Y117:AJ124">
    <cfRule type="cellIs" dxfId="270" priority="12" operator="greaterThan">
      <formula>0</formula>
    </cfRule>
  </conditionalFormatting>
  <conditionalFormatting sqref="Y127:AF134">
    <cfRule type="cellIs" dxfId="269" priority="11" operator="greaterThan">
      <formula>0</formula>
    </cfRule>
  </conditionalFormatting>
  <conditionalFormatting sqref="Y137:AF144">
    <cfRule type="cellIs" dxfId="268" priority="10" operator="greaterThan">
      <formula>0</formula>
    </cfRule>
  </conditionalFormatting>
  <conditionalFormatting sqref="Y152:AE152">
    <cfRule type="cellIs" dxfId="267" priority="5" operator="greaterThan">
      <formula>0</formula>
    </cfRule>
  </conditionalFormatting>
  <conditionalFormatting sqref="B480">
    <cfRule type="duplicateValues" dxfId="266" priority="3"/>
    <cfRule type="colorScale" priority="4">
      <colorScale>
        <cfvo type="min"/>
        <cfvo type="percentile" val="50"/>
        <cfvo type="max"/>
        <color rgb="FFF8696B"/>
        <color rgb="FFFFEB84"/>
        <color rgb="FF63BE7B"/>
      </colorScale>
    </cfRule>
  </conditionalFormatting>
  <conditionalFormatting sqref="B480">
    <cfRule type="duplicateValues" dxfId="265" priority="1"/>
    <cfRule type="colorScale" priority="2">
      <colorScale>
        <cfvo type="min"/>
        <cfvo type="percentile" val="50"/>
        <cfvo type="max"/>
        <color rgb="FFF8696B"/>
        <color rgb="FFFFEB84"/>
        <color rgb="FF63BE7B"/>
      </colorScale>
    </cfRule>
  </conditionalFormatting>
  <conditionalFormatting sqref="B481:B490">
    <cfRule type="duplicateValues" dxfId="264" priority="13"/>
    <cfRule type="colorScale" priority="14">
      <colorScale>
        <cfvo type="min"/>
        <cfvo type="percentile" val="50"/>
        <cfvo type="max"/>
        <color rgb="FFF8696B"/>
        <color rgb="FFFFEB84"/>
        <color rgb="FF63BE7B"/>
      </colorScale>
    </cfRule>
  </conditionalFormatting>
  <conditionalFormatting sqref="B480:B490">
    <cfRule type="duplicateValues" dxfId="263" priority="15"/>
  </conditionalFormatting>
  <dataValidations count="9">
    <dataValidation type="list" allowBlank="1" showInputMessage="1" showErrorMessage="1" sqref="H116:H167" xr:uid="{00000000-0002-0000-0C00-000000000000}">
      <formula1>"sắt đen, sắt trắng, sắt kẽm, nhôm"</formula1>
    </dataValidation>
    <dataValidation type="list" allowBlank="1" showInputMessage="1" showErrorMessage="1" sqref="J116" xr:uid="{00000000-0002-0000-0C00-000001000000}">
      <formula1>"tròn, hộp, la"</formula1>
    </dataValidation>
    <dataValidation type="list" allowBlank="1" showInputMessage="1" showErrorMessage="1" sqref="O166:O167" xr:uid="{00000000-0002-0000-0C00-000002000000}">
      <formula1>"kg, cây 6 mét, cây 2.5 mét, cây 3 mét"</formula1>
    </dataValidation>
    <dataValidation type="list" allowBlank="1" showInputMessage="1" showErrorMessage="1" sqref="O117:O132 O134:O138" xr:uid="{00000000-0002-0000-0C00-000003000000}">
      <formula1>"kg, cây"</formula1>
    </dataValidation>
    <dataValidation type="list" allowBlank="1" showInputMessage="1" showErrorMessage="1" sqref="J166:J167 J150:J151 J145:J147 J158:J160" xr:uid="{00000000-0002-0000-0C00-000004000000}">
      <formula1>"ống, hộp, tròn đặc, la dẹt,V"</formula1>
    </dataValidation>
    <dataValidation type="list" allowBlank="1" showInputMessage="1" showErrorMessage="1" sqref="J152:J157 J161:J165 J148:J149 J139:J144 J133" xr:uid="{00000000-0002-0000-0C00-000005000000}">
      <formula1>"ống, hộp,vuông, tròn đặc, la dẹt,V"</formula1>
    </dataValidation>
    <dataValidation type="list" allowBlank="1" showInputMessage="1" showErrorMessage="1" sqref="J117:J132 J134:J138" xr:uid="{00000000-0002-0000-0C00-000006000000}">
      <formula1>"Ống, Hộp,Vuông, Tròn Đặc, La Dẹt,V"</formula1>
    </dataValidation>
    <dataValidation type="list" allowBlank="1" showInputMessage="1" showErrorMessage="1" sqref="B192:B195 B197" xr:uid="{00000000-0002-0000-0C00-000007000000}">
      <formula1>$B$245:$B$425</formula1>
    </dataValidation>
    <dataValidation type="list" allowBlank="1" showInputMessage="1" showErrorMessage="1" sqref="B198:C227" xr:uid="{00000000-0002-0000-0C00-000008000000}">
      <formula1>VatTu</formula1>
    </dataValidation>
  </dataValidations>
  <printOptions horizontalCentered="1"/>
  <pageMargins left="0.2" right="0.2" top="0.25" bottom="0.25" header="0.3" footer="0.3"/>
  <pageSetup paperSize="9" scale="70" orientation="landscape" r:id="rId1"/>
  <rowBreaks count="2" manualBreakCount="2">
    <brk id="112" max="16383" man="1"/>
    <brk id="239" max="16383" man="1"/>
  </rowBreaks>
  <colBreaks count="1" manualBreakCount="1">
    <brk id="20"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BI418"/>
  <sheetViews>
    <sheetView view="pageBreakPreview" zoomScale="60" zoomScaleNormal="70" workbookViewId="0">
      <selection activeCell="J125" sqref="J125"/>
    </sheetView>
  </sheetViews>
  <sheetFormatPr defaultColWidth="9" defaultRowHeight="13.2" outlineLevelRow="2"/>
  <cols>
    <col min="1" max="1" width="3.1796875" style="4" customWidth="1"/>
    <col min="2" max="2" width="21"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842"/>
      <c r="D1" s="842"/>
      <c r="E1" s="842"/>
      <c r="F1" s="842"/>
      <c r="G1" s="842"/>
      <c r="H1" s="842"/>
      <c r="I1" s="51"/>
      <c r="J1" s="51"/>
      <c r="K1" s="51"/>
      <c r="L1" s="51"/>
      <c r="M1" s="51"/>
    </row>
    <row r="2" spans="1:23" ht="18.899999999999999" customHeight="1">
      <c r="C2" s="842"/>
      <c r="D2" s="842"/>
      <c r="E2" s="250"/>
      <c r="F2" s="842"/>
      <c r="G2" s="842"/>
      <c r="H2" s="842"/>
      <c r="I2" s="50"/>
      <c r="J2" s="50"/>
      <c r="K2" s="50"/>
      <c r="L2" s="50"/>
      <c r="M2" s="50"/>
      <c r="Q2" s="49"/>
    </row>
    <row r="3" spans="1:23" ht="18.899999999999999" customHeight="1">
      <c r="C3" s="842"/>
      <c r="D3" s="842"/>
      <c r="E3" s="842"/>
      <c r="F3" s="842"/>
      <c r="G3" s="842"/>
      <c r="H3" s="842"/>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843"/>
      <c r="F7" s="29"/>
      <c r="G7" s="68"/>
      <c r="H7" s="68"/>
      <c r="I7" s="71"/>
      <c r="J7" s="71"/>
      <c r="K7" s="71"/>
      <c r="L7" s="88"/>
      <c r="M7" s="71"/>
      <c r="N7" s="56"/>
      <c r="O7" s="56"/>
      <c r="P7" s="251"/>
      <c r="Q7" s="14"/>
      <c r="R7" s="1214"/>
      <c r="S7" s="1215"/>
      <c r="T7" s="844"/>
    </row>
    <row r="8" spans="1:23" ht="15.9" customHeight="1">
      <c r="A8" s="1227"/>
      <c r="B8" s="1228"/>
      <c r="C8" s="1228"/>
      <c r="D8" s="1229"/>
      <c r="E8" s="843"/>
      <c r="F8" s="29"/>
      <c r="G8" s="68"/>
      <c r="H8" s="68"/>
      <c r="I8" s="71"/>
      <c r="J8" s="71"/>
      <c r="K8" s="71"/>
      <c r="L8" s="88"/>
      <c r="M8" s="71"/>
      <c r="N8" s="56"/>
      <c r="O8" s="56"/>
      <c r="P8" s="251"/>
      <c r="Q8" s="14"/>
      <c r="R8" s="557"/>
      <c r="S8" s="558"/>
      <c r="T8" s="845"/>
    </row>
    <row r="9" spans="1:23" ht="15.9" customHeight="1">
      <c r="A9" s="1227"/>
      <c r="B9" s="1228"/>
      <c r="C9" s="1228"/>
      <c r="D9" s="1229"/>
      <c r="E9" s="30"/>
      <c r="F9" s="31"/>
      <c r="G9" s="69"/>
      <c r="H9" s="69"/>
      <c r="I9" s="71"/>
      <c r="J9" s="71"/>
      <c r="K9" s="71"/>
      <c r="L9" s="88"/>
      <c r="M9" s="71"/>
      <c r="N9" s="56"/>
      <c r="O9" s="56"/>
      <c r="P9" s="251"/>
      <c r="Q9" s="14"/>
      <c r="R9" s="1214"/>
      <c r="S9" s="1215"/>
      <c r="T9" s="845"/>
    </row>
    <row r="10" spans="1:23" ht="15.9" customHeight="1">
      <c r="A10" s="1227"/>
      <c r="B10" s="1228"/>
      <c r="C10" s="1228"/>
      <c r="D10" s="1229"/>
      <c r="E10" s="32"/>
      <c r="F10" s="33"/>
      <c r="G10" s="437"/>
      <c r="H10" s="437"/>
      <c r="I10" s="80"/>
      <c r="J10" s="1450"/>
      <c r="K10" s="1450"/>
      <c r="L10" s="847"/>
      <c r="M10" s="848"/>
      <c r="N10" s="56"/>
      <c r="O10" s="56"/>
      <c r="P10" s="251"/>
      <c r="Q10" s="14"/>
      <c r="R10" s="1214"/>
      <c r="S10" s="1215"/>
      <c r="T10" s="845"/>
    </row>
    <row r="11" spans="1:23" ht="15.9" customHeight="1">
      <c r="A11" s="1227"/>
      <c r="B11" s="1228"/>
      <c r="C11" s="1228"/>
      <c r="D11" s="1229"/>
      <c r="E11" s="34"/>
      <c r="F11" s="33"/>
      <c r="G11" s="81"/>
      <c r="H11" s="81"/>
      <c r="I11" s="438"/>
      <c r="J11" s="1236"/>
      <c r="K11" s="1236"/>
      <c r="L11" s="89"/>
      <c r="M11" s="82"/>
      <c r="N11" s="56"/>
      <c r="O11" s="56"/>
      <c r="P11" s="251"/>
      <c r="Q11" s="14"/>
      <c r="R11" s="1214"/>
      <c r="S11" s="1215"/>
      <c r="T11" s="845"/>
    </row>
    <row r="12" spans="1:23" ht="15.9" customHeight="1">
      <c r="A12" s="1227"/>
      <c r="B12" s="1228"/>
      <c r="C12" s="1228"/>
      <c r="D12" s="1229"/>
      <c r="E12" s="34"/>
      <c r="F12" s="33"/>
      <c r="G12" s="80"/>
      <c r="H12" s="80"/>
      <c r="I12" s="83"/>
      <c r="J12" s="1236"/>
      <c r="K12" s="1236"/>
      <c r="L12" s="89"/>
      <c r="M12" s="82"/>
      <c r="N12" s="56"/>
      <c r="O12" s="56"/>
      <c r="P12" s="251"/>
      <c r="Q12" s="14"/>
      <c r="R12" s="1214"/>
      <c r="S12" s="1215"/>
      <c r="T12" s="845"/>
    </row>
    <row r="13" spans="1:23" ht="15.9" customHeight="1">
      <c r="A13" s="1227"/>
      <c r="B13" s="1228"/>
      <c r="C13" s="1228"/>
      <c r="D13" s="1229"/>
      <c r="E13" s="35"/>
      <c r="F13" s="33"/>
      <c r="G13" s="46"/>
      <c r="H13" s="1216"/>
      <c r="I13" s="1216"/>
      <c r="J13" s="1216"/>
      <c r="K13" s="57"/>
      <c r="L13" s="90"/>
      <c r="M13" s="57"/>
      <c r="N13" s="56"/>
      <c r="O13" s="56"/>
      <c r="P13" s="251"/>
      <c r="Q13" s="14"/>
      <c r="R13" s="1217"/>
      <c r="S13" s="1218"/>
      <c r="T13" s="845"/>
      <c r="V13" s="747"/>
    </row>
    <row r="14" spans="1:23" ht="15.9" customHeight="1">
      <c r="A14" s="1227"/>
      <c r="B14" s="1228"/>
      <c r="C14" s="1228"/>
      <c r="D14" s="1229"/>
      <c r="E14" s="36"/>
      <c r="F14" s="37"/>
      <c r="G14" s="26"/>
      <c r="H14" s="40"/>
      <c r="I14" s="38"/>
      <c r="J14" s="41"/>
      <c r="K14" s="24"/>
      <c r="L14" s="42"/>
      <c r="M14" s="91"/>
      <c r="N14" s="56"/>
      <c r="O14" s="56"/>
      <c r="P14" s="251"/>
      <c r="Q14" s="14"/>
      <c r="R14" s="1214"/>
      <c r="S14" s="1215"/>
      <c r="T14" s="845"/>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849"/>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850"/>
      <c r="U19" s="126"/>
      <c r="V19" s="95"/>
      <c r="W19" s="95"/>
    </row>
    <row r="20" spans="1:23" s="5" customFormat="1" ht="20.100000000000001" customHeight="1" outlineLevel="1">
      <c r="A20" s="17"/>
      <c r="B20" s="439"/>
      <c r="C20" s="440"/>
      <c r="D20" s="43"/>
      <c r="E20" s="43"/>
      <c r="F20" s="65"/>
      <c r="G20" s="441"/>
      <c r="H20" s="441"/>
      <c r="I20" s="441"/>
      <c r="J20" s="441"/>
      <c r="K20" s="100"/>
      <c r="L20" s="92"/>
      <c r="M20" s="127"/>
      <c r="N20" s="256"/>
      <c r="O20" s="257"/>
      <c r="P20" s="245"/>
      <c r="Q20" s="257"/>
      <c r="R20" s="257"/>
      <c r="S20" s="257"/>
      <c r="T20" s="129"/>
      <c r="U20" s="128"/>
      <c r="V20" s="96"/>
      <c r="W20" s="97"/>
    </row>
    <row r="21" spans="1:23" s="5" customFormat="1" ht="20.100000000000001" customHeight="1" outlineLevel="1">
      <c r="A21" s="17"/>
      <c r="B21" s="64"/>
      <c r="C21" s="440"/>
      <c r="D21" s="43"/>
      <c r="E21" s="43"/>
      <c r="F21" s="65"/>
      <c r="G21" s="442"/>
      <c r="H21" s="442"/>
      <c r="I21" s="442"/>
      <c r="J21" s="442"/>
      <c r="K21" s="100"/>
      <c r="L21" s="92"/>
      <c r="M21" s="127"/>
      <c r="N21" s="256"/>
      <c r="O21" s="257"/>
      <c r="P21" s="245"/>
      <c r="Q21" s="257"/>
      <c r="R21" s="257"/>
      <c r="S21" s="257"/>
      <c r="T21" s="129"/>
      <c r="U21" s="128"/>
      <c r="V21" s="96"/>
      <c r="W21" s="97"/>
    </row>
    <row r="22" spans="1:23" s="5" customFormat="1" ht="20.100000000000001" customHeight="1" outlineLevel="1">
      <c r="A22" s="17"/>
      <c r="B22" s="64"/>
      <c r="C22" s="440"/>
      <c r="D22" s="43"/>
      <c r="E22" s="43"/>
      <c r="F22" s="65"/>
      <c r="G22" s="442"/>
      <c r="H22" s="442"/>
      <c r="I22" s="442"/>
      <c r="J22" s="442"/>
      <c r="K22" s="100"/>
      <c r="L22" s="92"/>
      <c r="M22" s="127"/>
      <c r="N22" s="256"/>
      <c r="O22" s="257"/>
      <c r="P22" s="245"/>
      <c r="Q22" s="257"/>
      <c r="R22" s="257"/>
      <c r="S22" s="257"/>
      <c r="T22" s="129"/>
      <c r="U22" s="128"/>
      <c r="V22" s="96"/>
      <c r="W22" s="97"/>
    </row>
    <row r="23" spans="1:23" s="5" customFormat="1" ht="20.100000000000001" customHeight="1" outlineLevel="1">
      <c r="A23" s="17"/>
      <c r="B23" s="64"/>
      <c r="C23" s="440"/>
      <c r="D23" s="43"/>
      <c r="E23" s="43"/>
      <c r="F23" s="65"/>
      <c r="G23" s="442"/>
      <c r="H23" s="442"/>
      <c r="I23" s="442"/>
      <c r="J23" s="442"/>
      <c r="K23" s="100"/>
      <c r="L23" s="92"/>
      <c r="M23" s="127"/>
      <c r="N23" s="256"/>
      <c r="O23" s="257"/>
      <c r="P23" s="245"/>
      <c r="Q23" s="257"/>
      <c r="R23" s="257"/>
      <c r="S23" s="257"/>
      <c r="T23" s="129"/>
      <c r="U23" s="128"/>
      <c r="V23" s="96"/>
      <c r="W23" s="97"/>
    </row>
    <row r="24" spans="1:23" s="5" customFormat="1" ht="20.100000000000001" customHeight="1" outlineLevel="1">
      <c r="A24" s="17"/>
      <c r="B24" s="64"/>
      <c r="C24" s="440"/>
      <c r="D24" s="43"/>
      <c r="E24" s="43"/>
      <c r="F24" s="65"/>
      <c r="G24" s="442"/>
      <c r="H24" s="442"/>
      <c r="I24" s="442"/>
      <c r="J24" s="909"/>
      <c r="K24" s="100"/>
      <c r="L24" s="92"/>
      <c r="M24" s="127"/>
      <c r="N24" s="256"/>
      <c r="O24" s="257"/>
      <c r="P24" s="245"/>
      <c r="Q24" s="257"/>
      <c r="R24" s="257"/>
      <c r="S24" s="257"/>
      <c r="T24" s="129"/>
      <c r="U24" s="128"/>
      <c r="V24" s="96"/>
      <c r="W24" s="97"/>
    </row>
    <row r="25" spans="1:23" s="5" customFormat="1" ht="20.100000000000001" customHeight="1" outlineLevel="1">
      <c r="A25" s="17"/>
      <c r="B25" s="64"/>
      <c r="C25" s="440"/>
      <c r="D25" s="43"/>
      <c r="E25" s="43"/>
      <c r="F25" s="65"/>
      <c r="G25" s="442"/>
      <c r="H25" s="442"/>
      <c r="I25" s="442"/>
      <c r="J25" s="909"/>
      <c r="K25" s="100"/>
      <c r="L25" s="92"/>
      <c r="M25" s="127"/>
      <c r="N25" s="256"/>
      <c r="O25" s="257"/>
      <c r="P25" s="245"/>
      <c r="Q25" s="257"/>
      <c r="R25" s="257"/>
      <c r="S25" s="257"/>
      <c r="T25" s="129"/>
      <c r="U25" s="128"/>
      <c r="V25" s="96"/>
      <c r="W25" s="97"/>
    </row>
    <row r="26" spans="1:23" s="5" customFormat="1" ht="20.100000000000001" customHeight="1" outlineLevel="1">
      <c r="A26" s="17"/>
      <c r="B26" s="64"/>
      <c r="C26" s="440"/>
      <c r="D26" s="43"/>
      <c r="E26" s="43"/>
      <c r="F26" s="65"/>
      <c r="G26" s="440"/>
      <c r="H26" s="440"/>
      <c r="I26" s="440"/>
      <c r="J26" s="909"/>
      <c r="K26" s="100"/>
      <c r="L26" s="92"/>
      <c r="M26" s="127"/>
      <c r="N26" s="256"/>
      <c r="O26" s="257"/>
      <c r="P26" s="245"/>
      <c r="Q26" s="257"/>
      <c r="R26" s="257"/>
      <c r="S26" s="257"/>
      <c r="T26" s="129"/>
      <c r="U26" s="128"/>
      <c r="V26" s="96"/>
      <c r="W26" s="97"/>
    </row>
    <row r="27" spans="1:23" s="5" customFormat="1" ht="20.100000000000001" customHeight="1" outlineLevel="1">
      <c r="A27" s="17"/>
      <c r="B27" s="64"/>
      <c r="C27" s="130"/>
      <c r="D27" s="43"/>
      <c r="E27" s="43"/>
      <c r="F27" s="65"/>
      <c r="G27" s="131"/>
      <c r="H27" s="853"/>
      <c r="I27" s="853"/>
      <c r="J27" s="85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853"/>
      <c r="I28" s="853"/>
      <c r="J28" s="85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853"/>
      <c r="I29" s="853"/>
      <c r="J29" s="85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853"/>
      <c r="I30" s="853"/>
      <c r="J30" s="85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853"/>
      <c r="I31" s="853"/>
      <c r="J31" s="85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853"/>
      <c r="I32" s="853"/>
      <c r="J32" s="85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853"/>
      <c r="I33" s="853"/>
      <c r="J33" s="85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853"/>
      <c r="I34" s="853"/>
      <c r="J34" s="85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853"/>
      <c r="I35" s="853"/>
      <c r="J35" s="85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853"/>
      <c r="I36" s="853"/>
      <c r="J36" s="85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853"/>
      <c r="I37" s="853"/>
      <c r="J37" s="85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853"/>
      <c r="I38" s="853"/>
      <c r="J38" s="85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853"/>
      <c r="I39" s="853"/>
      <c r="J39" s="85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853"/>
      <c r="I40" s="853"/>
      <c r="J40" s="85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853"/>
      <c r="I41" s="853"/>
      <c r="J41" s="85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853"/>
      <c r="I42" s="853"/>
      <c r="J42" s="85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853"/>
      <c r="I43" s="853"/>
      <c r="J43" s="85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853"/>
      <c r="I44" s="853"/>
      <c r="J44" s="85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853"/>
      <c r="I45" s="853"/>
      <c r="J45" s="85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853"/>
      <c r="I46" s="853"/>
      <c r="J46" s="85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853"/>
      <c r="I47" s="853"/>
      <c r="J47" s="85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853"/>
      <c r="I48" s="853"/>
      <c r="J48" s="85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853"/>
      <c r="I49" s="853"/>
      <c r="J49" s="85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853"/>
      <c r="I50" s="853"/>
      <c r="J50" s="85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853"/>
      <c r="I51" s="853"/>
      <c r="J51" s="85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853"/>
      <c r="I52" s="853"/>
      <c r="J52" s="85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853"/>
      <c r="I53" s="853"/>
      <c r="J53" s="85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853"/>
      <c r="I54" s="853"/>
      <c r="J54" s="85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853"/>
      <c r="I55" s="853"/>
      <c r="J55" s="85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853"/>
      <c r="I56" s="853"/>
      <c r="J56" s="85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853"/>
      <c r="I57" s="853"/>
      <c r="J57" s="85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853"/>
      <c r="I58" s="853"/>
      <c r="J58" s="85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853"/>
      <c r="I59" s="853"/>
      <c r="J59" s="85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853"/>
      <c r="I60" s="853"/>
      <c r="J60" s="85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853"/>
      <c r="I61" s="853"/>
      <c r="J61" s="85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853"/>
      <c r="I62" s="853"/>
      <c r="J62" s="85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853"/>
      <c r="I63" s="853"/>
      <c r="J63" s="85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853"/>
      <c r="I64" s="853"/>
      <c r="J64" s="85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853"/>
      <c r="I65" s="853"/>
      <c r="J65" s="85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853"/>
      <c r="I66" s="853"/>
      <c r="J66" s="85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853"/>
      <c r="I67" s="853"/>
      <c r="J67" s="85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853"/>
      <c r="I68" s="853"/>
      <c r="J68" s="85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853"/>
      <c r="I69" s="853"/>
      <c r="J69" s="85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853"/>
      <c r="I70" s="853"/>
      <c r="J70" s="85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853"/>
      <c r="I71" s="853"/>
      <c r="J71" s="85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853"/>
      <c r="I72" s="853"/>
      <c r="J72" s="85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853"/>
      <c r="I73" s="853"/>
      <c r="J73" s="85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853"/>
      <c r="I74" s="853"/>
      <c r="J74" s="85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853"/>
      <c r="I75" s="853"/>
      <c r="J75" s="85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853"/>
      <c r="I76" s="853"/>
      <c r="J76" s="85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853"/>
      <c r="I77" s="853"/>
      <c r="J77" s="85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853"/>
      <c r="I78" s="853"/>
      <c r="J78" s="85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853"/>
      <c r="I79" s="853"/>
      <c r="J79" s="85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853"/>
      <c r="I80" s="853"/>
      <c r="J80" s="85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853"/>
      <c r="I81" s="853"/>
      <c r="J81" s="85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853"/>
      <c r="I82" s="853"/>
      <c r="J82" s="85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853"/>
      <c r="I83" s="853"/>
      <c r="J83" s="85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853"/>
      <c r="I84" s="853"/>
      <c r="J84" s="85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853"/>
      <c r="I85" s="853"/>
      <c r="J85" s="85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853"/>
      <c r="I86" s="853"/>
      <c r="J86" s="85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853"/>
      <c r="I87" s="853"/>
      <c r="J87" s="85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853"/>
      <c r="I88" s="853"/>
      <c r="J88" s="85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853"/>
      <c r="I89" s="853"/>
      <c r="J89" s="85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853"/>
      <c r="I90" s="853"/>
      <c r="J90" s="85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853"/>
      <c r="I91" s="853"/>
      <c r="J91" s="85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853"/>
      <c r="I92" s="853"/>
      <c r="J92" s="85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853"/>
      <c r="I93" s="853"/>
      <c r="J93" s="85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853"/>
      <c r="I94" s="853"/>
      <c r="J94" s="85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853"/>
      <c r="I95" s="853"/>
      <c r="J95" s="85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853"/>
      <c r="I96" s="853"/>
      <c r="J96" s="85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853"/>
      <c r="I97" s="853"/>
      <c r="J97" s="85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853"/>
      <c r="I98" s="853"/>
      <c r="J98" s="85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853"/>
      <c r="I99" s="853"/>
      <c r="J99" s="85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853"/>
      <c r="I100" s="853"/>
      <c r="J100" s="85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853"/>
      <c r="I101" s="853"/>
      <c r="J101" s="85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853"/>
      <c r="I102" s="853"/>
      <c r="J102" s="85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853"/>
      <c r="I103" s="853"/>
      <c r="J103" s="85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853"/>
      <c r="I104" s="853"/>
      <c r="J104" s="85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853"/>
      <c r="I105" s="853"/>
      <c r="J105" s="85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853"/>
      <c r="I106" s="853"/>
      <c r="J106" s="85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853"/>
      <c r="I107" s="853"/>
      <c r="J107" s="85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853"/>
      <c r="I108" s="853"/>
      <c r="J108" s="85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853"/>
      <c r="I109" s="853"/>
      <c r="J109" s="85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854"/>
      <c r="D111" s="854"/>
      <c r="E111" s="854"/>
      <c r="F111" s="854"/>
      <c r="G111" s="854"/>
      <c r="H111" s="854"/>
      <c r="I111" s="854"/>
      <c r="J111" s="854"/>
      <c r="K111" s="854"/>
      <c r="L111" s="854"/>
      <c r="M111" s="854"/>
      <c r="N111" s="854"/>
      <c r="O111" s="854"/>
      <c r="P111" s="854"/>
      <c r="Q111" s="854"/>
      <c r="R111" s="854"/>
      <c r="S111" s="855"/>
      <c r="T111" s="260"/>
    </row>
    <row r="112" spans="1:23" s="5" customFormat="1" ht="20.25" customHeight="1" outlineLevel="1" thickBot="1">
      <c r="A112" s="1239"/>
      <c r="B112" s="78"/>
      <c r="C112" s="856"/>
      <c r="D112" s="856"/>
      <c r="E112" s="856"/>
      <c r="F112" s="856"/>
      <c r="G112" s="856"/>
      <c r="H112" s="856"/>
      <c r="I112" s="856"/>
      <c r="J112" s="856"/>
      <c r="K112" s="856"/>
      <c r="L112" s="856"/>
      <c r="M112" s="856"/>
      <c r="N112" s="856"/>
      <c r="O112" s="856"/>
      <c r="P112" s="856"/>
      <c r="Q112" s="856"/>
      <c r="R112" s="856"/>
      <c r="S112" s="857"/>
      <c r="T112" s="99"/>
    </row>
    <row r="113" spans="1:52" s="5" customFormat="1" ht="17.25" customHeight="1" outlineLevel="1">
      <c r="A113" s="53"/>
      <c r="B113" s="54"/>
      <c r="C113" s="858"/>
      <c r="D113" s="858"/>
      <c r="E113" s="858"/>
      <c r="F113" s="858"/>
      <c r="G113" s="858"/>
      <c r="H113" s="858"/>
      <c r="I113" s="858"/>
      <c r="J113" s="858"/>
      <c r="K113" s="858"/>
      <c r="L113" s="858"/>
      <c r="M113" s="858"/>
      <c r="N113" s="858"/>
      <c r="O113" s="858"/>
      <c r="P113" s="858"/>
      <c r="Q113" s="858"/>
      <c r="R113" s="858"/>
      <c r="S113" s="858"/>
      <c r="T113" s="55"/>
    </row>
    <row r="114" spans="1:52" s="5" customFormat="1" ht="15" customHeight="1" outlineLevel="1" thickBot="1">
      <c r="A114" s="72"/>
      <c r="B114" s="73"/>
      <c r="C114" s="859"/>
      <c r="D114" s="859"/>
      <c r="E114" s="859"/>
      <c r="F114" s="859"/>
      <c r="G114" s="859"/>
      <c r="H114" s="859"/>
      <c r="I114" s="859"/>
      <c r="J114" s="859"/>
      <c r="K114" s="859"/>
      <c r="L114" s="859"/>
      <c r="M114" s="859"/>
      <c r="N114" s="859"/>
      <c r="O114" s="859"/>
      <c r="P114" s="859"/>
      <c r="Q114" s="859"/>
      <c r="R114" s="859"/>
      <c r="S114" s="859"/>
      <c r="T114" s="74"/>
    </row>
    <row r="115" spans="1:52" s="5" customFormat="1" ht="42" customHeight="1" collapsed="1">
      <c r="A115" s="910"/>
      <c r="B115" s="911"/>
      <c r="C115" s="912"/>
      <c r="D115" s="913"/>
      <c r="E115" s="913"/>
      <c r="F115" s="913"/>
      <c r="G115" s="913"/>
      <c r="H115" s="914"/>
      <c r="I115" s="914"/>
      <c r="J115" s="914"/>
      <c r="K115" s="914"/>
      <c r="L115" s="914"/>
      <c r="M115" s="1448"/>
      <c r="N115" s="1449"/>
      <c r="O115" s="914"/>
      <c r="P115" s="914"/>
      <c r="Q115" s="914"/>
      <c r="R115" s="914"/>
      <c r="S115" s="914"/>
      <c r="T115" s="915"/>
      <c r="X115" s="916"/>
      <c r="Y115" s="917"/>
      <c r="Z115" s="918"/>
      <c r="AA115" s="918"/>
      <c r="AB115" s="919"/>
      <c r="AC115" s="917"/>
      <c r="AD115" s="920"/>
      <c r="AE115" s="920"/>
      <c r="AF115" s="920"/>
      <c r="AG115" s="920"/>
      <c r="AH115" s="920"/>
      <c r="AI115" s="920"/>
      <c r="AJ115" s="920"/>
      <c r="AK115" s="920"/>
      <c r="AL115" s="920"/>
      <c r="AM115" s="916"/>
      <c r="AN115" s="917"/>
      <c r="AO115" s="917"/>
      <c r="AP115" s="917"/>
      <c r="AQ115" s="917"/>
      <c r="AR115" s="917"/>
      <c r="AS115" s="920"/>
      <c r="AT115" s="920"/>
      <c r="AU115" s="920"/>
      <c r="AV115" s="920"/>
    </row>
    <row r="116" spans="1:52" s="5" customFormat="1" ht="20.100000000000001" customHeight="1">
      <c r="A116" s="862"/>
      <c r="B116" s="865"/>
      <c r="C116" s="967"/>
      <c r="D116" s="967"/>
      <c r="E116" s="967"/>
      <c r="F116" s="967"/>
      <c r="G116" s="967"/>
      <c r="H116" s="133"/>
      <c r="I116" s="133"/>
      <c r="J116" s="133"/>
      <c r="K116" s="133"/>
      <c r="L116" s="133"/>
      <c r="M116" s="1242"/>
      <c r="N116" s="1243"/>
      <c r="O116" s="134"/>
      <c r="P116" s="134"/>
      <c r="Q116" s="134"/>
      <c r="R116" s="135"/>
      <c r="S116" s="134"/>
      <c r="T116" s="136"/>
      <c r="X116" s="921"/>
      <c r="Y116" s="922"/>
      <c r="Z116" s="922"/>
      <c r="AA116" s="922"/>
      <c r="AB116" s="922"/>
      <c r="AC116" s="922"/>
      <c r="AD116" s="922"/>
      <c r="AE116" s="922"/>
      <c r="AF116" s="922"/>
      <c r="AG116" s="922"/>
      <c r="AH116" s="922"/>
      <c r="AI116" s="922"/>
      <c r="AJ116" s="922"/>
      <c r="AK116" s="920"/>
      <c r="AL116" s="920"/>
      <c r="AM116" s="921"/>
      <c r="AN116" s="922"/>
      <c r="AO116" s="922"/>
      <c r="AP116" s="922"/>
      <c r="AQ116" s="922"/>
      <c r="AR116" s="922"/>
      <c r="AS116" s="922"/>
      <c r="AT116" s="922"/>
      <c r="AU116" s="922"/>
      <c r="AV116" s="922"/>
      <c r="AW116" s="922"/>
      <c r="AX116" s="922"/>
      <c r="AY116" s="922"/>
    </row>
    <row r="117" spans="1:52" s="5" customFormat="1" ht="20.100000000000001" customHeight="1">
      <c r="A117" s="863"/>
      <c r="B117" s="1004"/>
      <c r="C117" s="923"/>
      <c r="D117" s="923"/>
      <c r="E117" s="923"/>
      <c r="F117" s="923"/>
      <c r="G117" s="923"/>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924"/>
      <c r="AL117" s="924"/>
      <c r="AM117" s="101"/>
      <c r="AN117" s="139"/>
      <c r="AO117" s="139"/>
      <c r="AP117" s="139"/>
      <c r="AQ117" s="139"/>
      <c r="AR117" s="139"/>
      <c r="AS117" s="139"/>
      <c r="AT117" s="139"/>
      <c r="AU117" s="139"/>
      <c r="AV117" s="139"/>
      <c r="AW117" s="139"/>
      <c r="AX117" s="139"/>
      <c r="AY117" s="139"/>
    </row>
    <row r="118" spans="1:52" s="5" customFormat="1" ht="20.100000000000001" customHeight="1">
      <c r="A118" s="863"/>
      <c r="B118" s="1007"/>
      <c r="C118" s="923"/>
      <c r="D118" s="923"/>
      <c r="E118" s="923"/>
      <c r="F118" s="923"/>
      <c r="G118" s="923"/>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925"/>
      <c r="AL118" s="925"/>
      <c r="AM118" s="101"/>
      <c r="AN118" s="139"/>
      <c r="AO118" s="139"/>
      <c r="AP118" s="139"/>
      <c r="AQ118" s="139"/>
      <c r="AR118" s="139"/>
      <c r="AS118" s="139"/>
      <c r="AT118" s="139"/>
      <c r="AU118" s="139"/>
      <c r="AV118" s="139"/>
      <c r="AW118" s="139"/>
      <c r="AX118" s="139"/>
      <c r="AY118" s="139"/>
    </row>
    <row r="119" spans="1:52" s="5" customFormat="1" ht="20.100000000000001" customHeight="1">
      <c r="A119" s="863"/>
      <c r="B119" s="1004"/>
      <c r="C119" s="923"/>
      <c r="D119" s="923"/>
      <c r="E119" s="923"/>
      <c r="F119" s="923"/>
      <c r="G119" s="923"/>
      <c r="H119" s="103"/>
      <c r="I119" s="111"/>
      <c r="J119" s="103"/>
      <c r="K119" s="103"/>
      <c r="L119" s="103"/>
      <c r="M119" s="824"/>
      <c r="N119" s="82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925"/>
      <c r="AL119" s="925"/>
      <c r="AM119" s="101"/>
      <c r="AN119" s="139"/>
      <c r="AO119" s="139"/>
      <c r="AP119" s="139"/>
      <c r="AQ119" s="139"/>
      <c r="AR119" s="139"/>
      <c r="AS119" s="139"/>
      <c r="AT119" s="139"/>
      <c r="AU119" s="139"/>
      <c r="AV119" s="139"/>
      <c r="AW119" s="139"/>
      <c r="AX119" s="139"/>
      <c r="AY119" s="139"/>
    </row>
    <row r="120" spans="1:52" s="5" customFormat="1" ht="20.100000000000001" customHeight="1">
      <c r="A120" s="863"/>
      <c r="B120" s="1007"/>
      <c r="C120" s="923"/>
      <c r="D120" s="923"/>
      <c r="E120" s="923"/>
      <c r="F120" s="923"/>
      <c r="G120" s="923"/>
      <c r="H120" s="103"/>
      <c r="I120" s="111"/>
      <c r="J120" s="103"/>
      <c r="K120" s="103"/>
      <c r="L120" s="103"/>
      <c r="M120" s="824"/>
      <c r="N120" s="82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925"/>
      <c r="AL120" s="925"/>
      <c r="AM120" s="101"/>
      <c r="AN120" s="139"/>
      <c r="AO120" s="139"/>
      <c r="AP120" s="139"/>
      <c r="AQ120" s="139"/>
      <c r="AR120" s="139"/>
      <c r="AS120" s="139"/>
      <c r="AT120" s="139"/>
      <c r="AU120" s="139"/>
      <c r="AV120" s="139"/>
      <c r="AW120" s="139"/>
      <c r="AX120" s="139"/>
      <c r="AY120" s="139"/>
    </row>
    <row r="121" spans="1:52" s="5" customFormat="1" ht="20.100000000000001" customHeight="1">
      <c r="A121" s="863"/>
      <c r="B121" s="1004"/>
      <c r="C121" s="923"/>
      <c r="D121" s="923"/>
      <c r="E121" s="923"/>
      <c r="F121" s="923"/>
      <c r="G121" s="923"/>
      <c r="H121" s="103"/>
      <c r="I121" s="111"/>
      <c r="J121" s="103"/>
      <c r="K121" s="103"/>
      <c r="L121" s="103"/>
      <c r="M121" s="824"/>
      <c r="N121" s="82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925"/>
      <c r="AL121" s="925"/>
      <c r="AM121" s="101"/>
      <c r="AN121" s="139"/>
      <c r="AO121" s="139"/>
      <c r="AP121" s="139"/>
      <c r="AQ121" s="139"/>
      <c r="AR121" s="139"/>
      <c r="AS121" s="139"/>
      <c r="AT121" s="139"/>
      <c r="AU121" s="139"/>
      <c r="AV121" s="139"/>
      <c r="AW121" s="139"/>
      <c r="AX121" s="139"/>
      <c r="AY121" s="139"/>
    </row>
    <row r="122" spans="1:52" s="5" customFormat="1" ht="20.100000000000001" customHeight="1">
      <c r="A122" s="863"/>
      <c r="B122" s="1004"/>
      <c r="C122" s="923"/>
      <c r="D122" s="923"/>
      <c r="E122" s="923"/>
      <c r="F122" s="927"/>
      <c r="G122" s="923"/>
      <c r="H122" s="103"/>
      <c r="I122" s="111"/>
      <c r="J122" s="103"/>
      <c r="K122" s="103"/>
      <c r="L122" s="103"/>
      <c r="M122" s="824"/>
      <c r="N122" s="82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925"/>
      <c r="AL122" s="925"/>
      <c r="AM122" s="101"/>
      <c r="AN122" s="139"/>
      <c r="AO122" s="139"/>
      <c r="AP122" s="139"/>
      <c r="AQ122" s="139"/>
      <c r="AR122" s="139"/>
      <c r="AS122" s="139"/>
      <c r="AT122" s="139"/>
      <c r="AU122" s="139"/>
      <c r="AV122" s="139"/>
      <c r="AW122" s="139"/>
      <c r="AX122" s="139"/>
      <c r="AY122" s="139"/>
    </row>
    <row r="123" spans="1:52" s="5" customFormat="1" ht="20.100000000000001" customHeight="1">
      <c r="A123" s="863"/>
      <c r="B123" s="1004"/>
      <c r="C123" s="923"/>
      <c r="D123" s="923"/>
      <c r="E123" s="923"/>
      <c r="F123" s="927"/>
      <c r="G123" s="923"/>
      <c r="H123" s="103"/>
      <c r="I123" s="111"/>
      <c r="J123" s="103"/>
      <c r="K123" s="103"/>
      <c r="L123" s="103"/>
      <c r="M123" s="824"/>
      <c r="N123" s="82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925"/>
      <c r="AL123" s="925"/>
      <c r="AM123" s="101"/>
      <c r="AN123" s="139"/>
      <c r="AO123" s="139"/>
      <c r="AP123" s="139"/>
      <c r="AQ123" s="139"/>
      <c r="AR123" s="139"/>
      <c r="AS123" s="139"/>
      <c r="AT123" s="139"/>
      <c r="AU123" s="139"/>
      <c r="AV123" s="139"/>
      <c r="AW123" s="139"/>
      <c r="AX123" s="139"/>
      <c r="AY123" s="139"/>
    </row>
    <row r="124" spans="1:52" s="5" customFormat="1" ht="20.100000000000001" customHeight="1">
      <c r="A124" s="863"/>
      <c r="B124" s="865"/>
      <c r="C124" s="923"/>
      <c r="D124" s="923"/>
      <c r="E124" s="923"/>
      <c r="F124" s="923"/>
      <c r="G124" s="923"/>
      <c r="H124" s="103"/>
      <c r="I124" s="111"/>
      <c r="J124" s="103"/>
      <c r="K124" s="103"/>
      <c r="L124" s="103"/>
      <c r="M124" s="824"/>
      <c r="N124" s="82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925"/>
      <c r="AL124" s="925"/>
      <c r="AM124" s="101"/>
      <c r="AN124" s="139"/>
      <c r="AO124" s="139"/>
      <c r="AP124" s="139"/>
      <c r="AQ124" s="139"/>
      <c r="AR124" s="139"/>
      <c r="AS124" s="139"/>
      <c r="AT124" s="139"/>
      <c r="AU124" s="139"/>
      <c r="AV124" s="139"/>
      <c r="AW124" s="139"/>
      <c r="AX124" s="139"/>
      <c r="AY124" s="139"/>
      <c r="AZ124" s="925"/>
    </row>
    <row r="125" spans="1:52" s="5" customFormat="1" ht="20.100000000000001" customHeight="1">
      <c r="A125" s="863"/>
      <c r="B125" s="1004"/>
      <c r="C125" s="923"/>
      <c r="D125" s="923"/>
      <c r="E125" s="923"/>
      <c r="F125" s="923"/>
      <c r="G125" s="923"/>
      <c r="H125" s="103"/>
      <c r="I125" s="111"/>
      <c r="J125" s="103"/>
      <c r="K125" s="103"/>
      <c r="L125" s="103"/>
      <c r="M125" s="824"/>
      <c r="N125" s="825"/>
      <c r="O125" s="102"/>
      <c r="P125" s="111"/>
      <c r="Q125" s="113"/>
      <c r="R125" s="137"/>
      <c r="S125" s="102"/>
      <c r="T125" s="444"/>
      <c r="U125" s="138"/>
      <c r="V125" s="108"/>
      <c r="X125" s="921"/>
      <c r="Y125" s="922"/>
      <c r="Z125" s="922"/>
      <c r="AA125" s="922"/>
      <c r="AB125" s="922"/>
      <c r="AC125" s="922"/>
      <c r="AD125" s="922"/>
      <c r="AE125" s="922"/>
      <c r="AF125" s="922"/>
      <c r="AG125" s="925"/>
      <c r="AH125" s="925"/>
      <c r="AI125" s="925"/>
      <c r="AJ125" s="925"/>
      <c r="AK125" s="925"/>
      <c r="AL125" s="925"/>
      <c r="AM125" s="921"/>
      <c r="AN125" s="922"/>
      <c r="AO125" s="922"/>
      <c r="AP125" s="922"/>
      <c r="AQ125" s="922"/>
      <c r="AR125" s="922"/>
      <c r="AS125" s="922"/>
      <c r="AT125" s="922"/>
      <c r="AU125" s="922"/>
      <c r="AV125" s="925"/>
    </row>
    <row r="126" spans="1:52" s="5" customFormat="1" ht="20.100000000000001" customHeight="1">
      <c r="A126" s="863"/>
      <c r="B126" s="1004"/>
      <c r="C126" s="923"/>
      <c r="D126" s="923"/>
      <c r="E126" s="923"/>
      <c r="F126" s="923"/>
      <c r="G126" s="923"/>
      <c r="H126" s="103"/>
      <c r="I126" s="111"/>
      <c r="J126" s="103"/>
      <c r="K126" s="103"/>
      <c r="L126" s="103"/>
      <c r="M126" s="824"/>
      <c r="N126" s="825"/>
      <c r="O126" s="102"/>
      <c r="P126" s="111"/>
      <c r="Q126" s="113"/>
      <c r="R126" s="137"/>
      <c r="S126" s="102"/>
      <c r="T126" s="444"/>
      <c r="U126" s="138"/>
      <c r="V126" s="108"/>
      <c r="X126" s="921"/>
      <c r="Y126" s="922"/>
      <c r="Z126" s="922"/>
      <c r="AA126" s="922"/>
      <c r="AB126" s="922"/>
      <c r="AC126" s="922"/>
      <c r="AD126" s="922"/>
      <c r="AE126" s="922"/>
      <c r="AF126" s="922"/>
      <c r="AG126" s="925"/>
      <c r="AH126" s="925"/>
      <c r="AI126" s="925"/>
      <c r="AJ126" s="925"/>
      <c r="AK126" s="925"/>
      <c r="AL126" s="925"/>
      <c r="AM126" s="921"/>
      <c r="AN126" s="922"/>
      <c r="AO126" s="922"/>
      <c r="AP126" s="922"/>
      <c r="AQ126" s="922"/>
      <c r="AR126" s="922"/>
      <c r="AS126" s="922"/>
      <c r="AT126" s="922"/>
      <c r="AU126" s="922"/>
      <c r="AV126" s="925"/>
    </row>
    <row r="127" spans="1:52" s="5" customFormat="1" ht="20.100000000000001" customHeight="1">
      <c r="A127" s="863"/>
      <c r="B127" s="1004"/>
      <c r="C127" s="923"/>
      <c r="D127" s="923"/>
      <c r="E127" s="923"/>
      <c r="F127" s="923"/>
      <c r="G127" s="923"/>
      <c r="H127" s="103"/>
      <c r="I127" s="111"/>
      <c r="J127" s="103"/>
      <c r="K127" s="103"/>
      <c r="L127" s="103"/>
      <c r="M127" s="824"/>
      <c r="N127" s="825"/>
      <c r="O127" s="102"/>
      <c r="P127" s="111"/>
      <c r="Q127" s="113"/>
      <c r="R127" s="137"/>
      <c r="S127" s="102"/>
      <c r="T127" s="444"/>
      <c r="U127" s="138"/>
      <c r="V127" s="108"/>
      <c r="X127" s="101"/>
      <c r="Y127" s="139"/>
      <c r="Z127" s="139"/>
      <c r="AA127" s="139"/>
      <c r="AB127" s="139"/>
      <c r="AC127" s="139"/>
      <c r="AD127" s="139"/>
      <c r="AE127" s="139"/>
      <c r="AF127" s="139"/>
      <c r="AG127" s="925"/>
      <c r="AH127" s="925"/>
      <c r="AI127" s="925"/>
      <c r="AJ127" s="925"/>
      <c r="AK127" s="925"/>
      <c r="AL127" s="925"/>
      <c r="AM127" s="101"/>
      <c r="AN127" s="139"/>
      <c r="AO127" s="139"/>
      <c r="AP127" s="139"/>
      <c r="AQ127" s="139"/>
      <c r="AR127" s="139"/>
      <c r="AS127" s="139"/>
      <c r="AT127" s="139"/>
      <c r="AU127" s="139"/>
      <c r="AV127" s="925"/>
    </row>
    <row r="128" spans="1:52" s="5" customFormat="1" ht="20.100000000000001" customHeight="1">
      <c r="A128" s="863"/>
      <c r="B128" s="1004"/>
      <c r="C128" s="923"/>
      <c r="D128" s="923"/>
      <c r="E128" s="923"/>
      <c r="F128" s="923"/>
      <c r="G128" s="923"/>
      <c r="H128" s="103"/>
      <c r="I128" s="111"/>
      <c r="J128" s="103"/>
      <c r="K128" s="103"/>
      <c r="L128" s="103"/>
      <c r="M128" s="824"/>
      <c r="N128" s="825"/>
      <c r="O128" s="102"/>
      <c r="P128" s="111"/>
      <c r="Q128" s="113"/>
      <c r="R128" s="137"/>
      <c r="S128" s="102"/>
      <c r="T128" s="444"/>
      <c r="U128" s="138"/>
      <c r="V128" s="108"/>
      <c r="X128" s="101"/>
      <c r="Y128" s="139"/>
      <c r="Z128" s="139"/>
      <c r="AA128" s="139"/>
      <c r="AB128" s="139"/>
      <c r="AC128" s="139"/>
      <c r="AD128" s="139"/>
      <c r="AE128" s="139"/>
      <c r="AF128" s="139"/>
      <c r="AG128" s="925"/>
      <c r="AH128" s="925"/>
      <c r="AI128" s="925"/>
      <c r="AJ128" s="925"/>
      <c r="AK128" s="925"/>
      <c r="AL128" s="925"/>
      <c r="AM128" s="101"/>
      <c r="AN128" s="139"/>
      <c r="AO128" s="139"/>
      <c r="AP128" s="139"/>
      <c r="AQ128" s="139"/>
      <c r="AR128" s="139"/>
      <c r="AS128" s="139"/>
      <c r="AT128" s="139"/>
      <c r="AU128" s="139"/>
      <c r="AV128" s="925"/>
    </row>
    <row r="129" spans="1:48" s="5" customFormat="1" ht="20.100000000000001" customHeight="1">
      <c r="A129" s="863"/>
      <c r="B129" s="1004"/>
      <c r="C129" s="923"/>
      <c r="D129" s="923"/>
      <c r="E129" s="923"/>
      <c r="F129" s="923"/>
      <c r="G129" s="923"/>
      <c r="H129" s="103"/>
      <c r="I129" s="111"/>
      <c r="J129" s="103"/>
      <c r="K129" s="103"/>
      <c r="L129" s="103"/>
      <c r="M129" s="824"/>
      <c r="N129" s="825"/>
      <c r="O129" s="102"/>
      <c r="P129" s="111"/>
      <c r="Q129" s="113"/>
      <c r="R129" s="137"/>
      <c r="S129" s="102"/>
      <c r="T129" s="444"/>
      <c r="U129" s="138"/>
      <c r="V129" s="108"/>
      <c r="X129" s="101"/>
      <c r="Y129" s="139"/>
      <c r="Z129" s="139"/>
      <c r="AA129" s="139"/>
      <c r="AB129" s="139"/>
      <c r="AC129" s="139"/>
      <c r="AD129" s="139"/>
      <c r="AE129" s="139"/>
      <c r="AF129" s="139"/>
      <c r="AG129" s="925"/>
      <c r="AH129" s="925"/>
      <c r="AI129" s="925"/>
      <c r="AJ129" s="925"/>
      <c r="AK129" s="925"/>
      <c r="AL129" s="925"/>
      <c r="AM129" s="101"/>
      <c r="AN129" s="139"/>
      <c r="AO129" s="139"/>
      <c r="AP129" s="139"/>
      <c r="AQ129" s="139"/>
      <c r="AR129" s="139"/>
      <c r="AS129" s="139"/>
      <c r="AT129" s="139"/>
      <c r="AU129" s="139"/>
      <c r="AV129" s="925"/>
    </row>
    <row r="130" spans="1:48" s="5" customFormat="1" ht="20.100000000000001" customHeight="1">
      <c r="A130" s="863"/>
      <c r="B130" s="1008"/>
      <c r="C130" s="923"/>
      <c r="D130" s="923"/>
      <c r="E130" s="923"/>
      <c r="F130" s="923"/>
      <c r="G130" s="923"/>
      <c r="H130" s="103"/>
      <c r="I130" s="111"/>
      <c r="J130" s="103"/>
      <c r="K130" s="103"/>
      <c r="L130" s="103"/>
      <c r="M130" s="824"/>
      <c r="N130" s="825"/>
      <c r="O130" s="102"/>
      <c r="P130" s="111"/>
      <c r="Q130" s="113"/>
      <c r="R130" s="137"/>
      <c r="S130" s="102"/>
      <c r="T130" s="444"/>
      <c r="U130" s="138"/>
      <c r="V130" s="108"/>
      <c r="X130" s="101"/>
      <c r="Y130" s="139"/>
      <c r="Z130" s="139"/>
      <c r="AA130" s="139"/>
      <c r="AB130" s="139"/>
      <c r="AC130" s="139"/>
      <c r="AD130" s="139"/>
      <c r="AE130" s="139"/>
      <c r="AF130" s="139"/>
      <c r="AG130" s="925"/>
      <c r="AH130" s="925"/>
      <c r="AI130" s="925"/>
      <c r="AJ130" s="925"/>
      <c r="AK130" s="925"/>
      <c r="AL130" s="925"/>
      <c r="AM130" s="101"/>
      <c r="AN130" s="139"/>
      <c r="AO130" s="139"/>
      <c r="AP130" s="139"/>
      <c r="AQ130" s="139"/>
      <c r="AR130" s="139"/>
      <c r="AS130" s="139"/>
      <c r="AT130" s="139"/>
      <c r="AU130" s="139"/>
      <c r="AV130" s="925"/>
    </row>
    <row r="131" spans="1:48" s="5" customFormat="1" ht="20.100000000000001" customHeight="1">
      <c r="A131" s="863"/>
      <c r="B131" s="865"/>
      <c r="C131" s="923"/>
      <c r="D131" s="923"/>
      <c r="E131" s="923"/>
      <c r="F131" s="923"/>
      <c r="G131" s="923"/>
      <c r="H131" s="103"/>
      <c r="I131" s="111"/>
      <c r="J131" s="103"/>
      <c r="K131" s="103"/>
      <c r="L131" s="103"/>
      <c r="M131" s="824"/>
      <c r="N131" s="825"/>
      <c r="O131" s="102"/>
      <c r="P131" s="111"/>
      <c r="Q131" s="113"/>
      <c r="R131" s="137"/>
      <c r="S131" s="102"/>
      <c r="T131" s="444"/>
      <c r="U131" s="138"/>
      <c r="V131" s="108"/>
      <c r="X131" s="101"/>
      <c r="Y131" s="139"/>
      <c r="Z131" s="139"/>
      <c r="AA131" s="139"/>
      <c r="AB131" s="139"/>
      <c r="AC131" s="139"/>
      <c r="AD131" s="139"/>
      <c r="AE131" s="139"/>
      <c r="AF131" s="139"/>
      <c r="AG131" s="925"/>
      <c r="AH131" s="925"/>
      <c r="AI131" s="925"/>
      <c r="AJ131" s="925"/>
      <c r="AK131" s="925"/>
      <c r="AL131" s="925"/>
      <c r="AM131" s="101"/>
      <c r="AN131" s="139"/>
      <c r="AO131" s="139"/>
      <c r="AP131" s="139"/>
      <c r="AQ131" s="139"/>
      <c r="AR131" s="139"/>
      <c r="AS131" s="139"/>
      <c r="AT131" s="139"/>
      <c r="AU131" s="139"/>
      <c r="AV131" s="925"/>
    </row>
    <row r="132" spans="1:48" s="5" customFormat="1" ht="20.100000000000001" customHeight="1">
      <c r="A132" s="863"/>
      <c r="B132" s="1009"/>
      <c r="C132" s="923"/>
      <c r="D132" s="923"/>
      <c r="E132" s="923"/>
      <c r="F132" s="923"/>
      <c r="G132" s="923"/>
      <c r="H132" s="103"/>
      <c r="I132" s="111"/>
      <c r="J132" s="103"/>
      <c r="K132" s="103"/>
      <c r="L132" s="103"/>
      <c r="M132" s="824"/>
      <c r="N132" s="825"/>
      <c r="O132" s="102"/>
      <c r="P132" s="111"/>
      <c r="Q132" s="113"/>
      <c r="R132" s="137"/>
      <c r="S132" s="102"/>
      <c r="T132" s="444"/>
      <c r="U132" s="138"/>
      <c r="V132" s="108"/>
      <c r="X132" s="101"/>
      <c r="Y132" s="139"/>
      <c r="Z132" s="139"/>
      <c r="AA132" s="139"/>
      <c r="AB132" s="139"/>
      <c r="AC132" s="139"/>
      <c r="AD132" s="139"/>
      <c r="AE132" s="139"/>
      <c r="AF132" s="139"/>
      <c r="AG132" s="925"/>
      <c r="AH132" s="925"/>
      <c r="AI132" s="925"/>
      <c r="AJ132" s="925"/>
      <c r="AK132" s="925"/>
      <c r="AL132" s="925"/>
      <c r="AM132" s="101"/>
      <c r="AN132" s="139"/>
      <c r="AO132" s="139"/>
      <c r="AP132" s="139"/>
      <c r="AQ132" s="139"/>
      <c r="AR132" s="139"/>
      <c r="AS132" s="139"/>
      <c r="AT132" s="139"/>
      <c r="AU132" s="139"/>
      <c r="AV132" s="925"/>
    </row>
    <row r="133" spans="1:48" s="5" customFormat="1" ht="20.100000000000001" customHeight="1">
      <c r="A133" s="863"/>
      <c r="B133" s="1009"/>
      <c r="C133" s="923"/>
      <c r="D133" s="923"/>
      <c r="E133" s="923"/>
      <c r="F133" s="923"/>
      <c r="G133" s="923"/>
      <c r="H133" s="103"/>
      <c r="I133" s="111"/>
      <c r="J133" s="103"/>
      <c r="K133" s="103"/>
      <c r="L133" s="103"/>
      <c r="M133" s="824"/>
      <c r="N133" s="825"/>
      <c r="O133" s="102"/>
      <c r="P133" s="111"/>
      <c r="Q133" s="113"/>
      <c r="R133" s="137"/>
      <c r="S133" s="102"/>
      <c r="T133" s="444"/>
      <c r="U133" s="138"/>
      <c r="V133" s="108"/>
      <c r="X133" s="101"/>
      <c r="Y133" s="139"/>
      <c r="Z133" s="139"/>
      <c r="AA133" s="139"/>
      <c r="AB133" s="139"/>
      <c r="AC133" s="139"/>
      <c r="AD133" s="139"/>
      <c r="AE133" s="139"/>
      <c r="AF133" s="139"/>
      <c r="AG133" s="925"/>
      <c r="AH133" s="925"/>
      <c r="AI133" s="925"/>
      <c r="AJ133" s="925"/>
      <c r="AK133" s="925"/>
      <c r="AL133" s="925"/>
      <c r="AM133" s="101"/>
      <c r="AN133" s="139"/>
      <c r="AO133" s="139"/>
      <c r="AP133" s="139"/>
      <c r="AQ133" s="139"/>
      <c r="AR133" s="139"/>
      <c r="AS133" s="139"/>
      <c r="AT133" s="139"/>
      <c r="AU133" s="139"/>
      <c r="AV133" s="925"/>
    </row>
    <row r="134" spans="1:48" s="5" customFormat="1" ht="20.100000000000001" customHeight="1">
      <c r="A134" s="863"/>
      <c r="B134" s="969"/>
      <c r="C134" s="928"/>
      <c r="D134" s="923"/>
      <c r="E134" s="923"/>
      <c r="F134" s="928"/>
      <c r="G134" s="923"/>
      <c r="H134" s="103"/>
      <c r="I134" s="111"/>
      <c r="J134" s="103"/>
      <c r="K134" s="103"/>
      <c r="L134" s="103"/>
      <c r="M134" s="824"/>
      <c r="N134" s="825"/>
      <c r="O134" s="102"/>
      <c r="P134" s="111"/>
      <c r="Q134" s="113"/>
      <c r="R134" s="137"/>
      <c r="S134" s="102"/>
      <c r="T134" s="444"/>
      <c r="U134" s="138"/>
      <c r="V134" s="108"/>
      <c r="X134" s="101"/>
      <c r="Y134" s="139"/>
      <c r="Z134" s="139"/>
      <c r="AA134" s="139"/>
      <c r="AB134" s="139"/>
      <c r="AC134" s="139"/>
      <c r="AD134" s="139"/>
      <c r="AE134" s="139"/>
      <c r="AF134" s="139"/>
      <c r="AG134" s="925"/>
      <c r="AH134" s="925"/>
      <c r="AI134" s="925"/>
      <c r="AJ134" s="925"/>
      <c r="AK134" s="925"/>
      <c r="AL134" s="925"/>
      <c r="AM134" s="101"/>
      <c r="AN134" s="139"/>
      <c r="AO134" s="139"/>
      <c r="AP134" s="139"/>
      <c r="AQ134" s="139"/>
      <c r="AR134" s="139"/>
      <c r="AS134" s="139"/>
      <c r="AT134" s="139"/>
      <c r="AU134" s="139"/>
      <c r="AV134" s="925"/>
    </row>
    <row r="135" spans="1:48" s="5" customFormat="1" ht="20.100000000000001" customHeight="1">
      <c r="A135" s="863"/>
      <c r="B135" s="1006"/>
      <c r="C135" s="928"/>
      <c r="D135" s="923"/>
      <c r="E135" s="923"/>
      <c r="F135" s="928"/>
      <c r="G135" s="923"/>
      <c r="H135" s="103"/>
      <c r="I135" s="111"/>
      <c r="J135" s="103"/>
      <c r="K135" s="103"/>
      <c r="L135" s="869"/>
      <c r="M135" s="824"/>
      <c r="N135" s="825"/>
      <c r="O135" s="102"/>
      <c r="P135" s="111"/>
      <c r="Q135" s="113"/>
      <c r="R135" s="137"/>
      <c r="S135" s="102"/>
      <c r="T135" s="444"/>
      <c r="U135" s="138"/>
      <c r="V135" s="108"/>
      <c r="X135" s="921"/>
      <c r="Y135" s="929"/>
      <c r="Z135" s="929"/>
      <c r="AA135" s="929"/>
      <c r="AB135" s="929"/>
      <c r="AC135" s="929"/>
      <c r="AD135" s="929"/>
      <c r="AE135" s="930"/>
      <c r="AF135" s="930"/>
      <c r="AG135" s="925"/>
      <c r="AH135" s="925"/>
      <c r="AI135" s="925"/>
      <c r="AJ135" s="925"/>
      <c r="AK135" s="925"/>
      <c r="AL135" s="925"/>
      <c r="AM135" s="921"/>
      <c r="AN135" s="929"/>
      <c r="AO135" s="929"/>
      <c r="AP135" s="929"/>
      <c r="AQ135" s="929"/>
      <c r="AR135" s="929"/>
      <c r="AS135" s="929"/>
      <c r="AT135" s="930"/>
      <c r="AU135" s="930"/>
      <c r="AV135" s="925"/>
    </row>
    <row r="136" spans="1:48" s="5" customFormat="1" ht="20.100000000000001" customHeight="1">
      <c r="A136" s="863"/>
      <c r="B136" s="865"/>
      <c r="C136" s="923"/>
      <c r="D136" s="923"/>
      <c r="E136" s="923"/>
      <c r="F136" s="923"/>
      <c r="G136" s="923"/>
      <c r="H136" s="103"/>
      <c r="I136" s="111"/>
      <c r="J136" s="103"/>
      <c r="K136" s="872"/>
      <c r="L136" s="872"/>
      <c r="M136" s="824"/>
      <c r="N136" s="825"/>
      <c r="O136" s="102"/>
      <c r="P136" s="111"/>
      <c r="Q136" s="113"/>
      <c r="R136" s="137"/>
      <c r="S136" s="102"/>
      <c r="T136" s="444"/>
      <c r="U136" s="138"/>
      <c r="V136" s="108"/>
      <c r="X136" s="921"/>
      <c r="Y136" s="931"/>
      <c r="Z136" s="931"/>
      <c r="AA136" s="931"/>
      <c r="AB136" s="931"/>
      <c r="AC136" s="931"/>
      <c r="AD136" s="931"/>
      <c r="AE136" s="931"/>
      <c r="AF136" s="931"/>
      <c r="AG136" s="925"/>
      <c r="AH136" s="925"/>
      <c r="AI136" s="925"/>
      <c r="AJ136" s="925"/>
      <c r="AK136" s="925"/>
      <c r="AL136" s="925"/>
      <c r="AM136" s="921"/>
      <c r="AN136" s="931"/>
      <c r="AO136" s="931"/>
      <c r="AP136" s="931"/>
      <c r="AQ136" s="931"/>
      <c r="AR136" s="931"/>
      <c r="AS136" s="931"/>
      <c r="AT136" s="931"/>
      <c r="AU136" s="931"/>
      <c r="AV136" s="925"/>
    </row>
    <row r="137" spans="1:48" s="5" customFormat="1" ht="18.899999999999999" customHeight="1">
      <c r="A137" s="863"/>
      <c r="B137" s="228"/>
      <c r="C137" s="105"/>
      <c r="D137" s="926"/>
      <c r="E137" s="926"/>
      <c r="F137" s="928"/>
      <c r="G137" s="923"/>
      <c r="H137" s="103"/>
      <c r="I137" s="111"/>
      <c r="J137" s="103"/>
      <c r="K137" s="872"/>
      <c r="L137" s="872"/>
      <c r="M137" s="824"/>
      <c r="N137" s="825"/>
      <c r="O137" s="102"/>
      <c r="P137" s="111"/>
      <c r="Q137" s="113"/>
      <c r="R137" s="137"/>
      <c r="S137" s="102"/>
      <c r="T137" s="444"/>
      <c r="U137" s="138"/>
      <c r="V137" s="108"/>
      <c r="X137" s="101"/>
      <c r="Y137" s="139"/>
      <c r="Z137" s="139"/>
      <c r="AA137" s="139"/>
      <c r="AB137" s="139"/>
      <c r="AC137" s="139"/>
      <c r="AD137" s="139"/>
      <c r="AE137" s="139"/>
      <c r="AF137" s="139"/>
      <c r="AG137" s="925"/>
      <c r="AH137" s="925"/>
      <c r="AI137" s="925"/>
      <c r="AJ137" s="925"/>
      <c r="AK137" s="925"/>
      <c r="AL137" s="925"/>
      <c r="AM137" s="101"/>
      <c r="AN137" s="139"/>
      <c r="AO137" s="139"/>
      <c r="AP137" s="139"/>
      <c r="AQ137" s="139"/>
      <c r="AR137" s="139"/>
      <c r="AS137" s="139"/>
      <c r="AT137" s="139"/>
      <c r="AU137" s="139"/>
      <c r="AV137" s="925"/>
    </row>
    <row r="138" spans="1:48" s="5" customFormat="1" ht="18.899999999999999" customHeight="1">
      <c r="A138" s="863"/>
      <c r="B138" s="228"/>
      <c r="C138" s="105"/>
      <c r="D138" s="926"/>
      <c r="E138" s="926"/>
      <c r="F138" s="928"/>
      <c r="G138" s="923"/>
      <c r="H138" s="103"/>
      <c r="I138" s="111"/>
      <c r="J138" s="103"/>
      <c r="K138" s="872"/>
      <c r="L138" s="872"/>
      <c r="M138" s="824"/>
      <c r="N138" s="825"/>
      <c r="O138" s="102"/>
      <c r="P138" s="111"/>
      <c r="Q138" s="113"/>
      <c r="R138" s="137"/>
      <c r="S138" s="102"/>
      <c r="T138" s="444"/>
      <c r="U138" s="138"/>
      <c r="V138" s="108"/>
      <c r="X138" s="101"/>
      <c r="Y138" s="139"/>
      <c r="Z138" s="139"/>
      <c r="AA138" s="139"/>
      <c r="AB138" s="139"/>
      <c r="AC138" s="139"/>
      <c r="AD138" s="139"/>
      <c r="AE138" s="139"/>
      <c r="AF138" s="139"/>
      <c r="AG138" s="925"/>
      <c r="AH138" s="925"/>
      <c r="AI138" s="925"/>
      <c r="AJ138" s="925"/>
      <c r="AK138" s="925"/>
      <c r="AL138" s="925"/>
      <c r="AM138" s="101"/>
      <c r="AN138" s="139"/>
      <c r="AO138" s="139"/>
      <c r="AP138" s="139"/>
      <c r="AQ138" s="139"/>
      <c r="AR138" s="139"/>
      <c r="AS138" s="139"/>
      <c r="AT138" s="139"/>
      <c r="AU138" s="139"/>
      <c r="AV138" s="925"/>
    </row>
    <row r="139" spans="1:48" s="5" customFormat="1" ht="18.899999999999999" customHeight="1">
      <c r="A139" s="863"/>
      <c r="B139" s="227"/>
      <c r="C139" s="105"/>
      <c r="D139" s="105"/>
      <c r="E139" s="106"/>
      <c r="F139" s="105"/>
      <c r="G139" s="871"/>
      <c r="H139" s="589"/>
      <c r="I139" s="111"/>
      <c r="J139" s="103"/>
      <c r="K139" s="103"/>
      <c r="L139" s="103"/>
      <c r="M139" s="826"/>
      <c r="N139" s="827"/>
      <c r="O139" s="111"/>
      <c r="P139" s="261"/>
      <c r="Q139" s="113"/>
      <c r="R139" s="137"/>
      <c r="S139" s="102"/>
      <c r="T139" s="444"/>
      <c r="U139" s="138"/>
      <c r="V139" s="108"/>
      <c r="X139" s="101"/>
      <c r="Y139" s="139"/>
      <c r="Z139" s="139"/>
      <c r="AA139" s="139"/>
      <c r="AB139" s="139"/>
      <c r="AC139" s="139"/>
      <c r="AD139" s="139"/>
      <c r="AE139" s="139"/>
      <c r="AF139" s="139"/>
      <c r="AG139" s="925"/>
      <c r="AH139" s="925"/>
      <c r="AI139" s="925"/>
      <c r="AJ139" s="925"/>
      <c r="AK139" s="925"/>
      <c r="AL139" s="925"/>
      <c r="AM139" s="101"/>
      <c r="AN139" s="139"/>
      <c r="AO139" s="139"/>
      <c r="AP139" s="139"/>
      <c r="AQ139" s="139"/>
      <c r="AR139" s="139"/>
      <c r="AS139" s="139"/>
      <c r="AT139" s="139"/>
      <c r="AU139" s="139"/>
      <c r="AV139" s="925"/>
    </row>
    <row r="140" spans="1:48" s="5" customFormat="1" ht="18.899999999999999" customHeight="1">
      <c r="A140" s="863"/>
      <c r="B140" s="104"/>
      <c r="C140" s="105"/>
      <c r="D140" s="105"/>
      <c r="E140" s="106"/>
      <c r="F140" s="105"/>
      <c r="G140" s="871"/>
      <c r="H140" s="103"/>
      <c r="I140" s="111"/>
      <c r="J140" s="103"/>
      <c r="K140" s="872"/>
      <c r="L140" s="872"/>
      <c r="M140" s="824"/>
      <c r="N140" s="825"/>
      <c r="O140" s="102"/>
      <c r="P140" s="111"/>
      <c r="Q140" s="113"/>
      <c r="R140" s="137"/>
      <c r="S140" s="102"/>
      <c r="T140" s="444"/>
      <c r="U140" s="138"/>
      <c r="V140" s="108"/>
      <c r="X140" s="101"/>
      <c r="Y140" s="139"/>
      <c r="Z140" s="139"/>
      <c r="AA140" s="139"/>
      <c r="AB140" s="139"/>
      <c r="AC140" s="139"/>
      <c r="AD140" s="139"/>
      <c r="AE140" s="139"/>
      <c r="AF140" s="139"/>
      <c r="AG140" s="925"/>
      <c r="AH140" s="925"/>
      <c r="AI140" s="925"/>
      <c r="AJ140" s="925"/>
      <c r="AK140" s="925"/>
      <c r="AL140" s="925"/>
      <c r="AM140" s="101"/>
      <c r="AN140" s="139"/>
      <c r="AO140" s="139"/>
      <c r="AP140" s="139"/>
      <c r="AQ140" s="139"/>
      <c r="AR140" s="139"/>
      <c r="AS140" s="139"/>
      <c r="AT140" s="139"/>
      <c r="AU140" s="139"/>
      <c r="AV140" s="925"/>
    </row>
    <row r="141" spans="1:48" s="5" customFormat="1" ht="15" customHeight="1">
      <c r="A141" s="863"/>
      <c r="B141" s="104"/>
      <c r="C141" s="105"/>
      <c r="D141" s="105"/>
      <c r="E141" s="106"/>
      <c r="F141" s="105"/>
      <c r="G141" s="871"/>
      <c r="H141" s="103"/>
      <c r="I141" s="111"/>
      <c r="J141" s="103"/>
      <c r="K141" s="872"/>
      <c r="L141" s="872"/>
      <c r="M141" s="824"/>
      <c r="N141" s="825"/>
      <c r="O141" s="102"/>
      <c r="P141" s="111"/>
      <c r="Q141" s="113"/>
      <c r="R141" s="137"/>
      <c r="S141" s="102"/>
      <c r="T141" s="444"/>
      <c r="U141" s="138"/>
      <c r="V141" s="108"/>
      <c r="X141" s="101"/>
      <c r="Y141" s="139"/>
      <c r="Z141" s="139"/>
      <c r="AA141" s="139"/>
      <c r="AB141" s="139"/>
      <c r="AC141" s="139"/>
      <c r="AD141" s="139"/>
      <c r="AE141" s="139"/>
      <c r="AF141" s="139"/>
      <c r="AG141" s="925"/>
      <c r="AH141" s="925"/>
      <c r="AI141" s="925"/>
      <c r="AJ141" s="925"/>
      <c r="AK141" s="925"/>
      <c r="AL141" s="925"/>
      <c r="AM141" s="101"/>
      <c r="AN141" s="139"/>
      <c r="AO141" s="139"/>
      <c r="AP141" s="139"/>
      <c r="AQ141" s="139"/>
      <c r="AR141" s="139"/>
      <c r="AS141" s="139"/>
      <c r="AT141" s="139"/>
      <c r="AU141" s="139"/>
      <c r="AV141" s="925"/>
    </row>
    <row r="142" spans="1:48" s="5" customFormat="1" ht="18" customHeight="1">
      <c r="A142" s="863"/>
      <c r="B142" s="104"/>
      <c r="C142" s="105"/>
      <c r="D142" s="105"/>
      <c r="E142" s="106"/>
      <c r="F142" s="105"/>
      <c r="G142" s="871"/>
      <c r="H142" s="103"/>
      <c r="I142" s="111"/>
      <c r="J142" s="103"/>
      <c r="K142" s="872"/>
      <c r="L142" s="872"/>
      <c r="M142" s="824"/>
      <c r="N142" s="825"/>
      <c r="O142" s="102"/>
      <c r="P142" s="111"/>
      <c r="Q142" s="113"/>
      <c r="R142" s="137"/>
      <c r="S142" s="102"/>
      <c r="T142" s="444"/>
      <c r="U142" s="138"/>
      <c r="V142" s="108"/>
      <c r="X142" s="101"/>
      <c r="Y142" s="139"/>
      <c r="Z142" s="139"/>
      <c r="AA142" s="139"/>
      <c r="AB142" s="139"/>
      <c r="AC142" s="139"/>
      <c r="AD142" s="139"/>
      <c r="AE142" s="139"/>
      <c r="AF142" s="139"/>
      <c r="AG142" s="925"/>
      <c r="AH142" s="925"/>
      <c r="AI142" s="925"/>
      <c r="AJ142" s="925"/>
      <c r="AK142" s="925"/>
      <c r="AL142" s="925"/>
      <c r="AM142" s="101"/>
      <c r="AN142" s="139"/>
      <c r="AO142" s="139"/>
      <c r="AP142" s="139"/>
      <c r="AQ142" s="139"/>
      <c r="AR142" s="139"/>
      <c r="AS142" s="139"/>
      <c r="AT142" s="139"/>
      <c r="AU142" s="139"/>
      <c r="AV142" s="925"/>
    </row>
    <row r="143" spans="1:48" s="5" customFormat="1" ht="18" hidden="1" customHeight="1">
      <c r="A143" s="863"/>
      <c r="B143" s="104"/>
      <c r="C143" s="105"/>
      <c r="D143" s="105"/>
      <c r="E143" s="106"/>
      <c r="F143" s="105"/>
      <c r="G143" s="871"/>
      <c r="H143" s="103"/>
      <c r="I143" s="111"/>
      <c r="J143" s="103"/>
      <c r="K143" s="872"/>
      <c r="L143" s="872"/>
      <c r="M143" s="824"/>
      <c r="N143" s="825"/>
      <c r="O143" s="102"/>
      <c r="P143" s="111"/>
      <c r="Q143" s="113"/>
      <c r="R143" s="137"/>
      <c r="S143" s="102"/>
      <c r="T143" s="444"/>
      <c r="U143" s="138"/>
      <c r="V143" s="108"/>
      <c r="X143" s="101"/>
      <c r="Y143" s="139"/>
      <c r="Z143" s="139"/>
      <c r="AA143" s="139"/>
      <c r="AB143" s="139"/>
      <c r="AC143" s="139"/>
      <c r="AD143" s="139"/>
      <c r="AE143" s="139"/>
      <c r="AF143" s="139"/>
      <c r="AG143" s="925"/>
      <c r="AH143" s="932"/>
      <c r="AI143" s="932"/>
      <c r="AJ143" s="932"/>
      <c r="AK143" s="932"/>
      <c r="AL143" s="932"/>
      <c r="AM143" s="101"/>
      <c r="AN143" s="139"/>
      <c r="AO143" s="139"/>
      <c r="AP143" s="139"/>
      <c r="AQ143" s="139"/>
      <c r="AR143" s="139"/>
      <c r="AS143" s="139"/>
      <c r="AT143" s="139"/>
      <c r="AU143" s="139"/>
      <c r="AV143" s="925"/>
    </row>
    <row r="144" spans="1:48" s="5" customFormat="1" ht="15" hidden="1" customHeight="1">
      <c r="A144" s="863"/>
      <c r="B144" s="104"/>
      <c r="C144" s="105"/>
      <c r="D144" s="105"/>
      <c r="E144" s="106"/>
      <c r="F144" s="105"/>
      <c r="G144" s="871"/>
      <c r="H144" s="103"/>
      <c r="I144" s="111"/>
      <c r="J144" s="103"/>
      <c r="K144" s="872"/>
      <c r="L144" s="872"/>
      <c r="M144" s="824"/>
      <c r="N144" s="825"/>
      <c r="O144" s="102"/>
      <c r="P144" s="111"/>
      <c r="Q144" s="113"/>
      <c r="R144" s="137"/>
      <c r="S144" s="102"/>
      <c r="T144" s="444"/>
      <c r="U144" s="138"/>
      <c r="V144" s="108"/>
      <c r="X144" s="101"/>
      <c r="Y144" s="139"/>
      <c r="Z144" s="139"/>
      <c r="AA144" s="139"/>
      <c r="AB144" s="139"/>
      <c r="AC144" s="139"/>
      <c r="AD144" s="139"/>
      <c r="AE144" s="139"/>
      <c r="AF144" s="139"/>
      <c r="AG144" s="925"/>
      <c r="AH144" s="933"/>
      <c r="AI144" s="933"/>
      <c r="AJ144" s="933"/>
      <c r="AK144" s="933"/>
      <c r="AL144" s="933"/>
      <c r="AM144" s="101"/>
      <c r="AN144" s="139"/>
      <c r="AO144" s="139"/>
      <c r="AP144" s="139"/>
      <c r="AQ144" s="139"/>
      <c r="AR144" s="139"/>
      <c r="AS144" s="139"/>
      <c r="AT144" s="139"/>
      <c r="AU144" s="139"/>
      <c r="AV144" s="925"/>
    </row>
    <row r="145" spans="1:48" s="5" customFormat="1" ht="15" hidden="1" customHeight="1">
      <c r="A145" s="863"/>
      <c r="B145" s="104"/>
      <c r="C145" s="105"/>
      <c r="D145" s="105"/>
      <c r="E145" s="106"/>
      <c r="F145" s="105"/>
      <c r="G145" s="871"/>
      <c r="H145" s="103"/>
      <c r="I145" s="111"/>
      <c r="J145" s="103"/>
      <c r="K145" s="872"/>
      <c r="L145" s="872"/>
      <c r="M145" s="824"/>
      <c r="N145" s="825"/>
      <c r="O145" s="102"/>
      <c r="P145" s="111"/>
      <c r="Q145" s="113"/>
      <c r="R145" s="137"/>
      <c r="S145" s="102"/>
      <c r="T145" s="444"/>
      <c r="U145" s="138"/>
      <c r="V145" s="108"/>
      <c r="X145" s="929"/>
      <c r="Y145" s="931"/>
      <c r="Z145" s="931"/>
      <c r="AA145" s="931"/>
      <c r="AB145" s="931"/>
      <c r="AC145" s="931"/>
      <c r="AD145" s="931"/>
      <c r="AE145" s="931"/>
      <c r="AF145" s="931"/>
      <c r="AG145" s="931"/>
      <c r="AH145" s="931"/>
      <c r="AI145" s="933"/>
      <c r="AJ145" s="933"/>
      <c r="AK145" s="933"/>
      <c r="AL145" s="933"/>
      <c r="AM145" s="925"/>
      <c r="AN145" s="925"/>
      <c r="AO145" s="925"/>
      <c r="AP145" s="925"/>
      <c r="AQ145" s="925"/>
      <c r="AR145" s="925"/>
      <c r="AS145" s="925"/>
      <c r="AT145" s="925"/>
      <c r="AU145" s="925"/>
      <c r="AV145" s="925"/>
    </row>
    <row r="146" spans="1:48" s="5" customFormat="1" ht="15" hidden="1" customHeight="1">
      <c r="A146" s="863"/>
      <c r="B146" s="870"/>
      <c r="C146" s="871"/>
      <c r="D146" s="871"/>
      <c r="E146" s="871"/>
      <c r="F146" s="871"/>
      <c r="G146" s="871"/>
      <c r="H146" s="872"/>
      <c r="I146" s="872"/>
      <c r="J146" s="103"/>
      <c r="K146" s="872"/>
      <c r="L146" s="872"/>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934"/>
      <c r="AJ146" s="934"/>
      <c r="AK146" s="934"/>
      <c r="AL146" s="934"/>
      <c r="AM146" s="934"/>
      <c r="AN146" s="925"/>
      <c r="AO146" s="925"/>
      <c r="AP146" s="925"/>
      <c r="AQ146" s="925"/>
      <c r="AR146" s="925"/>
      <c r="AS146" s="925"/>
      <c r="AT146" s="925"/>
      <c r="AU146" s="925"/>
      <c r="AV146" s="925"/>
    </row>
    <row r="147" spans="1:48" s="5" customFormat="1" ht="15" hidden="1" customHeight="1" outlineLevel="1">
      <c r="A147" s="863"/>
      <c r="B147" s="870"/>
      <c r="C147" s="871"/>
      <c r="D147" s="871"/>
      <c r="E147" s="871"/>
      <c r="F147" s="871"/>
      <c r="G147" s="871"/>
      <c r="H147" s="872"/>
      <c r="I147" s="872"/>
      <c r="J147" s="103"/>
      <c r="K147" s="872"/>
      <c r="L147" s="872"/>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933"/>
      <c r="AJ147" s="933"/>
      <c r="AK147" s="933"/>
      <c r="AL147" s="933"/>
      <c r="AM147" s="933"/>
      <c r="AN147" s="933"/>
      <c r="AO147" s="933"/>
      <c r="AP147" s="933"/>
      <c r="AQ147" s="933"/>
      <c r="AR147" s="933"/>
      <c r="AS147" s="74"/>
      <c r="AV147" s="85"/>
    </row>
    <row r="148" spans="1:48" s="5" customFormat="1" ht="15" hidden="1" customHeight="1" outlineLevel="1">
      <c r="A148" s="863"/>
      <c r="B148" s="870"/>
      <c r="C148" s="105"/>
      <c r="D148" s="105"/>
      <c r="E148" s="106"/>
      <c r="F148" s="105"/>
      <c r="G148" s="871"/>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863"/>
      <c r="B149" s="870"/>
      <c r="C149" s="105"/>
      <c r="D149" s="105"/>
      <c r="E149" s="106"/>
      <c r="F149" s="105"/>
      <c r="G149" s="871"/>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863"/>
      <c r="B150" s="870"/>
      <c r="C150" s="867"/>
      <c r="D150" s="867"/>
      <c r="E150" s="868"/>
      <c r="F150" s="867"/>
      <c r="G150" s="871"/>
      <c r="H150" s="869"/>
      <c r="I150" s="869"/>
      <c r="J150" s="103"/>
      <c r="K150" s="103"/>
      <c r="L150" s="869"/>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863"/>
      <c r="B151" s="870"/>
      <c r="C151" s="871"/>
      <c r="D151" s="871"/>
      <c r="E151" s="871"/>
      <c r="F151" s="871"/>
      <c r="G151" s="871"/>
      <c r="H151" s="872"/>
      <c r="I151" s="872"/>
      <c r="J151" s="103"/>
      <c r="K151" s="872"/>
      <c r="L151" s="872"/>
      <c r="M151" s="1260"/>
      <c r="N151" s="1261"/>
      <c r="O151" s="111"/>
      <c r="P151" s="261"/>
      <c r="Q151" s="113"/>
      <c r="R151" s="137"/>
      <c r="S151" s="102"/>
      <c r="T151" s="444"/>
      <c r="U151" s="138"/>
      <c r="V151" s="108"/>
      <c r="X151" s="929"/>
      <c r="Y151" s="931"/>
      <c r="Z151" s="931"/>
      <c r="AA151" s="931"/>
      <c r="AB151" s="931"/>
      <c r="AC151" s="931"/>
      <c r="AD151" s="931"/>
      <c r="AE151" s="931"/>
    </row>
    <row r="152" spans="1:48" s="5" customFormat="1" ht="15" hidden="1" customHeight="1" outlineLevel="1">
      <c r="A152" s="863"/>
      <c r="B152" s="870"/>
      <c r="C152" s="102"/>
      <c r="D152" s="102"/>
      <c r="E152" s="102"/>
      <c r="F152" s="102"/>
      <c r="G152" s="871"/>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863"/>
      <c r="B153" s="870"/>
      <c r="C153" s="102"/>
      <c r="D153" s="102"/>
      <c r="E153" s="102"/>
      <c r="F153" s="102"/>
      <c r="G153" s="871"/>
      <c r="H153" s="103"/>
      <c r="I153" s="111"/>
      <c r="J153" s="103"/>
      <c r="K153" s="103"/>
      <c r="L153" s="103"/>
      <c r="M153" s="1260"/>
      <c r="N153" s="1261"/>
      <c r="O153" s="111"/>
      <c r="P153" s="261"/>
      <c r="Q153" s="113"/>
      <c r="R153" s="137"/>
      <c r="S153" s="102"/>
      <c r="T153" s="444"/>
      <c r="U153" s="138"/>
      <c r="V153" s="108"/>
      <c r="AN153" s="925"/>
      <c r="AO153" s="925"/>
    </row>
    <row r="154" spans="1:48" s="5" customFormat="1" ht="15" hidden="1" customHeight="1" outlineLevel="1">
      <c r="A154" s="863"/>
      <c r="B154" s="870"/>
      <c r="C154" s="105"/>
      <c r="D154" s="105"/>
      <c r="E154" s="106"/>
      <c r="F154" s="105"/>
      <c r="G154" s="871"/>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863"/>
      <c r="B155" s="870"/>
      <c r="C155" s="105"/>
      <c r="D155" s="105"/>
      <c r="E155" s="106"/>
      <c r="F155" s="105"/>
      <c r="G155" s="871"/>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863"/>
      <c r="B156" s="870"/>
      <c r="C156" s="105"/>
      <c r="D156" s="105"/>
      <c r="E156" s="106"/>
      <c r="F156" s="105"/>
      <c r="G156" s="871"/>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863"/>
      <c r="B157" s="870"/>
      <c r="C157" s="105"/>
      <c r="D157" s="105"/>
      <c r="E157" s="106"/>
      <c r="F157" s="105"/>
      <c r="G157" s="871"/>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863"/>
      <c r="B158" s="870"/>
      <c r="C158" s="867"/>
      <c r="D158" s="867"/>
      <c r="E158" s="868"/>
      <c r="F158" s="867"/>
      <c r="G158" s="871"/>
      <c r="H158" s="869"/>
      <c r="I158" s="869"/>
      <c r="J158" s="103"/>
      <c r="K158" s="103"/>
      <c r="L158" s="869"/>
      <c r="M158" s="1260"/>
      <c r="N158" s="1261"/>
      <c r="O158" s="111"/>
      <c r="P158" s="261"/>
      <c r="Q158" s="113"/>
      <c r="R158" s="137"/>
      <c r="S158" s="102"/>
      <c r="T158" s="444"/>
      <c r="U158" s="138"/>
      <c r="V158" s="108"/>
    </row>
    <row r="159" spans="1:48" s="5" customFormat="1" ht="15" hidden="1" customHeight="1" outlineLevel="1">
      <c r="A159" s="863"/>
      <c r="B159" s="870"/>
      <c r="C159" s="871"/>
      <c r="D159" s="871"/>
      <c r="E159" s="871"/>
      <c r="F159" s="871"/>
      <c r="G159" s="871"/>
      <c r="H159" s="872"/>
      <c r="I159" s="872"/>
      <c r="J159" s="103"/>
      <c r="K159" s="872"/>
      <c r="L159" s="872"/>
      <c r="M159" s="1260"/>
      <c r="N159" s="1261"/>
      <c r="O159" s="111"/>
      <c r="P159" s="261"/>
      <c r="Q159" s="113"/>
      <c r="R159" s="137"/>
      <c r="S159" s="102"/>
      <c r="T159" s="444"/>
      <c r="U159" s="138"/>
      <c r="V159" s="108"/>
    </row>
    <row r="160" spans="1:48" s="5" customFormat="1" ht="15" hidden="1" customHeight="1" outlineLevel="1">
      <c r="A160" s="863"/>
      <c r="B160" s="870"/>
      <c r="C160" s="871"/>
      <c r="D160" s="871"/>
      <c r="E160" s="871"/>
      <c r="F160" s="871"/>
      <c r="G160" s="871"/>
      <c r="H160" s="872"/>
      <c r="I160" s="872"/>
      <c r="J160" s="103"/>
      <c r="K160" s="872"/>
      <c r="L160" s="872"/>
      <c r="M160" s="1260"/>
      <c r="N160" s="1261"/>
      <c r="O160" s="111"/>
      <c r="P160" s="261"/>
      <c r="Q160" s="113"/>
      <c r="R160" s="137"/>
      <c r="S160" s="102"/>
      <c r="T160" s="444"/>
      <c r="U160" s="138"/>
      <c r="V160" s="108"/>
    </row>
    <row r="161" spans="1:35" s="5" customFormat="1" ht="15" hidden="1" customHeight="1" outlineLevel="1">
      <c r="A161" s="863"/>
      <c r="B161" s="870"/>
      <c r="C161" s="102"/>
      <c r="D161" s="102"/>
      <c r="E161" s="102"/>
      <c r="F161" s="102"/>
      <c r="G161" s="871"/>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863"/>
      <c r="B162" s="870"/>
      <c r="C162" s="105"/>
      <c r="D162" s="105"/>
      <c r="E162" s="106"/>
      <c r="F162" s="105"/>
      <c r="G162" s="871"/>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863"/>
      <c r="B163" s="870"/>
      <c r="C163" s="105"/>
      <c r="D163" s="105"/>
      <c r="E163" s="106"/>
      <c r="F163" s="105"/>
      <c r="G163" s="871"/>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863"/>
      <c r="B164" s="870"/>
      <c r="C164" s="105"/>
      <c r="D164" s="105"/>
      <c r="E164" s="106"/>
      <c r="F164" s="105"/>
      <c r="G164" s="871"/>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863"/>
      <c r="B165" s="870"/>
      <c r="C165" s="105"/>
      <c r="D165" s="105"/>
      <c r="E165" s="106"/>
      <c r="F165" s="105"/>
      <c r="G165" s="871"/>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863"/>
      <c r="B166" s="870"/>
      <c r="C166" s="867"/>
      <c r="D166" s="867"/>
      <c r="E166" s="868"/>
      <c r="F166" s="867"/>
      <c r="G166" s="871"/>
      <c r="H166" s="869"/>
      <c r="I166" s="869"/>
      <c r="J166" s="103"/>
      <c r="K166" s="103"/>
      <c r="L166" s="869"/>
      <c r="M166" s="1260"/>
      <c r="N166" s="1261"/>
      <c r="O166" s="869"/>
      <c r="P166" s="873"/>
      <c r="Q166" s="869"/>
      <c r="R166" s="869"/>
      <c r="S166" s="869"/>
      <c r="T166" s="874"/>
      <c r="U166" s="138"/>
      <c r="V166" s="108"/>
    </row>
    <row r="167" spans="1:35" s="5" customFormat="1" ht="15" hidden="1" customHeight="1" outlineLevel="1">
      <c r="A167" s="863"/>
      <c r="B167" s="870"/>
      <c r="C167" s="871"/>
      <c r="D167" s="871"/>
      <c r="E167" s="871"/>
      <c r="F167" s="871"/>
      <c r="G167" s="871"/>
      <c r="H167" s="872"/>
      <c r="I167" s="872"/>
      <c r="J167" s="103"/>
      <c r="K167" s="872"/>
      <c r="L167" s="872"/>
      <c r="M167" s="1262"/>
      <c r="N167" s="1263"/>
      <c r="O167" s="875"/>
      <c r="P167" s="876"/>
      <c r="Q167" s="875"/>
      <c r="R167" s="875"/>
      <c r="S167" s="875"/>
      <c r="T167" s="877"/>
      <c r="U167" s="138"/>
      <c r="V167" s="108"/>
    </row>
    <row r="168" spans="1:35" s="5" customFormat="1" ht="22.5" customHeight="1" collapsed="1" thickBot="1">
      <c r="A168" s="878"/>
      <c r="B168" s="879"/>
      <c r="C168" s="880"/>
      <c r="D168" s="881"/>
      <c r="E168" s="881"/>
      <c r="F168" s="881"/>
      <c r="G168" s="881"/>
      <c r="H168" s="882"/>
      <c r="I168" s="882"/>
      <c r="J168" s="883"/>
      <c r="K168" s="884"/>
      <c r="L168" s="884"/>
      <c r="M168" s="885"/>
      <c r="N168" s="886"/>
      <c r="O168" s="886"/>
      <c r="P168" s="886"/>
      <c r="Q168" s="886"/>
      <c r="R168" s="886"/>
      <c r="S168" s="886"/>
      <c r="T168" s="887"/>
    </row>
    <row r="169" spans="1:35" s="5" customFormat="1" ht="22.5" hidden="1" customHeight="1">
      <c r="A169" s="860"/>
      <c r="B169" s="888"/>
      <c r="C169" s="860"/>
      <c r="D169" s="860"/>
      <c r="E169" s="860"/>
      <c r="F169" s="860"/>
      <c r="G169" s="860"/>
      <c r="H169" s="861"/>
      <c r="I169" s="861"/>
      <c r="J169" s="861"/>
      <c r="K169" s="861"/>
      <c r="L169" s="861"/>
      <c r="M169" s="889"/>
      <c r="N169" s="889"/>
      <c r="O169" s="889"/>
      <c r="P169" s="889"/>
      <c r="Q169" s="889"/>
      <c r="R169" s="889"/>
      <c r="S169" s="889"/>
      <c r="T169" s="889"/>
    </row>
    <row r="170" spans="1:35" s="5" customFormat="1" ht="15" hidden="1" customHeight="1">
      <c r="A170" s="864"/>
      <c r="B170" s="1445"/>
      <c r="C170" s="1446"/>
      <c r="D170" s="1447"/>
      <c r="E170" s="890"/>
      <c r="F170" s="890"/>
      <c r="G170" s="1283"/>
    </row>
    <row r="171" spans="1:35" s="5" customFormat="1" ht="15" hidden="1" customHeight="1">
      <c r="A171" s="864"/>
      <c r="B171" s="1445"/>
      <c r="C171" s="1446"/>
      <c r="D171" s="1447"/>
      <c r="E171" s="890"/>
      <c r="F171" s="890"/>
      <c r="G171" s="1283"/>
    </row>
    <row r="172" spans="1:35" s="5" customFormat="1" ht="15" hidden="1" customHeight="1">
      <c r="A172" s="864"/>
      <c r="B172" s="1446"/>
      <c r="C172" s="890"/>
      <c r="D172" s="890"/>
      <c r="E172" s="890"/>
      <c r="F172" s="890"/>
      <c r="G172" s="139"/>
    </row>
    <row r="173" spans="1:35" s="5" customFormat="1" ht="15" hidden="1" customHeight="1">
      <c r="A173" s="864"/>
      <c r="B173" s="1446"/>
      <c r="C173" s="890"/>
      <c r="D173" s="890"/>
      <c r="E173" s="890"/>
      <c r="F173" s="890"/>
      <c r="G173" s="139"/>
      <c r="H173" s="864"/>
      <c r="AI173" s="279"/>
    </row>
    <row r="174" spans="1:35" s="5" customFormat="1" ht="15" hidden="1" customHeight="1">
      <c r="A174" s="864"/>
      <c r="B174" s="1446"/>
      <c r="C174" s="890"/>
      <c r="D174" s="890"/>
      <c r="E174" s="890"/>
      <c r="F174" s="890"/>
      <c r="G174" s="139"/>
      <c r="H174" s="864"/>
    </row>
    <row r="175" spans="1:35" s="5" customFormat="1" ht="15" hidden="1" customHeight="1">
      <c r="A175" s="864"/>
      <c r="B175" s="1446"/>
      <c r="C175" s="890"/>
      <c r="D175" s="890"/>
      <c r="E175" s="890"/>
      <c r="F175" s="890"/>
      <c r="G175" s="139"/>
      <c r="H175" s="864"/>
    </row>
    <row r="176" spans="1:35" s="5" customFormat="1" ht="15" hidden="1" customHeight="1">
      <c r="A176" s="864"/>
      <c r="B176" s="1446"/>
      <c r="C176" s="890"/>
      <c r="D176" s="890"/>
      <c r="E176" s="890"/>
      <c r="F176" s="890"/>
      <c r="G176" s="139"/>
      <c r="H176" s="864"/>
    </row>
    <row r="177" spans="1:61" s="5" customFormat="1" ht="15" hidden="1" customHeight="1">
      <c r="A177" s="864"/>
      <c r="B177" s="1446"/>
      <c r="C177" s="890"/>
      <c r="D177" s="890"/>
      <c r="E177" s="890"/>
      <c r="F177" s="890"/>
      <c r="G177" s="139"/>
      <c r="H177" s="864"/>
    </row>
    <row r="178" spans="1:61" s="5" customFormat="1" ht="15" hidden="1" customHeight="1">
      <c r="A178" s="864"/>
      <c r="B178" s="1446"/>
      <c r="C178" s="890"/>
      <c r="D178" s="890"/>
      <c r="E178" s="890"/>
      <c r="F178" s="890"/>
      <c r="G178" s="139"/>
      <c r="H178" s="864"/>
    </row>
    <row r="179" spans="1:61" s="5" customFormat="1" ht="15" hidden="1" customHeight="1">
      <c r="A179" s="864"/>
      <c r="B179" s="1446"/>
      <c r="C179" s="890"/>
      <c r="D179" s="890"/>
      <c r="E179" s="890"/>
      <c r="F179" s="890"/>
      <c r="G179" s="139"/>
      <c r="H179" s="864"/>
    </row>
    <row r="180" spans="1:61" s="5" customFormat="1" ht="15" hidden="1" customHeight="1">
      <c r="A180" s="864"/>
      <c r="B180" s="864"/>
      <c r="C180" s="864"/>
      <c r="D180" s="864"/>
      <c r="E180" s="864"/>
      <c r="F180" s="864"/>
      <c r="H180" s="864"/>
      <c r="I180" s="859"/>
      <c r="P180" s="267"/>
    </row>
    <row r="181" spans="1:61" s="5" customFormat="1" ht="15" hidden="1" customHeight="1">
      <c r="A181" s="864"/>
      <c r="B181" s="864"/>
      <c r="C181" s="864"/>
      <c r="D181" s="864"/>
      <c r="E181" s="864"/>
      <c r="F181" s="864"/>
      <c r="H181" s="864"/>
      <c r="I181" s="859"/>
      <c r="P181" s="267"/>
    </row>
    <row r="182" spans="1:61" s="5" customFormat="1" ht="18.75" hidden="1" customHeight="1">
      <c r="A182" s="864"/>
      <c r="B182" s="268"/>
      <c r="D182" s="1284"/>
      <c r="E182" s="1284"/>
      <c r="F182" s="1284"/>
      <c r="G182" s="1284"/>
      <c r="H182" s="1284"/>
      <c r="I182" s="268"/>
      <c r="J182" s="1440"/>
      <c r="K182" s="1441"/>
      <c r="L182" s="1442"/>
      <c r="M182" s="1443"/>
      <c r="N182" s="1443"/>
      <c r="O182" s="1443"/>
      <c r="P182" s="1444"/>
      <c r="Q182" s="1444"/>
      <c r="R182" s="1444"/>
    </row>
    <row r="183" spans="1:61" s="5" customFormat="1" ht="57" hidden="1" customHeight="1">
      <c r="A183" s="864"/>
      <c r="B183" s="268"/>
      <c r="D183" s="891"/>
      <c r="E183" s="269"/>
      <c r="F183" s="269"/>
      <c r="G183" s="269"/>
      <c r="H183" s="269"/>
      <c r="I183" s="270"/>
      <c r="J183" s="892"/>
      <c r="K183" s="271"/>
      <c r="L183" s="271"/>
      <c r="M183" s="893"/>
      <c r="N183" s="272"/>
      <c r="O183" s="272"/>
      <c r="P183" s="894"/>
      <c r="Q183" s="282"/>
      <c r="R183" s="282"/>
    </row>
    <row r="184" spans="1:61" s="5" customFormat="1" ht="15" hidden="1" customHeight="1">
      <c r="A184" s="864"/>
      <c r="B184" s="854"/>
      <c r="D184" s="895"/>
      <c r="E184" s="895"/>
      <c r="F184" s="895"/>
      <c r="G184" s="896"/>
      <c r="H184" s="897"/>
      <c r="I184" s="273"/>
      <c r="J184" s="274"/>
      <c r="K184" s="898"/>
      <c r="L184" s="898"/>
      <c r="M184" s="899"/>
      <c r="N184" s="900"/>
      <c r="O184" s="900"/>
      <c r="P184" s="901"/>
      <c r="Q184" s="281"/>
      <c r="R184" s="280"/>
    </row>
    <row r="185" spans="1:61" s="5" customFormat="1" ht="15" hidden="1" customHeight="1">
      <c r="A185" s="864"/>
      <c r="B185" s="854"/>
      <c r="D185" s="895"/>
      <c r="E185" s="895"/>
      <c r="F185" s="895"/>
      <c r="G185" s="895"/>
      <c r="H185" s="895"/>
      <c r="I185" s="273"/>
      <c r="J185" s="274"/>
      <c r="K185" s="898"/>
      <c r="L185" s="898"/>
      <c r="M185" s="899"/>
      <c r="N185" s="900"/>
      <c r="O185" s="900"/>
      <c r="P185" s="901"/>
      <c r="Q185" s="281"/>
      <c r="R185" s="280"/>
    </row>
    <row r="186" spans="1:61" s="5" customFormat="1" ht="15" hidden="1" customHeight="1">
      <c r="A186" s="864"/>
      <c r="B186" s="854"/>
      <c r="D186" s="139"/>
      <c r="E186" s="139"/>
      <c r="F186" s="139"/>
      <c r="G186" s="139"/>
      <c r="H186" s="139"/>
      <c r="I186" s="273"/>
      <c r="J186" s="274"/>
      <c r="K186" s="898"/>
      <c r="L186" s="898"/>
      <c r="M186" s="283"/>
      <c r="N186" s="900"/>
      <c r="O186" s="900"/>
      <c r="P186" s="901"/>
      <c r="Q186" s="281"/>
      <c r="R186" s="280"/>
    </row>
    <row r="187" spans="1:61" s="5" customFormat="1" ht="15" hidden="1" customHeight="1">
      <c r="A187" s="864"/>
      <c r="B187" s="854"/>
      <c r="D187" s="139"/>
      <c r="E187" s="139"/>
      <c r="F187" s="139"/>
      <c r="G187" s="139"/>
      <c r="H187" s="139"/>
      <c r="I187" s="273"/>
      <c r="J187" s="274"/>
      <c r="K187" s="898"/>
      <c r="L187" s="898"/>
      <c r="M187" s="283"/>
      <c r="N187" s="900"/>
      <c r="O187" s="900"/>
      <c r="P187" s="901"/>
      <c r="Q187" s="281"/>
      <c r="R187" s="280"/>
    </row>
    <row r="188" spans="1:61" s="5" customFormat="1" ht="15" hidden="1" customHeight="1">
      <c r="A188" s="864"/>
      <c r="B188" s="854"/>
      <c r="D188" s="139"/>
      <c r="E188" s="139"/>
      <c r="F188" s="139"/>
      <c r="G188" s="139"/>
      <c r="H188" s="139"/>
      <c r="I188" s="273"/>
      <c r="J188" s="274"/>
      <c r="K188" s="898"/>
      <c r="L188" s="898"/>
      <c r="M188" s="283"/>
      <c r="N188" s="900"/>
      <c r="O188" s="900"/>
      <c r="P188" s="901"/>
      <c r="Q188" s="281"/>
      <c r="R188" s="280"/>
    </row>
    <row r="189" spans="1:61" s="5" customFormat="1" ht="15" customHeight="1">
      <c r="A189" s="864"/>
      <c r="B189" s="864"/>
      <c r="C189" s="864"/>
      <c r="D189" s="864"/>
      <c r="E189" s="864"/>
      <c r="F189" s="864"/>
      <c r="H189" s="864"/>
      <c r="I189" s="864"/>
      <c r="J189" s="859"/>
      <c r="K189" s="859"/>
      <c r="L189" s="859"/>
      <c r="M189" s="859"/>
      <c r="N189" s="859"/>
      <c r="O189" s="859"/>
      <c r="P189" s="4"/>
      <c r="Q189" s="859"/>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902"/>
      <c r="C192" s="263"/>
      <c r="D192" s="61"/>
      <c r="E192" s="61"/>
      <c r="F192" s="62"/>
      <c r="G192" s="63"/>
      <c r="H192" s="60"/>
      <c r="I192" s="1287"/>
      <c r="J192" s="1288"/>
      <c r="K192" s="1439"/>
      <c r="L192" s="1439"/>
      <c r="M192" s="1439"/>
      <c r="N192" s="1439"/>
      <c r="O192" s="1439"/>
      <c r="P192" s="1439"/>
      <c r="Q192" s="1439"/>
      <c r="R192" s="1289"/>
      <c r="S192" s="1289"/>
      <c r="T192" s="1289"/>
      <c r="W192" s="85"/>
    </row>
    <row r="193" spans="1:23" s="5" customFormat="1" ht="15.75" customHeight="1">
      <c r="A193" s="60"/>
      <c r="B193" s="262"/>
      <c r="C193" s="263"/>
      <c r="D193" s="61"/>
      <c r="E193" s="61"/>
      <c r="F193" s="62"/>
      <c r="G193" s="63"/>
      <c r="H193" s="60"/>
      <c r="I193" s="1290"/>
      <c r="J193" s="1290"/>
      <c r="K193" s="1439"/>
      <c r="L193" s="1439"/>
      <c r="M193" s="1439"/>
      <c r="N193" s="1439"/>
      <c r="O193" s="1439"/>
      <c r="P193" s="1439"/>
      <c r="Q193" s="1439"/>
      <c r="R193" s="1289"/>
      <c r="S193" s="1289"/>
      <c r="T193" s="1289"/>
      <c r="W193" s="85"/>
    </row>
    <row r="194" spans="1:23" s="5" customFormat="1" ht="15.75" customHeight="1">
      <c r="A194" s="60"/>
      <c r="B194" s="262"/>
      <c r="C194" s="263"/>
      <c r="D194" s="61"/>
      <c r="E194" s="61"/>
      <c r="F194" s="62"/>
      <c r="G194" s="63"/>
      <c r="H194" s="60"/>
      <c r="I194" s="1290"/>
      <c r="J194" s="1290"/>
      <c r="K194" s="1439"/>
      <c r="L194" s="1439"/>
      <c r="M194" s="1439"/>
      <c r="N194" s="1439"/>
      <c r="O194" s="1439"/>
      <c r="P194" s="1439"/>
      <c r="Q194" s="1439"/>
      <c r="R194" s="1289"/>
      <c r="S194" s="1289"/>
      <c r="T194" s="1289"/>
      <c r="W194" s="85"/>
    </row>
    <row r="195" spans="1:23" s="5" customFormat="1" ht="15.75" customHeight="1">
      <c r="A195" s="60"/>
      <c r="B195" s="262"/>
      <c r="C195" s="263"/>
      <c r="D195" s="61"/>
      <c r="E195" s="61"/>
      <c r="F195" s="62"/>
      <c r="G195" s="63"/>
      <c r="H195" s="60"/>
      <c r="I195" s="1290"/>
      <c r="J195" s="1290"/>
      <c r="K195" s="1439"/>
      <c r="L195" s="1439"/>
      <c r="M195" s="1439"/>
      <c r="N195" s="1439"/>
      <c r="O195" s="1439"/>
      <c r="P195" s="1439"/>
      <c r="Q195" s="1439"/>
      <c r="R195" s="1289"/>
      <c r="S195" s="1289"/>
      <c r="T195" s="1289"/>
      <c r="W195" s="85"/>
    </row>
    <row r="196" spans="1:23" s="5" customFormat="1" ht="15.75" customHeight="1">
      <c r="A196" s="60"/>
      <c r="B196" s="262"/>
      <c r="C196" s="263"/>
      <c r="D196" s="61"/>
      <c r="E196" s="61"/>
      <c r="F196" s="62"/>
      <c r="G196" s="63"/>
      <c r="H196" s="60"/>
      <c r="I196" s="1290"/>
      <c r="J196" s="1290"/>
      <c r="K196" s="1439"/>
      <c r="L196" s="1439"/>
      <c r="M196" s="1439"/>
      <c r="N196" s="1439"/>
      <c r="O196" s="1439"/>
      <c r="P196" s="1439"/>
      <c r="Q196" s="1439"/>
      <c r="R196" s="1289"/>
      <c r="S196" s="1289"/>
      <c r="T196" s="1289"/>
      <c r="W196" s="85"/>
    </row>
    <row r="197" spans="1:23" s="5" customFormat="1" ht="15.75" customHeight="1">
      <c r="A197" s="60"/>
      <c r="B197" s="262"/>
      <c r="C197" s="263"/>
      <c r="D197" s="61"/>
      <c r="E197" s="61"/>
      <c r="F197" s="62"/>
      <c r="G197" s="63"/>
      <c r="H197" s="60"/>
      <c r="I197" s="1290"/>
      <c r="J197" s="1290"/>
      <c r="K197" s="1439"/>
      <c r="L197" s="1439"/>
      <c r="M197" s="1439"/>
      <c r="N197" s="1439"/>
      <c r="O197" s="1439"/>
      <c r="P197" s="1439"/>
      <c r="Q197" s="1439"/>
      <c r="R197" s="1289"/>
      <c r="S197" s="1289"/>
      <c r="T197" s="1289"/>
      <c r="W197" s="85"/>
    </row>
    <row r="198" spans="1:23" s="5" customFormat="1" ht="15.75" customHeight="1">
      <c r="A198" s="60"/>
      <c r="B198" s="262"/>
      <c r="C198" s="263"/>
      <c r="D198" s="61"/>
      <c r="E198" s="61"/>
      <c r="F198" s="62"/>
      <c r="G198" s="63"/>
      <c r="H198" s="60"/>
      <c r="I198" s="1290"/>
      <c r="J198" s="1290"/>
      <c r="K198" s="1439"/>
      <c r="L198" s="1439"/>
      <c r="M198" s="1439"/>
      <c r="N198" s="1439"/>
      <c r="O198" s="1439"/>
      <c r="P198" s="1439"/>
      <c r="Q198" s="1439"/>
      <c r="R198" s="1289"/>
      <c r="S198" s="1289"/>
      <c r="T198" s="1289"/>
      <c r="W198" s="85"/>
    </row>
    <row r="199" spans="1:23" s="5" customFormat="1" ht="15.75" customHeight="1">
      <c r="A199" s="60"/>
      <c r="B199" s="262"/>
      <c r="C199" s="263"/>
      <c r="D199" s="61"/>
      <c r="E199" s="61"/>
      <c r="F199" s="62"/>
      <c r="G199" s="63"/>
      <c r="H199" s="60"/>
      <c r="I199" s="1290"/>
      <c r="J199" s="1290"/>
      <c r="K199" s="1439"/>
      <c r="L199" s="1439"/>
      <c r="M199" s="1439"/>
      <c r="N199" s="1439"/>
      <c r="O199" s="1439"/>
      <c r="P199" s="1439"/>
      <c r="Q199" s="1439"/>
      <c r="R199" s="1289"/>
      <c r="S199" s="1289"/>
      <c r="T199" s="1289"/>
      <c r="W199" s="85"/>
    </row>
    <row r="200" spans="1:23" s="5" customFormat="1" ht="15.75" customHeight="1">
      <c r="A200" s="60"/>
      <c r="B200" s="262"/>
      <c r="C200" s="263"/>
      <c r="D200" s="61"/>
      <c r="E200" s="61"/>
      <c r="F200" s="62"/>
      <c r="G200" s="63"/>
      <c r="H200" s="60"/>
      <c r="I200" s="1290"/>
      <c r="J200" s="1290"/>
      <c r="K200" s="1439"/>
      <c r="L200" s="1439"/>
      <c r="M200" s="1439"/>
      <c r="N200" s="1439"/>
      <c r="O200" s="1439"/>
      <c r="P200" s="1439"/>
      <c r="Q200" s="1439"/>
      <c r="R200" s="1289"/>
      <c r="S200" s="1289"/>
      <c r="T200" s="1289"/>
      <c r="W200" s="85"/>
    </row>
    <row r="201" spans="1:23" s="5" customFormat="1" ht="15.75" hidden="1" customHeight="1">
      <c r="A201" s="60"/>
      <c r="B201" s="262"/>
      <c r="C201" s="263"/>
      <c r="D201" s="61"/>
      <c r="E201" s="61"/>
      <c r="F201" s="62"/>
      <c r="G201" s="63"/>
      <c r="H201" s="60"/>
      <c r="I201" s="1290"/>
      <c r="J201" s="1290"/>
      <c r="K201" s="1439"/>
      <c r="L201" s="1439"/>
      <c r="M201" s="1439"/>
      <c r="N201" s="1439"/>
      <c r="O201" s="1439"/>
      <c r="P201" s="1439"/>
      <c r="Q201" s="1439"/>
      <c r="R201" s="1289"/>
      <c r="S201" s="1289"/>
      <c r="T201" s="1289"/>
    </row>
    <row r="202" spans="1:23" s="5" customFormat="1" ht="15.75" hidden="1" customHeight="1">
      <c r="A202" s="60"/>
      <c r="B202" s="262"/>
      <c r="C202" s="263"/>
      <c r="D202" s="61"/>
      <c r="E202" s="61"/>
      <c r="F202" s="62"/>
      <c r="G202" s="63"/>
      <c r="H202" s="60"/>
      <c r="I202" s="1290"/>
      <c r="J202" s="1290"/>
      <c r="K202" s="1439"/>
      <c r="L202" s="1439"/>
      <c r="M202" s="1439"/>
      <c r="N202" s="1439"/>
      <c r="O202" s="1439"/>
      <c r="P202" s="1439"/>
      <c r="Q202" s="1439"/>
      <c r="R202" s="1289"/>
      <c r="S202" s="1289"/>
      <c r="T202" s="1289"/>
    </row>
    <row r="203" spans="1:23" s="5" customFormat="1" ht="15.75" hidden="1" customHeight="1">
      <c r="A203" s="60"/>
      <c r="B203" s="262"/>
      <c r="C203" s="263"/>
      <c r="D203" s="61"/>
      <c r="E203" s="61"/>
      <c r="F203" s="62"/>
      <c r="G203" s="63"/>
      <c r="H203" s="60"/>
      <c r="I203" s="1290"/>
      <c r="J203" s="1290"/>
      <c r="K203" s="1439"/>
      <c r="L203" s="1439"/>
      <c r="M203" s="1439"/>
      <c r="N203" s="1439"/>
      <c r="O203" s="1439"/>
      <c r="P203" s="1439"/>
      <c r="Q203" s="1439"/>
      <c r="R203" s="1289"/>
      <c r="S203" s="1289"/>
      <c r="T203" s="1289"/>
    </row>
    <row r="204" spans="1:23" s="5" customFormat="1" ht="15.75" hidden="1" customHeight="1">
      <c r="A204" s="60"/>
      <c r="B204" s="262"/>
      <c r="C204" s="263"/>
      <c r="D204" s="61"/>
      <c r="E204" s="61"/>
      <c r="F204" s="62"/>
      <c r="G204" s="63"/>
      <c r="H204" s="60"/>
      <c r="I204" s="1290"/>
      <c r="J204" s="1290"/>
      <c r="K204" s="1439"/>
      <c r="L204" s="1439"/>
      <c r="M204" s="1439"/>
      <c r="N204" s="1439"/>
      <c r="O204" s="1439"/>
      <c r="P204" s="1439"/>
      <c r="Q204" s="1439"/>
      <c r="R204" s="1289"/>
      <c r="S204" s="1289"/>
      <c r="T204" s="1289"/>
    </row>
    <row r="205" spans="1:23" s="5" customFormat="1" ht="15.75" hidden="1" customHeight="1">
      <c r="A205" s="60"/>
      <c r="B205" s="262"/>
      <c r="C205" s="263"/>
      <c r="D205" s="61"/>
      <c r="E205" s="61"/>
      <c r="F205" s="62"/>
      <c r="G205" s="63"/>
      <c r="H205" s="60"/>
      <c r="I205" s="1290"/>
      <c r="J205" s="1290"/>
      <c r="K205" s="1439"/>
      <c r="L205" s="1439"/>
      <c r="M205" s="1439"/>
      <c r="N205" s="1439"/>
      <c r="O205" s="1439"/>
      <c r="P205" s="1439"/>
      <c r="Q205" s="1439"/>
      <c r="R205" s="1289"/>
      <c r="S205" s="1289"/>
      <c r="T205" s="1289"/>
    </row>
    <row r="206" spans="1:23" s="5" customFormat="1" ht="15.75" hidden="1" customHeight="1">
      <c r="A206" s="60"/>
      <c r="B206" s="262"/>
      <c r="C206" s="263"/>
      <c r="D206" s="61"/>
      <c r="E206" s="61"/>
      <c r="F206" s="62"/>
      <c r="G206" s="63"/>
      <c r="H206" s="60"/>
      <c r="I206" s="1290"/>
      <c r="J206" s="1290"/>
      <c r="K206" s="1439"/>
      <c r="L206" s="1439"/>
      <c r="M206" s="1439"/>
      <c r="N206" s="1439"/>
      <c r="O206" s="1439"/>
      <c r="P206" s="1439"/>
      <c r="Q206" s="1439"/>
      <c r="R206" s="1289"/>
      <c r="S206" s="1289"/>
      <c r="T206" s="1289"/>
    </row>
    <row r="207" spans="1:23" s="5" customFormat="1" ht="15.75" hidden="1" customHeight="1">
      <c r="A207" s="60"/>
      <c r="B207" s="262"/>
      <c r="C207" s="263"/>
      <c r="D207" s="61"/>
      <c r="E207" s="61"/>
      <c r="F207" s="62"/>
      <c r="G207" s="63"/>
      <c r="H207" s="60"/>
      <c r="I207" s="1290"/>
      <c r="J207" s="1290"/>
      <c r="K207" s="1439"/>
      <c r="L207" s="1439"/>
      <c r="M207" s="1439"/>
      <c r="N207" s="1439"/>
      <c r="O207" s="1439"/>
      <c r="P207" s="1439"/>
      <c r="Q207" s="1439"/>
      <c r="R207" s="1289"/>
      <c r="S207" s="1289"/>
      <c r="T207" s="1289"/>
    </row>
    <row r="208" spans="1:23" s="5" customFormat="1" ht="15.75" hidden="1" customHeight="1">
      <c r="A208" s="60"/>
      <c r="B208" s="262"/>
      <c r="C208" s="263"/>
      <c r="D208" s="61"/>
      <c r="E208" s="61"/>
      <c r="F208" s="62"/>
      <c r="G208" s="63"/>
      <c r="H208" s="60"/>
      <c r="I208" s="1290"/>
      <c r="J208" s="1290"/>
      <c r="K208" s="1439"/>
      <c r="L208" s="1439"/>
      <c r="M208" s="1439"/>
      <c r="N208" s="1439"/>
      <c r="O208" s="1439"/>
      <c r="P208" s="1439"/>
      <c r="Q208" s="1439"/>
      <c r="R208" s="1289"/>
      <c r="S208" s="1289"/>
      <c r="T208" s="1289"/>
    </row>
    <row r="209" spans="1:20" s="5" customFormat="1" ht="15.75" hidden="1" customHeight="1">
      <c r="A209" s="60"/>
      <c r="B209" s="262"/>
      <c r="C209" s="263"/>
      <c r="D209" s="61"/>
      <c r="E209" s="61"/>
      <c r="F209" s="62"/>
      <c r="G209" s="63"/>
      <c r="H209" s="559"/>
      <c r="I209" s="1296"/>
      <c r="J209" s="1296"/>
      <c r="K209" s="1439"/>
      <c r="L209" s="1439"/>
      <c r="M209" s="1439"/>
      <c r="N209" s="1439"/>
      <c r="O209" s="1439"/>
      <c r="P209" s="1439"/>
      <c r="Q209" s="1439"/>
      <c r="R209" s="1289"/>
      <c r="S209" s="1289"/>
      <c r="T209" s="1289"/>
    </row>
    <row r="210" spans="1:20" s="5" customFormat="1" ht="15.75" hidden="1" customHeight="1">
      <c r="A210" s="60"/>
      <c r="B210" s="262"/>
      <c r="C210" s="263"/>
      <c r="D210" s="61"/>
      <c r="E210" s="61"/>
      <c r="F210" s="62"/>
      <c r="G210" s="63"/>
      <c r="H210" s="559"/>
      <c r="I210" s="1296"/>
      <c r="J210" s="1296"/>
      <c r="K210" s="1439"/>
      <c r="L210" s="1439"/>
      <c r="M210" s="1439"/>
      <c r="N210" s="1439"/>
      <c r="O210" s="1439"/>
      <c r="P210" s="1439"/>
      <c r="Q210" s="1439"/>
      <c r="R210" s="1289"/>
      <c r="S210" s="1289"/>
      <c r="T210" s="1289"/>
    </row>
    <row r="211" spans="1:20" s="5" customFormat="1" ht="15.75" hidden="1" customHeight="1">
      <c r="A211" s="60"/>
      <c r="B211" s="262"/>
      <c r="C211" s="263"/>
      <c r="D211" s="61"/>
      <c r="E211" s="61"/>
      <c r="F211" s="62"/>
      <c r="G211" s="63"/>
      <c r="H211" s="60"/>
      <c r="I211" s="1290"/>
      <c r="J211" s="1290"/>
      <c r="K211" s="1439"/>
      <c r="L211" s="1439"/>
      <c r="M211" s="1439"/>
      <c r="N211" s="1439"/>
      <c r="O211" s="1439"/>
      <c r="P211" s="1439"/>
      <c r="Q211" s="1439"/>
      <c r="R211" s="1289"/>
      <c r="S211" s="1289"/>
      <c r="T211" s="1289"/>
    </row>
    <row r="212" spans="1:20" s="5" customFormat="1" ht="15.75" hidden="1" customHeight="1">
      <c r="A212" s="60"/>
      <c r="B212" s="262"/>
      <c r="C212" s="263"/>
      <c r="D212" s="61"/>
      <c r="E212" s="61"/>
      <c r="F212" s="62"/>
      <c r="G212" s="63"/>
      <c r="H212" s="60"/>
      <c r="I212" s="1290"/>
      <c r="J212" s="1290"/>
      <c r="K212" s="1439"/>
      <c r="L212" s="1439"/>
      <c r="M212" s="1439"/>
      <c r="N212" s="1439"/>
      <c r="O212" s="1439"/>
      <c r="P212" s="1439"/>
      <c r="Q212" s="1439"/>
      <c r="R212" s="1289"/>
      <c r="S212" s="1289"/>
      <c r="T212" s="1289"/>
    </row>
    <row r="213" spans="1:20" s="5" customFormat="1" ht="15.75" hidden="1" customHeight="1">
      <c r="A213" s="60"/>
      <c r="B213" s="262"/>
      <c r="C213" s="263"/>
      <c r="D213" s="61"/>
      <c r="E213" s="61"/>
      <c r="F213" s="62"/>
      <c r="G213" s="63"/>
      <c r="H213" s="60"/>
      <c r="I213" s="1287"/>
      <c r="J213" s="1288"/>
      <c r="K213" s="1439"/>
      <c r="L213" s="1439"/>
      <c r="M213" s="1439"/>
      <c r="N213" s="1439"/>
      <c r="O213" s="1439"/>
      <c r="P213" s="1439"/>
      <c r="Q213" s="1439"/>
      <c r="R213" s="1289"/>
      <c r="S213" s="1289"/>
      <c r="T213" s="1289"/>
    </row>
    <row r="214" spans="1:20" s="5" customFormat="1" ht="15.75" hidden="1" customHeight="1">
      <c r="A214" s="60"/>
      <c r="B214" s="262"/>
      <c r="C214" s="263"/>
      <c r="D214" s="61"/>
      <c r="E214" s="61"/>
      <c r="F214" s="62"/>
      <c r="G214" s="63"/>
      <c r="H214" s="60"/>
      <c r="I214" s="1287"/>
      <c r="J214" s="1288"/>
      <c r="K214" s="1439"/>
      <c r="L214" s="1439"/>
      <c r="M214" s="1439"/>
      <c r="N214" s="1439"/>
      <c r="O214" s="1439"/>
      <c r="P214" s="1439"/>
      <c r="Q214" s="1439"/>
      <c r="R214" s="1289"/>
      <c r="S214" s="1289"/>
      <c r="T214" s="1289"/>
    </row>
    <row r="215" spans="1:20" s="5" customFormat="1" ht="15.75" hidden="1" customHeight="1">
      <c r="A215" s="60"/>
      <c r="B215" s="262"/>
      <c r="C215" s="263"/>
      <c r="D215" s="61"/>
      <c r="E215" s="61"/>
      <c r="F215" s="62"/>
      <c r="G215" s="63"/>
      <c r="H215" s="60"/>
      <c r="I215" s="1287"/>
      <c r="J215" s="1288"/>
      <c r="K215" s="1439"/>
      <c r="L215" s="1439"/>
      <c r="M215" s="1439"/>
      <c r="N215" s="1439"/>
      <c r="O215" s="1439"/>
      <c r="P215" s="1439"/>
      <c r="Q215" s="1439"/>
      <c r="R215" s="1289"/>
      <c r="S215" s="1289"/>
      <c r="T215" s="1289"/>
    </row>
    <row r="216" spans="1:20" s="5" customFormat="1" ht="15.75" hidden="1" customHeight="1">
      <c r="A216" s="60"/>
      <c r="B216" s="262"/>
      <c r="C216" s="263"/>
      <c r="D216" s="61"/>
      <c r="E216" s="61"/>
      <c r="F216" s="62"/>
      <c r="G216" s="63"/>
      <c r="H216" s="60"/>
      <c r="I216" s="1287"/>
      <c r="J216" s="1288"/>
      <c r="K216" s="1439"/>
      <c r="L216" s="1439"/>
      <c r="M216" s="1439"/>
      <c r="N216" s="1439"/>
      <c r="O216" s="1439"/>
      <c r="P216" s="1439"/>
      <c r="Q216" s="1439"/>
      <c r="R216" s="1289"/>
      <c r="S216" s="1289"/>
      <c r="T216" s="1289"/>
    </row>
    <row r="217" spans="1:20" s="5" customFormat="1" ht="15.75" hidden="1" customHeight="1">
      <c r="A217" s="60"/>
      <c r="B217" s="262"/>
      <c r="C217" s="263"/>
      <c r="D217" s="61"/>
      <c r="E217" s="61"/>
      <c r="F217" s="62"/>
      <c r="G217" s="63"/>
      <c r="H217" s="60"/>
      <c r="I217" s="1290"/>
      <c r="J217" s="1290"/>
      <c r="K217" s="1439"/>
      <c r="L217" s="1439"/>
      <c r="M217" s="1439"/>
      <c r="N217" s="1439"/>
      <c r="O217" s="1439"/>
      <c r="P217" s="1439"/>
      <c r="Q217" s="1439"/>
      <c r="R217" s="1289"/>
      <c r="S217" s="1289"/>
      <c r="T217" s="1289"/>
    </row>
    <row r="218" spans="1:20" s="5" customFormat="1" ht="15.75" hidden="1" customHeight="1">
      <c r="A218" s="60"/>
      <c r="B218" s="262"/>
      <c r="C218" s="263"/>
      <c r="D218" s="61"/>
      <c r="E218" s="61"/>
      <c r="F218" s="62"/>
      <c r="G218" s="63"/>
      <c r="H218" s="60"/>
      <c r="I218" s="1290"/>
      <c r="J218" s="1290"/>
      <c r="K218" s="1439"/>
      <c r="L218" s="1439"/>
      <c r="M218" s="1439"/>
      <c r="N218" s="1439"/>
      <c r="O218" s="1439"/>
      <c r="P218" s="1439"/>
      <c r="Q218" s="1439"/>
      <c r="R218" s="1289"/>
      <c r="S218" s="1289"/>
      <c r="T218" s="1289"/>
    </row>
    <row r="219" spans="1:20" s="5" customFormat="1" ht="15.75" hidden="1" customHeight="1">
      <c r="A219" s="60"/>
      <c r="B219" s="262"/>
      <c r="C219" s="263"/>
      <c r="D219" s="61"/>
      <c r="E219" s="61"/>
      <c r="F219" s="62"/>
      <c r="G219" s="63"/>
      <c r="H219" s="60"/>
      <c r="I219" s="1290"/>
      <c r="J219" s="1290"/>
      <c r="K219" s="1439"/>
      <c r="L219" s="1439"/>
      <c r="M219" s="1439"/>
      <c r="N219" s="1439"/>
      <c r="O219" s="1439"/>
      <c r="P219" s="1439"/>
      <c r="Q219" s="1439"/>
      <c r="R219" s="1289"/>
      <c r="S219" s="1289"/>
      <c r="T219" s="1289"/>
    </row>
    <row r="220" spans="1:20" s="5" customFormat="1" ht="15.75" hidden="1" customHeight="1">
      <c r="A220" s="60"/>
      <c r="B220" s="262"/>
      <c r="C220" s="263"/>
      <c r="D220" s="61"/>
      <c r="E220" s="61"/>
      <c r="F220" s="62"/>
      <c r="G220" s="63"/>
      <c r="H220" s="559"/>
      <c r="I220" s="1296"/>
      <c r="J220" s="1296"/>
      <c r="K220" s="1439"/>
      <c r="L220" s="1439"/>
      <c r="M220" s="1439"/>
      <c r="N220" s="1439"/>
      <c r="O220" s="1439"/>
      <c r="P220" s="1439"/>
      <c r="Q220" s="1439"/>
      <c r="R220" s="1289"/>
      <c r="S220" s="1289"/>
      <c r="T220" s="1289"/>
    </row>
    <row r="221" spans="1:20" s="5" customFormat="1" ht="15.75" hidden="1" customHeight="1">
      <c r="A221" s="60"/>
      <c r="B221" s="262"/>
      <c r="C221" s="263"/>
      <c r="D221" s="61"/>
      <c r="E221" s="61"/>
      <c r="F221" s="62"/>
      <c r="G221" s="63"/>
      <c r="H221" s="559"/>
      <c r="I221" s="1296"/>
      <c r="J221" s="1296"/>
      <c r="K221" s="1439"/>
      <c r="L221" s="1439"/>
      <c r="M221" s="1439"/>
      <c r="N221" s="1439"/>
      <c r="O221" s="1439"/>
      <c r="P221" s="1439"/>
      <c r="Q221" s="1439"/>
      <c r="R221" s="1289"/>
      <c r="S221" s="1289"/>
      <c r="T221" s="1289"/>
    </row>
    <row r="222" spans="1:20" s="5" customFormat="1" ht="15.75" hidden="1" customHeight="1">
      <c r="A222" s="60"/>
      <c r="B222" s="262"/>
      <c r="C222" s="263"/>
      <c r="D222" s="61"/>
      <c r="E222" s="61"/>
      <c r="F222" s="62"/>
      <c r="G222" s="63"/>
      <c r="H222" s="60"/>
      <c r="I222" s="1290"/>
      <c r="J222" s="1290"/>
      <c r="K222" s="1439"/>
      <c r="L222" s="1439"/>
      <c r="M222" s="1439"/>
      <c r="N222" s="1439"/>
      <c r="O222" s="1439"/>
      <c r="P222" s="1439"/>
      <c r="Q222" s="1439"/>
      <c r="R222" s="1289"/>
      <c r="S222" s="1289"/>
      <c r="T222" s="1289"/>
    </row>
    <row r="223" spans="1:20" s="5" customFormat="1" ht="15.75" hidden="1" customHeight="1">
      <c r="A223" s="60"/>
      <c r="B223" s="262"/>
      <c r="C223" s="263"/>
      <c r="D223" s="61"/>
      <c r="E223" s="61"/>
      <c r="F223" s="62"/>
      <c r="G223" s="63"/>
      <c r="H223" s="60"/>
      <c r="I223" s="1290"/>
      <c r="J223" s="1290"/>
      <c r="K223" s="1439"/>
      <c r="L223" s="1439"/>
      <c r="M223" s="1439"/>
      <c r="N223" s="1439"/>
      <c r="O223" s="1439"/>
      <c r="P223" s="1439"/>
      <c r="Q223" s="1439"/>
      <c r="R223" s="1289"/>
      <c r="S223" s="1289"/>
      <c r="T223" s="1289"/>
    </row>
    <row r="224" spans="1:20" s="5" customFormat="1" ht="15.75" hidden="1" customHeight="1">
      <c r="A224" s="60"/>
      <c r="B224" s="262"/>
      <c r="C224" s="263"/>
      <c r="D224" s="61"/>
      <c r="E224" s="61"/>
      <c r="F224" s="62"/>
      <c r="G224" s="63"/>
      <c r="H224" s="60"/>
      <c r="I224" s="1287"/>
      <c r="J224" s="1288"/>
      <c r="K224" s="1439"/>
      <c r="L224" s="1439"/>
      <c r="M224" s="1439"/>
      <c r="N224" s="1439"/>
      <c r="O224" s="1439"/>
      <c r="P224" s="1439"/>
      <c r="Q224" s="1439"/>
      <c r="R224" s="1289"/>
      <c r="S224" s="1289"/>
      <c r="T224" s="1289"/>
    </row>
    <row r="225" spans="1:22" s="5" customFormat="1" ht="15.75" hidden="1" customHeight="1">
      <c r="A225" s="60"/>
      <c r="B225" s="262"/>
      <c r="C225" s="263"/>
      <c r="D225" s="61"/>
      <c r="E225" s="61"/>
      <c r="F225" s="62"/>
      <c r="G225" s="63"/>
      <c r="H225" s="60"/>
      <c r="I225" s="1287"/>
      <c r="J225" s="1288"/>
      <c r="K225" s="1439"/>
      <c r="L225" s="1439"/>
      <c r="M225" s="1439"/>
      <c r="N225" s="1439"/>
      <c r="O225" s="1439"/>
      <c r="P225" s="1439"/>
      <c r="Q225" s="1439"/>
      <c r="R225" s="1289"/>
      <c r="S225" s="1289"/>
      <c r="T225" s="1289"/>
    </row>
    <row r="226" spans="1:22" s="5" customFormat="1" ht="15.75" hidden="1" customHeight="1">
      <c r="A226" s="60"/>
      <c r="B226" s="262"/>
      <c r="C226" s="263"/>
      <c r="D226" s="61"/>
      <c r="E226" s="61"/>
      <c r="F226" s="62"/>
      <c r="G226" s="63"/>
      <c r="H226" s="60"/>
      <c r="I226" s="1287"/>
      <c r="J226" s="1288"/>
      <c r="K226" s="1439"/>
      <c r="L226" s="1439"/>
      <c r="M226" s="1439"/>
      <c r="N226" s="1439"/>
      <c r="O226" s="1439"/>
      <c r="P226" s="1439"/>
      <c r="Q226" s="1439"/>
      <c r="R226" s="1289"/>
      <c r="S226" s="1289"/>
      <c r="T226" s="1289"/>
    </row>
    <row r="227" spans="1:22" s="5" customFormat="1" ht="15" hidden="1" customHeight="1">
      <c r="A227" s="60"/>
      <c r="B227" s="262"/>
      <c r="C227" s="263"/>
      <c r="D227" s="61"/>
      <c r="E227" s="61"/>
      <c r="F227" s="62"/>
      <c r="G227" s="63"/>
      <c r="H227" s="60"/>
      <c r="I227" s="1287"/>
      <c r="J227" s="1288"/>
      <c r="K227" s="1439"/>
      <c r="L227" s="1439"/>
      <c r="M227" s="1439"/>
      <c r="N227" s="1439"/>
      <c r="O227" s="1439"/>
      <c r="P227" s="1439"/>
      <c r="Q227" s="1439"/>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5:20" s="5" customFormat="1" ht="16.2" customHeight="1">
      <c r="E241" s="3"/>
      <c r="F241" s="3"/>
      <c r="G241" s="3"/>
      <c r="H241" s="3"/>
      <c r="I241" s="3"/>
      <c r="J241" s="3"/>
      <c r="K241" s="3"/>
      <c r="P241" s="4"/>
      <c r="S241" s="4"/>
      <c r="T241" s="4"/>
    </row>
    <row r="242" spans="5:20" s="5" customFormat="1" ht="16.2" customHeight="1">
      <c r="E242" s="3"/>
      <c r="F242" s="3"/>
      <c r="G242" s="3"/>
      <c r="H242" s="3"/>
      <c r="I242" s="3"/>
      <c r="J242" s="3"/>
      <c r="K242" s="3"/>
      <c r="P242" s="4"/>
      <c r="S242" s="4"/>
      <c r="T242" s="4"/>
    </row>
    <row r="243" spans="5:20" s="5" customFormat="1" ht="16.2" customHeight="1">
      <c r="E243" s="3"/>
      <c r="F243" s="3"/>
      <c r="G243" s="3"/>
      <c r="H243" s="3"/>
      <c r="I243" s="3"/>
      <c r="J243" s="3"/>
      <c r="K243" s="3"/>
      <c r="P243" s="4"/>
      <c r="S243" s="4"/>
      <c r="T243" s="4"/>
    </row>
    <row r="244" spans="5:20" s="5" customFormat="1" ht="16.2" customHeight="1">
      <c r="E244" s="3"/>
      <c r="F244" s="3"/>
      <c r="G244" s="3"/>
      <c r="H244" s="3"/>
      <c r="I244" s="3"/>
      <c r="J244" s="3"/>
      <c r="K244" s="3"/>
      <c r="P244" s="4"/>
      <c r="S244" s="4"/>
      <c r="T244" s="4"/>
    </row>
    <row r="245" spans="5:20" s="5" customFormat="1" ht="16.2" customHeight="1">
      <c r="E245" s="3"/>
      <c r="F245" s="3"/>
      <c r="G245" s="3"/>
      <c r="H245" s="3"/>
      <c r="I245" s="3"/>
      <c r="J245" s="3"/>
      <c r="K245" s="3"/>
      <c r="P245" s="4"/>
      <c r="S245" s="4"/>
      <c r="T245" s="4"/>
    </row>
    <row r="246" spans="5:20" s="5" customFormat="1" ht="16.2" customHeight="1">
      <c r="E246" s="3"/>
      <c r="F246" s="3"/>
      <c r="G246" s="3"/>
      <c r="H246" s="3"/>
      <c r="I246" s="3"/>
      <c r="J246" s="3"/>
      <c r="K246" s="3"/>
      <c r="P246" s="4"/>
      <c r="S246" s="4"/>
      <c r="T246" s="4"/>
    </row>
    <row r="247" spans="5:20" s="5" customFormat="1" ht="16.2" customHeight="1">
      <c r="E247" s="3"/>
      <c r="F247" s="3"/>
      <c r="G247" s="3"/>
      <c r="H247" s="3"/>
      <c r="I247" s="3"/>
      <c r="J247" s="3"/>
      <c r="K247" s="3"/>
      <c r="P247" s="4"/>
      <c r="S247" s="4"/>
      <c r="T247" s="4"/>
    </row>
    <row r="248" spans="5:20" s="5" customFormat="1" ht="14.25" customHeight="1">
      <c r="E248" s="3"/>
      <c r="F248" s="3"/>
      <c r="G248" s="3"/>
      <c r="H248" s="3"/>
      <c r="I248" s="3"/>
      <c r="J248" s="3"/>
      <c r="K248" s="3"/>
      <c r="P248" s="4"/>
      <c r="S248" s="4"/>
      <c r="T248" s="4"/>
    </row>
    <row r="249" spans="5:20" s="5" customFormat="1" ht="14.25" customHeight="1">
      <c r="E249" s="3"/>
      <c r="F249" s="3"/>
      <c r="G249" s="3"/>
      <c r="H249" s="3"/>
      <c r="I249" s="3"/>
      <c r="J249" s="3"/>
      <c r="K249" s="3"/>
      <c r="P249" s="4"/>
      <c r="S249" s="4"/>
      <c r="T249" s="4"/>
    </row>
    <row r="250" spans="5:20" s="5" customFormat="1" ht="14.25" customHeight="1">
      <c r="E250" s="3"/>
      <c r="F250" s="3"/>
      <c r="G250" s="3"/>
      <c r="H250" s="3"/>
      <c r="I250" s="3"/>
      <c r="J250" s="3"/>
      <c r="K250" s="3"/>
      <c r="L250" s="4"/>
      <c r="M250" s="4"/>
      <c r="N250" s="4"/>
      <c r="O250" s="4"/>
      <c r="P250" s="4"/>
      <c r="Q250" s="4"/>
      <c r="R250" s="4"/>
      <c r="S250" s="4"/>
      <c r="T250" s="4"/>
    </row>
    <row r="251" spans="5:20" s="5" customFormat="1" ht="14.25" customHeight="1">
      <c r="E251" s="3"/>
      <c r="F251" s="3"/>
      <c r="G251" s="3"/>
      <c r="H251" s="3"/>
      <c r="I251" s="3"/>
      <c r="J251" s="3"/>
      <c r="K251" s="3"/>
      <c r="L251" s="4"/>
      <c r="M251" s="4"/>
      <c r="N251" s="4"/>
      <c r="O251" s="4"/>
      <c r="P251" s="4"/>
      <c r="Q251" s="4"/>
      <c r="R251" s="4"/>
      <c r="S251" s="4"/>
      <c r="T251" s="4"/>
    </row>
    <row r="252" spans="5:20" s="5" customFormat="1" ht="14.25" customHeight="1">
      <c r="E252" s="3"/>
      <c r="F252" s="3"/>
      <c r="G252" s="3"/>
      <c r="H252" s="3"/>
      <c r="I252" s="3"/>
      <c r="J252" s="3"/>
      <c r="K252" s="3"/>
      <c r="L252" s="4"/>
      <c r="M252" s="4"/>
      <c r="N252" s="4"/>
      <c r="O252" s="4"/>
      <c r="P252" s="4"/>
      <c r="Q252" s="4"/>
      <c r="R252" s="4"/>
      <c r="S252" s="4"/>
      <c r="T252" s="4"/>
    </row>
    <row r="253" spans="5:20" s="5" customFormat="1" ht="14.25" customHeight="1">
      <c r="E253" s="3"/>
      <c r="F253" s="3"/>
      <c r="G253" s="3"/>
      <c r="H253" s="3"/>
      <c r="I253" s="3"/>
      <c r="J253" s="6"/>
      <c r="K253" s="3"/>
      <c r="L253" s="4"/>
      <c r="M253" s="4"/>
      <c r="N253" s="4"/>
      <c r="O253" s="4"/>
      <c r="P253" s="4"/>
      <c r="Q253" s="4"/>
      <c r="R253" s="4"/>
      <c r="S253" s="4"/>
      <c r="T253" s="4"/>
    </row>
    <row r="254" spans="5:20" s="5" customFormat="1" ht="14.25" customHeight="1">
      <c r="E254" s="3"/>
      <c r="F254" s="3"/>
      <c r="G254" s="3"/>
      <c r="H254" s="3"/>
      <c r="I254" s="3"/>
      <c r="J254" s="6"/>
      <c r="K254" s="3"/>
      <c r="L254" s="4"/>
      <c r="M254" s="4"/>
      <c r="N254" s="4"/>
      <c r="O254" s="4"/>
      <c r="P254" s="4"/>
      <c r="Q254" s="4"/>
      <c r="R254" s="4"/>
      <c r="S254" s="4"/>
      <c r="T254" s="4"/>
    </row>
    <row r="255" spans="5:20" s="5" customFormat="1" ht="14.25" customHeight="1">
      <c r="E255" s="3"/>
      <c r="F255" s="3"/>
      <c r="G255" s="3"/>
      <c r="H255" s="3"/>
      <c r="I255" s="3"/>
      <c r="J255" s="3"/>
      <c r="K255" s="3"/>
      <c r="L255" s="4"/>
      <c r="M255" s="4"/>
      <c r="N255" s="4"/>
      <c r="O255" s="4"/>
      <c r="P255" s="4"/>
      <c r="Q255" s="4"/>
      <c r="R255" s="4"/>
      <c r="S255" s="4"/>
      <c r="T255" s="4"/>
    </row>
    <row r="256" spans="5:20" ht="14.25" customHeight="1"/>
    <row r="258" spans="6:13">
      <c r="K258" s="7"/>
      <c r="L258" s="3"/>
      <c r="M258" s="3"/>
    </row>
    <row r="259" spans="6:13">
      <c r="K259" s="11"/>
      <c r="L259" s="3"/>
      <c r="M259" s="3"/>
    </row>
    <row r="260" spans="6:13">
      <c r="K260" s="3"/>
      <c r="L260" s="3"/>
      <c r="M260" s="3"/>
    </row>
    <row r="261" spans="6:13">
      <c r="K261" s="3"/>
    </row>
    <row r="262" spans="6:13">
      <c r="K262" s="9"/>
      <c r="L262" s="9"/>
      <c r="M262" s="9"/>
    </row>
    <row r="263" spans="6:13">
      <c r="F263" s="9"/>
      <c r="G263" s="9"/>
      <c r="H263" s="9"/>
      <c r="I263" s="9"/>
      <c r="J263" s="9"/>
    </row>
    <row r="264" spans="6:13">
      <c r="F264" s="10"/>
      <c r="G264" s="10"/>
      <c r="H264" s="10"/>
      <c r="I264" s="10"/>
      <c r="J264" s="10"/>
      <c r="K264" s="10"/>
      <c r="L264" s="10"/>
      <c r="M264" s="10"/>
    </row>
    <row r="265" spans="6:13">
      <c r="K265" s="6"/>
      <c r="L265" s="3"/>
      <c r="M265" s="3"/>
    </row>
    <row r="266" spans="6:13">
      <c r="K266" s="6"/>
      <c r="L266" s="3"/>
      <c r="M266" s="3"/>
    </row>
    <row r="267" spans="6:13">
      <c r="K267" s="6"/>
      <c r="L267" s="3"/>
      <c r="M267" s="3"/>
    </row>
    <row r="268" spans="6:13">
      <c r="K268" s="6"/>
      <c r="L268" s="3"/>
      <c r="M268" s="3"/>
    </row>
    <row r="269" spans="6:13">
      <c r="K269" s="6"/>
      <c r="L269" s="3"/>
      <c r="M269" s="3"/>
    </row>
    <row r="270" spans="6:13">
      <c r="K270" s="6"/>
      <c r="L270" s="3"/>
      <c r="M270" s="3"/>
    </row>
    <row r="271" spans="6:13">
      <c r="K271" s="6"/>
      <c r="L271" s="3"/>
      <c r="M271" s="3"/>
    </row>
    <row r="272" spans="6:13">
      <c r="K272" s="6"/>
      <c r="L272" s="3"/>
      <c r="M272" s="3"/>
    </row>
    <row r="273" spans="11:13">
      <c r="K273" s="6"/>
      <c r="L273" s="3"/>
      <c r="M273" s="3"/>
    </row>
    <row r="274" spans="11:13">
      <c r="K274" s="6"/>
      <c r="L274" s="3"/>
      <c r="M274" s="3"/>
    </row>
    <row r="275" spans="11:13">
      <c r="K275" s="6"/>
      <c r="L275" s="3"/>
      <c r="M275" s="3"/>
    </row>
    <row r="276" spans="11:13">
      <c r="K276" s="6"/>
      <c r="L276" s="3"/>
      <c r="M276" s="3"/>
    </row>
    <row r="277" spans="11:13">
      <c r="K277" s="3"/>
      <c r="L277" s="3"/>
      <c r="M277" s="3"/>
    </row>
    <row r="278" spans="11:13">
      <c r="K278" s="3"/>
    </row>
    <row r="279" spans="11:13">
      <c r="K279" s="3"/>
    </row>
    <row r="280" spans="11:13">
      <c r="K280" s="3"/>
    </row>
    <row r="281" spans="11:13">
      <c r="K281" s="6"/>
    </row>
    <row r="282" spans="11:13">
      <c r="K282" s="6"/>
      <c r="L282" s="3"/>
      <c r="M282" s="3"/>
    </row>
    <row r="283" spans="11:13">
      <c r="K283" s="6"/>
      <c r="L283" s="3"/>
      <c r="M283" s="3"/>
    </row>
    <row r="284" spans="11:13">
      <c r="K284" s="6"/>
      <c r="L284" s="3"/>
      <c r="M284" s="3"/>
    </row>
    <row r="293" spans="6:13">
      <c r="K293" s="9"/>
      <c r="L293" s="9"/>
      <c r="M293" s="9"/>
    </row>
    <row r="294" spans="6:13">
      <c r="K294" s="11"/>
      <c r="L294" s="3"/>
      <c r="M294" s="3"/>
    </row>
    <row r="295" spans="6:13">
      <c r="K295" s="3"/>
      <c r="L295" s="3"/>
      <c r="M295" s="3"/>
    </row>
    <row r="296" spans="6:13">
      <c r="K296" s="3"/>
    </row>
    <row r="297" spans="6:13">
      <c r="K297" s="9"/>
      <c r="L297" s="9"/>
      <c r="M297" s="9"/>
    </row>
    <row r="298" spans="6:13">
      <c r="F298" s="9"/>
      <c r="G298" s="9"/>
      <c r="H298" s="9"/>
      <c r="I298" s="9"/>
      <c r="J298" s="9"/>
    </row>
    <row r="299" spans="6:13">
      <c r="F299" s="10"/>
      <c r="G299" s="10"/>
      <c r="H299" s="10"/>
      <c r="I299" s="10"/>
      <c r="J299" s="10"/>
      <c r="K299" s="10"/>
      <c r="L299" s="10"/>
      <c r="M299" s="10"/>
    </row>
    <row r="300" spans="6:13">
      <c r="K300" s="6"/>
      <c r="L300" s="3"/>
      <c r="M300" s="3"/>
    </row>
    <row r="301" spans="6:13">
      <c r="K301" s="6"/>
      <c r="L301" s="3"/>
      <c r="M301" s="3"/>
    </row>
    <row r="302" spans="6:13">
      <c r="K302" s="6"/>
      <c r="L302" s="3"/>
      <c r="M302" s="3"/>
    </row>
    <row r="303" spans="6:13">
      <c r="K303" s="6"/>
      <c r="L303" s="3"/>
      <c r="M303" s="3"/>
    </row>
    <row r="304" spans="6:13">
      <c r="K304" s="6"/>
      <c r="L304" s="3"/>
      <c r="M304" s="3"/>
    </row>
    <row r="305" spans="11:13">
      <c r="K305" s="6"/>
      <c r="L305" s="3"/>
      <c r="M305" s="3"/>
    </row>
    <row r="306" spans="11:13">
      <c r="K306" s="6"/>
      <c r="L306" s="3"/>
      <c r="M306" s="3"/>
    </row>
    <row r="307" spans="11:13">
      <c r="K307" s="6"/>
      <c r="L307" s="3"/>
      <c r="M307" s="3"/>
    </row>
    <row r="308" spans="11:13">
      <c r="K308" s="6"/>
      <c r="L308" s="3"/>
      <c r="M308" s="3"/>
    </row>
    <row r="309" spans="11:13">
      <c r="K309" s="6"/>
      <c r="L309" s="3"/>
      <c r="M309" s="3"/>
    </row>
    <row r="310" spans="11:13">
      <c r="K310" s="6"/>
      <c r="L310" s="3"/>
      <c r="M310" s="3"/>
    </row>
    <row r="311" spans="11:13">
      <c r="K311" s="6"/>
      <c r="L311" s="3"/>
      <c r="M311" s="3"/>
    </row>
    <row r="312" spans="11:13">
      <c r="K312" s="6"/>
      <c r="L312" s="3"/>
      <c r="M312" s="3"/>
    </row>
    <row r="313" spans="11:13">
      <c r="K313" s="6"/>
      <c r="L313" s="3"/>
      <c r="M313" s="3"/>
    </row>
    <row r="314" spans="11:13">
      <c r="K314" s="6"/>
      <c r="L314" s="3"/>
      <c r="M314" s="3"/>
    </row>
    <row r="315" spans="11:13">
      <c r="K315" s="6"/>
      <c r="L315" s="3"/>
      <c r="M315" s="3"/>
    </row>
    <row r="316" spans="11:13">
      <c r="K316" s="6"/>
      <c r="L316" s="3"/>
      <c r="M316" s="3"/>
    </row>
    <row r="317" spans="11:13">
      <c r="K317" s="6"/>
      <c r="L317" s="3"/>
      <c r="M317" s="3"/>
    </row>
    <row r="318" spans="11:13">
      <c r="L318" s="3"/>
      <c r="M318" s="3"/>
    </row>
    <row r="319" spans="11:13">
      <c r="K319" s="6"/>
      <c r="L319" s="3"/>
      <c r="M319" s="3"/>
    </row>
    <row r="320" spans="11:13">
      <c r="K320" s="3"/>
      <c r="L320" s="3"/>
      <c r="M320" s="3"/>
    </row>
    <row r="321" spans="6:13">
      <c r="K321" s="3"/>
    </row>
    <row r="322" spans="6:13">
      <c r="K322" s="3"/>
    </row>
    <row r="323" spans="6:13">
      <c r="K323" s="3"/>
    </row>
    <row r="324" spans="6:13">
      <c r="K324" s="6"/>
    </row>
    <row r="325" spans="6:13">
      <c r="K325" s="6"/>
      <c r="L325" s="3"/>
      <c r="M325" s="3"/>
    </row>
    <row r="326" spans="6:13">
      <c r="K326" s="6"/>
      <c r="L326" s="3"/>
      <c r="M326" s="3"/>
    </row>
    <row r="327" spans="6:13">
      <c r="K327" s="6"/>
      <c r="L327" s="3"/>
      <c r="M327" s="3"/>
    </row>
    <row r="328" spans="6:13">
      <c r="F328" s="4"/>
      <c r="G328" s="4"/>
      <c r="H328" s="4"/>
      <c r="I328" s="4"/>
      <c r="J328" s="4"/>
    </row>
    <row r="329" spans="6:13">
      <c r="F329" s="4"/>
      <c r="G329" s="4"/>
      <c r="H329" s="4"/>
      <c r="I329" s="4"/>
      <c r="J329" s="4"/>
    </row>
    <row r="330" spans="6:13">
      <c r="F330" s="4"/>
      <c r="G330" s="4"/>
      <c r="H330" s="4"/>
      <c r="I330" s="4"/>
      <c r="J330" s="4"/>
    </row>
    <row r="331" spans="6:13">
      <c r="F331" s="4"/>
      <c r="G331" s="4"/>
      <c r="H331" s="4"/>
      <c r="I331" s="4"/>
      <c r="J331" s="4"/>
    </row>
    <row r="332" spans="6:13">
      <c r="K332" s="7"/>
      <c r="L332" s="3"/>
      <c r="M332" s="3"/>
    </row>
    <row r="333" spans="6:13">
      <c r="K333" s="7"/>
      <c r="L333" s="3"/>
      <c r="M333" s="3"/>
    </row>
    <row r="334" spans="6:13">
      <c r="F334" s="8"/>
      <c r="G334" s="8"/>
      <c r="H334" s="8"/>
      <c r="I334" s="8"/>
      <c r="J334" s="8"/>
    </row>
    <row r="335" spans="6:13">
      <c r="K335" s="9"/>
      <c r="L335" s="9"/>
      <c r="M335" s="9"/>
    </row>
    <row r="336" spans="6:13">
      <c r="K336" s="9"/>
      <c r="L336" s="9"/>
      <c r="M336" s="9"/>
    </row>
    <row r="337" spans="6:13">
      <c r="K337" s="9"/>
      <c r="L337" s="9"/>
      <c r="M337" s="9"/>
    </row>
    <row r="338" spans="6:13">
      <c r="F338" s="10"/>
      <c r="G338" s="10"/>
      <c r="H338" s="10"/>
      <c r="I338" s="10"/>
      <c r="J338" s="10"/>
      <c r="K338" s="10"/>
      <c r="L338" s="10"/>
      <c r="M338" s="10"/>
    </row>
    <row r="339" spans="6:13">
      <c r="K339" s="6"/>
      <c r="L339" s="3"/>
      <c r="M339" s="3"/>
    </row>
    <row r="340" spans="6:13">
      <c r="K340" s="6"/>
      <c r="L340" s="3"/>
      <c r="M340" s="3"/>
    </row>
    <row r="341" spans="6:13">
      <c r="K341" s="6"/>
      <c r="L341" s="3"/>
      <c r="M341" s="3"/>
    </row>
    <row r="342" spans="6:13">
      <c r="K342" s="6"/>
      <c r="L342" s="3"/>
      <c r="M342" s="3"/>
    </row>
    <row r="343" spans="6:13">
      <c r="K343" s="6"/>
      <c r="L343" s="3"/>
      <c r="M343" s="3"/>
    </row>
    <row r="344" spans="6:13">
      <c r="K344" s="6"/>
      <c r="L344" s="3"/>
      <c r="M344" s="3"/>
    </row>
    <row r="345" spans="6:13">
      <c r="K345" s="6"/>
      <c r="L345" s="3"/>
      <c r="M345" s="3"/>
    </row>
    <row r="346" spans="6:13">
      <c r="K346" s="6"/>
      <c r="L346" s="3"/>
      <c r="M346" s="3"/>
    </row>
    <row r="347" spans="6:13">
      <c r="K347" s="6"/>
      <c r="L347" s="3"/>
      <c r="M347" s="3"/>
    </row>
    <row r="348" spans="6:13">
      <c r="K348" s="9"/>
      <c r="L348" s="9"/>
      <c r="M348" s="9"/>
    </row>
    <row r="349" spans="6:13">
      <c r="K349" s="6"/>
      <c r="L349" s="3"/>
      <c r="M349" s="3"/>
    </row>
    <row r="350" spans="6:13">
      <c r="K350" s="6"/>
    </row>
    <row r="351" spans="6:13">
      <c r="K351" s="3"/>
      <c r="L351" s="3"/>
      <c r="M351" s="3"/>
    </row>
    <row r="352" spans="6:13">
      <c r="K352" s="3"/>
    </row>
    <row r="353" spans="6:13">
      <c r="K353" s="3"/>
    </row>
    <row r="354" spans="6:13">
      <c r="K354" s="6"/>
    </row>
    <row r="355" spans="6:13">
      <c r="K355" s="6"/>
    </row>
    <row r="356" spans="6:13">
      <c r="K356" s="6"/>
      <c r="L356" s="3"/>
      <c r="M356" s="3"/>
    </row>
    <row r="361" spans="6:13" ht="18.75" customHeight="1"/>
    <row r="363" spans="6:13">
      <c r="K363" s="9"/>
      <c r="L363" s="9"/>
      <c r="M363" s="9"/>
    </row>
    <row r="364" spans="6:13">
      <c r="K364" s="7"/>
      <c r="L364" s="3"/>
      <c r="M364" s="3"/>
    </row>
    <row r="365" spans="6:13">
      <c r="F365" s="8"/>
      <c r="G365" s="8"/>
      <c r="H365" s="8"/>
      <c r="I365" s="8"/>
      <c r="J365" s="8"/>
    </row>
    <row r="366" spans="6:13">
      <c r="K366" s="9"/>
      <c r="L366" s="9"/>
      <c r="M366" s="9"/>
    </row>
    <row r="367" spans="6:13">
      <c r="K367" s="9"/>
      <c r="L367" s="9"/>
      <c r="M367" s="9"/>
    </row>
    <row r="368" spans="6:13">
      <c r="K368" s="9"/>
      <c r="L368" s="9"/>
      <c r="M368" s="9"/>
    </row>
    <row r="369" spans="6:13">
      <c r="F369" s="10"/>
      <c r="G369" s="10"/>
      <c r="H369" s="10"/>
      <c r="I369" s="10"/>
      <c r="J369" s="10"/>
      <c r="K369" s="10"/>
      <c r="L369" s="10"/>
      <c r="M369" s="10"/>
    </row>
    <row r="370" spans="6:13">
      <c r="K370" s="6"/>
      <c r="L370" s="3"/>
      <c r="M370" s="3"/>
    </row>
    <row r="371" spans="6:13">
      <c r="K371" s="6"/>
      <c r="L371" s="3"/>
      <c r="M371" s="3"/>
    </row>
    <row r="372" spans="6:13">
      <c r="L372" s="3"/>
      <c r="M372" s="3"/>
    </row>
    <row r="373" spans="6:13">
      <c r="L373" s="3"/>
      <c r="M373" s="3"/>
    </row>
    <row r="374" spans="6:13">
      <c r="L374" s="3"/>
      <c r="M374" s="3"/>
    </row>
    <row r="375" spans="6:13">
      <c r="L375" s="3"/>
      <c r="M375" s="3"/>
    </row>
    <row r="376" spans="6:13">
      <c r="L376" s="3"/>
      <c r="M376" s="3"/>
    </row>
    <row r="377" spans="6:13">
      <c r="L377" s="3"/>
      <c r="M377" s="3"/>
    </row>
    <row r="378" spans="6:13">
      <c r="L378" s="3"/>
      <c r="M378" s="3"/>
    </row>
    <row r="379" spans="6:13">
      <c r="K379" s="6"/>
      <c r="L379" s="3"/>
      <c r="M379" s="3"/>
    </row>
    <row r="380" spans="6:13">
      <c r="K380" s="6"/>
      <c r="L380" s="3"/>
      <c r="M380" s="3"/>
    </row>
    <row r="381" spans="6:13">
      <c r="K381" s="6"/>
      <c r="L381" s="3"/>
      <c r="M381" s="3"/>
    </row>
    <row r="382" spans="6:13">
      <c r="K382" s="6"/>
      <c r="L382" s="3"/>
      <c r="M382" s="3"/>
    </row>
    <row r="383" spans="6:13">
      <c r="K383" s="6"/>
      <c r="L383" s="3"/>
      <c r="M383" s="3"/>
    </row>
    <row r="384" spans="6: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dataConsolidate/>
  <mergeCells count="196">
    <mergeCell ref="N16:S18"/>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W16:W18"/>
    <mergeCell ref="A110:A112"/>
    <mergeCell ref="M115:N115"/>
    <mergeCell ref="M116:N116"/>
    <mergeCell ref="M117:N117"/>
    <mergeCell ref="M118:N118"/>
    <mergeCell ref="A16:A18"/>
    <mergeCell ref="B16:B18"/>
    <mergeCell ref="C16:C18"/>
    <mergeCell ref="V16:V18"/>
    <mergeCell ref="D17:D18"/>
    <mergeCell ref="E17:E18"/>
    <mergeCell ref="F17:F18"/>
    <mergeCell ref="G17:G18"/>
    <mergeCell ref="H17:H18"/>
    <mergeCell ref="I17:I18"/>
    <mergeCell ref="J17:J18"/>
    <mergeCell ref="L16:L18"/>
    <mergeCell ref="M16:M18"/>
    <mergeCell ref="T16:T18"/>
    <mergeCell ref="U16:U18"/>
    <mergeCell ref="D16:F16"/>
    <mergeCell ref="G16:J16"/>
    <mergeCell ref="K16:K18"/>
    <mergeCell ref="M146:N146"/>
    <mergeCell ref="M147:N147"/>
    <mergeCell ref="M148:N148"/>
    <mergeCell ref="M149:N149"/>
    <mergeCell ref="M150:N150"/>
    <mergeCell ref="M151:N151"/>
    <mergeCell ref="M152:N152"/>
    <mergeCell ref="M153:N153"/>
    <mergeCell ref="M154:N154"/>
    <mergeCell ref="M155:N155"/>
    <mergeCell ref="M156:N156"/>
    <mergeCell ref="M157:N157"/>
    <mergeCell ref="M158:N158"/>
    <mergeCell ref="M159:N159"/>
    <mergeCell ref="M160:N160"/>
    <mergeCell ref="M161:N161"/>
    <mergeCell ref="M162:N162"/>
    <mergeCell ref="M163:N163"/>
    <mergeCell ref="M164:N164"/>
    <mergeCell ref="M165:N165"/>
    <mergeCell ref="M166:N166"/>
    <mergeCell ref="M167:N167"/>
    <mergeCell ref="B170:B171"/>
    <mergeCell ref="C170:C171"/>
    <mergeCell ref="D170:D171"/>
    <mergeCell ref="G170:G171"/>
    <mergeCell ref="B172:B179"/>
    <mergeCell ref="D182:H182"/>
    <mergeCell ref="J182:L182"/>
    <mergeCell ref="M182:O182"/>
    <mergeCell ref="P182:R182"/>
    <mergeCell ref="A190:A191"/>
    <mergeCell ref="B190:C191"/>
    <mergeCell ref="D190:F190"/>
    <mergeCell ref="G190:G191"/>
    <mergeCell ref="H190:H191"/>
    <mergeCell ref="I190:J191"/>
    <mergeCell ref="K190:Q191"/>
    <mergeCell ref="R190:T191"/>
    <mergeCell ref="I192:J192"/>
    <mergeCell ref="R192:T192"/>
    <mergeCell ref="I193:J193"/>
    <mergeCell ref="R193:T193"/>
    <mergeCell ref="I194:J194"/>
    <mergeCell ref="R194:T194"/>
    <mergeCell ref="I195:J195"/>
    <mergeCell ref="R195:T195"/>
    <mergeCell ref="I196:J196"/>
    <mergeCell ref="R196:T196"/>
    <mergeCell ref="K192:Q192"/>
    <mergeCell ref="K193:Q193"/>
    <mergeCell ref="K194:Q194"/>
    <mergeCell ref="K195:Q195"/>
    <mergeCell ref="K196:Q196"/>
    <mergeCell ref="I197:J197"/>
    <mergeCell ref="R197:T197"/>
    <mergeCell ref="I198:J198"/>
    <mergeCell ref="R198:T198"/>
    <mergeCell ref="I199:J199"/>
    <mergeCell ref="R199:T199"/>
    <mergeCell ref="I200:J200"/>
    <mergeCell ref="R200:T200"/>
    <mergeCell ref="I201:J201"/>
    <mergeCell ref="R201:T201"/>
    <mergeCell ref="K197:Q197"/>
    <mergeCell ref="K198:Q198"/>
    <mergeCell ref="K199:Q199"/>
    <mergeCell ref="K200:Q200"/>
    <mergeCell ref="K201:Q201"/>
    <mergeCell ref="I202:J202"/>
    <mergeCell ref="R202:T202"/>
    <mergeCell ref="I203:J203"/>
    <mergeCell ref="R203:T203"/>
    <mergeCell ref="I204:J204"/>
    <mergeCell ref="R204:T204"/>
    <mergeCell ref="I205:J205"/>
    <mergeCell ref="R205:T205"/>
    <mergeCell ref="I206:J206"/>
    <mergeCell ref="R206:T206"/>
    <mergeCell ref="K202:Q202"/>
    <mergeCell ref="K203:Q203"/>
    <mergeCell ref="K204:Q204"/>
    <mergeCell ref="K205:Q205"/>
    <mergeCell ref="K206:Q206"/>
    <mergeCell ref="I207:J207"/>
    <mergeCell ref="R207:T207"/>
    <mergeCell ref="I208:J208"/>
    <mergeCell ref="R208:T208"/>
    <mergeCell ref="I209:J209"/>
    <mergeCell ref="R209:T209"/>
    <mergeCell ref="I210:J210"/>
    <mergeCell ref="R210:T210"/>
    <mergeCell ref="I211:J211"/>
    <mergeCell ref="R211:T211"/>
    <mergeCell ref="K207:Q207"/>
    <mergeCell ref="K208:Q208"/>
    <mergeCell ref="K209:Q209"/>
    <mergeCell ref="K210:Q210"/>
    <mergeCell ref="K211:Q211"/>
    <mergeCell ref="I212:J212"/>
    <mergeCell ref="R212:T212"/>
    <mergeCell ref="I213:J213"/>
    <mergeCell ref="R213:T213"/>
    <mergeCell ref="I214:J214"/>
    <mergeCell ref="R214:T214"/>
    <mergeCell ref="I215:J215"/>
    <mergeCell ref="R215:T215"/>
    <mergeCell ref="I216:J216"/>
    <mergeCell ref="R216:T216"/>
    <mergeCell ref="K212:Q212"/>
    <mergeCell ref="K213:Q213"/>
    <mergeCell ref="K214:Q214"/>
    <mergeCell ref="K215:Q215"/>
    <mergeCell ref="K216:Q216"/>
    <mergeCell ref="I217:J217"/>
    <mergeCell ref="R217:T217"/>
    <mergeCell ref="I218:J218"/>
    <mergeCell ref="R218:T218"/>
    <mergeCell ref="I219:J219"/>
    <mergeCell ref="R219:T219"/>
    <mergeCell ref="I220:J220"/>
    <mergeCell ref="R220:T220"/>
    <mergeCell ref="I221:J221"/>
    <mergeCell ref="R221:T221"/>
    <mergeCell ref="K217:Q217"/>
    <mergeCell ref="K218:Q218"/>
    <mergeCell ref="K219:Q219"/>
    <mergeCell ref="K220:Q220"/>
    <mergeCell ref="K221:Q221"/>
    <mergeCell ref="I222:J222"/>
    <mergeCell ref="R222:T222"/>
    <mergeCell ref="I223:J223"/>
    <mergeCell ref="R223:T223"/>
    <mergeCell ref="I224:J224"/>
    <mergeCell ref="R224:T224"/>
    <mergeCell ref="A229:D229"/>
    <mergeCell ref="F229:I229"/>
    <mergeCell ref="K229:M229"/>
    <mergeCell ref="O229:U229"/>
    <mergeCell ref="K222:Q222"/>
    <mergeCell ref="K223:Q223"/>
    <mergeCell ref="K224:Q224"/>
    <mergeCell ref="K225:Q225"/>
    <mergeCell ref="K226:Q226"/>
    <mergeCell ref="K227:Q227"/>
    <mergeCell ref="A234:D234"/>
    <mergeCell ref="F234:I234"/>
    <mergeCell ref="K234:M234"/>
    <mergeCell ref="O234:U234"/>
    <mergeCell ref="I225:J225"/>
    <mergeCell ref="R225:T225"/>
    <mergeCell ref="I226:J226"/>
    <mergeCell ref="R226:T226"/>
    <mergeCell ref="I227:J227"/>
    <mergeCell ref="R227:T227"/>
  </mergeCells>
  <conditionalFormatting sqref="Y146:AH150 Y153:AH171 AF151:AH152">
    <cfRule type="cellIs" dxfId="262" priority="5" operator="greaterThan">
      <formula>0</formula>
    </cfRule>
  </conditionalFormatting>
  <conditionalFormatting sqref="AN117:AY124">
    <cfRule type="cellIs" dxfId="261" priority="4" operator="greaterThan">
      <formula>0</formula>
    </cfRule>
  </conditionalFormatting>
  <conditionalFormatting sqref="AN127:AU134">
    <cfRule type="cellIs" dxfId="260" priority="3" operator="greaterThan">
      <formula>0</formula>
    </cfRule>
  </conditionalFormatting>
  <conditionalFormatting sqref="AN137:AU144">
    <cfRule type="cellIs" dxfId="259" priority="2" operator="greaterThan">
      <formula>0</formula>
    </cfRule>
  </conditionalFormatting>
  <conditionalFormatting sqref="Y117:AJ124">
    <cfRule type="cellIs" dxfId="258" priority="8" operator="greaterThan">
      <formula>0</formula>
    </cfRule>
  </conditionalFormatting>
  <conditionalFormatting sqref="Y127:AF134">
    <cfRule type="cellIs" dxfId="257" priority="7" operator="greaterThan">
      <formula>0</formula>
    </cfRule>
  </conditionalFormatting>
  <conditionalFormatting sqref="Y137:AF144">
    <cfRule type="cellIs" dxfId="256" priority="6" operator="greaterThan">
      <formula>0</formula>
    </cfRule>
  </conditionalFormatting>
  <conditionalFormatting sqref="Y152:AE152">
    <cfRule type="cellIs" dxfId="255" priority="1" operator="greaterThan">
      <formula>0</formula>
    </cfRule>
  </conditionalFormatting>
  <dataValidations count="7">
    <dataValidation type="list" allowBlank="1" showInputMessage="1" showErrorMessage="1" sqref="O140:O145 O117:O138" xr:uid="{00000000-0002-0000-0D00-000000000000}">
      <formula1>"kg, cây"</formula1>
    </dataValidation>
    <dataValidation type="list" allowBlank="1" showInputMessage="1" showErrorMessage="1" sqref="O166:O167" xr:uid="{00000000-0002-0000-0D00-000001000000}">
      <formula1>"kg, cây 6 mét, cây 2.5 mét, cây 3 mét"</formula1>
    </dataValidation>
    <dataValidation type="list" allowBlank="1" showInputMessage="1" showErrorMessage="1" sqref="J116" xr:uid="{00000000-0002-0000-0D00-000002000000}">
      <formula1>"tròn, hộp, la"</formula1>
    </dataValidation>
    <dataValidation type="list" allowBlank="1" showInputMessage="1" showErrorMessage="1" sqref="H116:H167" xr:uid="{00000000-0002-0000-0D00-000003000000}">
      <formula1>"sắt đen, sắt trắng, sắt kẽm, nhôm"</formula1>
    </dataValidation>
    <dataValidation type="list" allowBlank="1" showInputMessage="1" showErrorMessage="1" sqref="J166:J167 J150:J151 J158:J160 J146:J147" xr:uid="{00000000-0002-0000-0D00-000004000000}">
      <formula1>"ống, hộp, tròn đặc, la dẹt,V"</formula1>
    </dataValidation>
    <dataValidation type="list" allowBlank="1" showInputMessage="1" showErrorMessage="1" sqref="J152:J157 J161:J165 J148:J149 J139" xr:uid="{00000000-0002-0000-0D00-000005000000}">
      <formula1>"ống, hộp,vuông, tròn đặc, la dẹt,V"</formula1>
    </dataValidation>
    <dataValidation type="list" allowBlank="1" showInputMessage="1" showErrorMessage="1" sqref="J140:J145 J117:J138" xr:uid="{00000000-0002-0000-0D00-000006000000}">
      <formula1>"Ống, Hộp,Vuông, Tròn Đặc, La Dẹt,V"</formula1>
    </dataValidation>
  </dataValidations>
  <printOptions horizontalCentered="1"/>
  <pageMargins left="0.2" right="0.2" top="0.25" bottom="0.25" header="0.3" footer="0.3"/>
  <pageSetup paperSize="9" scale="77" orientation="landscape" r:id="rId1"/>
  <rowBreaks count="2" manualBreakCount="2">
    <brk id="112" max="16383" man="1"/>
    <brk id="234" max="50" man="1"/>
  </rowBreaks>
  <colBreaks count="1" manualBreakCount="1">
    <brk id="20" max="104857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BI418"/>
  <sheetViews>
    <sheetView view="pageBreakPreview" zoomScale="60" zoomScaleNormal="70" workbookViewId="0">
      <selection activeCell="J125" sqref="J125"/>
    </sheetView>
  </sheetViews>
  <sheetFormatPr defaultColWidth="9" defaultRowHeight="13.2" outlineLevelRow="2"/>
  <cols>
    <col min="1" max="1" width="3.1796875" style="4" customWidth="1"/>
    <col min="2" max="2" width="21.90625"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842"/>
      <c r="D1" s="842"/>
      <c r="E1" s="842"/>
      <c r="F1" s="842"/>
      <c r="G1" s="842"/>
      <c r="H1" s="842"/>
      <c r="I1" s="51"/>
      <c r="J1" s="51"/>
      <c r="K1" s="51"/>
      <c r="L1" s="51"/>
      <c r="M1" s="51"/>
    </row>
    <row r="2" spans="1:23" ht="18.899999999999999" customHeight="1">
      <c r="C2" s="842"/>
      <c r="D2" s="842"/>
      <c r="E2" s="250"/>
      <c r="F2" s="842"/>
      <c r="G2" s="842"/>
      <c r="H2" s="842"/>
      <c r="I2" s="50"/>
      <c r="J2" s="50"/>
      <c r="K2" s="50"/>
      <c r="L2" s="50"/>
      <c r="M2" s="50"/>
      <c r="Q2" s="49"/>
    </row>
    <row r="3" spans="1:23" ht="18.899999999999999" customHeight="1">
      <c r="C3" s="842"/>
      <c r="D3" s="842"/>
      <c r="E3" s="842"/>
      <c r="F3" s="842"/>
      <c r="G3" s="842"/>
      <c r="H3" s="842"/>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843"/>
      <c r="F7" s="29"/>
      <c r="G7" s="68"/>
      <c r="H7" s="68"/>
      <c r="I7" s="71"/>
      <c r="J7" s="71"/>
      <c r="K7" s="71"/>
      <c r="L7" s="88"/>
      <c r="M7" s="71"/>
      <c r="N7" s="56"/>
      <c r="O7" s="56"/>
      <c r="P7" s="251"/>
      <c r="Q7" s="14"/>
      <c r="R7" s="1214"/>
      <c r="S7" s="1215"/>
      <c r="T7" s="844"/>
    </row>
    <row r="8" spans="1:23" ht="15.9" customHeight="1">
      <c r="A8" s="1227"/>
      <c r="B8" s="1228"/>
      <c r="C8" s="1228"/>
      <c r="D8" s="1229"/>
      <c r="E8" s="843"/>
      <c r="F8" s="29"/>
      <c r="G8" s="68"/>
      <c r="H8" s="68"/>
      <c r="I8" s="71"/>
      <c r="J8" s="71"/>
      <c r="K8" s="71"/>
      <c r="L8" s="88"/>
      <c r="M8" s="71"/>
      <c r="N8" s="56"/>
      <c r="O8" s="56"/>
      <c r="P8" s="251"/>
      <c r="Q8" s="14"/>
      <c r="R8" s="557"/>
      <c r="S8" s="558"/>
      <c r="T8" s="845"/>
    </row>
    <row r="9" spans="1:23" ht="15.9" customHeight="1">
      <c r="A9" s="1227"/>
      <c r="B9" s="1228"/>
      <c r="C9" s="1228"/>
      <c r="D9" s="1229"/>
      <c r="E9" s="30"/>
      <c r="F9" s="31"/>
      <c r="G9" s="69"/>
      <c r="H9" s="69"/>
      <c r="I9" s="71"/>
      <c r="J9" s="71"/>
      <c r="K9" s="71"/>
      <c r="L9" s="88"/>
      <c r="M9" s="71"/>
      <c r="N9" s="56"/>
      <c r="O9" s="56"/>
      <c r="P9" s="251"/>
      <c r="Q9" s="14"/>
      <c r="R9" s="1214"/>
      <c r="S9" s="1215"/>
      <c r="T9" s="845"/>
    </row>
    <row r="10" spans="1:23" ht="15.9" customHeight="1">
      <c r="A10" s="1227"/>
      <c r="B10" s="1228"/>
      <c r="C10" s="1228"/>
      <c r="D10" s="1229"/>
      <c r="E10" s="32"/>
      <c r="F10" s="33"/>
      <c r="G10" s="252"/>
      <c r="H10" s="252"/>
      <c r="I10" s="80"/>
      <c r="J10" s="1450"/>
      <c r="K10" s="1450"/>
      <c r="L10" s="847"/>
      <c r="M10" s="848"/>
      <c r="N10" s="56"/>
      <c r="O10" s="56"/>
      <c r="P10" s="251"/>
      <c r="Q10" s="14"/>
      <c r="R10" s="1214"/>
      <c r="S10" s="1215"/>
      <c r="T10" s="845"/>
    </row>
    <row r="11" spans="1:23" ht="15.9" customHeight="1">
      <c r="A11" s="1227"/>
      <c r="B11" s="1228"/>
      <c r="C11" s="1228"/>
      <c r="D11" s="1229"/>
      <c r="E11" s="34"/>
      <c r="F11" s="33"/>
      <c r="G11" s="81"/>
      <c r="H11" s="81"/>
      <c r="I11" s="438"/>
      <c r="J11" s="1236"/>
      <c r="K11" s="1236"/>
      <c r="L11" s="89"/>
      <c r="M11" s="82"/>
      <c r="N11" s="56"/>
      <c r="O11" s="56"/>
      <c r="P11" s="251"/>
      <c r="Q11" s="14"/>
      <c r="R11" s="1214"/>
      <c r="S11" s="1215"/>
      <c r="T11" s="845"/>
    </row>
    <row r="12" spans="1:23" ht="15.9" customHeight="1">
      <c r="A12" s="1227"/>
      <c r="B12" s="1228"/>
      <c r="C12" s="1228"/>
      <c r="D12" s="1229"/>
      <c r="E12" s="34"/>
      <c r="F12" s="33"/>
      <c r="G12" s="80"/>
      <c r="H12" s="80"/>
      <c r="I12" s="83"/>
      <c r="J12" s="1236"/>
      <c r="K12" s="1236"/>
      <c r="L12" s="89"/>
      <c r="M12" s="82"/>
      <c r="N12" s="56"/>
      <c r="O12" s="56"/>
      <c r="P12" s="251"/>
      <c r="Q12" s="14"/>
      <c r="R12" s="1214"/>
      <c r="S12" s="1215"/>
      <c r="T12" s="845"/>
    </row>
    <row r="13" spans="1:23" ht="15.9" customHeight="1">
      <c r="A13" s="1227"/>
      <c r="B13" s="1228"/>
      <c r="C13" s="1228"/>
      <c r="D13" s="1229"/>
      <c r="E13" s="35"/>
      <c r="F13" s="33"/>
      <c r="G13" s="46"/>
      <c r="H13" s="1216"/>
      <c r="I13" s="1216"/>
      <c r="J13" s="1216"/>
      <c r="K13" s="57"/>
      <c r="L13" s="90"/>
      <c r="M13" s="57"/>
      <c r="N13" s="56"/>
      <c r="O13" s="56"/>
      <c r="P13" s="251"/>
      <c r="Q13" s="14"/>
      <c r="R13" s="1217"/>
      <c r="S13" s="1218"/>
      <c r="T13" s="845"/>
    </row>
    <row r="14" spans="1:23" ht="15.9" customHeight="1">
      <c r="A14" s="1227"/>
      <c r="B14" s="1228"/>
      <c r="C14" s="1228"/>
      <c r="D14" s="1229"/>
      <c r="E14" s="36"/>
      <c r="F14" s="37"/>
      <c r="G14" s="26"/>
      <c r="H14" s="40"/>
      <c r="I14" s="38"/>
      <c r="J14" s="41"/>
      <c r="K14" s="24"/>
      <c r="L14" s="42"/>
      <c r="M14" s="91"/>
      <c r="N14" s="56"/>
      <c r="O14" s="56"/>
      <c r="P14" s="251"/>
      <c r="Q14" s="14"/>
      <c r="R14" s="1214"/>
      <c r="S14" s="1215"/>
      <c r="T14" s="845"/>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849"/>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850"/>
      <c r="U19" s="126"/>
      <c r="V19" s="95"/>
      <c r="W19" s="95"/>
    </row>
    <row r="20" spans="1:23" s="5" customFormat="1" ht="20.100000000000001" customHeight="1" outlineLevel="1">
      <c r="A20" s="17"/>
      <c r="B20" s="439"/>
      <c r="C20" s="440"/>
      <c r="D20" s="43"/>
      <c r="E20" s="43"/>
      <c r="F20" s="65"/>
      <c r="G20" s="441"/>
      <c r="H20" s="441"/>
      <c r="I20" s="441"/>
      <c r="J20" s="441"/>
      <c r="K20" s="100"/>
      <c r="L20" s="92"/>
      <c r="M20" s="127"/>
      <c r="N20" s="256"/>
      <c r="O20" s="257"/>
      <c r="P20" s="245"/>
      <c r="Q20" s="257"/>
      <c r="R20" s="257"/>
      <c r="S20" s="257"/>
      <c r="T20" s="129"/>
      <c r="U20" s="128"/>
      <c r="V20" s="96"/>
      <c r="W20" s="97"/>
    </row>
    <row r="21" spans="1:23" s="5" customFormat="1" ht="20.100000000000001" customHeight="1" outlineLevel="1">
      <c r="A21" s="17"/>
      <c r="B21" s="64"/>
      <c r="C21" s="440"/>
      <c r="D21" s="43"/>
      <c r="E21" s="43"/>
      <c r="F21" s="65"/>
      <c r="G21" s="442"/>
      <c r="H21" s="442"/>
      <c r="I21" s="442"/>
      <c r="J21" s="442"/>
      <c r="K21" s="100"/>
      <c r="L21" s="92"/>
      <c r="M21" s="127"/>
      <c r="N21" s="256"/>
      <c r="O21" s="257"/>
      <c r="P21" s="245"/>
      <c r="Q21" s="257"/>
      <c r="R21" s="257"/>
      <c r="S21" s="257"/>
      <c r="T21" s="129"/>
      <c r="U21" s="128"/>
      <c r="V21" s="96"/>
      <c r="W21" s="97"/>
    </row>
    <row r="22" spans="1:23" s="5" customFormat="1" ht="20.100000000000001" customHeight="1" outlineLevel="1">
      <c r="A22" s="17"/>
      <c r="B22" s="64"/>
      <c r="C22" s="440"/>
      <c r="D22" s="43"/>
      <c r="E22" s="43"/>
      <c r="F22" s="65"/>
      <c r="G22" s="442"/>
      <c r="H22" s="442"/>
      <c r="I22" s="442"/>
      <c r="J22" s="442"/>
      <c r="K22" s="100"/>
      <c r="L22" s="92"/>
      <c r="M22" s="127"/>
      <c r="N22" s="256"/>
      <c r="O22" s="257"/>
      <c r="P22" s="245"/>
      <c r="Q22" s="257"/>
      <c r="R22" s="257"/>
      <c r="S22" s="257"/>
      <c r="T22" s="129"/>
      <c r="U22" s="128"/>
      <c r="V22" s="96"/>
      <c r="W22" s="97"/>
    </row>
    <row r="23" spans="1:23" s="5" customFormat="1" ht="20.100000000000001" customHeight="1" outlineLevel="1">
      <c r="A23" s="17"/>
      <c r="B23" s="64"/>
      <c r="C23" s="440"/>
      <c r="D23" s="43"/>
      <c r="E23" s="43"/>
      <c r="F23" s="65"/>
      <c r="G23" s="442"/>
      <c r="H23" s="442"/>
      <c r="I23" s="442"/>
      <c r="J23" s="442"/>
      <c r="K23" s="100"/>
      <c r="L23" s="92"/>
      <c r="M23" s="127"/>
      <c r="N23" s="256"/>
      <c r="O23" s="257"/>
      <c r="P23" s="245"/>
      <c r="Q23" s="257"/>
      <c r="R23" s="257"/>
      <c r="S23" s="257"/>
      <c r="T23" s="129"/>
      <c r="U23" s="128"/>
      <c r="V23" s="96"/>
      <c r="W23" s="97"/>
    </row>
    <row r="24" spans="1:23" s="5" customFormat="1" ht="20.100000000000001" customHeight="1" outlineLevel="1">
      <c r="A24" s="17"/>
      <c r="B24" s="64"/>
      <c r="C24" s="440"/>
      <c r="D24" s="43"/>
      <c r="E24" s="43"/>
      <c r="F24" s="65"/>
      <c r="G24" s="442"/>
      <c r="H24" s="442"/>
      <c r="I24" s="442"/>
      <c r="J24" s="909"/>
      <c r="K24" s="100"/>
      <c r="L24" s="92"/>
      <c r="M24" s="127"/>
      <c r="N24" s="256"/>
      <c r="O24" s="257"/>
      <c r="P24" s="245"/>
      <c r="Q24" s="257"/>
      <c r="R24" s="257"/>
      <c r="S24" s="257"/>
      <c r="T24" s="129"/>
      <c r="U24" s="128"/>
      <c r="V24" s="96"/>
      <c r="W24" s="97"/>
    </row>
    <row r="25" spans="1:23" s="5" customFormat="1" ht="20.100000000000001" customHeight="1" outlineLevel="1">
      <c r="A25" s="17"/>
      <c r="B25" s="64"/>
      <c r="C25" s="440"/>
      <c r="D25" s="43"/>
      <c r="E25" s="43"/>
      <c r="F25" s="65"/>
      <c r="G25" s="442"/>
      <c r="H25" s="442"/>
      <c r="I25" s="442"/>
      <c r="J25" s="909"/>
      <c r="K25" s="100"/>
      <c r="L25" s="92"/>
      <c r="M25" s="127"/>
      <c r="N25" s="256"/>
      <c r="O25" s="257"/>
      <c r="P25" s="245"/>
      <c r="Q25" s="257"/>
      <c r="R25" s="257"/>
      <c r="S25" s="257"/>
      <c r="T25" s="129"/>
      <c r="U25" s="128"/>
      <c r="V25" s="96"/>
      <c r="W25" s="97"/>
    </row>
    <row r="26" spans="1:23" s="5" customFormat="1" ht="20.100000000000001" customHeight="1" outlineLevel="1">
      <c r="A26" s="17"/>
      <c r="B26" s="64"/>
      <c r="C26" s="440"/>
      <c r="D26" s="43"/>
      <c r="E26" s="43"/>
      <c r="F26" s="65"/>
      <c r="G26" s="440"/>
      <c r="H26" s="440"/>
      <c r="I26" s="440"/>
      <c r="J26" s="909"/>
      <c r="K26" s="100"/>
      <c r="L26" s="92"/>
      <c r="M26" s="127"/>
      <c r="N26" s="256"/>
      <c r="O26" s="257"/>
      <c r="P26" s="245"/>
      <c r="Q26" s="257"/>
      <c r="R26" s="257"/>
      <c r="S26" s="257"/>
      <c r="T26" s="129"/>
      <c r="U26" s="128"/>
      <c r="V26" s="96"/>
      <c r="W26" s="97"/>
    </row>
    <row r="27" spans="1:23" s="5" customFormat="1" ht="20.100000000000001" customHeight="1" outlineLevel="1">
      <c r="A27" s="17"/>
      <c r="B27" s="64"/>
      <c r="C27" s="130"/>
      <c r="D27" s="43"/>
      <c r="E27" s="43"/>
      <c r="F27" s="65"/>
      <c r="G27" s="131"/>
      <c r="H27" s="853"/>
      <c r="I27" s="853"/>
      <c r="J27" s="85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853"/>
      <c r="I28" s="853"/>
      <c r="J28" s="85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853"/>
      <c r="I29" s="853"/>
      <c r="J29" s="85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853"/>
      <c r="I30" s="853"/>
      <c r="J30" s="85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853"/>
      <c r="I31" s="853"/>
      <c r="J31" s="85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853"/>
      <c r="I32" s="853"/>
      <c r="J32" s="85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853"/>
      <c r="I33" s="853"/>
      <c r="J33" s="85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853"/>
      <c r="I34" s="853"/>
      <c r="J34" s="85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853"/>
      <c r="I35" s="853"/>
      <c r="J35" s="85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853"/>
      <c r="I36" s="853"/>
      <c r="J36" s="85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853"/>
      <c r="I37" s="853"/>
      <c r="J37" s="85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853"/>
      <c r="I38" s="853"/>
      <c r="J38" s="85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853"/>
      <c r="I39" s="853"/>
      <c r="J39" s="85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853"/>
      <c r="I40" s="853"/>
      <c r="J40" s="85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853"/>
      <c r="I41" s="853"/>
      <c r="J41" s="85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853"/>
      <c r="I42" s="853"/>
      <c r="J42" s="85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853"/>
      <c r="I43" s="853"/>
      <c r="J43" s="85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853"/>
      <c r="I44" s="853"/>
      <c r="J44" s="85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853"/>
      <c r="I45" s="853"/>
      <c r="J45" s="85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853"/>
      <c r="I46" s="853"/>
      <c r="J46" s="85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853"/>
      <c r="I47" s="853"/>
      <c r="J47" s="85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853"/>
      <c r="I48" s="853"/>
      <c r="J48" s="85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853"/>
      <c r="I49" s="853"/>
      <c r="J49" s="85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853"/>
      <c r="I50" s="853"/>
      <c r="J50" s="85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853"/>
      <c r="I51" s="853"/>
      <c r="J51" s="85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853"/>
      <c r="I52" s="853"/>
      <c r="J52" s="85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853"/>
      <c r="I53" s="853"/>
      <c r="J53" s="85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853"/>
      <c r="I54" s="853"/>
      <c r="J54" s="85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853"/>
      <c r="I55" s="853"/>
      <c r="J55" s="85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853"/>
      <c r="I56" s="853"/>
      <c r="J56" s="85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853"/>
      <c r="I57" s="853"/>
      <c r="J57" s="85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853"/>
      <c r="I58" s="853"/>
      <c r="J58" s="85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853"/>
      <c r="I59" s="853"/>
      <c r="J59" s="85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853"/>
      <c r="I60" s="853"/>
      <c r="J60" s="85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853"/>
      <c r="I61" s="853"/>
      <c r="J61" s="85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853"/>
      <c r="I62" s="853"/>
      <c r="J62" s="85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853"/>
      <c r="I63" s="853"/>
      <c r="J63" s="85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853"/>
      <c r="I64" s="853"/>
      <c r="J64" s="85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853"/>
      <c r="I65" s="853"/>
      <c r="J65" s="85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853"/>
      <c r="I66" s="853"/>
      <c r="J66" s="85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853"/>
      <c r="I67" s="853"/>
      <c r="J67" s="85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853"/>
      <c r="I68" s="853"/>
      <c r="J68" s="85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853"/>
      <c r="I69" s="853"/>
      <c r="J69" s="85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853"/>
      <c r="I70" s="853"/>
      <c r="J70" s="85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853"/>
      <c r="I71" s="853"/>
      <c r="J71" s="85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853"/>
      <c r="I72" s="853"/>
      <c r="J72" s="85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853"/>
      <c r="I73" s="853"/>
      <c r="J73" s="85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853"/>
      <c r="I74" s="853"/>
      <c r="J74" s="85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853"/>
      <c r="I75" s="853"/>
      <c r="J75" s="85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853"/>
      <c r="I76" s="853"/>
      <c r="J76" s="85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853"/>
      <c r="I77" s="853"/>
      <c r="J77" s="85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853"/>
      <c r="I78" s="853"/>
      <c r="J78" s="85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853"/>
      <c r="I79" s="853"/>
      <c r="J79" s="85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853"/>
      <c r="I80" s="853"/>
      <c r="J80" s="85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853"/>
      <c r="I81" s="853"/>
      <c r="J81" s="85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853"/>
      <c r="I82" s="853"/>
      <c r="J82" s="85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853"/>
      <c r="I83" s="853"/>
      <c r="J83" s="85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853"/>
      <c r="I84" s="853"/>
      <c r="J84" s="85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853"/>
      <c r="I85" s="853"/>
      <c r="J85" s="85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853"/>
      <c r="I86" s="853"/>
      <c r="J86" s="85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853"/>
      <c r="I87" s="853"/>
      <c r="J87" s="85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853"/>
      <c r="I88" s="853"/>
      <c r="J88" s="85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853"/>
      <c r="I89" s="853"/>
      <c r="J89" s="85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853"/>
      <c r="I90" s="853"/>
      <c r="J90" s="85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853"/>
      <c r="I91" s="853"/>
      <c r="J91" s="85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853"/>
      <c r="I92" s="853"/>
      <c r="J92" s="85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853"/>
      <c r="I93" s="853"/>
      <c r="J93" s="85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853"/>
      <c r="I94" s="853"/>
      <c r="J94" s="85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853"/>
      <c r="I95" s="853"/>
      <c r="J95" s="85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853"/>
      <c r="I96" s="853"/>
      <c r="J96" s="85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853"/>
      <c r="I97" s="853"/>
      <c r="J97" s="85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853"/>
      <c r="I98" s="853"/>
      <c r="J98" s="85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853"/>
      <c r="I99" s="853"/>
      <c r="J99" s="85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853"/>
      <c r="I100" s="853"/>
      <c r="J100" s="85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853"/>
      <c r="I101" s="853"/>
      <c r="J101" s="85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853"/>
      <c r="I102" s="853"/>
      <c r="J102" s="85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853"/>
      <c r="I103" s="853"/>
      <c r="J103" s="85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853"/>
      <c r="I104" s="853"/>
      <c r="J104" s="85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853"/>
      <c r="I105" s="853"/>
      <c r="J105" s="85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853"/>
      <c r="I106" s="853"/>
      <c r="J106" s="85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853"/>
      <c r="I107" s="853"/>
      <c r="J107" s="85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853"/>
      <c r="I108" s="853"/>
      <c r="J108" s="85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853"/>
      <c r="I109" s="853"/>
      <c r="J109" s="85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854"/>
      <c r="D111" s="854"/>
      <c r="E111" s="854"/>
      <c r="F111" s="854"/>
      <c r="G111" s="854"/>
      <c r="H111" s="854"/>
      <c r="I111" s="854"/>
      <c r="J111" s="854"/>
      <c r="K111" s="854"/>
      <c r="L111" s="854"/>
      <c r="M111" s="854"/>
      <c r="N111" s="854"/>
      <c r="O111" s="854"/>
      <c r="P111" s="854"/>
      <c r="Q111" s="854"/>
      <c r="R111" s="854"/>
      <c r="S111" s="855"/>
      <c r="T111" s="260"/>
    </row>
    <row r="112" spans="1:23" s="5" customFormat="1" ht="20.25" customHeight="1" outlineLevel="1" thickBot="1">
      <c r="A112" s="1239"/>
      <c r="B112" s="78"/>
      <c r="C112" s="856"/>
      <c r="D112" s="856"/>
      <c r="E112" s="856"/>
      <c r="F112" s="856"/>
      <c r="G112" s="856"/>
      <c r="H112" s="856"/>
      <c r="I112" s="856"/>
      <c r="J112" s="856"/>
      <c r="K112" s="856"/>
      <c r="L112" s="856"/>
      <c r="M112" s="856"/>
      <c r="N112" s="856"/>
      <c r="O112" s="856"/>
      <c r="P112" s="856"/>
      <c r="Q112" s="856"/>
      <c r="R112" s="856"/>
      <c r="S112" s="857"/>
      <c r="T112" s="99"/>
    </row>
    <row r="113" spans="1:52" s="5" customFormat="1" ht="17.25" customHeight="1" outlineLevel="1">
      <c r="A113" s="53"/>
      <c r="B113" s="54"/>
      <c r="C113" s="858"/>
      <c r="D113" s="858"/>
      <c r="E113" s="858"/>
      <c r="F113" s="858"/>
      <c r="G113" s="858"/>
      <c r="H113" s="858"/>
      <c r="I113" s="858"/>
      <c r="J113" s="858"/>
      <c r="K113" s="858"/>
      <c r="L113" s="858"/>
      <c r="M113" s="858"/>
      <c r="N113" s="858"/>
      <c r="O113" s="858"/>
      <c r="P113" s="858"/>
      <c r="Q113" s="858"/>
      <c r="R113" s="858"/>
      <c r="S113" s="858"/>
      <c r="T113" s="55"/>
    </row>
    <row r="114" spans="1:52" s="5" customFormat="1" ht="15" customHeight="1" outlineLevel="1" thickBot="1">
      <c r="A114" s="72"/>
      <c r="B114" s="73"/>
      <c r="C114" s="859"/>
      <c r="D114" s="859"/>
      <c r="E114" s="859"/>
      <c r="F114" s="859"/>
      <c r="G114" s="859"/>
      <c r="H114" s="859"/>
      <c r="I114" s="859"/>
      <c r="J114" s="859"/>
      <c r="K114" s="859"/>
      <c r="L114" s="859"/>
      <c r="M114" s="859"/>
      <c r="N114" s="859"/>
      <c r="O114" s="859"/>
      <c r="P114" s="859"/>
      <c r="Q114" s="859"/>
      <c r="R114" s="859"/>
      <c r="S114" s="859"/>
      <c r="T114" s="74"/>
    </row>
    <row r="115" spans="1:52" s="5" customFormat="1" ht="42" customHeight="1" collapsed="1">
      <c r="A115" s="910"/>
      <c r="B115" s="911"/>
      <c r="C115" s="912"/>
      <c r="D115" s="913"/>
      <c r="E115" s="913"/>
      <c r="F115" s="913"/>
      <c r="G115" s="913"/>
      <c r="H115" s="914"/>
      <c r="I115" s="914"/>
      <c r="J115" s="914"/>
      <c r="K115" s="914"/>
      <c r="L115" s="914"/>
      <c r="M115" s="1448"/>
      <c r="N115" s="1449"/>
      <c r="O115" s="914"/>
      <c r="P115" s="914"/>
      <c r="Q115" s="914"/>
      <c r="R115" s="914"/>
      <c r="S115" s="914"/>
      <c r="T115" s="915"/>
      <c r="X115" s="916"/>
      <c r="Y115" s="917"/>
      <c r="Z115" s="918"/>
      <c r="AA115" s="918"/>
      <c r="AB115" s="919"/>
      <c r="AC115" s="917"/>
      <c r="AD115" s="920"/>
      <c r="AE115" s="920"/>
      <c r="AF115" s="920"/>
      <c r="AG115" s="920"/>
      <c r="AH115" s="920"/>
      <c r="AI115" s="920"/>
      <c r="AJ115" s="920"/>
      <c r="AK115" s="920"/>
      <c r="AL115" s="920"/>
      <c r="AM115" s="916"/>
      <c r="AN115" s="917"/>
      <c r="AO115" s="917"/>
      <c r="AP115" s="917"/>
      <c r="AQ115" s="917"/>
      <c r="AR115" s="917"/>
      <c r="AS115" s="920"/>
      <c r="AT115" s="920"/>
      <c r="AU115" s="920"/>
      <c r="AV115" s="920"/>
    </row>
    <row r="116" spans="1:52" s="5" customFormat="1" ht="20.100000000000001" customHeight="1">
      <c r="A116" s="862"/>
      <c r="B116" s="865"/>
      <c r="C116" s="967"/>
      <c r="D116" s="967"/>
      <c r="E116" s="967"/>
      <c r="F116" s="967"/>
      <c r="G116" s="967"/>
      <c r="H116" s="133"/>
      <c r="I116" s="133"/>
      <c r="J116" s="133"/>
      <c r="K116" s="133"/>
      <c r="L116" s="133"/>
      <c r="M116" s="1242"/>
      <c r="N116" s="1243"/>
      <c r="O116" s="134"/>
      <c r="P116" s="134"/>
      <c r="Q116" s="134"/>
      <c r="R116" s="135"/>
      <c r="S116" s="134"/>
      <c r="T116" s="136"/>
      <c r="X116" s="921"/>
      <c r="Y116" s="922"/>
      <c r="Z116" s="922"/>
      <c r="AA116" s="922"/>
      <c r="AB116" s="922"/>
      <c r="AC116" s="922"/>
      <c r="AD116" s="922"/>
      <c r="AE116" s="922"/>
      <c r="AF116" s="922"/>
      <c r="AG116" s="922"/>
      <c r="AH116" s="922"/>
      <c r="AI116" s="922"/>
      <c r="AJ116" s="922"/>
      <c r="AK116" s="920"/>
      <c r="AL116" s="920"/>
      <c r="AM116" s="921"/>
      <c r="AN116" s="922"/>
      <c r="AO116" s="922"/>
      <c r="AP116" s="922"/>
      <c r="AQ116" s="922"/>
      <c r="AR116" s="922"/>
      <c r="AS116" s="922"/>
      <c r="AT116" s="922"/>
      <c r="AU116" s="922"/>
      <c r="AV116" s="922"/>
      <c r="AW116" s="922"/>
      <c r="AX116" s="922"/>
      <c r="AY116" s="922"/>
    </row>
    <row r="117" spans="1:52" s="5" customFormat="1" ht="20.100000000000001" customHeight="1">
      <c r="A117" s="863"/>
      <c r="B117" s="1004"/>
      <c r="C117" s="935"/>
      <c r="D117" s="935"/>
      <c r="E117" s="935"/>
      <c r="F117" s="935"/>
      <c r="G117" s="935"/>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924"/>
      <c r="AL117" s="924"/>
      <c r="AM117" s="101"/>
      <c r="AN117" s="139"/>
      <c r="AO117" s="139"/>
      <c r="AP117" s="139"/>
      <c r="AQ117" s="139"/>
      <c r="AR117" s="139"/>
      <c r="AS117" s="139"/>
      <c r="AT117" s="139"/>
      <c r="AU117" s="139"/>
      <c r="AV117" s="139"/>
      <c r="AW117" s="139"/>
      <c r="AX117" s="139"/>
      <c r="AY117" s="139"/>
    </row>
    <row r="118" spans="1:52" s="5" customFormat="1" ht="20.100000000000001" customHeight="1">
      <c r="A118" s="863"/>
      <c r="B118" s="1004"/>
      <c r="C118" s="935"/>
      <c r="D118" s="935"/>
      <c r="E118" s="935"/>
      <c r="F118" s="935"/>
      <c r="G118" s="935"/>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925"/>
      <c r="AL118" s="925"/>
      <c r="AM118" s="101"/>
      <c r="AN118" s="139"/>
      <c r="AO118" s="139"/>
      <c r="AP118" s="139"/>
      <c r="AQ118" s="139"/>
      <c r="AR118" s="139"/>
      <c r="AS118" s="139"/>
      <c r="AT118" s="139"/>
      <c r="AU118" s="139"/>
      <c r="AV118" s="139"/>
      <c r="AW118" s="139"/>
      <c r="AX118" s="139"/>
      <c r="AY118" s="139"/>
    </row>
    <row r="119" spans="1:52" s="5" customFormat="1" ht="20.100000000000001" customHeight="1">
      <c r="A119" s="863"/>
      <c r="B119" s="1004"/>
      <c r="C119" s="935"/>
      <c r="D119" s="935"/>
      <c r="E119" s="935"/>
      <c r="F119" s="935"/>
      <c r="G119" s="935"/>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925"/>
      <c r="AL119" s="925"/>
      <c r="AM119" s="101"/>
      <c r="AN119" s="139"/>
      <c r="AO119" s="139"/>
      <c r="AP119" s="139"/>
      <c r="AQ119" s="139"/>
      <c r="AR119" s="139"/>
      <c r="AS119" s="139"/>
      <c r="AT119" s="139"/>
      <c r="AU119" s="139"/>
      <c r="AV119" s="139"/>
      <c r="AW119" s="139"/>
      <c r="AX119" s="139"/>
      <c r="AY119" s="139"/>
    </row>
    <row r="120" spans="1:52" s="5" customFormat="1" ht="20.100000000000001" customHeight="1">
      <c r="A120" s="863"/>
      <c r="B120" s="1004"/>
      <c r="C120" s="935"/>
      <c r="D120" s="935"/>
      <c r="E120" s="935"/>
      <c r="F120" s="935"/>
      <c r="G120" s="935"/>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925"/>
      <c r="AL120" s="925"/>
      <c r="AM120" s="101"/>
      <c r="AN120" s="139"/>
      <c r="AO120" s="139"/>
      <c r="AP120" s="139"/>
      <c r="AQ120" s="139"/>
      <c r="AR120" s="139"/>
      <c r="AS120" s="139"/>
      <c r="AT120" s="139"/>
      <c r="AU120" s="139"/>
      <c r="AV120" s="139"/>
      <c r="AW120" s="139"/>
      <c r="AX120" s="139"/>
      <c r="AY120" s="139"/>
    </row>
    <row r="121" spans="1:52" s="5" customFormat="1" ht="20.100000000000001" customHeight="1">
      <c r="A121" s="863"/>
      <c r="B121" s="865"/>
      <c r="C121" s="935"/>
      <c r="D121" s="935"/>
      <c r="E121" s="935"/>
      <c r="F121" s="935"/>
      <c r="G121" s="935"/>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925"/>
      <c r="AL121" s="925"/>
      <c r="AM121" s="101"/>
      <c r="AN121" s="139"/>
      <c r="AO121" s="139"/>
      <c r="AP121" s="139"/>
      <c r="AQ121" s="139"/>
      <c r="AR121" s="139"/>
      <c r="AS121" s="139"/>
      <c r="AT121" s="139"/>
      <c r="AU121" s="139"/>
      <c r="AV121" s="139"/>
      <c r="AW121" s="139"/>
      <c r="AX121" s="139"/>
      <c r="AY121" s="139"/>
    </row>
    <row r="122" spans="1:52" s="5" customFormat="1" ht="20.100000000000001" customHeight="1">
      <c r="A122" s="863"/>
      <c r="B122" s="1007"/>
      <c r="C122" s="935"/>
      <c r="D122" s="935"/>
      <c r="E122" s="935"/>
      <c r="F122" s="936"/>
      <c r="G122" s="935"/>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925"/>
      <c r="AL122" s="925"/>
      <c r="AM122" s="101"/>
      <c r="AN122" s="139"/>
      <c r="AO122" s="139"/>
      <c r="AP122" s="139"/>
      <c r="AQ122" s="139"/>
      <c r="AR122" s="139"/>
      <c r="AS122" s="139"/>
      <c r="AT122" s="139"/>
      <c r="AU122" s="139"/>
      <c r="AV122" s="139"/>
      <c r="AW122" s="139"/>
      <c r="AX122" s="139"/>
      <c r="AY122" s="139"/>
    </row>
    <row r="123" spans="1:52" s="5" customFormat="1" ht="20.100000000000001" customHeight="1">
      <c r="A123" s="863"/>
      <c r="B123" s="1004"/>
      <c r="C123" s="935"/>
      <c r="D123" s="935"/>
      <c r="E123" s="935"/>
      <c r="F123" s="935"/>
      <c r="G123" s="935"/>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925"/>
      <c r="AL123" s="925"/>
      <c r="AM123" s="101"/>
      <c r="AN123" s="139"/>
      <c r="AO123" s="139"/>
      <c r="AP123" s="139"/>
      <c r="AQ123" s="139"/>
      <c r="AR123" s="139"/>
      <c r="AS123" s="139"/>
      <c r="AT123" s="139"/>
      <c r="AU123" s="139"/>
      <c r="AV123" s="139"/>
      <c r="AW123" s="139"/>
      <c r="AX123" s="139"/>
      <c r="AY123" s="139"/>
    </row>
    <row r="124" spans="1:52" s="5" customFormat="1" ht="20.100000000000001" customHeight="1">
      <c r="A124" s="863"/>
      <c r="B124" s="1004"/>
      <c r="C124" s="935"/>
      <c r="D124" s="935"/>
      <c r="E124" s="935"/>
      <c r="F124" s="935"/>
      <c r="G124" s="935"/>
      <c r="H124" s="103"/>
      <c r="I124" s="111"/>
      <c r="J124" s="103"/>
      <c r="K124" s="103"/>
      <c r="L124" s="103"/>
      <c r="M124" s="824"/>
      <c r="N124" s="82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925"/>
      <c r="AL124" s="925"/>
      <c r="AM124" s="101"/>
      <c r="AN124" s="139"/>
      <c r="AO124" s="139"/>
      <c r="AP124" s="139"/>
      <c r="AQ124" s="139"/>
      <c r="AR124" s="139"/>
      <c r="AS124" s="139"/>
      <c r="AT124" s="139"/>
      <c r="AU124" s="139"/>
      <c r="AV124" s="139"/>
      <c r="AW124" s="139"/>
      <c r="AX124" s="139"/>
      <c r="AY124" s="139"/>
      <c r="AZ124" s="925"/>
    </row>
    <row r="125" spans="1:52" s="5" customFormat="1" ht="20.100000000000001" customHeight="1">
      <c r="A125" s="863"/>
      <c r="B125" s="865"/>
      <c r="C125" s="935"/>
      <c r="D125" s="935"/>
      <c r="E125" s="935"/>
      <c r="F125" s="935"/>
      <c r="G125" s="935"/>
      <c r="H125" s="103"/>
      <c r="I125" s="111"/>
      <c r="J125" s="103"/>
      <c r="K125" s="103"/>
      <c r="L125" s="103"/>
      <c r="M125" s="824"/>
      <c r="N125" s="825"/>
      <c r="O125" s="102"/>
      <c r="P125" s="111"/>
      <c r="Q125" s="113"/>
      <c r="R125" s="137"/>
      <c r="S125" s="102"/>
      <c r="T125" s="444"/>
      <c r="U125" s="138"/>
      <c r="V125" s="108"/>
      <c r="X125" s="921"/>
      <c r="Y125" s="922"/>
      <c r="Z125" s="922"/>
      <c r="AA125" s="922"/>
      <c r="AB125" s="922"/>
      <c r="AC125" s="922"/>
      <c r="AD125" s="922"/>
      <c r="AE125" s="922"/>
      <c r="AF125" s="922"/>
      <c r="AG125" s="925"/>
      <c r="AH125" s="925"/>
      <c r="AI125" s="925"/>
      <c r="AJ125" s="925"/>
      <c r="AK125" s="925"/>
      <c r="AL125" s="925"/>
      <c r="AM125" s="921"/>
      <c r="AN125" s="922"/>
      <c r="AO125" s="922"/>
      <c r="AP125" s="922"/>
      <c r="AQ125" s="922"/>
      <c r="AR125" s="922"/>
      <c r="AS125" s="922"/>
      <c r="AT125" s="922"/>
      <c r="AU125" s="922"/>
      <c r="AV125" s="925"/>
    </row>
    <row r="126" spans="1:52" s="5" customFormat="1" ht="20.100000000000001" customHeight="1">
      <c r="A126" s="863"/>
      <c r="B126" s="1007"/>
      <c r="C126" s="935"/>
      <c r="D126" s="935"/>
      <c r="E126" s="935"/>
      <c r="F126" s="936"/>
      <c r="G126" s="935"/>
      <c r="H126" s="103"/>
      <c r="I126" s="111"/>
      <c r="J126" s="103"/>
      <c r="K126" s="103"/>
      <c r="L126" s="103"/>
      <c r="M126" s="824"/>
      <c r="N126" s="825"/>
      <c r="O126" s="102"/>
      <c r="P126" s="111"/>
      <c r="Q126" s="113"/>
      <c r="R126" s="137"/>
      <c r="S126" s="102"/>
      <c r="T126" s="444"/>
      <c r="U126" s="138"/>
      <c r="V126" s="108"/>
      <c r="X126" s="921"/>
      <c r="Y126" s="922"/>
      <c r="Z126" s="922"/>
      <c r="AA126" s="922"/>
      <c r="AB126" s="922"/>
      <c r="AC126" s="922"/>
      <c r="AD126" s="922"/>
      <c r="AE126" s="922"/>
      <c r="AF126" s="922"/>
      <c r="AG126" s="925"/>
      <c r="AH126" s="925"/>
      <c r="AI126" s="925"/>
      <c r="AJ126" s="925"/>
      <c r="AK126" s="925"/>
      <c r="AL126" s="925"/>
      <c r="AM126" s="921"/>
      <c r="AN126" s="922"/>
      <c r="AO126" s="922"/>
      <c r="AP126" s="922"/>
      <c r="AQ126" s="922"/>
      <c r="AR126" s="922"/>
      <c r="AS126" s="922"/>
      <c r="AT126" s="922"/>
      <c r="AU126" s="922"/>
      <c r="AV126" s="925"/>
    </row>
    <row r="127" spans="1:52" s="5" customFormat="1" ht="20.100000000000001" customHeight="1">
      <c r="A127" s="863"/>
      <c r="B127" s="1004"/>
      <c r="C127" s="935"/>
      <c r="D127" s="935"/>
      <c r="E127" s="935"/>
      <c r="F127" s="935"/>
      <c r="G127" s="935"/>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925"/>
      <c r="AH127" s="925"/>
      <c r="AI127" s="925"/>
      <c r="AJ127" s="925"/>
      <c r="AK127" s="925"/>
      <c r="AL127" s="925"/>
      <c r="AM127" s="101"/>
      <c r="AN127" s="139"/>
      <c r="AO127" s="139"/>
      <c r="AP127" s="139"/>
      <c r="AQ127" s="139"/>
      <c r="AR127" s="139"/>
      <c r="AS127" s="139"/>
      <c r="AT127" s="139"/>
      <c r="AU127" s="139"/>
      <c r="AV127" s="925"/>
    </row>
    <row r="128" spans="1:52" s="5" customFormat="1" ht="20.100000000000001" customHeight="1">
      <c r="A128" s="863"/>
      <c r="B128" s="1004"/>
      <c r="C128" s="935"/>
      <c r="D128" s="935"/>
      <c r="E128" s="935"/>
      <c r="F128" s="935"/>
      <c r="G128" s="935"/>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925"/>
      <c r="AH128" s="925"/>
      <c r="AI128" s="925"/>
      <c r="AJ128" s="925"/>
      <c r="AK128" s="925"/>
      <c r="AL128" s="925"/>
      <c r="AM128" s="101"/>
      <c r="AN128" s="139"/>
      <c r="AO128" s="139"/>
      <c r="AP128" s="139"/>
      <c r="AQ128" s="139"/>
      <c r="AR128" s="139"/>
      <c r="AS128" s="139"/>
      <c r="AT128" s="139"/>
      <c r="AU128" s="139"/>
      <c r="AV128" s="925"/>
    </row>
    <row r="129" spans="1:48" s="5" customFormat="1" ht="20.100000000000001" customHeight="1">
      <c r="A129" s="863"/>
      <c r="B129" s="1004"/>
      <c r="C129" s="935"/>
      <c r="D129" s="935"/>
      <c r="E129" s="935"/>
      <c r="F129" s="935"/>
      <c r="G129" s="935"/>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925"/>
      <c r="AH129" s="925"/>
      <c r="AI129" s="925"/>
      <c r="AJ129" s="925"/>
      <c r="AK129" s="925"/>
      <c r="AL129" s="925"/>
      <c r="AM129" s="101"/>
      <c r="AN129" s="139"/>
      <c r="AO129" s="139"/>
      <c r="AP129" s="139"/>
      <c r="AQ129" s="139"/>
      <c r="AR129" s="139"/>
      <c r="AS129" s="139"/>
      <c r="AT129" s="139"/>
      <c r="AU129" s="139"/>
      <c r="AV129" s="925"/>
    </row>
    <row r="130" spans="1:48" s="5" customFormat="1" ht="20.100000000000001" customHeight="1">
      <c r="A130" s="863"/>
      <c r="B130" s="1004"/>
      <c r="C130" s="935"/>
      <c r="D130" s="935"/>
      <c r="E130" s="935"/>
      <c r="F130" s="935"/>
      <c r="G130" s="935"/>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925"/>
      <c r="AH130" s="925"/>
      <c r="AI130" s="925"/>
      <c r="AJ130" s="925"/>
      <c r="AK130" s="925"/>
      <c r="AL130" s="925"/>
      <c r="AM130" s="101"/>
      <c r="AN130" s="139"/>
      <c r="AO130" s="139"/>
      <c r="AP130" s="139"/>
      <c r="AQ130" s="139"/>
      <c r="AR130" s="139"/>
      <c r="AS130" s="139"/>
      <c r="AT130" s="139"/>
      <c r="AU130" s="139"/>
      <c r="AV130" s="925"/>
    </row>
    <row r="131" spans="1:48" s="5" customFormat="1" ht="20.100000000000001" customHeight="1">
      <c r="A131" s="863"/>
      <c r="B131" s="1005"/>
      <c r="C131" s="923"/>
      <c r="D131" s="935"/>
      <c r="E131" s="935"/>
      <c r="F131" s="923"/>
      <c r="G131" s="935"/>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925"/>
      <c r="AH131" s="925"/>
      <c r="AI131" s="925"/>
      <c r="AJ131" s="925"/>
      <c r="AK131" s="925"/>
      <c r="AL131" s="925"/>
      <c r="AM131" s="101"/>
      <c r="AN131" s="139"/>
      <c r="AO131" s="139"/>
      <c r="AP131" s="139"/>
      <c r="AQ131" s="139"/>
      <c r="AR131" s="139"/>
      <c r="AS131" s="139"/>
      <c r="AT131" s="139"/>
      <c r="AU131" s="139"/>
      <c r="AV131" s="925"/>
    </row>
    <row r="132" spans="1:48" s="5" customFormat="1" ht="20.100000000000001" customHeight="1">
      <c r="A132" s="863"/>
      <c r="B132" s="1005"/>
      <c r="C132" s="923"/>
      <c r="D132" s="935"/>
      <c r="E132" s="935"/>
      <c r="F132" s="923"/>
      <c r="G132" s="935"/>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925"/>
      <c r="AH132" s="925"/>
      <c r="AI132" s="925"/>
      <c r="AJ132" s="925"/>
      <c r="AK132" s="925"/>
      <c r="AL132" s="925"/>
      <c r="AM132" s="101"/>
      <c r="AN132" s="139"/>
      <c r="AO132" s="139"/>
      <c r="AP132" s="139"/>
      <c r="AQ132" s="139"/>
      <c r="AR132" s="139"/>
      <c r="AS132" s="139"/>
      <c r="AT132" s="139"/>
      <c r="AU132" s="139"/>
      <c r="AV132" s="925"/>
    </row>
    <row r="133" spans="1:48" s="5" customFormat="1" ht="20.100000000000001" customHeight="1">
      <c r="A133" s="863"/>
      <c r="B133" s="865"/>
      <c r="C133" s="923"/>
      <c r="D133" s="935"/>
      <c r="E133" s="935"/>
      <c r="F133" s="923"/>
      <c r="G133" s="935"/>
      <c r="H133" s="103"/>
      <c r="I133" s="111"/>
      <c r="J133" s="103"/>
      <c r="K133" s="103"/>
      <c r="L133" s="103"/>
      <c r="M133" s="1244"/>
      <c r="N133" s="1245"/>
      <c r="O133" s="102"/>
      <c r="P133" s="111"/>
      <c r="Q133" s="113"/>
      <c r="R133" s="137"/>
      <c r="S133" s="102"/>
      <c r="T133" s="444"/>
      <c r="U133" s="138"/>
      <c r="V133" s="108"/>
      <c r="X133" s="101"/>
      <c r="Y133" s="139"/>
      <c r="Z133" s="139"/>
      <c r="AA133" s="139"/>
      <c r="AB133" s="139"/>
      <c r="AC133" s="139"/>
      <c r="AD133" s="139"/>
      <c r="AE133" s="139"/>
      <c r="AF133" s="139"/>
      <c r="AG133" s="925"/>
      <c r="AH133" s="925"/>
      <c r="AI133" s="925"/>
      <c r="AJ133" s="925"/>
      <c r="AK133" s="925"/>
      <c r="AL133" s="925"/>
      <c r="AM133" s="101"/>
      <c r="AN133" s="139"/>
      <c r="AO133" s="139"/>
      <c r="AP133" s="139"/>
      <c r="AQ133" s="139"/>
      <c r="AR133" s="139"/>
      <c r="AS133" s="139"/>
      <c r="AT133" s="139"/>
      <c r="AU133" s="139"/>
      <c r="AV133" s="925"/>
    </row>
    <row r="134" spans="1:48" s="5" customFormat="1" ht="20.100000000000001" customHeight="1">
      <c r="A134" s="863"/>
      <c r="B134" s="969"/>
      <c r="C134" s="387"/>
      <c r="D134" s="935"/>
      <c r="E134" s="935"/>
      <c r="F134" s="387"/>
      <c r="G134" s="935"/>
      <c r="H134" s="103"/>
      <c r="I134" s="111"/>
      <c r="J134" s="103"/>
      <c r="K134" s="103"/>
      <c r="L134" s="103"/>
      <c r="M134" s="1244"/>
      <c r="N134" s="1245"/>
      <c r="O134" s="102"/>
      <c r="P134" s="111"/>
      <c r="Q134" s="113"/>
      <c r="R134" s="137"/>
      <c r="S134" s="102"/>
      <c r="T134" s="444"/>
      <c r="U134" s="138"/>
      <c r="V134" s="108"/>
      <c r="X134" s="101"/>
      <c r="Y134" s="139"/>
      <c r="Z134" s="139"/>
      <c r="AA134" s="139"/>
      <c r="AB134" s="139"/>
      <c r="AC134" s="139"/>
      <c r="AD134" s="139"/>
      <c r="AE134" s="139"/>
      <c r="AF134" s="139"/>
      <c r="AG134" s="925"/>
      <c r="AH134" s="925"/>
      <c r="AI134" s="925"/>
      <c r="AJ134" s="925"/>
      <c r="AK134" s="925"/>
      <c r="AL134" s="925"/>
      <c r="AM134" s="101"/>
      <c r="AN134" s="139"/>
      <c r="AO134" s="139"/>
      <c r="AP134" s="139"/>
      <c r="AQ134" s="139"/>
      <c r="AR134" s="139"/>
      <c r="AS134" s="139"/>
      <c r="AT134" s="139"/>
      <c r="AU134" s="139"/>
      <c r="AV134" s="925"/>
    </row>
    <row r="135" spans="1:48" s="5" customFormat="1" ht="20.100000000000001" customHeight="1">
      <c r="A135" s="863"/>
      <c r="B135" s="969"/>
      <c r="C135" s="928"/>
      <c r="D135" s="928"/>
      <c r="E135" s="970"/>
      <c r="F135" s="928"/>
      <c r="G135" s="935"/>
      <c r="H135" s="103"/>
      <c r="I135" s="111"/>
      <c r="J135" s="103"/>
      <c r="K135" s="103"/>
      <c r="L135" s="103"/>
      <c r="M135" s="1244"/>
      <c r="N135" s="1245"/>
      <c r="O135" s="102"/>
      <c r="P135" s="111"/>
      <c r="Q135" s="113"/>
      <c r="R135" s="137"/>
      <c r="S135" s="102"/>
      <c r="T135" s="444"/>
      <c r="U135" s="138"/>
      <c r="V135" s="108"/>
      <c r="X135" s="921"/>
      <c r="Y135" s="929"/>
      <c r="Z135" s="929"/>
      <c r="AA135" s="929"/>
      <c r="AB135" s="929"/>
      <c r="AC135" s="929"/>
      <c r="AD135" s="929"/>
      <c r="AE135" s="930"/>
      <c r="AF135" s="930"/>
      <c r="AG135" s="925"/>
      <c r="AH135" s="925"/>
      <c r="AI135" s="925"/>
      <c r="AJ135" s="925"/>
      <c r="AK135" s="925"/>
      <c r="AL135" s="925"/>
      <c r="AM135" s="921"/>
      <c r="AN135" s="929"/>
      <c r="AO135" s="929"/>
      <c r="AP135" s="929"/>
      <c r="AQ135" s="929"/>
      <c r="AR135" s="929"/>
      <c r="AS135" s="929"/>
      <c r="AT135" s="930"/>
      <c r="AU135" s="930"/>
      <c r="AV135" s="925"/>
    </row>
    <row r="136" spans="1:48" s="5" customFormat="1" ht="20.100000000000001" customHeight="1">
      <c r="A136" s="863"/>
      <c r="B136" s="1006"/>
      <c r="C136" s="928"/>
      <c r="D136" s="935"/>
      <c r="E136" s="935"/>
      <c r="F136" s="928"/>
      <c r="G136" s="935"/>
      <c r="H136" s="103"/>
      <c r="I136" s="111"/>
      <c r="J136" s="103"/>
      <c r="K136" s="103"/>
      <c r="L136" s="869"/>
      <c r="M136" s="1244"/>
      <c r="N136" s="1245"/>
      <c r="O136" s="102"/>
      <c r="P136" s="111"/>
      <c r="Q136" s="113"/>
      <c r="R136" s="137"/>
      <c r="S136" s="102"/>
      <c r="T136" s="444"/>
      <c r="U136" s="138"/>
      <c r="V136" s="108"/>
      <c r="X136" s="921"/>
      <c r="Y136" s="931"/>
      <c r="Z136" s="931"/>
      <c r="AA136" s="931"/>
      <c r="AB136" s="931"/>
      <c r="AC136" s="931"/>
      <c r="AD136" s="931"/>
      <c r="AE136" s="931"/>
      <c r="AF136" s="931"/>
      <c r="AG136" s="925"/>
      <c r="AH136" s="925"/>
      <c r="AI136" s="925"/>
      <c r="AJ136" s="925"/>
      <c r="AK136" s="925"/>
      <c r="AL136" s="925"/>
      <c r="AM136" s="921"/>
      <c r="AN136" s="931"/>
      <c r="AO136" s="931"/>
      <c r="AP136" s="931"/>
      <c r="AQ136" s="931"/>
      <c r="AR136" s="931"/>
      <c r="AS136" s="931"/>
      <c r="AT136" s="931"/>
      <c r="AU136" s="931"/>
      <c r="AV136" s="925"/>
    </row>
    <row r="137" spans="1:48" s="5" customFormat="1" ht="15" hidden="1" customHeight="1">
      <c r="A137" s="863"/>
      <c r="B137" s="228"/>
      <c r="C137" s="867"/>
      <c r="D137" s="871"/>
      <c r="E137" s="871"/>
      <c r="F137" s="867"/>
      <c r="G137" s="871"/>
      <c r="H137" s="103"/>
      <c r="I137" s="111"/>
      <c r="J137" s="103"/>
      <c r="K137" s="872"/>
      <c r="L137" s="872"/>
      <c r="M137" s="1244"/>
      <c r="N137" s="1245"/>
      <c r="O137" s="102"/>
      <c r="P137" s="111"/>
      <c r="Q137" s="113"/>
      <c r="R137" s="137"/>
      <c r="S137" s="102"/>
      <c r="T137" s="444"/>
      <c r="U137" s="138"/>
      <c r="V137" s="108"/>
      <c r="X137" s="101"/>
      <c r="Y137" s="139"/>
      <c r="Z137" s="139"/>
      <c r="AA137" s="139"/>
      <c r="AB137" s="139"/>
      <c r="AC137" s="139"/>
      <c r="AD137" s="139"/>
      <c r="AE137" s="139"/>
      <c r="AF137" s="139"/>
      <c r="AG137" s="925"/>
      <c r="AH137" s="925"/>
      <c r="AI137" s="925"/>
      <c r="AJ137" s="925"/>
      <c r="AK137" s="925"/>
      <c r="AL137" s="925"/>
      <c r="AM137" s="101"/>
      <c r="AN137" s="139"/>
      <c r="AO137" s="139"/>
      <c r="AP137" s="139"/>
      <c r="AQ137" s="139"/>
      <c r="AR137" s="139"/>
      <c r="AS137" s="139"/>
      <c r="AT137" s="139"/>
      <c r="AU137" s="139"/>
      <c r="AV137" s="925"/>
    </row>
    <row r="138" spans="1:48" s="5" customFormat="1" ht="15" hidden="1" customHeight="1">
      <c r="A138" s="863"/>
      <c r="B138" s="228"/>
      <c r="C138" s="102"/>
      <c r="D138" s="871"/>
      <c r="E138" s="871"/>
      <c r="F138" s="102"/>
      <c r="G138" s="871"/>
      <c r="H138" s="103"/>
      <c r="I138" s="111"/>
      <c r="J138" s="103"/>
      <c r="K138" s="872"/>
      <c r="L138" s="872"/>
      <c r="M138" s="1244"/>
      <c r="N138" s="1245"/>
      <c r="O138" s="102"/>
      <c r="P138" s="111"/>
      <c r="Q138" s="113"/>
      <c r="R138" s="137"/>
      <c r="S138" s="102"/>
      <c r="T138" s="444"/>
      <c r="U138" s="138"/>
      <c r="V138" s="108"/>
      <c r="X138" s="101"/>
      <c r="Y138" s="139"/>
      <c r="Z138" s="139"/>
      <c r="AA138" s="139"/>
      <c r="AB138" s="139"/>
      <c r="AC138" s="139"/>
      <c r="AD138" s="139"/>
      <c r="AE138" s="139"/>
      <c r="AF138" s="139"/>
      <c r="AG138" s="925"/>
      <c r="AH138" s="925"/>
      <c r="AI138" s="925"/>
      <c r="AJ138" s="925"/>
      <c r="AK138" s="925"/>
      <c r="AL138" s="925"/>
      <c r="AM138" s="101"/>
      <c r="AN138" s="139"/>
      <c r="AO138" s="139"/>
      <c r="AP138" s="139"/>
      <c r="AQ138" s="139"/>
      <c r="AR138" s="139"/>
      <c r="AS138" s="139"/>
      <c r="AT138" s="139"/>
      <c r="AU138" s="139"/>
      <c r="AV138" s="925"/>
    </row>
    <row r="139" spans="1:48" s="5" customFormat="1" ht="15" hidden="1" customHeight="1">
      <c r="A139" s="863"/>
      <c r="B139" s="228"/>
      <c r="C139" s="102"/>
      <c r="D139" s="871"/>
      <c r="E139" s="871"/>
      <c r="F139" s="102"/>
      <c r="G139" s="871"/>
      <c r="H139" s="103"/>
      <c r="I139" s="111"/>
      <c r="J139" s="103"/>
      <c r="K139" s="872"/>
      <c r="L139" s="872"/>
      <c r="M139" s="1244"/>
      <c r="N139" s="1245"/>
      <c r="O139" s="102"/>
      <c r="P139" s="111"/>
      <c r="Q139" s="113"/>
      <c r="R139" s="137"/>
      <c r="S139" s="102"/>
      <c r="T139" s="444"/>
      <c r="U139" s="138"/>
      <c r="V139" s="108"/>
      <c r="X139" s="101"/>
      <c r="Y139" s="139"/>
      <c r="Z139" s="139"/>
      <c r="AA139" s="139"/>
      <c r="AB139" s="139"/>
      <c r="AC139" s="139"/>
      <c r="AD139" s="139"/>
      <c r="AE139" s="139"/>
      <c r="AF139" s="139"/>
      <c r="AG139" s="925"/>
      <c r="AH139" s="925"/>
      <c r="AI139" s="925"/>
      <c r="AJ139" s="925"/>
      <c r="AK139" s="925"/>
      <c r="AL139" s="925"/>
      <c r="AM139" s="101"/>
      <c r="AN139" s="139"/>
      <c r="AO139" s="139"/>
      <c r="AP139" s="139"/>
      <c r="AQ139" s="139"/>
      <c r="AR139" s="139"/>
      <c r="AS139" s="139"/>
      <c r="AT139" s="139"/>
      <c r="AU139" s="139"/>
      <c r="AV139" s="925"/>
    </row>
    <row r="140" spans="1:48" s="5" customFormat="1" ht="15" hidden="1" customHeight="1">
      <c r="A140" s="863"/>
      <c r="B140" s="228"/>
      <c r="C140" s="102"/>
      <c r="D140" s="102"/>
      <c r="E140" s="102"/>
      <c r="F140" s="102"/>
      <c r="G140" s="871"/>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925"/>
      <c r="AH140" s="925"/>
      <c r="AI140" s="925"/>
      <c r="AJ140" s="925"/>
      <c r="AK140" s="925"/>
      <c r="AL140" s="925"/>
      <c r="AM140" s="101"/>
      <c r="AN140" s="139"/>
      <c r="AO140" s="139"/>
      <c r="AP140" s="139"/>
      <c r="AQ140" s="139"/>
      <c r="AR140" s="139"/>
      <c r="AS140" s="139"/>
      <c r="AT140" s="139"/>
      <c r="AU140" s="139"/>
      <c r="AV140" s="925"/>
    </row>
    <row r="141" spans="1:48" s="5" customFormat="1" ht="15" hidden="1" customHeight="1">
      <c r="A141" s="863"/>
      <c r="B141" s="104"/>
      <c r="C141" s="105"/>
      <c r="D141" s="105"/>
      <c r="E141" s="106"/>
      <c r="F141" s="105"/>
      <c r="G141" s="871"/>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925"/>
      <c r="AH141" s="925"/>
      <c r="AI141" s="925"/>
      <c r="AJ141" s="925"/>
      <c r="AK141" s="925"/>
      <c r="AL141" s="925"/>
      <c r="AM141" s="101"/>
      <c r="AN141" s="139"/>
      <c r="AO141" s="139"/>
      <c r="AP141" s="139"/>
      <c r="AQ141" s="139"/>
      <c r="AR141" s="139"/>
      <c r="AS141" s="139"/>
      <c r="AT141" s="139"/>
      <c r="AU141" s="139"/>
      <c r="AV141" s="925"/>
    </row>
    <row r="142" spans="1:48" s="5" customFormat="1" ht="15" hidden="1" customHeight="1">
      <c r="A142" s="863"/>
      <c r="B142" s="104"/>
      <c r="C142" s="105"/>
      <c r="D142" s="105"/>
      <c r="E142" s="106"/>
      <c r="F142" s="105"/>
      <c r="G142" s="871"/>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925"/>
      <c r="AH142" s="925"/>
      <c r="AI142" s="925"/>
      <c r="AJ142" s="925"/>
      <c r="AK142" s="925"/>
      <c r="AL142" s="925"/>
      <c r="AM142" s="101"/>
      <c r="AN142" s="139"/>
      <c r="AO142" s="139"/>
      <c r="AP142" s="139"/>
      <c r="AQ142" s="139"/>
      <c r="AR142" s="139"/>
      <c r="AS142" s="139"/>
      <c r="AT142" s="139"/>
      <c r="AU142" s="139"/>
      <c r="AV142" s="925"/>
    </row>
    <row r="143" spans="1:48" s="5" customFormat="1" ht="15" hidden="1" customHeight="1">
      <c r="A143" s="863"/>
      <c r="B143" s="104"/>
      <c r="C143" s="105"/>
      <c r="D143" s="105"/>
      <c r="E143" s="106"/>
      <c r="F143" s="105"/>
      <c r="G143" s="871"/>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925"/>
      <c r="AH143" s="932"/>
      <c r="AI143" s="932"/>
      <c r="AJ143" s="932"/>
      <c r="AK143" s="932"/>
      <c r="AL143" s="932"/>
      <c r="AM143" s="101"/>
      <c r="AN143" s="139"/>
      <c r="AO143" s="139"/>
      <c r="AP143" s="139"/>
      <c r="AQ143" s="139"/>
      <c r="AR143" s="139"/>
      <c r="AS143" s="139"/>
      <c r="AT143" s="139"/>
      <c r="AU143" s="139"/>
      <c r="AV143" s="925"/>
    </row>
    <row r="144" spans="1:48" s="5" customFormat="1" ht="15" hidden="1" customHeight="1">
      <c r="A144" s="863"/>
      <c r="B144" s="104"/>
      <c r="C144" s="105"/>
      <c r="D144" s="105"/>
      <c r="E144" s="106"/>
      <c r="F144" s="105"/>
      <c r="G144" s="871"/>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925"/>
      <c r="AH144" s="933"/>
      <c r="AI144" s="933"/>
      <c r="AJ144" s="933"/>
      <c r="AK144" s="933"/>
      <c r="AL144" s="933"/>
      <c r="AM144" s="101"/>
      <c r="AN144" s="139"/>
      <c r="AO144" s="139"/>
      <c r="AP144" s="139"/>
      <c r="AQ144" s="139"/>
      <c r="AR144" s="139"/>
      <c r="AS144" s="139"/>
      <c r="AT144" s="139"/>
      <c r="AU144" s="139"/>
      <c r="AV144" s="925"/>
    </row>
    <row r="145" spans="1:48" s="5" customFormat="1" ht="15" hidden="1" customHeight="1">
      <c r="A145" s="863"/>
      <c r="B145" s="866"/>
      <c r="C145" s="867"/>
      <c r="D145" s="867"/>
      <c r="E145" s="868"/>
      <c r="F145" s="867"/>
      <c r="G145" s="871"/>
      <c r="H145" s="869"/>
      <c r="I145" s="869"/>
      <c r="J145" s="103"/>
      <c r="K145" s="103"/>
      <c r="L145" s="869"/>
      <c r="M145" s="1260"/>
      <c r="N145" s="1261"/>
      <c r="O145" s="111"/>
      <c r="P145" s="261"/>
      <c r="Q145" s="113"/>
      <c r="R145" s="137"/>
      <c r="S145" s="102"/>
      <c r="T145" s="444"/>
      <c r="U145" s="138"/>
      <c r="V145" s="108"/>
      <c r="X145" s="929"/>
      <c r="Y145" s="931"/>
      <c r="Z145" s="931"/>
      <c r="AA145" s="931"/>
      <c r="AB145" s="931"/>
      <c r="AC145" s="931"/>
      <c r="AD145" s="931"/>
      <c r="AE145" s="931"/>
      <c r="AF145" s="931"/>
      <c r="AG145" s="931"/>
      <c r="AH145" s="931"/>
      <c r="AI145" s="933"/>
      <c r="AJ145" s="933"/>
      <c r="AK145" s="933"/>
      <c r="AL145" s="933"/>
      <c r="AM145" s="925"/>
      <c r="AN145" s="925"/>
      <c r="AO145" s="925"/>
      <c r="AP145" s="925"/>
      <c r="AQ145" s="925"/>
      <c r="AR145" s="925"/>
      <c r="AS145" s="925"/>
      <c r="AT145" s="925"/>
      <c r="AU145" s="925"/>
      <c r="AV145" s="925"/>
    </row>
    <row r="146" spans="1:48" s="5" customFormat="1" ht="15" hidden="1" customHeight="1">
      <c r="A146" s="863"/>
      <c r="B146" s="870"/>
      <c r="C146" s="871"/>
      <c r="D146" s="871"/>
      <c r="E146" s="871"/>
      <c r="F146" s="871"/>
      <c r="G146" s="871"/>
      <c r="H146" s="872"/>
      <c r="I146" s="872"/>
      <c r="J146" s="103"/>
      <c r="K146" s="872"/>
      <c r="L146" s="872"/>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934"/>
      <c r="AJ146" s="934"/>
      <c r="AK146" s="934"/>
      <c r="AL146" s="934"/>
      <c r="AM146" s="934"/>
      <c r="AN146" s="925"/>
      <c r="AO146" s="925"/>
      <c r="AP146" s="925"/>
      <c r="AQ146" s="925"/>
      <c r="AR146" s="925"/>
      <c r="AS146" s="925"/>
      <c r="AT146" s="925"/>
      <c r="AU146" s="925"/>
      <c r="AV146" s="925"/>
    </row>
    <row r="147" spans="1:48" s="5" customFormat="1" ht="15" hidden="1" customHeight="1" outlineLevel="1">
      <c r="A147" s="863"/>
      <c r="B147" s="870"/>
      <c r="C147" s="871"/>
      <c r="D147" s="871"/>
      <c r="E147" s="871"/>
      <c r="F147" s="871"/>
      <c r="G147" s="871"/>
      <c r="H147" s="872"/>
      <c r="I147" s="872"/>
      <c r="J147" s="103"/>
      <c r="K147" s="872"/>
      <c r="L147" s="872"/>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933"/>
      <c r="AJ147" s="933"/>
      <c r="AK147" s="933"/>
      <c r="AL147" s="933"/>
      <c r="AM147" s="933"/>
      <c r="AN147" s="933"/>
      <c r="AO147" s="933"/>
      <c r="AP147" s="933"/>
      <c r="AQ147" s="933"/>
      <c r="AR147" s="933"/>
      <c r="AS147" s="74"/>
      <c r="AV147" s="85"/>
    </row>
    <row r="148" spans="1:48" s="5" customFormat="1" ht="15" hidden="1" customHeight="1" outlineLevel="1">
      <c r="A148" s="863"/>
      <c r="B148" s="870"/>
      <c r="C148" s="105"/>
      <c r="D148" s="105"/>
      <c r="E148" s="106"/>
      <c r="F148" s="105"/>
      <c r="G148" s="871"/>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863"/>
      <c r="B149" s="870"/>
      <c r="C149" s="105"/>
      <c r="D149" s="105"/>
      <c r="E149" s="106"/>
      <c r="F149" s="105"/>
      <c r="G149" s="871"/>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863"/>
      <c r="B150" s="870"/>
      <c r="C150" s="867"/>
      <c r="D150" s="867"/>
      <c r="E150" s="868"/>
      <c r="F150" s="867"/>
      <c r="G150" s="871"/>
      <c r="H150" s="869"/>
      <c r="I150" s="869"/>
      <c r="J150" s="103"/>
      <c r="K150" s="103"/>
      <c r="L150" s="869"/>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863"/>
      <c r="B151" s="870"/>
      <c r="C151" s="871"/>
      <c r="D151" s="871"/>
      <c r="E151" s="871"/>
      <c r="F151" s="871"/>
      <c r="G151" s="871"/>
      <c r="H151" s="872"/>
      <c r="I151" s="872"/>
      <c r="J151" s="103"/>
      <c r="K151" s="872"/>
      <c r="L151" s="872"/>
      <c r="M151" s="1260"/>
      <c r="N151" s="1261"/>
      <c r="O151" s="111"/>
      <c r="P151" s="261"/>
      <c r="Q151" s="113"/>
      <c r="R151" s="137"/>
      <c r="S151" s="102"/>
      <c r="T151" s="444"/>
      <c r="U151" s="138"/>
      <c r="V151" s="108"/>
      <c r="X151" s="929"/>
      <c r="Y151" s="931"/>
      <c r="Z151" s="931"/>
      <c r="AA151" s="931"/>
      <c r="AB151" s="931"/>
      <c r="AC151" s="931"/>
      <c r="AD151" s="931"/>
      <c r="AE151" s="931"/>
    </row>
    <row r="152" spans="1:48" s="5" customFormat="1" ht="15" hidden="1" customHeight="1" outlineLevel="1">
      <c r="A152" s="863"/>
      <c r="B152" s="870"/>
      <c r="C152" s="102"/>
      <c r="D152" s="102"/>
      <c r="E152" s="102"/>
      <c r="F152" s="102"/>
      <c r="G152" s="871"/>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863"/>
      <c r="B153" s="870"/>
      <c r="C153" s="102"/>
      <c r="D153" s="102"/>
      <c r="E153" s="102"/>
      <c r="F153" s="102"/>
      <c r="G153" s="871"/>
      <c r="H153" s="103"/>
      <c r="I153" s="111"/>
      <c r="J153" s="103"/>
      <c r="K153" s="103"/>
      <c r="L153" s="103"/>
      <c r="M153" s="1260"/>
      <c r="N153" s="1261"/>
      <c r="O153" s="111"/>
      <c r="P153" s="261"/>
      <c r="Q153" s="113"/>
      <c r="R153" s="137"/>
      <c r="S153" s="102"/>
      <c r="T153" s="444"/>
      <c r="U153" s="138"/>
      <c r="V153" s="108"/>
      <c r="AN153" s="925"/>
      <c r="AO153" s="925"/>
    </row>
    <row r="154" spans="1:48" s="5" customFormat="1" ht="15" hidden="1" customHeight="1" outlineLevel="1">
      <c r="A154" s="863"/>
      <c r="B154" s="870"/>
      <c r="C154" s="105"/>
      <c r="D154" s="105"/>
      <c r="E154" s="106"/>
      <c r="F154" s="105"/>
      <c r="G154" s="871"/>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863"/>
      <c r="B155" s="870"/>
      <c r="C155" s="105"/>
      <c r="D155" s="105"/>
      <c r="E155" s="106"/>
      <c r="F155" s="105"/>
      <c r="G155" s="871"/>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863"/>
      <c r="B156" s="870"/>
      <c r="C156" s="105"/>
      <c r="D156" s="105"/>
      <c r="E156" s="106"/>
      <c r="F156" s="105"/>
      <c r="G156" s="871"/>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863"/>
      <c r="B157" s="870"/>
      <c r="C157" s="105"/>
      <c r="D157" s="105"/>
      <c r="E157" s="106"/>
      <c r="F157" s="105"/>
      <c r="G157" s="871"/>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863"/>
      <c r="B158" s="870"/>
      <c r="C158" s="867"/>
      <c r="D158" s="867"/>
      <c r="E158" s="868"/>
      <c r="F158" s="867"/>
      <c r="G158" s="871"/>
      <c r="H158" s="869"/>
      <c r="I158" s="869"/>
      <c r="J158" s="103"/>
      <c r="K158" s="103"/>
      <c r="L158" s="869"/>
      <c r="M158" s="1260"/>
      <c r="N158" s="1261"/>
      <c r="O158" s="111"/>
      <c r="P158" s="261"/>
      <c r="Q158" s="113"/>
      <c r="R158" s="137"/>
      <c r="S158" s="102"/>
      <c r="T158" s="444"/>
      <c r="U158" s="138"/>
      <c r="V158" s="108"/>
    </row>
    <row r="159" spans="1:48" s="5" customFormat="1" ht="15" hidden="1" customHeight="1" outlineLevel="1">
      <c r="A159" s="863"/>
      <c r="B159" s="870"/>
      <c r="C159" s="871"/>
      <c r="D159" s="871"/>
      <c r="E159" s="871"/>
      <c r="F159" s="871"/>
      <c r="G159" s="871"/>
      <c r="H159" s="872"/>
      <c r="I159" s="872"/>
      <c r="J159" s="103"/>
      <c r="K159" s="872"/>
      <c r="L159" s="872"/>
      <c r="M159" s="1260"/>
      <c r="N159" s="1261"/>
      <c r="O159" s="111"/>
      <c r="P159" s="261"/>
      <c r="Q159" s="113"/>
      <c r="R159" s="137"/>
      <c r="S159" s="102"/>
      <c r="T159" s="444"/>
      <c r="U159" s="138"/>
      <c r="V159" s="108"/>
    </row>
    <row r="160" spans="1:48" s="5" customFormat="1" ht="15" hidden="1" customHeight="1" outlineLevel="1">
      <c r="A160" s="863"/>
      <c r="B160" s="870"/>
      <c r="C160" s="871"/>
      <c r="D160" s="871"/>
      <c r="E160" s="871"/>
      <c r="F160" s="871"/>
      <c r="G160" s="871"/>
      <c r="H160" s="872"/>
      <c r="I160" s="872"/>
      <c r="J160" s="103"/>
      <c r="K160" s="872"/>
      <c r="L160" s="872"/>
      <c r="M160" s="1260"/>
      <c r="N160" s="1261"/>
      <c r="O160" s="111"/>
      <c r="P160" s="261"/>
      <c r="Q160" s="113"/>
      <c r="R160" s="137"/>
      <c r="S160" s="102"/>
      <c r="T160" s="444"/>
      <c r="U160" s="138"/>
      <c r="V160" s="108"/>
    </row>
    <row r="161" spans="1:35" s="5" customFormat="1" ht="15" hidden="1" customHeight="1" outlineLevel="1">
      <c r="A161" s="863"/>
      <c r="B161" s="870"/>
      <c r="C161" s="102"/>
      <c r="D161" s="102"/>
      <c r="E161" s="102"/>
      <c r="F161" s="102"/>
      <c r="G161" s="871"/>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863"/>
      <c r="B162" s="870"/>
      <c r="C162" s="105"/>
      <c r="D162" s="105"/>
      <c r="E162" s="106"/>
      <c r="F162" s="105"/>
      <c r="G162" s="871"/>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863"/>
      <c r="B163" s="870"/>
      <c r="C163" s="105"/>
      <c r="D163" s="105"/>
      <c r="E163" s="106"/>
      <c r="F163" s="105"/>
      <c r="G163" s="871"/>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863"/>
      <c r="B164" s="870"/>
      <c r="C164" s="105"/>
      <c r="D164" s="105"/>
      <c r="E164" s="106"/>
      <c r="F164" s="105"/>
      <c r="G164" s="871"/>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863"/>
      <c r="B165" s="870"/>
      <c r="C165" s="105"/>
      <c r="D165" s="105"/>
      <c r="E165" s="106"/>
      <c r="F165" s="105"/>
      <c r="G165" s="871"/>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863"/>
      <c r="B166" s="870"/>
      <c r="C166" s="867"/>
      <c r="D166" s="867"/>
      <c r="E166" s="868"/>
      <c r="F166" s="867"/>
      <c r="G166" s="871"/>
      <c r="H166" s="869"/>
      <c r="I166" s="869"/>
      <c r="J166" s="103"/>
      <c r="K166" s="103"/>
      <c r="L166" s="869"/>
      <c r="M166" s="1260"/>
      <c r="N166" s="1261"/>
      <c r="O166" s="869"/>
      <c r="P166" s="873"/>
      <c r="Q166" s="869"/>
      <c r="R166" s="869"/>
      <c r="S166" s="869"/>
      <c r="T166" s="874"/>
      <c r="U166" s="138"/>
      <c r="V166" s="108"/>
    </row>
    <row r="167" spans="1:35" s="5" customFormat="1" ht="15" hidden="1" customHeight="1" outlineLevel="1">
      <c r="A167" s="863"/>
      <c r="B167" s="870"/>
      <c r="C167" s="871"/>
      <c r="D167" s="871"/>
      <c r="E167" s="871"/>
      <c r="F167" s="871"/>
      <c r="G167" s="871"/>
      <c r="H167" s="872"/>
      <c r="I167" s="872"/>
      <c r="J167" s="103"/>
      <c r="K167" s="872"/>
      <c r="L167" s="872"/>
      <c r="M167" s="1262"/>
      <c r="N167" s="1263"/>
      <c r="O167" s="875"/>
      <c r="P167" s="876"/>
      <c r="Q167" s="875"/>
      <c r="R167" s="875"/>
      <c r="S167" s="875"/>
      <c r="T167" s="877"/>
      <c r="U167" s="138"/>
      <c r="V167" s="108"/>
    </row>
    <row r="168" spans="1:35" s="5" customFormat="1" ht="22.5" customHeight="1" collapsed="1" thickBot="1">
      <c r="A168" s="878"/>
      <c r="B168" s="879"/>
      <c r="C168" s="880"/>
      <c r="D168" s="881"/>
      <c r="E168" s="881"/>
      <c r="F168" s="881"/>
      <c r="G168" s="881"/>
      <c r="H168" s="882"/>
      <c r="I168" s="882"/>
      <c r="J168" s="883"/>
      <c r="K168" s="884"/>
      <c r="L168" s="884"/>
      <c r="M168" s="885"/>
      <c r="N168" s="886"/>
      <c r="O168" s="886"/>
      <c r="P168" s="886"/>
      <c r="Q168" s="886"/>
      <c r="R168" s="886"/>
      <c r="S168" s="886"/>
      <c r="T168" s="887"/>
    </row>
    <row r="169" spans="1:35" s="5" customFormat="1" ht="22.5" hidden="1" customHeight="1">
      <c r="A169" s="860"/>
      <c r="B169" s="888"/>
      <c r="C169" s="860"/>
      <c r="D169" s="860"/>
      <c r="E169" s="860"/>
      <c r="F169" s="860"/>
      <c r="G169" s="860"/>
      <c r="H169" s="861"/>
      <c r="I169" s="861"/>
      <c r="J169" s="861"/>
      <c r="K169" s="861"/>
      <c r="L169" s="861"/>
      <c r="M169" s="889"/>
      <c r="N169" s="889"/>
      <c r="O169" s="889"/>
      <c r="P169" s="889"/>
      <c r="Q169" s="889"/>
      <c r="R169" s="889"/>
      <c r="S169" s="889"/>
      <c r="T169" s="889"/>
    </row>
    <row r="170" spans="1:35" s="5" customFormat="1" ht="15" hidden="1" customHeight="1">
      <c r="A170" s="864"/>
      <c r="B170" s="1445"/>
      <c r="C170" s="1446"/>
      <c r="D170" s="1447"/>
      <c r="E170" s="890"/>
      <c r="F170" s="890"/>
      <c r="G170" s="1283"/>
    </row>
    <row r="171" spans="1:35" s="5" customFormat="1" ht="15" hidden="1" customHeight="1">
      <c r="A171" s="864"/>
      <c r="B171" s="1445"/>
      <c r="C171" s="1446"/>
      <c r="D171" s="1447"/>
      <c r="E171" s="890"/>
      <c r="F171" s="890"/>
      <c r="G171" s="1283"/>
    </row>
    <row r="172" spans="1:35" s="5" customFormat="1" ht="30" hidden="1" customHeight="1">
      <c r="A172" s="864"/>
      <c r="B172" s="1446"/>
      <c r="C172" s="937"/>
      <c r="D172" s="890"/>
      <c r="E172" s="890"/>
      <c r="F172" s="890"/>
      <c r="G172" s="139"/>
    </row>
    <row r="173" spans="1:35" s="5" customFormat="1" ht="30" hidden="1" customHeight="1">
      <c r="A173" s="864"/>
      <c r="B173" s="1446"/>
      <c r="C173" s="937"/>
      <c r="D173" s="890"/>
      <c r="E173" s="890"/>
      <c r="F173" s="890"/>
      <c r="G173" s="139"/>
      <c r="H173" s="864"/>
      <c r="AI173" s="279"/>
    </row>
    <row r="174" spans="1:35" s="5" customFormat="1" ht="15" hidden="1" customHeight="1">
      <c r="A174" s="864"/>
      <c r="B174" s="1446"/>
      <c r="C174" s="890"/>
      <c r="D174" s="890"/>
      <c r="E174" s="890"/>
      <c r="F174" s="890"/>
      <c r="G174" s="139"/>
      <c r="H174" s="864"/>
    </row>
    <row r="175" spans="1:35" s="5" customFormat="1" ht="15" hidden="1" customHeight="1">
      <c r="A175" s="864"/>
      <c r="B175" s="1446"/>
      <c r="C175" s="890"/>
      <c r="D175" s="890"/>
      <c r="E175" s="890"/>
      <c r="F175" s="890"/>
      <c r="G175" s="139"/>
      <c r="H175" s="864"/>
    </row>
    <row r="176" spans="1:35" s="5" customFormat="1" ht="15" hidden="1" customHeight="1">
      <c r="A176" s="864"/>
      <c r="B176" s="1446"/>
      <c r="C176" s="890"/>
      <c r="D176" s="890"/>
      <c r="E176" s="890"/>
      <c r="F176" s="890"/>
      <c r="G176" s="139"/>
      <c r="H176" s="864"/>
    </row>
    <row r="177" spans="1:61" s="5" customFormat="1" ht="15" hidden="1" customHeight="1">
      <c r="A177" s="864"/>
      <c r="B177" s="1446"/>
      <c r="C177" s="890"/>
      <c r="D177" s="890"/>
      <c r="E177" s="890"/>
      <c r="F177" s="890"/>
      <c r="G177" s="139"/>
      <c r="H177" s="864"/>
    </row>
    <row r="178" spans="1:61" s="5" customFormat="1" ht="15" hidden="1" customHeight="1">
      <c r="A178" s="864"/>
      <c r="B178" s="1446"/>
      <c r="C178" s="890"/>
      <c r="D178" s="890"/>
      <c r="E178" s="890"/>
      <c r="F178" s="890"/>
      <c r="G178" s="139"/>
      <c r="H178" s="864"/>
    </row>
    <row r="179" spans="1:61" s="5" customFormat="1" ht="15" hidden="1" customHeight="1">
      <c r="A179" s="864"/>
      <c r="B179" s="1446"/>
      <c r="C179" s="890"/>
      <c r="D179" s="890"/>
      <c r="E179" s="890"/>
      <c r="F179" s="890"/>
      <c r="G179" s="139"/>
      <c r="H179" s="864"/>
    </row>
    <row r="180" spans="1:61" s="5" customFormat="1" ht="15" hidden="1" customHeight="1">
      <c r="A180" s="864"/>
      <c r="B180" s="864"/>
      <c r="C180" s="864"/>
      <c r="D180" s="864"/>
      <c r="E180" s="864"/>
      <c r="F180" s="864"/>
      <c r="H180" s="864"/>
      <c r="I180" s="859"/>
      <c r="P180" s="267"/>
    </row>
    <row r="181" spans="1:61" s="5" customFormat="1" ht="15" hidden="1" customHeight="1">
      <c r="A181" s="864"/>
      <c r="B181" s="864"/>
      <c r="C181" s="864"/>
      <c r="D181" s="864"/>
      <c r="E181" s="864"/>
      <c r="F181" s="864"/>
      <c r="H181" s="864"/>
      <c r="I181" s="859"/>
      <c r="P181" s="267"/>
    </row>
    <row r="182" spans="1:61" s="5" customFormat="1" ht="18.75" hidden="1" customHeight="1">
      <c r="A182" s="864"/>
      <c r="B182" s="268"/>
      <c r="D182" s="1284"/>
      <c r="E182" s="1284"/>
      <c r="F182" s="1284"/>
      <c r="G182" s="1284"/>
      <c r="H182" s="1284"/>
      <c r="I182" s="268"/>
      <c r="J182" s="1440"/>
      <c r="K182" s="1441"/>
      <c r="L182" s="1442"/>
      <c r="M182" s="1443"/>
      <c r="N182" s="1443"/>
      <c r="O182" s="1443"/>
      <c r="P182" s="1444"/>
      <c r="Q182" s="1444"/>
      <c r="R182" s="1444"/>
    </row>
    <row r="183" spans="1:61" s="5" customFormat="1" ht="57" hidden="1" customHeight="1">
      <c r="A183" s="864"/>
      <c r="B183" s="268"/>
      <c r="D183" s="891"/>
      <c r="E183" s="269"/>
      <c r="F183" s="269"/>
      <c r="G183" s="269"/>
      <c r="H183" s="269"/>
      <c r="I183" s="270"/>
      <c r="J183" s="892"/>
      <c r="K183" s="271"/>
      <c r="L183" s="271"/>
      <c r="M183" s="893"/>
      <c r="N183" s="272"/>
      <c r="O183" s="272"/>
      <c r="P183" s="894"/>
      <c r="Q183" s="282"/>
      <c r="R183" s="282"/>
    </row>
    <row r="184" spans="1:61" s="5" customFormat="1" ht="15" hidden="1" customHeight="1">
      <c r="A184" s="864"/>
      <c r="B184" s="854"/>
      <c r="D184" s="895"/>
      <c r="E184" s="895"/>
      <c r="F184" s="895"/>
      <c r="G184" s="896"/>
      <c r="H184" s="897"/>
      <c r="I184" s="273"/>
      <c r="J184" s="274"/>
      <c r="K184" s="898"/>
      <c r="L184" s="898"/>
      <c r="M184" s="899"/>
      <c r="N184" s="900"/>
      <c r="O184" s="900"/>
      <c r="P184" s="901"/>
      <c r="Q184" s="281"/>
      <c r="R184" s="280"/>
    </row>
    <row r="185" spans="1:61" s="5" customFormat="1" ht="15" hidden="1" customHeight="1">
      <c r="A185" s="864"/>
      <c r="B185" s="854"/>
      <c r="D185" s="895"/>
      <c r="E185" s="895"/>
      <c r="F185" s="895"/>
      <c r="G185" s="895"/>
      <c r="H185" s="895"/>
      <c r="I185" s="273"/>
      <c r="J185" s="274"/>
      <c r="K185" s="898"/>
      <c r="L185" s="898"/>
      <c r="M185" s="899"/>
      <c r="N185" s="900"/>
      <c r="O185" s="900"/>
      <c r="P185" s="901"/>
      <c r="Q185" s="281"/>
      <c r="R185" s="280"/>
    </row>
    <row r="186" spans="1:61" s="5" customFormat="1" ht="15" hidden="1" customHeight="1">
      <c r="A186" s="864"/>
      <c r="B186" s="854"/>
      <c r="D186" s="139"/>
      <c r="E186" s="139"/>
      <c r="F186" s="139"/>
      <c r="G186" s="139"/>
      <c r="H186" s="139"/>
      <c r="I186" s="273"/>
      <c r="J186" s="274"/>
      <c r="K186" s="898"/>
      <c r="L186" s="898"/>
      <c r="M186" s="283"/>
      <c r="N186" s="900"/>
      <c r="O186" s="900"/>
      <c r="P186" s="901"/>
      <c r="Q186" s="281"/>
      <c r="R186" s="280"/>
    </row>
    <row r="187" spans="1:61" s="5" customFormat="1" ht="15" hidden="1" customHeight="1">
      <c r="A187" s="864"/>
      <c r="B187" s="854"/>
      <c r="D187" s="139"/>
      <c r="E187" s="139"/>
      <c r="F187" s="139"/>
      <c r="G187" s="139"/>
      <c r="H187" s="139"/>
      <c r="I187" s="273"/>
      <c r="J187" s="274"/>
      <c r="K187" s="898"/>
      <c r="L187" s="898"/>
      <c r="M187" s="283"/>
      <c r="N187" s="900"/>
      <c r="O187" s="900"/>
      <c r="P187" s="901"/>
      <c r="Q187" s="281"/>
      <c r="R187" s="280"/>
    </row>
    <row r="188" spans="1:61" s="5" customFormat="1" ht="15" hidden="1" customHeight="1">
      <c r="A188" s="864"/>
      <c r="B188" s="854"/>
      <c r="D188" s="139"/>
      <c r="E188" s="139"/>
      <c r="F188" s="139"/>
      <c r="G188" s="139"/>
      <c r="H188" s="139"/>
      <c r="I188" s="273"/>
      <c r="J188" s="274"/>
      <c r="K188" s="898"/>
      <c r="L188" s="898"/>
      <c r="M188" s="283"/>
      <c r="N188" s="900"/>
      <c r="O188" s="900"/>
      <c r="P188" s="901"/>
      <c r="Q188" s="281"/>
      <c r="R188" s="280"/>
    </row>
    <row r="189" spans="1:61" s="5" customFormat="1" ht="5.25" customHeight="1">
      <c r="A189" s="864"/>
      <c r="B189" s="864"/>
      <c r="C189" s="864"/>
      <c r="D189" s="864"/>
      <c r="E189" s="864"/>
      <c r="F189" s="864"/>
      <c r="H189" s="864"/>
      <c r="I189" s="864"/>
      <c r="J189" s="859"/>
      <c r="K189" s="859"/>
      <c r="L189" s="859"/>
      <c r="M189" s="859"/>
      <c r="N189" s="859"/>
      <c r="O189" s="859"/>
      <c r="P189" s="4"/>
      <c r="Q189" s="859"/>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1439"/>
      <c r="L192" s="1439"/>
      <c r="M192" s="1439"/>
      <c r="N192" s="1439"/>
      <c r="O192" s="1439"/>
      <c r="P192" s="1439"/>
      <c r="Q192" s="1439"/>
      <c r="R192" s="1289"/>
      <c r="S192" s="1289"/>
      <c r="T192" s="1289"/>
      <c r="W192" s="85"/>
    </row>
    <row r="193" spans="1:23" s="5" customFormat="1" ht="15.75" customHeight="1">
      <c r="A193" s="60"/>
      <c r="B193" s="262"/>
      <c r="C193" s="263"/>
      <c r="D193" s="61"/>
      <c r="E193" s="61"/>
      <c r="F193" s="62"/>
      <c r="G193" s="63"/>
      <c r="H193" s="60"/>
      <c r="I193" s="1290"/>
      <c r="J193" s="1290"/>
      <c r="K193" s="1439"/>
      <c r="L193" s="1439"/>
      <c r="M193" s="1439"/>
      <c r="N193" s="1439"/>
      <c r="O193" s="1439"/>
      <c r="P193" s="1439"/>
      <c r="Q193" s="1439"/>
      <c r="R193" s="1289"/>
      <c r="S193" s="1289"/>
      <c r="T193" s="1289"/>
      <c r="W193" s="85"/>
    </row>
    <row r="194" spans="1:23" s="5" customFormat="1" ht="15.75" customHeight="1">
      <c r="A194" s="60"/>
      <c r="B194" s="262"/>
      <c r="C194" s="263"/>
      <c r="D194" s="61"/>
      <c r="E194" s="61"/>
      <c r="F194" s="62"/>
      <c r="G194" s="63"/>
      <c r="H194" s="60"/>
      <c r="I194" s="1290"/>
      <c r="J194" s="1290"/>
      <c r="K194" s="1439"/>
      <c r="L194" s="1439"/>
      <c r="M194" s="1439"/>
      <c r="N194" s="1439"/>
      <c r="O194" s="1439"/>
      <c r="P194" s="1439"/>
      <c r="Q194" s="1439"/>
      <c r="R194" s="1289"/>
      <c r="S194" s="1289"/>
      <c r="T194" s="1289"/>
      <c r="W194" s="85"/>
    </row>
    <row r="195" spans="1:23" s="5" customFormat="1" ht="15.75" customHeight="1">
      <c r="A195" s="60"/>
      <c r="B195" s="262"/>
      <c r="C195" s="263"/>
      <c r="D195" s="61"/>
      <c r="E195" s="61"/>
      <c r="F195" s="62"/>
      <c r="G195" s="63"/>
      <c r="H195" s="60"/>
      <c r="I195" s="1290"/>
      <c r="J195" s="1290"/>
      <c r="K195" s="1439"/>
      <c r="L195" s="1439"/>
      <c r="M195" s="1439"/>
      <c r="N195" s="1439"/>
      <c r="O195" s="1439"/>
      <c r="P195" s="1439"/>
      <c r="Q195" s="1439"/>
      <c r="R195" s="1289"/>
      <c r="S195" s="1289"/>
      <c r="T195" s="1289"/>
      <c r="W195" s="85"/>
    </row>
    <row r="196" spans="1:23" s="5" customFormat="1" ht="15.75" customHeight="1">
      <c r="A196" s="60"/>
      <c r="B196" s="262"/>
      <c r="C196" s="263"/>
      <c r="D196" s="61"/>
      <c r="E196" s="61"/>
      <c r="F196" s="62"/>
      <c r="G196" s="63"/>
      <c r="H196" s="60"/>
      <c r="I196" s="1290"/>
      <c r="J196" s="1290"/>
      <c r="K196" s="1439"/>
      <c r="L196" s="1439"/>
      <c r="M196" s="1439"/>
      <c r="N196" s="1439"/>
      <c r="O196" s="1439"/>
      <c r="P196" s="1439"/>
      <c r="Q196" s="1439"/>
      <c r="R196" s="1289"/>
      <c r="S196" s="1289"/>
      <c r="T196" s="1289"/>
      <c r="W196" s="85"/>
    </row>
    <row r="197" spans="1:23" s="5" customFormat="1" ht="15.75" customHeight="1">
      <c r="A197" s="60"/>
      <c r="B197" s="262"/>
      <c r="C197" s="263"/>
      <c r="D197" s="61"/>
      <c r="E197" s="61"/>
      <c r="F197" s="62"/>
      <c r="G197" s="63"/>
      <c r="H197" s="60"/>
      <c r="I197" s="1290"/>
      <c r="J197" s="1290"/>
      <c r="K197" s="1439"/>
      <c r="L197" s="1439"/>
      <c r="M197" s="1439"/>
      <c r="N197" s="1439"/>
      <c r="O197" s="1439"/>
      <c r="P197" s="1439"/>
      <c r="Q197" s="1439"/>
      <c r="R197" s="1289"/>
      <c r="S197" s="1289"/>
      <c r="T197" s="1289"/>
      <c r="W197" s="85"/>
    </row>
    <row r="198" spans="1:23" s="5" customFormat="1" ht="15.75" hidden="1" customHeight="1">
      <c r="A198" s="60"/>
      <c r="B198" s="262"/>
      <c r="C198" s="263"/>
      <c r="D198" s="61"/>
      <c r="E198" s="61"/>
      <c r="F198" s="62"/>
      <c r="G198" s="63"/>
      <c r="H198" s="60"/>
      <c r="I198" s="1290"/>
      <c r="J198" s="1290"/>
      <c r="K198" s="1439"/>
      <c r="L198" s="1439"/>
      <c r="M198" s="1439"/>
      <c r="N198" s="1439"/>
      <c r="O198" s="1439"/>
      <c r="P198" s="1439"/>
      <c r="Q198" s="1439"/>
      <c r="R198" s="1289"/>
      <c r="S198" s="1289"/>
      <c r="T198" s="1289"/>
      <c r="W198" s="85"/>
    </row>
    <row r="199" spans="1:23" s="5" customFormat="1" ht="15.75" hidden="1" customHeight="1">
      <c r="A199" s="60"/>
      <c r="B199" s="262"/>
      <c r="C199" s="263"/>
      <c r="D199" s="61"/>
      <c r="E199" s="61"/>
      <c r="F199" s="62"/>
      <c r="G199" s="63"/>
      <c r="H199" s="60"/>
      <c r="I199" s="1290"/>
      <c r="J199" s="1290"/>
      <c r="K199" s="1439"/>
      <c r="L199" s="1439"/>
      <c r="M199" s="1439"/>
      <c r="N199" s="1439"/>
      <c r="O199" s="1439"/>
      <c r="P199" s="1439"/>
      <c r="Q199" s="1439"/>
      <c r="R199" s="1289"/>
      <c r="S199" s="1289"/>
      <c r="T199" s="1289"/>
      <c r="W199" s="85"/>
    </row>
    <row r="200" spans="1:23" s="5" customFormat="1" ht="15.75" hidden="1" customHeight="1">
      <c r="A200" s="60"/>
      <c r="B200" s="262"/>
      <c r="C200" s="263"/>
      <c r="D200" s="61"/>
      <c r="E200" s="61"/>
      <c r="F200" s="62"/>
      <c r="G200" s="63"/>
      <c r="H200" s="60"/>
      <c r="I200" s="1290"/>
      <c r="J200" s="1290"/>
      <c r="K200" s="1439"/>
      <c r="L200" s="1439"/>
      <c r="M200" s="1439"/>
      <c r="N200" s="1439"/>
      <c r="O200" s="1439"/>
      <c r="P200" s="1439"/>
      <c r="Q200" s="1439"/>
      <c r="R200" s="1289"/>
      <c r="S200" s="1289"/>
      <c r="T200" s="1289"/>
      <c r="W200" s="85"/>
    </row>
    <row r="201" spans="1:23" s="5" customFormat="1" ht="15.75" hidden="1" customHeight="1">
      <c r="A201" s="60"/>
      <c r="B201" s="262"/>
      <c r="C201" s="263"/>
      <c r="D201" s="61"/>
      <c r="E201" s="61"/>
      <c r="F201" s="62"/>
      <c r="G201" s="63"/>
      <c r="H201" s="60"/>
      <c r="I201" s="1290"/>
      <c r="J201" s="1290"/>
      <c r="K201" s="1439"/>
      <c r="L201" s="1439"/>
      <c r="M201" s="1439"/>
      <c r="N201" s="1439"/>
      <c r="O201" s="1439"/>
      <c r="P201" s="1439"/>
      <c r="Q201" s="1439"/>
      <c r="R201" s="1289"/>
      <c r="S201" s="1289"/>
      <c r="T201" s="1289"/>
    </row>
    <row r="202" spans="1:23" s="5" customFormat="1" ht="15.75" hidden="1" customHeight="1">
      <c r="A202" s="60"/>
      <c r="B202" s="262"/>
      <c r="C202" s="263"/>
      <c r="D202" s="61"/>
      <c r="E202" s="61"/>
      <c r="F202" s="62"/>
      <c r="G202" s="63"/>
      <c r="H202" s="60"/>
      <c r="I202" s="1290"/>
      <c r="J202" s="1290"/>
      <c r="K202" s="1439"/>
      <c r="L202" s="1439"/>
      <c r="M202" s="1439"/>
      <c r="N202" s="1439"/>
      <c r="O202" s="1439"/>
      <c r="P202" s="1439"/>
      <c r="Q202" s="1439"/>
      <c r="R202" s="1289"/>
      <c r="S202" s="1289"/>
      <c r="T202" s="1289"/>
    </row>
    <row r="203" spans="1:23" s="5" customFormat="1" ht="15.75" hidden="1" customHeight="1">
      <c r="A203" s="60"/>
      <c r="B203" s="262"/>
      <c r="C203" s="263"/>
      <c r="D203" s="61"/>
      <c r="E203" s="61"/>
      <c r="F203" s="62"/>
      <c r="G203" s="63"/>
      <c r="H203" s="60"/>
      <c r="I203" s="1290"/>
      <c r="J203" s="1290"/>
      <c r="K203" s="1439"/>
      <c r="L203" s="1439"/>
      <c r="M203" s="1439"/>
      <c r="N203" s="1439"/>
      <c r="O203" s="1439"/>
      <c r="P203" s="1439"/>
      <c r="Q203" s="1439"/>
      <c r="R203" s="1289"/>
      <c r="S203" s="1289"/>
      <c r="T203" s="1289"/>
    </row>
    <row r="204" spans="1:23" s="5" customFormat="1" ht="15.75" hidden="1" customHeight="1">
      <c r="A204" s="60"/>
      <c r="B204" s="262"/>
      <c r="C204" s="263"/>
      <c r="D204" s="61"/>
      <c r="E204" s="61"/>
      <c r="F204" s="62"/>
      <c r="G204" s="63"/>
      <c r="H204" s="60"/>
      <c r="I204" s="1290"/>
      <c r="J204" s="1290"/>
      <c r="K204" s="1439"/>
      <c r="L204" s="1439"/>
      <c r="M204" s="1439"/>
      <c r="N204" s="1439"/>
      <c r="O204" s="1439"/>
      <c r="P204" s="1439"/>
      <c r="Q204" s="1439"/>
      <c r="R204" s="1289"/>
      <c r="S204" s="1289"/>
      <c r="T204" s="1289"/>
    </row>
    <row r="205" spans="1:23" s="5" customFormat="1" ht="15.75" hidden="1" customHeight="1">
      <c r="A205" s="60"/>
      <c r="B205" s="262"/>
      <c r="C205" s="263"/>
      <c r="D205" s="61"/>
      <c r="E205" s="61"/>
      <c r="F205" s="62"/>
      <c r="G205" s="63"/>
      <c r="H205" s="60"/>
      <c r="I205" s="1290"/>
      <c r="J205" s="1290"/>
      <c r="K205" s="1439"/>
      <c r="L205" s="1439"/>
      <c r="M205" s="1439"/>
      <c r="N205" s="1439"/>
      <c r="O205" s="1439"/>
      <c r="P205" s="1439"/>
      <c r="Q205" s="1439"/>
      <c r="R205" s="1289"/>
      <c r="S205" s="1289"/>
      <c r="T205" s="1289"/>
    </row>
    <row r="206" spans="1:23" s="5" customFormat="1" ht="15.75" hidden="1" customHeight="1">
      <c r="A206" s="60"/>
      <c r="B206" s="262"/>
      <c r="C206" s="263"/>
      <c r="D206" s="61"/>
      <c r="E206" s="61"/>
      <c r="F206" s="62"/>
      <c r="G206" s="63"/>
      <c r="H206" s="60"/>
      <c r="I206" s="1290"/>
      <c r="J206" s="1290"/>
      <c r="K206" s="1439"/>
      <c r="L206" s="1439"/>
      <c r="M206" s="1439"/>
      <c r="N206" s="1439"/>
      <c r="O206" s="1439"/>
      <c r="P206" s="1439"/>
      <c r="Q206" s="1439"/>
      <c r="R206" s="1289"/>
      <c r="S206" s="1289"/>
      <c r="T206" s="1289"/>
    </row>
    <row r="207" spans="1:23" s="5" customFormat="1" ht="15.75" hidden="1" customHeight="1">
      <c r="A207" s="60"/>
      <c r="B207" s="262"/>
      <c r="C207" s="263"/>
      <c r="D207" s="61"/>
      <c r="E207" s="61"/>
      <c r="F207" s="62"/>
      <c r="G207" s="63"/>
      <c r="H207" s="60"/>
      <c r="I207" s="1290"/>
      <c r="J207" s="1290"/>
      <c r="K207" s="1439"/>
      <c r="L207" s="1439"/>
      <c r="M207" s="1439"/>
      <c r="N207" s="1439"/>
      <c r="O207" s="1439"/>
      <c r="P207" s="1439"/>
      <c r="Q207" s="1439"/>
      <c r="R207" s="1289"/>
      <c r="S207" s="1289"/>
      <c r="T207" s="1289"/>
    </row>
    <row r="208" spans="1:23" s="5" customFormat="1" ht="15.75" hidden="1" customHeight="1">
      <c r="A208" s="60"/>
      <c r="B208" s="262"/>
      <c r="C208" s="263"/>
      <c r="D208" s="61"/>
      <c r="E208" s="61"/>
      <c r="F208" s="62"/>
      <c r="G208" s="63"/>
      <c r="H208" s="60"/>
      <c r="I208" s="1290"/>
      <c r="J208" s="1290"/>
      <c r="K208" s="1439"/>
      <c r="L208" s="1439"/>
      <c r="M208" s="1439"/>
      <c r="N208" s="1439"/>
      <c r="O208" s="1439"/>
      <c r="P208" s="1439"/>
      <c r="Q208" s="1439"/>
      <c r="R208" s="1289"/>
      <c r="S208" s="1289"/>
      <c r="T208" s="1289"/>
    </row>
    <row r="209" spans="1:20" s="5" customFormat="1" ht="15.75" hidden="1" customHeight="1">
      <c r="A209" s="60"/>
      <c r="B209" s="262"/>
      <c r="C209" s="263"/>
      <c r="D209" s="61"/>
      <c r="E209" s="61"/>
      <c r="F209" s="62"/>
      <c r="G209" s="63"/>
      <c r="H209" s="559"/>
      <c r="I209" s="1296"/>
      <c r="J209" s="1296"/>
      <c r="K209" s="1439"/>
      <c r="L209" s="1439"/>
      <c r="M209" s="1439"/>
      <c r="N209" s="1439"/>
      <c r="O209" s="1439"/>
      <c r="P209" s="1439"/>
      <c r="Q209" s="1439"/>
      <c r="R209" s="1289"/>
      <c r="S209" s="1289"/>
      <c r="T209" s="1289"/>
    </row>
    <row r="210" spans="1:20" s="5" customFormat="1" ht="15.75" hidden="1" customHeight="1">
      <c r="A210" s="60"/>
      <c r="B210" s="262"/>
      <c r="C210" s="263"/>
      <c r="D210" s="61"/>
      <c r="E210" s="61"/>
      <c r="F210" s="62"/>
      <c r="G210" s="63"/>
      <c r="H210" s="559"/>
      <c r="I210" s="1296"/>
      <c r="J210" s="1296"/>
      <c r="K210" s="1439"/>
      <c r="L210" s="1439"/>
      <c r="M210" s="1439"/>
      <c r="N210" s="1439"/>
      <c r="O210" s="1439"/>
      <c r="P210" s="1439"/>
      <c r="Q210" s="1439"/>
      <c r="R210" s="1289"/>
      <c r="S210" s="1289"/>
      <c r="T210" s="1289"/>
    </row>
    <row r="211" spans="1:20" s="5" customFormat="1" ht="15.75" hidden="1" customHeight="1">
      <c r="A211" s="60"/>
      <c r="B211" s="262"/>
      <c r="C211" s="263"/>
      <c r="D211" s="61"/>
      <c r="E211" s="61"/>
      <c r="F211" s="62"/>
      <c r="G211" s="63"/>
      <c r="H211" s="60"/>
      <c r="I211" s="1290"/>
      <c r="J211" s="1290"/>
      <c r="K211" s="1439"/>
      <c r="L211" s="1439"/>
      <c r="M211" s="1439"/>
      <c r="N211" s="1439"/>
      <c r="O211" s="1439"/>
      <c r="P211" s="1439"/>
      <c r="Q211" s="1439"/>
      <c r="R211" s="1289"/>
      <c r="S211" s="1289"/>
      <c r="T211" s="1289"/>
    </row>
    <row r="212" spans="1:20" s="5" customFormat="1" ht="15.75" hidden="1" customHeight="1">
      <c r="A212" s="60"/>
      <c r="B212" s="262"/>
      <c r="C212" s="263"/>
      <c r="D212" s="61"/>
      <c r="E212" s="61"/>
      <c r="F212" s="62"/>
      <c r="G212" s="63"/>
      <c r="H212" s="60"/>
      <c r="I212" s="1290"/>
      <c r="J212" s="1290"/>
      <c r="K212" s="1439"/>
      <c r="L212" s="1439"/>
      <c r="M212" s="1439"/>
      <c r="N212" s="1439"/>
      <c r="O212" s="1439"/>
      <c r="P212" s="1439"/>
      <c r="Q212" s="1439"/>
      <c r="R212" s="1289"/>
      <c r="S212" s="1289"/>
      <c r="T212" s="1289"/>
    </row>
    <row r="213" spans="1:20" s="5" customFormat="1" ht="15.75" hidden="1" customHeight="1">
      <c r="A213" s="60"/>
      <c r="B213" s="262"/>
      <c r="C213" s="263"/>
      <c r="D213" s="61"/>
      <c r="E213" s="61"/>
      <c r="F213" s="62"/>
      <c r="G213" s="63"/>
      <c r="H213" s="60"/>
      <c r="I213" s="1287"/>
      <c r="J213" s="1288"/>
      <c r="K213" s="1439"/>
      <c r="L213" s="1439"/>
      <c r="M213" s="1439"/>
      <c r="N213" s="1439"/>
      <c r="O213" s="1439"/>
      <c r="P213" s="1439"/>
      <c r="Q213" s="1439"/>
      <c r="R213" s="1289"/>
      <c r="S213" s="1289"/>
      <c r="T213" s="1289"/>
    </row>
    <row r="214" spans="1:20" s="5" customFormat="1" ht="15.75" hidden="1" customHeight="1">
      <c r="A214" s="60"/>
      <c r="B214" s="262"/>
      <c r="C214" s="263"/>
      <c r="D214" s="61"/>
      <c r="E214" s="61"/>
      <c r="F214" s="62"/>
      <c r="G214" s="63"/>
      <c r="H214" s="60"/>
      <c r="I214" s="1287"/>
      <c r="J214" s="1288"/>
      <c r="K214" s="1439"/>
      <c r="L214" s="1439"/>
      <c r="M214" s="1439"/>
      <c r="N214" s="1439"/>
      <c r="O214" s="1439"/>
      <c r="P214" s="1439"/>
      <c r="Q214" s="1439"/>
      <c r="R214" s="1289"/>
      <c r="S214" s="1289"/>
      <c r="T214" s="1289"/>
    </row>
    <row r="215" spans="1:20" s="5" customFormat="1" ht="15.75" hidden="1" customHeight="1">
      <c r="A215" s="60"/>
      <c r="B215" s="262"/>
      <c r="C215" s="263"/>
      <c r="D215" s="61"/>
      <c r="E215" s="61"/>
      <c r="F215" s="62"/>
      <c r="G215" s="63"/>
      <c r="H215" s="60"/>
      <c r="I215" s="1287"/>
      <c r="J215" s="1288"/>
      <c r="K215" s="1439"/>
      <c r="L215" s="1439"/>
      <c r="M215" s="1439"/>
      <c r="N215" s="1439"/>
      <c r="O215" s="1439"/>
      <c r="P215" s="1439"/>
      <c r="Q215" s="1439"/>
      <c r="R215" s="1289"/>
      <c r="S215" s="1289"/>
      <c r="T215" s="1289"/>
    </row>
    <row r="216" spans="1:20" s="5" customFormat="1" ht="15.75" hidden="1" customHeight="1">
      <c r="A216" s="60"/>
      <c r="B216" s="262"/>
      <c r="C216" s="263"/>
      <c r="D216" s="61"/>
      <c r="E216" s="61"/>
      <c r="F216" s="62"/>
      <c r="G216" s="63"/>
      <c r="H216" s="60"/>
      <c r="I216" s="1287"/>
      <c r="J216" s="1288"/>
      <c r="K216" s="1439"/>
      <c r="L216" s="1439"/>
      <c r="M216" s="1439"/>
      <c r="N216" s="1439"/>
      <c r="O216" s="1439"/>
      <c r="P216" s="1439"/>
      <c r="Q216" s="1439"/>
      <c r="R216" s="1289"/>
      <c r="S216" s="1289"/>
      <c r="T216" s="1289"/>
    </row>
    <row r="217" spans="1:20" s="5" customFormat="1" ht="15.75" hidden="1" customHeight="1">
      <c r="A217" s="60"/>
      <c r="B217" s="262"/>
      <c r="C217" s="263"/>
      <c r="D217" s="61"/>
      <c r="E217" s="61"/>
      <c r="F217" s="62"/>
      <c r="G217" s="63"/>
      <c r="H217" s="60"/>
      <c r="I217" s="1290"/>
      <c r="J217" s="1290"/>
      <c r="K217" s="1439"/>
      <c r="L217" s="1439"/>
      <c r="M217" s="1439"/>
      <c r="N217" s="1439"/>
      <c r="O217" s="1439"/>
      <c r="P217" s="1439"/>
      <c r="Q217" s="1439"/>
      <c r="R217" s="1289"/>
      <c r="S217" s="1289"/>
      <c r="T217" s="1289"/>
    </row>
    <row r="218" spans="1:20" s="5" customFormat="1" ht="15.75" hidden="1" customHeight="1">
      <c r="A218" s="60"/>
      <c r="B218" s="262"/>
      <c r="C218" s="263"/>
      <c r="D218" s="61"/>
      <c r="E218" s="61"/>
      <c r="F218" s="62"/>
      <c r="G218" s="63"/>
      <c r="H218" s="60"/>
      <c r="I218" s="1290"/>
      <c r="J218" s="1290"/>
      <c r="K218" s="1439"/>
      <c r="L218" s="1439"/>
      <c r="M218" s="1439"/>
      <c r="N218" s="1439"/>
      <c r="O218" s="1439"/>
      <c r="P218" s="1439"/>
      <c r="Q218" s="1439"/>
      <c r="R218" s="1289"/>
      <c r="S218" s="1289"/>
      <c r="T218" s="1289"/>
    </row>
    <row r="219" spans="1:20" s="5" customFormat="1" ht="15.75" hidden="1" customHeight="1">
      <c r="A219" s="60"/>
      <c r="B219" s="262"/>
      <c r="C219" s="263"/>
      <c r="D219" s="61"/>
      <c r="E219" s="61"/>
      <c r="F219" s="62"/>
      <c r="G219" s="63"/>
      <c r="H219" s="60"/>
      <c r="I219" s="1290"/>
      <c r="J219" s="1290"/>
      <c r="K219" s="1439"/>
      <c r="L219" s="1439"/>
      <c r="M219" s="1439"/>
      <c r="N219" s="1439"/>
      <c r="O219" s="1439"/>
      <c r="P219" s="1439"/>
      <c r="Q219" s="1439"/>
      <c r="R219" s="1289"/>
      <c r="S219" s="1289"/>
      <c r="T219" s="1289"/>
    </row>
    <row r="220" spans="1:20" s="5" customFormat="1" ht="15.75" hidden="1" customHeight="1">
      <c r="A220" s="60"/>
      <c r="B220" s="262"/>
      <c r="C220" s="263"/>
      <c r="D220" s="61"/>
      <c r="E220" s="61"/>
      <c r="F220" s="62"/>
      <c r="G220" s="63"/>
      <c r="H220" s="559"/>
      <c r="I220" s="1296"/>
      <c r="J220" s="1296"/>
      <c r="K220" s="1439"/>
      <c r="L220" s="1439"/>
      <c r="M220" s="1439"/>
      <c r="N220" s="1439"/>
      <c r="O220" s="1439"/>
      <c r="P220" s="1439"/>
      <c r="Q220" s="1439"/>
      <c r="R220" s="1289"/>
      <c r="S220" s="1289"/>
      <c r="T220" s="1289"/>
    </row>
    <row r="221" spans="1:20" s="5" customFormat="1" ht="15.75" hidden="1" customHeight="1">
      <c r="A221" s="60"/>
      <c r="B221" s="262"/>
      <c r="C221" s="263"/>
      <c r="D221" s="61"/>
      <c r="E221" s="61"/>
      <c r="F221" s="62"/>
      <c r="G221" s="63"/>
      <c r="H221" s="559"/>
      <c r="I221" s="1296"/>
      <c r="J221" s="1296"/>
      <c r="K221" s="1439"/>
      <c r="L221" s="1439"/>
      <c r="M221" s="1439"/>
      <c r="N221" s="1439"/>
      <c r="O221" s="1439"/>
      <c r="P221" s="1439"/>
      <c r="Q221" s="1439"/>
      <c r="R221" s="1289"/>
      <c r="S221" s="1289"/>
      <c r="T221" s="1289"/>
    </row>
    <row r="222" spans="1:20" s="5" customFormat="1" ht="15.75" hidden="1" customHeight="1">
      <c r="A222" s="60"/>
      <c r="B222" s="262"/>
      <c r="C222" s="263"/>
      <c r="D222" s="61"/>
      <c r="E222" s="61"/>
      <c r="F222" s="62"/>
      <c r="G222" s="63"/>
      <c r="H222" s="60"/>
      <c r="I222" s="1290"/>
      <c r="J222" s="1290"/>
      <c r="K222" s="1439"/>
      <c r="L222" s="1439"/>
      <c r="M222" s="1439"/>
      <c r="N222" s="1439"/>
      <c r="O222" s="1439"/>
      <c r="P222" s="1439"/>
      <c r="Q222" s="1439"/>
      <c r="R222" s="1289"/>
      <c r="S222" s="1289"/>
      <c r="T222" s="1289"/>
    </row>
    <row r="223" spans="1:20" s="5" customFormat="1" ht="15.75" hidden="1" customHeight="1">
      <c r="A223" s="60"/>
      <c r="B223" s="262"/>
      <c r="C223" s="263"/>
      <c r="D223" s="61"/>
      <c r="E223" s="61"/>
      <c r="F223" s="62"/>
      <c r="G223" s="63"/>
      <c r="H223" s="60"/>
      <c r="I223" s="1290"/>
      <c r="J223" s="1290"/>
      <c r="K223" s="1439"/>
      <c r="L223" s="1439"/>
      <c r="M223" s="1439"/>
      <c r="N223" s="1439"/>
      <c r="O223" s="1439"/>
      <c r="P223" s="1439"/>
      <c r="Q223" s="1439"/>
      <c r="R223" s="1289"/>
      <c r="S223" s="1289"/>
      <c r="T223" s="1289"/>
    </row>
    <row r="224" spans="1:20" s="5" customFormat="1" ht="15.75" hidden="1" customHeight="1">
      <c r="A224" s="60"/>
      <c r="B224" s="262"/>
      <c r="C224" s="263"/>
      <c r="D224" s="61"/>
      <c r="E224" s="61"/>
      <c r="F224" s="62"/>
      <c r="G224" s="63"/>
      <c r="H224" s="60"/>
      <c r="I224" s="1287"/>
      <c r="J224" s="1288"/>
      <c r="K224" s="1439"/>
      <c r="L224" s="1439"/>
      <c r="M224" s="1439"/>
      <c r="N224" s="1439"/>
      <c r="O224" s="1439"/>
      <c r="P224" s="1439"/>
      <c r="Q224" s="1439"/>
      <c r="R224" s="1289"/>
      <c r="S224" s="1289"/>
      <c r="T224" s="1289"/>
    </row>
    <row r="225" spans="1:22" s="5" customFormat="1" ht="15.75" hidden="1" customHeight="1">
      <c r="A225" s="60"/>
      <c r="B225" s="262"/>
      <c r="C225" s="263"/>
      <c r="D225" s="61"/>
      <c r="E225" s="61"/>
      <c r="F225" s="62"/>
      <c r="G225" s="63"/>
      <c r="H225" s="60"/>
      <c r="I225" s="1287"/>
      <c r="J225" s="1288"/>
      <c r="K225" s="1439"/>
      <c r="L225" s="1439"/>
      <c r="M225" s="1439"/>
      <c r="N225" s="1439"/>
      <c r="O225" s="1439"/>
      <c r="P225" s="1439"/>
      <c r="Q225" s="1439"/>
      <c r="R225" s="1289"/>
      <c r="S225" s="1289"/>
      <c r="T225" s="1289"/>
    </row>
    <row r="226" spans="1:22" s="5" customFormat="1" ht="15.75" hidden="1" customHeight="1">
      <c r="A226" s="60"/>
      <c r="B226" s="262"/>
      <c r="C226" s="263"/>
      <c r="D226" s="61"/>
      <c r="E226" s="61"/>
      <c r="F226" s="62"/>
      <c r="G226" s="63"/>
      <c r="H226" s="60"/>
      <c r="I226" s="1287"/>
      <c r="J226" s="1288"/>
      <c r="K226" s="1439"/>
      <c r="L226" s="1439"/>
      <c r="M226" s="1439"/>
      <c r="N226" s="1439"/>
      <c r="O226" s="1439"/>
      <c r="P226" s="1439"/>
      <c r="Q226" s="1439"/>
      <c r="R226" s="1289"/>
      <c r="S226" s="1289"/>
      <c r="T226" s="1289"/>
    </row>
    <row r="227" spans="1:22" s="5" customFormat="1" ht="15.75" hidden="1" customHeight="1">
      <c r="A227" s="60"/>
      <c r="B227" s="262"/>
      <c r="C227" s="263"/>
      <c r="D227" s="61"/>
      <c r="E227" s="61"/>
      <c r="F227" s="62"/>
      <c r="G227" s="63"/>
      <c r="H227" s="60"/>
      <c r="I227" s="1287"/>
      <c r="J227" s="1288"/>
      <c r="K227" s="1439"/>
      <c r="L227" s="1439"/>
      <c r="M227" s="1439"/>
      <c r="N227" s="1439"/>
      <c r="O227" s="1439"/>
      <c r="P227" s="1439"/>
      <c r="Q227" s="1439"/>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6" customHeight="1">
      <c r="D231" s="3"/>
      <c r="I231" s="3"/>
      <c r="J231" s="3"/>
      <c r="K231" s="3"/>
      <c r="L231" s="3"/>
      <c r="M231" s="3"/>
      <c r="N231" s="3"/>
      <c r="O231" s="3"/>
      <c r="U231" s="4"/>
      <c r="V231" s="4"/>
    </row>
    <row r="232" spans="1:22" s="5" customFormat="1" ht="6" customHeight="1">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5:20" s="5" customFormat="1" ht="16.2" customHeight="1">
      <c r="E241" s="3"/>
      <c r="F241" s="3"/>
      <c r="G241" s="3"/>
      <c r="H241" s="3"/>
      <c r="I241" s="3"/>
      <c r="J241" s="3"/>
      <c r="K241" s="3"/>
      <c r="P241" s="4"/>
      <c r="S241" s="4"/>
      <c r="T241" s="4"/>
    </row>
    <row r="242" spans="5:20" s="5" customFormat="1" ht="16.2" customHeight="1">
      <c r="E242" s="3"/>
      <c r="F242" s="3"/>
      <c r="G242" s="3"/>
      <c r="H242" s="3"/>
      <c r="I242" s="3"/>
      <c r="J242" s="3"/>
      <c r="K242" s="3"/>
      <c r="P242" s="4"/>
      <c r="S242" s="4"/>
      <c r="T242" s="4"/>
    </row>
    <row r="243" spans="5:20" s="5" customFormat="1" ht="16.2" customHeight="1">
      <c r="E243" s="3"/>
      <c r="F243" s="3"/>
      <c r="G243" s="3"/>
      <c r="H243" s="3"/>
      <c r="I243" s="3"/>
      <c r="J243" s="3"/>
      <c r="K243" s="3"/>
      <c r="P243" s="4"/>
      <c r="S243" s="4"/>
      <c r="T243" s="4"/>
    </row>
    <row r="244" spans="5:20" s="5" customFormat="1" ht="16.2" customHeight="1">
      <c r="E244" s="3"/>
      <c r="F244" s="3"/>
      <c r="G244" s="3"/>
      <c r="H244" s="3"/>
      <c r="I244" s="3"/>
      <c r="J244" s="3"/>
      <c r="K244" s="3"/>
      <c r="P244" s="4"/>
      <c r="S244" s="4"/>
      <c r="T244" s="4"/>
    </row>
    <row r="245" spans="5:20" s="5" customFormat="1" ht="16.2" customHeight="1">
      <c r="E245" s="3"/>
      <c r="F245" s="3"/>
      <c r="G245" s="3"/>
      <c r="H245" s="3"/>
      <c r="I245" s="3"/>
      <c r="J245" s="3"/>
      <c r="K245" s="3"/>
      <c r="P245" s="4"/>
      <c r="S245" s="4"/>
      <c r="T245" s="4"/>
    </row>
    <row r="246" spans="5:20" s="5" customFormat="1" ht="16.2" customHeight="1">
      <c r="E246" s="3"/>
      <c r="F246" s="3"/>
      <c r="G246" s="3"/>
      <c r="H246" s="3"/>
      <c r="I246" s="3"/>
      <c r="J246" s="3"/>
      <c r="K246" s="3"/>
      <c r="P246" s="4"/>
      <c r="S246" s="4"/>
      <c r="T246" s="4"/>
    </row>
    <row r="247" spans="5:20" s="5" customFormat="1" ht="16.2" customHeight="1">
      <c r="E247" s="3"/>
      <c r="F247" s="3"/>
      <c r="G247" s="3"/>
      <c r="H247" s="3"/>
      <c r="I247" s="3"/>
      <c r="J247" s="3"/>
      <c r="K247" s="3"/>
      <c r="P247" s="4"/>
      <c r="S247" s="4"/>
      <c r="T247" s="4"/>
    </row>
    <row r="248" spans="5:20" s="5" customFormat="1" ht="14.25" customHeight="1">
      <c r="E248" s="3"/>
      <c r="F248" s="3"/>
      <c r="G248" s="3"/>
      <c r="H248" s="3"/>
      <c r="I248" s="3"/>
      <c r="J248" s="3"/>
      <c r="K248" s="3"/>
      <c r="P248" s="4"/>
      <c r="S248" s="4"/>
      <c r="T248" s="4"/>
    </row>
    <row r="249" spans="5:20" s="5" customFormat="1" ht="14.25" customHeight="1">
      <c r="E249" s="3"/>
      <c r="F249" s="3"/>
      <c r="G249" s="3"/>
      <c r="H249" s="3"/>
      <c r="I249" s="3"/>
      <c r="J249" s="3"/>
      <c r="K249" s="3"/>
      <c r="P249" s="4"/>
      <c r="S249" s="4"/>
      <c r="T249" s="4"/>
    </row>
    <row r="250" spans="5:20" s="5" customFormat="1" ht="14.25" customHeight="1">
      <c r="E250" s="3"/>
      <c r="F250" s="3"/>
      <c r="G250" s="3"/>
      <c r="H250" s="3"/>
      <c r="I250" s="3"/>
      <c r="J250" s="3"/>
      <c r="K250" s="3"/>
      <c r="L250" s="4"/>
      <c r="M250" s="4"/>
      <c r="N250" s="4"/>
      <c r="O250" s="4"/>
      <c r="P250" s="4"/>
      <c r="Q250" s="4"/>
      <c r="R250" s="4"/>
      <c r="S250" s="4"/>
      <c r="T250" s="4"/>
    </row>
    <row r="251" spans="5:20" s="5" customFormat="1" ht="14.25" customHeight="1">
      <c r="E251" s="3"/>
      <c r="F251" s="3"/>
      <c r="G251" s="3"/>
      <c r="H251" s="3"/>
      <c r="I251" s="3"/>
      <c r="J251" s="3"/>
      <c r="K251" s="3"/>
      <c r="L251" s="4"/>
      <c r="M251" s="4"/>
      <c r="N251" s="4"/>
      <c r="O251" s="4"/>
      <c r="P251" s="4"/>
      <c r="Q251" s="4"/>
      <c r="R251" s="4"/>
      <c r="S251" s="4"/>
      <c r="T251" s="4"/>
    </row>
    <row r="252" spans="5:20" s="5" customFormat="1" ht="14.25" customHeight="1">
      <c r="E252" s="3"/>
      <c r="F252" s="3"/>
      <c r="G252" s="3"/>
      <c r="H252" s="3"/>
      <c r="I252" s="3"/>
      <c r="J252" s="3"/>
      <c r="K252" s="3"/>
      <c r="L252" s="4"/>
      <c r="M252" s="4"/>
      <c r="N252" s="4"/>
      <c r="O252" s="4"/>
      <c r="P252" s="4"/>
      <c r="Q252" s="4"/>
      <c r="R252" s="4"/>
      <c r="S252" s="4"/>
      <c r="T252" s="4"/>
    </row>
    <row r="253" spans="5:20" s="5" customFormat="1" ht="14.25" customHeight="1">
      <c r="E253" s="3"/>
      <c r="F253" s="3"/>
      <c r="G253" s="3"/>
      <c r="H253" s="3"/>
      <c r="I253" s="3"/>
      <c r="J253" s="6"/>
      <c r="K253" s="3"/>
      <c r="L253" s="4"/>
      <c r="M253" s="4"/>
      <c r="N253" s="4"/>
      <c r="O253" s="4"/>
      <c r="P253" s="4"/>
      <c r="Q253" s="4"/>
      <c r="R253" s="4"/>
      <c r="S253" s="4"/>
      <c r="T253" s="4"/>
    </row>
    <row r="254" spans="5:20" s="5" customFormat="1" ht="14.25" customHeight="1">
      <c r="E254" s="3"/>
      <c r="F254" s="3"/>
      <c r="G254" s="3"/>
      <c r="H254" s="3"/>
      <c r="I254" s="3"/>
      <c r="J254" s="6"/>
      <c r="K254" s="3"/>
      <c r="L254" s="4"/>
      <c r="M254" s="4"/>
      <c r="N254" s="4"/>
      <c r="O254" s="4"/>
      <c r="P254" s="4"/>
      <c r="Q254" s="4"/>
      <c r="R254" s="4"/>
      <c r="S254" s="4"/>
      <c r="T254" s="4"/>
    </row>
    <row r="255" spans="5:20" s="5" customFormat="1" ht="14.25" customHeight="1">
      <c r="E255" s="3"/>
      <c r="F255" s="3"/>
      <c r="G255" s="3"/>
      <c r="H255" s="3"/>
      <c r="I255" s="3"/>
      <c r="J255" s="3"/>
      <c r="K255" s="3"/>
      <c r="L255" s="4"/>
      <c r="M255" s="4"/>
      <c r="N255" s="4"/>
      <c r="O255" s="4"/>
      <c r="P255" s="4"/>
      <c r="Q255" s="4"/>
      <c r="R255" s="4"/>
      <c r="S255" s="4"/>
      <c r="T255" s="4"/>
    </row>
    <row r="256" spans="5:20" ht="14.25" customHeight="1"/>
    <row r="258" spans="6:13">
      <c r="K258" s="7"/>
      <c r="L258" s="3"/>
      <c r="M258" s="3"/>
    </row>
    <row r="259" spans="6:13">
      <c r="K259" s="11"/>
      <c r="L259" s="3"/>
      <c r="M259" s="3"/>
    </row>
    <row r="260" spans="6:13">
      <c r="K260" s="3"/>
      <c r="L260" s="3"/>
      <c r="M260" s="3"/>
    </row>
    <row r="261" spans="6:13">
      <c r="K261" s="3"/>
    </row>
    <row r="262" spans="6:13">
      <c r="K262" s="9"/>
      <c r="L262" s="9"/>
      <c r="M262" s="9"/>
    </row>
    <row r="263" spans="6:13">
      <c r="F263" s="9"/>
      <c r="G263" s="9"/>
      <c r="H263" s="9"/>
      <c r="I263" s="9"/>
      <c r="J263" s="9"/>
    </row>
    <row r="264" spans="6:13">
      <c r="F264" s="10"/>
      <c r="G264" s="10"/>
      <c r="H264" s="10"/>
      <c r="I264" s="10"/>
      <c r="J264" s="10"/>
      <c r="K264" s="10"/>
      <c r="L264" s="10"/>
      <c r="M264" s="10"/>
    </row>
    <row r="265" spans="6:13">
      <c r="K265" s="6"/>
      <c r="L265" s="3"/>
      <c r="M265" s="3"/>
    </row>
    <row r="266" spans="6:13">
      <c r="K266" s="6"/>
      <c r="L266" s="3"/>
      <c r="M266" s="3"/>
    </row>
    <row r="267" spans="6:13">
      <c r="K267" s="6"/>
      <c r="L267" s="3"/>
      <c r="M267" s="3"/>
    </row>
    <row r="268" spans="6:13">
      <c r="K268" s="6"/>
      <c r="L268" s="3"/>
      <c r="M268" s="3"/>
    </row>
    <row r="269" spans="6:13">
      <c r="K269" s="6"/>
      <c r="L269" s="3"/>
      <c r="M269" s="3"/>
    </row>
    <row r="270" spans="6:13">
      <c r="K270" s="6"/>
      <c r="L270" s="3"/>
      <c r="M270" s="3"/>
    </row>
    <row r="271" spans="6:13">
      <c r="K271" s="6"/>
      <c r="L271" s="3"/>
      <c r="M271" s="3"/>
    </row>
    <row r="272" spans="6:13">
      <c r="K272" s="6"/>
      <c r="L272" s="3"/>
      <c r="M272" s="3"/>
    </row>
    <row r="273" spans="11:13">
      <c r="K273" s="6"/>
      <c r="L273" s="3"/>
      <c r="M273" s="3"/>
    </row>
    <row r="274" spans="11:13">
      <c r="K274" s="6"/>
      <c r="L274" s="3"/>
      <c r="M274" s="3"/>
    </row>
    <row r="275" spans="11:13">
      <c r="K275" s="6"/>
      <c r="L275" s="3"/>
      <c r="M275" s="3"/>
    </row>
    <row r="276" spans="11:13">
      <c r="K276" s="6"/>
      <c r="L276" s="3"/>
      <c r="M276" s="3"/>
    </row>
    <row r="277" spans="11:13">
      <c r="K277" s="3"/>
      <c r="L277" s="3"/>
      <c r="M277" s="3"/>
    </row>
    <row r="278" spans="11:13">
      <c r="K278" s="3"/>
    </row>
    <row r="279" spans="11:13">
      <c r="K279" s="3"/>
    </row>
    <row r="280" spans="11:13">
      <c r="K280" s="3"/>
    </row>
    <row r="281" spans="11:13">
      <c r="K281" s="6"/>
    </row>
    <row r="282" spans="11:13">
      <c r="K282" s="6"/>
      <c r="L282" s="3"/>
      <c r="M282" s="3"/>
    </row>
    <row r="283" spans="11:13">
      <c r="K283" s="6"/>
      <c r="L283" s="3"/>
      <c r="M283" s="3"/>
    </row>
    <row r="284" spans="11:13">
      <c r="K284" s="6"/>
      <c r="L284" s="3"/>
      <c r="M284" s="3"/>
    </row>
    <row r="293" spans="6:13">
      <c r="K293" s="9"/>
      <c r="L293" s="9"/>
      <c r="M293" s="9"/>
    </row>
    <row r="294" spans="6:13">
      <c r="K294" s="11"/>
      <c r="L294" s="3"/>
      <c r="M294" s="3"/>
    </row>
    <row r="295" spans="6:13">
      <c r="K295" s="3"/>
      <c r="L295" s="3"/>
      <c r="M295" s="3"/>
    </row>
    <row r="296" spans="6:13">
      <c r="K296" s="3"/>
    </row>
    <row r="297" spans="6:13">
      <c r="K297" s="9"/>
      <c r="L297" s="9"/>
      <c r="M297" s="9"/>
    </row>
    <row r="298" spans="6:13">
      <c r="F298" s="9"/>
      <c r="G298" s="9"/>
      <c r="H298" s="9"/>
      <c r="I298" s="9"/>
      <c r="J298" s="9"/>
    </row>
    <row r="299" spans="6:13">
      <c r="F299" s="10"/>
      <c r="G299" s="10"/>
      <c r="H299" s="10"/>
      <c r="I299" s="10"/>
      <c r="J299" s="10"/>
      <c r="K299" s="10"/>
      <c r="L299" s="10"/>
      <c r="M299" s="10"/>
    </row>
    <row r="300" spans="6:13">
      <c r="K300" s="6"/>
      <c r="L300" s="3"/>
      <c r="M300" s="3"/>
    </row>
    <row r="301" spans="6:13">
      <c r="K301" s="6"/>
      <c r="L301" s="3"/>
      <c r="M301" s="3"/>
    </row>
    <row r="302" spans="6:13">
      <c r="K302" s="6"/>
      <c r="L302" s="3"/>
      <c r="M302" s="3"/>
    </row>
    <row r="303" spans="6:13">
      <c r="K303" s="6"/>
      <c r="L303" s="3"/>
      <c r="M303" s="3"/>
    </row>
    <row r="304" spans="6:13">
      <c r="K304" s="6"/>
      <c r="L304" s="3"/>
      <c r="M304" s="3"/>
    </row>
    <row r="305" spans="11:13">
      <c r="K305" s="6"/>
      <c r="L305" s="3"/>
      <c r="M305" s="3"/>
    </row>
    <row r="306" spans="11:13">
      <c r="K306" s="6"/>
      <c r="L306" s="3"/>
      <c r="M306" s="3"/>
    </row>
    <row r="307" spans="11:13">
      <c r="K307" s="6"/>
      <c r="L307" s="3"/>
      <c r="M307" s="3"/>
    </row>
    <row r="308" spans="11:13">
      <c r="K308" s="6"/>
      <c r="L308" s="3"/>
      <c r="M308" s="3"/>
    </row>
    <row r="309" spans="11:13">
      <c r="K309" s="6"/>
      <c r="L309" s="3"/>
      <c r="M309" s="3"/>
    </row>
    <row r="310" spans="11:13">
      <c r="K310" s="6"/>
      <c r="L310" s="3"/>
      <c r="M310" s="3"/>
    </row>
    <row r="311" spans="11:13">
      <c r="K311" s="6"/>
      <c r="L311" s="3"/>
      <c r="M311" s="3"/>
    </row>
    <row r="312" spans="11:13">
      <c r="K312" s="6"/>
      <c r="L312" s="3"/>
      <c r="M312" s="3"/>
    </row>
    <row r="313" spans="11:13">
      <c r="K313" s="6"/>
      <c r="L313" s="3"/>
      <c r="M313" s="3"/>
    </row>
    <row r="314" spans="11:13">
      <c r="K314" s="6"/>
      <c r="L314" s="3"/>
      <c r="M314" s="3"/>
    </row>
    <row r="315" spans="11:13">
      <c r="K315" s="6"/>
      <c r="L315" s="3"/>
      <c r="M315" s="3"/>
    </row>
    <row r="316" spans="11:13">
      <c r="K316" s="6"/>
      <c r="L316" s="3"/>
      <c r="M316" s="3"/>
    </row>
    <row r="317" spans="11:13">
      <c r="K317" s="6"/>
      <c r="L317" s="3"/>
      <c r="M317" s="3"/>
    </row>
    <row r="318" spans="11:13">
      <c r="L318" s="3"/>
      <c r="M318" s="3"/>
    </row>
    <row r="319" spans="11:13">
      <c r="K319" s="6"/>
      <c r="L319" s="3"/>
      <c r="M319" s="3"/>
    </row>
    <row r="320" spans="11:13">
      <c r="K320" s="3"/>
      <c r="L320" s="3"/>
      <c r="M320" s="3"/>
    </row>
    <row r="321" spans="6:13">
      <c r="K321" s="3"/>
    </row>
    <row r="322" spans="6:13">
      <c r="K322" s="3"/>
    </row>
    <row r="323" spans="6:13">
      <c r="K323" s="3"/>
    </row>
    <row r="324" spans="6:13">
      <c r="K324" s="6"/>
    </row>
    <row r="325" spans="6:13">
      <c r="K325" s="6"/>
      <c r="L325" s="3"/>
      <c r="M325" s="3"/>
    </row>
    <row r="326" spans="6:13">
      <c r="K326" s="6"/>
      <c r="L326" s="3"/>
      <c r="M326" s="3"/>
    </row>
    <row r="327" spans="6:13">
      <c r="K327" s="6"/>
      <c r="L327" s="3"/>
      <c r="M327" s="3"/>
    </row>
    <row r="328" spans="6:13">
      <c r="F328" s="4"/>
      <c r="G328" s="4"/>
      <c r="H328" s="4"/>
      <c r="I328" s="4"/>
      <c r="J328" s="4"/>
    </row>
    <row r="329" spans="6:13">
      <c r="F329" s="4"/>
      <c r="G329" s="4"/>
      <c r="H329" s="4"/>
      <c r="I329" s="4"/>
      <c r="J329" s="4"/>
    </row>
    <row r="330" spans="6:13">
      <c r="F330" s="4"/>
      <c r="G330" s="4"/>
      <c r="H330" s="4"/>
      <c r="I330" s="4"/>
      <c r="J330" s="4"/>
    </row>
    <row r="331" spans="6:13">
      <c r="F331" s="4"/>
      <c r="G331" s="4"/>
      <c r="H331" s="4"/>
      <c r="I331" s="4"/>
      <c r="J331" s="4"/>
    </row>
    <row r="332" spans="6:13">
      <c r="K332" s="7"/>
      <c r="L332" s="3"/>
      <c r="M332" s="3"/>
    </row>
    <row r="333" spans="6:13">
      <c r="K333" s="7"/>
      <c r="L333" s="3"/>
      <c r="M333" s="3"/>
    </row>
    <row r="334" spans="6:13">
      <c r="F334" s="8"/>
      <c r="G334" s="8"/>
      <c r="H334" s="8"/>
      <c r="I334" s="8"/>
      <c r="J334" s="8"/>
    </row>
    <row r="335" spans="6:13">
      <c r="K335" s="9"/>
      <c r="L335" s="9"/>
      <c r="M335" s="9"/>
    </row>
    <row r="336" spans="6:13">
      <c r="K336" s="9"/>
      <c r="L336" s="9"/>
      <c r="M336" s="9"/>
    </row>
    <row r="337" spans="6:13">
      <c r="K337" s="9"/>
      <c r="L337" s="9"/>
      <c r="M337" s="9"/>
    </row>
    <row r="338" spans="6:13">
      <c r="F338" s="10"/>
      <c r="G338" s="10"/>
      <c r="H338" s="10"/>
      <c r="I338" s="10"/>
      <c r="J338" s="10"/>
      <c r="K338" s="10"/>
      <c r="L338" s="10"/>
      <c r="M338" s="10"/>
    </row>
    <row r="339" spans="6:13">
      <c r="K339" s="6"/>
      <c r="L339" s="3"/>
      <c r="M339" s="3"/>
    </row>
    <row r="340" spans="6:13">
      <c r="K340" s="6"/>
      <c r="L340" s="3"/>
      <c r="M340" s="3"/>
    </row>
    <row r="341" spans="6:13">
      <c r="K341" s="6"/>
      <c r="L341" s="3"/>
      <c r="M341" s="3"/>
    </row>
    <row r="342" spans="6:13">
      <c r="K342" s="6"/>
      <c r="L342" s="3"/>
      <c r="M342" s="3"/>
    </row>
    <row r="343" spans="6:13">
      <c r="K343" s="6"/>
      <c r="L343" s="3"/>
      <c r="M343" s="3"/>
    </row>
    <row r="344" spans="6:13">
      <c r="K344" s="6"/>
      <c r="L344" s="3"/>
      <c r="M344" s="3"/>
    </row>
    <row r="345" spans="6:13">
      <c r="K345" s="6"/>
      <c r="L345" s="3"/>
      <c r="M345" s="3"/>
    </row>
    <row r="346" spans="6:13">
      <c r="K346" s="6"/>
      <c r="L346" s="3"/>
      <c r="M346" s="3"/>
    </row>
    <row r="347" spans="6:13">
      <c r="K347" s="6"/>
      <c r="L347" s="3"/>
      <c r="M347" s="3"/>
    </row>
    <row r="348" spans="6:13">
      <c r="K348" s="9"/>
      <c r="L348" s="9"/>
      <c r="M348" s="9"/>
    </row>
    <row r="349" spans="6:13">
      <c r="K349" s="6"/>
      <c r="L349" s="3"/>
      <c r="M349" s="3"/>
    </row>
    <row r="350" spans="6:13">
      <c r="K350" s="6"/>
    </row>
    <row r="351" spans="6:13">
      <c r="K351" s="3"/>
      <c r="L351" s="3"/>
      <c r="M351" s="3"/>
    </row>
    <row r="352" spans="6:13">
      <c r="K352" s="3"/>
    </row>
    <row r="353" spans="6:13">
      <c r="K353" s="3"/>
    </row>
    <row r="354" spans="6:13">
      <c r="K354" s="6"/>
    </row>
    <row r="355" spans="6:13">
      <c r="K355" s="6"/>
    </row>
    <row r="356" spans="6:13">
      <c r="K356" s="6"/>
      <c r="L356" s="3"/>
      <c r="M356" s="3"/>
    </row>
    <row r="361" spans="6:13" ht="18.75" customHeight="1"/>
    <row r="363" spans="6:13">
      <c r="K363" s="9"/>
      <c r="L363" s="9"/>
      <c r="M363" s="9"/>
    </row>
    <row r="364" spans="6:13">
      <c r="K364" s="7"/>
      <c r="L364" s="3"/>
      <c r="M364" s="3"/>
    </row>
    <row r="365" spans="6:13">
      <c r="F365" s="8"/>
      <c r="G365" s="8"/>
      <c r="H365" s="8"/>
      <c r="I365" s="8"/>
      <c r="J365" s="8"/>
    </row>
    <row r="366" spans="6:13">
      <c r="K366" s="9"/>
      <c r="L366" s="9"/>
      <c r="M366" s="9"/>
    </row>
    <row r="367" spans="6:13">
      <c r="K367" s="9"/>
      <c r="L367" s="9"/>
      <c r="M367" s="9"/>
    </row>
    <row r="368" spans="6:13">
      <c r="K368" s="9"/>
      <c r="L368" s="9"/>
      <c r="M368" s="9"/>
    </row>
    <row r="369" spans="6:13">
      <c r="F369" s="10"/>
      <c r="G369" s="10"/>
      <c r="H369" s="10"/>
      <c r="I369" s="10"/>
      <c r="J369" s="10"/>
      <c r="K369" s="10"/>
      <c r="L369" s="10"/>
      <c r="M369" s="10"/>
    </row>
    <row r="370" spans="6:13">
      <c r="K370" s="6"/>
      <c r="L370" s="3"/>
      <c r="M370" s="3"/>
    </row>
    <row r="371" spans="6:13">
      <c r="K371" s="6"/>
      <c r="L371" s="3"/>
      <c r="M371" s="3"/>
    </row>
    <row r="372" spans="6:13">
      <c r="L372" s="3"/>
      <c r="M372" s="3"/>
    </row>
    <row r="373" spans="6:13">
      <c r="L373" s="3"/>
      <c r="M373" s="3"/>
    </row>
    <row r="374" spans="6:13">
      <c r="L374" s="3"/>
      <c r="M374" s="3"/>
    </row>
    <row r="375" spans="6:13">
      <c r="L375" s="3"/>
      <c r="M375" s="3"/>
    </row>
    <row r="376" spans="6:13">
      <c r="L376" s="3"/>
      <c r="M376" s="3"/>
    </row>
    <row r="377" spans="6:13">
      <c r="L377" s="3"/>
      <c r="M377" s="3"/>
    </row>
    <row r="378" spans="6:13">
      <c r="L378" s="3"/>
      <c r="M378" s="3"/>
    </row>
    <row r="379" spans="6:13">
      <c r="K379" s="6"/>
      <c r="L379" s="3"/>
      <c r="M379" s="3"/>
    </row>
    <row r="380" spans="6:13">
      <c r="K380" s="6"/>
      <c r="L380" s="3"/>
      <c r="M380" s="3"/>
    </row>
    <row r="381" spans="6:13">
      <c r="K381" s="6"/>
      <c r="L381" s="3"/>
      <c r="M381" s="3"/>
    </row>
    <row r="382" spans="6:13">
      <c r="K382" s="6"/>
      <c r="L382" s="3"/>
      <c r="M382" s="3"/>
    </row>
    <row r="383" spans="6:13">
      <c r="K383" s="6"/>
      <c r="L383" s="3"/>
      <c r="M383" s="3"/>
    </row>
    <row r="384" spans="6: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dataConsolidate/>
  <mergeCells count="220">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D17:D18"/>
    <mergeCell ref="W16:W18"/>
    <mergeCell ref="A110:A112"/>
    <mergeCell ref="M115:N115"/>
    <mergeCell ref="M116:N116"/>
    <mergeCell ref="M117:N117"/>
    <mergeCell ref="M118:N118"/>
    <mergeCell ref="M119:N119"/>
    <mergeCell ref="A16:A18"/>
    <mergeCell ref="B16:B18"/>
    <mergeCell ref="C16:C18"/>
    <mergeCell ref="V16:V18"/>
    <mergeCell ref="E17:E18"/>
    <mergeCell ref="F17:F18"/>
    <mergeCell ref="G17:G18"/>
    <mergeCell ref="H17:H18"/>
    <mergeCell ref="I17:I18"/>
    <mergeCell ref="J17:J18"/>
    <mergeCell ref="L16:L18"/>
    <mergeCell ref="M16:M18"/>
    <mergeCell ref="T16:T18"/>
    <mergeCell ref="U16:U18"/>
    <mergeCell ref="D16:F16"/>
    <mergeCell ref="G16:J16"/>
    <mergeCell ref="K16:K18"/>
    <mergeCell ref="M136:N136"/>
    <mergeCell ref="M137:N137"/>
    <mergeCell ref="M138:N138"/>
    <mergeCell ref="M139:N139"/>
    <mergeCell ref="M140:N140"/>
    <mergeCell ref="M141:N141"/>
    <mergeCell ref="M142:N142"/>
    <mergeCell ref="M143:N143"/>
    <mergeCell ref="N16:S18"/>
    <mergeCell ref="M131:N131"/>
    <mergeCell ref="M132:N132"/>
    <mergeCell ref="M133:N133"/>
    <mergeCell ref="M134:N134"/>
    <mergeCell ref="M135:N135"/>
    <mergeCell ref="M120:N120"/>
    <mergeCell ref="M121:N121"/>
    <mergeCell ref="M122:N122"/>
    <mergeCell ref="M123:N123"/>
    <mergeCell ref="M127:N127"/>
    <mergeCell ref="M128:N128"/>
    <mergeCell ref="M129:N129"/>
    <mergeCell ref="M130:N130"/>
    <mergeCell ref="M166:N166"/>
    <mergeCell ref="M167:N167"/>
    <mergeCell ref="B170:B171"/>
    <mergeCell ref="C170:C171"/>
    <mergeCell ref="D170:D171"/>
    <mergeCell ref="M145:N145"/>
    <mergeCell ref="M146:N146"/>
    <mergeCell ref="M147:N147"/>
    <mergeCell ref="M148:N148"/>
    <mergeCell ref="M149:N149"/>
    <mergeCell ref="M150:N150"/>
    <mergeCell ref="M151:N151"/>
    <mergeCell ref="M152:N152"/>
    <mergeCell ref="M153:N153"/>
    <mergeCell ref="M154:N154"/>
    <mergeCell ref="M155:N155"/>
    <mergeCell ref="M156:N156"/>
    <mergeCell ref="M157:N157"/>
    <mergeCell ref="M158:N158"/>
    <mergeCell ref="M159:N159"/>
    <mergeCell ref="M160:N160"/>
    <mergeCell ref="M161:N161"/>
    <mergeCell ref="M162:N162"/>
    <mergeCell ref="G170:G171"/>
    <mergeCell ref="P182:R182"/>
    <mergeCell ref="A190:A191"/>
    <mergeCell ref="B190:C191"/>
    <mergeCell ref="D190:F190"/>
    <mergeCell ref="G190:G191"/>
    <mergeCell ref="H190:H191"/>
    <mergeCell ref="I190:J191"/>
    <mergeCell ref="K190:Q191"/>
    <mergeCell ref="R190:T191"/>
    <mergeCell ref="D182:H182"/>
    <mergeCell ref="J182:L182"/>
    <mergeCell ref="M182:O182"/>
    <mergeCell ref="R192:T192"/>
    <mergeCell ref="I193:J193"/>
    <mergeCell ref="R193:T193"/>
    <mergeCell ref="I194:J194"/>
    <mergeCell ref="R194:T194"/>
    <mergeCell ref="I195:J195"/>
    <mergeCell ref="R195:T195"/>
    <mergeCell ref="I196:J196"/>
    <mergeCell ref="R196:T196"/>
    <mergeCell ref="K192:Q192"/>
    <mergeCell ref="K193:Q193"/>
    <mergeCell ref="K194:Q194"/>
    <mergeCell ref="K195:Q195"/>
    <mergeCell ref="K196:Q196"/>
    <mergeCell ref="I192:J192"/>
    <mergeCell ref="R197:T197"/>
    <mergeCell ref="I198:J198"/>
    <mergeCell ref="R198:T198"/>
    <mergeCell ref="I199:J199"/>
    <mergeCell ref="R199:T199"/>
    <mergeCell ref="I200:J200"/>
    <mergeCell ref="R200:T200"/>
    <mergeCell ref="I201:J201"/>
    <mergeCell ref="R201:T201"/>
    <mergeCell ref="K197:Q197"/>
    <mergeCell ref="K198:Q198"/>
    <mergeCell ref="K199:Q199"/>
    <mergeCell ref="K200:Q200"/>
    <mergeCell ref="K201:Q201"/>
    <mergeCell ref="I197:J197"/>
    <mergeCell ref="R202:T202"/>
    <mergeCell ref="I203:J203"/>
    <mergeCell ref="R203:T203"/>
    <mergeCell ref="I204:J204"/>
    <mergeCell ref="R204:T204"/>
    <mergeCell ref="I205:J205"/>
    <mergeCell ref="R205:T205"/>
    <mergeCell ref="I206:J206"/>
    <mergeCell ref="R206:T206"/>
    <mergeCell ref="K202:Q202"/>
    <mergeCell ref="K203:Q203"/>
    <mergeCell ref="K204:Q204"/>
    <mergeCell ref="K205:Q205"/>
    <mergeCell ref="K206:Q206"/>
    <mergeCell ref="I202:J202"/>
    <mergeCell ref="I207:J207"/>
    <mergeCell ref="R207:T207"/>
    <mergeCell ref="I208:J208"/>
    <mergeCell ref="R208:T208"/>
    <mergeCell ref="I209:J209"/>
    <mergeCell ref="R209:T209"/>
    <mergeCell ref="I210:J210"/>
    <mergeCell ref="R210:T210"/>
    <mergeCell ref="I211:J211"/>
    <mergeCell ref="R211:T211"/>
    <mergeCell ref="K207:Q207"/>
    <mergeCell ref="K208:Q208"/>
    <mergeCell ref="K209:Q209"/>
    <mergeCell ref="K210:Q210"/>
    <mergeCell ref="K211:Q211"/>
    <mergeCell ref="I212:J212"/>
    <mergeCell ref="R212:T212"/>
    <mergeCell ref="I213:J213"/>
    <mergeCell ref="R213:T213"/>
    <mergeCell ref="I214:J214"/>
    <mergeCell ref="R214:T214"/>
    <mergeCell ref="I215:J215"/>
    <mergeCell ref="R215:T215"/>
    <mergeCell ref="I216:J216"/>
    <mergeCell ref="R216:T216"/>
    <mergeCell ref="K212:Q212"/>
    <mergeCell ref="K213:Q213"/>
    <mergeCell ref="K214:Q214"/>
    <mergeCell ref="K215:Q215"/>
    <mergeCell ref="K216:Q216"/>
    <mergeCell ref="O229:U229"/>
    <mergeCell ref="K222:Q222"/>
    <mergeCell ref="K223:Q223"/>
    <mergeCell ref="K224:Q224"/>
    <mergeCell ref="K225:Q225"/>
    <mergeCell ref="K226:Q226"/>
    <mergeCell ref="K227:Q227"/>
    <mergeCell ref="I217:J217"/>
    <mergeCell ref="R217:T217"/>
    <mergeCell ref="I218:J218"/>
    <mergeCell ref="R218:T218"/>
    <mergeCell ref="I219:J219"/>
    <mergeCell ref="R219:T219"/>
    <mergeCell ref="I220:J220"/>
    <mergeCell ref="R220:T220"/>
    <mergeCell ref="I221:J221"/>
    <mergeCell ref="R221:T221"/>
    <mergeCell ref="K217:Q217"/>
    <mergeCell ref="K218:Q218"/>
    <mergeCell ref="K219:Q219"/>
    <mergeCell ref="K220:Q220"/>
    <mergeCell ref="K221:Q221"/>
    <mergeCell ref="B172:B179"/>
    <mergeCell ref="M144:N144"/>
    <mergeCell ref="M163:N163"/>
    <mergeCell ref="M164:N164"/>
    <mergeCell ref="M165:N165"/>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A229:D229"/>
    <mergeCell ref="F229:I229"/>
    <mergeCell ref="K229:M229"/>
  </mergeCells>
  <conditionalFormatting sqref="Y146:AH150 Y153:AH171 AF151:AH152">
    <cfRule type="cellIs" dxfId="254" priority="7" operator="greaterThan">
      <formula>0</formula>
    </cfRule>
  </conditionalFormatting>
  <conditionalFormatting sqref="AN117:AY124">
    <cfRule type="cellIs" dxfId="253" priority="6" operator="greaterThan">
      <formula>0</formula>
    </cfRule>
  </conditionalFormatting>
  <conditionalFormatting sqref="AN128:AU134">
    <cfRule type="cellIs" dxfId="252" priority="5" operator="greaterThan">
      <formula>0</formula>
    </cfRule>
  </conditionalFormatting>
  <conditionalFormatting sqref="AN137:AU144">
    <cfRule type="cellIs" dxfId="251" priority="4" operator="greaterThan">
      <formula>0</formula>
    </cfRule>
  </conditionalFormatting>
  <conditionalFormatting sqref="Y117:AJ124">
    <cfRule type="cellIs" dxfId="250" priority="10" operator="greaterThan">
      <formula>0</formula>
    </cfRule>
  </conditionalFormatting>
  <conditionalFormatting sqref="Y128:AF134">
    <cfRule type="cellIs" dxfId="249" priority="9" operator="greaterThan">
      <formula>0</formula>
    </cfRule>
  </conditionalFormatting>
  <conditionalFormatting sqref="Y137:AF144">
    <cfRule type="cellIs" dxfId="248" priority="8" operator="greaterThan">
      <formula>0</formula>
    </cfRule>
  </conditionalFormatting>
  <conditionalFormatting sqref="Y152:AE152">
    <cfRule type="cellIs" dxfId="247" priority="3" operator="greaterThan">
      <formula>0</formula>
    </cfRule>
  </conditionalFormatting>
  <conditionalFormatting sqref="AN127:AU127">
    <cfRule type="cellIs" dxfId="246" priority="1" operator="greaterThan">
      <formula>0</formula>
    </cfRule>
  </conditionalFormatting>
  <conditionalFormatting sqref="Y127:AF127">
    <cfRule type="cellIs" dxfId="245" priority="2" operator="greaterThan">
      <formula>0</formula>
    </cfRule>
  </conditionalFormatting>
  <dataValidations disablePrompts="1" count="7">
    <dataValidation type="list" allowBlank="1" showInputMessage="1" showErrorMessage="1" sqref="O117:O139" xr:uid="{00000000-0002-0000-0E00-000000000000}">
      <formula1>"kg, cây"</formula1>
    </dataValidation>
    <dataValidation type="list" allowBlank="1" showInputMessage="1" showErrorMessage="1" sqref="O166:O167" xr:uid="{00000000-0002-0000-0E00-000001000000}">
      <formula1>"kg, cây 6 mét, cây 2.5 mét, cây 3 mét"</formula1>
    </dataValidation>
    <dataValidation type="list" allowBlank="1" showInputMessage="1" showErrorMessage="1" sqref="J116" xr:uid="{00000000-0002-0000-0E00-000002000000}">
      <formula1>"tròn, hộp, la"</formula1>
    </dataValidation>
    <dataValidation type="list" allowBlank="1" showInputMessage="1" showErrorMessage="1" sqref="H116:H167" xr:uid="{00000000-0002-0000-0E00-000003000000}">
      <formula1>"sắt đen, sắt trắng, sắt kẽm, nhôm"</formula1>
    </dataValidation>
    <dataValidation type="list" allowBlank="1" showInputMessage="1" showErrorMessage="1" sqref="J166:J167 J150:J151 J145:J147 J158:J160" xr:uid="{00000000-0002-0000-0E00-000004000000}">
      <formula1>"ống, hộp, tròn đặc, la dẹt,V"</formula1>
    </dataValidation>
    <dataValidation type="list" allowBlank="1" showInputMessage="1" showErrorMessage="1" sqref="J152:J157 J161:J165 J148:J149 J140:J144" xr:uid="{00000000-0002-0000-0E00-000005000000}">
      <formula1>"ống, hộp,vuông, tròn đặc, la dẹt,V"</formula1>
    </dataValidation>
    <dataValidation type="list" allowBlank="1" showInputMessage="1" showErrorMessage="1" sqref="J117:J139" xr:uid="{00000000-0002-0000-0E00-000006000000}">
      <formula1>"Ống, Hộp,Vuông, Tròn Đặc, La Dẹt,V"</formula1>
    </dataValidation>
  </dataValidations>
  <printOptions horizontalCentered="1"/>
  <pageMargins left="0.2" right="0.2" top="0.25" bottom="0.25" header="0.3" footer="0.3"/>
  <pageSetup paperSize="9" scale="73" orientation="landscape" r:id="rId1"/>
  <rowBreaks count="2" manualBreakCount="2">
    <brk id="113" max="16383" man="1"/>
    <brk id="235" max="16383" man="1"/>
  </rowBreaks>
  <colBreaks count="1" manualBreakCount="1">
    <brk id="20" max="1048575"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I418"/>
  <sheetViews>
    <sheetView view="pageBreakPreview" zoomScale="60" zoomScaleNormal="70" workbookViewId="0">
      <selection activeCell="J125" sqref="J125"/>
    </sheetView>
  </sheetViews>
  <sheetFormatPr defaultColWidth="9" defaultRowHeight="13.2" outlineLevelRow="2"/>
  <cols>
    <col min="1" max="1" width="3.1796875" style="4" customWidth="1"/>
    <col min="2" max="2" width="24"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842"/>
      <c r="D1" s="842"/>
      <c r="E1" s="842"/>
      <c r="F1" s="842"/>
      <c r="G1" s="842"/>
      <c r="H1" s="842"/>
      <c r="I1" s="51"/>
      <c r="J1" s="51"/>
      <c r="K1" s="51"/>
      <c r="L1" s="51"/>
      <c r="M1" s="51"/>
    </row>
    <row r="2" spans="1:23" ht="18.899999999999999" customHeight="1">
      <c r="C2" s="842"/>
      <c r="D2" s="842"/>
      <c r="E2" s="250"/>
      <c r="F2" s="842"/>
      <c r="G2" s="842"/>
      <c r="H2" s="842"/>
      <c r="I2" s="50"/>
      <c r="J2" s="50"/>
      <c r="K2" s="50"/>
      <c r="L2" s="50"/>
      <c r="M2" s="50"/>
      <c r="Q2" s="49"/>
    </row>
    <row r="3" spans="1:23" ht="18.899999999999999" customHeight="1">
      <c r="C3" s="842"/>
      <c r="D3" s="842"/>
      <c r="E3" s="842"/>
      <c r="F3" s="842"/>
      <c r="G3" s="842"/>
      <c r="H3" s="842"/>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843"/>
      <c r="F7" s="29"/>
      <c r="G7" s="68"/>
      <c r="H7" s="68"/>
      <c r="I7" s="71"/>
      <c r="J7" s="71"/>
      <c r="K7" s="71"/>
      <c r="L7" s="88"/>
      <c r="M7" s="71"/>
      <c r="N7" s="56"/>
      <c r="O7" s="56"/>
      <c r="P7" s="251"/>
      <c r="Q7" s="14"/>
      <c r="R7" s="1214"/>
      <c r="S7" s="1215"/>
      <c r="T7" s="844"/>
    </row>
    <row r="8" spans="1:23" ht="15.9" customHeight="1">
      <c r="A8" s="1227"/>
      <c r="B8" s="1228"/>
      <c r="C8" s="1228"/>
      <c r="D8" s="1229"/>
      <c r="E8" s="843"/>
      <c r="F8" s="29"/>
      <c r="G8" s="68"/>
      <c r="H8" s="68"/>
      <c r="I8" s="71"/>
      <c r="J8" s="71"/>
      <c r="K8" s="71"/>
      <c r="L8" s="88"/>
      <c r="M8" s="71"/>
      <c r="N8" s="56"/>
      <c r="O8" s="56"/>
      <c r="P8" s="251"/>
      <c r="Q8" s="14"/>
      <c r="R8" s="557"/>
      <c r="S8" s="558"/>
      <c r="T8" s="845"/>
    </row>
    <row r="9" spans="1:23" ht="15.9" customHeight="1">
      <c r="A9" s="1227"/>
      <c r="B9" s="1228"/>
      <c r="C9" s="1228"/>
      <c r="D9" s="1229"/>
      <c r="E9" s="30"/>
      <c r="F9" s="31"/>
      <c r="G9" s="69"/>
      <c r="H9" s="69"/>
      <c r="I9" s="71"/>
      <c r="J9" s="71"/>
      <c r="K9" s="71"/>
      <c r="L9" s="88"/>
      <c r="M9" s="71"/>
      <c r="N9" s="56"/>
      <c r="O9" s="56"/>
      <c r="P9" s="251"/>
      <c r="Q9" s="14"/>
      <c r="R9" s="1214"/>
      <c r="S9" s="1215"/>
      <c r="T9" s="845"/>
    </row>
    <row r="10" spans="1:23" ht="15.9" customHeight="1">
      <c r="A10" s="1227"/>
      <c r="B10" s="1228"/>
      <c r="C10" s="1228"/>
      <c r="D10" s="1229"/>
      <c r="E10" s="32"/>
      <c r="F10" s="33"/>
      <c r="G10" s="252"/>
      <c r="H10" s="252"/>
      <c r="I10" s="80"/>
      <c r="J10" s="1450"/>
      <c r="K10" s="1450"/>
      <c r="L10" s="847"/>
      <c r="M10" s="848"/>
      <c r="N10" s="56"/>
      <c r="O10" s="56"/>
      <c r="P10" s="251"/>
      <c r="Q10" s="14"/>
      <c r="R10" s="1214"/>
      <c r="S10" s="1215"/>
      <c r="T10" s="845"/>
    </row>
    <row r="11" spans="1:23" ht="15.9" customHeight="1">
      <c r="A11" s="1227"/>
      <c r="B11" s="1228"/>
      <c r="C11" s="1228"/>
      <c r="D11" s="1229"/>
      <c r="E11" s="34"/>
      <c r="F11" s="33"/>
      <c r="G11" s="81"/>
      <c r="H11" s="81"/>
      <c r="I11" s="438"/>
      <c r="J11" s="1236"/>
      <c r="K11" s="1236"/>
      <c r="L11" s="89"/>
      <c r="M11" s="82"/>
      <c r="N11" s="56"/>
      <c r="O11" s="56"/>
      <c r="P11" s="251"/>
      <c r="Q11" s="14"/>
      <c r="R11" s="1214"/>
      <c r="S11" s="1215"/>
      <c r="T11" s="845"/>
    </row>
    <row r="12" spans="1:23" ht="15.9" customHeight="1">
      <c r="A12" s="1227"/>
      <c r="B12" s="1228"/>
      <c r="C12" s="1228"/>
      <c r="D12" s="1229"/>
      <c r="E12" s="34"/>
      <c r="F12" s="33"/>
      <c r="G12" s="80"/>
      <c r="H12" s="80"/>
      <c r="I12" s="83"/>
      <c r="J12" s="1236"/>
      <c r="K12" s="1236"/>
      <c r="L12" s="89"/>
      <c r="M12" s="82"/>
      <c r="N12" s="56"/>
      <c r="O12" s="56"/>
      <c r="P12" s="251"/>
      <c r="Q12" s="14"/>
      <c r="R12" s="1214"/>
      <c r="S12" s="1215"/>
      <c r="T12" s="845"/>
    </row>
    <row r="13" spans="1:23" ht="15.9" customHeight="1">
      <c r="A13" s="1227"/>
      <c r="B13" s="1228"/>
      <c r="C13" s="1228"/>
      <c r="D13" s="1229"/>
      <c r="E13" s="35"/>
      <c r="F13" s="33"/>
      <c r="G13" s="46"/>
      <c r="H13" s="1216"/>
      <c r="I13" s="1216"/>
      <c r="J13" s="1216"/>
      <c r="K13" s="57"/>
      <c r="L13" s="90"/>
      <c r="M13" s="57"/>
      <c r="N13" s="56"/>
      <c r="O13" s="56"/>
      <c r="P13" s="251"/>
      <c r="Q13" s="14"/>
      <c r="R13" s="1217"/>
      <c r="S13" s="1218"/>
      <c r="T13" s="845"/>
    </row>
    <row r="14" spans="1:23" ht="15.9" customHeight="1">
      <c r="A14" s="1227"/>
      <c r="B14" s="1228"/>
      <c r="C14" s="1228"/>
      <c r="D14" s="1229"/>
      <c r="E14" s="36"/>
      <c r="F14" s="37"/>
      <c r="G14" s="26"/>
      <c r="H14" s="40"/>
      <c r="I14" s="38"/>
      <c r="J14" s="41"/>
      <c r="K14" s="24"/>
      <c r="L14" s="42"/>
      <c r="M14" s="91"/>
      <c r="N14" s="56"/>
      <c r="O14" s="56"/>
      <c r="P14" s="251"/>
      <c r="Q14" s="14"/>
      <c r="R14" s="1214"/>
      <c r="S14" s="1215"/>
      <c r="T14" s="845"/>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849"/>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850"/>
      <c r="U19" s="126"/>
      <c r="V19" s="95"/>
      <c r="W19" s="95"/>
    </row>
    <row r="20" spans="1:23" s="5" customFormat="1" ht="20.100000000000001" customHeight="1" outlineLevel="1">
      <c r="A20" s="17"/>
      <c r="B20" s="439"/>
      <c r="C20" s="440"/>
      <c r="D20" s="43"/>
      <c r="E20" s="43"/>
      <c r="F20" s="65"/>
      <c r="G20" s="441"/>
      <c r="H20" s="441"/>
      <c r="I20" s="441"/>
      <c r="J20" s="441"/>
      <c r="K20" s="100"/>
      <c r="L20" s="92"/>
      <c r="M20" s="127"/>
      <c r="N20" s="256"/>
      <c r="O20" s="257"/>
      <c r="P20" s="245"/>
      <c r="Q20" s="257"/>
      <c r="R20" s="257"/>
      <c r="S20" s="257"/>
      <c r="T20" s="129"/>
      <c r="U20" s="128"/>
      <c r="V20" s="96"/>
      <c r="W20" s="97"/>
    </row>
    <row r="21" spans="1:23" s="5" customFormat="1" ht="20.100000000000001" customHeight="1" outlineLevel="1">
      <c r="A21" s="17"/>
      <c r="B21" s="64"/>
      <c r="C21" s="440"/>
      <c r="D21" s="43"/>
      <c r="E21" s="43"/>
      <c r="F21" s="65"/>
      <c r="G21" s="442"/>
      <c r="H21" s="442"/>
      <c r="I21" s="442"/>
      <c r="J21" s="442"/>
      <c r="K21" s="100"/>
      <c r="L21" s="92"/>
      <c r="M21" s="127"/>
      <c r="N21" s="256"/>
      <c r="O21" s="257"/>
      <c r="P21" s="245"/>
      <c r="Q21" s="257"/>
      <c r="R21" s="257"/>
      <c r="S21" s="257"/>
      <c r="T21" s="129"/>
      <c r="U21" s="128"/>
      <c r="V21" s="96"/>
      <c r="W21" s="97"/>
    </row>
    <row r="22" spans="1:23" s="5" customFormat="1" ht="20.100000000000001" customHeight="1" outlineLevel="1">
      <c r="A22" s="17"/>
      <c r="B22" s="64"/>
      <c r="C22" s="440"/>
      <c r="D22" s="43"/>
      <c r="E22" s="43"/>
      <c r="F22" s="65"/>
      <c r="G22" s="442"/>
      <c r="H22" s="442"/>
      <c r="I22" s="442"/>
      <c r="J22" s="442"/>
      <c r="K22" s="100"/>
      <c r="L22" s="92"/>
      <c r="M22" s="127"/>
      <c r="N22" s="256"/>
      <c r="O22" s="257"/>
      <c r="P22" s="245"/>
      <c r="Q22" s="257"/>
      <c r="R22" s="257"/>
      <c r="S22" s="257"/>
      <c r="T22" s="129"/>
      <c r="U22" s="128"/>
      <c r="V22" s="96"/>
      <c r="W22" s="97"/>
    </row>
    <row r="23" spans="1:23" s="5" customFormat="1" ht="20.100000000000001" customHeight="1" outlineLevel="1">
      <c r="A23" s="17"/>
      <c r="B23" s="64"/>
      <c r="C23" s="440"/>
      <c r="D23" s="43"/>
      <c r="E23" s="43"/>
      <c r="F23" s="65"/>
      <c r="G23" s="442"/>
      <c r="H23" s="442"/>
      <c r="I23" s="442"/>
      <c r="J23" s="442"/>
      <c r="K23" s="100"/>
      <c r="L23" s="92"/>
      <c r="M23" s="127"/>
      <c r="N23" s="256"/>
      <c r="O23" s="257"/>
      <c r="P23" s="245"/>
      <c r="Q23" s="257"/>
      <c r="R23" s="257"/>
      <c r="S23" s="257"/>
      <c r="T23" s="129"/>
      <c r="U23" s="128"/>
      <c r="V23" s="96"/>
      <c r="W23" s="97"/>
    </row>
    <row r="24" spans="1:23" s="5" customFormat="1" ht="20.100000000000001" customHeight="1" outlineLevel="1">
      <c r="A24" s="17"/>
      <c r="B24" s="64"/>
      <c r="C24" s="440"/>
      <c r="D24" s="43"/>
      <c r="E24" s="43"/>
      <c r="F24" s="65"/>
      <c r="G24" s="442"/>
      <c r="H24" s="442"/>
      <c r="I24" s="442"/>
      <c r="J24" s="909"/>
      <c r="K24" s="100"/>
      <c r="L24" s="92"/>
      <c r="M24" s="127"/>
      <c r="N24" s="256"/>
      <c r="O24" s="257"/>
      <c r="P24" s="245"/>
      <c r="Q24" s="257"/>
      <c r="R24" s="257"/>
      <c r="S24" s="257"/>
      <c r="T24" s="129"/>
      <c r="U24" s="128"/>
      <c r="V24" s="96"/>
      <c r="W24" s="97"/>
    </row>
    <row r="25" spans="1:23" s="5" customFormat="1" ht="20.100000000000001" customHeight="1" outlineLevel="1">
      <c r="A25" s="17"/>
      <c r="B25" s="64"/>
      <c r="C25" s="440"/>
      <c r="D25" s="43"/>
      <c r="E25" s="43"/>
      <c r="F25" s="65"/>
      <c r="G25" s="442"/>
      <c r="H25" s="442"/>
      <c r="I25" s="442"/>
      <c r="J25" s="909"/>
      <c r="K25" s="100"/>
      <c r="L25" s="92"/>
      <c r="M25" s="127"/>
      <c r="N25" s="256"/>
      <c r="O25" s="257"/>
      <c r="P25" s="245"/>
      <c r="Q25" s="257"/>
      <c r="R25" s="257"/>
      <c r="S25" s="257"/>
      <c r="T25" s="129"/>
      <c r="U25" s="128"/>
      <c r="V25" s="96"/>
      <c r="W25" s="97"/>
    </row>
    <row r="26" spans="1:23" s="5" customFormat="1" ht="20.100000000000001" customHeight="1" outlineLevel="1">
      <c r="A26" s="17"/>
      <c r="B26" s="64"/>
      <c r="C26" s="440"/>
      <c r="D26" s="43"/>
      <c r="E26" s="43"/>
      <c r="F26" s="65"/>
      <c r="G26" s="440"/>
      <c r="H26" s="440"/>
      <c r="I26" s="440"/>
      <c r="J26" s="909"/>
      <c r="K26" s="100"/>
      <c r="L26" s="92"/>
      <c r="M26" s="127"/>
      <c r="N26" s="256"/>
      <c r="O26" s="257"/>
      <c r="P26" s="245"/>
      <c r="Q26" s="257"/>
      <c r="R26" s="257"/>
      <c r="S26" s="257"/>
      <c r="T26" s="129"/>
      <c r="U26" s="128"/>
      <c r="V26" s="96"/>
      <c r="W26" s="97"/>
    </row>
    <row r="27" spans="1:23" s="5" customFormat="1" ht="20.100000000000001" customHeight="1" outlineLevel="1">
      <c r="A27" s="17"/>
      <c r="B27" s="64"/>
      <c r="C27" s="130"/>
      <c r="D27" s="43"/>
      <c r="E27" s="43"/>
      <c r="F27" s="65"/>
      <c r="G27" s="131"/>
      <c r="H27" s="853"/>
      <c r="I27" s="853"/>
      <c r="J27" s="85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853"/>
      <c r="I28" s="853"/>
      <c r="J28" s="85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853"/>
      <c r="I29" s="853"/>
      <c r="J29" s="85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853"/>
      <c r="I30" s="853"/>
      <c r="J30" s="85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853"/>
      <c r="I31" s="853"/>
      <c r="J31" s="85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853"/>
      <c r="I32" s="853"/>
      <c r="J32" s="85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853"/>
      <c r="I33" s="853"/>
      <c r="J33" s="85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853"/>
      <c r="I34" s="853"/>
      <c r="J34" s="85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853"/>
      <c r="I35" s="853"/>
      <c r="J35" s="85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853"/>
      <c r="I36" s="853"/>
      <c r="J36" s="85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853"/>
      <c r="I37" s="853"/>
      <c r="J37" s="85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853"/>
      <c r="I38" s="853"/>
      <c r="J38" s="85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853"/>
      <c r="I39" s="853"/>
      <c r="J39" s="85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853"/>
      <c r="I40" s="853"/>
      <c r="J40" s="85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853"/>
      <c r="I41" s="853"/>
      <c r="J41" s="85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853"/>
      <c r="I42" s="853"/>
      <c r="J42" s="85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853"/>
      <c r="I43" s="853"/>
      <c r="J43" s="85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853"/>
      <c r="I44" s="853"/>
      <c r="J44" s="85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853"/>
      <c r="I45" s="853"/>
      <c r="J45" s="85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853"/>
      <c r="I46" s="853"/>
      <c r="J46" s="85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853"/>
      <c r="I47" s="853"/>
      <c r="J47" s="85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853"/>
      <c r="I48" s="853"/>
      <c r="J48" s="85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853"/>
      <c r="I49" s="853"/>
      <c r="J49" s="85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853"/>
      <c r="I50" s="853"/>
      <c r="J50" s="85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853"/>
      <c r="I51" s="853"/>
      <c r="J51" s="85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853"/>
      <c r="I52" s="853"/>
      <c r="J52" s="85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853"/>
      <c r="I53" s="853"/>
      <c r="J53" s="85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853"/>
      <c r="I54" s="853"/>
      <c r="J54" s="85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853"/>
      <c r="I55" s="853"/>
      <c r="J55" s="85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853"/>
      <c r="I56" s="853"/>
      <c r="J56" s="85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853"/>
      <c r="I57" s="853"/>
      <c r="J57" s="85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853"/>
      <c r="I58" s="853"/>
      <c r="J58" s="85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853"/>
      <c r="I59" s="853"/>
      <c r="J59" s="85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853"/>
      <c r="I60" s="853"/>
      <c r="J60" s="85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853"/>
      <c r="I61" s="853"/>
      <c r="J61" s="85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853"/>
      <c r="I62" s="853"/>
      <c r="J62" s="85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853"/>
      <c r="I63" s="853"/>
      <c r="J63" s="85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853"/>
      <c r="I64" s="853"/>
      <c r="J64" s="85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853"/>
      <c r="I65" s="853"/>
      <c r="J65" s="85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853"/>
      <c r="I66" s="853"/>
      <c r="J66" s="85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853"/>
      <c r="I67" s="853"/>
      <c r="J67" s="85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853"/>
      <c r="I68" s="853"/>
      <c r="J68" s="85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853"/>
      <c r="I69" s="853"/>
      <c r="J69" s="85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853"/>
      <c r="I70" s="853"/>
      <c r="J70" s="85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853"/>
      <c r="I71" s="853"/>
      <c r="J71" s="85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853"/>
      <c r="I72" s="853"/>
      <c r="J72" s="85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853"/>
      <c r="I73" s="853"/>
      <c r="J73" s="85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853"/>
      <c r="I74" s="853"/>
      <c r="J74" s="85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853"/>
      <c r="I75" s="853"/>
      <c r="J75" s="85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853"/>
      <c r="I76" s="853"/>
      <c r="J76" s="85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853"/>
      <c r="I77" s="853"/>
      <c r="J77" s="85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853"/>
      <c r="I78" s="853"/>
      <c r="J78" s="85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853"/>
      <c r="I79" s="853"/>
      <c r="J79" s="85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853"/>
      <c r="I80" s="853"/>
      <c r="J80" s="85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853"/>
      <c r="I81" s="853"/>
      <c r="J81" s="85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853"/>
      <c r="I82" s="853"/>
      <c r="J82" s="85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853"/>
      <c r="I83" s="853"/>
      <c r="J83" s="85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853"/>
      <c r="I84" s="853"/>
      <c r="J84" s="85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853"/>
      <c r="I85" s="853"/>
      <c r="J85" s="85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853"/>
      <c r="I86" s="853"/>
      <c r="J86" s="85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853"/>
      <c r="I87" s="853"/>
      <c r="J87" s="85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853"/>
      <c r="I88" s="853"/>
      <c r="J88" s="85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853"/>
      <c r="I89" s="853"/>
      <c r="J89" s="85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853"/>
      <c r="I90" s="853"/>
      <c r="J90" s="85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853"/>
      <c r="I91" s="853"/>
      <c r="J91" s="85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853"/>
      <c r="I92" s="853"/>
      <c r="J92" s="85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853"/>
      <c r="I93" s="853"/>
      <c r="J93" s="85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853"/>
      <c r="I94" s="853"/>
      <c r="J94" s="85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853"/>
      <c r="I95" s="853"/>
      <c r="J95" s="85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853"/>
      <c r="I96" s="853"/>
      <c r="J96" s="85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853"/>
      <c r="I97" s="853"/>
      <c r="J97" s="85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853"/>
      <c r="I98" s="853"/>
      <c r="J98" s="85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853"/>
      <c r="I99" s="853"/>
      <c r="J99" s="85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853"/>
      <c r="I100" s="853"/>
      <c r="J100" s="85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853"/>
      <c r="I101" s="853"/>
      <c r="J101" s="85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853"/>
      <c r="I102" s="853"/>
      <c r="J102" s="85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853"/>
      <c r="I103" s="853"/>
      <c r="J103" s="85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853"/>
      <c r="I104" s="853"/>
      <c r="J104" s="85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853"/>
      <c r="I105" s="853"/>
      <c r="J105" s="85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853"/>
      <c r="I106" s="853"/>
      <c r="J106" s="85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853"/>
      <c r="I107" s="853"/>
      <c r="J107" s="85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853"/>
      <c r="I108" s="853"/>
      <c r="J108" s="85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853"/>
      <c r="I109" s="853"/>
      <c r="J109" s="85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854"/>
      <c r="D111" s="854"/>
      <c r="E111" s="854"/>
      <c r="F111" s="854"/>
      <c r="G111" s="854"/>
      <c r="H111" s="854"/>
      <c r="I111" s="854"/>
      <c r="J111" s="854"/>
      <c r="K111" s="854"/>
      <c r="L111" s="854"/>
      <c r="M111" s="854"/>
      <c r="N111" s="854"/>
      <c r="O111" s="854"/>
      <c r="P111" s="854"/>
      <c r="Q111" s="854"/>
      <c r="R111" s="854"/>
      <c r="S111" s="855"/>
      <c r="T111" s="260"/>
    </row>
    <row r="112" spans="1:23" s="5" customFormat="1" ht="20.25" customHeight="1" outlineLevel="1" thickBot="1">
      <c r="A112" s="1239"/>
      <c r="B112" s="78"/>
      <c r="C112" s="856"/>
      <c r="D112" s="856"/>
      <c r="E112" s="856"/>
      <c r="F112" s="856"/>
      <c r="G112" s="856"/>
      <c r="H112" s="856"/>
      <c r="I112" s="856"/>
      <c r="J112" s="856"/>
      <c r="K112" s="856"/>
      <c r="L112" s="856"/>
      <c r="M112" s="856"/>
      <c r="N112" s="856"/>
      <c r="O112" s="856"/>
      <c r="P112" s="856"/>
      <c r="Q112" s="856"/>
      <c r="R112" s="856"/>
      <c r="S112" s="857"/>
      <c r="T112" s="99"/>
    </row>
    <row r="113" spans="1:52" s="5" customFormat="1" ht="17.25" customHeight="1" outlineLevel="1">
      <c r="A113" s="53"/>
      <c r="B113" s="54"/>
      <c r="C113" s="858"/>
      <c r="D113" s="858"/>
      <c r="E113" s="858"/>
      <c r="F113" s="858"/>
      <c r="G113" s="858"/>
      <c r="H113" s="858"/>
      <c r="I113" s="858"/>
      <c r="J113" s="858"/>
      <c r="K113" s="858"/>
      <c r="L113" s="858"/>
      <c r="M113" s="858"/>
      <c r="N113" s="858"/>
      <c r="O113" s="858"/>
      <c r="P113" s="858"/>
      <c r="Q113" s="858"/>
      <c r="R113" s="858"/>
      <c r="S113" s="858"/>
      <c r="T113" s="55"/>
    </row>
    <row r="114" spans="1:52" s="5" customFormat="1" ht="15" customHeight="1" outlineLevel="1" thickBot="1">
      <c r="A114" s="72"/>
      <c r="B114" s="73"/>
      <c r="C114" s="859"/>
      <c r="D114" s="859"/>
      <c r="E114" s="859"/>
      <c r="F114" s="859"/>
      <c r="G114" s="859"/>
      <c r="H114" s="859"/>
      <c r="I114" s="859"/>
      <c r="J114" s="859"/>
      <c r="K114" s="859"/>
      <c r="L114" s="859"/>
      <c r="M114" s="859"/>
      <c r="N114" s="859"/>
      <c r="O114" s="859"/>
      <c r="P114" s="859"/>
      <c r="Q114" s="859"/>
      <c r="R114" s="859"/>
      <c r="S114" s="859"/>
      <c r="T114" s="74"/>
    </row>
    <row r="115" spans="1:52" s="5" customFormat="1" ht="42" customHeight="1" collapsed="1">
      <c r="A115" s="938"/>
      <c r="B115" s="939"/>
      <c r="C115" s="940"/>
      <c r="D115" s="941"/>
      <c r="E115" s="941"/>
      <c r="F115" s="941"/>
      <c r="G115" s="941"/>
      <c r="H115" s="942"/>
      <c r="I115" s="942"/>
      <c r="J115" s="942"/>
      <c r="K115" s="942"/>
      <c r="L115" s="942"/>
      <c r="M115" s="1451"/>
      <c r="N115" s="1452"/>
      <c r="O115" s="942"/>
      <c r="P115" s="942"/>
      <c r="Q115" s="942"/>
      <c r="R115" s="942"/>
      <c r="S115" s="942"/>
      <c r="T115" s="943"/>
      <c r="X115" s="916"/>
      <c r="Y115" s="917"/>
      <c r="Z115" s="918"/>
      <c r="AA115" s="918"/>
      <c r="AB115" s="919"/>
      <c r="AC115" s="917"/>
      <c r="AD115" s="920"/>
      <c r="AE115" s="920"/>
      <c r="AF115" s="920"/>
      <c r="AG115" s="920"/>
      <c r="AH115" s="920"/>
      <c r="AI115" s="920"/>
      <c r="AJ115" s="920"/>
      <c r="AK115" s="920"/>
      <c r="AL115" s="920"/>
      <c r="AM115" s="916"/>
      <c r="AN115" s="917"/>
      <c r="AO115" s="917"/>
      <c r="AP115" s="917"/>
      <c r="AQ115" s="917"/>
      <c r="AR115" s="917"/>
      <c r="AS115" s="920"/>
      <c r="AT115" s="920"/>
      <c r="AU115" s="920"/>
      <c r="AV115" s="920"/>
    </row>
    <row r="116" spans="1:52" s="5" customFormat="1" ht="20.100000000000001" customHeight="1">
      <c r="A116" s="862"/>
      <c r="B116" s="997"/>
      <c r="C116" s="1001"/>
      <c r="D116" s="1001"/>
      <c r="E116" s="1001"/>
      <c r="F116" s="1001"/>
      <c r="G116" s="1001"/>
      <c r="H116" s="944"/>
      <c r="I116" s="944"/>
      <c r="J116" s="944"/>
      <c r="K116" s="944"/>
      <c r="L116" s="944"/>
      <c r="M116" s="1453"/>
      <c r="N116" s="1454"/>
      <c r="O116" s="945"/>
      <c r="P116" s="945"/>
      <c r="Q116" s="945"/>
      <c r="R116" s="946"/>
      <c r="S116" s="945"/>
      <c r="T116" s="947"/>
      <c r="X116" s="921"/>
      <c r="Y116" s="922"/>
      <c r="Z116" s="922"/>
      <c r="AA116" s="922"/>
      <c r="AB116" s="922"/>
      <c r="AC116" s="922"/>
      <c r="AD116" s="922"/>
      <c r="AE116" s="922"/>
      <c r="AF116" s="922"/>
      <c r="AG116" s="922"/>
      <c r="AH116" s="922"/>
      <c r="AI116" s="922"/>
      <c r="AJ116" s="922"/>
      <c r="AK116" s="920"/>
      <c r="AL116" s="920"/>
      <c r="AM116" s="921"/>
      <c r="AN116" s="922"/>
      <c r="AO116" s="922"/>
      <c r="AP116" s="922"/>
      <c r="AQ116" s="922"/>
      <c r="AR116" s="922"/>
      <c r="AS116" s="922"/>
      <c r="AT116" s="922"/>
      <c r="AU116" s="922"/>
      <c r="AV116" s="922"/>
      <c r="AW116" s="922"/>
      <c r="AX116" s="922"/>
      <c r="AY116" s="922"/>
    </row>
    <row r="117" spans="1:52" s="5" customFormat="1" ht="20.100000000000001" customHeight="1">
      <c r="A117" s="863"/>
      <c r="B117" s="1002"/>
      <c r="C117" s="923"/>
      <c r="D117" s="923"/>
      <c r="E117" s="923"/>
      <c r="F117" s="923"/>
      <c r="G117" s="923"/>
      <c r="H117" s="394"/>
      <c r="I117" s="948"/>
      <c r="J117" s="394"/>
      <c r="K117" s="394"/>
      <c r="L117" s="394"/>
      <c r="M117" s="1244"/>
      <c r="N117" s="1245"/>
      <c r="O117" s="105"/>
      <c r="P117" s="948"/>
      <c r="Q117" s="949"/>
      <c r="R117" s="950"/>
      <c r="S117" s="105"/>
      <c r="T117" s="951"/>
      <c r="U117" s="138"/>
      <c r="V117" s="108"/>
      <c r="X117" s="101"/>
      <c r="Y117" s="139"/>
      <c r="Z117" s="139"/>
      <c r="AA117" s="139"/>
      <c r="AB117" s="139"/>
      <c r="AC117" s="139"/>
      <c r="AD117" s="139"/>
      <c r="AE117" s="139"/>
      <c r="AF117" s="139"/>
      <c r="AG117" s="139"/>
      <c r="AH117" s="139"/>
      <c r="AI117" s="139"/>
      <c r="AJ117" s="139"/>
      <c r="AK117" s="924"/>
      <c r="AL117" s="924"/>
      <c r="AM117" s="101"/>
      <c r="AN117" s="139"/>
      <c r="AO117" s="139"/>
      <c r="AP117" s="139"/>
      <c r="AQ117" s="139"/>
      <c r="AR117" s="139"/>
      <c r="AS117" s="139"/>
      <c r="AT117" s="139"/>
      <c r="AU117" s="139"/>
      <c r="AV117" s="139"/>
      <c r="AW117" s="139"/>
      <c r="AX117" s="139"/>
      <c r="AY117" s="139"/>
    </row>
    <row r="118" spans="1:52" s="5" customFormat="1" ht="20.100000000000001" customHeight="1">
      <c r="A118" s="863"/>
      <c r="B118" s="1002"/>
      <c r="C118" s="923"/>
      <c r="D118" s="923"/>
      <c r="E118" s="923"/>
      <c r="F118" s="923"/>
      <c r="G118" s="923"/>
      <c r="H118" s="394"/>
      <c r="I118" s="948"/>
      <c r="J118" s="394"/>
      <c r="K118" s="394"/>
      <c r="L118" s="394"/>
      <c r="M118" s="1244"/>
      <c r="N118" s="1245"/>
      <c r="O118" s="105"/>
      <c r="P118" s="948"/>
      <c r="Q118" s="949"/>
      <c r="R118" s="950"/>
      <c r="S118" s="105"/>
      <c r="T118" s="951"/>
      <c r="U118" s="138"/>
      <c r="V118" s="108"/>
      <c r="X118" s="101"/>
      <c r="Y118" s="139"/>
      <c r="Z118" s="139"/>
      <c r="AA118" s="139"/>
      <c r="AB118" s="139"/>
      <c r="AC118" s="139"/>
      <c r="AD118" s="139"/>
      <c r="AE118" s="139"/>
      <c r="AF118" s="139"/>
      <c r="AG118" s="139"/>
      <c r="AH118" s="139"/>
      <c r="AI118" s="139"/>
      <c r="AJ118" s="139"/>
      <c r="AK118" s="925"/>
      <c r="AL118" s="925"/>
      <c r="AM118" s="101"/>
      <c r="AN118" s="139"/>
      <c r="AO118" s="139"/>
      <c r="AP118" s="139"/>
      <c r="AQ118" s="139"/>
      <c r="AR118" s="139"/>
      <c r="AS118" s="139"/>
      <c r="AT118" s="139"/>
      <c r="AU118" s="139"/>
      <c r="AV118" s="139"/>
      <c r="AW118" s="139"/>
      <c r="AX118" s="139"/>
      <c r="AY118" s="139"/>
    </row>
    <row r="119" spans="1:52" s="5" customFormat="1" ht="20.100000000000001" customHeight="1">
      <c r="A119" s="863"/>
      <c r="B119" s="1002"/>
      <c r="C119" s="923"/>
      <c r="D119" s="923"/>
      <c r="E119" s="923"/>
      <c r="F119" s="923"/>
      <c r="G119" s="923"/>
      <c r="H119" s="394"/>
      <c r="I119" s="948"/>
      <c r="J119" s="394"/>
      <c r="K119" s="394"/>
      <c r="L119" s="394"/>
      <c r="M119" s="1244"/>
      <c r="N119" s="1245"/>
      <c r="O119" s="105"/>
      <c r="P119" s="948"/>
      <c r="Q119" s="949"/>
      <c r="R119" s="950"/>
      <c r="S119" s="105"/>
      <c r="T119" s="951"/>
      <c r="U119" s="138"/>
      <c r="V119" s="108"/>
      <c r="X119" s="101"/>
      <c r="Y119" s="139"/>
      <c r="Z119" s="139"/>
      <c r="AA119" s="139"/>
      <c r="AB119" s="139"/>
      <c r="AC119" s="139"/>
      <c r="AD119" s="139"/>
      <c r="AE119" s="139"/>
      <c r="AF119" s="139"/>
      <c r="AG119" s="139"/>
      <c r="AH119" s="139"/>
      <c r="AI119" s="139"/>
      <c r="AJ119" s="139"/>
      <c r="AK119" s="925"/>
      <c r="AL119" s="925"/>
      <c r="AM119" s="101"/>
      <c r="AN119" s="139"/>
      <c r="AO119" s="139"/>
      <c r="AP119" s="139"/>
      <c r="AQ119" s="139"/>
      <c r="AR119" s="139"/>
      <c r="AS119" s="139"/>
      <c r="AT119" s="139"/>
      <c r="AU119" s="139"/>
      <c r="AV119" s="139"/>
      <c r="AW119" s="139"/>
      <c r="AX119" s="139"/>
      <c r="AY119" s="139"/>
    </row>
    <row r="120" spans="1:52" s="5" customFormat="1" ht="20.100000000000001" customHeight="1">
      <c r="A120" s="863"/>
      <c r="B120" s="1002"/>
      <c r="C120" s="923"/>
      <c r="D120" s="923"/>
      <c r="E120" s="923"/>
      <c r="F120" s="923"/>
      <c r="G120" s="923"/>
      <c r="H120" s="394"/>
      <c r="I120" s="948"/>
      <c r="J120" s="394"/>
      <c r="K120" s="394"/>
      <c r="L120" s="394"/>
      <c r="M120" s="1244"/>
      <c r="N120" s="1245"/>
      <c r="O120" s="105"/>
      <c r="P120" s="948"/>
      <c r="Q120" s="949"/>
      <c r="R120" s="950"/>
      <c r="S120" s="105"/>
      <c r="T120" s="951"/>
      <c r="U120" s="138"/>
      <c r="V120" s="108"/>
      <c r="X120" s="101"/>
      <c r="Y120" s="139"/>
      <c r="Z120" s="139"/>
      <c r="AA120" s="139"/>
      <c r="AB120" s="139"/>
      <c r="AC120" s="139"/>
      <c r="AD120" s="139"/>
      <c r="AE120" s="139"/>
      <c r="AF120" s="139"/>
      <c r="AG120" s="139"/>
      <c r="AH120" s="139"/>
      <c r="AI120" s="139"/>
      <c r="AJ120" s="139"/>
      <c r="AK120" s="925"/>
      <c r="AL120" s="925"/>
      <c r="AM120" s="101"/>
      <c r="AN120" s="139"/>
      <c r="AO120" s="139"/>
      <c r="AP120" s="139"/>
      <c r="AQ120" s="139"/>
      <c r="AR120" s="139"/>
      <c r="AS120" s="139"/>
      <c r="AT120" s="139"/>
      <c r="AU120" s="139"/>
      <c r="AV120" s="139"/>
      <c r="AW120" s="139"/>
      <c r="AX120" s="139"/>
      <c r="AY120" s="139"/>
    </row>
    <row r="121" spans="1:52" s="5" customFormat="1" ht="20.100000000000001" customHeight="1">
      <c r="A121" s="863"/>
      <c r="B121" s="997"/>
      <c r="C121" s="923"/>
      <c r="D121" s="923"/>
      <c r="E121" s="923"/>
      <c r="F121" s="927"/>
      <c r="G121" s="923"/>
      <c r="H121" s="394"/>
      <c r="I121" s="948"/>
      <c r="J121" s="394"/>
      <c r="K121" s="394"/>
      <c r="L121" s="394"/>
      <c r="M121" s="1244"/>
      <c r="N121" s="1245"/>
      <c r="O121" s="105"/>
      <c r="P121" s="948"/>
      <c r="Q121" s="949"/>
      <c r="R121" s="950"/>
      <c r="S121" s="105"/>
      <c r="T121" s="951"/>
      <c r="U121" s="138"/>
      <c r="V121" s="108"/>
      <c r="X121" s="101"/>
      <c r="Y121" s="139"/>
      <c r="Z121" s="139"/>
      <c r="AA121" s="139"/>
      <c r="AB121" s="139"/>
      <c r="AC121" s="139"/>
      <c r="AD121" s="139"/>
      <c r="AE121" s="139"/>
      <c r="AF121" s="139"/>
      <c r="AG121" s="139"/>
      <c r="AH121" s="139"/>
      <c r="AI121" s="139"/>
      <c r="AJ121" s="139"/>
      <c r="AK121" s="925"/>
      <c r="AL121" s="925"/>
      <c r="AM121" s="101"/>
      <c r="AN121" s="139"/>
      <c r="AO121" s="139"/>
      <c r="AP121" s="139"/>
      <c r="AQ121" s="139"/>
      <c r="AR121" s="139"/>
      <c r="AS121" s="139"/>
      <c r="AT121" s="139"/>
      <c r="AU121" s="139"/>
      <c r="AV121" s="139"/>
      <c r="AW121" s="139"/>
      <c r="AX121" s="139"/>
      <c r="AY121" s="139"/>
    </row>
    <row r="122" spans="1:52" s="5" customFormat="1" ht="20.100000000000001" customHeight="1">
      <c r="A122" s="863"/>
      <c r="B122" s="1003"/>
      <c r="C122" s="923"/>
      <c r="D122" s="923"/>
      <c r="E122" s="923"/>
      <c r="F122" s="927"/>
      <c r="G122" s="923"/>
      <c r="H122" s="394"/>
      <c r="I122" s="948"/>
      <c r="J122" s="394"/>
      <c r="K122" s="394"/>
      <c r="L122" s="394"/>
      <c r="M122" s="1244"/>
      <c r="N122" s="1245"/>
      <c r="O122" s="105"/>
      <c r="P122" s="948"/>
      <c r="Q122" s="949"/>
      <c r="R122" s="950"/>
      <c r="S122" s="105"/>
      <c r="T122" s="951"/>
      <c r="U122" s="138"/>
      <c r="V122" s="108"/>
      <c r="X122" s="101"/>
      <c r="Y122" s="139"/>
      <c r="Z122" s="139"/>
      <c r="AA122" s="139"/>
      <c r="AB122" s="139"/>
      <c r="AC122" s="139"/>
      <c r="AD122" s="139"/>
      <c r="AE122" s="139"/>
      <c r="AF122" s="139"/>
      <c r="AG122" s="139"/>
      <c r="AH122" s="139"/>
      <c r="AI122" s="139"/>
      <c r="AJ122" s="139"/>
      <c r="AK122" s="925"/>
      <c r="AL122" s="925"/>
      <c r="AM122" s="101"/>
      <c r="AN122" s="139"/>
      <c r="AO122" s="139"/>
      <c r="AP122" s="139"/>
      <c r="AQ122" s="139"/>
      <c r="AR122" s="139"/>
      <c r="AS122" s="139"/>
      <c r="AT122" s="139"/>
      <c r="AU122" s="139"/>
      <c r="AV122" s="139"/>
      <c r="AW122" s="139"/>
      <c r="AX122" s="139"/>
      <c r="AY122" s="139"/>
    </row>
    <row r="123" spans="1:52" s="5" customFormat="1" ht="20.100000000000001" customHeight="1">
      <c r="A123" s="863"/>
      <c r="B123" s="1002"/>
      <c r="C123" s="923"/>
      <c r="D123" s="923"/>
      <c r="E123" s="923"/>
      <c r="F123" s="923"/>
      <c r="G123" s="923"/>
      <c r="H123" s="394"/>
      <c r="I123" s="948"/>
      <c r="J123" s="394"/>
      <c r="K123" s="394"/>
      <c r="L123" s="394"/>
      <c r="M123" s="1244"/>
      <c r="N123" s="1245"/>
      <c r="O123" s="105"/>
      <c r="P123" s="948"/>
      <c r="Q123" s="949"/>
      <c r="R123" s="950"/>
      <c r="S123" s="105"/>
      <c r="T123" s="951"/>
      <c r="U123" s="138"/>
      <c r="V123" s="108"/>
      <c r="X123" s="101"/>
      <c r="Y123" s="139"/>
      <c r="Z123" s="139"/>
      <c r="AA123" s="139"/>
      <c r="AB123" s="139"/>
      <c r="AC123" s="139"/>
      <c r="AD123" s="139"/>
      <c r="AE123" s="139"/>
      <c r="AF123" s="139"/>
      <c r="AG123" s="139"/>
      <c r="AH123" s="139"/>
      <c r="AI123" s="139"/>
      <c r="AJ123" s="139"/>
      <c r="AK123" s="925"/>
      <c r="AL123" s="925"/>
      <c r="AM123" s="101"/>
      <c r="AN123" s="139"/>
      <c r="AO123" s="139"/>
      <c r="AP123" s="139"/>
      <c r="AQ123" s="139"/>
      <c r="AR123" s="139"/>
      <c r="AS123" s="139"/>
      <c r="AT123" s="139"/>
      <c r="AU123" s="139"/>
      <c r="AV123" s="139"/>
      <c r="AW123" s="139"/>
      <c r="AX123" s="139"/>
      <c r="AY123" s="139"/>
    </row>
    <row r="124" spans="1:52" s="5" customFormat="1" ht="20.100000000000001" customHeight="1">
      <c r="A124" s="863"/>
      <c r="B124" s="1002"/>
      <c r="C124" s="923"/>
      <c r="D124" s="923"/>
      <c r="E124" s="923"/>
      <c r="F124" s="923"/>
      <c r="G124" s="923"/>
      <c r="H124" s="394"/>
      <c r="I124" s="948"/>
      <c r="J124" s="394"/>
      <c r="K124" s="394"/>
      <c r="L124" s="394"/>
      <c r="M124" s="1244"/>
      <c r="N124" s="1245"/>
      <c r="O124" s="105"/>
      <c r="P124" s="948"/>
      <c r="Q124" s="949"/>
      <c r="R124" s="950"/>
      <c r="S124" s="105"/>
      <c r="T124" s="951"/>
      <c r="U124" s="138"/>
      <c r="V124" s="108"/>
      <c r="X124" s="101"/>
      <c r="Y124" s="139"/>
      <c r="Z124" s="139"/>
      <c r="AA124" s="139"/>
      <c r="AB124" s="139"/>
      <c r="AC124" s="139"/>
      <c r="AD124" s="139"/>
      <c r="AE124" s="139"/>
      <c r="AF124" s="139"/>
      <c r="AG124" s="139"/>
      <c r="AH124" s="139"/>
      <c r="AI124" s="139"/>
      <c r="AJ124" s="139"/>
      <c r="AK124" s="925"/>
      <c r="AL124" s="925"/>
      <c r="AM124" s="101"/>
      <c r="AN124" s="139"/>
      <c r="AO124" s="139"/>
      <c r="AP124" s="139"/>
      <c r="AQ124" s="139"/>
      <c r="AR124" s="139"/>
      <c r="AS124" s="139"/>
      <c r="AT124" s="139"/>
      <c r="AU124" s="139"/>
      <c r="AV124" s="139"/>
      <c r="AW124" s="139"/>
      <c r="AX124" s="139"/>
      <c r="AY124" s="139"/>
      <c r="AZ124" s="925"/>
    </row>
    <row r="125" spans="1:52" s="5" customFormat="1" ht="20.100000000000001" customHeight="1">
      <c r="A125" s="863"/>
      <c r="B125" s="1004"/>
      <c r="C125" s="935"/>
      <c r="D125" s="935"/>
      <c r="E125" s="935"/>
      <c r="F125" s="935"/>
      <c r="G125" s="935"/>
      <c r="H125" s="103"/>
      <c r="I125" s="111"/>
      <c r="J125" s="103"/>
      <c r="K125" s="103"/>
      <c r="L125" s="103"/>
      <c r="M125" s="1244"/>
      <c r="N125" s="1245"/>
      <c r="O125" s="102"/>
      <c r="P125" s="111"/>
      <c r="Q125" s="113"/>
      <c r="R125" s="137"/>
      <c r="S125" s="102"/>
      <c r="T125" s="444"/>
      <c r="U125" s="138"/>
      <c r="V125" s="108"/>
      <c r="X125" s="921"/>
      <c r="Y125" s="922"/>
      <c r="Z125" s="922"/>
      <c r="AA125" s="922"/>
      <c r="AB125" s="922"/>
      <c r="AC125" s="922"/>
      <c r="AD125" s="922"/>
      <c r="AE125" s="922"/>
      <c r="AF125" s="922"/>
      <c r="AG125" s="925"/>
      <c r="AH125" s="925"/>
      <c r="AI125" s="925"/>
      <c r="AJ125" s="925"/>
      <c r="AK125" s="925"/>
      <c r="AL125" s="925"/>
      <c r="AM125" s="921"/>
      <c r="AN125" s="922"/>
      <c r="AO125" s="922"/>
      <c r="AP125" s="922"/>
      <c r="AQ125" s="922"/>
      <c r="AR125" s="922"/>
      <c r="AS125" s="922"/>
      <c r="AT125" s="922"/>
      <c r="AU125" s="922"/>
      <c r="AV125" s="925"/>
    </row>
    <row r="126" spans="1:52" s="5" customFormat="1" ht="20.100000000000001" customHeight="1">
      <c r="A126" s="863"/>
      <c r="B126" s="1004"/>
      <c r="C126" s="935"/>
      <c r="D126" s="935"/>
      <c r="E126" s="935"/>
      <c r="F126" s="935"/>
      <c r="G126" s="935"/>
      <c r="H126" s="103"/>
      <c r="I126" s="111"/>
      <c r="J126" s="103"/>
      <c r="K126" s="103"/>
      <c r="L126" s="103"/>
      <c r="M126" s="1244"/>
      <c r="N126" s="1245"/>
      <c r="O126" s="102"/>
      <c r="P126" s="111"/>
      <c r="Q126" s="113"/>
      <c r="R126" s="137"/>
      <c r="S126" s="102"/>
      <c r="T126" s="444"/>
      <c r="U126" s="138"/>
      <c r="V126" s="108"/>
      <c r="X126" s="921"/>
      <c r="Y126" s="922"/>
      <c r="Z126" s="922"/>
      <c r="AA126" s="922"/>
      <c r="AB126" s="922"/>
      <c r="AC126" s="922"/>
      <c r="AD126" s="922"/>
      <c r="AE126" s="922"/>
      <c r="AF126" s="922"/>
      <c r="AG126" s="925"/>
      <c r="AH126" s="925"/>
      <c r="AI126" s="925"/>
      <c r="AJ126" s="925"/>
      <c r="AK126" s="925"/>
      <c r="AL126" s="925"/>
      <c r="AM126" s="921"/>
      <c r="AN126" s="922"/>
      <c r="AO126" s="922"/>
      <c r="AP126" s="922"/>
      <c r="AQ126" s="922"/>
      <c r="AR126" s="922"/>
      <c r="AS126" s="922"/>
      <c r="AT126" s="922"/>
      <c r="AU126" s="922"/>
      <c r="AV126" s="925"/>
    </row>
    <row r="127" spans="1:52" s="5" customFormat="1" ht="20.100000000000001" customHeight="1">
      <c r="A127" s="863"/>
      <c r="B127" s="1004"/>
      <c r="C127" s="935"/>
      <c r="D127" s="935"/>
      <c r="E127" s="935"/>
      <c r="F127" s="935"/>
      <c r="G127" s="935"/>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925"/>
      <c r="AH127" s="925"/>
      <c r="AI127" s="925"/>
      <c r="AJ127" s="925"/>
      <c r="AK127" s="925"/>
      <c r="AL127" s="925"/>
      <c r="AM127" s="101"/>
      <c r="AN127" s="139"/>
      <c r="AO127" s="139"/>
      <c r="AP127" s="139"/>
      <c r="AQ127" s="139"/>
      <c r="AR127" s="139"/>
      <c r="AS127" s="139"/>
      <c r="AT127" s="139"/>
      <c r="AU127" s="139"/>
      <c r="AV127" s="925"/>
    </row>
    <row r="128" spans="1:52" s="5" customFormat="1" ht="20.100000000000001" customHeight="1">
      <c r="A128" s="863"/>
      <c r="B128" s="1004"/>
      <c r="C128" s="935"/>
      <c r="D128" s="935"/>
      <c r="E128" s="935"/>
      <c r="F128" s="935"/>
      <c r="G128" s="935"/>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925"/>
      <c r="AH128" s="925"/>
      <c r="AI128" s="925"/>
      <c r="AJ128" s="925"/>
      <c r="AK128" s="925"/>
      <c r="AL128" s="925"/>
      <c r="AM128" s="101"/>
      <c r="AN128" s="139"/>
      <c r="AO128" s="139"/>
      <c r="AP128" s="139"/>
      <c r="AQ128" s="139"/>
      <c r="AR128" s="139"/>
      <c r="AS128" s="139"/>
      <c r="AT128" s="139"/>
      <c r="AU128" s="139"/>
      <c r="AV128" s="925"/>
    </row>
    <row r="129" spans="1:48" s="5" customFormat="1" ht="20.100000000000001" customHeight="1">
      <c r="A129" s="863"/>
      <c r="B129" s="1004"/>
      <c r="C129" s="935"/>
      <c r="D129" s="935"/>
      <c r="E129" s="935"/>
      <c r="F129" s="935"/>
      <c r="G129" s="935"/>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925"/>
      <c r="AH129" s="925"/>
      <c r="AI129" s="925"/>
      <c r="AJ129" s="925"/>
      <c r="AK129" s="925"/>
      <c r="AL129" s="925"/>
      <c r="AM129" s="101"/>
      <c r="AN129" s="139"/>
      <c r="AO129" s="139"/>
      <c r="AP129" s="139"/>
      <c r="AQ129" s="139"/>
      <c r="AR129" s="139"/>
      <c r="AS129" s="139"/>
      <c r="AT129" s="139"/>
      <c r="AU129" s="139"/>
      <c r="AV129" s="925"/>
    </row>
    <row r="130" spans="1:48" s="5" customFormat="1" ht="20.100000000000001" customHeight="1">
      <c r="A130" s="863"/>
      <c r="B130" s="865"/>
      <c r="C130" s="935"/>
      <c r="D130" s="935"/>
      <c r="E130" s="935"/>
      <c r="F130" s="935"/>
      <c r="G130" s="935"/>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925"/>
      <c r="AH130" s="925"/>
      <c r="AI130" s="925"/>
      <c r="AJ130" s="925"/>
      <c r="AK130" s="925"/>
      <c r="AL130" s="925"/>
      <c r="AM130" s="101"/>
      <c r="AN130" s="139"/>
      <c r="AO130" s="139"/>
      <c r="AP130" s="139"/>
      <c r="AQ130" s="139"/>
      <c r="AR130" s="139"/>
      <c r="AS130" s="139"/>
      <c r="AT130" s="139"/>
      <c r="AU130" s="139"/>
      <c r="AV130" s="925"/>
    </row>
    <row r="131" spans="1:48" s="5" customFormat="1" ht="20.100000000000001" customHeight="1">
      <c r="A131" s="863"/>
      <c r="B131" s="1005"/>
      <c r="C131" s="923"/>
      <c r="D131" s="935"/>
      <c r="E131" s="935"/>
      <c r="F131" s="923"/>
      <c r="G131" s="935"/>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925"/>
      <c r="AH131" s="925"/>
      <c r="AI131" s="925"/>
      <c r="AJ131" s="925"/>
      <c r="AK131" s="925"/>
      <c r="AL131" s="925"/>
      <c r="AM131" s="101"/>
      <c r="AN131" s="139"/>
      <c r="AO131" s="139"/>
      <c r="AP131" s="139"/>
      <c r="AQ131" s="139"/>
      <c r="AR131" s="139"/>
      <c r="AS131" s="139"/>
      <c r="AT131" s="139"/>
      <c r="AU131" s="139"/>
      <c r="AV131" s="925"/>
    </row>
    <row r="132" spans="1:48" s="5" customFormat="1" ht="20.100000000000001" customHeight="1">
      <c r="A132" s="863"/>
      <c r="B132" s="1005"/>
      <c r="C132" s="923"/>
      <c r="D132" s="935"/>
      <c r="E132" s="935"/>
      <c r="F132" s="923"/>
      <c r="G132" s="935"/>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925"/>
      <c r="AH132" s="925"/>
      <c r="AI132" s="925"/>
      <c r="AJ132" s="925"/>
      <c r="AK132" s="925"/>
      <c r="AL132" s="925"/>
      <c r="AM132" s="101"/>
      <c r="AN132" s="139"/>
      <c r="AO132" s="139"/>
      <c r="AP132" s="139"/>
      <c r="AQ132" s="139"/>
      <c r="AR132" s="139"/>
      <c r="AS132" s="139"/>
      <c r="AT132" s="139"/>
      <c r="AU132" s="139"/>
      <c r="AV132" s="925"/>
    </row>
    <row r="133" spans="1:48" s="5" customFormat="1" ht="20.100000000000001" customHeight="1">
      <c r="A133" s="863"/>
      <c r="B133" s="865"/>
      <c r="C133" s="923"/>
      <c r="D133" s="935"/>
      <c r="E133" s="935"/>
      <c r="F133" s="923"/>
      <c r="G133" s="935"/>
      <c r="H133" s="103"/>
      <c r="I133" s="111"/>
      <c r="J133" s="103"/>
      <c r="K133" s="103"/>
      <c r="L133" s="103"/>
      <c r="M133" s="1244"/>
      <c r="N133" s="1245"/>
      <c r="O133" s="102"/>
      <c r="P133" s="111"/>
      <c r="Q133" s="113"/>
      <c r="R133" s="137"/>
      <c r="S133" s="102"/>
      <c r="T133" s="444"/>
      <c r="U133" s="138"/>
      <c r="V133" s="108"/>
      <c r="X133" s="101"/>
      <c r="Y133" s="139"/>
      <c r="Z133" s="139"/>
      <c r="AA133" s="139"/>
      <c r="AB133" s="139"/>
      <c r="AC133" s="139"/>
      <c r="AD133" s="139"/>
      <c r="AE133" s="139"/>
      <c r="AF133" s="139"/>
      <c r="AG133" s="925"/>
      <c r="AH133" s="925"/>
      <c r="AI133" s="925"/>
      <c r="AJ133" s="925"/>
      <c r="AK133" s="925"/>
      <c r="AL133" s="925"/>
      <c r="AM133" s="101"/>
      <c r="AN133" s="139"/>
      <c r="AO133" s="139"/>
      <c r="AP133" s="139"/>
      <c r="AQ133" s="139"/>
      <c r="AR133" s="139"/>
      <c r="AS133" s="139"/>
      <c r="AT133" s="139"/>
      <c r="AU133" s="139"/>
      <c r="AV133" s="925"/>
    </row>
    <row r="134" spans="1:48" s="5" customFormat="1" ht="20.100000000000001" customHeight="1">
      <c r="A134" s="863"/>
      <c r="B134" s="969"/>
      <c r="C134" s="387"/>
      <c r="D134" s="935"/>
      <c r="E134" s="935"/>
      <c r="F134" s="387"/>
      <c r="G134" s="935"/>
      <c r="H134" s="103"/>
      <c r="I134" s="111"/>
      <c r="J134" s="103"/>
      <c r="K134" s="103"/>
      <c r="L134" s="103"/>
      <c r="M134" s="1244"/>
      <c r="N134" s="1245"/>
      <c r="O134" s="102"/>
      <c r="P134" s="111"/>
      <c r="Q134" s="113"/>
      <c r="R134" s="137"/>
      <c r="S134" s="102"/>
      <c r="T134" s="444"/>
      <c r="U134" s="138"/>
      <c r="V134" s="108"/>
      <c r="X134" s="101"/>
      <c r="Y134" s="139"/>
      <c r="Z134" s="139"/>
      <c r="AA134" s="139"/>
      <c r="AB134" s="139"/>
      <c r="AC134" s="139"/>
      <c r="AD134" s="139"/>
      <c r="AE134" s="139"/>
      <c r="AF134" s="139"/>
      <c r="AG134" s="925"/>
      <c r="AH134" s="925"/>
      <c r="AI134" s="925"/>
      <c r="AJ134" s="925"/>
      <c r="AK134" s="925"/>
      <c r="AL134" s="925"/>
      <c r="AM134" s="101"/>
      <c r="AN134" s="139"/>
      <c r="AO134" s="139"/>
      <c r="AP134" s="139"/>
      <c r="AQ134" s="139"/>
      <c r="AR134" s="139"/>
      <c r="AS134" s="139"/>
      <c r="AT134" s="139"/>
      <c r="AU134" s="139"/>
      <c r="AV134" s="925"/>
    </row>
    <row r="135" spans="1:48" s="5" customFormat="1" ht="20.100000000000001" customHeight="1">
      <c r="A135" s="863"/>
      <c r="B135" s="969"/>
      <c r="C135" s="928"/>
      <c r="D135" s="928"/>
      <c r="E135" s="970"/>
      <c r="F135" s="928"/>
      <c r="G135" s="935"/>
      <c r="H135" s="103"/>
      <c r="I135" s="111"/>
      <c r="J135" s="103"/>
      <c r="K135" s="103"/>
      <c r="L135" s="103"/>
      <c r="M135" s="1244"/>
      <c r="N135" s="1245"/>
      <c r="O135" s="102"/>
      <c r="P135" s="111"/>
      <c r="Q135" s="113"/>
      <c r="R135" s="137"/>
      <c r="S135" s="102"/>
      <c r="T135" s="444"/>
      <c r="U135" s="138"/>
      <c r="V135" s="108"/>
      <c r="X135" s="921"/>
      <c r="Y135" s="929"/>
      <c r="Z135" s="929"/>
      <c r="AA135" s="929"/>
      <c r="AB135" s="929"/>
      <c r="AC135" s="929"/>
      <c r="AD135" s="929"/>
      <c r="AE135" s="930"/>
      <c r="AF135" s="930"/>
      <c r="AG135" s="925"/>
      <c r="AH135" s="925"/>
      <c r="AI135" s="925"/>
      <c r="AJ135" s="925"/>
      <c r="AK135" s="925"/>
      <c r="AL135" s="925"/>
      <c r="AM135" s="921"/>
      <c r="AN135" s="929"/>
      <c r="AO135" s="929"/>
      <c r="AP135" s="929"/>
      <c r="AQ135" s="929"/>
      <c r="AR135" s="929"/>
      <c r="AS135" s="929"/>
      <c r="AT135" s="930"/>
      <c r="AU135" s="930"/>
      <c r="AV135" s="925"/>
    </row>
    <row r="136" spans="1:48" s="5" customFormat="1" ht="20.100000000000001" customHeight="1">
      <c r="A136" s="863"/>
      <c r="B136" s="1006"/>
      <c r="C136" s="928"/>
      <c r="D136" s="935"/>
      <c r="E136" s="935"/>
      <c r="F136" s="928"/>
      <c r="G136" s="935"/>
      <c r="H136" s="103"/>
      <c r="I136" s="111"/>
      <c r="J136" s="103"/>
      <c r="K136" s="103"/>
      <c r="L136" s="869"/>
      <c r="M136" s="1244"/>
      <c r="N136" s="1245"/>
      <c r="O136" s="102"/>
      <c r="P136" s="111"/>
      <c r="Q136" s="113"/>
      <c r="R136" s="137"/>
      <c r="S136" s="102"/>
      <c r="T136" s="444"/>
      <c r="U136" s="138"/>
      <c r="V136" s="108"/>
      <c r="X136" s="921"/>
      <c r="Y136" s="931"/>
      <c r="Z136" s="931"/>
      <c r="AA136" s="931"/>
      <c r="AB136" s="931"/>
      <c r="AC136" s="931"/>
      <c r="AD136" s="931"/>
      <c r="AE136" s="931"/>
      <c r="AF136" s="931"/>
      <c r="AG136" s="925"/>
      <c r="AH136" s="925"/>
      <c r="AI136" s="925"/>
      <c r="AJ136" s="925"/>
      <c r="AK136" s="925"/>
      <c r="AL136" s="925"/>
      <c r="AM136" s="921"/>
      <c r="AN136" s="931"/>
      <c r="AO136" s="931"/>
      <c r="AP136" s="931"/>
      <c r="AQ136" s="931"/>
      <c r="AR136" s="931"/>
      <c r="AS136" s="931"/>
      <c r="AT136" s="931"/>
      <c r="AU136" s="931"/>
      <c r="AV136" s="925"/>
    </row>
    <row r="137" spans="1:48" s="5" customFormat="1" ht="15" hidden="1" customHeight="1">
      <c r="A137" s="863"/>
      <c r="B137" s="228"/>
      <c r="C137" s="867"/>
      <c r="D137" s="871"/>
      <c r="E137" s="871"/>
      <c r="F137" s="867"/>
      <c r="G137" s="871"/>
      <c r="H137" s="103"/>
      <c r="I137" s="111"/>
      <c r="J137" s="103"/>
      <c r="K137" s="872"/>
      <c r="L137" s="872"/>
      <c r="M137" s="1244"/>
      <c r="N137" s="1245"/>
      <c r="O137" s="102"/>
      <c r="P137" s="111"/>
      <c r="Q137" s="113"/>
      <c r="R137" s="137"/>
      <c r="S137" s="102"/>
      <c r="T137" s="444"/>
      <c r="U137" s="138"/>
      <c r="V137" s="108"/>
      <c r="X137" s="101"/>
      <c r="Y137" s="139"/>
      <c r="Z137" s="139"/>
      <c r="AA137" s="139"/>
      <c r="AB137" s="139"/>
      <c r="AC137" s="139"/>
      <c r="AD137" s="139"/>
      <c r="AE137" s="139"/>
      <c r="AF137" s="139"/>
      <c r="AG137" s="925"/>
      <c r="AH137" s="925"/>
      <c r="AI137" s="925"/>
      <c r="AJ137" s="925"/>
      <c r="AK137" s="925"/>
      <c r="AL137" s="925"/>
      <c r="AM137" s="101"/>
      <c r="AN137" s="139"/>
      <c r="AO137" s="139"/>
      <c r="AP137" s="139"/>
      <c r="AQ137" s="139"/>
      <c r="AR137" s="139"/>
      <c r="AS137" s="139"/>
      <c r="AT137" s="139"/>
      <c r="AU137" s="139"/>
      <c r="AV137" s="925"/>
    </row>
    <row r="138" spans="1:48" s="5" customFormat="1" ht="15" hidden="1" customHeight="1">
      <c r="A138" s="863"/>
      <c r="B138" s="228"/>
      <c r="C138" s="102"/>
      <c r="D138" s="871"/>
      <c r="E138" s="871"/>
      <c r="F138" s="102"/>
      <c r="G138" s="871"/>
      <c r="H138" s="103"/>
      <c r="I138" s="111"/>
      <c r="J138" s="103"/>
      <c r="K138" s="872"/>
      <c r="L138" s="872"/>
      <c r="M138" s="1244"/>
      <c r="N138" s="1245"/>
      <c r="O138" s="102"/>
      <c r="P138" s="111"/>
      <c r="Q138" s="113"/>
      <c r="R138" s="137"/>
      <c r="S138" s="102"/>
      <c r="T138" s="444"/>
      <c r="U138" s="138"/>
      <c r="V138" s="108"/>
      <c r="X138" s="101"/>
      <c r="Y138" s="139"/>
      <c r="Z138" s="139"/>
      <c r="AA138" s="139"/>
      <c r="AB138" s="139"/>
      <c r="AC138" s="139"/>
      <c r="AD138" s="139"/>
      <c r="AE138" s="139"/>
      <c r="AF138" s="139"/>
      <c r="AG138" s="925"/>
      <c r="AH138" s="925"/>
      <c r="AI138" s="925"/>
      <c r="AJ138" s="925"/>
      <c r="AK138" s="925"/>
      <c r="AL138" s="925"/>
      <c r="AM138" s="101"/>
      <c r="AN138" s="139"/>
      <c r="AO138" s="139"/>
      <c r="AP138" s="139"/>
      <c r="AQ138" s="139"/>
      <c r="AR138" s="139"/>
      <c r="AS138" s="139"/>
      <c r="AT138" s="139"/>
      <c r="AU138" s="139"/>
      <c r="AV138" s="925"/>
    </row>
    <row r="139" spans="1:48" s="5" customFormat="1" ht="15" hidden="1" customHeight="1">
      <c r="A139" s="863"/>
      <c r="B139" s="228"/>
      <c r="C139" s="102"/>
      <c r="D139" s="871"/>
      <c r="E139" s="871"/>
      <c r="F139" s="102"/>
      <c r="G139" s="871"/>
      <c r="H139" s="103"/>
      <c r="I139" s="111"/>
      <c r="J139" s="103"/>
      <c r="K139" s="872"/>
      <c r="L139" s="872"/>
      <c r="M139" s="1244"/>
      <c r="N139" s="1245"/>
      <c r="O139" s="102"/>
      <c r="P139" s="111"/>
      <c r="Q139" s="113"/>
      <c r="R139" s="137"/>
      <c r="S139" s="102"/>
      <c r="T139" s="444"/>
      <c r="U139" s="138"/>
      <c r="V139" s="108"/>
      <c r="X139" s="101"/>
      <c r="Y139" s="139"/>
      <c r="Z139" s="139"/>
      <c r="AA139" s="139"/>
      <c r="AB139" s="139"/>
      <c r="AC139" s="139"/>
      <c r="AD139" s="139"/>
      <c r="AE139" s="139"/>
      <c r="AF139" s="139"/>
      <c r="AG139" s="925"/>
      <c r="AH139" s="925"/>
      <c r="AI139" s="925"/>
      <c r="AJ139" s="925"/>
      <c r="AK139" s="925"/>
      <c r="AL139" s="925"/>
      <c r="AM139" s="101"/>
      <c r="AN139" s="139"/>
      <c r="AO139" s="139"/>
      <c r="AP139" s="139"/>
      <c r="AQ139" s="139"/>
      <c r="AR139" s="139"/>
      <c r="AS139" s="139"/>
      <c r="AT139" s="139"/>
      <c r="AU139" s="139"/>
      <c r="AV139" s="925"/>
    </row>
    <row r="140" spans="1:48" s="5" customFormat="1" ht="15" hidden="1" customHeight="1">
      <c r="A140" s="863"/>
      <c r="B140" s="228"/>
      <c r="C140" s="102"/>
      <c r="D140" s="102"/>
      <c r="E140" s="102"/>
      <c r="F140" s="102"/>
      <c r="G140" s="871"/>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925"/>
      <c r="AH140" s="925"/>
      <c r="AI140" s="925"/>
      <c r="AJ140" s="925"/>
      <c r="AK140" s="925"/>
      <c r="AL140" s="925"/>
      <c r="AM140" s="101"/>
      <c r="AN140" s="139"/>
      <c r="AO140" s="139"/>
      <c r="AP140" s="139"/>
      <c r="AQ140" s="139"/>
      <c r="AR140" s="139"/>
      <c r="AS140" s="139"/>
      <c r="AT140" s="139"/>
      <c r="AU140" s="139"/>
      <c r="AV140" s="925"/>
    </row>
    <row r="141" spans="1:48" s="5" customFormat="1" ht="15" hidden="1" customHeight="1">
      <c r="A141" s="863"/>
      <c r="B141" s="104"/>
      <c r="C141" s="105"/>
      <c r="D141" s="105"/>
      <c r="E141" s="106"/>
      <c r="F141" s="105"/>
      <c r="G141" s="871"/>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925"/>
      <c r="AH141" s="925"/>
      <c r="AI141" s="925"/>
      <c r="AJ141" s="925"/>
      <c r="AK141" s="925"/>
      <c r="AL141" s="925"/>
      <c r="AM141" s="101"/>
      <c r="AN141" s="139"/>
      <c r="AO141" s="139"/>
      <c r="AP141" s="139"/>
      <c r="AQ141" s="139"/>
      <c r="AR141" s="139"/>
      <c r="AS141" s="139"/>
      <c r="AT141" s="139"/>
      <c r="AU141" s="139"/>
      <c r="AV141" s="925"/>
    </row>
    <row r="142" spans="1:48" s="5" customFormat="1" ht="15" hidden="1" customHeight="1">
      <c r="A142" s="863"/>
      <c r="B142" s="104"/>
      <c r="C142" s="105"/>
      <c r="D142" s="105"/>
      <c r="E142" s="106"/>
      <c r="F142" s="105"/>
      <c r="G142" s="871"/>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925"/>
      <c r="AH142" s="925"/>
      <c r="AI142" s="925"/>
      <c r="AJ142" s="925"/>
      <c r="AK142" s="925"/>
      <c r="AL142" s="925"/>
      <c r="AM142" s="101"/>
      <c r="AN142" s="139"/>
      <c r="AO142" s="139"/>
      <c r="AP142" s="139"/>
      <c r="AQ142" s="139"/>
      <c r="AR142" s="139"/>
      <c r="AS142" s="139"/>
      <c r="AT142" s="139"/>
      <c r="AU142" s="139"/>
      <c r="AV142" s="925"/>
    </row>
    <row r="143" spans="1:48" s="5" customFormat="1" ht="15" hidden="1" customHeight="1">
      <c r="A143" s="863"/>
      <c r="B143" s="104"/>
      <c r="C143" s="105"/>
      <c r="D143" s="105"/>
      <c r="E143" s="106"/>
      <c r="F143" s="105"/>
      <c r="G143" s="871"/>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925"/>
      <c r="AH143" s="932"/>
      <c r="AI143" s="932"/>
      <c r="AJ143" s="932"/>
      <c r="AK143" s="932"/>
      <c r="AL143" s="932"/>
      <c r="AM143" s="101"/>
      <c r="AN143" s="139"/>
      <c r="AO143" s="139"/>
      <c r="AP143" s="139"/>
      <c r="AQ143" s="139"/>
      <c r="AR143" s="139"/>
      <c r="AS143" s="139"/>
      <c r="AT143" s="139"/>
      <c r="AU143" s="139"/>
      <c r="AV143" s="925"/>
    </row>
    <row r="144" spans="1:48" s="5" customFormat="1" ht="15" hidden="1" customHeight="1">
      <c r="A144" s="863"/>
      <c r="B144" s="104"/>
      <c r="C144" s="105"/>
      <c r="D144" s="105"/>
      <c r="E144" s="106"/>
      <c r="F144" s="105"/>
      <c r="G144" s="871"/>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925"/>
      <c r="AH144" s="933"/>
      <c r="AI144" s="933"/>
      <c r="AJ144" s="933"/>
      <c r="AK144" s="933"/>
      <c r="AL144" s="933"/>
      <c r="AM144" s="101"/>
      <c r="AN144" s="139"/>
      <c r="AO144" s="139"/>
      <c r="AP144" s="139"/>
      <c r="AQ144" s="139"/>
      <c r="AR144" s="139"/>
      <c r="AS144" s="139"/>
      <c r="AT144" s="139"/>
      <c r="AU144" s="139"/>
      <c r="AV144" s="925"/>
    </row>
    <row r="145" spans="1:48" s="5" customFormat="1" ht="15" hidden="1" customHeight="1">
      <c r="A145" s="863"/>
      <c r="B145" s="866"/>
      <c r="C145" s="867"/>
      <c r="D145" s="867"/>
      <c r="E145" s="868"/>
      <c r="F145" s="867"/>
      <c r="G145" s="871"/>
      <c r="H145" s="869"/>
      <c r="I145" s="869"/>
      <c r="J145" s="103"/>
      <c r="K145" s="103"/>
      <c r="L145" s="869"/>
      <c r="M145" s="1260"/>
      <c r="N145" s="1261"/>
      <c r="O145" s="111"/>
      <c r="P145" s="261"/>
      <c r="Q145" s="113"/>
      <c r="R145" s="137"/>
      <c r="S145" s="102"/>
      <c r="T145" s="444"/>
      <c r="U145" s="138"/>
      <c r="V145" s="108"/>
      <c r="X145" s="929"/>
      <c r="Y145" s="931"/>
      <c r="Z145" s="931"/>
      <c r="AA145" s="931"/>
      <c r="AB145" s="931"/>
      <c r="AC145" s="931"/>
      <c r="AD145" s="931"/>
      <c r="AE145" s="931"/>
      <c r="AF145" s="931"/>
      <c r="AG145" s="931"/>
      <c r="AH145" s="931"/>
      <c r="AI145" s="933"/>
      <c r="AJ145" s="933"/>
      <c r="AK145" s="933"/>
      <c r="AL145" s="933"/>
      <c r="AM145" s="925"/>
      <c r="AN145" s="925"/>
      <c r="AO145" s="925"/>
      <c r="AP145" s="925"/>
      <c r="AQ145" s="925"/>
      <c r="AR145" s="925"/>
      <c r="AS145" s="925"/>
      <c r="AT145" s="925"/>
      <c r="AU145" s="925"/>
      <c r="AV145" s="925"/>
    </row>
    <row r="146" spans="1:48" s="5" customFormat="1" ht="15" hidden="1" customHeight="1">
      <c r="A146" s="863"/>
      <c r="B146" s="870"/>
      <c r="C146" s="871"/>
      <c r="D146" s="871"/>
      <c r="E146" s="871"/>
      <c r="F146" s="871"/>
      <c r="G146" s="871"/>
      <c r="H146" s="872"/>
      <c r="I146" s="872"/>
      <c r="J146" s="103"/>
      <c r="K146" s="872"/>
      <c r="L146" s="872"/>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934"/>
      <c r="AJ146" s="934"/>
      <c r="AK146" s="934"/>
      <c r="AL146" s="934"/>
      <c r="AM146" s="934"/>
      <c r="AN146" s="925"/>
      <c r="AO146" s="925"/>
      <c r="AP146" s="925"/>
      <c r="AQ146" s="925"/>
      <c r="AR146" s="925"/>
      <c r="AS146" s="925"/>
      <c r="AT146" s="925"/>
      <c r="AU146" s="925"/>
      <c r="AV146" s="925"/>
    </row>
    <row r="147" spans="1:48" s="5" customFormat="1" ht="15" hidden="1" customHeight="1" outlineLevel="1">
      <c r="A147" s="863"/>
      <c r="B147" s="870"/>
      <c r="C147" s="871"/>
      <c r="D147" s="871"/>
      <c r="E147" s="871"/>
      <c r="F147" s="871"/>
      <c r="G147" s="871"/>
      <c r="H147" s="872"/>
      <c r="I147" s="872"/>
      <c r="J147" s="103"/>
      <c r="K147" s="872"/>
      <c r="L147" s="872"/>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933"/>
      <c r="AJ147" s="933"/>
      <c r="AK147" s="933"/>
      <c r="AL147" s="933"/>
      <c r="AM147" s="933"/>
      <c r="AN147" s="933"/>
      <c r="AO147" s="933"/>
      <c r="AP147" s="933"/>
      <c r="AQ147" s="933"/>
      <c r="AR147" s="933"/>
      <c r="AS147" s="74"/>
      <c r="AV147" s="85"/>
    </row>
    <row r="148" spans="1:48" s="5" customFormat="1" ht="15" hidden="1" customHeight="1" outlineLevel="1">
      <c r="A148" s="863"/>
      <c r="B148" s="870"/>
      <c r="C148" s="105"/>
      <c r="D148" s="105"/>
      <c r="E148" s="106"/>
      <c r="F148" s="105"/>
      <c r="G148" s="871"/>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863"/>
      <c r="B149" s="870"/>
      <c r="C149" s="105"/>
      <c r="D149" s="105"/>
      <c r="E149" s="106"/>
      <c r="F149" s="105"/>
      <c r="G149" s="871"/>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863"/>
      <c r="B150" s="870"/>
      <c r="C150" s="867"/>
      <c r="D150" s="867"/>
      <c r="E150" s="868"/>
      <c r="F150" s="867"/>
      <c r="G150" s="871"/>
      <c r="H150" s="869"/>
      <c r="I150" s="869"/>
      <c r="J150" s="103"/>
      <c r="K150" s="103"/>
      <c r="L150" s="869"/>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863"/>
      <c r="B151" s="870"/>
      <c r="C151" s="871"/>
      <c r="D151" s="871"/>
      <c r="E151" s="871"/>
      <c r="F151" s="871"/>
      <c r="G151" s="871"/>
      <c r="H151" s="872"/>
      <c r="I151" s="872"/>
      <c r="J151" s="103"/>
      <c r="K151" s="872"/>
      <c r="L151" s="872"/>
      <c r="M151" s="1260"/>
      <c r="N151" s="1261"/>
      <c r="O151" s="111"/>
      <c r="P151" s="261"/>
      <c r="Q151" s="113"/>
      <c r="R151" s="137"/>
      <c r="S151" s="102"/>
      <c r="T151" s="444"/>
      <c r="U151" s="138"/>
      <c r="V151" s="108"/>
      <c r="X151" s="929"/>
      <c r="Y151" s="931"/>
      <c r="Z151" s="931"/>
      <c r="AA151" s="931"/>
      <c r="AB151" s="931"/>
      <c r="AC151" s="931"/>
      <c r="AD151" s="931"/>
      <c r="AE151" s="931"/>
    </row>
    <row r="152" spans="1:48" s="5" customFormat="1" ht="15" hidden="1" customHeight="1" outlineLevel="1">
      <c r="A152" s="863"/>
      <c r="B152" s="870"/>
      <c r="C152" s="102"/>
      <c r="D152" s="102"/>
      <c r="E152" s="102"/>
      <c r="F152" s="102"/>
      <c r="G152" s="871"/>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863"/>
      <c r="B153" s="870"/>
      <c r="C153" s="102"/>
      <c r="D153" s="102"/>
      <c r="E153" s="102"/>
      <c r="F153" s="102"/>
      <c r="G153" s="871"/>
      <c r="H153" s="103"/>
      <c r="I153" s="111"/>
      <c r="J153" s="103"/>
      <c r="K153" s="103"/>
      <c r="L153" s="103"/>
      <c r="M153" s="1260"/>
      <c r="N153" s="1261"/>
      <c r="O153" s="111"/>
      <c r="P153" s="261"/>
      <c r="Q153" s="113"/>
      <c r="R153" s="137"/>
      <c r="S153" s="102"/>
      <c r="T153" s="444"/>
      <c r="U153" s="138"/>
      <c r="V153" s="108"/>
      <c r="AN153" s="925"/>
      <c r="AO153" s="925"/>
    </row>
    <row r="154" spans="1:48" s="5" customFormat="1" ht="15" hidden="1" customHeight="1" outlineLevel="1">
      <c r="A154" s="863"/>
      <c r="B154" s="870"/>
      <c r="C154" s="105"/>
      <c r="D154" s="105"/>
      <c r="E154" s="106"/>
      <c r="F154" s="105"/>
      <c r="G154" s="871"/>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863"/>
      <c r="B155" s="870"/>
      <c r="C155" s="105"/>
      <c r="D155" s="105"/>
      <c r="E155" s="106"/>
      <c r="F155" s="105"/>
      <c r="G155" s="871"/>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863"/>
      <c r="B156" s="870"/>
      <c r="C156" s="105"/>
      <c r="D156" s="105"/>
      <c r="E156" s="106"/>
      <c r="F156" s="105"/>
      <c r="G156" s="871"/>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863"/>
      <c r="B157" s="870"/>
      <c r="C157" s="105"/>
      <c r="D157" s="105"/>
      <c r="E157" s="106"/>
      <c r="F157" s="105"/>
      <c r="G157" s="871"/>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863"/>
      <c r="B158" s="870"/>
      <c r="C158" s="867"/>
      <c r="D158" s="867"/>
      <c r="E158" s="868"/>
      <c r="F158" s="867"/>
      <c r="G158" s="871"/>
      <c r="H158" s="869"/>
      <c r="I158" s="869"/>
      <c r="J158" s="103"/>
      <c r="K158" s="103"/>
      <c r="L158" s="869"/>
      <c r="M158" s="1260"/>
      <c r="N158" s="1261"/>
      <c r="O158" s="111"/>
      <c r="P158" s="261"/>
      <c r="Q158" s="113"/>
      <c r="R158" s="137"/>
      <c r="S158" s="102"/>
      <c r="T158" s="444"/>
      <c r="U158" s="138"/>
      <c r="V158" s="108"/>
    </row>
    <row r="159" spans="1:48" s="5" customFormat="1" ht="15" hidden="1" customHeight="1" outlineLevel="1">
      <c r="A159" s="863"/>
      <c r="B159" s="870"/>
      <c r="C159" s="871"/>
      <c r="D159" s="871"/>
      <c r="E159" s="871"/>
      <c r="F159" s="871"/>
      <c r="G159" s="871"/>
      <c r="H159" s="872"/>
      <c r="I159" s="872"/>
      <c r="J159" s="103"/>
      <c r="K159" s="872"/>
      <c r="L159" s="872"/>
      <c r="M159" s="1260"/>
      <c r="N159" s="1261"/>
      <c r="O159" s="111"/>
      <c r="P159" s="261"/>
      <c r="Q159" s="113"/>
      <c r="R159" s="137"/>
      <c r="S159" s="102"/>
      <c r="T159" s="444"/>
      <c r="U159" s="138"/>
      <c r="V159" s="108"/>
    </row>
    <row r="160" spans="1:48" s="5" customFormat="1" ht="15" hidden="1" customHeight="1" outlineLevel="1">
      <c r="A160" s="863"/>
      <c r="B160" s="870"/>
      <c r="C160" s="871"/>
      <c r="D160" s="871"/>
      <c r="E160" s="871"/>
      <c r="F160" s="871"/>
      <c r="G160" s="871"/>
      <c r="H160" s="872"/>
      <c r="I160" s="872"/>
      <c r="J160" s="103"/>
      <c r="K160" s="872"/>
      <c r="L160" s="872"/>
      <c r="M160" s="1260"/>
      <c r="N160" s="1261"/>
      <c r="O160" s="111"/>
      <c r="P160" s="261"/>
      <c r="Q160" s="113"/>
      <c r="R160" s="137"/>
      <c r="S160" s="102"/>
      <c r="T160" s="444"/>
      <c r="U160" s="138"/>
      <c r="V160" s="108"/>
    </row>
    <row r="161" spans="1:35" s="5" customFormat="1" ht="15" hidden="1" customHeight="1" outlineLevel="1">
      <c r="A161" s="863"/>
      <c r="B161" s="870"/>
      <c r="C161" s="102"/>
      <c r="D161" s="102"/>
      <c r="E161" s="102"/>
      <c r="F161" s="102"/>
      <c r="G161" s="871"/>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863"/>
      <c r="B162" s="870"/>
      <c r="C162" s="105"/>
      <c r="D162" s="105"/>
      <c r="E162" s="106"/>
      <c r="F162" s="105"/>
      <c r="G162" s="871"/>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863"/>
      <c r="B163" s="870"/>
      <c r="C163" s="105"/>
      <c r="D163" s="105"/>
      <c r="E163" s="106"/>
      <c r="F163" s="105"/>
      <c r="G163" s="871"/>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863"/>
      <c r="B164" s="870"/>
      <c r="C164" s="105"/>
      <c r="D164" s="105"/>
      <c r="E164" s="106"/>
      <c r="F164" s="105"/>
      <c r="G164" s="871"/>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863"/>
      <c r="B165" s="870"/>
      <c r="C165" s="105"/>
      <c r="D165" s="105"/>
      <c r="E165" s="106"/>
      <c r="F165" s="105"/>
      <c r="G165" s="871"/>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863"/>
      <c r="B166" s="870"/>
      <c r="C166" s="867"/>
      <c r="D166" s="867"/>
      <c r="E166" s="868"/>
      <c r="F166" s="867"/>
      <c r="G166" s="871"/>
      <c r="H166" s="869"/>
      <c r="I166" s="869"/>
      <c r="J166" s="103"/>
      <c r="K166" s="103"/>
      <c r="L166" s="869"/>
      <c r="M166" s="1260"/>
      <c r="N166" s="1261"/>
      <c r="O166" s="869"/>
      <c r="P166" s="873"/>
      <c r="Q166" s="869"/>
      <c r="R166" s="869"/>
      <c r="S166" s="869"/>
      <c r="T166" s="874"/>
      <c r="U166" s="138"/>
      <c r="V166" s="108"/>
    </row>
    <row r="167" spans="1:35" s="5" customFormat="1" ht="15" hidden="1" customHeight="1" outlineLevel="1">
      <c r="A167" s="863"/>
      <c r="B167" s="870"/>
      <c r="C167" s="871"/>
      <c r="D167" s="871"/>
      <c r="E167" s="871"/>
      <c r="F167" s="871"/>
      <c r="G167" s="871"/>
      <c r="H167" s="872"/>
      <c r="I167" s="872"/>
      <c r="J167" s="103"/>
      <c r="K167" s="872"/>
      <c r="L167" s="872"/>
      <c r="M167" s="1262"/>
      <c r="N167" s="1263"/>
      <c r="O167" s="875"/>
      <c r="P167" s="876"/>
      <c r="Q167" s="875"/>
      <c r="R167" s="875"/>
      <c r="S167" s="875"/>
      <c r="T167" s="877"/>
      <c r="U167" s="138"/>
      <c r="V167" s="108"/>
    </row>
    <row r="168" spans="1:35" s="5" customFormat="1" ht="22.5" customHeight="1" collapsed="1" thickBot="1">
      <c r="A168" s="878"/>
      <c r="B168" s="879"/>
      <c r="C168" s="880"/>
      <c r="D168" s="881"/>
      <c r="E168" s="881"/>
      <c r="F168" s="881"/>
      <c r="G168" s="881"/>
      <c r="H168" s="882"/>
      <c r="I168" s="882"/>
      <c r="J168" s="883"/>
      <c r="K168" s="884"/>
      <c r="L168" s="884"/>
      <c r="M168" s="885"/>
      <c r="N168" s="886"/>
      <c r="O168" s="886"/>
      <c r="P168" s="886"/>
      <c r="Q168" s="886"/>
      <c r="R168" s="886"/>
      <c r="S168" s="886"/>
      <c r="T168" s="887"/>
    </row>
    <row r="169" spans="1:35" s="5" customFormat="1" ht="22.5" customHeight="1">
      <c r="A169" s="860"/>
      <c r="B169" s="888"/>
      <c r="C169" s="860"/>
      <c r="D169" s="860"/>
      <c r="E169" s="860"/>
      <c r="F169" s="860"/>
      <c r="G169" s="860"/>
      <c r="H169" s="861"/>
      <c r="I169" s="861"/>
      <c r="J169" s="861"/>
      <c r="K169" s="861"/>
      <c r="L169" s="861"/>
      <c r="M169" s="889"/>
      <c r="N169" s="889"/>
      <c r="O169" s="889"/>
      <c r="P169" s="889"/>
      <c r="Q169" s="889"/>
      <c r="R169" s="889"/>
      <c r="S169" s="889"/>
      <c r="T169" s="889"/>
    </row>
    <row r="170" spans="1:35" s="5" customFormat="1" ht="15" hidden="1" customHeight="1">
      <c r="A170" s="864"/>
      <c r="B170" s="1445"/>
      <c r="C170" s="1446"/>
      <c r="D170" s="1447"/>
      <c r="E170" s="890"/>
      <c r="F170" s="890"/>
      <c r="G170" s="1283"/>
    </row>
    <row r="171" spans="1:35" s="5" customFormat="1" ht="15" hidden="1" customHeight="1">
      <c r="A171" s="864"/>
      <c r="B171" s="1445"/>
      <c r="C171" s="1446"/>
      <c r="D171" s="1447"/>
      <c r="E171" s="890"/>
      <c r="F171" s="890"/>
      <c r="G171" s="1283"/>
    </row>
    <row r="172" spans="1:35" s="5" customFormat="1" ht="30" hidden="1" customHeight="1">
      <c r="A172" s="864"/>
      <c r="B172" s="1446"/>
      <c r="C172" s="937"/>
      <c r="D172" s="890"/>
      <c r="E172" s="890"/>
      <c r="F172" s="890"/>
      <c r="G172" s="139"/>
    </row>
    <row r="173" spans="1:35" s="5" customFormat="1" ht="30" hidden="1" customHeight="1">
      <c r="A173" s="864"/>
      <c r="B173" s="1446"/>
      <c r="C173" s="937"/>
      <c r="D173" s="890"/>
      <c r="E173" s="890"/>
      <c r="F173" s="890"/>
      <c r="G173" s="139"/>
      <c r="H173" s="864"/>
      <c r="AI173" s="279"/>
    </row>
    <row r="174" spans="1:35" s="5" customFormat="1" ht="15" hidden="1" customHeight="1">
      <c r="A174" s="864"/>
      <c r="B174" s="1446"/>
      <c r="C174" s="890"/>
      <c r="D174" s="890"/>
      <c r="E174" s="890"/>
      <c r="F174" s="890"/>
      <c r="G174" s="139"/>
      <c r="H174" s="864"/>
    </row>
    <row r="175" spans="1:35" s="5" customFormat="1" ht="15" hidden="1" customHeight="1">
      <c r="A175" s="864"/>
      <c r="B175" s="1446"/>
      <c r="C175" s="890"/>
      <c r="D175" s="890"/>
      <c r="E175" s="890"/>
      <c r="F175" s="890"/>
      <c r="G175" s="139"/>
      <c r="H175" s="864"/>
    </row>
    <row r="176" spans="1:35" s="5" customFormat="1" ht="15" hidden="1" customHeight="1">
      <c r="A176" s="864"/>
      <c r="B176" s="1446"/>
      <c r="C176" s="890"/>
      <c r="D176" s="890"/>
      <c r="E176" s="890"/>
      <c r="F176" s="890"/>
      <c r="G176" s="139"/>
      <c r="H176" s="864"/>
    </row>
    <row r="177" spans="1:61" s="5" customFormat="1" ht="15" hidden="1" customHeight="1">
      <c r="A177" s="864"/>
      <c r="B177" s="1446"/>
      <c r="C177" s="890"/>
      <c r="D177" s="890"/>
      <c r="E177" s="890"/>
      <c r="F177" s="890"/>
      <c r="G177" s="139"/>
      <c r="H177" s="864"/>
    </row>
    <row r="178" spans="1:61" s="5" customFormat="1" ht="15" hidden="1" customHeight="1">
      <c r="A178" s="864"/>
      <c r="B178" s="1446"/>
      <c r="C178" s="890"/>
      <c r="D178" s="890"/>
      <c r="E178" s="890"/>
      <c r="F178" s="890"/>
      <c r="G178" s="139"/>
      <c r="H178" s="864"/>
    </row>
    <row r="179" spans="1:61" s="5" customFormat="1" ht="15" hidden="1" customHeight="1">
      <c r="A179" s="864"/>
      <c r="B179" s="1446"/>
      <c r="C179" s="890"/>
      <c r="D179" s="890"/>
      <c r="E179" s="890"/>
      <c r="F179" s="890"/>
      <c r="G179" s="139"/>
      <c r="H179" s="864"/>
    </row>
    <row r="180" spans="1:61" s="5" customFormat="1" ht="15" hidden="1" customHeight="1">
      <c r="A180" s="864"/>
      <c r="B180" s="864"/>
      <c r="C180" s="864"/>
      <c r="D180" s="864"/>
      <c r="E180" s="864"/>
      <c r="F180" s="864"/>
      <c r="H180" s="864"/>
      <c r="I180" s="859"/>
      <c r="P180" s="267"/>
    </row>
    <row r="181" spans="1:61" s="5" customFormat="1" ht="15" hidden="1" customHeight="1">
      <c r="A181" s="864"/>
      <c r="B181" s="864"/>
      <c r="C181" s="864"/>
      <c r="D181" s="864"/>
      <c r="E181" s="864"/>
      <c r="F181" s="864"/>
      <c r="H181" s="864"/>
      <c r="I181" s="859"/>
      <c r="P181" s="267"/>
    </row>
    <row r="182" spans="1:61" s="5" customFormat="1" ht="18.75" hidden="1" customHeight="1">
      <c r="A182" s="864"/>
      <c r="B182" s="268"/>
      <c r="D182" s="1284"/>
      <c r="E182" s="1284"/>
      <c r="F182" s="1284"/>
      <c r="G182" s="1284"/>
      <c r="H182" s="1284"/>
      <c r="I182" s="268"/>
      <c r="J182" s="1440"/>
      <c r="K182" s="1441"/>
      <c r="L182" s="1442"/>
      <c r="M182" s="1443"/>
      <c r="N182" s="1443"/>
      <c r="O182" s="1443"/>
      <c r="P182" s="1444"/>
      <c r="Q182" s="1444"/>
      <c r="R182" s="1444"/>
    </row>
    <row r="183" spans="1:61" s="5" customFormat="1" ht="57" hidden="1" customHeight="1">
      <c r="A183" s="864"/>
      <c r="B183" s="268"/>
      <c r="D183" s="891"/>
      <c r="E183" s="269"/>
      <c r="F183" s="269"/>
      <c r="G183" s="269"/>
      <c r="H183" s="269"/>
      <c r="I183" s="270"/>
      <c r="J183" s="892"/>
      <c r="K183" s="271"/>
      <c r="L183" s="271"/>
      <c r="M183" s="893"/>
      <c r="N183" s="272"/>
      <c r="O183" s="272"/>
      <c r="P183" s="894"/>
      <c r="Q183" s="282"/>
      <c r="R183" s="282"/>
    </row>
    <row r="184" spans="1:61" s="5" customFormat="1" ht="15" hidden="1" customHeight="1">
      <c r="A184" s="864"/>
      <c r="B184" s="854"/>
      <c r="D184" s="895"/>
      <c r="E184" s="895"/>
      <c r="F184" s="895"/>
      <c r="G184" s="896"/>
      <c r="H184" s="897"/>
      <c r="I184" s="273"/>
      <c r="J184" s="274"/>
      <c r="K184" s="898"/>
      <c r="L184" s="898"/>
      <c r="M184" s="899"/>
      <c r="N184" s="900"/>
      <c r="O184" s="900"/>
      <c r="P184" s="901"/>
      <c r="Q184" s="281"/>
      <c r="R184" s="280"/>
    </row>
    <row r="185" spans="1:61" s="5" customFormat="1" ht="15" hidden="1" customHeight="1">
      <c r="A185" s="864"/>
      <c r="B185" s="854"/>
      <c r="D185" s="895"/>
      <c r="E185" s="895"/>
      <c r="F185" s="895"/>
      <c r="G185" s="895"/>
      <c r="H185" s="895"/>
      <c r="I185" s="273"/>
      <c r="J185" s="274"/>
      <c r="K185" s="898"/>
      <c r="L185" s="898"/>
      <c r="M185" s="899"/>
      <c r="N185" s="900"/>
      <c r="O185" s="900"/>
      <c r="P185" s="901"/>
      <c r="Q185" s="281"/>
      <c r="R185" s="280"/>
    </row>
    <row r="186" spans="1:61" s="5" customFormat="1" ht="15" hidden="1" customHeight="1">
      <c r="A186" s="864"/>
      <c r="B186" s="854"/>
      <c r="D186" s="139"/>
      <c r="E186" s="139"/>
      <c r="F186" s="139"/>
      <c r="G186" s="139"/>
      <c r="H186" s="139"/>
      <c r="I186" s="273"/>
      <c r="J186" s="274"/>
      <c r="K186" s="898"/>
      <c r="L186" s="898"/>
      <c r="M186" s="283"/>
      <c r="N186" s="900"/>
      <c r="O186" s="900"/>
      <c r="P186" s="901"/>
      <c r="Q186" s="281"/>
      <c r="R186" s="280"/>
    </row>
    <row r="187" spans="1:61" s="5" customFormat="1" ht="15" hidden="1" customHeight="1">
      <c r="A187" s="864"/>
      <c r="B187" s="854"/>
      <c r="D187" s="139"/>
      <c r="E187" s="139"/>
      <c r="F187" s="139"/>
      <c r="G187" s="139"/>
      <c r="H187" s="139"/>
      <c r="I187" s="273"/>
      <c r="J187" s="274"/>
      <c r="K187" s="898"/>
      <c r="L187" s="898"/>
      <c r="M187" s="283"/>
      <c r="N187" s="900"/>
      <c r="O187" s="900"/>
      <c r="P187" s="901"/>
      <c r="Q187" s="281"/>
      <c r="R187" s="280"/>
    </row>
    <row r="188" spans="1:61" s="5" customFormat="1" ht="15" hidden="1" customHeight="1">
      <c r="A188" s="864"/>
      <c r="B188" s="854"/>
      <c r="D188" s="139"/>
      <c r="E188" s="139"/>
      <c r="F188" s="139"/>
      <c r="G188" s="139"/>
      <c r="H188" s="139"/>
      <c r="I188" s="273"/>
      <c r="J188" s="274"/>
      <c r="K188" s="898"/>
      <c r="L188" s="898"/>
      <c r="M188" s="283"/>
      <c r="N188" s="900"/>
      <c r="O188" s="900"/>
      <c r="P188" s="901"/>
      <c r="Q188" s="281"/>
      <c r="R188" s="280"/>
    </row>
    <row r="189" spans="1:61" s="5" customFormat="1" ht="15" customHeight="1">
      <c r="A189" s="864"/>
      <c r="B189" s="864"/>
      <c r="C189" s="864"/>
      <c r="D189" s="864"/>
      <c r="E189" s="864"/>
      <c r="F189" s="864"/>
      <c r="H189" s="864"/>
      <c r="I189" s="864"/>
      <c r="J189" s="859"/>
      <c r="K189" s="859"/>
      <c r="L189" s="859"/>
      <c r="M189" s="859"/>
      <c r="N189" s="859"/>
      <c r="O189" s="859"/>
      <c r="P189" s="4"/>
      <c r="Q189" s="859"/>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1439"/>
      <c r="L192" s="1439"/>
      <c r="M192" s="1439"/>
      <c r="N192" s="1439"/>
      <c r="O192" s="1439"/>
      <c r="P192" s="1439"/>
      <c r="Q192" s="1439"/>
      <c r="R192" s="1289"/>
      <c r="S192" s="1289"/>
      <c r="T192" s="1289"/>
      <c r="W192" s="85"/>
    </row>
    <row r="193" spans="1:23" s="5" customFormat="1" ht="15.75" customHeight="1">
      <c r="A193" s="60"/>
      <c r="B193" s="262"/>
      <c r="C193" s="263"/>
      <c r="D193" s="61"/>
      <c r="E193" s="61"/>
      <c r="F193" s="62"/>
      <c r="G193" s="63"/>
      <c r="H193" s="60"/>
      <c r="I193" s="1290"/>
      <c r="J193" s="1290"/>
      <c r="K193" s="1439"/>
      <c r="L193" s="1439"/>
      <c r="M193" s="1439"/>
      <c r="N193" s="1439"/>
      <c r="O193" s="1439"/>
      <c r="P193" s="1439"/>
      <c r="Q193" s="1439"/>
      <c r="R193" s="1289"/>
      <c r="S193" s="1289"/>
      <c r="T193" s="1289"/>
      <c r="W193" s="85"/>
    </row>
    <row r="194" spans="1:23" s="5" customFormat="1" ht="15.75" customHeight="1">
      <c r="A194" s="60"/>
      <c r="B194" s="262"/>
      <c r="C194" s="263"/>
      <c r="D194" s="61"/>
      <c r="E194" s="61"/>
      <c r="F194" s="62"/>
      <c r="G194" s="63"/>
      <c r="H194" s="60"/>
      <c r="I194" s="1290"/>
      <c r="J194" s="1290"/>
      <c r="K194" s="1439"/>
      <c r="L194" s="1439"/>
      <c r="M194" s="1439"/>
      <c r="N194" s="1439"/>
      <c r="O194" s="1439"/>
      <c r="P194" s="1439"/>
      <c r="Q194" s="1439"/>
      <c r="R194" s="1289"/>
      <c r="S194" s="1289"/>
      <c r="T194" s="1289"/>
      <c r="W194" s="85"/>
    </row>
    <row r="195" spans="1:23" s="5" customFormat="1" ht="15.75" customHeight="1">
      <c r="A195" s="60"/>
      <c r="B195" s="262"/>
      <c r="C195" s="263"/>
      <c r="D195" s="61"/>
      <c r="E195" s="61"/>
      <c r="F195" s="62"/>
      <c r="G195" s="63"/>
      <c r="H195" s="60"/>
      <c r="I195" s="1290"/>
      <c r="J195" s="1290"/>
      <c r="K195" s="1439"/>
      <c r="L195" s="1439"/>
      <c r="M195" s="1439"/>
      <c r="N195" s="1439"/>
      <c r="O195" s="1439"/>
      <c r="P195" s="1439"/>
      <c r="Q195" s="1439"/>
      <c r="R195" s="1289"/>
      <c r="S195" s="1289"/>
      <c r="T195" s="1289"/>
      <c r="W195" s="85"/>
    </row>
    <row r="196" spans="1:23" s="5" customFormat="1" ht="15.75" customHeight="1">
      <c r="A196" s="60"/>
      <c r="B196" s="262"/>
      <c r="C196" s="263"/>
      <c r="D196" s="61"/>
      <c r="E196" s="61"/>
      <c r="F196" s="62"/>
      <c r="G196" s="63"/>
      <c r="H196" s="60"/>
      <c r="I196" s="1290"/>
      <c r="J196" s="1290"/>
      <c r="K196" s="1439"/>
      <c r="L196" s="1439"/>
      <c r="M196" s="1439"/>
      <c r="N196" s="1439"/>
      <c r="O196" s="1439"/>
      <c r="P196" s="1439"/>
      <c r="Q196" s="1439"/>
      <c r="R196" s="1289"/>
      <c r="S196" s="1289"/>
      <c r="T196" s="1289"/>
      <c r="W196" s="85"/>
    </row>
    <row r="197" spans="1:23" s="5" customFormat="1" ht="15.75" customHeight="1">
      <c r="A197" s="60"/>
      <c r="B197" s="262"/>
      <c r="C197" s="263"/>
      <c r="D197" s="61"/>
      <c r="E197" s="61"/>
      <c r="F197" s="62"/>
      <c r="G197" s="63"/>
      <c r="H197" s="60"/>
      <c r="I197" s="1290"/>
      <c r="J197" s="1290"/>
      <c r="K197" s="1439"/>
      <c r="L197" s="1439"/>
      <c r="M197" s="1439"/>
      <c r="N197" s="1439"/>
      <c r="O197" s="1439"/>
      <c r="P197" s="1439"/>
      <c r="Q197" s="1439"/>
      <c r="R197" s="1289"/>
      <c r="S197" s="1289"/>
      <c r="T197" s="1289"/>
      <c r="W197" s="85"/>
    </row>
    <row r="198" spans="1:23" s="5" customFormat="1" ht="15.75" customHeight="1">
      <c r="A198" s="60"/>
      <c r="B198" s="262"/>
      <c r="C198" s="263"/>
      <c r="D198" s="61"/>
      <c r="E198" s="61"/>
      <c r="F198" s="62"/>
      <c r="G198" s="63"/>
      <c r="H198" s="60"/>
      <c r="I198" s="1290"/>
      <c r="J198" s="1290"/>
      <c r="K198" s="1439"/>
      <c r="L198" s="1439"/>
      <c r="M198" s="1439"/>
      <c r="N198" s="1439"/>
      <c r="O198" s="1439"/>
      <c r="P198" s="1439"/>
      <c r="Q198" s="1439"/>
      <c r="R198" s="1289"/>
      <c r="S198" s="1289"/>
      <c r="T198" s="1289"/>
      <c r="W198" s="85"/>
    </row>
    <row r="199" spans="1:23" s="5" customFormat="1" ht="15.75" hidden="1" customHeight="1">
      <c r="A199" s="60"/>
      <c r="B199" s="262"/>
      <c r="C199" s="263"/>
      <c r="D199" s="61"/>
      <c r="E199" s="61"/>
      <c r="F199" s="62"/>
      <c r="G199" s="63"/>
      <c r="H199" s="60"/>
      <c r="I199" s="1290"/>
      <c r="J199" s="1290"/>
      <c r="K199" s="1439"/>
      <c r="L199" s="1439"/>
      <c r="M199" s="1439"/>
      <c r="N199" s="1439"/>
      <c r="O199" s="1439"/>
      <c r="P199" s="1439"/>
      <c r="Q199" s="1439"/>
      <c r="R199" s="1289"/>
      <c r="S199" s="1289"/>
      <c r="T199" s="1289"/>
      <c r="W199" s="85"/>
    </row>
    <row r="200" spans="1:23" s="5" customFormat="1" ht="15.75" hidden="1" customHeight="1">
      <c r="A200" s="60"/>
      <c r="B200" s="262"/>
      <c r="C200" s="263"/>
      <c r="D200" s="61"/>
      <c r="E200" s="61"/>
      <c r="F200" s="62"/>
      <c r="G200" s="63"/>
      <c r="H200" s="60"/>
      <c r="I200" s="1290"/>
      <c r="J200" s="1290"/>
      <c r="K200" s="1439"/>
      <c r="L200" s="1439"/>
      <c r="M200" s="1439"/>
      <c r="N200" s="1439"/>
      <c r="O200" s="1439"/>
      <c r="P200" s="1439"/>
      <c r="Q200" s="1439"/>
      <c r="R200" s="1289"/>
      <c r="S200" s="1289"/>
      <c r="T200" s="1289"/>
      <c r="W200" s="85"/>
    </row>
    <row r="201" spans="1:23" s="5" customFormat="1" ht="15.75" hidden="1" customHeight="1">
      <c r="A201" s="60"/>
      <c r="B201" s="262"/>
      <c r="C201" s="263"/>
      <c r="D201" s="61"/>
      <c r="E201" s="61"/>
      <c r="F201" s="62"/>
      <c r="G201" s="63"/>
      <c r="H201" s="60"/>
      <c r="I201" s="1290"/>
      <c r="J201" s="1290"/>
      <c r="K201" s="1439"/>
      <c r="L201" s="1439"/>
      <c r="M201" s="1439"/>
      <c r="N201" s="1439"/>
      <c r="O201" s="1439"/>
      <c r="P201" s="1439"/>
      <c r="Q201" s="1439"/>
      <c r="R201" s="1289"/>
      <c r="S201" s="1289"/>
      <c r="T201" s="1289"/>
    </row>
    <row r="202" spans="1:23" s="5" customFormat="1" ht="15.75" hidden="1" customHeight="1">
      <c r="A202" s="60"/>
      <c r="B202" s="262"/>
      <c r="C202" s="263"/>
      <c r="D202" s="61"/>
      <c r="E202" s="61"/>
      <c r="F202" s="62"/>
      <c r="G202" s="63"/>
      <c r="H202" s="60"/>
      <c r="I202" s="1290"/>
      <c r="J202" s="1290"/>
      <c r="K202" s="1439"/>
      <c r="L202" s="1439"/>
      <c r="M202" s="1439"/>
      <c r="N202" s="1439"/>
      <c r="O202" s="1439"/>
      <c r="P202" s="1439"/>
      <c r="Q202" s="1439"/>
      <c r="R202" s="1289"/>
      <c r="S202" s="1289"/>
      <c r="T202" s="1289"/>
    </row>
    <row r="203" spans="1:23" s="5" customFormat="1" ht="15.75" hidden="1" customHeight="1">
      <c r="A203" s="60"/>
      <c r="B203" s="262"/>
      <c r="C203" s="263"/>
      <c r="D203" s="61"/>
      <c r="E203" s="61"/>
      <c r="F203" s="62"/>
      <c r="G203" s="63"/>
      <c r="H203" s="60"/>
      <c r="I203" s="1290"/>
      <c r="J203" s="1290"/>
      <c r="K203" s="1439"/>
      <c r="L203" s="1439"/>
      <c r="M203" s="1439"/>
      <c r="N203" s="1439"/>
      <c r="O203" s="1439"/>
      <c r="P203" s="1439"/>
      <c r="Q203" s="1439"/>
      <c r="R203" s="1289"/>
      <c r="S203" s="1289"/>
      <c r="T203" s="1289"/>
    </row>
    <row r="204" spans="1:23" s="5" customFormat="1" ht="15.75" hidden="1" customHeight="1">
      <c r="A204" s="60"/>
      <c r="B204" s="262"/>
      <c r="C204" s="263"/>
      <c r="D204" s="61"/>
      <c r="E204" s="61"/>
      <c r="F204" s="62"/>
      <c r="G204" s="63"/>
      <c r="H204" s="60"/>
      <c r="I204" s="1290"/>
      <c r="J204" s="1290"/>
      <c r="K204" s="1439"/>
      <c r="L204" s="1439"/>
      <c r="M204" s="1439"/>
      <c r="N204" s="1439"/>
      <c r="O204" s="1439"/>
      <c r="P204" s="1439"/>
      <c r="Q204" s="1439"/>
      <c r="R204" s="1289"/>
      <c r="S204" s="1289"/>
      <c r="T204" s="1289"/>
    </row>
    <row r="205" spans="1:23" s="5" customFormat="1" ht="15.75" hidden="1" customHeight="1">
      <c r="A205" s="60"/>
      <c r="B205" s="262"/>
      <c r="C205" s="263"/>
      <c r="D205" s="61"/>
      <c r="E205" s="61"/>
      <c r="F205" s="62"/>
      <c r="G205" s="63"/>
      <c r="H205" s="60"/>
      <c r="I205" s="1290"/>
      <c r="J205" s="1290"/>
      <c r="K205" s="1439"/>
      <c r="L205" s="1439"/>
      <c r="M205" s="1439"/>
      <c r="N205" s="1439"/>
      <c r="O205" s="1439"/>
      <c r="P205" s="1439"/>
      <c r="Q205" s="1439"/>
      <c r="R205" s="1289"/>
      <c r="S205" s="1289"/>
      <c r="T205" s="1289"/>
    </row>
    <row r="206" spans="1:23" s="5" customFormat="1" ht="15.75" hidden="1" customHeight="1">
      <c r="A206" s="60"/>
      <c r="B206" s="262"/>
      <c r="C206" s="263"/>
      <c r="D206" s="61"/>
      <c r="E206" s="61"/>
      <c r="F206" s="62"/>
      <c r="G206" s="63"/>
      <c r="H206" s="60"/>
      <c r="I206" s="1290"/>
      <c r="J206" s="1290"/>
      <c r="K206" s="1439"/>
      <c r="L206" s="1439"/>
      <c r="M206" s="1439"/>
      <c r="N206" s="1439"/>
      <c r="O206" s="1439"/>
      <c r="P206" s="1439"/>
      <c r="Q206" s="1439"/>
      <c r="R206" s="1289"/>
      <c r="S206" s="1289"/>
      <c r="T206" s="1289"/>
    </row>
    <row r="207" spans="1:23" s="5" customFormat="1" ht="15.75" hidden="1" customHeight="1">
      <c r="A207" s="60"/>
      <c r="B207" s="262"/>
      <c r="C207" s="263"/>
      <c r="D207" s="61"/>
      <c r="E207" s="61"/>
      <c r="F207" s="62"/>
      <c r="G207" s="63"/>
      <c r="H207" s="60"/>
      <c r="I207" s="1290"/>
      <c r="J207" s="1290"/>
      <c r="K207" s="1439"/>
      <c r="L207" s="1439"/>
      <c r="M207" s="1439"/>
      <c r="N207" s="1439"/>
      <c r="O207" s="1439"/>
      <c r="P207" s="1439"/>
      <c r="Q207" s="1439"/>
      <c r="R207" s="1289"/>
      <c r="S207" s="1289"/>
      <c r="T207" s="1289"/>
    </row>
    <row r="208" spans="1:23" s="5" customFormat="1" ht="15.75" hidden="1" customHeight="1">
      <c r="A208" s="60"/>
      <c r="B208" s="262"/>
      <c r="C208" s="263"/>
      <c r="D208" s="61"/>
      <c r="E208" s="61"/>
      <c r="F208" s="62"/>
      <c r="G208" s="63"/>
      <c r="H208" s="60"/>
      <c r="I208" s="1290"/>
      <c r="J208" s="1290"/>
      <c r="K208" s="1439"/>
      <c r="L208" s="1439"/>
      <c r="M208" s="1439"/>
      <c r="N208" s="1439"/>
      <c r="O208" s="1439"/>
      <c r="P208" s="1439"/>
      <c r="Q208" s="1439"/>
      <c r="R208" s="1289"/>
      <c r="S208" s="1289"/>
      <c r="T208" s="1289"/>
    </row>
    <row r="209" spans="1:20" s="5" customFormat="1" ht="15.75" hidden="1" customHeight="1">
      <c r="A209" s="60"/>
      <c r="B209" s="262"/>
      <c r="C209" s="263"/>
      <c r="D209" s="61"/>
      <c r="E209" s="61"/>
      <c r="F209" s="62"/>
      <c r="G209" s="63"/>
      <c r="H209" s="559"/>
      <c r="I209" s="1296"/>
      <c r="J209" s="1296"/>
      <c r="K209" s="1439"/>
      <c r="L209" s="1439"/>
      <c r="M209" s="1439"/>
      <c r="N209" s="1439"/>
      <c r="O209" s="1439"/>
      <c r="P209" s="1439"/>
      <c r="Q209" s="1439"/>
      <c r="R209" s="1289"/>
      <c r="S209" s="1289"/>
      <c r="T209" s="1289"/>
    </row>
    <row r="210" spans="1:20" s="5" customFormat="1" ht="15.75" hidden="1" customHeight="1">
      <c r="A210" s="60"/>
      <c r="B210" s="262"/>
      <c r="C210" s="263"/>
      <c r="D210" s="61"/>
      <c r="E210" s="61"/>
      <c r="F210" s="62"/>
      <c r="G210" s="63"/>
      <c r="H210" s="559"/>
      <c r="I210" s="1296"/>
      <c r="J210" s="1296"/>
      <c r="K210" s="1439"/>
      <c r="L210" s="1439"/>
      <c r="M210" s="1439"/>
      <c r="N210" s="1439"/>
      <c r="O210" s="1439"/>
      <c r="P210" s="1439"/>
      <c r="Q210" s="1439"/>
      <c r="R210" s="1289"/>
      <c r="S210" s="1289"/>
      <c r="T210" s="1289"/>
    </row>
    <row r="211" spans="1:20" s="5" customFormat="1" ht="15.75" hidden="1" customHeight="1">
      <c r="A211" s="60"/>
      <c r="B211" s="262"/>
      <c r="C211" s="263"/>
      <c r="D211" s="61"/>
      <c r="E211" s="61"/>
      <c r="F211" s="62"/>
      <c r="G211" s="63"/>
      <c r="H211" s="60"/>
      <c r="I211" s="1290"/>
      <c r="J211" s="1290"/>
      <c r="K211" s="1439"/>
      <c r="L211" s="1439"/>
      <c r="M211" s="1439"/>
      <c r="N211" s="1439"/>
      <c r="O211" s="1439"/>
      <c r="P211" s="1439"/>
      <c r="Q211" s="1439"/>
      <c r="R211" s="1289"/>
      <c r="S211" s="1289"/>
      <c r="T211" s="1289"/>
    </row>
    <row r="212" spans="1:20" s="5" customFormat="1" ht="15.75" hidden="1" customHeight="1">
      <c r="A212" s="60"/>
      <c r="B212" s="262"/>
      <c r="C212" s="263"/>
      <c r="D212" s="61"/>
      <c r="E212" s="61"/>
      <c r="F212" s="62"/>
      <c r="G212" s="63"/>
      <c r="H212" s="60"/>
      <c r="I212" s="1290"/>
      <c r="J212" s="1290"/>
      <c r="K212" s="1439"/>
      <c r="L212" s="1439"/>
      <c r="M212" s="1439"/>
      <c r="N212" s="1439"/>
      <c r="O212" s="1439"/>
      <c r="P212" s="1439"/>
      <c r="Q212" s="1439"/>
      <c r="R212" s="1289"/>
      <c r="S212" s="1289"/>
      <c r="T212" s="1289"/>
    </row>
    <row r="213" spans="1:20" s="5" customFormat="1" ht="15.75" hidden="1" customHeight="1">
      <c r="A213" s="60"/>
      <c r="B213" s="262"/>
      <c r="C213" s="263"/>
      <c r="D213" s="61"/>
      <c r="E213" s="61"/>
      <c r="F213" s="62"/>
      <c r="G213" s="63"/>
      <c r="H213" s="60"/>
      <c r="I213" s="1287"/>
      <c r="J213" s="1288"/>
      <c r="K213" s="1439"/>
      <c r="L213" s="1439"/>
      <c r="M213" s="1439"/>
      <c r="N213" s="1439"/>
      <c r="O213" s="1439"/>
      <c r="P213" s="1439"/>
      <c r="Q213" s="1439"/>
      <c r="R213" s="1289"/>
      <c r="S213" s="1289"/>
      <c r="T213" s="1289"/>
    </row>
    <row r="214" spans="1:20" s="5" customFormat="1" ht="15.75" hidden="1" customHeight="1">
      <c r="A214" s="60"/>
      <c r="B214" s="262"/>
      <c r="C214" s="263"/>
      <c r="D214" s="61"/>
      <c r="E214" s="61"/>
      <c r="F214" s="62"/>
      <c r="G214" s="63"/>
      <c r="H214" s="60"/>
      <c r="I214" s="1287"/>
      <c r="J214" s="1288"/>
      <c r="K214" s="1439"/>
      <c r="L214" s="1439"/>
      <c r="M214" s="1439"/>
      <c r="N214" s="1439"/>
      <c r="O214" s="1439"/>
      <c r="P214" s="1439"/>
      <c r="Q214" s="1439"/>
      <c r="R214" s="1289"/>
      <c r="S214" s="1289"/>
      <c r="T214" s="1289"/>
    </row>
    <row r="215" spans="1:20" s="5" customFormat="1" ht="15.75" hidden="1" customHeight="1">
      <c r="A215" s="60"/>
      <c r="B215" s="262"/>
      <c r="C215" s="263"/>
      <c r="D215" s="61"/>
      <c r="E215" s="61"/>
      <c r="F215" s="62"/>
      <c r="G215" s="63"/>
      <c r="H215" s="60"/>
      <c r="I215" s="1287"/>
      <c r="J215" s="1288"/>
      <c r="K215" s="1439"/>
      <c r="L215" s="1439"/>
      <c r="M215" s="1439"/>
      <c r="N215" s="1439"/>
      <c r="O215" s="1439"/>
      <c r="P215" s="1439"/>
      <c r="Q215" s="1439"/>
      <c r="R215" s="1289"/>
      <c r="S215" s="1289"/>
      <c r="T215" s="1289"/>
    </row>
    <row r="216" spans="1:20" s="5" customFormat="1" ht="15.75" hidden="1" customHeight="1">
      <c r="A216" s="60"/>
      <c r="B216" s="262"/>
      <c r="C216" s="263"/>
      <c r="D216" s="61"/>
      <c r="E216" s="61"/>
      <c r="F216" s="62"/>
      <c r="G216" s="63"/>
      <c r="H216" s="60"/>
      <c r="I216" s="1287"/>
      <c r="J216" s="1288"/>
      <c r="K216" s="1439"/>
      <c r="L216" s="1439"/>
      <c r="M216" s="1439"/>
      <c r="N216" s="1439"/>
      <c r="O216" s="1439"/>
      <c r="P216" s="1439"/>
      <c r="Q216" s="1439"/>
      <c r="R216" s="1289"/>
      <c r="S216" s="1289"/>
      <c r="T216" s="1289"/>
    </row>
    <row r="217" spans="1:20" s="5" customFormat="1" ht="15.75" hidden="1" customHeight="1">
      <c r="A217" s="60"/>
      <c r="B217" s="262"/>
      <c r="C217" s="263"/>
      <c r="D217" s="61"/>
      <c r="E217" s="61"/>
      <c r="F217" s="62"/>
      <c r="G217" s="63"/>
      <c r="H217" s="60"/>
      <c r="I217" s="1290"/>
      <c r="J217" s="1290"/>
      <c r="K217" s="1439"/>
      <c r="L217" s="1439"/>
      <c r="M217" s="1439"/>
      <c r="N217" s="1439"/>
      <c r="O217" s="1439"/>
      <c r="P217" s="1439"/>
      <c r="Q217" s="1439"/>
      <c r="R217" s="1289"/>
      <c r="S217" s="1289"/>
      <c r="T217" s="1289"/>
    </row>
    <row r="218" spans="1:20" s="5" customFormat="1" ht="15.75" hidden="1" customHeight="1">
      <c r="A218" s="60"/>
      <c r="B218" s="262"/>
      <c r="C218" s="263"/>
      <c r="D218" s="61"/>
      <c r="E218" s="61"/>
      <c r="F218" s="62"/>
      <c r="G218" s="63"/>
      <c r="H218" s="60"/>
      <c r="I218" s="1290"/>
      <c r="J218" s="1290"/>
      <c r="K218" s="1439"/>
      <c r="L218" s="1439"/>
      <c r="M218" s="1439"/>
      <c r="N218" s="1439"/>
      <c r="O218" s="1439"/>
      <c r="P218" s="1439"/>
      <c r="Q218" s="1439"/>
      <c r="R218" s="1289"/>
      <c r="S218" s="1289"/>
      <c r="T218" s="1289"/>
    </row>
    <row r="219" spans="1:20" s="5" customFormat="1" ht="15.75" hidden="1" customHeight="1">
      <c r="A219" s="60"/>
      <c r="B219" s="262"/>
      <c r="C219" s="263"/>
      <c r="D219" s="61"/>
      <c r="E219" s="61"/>
      <c r="F219" s="62"/>
      <c r="G219" s="63"/>
      <c r="H219" s="60"/>
      <c r="I219" s="1290"/>
      <c r="J219" s="1290"/>
      <c r="K219" s="1439"/>
      <c r="L219" s="1439"/>
      <c r="M219" s="1439"/>
      <c r="N219" s="1439"/>
      <c r="O219" s="1439"/>
      <c r="P219" s="1439"/>
      <c r="Q219" s="1439"/>
      <c r="R219" s="1289"/>
      <c r="S219" s="1289"/>
      <c r="T219" s="1289"/>
    </row>
    <row r="220" spans="1:20" s="5" customFormat="1" ht="15.75" hidden="1" customHeight="1">
      <c r="A220" s="60"/>
      <c r="B220" s="262"/>
      <c r="C220" s="263"/>
      <c r="D220" s="61"/>
      <c r="E220" s="61"/>
      <c r="F220" s="62"/>
      <c r="G220" s="63"/>
      <c r="H220" s="559"/>
      <c r="I220" s="1296"/>
      <c r="J220" s="1296"/>
      <c r="K220" s="1439"/>
      <c r="L220" s="1439"/>
      <c r="M220" s="1439"/>
      <c r="N220" s="1439"/>
      <c r="O220" s="1439"/>
      <c r="P220" s="1439"/>
      <c r="Q220" s="1439"/>
      <c r="R220" s="1289"/>
      <c r="S220" s="1289"/>
      <c r="T220" s="1289"/>
    </row>
    <row r="221" spans="1:20" s="5" customFormat="1" ht="15.75" hidden="1" customHeight="1">
      <c r="A221" s="60"/>
      <c r="B221" s="262"/>
      <c r="C221" s="263"/>
      <c r="D221" s="61"/>
      <c r="E221" s="61"/>
      <c r="F221" s="62"/>
      <c r="G221" s="63"/>
      <c r="H221" s="559"/>
      <c r="I221" s="1296"/>
      <c r="J221" s="1296"/>
      <c r="K221" s="1439"/>
      <c r="L221" s="1439"/>
      <c r="M221" s="1439"/>
      <c r="N221" s="1439"/>
      <c r="O221" s="1439"/>
      <c r="P221" s="1439"/>
      <c r="Q221" s="1439"/>
      <c r="R221" s="1289"/>
      <c r="S221" s="1289"/>
      <c r="T221" s="1289"/>
    </row>
    <row r="222" spans="1:20" s="5" customFormat="1" ht="15.75" hidden="1" customHeight="1">
      <c r="A222" s="60"/>
      <c r="B222" s="262"/>
      <c r="C222" s="263"/>
      <c r="D222" s="61"/>
      <c r="E222" s="61"/>
      <c r="F222" s="62"/>
      <c r="G222" s="63"/>
      <c r="H222" s="60"/>
      <c r="I222" s="1290"/>
      <c r="J222" s="1290"/>
      <c r="K222" s="1439"/>
      <c r="L222" s="1439"/>
      <c r="M222" s="1439"/>
      <c r="N222" s="1439"/>
      <c r="O222" s="1439"/>
      <c r="P222" s="1439"/>
      <c r="Q222" s="1439"/>
      <c r="R222" s="1289"/>
      <c r="S222" s="1289"/>
      <c r="T222" s="1289"/>
    </row>
    <row r="223" spans="1:20" s="5" customFormat="1" ht="15.75" hidden="1" customHeight="1">
      <c r="A223" s="60"/>
      <c r="B223" s="262"/>
      <c r="C223" s="263"/>
      <c r="D223" s="61"/>
      <c r="E223" s="61"/>
      <c r="F223" s="62"/>
      <c r="G223" s="63"/>
      <c r="H223" s="60"/>
      <c r="I223" s="1290"/>
      <c r="J223" s="1290"/>
      <c r="K223" s="1439"/>
      <c r="L223" s="1439"/>
      <c r="M223" s="1439"/>
      <c r="N223" s="1439"/>
      <c r="O223" s="1439"/>
      <c r="P223" s="1439"/>
      <c r="Q223" s="1439"/>
      <c r="R223" s="1289"/>
      <c r="S223" s="1289"/>
      <c r="T223" s="1289"/>
    </row>
    <row r="224" spans="1:20" s="5" customFormat="1" ht="15.75" hidden="1" customHeight="1">
      <c r="A224" s="60"/>
      <c r="B224" s="262"/>
      <c r="C224" s="263"/>
      <c r="D224" s="61"/>
      <c r="E224" s="61"/>
      <c r="F224" s="62"/>
      <c r="G224" s="63"/>
      <c r="H224" s="60"/>
      <c r="I224" s="1287"/>
      <c r="J224" s="1288"/>
      <c r="K224" s="1439"/>
      <c r="L224" s="1439"/>
      <c r="M224" s="1439"/>
      <c r="N224" s="1439"/>
      <c r="O224" s="1439"/>
      <c r="P224" s="1439"/>
      <c r="Q224" s="1439"/>
      <c r="R224" s="1289"/>
      <c r="S224" s="1289"/>
      <c r="T224" s="1289"/>
    </row>
    <row r="225" spans="1:22" s="5" customFormat="1" ht="15.75" hidden="1" customHeight="1">
      <c r="A225" s="60"/>
      <c r="B225" s="262"/>
      <c r="C225" s="263"/>
      <c r="D225" s="61"/>
      <c r="E225" s="61"/>
      <c r="F225" s="62"/>
      <c r="G225" s="63"/>
      <c r="H225" s="60"/>
      <c r="I225" s="1287"/>
      <c r="J225" s="1288"/>
      <c r="K225" s="1439"/>
      <c r="L225" s="1439"/>
      <c r="M225" s="1439"/>
      <c r="N225" s="1439"/>
      <c r="O225" s="1439"/>
      <c r="P225" s="1439"/>
      <c r="Q225" s="1439"/>
      <c r="R225" s="1289"/>
      <c r="S225" s="1289"/>
      <c r="T225" s="1289"/>
    </row>
    <row r="226" spans="1:22" s="5" customFormat="1" ht="15.75" hidden="1" customHeight="1">
      <c r="A226" s="60"/>
      <c r="B226" s="262"/>
      <c r="C226" s="263"/>
      <c r="D226" s="61"/>
      <c r="E226" s="61"/>
      <c r="F226" s="62"/>
      <c r="G226" s="63"/>
      <c r="H226" s="60"/>
      <c r="I226" s="1287"/>
      <c r="J226" s="1288"/>
      <c r="K226" s="1439"/>
      <c r="L226" s="1439"/>
      <c r="M226" s="1439"/>
      <c r="N226" s="1439"/>
      <c r="O226" s="1439"/>
      <c r="P226" s="1439"/>
      <c r="Q226" s="1439"/>
      <c r="R226" s="1289"/>
      <c r="S226" s="1289"/>
      <c r="T226" s="1289"/>
    </row>
    <row r="227" spans="1:22" s="5" customFormat="1" ht="15.75" hidden="1" customHeight="1">
      <c r="A227" s="60"/>
      <c r="B227" s="262"/>
      <c r="C227" s="263"/>
      <c r="D227" s="61"/>
      <c r="E227" s="61"/>
      <c r="F227" s="62"/>
      <c r="G227" s="63"/>
      <c r="H227" s="60"/>
      <c r="I227" s="1287"/>
      <c r="J227" s="1288"/>
      <c r="K227" s="1439"/>
      <c r="L227" s="1439"/>
      <c r="M227" s="1439"/>
      <c r="N227" s="1439"/>
      <c r="O227" s="1439"/>
      <c r="P227" s="1439"/>
      <c r="Q227" s="1439"/>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5:20" s="5" customFormat="1" ht="16.2" customHeight="1">
      <c r="E241" s="3"/>
      <c r="F241" s="3"/>
      <c r="G241" s="3"/>
      <c r="H241" s="3"/>
      <c r="I241" s="3"/>
      <c r="J241" s="3"/>
      <c r="K241" s="3"/>
      <c r="P241" s="4"/>
      <c r="S241" s="4"/>
      <c r="T241" s="4"/>
    </row>
    <row r="242" spans="5:20" s="5" customFormat="1" ht="16.2" customHeight="1">
      <c r="E242" s="3"/>
      <c r="F242" s="3"/>
      <c r="G242" s="3"/>
      <c r="H242" s="3"/>
      <c r="I242" s="3"/>
      <c r="J242" s="3"/>
      <c r="K242" s="3"/>
      <c r="P242" s="4"/>
      <c r="S242" s="4"/>
      <c r="T242" s="4"/>
    </row>
    <row r="243" spans="5:20" s="5" customFormat="1" ht="16.2" customHeight="1">
      <c r="E243" s="3"/>
      <c r="F243" s="3"/>
      <c r="G243" s="3"/>
      <c r="H243" s="3"/>
      <c r="I243" s="3"/>
      <c r="J243" s="3"/>
      <c r="K243" s="3"/>
      <c r="P243" s="4"/>
      <c r="S243" s="4"/>
      <c r="T243" s="4"/>
    </row>
    <row r="244" spans="5:20" s="5" customFormat="1" ht="16.2" customHeight="1">
      <c r="E244" s="3"/>
      <c r="F244" s="3"/>
      <c r="G244" s="3"/>
      <c r="H244" s="3"/>
      <c r="I244" s="3"/>
      <c r="J244" s="3"/>
      <c r="K244" s="3"/>
      <c r="P244" s="4"/>
      <c r="S244" s="4"/>
      <c r="T244" s="4"/>
    </row>
    <row r="245" spans="5:20" s="5" customFormat="1" ht="16.2" customHeight="1">
      <c r="E245" s="3"/>
      <c r="F245" s="3"/>
      <c r="G245" s="3"/>
      <c r="H245" s="3"/>
      <c r="I245" s="3"/>
      <c r="J245" s="3"/>
      <c r="K245" s="3"/>
      <c r="P245" s="4"/>
      <c r="S245" s="4"/>
      <c r="T245" s="4"/>
    </row>
    <row r="246" spans="5:20" s="5" customFormat="1" ht="16.2" customHeight="1">
      <c r="E246" s="3"/>
      <c r="F246" s="3"/>
      <c r="G246" s="3"/>
      <c r="H246" s="3"/>
      <c r="I246" s="3"/>
      <c r="J246" s="3"/>
      <c r="K246" s="3"/>
      <c r="P246" s="4"/>
      <c r="S246" s="4"/>
      <c r="T246" s="4"/>
    </row>
    <row r="247" spans="5:20" s="5" customFormat="1" ht="16.2" customHeight="1">
      <c r="E247" s="3"/>
      <c r="F247" s="3"/>
      <c r="G247" s="3"/>
      <c r="H247" s="3"/>
      <c r="I247" s="3"/>
      <c r="J247" s="3"/>
      <c r="K247" s="3"/>
      <c r="P247" s="4"/>
      <c r="S247" s="4"/>
      <c r="T247" s="4"/>
    </row>
    <row r="248" spans="5:20" s="5" customFormat="1" ht="14.25" customHeight="1">
      <c r="E248" s="3"/>
      <c r="F248" s="3"/>
      <c r="G248" s="3"/>
      <c r="H248" s="3"/>
      <c r="I248" s="3"/>
      <c r="J248" s="3"/>
      <c r="K248" s="3"/>
      <c r="P248" s="4"/>
      <c r="S248" s="4"/>
      <c r="T248" s="4"/>
    </row>
    <row r="249" spans="5:20" s="5" customFormat="1" ht="14.25" customHeight="1">
      <c r="E249" s="3"/>
      <c r="F249" s="3"/>
      <c r="G249" s="3"/>
      <c r="H249" s="3"/>
      <c r="I249" s="3"/>
      <c r="J249" s="3"/>
      <c r="K249" s="3"/>
      <c r="P249" s="4"/>
      <c r="S249" s="4"/>
      <c r="T249" s="4"/>
    </row>
    <row r="250" spans="5:20" s="5" customFormat="1" ht="14.25" customHeight="1">
      <c r="E250" s="3"/>
      <c r="F250" s="3"/>
      <c r="G250" s="3"/>
      <c r="H250" s="3"/>
      <c r="I250" s="3"/>
      <c r="J250" s="3"/>
      <c r="K250" s="3"/>
      <c r="L250" s="4"/>
      <c r="M250" s="4"/>
      <c r="N250" s="4"/>
      <c r="O250" s="4"/>
      <c r="P250" s="4"/>
      <c r="Q250" s="4"/>
      <c r="R250" s="4"/>
      <c r="S250" s="4"/>
      <c r="T250" s="4"/>
    </row>
    <row r="251" spans="5:20" s="5" customFormat="1" ht="14.25" customHeight="1">
      <c r="E251" s="3"/>
      <c r="F251" s="3"/>
      <c r="G251" s="3"/>
      <c r="H251" s="3"/>
      <c r="I251" s="3"/>
      <c r="J251" s="3"/>
      <c r="K251" s="3"/>
      <c r="L251" s="4"/>
      <c r="M251" s="4"/>
      <c r="N251" s="4"/>
      <c r="O251" s="4"/>
      <c r="P251" s="4"/>
      <c r="Q251" s="4"/>
      <c r="R251" s="4"/>
      <c r="S251" s="4"/>
      <c r="T251" s="4"/>
    </row>
    <row r="252" spans="5:20" s="5" customFormat="1" ht="14.25" customHeight="1">
      <c r="E252" s="3"/>
      <c r="F252" s="3"/>
      <c r="G252" s="3"/>
      <c r="H252" s="3"/>
      <c r="I252" s="3"/>
      <c r="J252" s="3"/>
      <c r="K252" s="3"/>
      <c r="L252" s="4"/>
      <c r="M252" s="4"/>
      <c r="N252" s="4"/>
      <c r="O252" s="4"/>
      <c r="P252" s="4"/>
      <c r="Q252" s="4"/>
      <c r="R252" s="4"/>
      <c r="S252" s="4"/>
      <c r="T252" s="4"/>
    </row>
    <row r="253" spans="5:20" s="5" customFormat="1" ht="14.25" customHeight="1">
      <c r="E253" s="3"/>
      <c r="F253" s="3"/>
      <c r="G253" s="3"/>
      <c r="H253" s="3"/>
      <c r="I253" s="3"/>
      <c r="J253" s="6"/>
      <c r="K253" s="3"/>
      <c r="L253" s="4"/>
      <c r="M253" s="4"/>
      <c r="N253" s="4"/>
      <c r="O253" s="4"/>
      <c r="P253" s="4"/>
      <c r="Q253" s="4"/>
      <c r="R253" s="4"/>
      <c r="S253" s="4"/>
      <c r="T253" s="4"/>
    </row>
    <row r="254" spans="5:20" s="5" customFormat="1" ht="14.25" customHeight="1">
      <c r="E254" s="3"/>
      <c r="F254" s="3"/>
      <c r="G254" s="3"/>
      <c r="H254" s="3"/>
      <c r="I254" s="3"/>
      <c r="J254" s="6"/>
      <c r="K254" s="3"/>
      <c r="L254" s="4"/>
      <c r="M254" s="4"/>
      <c r="N254" s="4"/>
      <c r="O254" s="4"/>
      <c r="P254" s="4"/>
      <c r="Q254" s="4"/>
      <c r="R254" s="4"/>
      <c r="S254" s="4"/>
      <c r="T254" s="4"/>
    </row>
    <row r="255" spans="5:20" s="5" customFormat="1" ht="14.25" customHeight="1">
      <c r="E255" s="3"/>
      <c r="F255" s="3"/>
      <c r="G255" s="3"/>
      <c r="H255" s="3"/>
      <c r="I255" s="3"/>
      <c r="J255" s="3"/>
      <c r="K255" s="3"/>
      <c r="L255" s="4"/>
      <c r="M255" s="4"/>
      <c r="N255" s="4"/>
      <c r="O255" s="4"/>
      <c r="P255" s="4"/>
      <c r="Q255" s="4"/>
      <c r="R255" s="4"/>
      <c r="S255" s="4"/>
      <c r="T255" s="4"/>
    </row>
    <row r="256" spans="5:20" ht="14.25" customHeight="1"/>
    <row r="258" spans="6:13">
      <c r="K258" s="7"/>
      <c r="L258" s="3"/>
      <c r="M258" s="3"/>
    </row>
    <row r="259" spans="6:13">
      <c r="K259" s="11"/>
      <c r="L259" s="3"/>
      <c r="M259" s="3"/>
    </row>
    <row r="260" spans="6:13">
      <c r="K260" s="3"/>
      <c r="L260" s="3"/>
      <c r="M260" s="3"/>
    </row>
    <row r="261" spans="6:13">
      <c r="K261" s="3"/>
    </row>
    <row r="262" spans="6:13">
      <c r="K262" s="9"/>
      <c r="L262" s="9"/>
      <c r="M262" s="9"/>
    </row>
    <row r="263" spans="6:13">
      <c r="F263" s="9"/>
      <c r="G263" s="9"/>
      <c r="H263" s="9"/>
      <c r="I263" s="9"/>
      <c r="J263" s="9"/>
    </row>
    <row r="264" spans="6:13">
      <c r="F264" s="10"/>
      <c r="G264" s="10"/>
      <c r="H264" s="10"/>
      <c r="I264" s="10"/>
      <c r="J264" s="10"/>
      <c r="K264" s="10"/>
      <c r="L264" s="10"/>
      <c r="M264" s="10"/>
    </row>
    <row r="265" spans="6:13">
      <c r="K265" s="6"/>
      <c r="L265" s="3"/>
      <c r="M265" s="3"/>
    </row>
    <row r="266" spans="6:13">
      <c r="K266" s="6"/>
      <c r="L266" s="3"/>
      <c r="M266" s="3"/>
    </row>
    <row r="267" spans="6:13">
      <c r="K267" s="6"/>
      <c r="L267" s="3"/>
      <c r="M267" s="3"/>
    </row>
    <row r="268" spans="6:13">
      <c r="K268" s="6"/>
      <c r="L268" s="3"/>
      <c r="M268" s="3"/>
    </row>
    <row r="269" spans="6:13">
      <c r="K269" s="6"/>
      <c r="L269" s="3"/>
      <c r="M269" s="3"/>
    </row>
    <row r="270" spans="6:13">
      <c r="K270" s="6"/>
      <c r="L270" s="3"/>
      <c r="M270" s="3"/>
    </row>
    <row r="271" spans="6:13">
      <c r="K271" s="6"/>
      <c r="L271" s="3"/>
      <c r="M271" s="3"/>
    </row>
    <row r="272" spans="6:13">
      <c r="K272" s="6"/>
      <c r="L272" s="3"/>
      <c r="M272" s="3"/>
    </row>
    <row r="273" spans="11:13">
      <c r="K273" s="6"/>
      <c r="L273" s="3"/>
      <c r="M273" s="3"/>
    </row>
    <row r="274" spans="11:13">
      <c r="K274" s="6"/>
      <c r="L274" s="3"/>
      <c r="M274" s="3"/>
    </row>
    <row r="275" spans="11:13">
      <c r="K275" s="6"/>
      <c r="L275" s="3"/>
      <c r="M275" s="3"/>
    </row>
    <row r="276" spans="11:13">
      <c r="K276" s="6"/>
      <c r="L276" s="3"/>
      <c r="M276" s="3"/>
    </row>
    <row r="277" spans="11:13">
      <c r="K277" s="3"/>
      <c r="L277" s="3"/>
      <c r="M277" s="3"/>
    </row>
    <row r="278" spans="11:13">
      <c r="K278" s="3"/>
    </row>
    <row r="279" spans="11:13">
      <c r="K279" s="3"/>
    </row>
    <row r="280" spans="11:13">
      <c r="K280" s="3"/>
    </row>
    <row r="281" spans="11:13">
      <c r="K281" s="6"/>
    </row>
    <row r="282" spans="11:13">
      <c r="K282" s="6"/>
      <c r="L282" s="3"/>
      <c r="M282" s="3"/>
    </row>
    <row r="283" spans="11:13">
      <c r="K283" s="6"/>
      <c r="L283" s="3"/>
      <c r="M283" s="3"/>
    </row>
    <row r="284" spans="11:13">
      <c r="K284" s="6"/>
      <c r="L284" s="3"/>
      <c r="M284" s="3"/>
    </row>
    <row r="293" spans="6:13">
      <c r="K293" s="9"/>
      <c r="L293" s="9"/>
      <c r="M293" s="9"/>
    </row>
    <row r="294" spans="6:13">
      <c r="K294" s="11"/>
      <c r="L294" s="3"/>
      <c r="M294" s="3"/>
    </row>
    <row r="295" spans="6:13">
      <c r="K295" s="3"/>
      <c r="L295" s="3"/>
      <c r="M295" s="3"/>
    </row>
    <row r="296" spans="6:13">
      <c r="K296" s="3"/>
    </row>
    <row r="297" spans="6:13">
      <c r="K297" s="9"/>
      <c r="L297" s="9"/>
      <c r="M297" s="9"/>
    </row>
    <row r="298" spans="6:13">
      <c r="F298" s="9"/>
      <c r="G298" s="9"/>
      <c r="H298" s="9"/>
      <c r="I298" s="9"/>
      <c r="J298" s="9"/>
    </row>
    <row r="299" spans="6:13">
      <c r="F299" s="10"/>
      <c r="G299" s="10"/>
      <c r="H299" s="10"/>
      <c r="I299" s="10"/>
      <c r="J299" s="10"/>
      <c r="K299" s="10"/>
      <c r="L299" s="10"/>
      <c r="M299" s="10"/>
    </row>
    <row r="300" spans="6:13">
      <c r="K300" s="6"/>
      <c r="L300" s="3"/>
      <c r="M300" s="3"/>
    </row>
    <row r="301" spans="6:13">
      <c r="K301" s="6"/>
      <c r="L301" s="3"/>
      <c r="M301" s="3"/>
    </row>
    <row r="302" spans="6:13">
      <c r="K302" s="6"/>
      <c r="L302" s="3"/>
      <c r="M302" s="3"/>
    </row>
    <row r="303" spans="6:13">
      <c r="K303" s="6"/>
      <c r="L303" s="3"/>
      <c r="M303" s="3"/>
    </row>
    <row r="304" spans="6:13">
      <c r="K304" s="6"/>
      <c r="L304" s="3"/>
      <c r="M304" s="3"/>
    </row>
    <row r="305" spans="11:13">
      <c r="K305" s="6"/>
      <c r="L305" s="3"/>
      <c r="M305" s="3"/>
    </row>
    <row r="306" spans="11:13">
      <c r="K306" s="6"/>
      <c r="L306" s="3"/>
      <c r="M306" s="3"/>
    </row>
    <row r="307" spans="11:13">
      <c r="K307" s="6"/>
      <c r="L307" s="3"/>
      <c r="M307" s="3"/>
    </row>
    <row r="308" spans="11:13">
      <c r="K308" s="6"/>
      <c r="L308" s="3"/>
      <c r="M308" s="3"/>
    </row>
    <row r="309" spans="11:13">
      <c r="K309" s="6"/>
      <c r="L309" s="3"/>
      <c r="M309" s="3"/>
    </row>
    <row r="310" spans="11:13">
      <c r="K310" s="6"/>
      <c r="L310" s="3"/>
      <c r="M310" s="3"/>
    </row>
    <row r="311" spans="11:13">
      <c r="K311" s="6"/>
      <c r="L311" s="3"/>
      <c r="M311" s="3"/>
    </row>
    <row r="312" spans="11:13">
      <c r="K312" s="6"/>
      <c r="L312" s="3"/>
      <c r="M312" s="3"/>
    </row>
    <row r="313" spans="11:13">
      <c r="K313" s="6"/>
      <c r="L313" s="3"/>
      <c r="M313" s="3"/>
    </row>
    <row r="314" spans="11:13">
      <c r="K314" s="6"/>
      <c r="L314" s="3"/>
      <c r="M314" s="3"/>
    </row>
    <row r="315" spans="11:13">
      <c r="K315" s="6"/>
      <c r="L315" s="3"/>
      <c r="M315" s="3"/>
    </row>
    <row r="316" spans="11:13">
      <c r="K316" s="6"/>
      <c r="L316" s="3"/>
      <c r="M316" s="3"/>
    </row>
    <row r="317" spans="11:13">
      <c r="K317" s="6"/>
      <c r="L317" s="3"/>
      <c r="M317" s="3"/>
    </row>
    <row r="318" spans="11:13">
      <c r="L318" s="3"/>
      <c r="M318" s="3"/>
    </row>
    <row r="319" spans="11:13">
      <c r="K319" s="6"/>
      <c r="L319" s="3"/>
      <c r="M319" s="3"/>
    </row>
    <row r="320" spans="11:13">
      <c r="K320" s="3"/>
      <c r="L320" s="3"/>
      <c r="M320" s="3"/>
    </row>
    <row r="321" spans="6:13">
      <c r="K321" s="3"/>
    </row>
    <row r="322" spans="6:13">
      <c r="K322" s="3"/>
    </row>
    <row r="323" spans="6:13">
      <c r="K323" s="3"/>
    </row>
    <row r="324" spans="6:13">
      <c r="K324" s="6"/>
    </row>
    <row r="325" spans="6:13">
      <c r="K325" s="6"/>
      <c r="L325" s="3"/>
      <c r="M325" s="3"/>
    </row>
    <row r="326" spans="6:13">
      <c r="K326" s="6"/>
      <c r="L326" s="3"/>
      <c r="M326" s="3"/>
    </row>
    <row r="327" spans="6:13">
      <c r="K327" s="6"/>
      <c r="L327" s="3"/>
      <c r="M327" s="3"/>
    </row>
    <row r="328" spans="6:13">
      <c r="F328" s="4"/>
      <c r="G328" s="4"/>
      <c r="H328" s="4"/>
      <c r="I328" s="4"/>
      <c r="J328" s="4"/>
    </row>
    <row r="329" spans="6:13">
      <c r="F329" s="4"/>
      <c r="G329" s="4"/>
      <c r="H329" s="4"/>
      <c r="I329" s="4"/>
      <c r="J329" s="4"/>
    </row>
    <row r="330" spans="6:13">
      <c r="F330" s="4"/>
      <c r="G330" s="4"/>
      <c r="H330" s="4"/>
      <c r="I330" s="4"/>
      <c r="J330" s="4"/>
    </row>
    <row r="331" spans="6:13">
      <c r="F331" s="4"/>
      <c r="G331" s="4"/>
      <c r="H331" s="4"/>
      <c r="I331" s="4"/>
      <c r="J331" s="4"/>
    </row>
    <row r="332" spans="6:13">
      <c r="K332" s="7"/>
      <c r="L332" s="3"/>
      <c r="M332" s="3"/>
    </row>
    <row r="333" spans="6:13">
      <c r="K333" s="7"/>
      <c r="L333" s="3"/>
      <c r="M333" s="3"/>
    </row>
    <row r="334" spans="6:13">
      <c r="F334" s="8"/>
      <c r="G334" s="8"/>
      <c r="H334" s="8"/>
      <c r="I334" s="8"/>
      <c r="J334" s="8"/>
    </row>
    <row r="335" spans="6:13">
      <c r="K335" s="9"/>
      <c r="L335" s="9"/>
      <c r="M335" s="9"/>
    </row>
    <row r="336" spans="6:13">
      <c r="K336" s="9"/>
      <c r="L336" s="9"/>
      <c r="M336" s="9"/>
    </row>
    <row r="337" spans="6:13">
      <c r="K337" s="9"/>
      <c r="L337" s="9"/>
      <c r="M337" s="9"/>
    </row>
    <row r="338" spans="6:13">
      <c r="F338" s="10"/>
      <c r="G338" s="10"/>
      <c r="H338" s="10"/>
      <c r="I338" s="10"/>
      <c r="J338" s="10"/>
      <c r="K338" s="10"/>
      <c r="L338" s="10"/>
      <c r="M338" s="10"/>
    </row>
    <row r="339" spans="6:13">
      <c r="K339" s="6"/>
      <c r="L339" s="3"/>
      <c r="M339" s="3"/>
    </row>
    <row r="340" spans="6:13">
      <c r="K340" s="6"/>
      <c r="L340" s="3"/>
      <c r="M340" s="3"/>
    </row>
    <row r="341" spans="6:13">
      <c r="K341" s="6"/>
      <c r="L341" s="3"/>
      <c r="M341" s="3"/>
    </row>
    <row r="342" spans="6:13">
      <c r="K342" s="6"/>
      <c r="L342" s="3"/>
      <c r="M342" s="3"/>
    </row>
    <row r="343" spans="6:13">
      <c r="K343" s="6"/>
      <c r="L343" s="3"/>
      <c r="M343" s="3"/>
    </row>
    <row r="344" spans="6:13">
      <c r="K344" s="6"/>
      <c r="L344" s="3"/>
      <c r="M344" s="3"/>
    </row>
    <row r="345" spans="6:13">
      <c r="K345" s="6"/>
      <c r="L345" s="3"/>
      <c r="M345" s="3"/>
    </row>
    <row r="346" spans="6:13">
      <c r="K346" s="6"/>
      <c r="L346" s="3"/>
      <c r="M346" s="3"/>
    </row>
    <row r="347" spans="6:13">
      <c r="K347" s="6"/>
      <c r="L347" s="3"/>
      <c r="M347" s="3"/>
    </row>
    <row r="348" spans="6:13">
      <c r="K348" s="9"/>
      <c r="L348" s="9"/>
      <c r="M348" s="9"/>
    </row>
    <row r="349" spans="6:13">
      <c r="K349" s="6"/>
      <c r="L349" s="3"/>
      <c r="M349" s="3"/>
    </row>
    <row r="350" spans="6:13">
      <c r="K350" s="6"/>
    </row>
    <row r="351" spans="6:13">
      <c r="K351" s="3"/>
      <c r="L351" s="3"/>
      <c r="M351" s="3"/>
    </row>
    <row r="352" spans="6:13">
      <c r="K352" s="3"/>
    </row>
    <row r="353" spans="6:13">
      <c r="K353" s="3"/>
    </row>
    <row r="354" spans="6:13">
      <c r="K354" s="6"/>
    </row>
    <row r="355" spans="6:13">
      <c r="K355" s="6"/>
    </row>
    <row r="356" spans="6:13">
      <c r="K356" s="6"/>
      <c r="L356" s="3"/>
      <c r="M356" s="3"/>
    </row>
    <row r="361" spans="6:13" ht="18.75" customHeight="1"/>
    <row r="363" spans="6:13">
      <c r="K363" s="9"/>
      <c r="L363" s="9"/>
      <c r="M363" s="9"/>
    </row>
    <row r="364" spans="6:13">
      <c r="K364" s="7"/>
      <c r="L364" s="3"/>
      <c r="M364" s="3"/>
    </row>
    <row r="365" spans="6:13">
      <c r="F365" s="8"/>
      <c r="G365" s="8"/>
      <c r="H365" s="8"/>
      <c r="I365" s="8"/>
      <c r="J365" s="8"/>
    </row>
    <row r="366" spans="6:13">
      <c r="K366" s="9"/>
      <c r="L366" s="9"/>
      <c r="M366" s="9"/>
    </row>
    <row r="367" spans="6:13">
      <c r="K367" s="9"/>
      <c r="L367" s="9"/>
      <c r="M367" s="9"/>
    </row>
    <row r="368" spans="6:13">
      <c r="K368" s="9"/>
      <c r="L368" s="9"/>
      <c r="M368" s="9"/>
    </row>
    <row r="369" spans="6:13">
      <c r="F369" s="10"/>
      <c r="G369" s="10"/>
      <c r="H369" s="10"/>
      <c r="I369" s="10"/>
      <c r="J369" s="10"/>
      <c r="K369" s="10"/>
      <c r="L369" s="10"/>
      <c r="M369" s="10"/>
    </row>
    <row r="370" spans="6:13">
      <c r="K370" s="6"/>
      <c r="L370" s="3"/>
      <c r="M370" s="3"/>
    </row>
    <row r="371" spans="6:13">
      <c r="K371" s="6"/>
      <c r="L371" s="3"/>
      <c r="M371" s="3"/>
    </row>
    <row r="372" spans="6:13">
      <c r="L372" s="3"/>
      <c r="M372" s="3"/>
    </row>
    <row r="373" spans="6:13">
      <c r="L373" s="3"/>
      <c r="M373" s="3"/>
    </row>
    <row r="374" spans="6:13">
      <c r="L374" s="3"/>
      <c r="M374" s="3"/>
    </row>
    <row r="375" spans="6:13">
      <c r="L375" s="3"/>
      <c r="M375" s="3"/>
    </row>
    <row r="376" spans="6:13">
      <c r="L376" s="3"/>
      <c r="M376" s="3"/>
    </row>
    <row r="377" spans="6:13">
      <c r="L377" s="3"/>
      <c r="M377" s="3"/>
    </row>
    <row r="378" spans="6:13">
      <c r="L378" s="3"/>
      <c r="M378" s="3"/>
    </row>
    <row r="379" spans="6:13">
      <c r="K379" s="6"/>
      <c r="L379" s="3"/>
      <c r="M379" s="3"/>
    </row>
    <row r="380" spans="6:13">
      <c r="K380" s="6"/>
      <c r="L380" s="3"/>
      <c r="M380" s="3"/>
    </row>
    <row r="381" spans="6:13">
      <c r="K381" s="6"/>
      <c r="L381" s="3"/>
      <c r="M381" s="3"/>
    </row>
    <row r="382" spans="6:13">
      <c r="K382" s="6"/>
      <c r="L382" s="3"/>
      <c r="M382" s="3"/>
    </row>
    <row r="383" spans="6:13">
      <c r="K383" s="6"/>
      <c r="L383" s="3"/>
      <c r="M383" s="3"/>
    </row>
    <row r="384" spans="6: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dataConsolidate/>
  <mergeCells count="223">
    <mergeCell ref="K227:Q227"/>
    <mergeCell ref="K218:Q218"/>
    <mergeCell ref="K219:Q219"/>
    <mergeCell ref="K220:Q220"/>
    <mergeCell ref="K221:Q221"/>
    <mergeCell ref="K222:Q222"/>
    <mergeCell ref="K223:Q223"/>
    <mergeCell ref="K224:Q224"/>
    <mergeCell ref="K225:Q225"/>
    <mergeCell ref="K226:Q226"/>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D17:D18"/>
    <mergeCell ref="W16:W18"/>
    <mergeCell ref="A110:A112"/>
    <mergeCell ref="M115:N115"/>
    <mergeCell ref="M116:N116"/>
    <mergeCell ref="M117:N117"/>
    <mergeCell ref="M118:N118"/>
    <mergeCell ref="M119:N119"/>
    <mergeCell ref="A16:A18"/>
    <mergeCell ref="B16:B18"/>
    <mergeCell ref="C16:C18"/>
    <mergeCell ref="V16:V18"/>
    <mergeCell ref="E17:E18"/>
    <mergeCell ref="F17:F18"/>
    <mergeCell ref="G17:G18"/>
    <mergeCell ref="H17:H18"/>
    <mergeCell ref="I17:I18"/>
    <mergeCell ref="J17:J18"/>
    <mergeCell ref="L16:L18"/>
    <mergeCell ref="M16:M18"/>
    <mergeCell ref="T16:T18"/>
    <mergeCell ref="U16:U18"/>
    <mergeCell ref="D16:F16"/>
    <mergeCell ref="G16:J16"/>
    <mergeCell ref="K16:K18"/>
    <mergeCell ref="M136:N136"/>
    <mergeCell ref="M137:N137"/>
    <mergeCell ref="M138:N138"/>
    <mergeCell ref="M139:N139"/>
    <mergeCell ref="M140:N140"/>
    <mergeCell ref="M141:N141"/>
    <mergeCell ref="M142:N142"/>
    <mergeCell ref="M143:N143"/>
    <mergeCell ref="N16:S18"/>
    <mergeCell ref="M131:N131"/>
    <mergeCell ref="M132:N132"/>
    <mergeCell ref="M133:N133"/>
    <mergeCell ref="M134:N134"/>
    <mergeCell ref="M135:N135"/>
    <mergeCell ref="M120:N120"/>
    <mergeCell ref="M121:N121"/>
    <mergeCell ref="M122:N122"/>
    <mergeCell ref="M123:N123"/>
    <mergeCell ref="M124:N124"/>
    <mergeCell ref="M125:N125"/>
    <mergeCell ref="M126:N126"/>
    <mergeCell ref="M127:N127"/>
    <mergeCell ref="M128:N128"/>
    <mergeCell ref="M144:N144"/>
    <mergeCell ref="M145:N145"/>
    <mergeCell ref="M146:N146"/>
    <mergeCell ref="M147:N147"/>
    <mergeCell ref="M148:N148"/>
    <mergeCell ref="M149:N149"/>
    <mergeCell ref="M150:N150"/>
    <mergeCell ref="M151:N151"/>
    <mergeCell ref="M152:N152"/>
    <mergeCell ref="M153:N153"/>
    <mergeCell ref="M154:N154"/>
    <mergeCell ref="M155:N155"/>
    <mergeCell ref="M156:N156"/>
    <mergeCell ref="M157:N157"/>
    <mergeCell ref="M158:N158"/>
    <mergeCell ref="M159:N159"/>
    <mergeCell ref="M160:N160"/>
    <mergeCell ref="M161:N161"/>
    <mergeCell ref="M162:N162"/>
    <mergeCell ref="M163:N163"/>
    <mergeCell ref="M164:N164"/>
    <mergeCell ref="M165:N165"/>
    <mergeCell ref="M166:N166"/>
    <mergeCell ref="M167:N167"/>
    <mergeCell ref="B170:B171"/>
    <mergeCell ref="C170:C171"/>
    <mergeCell ref="D170:D171"/>
    <mergeCell ref="G170:G171"/>
    <mergeCell ref="B172:B179"/>
    <mergeCell ref="D182:H182"/>
    <mergeCell ref="J182:L182"/>
    <mergeCell ref="M182:O182"/>
    <mergeCell ref="P182:R182"/>
    <mergeCell ref="A190:A191"/>
    <mergeCell ref="B190:C191"/>
    <mergeCell ref="D190:F190"/>
    <mergeCell ref="G190:G191"/>
    <mergeCell ref="H190:H191"/>
    <mergeCell ref="I190:J191"/>
    <mergeCell ref="K190:Q191"/>
    <mergeCell ref="R190:T191"/>
    <mergeCell ref="I192:J192"/>
    <mergeCell ref="R192:T192"/>
    <mergeCell ref="I193:J193"/>
    <mergeCell ref="R193:T193"/>
    <mergeCell ref="I194:J194"/>
    <mergeCell ref="R194:T194"/>
    <mergeCell ref="I195:J195"/>
    <mergeCell ref="R195:T195"/>
    <mergeCell ref="I196:J196"/>
    <mergeCell ref="R196:T196"/>
    <mergeCell ref="K192:Q192"/>
    <mergeCell ref="K193:Q193"/>
    <mergeCell ref="K194:Q194"/>
    <mergeCell ref="K195:Q195"/>
    <mergeCell ref="K196:Q196"/>
    <mergeCell ref="I197:J197"/>
    <mergeCell ref="R197:T197"/>
    <mergeCell ref="I198:J198"/>
    <mergeCell ref="R198:T198"/>
    <mergeCell ref="I199:J199"/>
    <mergeCell ref="R199:T199"/>
    <mergeCell ref="I200:J200"/>
    <mergeCell ref="R200:T200"/>
    <mergeCell ref="I201:J201"/>
    <mergeCell ref="R201:T201"/>
    <mergeCell ref="K197:Q197"/>
    <mergeCell ref="K198:Q198"/>
    <mergeCell ref="K199:Q199"/>
    <mergeCell ref="K200:Q200"/>
    <mergeCell ref="K201:Q201"/>
    <mergeCell ref="I202:J202"/>
    <mergeCell ref="R202:T202"/>
    <mergeCell ref="I203:J203"/>
    <mergeCell ref="R203:T203"/>
    <mergeCell ref="I204:J204"/>
    <mergeCell ref="R204:T204"/>
    <mergeCell ref="I205:J205"/>
    <mergeCell ref="R205:T205"/>
    <mergeCell ref="I206:J206"/>
    <mergeCell ref="R206:T206"/>
    <mergeCell ref="K202:Q202"/>
    <mergeCell ref="K203:Q203"/>
    <mergeCell ref="K204:Q204"/>
    <mergeCell ref="K205:Q205"/>
    <mergeCell ref="K206:Q206"/>
    <mergeCell ref="I207:J207"/>
    <mergeCell ref="R207:T207"/>
    <mergeCell ref="I208:J208"/>
    <mergeCell ref="R208:T208"/>
    <mergeCell ref="I209:J209"/>
    <mergeCell ref="R209:T209"/>
    <mergeCell ref="I210:J210"/>
    <mergeCell ref="R210:T210"/>
    <mergeCell ref="I211:J211"/>
    <mergeCell ref="R211:T211"/>
    <mergeCell ref="K207:Q207"/>
    <mergeCell ref="K208:Q208"/>
    <mergeCell ref="K209:Q209"/>
    <mergeCell ref="K210:Q210"/>
    <mergeCell ref="K211:Q211"/>
    <mergeCell ref="I218:J218"/>
    <mergeCell ref="R218:T218"/>
    <mergeCell ref="I219:J219"/>
    <mergeCell ref="R219:T219"/>
    <mergeCell ref="I220:J220"/>
    <mergeCell ref="R220:T220"/>
    <mergeCell ref="I221:J221"/>
    <mergeCell ref="R221:T221"/>
    <mergeCell ref="I212:J212"/>
    <mergeCell ref="R212:T212"/>
    <mergeCell ref="I213:J213"/>
    <mergeCell ref="R213:T213"/>
    <mergeCell ref="I214:J214"/>
    <mergeCell ref="R214:T214"/>
    <mergeCell ref="I215:J215"/>
    <mergeCell ref="R215:T215"/>
    <mergeCell ref="I216:J216"/>
    <mergeCell ref="R216:T216"/>
    <mergeCell ref="K212:Q212"/>
    <mergeCell ref="K213:Q213"/>
    <mergeCell ref="K214:Q214"/>
    <mergeCell ref="K215:Q215"/>
    <mergeCell ref="K216:Q216"/>
    <mergeCell ref="K217:Q217"/>
    <mergeCell ref="M129:N129"/>
    <mergeCell ref="M130:N130"/>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A229:D229"/>
    <mergeCell ref="F229:I229"/>
    <mergeCell ref="K229:M229"/>
    <mergeCell ref="O229:U229"/>
    <mergeCell ref="I217:J217"/>
    <mergeCell ref="R217:T217"/>
  </mergeCells>
  <conditionalFormatting sqref="Y146:AH150 Y153:AH171 AF151:AH152">
    <cfRule type="cellIs" dxfId="244" priority="5" operator="greaterThan">
      <formula>0</formula>
    </cfRule>
  </conditionalFormatting>
  <conditionalFormatting sqref="AN117:AY124">
    <cfRule type="cellIs" dxfId="243" priority="4" operator="greaterThan">
      <formula>0</formula>
    </cfRule>
  </conditionalFormatting>
  <conditionalFormatting sqref="AN127:AU134">
    <cfRule type="cellIs" dxfId="242" priority="3" operator="greaterThan">
      <formula>0</formula>
    </cfRule>
  </conditionalFormatting>
  <conditionalFormatting sqref="AN137:AU144">
    <cfRule type="cellIs" dxfId="241" priority="2" operator="greaterThan">
      <formula>0</formula>
    </cfRule>
  </conditionalFormatting>
  <conditionalFormatting sqref="Y117:AJ124">
    <cfRule type="cellIs" dxfId="240" priority="8" operator="greaterThan">
      <formula>0</formula>
    </cfRule>
  </conditionalFormatting>
  <conditionalFormatting sqref="Y127:AF134">
    <cfRule type="cellIs" dxfId="239" priority="7" operator="greaterThan">
      <formula>0</formula>
    </cfRule>
  </conditionalFormatting>
  <conditionalFormatting sqref="Y137:AF144">
    <cfRule type="cellIs" dxfId="238" priority="6" operator="greaterThan">
      <formula>0</formula>
    </cfRule>
  </conditionalFormatting>
  <conditionalFormatting sqref="Y152:AE152">
    <cfRule type="cellIs" dxfId="237" priority="1" operator="greaterThan">
      <formula>0</formula>
    </cfRule>
  </conditionalFormatting>
  <dataValidations disablePrompts="1" count="7">
    <dataValidation type="list" allowBlank="1" showInputMessage="1" showErrorMessage="1" sqref="H116:H167" xr:uid="{00000000-0002-0000-0F00-000000000000}">
      <formula1>"sắt đen, sắt trắng, sắt kẽm, nhôm"</formula1>
    </dataValidation>
    <dataValidation type="list" allowBlank="1" showInputMessage="1" showErrorMessage="1" sqref="J116" xr:uid="{00000000-0002-0000-0F00-000001000000}">
      <formula1>"tròn, hộp, la"</formula1>
    </dataValidation>
    <dataValidation type="list" allowBlank="1" showInputMessage="1" showErrorMessage="1" sqref="O166:O167" xr:uid="{00000000-0002-0000-0F00-000002000000}">
      <formula1>"kg, cây 6 mét, cây 2.5 mét, cây 3 mét"</formula1>
    </dataValidation>
    <dataValidation type="list" allowBlank="1" showInputMessage="1" showErrorMessage="1" sqref="O117:O139" xr:uid="{00000000-0002-0000-0F00-000003000000}">
      <formula1>"kg, cây"</formula1>
    </dataValidation>
    <dataValidation type="list" allowBlank="1" showInputMessage="1" showErrorMessage="1" sqref="J166:J167 J150:J151 J145:J147 J158:J160" xr:uid="{00000000-0002-0000-0F00-000004000000}">
      <formula1>"ống, hộp, tròn đặc, la dẹt,V"</formula1>
    </dataValidation>
    <dataValidation type="list" allowBlank="1" showInputMessage="1" showErrorMessage="1" sqref="J152:J157 J161:J165 J148:J149 J140:J144" xr:uid="{00000000-0002-0000-0F00-000005000000}">
      <formula1>"ống, hộp,vuông, tròn đặc, la dẹt,V"</formula1>
    </dataValidation>
    <dataValidation type="list" allowBlank="1" showInputMessage="1" showErrorMessage="1" sqref="J117:J139" xr:uid="{00000000-0002-0000-0F00-000006000000}">
      <formula1>"Ống, Hộp,Vuông, Tròn Đặc, La Dẹt,V"</formula1>
    </dataValidation>
  </dataValidations>
  <printOptions horizontalCentered="1"/>
  <pageMargins left="0.2" right="0.2" top="0.25" bottom="0.25" header="0.3" footer="0.3"/>
  <pageSetup paperSize="9" scale="79" orientation="landscape" r:id="rId1"/>
  <rowBreaks count="1" manualBreakCount="1">
    <brk id="112" max="16383" man="1"/>
  </rowBreaks>
  <colBreaks count="1" manualBreakCount="1">
    <brk id="20" max="1048575" man="1"/>
  </col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BI756"/>
  <sheetViews>
    <sheetView view="pageBreakPreview" zoomScale="60" zoomScaleNormal="70" workbookViewId="0">
      <selection activeCell="J125" sqref="J125"/>
    </sheetView>
  </sheetViews>
  <sheetFormatPr defaultColWidth="9" defaultRowHeight="13.2" outlineLevelRow="2"/>
  <cols>
    <col min="1" max="1" width="3.1796875" style="4" customWidth="1"/>
    <col min="2" max="2" width="27"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25" width="9" style="4" customWidth="1"/>
    <col min="26" max="26" width="18.08984375" style="4" customWidth="1"/>
    <col min="27" max="27" width="11.36328125" style="4" customWidth="1"/>
    <col min="28" max="38" width="9" style="4" customWidth="1"/>
    <col min="39" max="39" width="10.453125" style="4" customWidth="1"/>
    <col min="40" max="61" width="9" style="4" customWidth="1"/>
    <col min="62" max="16384" width="9" style="4"/>
  </cols>
  <sheetData>
    <row r="1" spans="1:42" ht="17.25" customHeight="1">
      <c r="C1" s="607"/>
      <c r="D1" s="607"/>
      <c r="E1" s="607"/>
      <c r="F1" s="607"/>
      <c r="G1" s="607"/>
      <c r="H1" s="607"/>
      <c r="I1" s="51"/>
      <c r="J1" s="51"/>
      <c r="K1" s="51"/>
      <c r="L1" s="51"/>
      <c r="M1" s="51"/>
    </row>
    <row r="2" spans="1:42" ht="18.899999999999999" customHeight="1">
      <c r="C2" s="607"/>
      <c r="D2" s="607"/>
      <c r="E2" s="250"/>
      <c r="F2" s="607"/>
      <c r="G2" s="607"/>
      <c r="H2" s="607"/>
      <c r="I2" s="50"/>
      <c r="J2" s="50"/>
      <c r="K2" s="50"/>
      <c r="L2" s="50"/>
      <c r="M2" s="50"/>
      <c r="Q2" s="49"/>
    </row>
    <row r="3" spans="1:42" ht="18.899999999999999" customHeight="1">
      <c r="C3" s="607"/>
      <c r="D3" s="607"/>
      <c r="E3" s="607"/>
      <c r="F3" s="607"/>
      <c r="G3" s="607"/>
      <c r="H3" s="607"/>
      <c r="I3" s="52"/>
      <c r="J3" s="52"/>
      <c r="K3" s="52"/>
      <c r="L3" s="52"/>
      <c r="M3" s="52"/>
    </row>
    <row r="4" spans="1:42" ht="2.1" customHeight="1">
      <c r="A4" s="47"/>
      <c r="B4" s="47"/>
      <c r="C4" s="47"/>
      <c r="D4" s="47"/>
      <c r="E4" s="47"/>
      <c r="F4" s="48"/>
      <c r="G4" s="48"/>
      <c r="H4" s="48"/>
      <c r="I4" s="48"/>
      <c r="J4" s="48"/>
      <c r="K4" s="47"/>
      <c r="L4" s="47"/>
      <c r="M4" s="47"/>
      <c r="N4" s="47"/>
      <c r="O4" s="47"/>
      <c r="P4" s="47"/>
      <c r="Q4" s="47"/>
      <c r="R4" s="47"/>
      <c r="S4" s="47"/>
      <c r="T4" s="47"/>
    </row>
    <row r="5" spans="1:42"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42" ht="15.9" customHeight="1">
      <c r="A6" s="1224"/>
      <c r="B6" s="1225"/>
      <c r="C6" s="1225"/>
      <c r="D6" s="1226"/>
      <c r="E6" s="27"/>
      <c r="F6" s="28"/>
      <c r="G6" s="67"/>
      <c r="H6" s="67"/>
      <c r="I6" s="71"/>
      <c r="J6" s="86"/>
      <c r="K6" s="86"/>
      <c r="L6" s="87"/>
      <c r="M6" s="87"/>
      <c r="N6" s="70"/>
      <c r="O6" s="70"/>
      <c r="P6" s="340"/>
      <c r="Q6" s="15"/>
      <c r="R6" s="1233"/>
      <c r="S6" s="1234"/>
      <c r="T6" s="16"/>
    </row>
    <row r="7" spans="1:42" ht="15.9" customHeight="1">
      <c r="A7" s="1227"/>
      <c r="B7" s="1228"/>
      <c r="C7" s="1228"/>
      <c r="D7" s="1229"/>
      <c r="E7" s="608"/>
      <c r="F7" s="29"/>
      <c r="G7" s="68"/>
      <c r="H7" s="68"/>
      <c r="I7" s="71"/>
      <c r="J7" s="71"/>
      <c r="K7" s="71"/>
      <c r="L7" s="88"/>
      <c r="M7" s="71"/>
      <c r="N7" s="56"/>
      <c r="O7" s="56"/>
      <c r="P7" s="251"/>
      <c r="Q7" s="14"/>
      <c r="R7" s="1214"/>
      <c r="S7" s="1215"/>
      <c r="T7" s="609"/>
    </row>
    <row r="8" spans="1:42" ht="15.9" customHeight="1">
      <c r="A8" s="1227"/>
      <c r="B8" s="1228"/>
      <c r="C8" s="1228"/>
      <c r="D8" s="1229"/>
      <c r="E8" s="608"/>
      <c r="F8" s="29"/>
      <c r="G8" s="68"/>
      <c r="H8" s="68"/>
      <c r="I8" s="71"/>
      <c r="J8" s="71"/>
      <c r="K8" s="71"/>
      <c r="L8" s="88"/>
      <c r="M8" s="71"/>
      <c r="N8" s="56"/>
      <c r="O8" s="56"/>
      <c r="P8" s="251"/>
      <c r="Q8" s="14"/>
      <c r="R8" s="557"/>
      <c r="S8" s="558"/>
      <c r="T8" s="611"/>
    </row>
    <row r="9" spans="1:42" ht="15.9" customHeight="1">
      <c r="A9" s="1227"/>
      <c r="B9" s="1228"/>
      <c r="C9" s="1228"/>
      <c r="D9" s="1229"/>
      <c r="E9" s="30"/>
      <c r="F9" s="31"/>
      <c r="G9" s="69"/>
      <c r="H9" s="69"/>
      <c r="I9" s="71"/>
      <c r="J9" s="71"/>
      <c r="K9" s="71"/>
      <c r="L9" s="88"/>
      <c r="M9" s="71"/>
      <c r="N9" s="56"/>
      <c r="O9" s="56"/>
      <c r="P9" s="251"/>
      <c r="Q9" s="14"/>
      <c r="R9" s="1214"/>
      <c r="S9" s="1215"/>
      <c r="T9" s="611"/>
    </row>
    <row r="10" spans="1:42" ht="15.9" customHeight="1">
      <c r="A10" s="1227"/>
      <c r="B10" s="1228"/>
      <c r="C10" s="1228"/>
      <c r="D10" s="1229"/>
      <c r="E10" s="32"/>
      <c r="F10" s="33"/>
      <c r="G10" s="517"/>
      <c r="H10" s="517"/>
      <c r="I10" s="793"/>
      <c r="J10" s="1389"/>
      <c r="K10" s="1389"/>
      <c r="L10" s="612"/>
      <c r="M10" s="613"/>
      <c r="N10" s="56"/>
      <c r="O10" s="56"/>
      <c r="P10" s="251"/>
      <c r="Q10" s="14"/>
      <c r="R10" s="1214"/>
      <c r="S10" s="1215"/>
      <c r="T10" s="611"/>
    </row>
    <row r="11" spans="1:42" ht="15.9" customHeight="1">
      <c r="A11" s="1227"/>
      <c r="B11" s="1228"/>
      <c r="C11" s="1228"/>
      <c r="D11" s="1229"/>
      <c r="E11" s="34"/>
      <c r="F11" s="33"/>
      <c r="G11" s="518"/>
      <c r="H11" s="518"/>
      <c r="I11" s="519"/>
      <c r="J11" s="1236"/>
      <c r="K11" s="1236"/>
      <c r="L11" s="89"/>
      <c r="M11" s="82"/>
      <c r="N11" s="56"/>
      <c r="O11" s="56"/>
      <c r="P11" s="251"/>
      <c r="Q11" s="14"/>
      <c r="R11" s="1214"/>
      <c r="S11" s="1215"/>
      <c r="T11" s="611"/>
    </row>
    <row r="12" spans="1:42" ht="15.9" customHeight="1">
      <c r="A12" s="1227"/>
      <c r="B12" s="1228"/>
      <c r="C12" s="1228"/>
      <c r="D12" s="1229"/>
      <c r="E12" s="34"/>
      <c r="F12" s="33"/>
      <c r="G12" s="793"/>
      <c r="H12" s="793"/>
      <c r="I12" s="793"/>
      <c r="J12" s="1236"/>
      <c r="K12" s="1236"/>
      <c r="L12" s="89"/>
      <c r="M12" s="82"/>
      <c r="N12" s="1438"/>
      <c r="O12" s="1438"/>
      <c r="P12" s="794"/>
      <c r="Q12" s="795"/>
      <c r="R12" s="1214"/>
      <c r="S12" s="1215"/>
      <c r="T12" s="611"/>
    </row>
    <row r="13" spans="1:42" ht="15.9" customHeight="1">
      <c r="A13" s="1227"/>
      <c r="B13" s="1228"/>
      <c r="C13" s="1228"/>
      <c r="D13" s="1229"/>
      <c r="E13" s="35"/>
      <c r="F13" s="33"/>
      <c r="G13" s="46"/>
      <c r="H13" s="1216"/>
      <c r="I13" s="1216"/>
      <c r="J13" s="1216"/>
      <c r="K13" s="57"/>
      <c r="L13" s="90"/>
      <c r="M13" s="57"/>
      <c r="N13" s="828"/>
      <c r="O13" s="828"/>
      <c r="P13" s="794"/>
      <c r="Q13" s="795"/>
      <c r="R13" s="1217"/>
      <c r="S13" s="1218"/>
      <c r="T13" s="611"/>
    </row>
    <row r="14" spans="1:42" ht="15.9" customHeight="1">
      <c r="A14" s="1227"/>
      <c r="B14" s="1228"/>
      <c r="C14" s="1228"/>
      <c r="D14" s="1229"/>
      <c r="E14" s="36"/>
      <c r="F14" s="37"/>
      <c r="G14" s="26"/>
      <c r="H14" s="40"/>
      <c r="I14" s="38"/>
      <c r="J14" s="41"/>
      <c r="K14" s="24"/>
      <c r="L14" s="42"/>
      <c r="M14" s="91"/>
      <c r="N14" s="828"/>
      <c r="O14" s="828"/>
      <c r="P14" s="796"/>
      <c r="Q14" s="795"/>
      <c r="R14" s="1214"/>
      <c r="S14" s="1215"/>
      <c r="T14" s="611"/>
    </row>
    <row r="15" spans="1:42" s="5" customFormat="1" ht="15.9" customHeight="1" thickBot="1">
      <c r="A15" s="1230"/>
      <c r="B15" s="1231"/>
      <c r="C15" s="1231"/>
      <c r="D15" s="1232"/>
      <c r="E15" s="1219"/>
      <c r="F15" s="1220"/>
      <c r="G15" s="39"/>
      <c r="H15" s="76"/>
      <c r="I15" s="84"/>
      <c r="J15" s="84"/>
      <c r="K15" s="18"/>
      <c r="L15" s="25"/>
      <c r="M15" s="93"/>
      <c r="N15" s="94"/>
      <c r="O15" s="112"/>
      <c r="P15" s="253"/>
      <c r="R15" s="1221"/>
      <c r="S15" s="1222"/>
      <c r="T15" s="614"/>
      <c r="Y15" s="4"/>
      <c r="Z15" s="4"/>
      <c r="AA15" s="4"/>
      <c r="AB15" s="4"/>
      <c r="AC15" s="4"/>
      <c r="AD15" s="4"/>
      <c r="AE15" s="4"/>
      <c r="AF15" s="4"/>
      <c r="AG15" s="4"/>
      <c r="AH15" s="4"/>
      <c r="AI15" s="4"/>
      <c r="AJ15" s="4"/>
      <c r="AK15" s="4"/>
      <c r="AL15" s="4"/>
      <c r="AM15" s="4"/>
      <c r="AN15" s="4"/>
      <c r="AO15" s="4"/>
      <c r="AP15" s="4"/>
    </row>
    <row r="16" spans="1:42"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c r="Y16" s="4"/>
      <c r="Z16" s="4"/>
      <c r="AA16" s="4"/>
      <c r="AB16" s="4"/>
      <c r="AC16" s="4"/>
      <c r="AD16" s="4"/>
      <c r="AE16" s="4"/>
      <c r="AF16" s="4"/>
      <c r="AG16" s="4"/>
      <c r="AH16" s="4"/>
      <c r="AI16" s="4"/>
      <c r="AJ16" s="4"/>
      <c r="AK16" s="4"/>
      <c r="AL16" s="4"/>
      <c r="AM16" s="4"/>
      <c r="AN16" s="4"/>
      <c r="AO16" s="4"/>
      <c r="AP16" s="4"/>
    </row>
    <row r="17" spans="1:42"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c r="Y17" s="4"/>
      <c r="Z17" s="4"/>
      <c r="AA17" s="4"/>
      <c r="AB17" s="4"/>
      <c r="AC17" s="4"/>
      <c r="AD17" s="4"/>
      <c r="AE17" s="4"/>
      <c r="AF17" s="4"/>
      <c r="AG17" s="4"/>
      <c r="AH17" s="4"/>
      <c r="AI17" s="4"/>
      <c r="AJ17" s="4"/>
      <c r="AK17" s="4"/>
      <c r="AL17" s="4"/>
      <c r="AM17" s="4"/>
      <c r="AN17" s="4"/>
      <c r="AO17" s="4"/>
      <c r="AP17" s="4"/>
    </row>
    <row r="18" spans="1:42" s="13" customFormat="1" ht="19.5"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c r="Y18" s="4"/>
      <c r="Z18" s="4"/>
      <c r="AA18" s="4"/>
      <c r="AB18" s="4"/>
      <c r="AC18" s="4"/>
      <c r="AD18" s="4"/>
      <c r="AE18" s="4"/>
      <c r="AF18" s="4"/>
      <c r="AG18" s="4"/>
      <c r="AH18" s="4"/>
      <c r="AI18" s="4"/>
      <c r="AJ18" s="4"/>
      <c r="AK18" s="4"/>
      <c r="AL18" s="4"/>
      <c r="AM18" s="4"/>
      <c r="AN18" s="4"/>
      <c r="AO18" s="4"/>
      <c r="AP18" s="4"/>
    </row>
    <row r="19" spans="1:42"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615"/>
      <c r="U19" s="126"/>
      <c r="V19" s="95"/>
      <c r="W19" s="95"/>
      <c r="Y19" s="4"/>
      <c r="Z19" s="4"/>
      <c r="AA19" s="4"/>
      <c r="AB19" s="4"/>
      <c r="AC19" s="4"/>
      <c r="AD19" s="4"/>
      <c r="AE19" s="4"/>
      <c r="AF19" s="4"/>
      <c r="AG19" s="4"/>
      <c r="AH19" s="4"/>
      <c r="AI19" s="4"/>
      <c r="AJ19" s="4"/>
      <c r="AK19" s="4"/>
      <c r="AL19" s="4"/>
      <c r="AM19" s="4"/>
      <c r="AN19" s="4"/>
      <c r="AO19" s="4"/>
      <c r="AP19" s="4"/>
    </row>
    <row r="20" spans="1:42" s="5" customFormat="1" ht="20.100000000000001" customHeight="1" outlineLevel="1">
      <c r="A20" s="17"/>
      <c r="B20" s="453"/>
      <c r="C20" s="355"/>
      <c r="D20" s="43"/>
      <c r="E20" s="43"/>
      <c r="F20" s="65"/>
      <c r="G20" s="454"/>
      <c r="H20" s="454"/>
      <c r="I20" s="454"/>
      <c r="J20" s="454"/>
      <c r="K20" s="100"/>
      <c r="L20" s="92"/>
      <c r="M20" s="127"/>
      <c r="N20" s="743"/>
      <c r="O20" s="579"/>
      <c r="P20" s="245"/>
      <c r="Q20" s="257"/>
      <c r="R20" s="257"/>
      <c r="S20" s="257"/>
      <c r="T20" s="129"/>
      <c r="U20" s="128"/>
      <c r="V20" s="96"/>
      <c r="W20" s="97"/>
      <c r="Y20" s="4"/>
      <c r="Z20" s="4"/>
      <c r="AA20" s="4"/>
      <c r="AB20" s="4"/>
      <c r="AC20" s="4"/>
      <c r="AD20" s="4"/>
      <c r="AE20" s="4"/>
      <c r="AF20" s="4"/>
      <c r="AG20" s="4"/>
      <c r="AH20" s="4"/>
      <c r="AI20" s="4"/>
      <c r="AJ20" s="4"/>
      <c r="AK20" s="4"/>
      <c r="AL20" s="4"/>
      <c r="AM20" s="4"/>
      <c r="AN20" s="4"/>
      <c r="AO20" s="4"/>
      <c r="AP20" s="4"/>
    </row>
    <row r="21" spans="1:42" s="5" customFormat="1" ht="20.100000000000001" customHeight="1" outlineLevel="1">
      <c r="A21" s="17"/>
      <c r="B21" s="354"/>
      <c r="C21" s="355"/>
      <c r="D21" s="43"/>
      <c r="E21" s="43"/>
      <c r="F21" s="65"/>
      <c r="G21" s="359"/>
      <c r="H21" s="359"/>
      <c r="I21" s="359"/>
      <c r="J21" s="359"/>
      <c r="K21" s="100"/>
      <c r="L21" s="92"/>
      <c r="M21" s="127"/>
      <c r="N21" s="743"/>
      <c r="O21" s="579"/>
      <c r="P21" s="245"/>
      <c r="Q21" s="257"/>
      <c r="R21" s="257"/>
      <c r="S21" s="257"/>
      <c r="T21" s="129"/>
      <c r="U21" s="128"/>
      <c r="V21" s="96"/>
      <c r="W21" s="97"/>
      <c r="Y21" s="4"/>
      <c r="Z21" s="4"/>
      <c r="AA21" s="4"/>
      <c r="AB21" s="4"/>
      <c r="AC21" s="4"/>
      <c r="AD21" s="4"/>
      <c r="AE21" s="4"/>
      <c r="AF21" s="4"/>
      <c r="AG21" s="4"/>
      <c r="AH21" s="4"/>
      <c r="AI21" s="4"/>
      <c r="AJ21" s="4"/>
      <c r="AK21" s="4"/>
      <c r="AL21" s="4"/>
      <c r="AM21" s="4"/>
      <c r="AN21" s="4"/>
      <c r="AO21" s="4"/>
      <c r="AP21" s="4"/>
    </row>
    <row r="22" spans="1:42" s="5" customFormat="1" ht="20.100000000000001" customHeight="1" outlineLevel="1">
      <c r="A22" s="17"/>
      <c r="B22" s="354"/>
      <c r="C22" s="355"/>
      <c r="D22" s="43"/>
      <c r="E22" s="43"/>
      <c r="F22" s="65"/>
      <c r="G22" s="359"/>
      <c r="H22" s="359"/>
      <c r="I22" s="359"/>
      <c r="J22" s="359"/>
      <c r="K22" s="100"/>
      <c r="L22" s="92"/>
      <c r="M22" s="127"/>
      <c r="N22" s="743"/>
      <c r="O22" s="579"/>
      <c r="P22" s="245"/>
      <c r="Q22" s="257"/>
      <c r="R22" s="257"/>
      <c r="S22" s="257"/>
      <c r="T22" s="129"/>
      <c r="U22" s="128"/>
      <c r="V22" s="96"/>
      <c r="W22" s="97"/>
      <c r="Y22" s="4"/>
      <c r="Z22" s="4"/>
      <c r="AA22" s="4"/>
      <c r="AB22" s="4"/>
      <c r="AC22" s="4"/>
      <c r="AD22" s="4"/>
      <c r="AE22" s="4"/>
      <c r="AF22" s="4"/>
      <c r="AG22" s="4"/>
      <c r="AH22" s="4"/>
      <c r="AI22" s="4"/>
      <c r="AJ22" s="4"/>
      <c r="AK22" s="4"/>
      <c r="AL22" s="4"/>
      <c r="AM22" s="4"/>
      <c r="AN22" s="4"/>
      <c r="AO22" s="4"/>
      <c r="AP22" s="4"/>
    </row>
    <row r="23" spans="1:42" s="5" customFormat="1" ht="20.100000000000001" customHeight="1" outlineLevel="1">
      <c r="A23" s="17"/>
      <c r="B23" s="354"/>
      <c r="C23" s="355"/>
      <c r="D23" s="43"/>
      <c r="E23" s="43"/>
      <c r="F23" s="65"/>
      <c r="G23" s="359"/>
      <c r="H23" s="359"/>
      <c r="I23" s="359"/>
      <c r="J23" s="359"/>
      <c r="K23" s="100"/>
      <c r="L23" s="92"/>
      <c r="M23" s="127"/>
      <c r="N23" s="743"/>
      <c r="O23" s="579"/>
      <c r="P23" s="245"/>
      <c r="Q23" s="257"/>
      <c r="R23" s="257"/>
      <c r="S23" s="257"/>
      <c r="T23" s="129"/>
      <c r="U23" s="128"/>
      <c r="V23" s="96"/>
      <c r="W23" s="97"/>
      <c r="Y23" s="4"/>
      <c r="Z23" s="4"/>
      <c r="AA23" s="4"/>
      <c r="AB23" s="4"/>
      <c r="AC23" s="4"/>
      <c r="AD23" s="4"/>
      <c r="AE23" s="4"/>
      <c r="AF23" s="4"/>
      <c r="AG23" s="4"/>
      <c r="AH23" s="4"/>
      <c r="AI23" s="4"/>
      <c r="AJ23" s="4"/>
      <c r="AK23" s="4"/>
      <c r="AL23" s="4"/>
      <c r="AM23" s="4"/>
      <c r="AN23" s="4"/>
      <c r="AO23" s="4"/>
      <c r="AP23" s="4"/>
    </row>
    <row r="24" spans="1:42" s="5" customFormat="1" ht="20.100000000000001" customHeight="1" outlineLevel="1">
      <c r="A24" s="17"/>
      <c r="B24" s="354"/>
      <c r="C24" s="355"/>
      <c r="D24" s="43"/>
      <c r="E24" s="43"/>
      <c r="F24" s="65"/>
      <c r="G24" s="359"/>
      <c r="H24" s="359"/>
      <c r="I24" s="359"/>
      <c r="J24" s="801"/>
      <c r="K24" s="100"/>
      <c r="L24" s="92"/>
      <c r="M24" s="127"/>
      <c r="N24" s="743"/>
      <c r="O24" s="579"/>
      <c r="P24" s="245"/>
      <c r="Q24" s="257"/>
      <c r="R24" s="257"/>
      <c r="S24" s="257"/>
      <c r="T24" s="129"/>
      <c r="U24" s="128"/>
      <c r="V24" s="96"/>
      <c r="W24" s="97"/>
      <c r="Y24" s="4"/>
      <c r="Z24" s="4"/>
      <c r="AA24" s="4"/>
      <c r="AB24" s="4"/>
      <c r="AC24" s="4"/>
      <c r="AD24" s="4"/>
      <c r="AE24" s="4"/>
      <c r="AF24" s="4"/>
      <c r="AG24" s="4"/>
      <c r="AH24" s="4"/>
      <c r="AI24" s="4"/>
      <c r="AJ24" s="4"/>
      <c r="AK24" s="4"/>
      <c r="AL24" s="4"/>
      <c r="AM24" s="4"/>
      <c r="AN24" s="4"/>
      <c r="AO24" s="4"/>
      <c r="AP24" s="4"/>
    </row>
    <row r="25" spans="1:42" s="5" customFormat="1" ht="20.100000000000001" customHeight="1" outlineLevel="1">
      <c r="A25" s="17"/>
      <c r="B25" s="354"/>
      <c r="C25" s="355"/>
      <c r="D25" s="43"/>
      <c r="E25" s="43"/>
      <c r="F25" s="65"/>
      <c r="G25" s="359"/>
      <c r="H25" s="359"/>
      <c r="I25" s="359"/>
      <c r="J25" s="801"/>
      <c r="K25" s="100"/>
      <c r="L25" s="92"/>
      <c r="M25" s="127"/>
      <c r="N25" s="743"/>
      <c r="O25" s="579"/>
      <c r="P25" s="245"/>
      <c r="Q25" s="257"/>
      <c r="R25" s="257"/>
      <c r="S25" s="257"/>
      <c r="T25" s="129"/>
      <c r="U25" s="128"/>
      <c r="V25" s="96"/>
      <c r="W25" s="97"/>
      <c r="Y25" s="4"/>
      <c r="Z25" s="4"/>
      <c r="AA25" s="4"/>
      <c r="AB25" s="4"/>
      <c r="AC25" s="4"/>
      <c r="AD25" s="4"/>
      <c r="AE25" s="4"/>
      <c r="AF25" s="4"/>
      <c r="AG25" s="4"/>
      <c r="AH25" s="4"/>
      <c r="AI25" s="4"/>
      <c r="AJ25" s="4"/>
      <c r="AK25" s="4"/>
      <c r="AL25" s="4"/>
      <c r="AM25" s="4"/>
      <c r="AN25" s="4"/>
      <c r="AO25" s="4"/>
      <c r="AP25" s="4"/>
    </row>
    <row r="26" spans="1:42" s="5" customFormat="1" ht="20.100000000000001" customHeight="1" outlineLevel="1">
      <c r="A26" s="17"/>
      <c r="B26" s="354"/>
      <c r="C26" s="355"/>
      <c r="D26" s="43"/>
      <c r="E26" s="43"/>
      <c r="F26" s="65"/>
      <c r="G26" s="355"/>
      <c r="H26" s="355"/>
      <c r="I26" s="355"/>
      <c r="J26" s="801"/>
      <c r="K26" s="100"/>
      <c r="L26" s="92"/>
      <c r="M26" s="127"/>
      <c r="N26" s="743"/>
      <c r="O26" s="579"/>
      <c r="P26" s="245"/>
      <c r="Q26" s="257"/>
      <c r="R26" s="257"/>
      <c r="S26" s="257"/>
      <c r="T26" s="129"/>
      <c r="U26" s="128"/>
      <c r="V26" s="96"/>
      <c r="W26" s="97"/>
      <c r="Y26" s="4"/>
      <c r="Z26" s="4"/>
      <c r="AA26" s="4"/>
      <c r="AB26" s="4"/>
      <c r="AC26" s="4"/>
      <c r="AD26" s="4"/>
      <c r="AE26" s="4"/>
      <c r="AF26" s="4"/>
      <c r="AG26" s="4"/>
      <c r="AH26" s="4"/>
      <c r="AI26" s="4"/>
      <c r="AJ26" s="4"/>
      <c r="AK26" s="4"/>
      <c r="AL26" s="4"/>
      <c r="AM26" s="4"/>
      <c r="AN26" s="4"/>
      <c r="AO26" s="4"/>
      <c r="AP26" s="4"/>
    </row>
    <row r="27" spans="1:42" s="5" customFormat="1" ht="20.100000000000001" customHeight="1" outlineLevel="1">
      <c r="A27" s="17"/>
      <c r="B27" s="354"/>
      <c r="C27" s="355"/>
      <c r="D27" s="43"/>
      <c r="E27" s="43"/>
      <c r="F27" s="65"/>
      <c r="G27" s="359"/>
      <c r="H27" s="802"/>
      <c r="I27" s="802"/>
      <c r="J27" s="801"/>
      <c r="K27" s="100"/>
      <c r="L27" s="92"/>
      <c r="M27" s="127"/>
      <c r="N27" s="743"/>
      <c r="O27" s="579"/>
      <c r="P27" s="245"/>
      <c r="Q27" s="257"/>
      <c r="R27" s="257"/>
      <c r="S27" s="257"/>
      <c r="T27" s="129"/>
      <c r="U27" s="128"/>
      <c r="V27" s="96"/>
      <c r="W27" s="97"/>
      <c r="Y27" s="4"/>
      <c r="Z27" s="4"/>
      <c r="AA27" s="4"/>
      <c r="AB27" s="4"/>
      <c r="AC27" s="4"/>
      <c r="AD27" s="4"/>
      <c r="AE27" s="4"/>
      <c r="AF27" s="4"/>
      <c r="AG27" s="4"/>
      <c r="AH27" s="4"/>
      <c r="AI27" s="4"/>
      <c r="AJ27" s="4"/>
      <c r="AK27" s="4"/>
      <c r="AL27" s="4"/>
      <c r="AM27" s="4"/>
      <c r="AN27" s="4"/>
      <c r="AO27" s="4"/>
      <c r="AP27" s="4"/>
    </row>
    <row r="28" spans="1:42" s="5" customFormat="1" ht="20.100000000000001" customHeight="1" outlineLevel="1">
      <c r="A28" s="17"/>
      <c r="B28" s="354"/>
      <c r="C28" s="355"/>
      <c r="D28" s="43"/>
      <c r="E28" s="43"/>
      <c r="F28" s="65"/>
      <c r="G28" s="359"/>
      <c r="H28" s="802"/>
      <c r="I28" s="802"/>
      <c r="J28" s="801"/>
      <c r="K28" s="100"/>
      <c r="L28" s="92"/>
      <c r="M28" s="127"/>
      <c r="N28" s="743"/>
      <c r="O28" s="579"/>
      <c r="P28" s="245"/>
      <c r="Q28" s="257"/>
      <c r="R28" s="257"/>
      <c r="S28" s="257"/>
      <c r="T28" s="129"/>
      <c r="U28" s="128"/>
      <c r="V28" s="96"/>
      <c r="W28" s="97"/>
      <c r="Y28" s="4"/>
      <c r="Z28" s="4"/>
      <c r="AA28" s="4"/>
      <c r="AB28" s="4"/>
      <c r="AC28" s="4"/>
      <c r="AD28" s="4"/>
      <c r="AE28" s="4"/>
      <c r="AF28" s="4"/>
      <c r="AG28" s="4"/>
      <c r="AH28" s="4"/>
      <c r="AI28" s="4"/>
      <c r="AJ28" s="4"/>
      <c r="AK28" s="4"/>
      <c r="AL28" s="4"/>
      <c r="AM28" s="4"/>
      <c r="AN28" s="4"/>
      <c r="AO28" s="4"/>
      <c r="AP28" s="4"/>
    </row>
    <row r="29" spans="1:42" s="5" customFormat="1" ht="20.100000000000001" customHeight="1" outlineLevel="1">
      <c r="A29" s="17"/>
      <c r="B29" s="354"/>
      <c r="C29" s="355"/>
      <c r="D29" s="43"/>
      <c r="E29" s="43"/>
      <c r="F29" s="65"/>
      <c r="G29" s="359"/>
      <c r="H29" s="802"/>
      <c r="I29" s="802"/>
      <c r="J29" s="801"/>
      <c r="K29" s="100"/>
      <c r="L29" s="92"/>
      <c r="M29" s="127"/>
      <c r="N29" s="743"/>
      <c r="O29" s="579"/>
      <c r="P29" s="245"/>
      <c r="Q29" s="257"/>
      <c r="R29" s="257"/>
      <c r="S29" s="257"/>
      <c r="T29" s="129"/>
      <c r="U29" s="128"/>
      <c r="V29" s="96"/>
      <c r="W29" s="97"/>
      <c r="Y29" s="4"/>
      <c r="Z29" s="4"/>
      <c r="AA29" s="4"/>
      <c r="AB29" s="4"/>
      <c r="AC29" s="4"/>
      <c r="AD29" s="4"/>
      <c r="AE29" s="4"/>
      <c r="AF29" s="4"/>
      <c r="AG29" s="4"/>
      <c r="AH29" s="4"/>
      <c r="AI29" s="4"/>
      <c r="AJ29" s="4"/>
      <c r="AK29" s="4"/>
      <c r="AL29" s="4"/>
      <c r="AM29" s="4"/>
      <c r="AN29" s="4"/>
      <c r="AO29" s="4"/>
      <c r="AP29" s="4"/>
    </row>
    <row r="30" spans="1:42" s="5" customFormat="1" ht="20.100000000000001" customHeight="1" outlineLevel="1">
      <c r="A30" s="17"/>
      <c r="B30" s="354"/>
      <c r="C30" s="355"/>
      <c r="D30" s="43"/>
      <c r="E30" s="43"/>
      <c r="F30" s="65"/>
      <c r="G30" s="359"/>
      <c r="H30" s="802"/>
      <c r="I30" s="802"/>
      <c r="J30" s="801"/>
      <c r="K30" s="100"/>
      <c r="L30" s="92"/>
      <c r="M30" s="127"/>
      <c r="N30" s="743"/>
      <c r="O30" s="579"/>
      <c r="P30" s="245"/>
      <c r="Q30" s="257"/>
      <c r="R30" s="257"/>
      <c r="S30" s="257"/>
      <c r="T30" s="129"/>
      <c r="U30" s="128"/>
      <c r="V30" s="96"/>
      <c r="W30" s="97"/>
      <c r="Y30" s="4"/>
      <c r="Z30" s="4"/>
      <c r="AA30" s="4"/>
      <c r="AB30" s="4"/>
      <c r="AC30" s="4"/>
      <c r="AD30" s="4"/>
      <c r="AE30" s="4"/>
      <c r="AF30" s="4"/>
      <c r="AG30" s="4"/>
      <c r="AH30" s="4"/>
      <c r="AI30" s="4"/>
      <c r="AJ30" s="4"/>
      <c r="AK30" s="4"/>
      <c r="AL30" s="4"/>
      <c r="AM30" s="4"/>
      <c r="AN30" s="4"/>
      <c r="AO30" s="4"/>
      <c r="AP30" s="4"/>
    </row>
    <row r="31" spans="1:42" s="5" customFormat="1" ht="20.100000000000001" customHeight="1" outlineLevel="1">
      <c r="A31" s="17"/>
      <c r="B31" s="354"/>
      <c r="C31" s="355"/>
      <c r="D31" s="43"/>
      <c r="E31" s="43"/>
      <c r="F31" s="65"/>
      <c r="G31" s="359"/>
      <c r="H31" s="802"/>
      <c r="I31" s="802"/>
      <c r="J31" s="801"/>
      <c r="K31" s="100"/>
      <c r="L31" s="92"/>
      <c r="M31" s="127"/>
      <c r="N31" s="743"/>
      <c r="O31" s="579"/>
      <c r="P31" s="245"/>
      <c r="Q31" s="257"/>
      <c r="R31" s="257"/>
      <c r="S31" s="257"/>
      <c r="T31" s="129"/>
      <c r="U31" s="128"/>
      <c r="V31" s="96"/>
      <c r="W31" s="97"/>
      <c r="Y31" s="4"/>
      <c r="Z31" s="4"/>
      <c r="AA31" s="4"/>
      <c r="AB31" s="4"/>
      <c r="AC31" s="4"/>
      <c r="AD31" s="4"/>
      <c r="AE31" s="4"/>
      <c r="AF31" s="4"/>
      <c r="AG31" s="4"/>
      <c r="AH31" s="4"/>
      <c r="AI31" s="4"/>
      <c r="AJ31" s="4"/>
      <c r="AK31" s="4"/>
      <c r="AL31" s="4"/>
      <c r="AM31" s="4"/>
      <c r="AN31" s="4"/>
      <c r="AO31" s="4"/>
      <c r="AP31" s="4"/>
    </row>
    <row r="32" spans="1:42" s="5" customFormat="1" ht="20.100000000000001" customHeight="1" outlineLevel="1">
      <c r="A32" s="17"/>
      <c r="B32" s="354"/>
      <c r="C32" s="355"/>
      <c r="D32" s="43"/>
      <c r="E32" s="43"/>
      <c r="F32" s="65"/>
      <c r="G32" s="359"/>
      <c r="H32" s="802"/>
      <c r="I32" s="802"/>
      <c r="J32" s="801"/>
      <c r="K32" s="100"/>
      <c r="L32" s="92"/>
      <c r="M32" s="127"/>
      <c r="N32" s="743"/>
      <c r="O32" s="579"/>
      <c r="P32" s="245"/>
      <c r="Q32" s="257"/>
      <c r="R32" s="257"/>
      <c r="S32" s="257"/>
      <c r="T32" s="129"/>
      <c r="U32" s="128"/>
      <c r="V32" s="96"/>
      <c r="W32" s="97"/>
      <c r="Y32" s="4"/>
      <c r="Z32" s="4"/>
      <c r="AA32" s="4"/>
      <c r="AB32" s="4"/>
      <c r="AC32" s="4"/>
      <c r="AD32" s="4"/>
      <c r="AE32" s="4"/>
      <c r="AF32" s="4"/>
      <c r="AG32" s="4"/>
      <c r="AH32" s="4"/>
      <c r="AI32" s="4"/>
      <c r="AJ32" s="4"/>
      <c r="AK32" s="4"/>
      <c r="AL32" s="4"/>
      <c r="AM32" s="4"/>
      <c r="AN32" s="4"/>
      <c r="AO32" s="4"/>
      <c r="AP32" s="4"/>
    </row>
    <row r="33" spans="1:42" s="5" customFormat="1" ht="20.100000000000001" customHeight="1" outlineLevel="1">
      <c r="A33" s="17"/>
      <c r="B33" s="354"/>
      <c r="C33" s="355"/>
      <c r="D33" s="43"/>
      <c r="E33" s="43"/>
      <c r="F33" s="65"/>
      <c r="G33" s="359"/>
      <c r="H33" s="802"/>
      <c r="I33" s="802"/>
      <c r="J33" s="801"/>
      <c r="K33" s="100"/>
      <c r="L33" s="92"/>
      <c r="M33" s="127"/>
      <c r="N33" s="743"/>
      <c r="O33" s="579"/>
      <c r="P33" s="245"/>
      <c r="Q33" s="257"/>
      <c r="R33" s="257"/>
      <c r="S33" s="257"/>
      <c r="T33" s="129"/>
      <c r="U33" s="128"/>
      <c r="V33" s="96"/>
      <c r="W33" s="97"/>
      <c r="Y33" s="4"/>
      <c r="Z33" s="4"/>
      <c r="AA33" s="4"/>
      <c r="AB33" s="4"/>
      <c r="AC33" s="4"/>
      <c r="AD33" s="4"/>
      <c r="AE33" s="4"/>
      <c r="AF33" s="4"/>
      <c r="AG33" s="4"/>
      <c r="AH33" s="4"/>
      <c r="AI33" s="4"/>
      <c r="AJ33" s="4"/>
      <c r="AK33" s="4"/>
      <c r="AL33" s="4"/>
      <c r="AM33" s="4"/>
      <c r="AN33" s="4"/>
      <c r="AO33" s="4"/>
      <c r="AP33" s="4"/>
    </row>
    <row r="34" spans="1:42" s="5" customFormat="1" ht="20.100000000000001" customHeight="1" outlineLevel="1">
      <c r="A34" s="17"/>
      <c r="B34" s="354"/>
      <c r="C34" s="355"/>
      <c r="D34" s="43"/>
      <c r="E34" s="43"/>
      <c r="F34" s="65"/>
      <c r="G34" s="359"/>
      <c r="H34" s="802"/>
      <c r="I34" s="802"/>
      <c r="J34" s="801"/>
      <c r="K34" s="100"/>
      <c r="L34" s="92"/>
      <c r="M34" s="127"/>
      <c r="N34" s="743"/>
      <c r="O34" s="579"/>
      <c r="P34" s="245"/>
      <c r="Q34" s="257"/>
      <c r="R34" s="257"/>
      <c r="S34" s="257"/>
      <c r="T34" s="129"/>
      <c r="U34" s="128"/>
      <c r="V34" s="96"/>
      <c r="W34" s="97"/>
      <c r="Y34" s="4"/>
      <c r="Z34" s="4"/>
      <c r="AA34" s="4"/>
      <c r="AB34" s="4"/>
      <c r="AC34" s="4"/>
      <c r="AD34" s="4"/>
      <c r="AE34" s="4"/>
      <c r="AF34" s="4"/>
      <c r="AG34" s="4"/>
      <c r="AH34" s="4"/>
      <c r="AI34" s="4"/>
      <c r="AJ34" s="4"/>
      <c r="AK34" s="4"/>
      <c r="AL34" s="4"/>
      <c r="AM34" s="4"/>
      <c r="AN34" s="4"/>
      <c r="AO34" s="4"/>
      <c r="AP34" s="4"/>
    </row>
    <row r="35" spans="1:42" s="5" customFormat="1" ht="20.100000000000001" customHeight="1" outlineLevel="1">
      <c r="A35" s="17"/>
      <c r="B35" s="354"/>
      <c r="C35" s="355"/>
      <c r="D35" s="43"/>
      <c r="E35" s="43"/>
      <c r="F35" s="65"/>
      <c r="G35" s="359"/>
      <c r="H35" s="802"/>
      <c r="I35" s="802"/>
      <c r="J35" s="801"/>
      <c r="K35" s="100"/>
      <c r="L35" s="92"/>
      <c r="M35" s="127"/>
      <c r="N35" s="831"/>
      <c r="O35" s="744"/>
      <c r="P35" s="245"/>
      <c r="Q35" s="245"/>
      <c r="R35" s="245"/>
      <c r="S35" s="245"/>
      <c r="T35" s="129"/>
      <c r="U35" s="128"/>
      <c r="V35" s="96"/>
      <c r="W35" s="97"/>
      <c r="Y35" s="4"/>
      <c r="Z35" s="4"/>
      <c r="AA35" s="4"/>
      <c r="AB35" s="4"/>
      <c r="AC35" s="4"/>
      <c r="AD35" s="4"/>
      <c r="AE35" s="4"/>
      <c r="AF35" s="4"/>
      <c r="AG35" s="4"/>
      <c r="AH35" s="4"/>
      <c r="AI35" s="4"/>
      <c r="AJ35" s="4"/>
      <c r="AK35" s="4"/>
      <c r="AL35" s="4"/>
      <c r="AM35" s="4"/>
      <c r="AN35" s="4"/>
      <c r="AO35" s="4"/>
      <c r="AP35" s="4"/>
    </row>
    <row r="36" spans="1:42" s="5" customFormat="1" ht="20.100000000000001" customHeight="1" outlineLevel="1">
      <c r="A36" s="17"/>
      <c r="B36" s="354"/>
      <c r="C36" s="355"/>
      <c r="D36" s="43"/>
      <c r="E36" s="43"/>
      <c r="F36" s="65"/>
      <c r="G36" s="359"/>
      <c r="H36" s="802"/>
      <c r="I36" s="802"/>
      <c r="J36" s="801"/>
      <c r="K36" s="100"/>
      <c r="L36" s="92"/>
      <c r="M36" s="127"/>
      <c r="N36" s="831"/>
      <c r="O36" s="744"/>
      <c r="P36" s="245"/>
      <c r="Q36" s="245"/>
      <c r="R36" s="245"/>
      <c r="S36" s="245"/>
      <c r="T36" s="129"/>
      <c r="U36" s="128"/>
      <c r="V36" s="96"/>
      <c r="W36" s="97"/>
      <c r="Y36" s="4"/>
      <c r="Z36" s="4"/>
      <c r="AA36" s="4"/>
      <c r="AB36" s="4"/>
      <c r="AC36" s="4"/>
      <c r="AD36" s="4"/>
      <c r="AE36" s="4"/>
      <c r="AF36" s="4"/>
      <c r="AG36" s="4"/>
      <c r="AH36" s="4"/>
      <c r="AI36" s="4"/>
      <c r="AJ36" s="4"/>
      <c r="AK36" s="4"/>
      <c r="AL36" s="4"/>
      <c r="AM36" s="4"/>
      <c r="AN36" s="4"/>
      <c r="AO36" s="4"/>
      <c r="AP36" s="4"/>
    </row>
    <row r="37" spans="1:42" s="5" customFormat="1" ht="20.100000000000001" customHeight="1" outlineLevel="1">
      <c r="A37" s="17"/>
      <c r="B37" s="354"/>
      <c r="C37" s="355"/>
      <c r="D37" s="43"/>
      <c r="E37" s="43"/>
      <c r="F37" s="65"/>
      <c r="G37" s="359"/>
      <c r="H37" s="802"/>
      <c r="I37" s="802"/>
      <c r="J37" s="801"/>
      <c r="K37" s="100"/>
      <c r="L37" s="92"/>
      <c r="M37" s="127"/>
      <c r="N37" s="831"/>
      <c r="O37" s="744"/>
      <c r="P37" s="245"/>
      <c r="Q37" s="245"/>
      <c r="R37" s="245"/>
      <c r="S37" s="245"/>
      <c r="T37" s="129"/>
      <c r="U37" s="128"/>
      <c r="V37" s="96"/>
      <c r="W37" s="97"/>
      <c r="Y37" s="4"/>
      <c r="Z37" s="4"/>
      <c r="AA37" s="4"/>
      <c r="AB37" s="4"/>
      <c r="AC37" s="4"/>
      <c r="AD37" s="4"/>
      <c r="AE37" s="4"/>
      <c r="AF37" s="4"/>
      <c r="AG37" s="4"/>
      <c r="AH37" s="4"/>
      <c r="AI37" s="4"/>
      <c r="AJ37" s="4"/>
      <c r="AK37" s="4"/>
      <c r="AL37" s="4"/>
      <c r="AM37" s="4"/>
      <c r="AN37" s="4"/>
      <c r="AO37" s="4"/>
      <c r="AP37" s="4"/>
    </row>
    <row r="38" spans="1:42" s="5" customFormat="1" ht="20.100000000000001" customHeight="1" outlineLevel="1">
      <c r="A38" s="17"/>
      <c r="B38" s="354"/>
      <c r="C38" s="355"/>
      <c r="D38" s="43"/>
      <c r="E38" s="43"/>
      <c r="F38" s="65"/>
      <c r="G38" s="359"/>
      <c r="H38" s="802"/>
      <c r="I38" s="802"/>
      <c r="J38" s="801"/>
      <c r="K38" s="100"/>
      <c r="L38" s="92"/>
      <c r="M38" s="127"/>
      <c r="N38" s="831"/>
      <c r="O38" s="744"/>
      <c r="P38" s="245"/>
      <c r="Q38" s="245"/>
      <c r="R38" s="245"/>
      <c r="S38" s="245"/>
      <c r="T38" s="129"/>
      <c r="U38" s="128"/>
      <c r="V38" s="96"/>
      <c r="W38" s="97"/>
      <c r="Y38" s="4"/>
      <c r="Z38" s="4"/>
      <c r="AA38" s="4"/>
      <c r="AB38" s="4"/>
      <c r="AC38" s="4"/>
      <c r="AD38" s="4"/>
      <c r="AE38" s="4"/>
      <c r="AF38" s="4"/>
      <c r="AG38" s="4"/>
      <c r="AH38" s="4"/>
      <c r="AI38" s="4"/>
      <c r="AJ38" s="4"/>
      <c r="AK38" s="4"/>
      <c r="AL38" s="4"/>
      <c r="AM38" s="4"/>
      <c r="AN38" s="4"/>
      <c r="AO38" s="4"/>
      <c r="AP38" s="4"/>
    </row>
    <row r="39" spans="1:42" s="5" customFormat="1" ht="20.100000000000001" customHeight="1" outlineLevel="1">
      <c r="A39" s="17"/>
      <c r="B39" s="354"/>
      <c r="C39" s="355"/>
      <c r="D39" s="43"/>
      <c r="E39" s="43"/>
      <c r="F39" s="65"/>
      <c r="G39" s="359"/>
      <c r="H39" s="802"/>
      <c r="I39" s="802"/>
      <c r="J39" s="801"/>
      <c r="K39" s="100"/>
      <c r="L39" s="92"/>
      <c r="M39" s="127"/>
      <c r="N39" s="831"/>
      <c r="O39" s="744"/>
      <c r="P39" s="245"/>
      <c r="Q39" s="245"/>
      <c r="R39" s="245"/>
      <c r="S39" s="245"/>
      <c r="T39" s="129"/>
      <c r="U39" s="128"/>
      <c r="V39" s="96"/>
      <c r="W39" s="97"/>
      <c r="Y39" s="4"/>
      <c r="Z39" s="4"/>
      <c r="AA39" s="4"/>
      <c r="AB39" s="4"/>
      <c r="AC39" s="4"/>
      <c r="AD39" s="4"/>
      <c r="AE39" s="4"/>
      <c r="AF39" s="4"/>
      <c r="AG39" s="4"/>
      <c r="AH39" s="4"/>
      <c r="AI39" s="4"/>
      <c r="AJ39" s="4"/>
      <c r="AK39" s="4"/>
      <c r="AL39" s="4"/>
      <c r="AM39" s="4"/>
      <c r="AN39" s="4"/>
      <c r="AO39" s="4"/>
      <c r="AP39" s="4"/>
    </row>
    <row r="40" spans="1:42" s="5" customFormat="1" ht="20.100000000000001" customHeight="1" outlineLevel="1">
      <c r="A40" s="17"/>
      <c r="B40" s="354"/>
      <c r="C40" s="355"/>
      <c r="D40" s="43"/>
      <c r="E40" s="43"/>
      <c r="F40" s="65"/>
      <c r="G40" s="359"/>
      <c r="H40" s="802"/>
      <c r="I40" s="802"/>
      <c r="J40" s="801"/>
      <c r="K40" s="100"/>
      <c r="L40" s="92"/>
      <c r="M40" s="127"/>
      <c r="N40" s="831"/>
      <c r="O40" s="744"/>
      <c r="P40" s="245"/>
      <c r="Q40" s="245"/>
      <c r="R40" s="245"/>
      <c r="S40" s="245"/>
      <c r="T40" s="129"/>
      <c r="U40" s="128"/>
      <c r="V40" s="96"/>
      <c r="W40" s="97"/>
      <c r="Y40" s="4"/>
      <c r="Z40" s="4"/>
      <c r="AA40" s="4"/>
      <c r="AB40" s="4"/>
      <c r="AC40" s="4"/>
      <c r="AD40" s="4"/>
      <c r="AE40" s="4"/>
      <c r="AF40" s="4"/>
      <c r="AG40" s="4"/>
      <c r="AH40" s="4"/>
      <c r="AI40" s="4"/>
      <c r="AJ40" s="4"/>
      <c r="AK40" s="4"/>
      <c r="AL40" s="4"/>
      <c r="AM40" s="4"/>
      <c r="AN40" s="4"/>
      <c r="AO40" s="4"/>
      <c r="AP40" s="4"/>
    </row>
    <row r="41" spans="1:42" s="5" customFormat="1" ht="20.100000000000001" customHeight="1" outlineLevel="1">
      <c r="A41" s="17"/>
      <c r="B41" s="354"/>
      <c r="C41" s="355"/>
      <c r="D41" s="43"/>
      <c r="E41" s="43"/>
      <c r="F41" s="65"/>
      <c r="G41" s="359"/>
      <c r="H41" s="802"/>
      <c r="I41" s="802"/>
      <c r="J41" s="801"/>
      <c r="K41" s="100"/>
      <c r="L41" s="92"/>
      <c r="M41" s="127"/>
      <c r="N41" s="831"/>
      <c r="O41" s="744"/>
      <c r="P41" s="245"/>
      <c r="Q41" s="245"/>
      <c r="R41" s="245"/>
      <c r="S41" s="245"/>
      <c r="T41" s="129"/>
      <c r="U41" s="128"/>
      <c r="V41" s="96"/>
      <c r="W41" s="97"/>
      <c r="Y41" s="4"/>
      <c r="Z41" s="4"/>
      <c r="AA41" s="4"/>
      <c r="AB41" s="4"/>
      <c r="AC41" s="4"/>
      <c r="AD41" s="4"/>
      <c r="AE41" s="4"/>
      <c r="AF41" s="4"/>
      <c r="AG41" s="4"/>
      <c r="AH41" s="4"/>
      <c r="AI41" s="4"/>
      <c r="AJ41" s="4"/>
      <c r="AK41" s="4"/>
      <c r="AL41" s="4"/>
      <c r="AM41" s="4"/>
      <c r="AN41" s="4"/>
      <c r="AO41" s="4"/>
      <c r="AP41" s="4"/>
    </row>
    <row r="42" spans="1:42" s="5" customFormat="1" ht="20.100000000000001" customHeight="1" outlineLevel="1">
      <c r="A42" s="17"/>
      <c r="B42" s="354"/>
      <c r="C42" s="355"/>
      <c r="D42" s="43"/>
      <c r="E42" s="43"/>
      <c r="F42" s="65"/>
      <c r="G42" s="359"/>
      <c r="H42" s="802"/>
      <c r="I42" s="802"/>
      <c r="J42" s="801"/>
      <c r="K42" s="100"/>
      <c r="L42" s="92"/>
      <c r="M42" s="127"/>
      <c r="N42" s="831"/>
      <c r="O42" s="744"/>
      <c r="P42" s="245"/>
      <c r="Q42" s="245"/>
      <c r="R42" s="245"/>
      <c r="S42" s="245"/>
      <c r="T42" s="129"/>
      <c r="U42" s="128"/>
      <c r="V42" s="96"/>
      <c r="W42" s="97"/>
      <c r="Y42" s="4"/>
      <c r="Z42" s="4"/>
      <c r="AA42" s="4"/>
      <c r="AB42" s="4"/>
      <c r="AC42" s="4"/>
      <c r="AD42" s="4"/>
      <c r="AE42" s="4"/>
      <c r="AF42" s="4"/>
      <c r="AG42" s="4"/>
      <c r="AH42" s="4"/>
      <c r="AI42" s="4"/>
      <c r="AJ42" s="4"/>
      <c r="AK42" s="4"/>
      <c r="AL42" s="4"/>
      <c r="AM42" s="4"/>
      <c r="AN42" s="4"/>
      <c r="AO42" s="4"/>
      <c r="AP42" s="4"/>
    </row>
    <row r="43" spans="1:42" s="5" customFormat="1" ht="20.100000000000001" customHeight="1" outlineLevel="1">
      <c r="A43" s="17"/>
      <c r="B43" s="354"/>
      <c r="C43" s="355"/>
      <c r="D43" s="43"/>
      <c r="E43" s="43"/>
      <c r="F43" s="65"/>
      <c r="G43" s="359"/>
      <c r="H43" s="802"/>
      <c r="I43" s="802"/>
      <c r="J43" s="801"/>
      <c r="K43" s="100"/>
      <c r="L43" s="92"/>
      <c r="M43" s="127"/>
      <c r="N43" s="831"/>
      <c r="O43" s="744"/>
      <c r="P43" s="245"/>
      <c r="Q43" s="245"/>
      <c r="R43" s="245"/>
      <c r="S43" s="245"/>
      <c r="T43" s="129"/>
      <c r="U43" s="128"/>
      <c r="V43" s="96"/>
      <c r="W43" s="97"/>
      <c r="Y43" s="4"/>
      <c r="Z43" s="4"/>
      <c r="AA43" s="4"/>
      <c r="AB43" s="4"/>
      <c r="AC43" s="4"/>
      <c r="AD43" s="4"/>
      <c r="AE43" s="4"/>
      <c r="AF43" s="4"/>
      <c r="AG43" s="4"/>
      <c r="AH43" s="4"/>
      <c r="AI43" s="4"/>
      <c r="AJ43" s="4"/>
      <c r="AK43" s="4"/>
      <c r="AL43" s="4"/>
      <c r="AM43" s="4"/>
      <c r="AN43" s="4"/>
      <c r="AO43" s="4"/>
      <c r="AP43" s="4"/>
    </row>
    <row r="44" spans="1:42" s="5" customFormat="1" ht="20.100000000000001" customHeight="1" outlineLevel="1">
      <c r="A44" s="17"/>
      <c r="B44" s="354"/>
      <c r="C44" s="355"/>
      <c r="D44" s="43"/>
      <c r="E44" s="43"/>
      <c r="F44" s="65"/>
      <c r="G44" s="359"/>
      <c r="H44" s="802"/>
      <c r="I44" s="802"/>
      <c r="J44" s="801"/>
      <c r="K44" s="100"/>
      <c r="L44" s="92"/>
      <c r="M44" s="127"/>
      <c r="N44" s="831"/>
      <c r="O44" s="744"/>
      <c r="P44" s="245"/>
      <c r="Q44" s="245"/>
      <c r="R44" s="245"/>
      <c r="S44" s="245"/>
      <c r="T44" s="129"/>
      <c r="U44" s="128"/>
      <c r="V44" s="96"/>
      <c r="W44" s="97"/>
      <c r="Y44" s="4"/>
      <c r="Z44" s="4"/>
      <c r="AA44" s="4"/>
      <c r="AB44" s="4"/>
      <c r="AC44" s="4"/>
      <c r="AD44" s="4"/>
      <c r="AE44" s="4"/>
      <c r="AF44" s="4"/>
      <c r="AG44" s="4"/>
      <c r="AH44" s="4"/>
      <c r="AI44" s="4"/>
      <c r="AJ44" s="4"/>
      <c r="AK44" s="4"/>
      <c r="AL44" s="4"/>
      <c r="AM44" s="4"/>
      <c r="AN44" s="4"/>
      <c r="AO44" s="4"/>
      <c r="AP44" s="4"/>
    </row>
    <row r="45" spans="1:42" s="5" customFormat="1" ht="20.100000000000001" customHeight="1" outlineLevel="1">
      <c r="A45" s="17"/>
      <c r="B45" s="354"/>
      <c r="C45" s="355"/>
      <c r="D45" s="43"/>
      <c r="E45" s="43"/>
      <c r="F45" s="65"/>
      <c r="G45" s="359"/>
      <c r="H45" s="802"/>
      <c r="I45" s="802"/>
      <c r="J45" s="801"/>
      <c r="K45" s="100"/>
      <c r="L45" s="92"/>
      <c r="M45" s="127"/>
      <c r="N45" s="831"/>
      <c r="O45" s="744"/>
      <c r="P45" s="245"/>
      <c r="Q45" s="245"/>
      <c r="R45" s="245"/>
      <c r="S45" s="245"/>
      <c r="T45" s="129"/>
      <c r="U45" s="128"/>
      <c r="V45" s="96"/>
      <c r="W45" s="97"/>
      <c r="Y45" s="4"/>
      <c r="Z45" s="4"/>
      <c r="AA45" s="4"/>
      <c r="AB45" s="4"/>
      <c r="AC45" s="4"/>
      <c r="AD45" s="4"/>
      <c r="AE45" s="4"/>
      <c r="AF45" s="4"/>
      <c r="AG45" s="4"/>
      <c r="AH45" s="4"/>
      <c r="AI45" s="4"/>
      <c r="AJ45" s="4"/>
      <c r="AK45" s="4"/>
      <c r="AL45" s="4"/>
      <c r="AM45" s="4"/>
      <c r="AN45" s="4"/>
      <c r="AO45" s="4"/>
      <c r="AP45" s="4"/>
    </row>
    <row r="46" spans="1:42" s="5" customFormat="1" ht="20.100000000000001" customHeight="1" outlineLevel="1">
      <c r="A46" s="17"/>
      <c r="B46" s="354"/>
      <c r="C46" s="355"/>
      <c r="D46" s="43"/>
      <c r="E46" s="43"/>
      <c r="F46" s="65"/>
      <c r="G46" s="359"/>
      <c r="H46" s="802"/>
      <c r="I46" s="802"/>
      <c r="J46" s="801"/>
      <c r="K46" s="100"/>
      <c r="L46" s="92"/>
      <c r="M46" s="127"/>
      <c r="N46" s="831"/>
      <c r="O46" s="744"/>
      <c r="P46" s="245"/>
      <c r="Q46" s="245"/>
      <c r="R46" s="245"/>
      <c r="S46" s="245"/>
      <c r="T46" s="129"/>
      <c r="U46" s="128"/>
      <c r="V46" s="96"/>
      <c r="W46" s="97"/>
      <c r="Y46" s="4"/>
      <c r="Z46" s="4"/>
      <c r="AA46" s="4"/>
      <c r="AB46" s="4"/>
      <c r="AC46" s="4"/>
      <c r="AD46" s="4"/>
      <c r="AE46" s="4"/>
      <c r="AF46" s="4"/>
      <c r="AG46" s="4"/>
      <c r="AH46" s="4"/>
      <c r="AI46" s="4"/>
      <c r="AJ46" s="4"/>
      <c r="AK46" s="4"/>
      <c r="AL46" s="4"/>
      <c r="AM46" s="4"/>
      <c r="AN46" s="4"/>
      <c r="AO46" s="4"/>
      <c r="AP46" s="4"/>
    </row>
    <row r="47" spans="1:42" s="5" customFormat="1" ht="20.100000000000001" customHeight="1" outlineLevel="1">
      <c r="A47" s="17"/>
      <c r="B47" s="354"/>
      <c r="C47" s="355"/>
      <c r="D47" s="43"/>
      <c r="E47" s="43"/>
      <c r="F47" s="65"/>
      <c r="G47" s="359"/>
      <c r="H47" s="802"/>
      <c r="I47" s="802"/>
      <c r="J47" s="801"/>
      <c r="K47" s="100"/>
      <c r="L47" s="92"/>
      <c r="M47" s="127"/>
      <c r="N47" s="831"/>
      <c r="O47" s="744"/>
      <c r="P47" s="245"/>
      <c r="Q47" s="245"/>
      <c r="R47" s="245"/>
      <c r="S47" s="245"/>
      <c r="T47" s="129"/>
      <c r="U47" s="128"/>
      <c r="V47" s="96"/>
      <c r="W47" s="97"/>
      <c r="Y47" s="4"/>
      <c r="Z47" s="4"/>
      <c r="AA47" s="4"/>
      <c r="AB47" s="4"/>
      <c r="AC47" s="4"/>
      <c r="AD47" s="4"/>
      <c r="AE47" s="4"/>
      <c r="AF47" s="4"/>
      <c r="AG47" s="4"/>
      <c r="AH47" s="4"/>
      <c r="AI47" s="4"/>
      <c r="AJ47" s="4"/>
      <c r="AK47" s="4"/>
      <c r="AL47" s="4"/>
      <c r="AM47" s="4"/>
      <c r="AN47" s="4"/>
      <c r="AO47" s="4"/>
      <c r="AP47" s="4"/>
    </row>
    <row r="48" spans="1:42" s="5" customFormat="1" ht="20.100000000000001" customHeight="1" outlineLevel="1">
      <c r="A48" s="17"/>
      <c r="B48" s="354"/>
      <c r="C48" s="355"/>
      <c r="D48" s="43"/>
      <c r="E48" s="43"/>
      <c r="F48" s="65"/>
      <c r="G48" s="359"/>
      <c r="H48" s="802"/>
      <c r="I48" s="802"/>
      <c r="J48" s="801"/>
      <c r="K48" s="100"/>
      <c r="L48" s="92"/>
      <c r="M48" s="127"/>
      <c r="N48" s="831"/>
      <c r="O48" s="744"/>
      <c r="P48" s="245"/>
      <c r="Q48" s="245"/>
      <c r="R48" s="245"/>
      <c r="S48" s="245"/>
      <c r="T48" s="129"/>
      <c r="U48" s="128"/>
      <c r="V48" s="96"/>
      <c r="W48" s="97"/>
      <c r="Y48" s="4"/>
      <c r="Z48" s="4"/>
      <c r="AA48" s="4"/>
      <c r="AB48" s="4"/>
      <c r="AC48" s="4"/>
      <c r="AD48" s="4"/>
      <c r="AE48" s="4"/>
      <c r="AF48" s="4"/>
      <c r="AG48" s="4"/>
      <c r="AH48" s="4"/>
      <c r="AI48" s="4"/>
      <c r="AJ48" s="4"/>
      <c r="AK48" s="4"/>
      <c r="AL48" s="4"/>
      <c r="AM48" s="4"/>
      <c r="AN48" s="4"/>
      <c r="AO48" s="4"/>
      <c r="AP48" s="4"/>
    </row>
    <row r="49" spans="1:61" s="5" customFormat="1" ht="20.100000000000001" customHeight="1" outlineLevel="2">
      <c r="A49" s="17"/>
      <c r="B49" s="354"/>
      <c r="C49" s="355"/>
      <c r="D49" s="43"/>
      <c r="E49" s="43"/>
      <c r="F49" s="65"/>
      <c r="G49" s="359"/>
      <c r="H49" s="802"/>
      <c r="I49" s="802"/>
      <c r="J49" s="801"/>
      <c r="K49" s="100"/>
      <c r="L49" s="92"/>
      <c r="M49" s="127"/>
      <c r="N49" s="831"/>
      <c r="O49" s="744"/>
      <c r="P49" s="245"/>
      <c r="Q49" s="245"/>
      <c r="R49" s="245"/>
      <c r="S49" s="245"/>
      <c r="T49" s="129"/>
      <c r="U49" s="128"/>
      <c r="V49" s="96"/>
      <c r="W49" s="97"/>
      <c r="Y49" s="4"/>
      <c r="Z49" s="4"/>
      <c r="AA49" s="4"/>
      <c r="AB49" s="4"/>
      <c r="AC49" s="4"/>
      <c r="AD49" s="4"/>
      <c r="AE49" s="4"/>
      <c r="AF49" s="4"/>
      <c r="AG49" s="4"/>
      <c r="AH49" s="4"/>
      <c r="AI49" s="4"/>
      <c r="AJ49" s="4"/>
      <c r="AK49" s="4"/>
      <c r="AL49" s="4"/>
      <c r="AM49" s="4"/>
      <c r="AN49" s="4"/>
      <c r="AO49" s="4"/>
      <c r="AP49" s="4"/>
      <c r="BI49" s="618"/>
    </row>
    <row r="50" spans="1:61" s="5" customFormat="1" ht="20.100000000000001" customHeight="1" outlineLevel="2">
      <c r="A50" s="17"/>
      <c r="B50" s="354"/>
      <c r="C50" s="355"/>
      <c r="D50" s="43"/>
      <c r="E50" s="43"/>
      <c r="F50" s="65"/>
      <c r="G50" s="359"/>
      <c r="H50" s="802"/>
      <c r="I50" s="802"/>
      <c r="J50" s="801"/>
      <c r="K50" s="100"/>
      <c r="L50" s="92"/>
      <c r="M50" s="127"/>
      <c r="N50" s="831"/>
      <c r="O50" s="744"/>
      <c r="P50" s="245"/>
      <c r="Q50" s="245"/>
      <c r="R50" s="245"/>
      <c r="S50" s="245"/>
      <c r="T50" s="129"/>
      <c r="U50" s="128"/>
      <c r="V50" s="96"/>
      <c r="W50" s="97"/>
      <c r="Y50" s="4"/>
      <c r="Z50" s="4"/>
      <c r="AA50" s="4"/>
      <c r="AB50" s="4"/>
      <c r="AC50" s="4"/>
      <c r="AD50" s="4"/>
      <c r="AE50" s="4"/>
      <c r="AF50" s="4"/>
      <c r="AG50" s="4"/>
      <c r="AH50" s="4"/>
      <c r="AI50" s="4"/>
      <c r="AJ50" s="4"/>
      <c r="AK50" s="4"/>
      <c r="AL50" s="4"/>
      <c r="AM50" s="4"/>
      <c r="AN50" s="4"/>
      <c r="AO50" s="4"/>
      <c r="AP50" s="4"/>
      <c r="BI50" s="618"/>
    </row>
    <row r="51" spans="1:61" s="5" customFormat="1" ht="20.100000000000001" customHeight="1" outlineLevel="2">
      <c r="A51" s="17"/>
      <c r="B51" s="354"/>
      <c r="C51" s="355"/>
      <c r="D51" s="43"/>
      <c r="E51" s="43"/>
      <c r="F51" s="65"/>
      <c r="G51" s="359"/>
      <c r="H51" s="802"/>
      <c r="I51" s="802"/>
      <c r="J51" s="801"/>
      <c r="K51" s="100"/>
      <c r="L51" s="92"/>
      <c r="M51" s="127"/>
      <c r="N51" s="831"/>
      <c r="O51" s="744"/>
      <c r="P51" s="245"/>
      <c r="Q51" s="245"/>
      <c r="R51" s="245"/>
      <c r="S51" s="245"/>
      <c r="T51" s="129"/>
      <c r="U51" s="128"/>
      <c r="V51" s="96"/>
      <c r="W51" s="97"/>
      <c r="Y51" s="4"/>
      <c r="Z51" s="4"/>
      <c r="AA51" s="4"/>
      <c r="AB51" s="4"/>
      <c r="AC51" s="4"/>
      <c r="AD51" s="4"/>
      <c r="AE51" s="4"/>
      <c r="AF51" s="4"/>
      <c r="AG51" s="4"/>
      <c r="AH51" s="4"/>
      <c r="AI51" s="4"/>
      <c r="AJ51" s="4"/>
      <c r="AK51" s="4"/>
      <c r="AL51" s="4"/>
      <c r="AM51" s="4"/>
      <c r="AN51" s="4"/>
      <c r="AO51" s="4"/>
      <c r="AP51" s="4"/>
      <c r="BI51" s="618"/>
    </row>
    <row r="52" spans="1:61" s="5" customFormat="1" ht="20.100000000000001" customHeight="1" outlineLevel="2">
      <c r="A52" s="17"/>
      <c r="B52" s="354"/>
      <c r="C52" s="355"/>
      <c r="D52" s="43"/>
      <c r="E52" s="43"/>
      <c r="F52" s="65"/>
      <c r="G52" s="359"/>
      <c r="H52" s="802"/>
      <c r="I52" s="802"/>
      <c r="J52" s="801"/>
      <c r="K52" s="100"/>
      <c r="L52" s="92"/>
      <c r="M52" s="127"/>
      <c r="N52" s="831"/>
      <c r="O52" s="744"/>
      <c r="P52" s="245"/>
      <c r="Q52" s="245"/>
      <c r="R52" s="245"/>
      <c r="S52" s="245"/>
      <c r="T52" s="129"/>
      <c r="U52" s="128"/>
      <c r="V52" s="96"/>
      <c r="W52" s="97"/>
      <c r="Y52" s="4"/>
      <c r="Z52" s="4"/>
      <c r="AA52" s="4"/>
      <c r="AB52" s="4"/>
      <c r="AC52" s="4"/>
      <c r="AD52" s="4"/>
      <c r="AE52" s="4"/>
      <c r="AF52" s="4"/>
      <c r="AG52" s="4"/>
      <c r="AH52" s="4"/>
      <c r="AI52" s="4"/>
      <c r="AJ52" s="4"/>
      <c r="AK52" s="4"/>
      <c r="AL52" s="4"/>
      <c r="AM52" s="4"/>
      <c r="AN52" s="4"/>
      <c r="AO52" s="4"/>
      <c r="AP52" s="4"/>
      <c r="BI52" s="109"/>
    </row>
    <row r="53" spans="1:61" s="5" customFormat="1" ht="20.100000000000001" customHeight="1" outlineLevel="2">
      <c r="A53" s="17"/>
      <c r="B53" s="354"/>
      <c r="C53" s="355"/>
      <c r="D53" s="43"/>
      <c r="E53" s="43"/>
      <c r="F53" s="65"/>
      <c r="G53" s="359"/>
      <c r="H53" s="802"/>
      <c r="I53" s="802"/>
      <c r="J53" s="801"/>
      <c r="K53" s="100"/>
      <c r="L53" s="92"/>
      <c r="M53" s="127"/>
      <c r="N53" s="831"/>
      <c r="O53" s="744"/>
      <c r="P53" s="245"/>
      <c r="Q53" s="245"/>
      <c r="R53" s="245"/>
      <c r="S53" s="245"/>
      <c r="T53" s="129"/>
      <c r="U53" s="128"/>
      <c r="V53" s="96"/>
      <c r="W53" s="97"/>
      <c r="Y53" s="4"/>
      <c r="Z53" s="4"/>
      <c r="AA53" s="4"/>
      <c r="AB53" s="4"/>
      <c r="AC53" s="4"/>
      <c r="AD53" s="4"/>
      <c r="AE53" s="4"/>
      <c r="AF53" s="4"/>
      <c r="AG53" s="4"/>
      <c r="AH53" s="4"/>
      <c r="AI53" s="4"/>
      <c r="AJ53" s="4"/>
      <c r="AK53" s="4"/>
      <c r="AL53" s="4"/>
      <c r="AM53" s="4"/>
      <c r="AN53" s="4"/>
      <c r="AO53" s="4"/>
      <c r="AP53" s="4"/>
      <c r="BI53" s="109"/>
    </row>
    <row r="54" spans="1:61" s="5" customFormat="1" ht="20.100000000000001" customHeight="1" outlineLevel="2">
      <c r="A54" s="17"/>
      <c r="B54" s="354"/>
      <c r="C54" s="355"/>
      <c r="D54" s="43"/>
      <c r="E54" s="43"/>
      <c r="F54" s="65"/>
      <c r="G54" s="359"/>
      <c r="H54" s="802"/>
      <c r="I54" s="802"/>
      <c r="J54" s="801"/>
      <c r="K54" s="100"/>
      <c r="L54" s="92"/>
      <c r="M54" s="127"/>
      <c r="N54" s="831"/>
      <c r="O54" s="744"/>
      <c r="P54" s="245"/>
      <c r="Q54" s="245"/>
      <c r="R54" s="245"/>
      <c r="S54" s="245"/>
      <c r="T54" s="129"/>
      <c r="U54" s="128"/>
      <c r="V54" s="96"/>
      <c r="W54" s="97"/>
      <c r="Y54" s="4"/>
      <c r="Z54" s="4"/>
      <c r="AA54" s="4"/>
      <c r="AB54" s="4"/>
      <c r="AC54" s="4"/>
      <c r="AD54" s="4"/>
      <c r="AE54" s="4"/>
      <c r="AF54" s="4"/>
      <c r="AG54" s="4"/>
      <c r="AH54" s="4"/>
      <c r="AI54" s="4"/>
      <c r="AJ54" s="4"/>
      <c r="AK54" s="4"/>
      <c r="AL54" s="4"/>
      <c r="AM54" s="4"/>
      <c r="AN54" s="4"/>
      <c r="AO54" s="4"/>
      <c r="AP54" s="4"/>
      <c r="BI54" s="109"/>
    </row>
    <row r="55" spans="1:61" s="5" customFormat="1" ht="20.100000000000001" customHeight="1" outlineLevel="2">
      <c r="A55" s="17"/>
      <c r="B55" s="354"/>
      <c r="C55" s="355"/>
      <c r="D55" s="43"/>
      <c r="E55" s="43"/>
      <c r="F55" s="65"/>
      <c r="G55" s="359"/>
      <c r="H55" s="802"/>
      <c r="I55" s="802"/>
      <c r="J55" s="801"/>
      <c r="K55" s="100"/>
      <c r="L55" s="92"/>
      <c r="M55" s="127"/>
      <c r="N55" s="831"/>
      <c r="O55" s="744"/>
      <c r="P55" s="245"/>
      <c r="Q55" s="245"/>
      <c r="R55" s="245"/>
      <c r="S55" s="245"/>
      <c r="T55" s="129"/>
      <c r="U55" s="128"/>
      <c r="V55" s="96"/>
      <c r="W55" s="97"/>
      <c r="Y55" s="4"/>
      <c r="Z55" s="4"/>
      <c r="AA55" s="4"/>
      <c r="AB55" s="4"/>
      <c r="AC55" s="4"/>
      <c r="AD55" s="4"/>
      <c r="AE55" s="4"/>
      <c r="AF55" s="4"/>
      <c r="AG55" s="4"/>
      <c r="AH55" s="4"/>
      <c r="AI55" s="4"/>
      <c r="AJ55" s="4"/>
      <c r="AK55" s="4"/>
      <c r="AL55" s="4"/>
      <c r="AM55" s="4"/>
      <c r="AN55" s="4"/>
      <c r="AO55" s="4"/>
      <c r="AP55" s="4"/>
      <c r="BI55" s="109"/>
    </row>
    <row r="56" spans="1:61" s="5" customFormat="1" ht="20.100000000000001" customHeight="1" outlineLevel="2">
      <c r="A56" s="17"/>
      <c r="B56" s="354"/>
      <c r="C56" s="355"/>
      <c r="D56" s="43"/>
      <c r="E56" s="43"/>
      <c r="F56" s="65"/>
      <c r="G56" s="359"/>
      <c r="H56" s="802"/>
      <c r="I56" s="802"/>
      <c r="J56" s="801"/>
      <c r="K56" s="100"/>
      <c r="L56" s="92"/>
      <c r="M56" s="127"/>
      <c r="N56" s="831"/>
      <c r="O56" s="744"/>
      <c r="P56" s="245"/>
      <c r="Q56" s="245"/>
      <c r="R56" s="245"/>
      <c r="S56" s="245"/>
      <c r="T56" s="129"/>
      <c r="U56" s="128"/>
      <c r="V56" s="96"/>
      <c r="W56" s="97"/>
      <c r="Y56" s="4"/>
      <c r="Z56" s="4"/>
      <c r="AA56" s="4"/>
      <c r="AB56" s="4"/>
      <c r="AC56" s="4"/>
      <c r="AD56" s="4"/>
      <c r="AE56" s="4"/>
      <c r="AF56" s="4"/>
      <c r="AG56" s="4"/>
      <c r="AH56" s="4"/>
      <c r="AI56" s="4"/>
      <c r="AJ56" s="4"/>
      <c r="AK56" s="4"/>
      <c r="AL56" s="4"/>
      <c r="AM56" s="4"/>
      <c r="AN56" s="4"/>
      <c r="AO56" s="4"/>
      <c r="AP56" s="4"/>
      <c r="BI56" s="109"/>
    </row>
    <row r="57" spans="1:61" s="5" customFormat="1" ht="20.100000000000001" customHeight="1" outlineLevel="2">
      <c r="A57" s="17"/>
      <c r="B57" s="354"/>
      <c r="C57" s="355"/>
      <c r="D57" s="43"/>
      <c r="E57" s="43"/>
      <c r="F57" s="65"/>
      <c r="G57" s="359"/>
      <c r="H57" s="802"/>
      <c r="I57" s="802"/>
      <c r="J57" s="801"/>
      <c r="K57" s="100"/>
      <c r="L57" s="92"/>
      <c r="M57" s="127"/>
      <c r="N57" s="831"/>
      <c r="O57" s="744"/>
      <c r="P57" s="245"/>
      <c r="Q57" s="245"/>
      <c r="R57" s="245"/>
      <c r="S57" s="245"/>
      <c r="T57" s="129"/>
      <c r="U57" s="128"/>
      <c r="V57" s="96"/>
      <c r="W57" s="97"/>
      <c r="Y57" s="4"/>
      <c r="Z57" s="4"/>
      <c r="AA57" s="4"/>
      <c r="AB57" s="4"/>
      <c r="AC57" s="4"/>
      <c r="AD57" s="4"/>
      <c r="AE57" s="4"/>
      <c r="AF57" s="4"/>
      <c r="AG57" s="4"/>
      <c r="AH57" s="4"/>
      <c r="AI57" s="4"/>
      <c r="AJ57" s="4"/>
      <c r="AK57" s="4"/>
      <c r="AL57" s="4"/>
      <c r="AM57" s="4"/>
      <c r="AN57" s="4"/>
      <c r="AO57" s="4"/>
      <c r="AP57" s="4"/>
      <c r="BI57" s="109"/>
    </row>
    <row r="58" spans="1:61" s="5" customFormat="1" ht="20.100000000000001" customHeight="1" outlineLevel="2">
      <c r="A58" s="17"/>
      <c r="B58" s="354"/>
      <c r="C58" s="355"/>
      <c r="D58" s="43"/>
      <c r="E58" s="43"/>
      <c r="F58" s="65"/>
      <c r="G58" s="359"/>
      <c r="H58" s="802"/>
      <c r="I58" s="802"/>
      <c r="J58" s="801"/>
      <c r="K58" s="100"/>
      <c r="L58" s="92"/>
      <c r="M58" s="127"/>
      <c r="N58" s="831"/>
      <c r="O58" s="744"/>
      <c r="P58" s="245"/>
      <c r="Q58" s="245"/>
      <c r="R58" s="245"/>
      <c r="S58" s="245"/>
      <c r="T58" s="129"/>
      <c r="U58" s="128"/>
      <c r="V58" s="96"/>
      <c r="W58" s="97"/>
      <c r="Y58" s="4"/>
      <c r="Z58" s="4"/>
      <c r="AA58" s="4"/>
      <c r="AB58" s="4"/>
      <c r="AC58" s="4"/>
      <c r="AD58" s="4"/>
      <c r="AE58" s="4"/>
      <c r="AF58" s="4"/>
      <c r="AG58" s="4"/>
      <c r="AH58" s="4"/>
      <c r="AI58" s="4"/>
      <c r="AJ58" s="4"/>
      <c r="AK58" s="4"/>
      <c r="AL58" s="4"/>
      <c r="AM58" s="4"/>
      <c r="AN58" s="4"/>
      <c r="AO58" s="4"/>
      <c r="AP58" s="4"/>
      <c r="BI58" s="109"/>
    </row>
    <row r="59" spans="1:61" s="5" customFormat="1" ht="20.100000000000001" customHeight="1" outlineLevel="2">
      <c r="A59" s="17"/>
      <c r="B59" s="354"/>
      <c r="C59" s="355"/>
      <c r="D59" s="43"/>
      <c r="E59" s="43"/>
      <c r="F59" s="65"/>
      <c r="G59" s="359"/>
      <c r="H59" s="802"/>
      <c r="I59" s="802"/>
      <c r="J59" s="801"/>
      <c r="K59" s="100"/>
      <c r="L59" s="92"/>
      <c r="M59" s="127"/>
      <c r="N59" s="831"/>
      <c r="O59" s="744"/>
      <c r="P59" s="245"/>
      <c r="Q59" s="245"/>
      <c r="R59" s="245"/>
      <c r="S59" s="245"/>
      <c r="T59" s="129"/>
      <c r="U59" s="128"/>
      <c r="V59" s="96"/>
      <c r="W59" s="97"/>
      <c r="Y59" s="4"/>
      <c r="Z59" s="4"/>
      <c r="AA59" s="4"/>
      <c r="AB59" s="4"/>
      <c r="AC59" s="4"/>
      <c r="AD59" s="4"/>
      <c r="AE59" s="4"/>
      <c r="AF59" s="4"/>
      <c r="AG59" s="4"/>
      <c r="AH59" s="4"/>
      <c r="AI59" s="4"/>
      <c r="AJ59" s="4"/>
      <c r="AK59" s="4"/>
      <c r="AL59" s="4"/>
      <c r="AM59" s="4"/>
      <c r="AN59" s="4"/>
      <c r="AO59" s="4"/>
      <c r="AP59" s="4"/>
      <c r="BI59" s="109"/>
    </row>
    <row r="60" spans="1:61" s="5" customFormat="1" ht="20.100000000000001" customHeight="1" outlineLevel="2">
      <c r="A60" s="17"/>
      <c r="B60" s="354"/>
      <c r="C60" s="355"/>
      <c r="D60" s="43"/>
      <c r="E60" s="43"/>
      <c r="F60" s="65"/>
      <c r="G60" s="359"/>
      <c r="H60" s="802"/>
      <c r="I60" s="802"/>
      <c r="J60" s="801"/>
      <c r="K60" s="100"/>
      <c r="L60" s="92"/>
      <c r="M60" s="127"/>
      <c r="N60" s="831"/>
      <c r="O60" s="744"/>
      <c r="P60" s="245"/>
      <c r="Q60" s="245"/>
      <c r="R60" s="245"/>
      <c r="S60" s="245"/>
      <c r="T60" s="129"/>
      <c r="U60" s="128"/>
      <c r="V60" s="96"/>
      <c r="W60" s="97"/>
      <c r="Y60" s="4"/>
      <c r="Z60" s="4"/>
      <c r="AA60" s="4"/>
      <c r="AB60" s="4"/>
      <c r="AC60" s="4"/>
      <c r="AD60" s="4"/>
      <c r="AE60" s="4"/>
      <c r="AF60" s="4"/>
      <c r="AG60" s="4"/>
      <c r="AH60" s="4"/>
      <c r="AI60" s="4"/>
      <c r="AJ60" s="4"/>
      <c r="AK60" s="4"/>
      <c r="AL60" s="4"/>
      <c r="AM60" s="4"/>
      <c r="AN60" s="4"/>
      <c r="AO60" s="4"/>
      <c r="AP60" s="4"/>
      <c r="BI60" s="109"/>
    </row>
    <row r="61" spans="1:61" s="5" customFormat="1" ht="20.100000000000001" customHeight="1" outlineLevel="2">
      <c r="A61" s="17"/>
      <c r="B61" s="354"/>
      <c r="C61" s="355"/>
      <c r="D61" s="43"/>
      <c r="E61" s="43"/>
      <c r="F61" s="65"/>
      <c r="G61" s="359"/>
      <c r="H61" s="802"/>
      <c r="I61" s="802"/>
      <c r="J61" s="801"/>
      <c r="K61" s="100"/>
      <c r="L61" s="92"/>
      <c r="M61" s="127"/>
      <c r="N61" s="831"/>
      <c r="O61" s="744"/>
      <c r="P61" s="245"/>
      <c r="Q61" s="245"/>
      <c r="R61" s="245"/>
      <c r="S61" s="245"/>
      <c r="T61" s="129"/>
      <c r="U61" s="128"/>
      <c r="V61" s="96"/>
      <c r="W61" s="97"/>
      <c r="Y61" s="4"/>
      <c r="Z61" s="4"/>
      <c r="AA61" s="4"/>
      <c r="AB61" s="4"/>
      <c r="AC61" s="4"/>
      <c r="AD61" s="4"/>
      <c r="AE61" s="4"/>
      <c r="AF61" s="4"/>
      <c r="AG61" s="4"/>
      <c r="AH61" s="4"/>
      <c r="AI61" s="4"/>
      <c r="AJ61" s="4"/>
      <c r="AK61" s="4"/>
      <c r="AL61" s="4"/>
      <c r="AM61" s="4"/>
      <c r="AN61" s="4"/>
      <c r="AO61" s="4"/>
      <c r="AP61" s="4"/>
      <c r="BI61" s="109"/>
    </row>
    <row r="62" spans="1:61" s="5" customFormat="1" ht="20.100000000000001" customHeight="1" outlineLevel="2">
      <c r="A62" s="17"/>
      <c r="B62" s="354"/>
      <c r="C62" s="355"/>
      <c r="D62" s="43"/>
      <c r="E62" s="43"/>
      <c r="F62" s="65"/>
      <c r="G62" s="359"/>
      <c r="H62" s="802"/>
      <c r="I62" s="802"/>
      <c r="J62" s="801"/>
      <c r="K62" s="100"/>
      <c r="L62" s="92"/>
      <c r="M62" s="127"/>
      <c r="N62" s="831"/>
      <c r="O62" s="744"/>
      <c r="P62" s="245"/>
      <c r="Q62" s="245"/>
      <c r="R62" s="245"/>
      <c r="S62" s="245"/>
      <c r="T62" s="129"/>
      <c r="U62" s="128"/>
      <c r="V62" s="96"/>
      <c r="W62" s="97"/>
      <c r="Y62" s="4"/>
      <c r="Z62" s="4"/>
      <c r="AA62" s="4"/>
      <c r="AB62" s="4"/>
      <c r="AC62" s="4"/>
      <c r="AD62" s="4"/>
      <c r="AE62" s="4"/>
      <c r="AF62" s="4"/>
      <c r="AG62" s="4"/>
      <c r="AH62" s="4"/>
      <c r="AI62" s="4"/>
      <c r="AJ62" s="4"/>
      <c r="AK62" s="4"/>
      <c r="AL62" s="4"/>
      <c r="AM62" s="4"/>
      <c r="AN62" s="4"/>
      <c r="AO62" s="4"/>
      <c r="AP62" s="4"/>
      <c r="BI62" s="109"/>
    </row>
    <row r="63" spans="1:61" s="5" customFormat="1" ht="20.100000000000001" customHeight="1" outlineLevel="2">
      <c r="A63" s="17"/>
      <c r="B63" s="354"/>
      <c r="C63" s="355"/>
      <c r="D63" s="43"/>
      <c r="E63" s="43"/>
      <c r="F63" s="65"/>
      <c r="G63" s="359"/>
      <c r="H63" s="802"/>
      <c r="I63" s="802"/>
      <c r="J63" s="801"/>
      <c r="K63" s="100"/>
      <c r="L63" s="92"/>
      <c r="M63" s="127"/>
      <c r="N63" s="831"/>
      <c r="O63" s="744"/>
      <c r="P63" s="245"/>
      <c r="Q63" s="245"/>
      <c r="R63" s="245"/>
      <c r="S63" s="245"/>
      <c r="T63" s="129"/>
      <c r="U63" s="128"/>
      <c r="V63" s="96"/>
      <c r="W63" s="97"/>
      <c r="Y63" s="4"/>
      <c r="Z63" s="4"/>
      <c r="AA63" s="4"/>
      <c r="AB63" s="4"/>
      <c r="AC63" s="4"/>
      <c r="AD63" s="4"/>
      <c r="AE63" s="4"/>
      <c r="AF63" s="4"/>
      <c r="AG63" s="4"/>
      <c r="AH63" s="4"/>
      <c r="AI63" s="4"/>
      <c r="AJ63" s="4"/>
      <c r="AK63" s="4"/>
      <c r="AL63" s="4"/>
      <c r="AM63" s="4"/>
      <c r="AN63" s="4"/>
      <c r="AO63" s="4"/>
      <c r="AP63" s="4"/>
      <c r="BI63" s="109"/>
    </row>
    <row r="64" spans="1:61" s="5" customFormat="1" ht="20.100000000000001" customHeight="1" outlineLevel="2">
      <c r="A64" s="17"/>
      <c r="B64" s="354"/>
      <c r="C64" s="355"/>
      <c r="D64" s="43"/>
      <c r="E64" s="43"/>
      <c r="F64" s="65"/>
      <c r="G64" s="359"/>
      <c r="H64" s="802"/>
      <c r="I64" s="802"/>
      <c r="J64" s="801"/>
      <c r="K64" s="100"/>
      <c r="L64" s="92"/>
      <c r="M64" s="127"/>
      <c r="N64" s="831"/>
      <c r="O64" s="744"/>
      <c r="P64" s="245"/>
      <c r="Q64" s="245"/>
      <c r="R64" s="245"/>
      <c r="S64" s="245"/>
      <c r="T64" s="129"/>
      <c r="U64" s="128"/>
      <c r="V64" s="96"/>
      <c r="W64" s="97"/>
      <c r="Y64" s="4"/>
      <c r="Z64" s="4"/>
      <c r="AA64" s="4"/>
      <c r="AB64" s="4"/>
      <c r="AC64" s="4"/>
      <c r="AD64" s="4"/>
      <c r="AE64" s="4"/>
      <c r="AF64" s="4"/>
      <c r="AG64" s="4"/>
      <c r="AH64" s="4"/>
      <c r="AI64" s="4"/>
      <c r="AJ64" s="4"/>
      <c r="AK64" s="4"/>
      <c r="AL64" s="4"/>
      <c r="AM64" s="4"/>
      <c r="AN64" s="4"/>
      <c r="AO64" s="4"/>
      <c r="AP64" s="4"/>
      <c r="BI64" s="109"/>
    </row>
    <row r="65" spans="1:61" s="5" customFormat="1" ht="20.100000000000001" customHeight="1" outlineLevel="2">
      <c r="A65" s="17"/>
      <c r="B65" s="354"/>
      <c r="C65" s="355"/>
      <c r="D65" s="43"/>
      <c r="E65" s="43"/>
      <c r="F65" s="65"/>
      <c r="G65" s="359"/>
      <c r="H65" s="802"/>
      <c r="I65" s="802"/>
      <c r="J65" s="801"/>
      <c r="K65" s="100"/>
      <c r="L65" s="92"/>
      <c r="M65" s="127"/>
      <c r="N65" s="831"/>
      <c r="O65" s="744"/>
      <c r="P65" s="245"/>
      <c r="Q65" s="245"/>
      <c r="R65" s="245"/>
      <c r="S65" s="245"/>
      <c r="T65" s="129"/>
      <c r="U65" s="128"/>
      <c r="V65" s="96"/>
      <c r="W65" s="97"/>
      <c r="Y65" s="4"/>
      <c r="Z65" s="4"/>
      <c r="AA65" s="4"/>
      <c r="AB65" s="4"/>
      <c r="AC65" s="4"/>
      <c r="AD65" s="4"/>
      <c r="AE65" s="4"/>
      <c r="AF65" s="4"/>
      <c r="AG65" s="4"/>
      <c r="AH65" s="4"/>
      <c r="AI65" s="4"/>
      <c r="AJ65" s="4"/>
      <c r="AK65" s="4"/>
      <c r="AL65" s="4"/>
      <c r="AM65" s="4"/>
      <c r="AN65" s="4"/>
      <c r="AO65" s="4"/>
      <c r="AP65" s="4"/>
      <c r="BI65" s="109"/>
    </row>
    <row r="66" spans="1:61" s="5" customFormat="1" ht="20.100000000000001" customHeight="1" outlineLevel="2">
      <c r="A66" s="17"/>
      <c r="B66" s="354"/>
      <c r="C66" s="355"/>
      <c r="D66" s="43"/>
      <c r="E66" s="43"/>
      <c r="F66" s="65"/>
      <c r="G66" s="359"/>
      <c r="H66" s="802"/>
      <c r="I66" s="802"/>
      <c r="J66" s="801"/>
      <c r="K66" s="100"/>
      <c r="L66" s="92"/>
      <c r="M66" s="127"/>
      <c r="N66" s="831"/>
      <c r="O66" s="744"/>
      <c r="P66" s="245"/>
      <c r="Q66" s="245"/>
      <c r="R66" s="245"/>
      <c r="S66" s="245"/>
      <c r="T66" s="129"/>
      <c r="U66" s="128"/>
      <c r="V66" s="96"/>
      <c r="W66" s="97"/>
      <c r="Y66" s="4"/>
      <c r="Z66" s="4"/>
      <c r="AA66" s="4"/>
      <c r="AB66" s="4"/>
      <c r="AC66" s="4"/>
      <c r="AD66" s="4"/>
      <c r="AE66" s="4"/>
      <c r="AF66" s="4"/>
      <c r="AG66" s="4"/>
      <c r="AH66" s="4"/>
      <c r="AI66" s="4"/>
      <c r="AJ66" s="4"/>
      <c r="AK66" s="4"/>
      <c r="AL66" s="4"/>
      <c r="AM66" s="4"/>
      <c r="AN66" s="4"/>
      <c r="AO66" s="4"/>
      <c r="AP66" s="4"/>
      <c r="BI66" s="109"/>
    </row>
    <row r="67" spans="1:61" s="5" customFormat="1" ht="20.100000000000001" customHeight="1" outlineLevel="2">
      <c r="A67" s="17"/>
      <c r="B67" s="354"/>
      <c r="C67" s="355"/>
      <c r="D67" s="43"/>
      <c r="E67" s="43"/>
      <c r="F67" s="65"/>
      <c r="G67" s="359"/>
      <c r="H67" s="802"/>
      <c r="I67" s="802"/>
      <c r="J67" s="801"/>
      <c r="K67" s="100"/>
      <c r="L67" s="92"/>
      <c r="M67" s="127"/>
      <c r="N67" s="831"/>
      <c r="O67" s="744"/>
      <c r="P67" s="245"/>
      <c r="Q67" s="245"/>
      <c r="R67" s="245"/>
      <c r="S67" s="245"/>
      <c r="T67" s="129"/>
      <c r="U67" s="128"/>
      <c r="V67" s="96"/>
      <c r="W67" s="97"/>
      <c r="Y67" s="4"/>
      <c r="Z67" s="4"/>
      <c r="AA67" s="4"/>
      <c r="AB67" s="4"/>
      <c r="AC67" s="4"/>
      <c r="AD67" s="4"/>
      <c r="AE67" s="4"/>
      <c r="AF67" s="4"/>
      <c r="AG67" s="4"/>
      <c r="AH67" s="4"/>
      <c r="AI67" s="4"/>
      <c r="AJ67" s="4"/>
      <c r="AK67" s="4"/>
      <c r="AL67" s="4"/>
      <c r="AM67" s="4"/>
      <c r="AN67" s="4"/>
      <c r="AO67" s="4"/>
      <c r="AP67" s="4"/>
      <c r="BI67" s="109"/>
    </row>
    <row r="68" spans="1:61" s="5" customFormat="1" ht="20.100000000000001" customHeight="1" outlineLevel="2">
      <c r="A68" s="17"/>
      <c r="B68" s="354"/>
      <c r="C68" s="355"/>
      <c r="D68" s="43"/>
      <c r="E68" s="43"/>
      <c r="F68" s="65"/>
      <c r="G68" s="359"/>
      <c r="H68" s="802"/>
      <c r="I68" s="802"/>
      <c r="J68" s="801"/>
      <c r="K68" s="100"/>
      <c r="L68" s="92"/>
      <c r="M68" s="127"/>
      <c r="N68" s="831"/>
      <c r="O68" s="744"/>
      <c r="P68" s="245"/>
      <c r="Q68" s="245"/>
      <c r="R68" s="245"/>
      <c r="S68" s="245"/>
      <c r="T68" s="129"/>
      <c r="U68" s="128"/>
      <c r="V68" s="96"/>
      <c r="W68" s="97"/>
      <c r="Y68" s="4"/>
      <c r="Z68" s="4"/>
      <c r="AA68" s="4"/>
      <c r="AB68" s="4"/>
      <c r="AC68" s="4"/>
      <c r="AD68" s="4"/>
      <c r="AE68" s="4"/>
      <c r="AF68" s="4"/>
      <c r="AG68" s="4"/>
      <c r="AH68" s="4"/>
      <c r="AI68" s="4"/>
      <c r="AJ68" s="4"/>
      <c r="AK68" s="4"/>
      <c r="AL68" s="4"/>
      <c r="AM68" s="4"/>
      <c r="AN68" s="4"/>
      <c r="AO68" s="4"/>
      <c r="AP68" s="4"/>
      <c r="BI68" s="109"/>
    </row>
    <row r="69" spans="1:61" s="5" customFormat="1" ht="20.100000000000001" customHeight="1" outlineLevel="2">
      <c r="A69" s="17"/>
      <c r="B69" s="354"/>
      <c r="C69" s="355"/>
      <c r="D69" s="43"/>
      <c r="E69" s="43"/>
      <c r="F69" s="65"/>
      <c r="G69" s="359"/>
      <c r="H69" s="802"/>
      <c r="I69" s="802"/>
      <c r="J69" s="801"/>
      <c r="K69" s="100"/>
      <c r="L69" s="92"/>
      <c r="M69" s="127"/>
      <c r="N69" s="831"/>
      <c r="O69" s="744"/>
      <c r="P69" s="245"/>
      <c r="Q69" s="245"/>
      <c r="R69" s="245"/>
      <c r="S69" s="245"/>
      <c r="T69" s="129"/>
      <c r="U69" s="128"/>
      <c r="V69" s="96"/>
      <c r="W69" s="97"/>
      <c r="Y69" s="4"/>
      <c r="Z69" s="4"/>
      <c r="AA69" s="4"/>
      <c r="AB69" s="4"/>
      <c r="AC69" s="4"/>
      <c r="AD69" s="4"/>
      <c r="AE69" s="4"/>
      <c r="AF69" s="4"/>
      <c r="AG69" s="4"/>
      <c r="AH69" s="4"/>
      <c r="AI69" s="4"/>
      <c r="AJ69" s="4"/>
      <c r="AK69" s="4"/>
      <c r="AL69" s="4"/>
      <c r="AM69" s="4"/>
      <c r="AN69" s="4"/>
      <c r="AO69" s="4"/>
      <c r="AP69" s="4"/>
      <c r="BI69" s="109"/>
    </row>
    <row r="70" spans="1:61" s="5" customFormat="1" ht="20.100000000000001" customHeight="1" outlineLevel="2">
      <c r="A70" s="17"/>
      <c r="B70" s="354"/>
      <c r="C70" s="355"/>
      <c r="D70" s="43"/>
      <c r="E70" s="43"/>
      <c r="F70" s="65"/>
      <c r="G70" s="359"/>
      <c r="H70" s="802"/>
      <c r="I70" s="802"/>
      <c r="J70" s="801"/>
      <c r="K70" s="100"/>
      <c r="L70" s="92"/>
      <c r="M70" s="127"/>
      <c r="N70" s="831"/>
      <c r="O70" s="744"/>
      <c r="P70" s="245"/>
      <c r="Q70" s="245"/>
      <c r="R70" s="245"/>
      <c r="S70" s="245"/>
      <c r="T70" s="129"/>
      <c r="U70" s="128"/>
      <c r="V70" s="96"/>
      <c r="W70" s="97"/>
      <c r="Y70" s="4"/>
      <c r="Z70" s="4"/>
      <c r="AA70" s="4"/>
      <c r="AB70" s="4"/>
      <c r="AC70" s="4"/>
      <c r="AD70" s="4"/>
      <c r="AE70" s="4"/>
      <c r="AF70" s="4"/>
      <c r="AG70" s="4"/>
      <c r="AH70" s="4"/>
      <c r="AI70" s="4"/>
      <c r="AJ70" s="4"/>
      <c r="AK70" s="4"/>
      <c r="AL70" s="4"/>
      <c r="AM70" s="4"/>
      <c r="AN70" s="4"/>
      <c r="AO70" s="4"/>
      <c r="AP70" s="4"/>
      <c r="BI70" s="109"/>
    </row>
    <row r="71" spans="1:61" s="5" customFormat="1" ht="20.100000000000001" customHeight="1" outlineLevel="2">
      <c r="A71" s="17"/>
      <c r="B71" s="354"/>
      <c r="C71" s="355"/>
      <c r="D71" s="43"/>
      <c r="E71" s="43"/>
      <c r="F71" s="65"/>
      <c r="G71" s="359"/>
      <c r="H71" s="802"/>
      <c r="I71" s="802"/>
      <c r="J71" s="801"/>
      <c r="K71" s="100"/>
      <c r="L71" s="92"/>
      <c r="M71" s="127"/>
      <c r="N71" s="831"/>
      <c r="O71" s="744"/>
      <c r="P71" s="245"/>
      <c r="Q71" s="245"/>
      <c r="R71" s="245"/>
      <c r="S71" s="245"/>
      <c r="T71" s="129"/>
      <c r="U71" s="128"/>
      <c r="V71" s="96"/>
      <c r="W71" s="97"/>
      <c r="Y71" s="4"/>
      <c r="Z71" s="4"/>
      <c r="AA71" s="4"/>
      <c r="AB71" s="4"/>
      <c r="AC71" s="4"/>
      <c r="AD71" s="4"/>
      <c r="AE71" s="4"/>
      <c r="AF71" s="4"/>
      <c r="AG71" s="4"/>
      <c r="AH71" s="4"/>
      <c r="AI71" s="4"/>
      <c r="AJ71" s="4"/>
      <c r="AK71" s="4"/>
      <c r="AL71" s="4"/>
      <c r="AM71" s="4"/>
      <c r="AN71" s="4"/>
      <c r="AO71" s="4"/>
      <c r="AP71" s="4"/>
      <c r="BI71" s="109"/>
    </row>
    <row r="72" spans="1:61" s="5" customFormat="1" ht="20.100000000000001" customHeight="1" outlineLevel="2">
      <c r="A72" s="17"/>
      <c r="B72" s="354"/>
      <c r="C72" s="355"/>
      <c r="D72" s="43"/>
      <c r="E72" s="43"/>
      <c r="F72" s="65"/>
      <c r="G72" s="359"/>
      <c r="H72" s="802"/>
      <c r="I72" s="802"/>
      <c r="J72" s="801"/>
      <c r="K72" s="100"/>
      <c r="L72" s="92"/>
      <c r="M72" s="127"/>
      <c r="N72" s="831"/>
      <c r="O72" s="744"/>
      <c r="P72" s="245"/>
      <c r="Q72" s="245"/>
      <c r="R72" s="245"/>
      <c r="S72" s="245"/>
      <c r="T72" s="129"/>
      <c r="U72" s="128"/>
      <c r="V72" s="96"/>
      <c r="W72" s="97"/>
      <c r="Y72" s="4"/>
      <c r="Z72" s="4"/>
      <c r="AA72" s="4"/>
      <c r="AB72" s="4"/>
      <c r="AC72" s="4"/>
      <c r="AD72" s="4"/>
      <c r="AE72" s="4"/>
      <c r="AF72" s="4"/>
      <c r="AG72" s="4"/>
      <c r="AH72" s="4"/>
      <c r="AI72" s="4"/>
      <c r="AJ72" s="4"/>
      <c r="AK72" s="4"/>
      <c r="AL72" s="4"/>
      <c r="AM72" s="4"/>
      <c r="AN72" s="4"/>
      <c r="AO72" s="4"/>
      <c r="AP72" s="4"/>
      <c r="BI72" s="109"/>
    </row>
    <row r="73" spans="1:61" s="5" customFormat="1" ht="20.100000000000001" customHeight="1" outlineLevel="2">
      <c r="A73" s="17"/>
      <c r="B73" s="354"/>
      <c r="C73" s="355"/>
      <c r="D73" s="43"/>
      <c r="E73" s="43"/>
      <c r="F73" s="65"/>
      <c r="G73" s="359"/>
      <c r="H73" s="802"/>
      <c r="I73" s="802"/>
      <c r="J73" s="801"/>
      <c r="K73" s="100"/>
      <c r="L73" s="92"/>
      <c r="M73" s="127"/>
      <c r="N73" s="831"/>
      <c r="O73" s="744"/>
      <c r="P73" s="245"/>
      <c r="Q73" s="245"/>
      <c r="R73" s="245"/>
      <c r="S73" s="245"/>
      <c r="T73" s="129"/>
      <c r="U73" s="128"/>
      <c r="V73" s="96"/>
      <c r="W73" s="97"/>
      <c r="Y73" s="4"/>
      <c r="Z73" s="4"/>
      <c r="AA73" s="4"/>
      <c r="AB73" s="4"/>
      <c r="AC73" s="4"/>
      <c r="AD73" s="4"/>
      <c r="AE73" s="4"/>
      <c r="AF73" s="4"/>
      <c r="AG73" s="4"/>
      <c r="AH73" s="4"/>
      <c r="AI73" s="4"/>
      <c r="AJ73" s="4"/>
      <c r="AK73" s="4"/>
      <c r="AL73" s="4"/>
      <c r="AM73" s="4"/>
      <c r="AN73" s="4"/>
      <c r="AO73" s="4"/>
      <c r="AP73" s="4"/>
      <c r="BI73" s="109"/>
    </row>
    <row r="74" spans="1:61" s="5" customFormat="1" ht="20.100000000000001" customHeight="1" outlineLevel="2">
      <c r="A74" s="17"/>
      <c r="B74" s="354"/>
      <c r="C74" s="355"/>
      <c r="D74" s="43"/>
      <c r="E74" s="43"/>
      <c r="F74" s="65"/>
      <c r="G74" s="359"/>
      <c r="H74" s="802"/>
      <c r="I74" s="802"/>
      <c r="J74" s="801"/>
      <c r="K74" s="100"/>
      <c r="L74" s="92"/>
      <c r="M74" s="127"/>
      <c r="N74" s="831"/>
      <c r="O74" s="744"/>
      <c r="P74" s="245"/>
      <c r="Q74" s="245"/>
      <c r="R74" s="245"/>
      <c r="S74" s="245"/>
      <c r="T74" s="129"/>
      <c r="U74" s="128"/>
      <c r="V74" s="96"/>
      <c r="W74" s="97"/>
      <c r="Y74" s="4"/>
      <c r="Z74" s="4"/>
      <c r="AA74" s="4"/>
      <c r="AB74" s="4"/>
      <c r="AC74" s="4"/>
      <c r="AD74" s="4"/>
      <c r="AE74" s="4"/>
      <c r="AF74" s="4"/>
      <c r="AG74" s="4"/>
      <c r="AH74" s="4"/>
      <c r="AI74" s="4"/>
      <c r="AJ74" s="4"/>
      <c r="AK74" s="4"/>
      <c r="AL74" s="4"/>
      <c r="AM74" s="4"/>
      <c r="AN74" s="4"/>
      <c r="AO74" s="4"/>
      <c r="AP74" s="4"/>
      <c r="BI74" s="109"/>
    </row>
    <row r="75" spans="1:61" s="5" customFormat="1" ht="20.100000000000001" customHeight="1" outlineLevel="2">
      <c r="A75" s="17"/>
      <c r="B75" s="354"/>
      <c r="C75" s="355"/>
      <c r="D75" s="43"/>
      <c r="E75" s="43"/>
      <c r="F75" s="65"/>
      <c r="G75" s="359"/>
      <c r="H75" s="802"/>
      <c r="I75" s="802"/>
      <c r="J75" s="801"/>
      <c r="K75" s="100"/>
      <c r="L75" s="92"/>
      <c r="M75" s="127"/>
      <c r="N75" s="831"/>
      <c r="O75" s="744"/>
      <c r="P75" s="245"/>
      <c r="Q75" s="245"/>
      <c r="R75" s="245"/>
      <c r="S75" s="245"/>
      <c r="T75" s="129"/>
      <c r="U75" s="128"/>
      <c r="V75" s="96"/>
      <c r="W75" s="97"/>
      <c r="Y75" s="4"/>
      <c r="Z75" s="4"/>
      <c r="AA75" s="4"/>
      <c r="AB75" s="4"/>
      <c r="AC75" s="4"/>
      <c r="AD75" s="4"/>
      <c r="AE75" s="4"/>
      <c r="AF75" s="4"/>
      <c r="AG75" s="4"/>
      <c r="AH75" s="4"/>
      <c r="AI75" s="4"/>
      <c r="AJ75" s="4"/>
      <c r="AK75" s="4"/>
      <c r="AL75" s="4"/>
      <c r="AM75" s="4"/>
      <c r="AN75" s="4"/>
      <c r="AO75" s="4"/>
      <c r="AP75" s="4"/>
      <c r="BI75" s="109"/>
    </row>
    <row r="76" spans="1:61" s="5" customFormat="1" ht="20.100000000000001" customHeight="1" outlineLevel="2">
      <c r="A76" s="17"/>
      <c r="B76" s="354"/>
      <c r="C76" s="355"/>
      <c r="D76" s="43"/>
      <c r="E76" s="43"/>
      <c r="F76" s="65"/>
      <c r="G76" s="359"/>
      <c r="H76" s="802"/>
      <c r="I76" s="802"/>
      <c r="J76" s="801"/>
      <c r="K76" s="100"/>
      <c r="L76" s="92"/>
      <c r="M76" s="127"/>
      <c r="N76" s="831"/>
      <c r="O76" s="744"/>
      <c r="P76" s="245"/>
      <c r="Q76" s="245"/>
      <c r="R76" s="245"/>
      <c r="S76" s="245"/>
      <c r="T76" s="129"/>
      <c r="U76" s="128"/>
      <c r="V76" s="96"/>
      <c r="W76" s="97"/>
      <c r="Y76" s="4"/>
      <c r="Z76" s="4"/>
      <c r="AA76" s="4"/>
      <c r="AB76" s="4"/>
      <c r="AC76" s="4"/>
      <c r="AD76" s="4"/>
      <c r="AE76" s="4"/>
      <c r="AF76" s="4"/>
      <c r="AG76" s="4"/>
      <c r="AH76" s="4"/>
      <c r="AI76" s="4"/>
      <c r="AJ76" s="4"/>
      <c r="AK76" s="4"/>
      <c r="AL76" s="4"/>
      <c r="AM76" s="4"/>
      <c r="AN76" s="4"/>
      <c r="AO76" s="4"/>
      <c r="AP76" s="4"/>
      <c r="BI76" s="109"/>
    </row>
    <row r="77" spans="1:61" s="5" customFormat="1" ht="20.100000000000001" customHeight="1" outlineLevel="2">
      <c r="A77" s="17"/>
      <c r="B77" s="354"/>
      <c r="C77" s="355"/>
      <c r="D77" s="43"/>
      <c r="E77" s="43"/>
      <c r="F77" s="65"/>
      <c r="G77" s="359"/>
      <c r="H77" s="802"/>
      <c r="I77" s="802"/>
      <c r="J77" s="801"/>
      <c r="K77" s="100"/>
      <c r="L77" s="92"/>
      <c r="M77" s="127"/>
      <c r="N77" s="831"/>
      <c r="O77" s="744"/>
      <c r="P77" s="245"/>
      <c r="Q77" s="245"/>
      <c r="R77" s="245"/>
      <c r="S77" s="245"/>
      <c r="T77" s="129"/>
      <c r="U77" s="128"/>
      <c r="V77" s="96"/>
      <c r="W77" s="97"/>
      <c r="Y77" s="4"/>
      <c r="Z77" s="4"/>
      <c r="AA77" s="4"/>
      <c r="AB77" s="4"/>
      <c r="AC77" s="4"/>
      <c r="AD77" s="4"/>
      <c r="AE77" s="4"/>
      <c r="AF77" s="4"/>
      <c r="AG77" s="4"/>
      <c r="AH77" s="4"/>
      <c r="AI77" s="4"/>
      <c r="AJ77" s="4"/>
      <c r="AK77" s="4"/>
      <c r="AL77" s="4"/>
      <c r="AM77" s="4"/>
      <c r="AN77" s="4"/>
      <c r="AO77" s="4"/>
      <c r="AP77" s="4"/>
      <c r="BI77" s="109"/>
    </row>
    <row r="78" spans="1:61" s="5" customFormat="1" ht="20.100000000000001" customHeight="1" outlineLevel="2">
      <c r="A78" s="17"/>
      <c r="B78" s="354"/>
      <c r="C78" s="355"/>
      <c r="D78" s="43"/>
      <c r="E78" s="43"/>
      <c r="F78" s="65"/>
      <c r="G78" s="359"/>
      <c r="H78" s="802"/>
      <c r="I78" s="802"/>
      <c r="J78" s="801"/>
      <c r="K78" s="100"/>
      <c r="L78" s="92"/>
      <c r="M78" s="127"/>
      <c r="N78" s="831"/>
      <c r="O78" s="744"/>
      <c r="P78" s="245"/>
      <c r="Q78" s="245"/>
      <c r="R78" s="245"/>
      <c r="S78" s="245"/>
      <c r="T78" s="129"/>
      <c r="U78" s="128"/>
      <c r="V78" s="96"/>
      <c r="W78" s="97"/>
      <c r="Y78" s="4"/>
      <c r="Z78" s="4"/>
      <c r="AA78" s="4"/>
      <c r="AB78" s="4"/>
      <c r="AC78" s="4"/>
      <c r="AD78" s="4"/>
      <c r="AE78" s="4"/>
      <c r="AF78" s="4"/>
      <c r="AG78" s="4"/>
      <c r="AH78" s="4"/>
      <c r="AI78" s="4"/>
      <c r="AJ78" s="4"/>
      <c r="AK78" s="4"/>
      <c r="AL78" s="4"/>
      <c r="AM78" s="4"/>
      <c r="AN78" s="4"/>
      <c r="AO78" s="4"/>
      <c r="AP78" s="4"/>
      <c r="BI78" s="109"/>
    </row>
    <row r="79" spans="1:61" s="5" customFormat="1" ht="20.100000000000001" customHeight="1" outlineLevel="2">
      <c r="A79" s="17"/>
      <c r="B79" s="354"/>
      <c r="C79" s="355"/>
      <c r="D79" s="43"/>
      <c r="E79" s="43"/>
      <c r="F79" s="65"/>
      <c r="G79" s="359"/>
      <c r="H79" s="802"/>
      <c r="I79" s="802"/>
      <c r="J79" s="801"/>
      <c r="K79" s="100"/>
      <c r="L79" s="92"/>
      <c r="M79" s="127"/>
      <c r="N79" s="831"/>
      <c r="O79" s="744"/>
      <c r="P79" s="245"/>
      <c r="Q79" s="245"/>
      <c r="R79" s="245"/>
      <c r="S79" s="245"/>
      <c r="T79" s="129"/>
      <c r="U79" s="128"/>
      <c r="V79" s="96"/>
      <c r="W79" s="97"/>
      <c r="Y79" s="4"/>
      <c r="Z79" s="4"/>
      <c r="AA79" s="4"/>
      <c r="AB79" s="4"/>
      <c r="AC79" s="4"/>
      <c r="AD79" s="4"/>
      <c r="AE79" s="4"/>
      <c r="AF79" s="4"/>
      <c r="AG79" s="4"/>
      <c r="AH79" s="4"/>
      <c r="AI79" s="4"/>
      <c r="AJ79" s="4"/>
      <c r="AK79" s="4"/>
      <c r="AL79" s="4"/>
      <c r="AM79" s="4"/>
      <c r="AN79" s="4"/>
      <c r="AO79" s="4"/>
      <c r="AP79" s="4"/>
      <c r="BI79" s="618"/>
    </row>
    <row r="80" spans="1:61" s="5" customFormat="1" ht="20.100000000000001" customHeight="1" outlineLevel="2">
      <c r="A80" s="17"/>
      <c r="B80" s="354"/>
      <c r="C80" s="355"/>
      <c r="D80" s="43"/>
      <c r="E80" s="43"/>
      <c r="F80" s="65"/>
      <c r="G80" s="359"/>
      <c r="H80" s="802"/>
      <c r="I80" s="802"/>
      <c r="J80" s="801"/>
      <c r="K80" s="100"/>
      <c r="L80" s="92"/>
      <c r="M80" s="127"/>
      <c r="N80" s="831"/>
      <c r="O80" s="744"/>
      <c r="P80" s="245"/>
      <c r="Q80" s="245"/>
      <c r="R80" s="245"/>
      <c r="S80" s="245"/>
      <c r="T80" s="129"/>
      <c r="U80" s="128"/>
      <c r="V80" s="96"/>
      <c r="W80" s="97"/>
      <c r="Y80" s="4"/>
      <c r="Z80" s="4"/>
      <c r="AA80" s="4"/>
      <c r="AB80" s="4"/>
      <c r="AC80" s="4"/>
      <c r="AD80" s="4"/>
      <c r="AE80" s="4"/>
      <c r="AF80" s="4"/>
      <c r="AG80" s="4"/>
      <c r="AH80" s="4"/>
      <c r="AI80" s="4"/>
      <c r="AJ80" s="4"/>
      <c r="AK80" s="4"/>
      <c r="AL80" s="4"/>
      <c r="AM80" s="4"/>
      <c r="AN80" s="4"/>
      <c r="AO80" s="4"/>
      <c r="AP80" s="4"/>
      <c r="BI80" s="618"/>
    </row>
    <row r="81" spans="1:61" s="5" customFormat="1" ht="20.100000000000001" customHeight="1" outlineLevel="2">
      <c r="A81" s="17"/>
      <c r="B81" s="354"/>
      <c r="C81" s="355"/>
      <c r="D81" s="43"/>
      <c r="E81" s="43"/>
      <c r="F81" s="65"/>
      <c r="G81" s="359"/>
      <c r="H81" s="802"/>
      <c r="I81" s="802"/>
      <c r="J81" s="801"/>
      <c r="K81" s="100"/>
      <c r="L81" s="92"/>
      <c r="M81" s="127"/>
      <c r="N81" s="831"/>
      <c r="O81" s="744"/>
      <c r="P81" s="245"/>
      <c r="Q81" s="245"/>
      <c r="R81" s="245"/>
      <c r="S81" s="245"/>
      <c r="T81" s="129"/>
      <c r="U81" s="128"/>
      <c r="V81" s="96"/>
      <c r="W81" s="97"/>
      <c r="Y81" s="4"/>
      <c r="Z81" s="4"/>
      <c r="AA81" s="4"/>
      <c r="AB81" s="4"/>
      <c r="AC81" s="4"/>
      <c r="AD81" s="4"/>
      <c r="AE81" s="4"/>
      <c r="AF81" s="4"/>
      <c r="AG81" s="4"/>
      <c r="AH81" s="4"/>
      <c r="AI81" s="4"/>
      <c r="AJ81" s="4"/>
      <c r="AK81" s="4"/>
      <c r="AL81" s="4"/>
      <c r="AM81" s="4"/>
      <c r="AN81" s="4"/>
      <c r="AO81" s="4"/>
      <c r="AP81" s="4"/>
      <c r="BI81" s="618"/>
    </row>
    <row r="82" spans="1:61" s="5" customFormat="1" ht="20.100000000000001" customHeight="1" outlineLevel="2">
      <c r="A82" s="17"/>
      <c r="B82" s="354"/>
      <c r="C82" s="355"/>
      <c r="D82" s="43"/>
      <c r="E82" s="43"/>
      <c r="F82" s="65"/>
      <c r="G82" s="359"/>
      <c r="H82" s="802"/>
      <c r="I82" s="802"/>
      <c r="J82" s="801"/>
      <c r="K82" s="100"/>
      <c r="L82" s="92"/>
      <c r="M82" s="127"/>
      <c r="N82" s="831"/>
      <c r="O82" s="744"/>
      <c r="P82" s="245"/>
      <c r="Q82" s="245"/>
      <c r="R82" s="245"/>
      <c r="S82" s="245"/>
      <c r="T82" s="129"/>
      <c r="U82" s="128"/>
      <c r="V82" s="96"/>
      <c r="W82" s="97"/>
      <c r="Y82" s="4"/>
      <c r="Z82" s="4"/>
      <c r="AA82" s="4"/>
      <c r="AB82" s="4"/>
      <c r="AC82" s="4"/>
      <c r="AD82" s="4"/>
      <c r="AE82" s="4"/>
      <c r="AF82" s="4"/>
      <c r="AG82" s="4"/>
      <c r="AH82" s="4"/>
      <c r="AI82" s="4"/>
      <c r="AJ82" s="4"/>
      <c r="AK82" s="4"/>
      <c r="AL82" s="4"/>
      <c r="AM82" s="4"/>
      <c r="AN82" s="4"/>
      <c r="AO82" s="4"/>
      <c r="AP82" s="4"/>
      <c r="BI82" s="618"/>
    </row>
    <row r="83" spans="1:61" s="5" customFormat="1" ht="20.100000000000001" customHeight="1" outlineLevel="2">
      <c r="A83" s="17"/>
      <c r="B83" s="354"/>
      <c r="C83" s="355"/>
      <c r="D83" s="43"/>
      <c r="E83" s="43"/>
      <c r="F83" s="65"/>
      <c r="G83" s="359"/>
      <c r="H83" s="802"/>
      <c r="I83" s="802"/>
      <c r="J83" s="801"/>
      <c r="K83" s="100"/>
      <c r="L83" s="92"/>
      <c r="M83" s="127"/>
      <c r="N83" s="743"/>
      <c r="O83" s="579"/>
      <c r="P83" s="245"/>
      <c r="Q83" s="257"/>
      <c r="R83" s="257"/>
      <c r="S83" s="257"/>
      <c r="T83" s="129"/>
      <c r="U83" s="128"/>
      <c r="V83" s="96"/>
      <c r="W83" s="97"/>
      <c r="Y83" s="4"/>
      <c r="Z83" s="4"/>
      <c r="AA83" s="4"/>
      <c r="AB83" s="4"/>
      <c r="AC83" s="4"/>
      <c r="AD83" s="4"/>
      <c r="AE83" s="4"/>
      <c r="AF83" s="4"/>
      <c r="AG83" s="4"/>
      <c r="AH83" s="4"/>
      <c r="AI83" s="4"/>
      <c r="AJ83" s="4"/>
      <c r="AK83" s="4"/>
      <c r="AL83" s="4"/>
      <c r="AM83" s="4"/>
      <c r="AN83" s="4"/>
      <c r="AO83" s="4"/>
      <c r="AP83" s="4"/>
      <c r="BI83" s="618"/>
    </row>
    <row r="84" spans="1:61" s="5" customFormat="1" ht="20.100000000000001" customHeight="1" outlineLevel="2">
      <c r="A84" s="17"/>
      <c r="B84" s="354"/>
      <c r="C84" s="355"/>
      <c r="D84" s="43"/>
      <c r="E84" s="43"/>
      <c r="F84" s="65"/>
      <c r="G84" s="359"/>
      <c r="H84" s="802"/>
      <c r="I84" s="802"/>
      <c r="J84" s="801"/>
      <c r="K84" s="100"/>
      <c r="L84" s="92"/>
      <c r="M84" s="127"/>
      <c r="N84" s="743"/>
      <c r="O84" s="579"/>
      <c r="P84" s="245"/>
      <c r="Q84" s="257"/>
      <c r="R84" s="257"/>
      <c r="S84" s="257"/>
      <c r="T84" s="129"/>
      <c r="U84" s="128"/>
      <c r="V84" s="96"/>
      <c r="W84" s="97"/>
      <c r="BI84" s="618"/>
    </row>
    <row r="85" spans="1:61" s="5" customFormat="1" ht="20.100000000000001" customHeight="1" outlineLevel="2">
      <c r="A85" s="17"/>
      <c r="B85" s="354"/>
      <c r="C85" s="355"/>
      <c r="D85" s="43"/>
      <c r="E85" s="43"/>
      <c r="F85" s="65"/>
      <c r="G85" s="359"/>
      <c r="H85" s="802"/>
      <c r="I85" s="802"/>
      <c r="J85" s="801"/>
      <c r="K85" s="100"/>
      <c r="L85" s="92"/>
      <c r="M85" s="127"/>
      <c r="N85" s="743"/>
      <c r="O85" s="579"/>
      <c r="P85" s="245"/>
      <c r="Q85" s="257"/>
      <c r="R85" s="257"/>
      <c r="S85" s="257"/>
      <c r="T85" s="129"/>
      <c r="U85" s="128"/>
      <c r="V85" s="96"/>
      <c r="W85" s="97"/>
      <c r="BI85" s="618"/>
    </row>
    <row r="86" spans="1:61" s="5" customFormat="1" ht="20.100000000000001" customHeight="1" outlineLevel="2">
      <c r="A86" s="17"/>
      <c r="B86" s="354"/>
      <c r="C86" s="355"/>
      <c r="D86" s="43"/>
      <c r="E86" s="43"/>
      <c r="F86" s="65"/>
      <c r="G86" s="359"/>
      <c r="H86" s="802"/>
      <c r="I86" s="802"/>
      <c r="J86" s="801"/>
      <c r="K86" s="100"/>
      <c r="L86" s="92"/>
      <c r="M86" s="127"/>
      <c r="N86" s="743"/>
      <c r="O86" s="579"/>
      <c r="P86" s="245"/>
      <c r="Q86" s="257"/>
      <c r="R86" s="257"/>
      <c r="S86" s="257"/>
      <c r="T86" s="129"/>
      <c r="U86" s="128"/>
      <c r="V86" s="96"/>
      <c r="W86" s="97"/>
      <c r="BI86" s="618"/>
    </row>
    <row r="87" spans="1:61" s="5" customFormat="1" ht="20.100000000000001" customHeight="1" outlineLevel="2">
      <c r="A87" s="17"/>
      <c r="B87" s="354"/>
      <c r="C87" s="355"/>
      <c r="D87" s="43"/>
      <c r="E87" s="43"/>
      <c r="F87" s="65"/>
      <c r="G87" s="359"/>
      <c r="H87" s="802"/>
      <c r="I87" s="802"/>
      <c r="J87" s="801"/>
      <c r="K87" s="100"/>
      <c r="L87" s="92"/>
      <c r="M87" s="127"/>
      <c r="N87" s="743"/>
      <c r="O87" s="579"/>
      <c r="P87" s="245"/>
      <c r="Q87" s="257"/>
      <c r="R87" s="257"/>
      <c r="S87" s="257"/>
      <c r="T87" s="129"/>
      <c r="U87" s="128"/>
      <c r="V87" s="96"/>
      <c r="W87" s="97"/>
      <c r="BI87" s="618"/>
    </row>
    <row r="88" spans="1:61" s="5" customFormat="1" ht="20.100000000000001" customHeight="1" outlineLevel="2">
      <c r="A88" s="17"/>
      <c r="B88" s="354"/>
      <c r="C88" s="355"/>
      <c r="D88" s="43"/>
      <c r="E88" s="43"/>
      <c r="F88" s="65"/>
      <c r="G88" s="359"/>
      <c r="H88" s="802"/>
      <c r="I88" s="802"/>
      <c r="J88" s="801"/>
      <c r="K88" s="100"/>
      <c r="L88" s="92"/>
      <c r="M88" s="127"/>
      <c r="N88" s="743"/>
      <c r="O88" s="579"/>
      <c r="P88" s="245"/>
      <c r="Q88" s="257"/>
      <c r="R88" s="257"/>
      <c r="S88" s="257"/>
      <c r="T88" s="129"/>
      <c r="U88" s="128"/>
      <c r="V88" s="96"/>
      <c r="W88" s="97"/>
      <c r="BI88" s="618"/>
    </row>
    <row r="89" spans="1:61" s="5" customFormat="1" ht="20.100000000000001" customHeight="1" outlineLevel="2">
      <c r="A89" s="17"/>
      <c r="B89" s="354"/>
      <c r="C89" s="355"/>
      <c r="D89" s="43"/>
      <c r="E89" s="43"/>
      <c r="F89" s="65"/>
      <c r="G89" s="359"/>
      <c r="H89" s="802"/>
      <c r="I89" s="802"/>
      <c r="J89" s="801"/>
      <c r="K89" s="100"/>
      <c r="L89" s="92"/>
      <c r="M89" s="127"/>
      <c r="N89" s="743"/>
      <c r="O89" s="579"/>
      <c r="P89" s="245"/>
      <c r="Q89" s="257"/>
      <c r="R89" s="257"/>
      <c r="S89" s="257"/>
      <c r="T89" s="129"/>
      <c r="U89" s="128"/>
      <c r="V89" s="96"/>
      <c r="W89" s="97"/>
      <c r="BI89" s="618"/>
    </row>
    <row r="90" spans="1:61" s="5" customFormat="1" ht="20.100000000000001" customHeight="1" outlineLevel="2">
      <c r="A90" s="17"/>
      <c r="B90" s="354"/>
      <c r="C90" s="355"/>
      <c r="D90" s="43"/>
      <c r="E90" s="43"/>
      <c r="F90" s="65"/>
      <c r="G90" s="359"/>
      <c r="H90" s="802"/>
      <c r="I90" s="802"/>
      <c r="J90" s="801"/>
      <c r="K90" s="100"/>
      <c r="L90" s="92"/>
      <c r="M90" s="127"/>
      <c r="N90" s="743"/>
      <c r="O90" s="579"/>
      <c r="P90" s="245"/>
      <c r="Q90" s="257"/>
      <c r="R90" s="257"/>
      <c r="S90" s="257"/>
      <c r="T90" s="129"/>
      <c r="U90" s="128"/>
      <c r="V90" s="96"/>
      <c r="W90" s="97"/>
      <c r="BI90" s="618"/>
    </row>
    <row r="91" spans="1:61" s="5" customFormat="1" ht="20.100000000000001" customHeight="1" outlineLevel="2">
      <c r="A91" s="17"/>
      <c r="B91" s="354"/>
      <c r="C91" s="355"/>
      <c r="D91" s="43"/>
      <c r="E91" s="43"/>
      <c r="F91" s="65"/>
      <c r="G91" s="359"/>
      <c r="H91" s="802"/>
      <c r="I91" s="802"/>
      <c r="J91" s="801"/>
      <c r="K91" s="100"/>
      <c r="L91" s="92"/>
      <c r="M91" s="127"/>
      <c r="N91" s="743"/>
      <c r="O91" s="579"/>
      <c r="P91" s="245"/>
      <c r="Q91" s="257"/>
      <c r="R91" s="257"/>
      <c r="S91" s="257"/>
      <c r="T91" s="129"/>
      <c r="U91" s="128"/>
      <c r="V91" s="96"/>
      <c r="W91" s="97"/>
      <c r="BI91" s="618"/>
    </row>
    <row r="92" spans="1:61" s="5" customFormat="1" ht="20.100000000000001" customHeight="1" outlineLevel="2">
      <c r="A92" s="17"/>
      <c r="B92" s="354"/>
      <c r="C92" s="355"/>
      <c r="D92" s="43"/>
      <c r="E92" s="43"/>
      <c r="F92" s="65"/>
      <c r="G92" s="359"/>
      <c r="H92" s="802"/>
      <c r="I92" s="802"/>
      <c r="J92" s="801"/>
      <c r="K92" s="100"/>
      <c r="L92" s="92"/>
      <c r="M92" s="127"/>
      <c r="N92" s="743"/>
      <c r="O92" s="579"/>
      <c r="P92" s="245"/>
      <c r="Q92" s="257"/>
      <c r="R92" s="257"/>
      <c r="S92" s="257"/>
      <c r="T92" s="129"/>
      <c r="U92" s="128"/>
      <c r="V92" s="96"/>
      <c r="W92" s="97"/>
      <c r="BI92" s="618"/>
    </row>
    <row r="93" spans="1:61" s="5" customFormat="1" ht="20.100000000000001" customHeight="1" outlineLevel="2">
      <c r="A93" s="17"/>
      <c r="B93" s="354"/>
      <c r="C93" s="355"/>
      <c r="D93" s="43"/>
      <c r="E93" s="43"/>
      <c r="F93" s="65"/>
      <c r="G93" s="359"/>
      <c r="H93" s="802"/>
      <c r="I93" s="802"/>
      <c r="J93" s="801"/>
      <c r="K93" s="100"/>
      <c r="L93" s="92"/>
      <c r="M93" s="127"/>
      <c r="N93" s="743"/>
      <c r="O93" s="579"/>
      <c r="P93" s="245"/>
      <c r="Q93" s="257"/>
      <c r="R93" s="257"/>
      <c r="S93" s="257"/>
      <c r="T93" s="129"/>
      <c r="U93" s="128"/>
      <c r="V93" s="96"/>
      <c r="W93" s="97"/>
      <c r="BI93" s="618"/>
    </row>
    <row r="94" spans="1:61" s="5" customFormat="1" ht="20.100000000000001" customHeight="1" outlineLevel="2">
      <c r="A94" s="17"/>
      <c r="B94" s="354"/>
      <c r="C94" s="355"/>
      <c r="D94" s="43"/>
      <c r="E94" s="43"/>
      <c r="F94" s="65"/>
      <c r="G94" s="359"/>
      <c r="H94" s="802"/>
      <c r="I94" s="802"/>
      <c r="J94" s="801"/>
      <c r="K94" s="100"/>
      <c r="L94" s="92"/>
      <c r="M94" s="127"/>
      <c r="N94" s="743"/>
      <c r="O94" s="579"/>
      <c r="P94" s="245"/>
      <c r="Q94" s="257"/>
      <c r="R94" s="257"/>
      <c r="S94" s="257"/>
      <c r="T94" s="129"/>
      <c r="U94" s="128"/>
      <c r="V94" s="96"/>
      <c r="W94" s="97"/>
      <c r="BI94" s="618"/>
    </row>
    <row r="95" spans="1:61" s="5" customFormat="1" ht="20.100000000000001" customHeight="1" outlineLevel="2">
      <c r="A95" s="17"/>
      <c r="B95" s="354"/>
      <c r="C95" s="355"/>
      <c r="D95" s="43"/>
      <c r="E95" s="43"/>
      <c r="F95" s="65"/>
      <c r="G95" s="359"/>
      <c r="H95" s="802"/>
      <c r="I95" s="802"/>
      <c r="J95" s="801"/>
      <c r="K95" s="100"/>
      <c r="L95" s="92"/>
      <c r="M95" s="127"/>
      <c r="N95" s="743"/>
      <c r="O95" s="579"/>
      <c r="P95" s="245"/>
      <c r="Q95" s="257"/>
      <c r="R95" s="257"/>
      <c r="S95" s="257"/>
      <c r="T95" s="129"/>
      <c r="U95" s="128"/>
      <c r="V95" s="96"/>
      <c r="W95" s="97"/>
      <c r="BI95" s="618"/>
    </row>
    <row r="96" spans="1:61" s="5" customFormat="1" ht="20.100000000000001" customHeight="1" outlineLevel="2">
      <c r="A96" s="17"/>
      <c r="B96" s="832"/>
      <c r="C96" s="355"/>
      <c r="D96" s="43"/>
      <c r="E96" s="43"/>
      <c r="F96" s="65"/>
      <c r="G96" s="359"/>
      <c r="H96" s="802"/>
      <c r="I96" s="802"/>
      <c r="J96" s="801"/>
      <c r="K96" s="100"/>
      <c r="L96" s="92"/>
      <c r="M96" s="127"/>
      <c r="N96" s="743"/>
      <c r="O96" s="579"/>
      <c r="P96" s="245"/>
      <c r="Q96" s="257"/>
      <c r="R96" s="257"/>
      <c r="S96" s="257"/>
      <c r="T96" s="129"/>
      <c r="U96" s="128"/>
      <c r="V96" s="96"/>
      <c r="W96" s="97"/>
      <c r="BI96" s="618"/>
    </row>
    <row r="97" spans="1:61" s="5" customFormat="1" ht="20.100000000000001" customHeight="1" outlineLevel="2">
      <c r="A97" s="17"/>
      <c r="B97" s="832"/>
      <c r="C97" s="355"/>
      <c r="D97" s="43"/>
      <c r="E97" s="43"/>
      <c r="F97" s="65"/>
      <c r="G97" s="359"/>
      <c r="H97" s="802"/>
      <c r="I97" s="802"/>
      <c r="J97" s="801"/>
      <c r="K97" s="100"/>
      <c r="L97" s="92"/>
      <c r="M97" s="127"/>
      <c r="N97" s="743"/>
      <c r="O97" s="579"/>
      <c r="P97" s="245"/>
      <c r="Q97" s="257"/>
      <c r="R97" s="257"/>
      <c r="S97" s="257"/>
      <c r="T97" s="129"/>
      <c r="U97" s="128"/>
      <c r="V97" s="96"/>
      <c r="W97" s="97"/>
      <c r="BI97" s="618"/>
    </row>
    <row r="98" spans="1:61" s="5" customFormat="1" ht="20.100000000000001" customHeight="1" outlineLevel="2">
      <c r="A98" s="17"/>
      <c r="B98" s="832"/>
      <c r="C98" s="355"/>
      <c r="D98" s="43"/>
      <c r="E98" s="43"/>
      <c r="F98" s="65"/>
      <c r="G98" s="359"/>
      <c r="H98" s="802"/>
      <c r="I98" s="802"/>
      <c r="J98" s="801"/>
      <c r="K98" s="100"/>
      <c r="L98" s="92"/>
      <c r="M98" s="127"/>
      <c r="N98" s="743"/>
      <c r="O98" s="579"/>
      <c r="P98" s="245"/>
      <c r="Q98" s="257"/>
      <c r="R98" s="257"/>
      <c r="S98" s="257"/>
      <c r="T98" s="129"/>
      <c r="U98" s="128"/>
      <c r="V98" s="96"/>
      <c r="W98" s="97"/>
      <c r="BI98" s="618"/>
    </row>
    <row r="99" spans="1:61" s="5" customFormat="1" ht="20.100000000000001" customHeight="1" outlineLevel="2">
      <c r="A99" s="17"/>
      <c r="B99" s="354"/>
      <c r="C99" s="355"/>
      <c r="D99" s="43"/>
      <c r="E99" s="43"/>
      <c r="F99" s="65"/>
      <c r="G99" s="359"/>
      <c r="H99" s="802"/>
      <c r="I99" s="802"/>
      <c r="J99" s="801"/>
      <c r="K99" s="100"/>
      <c r="L99" s="92"/>
      <c r="M99" s="127"/>
      <c r="N99" s="743"/>
      <c r="O99" s="579"/>
      <c r="P99" s="245"/>
      <c r="Q99" s="257"/>
      <c r="R99" s="257"/>
      <c r="S99" s="257"/>
      <c r="T99" s="129"/>
      <c r="U99" s="128"/>
      <c r="V99" s="96"/>
      <c r="W99" s="97"/>
      <c r="BI99" s="618"/>
    </row>
    <row r="100" spans="1:61" s="5" customFormat="1" ht="20.100000000000001" customHeight="1" outlineLevel="2">
      <c r="A100" s="17"/>
      <c r="B100" s="354"/>
      <c r="C100" s="355"/>
      <c r="D100" s="43"/>
      <c r="E100" s="43"/>
      <c r="F100" s="65"/>
      <c r="G100" s="359"/>
      <c r="H100" s="802"/>
      <c r="I100" s="802"/>
      <c r="J100" s="801"/>
      <c r="K100" s="100"/>
      <c r="L100" s="92"/>
      <c r="M100" s="127"/>
      <c r="N100" s="743"/>
      <c r="O100" s="579"/>
      <c r="P100" s="245"/>
      <c r="Q100" s="257"/>
      <c r="R100" s="257"/>
      <c r="S100" s="257"/>
      <c r="T100" s="129"/>
      <c r="U100" s="128"/>
      <c r="V100" s="96"/>
      <c r="W100" s="97"/>
      <c r="BI100" s="618"/>
    </row>
    <row r="101" spans="1:61" s="5" customFormat="1" ht="20.100000000000001" customHeight="1" outlineLevel="2">
      <c r="A101" s="17"/>
      <c r="B101" s="354"/>
      <c r="C101" s="355"/>
      <c r="D101" s="43"/>
      <c r="E101" s="43"/>
      <c r="F101" s="65"/>
      <c r="G101" s="359"/>
      <c r="H101" s="802"/>
      <c r="I101" s="802"/>
      <c r="J101" s="801"/>
      <c r="K101" s="100"/>
      <c r="L101" s="92"/>
      <c r="M101" s="127"/>
      <c r="N101" s="743"/>
      <c r="O101" s="579"/>
      <c r="P101" s="245"/>
      <c r="Q101" s="257"/>
      <c r="R101" s="257"/>
      <c r="S101" s="257"/>
      <c r="T101" s="129"/>
      <c r="U101" s="128"/>
      <c r="V101" s="96"/>
      <c r="W101" s="97"/>
      <c r="BI101" s="618"/>
    </row>
    <row r="102" spans="1:61" s="5" customFormat="1" ht="20.100000000000001" customHeight="1" outlineLevel="2">
      <c r="A102" s="17"/>
      <c r="B102" s="354"/>
      <c r="C102" s="355"/>
      <c r="D102" s="43"/>
      <c r="E102" s="43"/>
      <c r="F102" s="65"/>
      <c r="G102" s="359"/>
      <c r="H102" s="802"/>
      <c r="I102" s="802"/>
      <c r="J102" s="801"/>
      <c r="K102" s="100"/>
      <c r="L102" s="92"/>
      <c r="M102" s="127"/>
      <c r="N102" s="743"/>
      <c r="O102" s="579"/>
      <c r="P102" s="245"/>
      <c r="Q102" s="257"/>
      <c r="R102" s="257"/>
      <c r="S102" s="257"/>
      <c r="T102" s="129"/>
      <c r="U102" s="128"/>
      <c r="V102" s="96"/>
      <c r="W102" s="97"/>
      <c r="BI102" s="618"/>
    </row>
    <row r="103" spans="1:61" s="5" customFormat="1" ht="20.100000000000001" customHeight="1" outlineLevel="2">
      <c r="A103" s="17"/>
      <c r="B103" s="354"/>
      <c r="C103" s="355"/>
      <c r="D103" s="43"/>
      <c r="E103" s="43"/>
      <c r="F103" s="65"/>
      <c r="G103" s="359"/>
      <c r="H103" s="802"/>
      <c r="I103" s="802"/>
      <c r="J103" s="801"/>
      <c r="K103" s="100"/>
      <c r="L103" s="92"/>
      <c r="M103" s="127"/>
      <c r="N103" s="743"/>
      <c r="O103" s="579"/>
      <c r="P103" s="245"/>
      <c r="Q103" s="257"/>
      <c r="R103" s="257"/>
      <c r="S103" s="257"/>
      <c r="T103" s="129"/>
      <c r="U103" s="128"/>
      <c r="V103" s="96"/>
      <c r="W103" s="97"/>
      <c r="BI103" s="618"/>
    </row>
    <row r="104" spans="1:61" s="5" customFormat="1" ht="20.100000000000001" customHeight="1" outlineLevel="2">
      <c r="A104" s="17"/>
      <c r="B104" s="354"/>
      <c r="C104" s="355"/>
      <c r="D104" s="43"/>
      <c r="E104" s="43"/>
      <c r="F104" s="65"/>
      <c r="G104" s="359"/>
      <c r="H104" s="802"/>
      <c r="I104" s="802"/>
      <c r="J104" s="801"/>
      <c r="K104" s="100"/>
      <c r="L104" s="92"/>
      <c r="M104" s="127"/>
      <c r="N104" s="743"/>
      <c r="O104" s="579"/>
      <c r="P104" s="245"/>
      <c r="Q104" s="257"/>
      <c r="R104" s="257"/>
      <c r="S104" s="257"/>
      <c r="T104" s="129"/>
      <c r="U104" s="128"/>
      <c r="V104" s="96"/>
      <c r="W104" s="97"/>
      <c r="BI104" s="618"/>
    </row>
    <row r="105" spans="1:61" s="5" customFormat="1" ht="20.100000000000001" customHeight="1" outlineLevel="2">
      <c r="A105" s="17"/>
      <c r="B105" s="354"/>
      <c r="C105" s="355"/>
      <c r="D105" s="43"/>
      <c r="E105" s="43"/>
      <c r="F105" s="65"/>
      <c r="G105" s="359"/>
      <c r="H105" s="802"/>
      <c r="I105" s="802"/>
      <c r="J105" s="801"/>
      <c r="K105" s="100"/>
      <c r="L105" s="92"/>
      <c r="M105" s="127"/>
      <c r="N105" s="743"/>
      <c r="O105" s="579"/>
      <c r="P105" s="245"/>
      <c r="Q105" s="257"/>
      <c r="R105" s="257"/>
      <c r="S105" s="257"/>
      <c r="T105" s="129"/>
      <c r="U105" s="128"/>
      <c r="V105" s="96"/>
      <c r="W105" s="97"/>
      <c r="BI105" s="618"/>
    </row>
    <row r="106" spans="1:61" s="5" customFormat="1" ht="20.100000000000001" customHeight="1" outlineLevel="2">
      <c r="A106" s="17"/>
      <c r="B106" s="354"/>
      <c r="C106" s="355"/>
      <c r="D106" s="43"/>
      <c r="E106" s="43"/>
      <c r="F106" s="65"/>
      <c r="G106" s="359"/>
      <c r="H106" s="802"/>
      <c r="I106" s="802"/>
      <c r="J106" s="801"/>
      <c r="K106" s="100"/>
      <c r="L106" s="92"/>
      <c r="M106" s="127"/>
      <c r="N106" s="743"/>
      <c r="O106" s="579"/>
      <c r="P106" s="245"/>
      <c r="Q106" s="257"/>
      <c r="R106" s="257"/>
      <c r="S106" s="257"/>
      <c r="T106" s="129"/>
      <c r="U106" s="128"/>
      <c r="V106" s="96"/>
      <c r="W106" s="97"/>
      <c r="BI106" s="618"/>
    </row>
    <row r="107" spans="1:61" s="5" customFormat="1" ht="20.100000000000001" customHeight="1" outlineLevel="2">
      <c r="A107" s="17"/>
      <c r="B107" s="354"/>
      <c r="C107" s="355"/>
      <c r="D107" s="43"/>
      <c r="E107" s="43"/>
      <c r="F107" s="65"/>
      <c r="G107" s="359"/>
      <c r="H107" s="802"/>
      <c r="I107" s="802"/>
      <c r="J107" s="801"/>
      <c r="K107" s="100"/>
      <c r="L107" s="92"/>
      <c r="M107" s="127"/>
      <c r="N107" s="743"/>
      <c r="O107" s="579"/>
      <c r="P107" s="245"/>
      <c r="Q107" s="257"/>
      <c r="R107" s="257"/>
      <c r="S107" s="257"/>
      <c r="T107" s="129"/>
      <c r="U107" s="128"/>
      <c r="V107" s="96"/>
      <c r="W107" s="97"/>
      <c r="BI107" s="618"/>
    </row>
    <row r="108" spans="1:61" s="5" customFormat="1" ht="20.100000000000001" customHeight="1" outlineLevel="2">
      <c r="A108" s="17"/>
      <c r="B108" s="354"/>
      <c r="C108" s="355"/>
      <c r="D108" s="43"/>
      <c r="E108" s="43"/>
      <c r="F108" s="65"/>
      <c r="G108" s="359"/>
      <c r="H108" s="802"/>
      <c r="I108" s="802"/>
      <c r="J108" s="801"/>
      <c r="K108" s="100"/>
      <c r="L108" s="92"/>
      <c r="M108" s="127"/>
      <c r="N108" s="743"/>
      <c r="O108" s="579"/>
      <c r="P108" s="245"/>
      <c r="Q108" s="257"/>
      <c r="R108" s="257"/>
      <c r="S108" s="257"/>
      <c r="T108" s="129"/>
      <c r="U108" s="128"/>
      <c r="V108" s="96"/>
      <c r="W108" s="97"/>
      <c r="BI108" s="618"/>
    </row>
    <row r="109" spans="1:61" s="5" customFormat="1" ht="20.100000000000001" customHeight="1" outlineLevel="2" thickBot="1">
      <c r="A109" s="17"/>
      <c r="B109" s="354"/>
      <c r="C109" s="355"/>
      <c r="D109" s="43"/>
      <c r="E109" s="43"/>
      <c r="F109" s="65"/>
      <c r="G109" s="359"/>
      <c r="H109" s="802"/>
      <c r="I109" s="802"/>
      <c r="J109" s="801"/>
      <c r="K109" s="100"/>
      <c r="L109" s="92"/>
      <c r="M109" s="127"/>
      <c r="N109" s="743"/>
      <c r="O109" s="579"/>
      <c r="P109" s="245"/>
      <c r="Q109" s="257"/>
      <c r="R109" s="257"/>
      <c r="S109" s="258"/>
      <c r="T109" s="129"/>
      <c r="U109" s="128"/>
      <c r="V109" s="96"/>
      <c r="W109" s="97"/>
      <c r="BI109" s="618"/>
    </row>
    <row r="110" spans="1:61" s="5" customFormat="1" ht="33" customHeight="1" outlineLevel="1">
      <c r="A110" s="1237"/>
      <c r="B110" s="77"/>
      <c r="C110" s="45"/>
      <c r="D110" s="45"/>
      <c r="E110" s="45"/>
      <c r="F110" s="44"/>
      <c r="G110" s="44"/>
      <c r="H110" s="44"/>
      <c r="I110" s="44"/>
      <c r="J110" s="45"/>
      <c r="K110" s="45"/>
      <c r="L110" s="44"/>
      <c r="M110" s="44"/>
      <c r="N110" s="44"/>
      <c r="O110" s="44"/>
      <c r="P110" s="564"/>
      <c r="Q110" s="44"/>
      <c r="R110" s="563"/>
      <c r="S110" s="563"/>
      <c r="T110" s="365"/>
      <c r="U110" s="132"/>
      <c r="V110" s="98"/>
      <c r="W110" s="98"/>
      <c r="BI110" s="618"/>
    </row>
    <row r="111" spans="1:61" s="5" customFormat="1" ht="20.25" customHeight="1" outlineLevel="1">
      <c r="A111" s="1238"/>
      <c r="B111" s="259"/>
      <c r="C111" s="619"/>
      <c r="D111" s="619"/>
      <c r="E111" s="619"/>
      <c r="F111" s="619"/>
      <c r="G111" s="619"/>
      <c r="H111" s="619"/>
      <c r="I111" s="619"/>
      <c r="J111" s="619"/>
      <c r="K111" s="619"/>
      <c r="L111" s="619"/>
      <c r="M111" s="619"/>
      <c r="N111" s="619"/>
      <c r="O111" s="619"/>
      <c r="P111" s="619"/>
      <c r="Q111" s="619"/>
      <c r="R111" s="619"/>
      <c r="S111" s="620"/>
      <c r="T111" s="260"/>
      <c r="BI111" s="618"/>
    </row>
    <row r="112" spans="1:61" s="5" customFormat="1" ht="20.25" customHeight="1" outlineLevel="1" thickBot="1">
      <c r="A112" s="1239"/>
      <c r="B112" s="78"/>
      <c r="C112" s="621"/>
      <c r="D112" s="621"/>
      <c r="E112" s="621"/>
      <c r="F112" s="621"/>
      <c r="G112" s="621"/>
      <c r="H112" s="621"/>
      <c r="I112" s="621"/>
      <c r="J112" s="621"/>
      <c r="K112" s="621"/>
      <c r="L112" s="621"/>
      <c r="M112" s="621"/>
      <c r="N112" s="621"/>
      <c r="O112" s="621"/>
      <c r="P112" s="621"/>
      <c r="Q112" s="621"/>
      <c r="R112" s="621"/>
      <c r="S112" s="622"/>
      <c r="T112" s="99"/>
      <c r="BI112" s="618"/>
    </row>
    <row r="113" spans="1:61" s="5" customFormat="1" ht="17.25" customHeight="1">
      <c r="A113" s="53"/>
      <c r="B113" s="54"/>
      <c r="C113" s="623"/>
      <c r="D113" s="623"/>
      <c r="E113" s="623"/>
      <c r="F113" s="623"/>
      <c r="G113" s="623"/>
      <c r="H113" s="623"/>
      <c r="I113" s="623"/>
      <c r="J113" s="623"/>
      <c r="K113" s="623"/>
      <c r="L113" s="623"/>
      <c r="M113" s="623"/>
      <c r="N113" s="623"/>
      <c r="O113" s="623"/>
      <c r="P113" s="623"/>
      <c r="Q113" s="623"/>
      <c r="R113" s="623"/>
      <c r="S113" s="623"/>
      <c r="T113" s="55"/>
      <c r="BI113" s="618"/>
    </row>
    <row r="114" spans="1:61" s="5" customFormat="1" ht="15" customHeight="1" outlineLevel="1" thickBot="1">
      <c r="A114" s="72"/>
      <c r="B114" s="73"/>
      <c r="C114" s="624"/>
      <c r="D114" s="624"/>
      <c r="E114" s="624"/>
      <c r="F114" s="624"/>
      <c r="G114" s="624"/>
      <c r="H114" s="624"/>
      <c r="I114" s="624"/>
      <c r="J114" s="624"/>
      <c r="K114" s="624"/>
      <c r="L114" s="624"/>
      <c r="M114" s="624"/>
      <c r="N114" s="624"/>
      <c r="O114" s="624"/>
      <c r="P114" s="624"/>
      <c r="Q114" s="624"/>
      <c r="R114" s="624"/>
      <c r="S114" s="624"/>
      <c r="T114" s="74"/>
      <c r="BI114" s="618"/>
    </row>
    <row r="115" spans="1:61" s="5" customFormat="1" ht="42" customHeight="1" outlineLevel="1">
      <c r="A115" s="803"/>
      <c r="B115" s="804"/>
      <c r="C115" s="805"/>
      <c r="D115" s="806"/>
      <c r="E115" s="806"/>
      <c r="F115" s="806"/>
      <c r="G115" s="806"/>
      <c r="H115" s="807"/>
      <c r="I115" s="807"/>
      <c r="J115" s="807"/>
      <c r="K115" s="807"/>
      <c r="L115" s="807"/>
      <c r="M115" s="1381"/>
      <c r="N115" s="1382"/>
      <c r="O115" s="807"/>
      <c r="P115" s="807"/>
      <c r="Q115" s="807"/>
      <c r="R115" s="807"/>
      <c r="S115" s="807"/>
      <c r="T115" s="808"/>
      <c r="X115" s="631"/>
      <c r="Y115" s="632"/>
      <c r="Z115" s="633"/>
      <c r="AA115" s="633"/>
      <c r="AB115" s="634"/>
      <c r="AC115" s="632"/>
      <c r="AD115" s="635"/>
      <c r="AE115" s="635"/>
      <c r="AF115" s="635"/>
      <c r="AG115" s="635"/>
      <c r="AH115" s="635"/>
      <c r="AI115" s="635"/>
      <c r="AJ115" s="635"/>
      <c r="AK115" s="635"/>
      <c r="AL115" s="635"/>
      <c r="AM115" s="631"/>
      <c r="AN115" s="632"/>
      <c r="AO115" s="632"/>
      <c r="AP115" s="632"/>
      <c r="AQ115" s="632"/>
      <c r="AR115" s="632"/>
      <c r="AS115" s="635"/>
      <c r="AT115" s="635"/>
      <c r="AU115" s="635"/>
      <c r="AV115" s="635"/>
      <c r="BI115" s="618"/>
    </row>
    <row r="116" spans="1:61" s="5" customFormat="1" ht="20.100000000000001" customHeight="1" outlineLevel="1">
      <c r="A116" s="636"/>
      <c r="B116" s="865"/>
      <c r="C116" s="967"/>
      <c r="D116" s="967"/>
      <c r="E116" s="967"/>
      <c r="F116" s="967"/>
      <c r="G116" s="967"/>
      <c r="H116" s="133"/>
      <c r="I116" s="133"/>
      <c r="J116" s="133"/>
      <c r="K116" s="133"/>
      <c r="L116" s="133"/>
      <c r="M116" s="1242"/>
      <c r="N116" s="1243"/>
      <c r="O116" s="134"/>
      <c r="P116" s="134"/>
      <c r="Q116" s="134"/>
      <c r="R116" s="135"/>
      <c r="S116" s="134"/>
      <c r="T116" s="136"/>
      <c r="X116" s="637"/>
      <c r="Y116" s="638"/>
      <c r="Z116" s="638"/>
      <c r="AA116" s="638"/>
      <c r="AB116" s="638"/>
      <c r="AC116" s="638"/>
      <c r="AD116" s="638"/>
      <c r="AE116" s="638"/>
      <c r="AF116" s="638"/>
      <c r="AG116" s="638"/>
      <c r="AH116" s="638"/>
      <c r="AI116" s="638"/>
      <c r="AJ116" s="638"/>
      <c r="AK116" s="635"/>
      <c r="AL116" s="635"/>
      <c r="AM116" s="637"/>
      <c r="AN116" s="638"/>
      <c r="AO116" s="638"/>
      <c r="AP116" s="638"/>
      <c r="AQ116" s="638"/>
      <c r="AR116" s="638"/>
      <c r="AS116" s="638"/>
      <c r="AT116" s="638"/>
      <c r="AU116" s="638"/>
      <c r="AV116" s="638"/>
      <c r="AW116" s="638"/>
      <c r="AX116" s="638"/>
      <c r="AY116" s="638"/>
      <c r="BI116" s="618"/>
    </row>
    <row r="117" spans="1:61" s="5" customFormat="1" ht="20.100000000000001" customHeight="1" outlineLevel="1">
      <c r="A117" s="639"/>
      <c r="B117" s="999"/>
      <c r="C117" s="904"/>
      <c r="D117" s="904"/>
      <c r="E117" s="904"/>
      <c r="F117" s="904"/>
      <c r="G117" s="904"/>
      <c r="H117" s="103"/>
      <c r="I117" s="111"/>
      <c r="J117" s="103"/>
      <c r="K117" s="103"/>
      <c r="L117" s="103"/>
      <c r="M117" s="1244"/>
      <c r="N117" s="1245"/>
      <c r="O117" s="102"/>
      <c r="P117" s="111"/>
      <c r="Q117" s="113"/>
      <c r="R117" s="137"/>
      <c r="S117" s="102"/>
      <c r="T117" s="388"/>
      <c r="U117" s="138"/>
      <c r="V117" s="108"/>
      <c r="X117" s="101"/>
      <c r="Y117" s="139"/>
      <c r="Z117" s="139"/>
      <c r="AA117" s="139"/>
      <c r="AB117" s="139"/>
      <c r="AC117" s="139"/>
      <c r="AD117" s="139"/>
      <c r="AE117" s="139"/>
      <c r="AF117" s="139"/>
      <c r="AG117" s="139"/>
      <c r="AH117" s="139"/>
      <c r="AI117" s="139"/>
      <c r="AJ117" s="139"/>
      <c r="AK117" s="642"/>
      <c r="AL117" s="642"/>
      <c r="AM117" s="101"/>
      <c r="AN117" s="139"/>
      <c r="AO117" s="139"/>
      <c r="AP117" s="139"/>
      <c r="AQ117" s="139"/>
      <c r="AR117" s="139"/>
      <c r="AS117" s="139"/>
      <c r="AT117" s="139"/>
      <c r="AU117" s="139"/>
      <c r="AV117" s="139"/>
      <c r="AW117" s="139"/>
      <c r="AX117" s="139"/>
      <c r="AY117" s="139"/>
      <c r="BI117" s="618"/>
    </row>
    <row r="118" spans="1:61" s="5" customFormat="1" ht="20.100000000000001" customHeight="1" outlineLevel="1">
      <c r="A118" s="639"/>
      <c r="B118" s="999"/>
      <c r="C118" s="904"/>
      <c r="D118" s="904"/>
      <c r="E118" s="904"/>
      <c r="F118" s="904"/>
      <c r="G118" s="904"/>
      <c r="H118" s="103"/>
      <c r="I118" s="111"/>
      <c r="J118" s="103"/>
      <c r="K118" s="103"/>
      <c r="L118" s="103"/>
      <c r="M118" s="1244"/>
      <c r="N118" s="1245"/>
      <c r="O118" s="102"/>
      <c r="P118" s="111"/>
      <c r="Q118" s="113"/>
      <c r="R118" s="137"/>
      <c r="S118" s="102"/>
      <c r="T118" s="388"/>
      <c r="U118" s="138"/>
      <c r="V118" s="108"/>
      <c r="X118" s="101"/>
      <c r="Y118" s="139"/>
      <c r="Z118" s="139"/>
      <c r="AA118" s="139"/>
      <c r="AB118" s="139"/>
      <c r="AC118" s="139"/>
      <c r="AD118" s="139"/>
      <c r="AE118" s="139"/>
      <c r="AF118" s="139"/>
      <c r="AG118" s="139"/>
      <c r="AH118" s="139"/>
      <c r="AI118" s="139"/>
      <c r="AJ118" s="139"/>
      <c r="AK118" s="643"/>
      <c r="AL118" s="643"/>
      <c r="AM118" s="101"/>
      <c r="AN118" s="139"/>
      <c r="AO118" s="139"/>
      <c r="AP118" s="139"/>
      <c r="AQ118" s="139"/>
      <c r="AR118" s="139"/>
      <c r="AS118" s="139"/>
      <c r="AT118" s="139"/>
      <c r="AU118" s="139"/>
      <c r="AV118" s="139"/>
      <c r="AW118" s="139"/>
      <c r="AX118" s="139"/>
      <c r="AY118" s="139"/>
      <c r="BI118" s="618"/>
    </row>
    <row r="119" spans="1:61" s="5" customFormat="1" ht="20.100000000000001" customHeight="1" outlineLevel="1">
      <c r="A119" s="639"/>
      <c r="B119" s="999"/>
      <c r="C119" s="904"/>
      <c r="D119" s="904"/>
      <c r="E119" s="904"/>
      <c r="F119" s="904"/>
      <c r="G119" s="904"/>
      <c r="H119" s="103"/>
      <c r="I119" s="111"/>
      <c r="J119" s="103"/>
      <c r="K119" s="103"/>
      <c r="L119" s="103"/>
      <c r="M119" s="1244"/>
      <c r="N119" s="1245"/>
      <c r="O119" s="102"/>
      <c r="P119" s="111"/>
      <c r="Q119" s="113"/>
      <c r="R119" s="137"/>
      <c r="S119" s="102"/>
      <c r="T119" s="388"/>
      <c r="U119" s="138"/>
      <c r="V119" s="108"/>
      <c r="X119" s="101"/>
      <c r="Y119" s="139"/>
      <c r="Z119" s="139"/>
      <c r="AA119" s="139"/>
      <c r="AB119" s="139"/>
      <c r="AC119" s="139"/>
      <c r="AD119" s="139"/>
      <c r="AE119" s="139"/>
      <c r="AF119" s="139"/>
      <c r="AG119" s="139"/>
      <c r="AH119" s="139"/>
      <c r="AI119" s="139"/>
      <c r="AJ119" s="139"/>
      <c r="AK119" s="643"/>
      <c r="AL119" s="643"/>
      <c r="AM119" s="101"/>
      <c r="AN119" s="139"/>
      <c r="AO119" s="139"/>
      <c r="AP119" s="139"/>
      <c r="AQ119" s="139"/>
      <c r="AR119" s="139"/>
      <c r="AS119" s="139"/>
      <c r="AT119" s="139"/>
      <c r="AU119" s="139"/>
      <c r="AV119" s="139"/>
      <c r="AW119" s="139"/>
      <c r="AX119" s="139"/>
      <c r="AY119" s="139"/>
      <c r="BI119" s="618"/>
    </row>
    <row r="120" spans="1:61" s="5" customFormat="1" ht="20.100000000000001" customHeight="1" outlineLevel="1">
      <c r="A120" s="639"/>
      <c r="B120" s="999"/>
      <c r="C120" s="904"/>
      <c r="D120" s="904"/>
      <c r="E120" s="904"/>
      <c r="F120" s="904"/>
      <c r="G120" s="904"/>
      <c r="H120" s="103"/>
      <c r="I120" s="111"/>
      <c r="J120" s="103"/>
      <c r="K120" s="103"/>
      <c r="L120" s="103"/>
      <c r="M120" s="1244"/>
      <c r="N120" s="1245"/>
      <c r="O120" s="102"/>
      <c r="P120" s="111"/>
      <c r="Q120" s="113"/>
      <c r="R120" s="137"/>
      <c r="S120" s="102"/>
      <c r="T120" s="388"/>
      <c r="U120" s="138"/>
      <c r="V120" s="108"/>
      <c r="X120" s="101"/>
      <c r="Y120" s="139"/>
      <c r="Z120" s="139"/>
      <c r="AA120" s="139"/>
      <c r="AB120" s="139"/>
      <c r="AC120" s="139"/>
      <c r="AD120" s="139"/>
      <c r="AE120" s="139"/>
      <c r="AF120" s="139"/>
      <c r="AG120" s="139"/>
      <c r="AH120" s="139"/>
      <c r="AI120" s="139"/>
      <c r="AJ120" s="139"/>
      <c r="AK120" s="643"/>
      <c r="AL120" s="643"/>
      <c r="AM120" s="101"/>
      <c r="AN120" s="139"/>
      <c r="AO120" s="139"/>
      <c r="AP120" s="139"/>
      <c r="AQ120" s="139"/>
      <c r="AR120" s="139"/>
      <c r="AS120" s="139"/>
      <c r="AT120" s="139"/>
      <c r="AU120" s="139"/>
      <c r="AV120" s="139"/>
      <c r="AW120" s="139"/>
      <c r="AX120" s="139"/>
      <c r="AY120" s="139"/>
      <c r="BI120" s="618"/>
    </row>
    <row r="121" spans="1:61" s="5" customFormat="1" ht="20.100000000000001" customHeight="1" outlineLevel="1">
      <c r="A121" s="639"/>
      <c r="B121" s="999"/>
      <c r="C121" s="904"/>
      <c r="D121" s="904"/>
      <c r="E121" s="904"/>
      <c r="F121" s="1000"/>
      <c r="G121" s="904"/>
      <c r="H121" s="103"/>
      <c r="I121" s="111"/>
      <c r="J121" s="103"/>
      <c r="K121" s="103"/>
      <c r="L121" s="103"/>
      <c r="M121" s="1244"/>
      <c r="N121" s="1245"/>
      <c r="O121" s="102"/>
      <c r="P121" s="111"/>
      <c r="Q121" s="113"/>
      <c r="R121" s="137"/>
      <c r="S121" s="102"/>
      <c r="T121" s="388"/>
      <c r="U121" s="138"/>
      <c r="V121" s="108"/>
      <c r="X121" s="101"/>
      <c r="Y121" s="139"/>
      <c r="Z121" s="139"/>
      <c r="AA121" s="139"/>
      <c r="AB121" s="139"/>
      <c r="AC121" s="139"/>
      <c r="AD121" s="139"/>
      <c r="AE121" s="139"/>
      <c r="AF121" s="139"/>
      <c r="AG121" s="139"/>
      <c r="AH121" s="139"/>
      <c r="AI121" s="139"/>
      <c r="AJ121" s="139"/>
      <c r="AK121" s="643"/>
      <c r="AL121" s="643"/>
      <c r="AM121" s="101"/>
      <c r="AN121" s="139"/>
      <c r="AO121" s="139"/>
      <c r="AP121" s="139"/>
      <c r="AQ121" s="139"/>
      <c r="AR121" s="139"/>
      <c r="AS121" s="139"/>
      <c r="AT121" s="139"/>
      <c r="AU121" s="139"/>
      <c r="AV121" s="139"/>
      <c r="AW121" s="139"/>
      <c r="AX121" s="139"/>
      <c r="AY121" s="139"/>
      <c r="BI121" s="618"/>
    </row>
    <row r="122" spans="1:61" s="5" customFormat="1" ht="20.100000000000001" customHeight="1" outlineLevel="1">
      <c r="A122" s="639"/>
      <c r="B122" s="999"/>
      <c r="C122" s="904"/>
      <c r="D122" s="904"/>
      <c r="E122" s="904"/>
      <c r="F122" s="1000"/>
      <c r="G122" s="904"/>
      <c r="H122" s="103"/>
      <c r="I122" s="111"/>
      <c r="J122" s="103"/>
      <c r="K122" s="103"/>
      <c r="L122" s="103"/>
      <c r="M122" s="1244"/>
      <c r="N122" s="1245"/>
      <c r="O122" s="102"/>
      <c r="P122" s="111"/>
      <c r="Q122" s="113"/>
      <c r="R122" s="137"/>
      <c r="S122" s="102"/>
      <c r="T122" s="388"/>
      <c r="U122" s="138"/>
      <c r="V122" s="108"/>
      <c r="X122" s="101"/>
      <c r="Y122" s="139"/>
      <c r="Z122" s="139"/>
      <c r="AA122" s="139"/>
      <c r="AB122" s="139"/>
      <c r="AC122" s="139"/>
      <c r="AD122" s="139"/>
      <c r="AE122" s="139"/>
      <c r="AF122" s="139"/>
      <c r="AG122" s="139"/>
      <c r="AH122" s="139"/>
      <c r="AI122" s="139"/>
      <c r="AJ122" s="139"/>
      <c r="AK122" s="643"/>
      <c r="AL122" s="643"/>
      <c r="AM122" s="101"/>
      <c r="AN122" s="139"/>
      <c r="AO122" s="139"/>
      <c r="AP122" s="139"/>
      <c r="AQ122" s="139"/>
      <c r="AR122" s="139"/>
      <c r="AS122" s="139"/>
      <c r="AT122" s="139"/>
      <c r="AU122" s="139"/>
      <c r="AV122" s="139"/>
      <c r="AW122" s="139"/>
      <c r="AX122" s="139"/>
      <c r="AY122" s="139"/>
      <c r="BI122" s="618"/>
    </row>
    <row r="123" spans="1:61" s="5" customFormat="1" ht="20.100000000000001" customHeight="1" outlineLevel="1">
      <c r="A123" s="639"/>
      <c r="B123" s="999"/>
      <c r="C123" s="904"/>
      <c r="D123" s="904"/>
      <c r="E123" s="904"/>
      <c r="F123" s="904"/>
      <c r="G123" s="904"/>
      <c r="H123" s="103"/>
      <c r="I123" s="111"/>
      <c r="J123" s="103"/>
      <c r="K123" s="103"/>
      <c r="L123" s="103"/>
      <c r="M123" s="1244"/>
      <c r="N123" s="1245"/>
      <c r="O123" s="102"/>
      <c r="P123" s="111"/>
      <c r="Q123" s="113"/>
      <c r="R123" s="137"/>
      <c r="S123" s="102"/>
      <c r="T123" s="388"/>
      <c r="U123" s="138"/>
      <c r="V123" s="108"/>
      <c r="X123" s="101"/>
      <c r="Y123" s="139"/>
      <c r="Z123" s="139"/>
      <c r="AA123" s="139"/>
      <c r="AB123" s="139"/>
      <c r="AC123" s="139"/>
      <c r="AD123" s="139"/>
      <c r="AE123" s="139"/>
      <c r="AF123" s="139"/>
      <c r="AG123" s="139"/>
      <c r="AH123" s="139"/>
      <c r="AI123" s="139"/>
      <c r="AJ123" s="139"/>
      <c r="AK123" s="643"/>
      <c r="AL123" s="643"/>
      <c r="AM123" s="101"/>
      <c r="AN123" s="139"/>
      <c r="AO123" s="139"/>
      <c r="AP123" s="139"/>
      <c r="AQ123" s="139"/>
      <c r="AR123" s="139"/>
      <c r="AS123" s="139"/>
      <c r="AT123" s="139"/>
      <c r="AU123" s="139"/>
      <c r="AV123" s="139"/>
      <c r="AW123" s="139"/>
      <c r="AX123" s="139"/>
      <c r="AY123" s="139"/>
      <c r="BI123" s="618"/>
    </row>
    <row r="124" spans="1:61" s="5" customFormat="1" ht="20.100000000000001" customHeight="1" outlineLevel="1">
      <c r="A124" s="639"/>
      <c r="B124" s="999"/>
      <c r="C124" s="904"/>
      <c r="D124" s="904"/>
      <c r="E124" s="904"/>
      <c r="F124" s="904"/>
      <c r="G124" s="904"/>
      <c r="H124" s="103"/>
      <c r="I124" s="111"/>
      <c r="J124" s="103"/>
      <c r="K124" s="103"/>
      <c r="L124" s="103"/>
      <c r="M124" s="1244"/>
      <c r="N124" s="1245"/>
      <c r="O124" s="102"/>
      <c r="P124" s="111"/>
      <c r="Q124" s="113"/>
      <c r="R124" s="137"/>
      <c r="S124" s="102"/>
      <c r="T124" s="388"/>
      <c r="U124" s="138"/>
      <c r="V124" s="108"/>
      <c r="X124" s="101"/>
      <c r="Y124" s="139"/>
      <c r="Z124" s="139"/>
      <c r="AA124" s="139"/>
      <c r="AB124" s="139"/>
      <c r="AC124" s="139"/>
      <c r="AD124" s="139"/>
      <c r="AE124" s="139"/>
      <c r="AF124" s="139"/>
      <c r="AG124" s="139"/>
      <c r="AH124" s="139"/>
      <c r="AI124" s="139"/>
      <c r="AJ124" s="139"/>
      <c r="AK124" s="643"/>
      <c r="AL124" s="643"/>
      <c r="AM124" s="101"/>
      <c r="AN124" s="139"/>
      <c r="AO124" s="139"/>
      <c r="AP124" s="139"/>
      <c r="AQ124" s="139"/>
      <c r="AR124" s="139"/>
      <c r="AS124" s="139"/>
      <c r="AT124" s="139"/>
      <c r="AU124" s="139"/>
      <c r="AV124" s="139"/>
      <c r="AW124" s="139"/>
      <c r="AX124" s="139"/>
      <c r="AY124" s="139"/>
      <c r="AZ124" s="643"/>
      <c r="BI124" s="618"/>
    </row>
    <row r="125" spans="1:61" s="5" customFormat="1" ht="20.100000000000001" customHeight="1" outlineLevel="1">
      <c r="A125" s="639"/>
      <c r="B125" s="999"/>
      <c r="C125" s="904"/>
      <c r="D125" s="904"/>
      <c r="E125" s="904"/>
      <c r="F125" s="904"/>
      <c r="G125" s="904"/>
      <c r="H125" s="103"/>
      <c r="I125" s="111"/>
      <c r="J125" s="103"/>
      <c r="K125" s="103"/>
      <c r="L125" s="103"/>
      <c r="M125" s="1244"/>
      <c r="N125" s="1245"/>
      <c r="O125" s="102"/>
      <c r="P125" s="111"/>
      <c r="Q125" s="113"/>
      <c r="R125" s="137"/>
      <c r="S125" s="102"/>
      <c r="T125" s="388"/>
      <c r="U125" s="138"/>
      <c r="V125" s="108"/>
      <c r="X125" s="637"/>
      <c r="Y125" s="638"/>
      <c r="Z125" s="638"/>
      <c r="AA125" s="638"/>
      <c r="AB125" s="638"/>
      <c r="AC125" s="638"/>
      <c r="AD125" s="638"/>
      <c r="AE125" s="638"/>
      <c r="AF125" s="638"/>
      <c r="AG125" s="643"/>
      <c r="AH125" s="643"/>
      <c r="AI125" s="643"/>
      <c r="AJ125" s="643"/>
      <c r="AK125" s="643"/>
      <c r="AL125" s="643"/>
      <c r="AM125" s="637"/>
      <c r="AN125" s="638"/>
      <c r="AO125" s="638"/>
      <c r="AP125" s="638"/>
      <c r="AQ125" s="638"/>
      <c r="AR125" s="638"/>
      <c r="AS125" s="638"/>
      <c r="AT125" s="638"/>
      <c r="AU125" s="638"/>
      <c r="AV125" s="643"/>
      <c r="BI125" s="618"/>
    </row>
    <row r="126" spans="1:61" s="5" customFormat="1" ht="20.100000000000001" customHeight="1" outlineLevel="1">
      <c r="A126" s="639"/>
      <c r="B126" s="865"/>
      <c r="C126" s="904"/>
      <c r="D126" s="904"/>
      <c r="E126" s="904"/>
      <c r="F126" s="904"/>
      <c r="G126" s="904"/>
      <c r="H126" s="103"/>
      <c r="I126" s="111"/>
      <c r="J126" s="103"/>
      <c r="K126" s="103"/>
      <c r="L126" s="103"/>
      <c r="M126" s="1244"/>
      <c r="N126" s="1245"/>
      <c r="O126" s="102"/>
      <c r="P126" s="111"/>
      <c r="Q126" s="113"/>
      <c r="R126" s="137"/>
      <c r="S126" s="102"/>
      <c r="T126" s="388"/>
      <c r="U126" s="138"/>
      <c r="V126" s="108"/>
      <c r="X126" s="637"/>
      <c r="Y126" s="638"/>
      <c r="Z126" s="638"/>
      <c r="AA126" s="638"/>
      <c r="AB126" s="638"/>
      <c r="AC126" s="638"/>
      <c r="AD126" s="638"/>
      <c r="AE126" s="638"/>
      <c r="AF126" s="638"/>
      <c r="AG126" s="643"/>
      <c r="AH126" s="643"/>
      <c r="AI126" s="643"/>
      <c r="AJ126" s="643"/>
      <c r="AK126" s="643"/>
      <c r="AL126" s="643"/>
      <c r="AM126" s="637"/>
      <c r="AN126" s="638"/>
      <c r="AO126" s="638"/>
      <c r="AP126" s="638"/>
      <c r="AQ126" s="638"/>
      <c r="AR126" s="638"/>
      <c r="AS126" s="638"/>
      <c r="AT126" s="638"/>
      <c r="AU126" s="638"/>
      <c r="AV126" s="643"/>
      <c r="BI126" s="618"/>
    </row>
    <row r="127" spans="1:61" s="5" customFormat="1" ht="20.100000000000001" customHeight="1" outlineLevel="1">
      <c r="A127" s="639"/>
      <c r="B127" s="999"/>
      <c r="C127" s="904"/>
      <c r="D127" s="904"/>
      <c r="E127" s="904"/>
      <c r="F127" s="904"/>
      <c r="G127" s="904"/>
      <c r="H127" s="103"/>
      <c r="I127" s="111"/>
      <c r="J127" s="103"/>
      <c r="K127" s="103"/>
      <c r="L127" s="103"/>
      <c r="M127" s="824"/>
      <c r="N127" s="825"/>
      <c r="O127" s="102"/>
      <c r="P127" s="111"/>
      <c r="Q127" s="113"/>
      <c r="R127" s="137"/>
      <c r="S127" s="102"/>
      <c r="T127" s="388"/>
      <c r="U127" s="138"/>
      <c r="V127" s="108"/>
      <c r="X127" s="101"/>
      <c r="Y127" s="139"/>
      <c r="Z127" s="139"/>
      <c r="AA127" s="139"/>
      <c r="AB127" s="139"/>
      <c r="AC127" s="139"/>
      <c r="AD127" s="139"/>
      <c r="AE127" s="139"/>
      <c r="AF127" s="139"/>
      <c r="AG127" s="643"/>
      <c r="AH127" s="643"/>
      <c r="AI127" s="643"/>
      <c r="AJ127" s="643"/>
      <c r="AK127" s="643"/>
      <c r="AL127" s="643"/>
      <c r="AM127" s="101"/>
      <c r="AN127" s="139"/>
      <c r="AO127" s="139"/>
      <c r="AP127" s="139"/>
      <c r="AQ127" s="139"/>
      <c r="AR127" s="139"/>
      <c r="AS127" s="139"/>
      <c r="AT127" s="139"/>
      <c r="AU127" s="139"/>
      <c r="AV127" s="643"/>
      <c r="BI127" s="618"/>
    </row>
    <row r="128" spans="1:61" s="5" customFormat="1" ht="20.100000000000001" customHeight="1" outlineLevel="1">
      <c r="A128" s="639"/>
      <c r="B128" s="999"/>
      <c r="C128" s="904"/>
      <c r="D128" s="904"/>
      <c r="E128" s="904"/>
      <c r="F128" s="904"/>
      <c r="G128" s="904"/>
      <c r="H128" s="103"/>
      <c r="I128" s="111"/>
      <c r="J128" s="103"/>
      <c r="K128" s="103"/>
      <c r="L128" s="103"/>
      <c r="M128" s="824"/>
      <c r="N128" s="825"/>
      <c r="O128" s="102"/>
      <c r="P128" s="111"/>
      <c r="Q128" s="113"/>
      <c r="R128" s="137"/>
      <c r="S128" s="102"/>
      <c r="T128" s="388"/>
      <c r="U128" s="138"/>
      <c r="V128" s="108"/>
      <c r="X128" s="101"/>
      <c r="Y128" s="139"/>
      <c r="Z128" s="139"/>
      <c r="AA128" s="139"/>
      <c r="AB128" s="139"/>
      <c r="AC128" s="139"/>
      <c r="AD128" s="139"/>
      <c r="AE128" s="139"/>
      <c r="AF128" s="139"/>
      <c r="AG128" s="643"/>
      <c r="AH128" s="643"/>
      <c r="AI128" s="643"/>
      <c r="AJ128" s="643"/>
      <c r="AK128" s="643"/>
      <c r="AL128" s="643"/>
      <c r="AM128" s="101"/>
      <c r="AN128" s="139"/>
      <c r="AO128" s="139"/>
      <c r="AP128" s="139"/>
      <c r="AQ128" s="139"/>
      <c r="AR128" s="139"/>
      <c r="AS128" s="139"/>
      <c r="AT128" s="139"/>
      <c r="AU128" s="139"/>
      <c r="AV128" s="643"/>
      <c r="BI128" s="618"/>
    </row>
    <row r="129" spans="1:61" s="5" customFormat="1" ht="20.100000000000001" customHeight="1" outlineLevel="1">
      <c r="A129" s="639"/>
      <c r="B129" s="999"/>
      <c r="C129" s="904"/>
      <c r="D129" s="904"/>
      <c r="E129" s="904"/>
      <c r="F129" s="904"/>
      <c r="G129" s="904"/>
      <c r="H129" s="103"/>
      <c r="I129" s="111"/>
      <c r="J129" s="103"/>
      <c r="K129" s="103"/>
      <c r="L129" s="103"/>
      <c r="M129" s="824"/>
      <c r="N129" s="825"/>
      <c r="O129" s="102"/>
      <c r="P129" s="111"/>
      <c r="Q129" s="113"/>
      <c r="R129" s="137"/>
      <c r="S129" s="102"/>
      <c r="T129" s="388"/>
      <c r="U129" s="138"/>
      <c r="V129" s="108"/>
      <c r="X129" s="101"/>
      <c r="Y129" s="139"/>
      <c r="Z129" s="139"/>
      <c r="AA129" s="139"/>
      <c r="AB129" s="139"/>
      <c r="AC129" s="139"/>
      <c r="AD129" s="139"/>
      <c r="AE129" s="139"/>
      <c r="AF129" s="139"/>
      <c r="AG129" s="643"/>
      <c r="AH129" s="643"/>
      <c r="AI129" s="643"/>
      <c r="AJ129" s="643"/>
      <c r="AK129" s="643"/>
      <c r="AL129" s="643"/>
      <c r="AM129" s="101"/>
      <c r="AN129" s="139"/>
      <c r="AO129" s="139"/>
      <c r="AP129" s="139"/>
      <c r="AQ129" s="139"/>
      <c r="AR129" s="139"/>
      <c r="AS129" s="139"/>
      <c r="AT129" s="139"/>
      <c r="AU129" s="139"/>
      <c r="AV129" s="643"/>
      <c r="BI129" s="618"/>
    </row>
    <row r="130" spans="1:61" s="5" customFormat="1" ht="20.100000000000001" customHeight="1" outlineLevel="1">
      <c r="A130" s="639"/>
      <c r="B130" s="976"/>
      <c r="C130" s="904"/>
      <c r="D130" s="904"/>
      <c r="E130" s="904"/>
      <c r="F130" s="904"/>
      <c r="G130" s="904"/>
      <c r="H130" s="103"/>
      <c r="I130" s="111"/>
      <c r="J130" s="103"/>
      <c r="K130" s="103"/>
      <c r="L130" s="103"/>
      <c r="M130" s="824"/>
      <c r="N130" s="825"/>
      <c r="O130" s="102"/>
      <c r="P130" s="111"/>
      <c r="Q130" s="113"/>
      <c r="R130" s="137"/>
      <c r="S130" s="102"/>
      <c r="T130" s="388"/>
      <c r="U130" s="138"/>
      <c r="V130" s="108"/>
      <c r="X130" s="101"/>
      <c r="Y130" s="139"/>
      <c r="Z130" s="139"/>
      <c r="AA130" s="139"/>
      <c r="AB130" s="139"/>
      <c r="AC130" s="139"/>
      <c r="AD130" s="139"/>
      <c r="AE130" s="139"/>
      <c r="AF130" s="139"/>
      <c r="AG130" s="643"/>
      <c r="AH130" s="643"/>
      <c r="AI130" s="643"/>
      <c r="AJ130" s="643"/>
      <c r="AK130" s="643"/>
      <c r="AL130" s="643"/>
      <c r="AM130" s="101"/>
      <c r="AN130" s="139"/>
      <c r="AO130" s="139"/>
      <c r="AP130" s="139"/>
      <c r="AQ130" s="139"/>
      <c r="AR130" s="139"/>
      <c r="AS130" s="139"/>
      <c r="AT130" s="139"/>
      <c r="AU130" s="139"/>
      <c r="AV130" s="643"/>
      <c r="BI130" s="618"/>
    </row>
    <row r="131" spans="1:61" s="5" customFormat="1" ht="20.100000000000001" customHeight="1" outlineLevel="1">
      <c r="A131" s="639"/>
      <c r="B131" s="976"/>
      <c r="C131" s="904"/>
      <c r="D131" s="904"/>
      <c r="E131" s="904"/>
      <c r="F131" s="904"/>
      <c r="G131" s="904"/>
      <c r="H131" s="103"/>
      <c r="I131" s="111"/>
      <c r="J131" s="103"/>
      <c r="K131" s="103"/>
      <c r="L131" s="103"/>
      <c r="M131" s="824"/>
      <c r="N131" s="825"/>
      <c r="O131" s="102"/>
      <c r="P131" s="111"/>
      <c r="Q131" s="113"/>
      <c r="R131" s="137"/>
      <c r="S131" s="102"/>
      <c r="T131" s="388"/>
      <c r="U131" s="138"/>
      <c r="V131" s="108"/>
      <c r="X131" s="101"/>
      <c r="Y131" s="139"/>
      <c r="Z131" s="139"/>
      <c r="AA131" s="139"/>
      <c r="AB131" s="139"/>
      <c r="AC131" s="139"/>
      <c r="AD131" s="139"/>
      <c r="AE131" s="139"/>
      <c r="AF131" s="139"/>
      <c r="AG131" s="643"/>
      <c r="AH131" s="643"/>
      <c r="AI131" s="643"/>
      <c r="AJ131" s="643"/>
      <c r="AK131" s="643"/>
      <c r="AL131" s="643"/>
      <c r="AM131" s="101"/>
      <c r="AN131" s="139"/>
      <c r="AO131" s="139"/>
      <c r="AP131" s="139"/>
      <c r="AQ131" s="139"/>
      <c r="AR131" s="139"/>
      <c r="AS131" s="139"/>
      <c r="AT131" s="139"/>
      <c r="AU131" s="139"/>
      <c r="AV131" s="643"/>
      <c r="BI131" s="618"/>
    </row>
    <row r="132" spans="1:61" s="5" customFormat="1" ht="20.100000000000001" customHeight="1" outlineLevel="1">
      <c r="A132" s="639"/>
      <c r="B132" s="976"/>
      <c r="C132" s="904"/>
      <c r="D132" s="904"/>
      <c r="E132" s="904"/>
      <c r="F132" s="904"/>
      <c r="G132" s="904"/>
      <c r="H132" s="103"/>
      <c r="I132" s="111"/>
      <c r="J132" s="103"/>
      <c r="K132" s="103"/>
      <c r="L132" s="103"/>
      <c r="M132" s="824"/>
      <c r="N132" s="825"/>
      <c r="O132" s="102"/>
      <c r="P132" s="111"/>
      <c r="Q132" s="113"/>
      <c r="R132" s="137"/>
      <c r="S132" s="102"/>
      <c r="T132" s="388"/>
      <c r="U132" s="138"/>
      <c r="V132" s="108"/>
      <c r="X132" s="101"/>
      <c r="Y132" s="139"/>
      <c r="Z132" s="139"/>
      <c r="AA132" s="139"/>
      <c r="AB132" s="139"/>
      <c r="AC132" s="139"/>
      <c r="AD132" s="139"/>
      <c r="AE132" s="139"/>
      <c r="AF132" s="139"/>
      <c r="AG132" s="643"/>
      <c r="AH132" s="643"/>
      <c r="AI132" s="643"/>
      <c r="AJ132" s="643"/>
      <c r="AK132" s="643"/>
      <c r="AL132" s="643"/>
      <c r="AM132" s="101"/>
      <c r="AN132" s="139"/>
      <c r="AO132" s="139"/>
      <c r="AP132" s="139"/>
      <c r="AQ132" s="139"/>
      <c r="AR132" s="139"/>
      <c r="AS132" s="139"/>
      <c r="AT132" s="139"/>
      <c r="AU132" s="139"/>
      <c r="AV132" s="643"/>
      <c r="BI132" s="618"/>
    </row>
    <row r="133" spans="1:61" s="5" customFormat="1" ht="20.100000000000001" customHeight="1" outlineLevel="1">
      <c r="A133" s="639"/>
      <c r="B133" s="865"/>
      <c r="C133" s="928"/>
      <c r="D133" s="928"/>
      <c r="E133" s="928"/>
      <c r="F133" s="928"/>
      <c r="G133" s="928"/>
      <c r="H133" s="103"/>
      <c r="I133" s="111"/>
      <c r="J133" s="103"/>
      <c r="K133" s="103"/>
      <c r="L133" s="103"/>
      <c r="M133" s="826"/>
      <c r="N133" s="827"/>
      <c r="O133" s="111"/>
      <c r="P133" s="261"/>
      <c r="Q133" s="113"/>
      <c r="R133" s="137"/>
      <c r="S133" s="102"/>
      <c r="T133" s="388"/>
      <c r="U133" s="138"/>
      <c r="V133" s="108"/>
      <c r="X133" s="101"/>
      <c r="Y133" s="139"/>
      <c r="Z133" s="139"/>
      <c r="AA133" s="139"/>
      <c r="AB133" s="139"/>
      <c r="AC133" s="139"/>
      <c r="AD133" s="139"/>
      <c r="AE133" s="139"/>
      <c r="AF133" s="139"/>
      <c r="AG133" s="643"/>
      <c r="AH133" s="643"/>
      <c r="AI133" s="643"/>
      <c r="AJ133" s="643"/>
      <c r="AK133" s="643"/>
      <c r="AL133" s="643"/>
      <c r="AM133" s="101"/>
      <c r="AN133" s="139"/>
      <c r="AO133" s="139"/>
      <c r="AP133" s="139"/>
      <c r="AQ133" s="139"/>
      <c r="AR133" s="139"/>
      <c r="AS133" s="139"/>
      <c r="AT133" s="139"/>
      <c r="AU133" s="139"/>
      <c r="AV133" s="643"/>
      <c r="BI133" s="618"/>
    </row>
    <row r="134" spans="1:61" s="5" customFormat="1" ht="20.100000000000001" customHeight="1" outlineLevel="1">
      <c r="A134" s="639"/>
      <c r="B134" s="969"/>
      <c r="C134" s="928"/>
      <c r="D134" s="904"/>
      <c r="E134" s="904"/>
      <c r="F134" s="904"/>
      <c r="G134" s="904"/>
      <c r="H134" s="103"/>
      <c r="I134" s="111"/>
      <c r="J134" s="103"/>
      <c r="K134" s="103"/>
      <c r="L134" s="103"/>
      <c r="M134" s="824"/>
      <c r="N134" s="825"/>
      <c r="O134" s="102"/>
      <c r="P134" s="111"/>
      <c r="Q134" s="113"/>
      <c r="R134" s="137"/>
      <c r="S134" s="102"/>
      <c r="T134" s="388"/>
      <c r="U134" s="138"/>
      <c r="V134" s="108"/>
      <c r="X134" s="101"/>
      <c r="Y134" s="139"/>
      <c r="Z134" s="139"/>
      <c r="AA134" s="139"/>
      <c r="AB134" s="139"/>
      <c r="AC134" s="139"/>
      <c r="AD134" s="139"/>
      <c r="AE134" s="139"/>
      <c r="AF134" s="139"/>
      <c r="AG134" s="643"/>
      <c r="AH134" s="643"/>
      <c r="AI134" s="643"/>
      <c r="AJ134" s="643"/>
      <c r="AK134" s="643"/>
      <c r="AL134" s="643"/>
      <c r="AM134" s="101"/>
      <c r="AN134" s="139"/>
      <c r="AO134" s="139"/>
      <c r="AP134" s="139"/>
      <c r="AQ134" s="139"/>
      <c r="AR134" s="139"/>
      <c r="AS134" s="139"/>
      <c r="AT134" s="139"/>
      <c r="AU134" s="139"/>
      <c r="AV134" s="643"/>
      <c r="BI134" s="618"/>
    </row>
    <row r="135" spans="1:61" s="5" customFormat="1" ht="20.100000000000001" customHeight="1" outlineLevel="1">
      <c r="A135" s="639"/>
      <c r="B135" s="969"/>
      <c r="C135" s="928"/>
      <c r="D135" s="904"/>
      <c r="E135" s="904"/>
      <c r="F135" s="904"/>
      <c r="G135" s="904"/>
      <c r="H135" s="103"/>
      <c r="I135" s="111"/>
      <c r="J135" s="103"/>
      <c r="K135" s="103"/>
      <c r="L135" s="103"/>
      <c r="M135" s="824"/>
      <c r="N135" s="825"/>
      <c r="O135" s="102"/>
      <c r="P135" s="111"/>
      <c r="Q135" s="113"/>
      <c r="R135" s="137"/>
      <c r="S135" s="102"/>
      <c r="T135" s="388"/>
      <c r="U135" s="138"/>
      <c r="V135" s="108"/>
      <c r="X135" s="637"/>
      <c r="Y135" s="645"/>
      <c r="Z135" s="645"/>
      <c r="AA135" s="645"/>
      <c r="AB135" s="645"/>
      <c r="AC135" s="645"/>
      <c r="AD135" s="645"/>
      <c r="AE135" s="646"/>
      <c r="AF135" s="646"/>
      <c r="AG135" s="643"/>
      <c r="AH135" s="643"/>
      <c r="AI135" s="643"/>
      <c r="AJ135" s="643"/>
      <c r="AK135" s="643"/>
      <c r="AL135" s="643"/>
      <c r="AM135" s="637"/>
      <c r="AN135" s="645"/>
      <c r="AO135" s="645"/>
      <c r="AP135" s="645"/>
      <c r="AQ135" s="645"/>
      <c r="AR135" s="645"/>
      <c r="AS135" s="645"/>
      <c r="AT135" s="646"/>
      <c r="AU135" s="646"/>
      <c r="AV135" s="643"/>
      <c r="BI135" s="618"/>
    </row>
    <row r="136" spans="1:61" s="5" customFormat="1" ht="20.100000000000001" customHeight="1" outlineLevel="1">
      <c r="A136" s="639"/>
      <c r="B136" s="976"/>
      <c r="C136" s="904"/>
      <c r="D136" s="904"/>
      <c r="E136" s="904"/>
      <c r="F136" s="904"/>
      <c r="G136" s="904"/>
      <c r="H136" s="103"/>
      <c r="I136" s="111"/>
      <c r="J136" s="103"/>
      <c r="K136" s="103"/>
      <c r="L136" s="103"/>
      <c r="M136" s="824"/>
      <c r="N136" s="825"/>
      <c r="O136" s="102"/>
      <c r="P136" s="111"/>
      <c r="Q136" s="113"/>
      <c r="R136" s="137"/>
      <c r="S136" s="102"/>
      <c r="T136" s="388"/>
      <c r="U136" s="138"/>
      <c r="V136" s="108"/>
      <c r="X136" s="637"/>
      <c r="Y136" s="653"/>
      <c r="Z136" s="653"/>
      <c r="AA136" s="653"/>
      <c r="AB136" s="653"/>
      <c r="AC136" s="653"/>
      <c r="AD136" s="653"/>
      <c r="AE136" s="653"/>
      <c r="AF136" s="653"/>
      <c r="AG136" s="643"/>
      <c r="AH136" s="643"/>
      <c r="AI136" s="643"/>
      <c r="AJ136" s="643"/>
      <c r="AK136" s="643"/>
      <c r="AL136" s="643"/>
      <c r="AM136" s="637"/>
      <c r="AN136" s="653"/>
      <c r="AO136" s="653"/>
      <c r="AP136" s="653"/>
      <c r="AQ136" s="653"/>
      <c r="AR136" s="653"/>
      <c r="AS136" s="653"/>
      <c r="AT136" s="653"/>
      <c r="AU136" s="653"/>
      <c r="AV136" s="643"/>
      <c r="BI136" s="618"/>
    </row>
    <row r="137" spans="1:61" s="5" customFormat="1" ht="24" customHeight="1" outlineLevel="1">
      <c r="A137" s="639"/>
      <c r="B137" s="906"/>
      <c r="C137" s="478"/>
      <c r="D137" s="905"/>
      <c r="E137" s="905"/>
      <c r="F137" s="478"/>
      <c r="G137" s="478"/>
      <c r="H137" s="103"/>
      <c r="I137" s="111"/>
      <c r="J137" s="103"/>
      <c r="K137" s="103"/>
      <c r="L137" s="103"/>
      <c r="M137" s="824"/>
      <c r="N137" s="825"/>
      <c r="O137" s="102"/>
      <c r="P137" s="111"/>
      <c r="Q137" s="113"/>
      <c r="R137" s="137"/>
      <c r="S137" s="102"/>
      <c r="T137" s="388"/>
      <c r="U137" s="138"/>
      <c r="V137" s="108"/>
      <c r="X137" s="101"/>
      <c r="Y137" s="139"/>
      <c r="Z137" s="139"/>
      <c r="AA137" s="139"/>
      <c r="AB137" s="139"/>
      <c r="AC137" s="139"/>
      <c r="AD137" s="139"/>
      <c r="AE137" s="139"/>
      <c r="AF137" s="139"/>
      <c r="AG137" s="643"/>
      <c r="AH137" s="643"/>
      <c r="AI137" s="643"/>
      <c r="AJ137" s="643"/>
      <c r="AK137" s="643"/>
      <c r="AL137" s="643"/>
      <c r="AM137" s="101"/>
      <c r="AN137" s="139"/>
      <c r="AO137" s="139"/>
      <c r="AP137" s="139"/>
      <c r="AQ137" s="139"/>
      <c r="AR137" s="139"/>
      <c r="AS137" s="139"/>
      <c r="AT137" s="139"/>
      <c r="AU137" s="139"/>
      <c r="AV137" s="643"/>
      <c r="BI137" s="618"/>
    </row>
    <row r="138" spans="1:61" s="5" customFormat="1" ht="24" hidden="1" customHeight="1" outlineLevel="1">
      <c r="A138" s="639"/>
      <c r="B138" s="906"/>
      <c r="C138" s="478"/>
      <c r="D138" s="478"/>
      <c r="E138" s="478"/>
      <c r="F138" s="478"/>
      <c r="G138" s="478"/>
      <c r="H138" s="103"/>
      <c r="I138" s="111"/>
      <c r="J138" s="103"/>
      <c r="K138" s="103"/>
      <c r="L138" s="103"/>
      <c r="M138" s="824"/>
      <c r="N138" s="825"/>
      <c r="O138" s="102"/>
      <c r="P138" s="111"/>
      <c r="Q138" s="113"/>
      <c r="R138" s="137"/>
      <c r="S138" s="102"/>
      <c r="T138" s="388"/>
      <c r="U138" s="138"/>
      <c r="V138" s="108"/>
      <c r="X138" s="101"/>
      <c r="Y138" s="139"/>
      <c r="Z138" s="139"/>
      <c r="AA138" s="139"/>
      <c r="AB138" s="139"/>
      <c r="AC138" s="139"/>
      <c r="AD138" s="139"/>
      <c r="AE138" s="139"/>
      <c r="AF138" s="139"/>
      <c r="AG138" s="643"/>
      <c r="AH138" s="643"/>
      <c r="AI138" s="643"/>
      <c r="AJ138" s="643"/>
      <c r="AK138" s="643"/>
      <c r="AL138" s="643"/>
      <c r="AM138" s="101"/>
      <c r="AN138" s="139"/>
      <c r="AO138" s="139"/>
      <c r="AP138" s="139"/>
      <c r="AQ138" s="139"/>
      <c r="AR138" s="139"/>
      <c r="AS138" s="139"/>
      <c r="AT138" s="139"/>
      <c r="AU138" s="139"/>
      <c r="AV138" s="643"/>
      <c r="BI138" s="618"/>
    </row>
    <row r="139" spans="1:61" s="5" customFormat="1" ht="15" hidden="1" customHeight="1" outlineLevel="1">
      <c r="A139" s="639"/>
      <c r="B139" s="228"/>
      <c r="C139" s="102"/>
      <c r="D139" s="102"/>
      <c r="E139" s="102"/>
      <c r="F139" s="102"/>
      <c r="G139" s="102"/>
      <c r="H139" s="103"/>
      <c r="I139" s="111"/>
      <c r="J139" s="103"/>
      <c r="K139" s="103"/>
      <c r="L139" s="103"/>
      <c r="M139" s="1260"/>
      <c r="N139" s="1261"/>
      <c r="O139" s="111"/>
      <c r="P139" s="261"/>
      <c r="Q139" s="113"/>
      <c r="R139" s="137"/>
      <c r="S139" s="102"/>
      <c r="T139" s="388"/>
      <c r="U139" s="138"/>
      <c r="V139" s="108"/>
      <c r="X139" s="101"/>
      <c r="Y139" s="139"/>
      <c r="Z139" s="139"/>
      <c r="AA139" s="139"/>
      <c r="AB139" s="139"/>
      <c r="AC139" s="139"/>
      <c r="AD139" s="139"/>
      <c r="AE139" s="139"/>
      <c r="AF139" s="139"/>
      <c r="AG139" s="643"/>
      <c r="AH139" s="643"/>
      <c r="AI139" s="643"/>
      <c r="AJ139" s="643"/>
      <c r="AK139" s="643"/>
      <c r="AL139" s="643"/>
      <c r="AM139" s="101"/>
      <c r="AN139" s="139"/>
      <c r="AO139" s="139"/>
      <c r="AP139" s="139"/>
      <c r="AQ139" s="139"/>
      <c r="AR139" s="139"/>
      <c r="AS139" s="139"/>
      <c r="AT139" s="139"/>
      <c r="AU139" s="139"/>
      <c r="AV139" s="643"/>
      <c r="BI139" s="618"/>
    </row>
    <row r="140" spans="1:61" s="5" customFormat="1" ht="15" hidden="1" customHeight="1" outlineLevel="1">
      <c r="A140" s="639"/>
      <c r="B140" s="228"/>
      <c r="C140" s="102"/>
      <c r="D140" s="102"/>
      <c r="E140" s="102"/>
      <c r="F140" s="102"/>
      <c r="G140" s="102"/>
      <c r="H140" s="103"/>
      <c r="I140" s="111"/>
      <c r="J140" s="103"/>
      <c r="K140" s="103"/>
      <c r="L140" s="103"/>
      <c r="M140" s="1260"/>
      <c r="N140" s="1261"/>
      <c r="O140" s="111"/>
      <c r="P140" s="261"/>
      <c r="Q140" s="113"/>
      <c r="R140" s="137"/>
      <c r="S140" s="102"/>
      <c r="T140" s="388"/>
      <c r="U140" s="138"/>
      <c r="V140" s="108"/>
      <c r="X140" s="101"/>
      <c r="Y140" s="139"/>
      <c r="Z140" s="139"/>
      <c r="AA140" s="139"/>
      <c r="AB140" s="139"/>
      <c r="AC140" s="139"/>
      <c r="AD140" s="139"/>
      <c r="AE140" s="139"/>
      <c r="AF140" s="139"/>
      <c r="AG140" s="643"/>
      <c r="AH140" s="643"/>
      <c r="AI140" s="643"/>
      <c r="AJ140" s="643"/>
      <c r="AK140" s="643"/>
      <c r="AL140" s="643"/>
      <c r="AM140" s="101"/>
      <c r="AN140" s="139"/>
      <c r="AO140" s="139"/>
      <c r="AP140" s="139"/>
      <c r="AQ140" s="139"/>
      <c r="AR140" s="139"/>
      <c r="AS140" s="139"/>
      <c r="AT140" s="139"/>
      <c r="AU140" s="139"/>
      <c r="AV140" s="643"/>
      <c r="BI140" s="618"/>
    </row>
    <row r="141" spans="1:61" s="5" customFormat="1" ht="15" hidden="1" customHeight="1" outlineLevel="1">
      <c r="A141" s="639"/>
      <c r="B141" s="104"/>
      <c r="C141" s="105"/>
      <c r="D141" s="105"/>
      <c r="E141" s="106"/>
      <c r="F141" s="105"/>
      <c r="G141" s="107"/>
      <c r="H141" s="589"/>
      <c r="I141" s="111"/>
      <c r="J141" s="103"/>
      <c r="K141" s="103"/>
      <c r="L141" s="103"/>
      <c r="M141" s="1260"/>
      <c r="N141" s="1261"/>
      <c r="O141" s="111"/>
      <c r="P141" s="261"/>
      <c r="Q141" s="113"/>
      <c r="R141" s="137"/>
      <c r="S141" s="102"/>
      <c r="T141" s="388"/>
      <c r="U141" s="138"/>
      <c r="V141" s="108"/>
      <c r="X141" s="101"/>
      <c r="Y141" s="139"/>
      <c r="Z141" s="139"/>
      <c r="AA141" s="139"/>
      <c r="AB141" s="139"/>
      <c r="AC141" s="139"/>
      <c r="AD141" s="139"/>
      <c r="AE141" s="139"/>
      <c r="AF141" s="139"/>
      <c r="AG141" s="643"/>
      <c r="AH141" s="643"/>
      <c r="AI141" s="643"/>
      <c r="AJ141" s="643"/>
      <c r="AK141" s="643"/>
      <c r="AL141" s="643"/>
      <c r="AM141" s="101"/>
      <c r="AN141" s="139"/>
      <c r="AO141" s="139"/>
      <c r="AP141" s="139"/>
      <c r="AQ141" s="139"/>
      <c r="AR141" s="139"/>
      <c r="AS141" s="139"/>
      <c r="AT141" s="139"/>
      <c r="AU141" s="139"/>
      <c r="AV141" s="643"/>
      <c r="BI141" s="618"/>
    </row>
    <row r="142" spans="1:61" s="5" customFormat="1" ht="15" hidden="1" customHeight="1" outlineLevel="1">
      <c r="A142" s="639"/>
      <c r="B142" s="104"/>
      <c r="C142" s="105"/>
      <c r="D142" s="105"/>
      <c r="E142" s="106"/>
      <c r="F142" s="105"/>
      <c r="G142" s="107"/>
      <c r="H142" s="589"/>
      <c r="I142" s="111"/>
      <c r="J142" s="103"/>
      <c r="K142" s="103"/>
      <c r="L142" s="103"/>
      <c r="M142" s="1260"/>
      <c r="N142" s="1261"/>
      <c r="O142" s="111"/>
      <c r="P142" s="261"/>
      <c r="Q142" s="113"/>
      <c r="R142" s="137"/>
      <c r="S142" s="102"/>
      <c r="T142" s="388"/>
      <c r="U142" s="138"/>
      <c r="V142" s="108"/>
      <c r="X142" s="101"/>
      <c r="Y142" s="139"/>
      <c r="Z142" s="139"/>
      <c r="AA142" s="139"/>
      <c r="AB142" s="139"/>
      <c r="AC142" s="139"/>
      <c r="AD142" s="139"/>
      <c r="AE142" s="139"/>
      <c r="AF142" s="139"/>
      <c r="AG142" s="643"/>
      <c r="AH142" s="643"/>
      <c r="AI142" s="643"/>
      <c r="AJ142" s="643"/>
      <c r="AK142" s="643"/>
      <c r="AL142" s="643"/>
      <c r="AM142" s="101"/>
      <c r="AN142" s="139"/>
      <c r="AO142" s="139"/>
      <c r="AP142" s="139"/>
      <c r="AQ142" s="139"/>
      <c r="AR142" s="139"/>
      <c r="AS142" s="139"/>
      <c r="AT142" s="139"/>
      <c r="AU142" s="139"/>
      <c r="AV142" s="643"/>
      <c r="BI142" s="618"/>
    </row>
    <row r="143" spans="1:61" s="5" customFormat="1" ht="15" hidden="1" customHeight="1" outlineLevel="1">
      <c r="A143" s="639"/>
      <c r="B143" s="104"/>
      <c r="C143" s="105"/>
      <c r="D143" s="105"/>
      <c r="E143" s="106"/>
      <c r="F143" s="105"/>
      <c r="G143" s="107"/>
      <c r="H143" s="589"/>
      <c r="I143" s="111"/>
      <c r="J143" s="103"/>
      <c r="K143" s="103"/>
      <c r="L143" s="103"/>
      <c r="M143" s="1260"/>
      <c r="N143" s="1261"/>
      <c r="O143" s="111"/>
      <c r="P143" s="261"/>
      <c r="Q143" s="113"/>
      <c r="R143" s="137"/>
      <c r="S143" s="102"/>
      <c r="T143" s="388"/>
      <c r="U143" s="138"/>
      <c r="V143" s="108"/>
      <c r="X143" s="101"/>
      <c r="Y143" s="139"/>
      <c r="Z143" s="139"/>
      <c r="AA143" s="139"/>
      <c r="AB143" s="139"/>
      <c r="AC143" s="139"/>
      <c r="AD143" s="139"/>
      <c r="AE143" s="139"/>
      <c r="AF143" s="139"/>
      <c r="AG143" s="643"/>
      <c r="AH143" s="658"/>
      <c r="AI143" s="658"/>
      <c r="AJ143" s="658"/>
      <c r="AK143" s="658"/>
      <c r="AL143" s="658"/>
      <c r="AM143" s="101"/>
      <c r="AN143" s="139"/>
      <c r="AO143" s="139"/>
      <c r="AP143" s="139"/>
      <c r="AQ143" s="139"/>
      <c r="AR143" s="139"/>
      <c r="AS143" s="139"/>
      <c r="AT143" s="139"/>
      <c r="AU143" s="139"/>
      <c r="AV143" s="643"/>
      <c r="BI143" s="618"/>
    </row>
    <row r="144" spans="1:61" s="5" customFormat="1" ht="15" hidden="1" customHeight="1" outlineLevel="1">
      <c r="A144" s="639"/>
      <c r="B144" s="104"/>
      <c r="C144" s="105"/>
      <c r="D144" s="105"/>
      <c r="E144" s="106"/>
      <c r="F144" s="105"/>
      <c r="G144" s="107"/>
      <c r="H144" s="589"/>
      <c r="I144" s="111"/>
      <c r="J144" s="103"/>
      <c r="K144" s="103"/>
      <c r="L144" s="103"/>
      <c r="M144" s="1260"/>
      <c r="N144" s="1261"/>
      <c r="O144" s="111"/>
      <c r="P144" s="261"/>
      <c r="Q144" s="113"/>
      <c r="R144" s="137"/>
      <c r="S144" s="102"/>
      <c r="T144" s="388"/>
      <c r="U144" s="138"/>
      <c r="V144" s="108"/>
      <c r="X144" s="101"/>
      <c r="Y144" s="139"/>
      <c r="Z144" s="139"/>
      <c r="AA144" s="139"/>
      <c r="AB144" s="139"/>
      <c r="AC144" s="139"/>
      <c r="AD144" s="139"/>
      <c r="AE144" s="139"/>
      <c r="AF144" s="139"/>
      <c r="AG144" s="643"/>
      <c r="AH144" s="624"/>
      <c r="AI144" s="624"/>
      <c r="AJ144" s="624"/>
      <c r="AK144" s="624"/>
      <c r="AL144" s="624"/>
      <c r="AM144" s="101"/>
      <c r="AN144" s="139"/>
      <c r="AO144" s="139"/>
      <c r="AP144" s="139"/>
      <c r="AQ144" s="139"/>
      <c r="AR144" s="139"/>
      <c r="AS144" s="139"/>
      <c r="AT144" s="139"/>
      <c r="AU144" s="139"/>
      <c r="AV144" s="643"/>
      <c r="BI144" s="618"/>
    </row>
    <row r="145" spans="1:61" s="5" customFormat="1" ht="15" hidden="1" customHeight="1" outlineLevel="1">
      <c r="A145" s="639"/>
      <c r="B145" s="647"/>
      <c r="C145" s="644"/>
      <c r="D145" s="644"/>
      <c r="E145" s="648"/>
      <c r="F145" s="644"/>
      <c r="G145" s="649"/>
      <c r="H145" s="650"/>
      <c r="I145" s="650"/>
      <c r="J145" s="103"/>
      <c r="K145" s="103"/>
      <c r="L145" s="103"/>
      <c r="M145" s="1260"/>
      <c r="N145" s="1261"/>
      <c r="O145" s="111"/>
      <c r="P145" s="261"/>
      <c r="Q145" s="113"/>
      <c r="R145" s="137"/>
      <c r="S145" s="102"/>
      <c r="T145" s="388"/>
      <c r="U145" s="138"/>
      <c r="V145" s="108"/>
      <c r="X145" s="645"/>
      <c r="Y145" s="653"/>
      <c r="Z145" s="653"/>
      <c r="AA145" s="653"/>
      <c r="AB145" s="653"/>
      <c r="AC145" s="653"/>
      <c r="AD145" s="653"/>
      <c r="AE145" s="653"/>
      <c r="AF145" s="653"/>
      <c r="AG145" s="653"/>
      <c r="AH145" s="653"/>
      <c r="AI145" s="624"/>
      <c r="AJ145" s="624"/>
      <c r="AK145" s="624"/>
      <c r="AL145" s="624"/>
      <c r="AM145" s="643"/>
      <c r="AN145" s="643"/>
      <c r="AO145" s="643"/>
      <c r="AP145" s="643"/>
      <c r="AQ145" s="643"/>
      <c r="AR145" s="643"/>
      <c r="AS145" s="643"/>
      <c r="AT145" s="643"/>
      <c r="AU145" s="643"/>
      <c r="AV145" s="643"/>
      <c r="BI145" s="618"/>
    </row>
    <row r="146" spans="1:61" s="5" customFormat="1" ht="15" hidden="1" customHeight="1" outlineLevel="1">
      <c r="A146" s="639"/>
      <c r="B146" s="654"/>
      <c r="C146" s="640"/>
      <c r="D146" s="640"/>
      <c r="E146" s="640"/>
      <c r="F146" s="640"/>
      <c r="G146" s="640"/>
      <c r="H146" s="655"/>
      <c r="I146" s="655"/>
      <c r="J146" s="103"/>
      <c r="K146" s="655"/>
      <c r="L146" s="103"/>
      <c r="M146" s="1260"/>
      <c r="N146" s="1261"/>
      <c r="O146" s="111"/>
      <c r="P146" s="261"/>
      <c r="Q146" s="113"/>
      <c r="R146" s="137"/>
      <c r="S146" s="102"/>
      <c r="T146" s="388"/>
      <c r="U146" s="138"/>
      <c r="V146" s="108"/>
      <c r="X146" s="101"/>
      <c r="Y146" s="139"/>
      <c r="Z146" s="139"/>
      <c r="AA146" s="139"/>
      <c r="AB146" s="139"/>
      <c r="AC146" s="139"/>
      <c r="AD146" s="139"/>
      <c r="AE146" s="139"/>
      <c r="AF146" s="139"/>
      <c r="AG146" s="139"/>
      <c r="AH146" s="139"/>
      <c r="AI146" s="659"/>
      <c r="AJ146" s="659"/>
      <c r="AK146" s="659"/>
      <c r="AL146" s="659"/>
      <c r="AM146" s="659"/>
      <c r="AN146" s="643"/>
      <c r="AO146" s="643"/>
      <c r="AP146" s="643"/>
      <c r="AQ146" s="643"/>
      <c r="AR146" s="643"/>
      <c r="AS146" s="643"/>
      <c r="AT146" s="643"/>
      <c r="AU146" s="643"/>
      <c r="AV146" s="643"/>
      <c r="BI146" s="618"/>
    </row>
    <row r="147" spans="1:61" s="5" customFormat="1" ht="15" hidden="1" customHeight="1" outlineLevel="1">
      <c r="A147" s="639"/>
      <c r="B147" s="654"/>
      <c r="C147" s="640"/>
      <c r="D147" s="640"/>
      <c r="E147" s="640"/>
      <c r="F147" s="640"/>
      <c r="G147" s="640"/>
      <c r="H147" s="655"/>
      <c r="I147" s="655"/>
      <c r="J147" s="103"/>
      <c r="K147" s="655"/>
      <c r="L147" s="103"/>
      <c r="M147" s="1260"/>
      <c r="N147" s="1261"/>
      <c r="O147" s="111"/>
      <c r="P147" s="261"/>
      <c r="Q147" s="113"/>
      <c r="R147" s="137"/>
      <c r="S147" s="102"/>
      <c r="T147" s="388"/>
      <c r="U147" s="138"/>
      <c r="V147" s="108"/>
      <c r="X147" s="101"/>
      <c r="Y147" s="139"/>
      <c r="Z147" s="139"/>
      <c r="AA147" s="139"/>
      <c r="AB147" s="139"/>
      <c r="AC147" s="139"/>
      <c r="AD147" s="139"/>
      <c r="AE147" s="139"/>
      <c r="AF147" s="139"/>
      <c r="AG147" s="139"/>
      <c r="AH147" s="139"/>
      <c r="AI147" s="624"/>
      <c r="AJ147" s="624"/>
      <c r="AK147" s="624"/>
      <c r="AL147" s="624"/>
      <c r="AM147" s="624"/>
      <c r="AN147" s="624"/>
      <c r="AO147" s="624"/>
      <c r="AP147" s="624"/>
      <c r="AQ147" s="624"/>
      <c r="AR147" s="624"/>
      <c r="AS147" s="74"/>
      <c r="AV147" s="85"/>
      <c r="BI147" s="618"/>
    </row>
    <row r="148" spans="1:61" s="5" customFormat="1" ht="15" hidden="1" customHeight="1" outlineLevel="1">
      <c r="A148" s="639"/>
      <c r="B148" s="654"/>
      <c r="C148" s="105"/>
      <c r="D148" s="105"/>
      <c r="E148" s="106"/>
      <c r="F148" s="105"/>
      <c r="G148" s="107"/>
      <c r="H148" s="589"/>
      <c r="I148" s="111"/>
      <c r="J148" s="103"/>
      <c r="K148" s="103"/>
      <c r="L148" s="103"/>
      <c r="M148" s="1260"/>
      <c r="N148" s="1261"/>
      <c r="O148" s="111"/>
      <c r="P148" s="261"/>
      <c r="Q148" s="113"/>
      <c r="R148" s="137"/>
      <c r="S148" s="102"/>
      <c r="T148" s="388"/>
      <c r="U148" s="138"/>
      <c r="V148" s="108"/>
      <c r="X148" s="101"/>
      <c r="Y148" s="139"/>
      <c r="Z148" s="139"/>
      <c r="AA148" s="139"/>
      <c r="AB148" s="139"/>
      <c r="AC148" s="139"/>
      <c r="AD148" s="139"/>
      <c r="AE148" s="139"/>
      <c r="AF148" s="139"/>
      <c r="AG148" s="139"/>
      <c r="AH148" s="139"/>
      <c r="BI148" s="618"/>
    </row>
    <row r="149" spans="1:61" s="5" customFormat="1" ht="15" hidden="1" customHeight="1" outlineLevel="1">
      <c r="A149" s="639"/>
      <c r="B149" s="654"/>
      <c r="C149" s="105"/>
      <c r="D149" s="105"/>
      <c r="E149" s="106"/>
      <c r="F149" s="105"/>
      <c r="G149" s="107"/>
      <c r="H149" s="589"/>
      <c r="I149" s="111"/>
      <c r="J149" s="103"/>
      <c r="K149" s="103"/>
      <c r="L149" s="103"/>
      <c r="M149" s="1260"/>
      <c r="N149" s="1261"/>
      <c r="O149" s="111"/>
      <c r="P149" s="261"/>
      <c r="Q149" s="113"/>
      <c r="R149" s="137"/>
      <c r="S149" s="102"/>
      <c r="T149" s="388"/>
      <c r="U149" s="138"/>
      <c r="V149" s="108"/>
      <c r="X149" s="101"/>
      <c r="Y149" s="139"/>
      <c r="Z149" s="139"/>
      <c r="AA149" s="139"/>
      <c r="AB149" s="139"/>
      <c r="AC149" s="139"/>
      <c r="AD149" s="139"/>
      <c r="AE149" s="139"/>
      <c r="AF149" s="139"/>
      <c r="AG149" s="139"/>
      <c r="AH149" s="139"/>
      <c r="BI149" s="618"/>
    </row>
    <row r="150" spans="1:61" s="5" customFormat="1" ht="15" hidden="1" customHeight="1" outlineLevel="1">
      <c r="A150" s="639"/>
      <c r="B150" s="654"/>
      <c r="C150" s="644"/>
      <c r="D150" s="644"/>
      <c r="E150" s="648"/>
      <c r="F150" s="644"/>
      <c r="G150" s="649"/>
      <c r="H150" s="650"/>
      <c r="I150" s="650"/>
      <c r="J150" s="103"/>
      <c r="K150" s="103"/>
      <c r="L150" s="103"/>
      <c r="M150" s="1260"/>
      <c r="N150" s="1261"/>
      <c r="O150" s="111"/>
      <c r="P150" s="261"/>
      <c r="Q150" s="113"/>
      <c r="R150" s="137"/>
      <c r="S150" s="102"/>
      <c r="T150" s="388"/>
      <c r="U150" s="138"/>
      <c r="V150" s="108"/>
      <c r="X150" s="101"/>
      <c r="Y150" s="139"/>
      <c r="Z150" s="139"/>
      <c r="AA150" s="139"/>
      <c r="AB150" s="139"/>
      <c r="AC150" s="139"/>
      <c r="AD150" s="139"/>
      <c r="AE150" s="139"/>
      <c r="AF150" s="139"/>
      <c r="AG150" s="139"/>
      <c r="AH150" s="139"/>
      <c r="BI150" s="618"/>
    </row>
    <row r="151" spans="1:61" s="5" customFormat="1" ht="15" hidden="1" customHeight="1" outlineLevel="1">
      <c r="A151" s="639"/>
      <c r="B151" s="654"/>
      <c r="C151" s="640"/>
      <c r="D151" s="640"/>
      <c r="E151" s="640"/>
      <c r="F151" s="640"/>
      <c r="G151" s="640"/>
      <c r="H151" s="655"/>
      <c r="I151" s="655"/>
      <c r="J151" s="103"/>
      <c r="K151" s="655"/>
      <c r="L151" s="103"/>
      <c r="M151" s="1260"/>
      <c r="N151" s="1261"/>
      <c r="O151" s="111"/>
      <c r="P151" s="261"/>
      <c r="Q151" s="113"/>
      <c r="R151" s="137"/>
      <c r="S151" s="102"/>
      <c r="T151" s="388"/>
      <c r="U151" s="138"/>
      <c r="V151" s="108"/>
      <c r="X151" s="645"/>
      <c r="Y151" s="653"/>
      <c r="Z151" s="653"/>
      <c r="AA151" s="653"/>
      <c r="AB151" s="653"/>
      <c r="AC151" s="653"/>
      <c r="AD151" s="653"/>
      <c r="AE151" s="653"/>
      <c r="BI151" s="618"/>
    </row>
    <row r="152" spans="1:61" s="5" customFormat="1" ht="15" hidden="1" customHeight="1" outlineLevel="1">
      <c r="A152" s="639"/>
      <c r="B152" s="654"/>
      <c r="C152" s="102"/>
      <c r="D152" s="102"/>
      <c r="E152" s="102"/>
      <c r="F152" s="102"/>
      <c r="G152" s="102"/>
      <c r="H152" s="103"/>
      <c r="I152" s="111"/>
      <c r="J152" s="103"/>
      <c r="K152" s="103"/>
      <c r="L152" s="103"/>
      <c r="M152" s="1260"/>
      <c r="N152" s="1261"/>
      <c r="O152" s="111"/>
      <c r="P152" s="261"/>
      <c r="Q152" s="113"/>
      <c r="R152" s="137"/>
      <c r="S152" s="102"/>
      <c r="T152" s="388"/>
      <c r="U152" s="138"/>
      <c r="V152" s="108"/>
      <c r="X152" s="101"/>
      <c r="Y152" s="139"/>
      <c r="Z152" s="139"/>
      <c r="AA152" s="139"/>
      <c r="AB152" s="139"/>
      <c r="AC152" s="139"/>
      <c r="AD152" s="139"/>
      <c r="AE152" s="139"/>
      <c r="BI152" s="618"/>
    </row>
    <row r="153" spans="1:61" s="5" customFormat="1" ht="15" hidden="1" customHeight="1" outlineLevel="1">
      <c r="A153" s="639"/>
      <c r="B153" s="654"/>
      <c r="C153" s="102"/>
      <c r="D153" s="102"/>
      <c r="E153" s="102"/>
      <c r="F153" s="102"/>
      <c r="G153" s="102"/>
      <c r="H153" s="103"/>
      <c r="I153" s="111"/>
      <c r="J153" s="103"/>
      <c r="K153" s="103"/>
      <c r="L153" s="103"/>
      <c r="M153" s="1260"/>
      <c r="N153" s="1261"/>
      <c r="O153" s="111"/>
      <c r="P153" s="261"/>
      <c r="Q153" s="113"/>
      <c r="R153" s="137"/>
      <c r="S153" s="102"/>
      <c r="T153" s="388"/>
      <c r="U153" s="138"/>
      <c r="V153" s="108"/>
      <c r="AN153" s="643"/>
      <c r="AO153" s="643"/>
      <c r="BI153" s="618"/>
    </row>
    <row r="154" spans="1:61" s="5" customFormat="1" ht="15" hidden="1" customHeight="1" outlineLevel="1">
      <c r="A154" s="639"/>
      <c r="B154" s="654"/>
      <c r="C154" s="105"/>
      <c r="D154" s="105"/>
      <c r="E154" s="106"/>
      <c r="F154" s="105"/>
      <c r="G154" s="107"/>
      <c r="H154" s="589"/>
      <c r="I154" s="111"/>
      <c r="J154" s="103"/>
      <c r="K154" s="103"/>
      <c r="L154" s="103"/>
      <c r="M154" s="1260"/>
      <c r="N154" s="1261"/>
      <c r="O154" s="111"/>
      <c r="P154" s="261"/>
      <c r="Q154" s="113"/>
      <c r="R154" s="137"/>
      <c r="S154" s="102"/>
      <c r="T154" s="388"/>
      <c r="U154" s="138"/>
      <c r="V154" s="108"/>
      <c r="BI154" s="618"/>
    </row>
    <row r="155" spans="1:61" s="5" customFormat="1" ht="15" hidden="1" customHeight="1" outlineLevel="1">
      <c r="A155" s="639"/>
      <c r="B155" s="654"/>
      <c r="C155" s="105"/>
      <c r="D155" s="105"/>
      <c r="E155" s="106"/>
      <c r="F155" s="105"/>
      <c r="G155" s="107"/>
      <c r="H155" s="589"/>
      <c r="I155" s="111"/>
      <c r="J155" s="103"/>
      <c r="K155" s="103"/>
      <c r="L155" s="103"/>
      <c r="M155" s="1260"/>
      <c r="N155" s="1261"/>
      <c r="O155" s="111"/>
      <c r="P155" s="261"/>
      <c r="Q155" s="113"/>
      <c r="R155" s="137"/>
      <c r="S155" s="102"/>
      <c r="T155" s="388"/>
      <c r="U155" s="138"/>
      <c r="V155" s="108"/>
      <c r="BI155" s="618"/>
    </row>
    <row r="156" spans="1:61" s="5" customFormat="1" ht="15" hidden="1" customHeight="1" outlineLevel="1">
      <c r="A156" s="639"/>
      <c r="B156" s="654"/>
      <c r="C156" s="105"/>
      <c r="D156" s="105"/>
      <c r="E156" s="106"/>
      <c r="F156" s="105"/>
      <c r="G156" s="107"/>
      <c r="H156" s="589"/>
      <c r="I156" s="111"/>
      <c r="J156" s="103"/>
      <c r="K156" s="103"/>
      <c r="L156" s="103"/>
      <c r="M156" s="1260"/>
      <c r="N156" s="1261"/>
      <c r="O156" s="111"/>
      <c r="P156" s="261"/>
      <c r="Q156" s="113"/>
      <c r="R156" s="137"/>
      <c r="S156" s="102"/>
      <c r="T156" s="388"/>
      <c r="U156" s="138"/>
      <c r="V156" s="108"/>
      <c r="BI156" s="618"/>
    </row>
    <row r="157" spans="1:61" s="5" customFormat="1" ht="15" hidden="1" customHeight="1" outlineLevel="1">
      <c r="A157" s="639"/>
      <c r="B157" s="654"/>
      <c r="C157" s="105"/>
      <c r="D157" s="105"/>
      <c r="E157" s="106"/>
      <c r="F157" s="105"/>
      <c r="G157" s="107"/>
      <c r="H157" s="589"/>
      <c r="I157" s="111"/>
      <c r="J157" s="103"/>
      <c r="K157" s="103"/>
      <c r="L157" s="103"/>
      <c r="M157" s="1260"/>
      <c r="N157" s="1261"/>
      <c r="O157" s="111"/>
      <c r="P157" s="261"/>
      <c r="Q157" s="113"/>
      <c r="R157" s="137"/>
      <c r="S157" s="102"/>
      <c r="T157" s="388"/>
      <c r="U157" s="138"/>
      <c r="V157" s="108"/>
      <c r="BI157" s="618"/>
    </row>
    <row r="158" spans="1:61" s="5" customFormat="1" ht="15" hidden="1" customHeight="1" outlineLevel="1">
      <c r="A158" s="639"/>
      <c r="B158" s="654"/>
      <c r="C158" s="644"/>
      <c r="D158" s="644"/>
      <c r="E158" s="648"/>
      <c r="F158" s="644"/>
      <c r="G158" s="649"/>
      <c r="H158" s="650"/>
      <c r="I158" s="650"/>
      <c r="J158" s="103"/>
      <c r="K158" s="103"/>
      <c r="L158" s="103"/>
      <c r="M158" s="1260"/>
      <c r="N158" s="1261"/>
      <c r="O158" s="111"/>
      <c r="P158" s="261"/>
      <c r="Q158" s="113"/>
      <c r="R158" s="137"/>
      <c r="S158" s="102"/>
      <c r="T158" s="388"/>
      <c r="U158" s="138"/>
      <c r="V158" s="108"/>
      <c r="BI158" s="618"/>
    </row>
    <row r="159" spans="1:61" s="5" customFormat="1" ht="15" hidden="1" customHeight="1" outlineLevel="1">
      <c r="A159" s="639"/>
      <c r="B159" s="654"/>
      <c r="C159" s="640"/>
      <c r="D159" s="640"/>
      <c r="E159" s="640"/>
      <c r="F159" s="640"/>
      <c r="G159" s="640"/>
      <c r="H159" s="655"/>
      <c r="I159" s="655"/>
      <c r="J159" s="103"/>
      <c r="K159" s="655"/>
      <c r="L159" s="103"/>
      <c r="M159" s="1260"/>
      <c r="N159" s="1261"/>
      <c r="O159" s="111"/>
      <c r="P159" s="261"/>
      <c r="Q159" s="113"/>
      <c r="R159" s="137"/>
      <c r="S159" s="102"/>
      <c r="T159" s="388"/>
      <c r="U159" s="138"/>
      <c r="V159" s="108"/>
      <c r="BI159" s="618"/>
    </row>
    <row r="160" spans="1:61" s="5" customFormat="1" ht="15" hidden="1" customHeight="1" outlineLevel="1">
      <c r="A160" s="639"/>
      <c r="B160" s="654"/>
      <c r="C160" s="640"/>
      <c r="D160" s="640"/>
      <c r="E160" s="640"/>
      <c r="F160" s="640"/>
      <c r="G160" s="640"/>
      <c r="H160" s="655"/>
      <c r="I160" s="655"/>
      <c r="J160" s="103"/>
      <c r="K160" s="655"/>
      <c r="L160" s="103"/>
      <c r="M160" s="1260"/>
      <c r="N160" s="1261"/>
      <c r="O160" s="111"/>
      <c r="P160" s="261"/>
      <c r="Q160" s="113"/>
      <c r="R160" s="137"/>
      <c r="S160" s="102"/>
      <c r="T160" s="388"/>
      <c r="U160" s="138"/>
      <c r="V160" s="108"/>
      <c r="BI160" s="618"/>
    </row>
    <row r="161" spans="1:61" s="5" customFormat="1" ht="15" hidden="1" customHeight="1" outlineLevel="1">
      <c r="A161" s="639"/>
      <c r="B161" s="654"/>
      <c r="C161" s="102"/>
      <c r="D161" s="102"/>
      <c r="E161" s="102"/>
      <c r="F161" s="102"/>
      <c r="G161" s="102"/>
      <c r="H161" s="103"/>
      <c r="I161" s="111"/>
      <c r="J161" s="103"/>
      <c r="K161" s="103"/>
      <c r="L161" s="103"/>
      <c r="M161" s="1260"/>
      <c r="N161" s="1261"/>
      <c r="O161" s="111"/>
      <c r="P161" s="261"/>
      <c r="Q161" s="113"/>
      <c r="R161" s="137"/>
      <c r="S161" s="102"/>
      <c r="T161" s="388"/>
      <c r="U161" s="138"/>
      <c r="V161" s="108"/>
      <c r="BI161" s="618"/>
    </row>
    <row r="162" spans="1:61" s="5" customFormat="1" ht="15" hidden="1" customHeight="1" outlineLevel="1">
      <c r="A162" s="639"/>
      <c r="B162" s="654"/>
      <c r="C162" s="105"/>
      <c r="D162" s="105"/>
      <c r="E162" s="106"/>
      <c r="F162" s="105"/>
      <c r="G162" s="107"/>
      <c r="H162" s="589"/>
      <c r="I162" s="111"/>
      <c r="J162" s="103"/>
      <c r="K162" s="103"/>
      <c r="L162" s="103"/>
      <c r="M162" s="1260"/>
      <c r="N162" s="1261"/>
      <c r="O162" s="111"/>
      <c r="P162" s="261"/>
      <c r="Q162" s="113"/>
      <c r="R162" s="137"/>
      <c r="S162" s="102"/>
      <c r="T162" s="388"/>
      <c r="U162" s="138"/>
      <c r="V162" s="108"/>
      <c r="BI162" s="618"/>
    </row>
    <row r="163" spans="1:61" s="5" customFormat="1" ht="15" hidden="1" customHeight="1" outlineLevel="1">
      <c r="A163" s="639"/>
      <c r="B163" s="654"/>
      <c r="C163" s="105"/>
      <c r="D163" s="105"/>
      <c r="E163" s="106"/>
      <c r="F163" s="105"/>
      <c r="G163" s="107"/>
      <c r="H163" s="589"/>
      <c r="I163" s="111"/>
      <c r="J163" s="103"/>
      <c r="K163" s="103"/>
      <c r="L163" s="103"/>
      <c r="M163" s="1260"/>
      <c r="N163" s="1261"/>
      <c r="O163" s="111"/>
      <c r="P163" s="261"/>
      <c r="Q163" s="113"/>
      <c r="R163" s="137"/>
      <c r="S163" s="102"/>
      <c r="T163" s="388"/>
      <c r="U163" s="138"/>
      <c r="V163" s="108"/>
      <c r="BI163" s="618"/>
    </row>
    <row r="164" spans="1:61" s="5" customFormat="1" ht="15" hidden="1" customHeight="1" outlineLevel="1">
      <c r="A164" s="639"/>
      <c r="B164" s="654"/>
      <c r="C164" s="105"/>
      <c r="D164" s="105"/>
      <c r="E164" s="106"/>
      <c r="F164" s="105"/>
      <c r="G164" s="107"/>
      <c r="H164" s="589"/>
      <c r="I164" s="111"/>
      <c r="J164" s="103"/>
      <c r="K164" s="103"/>
      <c r="L164" s="103"/>
      <c r="M164" s="1260"/>
      <c r="N164" s="1261"/>
      <c r="O164" s="111"/>
      <c r="P164" s="261"/>
      <c r="Q164" s="113"/>
      <c r="R164" s="137"/>
      <c r="S164" s="102"/>
      <c r="T164" s="388"/>
      <c r="U164" s="138"/>
      <c r="V164" s="108"/>
      <c r="BI164" s="618"/>
    </row>
    <row r="165" spans="1:61" s="5" customFormat="1" ht="15" hidden="1" customHeight="1" outlineLevel="1">
      <c r="A165" s="639"/>
      <c r="B165" s="654"/>
      <c r="C165" s="105"/>
      <c r="D165" s="105"/>
      <c r="E165" s="106"/>
      <c r="F165" s="105"/>
      <c r="G165" s="107"/>
      <c r="H165" s="589"/>
      <c r="I165" s="111"/>
      <c r="J165" s="103"/>
      <c r="K165" s="103"/>
      <c r="L165" s="103"/>
      <c r="M165" s="1260"/>
      <c r="N165" s="1261"/>
      <c r="O165" s="111"/>
      <c r="P165" s="261"/>
      <c r="Q165" s="113"/>
      <c r="R165" s="137"/>
      <c r="S165" s="102"/>
      <c r="T165" s="388"/>
      <c r="U165" s="138"/>
      <c r="V165" s="108"/>
      <c r="BI165" s="618"/>
    </row>
    <row r="166" spans="1:61" s="5" customFormat="1" ht="15" hidden="1" customHeight="1" outlineLevel="1">
      <c r="A166" s="639"/>
      <c r="B166" s="654"/>
      <c r="C166" s="644"/>
      <c r="D166" s="644"/>
      <c r="E166" s="648"/>
      <c r="F166" s="644"/>
      <c r="G166" s="649"/>
      <c r="H166" s="650"/>
      <c r="I166" s="650"/>
      <c r="J166" s="103"/>
      <c r="K166" s="103"/>
      <c r="L166" s="103"/>
      <c r="M166" s="1260"/>
      <c r="N166" s="1261"/>
      <c r="O166" s="650"/>
      <c r="P166" s="651"/>
      <c r="Q166" s="650"/>
      <c r="R166" s="650"/>
      <c r="S166" s="650"/>
      <c r="T166" s="652"/>
      <c r="U166" s="138"/>
      <c r="V166" s="108"/>
      <c r="BI166" s="618"/>
    </row>
    <row r="167" spans="1:61" s="5" customFormat="1" ht="15" hidden="1" customHeight="1" outlineLevel="1">
      <c r="A167" s="639"/>
      <c r="B167" s="654"/>
      <c r="C167" s="640"/>
      <c r="D167" s="640"/>
      <c r="E167" s="640"/>
      <c r="F167" s="640"/>
      <c r="G167" s="640"/>
      <c r="H167" s="655"/>
      <c r="I167" s="655"/>
      <c r="J167" s="103"/>
      <c r="K167" s="655"/>
      <c r="L167" s="103"/>
      <c r="M167" s="1262"/>
      <c r="N167" s="1263"/>
      <c r="O167" s="660"/>
      <c r="P167" s="661"/>
      <c r="Q167" s="660"/>
      <c r="R167" s="660"/>
      <c r="S167" s="660"/>
      <c r="T167" s="662"/>
      <c r="U167" s="138"/>
      <c r="V167" s="108"/>
      <c r="BI167" s="618"/>
    </row>
    <row r="168" spans="1:61" s="5" customFormat="1" ht="22.5" customHeight="1" outlineLevel="1" thickBot="1">
      <c r="A168" s="663"/>
      <c r="B168" s="664"/>
      <c r="C168" s="665"/>
      <c r="D168" s="666"/>
      <c r="E168" s="666"/>
      <c r="F168" s="666"/>
      <c r="G168" s="666"/>
      <c r="H168" s="667"/>
      <c r="I168" s="667"/>
      <c r="J168" s="668"/>
      <c r="K168" s="669"/>
      <c r="L168" s="669"/>
      <c r="M168" s="670"/>
      <c r="N168" s="671"/>
      <c r="O168" s="671"/>
      <c r="P168" s="671"/>
      <c r="Q168" s="671"/>
      <c r="R168" s="671"/>
      <c r="S168" s="671"/>
      <c r="T168" s="672"/>
      <c r="BI168" s="618"/>
    </row>
    <row r="169" spans="1:61" s="5" customFormat="1" ht="22.5" hidden="1" customHeight="1" outlineLevel="1">
      <c r="A169" s="632"/>
      <c r="B169" s="673"/>
      <c r="C169" s="632"/>
      <c r="D169" s="632"/>
      <c r="E169" s="632"/>
      <c r="F169" s="632"/>
      <c r="G169" s="632"/>
      <c r="H169" s="635"/>
      <c r="I169" s="635"/>
      <c r="J169" s="635"/>
      <c r="K169" s="635"/>
      <c r="L169" s="635"/>
      <c r="M169" s="674"/>
      <c r="N169" s="674"/>
      <c r="O169" s="674"/>
      <c r="P169" s="674"/>
      <c r="Q169" s="674"/>
      <c r="R169" s="674"/>
      <c r="S169" s="674"/>
      <c r="T169" s="674"/>
      <c r="BI169" s="618"/>
    </row>
    <row r="170" spans="1:61" s="5" customFormat="1" ht="15" hidden="1" customHeight="1" outlineLevel="1">
      <c r="A170" s="642"/>
      <c r="B170" s="1280"/>
      <c r="C170" s="1281"/>
      <c r="D170" s="1282"/>
      <c r="E170" s="737"/>
      <c r="F170" s="737"/>
      <c r="G170" s="1283"/>
      <c r="BI170" s="618"/>
    </row>
    <row r="171" spans="1:61" s="5" customFormat="1" ht="15" hidden="1" customHeight="1" outlineLevel="1">
      <c r="A171" s="642"/>
      <c r="B171" s="1280"/>
      <c r="C171" s="1281"/>
      <c r="D171" s="1282"/>
      <c r="E171" s="737"/>
      <c r="F171" s="737"/>
      <c r="G171" s="1283"/>
      <c r="BI171" s="618"/>
    </row>
    <row r="172" spans="1:61" s="5" customFormat="1" ht="15" hidden="1" customHeight="1" outlineLevel="1">
      <c r="A172" s="642"/>
      <c r="B172" s="1281"/>
      <c r="C172" s="890"/>
      <c r="D172" s="890"/>
      <c r="E172" s="890"/>
      <c r="F172" s="890"/>
      <c r="G172" s="139"/>
      <c r="BI172" s="618"/>
    </row>
    <row r="173" spans="1:61" s="5" customFormat="1" ht="15" hidden="1" customHeight="1" outlineLevel="1">
      <c r="A173" s="642"/>
      <c r="B173" s="1281"/>
      <c r="C173" s="890"/>
      <c r="D173" s="890"/>
      <c r="E173" s="890"/>
      <c r="F173" s="890"/>
      <c r="G173" s="139"/>
      <c r="H173" s="642"/>
      <c r="AI173" s="279"/>
      <c r="BI173" s="618"/>
    </row>
    <row r="174" spans="1:61" s="5" customFormat="1" ht="15" hidden="1" customHeight="1" outlineLevel="1">
      <c r="A174" s="642"/>
      <c r="B174" s="1281"/>
      <c r="C174" s="890"/>
      <c r="D174" s="890"/>
      <c r="E174" s="890"/>
      <c r="F174" s="890"/>
      <c r="G174" s="139"/>
      <c r="H174" s="642"/>
      <c r="BI174" s="618"/>
    </row>
    <row r="175" spans="1:61" s="5" customFormat="1" ht="15" hidden="1" customHeight="1" outlineLevel="1">
      <c r="A175" s="642"/>
      <c r="B175" s="1281"/>
      <c r="C175" s="890"/>
      <c r="D175" s="890"/>
      <c r="E175" s="890"/>
      <c r="F175" s="890"/>
      <c r="G175" s="139"/>
      <c r="H175" s="642"/>
      <c r="BI175" s="618"/>
    </row>
    <row r="176" spans="1:61" s="5" customFormat="1" ht="15" hidden="1" customHeight="1" outlineLevel="1">
      <c r="A176" s="642"/>
      <c r="B176" s="1281"/>
      <c r="C176" s="890"/>
      <c r="D176" s="890"/>
      <c r="E176" s="890"/>
      <c r="F176" s="890"/>
      <c r="G176" s="139"/>
      <c r="H176" s="642"/>
      <c r="BI176" s="618"/>
    </row>
    <row r="177" spans="1:61" s="5" customFormat="1" ht="15" hidden="1" customHeight="1" outlineLevel="1">
      <c r="A177" s="642"/>
      <c r="B177" s="1281"/>
      <c r="C177" s="890"/>
      <c r="D177" s="890"/>
      <c r="E177" s="890"/>
      <c r="F177" s="890"/>
      <c r="G177" s="139"/>
      <c r="H177" s="642"/>
      <c r="BI177" s="618"/>
    </row>
    <row r="178" spans="1:61" s="5" customFormat="1" ht="15" hidden="1" customHeight="1" outlineLevel="1">
      <c r="A178" s="642"/>
      <c r="B178" s="1281"/>
      <c r="C178" s="890"/>
      <c r="D178" s="890"/>
      <c r="E178" s="890"/>
      <c r="F178" s="890"/>
      <c r="G178" s="139"/>
      <c r="H178" s="642"/>
      <c r="BI178" s="618"/>
    </row>
    <row r="179" spans="1:61" s="5" customFormat="1" ht="15" hidden="1" customHeight="1" outlineLevel="1">
      <c r="A179" s="642"/>
      <c r="B179" s="1281"/>
      <c r="C179" s="1435"/>
      <c r="D179" s="1436"/>
      <c r="E179" s="1436"/>
      <c r="F179" s="1437"/>
      <c r="G179" s="809"/>
      <c r="H179" s="642"/>
      <c r="BI179" s="618"/>
    </row>
    <row r="180" spans="1:61" s="5" customFormat="1" ht="15" customHeight="1" outlineLevel="1">
      <c r="A180" s="642"/>
      <c r="B180" s="642"/>
      <c r="C180" s="642"/>
      <c r="D180" s="642"/>
      <c r="E180" s="642"/>
      <c r="F180" s="642"/>
      <c r="H180" s="642"/>
      <c r="I180" s="624"/>
      <c r="P180" s="267"/>
      <c r="BI180" s="618"/>
    </row>
    <row r="181" spans="1:61" s="5" customFormat="1" ht="15" hidden="1" customHeight="1" outlineLevel="1">
      <c r="A181" s="642"/>
      <c r="B181" s="642"/>
      <c r="C181" s="642"/>
      <c r="D181" s="642"/>
      <c r="E181" s="642"/>
      <c r="F181" s="642"/>
      <c r="H181" s="642"/>
      <c r="I181" s="624"/>
      <c r="P181" s="267"/>
      <c r="BI181" s="618"/>
    </row>
    <row r="182" spans="1:61" s="5" customFormat="1" ht="18.75" hidden="1" customHeight="1" outlineLevel="1">
      <c r="A182" s="642"/>
      <c r="B182" s="268"/>
      <c r="D182" s="1284"/>
      <c r="E182" s="1284"/>
      <c r="F182" s="1284"/>
      <c r="G182" s="1284"/>
      <c r="H182" s="1284"/>
      <c r="I182" s="268"/>
      <c r="J182" s="1376"/>
      <c r="K182" s="1377"/>
      <c r="L182" s="1378"/>
      <c r="M182" s="1379"/>
      <c r="N182" s="1379"/>
      <c r="O182" s="1379"/>
      <c r="P182" s="1380"/>
      <c r="Q182" s="1380"/>
      <c r="R182" s="1380"/>
      <c r="BI182" s="618"/>
    </row>
    <row r="183" spans="1:61" s="5" customFormat="1" ht="57" hidden="1" customHeight="1" outlineLevel="1">
      <c r="A183" s="642"/>
      <c r="B183" s="268"/>
      <c r="D183" s="675"/>
      <c r="E183" s="269"/>
      <c r="F183" s="269"/>
      <c r="G183" s="269"/>
      <c r="H183" s="269"/>
      <c r="I183" s="270"/>
      <c r="J183" s="676"/>
      <c r="K183" s="271"/>
      <c r="L183" s="271"/>
      <c r="M183" s="677"/>
      <c r="N183" s="272"/>
      <c r="O183" s="272"/>
      <c r="P183" s="678"/>
      <c r="Q183" s="282"/>
      <c r="R183" s="282"/>
      <c r="BI183" s="618"/>
    </row>
    <row r="184" spans="1:61" s="5" customFormat="1" ht="15" hidden="1" customHeight="1" outlineLevel="1">
      <c r="A184" s="642"/>
      <c r="B184" s="619"/>
      <c r="D184" s="679"/>
      <c r="E184" s="679"/>
      <c r="F184" s="679"/>
      <c r="G184" s="680"/>
      <c r="H184" s="681"/>
      <c r="I184" s="273"/>
      <c r="J184" s="274"/>
      <c r="K184" s="682"/>
      <c r="L184" s="682"/>
      <c r="M184" s="683"/>
      <c r="N184" s="736"/>
      <c r="O184" s="736"/>
      <c r="P184" s="684"/>
      <c r="Q184" s="281"/>
      <c r="R184" s="280"/>
      <c r="BI184" s="618"/>
    </row>
    <row r="185" spans="1:61" s="5" customFormat="1" ht="15" hidden="1" customHeight="1" outlineLevel="1">
      <c r="A185" s="642"/>
      <c r="B185" s="619"/>
      <c r="D185" s="679"/>
      <c r="E185" s="679"/>
      <c r="F185" s="679"/>
      <c r="G185" s="679"/>
      <c r="H185" s="679"/>
      <c r="I185" s="273"/>
      <c r="J185" s="274"/>
      <c r="K185" s="682"/>
      <c r="L185" s="682"/>
      <c r="M185" s="683"/>
      <c r="N185" s="736"/>
      <c r="O185" s="736"/>
      <c r="P185" s="684"/>
      <c r="Q185" s="281"/>
      <c r="R185" s="280"/>
      <c r="BI185" s="618"/>
    </row>
    <row r="186" spans="1:61" s="5" customFormat="1" ht="15" hidden="1" customHeight="1" outlineLevel="1">
      <c r="A186" s="642"/>
      <c r="B186" s="619"/>
      <c r="D186" s="139"/>
      <c r="E186" s="139"/>
      <c r="F186" s="139"/>
      <c r="G186" s="139"/>
      <c r="H186" s="139"/>
      <c r="I186" s="273"/>
      <c r="J186" s="274"/>
      <c r="K186" s="682"/>
      <c r="L186" s="682"/>
      <c r="M186" s="283"/>
      <c r="N186" s="736"/>
      <c r="O186" s="736"/>
      <c r="P186" s="684"/>
      <c r="Q186" s="281"/>
      <c r="R186" s="280"/>
      <c r="BI186" s="618"/>
    </row>
    <row r="187" spans="1:61" s="5" customFormat="1" ht="15" hidden="1" customHeight="1" outlineLevel="1">
      <c r="A187" s="642"/>
      <c r="B187" s="619"/>
      <c r="D187" s="139"/>
      <c r="E187" s="139"/>
      <c r="F187" s="139"/>
      <c r="G187" s="139"/>
      <c r="H187" s="139"/>
      <c r="I187" s="273"/>
      <c r="J187" s="274"/>
      <c r="K187" s="682"/>
      <c r="L187" s="682"/>
      <c r="M187" s="283"/>
      <c r="N187" s="736"/>
      <c r="O187" s="736"/>
      <c r="P187" s="684"/>
      <c r="Q187" s="281"/>
      <c r="R187" s="280"/>
    </row>
    <row r="188" spans="1:61" s="5" customFormat="1" ht="15" hidden="1" customHeight="1" outlineLevel="1">
      <c r="A188" s="642"/>
      <c r="B188" s="619"/>
      <c r="D188" s="139"/>
      <c r="E188" s="139"/>
      <c r="F188" s="139"/>
      <c r="G188" s="139"/>
      <c r="H188" s="139"/>
      <c r="I188" s="273"/>
      <c r="J188" s="274"/>
      <c r="K188" s="682"/>
      <c r="L188" s="682"/>
      <c r="M188" s="283"/>
      <c r="N188" s="736"/>
      <c r="O188" s="736"/>
      <c r="P188" s="684"/>
      <c r="Q188" s="281"/>
      <c r="R188" s="280"/>
    </row>
    <row r="189" spans="1:61" s="5" customFormat="1" ht="15" hidden="1" customHeight="1">
      <c r="A189" s="642"/>
      <c r="B189" s="642"/>
      <c r="C189" s="642"/>
      <c r="D189" s="642"/>
      <c r="E189" s="642"/>
      <c r="F189" s="642"/>
      <c r="H189" s="642"/>
      <c r="I189" s="642"/>
      <c r="J189" s="624"/>
      <c r="K189" s="624"/>
      <c r="L189" s="624"/>
      <c r="M189" s="624"/>
      <c r="N189" s="624"/>
      <c r="O189" s="624"/>
      <c r="P189" s="4"/>
      <c r="Q189" s="624"/>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2.5"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22.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22.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22.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22.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22.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hidden="1" customHeight="1">
      <c r="A198" s="60"/>
      <c r="B198" s="1344"/>
      <c r="C198" s="1345"/>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hidden="1" customHeight="1">
      <c r="A199" s="60"/>
      <c r="B199" s="1344"/>
      <c r="C199" s="1345"/>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hidden="1" customHeight="1">
      <c r="A200" s="60"/>
      <c r="B200" s="1344"/>
      <c r="C200" s="1345"/>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hidden="1" customHeight="1">
      <c r="A201" s="60"/>
      <c r="B201" s="1344"/>
      <c r="C201" s="1345"/>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1344"/>
      <c r="C202" s="1345"/>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1344"/>
      <c r="C203" s="1345"/>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1344"/>
      <c r="C204" s="1345"/>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1344"/>
      <c r="C205" s="1345"/>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1344"/>
      <c r="C206" s="1345"/>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1344"/>
      <c r="C207" s="1345"/>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1344"/>
      <c r="C208" s="1345"/>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1344"/>
      <c r="C209" s="1345"/>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1344"/>
      <c r="C210" s="1345"/>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1344"/>
      <c r="C211" s="1345"/>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1344"/>
      <c r="C212" s="1345"/>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1344"/>
      <c r="C213" s="1345"/>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1344"/>
      <c r="C214" s="1345"/>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1344"/>
      <c r="C215" s="1345"/>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1344"/>
      <c r="C216" s="1345"/>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1344"/>
      <c r="C217" s="1345"/>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1344"/>
      <c r="C218" s="1345"/>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1344"/>
      <c r="C219" s="1345"/>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1344"/>
      <c r="C220" s="1345"/>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1344"/>
      <c r="C221" s="1345"/>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1344"/>
      <c r="C222" s="1345"/>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1344"/>
      <c r="C223" s="1345"/>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1344"/>
      <c r="C224" s="1345"/>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1344"/>
      <c r="C225" s="1345"/>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1344"/>
      <c r="C226" s="1345"/>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1344"/>
      <c r="C227" s="1345"/>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ht="15.6" hidden="1" outlineLevel="1">
      <c r="B244" s="810"/>
      <c r="F244" s="4"/>
      <c r="G244" s="4"/>
      <c r="H244" s="4"/>
      <c r="I244" s="4"/>
      <c r="J244" s="4"/>
    </row>
    <row r="245" spans="2:20" ht="15.6" hidden="1" outlineLevel="1">
      <c r="B245" s="810"/>
      <c r="K245" s="7"/>
      <c r="L245" s="3"/>
      <c r="M245" s="3"/>
    </row>
    <row r="246" spans="2:20" ht="15.6" hidden="1" outlineLevel="1">
      <c r="B246" s="810"/>
      <c r="K246" s="7"/>
      <c r="L246" s="3"/>
      <c r="M246" s="3"/>
    </row>
    <row r="247" spans="2:20" ht="15.6" hidden="1" outlineLevel="1">
      <c r="B247" s="810"/>
      <c r="F247" s="8"/>
      <c r="G247" s="8"/>
      <c r="H247" s="8"/>
      <c r="I247" s="8"/>
      <c r="J247" s="8"/>
    </row>
    <row r="248" spans="2:20" ht="15.6" hidden="1" outlineLevel="1">
      <c r="B248" s="810"/>
      <c r="K248" s="9"/>
      <c r="L248" s="9"/>
      <c r="M248" s="9"/>
    </row>
    <row r="249" spans="2:20" ht="15.6" hidden="1" outlineLevel="1">
      <c r="B249" s="810"/>
      <c r="K249" s="9"/>
      <c r="L249" s="9"/>
      <c r="M249" s="9"/>
    </row>
    <row r="250" spans="2:20" ht="15.6" hidden="1" outlineLevel="1">
      <c r="B250" s="810"/>
      <c r="K250" s="9"/>
      <c r="L250" s="9"/>
      <c r="M250" s="9"/>
    </row>
    <row r="251" spans="2:20" ht="15.6" hidden="1" outlineLevel="1">
      <c r="B251" s="810"/>
      <c r="F251" s="10"/>
      <c r="G251" s="10"/>
      <c r="H251" s="10"/>
      <c r="I251" s="10"/>
      <c r="J251" s="10"/>
      <c r="K251" s="10"/>
      <c r="L251" s="10"/>
      <c r="M251" s="10"/>
    </row>
    <row r="252" spans="2:20" ht="15.6" hidden="1" outlineLevel="1">
      <c r="B252" s="810"/>
      <c r="K252" s="6"/>
      <c r="L252" s="3"/>
      <c r="M252" s="3"/>
    </row>
    <row r="253" spans="2:20" ht="15.6" hidden="1" outlineLevel="1">
      <c r="B253" s="810"/>
      <c r="F253" s="4"/>
      <c r="G253" s="4"/>
      <c r="H253" s="4"/>
      <c r="I253" s="4"/>
      <c r="J253" s="4"/>
    </row>
    <row r="254" spans="2:20" ht="15.6" hidden="1" outlineLevel="1">
      <c r="B254" s="810"/>
      <c r="K254" s="7"/>
      <c r="L254" s="3"/>
      <c r="M254" s="3"/>
    </row>
    <row r="255" spans="2:20" ht="15.6" hidden="1" outlineLevel="1">
      <c r="B255" s="810"/>
      <c r="K255" s="7"/>
      <c r="L255" s="3"/>
      <c r="M255" s="3"/>
    </row>
    <row r="256" spans="2:20" ht="15.6" hidden="1" outlineLevel="1">
      <c r="B256" s="810"/>
      <c r="F256" s="8"/>
      <c r="G256" s="8"/>
      <c r="H256" s="8"/>
      <c r="I256" s="8"/>
      <c r="J256" s="8"/>
    </row>
    <row r="257" spans="2:13" ht="15.6" hidden="1" outlineLevel="1">
      <c r="B257" s="810"/>
      <c r="K257" s="9"/>
      <c r="L257" s="9"/>
      <c r="M257" s="9"/>
    </row>
    <row r="258" spans="2:13" ht="15.6" hidden="1" outlineLevel="1">
      <c r="B258" s="810"/>
      <c r="K258" s="9"/>
      <c r="L258" s="9"/>
      <c r="M258" s="9"/>
    </row>
    <row r="259" spans="2:13" ht="15.6" hidden="1" outlineLevel="1">
      <c r="B259" s="810"/>
      <c r="K259" s="9"/>
      <c r="L259" s="9"/>
      <c r="M259" s="9"/>
    </row>
    <row r="260" spans="2:13" ht="15.6" hidden="1" outlineLevel="1">
      <c r="B260" s="810"/>
      <c r="F260" s="10"/>
      <c r="G260" s="10"/>
      <c r="H260" s="10"/>
      <c r="I260" s="10"/>
      <c r="J260" s="10"/>
      <c r="K260" s="10"/>
      <c r="L260" s="10"/>
      <c r="M260" s="10"/>
    </row>
    <row r="261" spans="2:13" ht="15.6" hidden="1" outlineLevel="1">
      <c r="B261" s="810"/>
      <c r="K261" s="6"/>
      <c r="L261" s="3"/>
      <c r="M261" s="3"/>
    </row>
    <row r="262" spans="2:13" ht="15.6" hidden="1" outlineLevel="1">
      <c r="B262" s="109"/>
      <c r="K262" s="6"/>
      <c r="L262" s="3"/>
      <c r="M262" s="3"/>
    </row>
    <row r="263" spans="2:13" ht="15.6" hidden="1" outlineLevel="1">
      <c r="B263" s="109"/>
      <c r="K263" s="6"/>
      <c r="L263" s="3"/>
      <c r="M263" s="3"/>
    </row>
    <row r="264" spans="2:13" ht="15.6" hidden="1" outlineLevel="1">
      <c r="B264" s="109"/>
      <c r="K264" s="6"/>
      <c r="L264" s="3"/>
      <c r="M264" s="3"/>
    </row>
    <row r="265" spans="2:13" ht="15.6" hidden="1" outlineLevel="1">
      <c r="B265" s="109"/>
      <c r="K265" s="6"/>
      <c r="L265" s="3"/>
      <c r="M265" s="3"/>
    </row>
    <row r="266" spans="2:13" ht="15.6" hidden="1" outlineLevel="1">
      <c r="B266" s="109"/>
      <c r="K266" s="6"/>
      <c r="L266" s="3"/>
      <c r="M266" s="3"/>
    </row>
    <row r="267" spans="2:13" ht="15.6" hidden="1" outlineLevel="1">
      <c r="B267" s="109"/>
      <c r="K267" s="6"/>
      <c r="L267" s="3"/>
      <c r="M267" s="3"/>
    </row>
    <row r="268" spans="2:13" ht="15.6" hidden="1" outlineLevel="1">
      <c r="B268" s="109"/>
      <c r="K268" s="6"/>
      <c r="L268" s="3"/>
      <c r="M268" s="3"/>
    </row>
    <row r="269" spans="2:13" ht="15.6" hidden="1" outlineLevel="1">
      <c r="B269" s="109"/>
      <c r="K269" s="6"/>
      <c r="L269" s="3"/>
      <c r="M269" s="3"/>
    </row>
    <row r="270" spans="2:13" ht="15.6" hidden="1" outlineLevel="1">
      <c r="B270" s="109"/>
      <c r="K270" s="9"/>
      <c r="L270" s="9"/>
      <c r="M270" s="9"/>
    </row>
    <row r="271" spans="2:13" ht="15.6" hidden="1" outlineLevel="1">
      <c r="B271" s="109"/>
      <c r="K271" s="9"/>
      <c r="L271" s="9"/>
      <c r="M271" s="9"/>
    </row>
    <row r="272" spans="2:13" ht="15.6" hidden="1" outlineLevel="1">
      <c r="B272" s="109"/>
      <c r="K272" s="9"/>
      <c r="L272" s="9"/>
      <c r="M272" s="9"/>
    </row>
    <row r="273" spans="2:13" ht="15.6" hidden="1" outlineLevel="1">
      <c r="B273" s="109"/>
      <c r="K273" s="9"/>
      <c r="L273" s="9"/>
      <c r="M273" s="9"/>
    </row>
    <row r="274" spans="2:13" ht="15.6" hidden="1" outlineLevel="1">
      <c r="B274" s="109"/>
      <c r="K274" s="9"/>
      <c r="L274" s="9"/>
      <c r="M274" s="9"/>
    </row>
    <row r="275" spans="2:13" ht="15.6" hidden="1" outlineLevel="1">
      <c r="B275" s="109"/>
      <c r="K275" s="9"/>
      <c r="L275" s="9"/>
      <c r="M275" s="9"/>
    </row>
    <row r="276" spans="2:13" ht="15.6" hidden="1" outlineLevel="1">
      <c r="B276" s="109"/>
      <c r="K276" s="9"/>
      <c r="L276" s="9"/>
      <c r="M276" s="9"/>
    </row>
    <row r="277" spans="2:13" ht="15.6" hidden="1" outlineLevel="1">
      <c r="B277" s="109"/>
      <c r="K277" s="9"/>
      <c r="L277" s="9"/>
      <c r="M277" s="9"/>
    </row>
    <row r="278" spans="2:13" ht="15.6" hidden="1" outlineLevel="1">
      <c r="B278" s="109"/>
      <c r="K278" s="9"/>
      <c r="L278" s="9"/>
      <c r="M278" s="9"/>
    </row>
    <row r="279" spans="2:13" ht="15.6" hidden="1" outlineLevel="1">
      <c r="B279" s="810"/>
      <c r="K279" s="6"/>
      <c r="L279" s="3"/>
      <c r="M279" s="3"/>
    </row>
    <row r="280" spans="2:13" ht="15.6" hidden="1" outlineLevel="1">
      <c r="B280" s="810"/>
      <c r="K280" s="6"/>
    </row>
    <row r="281" spans="2:13" ht="15.6" hidden="1" outlineLevel="1">
      <c r="B281" s="810"/>
      <c r="K281" s="3"/>
      <c r="L281" s="3"/>
      <c r="M281" s="3"/>
    </row>
    <row r="282" spans="2:13" ht="15.6" hidden="1" outlineLevel="1">
      <c r="B282" s="810"/>
      <c r="K282" s="3"/>
    </row>
    <row r="283" spans="2:13" ht="15.6" hidden="1" outlineLevel="1">
      <c r="B283" s="810"/>
      <c r="K283" s="3"/>
    </row>
    <row r="284" spans="2:13" ht="15.6" hidden="1" outlineLevel="1">
      <c r="B284" s="810"/>
      <c r="K284" s="6"/>
    </row>
    <row r="285" spans="2:13" ht="15.6" hidden="1" outlineLevel="1">
      <c r="B285" s="810"/>
      <c r="K285" s="6"/>
    </row>
    <row r="286" spans="2:13" ht="15.6" hidden="1" outlineLevel="1">
      <c r="B286" s="810"/>
      <c r="K286" s="6"/>
      <c r="L286" s="3"/>
      <c r="M286" s="3"/>
    </row>
    <row r="287" spans="2:13" ht="15.6" hidden="1" outlineLevel="1">
      <c r="B287" s="810"/>
    </row>
    <row r="288" spans="2:13" ht="15.6" hidden="1" outlineLevel="1">
      <c r="B288" s="810"/>
    </row>
    <row r="289" spans="2:20" ht="15.6" hidden="1" outlineLevel="1">
      <c r="B289" s="810"/>
    </row>
    <row r="290" spans="2:20" ht="15.6" hidden="1" outlineLevel="1">
      <c r="B290" s="810"/>
    </row>
    <row r="291" spans="2:20" ht="18" hidden="1" customHeight="1" outlineLevel="1">
      <c r="B291" s="810"/>
    </row>
    <row r="292" spans="2:20" ht="15.6" hidden="1" outlineLevel="1">
      <c r="B292" s="810"/>
    </row>
    <row r="293" spans="2:20" ht="15.6" hidden="1" outlineLevel="1">
      <c r="B293" s="810"/>
      <c r="K293" s="9"/>
      <c r="L293" s="9"/>
      <c r="M293" s="9"/>
    </row>
    <row r="294" spans="2:20" ht="15.6" hidden="1" outlineLevel="1">
      <c r="B294" s="810"/>
      <c r="K294" s="7"/>
      <c r="L294" s="3"/>
      <c r="M294" s="3"/>
    </row>
    <row r="295" spans="2:20" ht="15.6" hidden="1" outlineLevel="1">
      <c r="B295" s="810"/>
      <c r="F295" s="8"/>
      <c r="G295" s="8"/>
      <c r="H295" s="8"/>
      <c r="I295" s="8"/>
      <c r="J295" s="8"/>
    </row>
    <row r="296" spans="2:20" ht="15.6" hidden="1" outlineLevel="1">
      <c r="B296" s="810"/>
      <c r="K296" s="9"/>
      <c r="L296" s="9"/>
      <c r="M296" s="9"/>
    </row>
    <row r="297" spans="2:20" ht="15.6" hidden="1" outlineLevel="1">
      <c r="B297" s="810"/>
      <c r="K297" s="9"/>
      <c r="L297" s="9"/>
      <c r="M297" s="9"/>
    </row>
    <row r="298" spans="2:20" s="5" customFormat="1" ht="16.2" hidden="1" customHeight="1" outlineLevel="1">
      <c r="B298" s="109"/>
      <c r="E298" s="3"/>
      <c r="F298" s="3"/>
      <c r="G298" s="3"/>
      <c r="H298" s="3"/>
      <c r="I298" s="3"/>
      <c r="J298" s="3"/>
      <c r="K298" s="3"/>
      <c r="P298" s="4"/>
      <c r="S298" s="4"/>
      <c r="T298" s="4"/>
    </row>
    <row r="299" spans="2:20" s="5" customFormat="1" ht="16.2" hidden="1" customHeight="1" outlineLevel="1">
      <c r="B299" s="109"/>
      <c r="E299" s="3"/>
      <c r="F299" s="3"/>
      <c r="G299" s="3"/>
      <c r="H299" s="3"/>
      <c r="I299" s="3"/>
      <c r="J299" s="3"/>
      <c r="K299" s="3"/>
      <c r="P299" s="4"/>
      <c r="S299" s="4"/>
      <c r="T299" s="4"/>
    </row>
    <row r="300" spans="2:20" s="5" customFormat="1" ht="16.2" hidden="1" customHeight="1" outlineLevel="1">
      <c r="B300" s="109"/>
      <c r="E300" s="3"/>
      <c r="F300" s="3"/>
      <c r="G300" s="3"/>
      <c r="H300" s="3"/>
      <c r="I300" s="3"/>
      <c r="J300" s="3"/>
      <c r="K300" s="3"/>
      <c r="P300" s="4"/>
      <c r="S300" s="4"/>
      <c r="T300" s="4"/>
    </row>
    <row r="301" spans="2:20" s="5" customFormat="1" ht="14.25" hidden="1" customHeight="1" outlineLevel="1">
      <c r="B301" s="109"/>
      <c r="E301" s="3"/>
      <c r="F301" s="3"/>
      <c r="G301" s="3"/>
      <c r="H301" s="3"/>
      <c r="I301" s="3"/>
      <c r="J301" s="3"/>
      <c r="K301" s="3"/>
      <c r="P301" s="4"/>
      <c r="S301" s="4"/>
      <c r="T301" s="4"/>
    </row>
    <row r="302" spans="2:20" s="5" customFormat="1" ht="14.25" hidden="1" customHeight="1" outlineLevel="1">
      <c r="B302" s="109"/>
      <c r="E302" s="3"/>
      <c r="F302" s="3"/>
      <c r="G302" s="3"/>
      <c r="H302" s="3"/>
      <c r="I302" s="3"/>
      <c r="J302" s="3"/>
      <c r="K302" s="3"/>
      <c r="P302" s="4"/>
      <c r="S302" s="4"/>
      <c r="T302" s="4"/>
    </row>
    <row r="303" spans="2:20" s="5" customFormat="1" ht="14.25" hidden="1" customHeight="1" outlineLevel="1">
      <c r="B303" s="109"/>
      <c r="E303" s="3"/>
      <c r="F303" s="3"/>
      <c r="G303" s="3"/>
      <c r="H303" s="3"/>
      <c r="I303" s="3"/>
      <c r="J303" s="3"/>
      <c r="K303" s="3"/>
      <c r="L303" s="4"/>
      <c r="M303" s="4"/>
      <c r="N303" s="4"/>
      <c r="O303" s="4"/>
      <c r="P303" s="4"/>
      <c r="Q303" s="4"/>
      <c r="R303" s="4"/>
      <c r="S303" s="4"/>
      <c r="T303" s="4"/>
    </row>
    <row r="304" spans="2:20" s="5" customFormat="1" ht="14.25" hidden="1" customHeight="1" outlineLevel="1">
      <c r="B304" s="109"/>
      <c r="E304" s="3"/>
      <c r="F304" s="3"/>
      <c r="G304" s="3"/>
      <c r="H304" s="3"/>
      <c r="I304" s="3"/>
      <c r="J304" s="3"/>
      <c r="K304" s="3"/>
      <c r="L304" s="4"/>
      <c r="M304" s="4"/>
      <c r="N304" s="4"/>
      <c r="O304" s="4"/>
      <c r="P304" s="4"/>
      <c r="Q304" s="4"/>
      <c r="R304" s="4"/>
      <c r="S304" s="4"/>
      <c r="T304" s="4"/>
    </row>
    <row r="305" spans="2:20" s="5" customFormat="1" ht="14.25" hidden="1" customHeight="1" outlineLevel="1">
      <c r="B305" s="109"/>
      <c r="E305" s="3"/>
      <c r="F305" s="3"/>
      <c r="G305" s="3"/>
      <c r="H305" s="3"/>
      <c r="I305" s="3"/>
      <c r="J305" s="3"/>
      <c r="K305" s="3"/>
      <c r="L305" s="4"/>
      <c r="M305" s="4"/>
      <c r="N305" s="4"/>
      <c r="O305" s="4"/>
      <c r="P305" s="4"/>
      <c r="Q305" s="4"/>
      <c r="R305" s="4"/>
      <c r="S305" s="4"/>
      <c r="T305" s="4"/>
    </row>
    <row r="306" spans="2:20" s="5" customFormat="1" ht="14.25" hidden="1" customHeight="1" outlineLevel="1">
      <c r="B306" s="109"/>
      <c r="E306" s="3"/>
      <c r="F306" s="3"/>
      <c r="G306" s="3"/>
      <c r="H306" s="3"/>
      <c r="I306" s="3"/>
      <c r="J306" s="6"/>
      <c r="K306" s="3"/>
      <c r="L306" s="4"/>
      <c r="M306" s="4"/>
      <c r="N306" s="4"/>
      <c r="O306" s="4"/>
      <c r="P306" s="4"/>
      <c r="Q306" s="4"/>
      <c r="R306" s="4"/>
      <c r="S306" s="4"/>
      <c r="T306" s="4"/>
    </row>
    <row r="307" spans="2:20" s="5" customFormat="1" ht="14.25" hidden="1" customHeight="1" outlineLevel="1">
      <c r="B307" s="109"/>
      <c r="E307" s="3"/>
      <c r="F307" s="3"/>
      <c r="G307" s="3"/>
      <c r="H307" s="3"/>
      <c r="I307" s="3"/>
      <c r="J307" s="6"/>
      <c r="K307" s="3"/>
      <c r="L307" s="4"/>
      <c r="M307" s="4"/>
      <c r="N307" s="4"/>
      <c r="O307" s="4"/>
      <c r="P307" s="4"/>
      <c r="Q307" s="4"/>
      <c r="R307" s="4"/>
      <c r="S307" s="4"/>
      <c r="T307" s="4"/>
    </row>
    <row r="308" spans="2:20" s="5" customFormat="1" ht="14.25" hidden="1" customHeight="1" outlineLevel="1">
      <c r="B308" s="109"/>
      <c r="E308" s="3"/>
      <c r="F308" s="3"/>
      <c r="G308" s="3"/>
      <c r="H308" s="3"/>
      <c r="I308" s="3"/>
      <c r="J308" s="3"/>
      <c r="K308" s="3"/>
      <c r="L308" s="4"/>
      <c r="M308" s="4"/>
      <c r="N308" s="4"/>
      <c r="O308" s="4"/>
      <c r="P308" s="4"/>
      <c r="Q308" s="4"/>
      <c r="R308" s="4"/>
      <c r="S308" s="4"/>
      <c r="T308" s="4"/>
    </row>
    <row r="309" spans="2:20" ht="14.25" hidden="1" customHeight="1" outlineLevel="1">
      <c r="B309" s="109"/>
    </row>
    <row r="310" spans="2:20" ht="15.6" hidden="1" outlineLevel="1">
      <c r="B310" s="109"/>
    </row>
    <row r="311" spans="2:20" ht="15.6" hidden="1" outlineLevel="1">
      <c r="B311" s="109"/>
      <c r="K311" s="7"/>
      <c r="L311" s="3"/>
      <c r="M311" s="3"/>
    </row>
    <row r="312" spans="2:20" ht="15.6" hidden="1" outlineLevel="1">
      <c r="B312" s="109"/>
      <c r="K312" s="11"/>
      <c r="L312" s="3"/>
      <c r="M312" s="3"/>
    </row>
    <row r="313" spans="2:20" ht="15.6" hidden="1" outlineLevel="1">
      <c r="B313" s="109"/>
      <c r="K313" s="3"/>
      <c r="L313" s="3"/>
      <c r="M313" s="3"/>
    </row>
    <row r="314" spans="2:20" ht="15.6" hidden="1" outlineLevel="1">
      <c r="B314" s="109"/>
      <c r="K314" s="3"/>
    </row>
    <row r="315" spans="2:20" ht="15.6" hidden="1" outlineLevel="1">
      <c r="B315" s="109"/>
      <c r="K315" s="9"/>
      <c r="L315" s="9"/>
      <c r="M315" s="9"/>
    </row>
    <row r="316" spans="2:20" ht="15.6" hidden="1" outlineLevel="1">
      <c r="B316" s="109"/>
      <c r="F316" s="9"/>
      <c r="G316" s="9"/>
      <c r="H316" s="9"/>
      <c r="I316" s="9"/>
      <c r="J316" s="9"/>
    </row>
    <row r="317" spans="2:20" ht="15.6" hidden="1" outlineLevel="1">
      <c r="B317" s="109"/>
      <c r="F317" s="10"/>
      <c r="G317" s="10"/>
      <c r="H317" s="10"/>
      <c r="I317" s="10"/>
      <c r="J317" s="10"/>
      <c r="K317" s="10"/>
      <c r="L317" s="10"/>
      <c r="M317" s="10"/>
    </row>
    <row r="318" spans="2:20" ht="15.6" hidden="1" outlineLevel="1">
      <c r="B318" s="109"/>
      <c r="K318" s="6"/>
      <c r="L318" s="3"/>
      <c r="M318" s="3"/>
    </row>
    <row r="319" spans="2:20" ht="15.6" hidden="1" outlineLevel="1">
      <c r="B319" s="109"/>
      <c r="K319" s="6"/>
      <c r="L319" s="3"/>
      <c r="M319" s="3"/>
    </row>
    <row r="320" spans="2:20" ht="15.6" hidden="1" outlineLevel="1">
      <c r="B320" s="109"/>
      <c r="K320" s="6"/>
      <c r="L320" s="3"/>
      <c r="M320" s="3"/>
    </row>
    <row r="321" spans="2:13" ht="15.6" hidden="1" outlineLevel="1">
      <c r="B321" s="109"/>
      <c r="K321" s="6"/>
      <c r="L321" s="3"/>
      <c r="M321" s="3"/>
    </row>
    <row r="322" spans="2:13" ht="15.6" hidden="1" outlineLevel="1">
      <c r="B322" s="109"/>
      <c r="K322" s="6"/>
      <c r="L322" s="3"/>
      <c r="M322" s="3"/>
    </row>
    <row r="323" spans="2:13" ht="15.6" hidden="1" outlineLevel="1">
      <c r="B323" s="109"/>
      <c r="K323" s="6"/>
      <c r="L323" s="3"/>
      <c r="M323" s="3"/>
    </row>
    <row r="324" spans="2:13" ht="15.6" hidden="1" outlineLevel="1">
      <c r="B324" s="109"/>
      <c r="K324" s="6"/>
      <c r="L324" s="3"/>
      <c r="M324" s="3"/>
    </row>
    <row r="325" spans="2:13" ht="15.6" hidden="1" outlineLevel="1">
      <c r="B325" s="109"/>
      <c r="K325" s="6"/>
      <c r="L325" s="3"/>
      <c r="M325" s="3"/>
    </row>
    <row r="326" spans="2:13" ht="15.6" hidden="1" outlineLevel="1">
      <c r="B326" s="109"/>
      <c r="K326" s="6"/>
      <c r="L326" s="3"/>
      <c r="M326" s="3"/>
    </row>
    <row r="327" spans="2:13" ht="15.6" hidden="1" outlineLevel="1">
      <c r="B327" s="109"/>
      <c r="K327" s="6"/>
      <c r="L327" s="3"/>
      <c r="M327" s="3"/>
    </row>
    <row r="328" spans="2:13" ht="15.6" hidden="1" outlineLevel="1">
      <c r="B328" s="109"/>
      <c r="K328" s="6"/>
      <c r="L328" s="3"/>
      <c r="M328" s="3"/>
    </row>
    <row r="329" spans="2:13" ht="15.6" hidden="1" outlineLevel="1">
      <c r="B329" s="109"/>
      <c r="K329" s="6"/>
      <c r="L329" s="3"/>
      <c r="M329" s="3"/>
    </row>
    <row r="330" spans="2:13" ht="15.6" hidden="1" outlineLevel="1">
      <c r="B330" s="109"/>
      <c r="K330" s="3"/>
      <c r="L330" s="3"/>
      <c r="M330" s="3"/>
    </row>
    <row r="331" spans="2:13" ht="15.6" hidden="1" outlineLevel="1">
      <c r="B331" s="109"/>
      <c r="K331" s="3"/>
    </row>
    <row r="332" spans="2:13" ht="15.6" hidden="1" outlineLevel="1">
      <c r="B332" s="109"/>
      <c r="K332" s="3"/>
    </row>
    <row r="333" spans="2:13" ht="15.6" hidden="1" outlineLevel="1">
      <c r="B333" s="109"/>
      <c r="K333" s="3"/>
    </row>
    <row r="334" spans="2:13" ht="15.6" hidden="1" outlineLevel="1">
      <c r="B334" s="109"/>
      <c r="K334" s="6"/>
    </row>
    <row r="335" spans="2:13" ht="15.6" hidden="1" outlineLevel="1">
      <c r="B335" s="810"/>
      <c r="K335" s="9"/>
      <c r="L335" s="9"/>
      <c r="M335" s="9"/>
    </row>
    <row r="336" spans="2:13" ht="15.6" hidden="1" outlineLevel="1">
      <c r="B336" s="810"/>
      <c r="F336" s="10"/>
      <c r="G336" s="10"/>
      <c r="H336" s="10"/>
      <c r="I336" s="10"/>
      <c r="J336" s="10"/>
      <c r="K336" s="10"/>
      <c r="L336" s="10"/>
      <c r="M336" s="10"/>
    </row>
    <row r="337" spans="2:13" ht="15.6" hidden="1" outlineLevel="1">
      <c r="B337" s="810"/>
      <c r="F337" s="10"/>
      <c r="G337" s="10"/>
      <c r="H337" s="10"/>
      <c r="I337" s="10"/>
      <c r="J337" s="10"/>
      <c r="K337" s="10"/>
      <c r="L337" s="10"/>
      <c r="M337" s="10"/>
    </row>
    <row r="338" spans="2:13" ht="15.6" hidden="1" outlineLevel="1">
      <c r="B338" s="810"/>
      <c r="F338" s="10"/>
      <c r="G338" s="10"/>
      <c r="H338" s="10"/>
      <c r="I338" s="10"/>
      <c r="J338" s="10"/>
      <c r="K338" s="10"/>
      <c r="L338" s="10"/>
      <c r="M338" s="10"/>
    </row>
    <row r="339" spans="2:13" ht="15.6" hidden="1" outlineLevel="1">
      <c r="B339" s="810"/>
      <c r="K339" s="6"/>
      <c r="L339" s="3"/>
      <c r="M339" s="3"/>
    </row>
    <row r="340" spans="2:13" ht="15.6" hidden="1" outlineLevel="1">
      <c r="B340" s="810"/>
      <c r="K340" s="6"/>
      <c r="L340" s="3"/>
      <c r="M340" s="3"/>
    </row>
    <row r="341" spans="2:13" ht="15" hidden="1" customHeight="1" outlineLevel="1">
      <c r="B341" s="810"/>
      <c r="L341" s="3"/>
      <c r="M341" s="3"/>
    </row>
    <row r="342" spans="2:13" ht="15" hidden="1" customHeight="1" outlineLevel="1">
      <c r="B342" s="810"/>
      <c r="L342" s="3"/>
      <c r="M342" s="3"/>
    </row>
    <row r="343" spans="2:13" ht="15" hidden="1" customHeight="1" outlineLevel="1">
      <c r="B343" s="811"/>
      <c r="L343" s="3"/>
      <c r="M343" s="3"/>
    </row>
    <row r="344" spans="2:13" ht="15" hidden="1" customHeight="1" outlineLevel="1">
      <c r="B344" s="811"/>
      <c r="L344" s="3"/>
      <c r="M344" s="3"/>
    </row>
    <row r="345" spans="2:13" ht="15" hidden="1" customHeight="1" outlineLevel="1">
      <c r="B345" s="811"/>
      <c r="L345" s="3"/>
      <c r="M345" s="3"/>
    </row>
    <row r="346" spans="2:13" ht="15" hidden="1" customHeight="1" outlineLevel="1">
      <c r="B346" s="811"/>
      <c r="L346" s="3"/>
      <c r="M346" s="3"/>
    </row>
    <row r="347" spans="2:13" ht="15.6" hidden="1" outlineLevel="1">
      <c r="B347" s="618"/>
      <c r="K347" s="3"/>
    </row>
    <row r="348" spans="2:13" ht="15.6" hidden="1" outlineLevel="1">
      <c r="B348" s="618"/>
      <c r="K348" s="3"/>
    </row>
    <row r="349" spans="2:13" ht="15.6" hidden="1" outlineLevel="1">
      <c r="B349" s="811"/>
      <c r="K349" s="6"/>
      <c r="L349" s="3"/>
      <c r="M349" s="3"/>
    </row>
    <row r="350" spans="2:13" ht="15.6" hidden="1" outlineLevel="1">
      <c r="B350" s="811"/>
      <c r="K350" s="6"/>
      <c r="L350" s="3"/>
      <c r="M350" s="3"/>
    </row>
    <row r="351" spans="2:13" ht="15.6" hidden="1" outlineLevel="1">
      <c r="B351" s="811"/>
      <c r="K351" s="6"/>
      <c r="L351" s="3"/>
      <c r="M351" s="3"/>
    </row>
    <row r="352" spans="2:13" ht="15.6" hidden="1" outlineLevel="1">
      <c r="B352" s="811"/>
      <c r="K352" s="6"/>
      <c r="L352" s="3"/>
      <c r="M352" s="3"/>
    </row>
    <row r="353" spans="2:13" ht="15.6" hidden="1" outlineLevel="1">
      <c r="B353" s="811"/>
      <c r="K353" s="6"/>
      <c r="L353" s="3"/>
      <c r="M353" s="3"/>
    </row>
    <row r="354" spans="2:13" ht="15.6" hidden="1" outlineLevel="1">
      <c r="B354" s="811"/>
      <c r="K354" s="6"/>
      <c r="L354" s="3"/>
      <c r="M354" s="3"/>
    </row>
    <row r="355" spans="2:13" ht="15.6" hidden="1" outlineLevel="1">
      <c r="B355" s="811"/>
      <c r="K355" s="6"/>
      <c r="L355" s="3"/>
      <c r="M355" s="3"/>
    </row>
    <row r="356" spans="2:13" ht="15.6" hidden="1" outlineLevel="1">
      <c r="B356" s="811"/>
      <c r="K356" s="6"/>
      <c r="L356" s="3"/>
      <c r="M356" s="3"/>
    </row>
    <row r="357" spans="2:13" ht="15.6" hidden="1" outlineLevel="1">
      <c r="B357" s="811"/>
      <c r="K357" s="6"/>
      <c r="L357" s="3"/>
      <c r="M357" s="3"/>
    </row>
    <row r="358" spans="2:13" ht="15.6" hidden="1" outlineLevel="1">
      <c r="B358" s="811"/>
      <c r="K358" s="6"/>
      <c r="L358" s="3"/>
      <c r="M358" s="3"/>
    </row>
    <row r="359" spans="2:13" ht="15.6" hidden="1" outlineLevel="1">
      <c r="B359" s="811"/>
      <c r="K359" s="6"/>
      <c r="L359" s="3"/>
      <c r="M359" s="3"/>
    </row>
    <row r="360" spans="2:13" ht="15.6" hidden="1" outlineLevel="1">
      <c r="B360" s="811"/>
      <c r="K360" s="6"/>
      <c r="L360" s="3"/>
      <c r="M360" s="3"/>
    </row>
    <row r="361" spans="2:13" ht="15.6" hidden="1" outlineLevel="1">
      <c r="B361" s="811"/>
      <c r="L361" s="3"/>
      <c r="M361" s="3"/>
    </row>
    <row r="362" spans="2:13" ht="15.6" hidden="1" outlineLevel="1">
      <c r="B362" s="811"/>
      <c r="K362" s="6"/>
      <c r="L362" s="3"/>
      <c r="M362" s="3"/>
    </row>
    <row r="363" spans="2:13" ht="15.6" hidden="1" outlineLevel="1">
      <c r="B363" s="811"/>
      <c r="K363" s="6"/>
      <c r="L363" s="3"/>
      <c r="M363" s="3"/>
    </row>
    <row r="364" spans="2:13" ht="15.6" hidden="1" outlineLevel="1">
      <c r="B364" s="618"/>
      <c r="K364" s="6"/>
      <c r="L364" s="3"/>
      <c r="M364" s="3"/>
    </row>
    <row r="365" spans="2:13" ht="15.6" hidden="1" outlineLevel="1">
      <c r="B365" s="618"/>
      <c r="K365" s="6"/>
      <c r="L365" s="3"/>
      <c r="M365" s="3"/>
    </row>
    <row r="366" spans="2:13" ht="15.6" hidden="1" outlineLevel="1">
      <c r="B366" s="618"/>
      <c r="K366" s="6"/>
      <c r="L366" s="3"/>
      <c r="M366" s="3"/>
    </row>
    <row r="367" spans="2:13" ht="15.6" hidden="1" outlineLevel="1">
      <c r="B367" s="618"/>
      <c r="F367" s="4"/>
      <c r="G367" s="4"/>
      <c r="H367" s="4"/>
      <c r="I367" s="4"/>
      <c r="J367" s="4"/>
    </row>
    <row r="368" spans="2:13" ht="15.6" hidden="1" outlineLevel="1">
      <c r="B368" s="812"/>
      <c r="F368" s="4"/>
      <c r="G368" s="4"/>
      <c r="H368" s="4"/>
      <c r="I368" s="4"/>
      <c r="J368" s="4"/>
    </row>
    <row r="369" spans="2:13" ht="15.6" hidden="1" outlineLevel="1">
      <c r="B369" s="812"/>
      <c r="K369" s="3"/>
      <c r="L369" s="3"/>
      <c r="M369" s="3"/>
    </row>
    <row r="370" spans="2:13" ht="15.6" hidden="1" outlineLevel="1">
      <c r="B370" s="811"/>
      <c r="K370" s="3"/>
    </row>
    <row r="371" spans="2:13" ht="15.6" hidden="1" outlineLevel="1">
      <c r="B371" s="811"/>
      <c r="K371" s="6"/>
      <c r="L371" s="3"/>
      <c r="M371" s="3"/>
    </row>
    <row r="372" spans="2:13" ht="15.6" hidden="1" outlineLevel="1">
      <c r="B372" s="812"/>
      <c r="K372" s="6"/>
      <c r="L372" s="3"/>
      <c r="M372" s="3"/>
    </row>
    <row r="373" spans="2:13" ht="15.6" hidden="1" outlineLevel="1">
      <c r="B373" s="812"/>
      <c r="K373" s="6"/>
      <c r="L373" s="3"/>
      <c r="M373" s="3"/>
    </row>
    <row r="374" spans="2:13" ht="15.6" hidden="1" outlineLevel="1">
      <c r="B374" s="812"/>
      <c r="K374" s="6"/>
      <c r="L374" s="3"/>
      <c r="M374" s="3"/>
    </row>
    <row r="375" spans="2:13" ht="15.6" hidden="1" outlineLevel="1">
      <c r="B375" s="812"/>
      <c r="K375" s="6"/>
      <c r="L375" s="3"/>
      <c r="M375" s="3"/>
    </row>
    <row r="376" spans="2:13" ht="15.6" hidden="1" outlineLevel="1">
      <c r="B376" s="813"/>
      <c r="K376" s="6"/>
      <c r="L376" s="3"/>
      <c r="M376" s="3"/>
    </row>
    <row r="377" spans="2:13" ht="15.6" hidden="1" outlineLevel="1">
      <c r="B377" s="813"/>
      <c r="K377" s="6"/>
      <c r="L377" s="3"/>
      <c r="M377" s="3"/>
    </row>
    <row r="378" spans="2:13" ht="15.6" hidden="1" outlineLevel="1">
      <c r="B378" s="813"/>
      <c r="K378" s="6"/>
      <c r="L378" s="3"/>
      <c r="M378" s="3"/>
    </row>
    <row r="379" spans="2:13" ht="15.6" hidden="1" outlineLevel="1">
      <c r="B379" s="813"/>
      <c r="K379" s="6"/>
      <c r="L379" s="3"/>
      <c r="M379" s="3"/>
    </row>
    <row r="380" spans="2:13" ht="15.6" hidden="1" outlineLevel="1">
      <c r="B380" s="813"/>
      <c r="K380" s="6"/>
      <c r="L380" s="3"/>
      <c r="M380" s="3"/>
    </row>
    <row r="381" spans="2:13" ht="15.6" hidden="1" outlineLevel="1">
      <c r="B381" s="813"/>
      <c r="K381" s="6"/>
      <c r="L381" s="3"/>
      <c r="M381" s="3"/>
    </row>
    <row r="382" spans="2:13" ht="15.6" hidden="1" outlineLevel="1">
      <c r="B382" s="813"/>
      <c r="K382" s="6"/>
      <c r="L382" s="3"/>
      <c r="M382" s="3"/>
    </row>
    <row r="383" spans="2:13" ht="15.6" hidden="1" outlineLevel="1">
      <c r="B383" s="813"/>
      <c r="L383" s="3"/>
      <c r="M383" s="3"/>
    </row>
    <row r="384" spans="2:13" ht="15.6" hidden="1" outlineLevel="1">
      <c r="B384" s="813"/>
      <c r="K384" s="6"/>
      <c r="L384" s="3"/>
      <c r="M384" s="3"/>
    </row>
    <row r="385" spans="2:13" ht="15.6" hidden="1" outlineLevel="1">
      <c r="B385" s="813"/>
      <c r="K385" s="6"/>
      <c r="L385" s="3"/>
      <c r="M385" s="3"/>
    </row>
    <row r="386" spans="2:13" ht="15.6" hidden="1" outlineLevel="1">
      <c r="B386" s="810"/>
      <c r="K386" s="6"/>
      <c r="L386" s="3"/>
      <c r="M386" s="3"/>
    </row>
    <row r="387" spans="2:13" ht="15.6" hidden="1" outlineLevel="1">
      <c r="B387" s="810"/>
      <c r="K387" s="6"/>
      <c r="L387" s="3"/>
      <c r="M387" s="3"/>
    </row>
    <row r="388" spans="2:13" ht="15.6" hidden="1" outlineLevel="1">
      <c r="B388" s="810"/>
      <c r="K388" s="6"/>
      <c r="L388" s="3"/>
      <c r="M388" s="3"/>
    </row>
    <row r="389" spans="2:13" ht="15.6" hidden="1" outlineLevel="1">
      <c r="B389" s="810"/>
    </row>
    <row r="390" spans="2:13" ht="15.6" hidden="1" outlineLevel="1">
      <c r="B390" s="810"/>
    </row>
    <row r="391" spans="2:13" ht="15.6" hidden="1" outlineLevel="1">
      <c r="B391" s="810"/>
    </row>
    <row r="392" spans="2:13" ht="15.6" hidden="1" outlineLevel="1">
      <c r="B392" s="810"/>
    </row>
    <row r="393" spans="2:13" ht="15.6" hidden="1" outlineLevel="1">
      <c r="B393" s="810"/>
    </row>
    <row r="394" spans="2:13" ht="15.6" hidden="1" outlineLevel="1">
      <c r="B394" s="810"/>
    </row>
    <row r="395" spans="2:13" ht="15.6" hidden="1" outlineLevel="1">
      <c r="B395" s="810"/>
    </row>
    <row r="396" spans="2:13" ht="15.6" hidden="1" outlineLevel="1">
      <c r="B396" s="810"/>
    </row>
    <row r="397" spans="2:13" ht="15.6" hidden="1" outlineLevel="1">
      <c r="B397" s="810"/>
      <c r="K397" s="9"/>
      <c r="L397" s="9"/>
      <c r="M397" s="9"/>
    </row>
    <row r="398" spans="2:13" ht="15.6" hidden="1" outlineLevel="1">
      <c r="B398" s="810"/>
      <c r="K398" s="11"/>
      <c r="L398" s="3"/>
      <c r="M398" s="3"/>
    </row>
    <row r="399" spans="2:13" ht="15.6" hidden="1" outlineLevel="1">
      <c r="B399" s="810"/>
      <c r="K399" s="3"/>
      <c r="L399" s="3"/>
      <c r="M399" s="3"/>
    </row>
    <row r="400" spans="2:13" ht="15.6" hidden="1" outlineLevel="1">
      <c r="B400" s="810"/>
      <c r="K400" s="3"/>
    </row>
    <row r="401" spans="2:13" ht="15.6" hidden="1" outlineLevel="1">
      <c r="B401" s="810"/>
      <c r="K401" s="9"/>
      <c r="L401" s="9"/>
      <c r="M401" s="9"/>
    </row>
    <row r="402" spans="2:13" ht="15.6" hidden="1" outlineLevel="1">
      <c r="B402" s="810"/>
      <c r="F402" s="9"/>
      <c r="G402" s="9"/>
      <c r="H402" s="9"/>
      <c r="I402" s="9"/>
      <c r="J402" s="9"/>
    </row>
    <row r="403" spans="2:13" ht="15.6" hidden="1" outlineLevel="1">
      <c r="B403" s="810"/>
      <c r="F403" s="10"/>
      <c r="G403" s="10"/>
      <c r="H403" s="10"/>
      <c r="I403" s="10"/>
      <c r="J403" s="10"/>
      <c r="K403" s="10"/>
      <c r="L403" s="10"/>
      <c r="M403" s="10"/>
    </row>
    <row r="404" spans="2:13" ht="15.6" hidden="1" outlineLevel="1">
      <c r="B404" s="109"/>
      <c r="K404" s="6"/>
      <c r="L404" s="3"/>
      <c r="M404" s="3"/>
    </row>
    <row r="405" spans="2:13" ht="17.25" hidden="1" customHeight="1" outlineLevel="1">
      <c r="B405" s="109"/>
      <c r="K405" s="6"/>
      <c r="L405" s="3"/>
      <c r="M405" s="3"/>
    </row>
    <row r="406" spans="2:13" ht="15.6" hidden="1" outlineLevel="1">
      <c r="B406" s="109"/>
      <c r="K406" s="6"/>
      <c r="L406" s="3"/>
      <c r="M406" s="3"/>
    </row>
    <row r="407" spans="2:13" ht="15.6" hidden="1" outlineLevel="1">
      <c r="B407" s="109"/>
      <c r="K407" s="6"/>
      <c r="L407" s="3"/>
      <c r="M407" s="3"/>
    </row>
    <row r="408" spans="2:13" ht="15.6" hidden="1" outlineLevel="1">
      <c r="B408" s="109"/>
      <c r="K408" s="6"/>
      <c r="L408" s="3"/>
      <c r="M408" s="3"/>
    </row>
    <row r="409" spans="2:13" ht="15.6" hidden="1" outlineLevel="1">
      <c r="B409" s="109"/>
      <c r="K409" s="6"/>
      <c r="L409" s="3"/>
      <c r="M409" s="3"/>
    </row>
    <row r="410" spans="2:13" ht="15.6" hidden="1" outlineLevel="1">
      <c r="B410" s="814"/>
      <c r="K410" s="6"/>
      <c r="L410" s="3"/>
      <c r="M410" s="3"/>
    </row>
    <row r="411" spans="2:13" ht="15.6" hidden="1" outlineLevel="1">
      <c r="B411" s="814"/>
      <c r="K411" s="6"/>
      <c r="L411" s="3"/>
      <c r="M411" s="3"/>
    </row>
    <row r="412" spans="2:13" ht="15.6" hidden="1" outlineLevel="1">
      <c r="B412" s="317"/>
      <c r="K412" s="6"/>
      <c r="L412" s="3"/>
      <c r="M412" s="3"/>
    </row>
    <row r="413" spans="2:13" ht="15.6" hidden="1" outlineLevel="1">
      <c r="B413" s="317"/>
      <c r="K413" s="6"/>
      <c r="L413" s="3"/>
      <c r="M413" s="3"/>
    </row>
    <row r="414" spans="2:13" ht="15.6" hidden="1" outlineLevel="1">
      <c r="B414" s="317"/>
      <c r="K414" s="6"/>
      <c r="L414" s="3"/>
      <c r="M414" s="3"/>
    </row>
    <row r="415" spans="2:13" ht="15.6" hidden="1" outlineLevel="1">
      <c r="B415" s="317"/>
      <c r="K415" s="6"/>
      <c r="L415" s="3"/>
      <c r="M415" s="3"/>
    </row>
    <row r="416" spans="2:13" ht="15.6" hidden="1" outlineLevel="1">
      <c r="B416" s="317"/>
      <c r="K416" s="6"/>
      <c r="L416" s="3"/>
      <c r="M416" s="3"/>
    </row>
    <row r="417" spans="2:13" ht="15.6" hidden="1" outlineLevel="1">
      <c r="B417" s="317"/>
      <c r="K417" s="6"/>
      <c r="L417" s="3"/>
      <c r="M417" s="3"/>
    </row>
    <row r="418" spans="2:13" ht="15.6" hidden="1" outlineLevel="1">
      <c r="B418" s="317"/>
      <c r="K418" s="6"/>
      <c r="L418" s="3"/>
      <c r="M418" s="3"/>
    </row>
    <row r="419" spans="2:13" ht="15.6" hidden="1" outlineLevel="1">
      <c r="B419" s="317"/>
      <c r="K419" s="6"/>
      <c r="L419" s="3"/>
      <c r="M419" s="3"/>
    </row>
    <row r="420" spans="2:13" ht="15.6" hidden="1" outlineLevel="1">
      <c r="B420" s="815"/>
      <c r="K420" s="6"/>
      <c r="L420" s="3"/>
      <c r="M420" s="3"/>
    </row>
    <row r="421" spans="2:13" ht="15.6" hidden="1" outlineLevel="1">
      <c r="B421" s="815"/>
      <c r="K421" s="6"/>
      <c r="L421" s="3"/>
      <c r="M421" s="3"/>
    </row>
    <row r="422" spans="2:13" ht="15.6" hidden="1" outlineLevel="1">
      <c r="B422" s="815"/>
      <c r="K422" s="6"/>
      <c r="L422" s="3"/>
      <c r="M422" s="3"/>
    </row>
    <row r="423" spans="2:13" ht="15.6" hidden="1" outlineLevel="1">
      <c r="B423" s="815"/>
      <c r="K423" s="6"/>
      <c r="L423" s="3"/>
      <c r="M423" s="3"/>
    </row>
    <row r="424" spans="2:13" ht="15.6" hidden="1" outlineLevel="1">
      <c r="B424" s="815"/>
      <c r="K424" s="6"/>
      <c r="L424" s="3"/>
      <c r="M424" s="3"/>
    </row>
    <row r="425" spans="2:13" ht="15.6" hidden="1" outlineLevel="1">
      <c r="B425" s="815"/>
      <c r="L425" s="3"/>
      <c r="M425" s="3"/>
    </row>
    <row r="426" spans="2:13" ht="15.6" hidden="1" outlineLevel="1">
      <c r="B426" s="317"/>
      <c r="L426" s="3"/>
      <c r="M426" s="3"/>
    </row>
    <row r="427" spans="2:13" ht="15.6" hidden="1" outlineLevel="1">
      <c r="B427" s="317"/>
      <c r="L427" s="3"/>
      <c r="M427" s="3"/>
    </row>
    <row r="428" spans="2:13" ht="15.6" hidden="1" outlineLevel="1">
      <c r="B428" s="317"/>
      <c r="L428" s="3"/>
      <c r="M428" s="3"/>
    </row>
    <row r="429" spans="2:13" ht="15.6" hidden="1" outlineLevel="1">
      <c r="B429" s="317"/>
      <c r="L429" s="3"/>
      <c r="M429" s="3"/>
    </row>
    <row r="430" spans="2:13" ht="15.6" hidden="1" outlineLevel="1">
      <c r="B430" s="317"/>
      <c r="L430" s="3"/>
      <c r="M430" s="3"/>
    </row>
    <row r="431" spans="2:13" ht="15.6" hidden="1" outlineLevel="1">
      <c r="B431" s="618"/>
      <c r="L431" s="3"/>
      <c r="M431" s="3"/>
    </row>
    <row r="432" spans="2:13" ht="15.6" hidden="1" outlineLevel="1">
      <c r="B432" s="618"/>
      <c r="L432" s="3"/>
      <c r="M432" s="3"/>
    </row>
    <row r="433" spans="2:13" ht="15.6" hidden="1" outlineLevel="1">
      <c r="B433" s="618"/>
      <c r="L433" s="3"/>
      <c r="M433" s="3"/>
    </row>
    <row r="434" spans="2:13" ht="15.6" hidden="1" outlineLevel="1">
      <c r="B434" s="618"/>
      <c r="L434" s="3"/>
      <c r="M434" s="3"/>
    </row>
    <row r="435" spans="2:13" ht="15.6" hidden="1" outlineLevel="1">
      <c r="B435" s="814"/>
      <c r="L435" s="3"/>
      <c r="M435" s="3"/>
    </row>
    <row r="436" spans="2:13" ht="15.6" hidden="1" outlineLevel="1">
      <c r="B436" s="814"/>
      <c r="L436" s="3"/>
      <c r="M436" s="3"/>
    </row>
    <row r="437" spans="2:13" ht="15.6" hidden="1" outlineLevel="1">
      <c r="B437" s="814"/>
      <c r="L437" s="3"/>
      <c r="M437" s="3"/>
    </row>
    <row r="438" spans="2:13" ht="15.6" hidden="1" outlineLevel="1">
      <c r="B438" s="109"/>
      <c r="L438" s="3"/>
      <c r="M438" s="3"/>
    </row>
    <row r="439" spans="2:13" ht="15.6" hidden="1" outlineLevel="1">
      <c r="B439" s="109"/>
      <c r="L439" s="3"/>
      <c r="M439" s="3"/>
    </row>
    <row r="440" spans="2:13" ht="15.6" hidden="1" outlineLevel="1">
      <c r="B440" s="109"/>
      <c r="L440" s="3"/>
      <c r="M440" s="3"/>
    </row>
    <row r="441" spans="2:13" ht="15.6" hidden="1" outlineLevel="1">
      <c r="B441" s="618"/>
      <c r="L441" s="3"/>
      <c r="M441" s="3"/>
    </row>
    <row r="442" spans="2:13" ht="15.6" hidden="1" outlineLevel="1">
      <c r="B442" s="618"/>
      <c r="L442" s="3"/>
      <c r="M442" s="3"/>
    </row>
    <row r="443" spans="2:13" ht="15.6" hidden="1" outlineLevel="1">
      <c r="B443" s="618"/>
      <c r="L443" s="3"/>
      <c r="M443" s="3"/>
    </row>
    <row r="444" spans="2:13" ht="15.6" hidden="1" outlineLevel="1">
      <c r="B444" s="618"/>
      <c r="L444" s="3"/>
      <c r="M444" s="3"/>
    </row>
    <row r="445" spans="2:13" ht="15.6" hidden="1" outlineLevel="1">
      <c r="B445" s="618"/>
      <c r="L445" s="3"/>
      <c r="M445" s="3"/>
    </row>
    <row r="446" spans="2:13" ht="15.6" hidden="1" outlineLevel="1">
      <c r="B446" s="811"/>
      <c r="L446" s="3"/>
      <c r="M446" s="3"/>
    </row>
    <row r="447" spans="2:13" ht="15.6" hidden="1" outlineLevel="1">
      <c r="B447" s="811"/>
      <c r="L447" s="3"/>
      <c r="M447" s="3"/>
    </row>
    <row r="448" spans="2:13" ht="15.6" hidden="1" outlineLevel="1">
      <c r="B448" s="811"/>
      <c r="L448" s="3"/>
      <c r="M448" s="3"/>
    </row>
    <row r="449" spans="2:13" ht="15.6" hidden="1" outlineLevel="1">
      <c r="B449" s="811"/>
      <c r="L449" s="3"/>
      <c r="M449" s="3"/>
    </row>
    <row r="450" spans="2:13" ht="15.6" hidden="1" outlineLevel="1">
      <c r="B450" s="618"/>
      <c r="L450" s="3"/>
      <c r="M450" s="3"/>
    </row>
    <row r="451" spans="2:13" ht="15.6" hidden="1" outlineLevel="1">
      <c r="B451" s="85"/>
      <c r="L451" s="3"/>
      <c r="M451" s="3"/>
    </row>
    <row r="452" spans="2:13" ht="15.6" hidden="1" outlineLevel="1">
      <c r="B452" s="85"/>
      <c r="L452" s="3"/>
      <c r="M452" s="3"/>
    </row>
    <row r="453" spans="2:13" ht="15.6" hidden="1" outlineLevel="1">
      <c r="B453" s="816"/>
      <c r="L453" s="3"/>
      <c r="M453" s="3"/>
    </row>
    <row r="454" spans="2:13" ht="15.6" hidden="1" outlineLevel="1">
      <c r="B454" s="816"/>
      <c r="L454" s="3"/>
      <c r="M454" s="3"/>
    </row>
    <row r="455" spans="2:13" ht="15.6" hidden="1" outlineLevel="1">
      <c r="B455" s="816"/>
      <c r="L455" s="3"/>
      <c r="M455" s="3"/>
    </row>
    <row r="456" spans="2:13" ht="15.6" hidden="1" outlineLevel="1">
      <c r="B456" s="816"/>
      <c r="L456" s="3"/>
      <c r="M456" s="3"/>
    </row>
    <row r="457" spans="2:13" ht="15.6" hidden="1" outlineLevel="1">
      <c r="B457" s="816"/>
      <c r="L457" s="3"/>
      <c r="M457" s="3"/>
    </row>
    <row r="458" spans="2:13" ht="15.6" hidden="1" outlineLevel="1">
      <c r="B458" s="816"/>
      <c r="K458" s="6"/>
      <c r="L458" s="3"/>
      <c r="M458" s="3"/>
    </row>
    <row r="459" spans="2:13" ht="15.6" hidden="1" outlineLevel="1">
      <c r="B459" s="816"/>
      <c r="K459" s="6"/>
      <c r="L459" s="3"/>
      <c r="M459" s="3"/>
    </row>
    <row r="460" spans="2:13" ht="15.6" hidden="1" outlineLevel="1">
      <c r="B460" s="85"/>
      <c r="K460" s="6"/>
      <c r="L460" s="3"/>
      <c r="M460" s="3"/>
    </row>
    <row r="461" spans="2:13" ht="15.6" hidden="1" outlineLevel="1">
      <c r="B461" s="85"/>
      <c r="K461" s="6"/>
      <c r="L461" s="3"/>
      <c r="M461" s="3"/>
    </row>
    <row r="462" spans="2:13" ht="15.6" hidden="1" outlineLevel="1">
      <c r="B462" s="85"/>
      <c r="K462" s="6"/>
      <c r="L462" s="3"/>
      <c r="M462" s="3"/>
    </row>
    <row r="463" spans="2:13" ht="15.6" hidden="1" outlineLevel="1">
      <c r="B463" s="85"/>
      <c r="K463" s="6"/>
      <c r="L463" s="3"/>
      <c r="M463" s="3"/>
    </row>
    <row r="464" spans="2:13" ht="15.6" hidden="1" outlineLevel="1">
      <c r="B464" s="85"/>
      <c r="K464" s="6"/>
      <c r="L464" s="3"/>
      <c r="M464" s="3"/>
    </row>
    <row r="465" spans="2:13" ht="15.6" hidden="1" outlineLevel="1">
      <c r="B465" s="85"/>
      <c r="K465" s="6"/>
      <c r="L465" s="3"/>
      <c r="M465" s="3"/>
    </row>
    <row r="466" spans="2:13" ht="15.6" hidden="1" outlineLevel="1">
      <c r="B466" s="85"/>
      <c r="F466" s="12"/>
      <c r="G466" s="12"/>
      <c r="H466" s="12"/>
      <c r="I466" s="12"/>
      <c r="J466" s="12"/>
      <c r="K466" s="12"/>
      <c r="L466" s="12"/>
      <c r="M466" s="12"/>
    </row>
    <row r="467" spans="2:13" ht="15.6" hidden="1" outlineLevel="1">
      <c r="B467" s="85"/>
      <c r="K467" s="6"/>
      <c r="L467" s="3"/>
      <c r="M467" s="3"/>
    </row>
    <row r="468" spans="2:13" ht="15.6" hidden="1" outlineLevel="1">
      <c r="B468" s="85"/>
      <c r="K468" s="6"/>
    </row>
    <row r="469" spans="2:13" ht="15.6" hidden="1" outlineLevel="1">
      <c r="B469" s="85"/>
      <c r="K469" s="3"/>
      <c r="L469" s="3"/>
      <c r="M469" s="3"/>
    </row>
    <row r="470" spans="2:13" ht="15.6" hidden="1" outlineLevel="1">
      <c r="B470" s="85"/>
      <c r="K470" s="3"/>
    </row>
    <row r="471" spans="2:13" ht="15.6" hidden="1" outlineLevel="1">
      <c r="B471" s="816"/>
      <c r="K471" s="6"/>
    </row>
    <row r="472" spans="2:13" ht="15.6" hidden="1" outlineLevel="1">
      <c r="B472" s="816"/>
      <c r="K472" s="6"/>
      <c r="L472" s="3"/>
      <c r="M472" s="3"/>
    </row>
    <row r="473" spans="2:13" ht="15.6" hidden="1" outlineLevel="1">
      <c r="B473" s="816"/>
    </row>
    <row r="474" spans="2:13" ht="15.6" hidden="1" outlineLevel="1">
      <c r="B474" s="816"/>
    </row>
    <row r="475" spans="2:13" ht="15.6" hidden="1" outlineLevel="1">
      <c r="B475" s="816"/>
    </row>
    <row r="476" spans="2:13" ht="15.6" hidden="1" outlineLevel="1">
      <c r="B476" s="816"/>
    </row>
    <row r="477" spans="2:13" ht="15.6" hidden="1" outlineLevel="1">
      <c r="B477" s="816"/>
    </row>
    <row r="478" spans="2:13" ht="15.6" hidden="1" outlineLevel="1">
      <c r="B478" s="816"/>
      <c r="K478" s="9"/>
      <c r="L478" s="9"/>
      <c r="M478" s="9"/>
    </row>
    <row r="479" spans="2:13" ht="15.6" hidden="1" outlineLevel="1">
      <c r="B479" s="816"/>
      <c r="K479" s="11"/>
      <c r="L479" s="3"/>
      <c r="M479" s="3"/>
    </row>
    <row r="480" spans="2:13" ht="15.6" hidden="1" outlineLevel="1">
      <c r="B480" s="840"/>
      <c r="K480" s="3"/>
      <c r="L480" s="3"/>
      <c r="M480" s="3"/>
    </row>
    <row r="481" spans="2:13" ht="17.25" hidden="1" customHeight="1" outlineLevel="1">
      <c r="B481" s="840"/>
      <c r="K481" s="3"/>
    </row>
    <row r="482" spans="2:13" ht="15.6" hidden="1" outlineLevel="1">
      <c r="B482" s="840"/>
      <c r="K482" s="9"/>
      <c r="L482" s="9"/>
      <c r="M482" s="9"/>
    </row>
    <row r="483" spans="2:13" ht="15.6" hidden="1" outlineLevel="1">
      <c r="B483" s="840"/>
      <c r="F483" s="9"/>
      <c r="G483" s="9"/>
      <c r="H483" s="9"/>
      <c r="I483" s="9"/>
      <c r="J483" s="9"/>
    </row>
    <row r="484" spans="2:13" ht="15.6" hidden="1" outlineLevel="1">
      <c r="B484" s="840"/>
      <c r="F484" s="10"/>
      <c r="G484" s="10"/>
      <c r="H484" s="10"/>
      <c r="I484" s="10"/>
      <c r="J484" s="10"/>
      <c r="K484" s="10"/>
      <c r="L484" s="10"/>
      <c r="M484" s="10"/>
    </row>
    <row r="485" spans="2:13" ht="15.6" hidden="1" outlineLevel="1">
      <c r="B485" s="840"/>
      <c r="K485" s="6"/>
      <c r="L485" s="3"/>
      <c r="M485" s="3"/>
    </row>
    <row r="486" spans="2:13" ht="15.6" hidden="1" outlineLevel="1">
      <c r="B486" s="840"/>
      <c r="K486" s="6"/>
      <c r="L486" s="3"/>
      <c r="M486" s="3"/>
    </row>
    <row r="487" spans="2:13" ht="15.6" hidden="1" outlineLevel="1">
      <c r="B487" s="840"/>
      <c r="K487" s="6"/>
      <c r="L487" s="3"/>
      <c r="M487" s="3"/>
    </row>
    <row r="488" spans="2:13" ht="15.6" hidden="1" outlineLevel="1">
      <c r="B488" s="840"/>
      <c r="K488" s="6"/>
      <c r="L488" s="3"/>
      <c r="M488" s="3"/>
    </row>
    <row r="489" spans="2:13" ht="15.6" hidden="1" outlineLevel="1">
      <c r="B489" s="840"/>
      <c r="K489" s="6"/>
      <c r="L489" s="3"/>
      <c r="M489" s="3"/>
    </row>
    <row r="490" spans="2:13" ht="15.6" hidden="1" outlineLevel="1">
      <c r="B490" s="840"/>
      <c r="K490" s="6"/>
      <c r="L490" s="3"/>
      <c r="M490" s="3"/>
    </row>
    <row r="491" spans="2:13" ht="15.6" hidden="1" outlineLevel="1">
      <c r="B491" s="85"/>
      <c r="K491" s="6"/>
      <c r="L491" s="3"/>
      <c r="M491" s="3"/>
    </row>
    <row r="492" spans="2:13" ht="15.6" hidden="1" outlineLevel="1">
      <c r="B492" s="85"/>
      <c r="K492" s="6"/>
      <c r="L492" s="3"/>
      <c r="M492" s="3"/>
    </row>
    <row r="493" spans="2:13" ht="15.6" hidden="1" outlineLevel="1">
      <c r="B493" s="85"/>
      <c r="K493" s="3"/>
      <c r="L493" s="3"/>
      <c r="M493" s="3"/>
    </row>
    <row r="494" spans="2:13" ht="15.6" hidden="1" outlineLevel="1">
      <c r="B494" s="85"/>
      <c r="K494" s="3"/>
      <c r="L494" s="3"/>
      <c r="M494" s="3"/>
    </row>
    <row r="495" spans="2:13" ht="15.6" hidden="1" outlineLevel="1">
      <c r="B495" s="85"/>
      <c r="K495" s="3"/>
      <c r="L495" s="3"/>
      <c r="M495" s="3"/>
    </row>
    <row r="496" spans="2:13" ht="15.6" hidden="1" outlineLevel="1">
      <c r="B496" s="85"/>
      <c r="K496" s="3"/>
    </row>
    <row r="497" spans="2:13" ht="15.6" hidden="1" outlineLevel="1">
      <c r="B497" s="85"/>
      <c r="K497" s="3"/>
    </row>
    <row r="498" spans="2:13" ht="15.6" hidden="1" outlineLevel="1">
      <c r="B498" s="85"/>
      <c r="K498" s="3"/>
    </row>
    <row r="499" spans="2:13" ht="15.6" hidden="1" outlineLevel="1">
      <c r="B499" s="85"/>
      <c r="K499" s="3"/>
    </row>
    <row r="500" spans="2:13" ht="15.6" hidden="1" outlineLevel="1">
      <c r="B500" s="816"/>
      <c r="K500" s="6"/>
      <c r="L500" s="3"/>
      <c r="M500" s="3"/>
    </row>
    <row r="501" spans="2:13" ht="15.6" hidden="1" outlineLevel="1">
      <c r="B501" s="816"/>
      <c r="K501" s="6"/>
      <c r="L501" s="3"/>
      <c r="M501" s="3"/>
    </row>
    <row r="502" spans="2:13" ht="15.6" hidden="1" outlineLevel="1">
      <c r="B502" s="816"/>
      <c r="K502" s="6"/>
      <c r="L502" s="3"/>
      <c r="M502" s="3"/>
    </row>
    <row r="503" spans="2:13" ht="15.6" hidden="1" outlineLevel="1">
      <c r="B503" s="816"/>
    </row>
    <row r="504" spans="2:13" ht="15.6" hidden="1" outlineLevel="1">
      <c r="B504" s="317"/>
      <c r="L504" s="3"/>
      <c r="M504" s="3"/>
    </row>
    <row r="505" spans="2:13" ht="15.6" hidden="1" outlineLevel="1">
      <c r="B505" s="85"/>
    </row>
    <row r="506" spans="2:13" ht="15.6" hidden="1" outlineLevel="1">
      <c r="B506" s="85"/>
    </row>
    <row r="507" spans="2:13" ht="15.6" hidden="1" outlineLevel="1">
      <c r="B507" s="85"/>
    </row>
    <row r="508" spans="2:13" ht="15.6" hidden="1" outlineLevel="1">
      <c r="B508" s="85"/>
    </row>
    <row r="509" spans="2:13" ht="15.6" hidden="1" outlineLevel="1">
      <c r="B509" s="85"/>
    </row>
    <row r="510" spans="2:13" ht="15.6" hidden="1" outlineLevel="1">
      <c r="B510" s="85"/>
    </row>
    <row r="511" spans="2:13" ht="15.6" hidden="1" outlineLevel="1">
      <c r="B511" s="85"/>
    </row>
    <row r="512" spans="2:13" ht="15.6" hidden="1" outlineLevel="1">
      <c r="B512" s="85"/>
    </row>
    <row r="513" spans="1:7" ht="15.6" hidden="1" outlineLevel="1">
      <c r="B513" s="85"/>
    </row>
    <row r="514" spans="1:7" ht="15.6" hidden="1" outlineLevel="1">
      <c r="B514" s="85"/>
    </row>
    <row r="515" spans="1:7" ht="15.6" hidden="1" outlineLevel="1">
      <c r="B515" s="85"/>
    </row>
    <row r="516" spans="1:7" ht="15.6" hidden="1" outlineLevel="1">
      <c r="B516" s="85"/>
    </row>
    <row r="517" spans="1:7" ht="15.6" hidden="1" outlineLevel="1">
      <c r="B517" s="85"/>
    </row>
    <row r="518" spans="1:7" ht="15.6" hidden="1" outlineLevel="1">
      <c r="B518" s="85"/>
    </row>
    <row r="519" spans="1:7" ht="15.6" hidden="1" outlineLevel="1">
      <c r="B519" s="85"/>
    </row>
    <row r="520" spans="1:7" ht="18" collapsed="1">
      <c r="A520" s="797"/>
      <c r="B520" s="797"/>
      <c r="C520" s="798"/>
      <c r="D520" s="798"/>
      <c r="E520" s="798"/>
      <c r="F520" s="798"/>
      <c r="G520" s="798"/>
    </row>
    <row r="521" spans="1:7">
      <c r="A521" s="13"/>
      <c r="B521" s="13"/>
      <c r="C521" s="13"/>
      <c r="D521" s="13"/>
      <c r="E521" s="13"/>
      <c r="F521" s="13"/>
      <c r="G521" s="13"/>
    </row>
    <row r="522" spans="1:7" ht="38.25" customHeight="1">
      <c r="A522" s="907"/>
      <c r="B522" s="907"/>
      <c r="C522" s="908"/>
      <c r="D522" s="907"/>
      <c r="E522" s="907"/>
      <c r="F522" s="907"/>
      <c r="G522" s="907"/>
    </row>
    <row r="523" spans="1:7" ht="18">
      <c r="A523" s="799"/>
      <c r="B523" s="800"/>
      <c r="C523" s="799"/>
      <c r="D523" s="799"/>
      <c r="E523" s="799"/>
      <c r="F523" s="799"/>
      <c r="G523" s="799"/>
    </row>
    <row r="524" spans="1:7" ht="18">
      <c r="A524" s="799"/>
      <c r="B524" s="800"/>
      <c r="C524" s="799"/>
      <c r="D524" s="799"/>
      <c r="E524" s="799"/>
      <c r="F524" s="799"/>
      <c r="G524" s="799"/>
    </row>
    <row r="525" spans="1:7" ht="18" hidden="1">
      <c r="A525" s="799"/>
      <c r="B525" s="800"/>
      <c r="C525" s="799"/>
      <c r="D525" s="799"/>
      <c r="E525" s="799"/>
      <c r="F525" s="799"/>
      <c r="G525" s="799"/>
    </row>
    <row r="526" spans="1:7" ht="18" hidden="1">
      <c r="A526" s="799"/>
      <c r="B526" s="800"/>
      <c r="C526" s="799"/>
      <c r="D526" s="799"/>
      <c r="E526" s="799"/>
      <c r="F526" s="799"/>
      <c r="G526" s="799"/>
    </row>
    <row r="527" spans="1:7" ht="18" hidden="1">
      <c r="A527" s="799"/>
      <c r="B527" s="800"/>
      <c r="C527" s="799"/>
      <c r="D527" s="799"/>
      <c r="E527" s="799"/>
      <c r="F527" s="799"/>
      <c r="G527" s="799"/>
    </row>
    <row r="528" spans="1:7" ht="18" hidden="1">
      <c r="A528" s="799"/>
      <c r="B528" s="800"/>
      <c r="C528" s="799"/>
      <c r="D528" s="799"/>
      <c r="E528" s="799"/>
      <c r="F528" s="799"/>
      <c r="G528" s="799"/>
    </row>
    <row r="529" spans="1:7" ht="18" hidden="1">
      <c r="A529" s="799"/>
      <c r="B529" s="800"/>
      <c r="C529" s="799"/>
      <c r="D529" s="799"/>
      <c r="E529" s="799"/>
      <c r="F529" s="799"/>
      <c r="G529" s="799"/>
    </row>
    <row r="530" spans="1:7" ht="18" hidden="1">
      <c r="A530" s="799"/>
      <c r="B530" s="800"/>
      <c r="C530" s="799"/>
      <c r="D530" s="799"/>
      <c r="E530" s="799"/>
      <c r="F530" s="799"/>
      <c r="G530" s="799"/>
    </row>
    <row r="531" spans="1:7" ht="18" hidden="1">
      <c r="A531" s="799"/>
      <c r="B531" s="800"/>
      <c r="C531" s="799"/>
      <c r="D531" s="799"/>
      <c r="E531" s="799"/>
      <c r="F531" s="799"/>
      <c r="G531" s="799"/>
    </row>
    <row r="532" spans="1:7" ht="18" hidden="1">
      <c r="A532" s="799"/>
      <c r="B532" s="800"/>
      <c r="C532" s="799"/>
      <c r="D532" s="799"/>
      <c r="E532" s="799"/>
      <c r="F532" s="799"/>
      <c r="G532" s="799"/>
    </row>
    <row r="533" spans="1:7" ht="15">
      <c r="A533" s="5"/>
      <c r="B533" s="5"/>
      <c r="C533" s="5"/>
      <c r="D533" s="5"/>
      <c r="E533" s="5"/>
      <c r="F533" s="5"/>
      <c r="G533" s="5"/>
    </row>
    <row r="534" spans="1:7" ht="18" hidden="1">
      <c r="A534" s="797"/>
      <c r="B534" s="798"/>
      <c r="C534" s="798"/>
      <c r="D534" s="798"/>
      <c r="E534" s="798"/>
      <c r="F534" s="798"/>
      <c r="G534" s="798"/>
    </row>
    <row r="535" spans="1:7" ht="15" hidden="1">
      <c r="A535" s="5"/>
      <c r="B535" s="5"/>
      <c r="C535" s="5"/>
      <c r="D535" s="5"/>
      <c r="E535" s="5"/>
      <c r="F535" s="5"/>
      <c r="G535" s="5"/>
    </row>
    <row r="536" spans="1:7" ht="18" hidden="1">
      <c r="A536" s="799"/>
      <c r="B536" s="799"/>
      <c r="C536" s="799"/>
      <c r="D536" s="799"/>
      <c r="E536" s="799"/>
      <c r="F536" s="799"/>
      <c r="G536" s="799"/>
    </row>
    <row r="537" spans="1:7" ht="18" hidden="1">
      <c r="A537" s="799"/>
      <c r="B537" s="800"/>
      <c r="C537" s="799"/>
      <c r="D537" s="799"/>
      <c r="E537" s="799"/>
      <c r="F537" s="799"/>
      <c r="G537" s="799"/>
    </row>
    <row r="538" spans="1:7" ht="18" hidden="1">
      <c r="A538" s="799"/>
      <c r="B538" s="800"/>
      <c r="C538" s="799"/>
      <c r="D538" s="799"/>
      <c r="E538" s="799"/>
      <c r="F538" s="799"/>
      <c r="G538" s="799"/>
    </row>
    <row r="539" spans="1:7" ht="18" hidden="1">
      <c r="A539" s="799"/>
      <c r="B539" s="800"/>
      <c r="C539" s="799"/>
      <c r="D539" s="799"/>
      <c r="E539" s="799"/>
      <c r="F539" s="799"/>
      <c r="G539" s="799"/>
    </row>
    <row r="540" spans="1:7" ht="18" hidden="1">
      <c r="A540" s="799"/>
      <c r="B540" s="800"/>
      <c r="C540" s="799"/>
      <c r="D540" s="799"/>
      <c r="E540" s="799"/>
      <c r="F540" s="799"/>
      <c r="G540" s="799"/>
    </row>
    <row r="541" spans="1:7" ht="18" hidden="1">
      <c r="A541" s="799"/>
      <c r="B541" s="800"/>
      <c r="C541" s="799"/>
      <c r="D541" s="799"/>
      <c r="E541" s="799"/>
      <c r="F541" s="799"/>
      <c r="G541" s="799"/>
    </row>
    <row r="542" spans="1:7" ht="18" hidden="1">
      <c r="A542" s="799"/>
      <c r="B542" s="800"/>
      <c r="C542" s="799"/>
      <c r="D542" s="799"/>
      <c r="E542" s="799"/>
      <c r="F542" s="799"/>
      <c r="G542" s="799"/>
    </row>
    <row r="543" spans="1:7" ht="18" hidden="1">
      <c r="A543" s="799"/>
      <c r="B543" s="800"/>
      <c r="C543" s="799"/>
      <c r="D543" s="799"/>
      <c r="E543" s="799"/>
      <c r="F543" s="799"/>
      <c r="G543" s="799"/>
    </row>
    <row r="544" spans="1:7" ht="18" hidden="1">
      <c r="A544" s="799"/>
      <c r="B544" s="800"/>
      <c r="C544" s="799"/>
      <c r="D544" s="799"/>
      <c r="E544" s="799"/>
      <c r="F544" s="799"/>
      <c r="G544" s="799"/>
    </row>
    <row r="545" spans="1:7" ht="18" hidden="1">
      <c r="A545" s="799"/>
      <c r="B545" s="800"/>
      <c r="C545" s="799"/>
      <c r="D545" s="799"/>
      <c r="E545" s="799"/>
      <c r="F545" s="799"/>
      <c r="G545" s="799"/>
    </row>
    <row r="546" spans="1:7" ht="18" hidden="1">
      <c r="A546" s="799"/>
      <c r="B546" s="800"/>
      <c r="C546" s="799"/>
      <c r="D546" s="799"/>
      <c r="E546" s="799"/>
      <c r="F546" s="799"/>
      <c r="G546" s="799"/>
    </row>
    <row r="547" spans="1:7" ht="15" hidden="1">
      <c r="A547" s="5"/>
      <c r="B547" s="5"/>
      <c r="C547" s="5"/>
      <c r="D547" s="5"/>
      <c r="E547" s="5"/>
      <c r="F547" s="5"/>
      <c r="G547" s="5"/>
    </row>
    <row r="548" spans="1:7" ht="15" hidden="1">
      <c r="A548" s="5"/>
      <c r="B548" s="5"/>
      <c r="C548" s="5"/>
      <c r="D548" s="5"/>
      <c r="E548" s="5"/>
      <c r="F548" s="5"/>
      <c r="G548" s="5"/>
    </row>
    <row r="549" spans="1:7" ht="18" hidden="1">
      <c r="A549" s="797"/>
      <c r="B549" s="798"/>
      <c r="C549" s="798"/>
      <c r="D549" s="798"/>
      <c r="E549" s="798"/>
      <c r="F549" s="798"/>
      <c r="G549" s="798"/>
    </row>
    <row r="550" spans="1:7" ht="15" hidden="1">
      <c r="A550" s="5"/>
      <c r="B550" s="5"/>
      <c r="C550" s="5"/>
      <c r="D550" s="5"/>
      <c r="E550" s="5"/>
      <c r="F550" s="5"/>
      <c r="G550" s="5"/>
    </row>
    <row r="551" spans="1:7" ht="18" hidden="1">
      <c r="A551" s="799"/>
      <c r="B551" s="799"/>
      <c r="C551" s="799"/>
      <c r="D551" s="799"/>
      <c r="E551" s="799"/>
      <c r="F551" s="799"/>
      <c r="G551" s="799"/>
    </row>
    <row r="552" spans="1:7" ht="18" hidden="1">
      <c r="A552" s="799"/>
      <c r="B552" s="800"/>
      <c r="C552" s="799"/>
      <c r="D552" s="799"/>
      <c r="E552" s="799"/>
      <c r="F552" s="799"/>
      <c r="G552" s="799"/>
    </row>
    <row r="553" spans="1:7" ht="18" hidden="1">
      <c r="A553" s="799"/>
      <c r="B553" s="800"/>
      <c r="C553" s="799"/>
      <c r="D553" s="799"/>
      <c r="E553" s="799"/>
      <c r="F553" s="799"/>
      <c r="G553" s="799"/>
    </row>
    <row r="554" spans="1:7" ht="18" hidden="1">
      <c r="A554" s="799"/>
      <c r="B554" s="800"/>
      <c r="C554" s="799"/>
      <c r="D554" s="799"/>
      <c r="E554" s="799"/>
      <c r="F554" s="799"/>
      <c r="G554" s="799"/>
    </row>
    <row r="555" spans="1:7" ht="15">
      <c r="A555" s="5"/>
      <c r="B555" s="5"/>
      <c r="C555" s="5"/>
      <c r="D555" s="5"/>
      <c r="E555" s="5"/>
      <c r="F555" s="5"/>
      <c r="G555" s="5"/>
    </row>
    <row r="556" spans="1:7" ht="15">
      <c r="A556" s="5"/>
      <c r="B556" s="5"/>
      <c r="C556" s="5"/>
      <c r="D556" s="5"/>
      <c r="E556" s="5"/>
      <c r="F556" s="5"/>
      <c r="G556" s="5"/>
    </row>
    <row r="557" spans="1:7" ht="15">
      <c r="A557" s="5"/>
      <c r="B557" s="5"/>
      <c r="C557" s="5"/>
      <c r="D557" s="5"/>
      <c r="E557" s="5"/>
      <c r="F557" s="5"/>
      <c r="G557" s="5"/>
    </row>
    <row r="558" spans="1:7" ht="15">
      <c r="A558" s="5"/>
      <c r="B558" s="5"/>
      <c r="C558" s="5"/>
      <c r="D558" s="5"/>
      <c r="E558" s="5"/>
      <c r="F558" s="5"/>
      <c r="G558" s="5"/>
    </row>
    <row r="559" spans="1:7" ht="15.6">
      <c r="B559" s="85"/>
    </row>
    <row r="560" spans="1:7" ht="15.6">
      <c r="B560" s="85"/>
    </row>
    <row r="561" spans="2:2" ht="15.6">
      <c r="B561" s="85"/>
    </row>
    <row r="562" spans="2:2" ht="15.6">
      <c r="B562" s="85"/>
    </row>
    <row r="563" spans="2:2" ht="15.6">
      <c r="B563" s="85"/>
    </row>
    <row r="564" spans="2:2" ht="15.6">
      <c r="B564" s="85"/>
    </row>
    <row r="565" spans="2:2" ht="15.6">
      <c r="B565" s="85"/>
    </row>
    <row r="566" spans="2:2" ht="15.6">
      <c r="B566" s="85"/>
    </row>
    <row r="567" spans="2:2" ht="15.6">
      <c r="B567" s="85"/>
    </row>
    <row r="568" spans="2:2" ht="15.6">
      <c r="B568" s="85"/>
    </row>
    <row r="569" spans="2:2" ht="15.6">
      <c r="B569" s="85"/>
    </row>
    <row r="570" spans="2:2" ht="15.6">
      <c r="B570" s="85"/>
    </row>
    <row r="571" spans="2:2" ht="15.6">
      <c r="B571" s="85"/>
    </row>
    <row r="572" spans="2:2" ht="15.6">
      <c r="B572" s="85"/>
    </row>
    <row r="573" spans="2:2" ht="15.6">
      <c r="B573" s="85"/>
    </row>
    <row r="574" spans="2:2" ht="15.6">
      <c r="B574" s="85"/>
    </row>
    <row r="575" spans="2:2" ht="15.6">
      <c r="B575" s="85"/>
    </row>
    <row r="576" spans="2:2" ht="15.6">
      <c r="B576" s="85"/>
    </row>
    <row r="577" spans="2:2" ht="15.6">
      <c r="B577" s="85"/>
    </row>
    <row r="578" spans="2:2" ht="15.6">
      <c r="B578" s="85"/>
    </row>
    <row r="579" spans="2:2" ht="15.6">
      <c r="B579" s="85"/>
    </row>
    <row r="580" spans="2:2" ht="15.6">
      <c r="B580" s="85"/>
    </row>
    <row r="581" spans="2:2" ht="15.6">
      <c r="B581" s="85"/>
    </row>
    <row r="582" spans="2:2" ht="15.6">
      <c r="B582" s="85"/>
    </row>
    <row r="583" spans="2:2" ht="15.6">
      <c r="B583" s="85"/>
    </row>
    <row r="584" spans="2:2" ht="15.6">
      <c r="B584" s="85"/>
    </row>
    <row r="585" spans="2:2" ht="15.6">
      <c r="B585" s="85"/>
    </row>
    <row r="586" spans="2:2" ht="15.6">
      <c r="B586" s="85"/>
    </row>
    <row r="587" spans="2:2" ht="15.6">
      <c r="B587" s="85"/>
    </row>
    <row r="588" spans="2:2" ht="15.6">
      <c r="B588" s="85"/>
    </row>
    <row r="589" spans="2:2" ht="15.6">
      <c r="B589" s="85"/>
    </row>
    <row r="590" spans="2:2" ht="15.6">
      <c r="B590" s="85"/>
    </row>
    <row r="591" spans="2:2" ht="15.6">
      <c r="B591" s="85"/>
    </row>
    <row r="592" spans="2:2" ht="15.6">
      <c r="B592" s="85"/>
    </row>
    <row r="593" spans="2:2" ht="15.6">
      <c r="B593" s="85"/>
    </row>
    <row r="594" spans="2:2" ht="15.6">
      <c r="B594" s="85"/>
    </row>
    <row r="595" spans="2:2" ht="15.6">
      <c r="B595" s="85"/>
    </row>
    <row r="596" spans="2:2" ht="15.6">
      <c r="B596" s="85"/>
    </row>
    <row r="597" spans="2:2" ht="15.6">
      <c r="B597" s="85"/>
    </row>
    <row r="598" spans="2:2" ht="15.6">
      <c r="B598" s="85"/>
    </row>
    <row r="599" spans="2:2" ht="15.6">
      <c r="B599" s="85"/>
    </row>
    <row r="600" spans="2:2" ht="15.6">
      <c r="B600" s="85"/>
    </row>
    <row r="601" spans="2:2" ht="15.6">
      <c r="B601" s="85"/>
    </row>
    <row r="602" spans="2:2" ht="15.6">
      <c r="B602" s="85"/>
    </row>
    <row r="603" spans="2:2" ht="15.6">
      <c r="B603" s="85"/>
    </row>
    <row r="604" spans="2:2" ht="15.6">
      <c r="B604" s="85"/>
    </row>
    <row r="605" spans="2:2" ht="15.6">
      <c r="B605" s="85"/>
    </row>
    <row r="606" spans="2:2" ht="15.6">
      <c r="B606" s="85"/>
    </row>
    <row r="607" spans="2:2" ht="15.6">
      <c r="B607" s="85"/>
    </row>
    <row r="608" spans="2:2" ht="15.6">
      <c r="B608" s="85"/>
    </row>
    <row r="609" spans="2:2" ht="15.6">
      <c r="B609" s="85"/>
    </row>
    <row r="610" spans="2:2" ht="15.6">
      <c r="B610" s="85"/>
    </row>
    <row r="611" spans="2:2" ht="15.6">
      <c r="B611" s="85"/>
    </row>
    <row r="612" spans="2:2" ht="15.6">
      <c r="B612" s="85"/>
    </row>
    <row r="613" spans="2:2" ht="15.6">
      <c r="B613" s="85"/>
    </row>
    <row r="614" spans="2:2" ht="15.6">
      <c r="B614" s="85"/>
    </row>
    <row r="615" spans="2:2" ht="15.6">
      <c r="B615" s="85"/>
    </row>
    <row r="616" spans="2:2" ht="15.6">
      <c r="B616" s="85"/>
    </row>
    <row r="617" spans="2:2" ht="15.6">
      <c r="B617" s="85"/>
    </row>
    <row r="618" spans="2:2" ht="15.6">
      <c r="B618" s="85"/>
    </row>
    <row r="619" spans="2:2" ht="15.6">
      <c r="B619" s="85"/>
    </row>
    <row r="620" spans="2:2" ht="15.6">
      <c r="B620" s="85"/>
    </row>
    <row r="621" spans="2:2" ht="15.6">
      <c r="B621" s="85"/>
    </row>
    <row r="622" spans="2:2" ht="15.6">
      <c r="B622" s="85"/>
    </row>
    <row r="623" spans="2:2" ht="15.6">
      <c r="B623" s="85"/>
    </row>
    <row r="624" spans="2:2" ht="15.6">
      <c r="B624" s="85"/>
    </row>
    <row r="625" spans="2:2" ht="15.6">
      <c r="B625" s="85"/>
    </row>
    <row r="626" spans="2:2" ht="15.6">
      <c r="B626" s="85"/>
    </row>
    <row r="627" spans="2:2" ht="15.6">
      <c r="B627" s="85"/>
    </row>
    <row r="628" spans="2:2" ht="15.6">
      <c r="B628" s="85"/>
    </row>
    <row r="629" spans="2:2" ht="15.6">
      <c r="B629" s="85"/>
    </row>
    <row r="630" spans="2:2" ht="15.6">
      <c r="B630" s="85"/>
    </row>
    <row r="631" spans="2:2" ht="15.6">
      <c r="B631" s="85"/>
    </row>
    <row r="632" spans="2:2" ht="15.6">
      <c r="B632" s="85"/>
    </row>
    <row r="633" spans="2:2" ht="15.6">
      <c r="B633" s="85"/>
    </row>
    <row r="634" spans="2:2" ht="15.6">
      <c r="B634" s="85"/>
    </row>
    <row r="635" spans="2:2" ht="15.6">
      <c r="B635" s="85"/>
    </row>
    <row r="636" spans="2:2" ht="15.6">
      <c r="B636" s="85"/>
    </row>
    <row r="637" spans="2:2" ht="15.6">
      <c r="B637" s="85"/>
    </row>
    <row r="638" spans="2:2" ht="15.6">
      <c r="B638" s="85"/>
    </row>
    <row r="639" spans="2:2" ht="15.6">
      <c r="B639" s="85"/>
    </row>
    <row r="640" spans="2:2" ht="15.6">
      <c r="B640" s="85"/>
    </row>
    <row r="641" spans="2:2" ht="15.6">
      <c r="B641" s="85"/>
    </row>
    <row r="642" spans="2:2" ht="15.6">
      <c r="B642" s="85"/>
    </row>
    <row r="643" spans="2:2" ht="15.6">
      <c r="B643" s="85"/>
    </row>
    <row r="644" spans="2:2" ht="15.6">
      <c r="B644" s="85"/>
    </row>
    <row r="645" spans="2:2" ht="15.6">
      <c r="B645" s="85"/>
    </row>
    <row r="646" spans="2:2" ht="15.6">
      <c r="B646" s="85"/>
    </row>
    <row r="647" spans="2:2" ht="15.6">
      <c r="B647" s="85"/>
    </row>
    <row r="648" spans="2:2" ht="15.6">
      <c r="B648" s="85"/>
    </row>
    <row r="649" spans="2:2" ht="15.6">
      <c r="B649" s="85"/>
    </row>
    <row r="650" spans="2:2" ht="15.6">
      <c r="B650" s="85"/>
    </row>
    <row r="651" spans="2:2" ht="15.6">
      <c r="B651" s="85"/>
    </row>
    <row r="652" spans="2:2" ht="15.6">
      <c r="B652" s="85"/>
    </row>
    <row r="653" spans="2:2" ht="15.6">
      <c r="B653" s="85"/>
    </row>
    <row r="654" spans="2:2" ht="15.6">
      <c r="B654" s="85"/>
    </row>
    <row r="655" spans="2:2" ht="15.6">
      <c r="B655" s="85"/>
    </row>
    <row r="656" spans="2:2" ht="15.6">
      <c r="B656" s="85"/>
    </row>
    <row r="657" spans="2:2" ht="15.6">
      <c r="B657" s="85"/>
    </row>
    <row r="658" spans="2:2" ht="15.6">
      <c r="B658" s="85"/>
    </row>
    <row r="659" spans="2:2" ht="15.6">
      <c r="B659" s="85"/>
    </row>
    <row r="660" spans="2:2" ht="15.6">
      <c r="B660" s="85"/>
    </row>
    <row r="661" spans="2:2" ht="15.6">
      <c r="B661" s="85"/>
    </row>
    <row r="662" spans="2:2" ht="15.6">
      <c r="B662" s="85"/>
    </row>
    <row r="663" spans="2:2" ht="15.6">
      <c r="B663" s="85"/>
    </row>
    <row r="664" spans="2:2" ht="15.6">
      <c r="B664" s="85"/>
    </row>
    <row r="665" spans="2:2" ht="15.6">
      <c r="B665" s="85"/>
    </row>
    <row r="666" spans="2:2" ht="15.6">
      <c r="B666" s="85"/>
    </row>
    <row r="667" spans="2:2" ht="15.6">
      <c r="B667" s="85"/>
    </row>
    <row r="668" spans="2:2" ht="15.6">
      <c r="B668" s="85"/>
    </row>
    <row r="669" spans="2:2" ht="15.6">
      <c r="B669" s="85"/>
    </row>
    <row r="670" spans="2:2" ht="15.6">
      <c r="B670" s="85"/>
    </row>
    <row r="671" spans="2:2" ht="15.6">
      <c r="B671" s="85"/>
    </row>
    <row r="672" spans="2:2" ht="15.6">
      <c r="B672" s="85"/>
    </row>
    <row r="673" spans="2:2" ht="15.6">
      <c r="B673" s="85"/>
    </row>
    <row r="674" spans="2:2" ht="15.6">
      <c r="B674" s="85"/>
    </row>
    <row r="675" spans="2:2" ht="15.6">
      <c r="B675" s="85"/>
    </row>
    <row r="676" spans="2:2" ht="15.6">
      <c r="B676" s="85"/>
    </row>
    <row r="677" spans="2:2" ht="15.6">
      <c r="B677" s="85"/>
    </row>
    <row r="678" spans="2:2" ht="15.6">
      <c r="B678" s="85"/>
    </row>
    <row r="679" spans="2:2" ht="15.6">
      <c r="B679" s="85"/>
    </row>
    <row r="680" spans="2:2" ht="15.6">
      <c r="B680" s="85"/>
    </row>
    <row r="681" spans="2:2" ht="15.6">
      <c r="B681" s="85"/>
    </row>
    <row r="682" spans="2:2" ht="15.6">
      <c r="B682" s="85"/>
    </row>
    <row r="683" spans="2:2" ht="15.6">
      <c r="B683" s="85"/>
    </row>
    <row r="684" spans="2:2" ht="15.6">
      <c r="B684" s="85"/>
    </row>
    <row r="685" spans="2:2" ht="15.6">
      <c r="B685" s="85"/>
    </row>
    <row r="686" spans="2:2" ht="15.6">
      <c r="B686" s="85"/>
    </row>
    <row r="687" spans="2:2" ht="15.6">
      <c r="B687" s="85"/>
    </row>
    <row r="688" spans="2:2" ht="15.6">
      <c r="B688" s="85"/>
    </row>
    <row r="689" spans="2:2" ht="15.6">
      <c r="B689" s="85"/>
    </row>
    <row r="690" spans="2:2" ht="15.6">
      <c r="B690" s="85"/>
    </row>
    <row r="691" spans="2:2" ht="15.6">
      <c r="B691" s="85"/>
    </row>
    <row r="692" spans="2:2" ht="15.6">
      <c r="B692" s="85"/>
    </row>
    <row r="693" spans="2:2" ht="15.6">
      <c r="B693" s="85"/>
    </row>
    <row r="694" spans="2:2" ht="15.6">
      <c r="B694" s="85"/>
    </row>
    <row r="695" spans="2:2" ht="15.6">
      <c r="B695" s="85"/>
    </row>
    <row r="696" spans="2:2" ht="15.6">
      <c r="B696" s="85"/>
    </row>
    <row r="697" spans="2:2" ht="15.6">
      <c r="B697" s="85"/>
    </row>
    <row r="698" spans="2:2" ht="15.6">
      <c r="B698" s="85"/>
    </row>
    <row r="699" spans="2:2" ht="15.6">
      <c r="B699" s="85"/>
    </row>
    <row r="700" spans="2:2" ht="15.6">
      <c r="B700" s="85"/>
    </row>
    <row r="701" spans="2:2" ht="15.6">
      <c r="B701" s="85"/>
    </row>
    <row r="702" spans="2:2" ht="15.6">
      <c r="B702" s="85"/>
    </row>
    <row r="703" spans="2:2" ht="15.6">
      <c r="B703" s="85"/>
    </row>
    <row r="704" spans="2:2" ht="15.6">
      <c r="B704" s="85"/>
    </row>
    <row r="705" spans="2:2" ht="15.6">
      <c r="B705" s="85"/>
    </row>
    <row r="706" spans="2:2" ht="15.6">
      <c r="B706" s="85"/>
    </row>
    <row r="707" spans="2:2" ht="15.6">
      <c r="B707" s="85"/>
    </row>
    <row r="708" spans="2:2" ht="15.6">
      <c r="B708" s="85"/>
    </row>
    <row r="709" spans="2:2" ht="15.6">
      <c r="B709" s="85"/>
    </row>
    <row r="710" spans="2:2" ht="15.6">
      <c r="B710" s="85"/>
    </row>
    <row r="711" spans="2:2" ht="15.6">
      <c r="B711" s="85"/>
    </row>
    <row r="712" spans="2:2" ht="15.6">
      <c r="B712" s="85"/>
    </row>
    <row r="713" spans="2:2" ht="15.6">
      <c r="B713" s="85"/>
    </row>
    <row r="714" spans="2:2" ht="15.6">
      <c r="B714" s="85"/>
    </row>
    <row r="715" spans="2:2" ht="15.6">
      <c r="B715" s="85"/>
    </row>
    <row r="716" spans="2:2" ht="15.6">
      <c r="B716" s="85"/>
    </row>
    <row r="717" spans="2:2" ht="15.6">
      <c r="B717" s="85"/>
    </row>
    <row r="718" spans="2:2" ht="15.6">
      <c r="B718" s="85"/>
    </row>
    <row r="719" spans="2:2" ht="15.6">
      <c r="B719" s="85"/>
    </row>
    <row r="720" spans="2:2" ht="15.6">
      <c r="B720" s="85"/>
    </row>
    <row r="721" spans="2:2" ht="15.6">
      <c r="B721" s="85"/>
    </row>
    <row r="722" spans="2:2" ht="15.6">
      <c r="B722" s="85"/>
    </row>
    <row r="723" spans="2:2" ht="15.6">
      <c r="B723" s="85"/>
    </row>
    <row r="724" spans="2:2" ht="15.6">
      <c r="B724" s="85"/>
    </row>
    <row r="725" spans="2:2" ht="15.6">
      <c r="B725" s="85"/>
    </row>
    <row r="726" spans="2:2" ht="15.6">
      <c r="B726" s="85"/>
    </row>
    <row r="727" spans="2:2" ht="15.6">
      <c r="B727" s="85"/>
    </row>
    <row r="728" spans="2:2" ht="15.6">
      <c r="B728" s="85"/>
    </row>
    <row r="729" spans="2:2" ht="15.6">
      <c r="B729" s="85"/>
    </row>
    <row r="730" spans="2:2" ht="15.6">
      <c r="B730" s="85"/>
    </row>
    <row r="731" spans="2:2" ht="15.6">
      <c r="B731" s="85"/>
    </row>
    <row r="732" spans="2:2" ht="15.6">
      <c r="B732" s="85"/>
    </row>
    <row r="733" spans="2:2" ht="15.6">
      <c r="B733" s="85"/>
    </row>
    <row r="734" spans="2:2" ht="15.6">
      <c r="B734" s="85"/>
    </row>
    <row r="735" spans="2:2" ht="15.6">
      <c r="B735" s="85"/>
    </row>
    <row r="736" spans="2:2" ht="15.6">
      <c r="B736" s="85"/>
    </row>
    <row r="737" spans="2:2" ht="15.6">
      <c r="B737" s="85"/>
    </row>
    <row r="738" spans="2:2" ht="15.6">
      <c r="B738" s="85"/>
    </row>
    <row r="739" spans="2:2" ht="15.6">
      <c r="B739" s="85"/>
    </row>
    <row r="740" spans="2:2" ht="15.6">
      <c r="B740" s="85"/>
    </row>
    <row r="741" spans="2:2" ht="15.6">
      <c r="B741" s="85"/>
    </row>
    <row r="742" spans="2:2" ht="15.6">
      <c r="B742" s="85"/>
    </row>
    <row r="743" spans="2:2" ht="15.6">
      <c r="B743" s="85"/>
    </row>
    <row r="744" spans="2:2" ht="15.6">
      <c r="B744" s="85"/>
    </row>
    <row r="745" spans="2:2" ht="15.6">
      <c r="B745" s="85"/>
    </row>
    <row r="746" spans="2:2" ht="15.6">
      <c r="B746" s="85"/>
    </row>
    <row r="747" spans="2:2" ht="15.6">
      <c r="B747" s="85"/>
    </row>
    <row r="748" spans="2:2" ht="15.6">
      <c r="B748" s="85"/>
    </row>
    <row r="749" spans="2:2" ht="15.6">
      <c r="B749" s="85"/>
    </row>
    <row r="750" spans="2:2" ht="15.6">
      <c r="B750" s="85"/>
    </row>
    <row r="751" spans="2:2" ht="15.6">
      <c r="B751" s="85"/>
    </row>
    <row r="752" spans="2:2" ht="15.6">
      <c r="B752" s="85"/>
    </row>
    <row r="753" spans="2:2" ht="15.6">
      <c r="B753" s="85"/>
    </row>
    <row r="754" spans="2:2" ht="15.6">
      <c r="B754" s="85"/>
    </row>
    <row r="755" spans="2:2" ht="15.6">
      <c r="B755" s="85"/>
    </row>
    <row r="756" spans="2:2" ht="15.6">
      <c r="B756" s="85"/>
    </row>
  </sheetData>
  <dataConsolidate/>
  <mergeCells count="207">
    <mergeCell ref="B219:C219"/>
    <mergeCell ref="B220:C220"/>
    <mergeCell ref="B221:C221"/>
    <mergeCell ref="B222:C222"/>
    <mergeCell ref="B223:C223"/>
    <mergeCell ref="B224:C224"/>
    <mergeCell ref="B225:C225"/>
    <mergeCell ref="B226:C226"/>
    <mergeCell ref="B227:C227"/>
    <mergeCell ref="B210:C210"/>
    <mergeCell ref="B211:C211"/>
    <mergeCell ref="B212:C212"/>
    <mergeCell ref="B213:C213"/>
    <mergeCell ref="B214:C214"/>
    <mergeCell ref="B215:C215"/>
    <mergeCell ref="B216:C216"/>
    <mergeCell ref="B217:C217"/>
    <mergeCell ref="B218:C218"/>
    <mergeCell ref="B201:C201"/>
    <mergeCell ref="B202:C202"/>
    <mergeCell ref="B203:C203"/>
    <mergeCell ref="B204:C204"/>
    <mergeCell ref="B205:C205"/>
    <mergeCell ref="B206:C206"/>
    <mergeCell ref="B207:C207"/>
    <mergeCell ref="B208:C208"/>
    <mergeCell ref="B209:C209"/>
    <mergeCell ref="F17:F18"/>
    <mergeCell ref="G17:G18"/>
    <mergeCell ref="H17:H18"/>
    <mergeCell ref="I17:I18"/>
    <mergeCell ref="J17:J18"/>
    <mergeCell ref="L16:L18"/>
    <mergeCell ref="M16:M18"/>
    <mergeCell ref="T16:T18"/>
    <mergeCell ref="U16:U18"/>
    <mergeCell ref="D16:F16"/>
    <mergeCell ref="G16:J16"/>
    <mergeCell ref="K16:K18"/>
    <mergeCell ref="N16:S18"/>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N12:O12"/>
    <mergeCell ref="M143:N143"/>
    <mergeCell ref="M144:N144"/>
    <mergeCell ref="M145:N145"/>
    <mergeCell ref="M146:N146"/>
    <mergeCell ref="M147:N147"/>
    <mergeCell ref="M148:N148"/>
    <mergeCell ref="W16:W18"/>
    <mergeCell ref="A110:A112"/>
    <mergeCell ref="M115:N115"/>
    <mergeCell ref="M116:N116"/>
    <mergeCell ref="M117:N117"/>
    <mergeCell ref="M118:N118"/>
    <mergeCell ref="M119:N119"/>
    <mergeCell ref="A16:A18"/>
    <mergeCell ref="B16:B18"/>
    <mergeCell ref="C16:C18"/>
    <mergeCell ref="M124:N124"/>
    <mergeCell ref="M122:N122"/>
    <mergeCell ref="M123:N123"/>
    <mergeCell ref="M120:N120"/>
    <mergeCell ref="M121:N121"/>
    <mergeCell ref="V16:V18"/>
    <mergeCell ref="D17:D18"/>
    <mergeCell ref="E17:E18"/>
    <mergeCell ref="A190:A191"/>
    <mergeCell ref="B190:C191"/>
    <mergeCell ref="D190:F190"/>
    <mergeCell ref="G190:G191"/>
    <mergeCell ref="H190:H191"/>
    <mergeCell ref="I190:J191"/>
    <mergeCell ref="K190:Q191"/>
    <mergeCell ref="R190:T191"/>
    <mergeCell ref="M163:N163"/>
    <mergeCell ref="M164:N164"/>
    <mergeCell ref="M165:N165"/>
    <mergeCell ref="M166:N166"/>
    <mergeCell ref="M167:N167"/>
    <mergeCell ref="B170:B171"/>
    <mergeCell ref="C170:C171"/>
    <mergeCell ref="D170:D171"/>
    <mergeCell ref="G170:G171"/>
    <mergeCell ref="B172:B179"/>
    <mergeCell ref="R192:T192"/>
    <mergeCell ref="I193:J193"/>
    <mergeCell ref="R193:T193"/>
    <mergeCell ref="I194:J194"/>
    <mergeCell ref="R194:T194"/>
    <mergeCell ref="I195:J195"/>
    <mergeCell ref="R195:T195"/>
    <mergeCell ref="D182:H182"/>
    <mergeCell ref="J182:L182"/>
    <mergeCell ref="M182:O182"/>
    <mergeCell ref="P182:R182"/>
    <mergeCell ref="I192:J192"/>
    <mergeCell ref="R196:T196"/>
    <mergeCell ref="R197:T197"/>
    <mergeCell ref="R198:T198"/>
    <mergeCell ref="R199:T199"/>
    <mergeCell ref="R200:T200"/>
    <mergeCell ref="R201:T201"/>
    <mergeCell ref="R202:T202"/>
    <mergeCell ref="R203:T203"/>
    <mergeCell ref="I203:J203"/>
    <mergeCell ref="I197:J197"/>
    <mergeCell ref="I198:J198"/>
    <mergeCell ref="I199:J199"/>
    <mergeCell ref="I200:J200"/>
    <mergeCell ref="I201:J201"/>
    <mergeCell ref="I202:J202"/>
    <mergeCell ref="I196:J196"/>
    <mergeCell ref="R204:T204"/>
    <mergeCell ref="I205:J205"/>
    <mergeCell ref="R205:T205"/>
    <mergeCell ref="I206:J206"/>
    <mergeCell ref="R206:T206"/>
    <mergeCell ref="I207:J207"/>
    <mergeCell ref="R207:T207"/>
    <mergeCell ref="I208:J208"/>
    <mergeCell ref="R208:T208"/>
    <mergeCell ref="I204:J204"/>
    <mergeCell ref="I209:J209"/>
    <mergeCell ref="R209:T209"/>
    <mergeCell ref="I210:J210"/>
    <mergeCell ref="R210:T210"/>
    <mergeCell ref="I211:J211"/>
    <mergeCell ref="R211:T211"/>
    <mergeCell ref="I212:J212"/>
    <mergeCell ref="R212:T212"/>
    <mergeCell ref="I213:J213"/>
    <mergeCell ref="R213:T213"/>
    <mergeCell ref="I214:J214"/>
    <mergeCell ref="R214:T214"/>
    <mergeCell ref="I215:J215"/>
    <mergeCell ref="R215:T215"/>
    <mergeCell ref="I216:J216"/>
    <mergeCell ref="R216:T216"/>
    <mergeCell ref="I217:J217"/>
    <mergeCell ref="R217:T217"/>
    <mergeCell ref="I218:J218"/>
    <mergeCell ref="R218:T218"/>
    <mergeCell ref="I219:J219"/>
    <mergeCell ref="R219:T219"/>
    <mergeCell ref="I220:J220"/>
    <mergeCell ref="R220:T220"/>
    <mergeCell ref="I221:J221"/>
    <mergeCell ref="R221:T221"/>
    <mergeCell ref="I222:J222"/>
    <mergeCell ref="R222:T222"/>
    <mergeCell ref="I223:J223"/>
    <mergeCell ref="R223:T223"/>
    <mergeCell ref="I224:J224"/>
    <mergeCell ref="R224:T224"/>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M125:N125"/>
    <mergeCell ref="M126:N126"/>
    <mergeCell ref="C179:F179"/>
    <mergeCell ref="B198:C198"/>
    <mergeCell ref="B199:C199"/>
    <mergeCell ref="B200:C200"/>
    <mergeCell ref="M154:N154"/>
    <mergeCell ref="M155:N155"/>
    <mergeCell ref="M156:N156"/>
    <mergeCell ref="M157:N157"/>
    <mergeCell ref="M158:N158"/>
    <mergeCell ref="M159:N159"/>
    <mergeCell ref="M160:N160"/>
    <mergeCell ref="M161:N161"/>
    <mergeCell ref="M162:N162"/>
    <mergeCell ref="M149:N149"/>
    <mergeCell ref="M150:N150"/>
    <mergeCell ref="M151:N151"/>
    <mergeCell ref="M152:N152"/>
    <mergeCell ref="M153:N153"/>
    <mergeCell ref="M139:N139"/>
    <mergeCell ref="M140:N140"/>
    <mergeCell ref="M141:N141"/>
    <mergeCell ref="M142:N142"/>
  </mergeCells>
  <conditionalFormatting sqref="Y146:AH150 Y153:AH171 AF151:AH152">
    <cfRule type="cellIs" dxfId="236" priority="9" operator="greaterThan">
      <formula>0</formula>
    </cfRule>
  </conditionalFormatting>
  <conditionalFormatting sqref="AN117:AY124">
    <cfRule type="cellIs" dxfId="235" priority="8" operator="greaterThan">
      <formula>0</formula>
    </cfRule>
  </conditionalFormatting>
  <conditionalFormatting sqref="AN127:AU134">
    <cfRule type="cellIs" dxfId="234" priority="7" operator="greaterThan">
      <formula>0</formula>
    </cfRule>
  </conditionalFormatting>
  <conditionalFormatting sqref="AN137:AU144">
    <cfRule type="cellIs" dxfId="233" priority="6" operator="greaterThan">
      <formula>0</formula>
    </cfRule>
  </conditionalFormatting>
  <conditionalFormatting sqref="Y117:AJ124">
    <cfRule type="cellIs" dxfId="232" priority="12" operator="greaterThan">
      <formula>0</formula>
    </cfRule>
  </conditionalFormatting>
  <conditionalFormatting sqref="Y127:AF134">
    <cfRule type="cellIs" dxfId="231" priority="11" operator="greaterThan">
      <formula>0</formula>
    </cfRule>
  </conditionalFormatting>
  <conditionalFormatting sqref="Y137:AF144">
    <cfRule type="cellIs" dxfId="230" priority="10" operator="greaterThan">
      <formula>0</formula>
    </cfRule>
  </conditionalFormatting>
  <conditionalFormatting sqref="Y152:AE152">
    <cfRule type="cellIs" dxfId="229" priority="5" operator="greaterThan">
      <formula>0</formula>
    </cfRule>
  </conditionalFormatting>
  <conditionalFormatting sqref="B480">
    <cfRule type="duplicateValues" dxfId="228" priority="3"/>
    <cfRule type="colorScale" priority="4">
      <colorScale>
        <cfvo type="min"/>
        <cfvo type="percentile" val="50"/>
        <cfvo type="max"/>
        <color rgb="FFF8696B"/>
        <color rgb="FFFFEB84"/>
        <color rgb="FF63BE7B"/>
      </colorScale>
    </cfRule>
  </conditionalFormatting>
  <conditionalFormatting sqref="B480">
    <cfRule type="duplicateValues" dxfId="227" priority="1"/>
    <cfRule type="colorScale" priority="2">
      <colorScale>
        <cfvo type="min"/>
        <cfvo type="percentile" val="50"/>
        <cfvo type="max"/>
        <color rgb="FFF8696B"/>
        <color rgb="FFFFEB84"/>
        <color rgb="FF63BE7B"/>
      </colorScale>
    </cfRule>
  </conditionalFormatting>
  <conditionalFormatting sqref="B481:B490">
    <cfRule type="duplicateValues" dxfId="226" priority="13"/>
    <cfRule type="colorScale" priority="14">
      <colorScale>
        <cfvo type="min"/>
        <cfvo type="percentile" val="50"/>
        <cfvo type="max"/>
        <color rgb="FFF8696B"/>
        <color rgb="FFFFEB84"/>
        <color rgb="FF63BE7B"/>
      </colorScale>
    </cfRule>
  </conditionalFormatting>
  <conditionalFormatting sqref="B480:B490">
    <cfRule type="duplicateValues" dxfId="225" priority="15"/>
  </conditionalFormatting>
  <dataValidations disablePrompts="1" count="9">
    <dataValidation type="list" allowBlank="1" showInputMessage="1" showErrorMessage="1" sqref="O117:O132 O134:O138" xr:uid="{00000000-0002-0000-1000-000000000000}">
      <formula1>"kg, cây"</formula1>
    </dataValidation>
    <dataValidation type="list" allowBlank="1" showInputMessage="1" showErrorMessage="1" sqref="O166:O167" xr:uid="{00000000-0002-0000-1000-000001000000}">
      <formula1>"kg, cây 6 mét, cây 2.5 mét, cây 3 mét"</formula1>
    </dataValidation>
    <dataValidation type="list" allowBlank="1" showInputMessage="1" showErrorMessage="1" sqref="J116" xr:uid="{00000000-0002-0000-1000-000002000000}">
      <formula1>"tròn, hộp, la"</formula1>
    </dataValidation>
    <dataValidation type="list" allowBlank="1" showInputMessage="1" showErrorMessage="1" sqref="H116:H167" xr:uid="{00000000-0002-0000-1000-000003000000}">
      <formula1>"sắt đen, sắt trắng, sắt kẽm, nhôm"</formula1>
    </dataValidation>
    <dataValidation type="list" allowBlank="1" showInputMessage="1" showErrorMessage="1" sqref="J166:J167 J150:J151 J145:J147 J158:J160" xr:uid="{00000000-0002-0000-1000-000004000000}">
      <formula1>"ống, hộp, tròn đặc, la dẹt,V"</formula1>
    </dataValidation>
    <dataValidation type="list" allowBlank="1" showInputMessage="1" showErrorMessage="1" sqref="J152:J157 J161:J165 J148:J149 J139:J144 J133" xr:uid="{00000000-0002-0000-1000-000005000000}">
      <formula1>"ống, hộp,vuông, tròn đặc, la dẹt,V"</formula1>
    </dataValidation>
    <dataValidation type="list" allowBlank="1" showInputMessage="1" showErrorMessage="1" sqref="J117:J132 J134:J138" xr:uid="{00000000-0002-0000-1000-000006000000}">
      <formula1>"Ống, Hộp,Vuông, Tròn Đặc, La Dẹt,V"</formula1>
    </dataValidation>
    <dataValidation type="list" allowBlank="1" showInputMessage="1" showErrorMessage="1" sqref="B198:C227" xr:uid="{00000000-0002-0000-1000-000007000000}">
      <formula1>VatTu</formula1>
    </dataValidation>
    <dataValidation type="list" allowBlank="1" showInputMessage="1" showErrorMessage="1" sqref="B192:B195 B197" xr:uid="{00000000-0002-0000-1000-000008000000}">
      <formula1>$B$245:$B$425</formula1>
    </dataValidation>
  </dataValidations>
  <printOptions horizontalCentered="1"/>
  <pageMargins left="0.2" right="0.2" top="0.25" bottom="0.25" header="0.3" footer="0.3"/>
  <pageSetup paperSize="9" scale="76" orientation="landscape" r:id="rId1"/>
  <rowBreaks count="1" manualBreakCount="1">
    <brk id="112" max="16383" man="1"/>
  </rowBreaks>
  <colBreaks count="1" manualBreakCount="1">
    <brk id="20" max="1048575"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BI756"/>
  <sheetViews>
    <sheetView view="pageBreakPreview" zoomScale="60" zoomScaleNormal="70" workbookViewId="0">
      <selection activeCell="J125" sqref="J125"/>
    </sheetView>
  </sheetViews>
  <sheetFormatPr defaultColWidth="9" defaultRowHeight="13.2" outlineLevelRow="2"/>
  <cols>
    <col min="1" max="1" width="3.1796875" style="4" customWidth="1"/>
    <col min="2" max="2" width="30.36328125"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607"/>
      <c r="D1" s="607"/>
      <c r="E1" s="607"/>
      <c r="F1" s="607"/>
      <c r="G1" s="607"/>
      <c r="H1" s="607"/>
      <c r="I1" s="51"/>
      <c r="J1" s="51"/>
      <c r="K1" s="51"/>
      <c r="L1" s="51"/>
      <c r="M1" s="51"/>
    </row>
    <row r="2" spans="1:23" ht="18.899999999999999" customHeight="1">
      <c r="C2" s="607"/>
      <c r="D2" s="607"/>
      <c r="E2" s="250"/>
      <c r="F2" s="607"/>
      <c r="G2" s="607"/>
      <c r="H2" s="607"/>
      <c r="I2" s="50"/>
      <c r="J2" s="50"/>
      <c r="K2" s="50"/>
      <c r="L2" s="50"/>
      <c r="M2" s="50"/>
      <c r="Q2" s="49"/>
    </row>
    <row r="3" spans="1:23" ht="18.899999999999999" customHeight="1">
      <c r="C3" s="607"/>
      <c r="D3" s="607"/>
      <c r="E3" s="607"/>
      <c r="F3" s="607"/>
      <c r="G3" s="607"/>
      <c r="H3" s="607"/>
      <c r="I3" s="52"/>
      <c r="J3" s="52"/>
      <c r="K3" s="52"/>
      <c r="L3" s="52"/>
      <c r="M3" s="52"/>
    </row>
    <row r="4" spans="1:23" ht="1.5"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608"/>
      <c r="F7" s="29"/>
      <c r="G7" s="68"/>
      <c r="H7" s="68"/>
      <c r="I7" s="71"/>
      <c r="J7" s="71"/>
      <c r="K7" s="71"/>
      <c r="L7" s="88"/>
      <c r="M7" s="71"/>
      <c r="N7" s="56"/>
      <c r="O7" s="56"/>
      <c r="P7" s="251"/>
      <c r="Q7" s="14"/>
      <c r="R7" s="1214"/>
      <c r="S7" s="1215"/>
      <c r="T7" s="609"/>
    </row>
    <row r="8" spans="1:23" ht="15.9" customHeight="1">
      <c r="A8" s="1227"/>
      <c r="B8" s="1228"/>
      <c r="C8" s="1228"/>
      <c r="D8" s="1229"/>
      <c r="E8" s="608"/>
      <c r="F8" s="29"/>
      <c r="G8" s="68"/>
      <c r="H8" s="68"/>
      <c r="I8" s="71"/>
      <c r="J8" s="71"/>
      <c r="K8" s="71"/>
      <c r="L8" s="88"/>
      <c r="M8" s="71"/>
      <c r="N8" s="56"/>
      <c r="O8" s="56"/>
      <c r="P8" s="251"/>
      <c r="Q8" s="14"/>
      <c r="R8" s="557"/>
      <c r="S8" s="558"/>
      <c r="T8" s="611"/>
    </row>
    <row r="9" spans="1:23" ht="15.9" customHeight="1">
      <c r="A9" s="1227"/>
      <c r="B9" s="1228"/>
      <c r="C9" s="1228"/>
      <c r="D9" s="1229"/>
      <c r="E9" s="30"/>
      <c r="F9" s="31"/>
      <c r="G9" s="69"/>
      <c r="H9" s="69"/>
      <c r="I9" s="71"/>
      <c r="J9" s="71"/>
      <c r="K9" s="71"/>
      <c r="L9" s="88"/>
      <c r="M9" s="71"/>
      <c r="N9" s="56"/>
      <c r="O9" s="56"/>
      <c r="P9" s="251"/>
      <c r="Q9" s="14"/>
      <c r="R9" s="1214"/>
      <c r="S9" s="1215"/>
      <c r="T9" s="611"/>
    </row>
    <row r="10" spans="1:23" ht="15.9" customHeight="1">
      <c r="A10" s="1227"/>
      <c r="B10" s="1228"/>
      <c r="C10" s="1228"/>
      <c r="D10" s="1229"/>
      <c r="E10" s="32"/>
      <c r="F10" s="33"/>
      <c r="G10" s="252"/>
      <c r="H10" s="252"/>
      <c r="I10" s="80"/>
      <c r="J10" s="1457"/>
      <c r="K10" s="1457"/>
      <c r="L10" s="740"/>
      <c r="M10" s="952"/>
      <c r="N10" s="56"/>
      <c r="O10" s="56"/>
      <c r="P10" s="251"/>
      <c r="Q10" s="14"/>
      <c r="R10" s="1214"/>
      <c r="S10" s="1215"/>
      <c r="T10" s="611"/>
    </row>
    <row r="11" spans="1:23" ht="15.9" customHeight="1">
      <c r="A11" s="1227"/>
      <c r="B11" s="1228"/>
      <c r="C11" s="1228"/>
      <c r="D11" s="1229"/>
      <c r="E11" s="34"/>
      <c r="F11" s="33"/>
      <c r="G11" s="81"/>
      <c r="H11" s="81"/>
      <c r="I11" s="438"/>
      <c r="J11" s="1236"/>
      <c r="K11" s="1236"/>
      <c r="L11" s="89"/>
      <c r="M11" s="82"/>
      <c r="N11" s="56"/>
      <c r="O11" s="56"/>
      <c r="P11" s="251"/>
      <c r="Q11" s="14"/>
      <c r="R11" s="1214"/>
      <c r="S11" s="1215"/>
      <c r="T11" s="611"/>
    </row>
    <row r="12" spans="1:23" ht="15.9" customHeight="1">
      <c r="A12" s="1227"/>
      <c r="B12" s="1228"/>
      <c r="C12" s="1228"/>
      <c r="D12" s="1229"/>
      <c r="E12" s="34"/>
      <c r="F12" s="33"/>
      <c r="G12" s="80"/>
      <c r="H12" s="80"/>
      <c r="I12" s="83"/>
      <c r="J12" s="1236"/>
      <c r="K12" s="1236"/>
      <c r="L12" s="89"/>
      <c r="M12" s="82"/>
      <c r="N12" s="56"/>
      <c r="O12" s="56"/>
      <c r="P12" s="251"/>
      <c r="Q12" s="14"/>
      <c r="R12" s="1214"/>
      <c r="S12" s="1215"/>
      <c r="T12" s="611"/>
    </row>
    <row r="13" spans="1:23" ht="15.9" customHeight="1">
      <c r="A13" s="1227"/>
      <c r="B13" s="1228"/>
      <c r="C13" s="1228"/>
      <c r="D13" s="1229"/>
      <c r="E13" s="35"/>
      <c r="F13" s="33"/>
      <c r="G13" s="46"/>
      <c r="H13" s="1458"/>
      <c r="I13" s="1216"/>
      <c r="J13" s="1459"/>
      <c r="K13" s="57"/>
      <c r="L13" s="90"/>
      <c r="M13" s="57"/>
      <c r="N13" s="56"/>
      <c r="O13" s="56"/>
      <c r="P13" s="251"/>
      <c r="Q13" s="14"/>
      <c r="R13" s="1217"/>
      <c r="S13" s="1218"/>
      <c r="T13" s="611"/>
    </row>
    <row r="14" spans="1:23" ht="15.9" customHeight="1">
      <c r="A14" s="1227"/>
      <c r="B14" s="1228"/>
      <c r="C14" s="1228"/>
      <c r="D14" s="1229"/>
      <c r="E14" s="36"/>
      <c r="F14" s="37"/>
      <c r="G14" s="26"/>
      <c r="H14" s="40"/>
      <c r="I14" s="38"/>
      <c r="J14" s="41"/>
      <c r="K14" s="24"/>
      <c r="L14" s="42"/>
      <c r="M14" s="91"/>
      <c r="N14" s="56"/>
      <c r="O14" s="56"/>
      <c r="P14" s="251"/>
      <c r="Q14" s="14"/>
      <c r="R14" s="1214"/>
      <c r="S14" s="1215"/>
      <c r="T14" s="611"/>
    </row>
    <row r="15" spans="1:23" s="5" customFormat="1" ht="15.9" customHeight="1" thickBot="1">
      <c r="A15" s="1230"/>
      <c r="B15" s="1231"/>
      <c r="C15" s="1231"/>
      <c r="D15" s="1232"/>
      <c r="E15" s="1219"/>
      <c r="F15" s="1220"/>
      <c r="G15" s="39"/>
      <c r="H15" s="76"/>
      <c r="I15" s="84"/>
      <c r="J15" s="84"/>
      <c r="K15" s="18"/>
      <c r="L15" s="25"/>
      <c r="M15" s="93"/>
      <c r="N15" s="94"/>
      <c r="O15" s="112"/>
      <c r="P15" s="253"/>
      <c r="R15" s="1460"/>
      <c r="S15" s="1461"/>
      <c r="T15" s="614"/>
    </row>
    <row r="16" spans="1:23" s="13" customFormat="1" ht="15" customHeight="1" outlineLevel="1">
      <c r="A16" s="1465"/>
      <c r="B16" s="1467"/>
      <c r="C16" s="1467"/>
      <c r="D16" s="1473"/>
      <c r="E16" s="1474"/>
      <c r="F16" s="1475"/>
      <c r="G16" s="1476"/>
      <c r="H16" s="1477"/>
      <c r="I16" s="1477"/>
      <c r="J16" s="1253"/>
      <c r="K16" s="1467"/>
      <c r="L16" s="1467"/>
      <c r="M16" s="1467"/>
      <c r="N16" s="1247"/>
      <c r="O16" s="1249"/>
      <c r="P16" s="1249"/>
      <c r="Q16" s="1249"/>
      <c r="R16" s="1249"/>
      <c r="S16" s="1387"/>
      <c r="T16" s="1470"/>
      <c r="U16" s="1253"/>
      <c r="V16" s="1246"/>
      <c r="W16" s="1246"/>
    </row>
    <row r="17" spans="1:23" s="13" customFormat="1" ht="13.5" customHeight="1" outlineLevel="1">
      <c r="A17" s="1466"/>
      <c r="B17" s="1468"/>
      <c r="C17" s="1468"/>
      <c r="D17" s="1469"/>
      <c r="E17" s="1469"/>
      <c r="F17" s="1469"/>
      <c r="G17" s="1469"/>
      <c r="H17" s="1469"/>
      <c r="I17" s="1469"/>
      <c r="J17" s="1469"/>
      <c r="K17" s="1468"/>
      <c r="L17" s="1468"/>
      <c r="M17" s="1468"/>
      <c r="N17" s="1248"/>
      <c r="O17" s="1250"/>
      <c r="P17" s="1250"/>
      <c r="Q17" s="1250"/>
      <c r="R17" s="1250"/>
      <c r="S17" s="1388"/>
      <c r="T17" s="1471"/>
      <c r="U17" s="1254"/>
      <c r="V17" s="1213"/>
      <c r="W17" s="1213"/>
    </row>
    <row r="18" spans="1:23" s="13" customFormat="1" ht="18" customHeight="1" outlineLevel="1">
      <c r="A18" s="1255"/>
      <c r="B18" s="1257"/>
      <c r="C18" s="1257"/>
      <c r="D18" s="1257"/>
      <c r="E18" s="1257"/>
      <c r="F18" s="1257"/>
      <c r="G18" s="1257"/>
      <c r="H18" s="1257"/>
      <c r="I18" s="1257"/>
      <c r="J18" s="1257"/>
      <c r="K18" s="1257"/>
      <c r="L18" s="1257"/>
      <c r="M18" s="1257"/>
      <c r="N18" s="1210"/>
      <c r="O18" s="1211"/>
      <c r="P18" s="1211"/>
      <c r="Q18" s="1211"/>
      <c r="R18" s="1211"/>
      <c r="S18" s="1212"/>
      <c r="T18" s="147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615"/>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743"/>
      <c r="O20" s="579"/>
      <c r="P20" s="245"/>
      <c r="Q20" s="257"/>
      <c r="R20" s="257"/>
      <c r="S20" s="257"/>
      <c r="T20" s="129"/>
      <c r="U20" s="128"/>
      <c r="V20" s="96"/>
      <c r="W20" s="97"/>
    </row>
    <row r="21" spans="1:23" s="5" customFormat="1" ht="20.100000000000001" customHeight="1" outlineLevel="1">
      <c r="A21" s="17"/>
      <c r="B21" s="354"/>
      <c r="C21" s="355"/>
      <c r="D21" s="43"/>
      <c r="E21" s="43"/>
      <c r="F21" s="65"/>
      <c r="G21" s="359"/>
      <c r="H21" s="359"/>
      <c r="I21" s="359"/>
      <c r="J21" s="359"/>
      <c r="K21" s="100"/>
      <c r="L21" s="92"/>
      <c r="M21" s="127"/>
      <c r="N21" s="743"/>
      <c r="O21" s="579"/>
      <c r="P21" s="245"/>
      <c r="Q21" s="257"/>
      <c r="R21" s="257"/>
      <c r="S21" s="257"/>
      <c r="T21" s="129"/>
      <c r="U21" s="128"/>
      <c r="V21" s="96"/>
      <c r="W21" s="97"/>
    </row>
    <row r="22" spans="1:23" s="5" customFormat="1" ht="20.100000000000001" customHeight="1" outlineLevel="1">
      <c r="A22" s="17"/>
      <c r="B22" s="354"/>
      <c r="C22" s="355"/>
      <c r="D22" s="43"/>
      <c r="E22" s="43"/>
      <c r="F22" s="65"/>
      <c r="G22" s="359"/>
      <c r="H22" s="359"/>
      <c r="I22" s="359"/>
      <c r="J22" s="359"/>
      <c r="K22" s="100"/>
      <c r="L22" s="92"/>
      <c r="M22" s="127"/>
      <c r="N22" s="743"/>
      <c r="O22" s="579"/>
      <c r="P22" s="245"/>
      <c r="Q22" s="257"/>
      <c r="R22" s="257"/>
      <c r="S22" s="257"/>
      <c r="T22" s="129"/>
      <c r="U22" s="128"/>
      <c r="V22" s="96"/>
      <c r="W22" s="97"/>
    </row>
    <row r="23" spans="1:23" s="5" customFormat="1" ht="20.100000000000001" customHeight="1" outlineLevel="1">
      <c r="A23" s="17"/>
      <c r="B23" s="354"/>
      <c r="C23" s="355"/>
      <c r="D23" s="43"/>
      <c r="E23" s="43"/>
      <c r="F23" s="65"/>
      <c r="G23" s="359"/>
      <c r="H23" s="359"/>
      <c r="I23" s="359"/>
      <c r="J23" s="359"/>
      <c r="K23" s="100"/>
      <c r="L23" s="92"/>
      <c r="M23" s="127"/>
      <c r="N23" s="743"/>
      <c r="O23" s="579"/>
      <c r="P23" s="245"/>
      <c r="Q23" s="257"/>
      <c r="R23" s="257"/>
      <c r="S23" s="257"/>
      <c r="T23" s="129"/>
      <c r="U23" s="128"/>
      <c r="V23" s="96"/>
      <c r="W23" s="97"/>
    </row>
    <row r="24" spans="1:23" s="5" customFormat="1" ht="20.100000000000001" customHeight="1" outlineLevel="1">
      <c r="A24" s="17"/>
      <c r="B24" s="354"/>
      <c r="C24" s="355"/>
      <c r="D24" s="43"/>
      <c r="E24" s="43"/>
      <c r="F24" s="65"/>
      <c r="G24" s="359"/>
      <c r="H24" s="359"/>
      <c r="I24" s="359"/>
      <c r="J24" s="801"/>
      <c r="K24" s="100"/>
      <c r="L24" s="92"/>
      <c r="M24" s="127"/>
      <c r="N24" s="743"/>
      <c r="O24" s="579"/>
      <c r="P24" s="245"/>
      <c r="Q24" s="257"/>
      <c r="R24" s="257"/>
      <c r="S24" s="257"/>
      <c r="T24" s="129"/>
      <c r="U24" s="128"/>
      <c r="V24" s="96"/>
      <c r="W24" s="97"/>
    </row>
    <row r="25" spans="1:23" s="5" customFormat="1" ht="20.100000000000001" customHeight="1" outlineLevel="1">
      <c r="A25" s="17"/>
      <c r="B25" s="354"/>
      <c r="C25" s="355"/>
      <c r="D25" s="43"/>
      <c r="E25" s="43"/>
      <c r="F25" s="65"/>
      <c r="G25" s="359"/>
      <c r="H25" s="359"/>
      <c r="I25" s="359"/>
      <c r="J25" s="801"/>
      <c r="K25" s="100"/>
      <c r="L25" s="92"/>
      <c r="M25" s="127"/>
      <c r="N25" s="743"/>
      <c r="O25" s="579"/>
      <c r="P25" s="245"/>
      <c r="Q25" s="257"/>
      <c r="R25" s="257"/>
      <c r="S25" s="257"/>
      <c r="T25" s="129"/>
      <c r="U25" s="128"/>
      <c r="V25" s="96"/>
      <c r="W25" s="97"/>
    </row>
    <row r="26" spans="1:23" s="5" customFormat="1" ht="20.100000000000001" customHeight="1" outlineLevel="1">
      <c r="A26" s="17"/>
      <c r="B26" s="354"/>
      <c r="C26" s="355"/>
      <c r="D26" s="43"/>
      <c r="E26" s="43"/>
      <c r="F26" s="65"/>
      <c r="G26" s="355"/>
      <c r="H26" s="355"/>
      <c r="I26" s="355"/>
      <c r="J26" s="801"/>
      <c r="K26" s="100"/>
      <c r="L26" s="92"/>
      <c r="M26" s="127"/>
      <c r="N26" s="743"/>
      <c r="O26" s="579"/>
      <c r="P26" s="245"/>
      <c r="Q26" s="257"/>
      <c r="R26" s="257"/>
      <c r="S26" s="257"/>
      <c r="T26" s="129"/>
      <c r="U26" s="128"/>
      <c r="V26" s="96"/>
      <c r="W26" s="97"/>
    </row>
    <row r="27" spans="1:23" s="5" customFormat="1" ht="20.100000000000001" customHeight="1" outlineLevel="1">
      <c r="A27" s="17"/>
      <c r="B27" s="354"/>
      <c r="C27" s="355"/>
      <c r="D27" s="43"/>
      <c r="E27" s="43"/>
      <c r="F27" s="65"/>
      <c r="G27" s="359"/>
      <c r="H27" s="802"/>
      <c r="I27" s="802"/>
      <c r="J27" s="801"/>
      <c r="K27" s="100"/>
      <c r="L27" s="92"/>
      <c r="M27" s="127"/>
      <c r="N27" s="743"/>
      <c r="O27" s="579"/>
      <c r="P27" s="245"/>
      <c r="Q27" s="257"/>
      <c r="R27" s="257"/>
      <c r="S27" s="257"/>
      <c r="T27" s="129"/>
      <c r="U27" s="128"/>
      <c r="V27" s="96"/>
      <c r="W27" s="97"/>
    </row>
    <row r="28" spans="1:23" s="5" customFormat="1" ht="20.100000000000001" customHeight="1" outlineLevel="1">
      <c r="A28" s="17"/>
      <c r="B28" s="354"/>
      <c r="C28" s="355"/>
      <c r="D28" s="43"/>
      <c r="E28" s="43"/>
      <c r="F28" s="65"/>
      <c r="G28" s="359"/>
      <c r="H28" s="802"/>
      <c r="I28" s="802"/>
      <c r="J28" s="801"/>
      <c r="K28" s="100"/>
      <c r="L28" s="92"/>
      <c r="M28" s="127"/>
      <c r="N28" s="743"/>
      <c r="O28" s="579"/>
      <c r="P28" s="245"/>
      <c r="Q28" s="257"/>
      <c r="R28" s="257"/>
      <c r="S28" s="257"/>
      <c r="T28" s="129"/>
      <c r="U28" s="128"/>
      <c r="V28" s="96"/>
      <c r="W28" s="97"/>
    </row>
    <row r="29" spans="1:23" s="5" customFormat="1" ht="20.100000000000001" customHeight="1" outlineLevel="1">
      <c r="A29" s="17"/>
      <c r="B29" s="354"/>
      <c r="C29" s="355"/>
      <c r="D29" s="43"/>
      <c r="E29" s="43"/>
      <c r="F29" s="65"/>
      <c r="G29" s="359"/>
      <c r="H29" s="802"/>
      <c r="I29" s="802"/>
      <c r="J29" s="801"/>
      <c r="K29" s="100"/>
      <c r="L29" s="92"/>
      <c r="M29" s="127"/>
      <c r="N29" s="743"/>
      <c r="O29" s="579"/>
      <c r="P29" s="245"/>
      <c r="Q29" s="257"/>
      <c r="R29" s="257"/>
      <c r="S29" s="257"/>
      <c r="T29" s="129"/>
      <c r="U29" s="128"/>
      <c r="V29" s="96"/>
      <c r="W29" s="97"/>
    </row>
    <row r="30" spans="1:23" s="5" customFormat="1" ht="20.100000000000001" customHeight="1" outlineLevel="1">
      <c r="A30" s="17"/>
      <c r="B30" s="354"/>
      <c r="C30" s="355"/>
      <c r="D30" s="43"/>
      <c r="E30" s="43"/>
      <c r="F30" s="65"/>
      <c r="G30" s="359"/>
      <c r="H30" s="802"/>
      <c r="I30" s="802"/>
      <c r="J30" s="801"/>
      <c r="K30" s="100"/>
      <c r="L30" s="92"/>
      <c r="M30" s="127"/>
      <c r="N30" s="743"/>
      <c r="O30" s="579"/>
      <c r="P30" s="245"/>
      <c r="Q30" s="257"/>
      <c r="R30" s="257"/>
      <c r="S30" s="257"/>
      <c r="T30" s="129"/>
      <c r="U30" s="128"/>
      <c r="V30" s="96"/>
      <c r="W30" s="97"/>
    </row>
    <row r="31" spans="1:23" s="5" customFormat="1" ht="20.100000000000001" customHeight="1" outlineLevel="1">
      <c r="A31" s="17"/>
      <c r="B31" s="354"/>
      <c r="C31" s="355"/>
      <c r="D31" s="43"/>
      <c r="E31" s="43"/>
      <c r="F31" s="65"/>
      <c r="G31" s="359"/>
      <c r="H31" s="802"/>
      <c r="I31" s="802"/>
      <c r="J31" s="801"/>
      <c r="K31" s="100"/>
      <c r="L31" s="92"/>
      <c r="M31" s="127"/>
      <c r="N31" s="743"/>
      <c r="O31" s="579"/>
      <c r="P31" s="245"/>
      <c r="Q31" s="257"/>
      <c r="R31" s="257"/>
      <c r="S31" s="257"/>
      <c r="T31" s="129"/>
      <c r="U31" s="128"/>
      <c r="V31" s="96"/>
      <c r="W31" s="97"/>
    </row>
    <row r="32" spans="1:23" s="5" customFormat="1" ht="20.100000000000001" customHeight="1" outlineLevel="1">
      <c r="A32" s="17"/>
      <c r="B32" s="354"/>
      <c r="C32" s="355"/>
      <c r="D32" s="43"/>
      <c r="E32" s="43"/>
      <c r="F32" s="65"/>
      <c r="G32" s="359"/>
      <c r="H32" s="802"/>
      <c r="I32" s="802"/>
      <c r="J32" s="801"/>
      <c r="K32" s="100"/>
      <c r="L32" s="92"/>
      <c r="M32" s="127"/>
      <c r="N32" s="743"/>
      <c r="O32" s="579"/>
      <c r="P32" s="245"/>
      <c r="Q32" s="257"/>
      <c r="R32" s="257"/>
      <c r="S32" s="257"/>
      <c r="T32" s="129"/>
      <c r="U32" s="128"/>
      <c r="V32" s="96"/>
      <c r="W32" s="97"/>
    </row>
    <row r="33" spans="1:23" s="5" customFormat="1" ht="20.100000000000001" customHeight="1" outlineLevel="1">
      <c r="A33" s="17"/>
      <c r="B33" s="354"/>
      <c r="C33" s="355"/>
      <c r="D33" s="43"/>
      <c r="E33" s="43"/>
      <c r="F33" s="65"/>
      <c r="G33" s="359"/>
      <c r="H33" s="802"/>
      <c r="I33" s="802"/>
      <c r="J33" s="801"/>
      <c r="K33" s="100"/>
      <c r="L33" s="92"/>
      <c r="M33" s="127"/>
      <c r="N33" s="743"/>
      <c r="O33" s="579"/>
      <c r="P33" s="245"/>
      <c r="Q33" s="257"/>
      <c r="R33" s="257"/>
      <c r="S33" s="257"/>
      <c r="T33" s="129"/>
      <c r="U33" s="128"/>
      <c r="V33" s="96"/>
      <c r="W33" s="97"/>
    </row>
    <row r="34" spans="1:23" s="5" customFormat="1" ht="20.100000000000001" customHeight="1" outlineLevel="1">
      <c r="A34" s="17"/>
      <c r="B34" s="354"/>
      <c r="C34" s="355"/>
      <c r="D34" s="43"/>
      <c r="E34" s="43"/>
      <c r="F34" s="65"/>
      <c r="G34" s="359"/>
      <c r="H34" s="802"/>
      <c r="I34" s="802"/>
      <c r="J34" s="801"/>
      <c r="K34" s="100"/>
      <c r="L34" s="92"/>
      <c r="M34" s="127"/>
      <c r="N34" s="743"/>
      <c r="O34" s="579"/>
      <c r="P34" s="245"/>
      <c r="Q34" s="257"/>
      <c r="R34" s="257"/>
      <c r="S34" s="257"/>
      <c r="T34" s="129"/>
      <c r="U34" s="128"/>
      <c r="V34" s="96"/>
      <c r="W34" s="97"/>
    </row>
    <row r="35" spans="1:23" s="5" customFormat="1" ht="20.100000000000001" customHeight="1" outlineLevel="1">
      <c r="A35" s="17"/>
      <c r="B35" s="354"/>
      <c r="C35" s="355"/>
      <c r="D35" s="43"/>
      <c r="E35" s="43"/>
      <c r="F35" s="65"/>
      <c r="G35" s="359"/>
      <c r="H35" s="802"/>
      <c r="I35" s="802"/>
      <c r="J35" s="801"/>
      <c r="K35" s="100"/>
      <c r="L35" s="92"/>
      <c r="M35" s="127"/>
      <c r="N35" s="831"/>
      <c r="O35" s="744"/>
      <c r="P35" s="245"/>
      <c r="Q35" s="245"/>
      <c r="R35" s="245"/>
      <c r="S35" s="245"/>
      <c r="T35" s="129"/>
      <c r="U35" s="128"/>
      <c r="V35" s="96"/>
      <c r="W35" s="97"/>
    </row>
    <row r="36" spans="1:23" s="5" customFormat="1" ht="20.100000000000001" customHeight="1" outlineLevel="1">
      <c r="A36" s="17"/>
      <c r="B36" s="354"/>
      <c r="C36" s="355"/>
      <c r="D36" s="43"/>
      <c r="E36" s="43"/>
      <c r="F36" s="65"/>
      <c r="G36" s="359"/>
      <c r="H36" s="802"/>
      <c r="I36" s="802"/>
      <c r="J36" s="801"/>
      <c r="K36" s="100"/>
      <c r="L36" s="92"/>
      <c r="M36" s="127"/>
      <c r="N36" s="831"/>
      <c r="O36" s="744"/>
      <c r="P36" s="245"/>
      <c r="Q36" s="245"/>
      <c r="R36" s="245"/>
      <c r="S36" s="245"/>
      <c r="T36" s="129"/>
      <c r="U36" s="128"/>
      <c r="V36" s="96"/>
      <c r="W36" s="97"/>
    </row>
    <row r="37" spans="1:23" s="5" customFormat="1" ht="20.100000000000001" customHeight="1" outlineLevel="1">
      <c r="A37" s="17"/>
      <c r="B37" s="354"/>
      <c r="C37" s="355"/>
      <c r="D37" s="43"/>
      <c r="E37" s="43"/>
      <c r="F37" s="65"/>
      <c r="G37" s="359"/>
      <c r="H37" s="802"/>
      <c r="I37" s="802"/>
      <c r="J37" s="801"/>
      <c r="K37" s="100"/>
      <c r="L37" s="92"/>
      <c r="M37" s="127"/>
      <c r="N37" s="831"/>
      <c r="O37" s="744"/>
      <c r="P37" s="245"/>
      <c r="Q37" s="245"/>
      <c r="R37" s="245"/>
      <c r="S37" s="245"/>
      <c r="T37" s="129"/>
      <c r="U37" s="128"/>
      <c r="V37" s="96"/>
      <c r="W37" s="97"/>
    </row>
    <row r="38" spans="1:23" s="5" customFormat="1" ht="20.100000000000001" customHeight="1" outlineLevel="1">
      <c r="A38" s="17"/>
      <c r="B38" s="354"/>
      <c r="C38" s="355"/>
      <c r="D38" s="43"/>
      <c r="E38" s="43"/>
      <c r="F38" s="65"/>
      <c r="G38" s="359"/>
      <c r="H38" s="802"/>
      <c r="I38" s="802"/>
      <c r="J38" s="801"/>
      <c r="K38" s="100"/>
      <c r="L38" s="92"/>
      <c r="M38" s="127"/>
      <c r="N38" s="831"/>
      <c r="O38" s="744"/>
      <c r="P38" s="245"/>
      <c r="Q38" s="245"/>
      <c r="R38" s="245"/>
      <c r="S38" s="245"/>
      <c r="T38" s="129"/>
      <c r="U38" s="128"/>
      <c r="V38" s="96"/>
      <c r="W38" s="97"/>
    </row>
    <row r="39" spans="1:23" s="5" customFormat="1" ht="20.100000000000001" customHeight="1" outlineLevel="1">
      <c r="A39" s="17"/>
      <c r="B39" s="354"/>
      <c r="C39" s="355"/>
      <c r="D39" s="43"/>
      <c r="E39" s="43"/>
      <c r="F39" s="65"/>
      <c r="G39" s="359"/>
      <c r="H39" s="802"/>
      <c r="I39" s="802"/>
      <c r="J39" s="801"/>
      <c r="K39" s="100"/>
      <c r="L39" s="92"/>
      <c r="M39" s="127"/>
      <c r="N39" s="831"/>
      <c r="O39" s="744"/>
      <c r="P39" s="245"/>
      <c r="Q39" s="245"/>
      <c r="R39" s="245"/>
      <c r="S39" s="245"/>
      <c r="T39" s="129"/>
      <c r="U39" s="128"/>
      <c r="V39" s="96"/>
      <c r="W39" s="97"/>
    </row>
    <row r="40" spans="1:23" s="5" customFormat="1" ht="20.100000000000001" customHeight="1" outlineLevel="1">
      <c r="A40" s="17"/>
      <c r="B40" s="354"/>
      <c r="C40" s="355"/>
      <c r="D40" s="43"/>
      <c r="E40" s="43"/>
      <c r="F40" s="65"/>
      <c r="G40" s="359"/>
      <c r="H40" s="802"/>
      <c r="I40" s="802"/>
      <c r="J40" s="801"/>
      <c r="K40" s="100"/>
      <c r="L40" s="92"/>
      <c r="M40" s="127"/>
      <c r="N40" s="831"/>
      <c r="O40" s="744"/>
      <c r="P40" s="245"/>
      <c r="Q40" s="245"/>
      <c r="R40" s="245"/>
      <c r="S40" s="245"/>
      <c r="T40" s="129"/>
      <c r="U40" s="128"/>
      <c r="V40" s="96"/>
      <c r="W40" s="97"/>
    </row>
    <row r="41" spans="1:23" s="5" customFormat="1" ht="20.100000000000001" customHeight="1" outlineLevel="1">
      <c r="A41" s="17"/>
      <c r="B41" s="354"/>
      <c r="C41" s="355"/>
      <c r="D41" s="43"/>
      <c r="E41" s="43"/>
      <c r="F41" s="65"/>
      <c r="G41" s="359"/>
      <c r="H41" s="802"/>
      <c r="I41" s="802"/>
      <c r="J41" s="801"/>
      <c r="K41" s="100"/>
      <c r="L41" s="92"/>
      <c r="M41" s="127"/>
      <c r="N41" s="831"/>
      <c r="O41" s="744"/>
      <c r="P41" s="245"/>
      <c r="Q41" s="245"/>
      <c r="R41" s="245"/>
      <c r="S41" s="245"/>
      <c r="T41" s="129"/>
      <c r="U41" s="128"/>
      <c r="V41" s="96"/>
      <c r="W41" s="97"/>
    </row>
    <row r="42" spans="1:23" s="5" customFormat="1" ht="20.100000000000001" customHeight="1" outlineLevel="1">
      <c r="A42" s="17"/>
      <c r="B42" s="354"/>
      <c r="C42" s="355"/>
      <c r="D42" s="43"/>
      <c r="E42" s="43"/>
      <c r="F42" s="65"/>
      <c r="G42" s="359"/>
      <c r="H42" s="802"/>
      <c r="I42" s="802"/>
      <c r="J42" s="801"/>
      <c r="K42" s="100"/>
      <c r="L42" s="92"/>
      <c r="M42" s="127"/>
      <c r="N42" s="831"/>
      <c r="O42" s="744"/>
      <c r="P42" s="245"/>
      <c r="Q42" s="245"/>
      <c r="R42" s="245"/>
      <c r="S42" s="245"/>
      <c r="T42" s="129"/>
      <c r="U42" s="128"/>
      <c r="V42" s="96"/>
      <c r="W42" s="97"/>
    </row>
    <row r="43" spans="1:23" s="5" customFormat="1" ht="20.100000000000001" customHeight="1" outlineLevel="1">
      <c r="A43" s="17"/>
      <c r="B43" s="354"/>
      <c r="C43" s="355"/>
      <c r="D43" s="43"/>
      <c r="E43" s="43"/>
      <c r="F43" s="65"/>
      <c r="G43" s="359"/>
      <c r="H43" s="802"/>
      <c r="I43" s="802"/>
      <c r="J43" s="801"/>
      <c r="K43" s="100"/>
      <c r="L43" s="92"/>
      <c r="M43" s="127"/>
      <c r="N43" s="831"/>
      <c r="O43" s="744"/>
      <c r="P43" s="245"/>
      <c r="Q43" s="245"/>
      <c r="R43" s="245"/>
      <c r="S43" s="245"/>
      <c r="T43" s="129"/>
      <c r="U43" s="128"/>
      <c r="V43" s="96"/>
      <c r="W43" s="97"/>
    </row>
    <row r="44" spans="1:23" s="5" customFormat="1" ht="20.100000000000001" customHeight="1" outlineLevel="1">
      <c r="A44" s="17"/>
      <c r="B44" s="354"/>
      <c r="C44" s="355"/>
      <c r="D44" s="43"/>
      <c r="E44" s="43"/>
      <c r="F44" s="65"/>
      <c r="G44" s="359"/>
      <c r="H44" s="802"/>
      <c r="I44" s="802"/>
      <c r="J44" s="801"/>
      <c r="K44" s="100"/>
      <c r="L44" s="92"/>
      <c r="M44" s="127"/>
      <c r="N44" s="831"/>
      <c r="O44" s="744"/>
      <c r="P44" s="245"/>
      <c r="Q44" s="245"/>
      <c r="R44" s="245"/>
      <c r="S44" s="245"/>
      <c r="T44" s="129"/>
      <c r="U44" s="128"/>
      <c r="V44" s="96"/>
      <c r="W44" s="97"/>
    </row>
    <row r="45" spans="1:23" s="5" customFormat="1" ht="20.100000000000001" customHeight="1" outlineLevel="1">
      <c r="A45" s="17"/>
      <c r="B45" s="354"/>
      <c r="C45" s="355"/>
      <c r="D45" s="43"/>
      <c r="E45" s="43"/>
      <c r="F45" s="65"/>
      <c r="G45" s="359"/>
      <c r="H45" s="802"/>
      <c r="I45" s="802"/>
      <c r="J45" s="801"/>
      <c r="K45" s="100"/>
      <c r="L45" s="92"/>
      <c r="M45" s="127"/>
      <c r="N45" s="831"/>
      <c r="O45" s="744"/>
      <c r="P45" s="245"/>
      <c r="Q45" s="245"/>
      <c r="R45" s="245"/>
      <c r="S45" s="245"/>
      <c r="T45" s="129"/>
      <c r="U45" s="128"/>
      <c r="V45" s="96"/>
      <c r="W45" s="97"/>
    </row>
    <row r="46" spans="1:23" s="5" customFormat="1" ht="20.100000000000001" customHeight="1" outlineLevel="1">
      <c r="A46" s="17"/>
      <c r="B46" s="354"/>
      <c r="C46" s="355"/>
      <c r="D46" s="43"/>
      <c r="E46" s="43"/>
      <c r="F46" s="65"/>
      <c r="G46" s="359"/>
      <c r="H46" s="802"/>
      <c r="I46" s="802"/>
      <c r="J46" s="801"/>
      <c r="K46" s="100"/>
      <c r="L46" s="92"/>
      <c r="M46" s="127"/>
      <c r="N46" s="831"/>
      <c r="O46" s="744"/>
      <c r="P46" s="245"/>
      <c r="Q46" s="245"/>
      <c r="R46" s="245"/>
      <c r="S46" s="245"/>
      <c r="T46" s="129"/>
      <c r="U46" s="128"/>
      <c r="V46" s="96"/>
      <c r="W46" s="97"/>
    </row>
    <row r="47" spans="1:23" s="5" customFormat="1" ht="20.100000000000001" customHeight="1" outlineLevel="1">
      <c r="A47" s="17"/>
      <c r="B47" s="354"/>
      <c r="C47" s="355"/>
      <c r="D47" s="43"/>
      <c r="E47" s="43"/>
      <c r="F47" s="65"/>
      <c r="G47" s="359"/>
      <c r="H47" s="802"/>
      <c r="I47" s="802"/>
      <c r="J47" s="801"/>
      <c r="K47" s="100"/>
      <c r="L47" s="92"/>
      <c r="M47" s="127"/>
      <c r="N47" s="831"/>
      <c r="O47" s="744"/>
      <c r="P47" s="245"/>
      <c r="Q47" s="245"/>
      <c r="R47" s="245"/>
      <c r="S47" s="245"/>
      <c r="T47" s="129"/>
      <c r="U47" s="128"/>
      <c r="V47" s="96"/>
      <c r="W47" s="97"/>
    </row>
    <row r="48" spans="1:23" s="5" customFormat="1" ht="20.100000000000001" customHeight="1" outlineLevel="1">
      <c r="A48" s="17"/>
      <c r="B48" s="354"/>
      <c r="C48" s="355"/>
      <c r="D48" s="43"/>
      <c r="E48" s="43"/>
      <c r="F48" s="65"/>
      <c r="G48" s="359"/>
      <c r="H48" s="802"/>
      <c r="I48" s="802"/>
      <c r="J48" s="801"/>
      <c r="K48" s="100"/>
      <c r="L48" s="92"/>
      <c r="M48" s="127"/>
      <c r="N48" s="831"/>
      <c r="O48" s="744"/>
      <c r="P48" s="245"/>
      <c r="Q48" s="245"/>
      <c r="R48" s="245"/>
      <c r="S48" s="245"/>
      <c r="T48" s="129"/>
      <c r="U48" s="128"/>
      <c r="V48" s="96"/>
      <c r="W48" s="97"/>
    </row>
    <row r="49" spans="1:61" s="5" customFormat="1" ht="20.100000000000001" customHeight="1" outlineLevel="2">
      <c r="A49" s="17"/>
      <c r="B49" s="354"/>
      <c r="C49" s="355"/>
      <c r="D49" s="43"/>
      <c r="E49" s="43"/>
      <c r="F49" s="65"/>
      <c r="G49" s="359"/>
      <c r="H49" s="802"/>
      <c r="I49" s="802"/>
      <c r="J49" s="801"/>
      <c r="K49" s="100"/>
      <c r="L49" s="92"/>
      <c r="M49" s="127"/>
      <c r="N49" s="831"/>
      <c r="O49" s="744"/>
      <c r="P49" s="245"/>
      <c r="Q49" s="245"/>
      <c r="R49" s="245"/>
      <c r="S49" s="245"/>
      <c r="T49" s="129"/>
      <c r="U49" s="128"/>
      <c r="V49" s="96"/>
      <c r="W49" s="97"/>
      <c r="BI49" s="618"/>
    </row>
    <row r="50" spans="1:61" s="5" customFormat="1" ht="20.100000000000001" customHeight="1" outlineLevel="2">
      <c r="A50" s="17"/>
      <c r="B50" s="354"/>
      <c r="C50" s="355"/>
      <c r="D50" s="43"/>
      <c r="E50" s="43"/>
      <c r="F50" s="65"/>
      <c r="G50" s="359"/>
      <c r="H50" s="802"/>
      <c r="I50" s="802"/>
      <c r="J50" s="801"/>
      <c r="K50" s="100"/>
      <c r="L50" s="92"/>
      <c r="M50" s="127"/>
      <c r="N50" s="831"/>
      <c r="O50" s="744"/>
      <c r="P50" s="245"/>
      <c r="Q50" s="245"/>
      <c r="R50" s="245"/>
      <c r="S50" s="245"/>
      <c r="T50" s="129"/>
      <c r="U50" s="128"/>
      <c r="V50" s="96"/>
      <c r="W50" s="97"/>
      <c r="BI50" s="618"/>
    </row>
    <row r="51" spans="1:61" s="5" customFormat="1" ht="20.100000000000001" customHeight="1" outlineLevel="2">
      <c r="A51" s="17"/>
      <c r="B51" s="354"/>
      <c r="C51" s="355"/>
      <c r="D51" s="43"/>
      <c r="E51" s="43"/>
      <c r="F51" s="65"/>
      <c r="G51" s="359"/>
      <c r="H51" s="802"/>
      <c r="I51" s="802"/>
      <c r="J51" s="801"/>
      <c r="K51" s="100"/>
      <c r="L51" s="92"/>
      <c r="M51" s="127"/>
      <c r="N51" s="831"/>
      <c r="O51" s="744"/>
      <c r="P51" s="245"/>
      <c r="Q51" s="245"/>
      <c r="R51" s="245"/>
      <c r="S51" s="245"/>
      <c r="T51" s="129"/>
      <c r="U51" s="128"/>
      <c r="V51" s="96"/>
      <c r="W51" s="97"/>
      <c r="BI51" s="618"/>
    </row>
    <row r="52" spans="1:61" s="5" customFormat="1" ht="20.100000000000001" customHeight="1" outlineLevel="2">
      <c r="A52" s="17"/>
      <c r="B52" s="354"/>
      <c r="C52" s="355"/>
      <c r="D52" s="43"/>
      <c r="E52" s="43"/>
      <c r="F52" s="65"/>
      <c r="G52" s="359"/>
      <c r="H52" s="802"/>
      <c r="I52" s="802"/>
      <c r="J52" s="801"/>
      <c r="K52" s="100"/>
      <c r="L52" s="92"/>
      <c r="M52" s="127"/>
      <c r="N52" s="831"/>
      <c r="O52" s="744"/>
      <c r="P52" s="245"/>
      <c r="Q52" s="245"/>
      <c r="R52" s="245"/>
      <c r="S52" s="245"/>
      <c r="T52" s="129"/>
      <c r="U52" s="128"/>
      <c r="V52" s="96"/>
      <c r="W52" s="97"/>
      <c r="BI52" s="109"/>
    </row>
    <row r="53" spans="1:61" s="5" customFormat="1" ht="20.100000000000001" customHeight="1" outlineLevel="2">
      <c r="A53" s="17"/>
      <c r="B53" s="354"/>
      <c r="C53" s="355"/>
      <c r="D53" s="43"/>
      <c r="E53" s="43"/>
      <c r="F53" s="65"/>
      <c r="G53" s="359"/>
      <c r="H53" s="802"/>
      <c r="I53" s="802"/>
      <c r="J53" s="801"/>
      <c r="K53" s="100"/>
      <c r="L53" s="92"/>
      <c r="M53" s="127"/>
      <c r="N53" s="831"/>
      <c r="O53" s="744"/>
      <c r="P53" s="245"/>
      <c r="Q53" s="245"/>
      <c r="R53" s="245"/>
      <c r="S53" s="245"/>
      <c r="T53" s="129"/>
      <c r="U53" s="128"/>
      <c r="V53" s="96"/>
      <c r="W53" s="97"/>
      <c r="BI53" s="109"/>
    </row>
    <row r="54" spans="1:61" s="5" customFormat="1" ht="20.100000000000001" customHeight="1" outlineLevel="2">
      <c r="A54" s="17"/>
      <c r="B54" s="354"/>
      <c r="C54" s="355"/>
      <c r="D54" s="43"/>
      <c r="E54" s="43"/>
      <c r="F54" s="65"/>
      <c r="G54" s="359"/>
      <c r="H54" s="802"/>
      <c r="I54" s="802"/>
      <c r="J54" s="801"/>
      <c r="K54" s="100"/>
      <c r="L54" s="92"/>
      <c r="M54" s="127"/>
      <c r="N54" s="831"/>
      <c r="O54" s="744"/>
      <c r="P54" s="245"/>
      <c r="Q54" s="245"/>
      <c r="R54" s="245"/>
      <c r="S54" s="245"/>
      <c r="T54" s="129"/>
      <c r="U54" s="128"/>
      <c r="V54" s="96"/>
      <c r="W54" s="97"/>
      <c r="BI54" s="109"/>
    </row>
    <row r="55" spans="1:61" s="5" customFormat="1" ht="20.100000000000001" customHeight="1" outlineLevel="2">
      <c r="A55" s="17"/>
      <c r="B55" s="354"/>
      <c r="C55" s="355"/>
      <c r="D55" s="43"/>
      <c r="E55" s="43"/>
      <c r="F55" s="65"/>
      <c r="G55" s="359"/>
      <c r="H55" s="802"/>
      <c r="I55" s="802"/>
      <c r="J55" s="801"/>
      <c r="K55" s="100"/>
      <c r="L55" s="92"/>
      <c r="M55" s="127"/>
      <c r="N55" s="831"/>
      <c r="O55" s="744"/>
      <c r="P55" s="245"/>
      <c r="Q55" s="245"/>
      <c r="R55" s="245"/>
      <c r="S55" s="245"/>
      <c r="T55" s="129"/>
      <c r="U55" s="128"/>
      <c r="V55" s="96"/>
      <c r="W55" s="97"/>
      <c r="BI55" s="109"/>
    </row>
    <row r="56" spans="1:61" s="5" customFormat="1" ht="20.100000000000001" customHeight="1" outlineLevel="2">
      <c r="A56" s="17"/>
      <c r="B56" s="354"/>
      <c r="C56" s="355"/>
      <c r="D56" s="43"/>
      <c r="E56" s="43"/>
      <c r="F56" s="65"/>
      <c r="G56" s="359"/>
      <c r="H56" s="802"/>
      <c r="I56" s="802"/>
      <c r="J56" s="801"/>
      <c r="K56" s="100"/>
      <c r="L56" s="92"/>
      <c r="M56" s="127"/>
      <c r="N56" s="831"/>
      <c r="O56" s="744"/>
      <c r="P56" s="245"/>
      <c r="Q56" s="245"/>
      <c r="R56" s="245"/>
      <c r="S56" s="245"/>
      <c r="T56" s="129"/>
      <c r="U56" s="128"/>
      <c r="V56" s="96"/>
      <c r="W56" s="97"/>
      <c r="BI56" s="109"/>
    </row>
    <row r="57" spans="1:61" s="5" customFormat="1" ht="20.100000000000001" customHeight="1" outlineLevel="2">
      <c r="A57" s="17"/>
      <c r="B57" s="354"/>
      <c r="C57" s="355"/>
      <c r="D57" s="43"/>
      <c r="E57" s="43"/>
      <c r="F57" s="65"/>
      <c r="G57" s="359"/>
      <c r="H57" s="802"/>
      <c r="I57" s="802"/>
      <c r="J57" s="801"/>
      <c r="K57" s="100"/>
      <c r="L57" s="92"/>
      <c r="M57" s="127"/>
      <c r="N57" s="831"/>
      <c r="O57" s="744"/>
      <c r="P57" s="245"/>
      <c r="Q57" s="245"/>
      <c r="R57" s="245"/>
      <c r="S57" s="245"/>
      <c r="T57" s="129"/>
      <c r="U57" s="128"/>
      <c r="V57" s="96"/>
      <c r="W57" s="97"/>
      <c r="BI57" s="109"/>
    </row>
    <row r="58" spans="1:61" s="5" customFormat="1" ht="20.100000000000001" customHeight="1" outlineLevel="2">
      <c r="A58" s="17"/>
      <c r="B58" s="354"/>
      <c r="C58" s="355"/>
      <c r="D58" s="43"/>
      <c r="E58" s="43"/>
      <c r="F58" s="65"/>
      <c r="G58" s="359"/>
      <c r="H58" s="802"/>
      <c r="I58" s="802"/>
      <c r="J58" s="801"/>
      <c r="K58" s="100"/>
      <c r="L58" s="92"/>
      <c r="M58" s="127"/>
      <c r="N58" s="831"/>
      <c r="O58" s="744"/>
      <c r="P58" s="245"/>
      <c r="Q58" s="245"/>
      <c r="R58" s="245"/>
      <c r="S58" s="245"/>
      <c r="T58" s="129"/>
      <c r="U58" s="128"/>
      <c r="V58" s="96"/>
      <c r="W58" s="97"/>
      <c r="BI58" s="109"/>
    </row>
    <row r="59" spans="1:61" s="5" customFormat="1" ht="20.100000000000001" customHeight="1" outlineLevel="2">
      <c r="A59" s="17"/>
      <c r="B59" s="354"/>
      <c r="C59" s="355"/>
      <c r="D59" s="43"/>
      <c r="E59" s="43"/>
      <c r="F59" s="65"/>
      <c r="G59" s="359"/>
      <c r="H59" s="802"/>
      <c r="I59" s="802"/>
      <c r="J59" s="801"/>
      <c r="K59" s="100"/>
      <c r="L59" s="92"/>
      <c r="M59" s="127"/>
      <c r="N59" s="831"/>
      <c r="O59" s="744"/>
      <c r="P59" s="245"/>
      <c r="Q59" s="245"/>
      <c r="R59" s="245"/>
      <c r="S59" s="245"/>
      <c r="T59" s="129"/>
      <c r="U59" s="128"/>
      <c r="V59" s="96"/>
      <c r="W59" s="97"/>
      <c r="BI59" s="109"/>
    </row>
    <row r="60" spans="1:61" s="5" customFormat="1" ht="20.100000000000001" customHeight="1" outlineLevel="2">
      <c r="A60" s="17"/>
      <c r="B60" s="354"/>
      <c r="C60" s="355"/>
      <c r="D60" s="43"/>
      <c r="E60" s="43"/>
      <c r="F60" s="65"/>
      <c r="G60" s="359"/>
      <c r="H60" s="802"/>
      <c r="I60" s="802"/>
      <c r="J60" s="801"/>
      <c r="K60" s="100"/>
      <c r="L60" s="92"/>
      <c r="M60" s="127"/>
      <c r="N60" s="831"/>
      <c r="O60" s="744"/>
      <c r="P60" s="245"/>
      <c r="Q60" s="245"/>
      <c r="R60" s="245"/>
      <c r="S60" s="245"/>
      <c r="T60" s="129"/>
      <c r="U60" s="128"/>
      <c r="V60" s="96"/>
      <c r="W60" s="97"/>
      <c r="BI60" s="109"/>
    </row>
    <row r="61" spans="1:61" s="5" customFormat="1" ht="20.100000000000001" customHeight="1" outlineLevel="2">
      <c r="A61" s="17"/>
      <c r="B61" s="354"/>
      <c r="C61" s="355"/>
      <c r="D61" s="43"/>
      <c r="E61" s="43"/>
      <c r="F61" s="65"/>
      <c r="G61" s="359"/>
      <c r="H61" s="802"/>
      <c r="I61" s="802"/>
      <c r="J61" s="801"/>
      <c r="K61" s="100"/>
      <c r="L61" s="92"/>
      <c r="M61" s="127"/>
      <c r="N61" s="831"/>
      <c r="O61" s="744"/>
      <c r="P61" s="245"/>
      <c r="Q61" s="245"/>
      <c r="R61" s="245"/>
      <c r="S61" s="245"/>
      <c r="T61" s="129"/>
      <c r="U61" s="128"/>
      <c r="V61" s="96"/>
      <c r="W61" s="97"/>
      <c r="BI61" s="109"/>
    </row>
    <row r="62" spans="1:61" s="5" customFormat="1" ht="20.100000000000001" customHeight="1" outlineLevel="2">
      <c r="A62" s="17"/>
      <c r="B62" s="354"/>
      <c r="C62" s="355"/>
      <c r="D62" s="43"/>
      <c r="E62" s="43"/>
      <c r="F62" s="65"/>
      <c r="G62" s="359"/>
      <c r="H62" s="802"/>
      <c r="I62" s="802"/>
      <c r="J62" s="801"/>
      <c r="K62" s="100"/>
      <c r="L62" s="92"/>
      <c r="M62" s="127"/>
      <c r="N62" s="831"/>
      <c r="O62" s="744"/>
      <c r="P62" s="245"/>
      <c r="Q62" s="245"/>
      <c r="R62" s="245"/>
      <c r="S62" s="245"/>
      <c r="T62" s="129"/>
      <c r="U62" s="128"/>
      <c r="V62" s="96"/>
      <c r="W62" s="97"/>
      <c r="BI62" s="109"/>
    </row>
    <row r="63" spans="1:61" s="5" customFormat="1" ht="20.100000000000001" customHeight="1" outlineLevel="2">
      <c r="A63" s="17"/>
      <c r="B63" s="354"/>
      <c r="C63" s="355"/>
      <c r="D63" s="43"/>
      <c r="E63" s="43"/>
      <c r="F63" s="65"/>
      <c r="G63" s="359"/>
      <c r="H63" s="802"/>
      <c r="I63" s="802"/>
      <c r="J63" s="801"/>
      <c r="K63" s="100"/>
      <c r="L63" s="92"/>
      <c r="M63" s="127"/>
      <c r="N63" s="831"/>
      <c r="O63" s="744"/>
      <c r="P63" s="245"/>
      <c r="Q63" s="245"/>
      <c r="R63" s="245"/>
      <c r="S63" s="245"/>
      <c r="T63" s="129"/>
      <c r="U63" s="128"/>
      <c r="V63" s="96"/>
      <c r="W63" s="97"/>
      <c r="BI63" s="109"/>
    </row>
    <row r="64" spans="1:61" s="5" customFormat="1" ht="20.100000000000001" customHeight="1" outlineLevel="2">
      <c r="A64" s="17"/>
      <c r="B64" s="354"/>
      <c r="C64" s="355"/>
      <c r="D64" s="43"/>
      <c r="E64" s="43"/>
      <c r="F64" s="65"/>
      <c r="G64" s="359"/>
      <c r="H64" s="802"/>
      <c r="I64" s="802"/>
      <c r="J64" s="801"/>
      <c r="K64" s="100"/>
      <c r="L64" s="92"/>
      <c r="M64" s="127"/>
      <c r="N64" s="831"/>
      <c r="O64" s="744"/>
      <c r="P64" s="245"/>
      <c r="Q64" s="245"/>
      <c r="R64" s="245"/>
      <c r="S64" s="245"/>
      <c r="T64" s="129"/>
      <c r="U64" s="128"/>
      <c r="V64" s="96"/>
      <c r="W64" s="97"/>
      <c r="BI64" s="109"/>
    </row>
    <row r="65" spans="1:61" s="5" customFormat="1" ht="20.100000000000001" customHeight="1" outlineLevel="2">
      <c r="A65" s="17"/>
      <c r="B65" s="354"/>
      <c r="C65" s="355"/>
      <c r="D65" s="43"/>
      <c r="E65" s="43"/>
      <c r="F65" s="65"/>
      <c r="G65" s="359"/>
      <c r="H65" s="802"/>
      <c r="I65" s="802"/>
      <c r="J65" s="801"/>
      <c r="K65" s="100"/>
      <c r="L65" s="92"/>
      <c r="M65" s="127"/>
      <c r="N65" s="831"/>
      <c r="O65" s="744"/>
      <c r="P65" s="245"/>
      <c r="Q65" s="245"/>
      <c r="R65" s="245"/>
      <c r="S65" s="245"/>
      <c r="T65" s="129"/>
      <c r="U65" s="128"/>
      <c r="V65" s="96"/>
      <c r="W65" s="97"/>
      <c r="BI65" s="109"/>
    </row>
    <row r="66" spans="1:61" s="5" customFormat="1" ht="20.100000000000001" customHeight="1" outlineLevel="2">
      <c r="A66" s="17"/>
      <c r="B66" s="354"/>
      <c r="C66" s="355"/>
      <c r="D66" s="43"/>
      <c r="E66" s="43"/>
      <c r="F66" s="65"/>
      <c r="G66" s="359"/>
      <c r="H66" s="802"/>
      <c r="I66" s="802"/>
      <c r="J66" s="801"/>
      <c r="K66" s="100"/>
      <c r="L66" s="92"/>
      <c r="M66" s="127"/>
      <c r="N66" s="831"/>
      <c r="O66" s="744"/>
      <c r="P66" s="245"/>
      <c r="Q66" s="245"/>
      <c r="R66" s="245"/>
      <c r="S66" s="245"/>
      <c r="T66" s="129"/>
      <c r="U66" s="128"/>
      <c r="V66" s="96"/>
      <c r="W66" s="97"/>
      <c r="BI66" s="109"/>
    </row>
    <row r="67" spans="1:61" s="5" customFormat="1" ht="20.100000000000001" customHeight="1" outlineLevel="2">
      <c r="A67" s="17"/>
      <c r="B67" s="354"/>
      <c r="C67" s="355"/>
      <c r="D67" s="43"/>
      <c r="E67" s="43"/>
      <c r="F67" s="65"/>
      <c r="G67" s="359"/>
      <c r="H67" s="802"/>
      <c r="I67" s="802"/>
      <c r="J67" s="801"/>
      <c r="K67" s="100"/>
      <c r="L67" s="92"/>
      <c r="M67" s="127"/>
      <c r="N67" s="831"/>
      <c r="O67" s="744"/>
      <c r="P67" s="245"/>
      <c r="Q67" s="245"/>
      <c r="R67" s="245"/>
      <c r="S67" s="245"/>
      <c r="T67" s="129"/>
      <c r="U67" s="128"/>
      <c r="V67" s="96"/>
      <c r="W67" s="97"/>
      <c r="BI67" s="109"/>
    </row>
    <row r="68" spans="1:61" s="5" customFormat="1" ht="20.100000000000001" customHeight="1" outlineLevel="2">
      <c r="A68" s="17"/>
      <c r="B68" s="354"/>
      <c r="C68" s="355"/>
      <c r="D68" s="43"/>
      <c r="E68" s="43"/>
      <c r="F68" s="65"/>
      <c r="G68" s="359"/>
      <c r="H68" s="802"/>
      <c r="I68" s="802"/>
      <c r="J68" s="801"/>
      <c r="K68" s="100"/>
      <c r="L68" s="92"/>
      <c r="M68" s="127"/>
      <c r="N68" s="831"/>
      <c r="O68" s="744"/>
      <c r="P68" s="245"/>
      <c r="Q68" s="245"/>
      <c r="R68" s="245"/>
      <c r="S68" s="245"/>
      <c r="T68" s="129"/>
      <c r="U68" s="128"/>
      <c r="V68" s="96"/>
      <c r="W68" s="97"/>
      <c r="BI68" s="109"/>
    </row>
    <row r="69" spans="1:61" s="5" customFormat="1" ht="20.100000000000001" customHeight="1" outlineLevel="2">
      <c r="A69" s="17"/>
      <c r="B69" s="354"/>
      <c r="C69" s="355"/>
      <c r="D69" s="43"/>
      <c r="E69" s="43"/>
      <c r="F69" s="65"/>
      <c r="G69" s="359"/>
      <c r="H69" s="802"/>
      <c r="I69" s="802"/>
      <c r="J69" s="801"/>
      <c r="K69" s="100"/>
      <c r="L69" s="92"/>
      <c r="M69" s="127"/>
      <c r="N69" s="831"/>
      <c r="O69" s="744"/>
      <c r="P69" s="245"/>
      <c r="Q69" s="245"/>
      <c r="R69" s="245"/>
      <c r="S69" s="245"/>
      <c r="T69" s="129"/>
      <c r="U69" s="128"/>
      <c r="V69" s="96"/>
      <c r="W69" s="97"/>
      <c r="BI69" s="109"/>
    </row>
    <row r="70" spans="1:61" s="5" customFormat="1" ht="20.100000000000001" customHeight="1" outlineLevel="2">
      <c r="A70" s="17"/>
      <c r="B70" s="354"/>
      <c r="C70" s="355"/>
      <c r="D70" s="43"/>
      <c r="E70" s="43"/>
      <c r="F70" s="65"/>
      <c r="G70" s="359"/>
      <c r="H70" s="802"/>
      <c r="I70" s="802"/>
      <c r="J70" s="801"/>
      <c r="K70" s="100"/>
      <c r="L70" s="92"/>
      <c r="M70" s="127"/>
      <c r="N70" s="831"/>
      <c r="O70" s="744"/>
      <c r="P70" s="245"/>
      <c r="Q70" s="245"/>
      <c r="R70" s="245"/>
      <c r="S70" s="245"/>
      <c r="T70" s="129"/>
      <c r="U70" s="128"/>
      <c r="V70" s="96"/>
      <c r="W70" s="97"/>
      <c r="BI70" s="109"/>
    </row>
    <row r="71" spans="1:61" s="5" customFormat="1" ht="20.100000000000001" customHeight="1" outlineLevel="2">
      <c r="A71" s="17"/>
      <c r="B71" s="354"/>
      <c r="C71" s="355"/>
      <c r="D71" s="43"/>
      <c r="E71" s="43"/>
      <c r="F71" s="65"/>
      <c r="G71" s="359"/>
      <c r="H71" s="802"/>
      <c r="I71" s="802"/>
      <c r="J71" s="801"/>
      <c r="K71" s="100"/>
      <c r="L71" s="92"/>
      <c r="M71" s="127"/>
      <c r="N71" s="831"/>
      <c r="O71" s="744"/>
      <c r="P71" s="245"/>
      <c r="Q71" s="245"/>
      <c r="R71" s="245"/>
      <c r="S71" s="245"/>
      <c r="T71" s="129"/>
      <c r="U71" s="128"/>
      <c r="V71" s="96"/>
      <c r="W71" s="97"/>
      <c r="BI71" s="109"/>
    </row>
    <row r="72" spans="1:61" s="5" customFormat="1" ht="20.100000000000001" customHeight="1" outlineLevel="2">
      <c r="A72" s="17"/>
      <c r="B72" s="354"/>
      <c r="C72" s="355"/>
      <c r="D72" s="43"/>
      <c r="E72" s="43"/>
      <c r="F72" s="65"/>
      <c r="G72" s="359"/>
      <c r="H72" s="802"/>
      <c r="I72" s="802"/>
      <c r="J72" s="801"/>
      <c r="K72" s="100"/>
      <c r="L72" s="92"/>
      <c r="M72" s="127"/>
      <c r="N72" s="831"/>
      <c r="O72" s="744"/>
      <c r="P72" s="245"/>
      <c r="Q72" s="245"/>
      <c r="R72" s="245"/>
      <c r="S72" s="245"/>
      <c r="T72" s="129"/>
      <c r="U72" s="128"/>
      <c r="V72" s="96"/>
      <c r="W72" s="97"/>
      <c r="BI72" s="109"/>
    </row>
    <row r="73" spans="1:61" s="5" customFormat="1" ht="20.100000000000001" customHeight="1" outlineLevel="2">
      <c r="A73" s="17"/>
      <c r="B73" s="354"/>
      <c r="C73" s="355"/>
      <c r="D73" s="43"/>
      <c r="E73" s="43"/>
      <c r="F73" s="65"/>
      <c r="G73" s="359"/>
      <c r="H73" s="802"/>
      <c r="I73" s="802"/>
      <c r="J73" s="801"/>
      <c r="K73" s="100"/>
      <c r="L73" s="92"/>
      <c r="M73" s="127"/>
      <c r="N73" s="831"/>
      <c r="O73" s="744"/>
      <c r="P73" s="245"/>
      <c r="Q73" s="245"/>
      <c r="R73" s="245"/>
      <c r="S73" s="245"/>
      <c r="T73" s="129"/>
      <c r="U73" s="128"/>
      <c r="V73" s="96"/>
      <c r="W73" s="97"/>
      <c r="BI73" s="109"/>
    </row>
    <row r="74" spans="1:61" s="5" customFormat="1" ht="20.100000000000001" customHeight="1" outlineLevel="2">
      <c r="A74" s="17"/>
      <c r="B74" s="354"/>
      <c r="C74" s="355"/>
      <c r="D74" s="43"/>
      <c r="E74" s="43"/>
      <c r="F74" s="65"/>
      <c r="G74" s="359"/>
      <c r="H74" s="802"/>
      <c r="I74" s="802"/>
      <c r="J74" s="801"/>
      <c r="K74" s="100"/>
      <c r="L74" s="92"/>
      <c r="M74" s="127"/>
      <c r="N74" s="831"/>
      <c r="O74" s="744"/>
      <c r="P74" s="245"/>
      <c r="Q74" s="245"/>
      <c r="R74" s="245"/>
      <c r="S74" s="245"/>
      <c r="T74" s="129"/>
      <c r="U74" s="128"/>
      <c r="V74" s="96"/>
      <c r="W74" s="97"/>
      <c r="BI74" s="109"/>
    </row>
    <row r="75" spans="1:61" s="5" customFormat="1" ht="20.100000000000001" customHeight="1" outlineLevel="2">
      <c r="A75" s="17"/>
      <c r="B75" s="354"/>
      <c r="C75" s="355"/>
      <c r="D75" s="43"/>
      <c r="E75" s="43"/>
      <c r="F75" s="65"/>
      <c r="G75" s="359"/>
      <c r="H75" s="802"/>
      <c r="I75" s="802"/>
      <c r="J75" s="801"/>
      <c r="K75" s="100"/>
      <c r="L75" s="92"/>
      <c r="M75" s="127"/>
      <c r="N75" s="831"/>
      <c r="O75" s="744"/>
      <c r="P75" s="245"/>
      <c r="Q75" s="245"/>
      <c r="R75" s="245"/>
      <c r="S75" s="245"/>
      <c r="T75" s="129"/>
      <c r="U75" s="128"/>
      <c r="V75" s="96"/>
      <c r="W75" s="97"/>
      <c r="BI75" s="109"/>
    </row>
    <row r="76" spans="1:61" s="5" customFormat="1" ht="20.100000000000001" customHeight="1" outlineLevel="2">
      <c r="A76" s="17"/>
      <c r="B76" s="354"/>
      <c r="C76" s="355"/>
      <c r="D76" s="43"/>
      <c r="E76" s="43"/>
      <c r="F76" s="65"/>
      <c r="G76" s="359"/>
      <c r="H76" s="802"/>
      <c r="I76" s="802"/>
      <c r="J76" s="801"/>
      <c r="K76" s="100"/>
      <c r="L76" s="92"/>
      <c r="M76" s="127"/>
      <c r="N76" s="831"/>
      <c r="O76" s="744"/>
      <c r="P76" s="245"/>
      <c r="Q76" s="245"/>
      <c r="R76" s="245"/>
      <c r="S76" s="245"/>
      <c r="T76" s="129"/>
      <c r="U76" s="128"/>
      <c r="V76" s="96"/>
      <c r="W76" s="97"/>
      <c r="BI76" s="109"/>
    </row>
    <row r="77" spans="1:61" s="5" customFormat="1" ht="20.100000000000001" customHeight="1" outlineLevel="2">
      <c r="A77" s="17"/>
      <c r="B77" s="354"/>
      <c r="C77" s="355"/>
      <c r="D77" s="43"/>
      <c r="E77" s="43"/>
      <c r="F77" s="65"/>
      <c r="G77" s="359"/>
      <c r="H77" s="802"/>
      <c r="I77" s="802"/>
      <c r="J77" s="801"/>
      <c r="K77" s="100"/>
      <c r="L77" s="92"/>
      <c r="M77" s="127"/>
      <c r="N77" s="831"/>
      <c r="O77" s="744"/>
      <c r="P77" s="245"/>
      <c r="Q77" s="245"/>
      <c r="R77" s="245"/>
      <c r="S77" s="245"/>
      <c r="T77" s="129"/>
      <c r="U77" s="128"/>
      <c r="V77" s="96"/>
      <c r="W77" s="97"/>
      <c r="BI77" s="109"/>
    </row>
    <row r="78" spans="1:61" s="5" customFormat="1" ht="20.100000000000001" customHeight="1" outlineLevel="2">
      <c r="A78" s="17"/>
      <c r="B78" s="354"/>
      <c r="C78" s="355"/>
      <c r="D78" s="43"/>
      <c r="E78" s="43"/>
      <c r="F78" s="65"/>
      <c r="G78" s="359"/>
      <c r="H78" s="802"/>
      <c r="I78" s="802"/>
      <c r="J78" s="801"/>
      <c r="K78" s="100"/>
      <c r="L78" s="92"/>
      <c r="M78" s="127"/>
      <c r="N78" s="831"/>
      <c r="O78" s="744"/>
      <c r="P78" s="245"/>
      <c r="Q78" s="245"/>
      <c r="R78" s="245"/>
      <c r="S78" s="245"/>
      <c r="T78" s="129"/>
      <c r="U78" s="128"/>
      <c r="V78" s="96"/>
      <c r="W78" s="97"/>
      <c r="BI78" s="109"/>
    </row>
    <row r="79" spans="1:61" s="5" customFormat="1" ht="20.100000000000001" customHeight="1" outlineLevel="2">
      <c r="A79" s="17"/>
      <c r="B79" s="354"/>
      <c r="C79" s="355"/>
      <c r="D79" s="43"/>
      <c r="E79" s="43"/>
      <c r="F79" s="65"/>
      <c r="G79" s="359"/>
      <c r="H79" s="802"/>
      <c r="I79" s="802"/>
      <c r="J79" s="801"/>
      <c r="K79" s="100"/>
      <c r="L79" s="92"/>
      <c r="M79" s="127"/>
      <c r="N79" s="831"/>
      <c r="O79" s="744"/>
      <c r="P79" s="245"/>
      <c r="Q79" s="245"/>
      <c r="R79" s="245"/>
      <c r="S79" s="245"/>
      <c r="T79" s="129"/>
      <c r="U79" s="128"/>
      <c r="V79" s="96"/>
      <c r="W79" s="97"/>
      <c r="BI79" s="618"/>
    </row>
    <row r="80" spans="1:61" s="5" customFormat="1" ht="20.100000000000001" customHeight="1" outlineLevel="2">
      <c r="A80" s="17"/>
      <c r="B80" s="354"/>
      <c r="C80" s="355"/>
      <c r="D80" s="43"/>
      <c r="E80" s="43"/>
      <c r="F80" s="65"/>
      <c r="G80" s="359"/>
      <c r="H80" s="802"/>
      <c r="I80" s="802"/>
      <c r="J80" s="801"/>
      <c r="K80" s="100"/>
      <c r="L80" s="92"/>
      <c r="M80" s="127"/>
      <c r="N80" s="831"/>
      <c r="O80" s="744"/>
      <c r="P80" s="245"/>
      <c r="Q80" s="245"/>
      <c r="R80" s="245"/>
      <c r="S80" s="245"/>
      <c r="T80" s="129"/>
      <c r="U80" s="128"/>
      <c r="V80" s="96"/>
      <c r="W80" s="97"/>
      <c r="BI80" s="618"/>
    </row>
    <row r="81" spans="1:61" s="5" customFormat="1" ht="20.100000000000001" customHeight="1" outlineLevel="2">
      <c r="A81" s="17"/>
      <c r="B81" s="354"/>
      <c r="C81" s="355"/>
      <c r="D81" s="43"/>
      <c r="E81" s="43"/>
      <c r="F81" s="65"/>
      <c r="G81" s="359"/>
      <c r="H81" s="802"/>
      <c r="I81" s="802"/>
      <c r="J81" s="801"/>
      <c r="K81" s="100"/>
      <c r="L81" s="92"/>
      <c r="M81" s="127"/>
      <c r="N81" s="831"/>
      <c r="O81" s="744"/>
      <c r="P81" s="245"/>
      <c r="Q81" s="245"/>
      <c r="R81" s="245"/>
      <c r="S81" s="245"/>
      <c r="T81" s="129"/>
      <c r="U81" s="128"/>
      <c r="V81" s="96"/>
      <c r="W81" s="97"/>
      <c r="BI81" s="618"/>
    </row>
    <row r="82" spans="1:61" s="5" customFormat="1" ht="20.100000000000001" customHeight="1" outlineLevel="2">
      <c r="A82" s="17"/>
      <c r="B82" s="354"/>
      <c r="C82" s="355"/>
      <c r="D82" s="43"/>
      <c r="E82" s="43"/>
      <c r="F82" s="65"/>
      <c r="G82" s="359"/>
      <c r="H82" s="802"/>
      <c r="I82" s="802"/>
      <c r="J82" s="801"/>
      <c r="K82" s="100"/>
      <c r="L82" s="92"/>
      <c r="M82" s="127"/>
      <c r="N82" s="831"/>
      <c r="O82" s="744"/>
      <c r="P82" s="245"/>
      <c r="Q82" s="245"/>
      <c r="R82" s="245"/>
      <c r="S82" s="245"/>
      <c r="T82" s="129"/>
      <c r="U82" s="128"/>
      <c r="V82" s="96"/>
      <c r="W82" s="97"/>
      <c r="BI82" s="618"/>
    </row>
    <row r="83" spans="1:61" s="5" customFormat="1" ht="20.100000000000001" customHeight="1" outlineLevel="2">
      <c r="A83" s="17"/>
      <c r="B83" s="354"/>
      <c r="C83" s="355"/>
      <c r="D83" s="43"/>
      <c r="E83" s="43"/>
      <c r="F83" s="65"/>
      <c r="G83" s="359"/>
      <c r="H83" s="802"/>
      <c r="I83" s="802"/>
      <c r="J83" s="801"/>
      <c r="K83" s="100"/>
      <c r="L83" s="92"/>
      <c r="M83" s="127"/>
      <c r="N83" s="743"/>
      <c r="O83" s="579"/>
      <c r="P83" s="245"/>
      <c r="Q83" s="257"/>
      <c r="R83" s="257"/>
      <c r="S83" s="257"/>
      <c r="T83" s="129"/>
      <c r="U83" s="128"/>
      <c r="V83" s="96"/>
      <c r="W83" s="97"/>
      <c r="BI83" s="618"/>
    </row>
    <row r="84" spans="1:61" s="5" customFormat="1" ht="20.100000000000001" customHeight="1" outlineLevel="2">
      <c r="A84" s="17"/>
      <c r="B84" s="354"/>
      <c r="C84" s="355"/>
      <c r="D84" s="43"/>
      <c r="E84" s="43"/>
      <c r="F84" s="65"/>
      <c r="G84" s="359"/>
      <c r="H84" s="802"/>
      <c r="I84" s="802"/>
      <c r="J84" s="801"/>
      <c r="K84" s="100"/>
      <c r="L84" s="92"/>
      <c r="M84" s="127"/>
      <c r="N84" s="743"/>
      <c r="O84" s="579"/>
      <c r="P84" s="245"/>
      <c r="Q84" s="257"/>
      <c r="R84" s="257"/>
      <c r="S84" s="257"/>
      <c r="T84" s="129"/>
      <c r="U84" s="128"/>
      <c r="V84" s="96"/>
      <c r="W84" s="97"/>
      <c r="BI84" s="618"/>
    </row>
    <row r="85" spans="1:61" s="5" customFormat="1" ht="20.100000000000001" customHeight="1" outlineLevel="2">
      <c r="A85" s="17"/>
      <c r="B85" s="354"/>
      <c r="C85" s="355"/>
      <c r="D85" s="43"/>
      <c r="E85" s="43"/>
      <c r="F85" s="65"/>
      <c r="G85" s="359"/>
      <c r="H85" s="802"/>
      <c r="I85" s="802"/>
      <c r="J85" s="801"/>
      <c r="K85" s="100"/>
      <c r="L85" s="92"/>
      <c r="M85" s="127"/>
      <c r="N85" s="743"/>
      <c r="O85" s="579"/>
      <c r="P85" s="245"/>
      <c r="Q85" s="257"/>
      <c r="R85" s="257"/>
      <c r="S85" s="257"/>
      <c r="T85" s="129"/>
      <c r="U85" s="128"/>
      <c r="V85" s="96"/>
      <c r="W85" s="97"/>
      <c r="BI85" s="618"/>
    </row>
    <row r="86" spans="1:61" s="5" customFormat="1" ht="20.100000000000001" customHeight="1" outlineLevel="2">
      <c r="A86" s="17"/>
      <c r="B86" s="354"/>
      <c r="C86" s="355"/>
      <c r="D86" s="43"/>
      <c r="E86" s="43"/>
      <c r="F86" s="65"/>
      <c r="G86" s="359"/>
      <c r="H86" s="802"/>
      <c r="I86" s="802"/>
      <c r="J86" s="801"/>
      <c r="K86" s="100"/>
      <c r="L86" s="92"/>
      <c r="M86" s="127"/>
      <c r="N86" s="743"/>
      <c r="O86" s="579"/>
      <c r="P86" s="245"/>
      <c r="Q86" s="257"/>
      <c r="R86" s="257"/>
      <c r="S86" s="257"/>
      <c r="T86" s="129"/>
      <c r="U86" s="128"/>
      <c r="V86" s="96"/>
      <c r="W86" s="97"/>
      <c r="BI86" s="618"/>
    </row>
    <row r="87" spans="1:61" s="5" customFormat="1" ht="20.100000000000001" customHeight="1" outlineLevel="2">
      <c r="A87" s="17"/>
      <c r="B87" s="354"/>
      <c r="C87" s="355"/>
      <c r="D87" s="43"/>
      <c r="E87" s="43"/>
      <c r="F87" s="65"/>
      <c r="G87" s="359"/>
      <c r="H87" s="802"/>
      <c r="I87" s="802"/>
      <c r="J87" s="801"/>
      <c r="K87" s="100"/>
      <c r="L87" s="92"/>
      <c r="M87" s="127"/>
      <c r="N87" s="743"/>
      <c r="O87" s="579"/>
      <c r="P87" s="245"/>
      <c r="Q87" s="257"/>
      <c r="R87" s="257"/>
      <c r="S87" s="257"/>
      <c r="T87" s="129"/>
      <c r="U87" s="128"/>
      <c r="V87" s="96"/>
      <c r="W87" s="97"/>
      <c r="BI87" s="618"/>
    </row>
    <row r="88" spans="1:61" s="5" customFormat="1" ht="20.100000000000001" customHeight="1" outlineLevel="2">
      <c r="A88" s="17"/>
      <c r="B88" s="354"/>
      <c r="C88" s="355"/>
      <c r="D88" s="43"/>
      <c r="E88" s="43"/>
      <c r="F88" s="65"/>
      <c r="G88" s="359"/>
      <c r="H88" s="802"/>
      <c r="I88" s="802"/>
      <c r="J88" s="801"/>
      <c r="K88" s="100"/>
      <c r="L88" s="92"/>
      <c r="M88" s="127"/>
      <c r="N88" s="743"/>
      <c r="O88" s="579"/>
      <c r="P88" s="245"/>
      <c r="Q88" s="257"/>
      <c r="R88" s="257"/>
      <c r="S88" s="257"/>
      <c r="T88" s="129"/>
      <c r="U88" s="128"/>
      <c r="V88" s="96"/>
      <c r="W88" s="97"/>
      <c r="BI88" s="618"/>
    </row>
    <row r="89" spans="1:61" s="5" customFormat="1" ht="20.100000000000001" customHeight="1" outlineLevel="2">
      <c r="A89" s="17"/>
      <c r="B89" s="354"/>
      <c r="C89" s="355"/>
      <c r="D89" s="43"/>
      <c r="E89" s="43"/>
      <c r="F89" s="65"/>
      <c r="G89" s="359"/>
      <c r="H89" s="802"/>
      <c r="I89" s="802"/>
      <c r="J89" s="801"/>
      <c r="K89" s="100"/>
      <c r="L89" s="92"/>
      <c r="M89" s="127"/>
      <c r="N89" s="743"/>
      <c r="O89" s="579"/>
      <c r="P89" s="245"/>
      <c r="Q89" s="257"/>
      <c r="R89" s="257"/>
      <c r="S89" s="257"/>
      <c r="T89" s="129"/>
      <c r="U89" s="128"/>
      <c r="V89" s="96"/>
      <c r="W89" s="97"/>
      <c r="BI89" s="618"/>
    </row>
    <row r="90" spans="1:61" s="5" customFormat="1" ht="20.100000000000001" customHeight="1" outlineLevel="2">
      <c r="A90" s="17"/>
      <c r="B90" s="354"/>
      <c r="C90" s="355"/>
      <c r="D90" s="43"/>
      <c r="E90" s="43"/>
      <c r="F90" s="65"/>
      <c r="G90" s="359"/>
      <c r="H90" s="802"/>
      <c r="I90" s="802"/>
      <c r="J90" s="801"/>
      <c r="K90" s="100"/>
      <c r="L90" s="92"/>
      <c r="M90" s="127"/>
      <c r="N90" s="743"/>
      <c r="O90" s="579"/>
      <c r="P90" s="245"/>
      <c r="Q90" s="257"/>
      <c r="R90" s="257"/>
      <c r="S90" s="257"/>
      <c r="T90" s="129"/>
      <c r="U90" s="128"/>
      <c r="V90" s="96"/>
      <c r="W90" s="97"/>
      <c r="BI90" s="618"/>
    </row>
    <row r="91" spans="1:61" s="5" customFormat="1" ht="20.100000000000001" customHeight="1" outlineLevel="2">
      <c r="A91" s="17"/>
      <c r="B91" s="354"/>
      <c r="C91" s="355"/>
      <c r="D91" s="43"/>
      <c r="E91" s="43"/>
      <c r="F91" s="65"/>
      <c r="G91" s="359"/>
      <c r="H91" s="802"/>
      <c r="I91" s="802"/>
      <c r="J91" s="801"/>
      <c r="K91" s="100"/>
      <c r="L91" s="92"/>
      <c r="M91" s="127"/>
      <c r="N91" s="743"/>
      <c r="O91" s="579"/>
      <c r="P91" s="245"/>
      <c r="Q91" s="257"/>
      <c r="R91" s="257"/>
      <c r="S91" s="257"/>
      <c r="T91" s="129"/>
      <c r="U91" s="128"/>
      <c r="V91" s="96"/>
      <c r="W91" s="97"/>
      <c r="BI91" s="618"/>
    </row>
    <row r="92" spans="1:61" s="5" customFormat="1" ht="20.100000000000001" customHeight="1" outlineLevel="2">
      <c r="A92" s="17"/>
      <c r="B92" s="354"/>
      <c r="C92" s="355"/>
      <c r="D92" s="43"/>
      <c r="E92" s="43"/>
      <c r="F92" s="65"/>
      <c r="G92" s="359"/>
      <c r="H92" s="802"/>
      <c r="I92" s="802"/>
      <c r="J92" s="801"/>
      <c r="K92" s="100"/>
      <c r="L92" s="92"/>
      <c r="M92" s="127"/>
      <c r="N92" s="743"/>
      <c r="O92" s="579"/>
      <c r="P92" s="245"/>
      <c r="Q92" s="257"/>
      <c r="R92" s="257"/>
      <c r="S92" s="257"/>
      <c r="T92" s="129"/>
      <c r="U92" s="128"/>
      <c r="V92" s="96"/>
      <c r="W92" s="97"/>
      <c r="BI92" s="618"/>
    </row>
    <row r="93" spans="1:61" s="5" customFormat="1" ht="20.100000000000001" customHeight="1" outlineLevel="2">
      <c r="A93" s="17"/>
      <c r="B93" s="354"/>
      <c r="C93" s="355"/>
      <c r="D93" s="43"/>
      <c r="E93" s="43"/>
      <c r="F93" s="65"/>
      <c r="G93" s="359"/>
      <c r="H93" s="802"/>
      <c r="I93" s="802"/>
      <c r="J93" s="801"/>
      <c r="K93" s="100"/>
      <c r="L93" s="92"/>
      <c r="M93" s="127"/>
      <c r="N93" s="743"/>
      <c r="O93" s="579"/>
      <c r="P93" s="245"/>
      <c r="Q93" s="257"/>
      <c r="R93" s="257"/>
      <c r="S93" s="257"/>
      <c r="T93" s="129"/>
      <c r="U93" s="128"/>
      <c r="V93" s="96"/>
      <c r="W93" s="97"/>
      <c r="BI93" s="618"/>
    </row>
    <row r="94" spans="1:61" s="5" customFormat="1" ht="20.100000000000001" customHeight="1" outlineLevel="2">
      <c r="A94" s="17"/>
      <c r="B94" s="354"/>
      <c r="C94" s="355"/>
      <c r="D94" s="43"/>
      <c r="E94" s="43"/>
      <c r="F94" s="65"/>
      <c r="G94" s="359"/>
      <c r="H94" s="802"/>
      <c r="I94" s="802"/>
      <c r="J94" s="801"/>
      <c r="K94" s="100"/>
      <c r="L94" s="92"/>
      <c r="M94" s="127"/>
      <c r="N94" s="743"/>
      <c r="O94" s="579"/>
      <c r="P94" s="245"/>
      <c r="Q94" s="257"/>
      <c r="R94" s="257"/>
      <c r="S94" s="257"/>
      <c r="T94" s="129"/>
      <c r="U94" s="128"/>
      <c r="V94" s="96"/>
      <c r="W94" s="97"/>
      <c r="BI94" s="618"/>
    </row>
    <row r="95" spans="1:61" s="5" customFormat="1" ht="20.100000000000001" customHeight="1" outlineLevel="2">
      <c r="A95" s="17"/>
      <c r="B95" s="354"/>
      <c r="C95" s="355"/>
      <c r="D95" s="43"/>
      <c r="E95" s="43"/>
      <c r="F95" s="65"/>
      <c r="G95" s="359"/>
      <c r="H95" s="802"/>
      <c r="I95" s="802"/>
      <c r="J95" s="801"/>
      <c r="K95" s="100"/>
      <c r="L95" s="92"/>
      <c r="M95" s="127"/>
      <c r="N95" s="743"/>
      <c r="O95" s="579"/>
      <c r="P95" s="245"/>
      <c r="Q95" s="257"/>
      <c r="R95" s="257"/>
      <c r="S95" s="257"/>
      <c r="T95" s="129"/>
      <c r="U95" s="128"/>
      <c r="V95" s="96"/>
      <c r="W95" s="97"/>
      <c r="BI95" s="618"/>
    </row>
    <row r="96" spans="1:61" s="5" customFormat="1" ht="20.100000000000001" customHeight="1" outlineLevel="2">
      <c r="A96" s="17"/>
      <c r="B96" s="832"/>
      <c r="C96" s="355"/>
      <c r="D96" s="43"/>
      <c r="E96" s="43"/>
      <c r="F96" s="65"/>
      <c r="G96" s="359"/>
      <c r="H96" s="802"/>
      <c r="I96" s="802"/>
      <c r="J96" s="801"/>
      <c r="K96" s="100"/>
      <c r="L96" s="92"/>
      <c r="M96" s="127"/>
      <c r="N96" s="743"/>
      <c r="O96" s="579"/>
      <c r="P96" s="245"/>
      <c r="Q96" s="257"/>
      <c r="R96" s="257"/>
      <c r="S96" s="257"/>
      <c r="T96" s="129"/>
      <c r="U96" s="128"/>
      <c r="V96" s="96"/>
      <c r="W96" s="97"/>
      <c r="BI96" s="618"/>
    </row>
    <row r="97" spans="1:61" s="5" customFormat="1" ht="20.100000000000001" customHeight="1" outlineLevel="2">
      <c r="A97" s="17"/>
      <c r="B97" s="832"/>
      <c r="C97" s="355"/>
      <c r="D97" s="43"/>
      <c r="E97" s="43"/>
      <c r="F97" s="65"/>
      <c r="G97" s="359"/>
      <c r="H97" s="802"/>
      <c r="I97" s="802"/>
      <c r="J97" s="801"/>
      <c r="K97" s="100"/>
      <c r="L97" s="92"/>
      <c r="M97" s="127"/>
      <c r="N97" s="743"/>
      <c r="O97" s="579"/>
      <c r="P97" s="245"/>
      <c r="Q97" s="257"/>
      <c r="R97" s="257"/>
      <c r="S97" s="257"/>
      <c r="T97" s="129"/>
      <c r="U97" s="128"/>
      <c r="V97" s="96"/>
      <c r="W97" s="97"/>
      <c r="BI97" s="618"/>
    </row>
    <row r="98" spans="1:61" s="5" customFormat="1" ht="20.100000000000001" customHeight="1" outlineLevel="2">
      <c r="A98" s="17"/>
      <c r="B98" s="832"/>
      <c r="C98" s="355"/>
      <c r="D98" s="43"/>
      <c r="E98" s="43"/>
      <c r="F98" s="65"/>
      <c r="G98" s="359"/>
      <c r="H98" s="802"/>
      <c r="I98" s="802"/>
      <c r="J98" s="801"/>
      <c r="K98" s="100"/>
      <c r="L98" s="92"/>
      <c r="M98" s="127"/>
      <c r="N98" s="743"/>
      <c r="O98" s="579"/>
      <c r="P98" s="245"/>
      <c r="Q98" s="257"/>
      <c r="R98" s="257"/>
      <c r="S98" s="257"/>
      <c r="T98" s="129"/>
      <c r="U98" s="128"/>
      <c r="V98" s="96"/>
      <c r="W98" s="97"/>
      <c r="BI98" s="618"/>
    </row>
    <row r="99" spans="1:61" s="5" customFormat="1" ht="20.100000000000001" customHeight="1" outlineLevel="2">
      <c r="A99" s="17"/>
      <c r="B99" s="354"/>
      <c r="C99" s="355"/>
      <c r="D99" s="43"/>
      <c r="E99" s="43"/>
      <c r="F99" s="65"/>
      <c r="G99" s="359"/>
      <c r="H99" s="802"/>
      <c r="I99" s="802"/>
      <c r="J99" s="801"/>
      <c r="K99" s="100"/>
      <c r="L99" s="92"/>
      <c r="M99" s="127"/>
      <c r="N99" s="743"/>
      <c r="O99" s="579"/>
      <c r="P99" s="245"/>
      <c r="Q99" s="257"/>
      <c r="R99" s="257"/>
      <c r="S99" s="257"/>
      <c r="T99" s="129"/>
      <c r="U99" s="128"/>
      <c r="V99" s="96"/>
      <c r="W99" s="97"/>
      <c r="BI99" s="618"/>
    </row>
    <row r="100" spans="1:61" s="5" customFormat="1" ht="20.100000000000001" customHeight="1" outlineLevel="2">
      <c r="A100" s="17"/>
      <c r="B100" s="354"/>
      <c r="C100" s="355"/>
      <c r="D100" s="43"/>
      <c r="E100" s="43"/>
      <c r="F100" s="65"/>
      <c r="G100" s="359"/>
      <c r="H100" s="802"/>
      <c r="I100" s="802"/>
      <c r="J100" s="801"/>
      <c r="K100" s="100"/>
      <c r="L100" s="92"/>
      <c r="M100" s="127"/>
      <c r="N100" s="743"/>
      <c r="O100" s="579"/>
      <c r="P100" s="245"/>
      <c r="Q100" s="257"/>
      <c r="R100" s="257"/>
      <c r="S100" s="257"/>
      <c r="T100" s="129"/>
      <c r="U100" s="128"/>
      <c r="V100" s="96"/>
      <c r="W100" s="97"/>
      <c r="BI100" s="618"/>
    </row>
    <row r="101" spans="1:61" s="5" customFormat="1" ht="20.100000000000001" customHeight="1" outlineLevel="2">
      <c r="A101" s="17"/>
      <c r="B101" s="354"/>
      <c r="C101" s="355"/>
      <c r="D101" s="43"/>
      <c r="E101" s="43"/>
      <c r="F101" s="65"/>
      <c r="G101" s="359"/>
      <c r="H101" s="802"/>
      <c r="I101" s="802"/>
      <c r="J101" s="801"/>
      <c r="K101" s="100"/>
      <c r="L101" s="92"/>
      <c r="M101" s="127"/>
      <c r="N101" s="743"/>
      <c r="O101" s="579"/>
      <c r="P101" s="245"/>
      <c r="Q101" s="257"/>
      <c r="R101" s="257"/>
      <c r="S101" s="257"/>
      <c r="T101" s="129"/>
      <c r="U101" s="128"/>
      <c r="V101" s="96"/>
      <c r="W101" s="97"/>
      <c r="BI101" s="618"/>
    </row>
    <row r="102" spans="1:61" s="5" customFormat="1" ht="20.100000000000001" customHeight="1" outlineLevel="2">
      <c r="A102" s="17"/>
      <c r="B102" s="354"/>
      <c r="C102" s="355"/>
      <c r="D102" s="43"/>
      <c r="E102" s="43"/>
      <c r="F102" s="65"/>
      <c r="G102" s="359"/>
      <c r="H102" s="802"/>
      <c r="I102" s="802"/>
      <c r="J102" s="801"/>
      <c r="K102" s="100"/>
      <c r="L102" s="92"/>
      <c r="M102" s="127"/>
      <c r="N102" s="743"/>
      <c r="O102" s="579"/>
      <c r="P102" s="245"/>
      <c r="Q102" s="257"/>
      <c r="R102" s="257"/>
      <c r="S102" s="257"/>
      <c r="T102" s="129"/>
      <c r="U102" s="128"/>
      <c r="V102" s="96"/>
      <c r="W102" s="97"/>
      <c r="BI102" s="618"/>
    </row>
    <row r="103" spans="1:61" s="5" customFormat="1" ht="20.100000000000001" customHeight="1" outlineLevel="2">
      <c r="A103" s="17"/>
      <c r="B103" s="354"/>
      <c r="C103" s="355"/>
      <c r="D103" s="43"/>
      <c r="E103" s="43"/>
      <c r="F103" s="65"/>
      <c r="G103" s="359"/>
      <c r="H103" s="802"/>
      <c r="I103" s="802"/>
      <c r="J103" s="801"/>
      <c r="K103" s="100"/>
      <c r="L103" s="92"/>
      <c r="M103" s="127"/>
      <c r="N103" s="743"/>
      <c r="O103" s="579"/>
      <c r="P103" s="245"/>
      <c r="Q103" s="257"/>
      <c r="R103" s="257"/>
      <c r="S103" s="257"/>
      <c r="T103" s="129"/>
      <c r="U103" s="128"/>
      <c r="V103" s="96"/>
      <c r="W103" s="97"/>
      <c r="BI103" s="618"/>
    </row>
    <row r="104" spans="1:61" s="5" customFormat="1" ht="20.100000000000001" customHeight="1" outlineLevel="2">
      <c r="A104" s="17"/>
      <c r="B104" s="354"/>
      <c r="C104" s="355"/>
      <c r="D104" s="43"/>
      <c r="E104" s="43"/>
      <c r="F104" s="65"/>
      <c r="G104" s="359"/>
      <c r="H104" s="802"/>
      <c r="I104" s="802"/>
      <c r="J104" s="801"/>
      <c r="K104" s="100"/>
      <c r="L104" s="92"/>
      <c r="M104" s="127"/>
      <c r="N104" s="743"/>
      <c r="O104" s="579"/>
      <c r="P104" s="245"/>
      <c r="Q104" s="257"/>
      <c r="R104" s="257"/>
      <c r="S104" s="257"/>
      <c r="T104" s="129"/>
      <c r="U104" s="128"/>
      <c r="V104" s="96"/>
      <c r="W104" s="97"/>
      <c r="BI104" s="618"/>
    </row>
    <row r="105" spans="1:61" s="5" customFormat="1" ht="20.100000000000001" customHeight="1" outlineLevel="2">
      <c r="A105" s="17"/>
      <c r="B105" s="354"/>
      <c r="C105" s="355"/>
      <c r="D105" s="43"/>
      <c r="E105" s="43"/>
      <c r="F105" s="65"/>
      <c r="G105" s="359"/>
      <c r="H105" s="802"/>
      <c r="I105" s="802"/>
      <c r="J105" s="801"/>
      <c r="K105" s="100"/>
      <c r="L105" s="92"/>
      <c r="M105" s="127"/>
      <c r="N105" s="743"/>
      <c r="O105" s="579"/>
      <c r="P105" s="245"/>
      <c r="Q105" s="257"/>
      <c r="R105" s="257"/>
      <c r="S105" s="257"/>
      <c r="T105" s="129"/>
      <c r="U105" s="128"/>
      <c r="V105" s="96"/>
      <c r="W105" s="97"/>
      <c r="BI105" s="618"/>
    </row>
    <row r="106" spans="1:61" s="5" customFormat="1" ht="20.100000000000001" customHeight="1" outlineLevel="2">
      <c r="A106" s="17"/>
      <c r="B106" s="354"/>
      <c r="C106" s="355"/>
      <c r="D106" s="43"/>
      <c r="E106" s="43"/>
      <c r="F106" s="65"/>
      <c r="G106" s="359"/>
      <c r="H106" s="802"/>
      <c r="I106" s="802"/>
      <c r="J106" s="801"/>
      <c r="K106" s="100"/>
      <c r="L106" s="92"/>
      <c r="M106" s="127"/>
      <c r="N106" s="743"/>
      <c r="O106" s="579"/>
      <c r="P106" s="245"/>
      <c r="Q106" s="257"/>
      <c r="R106" s="257"/>
      <c r="S106" s="257"/>
      <c r="T106" s="129"/>
      <c r="U106" s="128"/>
      <c r="V106" s="96"/>
      <c r="W106" s="97"/>
      <c r="BI106" s="618"/>
    </row>
    <row r="107" spans="1:61" s="5" customFormat="1" ht="20.100000000000001" customHeight="1" outlineLevel="2">
      <c r="A107" s="17"/>
      <c r="B107" s="354"/>
      <c r="C107" s="355"/>
      <c r="D107" s="43"/>
      <c r="E107" s="43"/>
      <c r="F107" s="65"/>
      <c r="G107" s="359"/>
      <c r="H107" s="802"/>
      <c r="I107" s="802"/>
      <c r="J107" s="801"/>
      <c r="K107" s="100"/>
      <c r="L107" s="92"/>
      <c r="M107" s="127"/>
      <c r="N107" s="743"/>
      <c r="O107" s="579"/>
      <c r="P107" s="245"/>
      <c r="Q107" s="257"/>
      <c r="R107" s="257"/>
      <c r="S107" s="257"/>
      <c r="T107" s="129"/>
      <c r="U107" s="128"/>
      <c r="V107" s="96"/>
      <c r="W107" s="97"/>
      <c r="BI107" s="618"/>
    </row>
    <row r="108" spans="1:61" s="5" customFormat="1" ht="20.100000000000001" customHeight="1" outlineLevel="2">
      <c r="A108" s="17"/>
      <c r="B108" s="354"/>
      <c r="C108" s="355"/>
      <c r="D108" s="43"/>
      <c r="E108" s="43"/>
      <c r="F108" s="65"/>
      <c r="G108" s="359"/>
      <c r="H108" s="802"/>
      <c r="I108" s="802"/>
      <c r="J108" s="801"/>
      <c r="K108" s="100"/>
      <c r="L108" s="92"/>
      <c r="M108" s="127"/>
      <c r="N108" s="743"/>
      <c r="O108" s="579"/>
      <c r="P108" s="245"/>
      <c r="Q108" s="257"/>
      <c r="R108" s="257"/>
      <c r="S108" s="257"/>
      <c r="T108" s="129"/>
      <c r="U108" s="128"/>
      <c r="V108" s="96"/>
      <c r="W108" s="97"/>
      <c r="BI108" s="618"/>
    </row>
    <row r="109" spans="1:61" s="5" customFormat="1" ht="20.100000000000001" customHeight="1" outlineLevel="2" thickBot="1">
      <c r="A109" s="17"/>
      <c r="B109" s="354"/>
      <c r="C109" s="355"/>
      <c r="D109" s="43"/>
      <c r="E109" s="43"/>
      <c r="F109" s="65"/>
      <c r="G109" s="359"/>
      <c r="H109" s="802"/>
      <c r="I109" s="802"/>
      <c r="J109" s="801"/>
      <c r="K109" s="100"/>
      <c r="L109" s="92"/>
      <c r="M109" s="127"/>
      <c r="N109" s="743"/>
      <c r="O109" s="579"/>
      <c r="P109" s="245"/>
      <c r="Q109" s="257"/>
      <c r="R109" s="257"/>
      <c r="S109" s="258"/>
      <c r="T109" s="129"/>
      <c r="U109" s="128"/>
      <c r="V109" s="96"/>
      <c r="W109" s="97"/>
      <c r="BI109" s="618"/>
    </row>
    <row r="110" spans="1:61" s="5" customFormat="1" ht="33" customHeight="1" outlineLevel="1" collapsed="1">
      <c r="A110" s="1462"/>
      <c r="B110" s="77"/>
      <c r="C110" s="45"/>
      <c r="D110" s="45"/>
      <c r="E110" s="45"/>
      <c r="F110" s="44"/>
      <c r="G110" s="44"/>
      <c r="H110" s="44"/>
      <c r="I110" s="44"/>
      <c r="J110" s="45"/>
      <c r="K110" s="45"/>
      <c r="L110" s="44"/>
      <c r="M110" s="44"/>
      <c r="N110" s="44"/>
      <c r="O110" s="44"/>
      <c r="P110" s="564"/>
      <c r="Q110" s="44"/>
      <c r="R110" s="563"/>
      <c r="S110" s="563"/>
      <c r="T110" s="365"/>
      <c r="U110" s="132"/>
      <c r="V110" s="98"/>
      <c r="W110" s="98"/>
      <c r="BI110" s="618"/>
    </row>
    <row r="111" spans="1:61" s="5" customFormat="1" ht="20.25" customHeight="1" outlineLevel="1">
      <c r="A111" s="1463"/>
      <c r="B111" s="259"/>
      <c r="C111" s="619"/>
      <c r="D111" s="619"/>
      <c r="E111" s="619"/>
      <c r="F111" s="619"/>
      <c r="G111" s="619"/>
      <c r="H111" s="619"/>
      <c r="I111" s="619"/>
      <c r="J111" s="619"/>
      <c r="K111" s="619"/>
      <c r="L111" s="619"/>
      <c r="M111" s="619"/>
      <c r="N111" s="619"/>
      <c r="O111" s="619"/>
      <c r="P111" s="619"/>
      <c r="Q111" s="619"/>
      <c r="R111" s="619"/>
      <c r="S111" s="620"/>
      <c r="T111" s="260"/>
      <c r="BI111" s="618"/>
    </row>
    <row r="112" spans="1:61" s="5" customFormat="1" ht="20.25" customHeight="1" outlineLevel="1" thickBot="1">
      <c r="A112" s="1464"/>
      <c r="B112" s="78"/>
      <c r="C112" s="621"/>
      <c r="D112" s="621"/>
      <c r="E112" s="621"/>
      <c r="F112" s="621"/>
      <c r="G112" s="621"/>
      <c r="H112" s="621"/>
      <c r="I112" s="621"/>
      <c r="J112" s="621"/>
      <c r="K112" s="621"/>
      <c r="L112" s="621"/>
      <c r="M112" s="621"/>
      <c r="N112" s="621"/>
      <c r="O112" s="621"/>
      <c r="P112" s="621"/>
      <c r="Q112" s="621"/>
      <c r="R112" s="621"/>
      <c r="S112" s="622"/>
      <c r="T112" s="99"/>
      <c r="BI112" s="618"/>
    </row>
    <row r="113" spans="1:61" s="5" customFormat="1" ht="17.25" customHeight="1">
      <c r="A113" s="53"/>
      <c r="B113" s="54"/>
      <c r="C113" s="623"/>
      <c r="D113" s="623"/>
      <c r="E113" s="623"/>
      <c r="F113" s="623"/>
      <c r="G113" s="623"/>
      <c r="H113" s="623"/>
      <c r="I113" s="623"/>
      <c r="J113" s="623"/>
      <c r="K113" s="623"/>
      <c r="L113" s="623"/>
      <c r="M113" s="623"/>
      <c r="N113" s="623"/>
      <c r="O113" s="623"/>
      <c r="P113" s="623"/>
      <c r="Q113" s="623"/>
      <c r="R113" s="623"/>
      <c r="S113" s="623"/>
      <c r="T113" s="55"/>
      <c r="BI113" s="618"/>
    </row>
    <row r="114" spans="1:61" s="5" customFormat="1" ht="15" customHeight="1" outlineLevel="1" thickBot="1">
      <c r="A114" s="72"/>
      <c r="B114" s="73"/>
      <c r="C114" s="624"/>
      <c r="D114" s="624"/>
      <c r="E114" s="624"/>
      <c r="F114" s="624"/>
      <c r="G114" s="624"/>
      <c r="H114" s="624"/>
      <c r="I114" s="624"/>
      <c r="J114" s="624"/>
      <c r="K114" s="624"/>
      <c r="L114" s="624"/>
      <c r="M114" s="624"/>
      <c r="N114" s="624"/>
      <c r="O114" s="624"/>
      <c r="P114" s="624"/>
      <c r="Q114" s="624"/>
      <c r="R114" s="624"/>
      <c r="S114" s="624"/>
      <c r="T114" s="74"/>
      <c r="BI114" s="618"/>
    </row>
    <row r="115" spans="1:61" s="5" customFormat="1" ht="42" customHeight="1" outlineLevel="1">
      <c r="A115" s="803"/>
      <c r="B115" s="804"/>
      <c r="C115" s="805"/>
      <c r="D115" s="806"/>
      <c r="E115" s="806"/>
      <c r="F115" s="806"/>
      <c r="G115" s="806"/>
      <c r="H115" s="807"/>
      <c r="I115" s="807"/>
      <c r="J115" s="807"/>
      <c r="K115" s="807"/>
      <c r="L115" s="807"/>
      <c r="M115" s="1381"/>
      <c r="N115" s="1382"/>
      <c r="O115" s="807"/>
      <c r="P115" s="807"/>
      <c r="Q115" s="807"/>
      <c r="R115" s="807"/>
      <c r="S115" s="807"/>
      <c r="T115" s="808"/>
      <c r="X115" s="631"/>
      <c r="Y115" s="632"/>
      <c r="Z115" s="633"/>
      <c r="AA115" s="633"/>
      <c r="AB115" s="634"/>
      <c r="AC115" s="632"/>
      <c r="AD115" s="635"/>
      <c r="AE115" s="635"/>
      <c r="AF115" s="635"/>
      <c r="AG115" s="635"/>
      <c r="AH115" s="635"/>
      <c r="AI115" s="635"/>
      <c r="AJ115" s="635"/>
      <c r="AK115" s="635"/>
      <c r="AL115" s="635"/>
      <c r="AM115" s="631"/>
      <c r="AN115" s="632"/>
      <c r="AO115" s="632"/>
      <c r="AP115" s="632"/>
      <c r="AQ115" s="632"/>
      <c r="AR115" s="632"/>
      <c r="AS115" s="635"/>
      <c r="AT115" s="635"/>
      <c r="AU115" s="635"/>
      <c r="AV115" s="635"/>
      <c r="BI115" s="618"/>
    </row>
    <row r="116" spans="1:61" s="5" customFormat="1" ht="20.100000000000001" customHeight="1" outlineLevel="1">
      <c r="A116" s="636"/>
      <c r="B116" s="865"/>
      <c r="C116" s="967"/>
      <c r="D116" s="967"/>
      <c r="E116" s="967"/>
      <c r="F116" s="967"/>
      <c r="G116" s="967"/>
      <c r="H116" s="133"/>
      <c r="I116" s="133"/>
      <c r="J116" s="133"/>
      <c r="K116" s="133"/>
      <c r="L116" s="133"/>
      <c r="M116" s="1242"/>
      <c r="N116" s="1243"/>
      <c r="O116" s="134"/>
      <c r="P116" s="134"/>
      <c r="Q116" s="134"/>
      <c r="R116" s="135"/>
      <c r="S116" s="134"/>
      <c r="T116" s="136"/>
      <c r="X116" s="637"/>
      <c r="Y116" s="638"/>
      <c r="Z116" s="638"/>
      <c r="AA116" s="638"/>
      <c r="AB116" s="638"/>
      <c r="AC116" s="638"/>
      <c r="AD116" s="638"/>
      <c r="AE116" s="638"/>
      <c r="AF116" s="638"/>
      <c r="AG116" s="638"/>
      <c r="AH116" s="638"/>
      <c r="AI116" s="638"/>
      <c r="AJ116" s="638"/>
      <c r="AK116" s="635"/>
      <c r="AL116" s="635"/>
      <c r="AM116" s="637"/>
      <c r="AN116" s="638"/>
      <c r="AO116" s="638"/>
      <c r="AP116" s="638"/>
      <c r="AQ116" s="638"/>
      <c r="AR116" s="638"/>
      <c r="AS116" s="638"/>
      <c r="AT116" s="638"/>
      <c r="AU116" s="638"/>
      <c r="AV116" s="638"/>
      <c r="AW116" s="638"/>
      <c r="AX116" s="638"/>
      <c r="AY116" s="638"/>
      <c r="BI116" s="618"/>
    </row>
    <row r="117" spans="1:61" s="5" customFormat="1" ht="20.100000000000001" customHeight="1" outlineLevel="1">
      <c r="A117" s="639"/>
      <c r="B117" s="992"/>
      <c r="C117" s="953"/>
      <c r="D117" s="953"/>
      <c r="E117" s="953"/>
      <c r="F117" s="953"/>
      <c r="G117" s="953"/>
      <c r="H117" s="103"/>
      <c r="I117" s="111"/>
      <c r="J117" s="103"/>
      <c r="K117" s="103"/>
      <c r="L117" s="103"/>
      <c r="M117" s="1244"/>
      <c r="N117" s="1245"/>
      <c r="O117" s="102"/>
      <c r="P117" s="111"/>
      <c r="Q117" s="113"/>
      <c r="R117" s="137"/>
      <c r="S117" s="102"/>
      <c r="T117" s="388"/>
      <c r="U117" s="138"/>
      <c r="V117" s="108"/>
      <c r="X117" s="101"/>
      <c r="Y117" s="139"/>
      <c r="Z117" s="139"/>
      <c r="AA117" s="139"/>
      <c r="AB117" s="139"/>
      <c r="AC117" s="139"/>
      <c r="AD117" s="139"/>
      <c r="AE117" s="139"/>
      <c r="AF117" s="139"/>
      <c r="AG117" s="139"/>
      <c r="AH117" s="139"/>
      <c r="AI117" s="139"/>
      <c r="AJ117" s="139"/>
      <c r="AK117" s="642"/>
      <c r="AL117" s="642"/>
      <c r="AM117" s="101"/>
      <c r="AN117" s="139"/>
      <c r="AO117" s="139"/>
      <c r="AP117" s="139"/>
      <c r="AQ117" s="139"/>
      <c r="AR117" s="139"/>
      <c r="AS117" s="139"/>
      <c r="AT117" s="139"/>
      <c r="AU117" s="139"/>
      <c r="AV117" s="139"/>
      <c r="AW117" s="139"/>
      <c r="AX117" s="139"/>
      <c r="AY117" s="139"/>
      <c r="BI117" s="618"/>
    </row>
    <row r="118" spans="1:61" s="5" customFormat="1" ht="20.100000000000001" customHeight="1" outlineLevel="1">
      <c r="A118" s="639"/>
      <c r="B118" s="992"/>
      <c r="C118" s="953"/>
      <c r="D118" s="953"/>
      <c r="E118" s="953"/>
      <c r="F118" s="953"/>
      <c r="G118" s="953"/>
      <c r="H118" s="103"/>
      <c r="I118" s="111"/>
      <c r="J118" s="103"/>
      <c r="K118" s="103"/>
      <c r="L118" s="103"/>
      <c r="M118" s="1244"/>
      <c r="N118" s="1245"/>
      <c r="O118" s="102"/>
      <c r="P118" s="111"/>
      <c r="Q118" s="113"/>
      <c r="R118" s="137"/>
      <c r="S118" s="102"/>
      <c r="T118" s="388"/>
      <c r="U118" s="138"/>
      <c r="V118" s="108"/>
      <c r="X118" s="101"/>
      <c r="Y118" s="139"/>
      <c r="Z118" s="139"/>
      <c r="AA118" s="139"/>
      <c r="AB118" s="139"/>
      <c r="AC118" s="139"/>
      <c r="AD118" s="139"/>
      <c r="AE118" s="139"/>
      <c r="AF118" s="139"/>
      <c r="AG118" s="139"/>
      <c r="AH118" s="139"/>
      <c r="AI118" s="139"/>
      <c r="AJ118" s="139"/>
      <c r="AK118" s="643"/>
      <c r="AL118" s="643"/>
      <c r="AM118" s="101"/>
      <c r="AN118" s="139"/>
      <c r="AO118" s="139"/>
      <c r="AP118" s="139"/>
      <c r="AQ118" s="139"/>
      <c r="AR118" s="139"/>
      <c r="AS118" s="139"/>
      <c r="AT118" s="139"/>
      <c r="AU118" s="139"/>
      <c r="AV118" s="139"/>
      <c r="AW118" s="139"/>
      <c r="AX118" s="139"/>
      <c r="AY118" s="139"/>
      <c r="BI118" s="618"/>
    </row>
    <row r="119" spans="1:61" s="5" customFormat="1" ht="20.100000000000001" customHeight="1" outlineLevel="1">
      <c r="A119" s="639"/>
      <c r="B119" s="992"/>
      <c r="C119" s="953"/>
      <c r="D119" s="953"/>
      <c r="E119" s="953"/>
      <c r="F119" s="953"/>
      <c r="G119" s="953"/>
      <c r="H119" s="103"/>
      <c r="I119" s="111"/>
      <c r="J119" s="103"/>
      <c r="K119" s="103"/>
      <c r="L119" s="103"/>
      <c r="M119" s="1244"/>
      <c r="N119" s="1245"/>
      <c r="O119" s="102"/>
      <c r="P119" s="111"/>
      <c r="Q119" s="113"/>
      <c r="R119" s="137"/>
      <c r="S119" s="102"/>
      <c r="T119" s="388"/>
      <c r="U119" s="138"/>
      <c r="V119" s="108"/>
      <c r="X119" s="101"/>
      <c r="Y119" s="139"/>
      <c r="Z119" s="139"/>
      <c r="AA119" s="139"/>
      <c r="AB119" s="139"/>
      <c r="AC119" s="139"/>
      <c r="AD119" s="139"/>
      <c r="AE119" s="139"/>
      <c r="AF119" s="139"/>
      <c r="AG119" s="139"/>
      <c r="AH119" s="139"/>
      <c r="AI119" s="139"/>
      <c r="AJ119" s="139"/>
      <c r="AK119" s="643"/>
      <c r="AL119" s="643"/>
      <c r="AM119" s="101"/>
      <c r="AN119" s="139"/>
      <c r="AO119" s="139"/>
      <c r="AP119" s="139"/>
      <c r="AQ119" s="139"/>
      <c r="AR119" s="139"/>
      <c r="AS119" s="139"/>
      <c r="AT119" s="139"/>
      <c r="AU119" s="139"/>
      <c r="AV119" s="139"/>
      <c r="AW119" s="139"/>
      <c r="AX119" s="139"/>
      <c r="AY119" s="139"/>
      <c r="BI119" s="618"/>
    </row>
    <row r="120" spans="1:61" s="5" customFormat="1" ht="20.100000000000001" customHeight="1" outlineLevel="1">
      <c r="A120" s="639"/>
      <c r="B120" s="992"/>
      <c r="C120" s="953"/>
      <c r="D120" s="953"/>
      <c r="E120" s="953"/>
      <c r="F120" s="953"/>
      <c r="G120" s="953"/>
      <c r="H120" s="103"/>
      <c r="I120" s="111"/>
      <c r="J120" s="103"/>
      <c r="K120" s="103"/>
      <c r="L120" s="103"/>
      <c r="M120" s="1244"/>
      <c r="N120" s="1245"/>
      <c r="O120" s="102"/>
      <c r="P120" s="111"/>
      <c r="Q120" s="113"/>
      <c r="R120" s="137"/>
      <c r="S120" s="102"/>
      <c r="T120" s="388"/>
      <c r="U120" s="138"/>
      <c r="V120" s="108"/>
      <c r="X120" s="101"/>
      <c r="Y120" s="139"/>
      <c r="Z120" s="139"/>
      <c r="AA120" s="139"/>
      <c r="AB120" s="139"/>
      <c r="AC120" s="139"/>
      <c r="AD120" s="139"/>
      <c r="AE120" s="139"/>
      <c r="AF120" s="139"/>
      <c r="AG120" s="139"/>
      <c r="AH120" s="139"/>
      <c r="AI120" s="139"/>
      <c r="AJ120" s="139"/>
      <c r="AK120" s="643"/>
      <c r="AL120" s="643"/>
      <c r="AM120" s="101"/>
      <c r="AN120" s="139"/>
      <c r="AO120" s="139"/>
      <c r="AP120" s="139"/>
      <c r="AQ120" s="139"/>
      <c r="AR120" s="139"/>
      <c r="AS120" s="139"/>
      <c r="AT120" s="139"/>
      <c r="AU120" s="139"/>
      <c r="AV120" s="139"/>
      <c r="AW120" s="139"/>
      <c r="AX120" s="139"/>
      <c r="AY120" s="139"/>
      <c r="BI120" s="618"/>
    </row>
    <row r="121" spans="1:61" s="5" customFormat="1" ht="20.100000000000001" customHeight="1" outlineLevel="1">
      <c r="A121" s="639"/>
      <c r="B121" s="992"/>
      <c r="C121" s="953"/>
      <c r="D121" s="953"/>
      <c r="E121" s="953"/>
      <c r="F121" s="953"/>
      <c r="G121" s="953"/>
      <c r="H121" s="103"/>
      <c r="I121" s="111"/>
      <c r="J121" s="103"/>
      <c r="K121" s="103"/>
      <c r="L121" s="103"/>
      <c r="M121" s="1244"/>
      <c r="N121" s="1245"/>
      <c r="O121" s="102"/>
      <c r="P121" s="111"/>
      <c r="Q121" s="113"/>
      <c r="R121" s="137"/>
      <c r="S121" s="102"/>
      <c r="T121" s="388"/>
      <c r="U121" s="138"/>
      <c r="V121" s="108"/>
      <c r="X121" s="101"/>
      <c r="Y121" s="139"/>
      <c r="Z121" s="139"/>
      <c r="AA121" s="139"/>
      <c r="AB121" s="139"/>
      <c r="AC121" s="139"/>
      <c r="AD121" s="139"/>
      <c r="AE121" s="139"/>
      <c r="AF121" s="139"/>
      <c r="AG121" s="139"/>
      <c r="AH121" s="139"/>
      <c r="AI121" s="139"/>
      <c r="AJ121" s="139"/>
      <c r="AK121" s="643"/>
      <c r="AL121" s="643"/>
      <c r="AM121" s="101"/>
      <c r="AN121" s="139"/>
      <c r="AO121" s="139"/>
      <c r="AP121" s="139"/>
      <c r="AQ121" s="139"/>
      <c r="AR121" s="139"/>
      <c r="AS121" s="139"/>
      <c r="AT121" s="139"/>
      <c r="AU121" s="139"/>
      <c r="AV121" s="139"/>
      <c r="AW121" s="139"/>
      <c r="AX121" s="139"/>
      <c r="AY121" s="139"/>
      <c r="BI121" s="618"/>
    </row>
    <row r="122" spans="1:61" s="5" customFormat="1" ht="20.100000000000001" customHeight="1" outlineLevel="1">
      <c r="A122" s="639"/>
      <c r="B122" s="992"/>
      <c r="C122" s="995"/>
      <c r="D122" s="995"/>
      <c r="E122" s="995"/>
      <c r="F122" s="995"/>
      <c r="G122" s="953"/>
      <c r="H122" s="954"/>
      <c r="I122" s="955"/>
      <c r="J122" s="954"/>
      <c r="K122" s="954"/>
      <c r="L122" s="954"/>
      <c r="M122" s="1244"/>
      <c r="N122" s="1245"/>
      <c r="O122" s="102"/>
      <c r="P122" s="111"/>
      <c r="Q122" s="113"/>
      <c r="R122" s="137"/>
      <c r="S122" s="102"/>
      <c r="T122" s="388"/>
      <c r="U122" s="138"/>
      <c r="V122" s="108"/>
      <c r="X122" s="101"/>
      <c r="Y122" s="139"/>
      <c r="Z122" s="139"/>
      <c r="AA122" s="139"/>
      <c r="AB122" s="139"/>
      <c r="AC122" s="139"/>
      <c r="AD122" s="139"/>
      <c r="AE122" s="139"/>
      <c r="AF122" s="139"/>
      <c r="AG122" s="139"/>
      <c r="AH122" s="139"/>
      <c r="AI122" s="139"/>
      <c r="AJ122" s="139"/>
      <c r="AK122" s="643"/>
      <c r="AL122" s="643"/>
      <c r="AM122" s="101"/>
      <c r="AN122" s="139"/>
      <c r="AO122" s="139"/>
      <c r="AP122" s="139"/>
      <c r="AQ122" s="139"/>
      <c r="AR122" s="139"/>
      <c r="AS122" s="139"/>
      <c r="AT122" s="139"/>
      <c r="AU122" s="139"/>
      <c r="AV122" s="139"/>
      <c r="AW122" s="139"/>
      <c r="AX122" s="139"/>
      <c r="AY122" s="139"/>
      <c r="BI122" s="618"/>
    </row>
    <row r="123" spans="1:61" s="5" customFormat="1" ht="20.100000000000001" customHeight="1" outlineLevel="1">
      <c r="A123" s="639"/>
      <c r="B123" s="992"/>
      <c r="C123" s="995"/>
      <c r="D123" s="995"/>
      <c r="E123" s="995"/>
      <c r="F123" s="995"/>
      <c r="G123" s="953"/>
      <c r="H123" s="954"/>
      <c r="I123" s="955"/>
      <c r="J123" s="954"/>
      <c r="K123" s="954"/>
      <c r="L123" s="954"/>
      <c r="M123" s="1244"/>
      <c r="N123" s="1245"/>
      <c r="O123" s="102"/>
      <c r="P123" s="111"/>
      <c r="Q123" s="113"/>
      <c r="R123" s="137"/>
      <c r="S123" s="102"/>
      <c r="T123" s="388"/>
      <c r="U123" s="138"/>
      <c r="V123" s="108"/>
      <c r="X123" s="101"/>
      <c r="Y123" s="139"/>
      <c r="Z123" s="139"/>
      <c r="AA123" s="139"/>
      <c r="AB123" s="139"/>
      <c r="AC123" s="139"/>
      <c r="AD123" s="139"/>
      <c r="AE123" s="139"/>
      <c r="AF123" s="139"/>
      <c r="AG123" s="139"/>
      <c r="AH123" s="139"/>
      <c r="AI123" s="139"/>
      <c r="AJ123" s="139"/>
      <c r="AK123" s="643"/>
      <c r="AL123" s="643"/>
      <c r="AM123" s="101"/>
      <c r="AN123" s="139"/>
      <c r="AO123" s="139"/>
      <c r="AP123" s="139"/>
      <c r="AQ123" s="139"/>
      <c r="AR123" s="139"/>
      <c r="AS123" s="139"/>
      <c r="AT123" s="139"/>
      <c r="AU123" s="139"/>
      <c r="AV123" s="139"/>
      <c r="AW123" s="139"/>
      <c r="AX123" s="139"/>
      <c r="AY123" s="139"/>
      <c r="BI123" s="618"/>
    </row>
    <row r="124" spans="1:61" s="5" customFormat="1" ht="20.100000000000001" customHeight="1" outlineLevel="1">
      <c r="A124" s="639"/>
      <c r="B124" s="865"/>
      <c r="C124" s="967"/>
      <c r="D124" s="967"/>
      <c r="E124" s="967"/>
      <c r="F124" s="967"/>
      <c r="G124" s="967"/>
      <c r="H124" s="133"/>
      <c r="I124" s="133"/>
      <c r="J124" s="133"/>
      <c r="K124" s="133"/>
      <c r="L124" s="133"/>
      <c r="M124" s="1455"/>
      <c r="N124" s="1456"/>
      <c r="O124" s="957"/>
      <c r="P124" s="102"/>
      <c r="Q124" s="102"/>
      <c r="R124" s="137"/>
      <c r="S124" s="102"/>
      <c r="T124" s="838"/>
      <c r="U124" s="138"/>
      <c r="V124" s="108"/>
      <c r="X124" s="101"/>
      <c r="Y124" s="139"/>
      <c r="Z124" s="139"/>
      <c r="AA124" s="139"/>
      <c r="AB124" s="139"/>
      <c r="AC124" s="139"/>
      <c r="AD124" s="139"/>
      <c r="AE124" s="139"/>
      <c r="AF124" s="139"/>
      <c r="AG124" s="139"/>
      <c r="AH124" s="139"/>
      <c r="AI124" s="139"/>
      <c r="AJ124" s="139"/>
      <c r="AK124" s="643"/>
      <c r="AL124" s="643"/>
      <c r="AM124" s="101"/>
      <c r="AN124" s="139"/>
      <c r="AO124" s="139"/>
      <c r="AP124" s="139"/>
      <c r="AQ124" s="139"/>
      <c r="AR124" s="139"/>
      <c r="AS124" s="139"/>
      <c r="AT124" s="139"/>
      <c r="AU124" s="139"/>
      <c r="AV124" s="139"/>
      <c r="AW124" s="139"/>
      <c r="AX124" s="139"/>
      <c r="AY124" s="139"/>
      <c r="AZ124" s="643"/>
      <c r="BI124" s="618"/>
    </row>
    <row r="125" spans="1:61" s="5" customFormat="1" ht="20.100000000000001" customHeight="1" outlineLevel="1">
      <c r="A125" s="639"/>
      <c r="B125" s="992"/>
      <c r="C125" s="953"/>
      <c r="D125" s="953"/>
      <c r="E125" s="953"/>
      <c r="F125" s="953"/>
      <c r="G125" s="953"/>
      <c r="H125" s="103"/>
      <c r="I125" s="111"/>
      <c r="J125" s="103"/>
      <c r="K125" s="103"/>
      <c r="L125" s="103"/>
      <c r="M125" s="824"/>
      <c r="N125" s="825"/>
      <c r="O125" s="102"/>
      <c r="P125" s="111"/>
      <c r="Q125" s="113"/>
      <c r="R125" s="137"/>
      <c r="S125" s="102"/>
      <c r="T125" s="388"/>
      <c r="U125" s="138"/>
      <c r="V125" s="108"/>
      <c r="X125" s="637"/>
      <c r="Y125" s="638"/>
      <c r="Z125" s="638"/>
      <c r="AA125" s="638"/>
      <c r="AB125" s="638"/>
      <c r="AC125" s="638"/>
      <c r="AD125" s="638"/>
      <c r="AE125" s="638"/>
      <c r="AF125" s="638"/>
      <c r="AG125" s="643"/>
      <c r="AH125" s="643"/>
      <c r="AI125" s="643"/>
      <c r="AJ125" s="643"/>
      <c r="AK125" s="643"/>
      <c r="AL125" s="643"/>
      <c r="AM125" s="637"/>
      <c r="AN125" s="638"/>
      <c r="AO125" s="638"/>
      <c r="AP125" s="638"/>
      <c r="AQ125" s="638"/>
      <c r="AR125" s="638"/>
      <c r="AS125" s="638"/>
      <c r="AT125" s="638"/>
      <c r="AU125" s="638"/>
      <c r="AV125" s="643"/>
      <c r="BI125" s="618"/>
    </row>
    <row r="126" spans="1:61" s="5" customFormat="1" ht="20.100000000000001" customHeight="1" outlineLevel="1">
      <c r="A126" s="639"/>
      <c r="B126" s="992"/>
      <c r="C126" s="953"/>
      <c r="D126" s="953"/>
      <c r="E126" s="953"/>
      <c r="F126" s="953"/>
      <c r="G126" s="953"/>
      <c r="H126" s="103"/>
      <c r="I126" s="111"/>
      <c r="J126" s="103"/>
      <c r="K126" s="103"/>
      <c r="L126" s="103"/>
      <c r="M126" s="824"/>
      <c r="N126" s="825"/>
      <c r="O126" s="102"/>
      <c r="P126" s="111"/>
      <c r="Q126" s="113"/>
      <c r="R126" s="137"/>
      <c r="S126" s="102"/>
      <c r="T126" s="388"/>
      <c r="U126" s="138"/>
      <c r="V126" s="108"/>
      <c r="X126" s="637"/>
      <c r="Y126" s="638"/>
      <c r="Z126" s="638"/>
      <c r="AA126" s="638"/>
      <c r="AB126" s="638"/>
      <c r="AC126" s="638"/>
      <c r="AD126" s="638"/>
      <c r="AE126" s="638"/>
      <c r="AF126" s="638"/>
      <c r="AG126" s="643"/>
      <c r="AH126" s="643"/>
      <c r="AI126" s="643"/>
      <c r="AJ126" s="643"/>
      <c r="AK126" s="643"/>
      <c r="AL126" s="643"/>
      <c r="AM126" s="637"/>
      <c r="AN126" s="638"/>
      <c r="AO126" s="638"/>
      <c r="AP126" s="638"/>
      <c r="AQ126" s="638"/>
      <c r="AR126" s="638"/>
      <c r="AS126" s="638"/>
      <c r="AT126" s="638"/>
      <c r="AU126" s="638"/>
      <c r="AV126" s="643"/>
      <c r="BI126" s="618"/>
    </row>
    <row r="127" spans="1:61" s="5" customFormat="1" ht="20.100000000000001" customHeight="1" outlineLevel="1">
      <c r="A127" s="639"/>
      <c r="B127" s="992"/>
      <c r="C127" s="953"/>
      <c r="D127" s="953"/>
      <c r="E127" s="953"/>
      <c r="F127" s="953"/>
      <c r="G127" s="953"/>
      <c r="H127" s="103"/>
      <c r="I127" s="111"/>
      <c r="J127" s="103"/>
      <c r="K127" s="103"/>
      <c r="L127" s="103"/>
      <c r="M127" s="824"/>
      <c r="N127" s="825"/>
      <c r="O127" s="102"/>
      <c r="P127" s="111"/>
      <c r="Q127" s="113"/>
      <c r="R127" s="137"/>
      <c r="S127" s="102"/>
      <c r="T127" s="388"/>
      <c r="U127" s="138"/>
      <c r="V127" s="108"/>
      <c r="X127" s="101"/>
      <c r="Y127" s="139"/>
      <c r="Z127" s="139"/>
      <c r="AA127" s="139"/>
      <c r="AB127" s="139"/>
      <c r="AC127" s="139"/>
      <c r="AD127" s="139"/>
      <c r="AE127" s="139"/>
      <c r="AF127" s="139"/>
      <c r="AG127" s="643"/>
      <c r="AH127" s="643"/>
      <c r="AI127" s="643"/>
      <c r="AJ127" s="643"/>
      <c r="AK127" s="643"/>
      <c r="AL127" s="643"/>
      <c r="AM127" s="101"/>
      <c r="AN127" s="139"/>
      <c r="AO127" s="139"/>
      <c r="AP127" s="139"/>
      <c r="AQ127" s="139"/>
      <c r="AR127" s="139"/>
      <c r="AS127" s="139"/>
      <c r="AT127" s="139"/>
      <c r="AU127" s="139"/>
      <c r="AV127" s="643"/>
      <c r="BI127" s="618"/>
    </row>
    <row r="128" spans="1:61" s="5" customFormat="1" ht="20.100000000000001" customHeight="1" outlineLevel="1">
      <c r="A128" s="639"/>
      <c r="B128" s="992"/>
      <c r="C128" s="995"/>
      <c r="D128" s="995"/>
      <c r="E128" s="995"/>
      <c r="F128" s="995"/>
      <c r="G128" s="953"/>
      <c r="H128" s="103"/>
      <c r="I128" s="111"/>
      <c r="J128" s="103"/>
      <c r="K128" s="103"/>
      <c r="L128" s="103"/>
      <c r="M128" s="824"/>
      <c r="N128" s="825"/>
      <c r="O128" s="102"/>
      <c r="P128" s="111"/>
      <c r="Q128" s="113"/>
      <c r="R128" s="137"/>
      <c r="S128" s="102"/>
      <c r="T128" s="388"/>
      <c r="U128" s="138"/>
      <c r="V128" s="108"/>
      <c r="X128" s="101"/>
      <c r="Y128" s="139"/>
      <c r="Z128" s="139"/>
      <c r="AA128" s="139"/>
      <c r="AB128" s="139"/>
      <c r="AC128" s="139"/>
      <c r="AD128" s="139"/>
      <c r="AE128" s="139"/>
      <c r="AF128" s="139"/>
      <c r="AG128" s="643"/>
      <c r="AH128" s="643"/>
      <c r="AI128" s="643"/>
      <c r="AJ128" s="643"/>
      <c r="AK128" s="643"/>
      <c r="AL128" s="643"/>
      <c r="AM128" s="101"/>
      <c r="AN128" s="139"/>
      <c r="AO128" s="139"/>
      <c r="AP128" s="139"/>
      <c r="AQ128" s="139"/>
      <c r="AR128" s="139"/>
      <c r="AS128" s="139"/>
      <c r="AT128" s="139"/>
      <c r="AU128" s="139"/>
      <c r="AV128" s="643"/>
      <c r="BI128" s="618"/>
    </row>
    <row r="129" spans="1:61" s="5" customFormat="1" ht="20.100000000000001" customHeight="1" outlineLevel="1">
      <c r="A129" s="639"/>
      <c r="B129" s="865"/>
      <c r="C129" s="967"/>
      <c r="D129" s="967"/>
      <c r="E129" s="967"/>
      <c r="F129" s="967"/>
      <c r="G129" s="967"/>
      <c r="H129" s="133"/>
      <c r="I129" s="133"/>
      <c r="J129" s="133"/>
      <c r="K129" s="133"/>
      <c r="L129" s="133"/>
      <c r="M129" s="261"/>
      <c r="N129" s="956"/>
      <c r="O129" s="102"/>
      <c r="P129" s="102"/>
      <c r="Q129" s="102"/>
      <c r="R129" s="137"/>
      <c r="S129" s="102"/>
      <c r="T129" s="838"/>
      <c r="U129" s="138"/>
      <c r="V129" s="108"/>
      <c r="X129" s="101"/>
      <c r="Y129" s="139"/>
      <c r="Z129" s="139"/>
      <c r="AA129" s="139"/>
      <c r="AB129" s="139"/>
      <c r="AC129" s="139"/>
      <c r="AD129" s="139"/>
      <c r="AE129" s="139"/>
      <c r="AF129" s="139"/>
      <c r="AG129" s="643"/>
      <c r="AH129" s="643"/>
      <c r="AI129" s="643"/>
      <c r="AJ129" s="643"/>
      <c r="AK129" s="643"/>
      <c r="AL129" s="643"/>
      <c r="AM129" s="101"/>
      <c r="AN129" s="139"/>
      <c r="AO129" s="139"/>
      <c r="AP129" s="139"/>
      <c r="AQ129" s="139"/>
      <c r="AR129" s="139"/>
      <c r="AS129" s="139"/>
      <c r="AT129" s="139"/>
      <c r="AU129" s="139"/>
      <c r="AV129" s="643"/>
      <c r="BI129" s="618"/>
    </row>
    <row r="130" spans="1:61" s="5" customFormat="1" ht="20.100000000000001" customHeight="1" outlineLevel="1">
      <c r="A130" s="639"/>
      <c r="B130" s="996"/>
      <c r="C130" s="953"/>
      <c r="D130" s="953"/>
      <c r="E130" s="953"/>
      <c r="F130" s="953"/>
      <c r="G130" s="953"/>
      <c r="H130" s="103"/>
      <c r="I130" s="111"/>
      <c r="J130" s="103"/>
      <c r="K130" s="103"/>
      <c r="L130" s="103"/>
      <c r="M130" s="824"/>
      <c r="N130" s="825"/>
      <c r="O130" s="102"/>
      <c r="P130" s="111"/>
      <c r="Q130" s="113"/>
      <c r="R130" s="137"/>
      <c r="S130" s="102"/>
      <c r="T130" s="388"/>
      <c r="U130" s="138"/>
      <c r="V130" s="108"/>
      <c r="X130" s="101"/>
      <c r="Y130" s="139"/>
      <c r="Z130" s="139"/>
      <c r="AA130" s="139"/>
      <c r="AB130" s="139"/>
      <c r="AC130" s="139"/>
      <c r="AD130" s="139"/>
      <c r="AE130" s="139"/>
      <c r="AF130" s="139"/>
      <c r="AG130" s="643"/>
      <c r="AH130" s="643"/>
      <c r="AI130" s="643"/>
      <c r="AJ130" s="643"/>
      <c r="AK130" s="643"/>
      <c r="AL130" s="643"/>
      <c r="AM130" s="101"/>
      <c r="AN130" s="139"/>
      <c r="AO130" s="139"/>
      <c r="AP130" s="139"/>
      <c r="AQ130" s="139"/>
      <c r="AR130" s="139"/>
      <c r="AS130" s="139"/>
      <c r="AT130" s="139"/>
      <c r="AU130" s="139"/>
      <c r="AV130" s="643"/>
      <c r="BI130" s="618"/>
    </row>
    <row r="131" spans="1:61" s="5" customFormat="1" ht="20.100000000000001" customHeight="1" outlineLevel="1">
      <c r="A131" s="639"/>
      <c r="B131" s="996"/>
      <c r="C131" s="953"/>
      <c r="D131" s="953"/>
      <c r="E131" s="953"/>
      <c r="F131" s="953"/>
      <c r="G131" s="953"/>
      <c r="H131" s="103"/>
      <c r="I131" s="111"/>
      <c r="J131" s="103"/>
      <c r="K131" s="103"/>
      <c r="L131" s="103"/>
      <c r="M131" s="824"/>
      <c r="N131" s="825"/>
      <c r="O131" s="102"/>
      <c r="P131" s="111"/>
      <c r="Q131" s="113"/>
      <c r="R131" s="137"/>
      <c r="S131" s="102"/>
      <c r="T131" s="388"/>
      <c r="U131" s="138"/>
      <c r="V131" s="108"/>
      <c r="X131" s="101"/>
      <c r="Y131" s="139"/>
      <c r="Z131" s="139"/>
      <c r="AA131" s="139"/>
      <c r="AB131" s="139"/>
      <c r="AC131" s="139"/>
      <c r="AD131" s="139"/>
      <c r="AE131" s="139"/>
      <c r="AF131" s="139"/>
      <c r="AG131" s="643"/>
      <c r="AH131" s="643"/>
      <c r="AI131" s="643"/>
      <c r="AJ131" s="643"/>
      <c r="AK131" s="643"/>
      <c r="AL131" s="643"/>
      <c r="AM131" s="101"/>
      <c r="AN131" s="139"/>
      <c r="AO131" s="139"/>
      <c r="AP131" s="139"/>
      <c r="AQ131" s="139"/>
      <c r="AR131" s="139"/>
      <c r="AS131" s="139"/>
      <c r="AT131" s="139"/>
      <c r="AU131" s="139"/>
      <c r="AV131" s="643"/>
      <c r="BI131" s="618"/>
    </row>
    <row r="132" spans="1:61" s="5" customFormat="1" ht="20.100000000000001" customHeight="1" outlineLevel="1">
      <c r="A132" s="639"/>
      <c r="B132" s="997"/>
      <c r="C132" s="387"/>
      <c r="D132" s="387"/>
      <c r="E132" s="387"/>
      <c r="F132" s="387"/>
      <c r="G132" s="953"/>
      <c r="H132" s="103"/>
      <c r="I132" s="111"/>
      <c r="J132" s="103"/>
      <c r="K132" s="103"/>
      <c r="L132" s="103"/>
      <c r="M132" s="824"/>
      <c r="N132" s="825"/>
      <c r="O132" s="102"/>
      <c r="P132" s="111"/>
      <c r="Q132" s="113"/>
      <c r="R132" s="137"/>
      <c r="S132" s="102"/>
      <c r="T132" s="388"/>
      <c r="U132" s="138"/>
      <c r="V132" s="108"/>
      <c r="X132" s="101"/>
      <c r="Y132" s="139"/>
      <c r="Z132" s="139"/>
      <c r="AA132" s="139"/>
      <c r="AB132" s="139"/>
      <c r="AC132" s="139"/>
      <c r="AD132" s="139"/>
      <c r="AE132" s="139"/>
      <c r="AF132" s="139"/>
      <c r="AG132" s="643"/>
      <c r="AH132" s="643"/>
      <c r="AI132" s="643"/>
      <c r="AJ132" s="643"/>
      <c r="AK132" s="643"/>
      <c r="AL132" s="643"/>
      <c r="AM132" s="101"/>
      <c r="AN132" s="139"/>
      <c r="AO132" s="139"/>
      <c r="AP132" s="139"/>
      <c r="AQ132" s="139"/>
      <c r="AR132" s="139"/>
      <c r="AS132" s="139"/>
      <c r="AT132" s="139"/>
      <c r="AU132" s="139"/>
      <c r="AV132" s="643"/>
      <c r="BI132" s="618"/>
    </row>
    <row r="133" spans="1:61" s="5" customFormat="1" ht="20.100000000000001" customHeight="1" outlineLevel="1">
      <c r="A133" s="639"/>
      <c r="B133" s="969"/>
      <c r="C133" s="387"/>
      <c r="D133" s="387"/>
      <c r="E133" s="998"/>
      <c r="F133" s="387"/>
      <c r="G133" s="953"/>
      <c r="H133" s="589"/>
      <c r="I133" s="111"/>
      <c r="J133" s="103"/>
      <c r="K133" s="103"/>
      <c r="L133" s="103"/>
      <c r="M133" s="826"/>
      <c r="N133" s="827"/>
      <c r="O133" s="102"/>
      <c r="P133" s="111"/>
      <c r="Q133" s="113"/>
      <c r="R133" s="137"/>
      <c r="S133" s="102"/>
      <c r="T133" s="388"/>
      <c r="U133" s="138"/>
      <c r="V133" s="108"/>
      <c r="X133" s="101"/>
      <c r="Y133" s="139"/>
      <c r="Z133" s="139"/>
      <c r="AA133" s="139"/>
      <c r="AB133" s="139"/>
      <c r="AC133" s="139"/>
      <c r="AD133" s="139"/>
      <c r="AE133" s="139"/>
      <c r="AF133" s="139"/>
      <c r="AG133" s="643"/>
      <c r="AH133" s="643"/>
      <c r="AI133" s="643"/>
      <c r="AJ133" s="643"/>
      <c r="AK133" s="643"/>
      <c r="AL133" s="643"/>
      <c r="AM133" s="101"/>
      <c r="AN133" s="139"/>
      <c r="AO133" s="139"/>
      <c r="AP133" s="139"/>
      <c r="AQ133" s="139"/>
      <c r="AR133" s="139"/>
      <c r="AS133" s="139"/>
      <c r="AT133" s="139"/>
      <c r="AU133" s="139"/>
      <c r="AV133" s="643"/>
      <c r="BI133" s="618"/>
    </row>
    <row r="134" spans="1:61" s="5" customFormat="1" ht="20.100000000000001" customHeight="1" outlineLevel="1">
      <c r="A134" s="639"/>
      <c r="B134" s="996"/>
      <c r="C134" s="953"/>
      <c r="D134" s="953"/>
      <c r="E134" s="989"/>
      <c r="F134" s="953"/>
      <c r="G134" s="953"/>
      <c r="H134" s="959"/>
      <c r="I134" s="111"/>
      <c r="J134" s="103"/>
      <c r="K134" s="103"/>
      <c r="L134" s="103"/>
      <c r="M134" s="826"/>
      <c r="N134" s="827"/>
      <c r="O134" s="102"/>
      <c r="P134" s="111"/>
      <c r="Q134" s="113"/>
      <c r="R134" s="137"/>
      <c r="S134" s="102"/>
      <c r="T134" s="388"/>
      <c r="U134" s="138"/>
      <c r="V134" s="108"/>
      <c r="X134" s="101"/>
      <c r="Y134" s="139"/>
      <c r="Z134" s="139"/>
      <c r="AA134" s="139"/>
      <c r="AB134" s="139"/>
      <c r="AC134" s="139"/>
      <c r="AD134" s="139"/>
      <c r="AE134" s="139"/>
      <c r="AF134" s="139"/>
      <c r="AG134" s="643"/>
      <c r="AH134" s="643"/>
      <c r="AI134" s="643"/>
      <c r="AJ134" s="643"/>
      <c r="AK134" s="643"/>
      <c r="AL134" s="643"/>
      <c r="AM134" s="101"/>
      <c r="AN134" s="139"/>
      <c r="AO134" s="139"/>
      <c r="AP134" s="139"/>
      <c r="AQ134" s="139"/>
      <c r="AR134" s="139"/>
      <c r="AS134" s="139"/>
      <c r="AT134" s="139"/>
      <c r="AU134" s="139"/>
      <c r="AV134" s="643"/>
      <c r="BI134" s="618"/>
    </row>
    <row r="135" spans="1:61" s="5" customFormat="1" ht="20.100000000000001" customHeight="1" outlineLevel="1">
      <c r="A135" s="639"/>
      <c r="B135" s="996"/>
      <c r="C135" s="953"/>
      <c r="D135" s="953"/>
      <c r="E135" s="989"/>
      <c r="F135" s="953"/>
      <c r="G135" s="953"/>
      <c r="H135" s="959"/>
      <c r="I135" s="111"/>
      <c r="J135" s="103"/>
      <c r="K135" s="103"/>
      <c r="L135" s="103"/>
      <c r="M135" s="826"/>
      <c r="N135" s="827"/>
      <c r="O135" s="102"/>
      <c r="P135" s="111"/>
      <c r="Q135" s="113"/>
      <c r="R135" s="137"/>
      <c r="S135" s="102"/>
      <c r="T135" s="388"/>
      <c r="U135" s="138"/>
      <c r="V135" s="108"/>
      <c r="X135" s="637"/>
      <c r="Y135" s="645"/>
      <c r="Z135" s="645"/>
      <c r="AA135" s="645"/>
      <c r="AB135" s="645"/>
      <c r="AC135" s="645"/>
      <c r="AD135" s="645"/>
      <c r="AE135" s="646"/>
      <c r="AF135" s="646"/>
      <c r="AG135" s="643"/>
      <c r="AH135" s="643"/>
      <c r="AI135" s="643"/>
      <c r="AJ135" s="643"/>
      <c r="AK135" s="643"/>
      <c r="AL135" s="643"/>
      <c r="AM135" s="637"/>
      <c r="AN135" s="645"/>
      <c r="AO135" s="645"/>
      <c r="AP135" s="645"/>
      <c r="AQ135" s="645"/>
      <c r="AR135" s="645"/>
      <c r="AS135" s="645"/>
      <c r="AT135" s="646"/>
      <c r="AU135" s="646"/>
      <c r="AV135" s="643"/>
      <c r="BI135" s="618"/>
    </row>
    <row r="136" spans="1:61" s="5" customFormat="1" ht="20.100000000000001" customHeight="1" outlineLevel="1">
      <c r="A136" s="639"/>
      <c r="B136" s="986"/>
      <c r="C136" s="985"/>
      <c r="D136" s="985"/>
      <c r="E136" s="987"/>
      <c r="F136" s="985"/>
      <c r="G136" s="988"/>
      <c r="H136" s="650"/>
      <c r="I136" s="650"/>
      <c r="J136" s="103"/>
      <c r="K136" s="103"/>
      <c r="L136" s="103"/>
      <c r="M136" s="1260"/>
      <c r="N136" s="1261"/>
      <c r="O136" s="650"/>
      <c r="P136" s="651"/>
      <c r="Q136" s="650"/>
      <c r="R136" s="650"/>
      <c r="S136" s="650"/>
      <c r="T136" s="652"/>
      <c r="U136" s="138"/>
      <c r="V136" s="108"/>
      <c r="X136" s="637"/>
      <c r="Y136" s="653"/>
      <c r="Z136" s="653"/>
      <c r="AA136" s="653"/>
      <c r="AB136" s="653"/>
      <c r="AC136" s="653"/>
      <c r="AD136" s="653"/>
      <c r="AE136" s="653"/>
      <c r="AF136" s="653"/>
      <c r="AG136" s="643"/>
      <c r="AH136" s="643"/>
      <c r="AI136" s="643"/>
      <c r="AJ136" s="643"/>
      <c r="AK136" s="643"/>
      <c r="AL136" s="643"/>
      <c r="AM136" s="637"/>
      <c r="AN136" s="653"/>
      <c r="AO136" s="653"/>
      <c r="AP136" s="653"/>
      <c r="AQ136" s="653"/>
      <c r="AR136" s="653"/>
      <c r="AS136" s="653"/>
      <c r="AT136" s="653"/>
      <c r="AU136" s="653"/>
      <c r="AV136" s="643"/>
      <c r="BI136" s="618"/>
    </row>
    <row r="137" spans="1:61" s="5" customFormat="1" ht="15" hidden="1" customHeight="1" outlineLevel="1">
      <c r="A137" s="639"/>
      <c r="B137" s="654"/>
      <c r="C137" s="640"/>
      <c r="D137" s="640"/>
      <c r="E137" s="640"/>
      <c r="F137" s="640"/>
      <c r="G137" s="640"/>
      <c r="H137" s="655"/>
      <c r="I137" s="655"/>
      <c r="J137" s="103"/>
      <c r="K137" s="655"/>
      <c r="L137" s="103"/>
      <c r="M137" s="1260"/>
      <c r="N137" s="1261"/>
      <c r="O137" s="655"/>
      <c r="P137" s="656"/>
      <c r="Q137" s="655"/>
      <c r="R137" s="655"/>
      <c r="S137" s="655"/>
      <c r="T137" s="657"/>
      <c r="U137" s="138"/>
      <c r="V137" s="108"/>
      <c r="X137" s="101"/>
      <c r="Y137" s="139"/>
      <c r="Z137" s="139"/>
      <c r="AA137" s="139"/>
      <c r="AB137" s="139"/>
      <c r="AC137" s="139"/>
      <c r="AD137" s="139"/>
      <c r="AE137" s="139"/>
      <c r="AF137" s="139"/>
      <c r="AG137" s="643"/>
      <c r="AH137" s="643"/>
      <c r="AI137" s="643"/>
      <c r="AJ137" s="643"/>
      <c r="AK137" s="643"/>
      <c r="AL137" s="643"/>
      <c r="AM137" s="101"/>
      <c r="AN137" s="139"/>
      <c r="AO137" s="139"/>
      <c r="AP137" s="139"/>
      <c r="AQ137" s="139"/>
      <c r="AR137" s="139"/>
      <c r="AS137" s="139"/>
      <c r="AT137" s="139"/>
      <c r="AU137" s="139"/>
      <c r="AV137" s="643"/>
      <c r="BI137" s="618"/>
    </row>
    <row r="138" spans="1:61" s="5" customFormat="1" ht="15" hidden="1" customHeight="1" outlineLevel="1">
      <c r="A138" s="639"/>
      <c r="B138" s="228"/>
      <c r="C138" s="102"/>
      <c r="D138" s="102"/>
      <c r="E138" s="102"/>
      <c r="F138" s="102"/>
      <c r="G138" s="102"/>
      <c r="H138" s="103"/>
      <c r="I138" s="111"/>
      <c r="J138" s="103"/>
      <c r="K138" s="103"/>
      <c r="L138" s="103"/>
      <c r="M138" s="1260"/>
      <c r="N138" s="1261"/>
      <c r="O138" s="111"/>
      <c r="P138" s="261"/>
      <c r="Q138" s="113"/>
      <c r="R138" s="137"/>
      <c r="S138" s="102"/>
      <c r="T138" s="388"/>
      <c r="U138" s="138"/>
      <c r="V138" s="108"/>
      <c r="X138" s="101"/>
      <c r="Y138" s="139"/>
      <c r="Z138" s="139"/>
      <c r="AA138" s="139"/>
      <c r="AB138" s="139"/>
      <c r="AC138" s="139"/>
      <c r="AD138" s="139"/>
      <c r="AE138" s="139"/>
      <c r="AF138" s="139"/>
      <c r="AG138" s="643"/>
      <c r="AH138" s="643"/>
      <c r="AI138" s="643"/>
      <c r="AJ138" s="643"/>
      <c r="AK138" s="643"/>
      <c r="AL138" s="643"/>
      <c r="AM138" s="101"/>
      <c r="AN138" s="139"/>
      <c r="AO138" s="139"/>
      <c r="AP138" s="139"/>
      <c r="AQ138" s="139"/>
      <c r="AR138" s="139"/>
      <c r="AS138" s="139"/>
      <c r="AT138" s="139"/>
      <c r="AU138" s="139"/>
      <c r="AV138" s="643"/>
      <c r="BI138" s="618"/>
    </row>
    <row r="139" spans="1:61" s="5" customFormat="1" ht="15" hidden="1" customHeight="1" outlineLevel="1">
      <c r="A139" s="639"/>
      <c r="B139" s="228"/>
      <c r="C139" s="102"/>
      <c r="D139" s="102"/>
      <c r="E139" s="102"/>
      <c r="F139" s="102"/>
      <c r="G139" s="102"/>
      <c r="H139" s="103"/>
      <c r="I139" s="111"/>
      <c r="J139" s="103"/>
      <c r="K139" s="103"/>
      <c r="L139" s="103"/>
      <c r="M139" s="1260"/>
      <c r="N139" s="1261"/>
      <c r="O139" s="111"/>
      <c r="P139" s="261"/>
      <c r="Q139" s="113"/>
      <c r="R139" s="137"/>
      <c r="S139" s="102"/>
      <c r="T139" s="388"/>
      <c r="U139" s="138"/>
      <c r="V139" s="108"/>
      <c r="X139" s="101"/>
      <c r="Y139" s="139"/>
      <c r="Z139" s="139"/>
      <c r="AA139" s="139"/>
      <c r="AB139" s="139"/>
      <c r="AC139" s="139"/>
      <c r="AD139" s="139"/>
      <c r="AE139" s="139"/>
      <c r="AF139" s="139"/>
      <c r="AG139" s="643"/>
      <c r="AH139" s="643"/>
      <c r="AI139" s="643"/>
      <c r="AJ139" s="643"/>
      <c r="AK139" s="643"/>
      <c r="AL139" s="643"/>
      <c r="AM139" s="101"/>
      <c r="AN139" s="139"/>
      <c r="AO139" s="139"/>
      <c r="AP139" s="139"/>
      <c r="AQ139" s="139"/>
      <c r="AR139" s="139"/>
      <c r="AS139" s="139"/>
      <c r="AT139" s="139"/>
      <c r="AU139" s="139"/>
      <c r="AV139" s="643"/>
      <c r="BI139" s="618"/>
    </row>
    <row r="140" spans="1:61" s="5" customFormat="1" ht="15" hidden="1" customHeight="1" outlineLevel="1">
      <c r="A140" s="639"/>
      <c r="B140" s="228"/>
      <c r="C140" s="102"/>
      <c r="D140" s="102"/>
      <c r="E140" s="102"/>
      <c r="F140" s="102"/>
      <c r="G140" s="102"/>
      <c r="H140" s="103"/>
      <c r="I140" s="111"/>
      <c r="J140" s="103"/>
      <c r="K140" s="103"/>
      <c r="L140" s="103"/>
      <c r="M140" s="1260"/>
      <c r="N140" s="1261"/>
      <c r="O140" s="111"/>
      <c r="P140" s="261"/>
      <c r="Q140" s="113"/>
      <c r="R140" s="137"/>
      <c r="S140" s="102"/>
      <c r="T140" s="388"/>
      <c r="U140" s="138"/>
      <c r="V140" s="108"/>
      <c r="X140" s="101"/>
      <c r="Y140" s="139"/>
      <c r="Z140" s="139"/>
      <c r="AA140" s="139"/>
      <c r="AB140" s="139"/>
      <c r="AC140" s="139"/>
      <c r="AD140" s="139"/>
      <c r="AE140" s="139"/>
      <c r="AF140" s="139"/>
      <c r="AG140" s="643"/>
      <c r="AH140" s="643"/>
      <c r="AI140" s="643"/>
      <c r="AJ140" s="643"/>
      <c r="AK140" s="643"/>
      <c r="AL140" s="643"/>
      <c r="AM140" s="101"/>
      <c r="AN140" s="139"/>
      <c r="AO140" s="139"/>
      <c r="AP140" s="139"/>
      <c r="AQ140" s="139"/>
      <c r="AR140" s="139"/>
      <c r="AS140" s="139"/>
      <c r="AT140" s="139"/>
      <c r="AU140" s="139"/>
      <c r="AV140" s="643"/>
      <c r="BI140" s="618"/>
    </row>
    <row r="141" spans="1:61" s="5" customFormat="1" ht="15" hidden="1" customHeight="1" outlineLevel="1">
      <c r="A141" s="639"/>
      <c r="B141" s="104"/>
      <c r="C141" s="105"/>
      <c r="D141" s="105"/>
      <c r="E141" s="106"/>
      <c r="F141" s="105"/>
      <c r="G141" s="107"/>
      <c r="H141" s="589"/>
      <c r="I141" s="111"/>
      <c r="J141" s="103"/>
      <c r="K141" s="103"/>
      <c r="L141" s="103"/>
      <c r="M141" s="1260"/>
      <c r="N141" s="1261"/>
      <c r="O141" s="111"/>
      <c r="P141" s="261"/>
      <c r="Q141" s="113"/>
      <c r="R141" s="137"/>
      <c r="S141" s="102"/>
      <c r="T141" s="388"/>
      <c r="U141" s="138"/>
      <c r="V141" s="108"/>
      <c r="X141" s="101"/>
      <c r="Y141" s="139"/>
      <c r="Z141" s="139"/>
      <c r="AA141" s="139"/>
      <c r="AB141" s="139"/>
      <c r="AC141" s="139"/>
      <c r="AD141" s="139"/>
      <c r="AE141" s="139"/>
      <c r="AF141" s="139"/>
      <c r="AG141" s="643"/>
      <c r="AH141" s="643"/>
      <c r="AI141" s="643"/>
      <c r="AJ141" s="643"/>
      <c r="AK141" s="643"/>
      <c r="AL141" s="643"/>
      <c r="AM141" s="101"/>
      <c r="AN141" s="139"/>
      <c r="AO141" s="139"/>
      <c r="AP141" s="139"/>
      <c r="AQ141" s="139"/>
      <c r="AR141" s="139"/>
      <c r="AS141" s="139"/>
      <c r="AT141" s="139"/>
      <c r="AU141" s="139"/>
      <c r="AV141" s="643"/>
      <c r="BI141" s="618"/>
    </row>
    <row r="142" spans="1:61" s="5" customFormat="1" ht="15" hidden="1" customHeight="1" outlineLevel="1">
      <c r="A142" s="639"/>
      <c r="B142" s="104"/>
      <c r="C142" s="105"/>
      <c r="D142" s="105"/>
      <c r="E142" s="106"/>
      <c r="F142" s="105"/>
      <c r="G142" s="107"/>
      <c r="H142" s="589"/>
      <c r="I142" s="111"/>
      <c r="J142" s="103"/>
      <c r="K142" s="103"/>
      <c r="L142" s="103"/>
      <c r="M142" s="1260"/>
      <c r="N142" s="1261"/>
      <c r="O142" s="111"/>
      <c r="P142" s="261"/>
      <c r="Q142" s="113"/>
      <c r="R142" s="137"/>
      <c r="S142" s="102"/>
      <c r="T142" s="388"/>
      <c r="U142" s="138"/>
      <c r="V142" s="108"/>
      <c r="X142" s="101"/>
      <c r="Y142" s="139"/>
      <c r="Z142" s="139"/>
      <c r="AA142" s="139"/>
      <c r="AB142" s="139"/>
      <c r="AC142" s="139"/>
      <c r="AD142" s="139"/>
      <c r="AE142" s="139"/>
      <c r="AF142" s="139"/>
      <c r="AG142" s="643"/>
      <c r="AH142" s="643"/>
      <c r="AI142" s="643"/>
      <c r="AJ142" s="643"/>
      <c r="AK142" s="643"/>
      <c r="AL142" s="643"/>
      <c r="AM142" s="101"/>
      <c r="AN142" s="139"/>
      <c r="AO142" s="139"/>
      <c r="AP142" s="139"/>
      <c r="AQ142" s="139"/>
      <c r="AR142" s="139"/>
      <c r="AS142" s="139"/>
      <c r="AT142" s="139"/>
      <c r="AU142" s="139"/>
      <c r="AV142" s="643"/>
      <c r="BI142" s="618"/>
    </row>
    <row r="143" spans="1:61" s="5" customFormat="1" ht="15" hidden="1" customHeight="1" outlineLevel="1">
      <c r="A143" s="639"/>
      <c r="B143" s="104"/>
      <c r="C143" s="105"/>
      <c r="D143" s="105"/>
      <c r="E143" s="106"/>
      <c r="F143" s="105"/>
      <c r="G143" s="107"/>
      <c r="H143" s="589"/>
      <c r="I143" s="111"/>
      <c r="J143" s="103"/>
      <c r="K143" s="103"/>
      <c r="L143" s="103"/>
      <c r="M143" s="1260"/>
      <c r="N143" s="1261"/>
      <c r="O143" s="111"/>
      <c r="P143" s="261"/>
      <c r="Q143" s="113"/>
      <c r="R143" s="137"/>
      <c r="S143" s="102"/>
      <c r="T143" s="388"/>
      <c r="U143" s="138"/>
      <c r="V143" s="108"/>
      <c r="X143" s="101"/>
      <c r="Y143" s="139"/>
      <c r="Z143" s="139"/>
      <c r="AA143" s="139"/>
      <c r="AB143" s="139"/>
      <c r="AC143" s="139"/>
      <c r="AD143" s="139"/>
      <c r="AE143" s="139"/>
      <c r="AF143" s="139"/>
      <c r="AG143" s="643"/>
      <c r="AH143" s="658"/>
      <c r="AI143" s="658"/>
      <c r="AJ143" s="658"/>
      <c r="AK143" s="658"/>
      <c r="AL143" s="658"/>
      <c r="AM143" s="101"/>
      <c r="AN143" s="139"/>
      <c r="AO143" s="139"/>
      <c r="AP143" s="139"/>
      <c r="AQ143" s="139"/>
      <c r="AR143" s="139"/>
      <c r="AS143" s="139"/>
      <c r="AT143" s="139"/>
      <c r="AU143" s="139"/>
      <c r="AV143" s="643"/>
      <c r="BI143" s="618"/>
    </row>
    <row r="144" spans="1:61" s="5" customFormat="1" ht="15" hidden="1" customHeight="1" outlineLevel="1">
      <c r="A144" s="639"/>
      <c r="B144" s="104"/>
      <c r="C144" s="105"/>
      <c r="D144" s="105"/>
      <c r="E144" s="106"/>
      <c r="F144" s="105"/>
      <c r="G144" s="107"/>
      <c r="H144" s="589"/>
      <c r="I144" s="111"/>
      <c r="J144" s="103"/>
      <c r="K144" s="103"/>
      <c r="L144" s="103"/>
      <c r="M144" s="1260"/>
      <c r="N144" s="1261"/>
      <c r="O144" s="111"/>
      <c r="P144" s="261"/>
      <c r="Q144" s="113"/>
      <c r="R144" s="137"/>
      <c r="S144" s="102"/>
      <c r="T144" s="388"/>
      <c r="U144" s="138"/>
      <c r="V144" s="108"/>
      <c r="X144" s="101"/>
      <c r="Y144" s="139"/>
      <c r="Z144" s="139"/>
      <c r="AA144" s="139"/>
      <c r="AB144" s="139"/>
      <c r="AC144" s="139"/>
      <c r="AD144" s="139"/>
      <c r="AE144" s="139"/>
      <c r="AF144" s="139"/>
      <c r="AG144" s="643"/>
      <c r="AH144" s="624"/>
      <c r="AI144" s="624"/>
      <c r="AJ144" s="624"/>
      <c r="AK144" s="624"/>
      <c r="AL144" s="624"/>
      <c r="AM144" s="101"/>
      <c r="AN144" s="139"/>
      <c r="AO144" s="139"/>
      <c r="AP144" s="139"/>
      <c r="AQ144" s="139"/>
      <c r="AR144" s="139"/>
      <c r="AS144" s="139"/>
      <c r="AT144" s="139"/>
      <c r="AU144" s="139"/>
      <c r="AV144" s="643"/>
      <c r="BI144" s="618"/>
    </row>
    <row r="145" spans="1:61" s="5" customFormat="1" ht="15" hidden="1" customHeight="1" outlineLevel="1">
      <c r="A145" s="639"/>
      <c r="B145" s="647"/>
      <c r="C145" s="644"/>
      <c r="D145" s="644"/>
      <c r="E145" s="648"/>
      <c r="F145" s="644"/>
      <c r="G145" s="649"/>
      <c r="H145" s="650"/>
      <c r="I145" s="650"/>
      <c r="J145" s="103"/>
      <c r="K145" s="103"/>
      <c r="L145" s="103"/>
      <c r="M145" s="1260"/>
      <c r="N145" s="1261"/>
      <c r="O145" s="111"/>
      <c r="P145" s="261"/>
      <c r="Q145" s="113"/>
      <c r="R145" s="137"/>
      <c r="S145" s="102"/>
      <c r="T145" s="388"/>
      <c r="U145" s="138"/>
      <c r="V145" s="108"/>
      <c r="X145" s="645"/>
      <c r="Y145" s="653"/>
      <c r="Z145" s="653"/>
      <c r="AA145" s="653"/>
      <c r="AB145" s="653"/>
      <c r="AC145" s="653"/>
      <c r="AD145" s="653"/>
      <c r="AE145" s="653"/>
      <c r="AF145" s="653"/>
      <c r="AG145" s="653"/>
      <c r="AH145" s="653"/>
      <c r="AI145" s="624"/>
      <c r="AJ145" s="624"/>
      <c r="AK145" s="624"/>
      <c r="AL145" s="624"/>
      <c r="AM145" s="643"/>
      <c r="AN145" s="643"/>
      <c r="AO145" s="643"/>
      <c r="AP145" s="643"/>
      <c r="AQ145" s="643"/>
      <c r="AR145" s="643"/>
      <c r="AS145" s="643"/>
      <c r="AT145" s="643"/>
      <c r="AU145" s="643"/>
      <c r="AV145" s="643"/>
      <c r="BI145" s="618"/>
    </row>
    <row r="146" spans="1:61" s="5" customFormat="1" ht="15" hidden="1" customHeight="1" outlineLevel="1">
      <c r="A146" s="639"/>
      <c r="B146" s="654"/>
      <c r="C146" s="640"/>
      <c r="D146" s="640"/>
      <c r="E146" s="640"/>
      <c r="F146" s="640"/>
      <c r="G146" s="640"/>
      <c r="H146" s="655"/>
      <c r="I146" s="655"/>
      <c r="J146" s="103"/>
      <c r="K146" s="655"/>
      <c r="L146" s="103"/>
      <c r="M146" s="1260"/>
      <c r="N146" s="1261"/>
      <c r="O146" s="111"/>
      <c r="P146" s="261"/>
      <c r="Q146" s="113"/>
      <c r="R146" s="137"/>
      <c r="S146" s="102"/>
      <c r="T146" s="388"/>
      <c r="U146" s="138"/>
      <c r="V146" s="108"/>
      <c r="X146" s="101"/>
      <c r="Y146" s="139"/>
      <c r="Z146" s="139"/>
      <c r="AA146" s="139"/>
      <c r="AB146" s="139"/>
      <c r="AC146" s="139"/>
      <c r="AD146" s="139"/>
      <c r="AE146" s="139"/>
      <c r="AF146" s="139"/>
      <c r="AG146" s="139"/>
      <c r="AH146" s="139"/>
      <c r="AI146" s="659"/>
      <c r="AJ146" s="659"/>
      <c r="AK146" s="659"/>
      <c r="AL146" s="659"/>
      <c r="AM146" s="659"/>
      <c r="AN146" s="643"/>
      <c r="AO146" s="643"/>
      <c r="AP146" s="643"/>
      <c r="AQ146" s="643"/>
      <c r="AR146" s="643"/>
      <c r="AS146" s="643"/>
      <c r="AT146" s="643"/>
      <c r="AU146" s="643"/>
      <c r="AV146" s="643"/>
      <c r="BI146" s="618"/>
    </row>
    <row r="147" spans="1:61" s="5" customFormat="1" ht="15" hidden="1" customHeight="1" outlineLevel="1">
      <c r="A147" s="639"/>
      <c r="B147" s="654"/>
      <c r="C147" s="640"/>
      <c r="D147" s="640"/>
      <c r="E147" s="640"/>
      <c r="F147" s="640"/>
      <c r="G147" s="640"/>
      <c r="H147" s="655"/>
      <c r="I147" s="655"/>
      <c r="J147" s="103"/>
      <c r="K147" s="655"/>
      <c r="L147" s="103"/>
      <c r="M147" s="1260"/>
      <c r="N147" s="1261"/>
      <c r="O147" s="111"/>
      <c r="P147" s="261"/>
      <c r="Q147" s="113"/>
      <c r="R147" s="137"/>
      <c r="S147" s="102"/>
      <c r="T147" s="388"/>
      <c r="U147" s="138"/>
      <c r="V147" s="108"/>
      <c r="X147" s="101"/>
      <c r="Y147" s="139"/>
      <c r="Z147" s="139"/>
      <c r="AA147" s="139"/>
      <c r="AB147" s="139"/>
      <c r="AC147" s="139"/>
      <c r="AD147" s="139"/>
      <c r="AE147" s="139"/>
      <c r="AF147" s="139"/>
      <c r="AG147" s="139"/>
      <c r="AH147" s="139"/>
      <c r="AI147" s="624"/>
      <c r="AJ147" s="624"/>
      <c r="AK147" s="624"/>
      <c r="AL147" s="624"/>
      <c r="AM147" s="624"/>
      <c r="AN147" s="624"/>
      <c r="AO147" s="624"/>
      <c r="AP147" s="624"/>
      <c r="AQ147" s="624"/>
      <c r="AR147" s="624"/>
      <c r="AS147" s="74"/>
      <c r="AV147" s="85"/>
      <c r="BI147" s="618"/>
    </row>
    <row r="148" spans="1:61" s="5" customFormat="1" ht="15" hidden="1" customHeight="1" outlineLevel="1">
      <c r="A148" s="639"/>
      <c r="B148" s="654"/>
      <c r="C148" s="105"/>
      <c r="D148" s="105"/>
      <c r="E148" s="106"/>
      <c r="F148" s="105"/>
      <c r="G148" s="107"/>
      <c r="H148" s="589"/>
      <c r="I148" s="111"/>
      <c r="J148" s="103"/>
      <c r="K148" s="103"/>
      <c r="L148" s="103"/>
      <c r="M148" s="1260"/>
      <c r="N148" s="1261"/>
      <c r="O148" s="111"/>
      <c r="P148" s="261"/>
      <c r="Q148" s="113"/>
      <c r="R148" s="137"/>
      <c r="S148" s="102"/>
      <c r="T148" s="388"/>
      <c r="U148" s="138"/>
      <c r="V148" s="108"/>
      <c r="X148" s="101"/>
      <c r="Y148" s="139"/>
      <c r="Z148" s="139"/>
      <c r="AA148" s="139"/>
      <c r="AB148" s="139"/>
      <c r="AC148" s="139"/>
      <c r="AD148" s="139"/>
      <c r="AE148" s="139"/>
      <c r="AF148" s="139"/>
      <c r="AG148" s="139"/>
      <c r="AH148" s="139"/>
      <c r="BI148" s="618"/>
    </row>
    <row r="149" spans="1:61" s="5" customFormat="1" ht="15" hidden="1" customHeight="1" outlineLevel="1">
      <c r="A149" s="639"/>
      <c r="B149" s="654"/>
      <c r="C149" s="105"/>
      <c r="D149" s="105"/>
      <c r="E149" s="106"/>
      <c r="F149" s="105"/>
      <c r="G149" s="107"/>
      <c r="H149" s="589"/>
      <c r="I149" s="111"/>
      <c r="J149" s="103"/>
      <c r="K149" s="103"/>
      <c r="L149" s="103"/>
      <c r="M149" s="1260"/>
      <c r="N149" s="1261"/>
      <c r="O149" s="111"/>
      <c r="P149" s="261"/>
      <c r="Q149" s="113"/>
      <c r="R149" s="137"/>
      <c r="S149" s="102"/>
      <c r="T149" s="388"/>
      <c r="U149" s="138"/>
      <c r="V149" s="108"/>
      <c r="X149" s="101"/>
      <c r="Y149" s="139"/>
      <c r="Z149" s="139"/>
      <c r="AA149" s="139"/>
      <c r="AB149" s="139"/>
      <c r="AC149" s="139"/>
      <c r="AD149" s="139"/>
      <c r="AE149" s="139"/>
      <c r="AF149" s="139"/>
      <c r="AG149" s="139"/>
      <c r="AH149" s="139"/>
      <c r="BI149" s="618"/>
    </row>
    <row r="150" spans="1:61" s="5" customFormat="1" ht="15" hidden="1" customHeight="1" outlineLevel="1">
      <c r="A150" s="639"/>
      <c r="B150" s="654"/>
      <c r="C150" s="644"/>
      <c r="D150" s="644"/>
      <c r="E150" s="648"/>
      <c r="F150" s="644"/>
      <c r="G150" s="649"/>
      <c r="H150" s="650"/>
      <c r="I150" s="650"/>
      <c r="J150" s="103"/>
      <c r="K150" s="103"/>
      <c r="L150" s="103"/>
      <c r="M150" s="1260"/>
      <c r="N150" s="1261"/>
      <c r="O150" s="111"/>
      <c r="P150" s="261"/>
      <c r="Q150" s="113"/>
      <c r="R150" s="137"/>
      <c r="S150" s="102"/>
      <c r="T150" s="388"/>
      <c r="U150" s="138"/>
      <c r="V150" s="108"/>
      <c r="X150" s="101"/>
      <c r="Y150" s="139"/>
      <c r="Z150" s="139"/>
      <c r="AA150" s="139"/>
      <c r="AB150" s="139"/>
      <c r="AC150" s="139"/>
      <c r="AD150" s="139"/>
      <c r="AE150" s="139"/>
      <c r="AF150" s="139"/>
      <c r="AG150" s="139"/>
      <c r="AH150" s="139"/>
      <c r="BI150" s="618"/>
    </row>
    <row r="151" spans="1:61" s="5" customFormat="1" ht="15" hidden="1" customHeight="1" outlineLevel="1">
      <c r="A151" s="639"/>
      <c r="B151" s="654"/>
      <c r="C151" s="640"/>
      <c r="D151" s="640"/>
      <c r="E151" s="640"/>
      <c r="F151" s="640"/>
      <c r="G151" s="640"/>
      <c r="H151" s="655"/>
      <c r="I151" s="655"/>
      <c r="J151" s="103"/>
      <c r="K151" s="655"/>
      <c r="L151" s="103"/>
      <c r="M151" s="1260"/>
      <c r="N151" s="1261"/>
      <c r="O151" s="111"/>
      <c r="P151" s="261"/>
      <c r="Q151" s="113"/>
      <c r="R151" s="137"/>
      <c r="S151" s="102"/>
      <c r="T151" s="388"/>
      <c r="U151" s="138"/>
      <c r="V151" s="108"/>
      <c r="X151" s="645"/>
      <c r="Y151" s="653"/>
      <c r="Z151" s="653"/>
      <c r="AA151" s="653"/>
      <c r="AB151" s="653"/>
      <c r="AC151" s="653"/>
      <c r="AD151" s="653"/>
      <c r="AE151" s="653"/>
      <c r="BI151" s="618"/>
    </row>
    <row r="152" spans="1:61" s="5" customFormat="1" ht="15" hidden="1" customHeight="1" outlineLevel="1">
      <c r="A152" s="639"/>
      <c r="B152" s="654"/>
      <c r="C152" s="102"/>
      <c r="D152" s="102"/>
      <c r="E152" s="102"/>
      <c r="F152" s="102"/>
      <c r="G152" s="102"/>
      <c r="H152" s="103"/>
      <c r="I152" s="111"/>
      <c r="J152" s="103"/>
      <c r="K152" s="103"/>
      <c r="L152" s="103"/>
      <c r="M152" s="1260"/>
      <c r="N152" s="1261"/>
      <c r="O152" s="111"/>
      <c r="P152" s="261"/>
      <c r="Q152" s="113"/>
      <c r="R152" s="137"/>
      <c r="S152" s="102"/>
      <c r="T152" s="388"/>
      <c r="U152" s="138"/>
      <c r="V152" s="108"/>
      <c r="X152" s="101"/>
      <c r="Y152" s="139"/>
      <c r="Z152" s="139"/>
      <c r="AA152" s="139"/>
      <c r="AB152" s="139"/>
      <c r="AC152" s="139"/>
      <c r="AD152" s="139"/>
      <c r="AE152" s="139"/>
      <c r="BI152" s="618"/>
    </row>
    <row r="153" spans="1:61" s="5" customFormat="1" ht="15" hidden="1" customHeight="1" outlineLevel="1">
      <c r="A153" s="639"/>
      <c r="B153" s="654"/>
      <c r="C153" s="102"/>
      <c r="D153" s="102"/>
      <c r="E153" s="102"/>
      <c r="F153" s="102"/>
      <c r="G153" s="102"/>
      <c r="H153" s="103"/>
      <c r="I153" s="111"/>
      <c r="J153" s="103"/>
      <c r="K153" s="103"/>
      <c r="L153" s="103"/>
      <c r="M153" s="1260"/>
      <c r="N153" s="1261"/>
      <c r="O153" s="111"/>
      <c r="P153" s="261"/>
      <c r="Q153" s="113"/>
      <c r="R153" s="137"/>
      <c r="S153" s="102"/>
      <c r="T153" s="388"/>
      <c r="U153" s="138"/>
      <c r="V153" s="108"/>
      <c r="AN153" s="643"/>
      <c r="AO153" s="643"/>
      <c r="BI153" s="618"/>
    </row>
    <row r="154" spans="1:61" s="5" customFormat="1" ht="15" hidden="1" customHeight="1" outlineLevel="1">
      <c r="A154" s="639"/>
      <c r="B154" s="654"/>
      <c r="C154" s="105"/>
      <c r="D154" s="105"/>
      <c r="E154" s="106"/>
      <c r="F154" s="105"/>
      <c r="G154" s="107"/>
      <c r="H154" s="589"/>
      <c r="I154" s="111"/>
      <c r="J154" s="103"/>
      <c r="K154" s="103"/>
      <c r="L154" s="103"/>
      <c r="M154" s="1260"/>
      <c r="N154" s="1261"/>
      <c r="O154" s="111"/>
      <c r="P154" s="261"/>
      <c r="Q154" s="113"/>
      <c r="R154" s="137"/>
      <c r="S154" s="102"/>
      <c r="T154" s="388"/>
      <c r="U154" s="138"/>
      <c r="V154" s="108"/>
      <c r="BI154" s="618"/>
    </row>
    <row r="155" spans="1:61" s="5" customFormat="1" ht="15" hidden="1" customHeight="1" outlineLevel="1">
      <c r="A155" s="639"/>
      <c r="B155" s="654"/>
      <c r="C155" s="105"/>
      <c r="D155" s="105"/>
      <c r="E155" s="106"/>
      <c r="F155" s="105"/>
      <c r="G155" s="107"/>
      <c r="H155" s="589"/>
      <c r="I155" s="111"/>
      <c r="J155" s="103"/>
      <c r="K155" s="103"/>
      <c r="L155" s="103"/>
      <c r="M155" s="1260"/>
      <c r="N155" s="1261"/>
      <c r="O155" s="111"/>
      <c r="P155" s="261"/>
      <c r="Q155" s="113"/>
      <c r="R155" s="137"/>
      <c r="S155" s="102"/>
      <c r="T155" s="388"/>
      <c r="U155" s="138"/>
      <c r="V155" s="108"/>
      <c r="BI155" s="618"/>
    </row>
    <row r="156" spans="1:61" s="5" customFormat="1" ht="15" hidden="1" customHeight="1" outlineLevel="1">
      <c r="A156" s="639"/>
      <c r="B156" s="654"/>
      <c r="C156" s="105"/>
      <c r="D156" s="105"/>
      <c r="E156" s="106"/>
      <c r="F156" s="105"/>
      <c r="G156" s="107"/>
      <c r="H156" s="589"/>
      <c r="I156" s="111"/>
      <c r="J156" s="103"/>
      <c r="K156" s="103"/>
      <c r="L156" s="103"/>
      <c r="M156" s="1260"/>
      <c r="N156" s="1261"/>
      <c r="O156" s="111"/>
      <c r="P156" s="261"/>
      <c r="Q156" s="113"/>
      <c r="R156" s="137"/>
      <c r="S156" s="102"/>
      <c r="T156" s="388"/>
      <c r="U156" s="138"/>
      <c r="V156" s="108"/>
      <c r="BI156" s="618"/>
    </row>
    <row r="157" spans="1:61" s="5" customFormat="1" ht="15" hidden="1" customHeight="1" outlineLevel="1">
      <c r="A157" s="639"/>
      <c r="B157" s="654"/>
      <c r="C157" s="105"/>
      <c r="D157" s="105"/>
      <c r="E157" s="106"/>
      <c r="F157" s="105"/>
      <c r="G157" s="107"/>
      <c r="H157" s="589"/>
      <c r="I157" s="111"/>
      <c r="J157" s="103"/>
      <c r="K157" s="103"/>
      <c r="L157" s="103"/>
      <c r="M157" s="1260"/>
      <c r="N157" s="1261"/>
      <c r="O157" s="111"/>
      <c r="P157" s="261"/>
      <c r="Q157" s="113"/>
      <c r="R157" s="137"/>
      <c r="S157" s="102"/>
      <c r="T157" s="388"/>
      <c r="U157" s="138"/>
      <c r="V157" s="108"/>
      <c r="BI157" s="618"/>
    </row>
    <row r="158" spans="1:61" s="5" customFormat="1" ht="15" hidden="1" customHeight="1" outlineLevel="1">
      <c r="A158" s="639"/>
      <c r="B158" s="654"/>
      <c r="C158" s="644"/>
      <c r="D158" s="644"/>
      <c r="E158" s="648"/>
      <c r="F158" s="644"/>
      <c r="G158" s="649"/>
      <c r="H158" s="650"/>
      <c r="I158" s="650"/>
      <c r="J158" s="103"/>
      <c r="K158" s="103"/>
      <c r="L158" s="103"/>
      <c r="M158" s="1260"/>
      <c r="N158" s="1261"/>
      <c r="O158" s="111"/>
      <c r="P158" s="261"/>
      <c r="Q158" s="113"/>
      <c r="R158" s="137"/>
      <c r="S158" s="102"/>
      <c r="T158" s="388"/>
      <c r="U158" s="138"/>
      <c r="V158" s="108"/>
      <c r="BI158" s="618"/>
    </row>
    <row r="159" spans="1:61" s="5" customFormat="1" ht="15" hidden="1" customHeight="1" outlineLevel="1">
      <c r="A159" s="639"/>
      <c r="B159" s="654"/>
      <c r="C159" s="640"/>
      <c r="D159" s="640"/>
      <c r="E159" s="640"/>
      <c r="F159" s="640"/>
      <c r="G159" s="640"/>
      <c r="H159" s="655"/>
      <c r="I159" s="655"/>
      <c r="J159" s="103"/>
      <c r="K159" s="655"/>
      <c r="L159" s="103"/>
      <c r="M159" s="1260"/>
      <c r="N159" s="1261"/>
      <c r="O159" s="111"/>
      <c r="P159" s="261"/>
      <c r="Q159" s="113"/>
      <c r="R159" s="137"/>
      <c r="S159" s="102"/>
      <c r="T159" s="388"/>
      <c r="U159" s="138"/>
      <c r="V159" s="108"/>
      <c r="BI159" s="618"/>
    </row>
    <row r="160" spans="1:61" s="5" customFormat="1" ht="15" hidden="1" customHeight="1" outlineLevel="1">
      <c r="A160" s="639"/>
      <c r="B160" s="654"/>
      <c r="C160" s="640"/>
      <c r="D160" s="640"/>
      <c r="E160" s="640"/>
      <c r="F160" s="640"/>
      <c r="G160" s="640"/>
      <c r="H160" s="655"/>
      <c r="I160" s="655"/>
      <c r="J160" s="103"/>
      <c r="K160" s="655"/>
      <c r="L160" s="103"/>
      <c r="M160" s="1260"/>
      <c r="N160" s="1261"/>
      <c r="O160" s="111"/>
      <c r="P160" s="261"/>
      <c r="Q160" s="113"/>
      <c r="R160" s="137"/>
      <c r="S160" s="102"/>
      <c r="T160" s="388"/>
      <c r="U160" s="138"/>
      <c r="V160" s="108"/>
      <c r="BI160" s="618"/>
    </row>
    <row r="161" spans="1:61" s="5" customFormat="1" ht="15" hidden="1" customHeight="1" outlineLevel="1">
      <c r="A161" s="639"/>
      <c r="B161" s="654"/>
      <c r="C161" s="102"/>
      <c r="D161" s="102"/>
      <c r="E161" s="102"/>
      <c r="F161" s="102"/>
      <c r="G161" s="102"/>
      <c r="H161" s="103"/>
      <c r="I161" s="111"/>
      <c r="J161" s="103"/>
      <c r="K161" s="103"/>
      <c r="L161" s="103"/>
      <c r="M161" s="1260"/>
      <c r="N161" s="1261"/>
      <c r="O161" s="111"/>
      <c r="P161" s="261"/>
      <c r="Q161" s="113"/>
      <c r="R161" s="137"/>
      <c r="S161" s="102"/>
      <c r="T161" s="388"/>
      <c r="U161" s="138"/>
      <c r="V161" s="108"/>
      <c r="BI161" s="618"/>
    </row>
    <row r="162" spans="1:61" s="5" customFormat="1" ht="15" hidden="1" customHeight="1" outlineLevel="1">
      <c r="A162" s="639"/>
      <c r="B162" s="654"/>
      <c r="C162" s="105"/>
      <c r="D162" s="105"/>
      <c r="E162" s="106"/>
      <c r="F162" s="105"/>
      <c r="G162" s="107"/>
      <c r="H162" s="589"/>
      <c r="I162" s="111"/>
      <c r="J162" s="103"/>
      <c r="K162" s="103"/>
      <c r="L162" s="103"/>
      <c r="M162" s="1260"/>
      <c r="N162" s="1261"/>
      <c r="O162" s="111"/>
      <c r="P162" s="261"/>
      <c r="Q162" s="113"/>
      <c r="R162" s="137"/>
      <c r="S162" s="102"/>
      <c r="T162" s="388"/>
      <c r="U162" s="138"/>
      <c r="V162" s="108"/>
      <c r="BI162" s="618"/>
    </row>
    <row r="163" spans="1:61" s="5" customFormat="1" ht="15" hidden="1" customHeight="1" outlineLevel="1">
      <c r="A163" s="639"/>
      <c r="B163" s="654"/>
      <c r="C163" s="105"/>
      <c r="D163" s="105"/>
      <c r="E163" s="106"/>
      <c r="F163" s="105"/>
      <c r="G163" s="107"/>
      <c r="H163" s="589"/>
      <c r="I163" s="111"/>
      <c r="J163" s="103"/>
      <c r="K163" s="103"/>
      <c r="L163" s="103"/>
      <c r="M163" s="1260"/>
      <c r="N163" s="1261"/>
      <c r="O163" s="111"/>
      <c r="P163" s="261"/>
      <c r="Q163" s="113"/>
      <c r="R163" s="137"/>
      <c r="S163" s="102"/>
      <c r="T163" s="388"/>
      <c r="U163" s="138"/>
      <c r="V163" s="108"/>
      <c r="BI163" s="618"/>
    </row>
    <row r="164" spans="1:61" s="5" customFormat="1" ht="15" hidden="1" customHeight="1" outlineLevel="1">
      <c r="A164" s="639"/>
      <c r="B164" s="654"/>
      <c r="C164" s="105"/>
      <c r="D164" s="105"/>
      <c r="E164" s="106"/>
      <c r="F164" s="105"/>
      <c r="G164" s="107"/>
      <c r="H164" s="589"/>
      <c r="I164" s="111"/>
      <c r="J164" s="103"/>
      <c r="K164" s="103"/>
      <c r="L164" s="103"/>
      <c r="M164" s="1260"/>
      <c r="N164" s="1261"/>
      <c r="O164" s="111"/>
      <c r="P164" s="261"/>
      <c r="Q164" s="113"/>
      <c r="R164" s="137"/>
      <c r="S164" s="102"/>
      <c r="T164" s="388"/>
      <c r="U164" s="138"/>
      <c r="V164" s="108"/>
      <c r="BI164" s="618"/>
    </row>
    <row r="165" spans="1:61" s="5" customFormat="1" ht="15" hidden="1" customHeight="1" outlineLevel="1">
      <c r="A165" s="639"/>
      <c r="B165" s="654"/>
      <c r="C165" s="105"/>
      <c r="D165" s="105"/>
      <c r="E165" s="106"/>
      <c r="F165" s="105"/>
      <c r="G165" s="107"/>
      <c r="H165" s="589"/>
      <c r="I165" s="111"/>
      <c r="J165" s="103"/>
      <c r="K165" s="103"/>
      <c r="L165" s="103"/>
      <c r="M165" s="1260"/>
      <c r="N165" s="1261"/>
      <c r="O165" s="111"/>
      <c r="P165" s="261"/>
      <c r="Q165" s="113"/>
      <c r="R165" s="137"/>
      <c r="S165" s="102"/>
      <c r="T165" s="388"/>
      <c r="U165" s="138"/>
      <c r="V165" s="108"/>
      <c r="BI165" s="618"/>
    </row>
    <row r="166" spans="1:61" s="5" customFormat="1" ht="15" hidden="1" customHeight="1" outlineLevel="1">
      <c r="A166" s="639"/>
      <c r="B166" s="654"/>
      <c r="C166" s="644"/>
      <c r="D166" s="644"/>
      <c r="E166" s="648"/>
      <c r="F166" s="644"/>
      <c r="G166" s="649"/>
      <c r="H166" s="650"/>
      <c r="I166" s="650"/>
      <c r="J166" s="103"/>
      <c r="K166" s="103"/>
      <c r="L166" s="103"/>
      <c r="M166" s="1260"/>
      <c r="N166" s="1261"/>
      <c r="O166" s="650"/>
      <c r="P166" s="651"/>
      <c r="Q166" s="650"/>
      <c r="R166" s="650"/>
      <c r="S166" s="650"/>
      <c r="T166" s="652"/>
      <c r="U166" s="138"/>
      <c r="V166" s="108"/>
      <c r="BI166" s="618"/>
    </row>
    <row r="167" spans="1:61" s="5" customFormat="1" ht="15" hidden="1" customHeight="1" outlineLevel="1">
      <c r="A167" s="639"/>
      <c r="B167" s="654"/>
      <c r="C167" s="640"/>
      <c r="D167" s="640"/>
      <c r="E167" s="640"/>
      <c r="F167" s="640"/>
      <c r="G167" s="640"/>
      <c r="H167" s="655"/>
      <c r="I167" s="655"/>
      <c r="J167" s="103"/>
      <c r="K167" s="655"/>
      <c r="L167" s="103"/>
      <c r="M167" s="1262"/>
      <c r="N167" s="1263"/>
      <c r="O167" s="660"/>
      <c r="P167" s="661"/>
      <c r="Q167" s="660"/>
      <c r="R167" s="660"/>
      <c r="S167" s="660"/>
      <c r="T167" s="662"/>
      <c r="U167" s="138"/>
      <c r="V167" s="108"/>
      <c r="BI167" s="618"/>
    </row>
    <row r="168" spans="1:61" s="5" customFormat="1" ht="22.5" customHeight="1" outlineLevel="1" thickBot="1">
      <c r="A168" s="663"/>
      <c r="B168" s="664"/>
      <c r="C168" s="665"/>
      <c r="D168" s="666"/>
      <c r="E168" s="666"/>
      <c r="F168" s="666"/>
      <c r="G168" s="666"/>
      <c r="H168" s="667"/>
      <c r="I168" s="667"/>
      <c r="J168" s="668"/>
      <c r="K168" s="669"/>
      <c r="L168" s="669"/>
      <c r="M168" s="670"/>
      <c r="N168" s="671"/>
      <c r="O168" s="671"/>
      <c r="P168" s="671"/>
      <c r="Q168" s="671"/>
      <c r="R168" s="671"/>
      <c r="S168" s="671"/>
      <c r="T168" s="672"/>
      <c r="BI168" s="618"/>
    </row>
    <row r="169" spans="1:61" s="5" customFormat="1" ht="22.5" customHeight="1" outlineLevel="1">
      <c r="A169" s="632"/>
      <c r="B169" s="673"/>
      <c r="C169" s="632"/>
      <c r="D169" s="632"/>
      <c r="E169" s="632"/>
      <c r="F169" s="632"/>
      <c r="G169" s="632"/>
      <c r="H169" s="635"/>
      <c r="I169" s="635"/>
      <c r="J169" s="635"/>
      <c r="K169" s="635"/>
      <c r="L169" s="635"/>
      <c r="M169" s="674"/>
      <c r="N169" s="674"/>
      <c r="O169" s="674"/>
      <c r="P169" s="674"/>
      <c r="Q169" s="674"/>
      <c r="R169" s="674"/>
      <c r="S169" s="674"/>
      <c r="T169" s="674"/>
      <c r="BI169" s="618"/>
    </row>
    <row r="170" spans="1:61" s="5" customFormat="1" ht="15" hidden="1" customHeight="1" outlineLevel="1">
      <c r="A170" s="642"/>
      <c r="B170" s="1373"/>
      <c r="C170" s="1374"/>
      <c r="D170" s="1375"/>
      <c r="E170" s="735"/>
      <c r="F170" s="735"/>
      <c r="G170" s="1283"/>
      <c r="BI170" s="618"/>
    </row>
    <row r="171" spans="1:61" s="5" customFormat="1" ht="15" hidden="1" customHeight="1" outlineLevel="1">
      <c r="A171" s="642"/>
      <c r="B171" s="1373"/>
      <c r="C171" s="1374"/>
      <c r="D171" s="1375"/>
      <c r="E171" s="735"/>
      <c r="F171" s="735"/>
      <c r="G171" s="1283"/>
      <c r="BI171" s="618"/>
    </row>
    <row r="172" spans="1:61" s="5" customFormat="1" ht="15" hidden="1" customHeight="1" outlineLevel="1">
      <c r="A172" s="642"/>
      <c r="B172" s="1374"/>
      <c r="C172" s="735"/>
      <c r="D172" s="735"/>
      <c r="E172" s="735"/>
      <c r="F172" s="735"/>
      <c r="G172" s="139"/>
      <c r="BI172" s="618"/>
    </row>
    <row r="173" spans="1:61" s="5" customFormat="1" ht="15" hidden="1" customHeight="1" outlineLevel="1">
      <c r="A173" s="642"/>
      <c r="B173" s="1374"/>
      <c r="C173" s="735"/>
      <c r="D173" s="735"/>
      <c r="E173" s="735"/>
      <c r="F173" s="735"/>
      <c r="G173" s="139"/>
      <c r="H173" s="642"/>
      <c r="AI173" s="279"/>
      <c r="BI173" s="618"/>
    </row>
    <row r="174" spans="1:61" s="5" customFormat="1" ht="15" hidden="1" customHeight="1" outlineLevel="1">
      <c r="A174" s="642"/>
      <c r="B174" s="1374"/>
      <c r="C174" s="735"/>
      <c r="D174" s="735"/>
      <c r="E174" s="735"/>
      <c r="F174" s="735"/>
      <c r="G174" s="139"/>
      <c r="H174" s="642"/>
      <c r="BI174" s="618"/>
    </row>
    <row r="175" spans="1:61" s="5" customFormat="1" ht="15" hidden="1" customHeight="1" outlineLevel="1">
      <c r="A175" s="642"/>
      <c r="B175" s="1374"/>
      <c r="C175" s="735"/>
      <c r="D175" s="735"/>
      <c r="E175" s="735"/>
      <c r="F175" s="735"/>
      <c r="G175" s="139"/>
      <c r="H175" s="642"/>
      <c r="BI175" s="618"/>
    </row>
    <row r="176" spans="1:61" s="5" customFormat="1" ht="15" hidden="1" customHeight="1" outlineLevel="1">
      <c r="A176" s="642"/>
      <c r="B176" s="1374"/>
      <c r="C176" s="735"/>
      <c r="D176" s="735"/>
      <c r="E176" s="735"/>
      <c r="F176" s="735"/>
      <c r="G176" s="139"/>
      <c r="H176" s="642"/>
      <c r="BI176" s="618"/>
    </row>
    <row r="177" spans="1:61" s="5" customFormat="1" ht="15" hidden="1" customHeight="1" outlineLevel="1">
      <c r="A177" s="642"/>
      <c r="B177" s="1374"/>
      <c r="C177" s="735"/>
      <c r="D177" s="735"/>
      <c r="E177" s="735"/>
      <c r="F177" s="735"/>
      <c r="G177" s="139"/>
      <c r="H177" s="642"/>
      <c r="BI177" s="618"/>
    </row>
    <row r="178" spans="1:61" s="5" customFormat="1" ht="15" hidden="1" customHeight="1" outlineLevel="1">
      <c r="A178" s="642"/>
      <c r="B178" s="1374"/>
      <c r="C178" s="735"/>
      <c r="D178" s="735"/>
      <c r="E178" s="735"/>
      <c r="F178" s="735"/>
      <c r="G178" s="139"/>
      <c r="H178" s="642"/>
      <c r="BI178" s="618"/>
    </row>
    <row r="179" spans="1:61" s="5" customFormat="1" ht="15" hidden="1" customHeight="1" outlineLevel="1">
      <c r="A179" s="642"/>
      <c r="B179" s="1374"/>
      <c r="C179" s="735"/>
      <c r="D179" s="735"/>
      <c r="E179" s="735"/>
      <c r="F179" s="735"/>
      <c r="G179" s="139"/>
      <c r="H179" s="642"/>
      <c r="BI179" s="618"/>
    </row>
    <row r="180" spans="1:61" s="5" customFormat="1" ht="15" hidden="1" customHeight="1" outlineLevel="1">
      <c r="A180" s="642"/>
      <c r="B180" s="642"/>
      <c r="C180" s="642"/>
      <c r="D180" s="642"/>
      <c r="E180" s="642"/>
      <c r="F180" s="642"/>
      <c r="H180" s="642"/>
      <c r="I180" s="624"/>
      <c r="P180" s="267"/>
      <c r="BI180" s="618"/>
    </row>
    <row r="181" spans="1:61" s="5" customFormat="1" ht="15" hidden="1" customHeight="1" outlineLevel="1">
      <c r="A181" s="642"/>
      <c r="B181" s="642"/>
      <c r="C181" s="642"/>
      <c r="D181" s="642"/>
      <c r="E181" s="642"/>
      <c r="F181" s="642"/>
      <c r="H181" s="642"/>
      <c r="I181" s="624"/>
      <c r="P181" s="267"/>
      <c r="BI181" s="618"/>
    </row>
    <row r="182" spans="1:61" s="5" customFormat="1" ht="18.75" hidden="1" customHeight="1" outlineLevel="1">
      <c r="A182" s="642"/>
      <c r="B182" s="268"/>
      <c r="D182" s="1284"/>
      <c r="E182" s="1284"/>
      <c r="F182" s="1284"/>
      <c r="G182" s="1284"/>
      <c r="H182" s="1284"/>
      <c r="I182" s="268"/>
      <c r="J182" s="1376"/>
      <c r="K182" s="1377"/>
      <c r="L182" s="1378"/>
      <c r="M182" s="1379"/>
      <c r="N182" s="1379"/>
      <c r="O182" s="1379"/>
      <c r="P182" s="1380"/>
      <c r="Q182" s="1380"/>
      <c r="R182" s="1380"/>
      <c r="BI182" s="618"/>
    </row>
    <row r="183" spans="1:61" s="5" customFormat="1" ht="57" hidden="1" customHeight="1" outlineLevel="1">
      <c r="A183" s="642"/>
      <c r="B183" s="268"/>
      <c r="D183" s="675"/>
      <c r="E183" s="269"/>
      <c r="F183" s="269"/>
      <c r="G183" s="269"/>
      <c r="H183" s="269"/>
      <c r="I183" s="270"/>
      <c r="J183" s="676"/>
      <c r="K183" s="271"/>
      <c r="L183" s="271"/>
      <c r="M183" s="677"/>
      <c r="N183" s="272"/>
      <c r="O183" s="272"/>
      <c r="P183" s="678"/>
      <c r="Q183" s="282"/>
      <c r="R183" s="282"/>
      <c r="BI183" s="618"/>
    </row>
    <row r="184" spans="1:61" s="5" customFormat="1" ht="15" hidden="1" customHeight="1" outlineLevel="1">
      <c r="A184" s="642"/>
      <c r="B184" s="619"/>
      <c r="D184" s="679"/>
      <c r="E184" s="679"/>
      <c r="F184" s="679"/>
      <c r="G184" s="680"/>
      <c r="H184" s="681"/>
      <c r="I184" s="273"/>
      <c r="J184" s="274"/>
      <c r="K184" s="682"/>
      <c r="L184" s="682"/>
      <c r="M184" s="683"/>
      <c r="N184" s="736"/>
      <c r="O184" s="736"/>
      <c r="P184" s="684"/>
      <c r="Q184" s="281"/>
      <c r="R184" s="280"/>
      <c r="BI184" s="618"/>
    </row>
    <row r="185" spans="1:61" s="5" customFormat="1" ht="15" hidden="1" customHeight="1" outlineLevel="1">
      <c r="A185" s="642"/>
      <c r="B185" s="619"/>
      <c r="D185" s="679"/>
      <c r="E185" s="679"/>
      <c r="F185" s="679"/>
      <c r="G185" s="679"/>
      <c r="H185" s="679"/>
      <c r="I185" s="273"/>
      <c r="J185" s="274"/>
      <c r="K185" s="682"/>
      <c r="L185" s="682"/>
      <c r="M185" s="683"/>
      <c r="N185" s="736"/>
      <c r="O185" s="736"/>
      <c r="P185" s="684"/>
      <c r="Q185" s="281"/>
      <c r="R185" s="280"/>
      <c r="BI185" s="618"/>
    </row>
    <row r="186" spans="1:61" s="5" customFormat="1" ht="15" hidden="1" customHeight="1" outlineLevel="1">
      <c r="A186" s="642"/>
      <c r="B186" s="619"/>
      <c r="D186" s="139"/>
      <c r="E186" s="139"/>
      <c r="F186" s="139"/>
      <c r="G186" s="139"/>
      <c r="H186" s="139"/>
      <c r="I186" s="273"/>
      <c r="J186" s="274"/>
      <c r="K186" s="682"/>
      <c r="L186" s="682"/>
      <c r="M186" s="283"/>
      <c r="N186" s="736"/>
      <c r="O186" s="736"/>
      <c r="P186" s="684"/>
      <c r="Q186" s="281"/>
      <c r="R186" s="280"/>
      <c r="BI186" s="618"/>
    </row>
    <row r="187" spans="1:61" s="5" customFormat="1" ht="15" hidden="1" customHeight="1" outlineLevel="1">
      <c r="A187" s="642"/>
      <c r="B187" s="619"/>
      <c r="D187" s="139"/>
      <c r="E187" s="139"/>
      <c r="F187" s="139"/>
      <c r="G187" s="139"/>
      <c r="H187" s="139"/>
      <c r="I187" s="273"/>
      <c r="J187" s="274"/>
      <c r="K187" s="682"/>
      <c r="L187" s="682"/>
      <c r="M187" s="283"/>
      <c r="N187" s="736"/>
      <c r="O187" s="736"/>
      <c r="P187" s="684"/>
      <c r="Q187" s="281"/>
      <c r="R187" s="280"/>
    </row>
    <row r="188" spans="1:61" s="5" customFormat="1" ht="15" hidden="1" customHeight="1" outlineLevel="1">
      <c r="A188" s="642"/>
      <c r="B188" s="619"/>
      <c r="D188" s="139"/>
      <c r="E188" s="139"/>
      <c r="F188" s="139"/>
      <c r="G188" s="139"/>
      <c r="H188" s="139"/>
      <c r="I188" s="273"/>
      <c r="J188" s="274"/>
      <c r="K188" s="682"/>
      <c r="L188" s="682"/>
      <c r="M188" s="283"/>
      <c r="N188" s="736"/>
      <c r="O188" s="736"/>
      <c r="P188" s="684"/>
      <c r="Q188" s="281"/>
      <c r="R188" s="280"/>
    </row>
    <row r="189" spans="1:61" s="5" customFormat="1" ht="15" customHeight="1" collapsed="1">
      <c r="A189" s="642"/>
      <c r="B189" s="642"/>
      <c r="C189" s="642"/>
      <c r="D189" s="642"/>
      <c r="E189" s="642"/>
      <c r="F189" s="642"/>
      <c r="H189" s="642"/>
      <c r="I189" s="642"/>
      <c r="J189" s="624"/>
      <c r="K189" s="624"/>
      <c r="L189" s="624"/>
      <c r="M189" s="624"/>
      <c r="N189" s="624"/>
      <c r="O189" s="624"/>
      <c r="P189" s="4"/>
      <c r="Q189" s="624"/>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75" customHeight="1">
      <c r="A192" s="60"/>
      <c r="B192" s="839"/>
      <c r="C192" s="830"/>
      <c r="D192" s="960"/>
      <c r="E192" s="960"/>
      <c r="F192" s="62"/>
      <c r="G192" s="63"/>
      <c r="H192" s="60"/>
      <c r="I192" s="1287"/>
      <c r="J192" s="1288"/>
      <c r="K192" s="428"/>
      <c r="L192" s="429"/>
      <c r="M192" s="429"/>
      <c r="N192" s="429"/>
      <c r="O192" s="429"/>
      <c r="P192" s="429"/>
      <c r="Q192" s="430"/>
      <c r="R192" s="1289"/>
      <c r="S192" s="1289"/>
      <c r="T192" s="1289"/>
      <c r="W192" s="85"/>
    </row>
    <row r="193" spans="1:23" s="5" customFormat="1" ht="21.75" customHeight="1">
      <c r="A193" s="60"/>
      <c r="B193" s="839"/>
      <c r="C193" s="830"/>
      <c r="D193" s="960"/>
      <c r="E193" s="960"/>
      <c r="F193" s="62"/>
      <c r="G193" s="63"/>
      <c r="H193" s="60"/>
      <c r="I193" s="1290"/>
      <c r="J193" s="1290"/>
      <c r="K193" s="428"/>
      <c r="L193" s="429"/>
      <c r="M193" s="429"/>
      <c r="N193" s="429"/>
      <c r="O193" s="429"/>
      <c r="P193" s="429"/>
      <c r="Q193" s="430"/>
      <c r="R193" s="1289"/>
      <c r="S193" s="1289"/>
      <c r="T193" s="1289"/>
      <c r="W193" s="85"/>
    </row>
    <row r="194" spans="1:23" s="5" customFormat="1" ht="21.75" customHeight="1">
      <c r="A194" s="60"/>
      <c r="B194" s="839"/>
      <c r="C194" s="830"/>
      <c r="D194" s="960"/>
      <c r="E194" s="960"/>
      <c r="F194" s="62"/>
      <c r="G194" s="63"/>
      <c r="H194" s="60"/>
      <c r="I194" s="1290"/>
      <c r="J194" s="1290"/>
      <c r="K194" s="428"/>
      <c r="L194" s="429"/>
      <c r="M194" s="429"/>
      <c r="N194" s="429"/>
      <c r="O194" s="429"/>
      <c r="P194" s="429"/>
      <c r="Q194" s="430"/>
      <c r="R194" s="1289"/>
      <c r="S194" s="1289"/>
      <c r="T194" s="1289"/>
      <c r="W194" s="85"/>
    </row>
    <row r="195" spans="1:23" s="5" customFormat="1" ht="21.75" customHeight="1">
      <c r="A195" s="60"/>
      <c r="B195" s="839"/>
      <c r="C195" s="830"/>
      <c r="D195" s="960"/>
      <c r="E195" s="960"/>
      <c r="F195" s="62"/>
      <c r="G195" s="63"/>
      <c r="H195" s="60"/>
      <c r="I195" s="1290"/>
      <c r="J195" s="1290"/>
      <c r="K195" s="428"/>
      <c r="L195" s="429"/>
      <c r="M195" s="429"/>
      <c r="N195" s="429"/>
      <c r="O195" s="429"/>
      <c r="P195" s="429"/>
      <c r="Q195" s="430"/>
      <c r="R195" s="1289"/>
      <c r="S195" s="1289"/>
      <c r="T195" s="1289"/>
      <c r="W195" s="85"/>
    </row>
    <row r="196" spans="1:23" s="5" customFormat="1" ht="21.75" customHeight="1">
      <c r="A196" s="60"/>
      <c r="B196" s="839"/>
      <c r="C196" s="830"/>
      <c r="D196" s="960"/>
      <c r="E196" s="960"/>
      <c r="F196" s="62"/>
      <c r="G196" s="63"/>
      <c r="H196" s="60"/>
      <c r="I196" s="1290"/>
      <c r="J196" s="1290"/>
      <c r="K196" s="428"/>
      <c r="L196" s="429"/>
      <c r="M196" s="429"/>
      <c r="N196" s="429"/>
      <c r="O196" s="429"/>
      <c r="P196" s="429"/>
      <c r="Q196" s="430"/>
      <c r="R196" s="1289"/>
      <c r="S196" s="1289"/>
      <c r="T196" s="1289"/>
      <c r="W196" s="85"/>
    </row>
    <row r="197" spans="1:23" s="5" customFormat="1" ht="21.75" customHeight="1">
      <c r="A197" s="60"/>
      <c r="B197" s="839"/>
      <c r="C197" s="830"/>
      <c r="D197" s="960"/>
      <c r="E197" s="960"/>
      <c r="F197" s="62"/>
      <c r="G197" s="63"/>
      <c r="H197" s="60"/>
      <c r="I197" s="1290"/>
      <c r="J197" s="1290"/>
      <c r="K197" s="428"/>
      <c r="L197" s="429"/>
      <c r="M197" s="429"/>
      <c r="N197" s="429"/>
      <c r="O197" s="429"/>
      <c r="P197" s="429"/>
      <c r="Q197" s="430"/>
      <c r="R197" s="1289"/>
      <c r="S197" s="1289"/>
      <c r="T197" s="1289"/>
      <c r="W197" s="85"/>
    </row>
    <row r="198" spans="1:23" s="5" customFormat="1" ht="15.75" hidden="1" customHeight="1">
      <c r="A198" s="60"/>
      <c r="B198" s="829"/>
      <c r="C198" s="830"/>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hidden="1" customHeight="1">
      <c r="A199" s="60"/>
      <c r="B199" s="829"/>
      <c r="C199" s="830"/>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hidden="1" customHeight="1">
      <c r="A200" s="60"/>
      <c r="B200" s="829"/>
      <c r="C200" s="830"/>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hidden="1" customHeight="1">
      <c r="A201" s="60"/>
      <c r="B201" s="1344"/>
      <c r="C201" s="1345"/>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1344"/>
      <c r="C202" s="1345"/>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1344"/>
      <c r="C203" s="1345"/>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1344"/>
      <c r="C204" s="1345"/>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1344"/>
      <c r="C205" s="1345"/>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1344"/>
      <c r="C206" s="1345"/>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1344"/>
      <c r="C207" s="1345"/>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1344"/>
      <c r="C208" s="1345"/>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1344"/>
      <c r="C209" s="1345"/>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1344"/>
      <c r="C210" s="1345"/>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1344"/>
      <c r="C211" s="1345"/>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1344"/>
      <c r="C212" s="1345"/>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1344"/>
      <c r="C213" s="1345"/>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1344"/>
      <c r="C214" s="1345"/>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1344"/>
      <c r="C215" s="1345"/>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1344"/>
      <c r="C216" s="1345"/>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1344"/>
      <c r="C217" s="1345"/>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1344"/>
      <c r="C218" s="1345"/>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1344"/>
      <c r="C219" s="1345"/>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1344"/>
      <c r="C220" s="1345"/>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1344"/>
      <c r="C221" s="1345"/>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1344"/>
      <c r="C222" s="1345"/>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1344"/>
      <c r="C223" s="1345"/>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1344"/>
      <c r="C224" s="1345"/>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1344"/>
      <c r="C225" s="1345"/>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1344"/>
      <c r="C226" s="1345"/>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1344"/>
      <c r="C227" s="1345"/>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ht="15.6">
      <c r="B244" s="810"/>
      <c r="F244" s="4"/>
      <c r="G244" s="4"/>
      <c r="H244" s="4"/>
      <c r="I244" s="4"/>
      <c r="J244" s="4"/>
    </row>
    <row r="245" spans="2:20" ht="15.6">
      <c r="B245" s="810"/>
      <c r="K245" s="7"/>
      <c r="L245" s="3"/>
      <c r="M245" s="3"/>
    </row>
    <row r="246" spans="2:20" ht="15.6">
      <c r="B246" s="810"/>
      <c r="K246" s="7"/>
      <c r="L246" s="3"/>
      <c r="M246" s="3"/>
    </row>
    <row r="247" spans="2:20" ht="15.6">
      <c r="B247" s="810"/>
      <c r="F247" s="8"/>
      <c r="G247" s="8"/>
      <c r="H247" s="8"/>
      <c r="I247" s="8"/>
      <c r="J247" s="8"/>
    </row>
    <row r="248" spans="2:20" ht="15.6">
      <c r="B248" s="810"/>
      <c r="K248" s="9"/>
      <c r="L248" s="9"/>
      <c r="M248" s="9"/>
    </row>
    <row r="249" spans="2:20" ht="15.6">
      <c r="B249" s="810"/>
      <c r="K249" s="9"/>
      <c r="L249" s="9"/>
      <c r="M249" s="9"/>
    </row>
    <row r="250" spans="2:20" ht="15.6">
      <c r="B250" s="810"/>
      <c r="K250" s="9"/>
      <c r="L250" s="9"/>
      <c r="M250" s="9"/>
    </row>
    <row r="251" spans="2:20" ht="15.6">
      <c r="B251" s="810"/>
      <c r="F251" s="10"/>
      <c r="G251" s="10"/>
      <c r="H251" s="10"/>
      <c r="I251" s="10"/>
      <c r="J251" s="10"/>
      <c r="K251" s="10"/>
      <c r="L251" s="10"/>
      <c r="M251" s="10"/>
    </row>
    <row r="252" spans="2:20" ht="15.6">
      <c r="B252" s="810"/>
      <c r="K252" s="6"/>
      <c r="L252" s="3"/>
      <c r="M252" s="3"/>
    </row>
    <row r="253" spans="2:20" ht="15.6">
      <c r="B253" s="810"/>
      <c r="F253" s="4"/>
      <c r="G253" s="4"/>
      <c r="H253" s="4"/>
      <c r="I253" s="4"/>
      <c r="J253" s="4"/>
    </row>
    <row r="254" spans="2:20" ht="15.6">
      <c r="B254" s="810"/>
      <c r="K254" s="7"/>
      <c r="L254" s="3"/>
      <c r="M254" s="3"/>
    </row>
    <row r="255" spans="2:20" ht="15.6">
      <c r="B255" s="810"/>
      <c r="K255" s="7"/>
      <c r="L255" s="3"/>
      <c r="M255" s="3"/>
    </row>
    <row r="256" spans="2:20" ht="15.6">
      <c r="B256" s="810"/>
      <c r="F256" s="8"/>
      <c r="G256" s="8"/>
      <c r="H256" s="8"/>
      <c r="I256" s="8"/>
      <c r="J256" s="8"/>
    </row>
    <row r="257" spans="2:13" ht="15.6">
      <c r="B257" s="810"/>
      <c r="K257" s="9"/>
      <c r="L257" s="9"/>
      <c r="M257" s="9"/>
    </row>
    <row r="258" spans="2:13" ht="15.6">
      <c r="B258" s="810"/>
      <c r="K258" s="9"/>
      <c r="L258" s="9"/>
      <c r="M258" s="9"/>
    </row>
    <row r="259" spans="2:13" ht="15.6">
      <c r="B259" s="810"/>
      <c r="K259" s="9"/>
      <c r="L259" s="9"/>
      <c r="M259" s="9"/>
    </row>
    <row r="260" spans="2:13" ht="15.6">
      <c r="B260" s="810"/>
      <c r="F260" s="10"/>
      <c r="G260" s="10"/>
      <c r="H260" s="10"/>
      <c r="I260" s="10"/>
      <c r="J260" s="10"/>
      <c r="K260" s="10"/>
      <c r="L260" s="10"/>
      <c r="M260" s="10"/>
    </row>
    <row r="261" spans="2:13" ht="15.6">
      <c r="B261" s="810"/>
      <c r="K261" s="6"/>
      <c r="L261" s="3"/>
      <c r="M261" s="3"/>
    </row>
    <row r="262" spans="2:13" ht="15.6">
      <c r="B262" s="109"/>
      <c r="K262" s="6"/>
      <c r="L262" s="3"/>
      <c r="M262" s="3"/>
    </row>
    <row r="263" spans="2:13" ht="15.6">
      <c r="B263" s="109"/>
      <c r="K263" s="6"/>
      <c r="L263" s="3"/>
      <c r="M263" s="3"/>
    </row>
    <row r="264" spans="2:13" ht="15.6">
      <c r="B264" s="109"/>
      <c r="K264" s="6"/>
      <c r="L264" s="3"/>
      <c r="M264" s="3"/>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9"/>
      <c r="L270" s="9"/>
      <c r="M270" s="9"/>
    </row>
    <row r="271" spans="2:13" ht="15.6">
      <c r="B271" s="109"/>
      <c r="K271" s="9"/>
      <c r="L271" s="9"/>
      <c r="M271" s="9"/>
    </row>
    <row r="272" spans="2:13" ht="15.6">
      <c r="B272" s="109"/>
      <c r="K272" s="9"/>
      <c r="L272" s="9"/>
      <c r="M272" s="9"/>
    </row>
    <row r="273" spans="2:13" ht="15.6">
      <c r="B273" s="109"/>
      <c r="K273" s="9"/>
      <c r="L273" s="9"/>
      <c r="M273" s="9"/>
    </row>
    <row r="274" spans="2:13" ht="15.6">
      <c r="B274" s="109"/>
      <c r="K274" s="9"/>
      <c r="L274" s="9"/>
      <c r="M274" s="9"/>
    </row>
    <row r="275" spans="2:13" ht="15.6">
      <c r="B275" s="109"/>
      <c r="K275" s="9"/>
      <c r="L275" s="9"/>
      <c r="M275" s="9"/>
    </row>
    <row r="276" spans="2:13" ht="15.6">
      <c r="B276" s="109"/>
      <c r="K276" s="9"/>
      <c r="L276" s="9"/>
      <c r="M276" s="9"/>
    </row>
    <row r="277" spans="2:13" ht="15.6">
      <c r="B277" s="109"/>
      <c r="K277" s="9"/>
      <c r="L277" s="9"/>
      <c r="M277" s="9"/>
    </row>
    <row r="278" spans="2:13" ht="15.6">
      <c r="B278" s="109"/>
      <c r="K278" s="9"/>
      <c r="L278" s="9"/>
      <c r="M278" s="9"/>
    </row>
    <row r="279" spans="2:13" ht="15.6">
      <c r="B279" s="810"/>
      <c r="K279" s="6"/>
      <c r="L279" s="3"/>
      <c r="M279" s="3"/>
    </row>
    <row r="280" spans="2:13" ht="15.6">
      <c r="B280" s="810"/>
      <c r="K280" s="6"/>
    </row>
    <row r="281" spans="2:13" ht="15.6">
      <c r="B281" s="810"/>
      <c r="K281" s="3"/>
      <c r="L281" s="3"/>
      <c r="M281" s="3"/>
    </row>
    <row r="282" spans="2:13" ht="15.6">
      <c r="B282" s="810"/>
      <c r="K282" s="3"/>
    </row>
    <row r="283" spans="2:13" ht="15.6">
      <c r="B283" s="810"/>
      <c r="K283" s="3"/>
    </row>
    <row r="284" spans="2:13" ht="15.6">
      <c r="B284" s="810"/>
      <c r="K284" s="6"/>
    </row>
    <row r="285" spans="2:13" ht="15.6">
      <c r="B285" s="810"/>
      <c r="K285" s="6"/>
    </row>
    <row r="286" spans="2:13" ht="15.6">
      <c r="B286" s="810"/>
      <c r="K286" s="6"/>
      <c r="L286" s="3"/>
      <c r="M286" s="3"/>
    </row>
    <row r="287" spans="2:13" ht="15.6">
      <c r="B287" s="810"/>
    </row>
    <row r="288" spans="2:13" ht="15.6">
      <c r="B288" s="810"/>
    </row>
    <row r="289" spans="2:20" ht="15.6">
      <c r="B289" s="810"/>
    </row>
    <row r="290" spans="2:20" ht="15.6">
      <c r="B290" s="810"/>
    </row>
    <row r="291" spans="2:20" ht="18" customHeight="1">
      <c r="B291" s="810"/>
    </row>
    <row r="292" spans="2:20" ht="15.6">
      <c r="B292" s="810"/>
    </row>
    <row r="293" spans="2:20" ht="15.6">
      <c r="B293" s="810"/>
      <c r="K293" s="9"/>
      <c r="L293" s="9"/>
      <c r="M293" s="9"/>
    </row>
    <row r="294" spans="2:20" ht="15.6">
      <c r="B294" s="810"/>
      <c r="K294" s="7"/>
      <c r="L294" s="3"/>
      <c r="M294" s="3"/>
    </row>
    <row r="295" spans="2:20" ht="15.6">
      <c r="B295" s="810"/>
      <c r="F295" s="8"/>
      <c r="G295" s="8"/>
      <c r="H295" s="8"/>
      <c r="I295" s="8"/>
      <c r="J295" s="8"/>
    </row>
    <row r="296" spans="2:20" ht="15.6">
      <c r="B296" s="810"/>
      <c r="K296" s="9"/>
      <c r="L296" s="9"/>
      <c r="M296" s="9"/>
    </row>
    <row r="297" spans="2:20" ht="15.6">
      <c r="B297" s="810"/>
      <c r="K297" s="9"/>
      <c r="L297" s="9"/>
      <c r="M297" s="9"/>
    </row>
    <row r="298" spans="2:20" s="5" customFormat="1" ht="16.2" customHeight="1">
      <c r="B298" s="109"/>
      <c r="E298" s="3"/>
      <c r="F298" s="3"/>
      <c r="G298" s="3"/>
      <c r="H298" s="3"/>
      <c r="I298" s="3"/>
      <c r="J298" s="3"/>
      <c r="K298" s="3"/>
      <c r="P298" s="4"/>
      <c r="S298" s="4"/>
      <c r="T298" s="4"/>
    </row>
    <row r="299" spans="2:20" s="5" customFormat="1" ht="16.2" customHeight="1">
      <c r="B299" s="109"/>
      <c r="E299" s="3"/>
      <c r="F299" s="3"/>
      <c r="G299" s="3"/>
      <c r="H299" s="3"/>
      <c r="I299" s="3"/>
      <c r="J299" s="3"/>
      <c r="K299" s="3"/>
      <c r="P299" s="4"/>
      <c r="S299" s="4"/>
      <c r="T299" s="4"/>
    </row>
    <row r="300" spans="2:20" s="5" customFormat="1" ht="16.2" customHeight="1">
      <c r="B300" s="109"/>
      <c r="E300" s="3"/>
      <c r="F300" s="3"/>
      <c r="G300" s="3"/>
      <c r="H300" s="3"/>
      <c r="I300" s="3"/>
      <c r="J300" s="3"/>
      <c r="K300" s="3"/>
      <c r="P300" s="4"/>
      <c r="S300" s="4"/>
      <c r="T300" s="4"/>
    </row>
    <row r="301" spans="2:20" s="5" customFormat="1" ht="14.25" customHeight="1">
      <c r="B301" s="109"/>
      <c r="E301" s="3"/>
      <c r="F301" s="3"/>
      <c r="G301" s="3"/>
      <c r="H301" s="3"/>
      <c r="I301" s="3"/>
      <c r="J301" s="3"/>
      <c r="K301" s="3"/>
      <c r="P301" s="4"/>
      <c r="S301" s="4"/>
      <c r="T301" s="4"/>
    </row>
    <row r="302" spans="2:20" s="5" customFormat="1" ht="14.25" customHeight="1">
      <c r="B302" s="109"/>
      <c r="E302" s="3"/>
      <c r="F302" s="3"/>
      <c r="G302" s="3"/>
      <c r="H302" s="3"/>
      <c r="I302" s="3"/>
      <c r="J302" s="3"/>
      <c r="K302" s="3"/>
      <c r="P302" s="4"/>
      <c r="S302" s="4"/>
      <c r="T302" s="4"/>
    </row>
    <row r="303" spans="2:20" s="5" customFormat="1" ht="14.25" customHeight="1">
      <c r="B303" s="109"/>
      <c r="E303" s="3"/>
      <c r="F303" s="3"/>
      <c r="G303" s="3"/>
      <c r="H303" s="3"/>
      <c r="I303" s="3"/>
      <c r="J303" s="3"/>
      <c r="K303" s="3"/>
      <c r="L303" s="4"/>
      <c r="M303" s="4"/>
      <c r="N303" s="4"/>
      <c r="O303" s="4"/>
      <c r="P303" s="4"/>
      <c r="Q303" s="4"/>
      <c r="R303" s="4"/>
      <c r="S303" s="4"/>
      <c r="T303" s="4"/>
    </row>
    <row r="304" spans="2:20" s="5" customFormat="1" ht="14.25" customHeight="1">
      <c r="B304" s="109"/>
      <c r="E304" s="3"/>
      <c r="F304" s="3"/>
      <c r="G304" s="3"/>
      <c r="H304" s="3"/>
      <c r="I304" s="3"/>
      <c r="J304" s="3"/>
      <c r="K304" s="3"/>
      <c r="L304" s="4"/>
      <c r="M304" s="4"/>
      <c r="N304" s="4"/>
      <c r="O304" s="4"/>
      <c r="P304" s="4"/>
      <c r="Q304" s="4"/>
      <c r="R304" s="4"/>
      <c r="S304" s="4"/>
      <c r="T304" s="4"/>
    </row>
    <row r="305" spans="2:20" s="5" customFormat="1" ht="14.25" customHeight="1">
      <c r="B305" s="109"/>
      <c r="E305" s="3"/>
      <c r="F305" s="3"/>
      <c r="G305" s="3"/>
      <c r="H305" s="3"/>
      <c r="I305" s="3"/>
      <c r="J305" s="3"/>
      <c r="K305" s="3"/>
      <c r="L305" s="4"/>
      <c r="M305" s="4"/>
      <c r="N305" s="4"/>
      <c r="O305" s="4"/>
      <c r="P305" s="4"/>
      <c r="Q305" s="4"/>
      <c r="R305" s="4"/>
      <c r="S305" s="4"/>
      <c r="T305" s="4"/>
    </row>
    <row r="306" spans="2:20" s="5" customFormat="1" ht="14.25" customHeight="1">
      <c r="B306" s="109"/>
      <c r="E306" s="3"/>
      <c r="F306" s="3"/>
      <c r="G306" s="3"/>
      <c r="H306" s="3"/>
      <c r="I306" s="3"/>
      <c r="J306" s="6"/>
      <c r="K306" s="3"/>
      <c r="L306" s="4"/>
      <c r="M306" s="4"/>
      <c r="N306" s="4"/>
      <c r="O306" s="4"/>
      <c r="P306" s="4"/>
      <c r="Q306" s="4"/>
      <c r="R306" s="4"/>
      <c r="S306" s="4"/>
      <c r="T306" s="4"/>
    </row>
    <row r="307" spans="2:20" s="5" customFormat="1" ht="14.25" customHeight="1">
      <c r="B307" s="109"/>
      <c r="E307" s="3"/>
      <c r="F307" s="3"/>
      <c r="G307" s="3"/>
      <c r="H307" s="3"/>
      <c r="I307" s="3"/>
      <c r="J307" s="6"/>
      <c r="K307" s="3"/>
      <c r="L307" s="4"/>
      <c r="M307" s="4"/>
      <c r="N307" s="4"/>
      <c r="O307" s="4"/>
      <c r="P307" s="4"/>
      <c r="Q307" s="4"/>
      <c r="R307" s="4"/>
      <c r="S307" s="4"/>
      <c r="T307" s="4"/>
    </row>
    <row r="308" spans="2:20" s="5" customFormat="1" ht="14.25" customHeight="1">
      <c r="B308" s="109"/>
      <c r="E308" s="3"/>
      <c r="F308" s="3"/>
      <c r="G308" s="3"/>
      <c r="H308" s="3"/>
      <c r="I308" s="3"/>
      <c r="J308" s="3"/>
      <c r="K308" s="3"/>
      <c r="L308" s="4"/>
      <c r="M308" s="4"/>
      <c r="N308" s="4"/>
      <c r="O308" s="4"/>
      <c r="P308" s="4"/>
      <c r="Q308" s="4"/>
      <c r="R308" s="4"/>
      <c r="S308" s="4"/>
      <c r="T308" s="4"/>
    </row>
    <row r="309" spans="2:20" ht="14.25" customHeight="1">
      <c r="B309" s="109"/>
    </row>
    <row r="310" spans="2:20" ht="15.6">
      <c r="B310" s="109"/>
    </row>
    <row r="311" spans="2:20" ht="15.6">
      <c r="B311" s="109"/>
      <c r="K311" s="7"/>
      <c r="L311" s="3"/>
      <c r="M311" s="3"/>
    </row>
    <row r="312" spans="2:20" ht="15.6">
      <c r="B312" s="109"/>
      <c r="K312" s="11"/>
      <c r="L312" s="3"/>
      <c r="M312" s="3"/>
    </row>
    <row r="313" spans="2:20" ht="15.6">
      <c r="B313" s="109"/>
      <c r="K313" s="3"/>
      <c r="L313" s="3"/>
      <c r="M313" s="3"/>
    </row>
    <row r="314" spans="2:20" ht="15.6">
      <c r="B314" s="109"/>
      <c r="K314" s="3"/>
    </row>
    <row r="315" spans="2:20" ht="15.6">
      <c r="B315" s="109"/>
      <c r="K315" s="9"/>
      <c r="L315" s="9"/>
      <c r="M315" s="9"/>
    </row>
    <row r="316" spans="2:20" ht="15.6">
      <c r="B316" s="109"/>
      <c r="F316" s="9"/>
      <c r="G316" s="9"/>
      <c r="H316" s="9"/>
      <c r="I316" s="9"/>
      <c r="J316" s="9"/>
    </row>
    <row r="317" spans="2:20" ht="15.6">
      <c r="B317" s="109"/>
      <c r="F317" s="10"/>
      <c r="G317" s="10"/>
      <c r="H317" s="10"/>
      <c r="I317" s="10"/>
      <c r="J317" s="10"/>
      <c r="K317" s="10"/>
      <c r="L317" s="10"/>
      <c r="M317" s="10"/>
    </row>
    <row r="318" spans="2:20" ht="15.6">
      <c r="B318" s="109"/>
      <c r="K318" s="6"/>
      <c r="L318" s="3"/>
      <c r="M318" s="3"/>
    </row>
    <row r="319" spans="2:20" ht="15.6">
      <c r="B319" s="109"/>
      <c r="K319" s="6"/>
      <c r="L319" s="3"/>
      <c r="M319" s="3"/>
    </row>
    <row r="320" spans="2:20" ht="15.6">
      <c r="B320" s="109"/>
      <c r="K320" s="6"/>
      <c r="L320" s="3"/>
      <c r="M320" s="3"/>
    </row>
    <row r="321" spans="2:13" ht="15.6">
      <c r="B321" s="109"/>
      <c r="K321" s="6"/>
      <c r="L321" s="3"/>
      <c r="M321" s="3"/>
    </row>
    <row r="322" spans="2:13" ht="15.6">
      <c r="B322" s="109"/>
      <c r="K322" s="6"/>
      <c r="L322" s="3"/>
      <c r="M322" s="3"/>
    </row>
    <row r="323" spans="2:13" ht="15.6">
      <c r="B323" s="109"/>
      <c r="K323" s="6"/>
      <c r="L323" s="3"/>
      <c r="M323" s="3"/>
    </row>
    <row r="324" spans="2:13" ht="15.6">
      <c r="B324" s="109"/>
      <c r="K324" s="6"/>
      <c r="L324" s="3"/>
      <c r="M324" s="3"/>
    </row>
    <row r="325" spans="2:13" ht="15.6">
      <c r="B325" s="109"/>
      <c r="K325" s="6"/>
      <c r="L325" s="3"/>
      <c r="M325" s="3"/>
    </row>
    <row r="326" spans="2:13" ht="15.6">
      <c r="B326" s="109"/>
      <c r="K326" s="6"/>
      <c r="L326" s="3"/>
      <c r="M326" s="3"/>
    </row>
    <row r="327" spans="2:13" ht="15.6">
      <c r="B327" s="109"/>
      <c r="K327" s="6"/>
      <c r="L327" s="3"/>
      <c r="M327" s="3"/>
    </row>
    <row r="328" spans="2:13" ht="15.6">
      <c r="B328" s="109"/>
      <c r="K328" s="6"/>
      <c r="L328" s="3"/>
      <c r="M328" s="3"/>
    </row>
    <row r="329" spans="2:13" ht="15.6">
      <c r="B329" s="109"/>
      <c r="K329" s="6"/>
      <c r="L329" s="3"/>
      <c r="M329" s="3"/>
    </row>
    <row r="330" spans="2:13" ht="15.6">
      <c r="B330" s="109"/>
      <c r="K330" s="3"/>
      <c r="L330" s="3"/>
      <c r="M330" s="3"/>
    </row>
    <row r="331" spans="2:13" ht="15.6">
      <c r="B331" s="109"/>
      <c r="K331" s="3"/>
    </row>
    <row r="332" spans="2:13" ht="15.6">
      <c r="B332" s="109"/>
      <c r="K332" s="3"/>
    </row>
    <row r="333" spans="2:13" ht="15.6">
      <c r="B333" s="109"/>
      <c r="K333" s="3"/>
    </row>
    <row r="334" spans="2:13" ht="15.6">
      <c r="B334" s="109"/>
      <c r="K334" s="6"/>
    </row>
    <row r="335" spans="2:13" ht="15.6">
      <c r="B335" s="810"/>
      <c r="K335" s="9"/>
      <c r="L335" s="9"/>
      <c r="M335" s="9"/>
    </row>
    <row r="336" spans="2:13" ht="15.6">
      <c r="B336" s="810"/>
      <c r="F336" s="10"/>
      <c r="G336" s="10"/>
      <c r="H336" s="10"/>
      <c r="I336" s="10"/>
      <c r="J336" s="10"/>
      <c r="K336" s="10"/>
      <c r="L336" s="10"/>
      <c r="M336" s="10"/>
    </row>
    <row r="337" spans="2:13" ht="15.6">
      <c r="B337" s="810"/>
      <c r="F337" s="10"/>
      <c r="G337" s="10"/>
      <c r="H337" s="10"/>
      <c r="I337" s="10"/>
      <c r="J337" s="10"/>
      <c r="K337" s="10"/>
      <c r="L337" s="10"/>
      <c r="M337" s="10"/>
    </row>
    <row r="338" spans="2:13" ht="15.6">
      <c r="B338" s="810"/>
      <c r="F338" s="10"/>
      <c r="G338" s="10"/>
      <c r="H338" s="10"/>
      <c r="I338" s="10"/>
      <c r="J338" s="10"/>
      <c r="K338" s="10"/>
      <c r="L338" s="10"/>
      <c r="M338" s="10"/>
    </row>
    <row r="339" spans="2:13" ht="15.6">
      <c r="B339" s="810"/>
      <c r="K339" s="6"/>
      <c r="L339" s="3"/>
      <c r="M339" s="3"/>
    </row>
    <row r="340" spans="2:13" ht="15.6">
      <c r="B340" s="810"/>
      <c r="K340" s="6"/>
      <c r="L340" s="3"/>
      <c r="M340" s="3"/>
    </row>
    <row r="341" spans="2:13" ht="15" customHeight="1">
      <c r="B341" s="810"/>
      <c r="L341" s="3"/>
      <c r="M341" s="3"/>
    </row>
    <row r="342" spans="2:13" ht="15" customHeight="1">
      <c r="B342" s="810"/>
      <c r="L342" s="3"/>
      <c r="M342" s="3"/>
    </row>
    <row r="343" spans="2:13" ht="15" customHeight="1">
      <c r="B343" s="811"/>
      <c r="L343" s="3"/>
      <c r="M343" s="3"/>
    </row>
    <row r="344" spans="2:13" ht="15" customHeight="1">
      <c r="B344" s="811"/>
      <c r="L344" s="3"/>
      <c r="M344" s="3"/>
    </row>
    <row r="345" spans="2:13" ht="15" customHeight="1">
      <c r="B345" s="811"/>
      <c r="L345" s="3"/>
      <c r="M345" s="3"/>
    </row>
    <row r="346" spans="2:13" ht="15" customHeight="1">
      <c r="B346" s="811"/>
      <c r="L346" s="3"/>
      <c r="M346" s="3"/>
    </row>
    <row r="347" spans="2:13" ht="15.6">
      <c r="B347" s="618"/>
      <c r="K347" s="3"/>
    </row>
    <row r="348" spans="2:13" ht="15.6">
      <c r="B348" s="618"/>
      <c r="K348" s="3"/>
    </row>
    <row r="349" spans="2:13" ht="15.6">
      <c r="B349" s="811"/>
      <c r="K349" s="6"/>
      <c r="L349" s="3"/>
      <c r="M349" s="3"/>
    </row>
    <row r="350" spans="2:13" ht="15.6">
      <c r="B350" s="811"/>
      <c r="K350" s="6"/>
      <c r="L350" s="3"/>
      <c r="M350" s="3"/>
    </row>
    <row r="351" spans="2:13" ht="15.6">
      <c r="B351" s="811"/>
      <c r="K351" s="6"/>
      <c r="L351" s="3"/>
      <c r="M351" s="3"/>
    </row>
    <row r="352" spans="2:13" ht="15.6">
      <c r="B352" s="811"/>
      <c r="K352" s="6"/>
      <c r="L352" s="3"/>
      <c r="M352" s="3"/>
    </row>
    <row r="353" spans="2:13" ht="15.6">
      <c r="B353" s="811"/>
      <c r="K353" s="6"/>
      <c r="L353" s="3"/>
      <c r="M353" s="3"/>
    </row>
    <row r="354" spans="2:13" ht="15.6">
      <c r="B354" s="811"/>
      <c r="K354" s="6"/>
      <c r="L354" s="3"/>
      <c r="M354" s="3"/>
    </row>
    <row r="355" spans="2:13" ht="15.6">
      <c r="B355" s="811"/>
      <c r="K355" s="6"/>
      <c r="L355" s="3"/>
      <c r="M355" s="3"/>
    </row>
    <row r="356" spans="2:13" ht="15.6">
      <c r="B356" s="811"/>
      <c r="K356" s="6"/>
      <c r="L356" s="3"/>
      <c r="M356" s="3"/>
    </row>
    <row r="357" spans="2:13" ht="15.6">
      <c r="B357" s="811"/>
      <c r="K357" s="6"/>
      <c r="L357" s="3"/>
      <c r="M357" s="3"/>
    </row>
    <row r="358" spans="2:13" ht="15.6">
      <c r="B358" s="811"/>
      <c r="K358" s="6"/>
      <c r="L358" s="3"/>
      <c r="M358" s="3"/>
    </row>
    <row r="359" spans="2:13" ht="15.6">
      <c r="B359" s="811"/>
      <c r="K359" s="6"/>
      <c r="L359" s="3"/>
      <c r="M359" s="3"/>
    </row>
    <row r="360" spans="2:13" ht="15.6">
      <c r="B360" s="811"/>
      <c r="K360" s="6"/>
      <c r="L360" s="3"/>
      <c r="M360" s="3"/>
    </row>
    <row r="361" spans="2:13" ht="15.6">
      <c r="B361" s="811"/>
      <c r="L361" s="3"/>
      <c r="M361" s="3"/>
    </row>
    <row r="362" spans="2:13" ht="15.6">
      <c r="B362" s="811"/>
      <c r="K362" s="6"/>
      <c r="L362" s="3"/>
      <c r="M362" s="3"/>
    </row>
    <row r="363" spans="2:13" ht="15.6">
      <c r="B363" s="811"/>
      <c r="K363" s="6"/>
      <c r="L363" s="3"/>
      <c r="M363" s="3"/>
    </row>
    <row r="364" spans="2:13" ht="15.6">
      <c r="B364" s="618"/>
      <c r="K364" s="6"/>
      <c r="L364" s="3"/>
      <c r="M364" s="3"/>
    </row>
    <row r="365" spans="2:13" ht="15.6">
      <c r="B365" s="618"/>
      <c r="K365" s="6"/>
      <c r="L365" s="3"/>
      <c r="M365" s="3"/>
    </row>
    <row r="366" spans="2:13" ht="15.6">
      <c r="B366" s="618"/>
      <c r="K366" s="6"/>
      <c r="L366" s="3"/>
      <c r="M366" s="3"/>
    </row>
    <row r="367" spans="2:13" ht="15.6">
      <c r="B367" s="618"/>
      <c r="F367" s="4"/>
      <c r="G367" s="4"/>
      <c r="H367" s="4"/>
      <c r="I367" s="4"/>
      <c r="J367" s="4"/>
    </row>
    <row r="368" spans="2:13" ht="15.6">
      <c r="B368" s="812"/>
      <c r="F368" s="4"/>
      <c r="G368" s="4"/>
      <c r="H368" s="4"/>
      <c r="I368" s="4"/>
      <c r="J368" s="4"/>
    </row>
    <row r="369" spans="2:13" ht="15.6">
      <c r="B369" s="812"/>
      <c r="K369" s="3"/>
      <c r="L369" s="3"/>
      <c r="M369" s="3"/>
    </row>
    <row r="370" spans="2:13" ht="15.6">
      <c r="B370" s="811"/>
      <c r="K370" s="3"/>
    </row>
    <row r="371" spans="2:13" ht="15.6">
      <c r="B371" s="811"/>
      <c r="K371" s="6"/>
      <c r="L371" s="3"/>
      <c r="M371" s="3"/>
    </row>
    <row r="372" spans="2:13" ht="15.6">
      <c r="B372" s="812"/>
      <c r="K372" s="6"/>
      <c r="L372" s="3"/>
      <c r="M372" s="3"/>
    </row>
    <row r="373" spans="2:13" ht="15.6">
      <c r="B373" s="812"/>
      <c r="K373" s="6"/>
      <c r="L373" s="3"/>
      <c r="M373" s="3"/>
    </row>
    <row r="374" spans="2:13" ht="15.6">
      <c r="B374" s="812"/>
      <c r="K374" s="6"/>
      <c r="L374" s="3"/>
      <c r="M374" s="3"/>
    </row>
    <row r="375" spans="2:13" ht="15.6">
      <c r="B375" s="812"/>
      <c r="K375" s="6"/>
      <c r="L375" s="3"/>
      <c r="M375" s="3"/>
    </row>
    <row r="376" spans="2:13" ht="15.6">
      <c r="B376" s="813"/>
      <c r="K376" s="6"/>
      <c r="L376" s="3"/>
      <c r="M376" s="3"/>
    </row>
    <row r="377" spans="2:13" ht="15.6">
      <c r="B377" s="813"/>
      <c r="K377" s="6"/>
      <c r="L377" s="3"/>
      <c r="M377" s="3"/>
    </row>
    <row r="378" spans="2:13" ht="15.6">
      <c r="B378" s="813"/>
      <c r="K378" s="6"/>
      <c r="L378" s="3"/>
      <c r="M378" s="3"/>
    </row>
    <row r="379" spans="2:13" ht="15.6">
      <c r="B379" s="813"/>
      <c r="K379" s="6"/>
      <c r="L379" s="3"/>
      <c r="M379" s="3"/>
    </row>
    <row r="380" spans="2:13" ht="15.6">
      <c r="B380" s="813"/>
      <c r="K380" s="6"/>
      <c r="L380" s="3"/>
      <c r="M380" s="3"/>
    </row>
    <row r="381" spans="2:13" ht="15.6">
      <c r="B381" s="813"/>
      <c r="K381" s="6"/>
      <c r="L381" s="3"/>
      <c r="M381" s="3"/>
    </row>
    <row r="382" spans="2:13" ht="15.6">
      <c r="B382" s="813"/>
      <c r="K382" s="6"/>
      <c r="L382" s="3"/>
      <c r="M382" s="3"/>
    </row>
    <row r="383" spans="2:13" ht="15.6">
      <c r="B383" s="813"/>
      <c r="L383" s="3"/>
      <c r="M383" s="3"/>
    </row>
    <row r="384" spans="2:13" ht="15.6">
      <c r="B384" s="813"/>
      <c r="K384" s="6"/>
      <c r="L384" s="3"/>
      <c r="M384" s="3"/>
    </row>
    <row r="385" spans="2:13" ht="15.6">
      <c r="B385" s="813"/>
      <c r="K385" s="6"/>
      <c r="L385" s="3"/>
      <c r="M385" s="3"/>
    </row>
    <row r="386" spans="2:13" ht="15.6">
      <c r="B386" s="810"/>
      <c r="K386" s="6"/>
      <c r="L386" s="3"/>
      <c r="M386" s="3"/>
    </row>
    <row r="387" spans="2:13" ht="15.6">
      <c r="B387" s="810"/>
      <c r="K387" s="6"/>
      <c r="L387" s="3"/>
      <c r="M387" s="3"/>
    </row>
    <row r="388" spans="2:13" ht="15.6">
      <c r="B388" s="810"/>
      <c r="K388" s="6"/>
      <c r="L388" s="3"/>
      <c r="M388" s="3"/>
    </row>
    <row r="389" spans="2:13" ht="15.6">
      <c r="B389" s="810"/>
    </row>
    <row r="390" spans="2:13" ht="15.6">
      <c r="B390" s="810"/>
    </row>
    <row r="391" spans="2:13" ht="15.6">
      <c r="B391" s="810"/>
    </row>
    <row r="392" spans="2:13" ht="15.6">
      <c r="B392" s="810"/>
    </row>
    <row r="393" spans="2:13" ht="15.6">
      <c r="B393" s="810"/>
    </row>
    <row r="394" spans="2:13" ht="15.6">
      <c r="B394" s="810"/>
    </row>
    <row r="395" spans="2:13" ht="15.6">
      <c r="B395" s="810"/>
    </row>
    <row r="396" spans="2:13" ht="15.6">
      <c r="B396" s="810"/>
    </row>
    <row r="397" spans="2:13" ht="15.6">
      <c r="B397" s="810"/>
      <c r="K397" s="9"/>
      <c r="L397" s="9"/>
      <c r="M397" s="9"/>
    </row>
    <row r="398" spans="2:13" ht="15.6">
      <c r="B398" s="810"/>
      <c r="K398" s="11"/>
      <c r="L398" s="3"/>
      <c r="M398" s="3"/>
    </row>
    <row r="399" spans="2:13" ht="15.6">
      <c r="B399" s="810"/>
      <c r="K399" s="3"/>
      <c r="L399" s="3"/>
      <c r="M399" s="3"/>
    </row>
    <row r="400" spans="2:13" ht="15.6">
      <c r="B400" s="810"/>
      <c r="K400" s="3"/>
    </row>
    <row r="401" spans="2:13" ht="15.6">
      <c r="B401" s="810"/>
      <c r="K401" s="9"/>
      <c r="L401" s="9"/>
      <c r="M401" s="9"/>
    </row>
    <row r="402" spans="2:13" ht="15.6">
      <c r="B402" s="810"/>
      <c r="F402" s="9"/>
      <c r="G402" s="9"/>
      <c r="H402" s="9"/>
      <c r="I402" s="9"/>
      <c r="J402" s="9"/>
    </row>
    <row r="403" spans="2:13" ht="15.6">
      <c r="B403" s="810"/>
      <c r="F403" s="10"/>
      <c r="G403" s="10"/>
      <c r="H403" s="10"/>
      <c r="I403" s="10"/>
      <c r="J403" s="10"/>
      <c r="K403" s="10"/>
      <c r="L403" s="10"/>
      <c r="M403" s="10"/>
    </row>
    <row r="404" spans="2:13" ht="15.6">
      <c r="B404" s="109"/>
      <c r="K404" s="6"/>
      <c r="L404" s="3"/>
      <c r="M404" s="3"/>
    </row>
    <row r="405" spans="2:13" ht="17.25" customHeight="1">
      <c r="B405" s="109"/>
      <c r="K405" s="6"/>
      <c r="L405" s="3"/>
      <c r="M405" s="3"/>
    </row>
    <row r="406" spans="2:13" ht="15.6">
      <c r="B406" s="109"/>
      <c r="K406" s="6"/>
      <c r="L406" s="3"/>
      <c r="M406" s="3"/>
    </row>
    <row r="407" spans="2:13" ht="15.6">
      <c r="B407" s="109"/>
      <c r="K407" s="6"/>
      <c r="L407" s="3"/>
      <c r="M407" s="3"/>
    </row>
    <row r="408" spans="2:13" ht="15.6">
      <c r="B408" s="109"/>
      <c r="K408" s="6"/>
      <c r="L408" s="3"/>
      <c r="M408" s="3"/>
    </row>
    <row r="409" spans="2:13" ht="15.6">
      <c r="B409" s="109"/>
      <c r="K409" s="6"/>
      <c r="L409" s="3"/>
      <c r="M409" s="3"/>
    </row>
    <row r="410" spans="2:13" ht="15.6">
      <c r="B410" s="814"/>
      <c r="K410" s="6"/>
      <c r="L410" s="3"/>
      <c r="M410" s="3"/>
    </row>
    <row r="411" spans="2:13" ht="15.6">
      <c r="B411" s="814"/>
      <c r="K411" s="6"/>
      <c r="L411" s="3"/>
      <c r="M411" s="3"/>
    </row>
    <row r="412" spans="2:13" ht="15.6">
      <c r="B412" s="317"/>
      <c r="K412" s="6"/>
      <c r="L412" s="3"/>
      <c r="M412" s="3"/>
    </row>
    <row r="413" spans="2:13" ht="15.6">
      <c r="B413" s="317"/>
      <c r="K413" s="6"/>
      <c r="L413" s="3"/>
      <c r="M413" s="3"/>
    </row>
    <row r="414" spans="2:13" ht="15.6">
      <c r="B414" s="317"/>
      <c r="K414" s="6"/>
      <c r="L414" s="3"/>
      <c r="M414" s="3"/>
    </row>
    <row r="415" spans="2:13" ht="15.6">
      <c r="B415" s="317"/>
      <c r="K415" s="6"/>
      <c r="L415" s="3"/>
      <c r="M415" s="3"/>
    </row>
    <row r="416" spans="2:13" ht="15.6">
      <c r="B416" s="317"/>
      <c r="K416" s="6"/>
      <c r="L416" s="3"/>
      <c r="M416" s="3"/>
    </row>
    <row r="417" spans="2:13" ht="15.6">
      <c r="B417" s="317"/>
      <c r="K417" s="6"/>
      <c r="L417" s="3"/>
      <c r="M417" s="3"/>
    </row>
    <row r="418" spans="2:13" ht="15.6">
      <c r="B418" s="317"/>
      <c r="K418" s="6"/>
      <c r="L418" s="3"/>
      <c r="M418" s="3"/>
    </row>
    <row r="419" spans="2:13" ht="15.6">
      <c r="B419" s="317"/>
      <c r="K419" s="6"/>
      <c r="L419" s="3"/>
      <c r="M419" s="3"/>
    </row>
    <row r="420" spans="2:13" ht="15.6">
      <c r="B420" s="815"/>
      <c r="K420" s="6"/>
      <c r="L420" s="3"/>
      <c r="M420" s="3"/>
    </row>
    <row r="421" spans="2:13" ht="15.6">
      <c r="B421" s="815"/>
      <c r="K421" s="6"/>
      <c r="L421" s="3"/>
      <c r="M421" s="3"/>
    </row>
    <row r="422" spans="2:13" ht="15.6">
      <c r="B422" s="815"/>
      <c r="K422" s="6"/>
      <c r="L422" s="3"/>
      <c r="M422" s="3"/>
    </row>
    <row r="423" spans="2:13" ht="15.6">
      <c r="B423" s="815"/>
      <c r="K423" s="6"/>
      <c r="L423" s="3"/>
      <c r="M423" s="3"/>
    </row>
    <row r="424" spans="2:13" ht="15.6">
      <c r="B424" s="815"/>
      <c r="K424" s="6"/>
      <c r="L424" s="3"/>
      <c r="M424" s="3"/>
    </row>
    <row r="425" spans="2:13" ht="15.6">
      <c r="B425" s="815"/>
      <c r="L425" s="3"/>
      <c r="M425" s="3"/>
    </row>
    <row r="426" spans="2:13" ht="15.6">
      <c r="B426" s="317"/>
      <c r="L426" s="3"/>
      <c r="M426" s="3"/>
    </row>
    <row r="427" spans="2:13" ht="15.6">
      <c r="B427" s="317"/>
      <c r="L427" s="3"/>
      <c r="M427" s="3"/>
    </row>
    <row r="428" spans="2:13" ht="15.6">
      <c r="B428" s="317"/>
      <c r="L428" s="3"/>
      <c r="M428" s="3"/>
    </row>
    <row r="429" spans="2:13" ht="15.6">
      <c r="B429" s="317"/>
      <c r="L429" s="3"/>
      <c r="M429" s="3"/>
    </row>
    <row r="430" spans="2:13" ht="15.6">
      <c r="B430" s="317"/>
      <c r="L430" s="3"/>
      <c r="M430" s="3"/>
    </row>
    <row r="431" spans="2:13" ht="15.6">
      <c r="B431" s="618"/>
      <c r="L431" s="3"/>
      <c r="M431" s="3"/>
    </row>
    <row r="432" spans="2:13" ht="15.6">
      <c r="B432" s="618"/>
      <c r="L432" s="3"/>
      <c r="M432" s="3"/>
    </row>
    <row r="433" spans="2:13" ht="15.6">
      <c r="B433" s="618"/>
      <c r="L433" s="3"/>
      <c r="M433" s="3"/>
    </row>
    <row r="434" spans="2:13" ht="15.6">
      <c r="B434" s="618"/>
      <c r="L434" s="3"/>
      <c r="M434" s="3"/>
    </row>
    <row r="435" spans="2:13" ht="15.6">
      <c r="B435" s="814"/>
      <c r="L435" s="3"/>
      <c r="M435" s="3"/>
    </row>
    <row r="436" spans="2:13" ht="15.6">
      <c r="B436" s="814"/>
      <c r="L436" s="3"/>
      <c r="M436" s="3"/>
    </row>
    <row r="437" spans="2:13" ht="15.6">
      <c r="B437" s="814"/>
      <c r="L437" s="3"/>
      <c r="M437" s="3"/>
    </row>
    <row r="438" spans="2:13" ht="15.6">
      <c r="B438" s="109"/>
      <c r="L438" s="3"/>
      <c r="M438" s="3"/>
    </row>
    <row r="439" spans="2:13" ht="15.6">
      <c r="B439" s="109"/>
      <c r="L439" s="3"/>
      <c r="M439" s="3"/>
    </row>
    <row r="440" spans="2:13" ht="15.6">
      <c r="B440" s="109"/>
      <c r="L440" s="3"/>
      <c r="M440" s="3"/>
    </row>
    <row r="441" spans="2:13" ht="15.6">
      <c r="B441" s="618"/>
      <c r="L441" s="3"/>
      <c r="M441" s="3"/>
    </row>
    <row r="442" spans="2:13" ht="15.6">
      <c r="B442" s="618"/>
      <c r="L442" s="3"/>
      <c r="M442" s="3"/>
    </row>
    <row r="443" spans="2:13" ht="15.6">
      <c r="B443" s="618"/>
      <c r="L443" s="3"/>
      <c r="M443" s="3"/>
    </row>
    <row r="444" spans="2:13" ht="15.6">
      <c r="B444" s="618"/>
      <c r="L444" s="3"/>
      <c r="M444" s="3"/>
    </row>
    <row r="445" spans="2:13" ht="15.6">
      <c r="B445" s="618"/>
      <c r="L445" s="3"/>
      <c r="M445" s="3"/>
    </row>
    <row r="446" spans="2:13" ht="15.6">
      <c r="B446" s="811"/>
      <c r="L446" s="3"/>
      <c r="M446" s="3"/>
    </row>
    <row r="447" spans="2:13" ht="15.6">
      <c r="B447" s="811"/>
      <c r="L447" s="3"/>
      <c r="M447" s="3"/>
    </row>
    <row r="448" spans="2:13" ht="15.6">
      <c r="B448" s="811"/>
      <c r="L448" s="3"/>
      <c r="M448" s="3"/>
    </row>
    <row r="449" spans="2:13" ht="15.6">
      <c r="B449" s="811"/>
      <c r="L449" s="3"/>
      <c r="M449" s="3"/>
    </row>
    <row r="450" spans="2:13" ht="15.6">
      <c r="B450" s="618"/>
      <c r="L450" s="3"/>
      <c r="M450" s="3"/>
    </row>
    <row r="451" spans="2:13" ht="15.6">
      <c r="B451" s="85"/>
      <c r="L451" s="3"/>
      <c r="M451" s="3"/>
    </row>
    <row r="452" spans="2:13" ht="15.6">
      <c r="B452" s="85"/>
      <c r="L452" s="3"/>
      <c r="M452" s="3"/>
    </row>
    <row r="453" spans="2:13" ht="15.6">
      <c r="B453" s="816"/>
      <c r="L453" s="3"/>
      <c r="M453" s="3"/>
    </row>
    <row r="454" spans="2:13" ht="15.6">
      <c r="B454" s="816"/>
      <c r="L454" s="3"/>
      <c r="M454" s="3"/>
    </row>
    <row r="455" spans="2:13" ht="15.6">
      <c r="B455" s="816"/>
      <c r="L455" s="3"/>
      <c r="M455" s="3"/>
    </row>
    <row r="456" spans="2:13" ht="15.6">
      <c r="B456" s="816"/>
      <c r="L456" s="3"/>
      <c r="M456" s="3"/>
    </row>
    <row r="457" spans="2:13" ht="15.6">
      <c r="B457" s="816"/>
      <c r="L457" s="3"/>
      <c r="M457" s="3"/>
    </row>
    <row r="458" spans="2:13" ht="15.6">
      <c r="B458" s="816"/>
      <c r="K458" s="6"/>
      <c r="L458" s="3"/>
      <c r="M458" s="3"/>
    </row>
    <row r="459" spans="2:13" ht="15.6">
      <c r="B459" s="816"/>
      <c r="K459" s="6"/>
      <c r="L459" s="3"/>
      <c r="M459" s="3"/>
    </row>
    <row r="460" spans="2:13" ht="15.6">
      <c r="B460" s="85"/>
      <c r="K460" s="6"/>
      <c r="L460" s="3"/>
      <c r="M460" s="3"/>
    </row>
    <row r="461" spans="2:13" ht="15.6">
      <c r="B461" s="85"/>
      <c r="K461" s="6"/>
      <c r="L461" s="3"/>
      <c r="M461" s="3"/>
    </row>
    <row r="462" spans="2:13" ht="15.6">
      <c r="B462" s="85"/>
      <c r="K462" s="6"/>
      <c r="L462" s="3"/>
      <c r="M462" s="3"/>
    </row>
    <row r="463" spans="2:13" ht="15.6">
      <c r="B463" s="85"/>
      <c r="K463" s="6"/>
      <c r="L463" s="3"/>
      <c r="M463" s="3"/>
    </row>
    <row r="464" spans="2:13" ht="15.6">
      <c r="B464" s="85"/>
      <c r="K464" s="6"/>
      <c r="L464" s="3"/>
      <c r="M464" s="3"/>
    </row>
    <row r="465" spans="2:13" ht="15.6">
      <c r="B465" s="85"/>
      <c r="K465" s="6"/>
      <c r="L465" s="3"/>
      <c r="M465" s="3"/>
    </row>
    <row r="466" spans="2:13" ht="15.6">
      <c r="B466" s="85"/>
      <c r="F466" s="12"/>
      <c r="G466" s="12"/>
      <c r="H466" s="12"/>
      <c r="I466" s="12"/>
      <c r="J466" s="12"/>
      <c r="K466" s="12"/>
      <c r="L466" s="12"/>
      <c r="M466" s="12"/>
    </row>
    <row r="467" spans="2:13" ht="15.6">
      <c r="B467" s="85"/>
      <c r="K467" s="6"/>
      <c r="L467" s="3"/>
      <c r="M467" s="3"/>
    </row>
    <row r="468" spans="2:13" ht="15.6">
      <c r="B468" s="85"/>
      <c r="K468" s="6"/>
    </row>
    <row r="469" spans="2:13" ht="15.6">
      <c r="B469" s="85"/>
      <c r="K469" s="3"/>
      <c r="L469" s="3"/>
      <c r="M469" s="3"/>
    </row>
    <row r="470" spans="2:13" ht="15.6">
      <c r="B470" s="85"/>
      <c r="K470" s="3"/>
    </row>
    <row r="471" spans="2:13" ht="15.6">
      <c r="B471" s="816"/>
      <c r="K471" s="6"/>
    </row>
    <row r="472" spans="2:13" ht="15.6">
      <c r="B472" s="816"/>
      <c r="K472" s="6"/>
      <c r="L472" s="3"/>
      <c r="M472" s="3"/>
    </row>
    <row r="473" spans="2:13" ht="15.6">
      <c r="B473" s="816"/>
    </row>
    <row r="474" spans="2:13" ht="15.6">
      <c r="B474" s="816"/>
    </row>
    <row r="475" spans="2:13" ht="15.6">
      <c r="B475" s="816"/>
    </row>
    <row r="476" spans="2:13" ht="15.6">
      <c r="B476" s="816"/>
    </row>
    <row r="477" spans="2:13" ht="15.6">
      <c r="B477" s="816"/>
    </row>
    <row r="478" spans="2:13" ht="15.6">
      <c r="B478" s="816"/>
      <c r="K478" s="9"/>
      <c r="L478" s="9"/>
      <c r="M478" s="9"/>
    </row>
    <row r="479" spans="2:13" ht="15.6">
      <c r="B479" s="816"/>
      <c r="K479" s="11"/>
      <c r="L479" s="3"/>
      <c r="M479" s="3"/>
    </row>
    <row r="480" spans="2:13" ht="15.6">
      <c r="B480" s="840"/>
      <c r="K480" s="3"/>
      <c r="L480" s="3"/>
      <c r="M480" s="3"/>
    </row>
    <row r="481" spans="2:13" ht="17.25" customHeight="1">
      <c r="B481" s="840"/>
      <c r="K481" s="3"/>
    </row>
    <row r="482" spans="2:13" ht="15.6">
      <c r="B482" s="840"/>
      <c r="K482" s="9"/>
      <c r="L482" s="9"/>
      <c r="M482" s="9"/>
    </row>
    <row r="483" spans="2:13" ht="15.6">
      <c r="B483" s="840"/>
      <c r="F483" s="9"/>
      <c r="G483" s="9"/>
      <c r="H483" s="9"/>
      <c r="I483" s="9"/>
      <c r="J483" s="9"/>
    </row>
    <row r="484" spans="2:13" ht="15.6">
      <c r="B484" s="840"/>
      <c r="F484" s="10"/>
      <c r="G484" s="10"/>
      <c r="H484" s="10"/>
      <c r="I484" s="10"/>
      <c r="J484" s="10"/>
      <c r="K484" s="10"/>
      <c r="L484" s="10"/>
      <c r="M484" s="10"/>
    </row>
    <row r="485" spans="2:13" ht="15.6">
      <c r="B485" s="840"/>
      <c r="K485" s="6"/>
      <c r="L485" s="3"/>
      <c r="M485" s="3"/>
    </row>
    <row r="486" spans="2:13" ht="15.6">
      <c r="B486" s="840"/>
      <c r="K486" s="6"/>
      <c r="L486" s="3"/>
      <c r="M486" s="3"/>
    </row>
    <row r="487" spans="2:13" ht="15.6">
      <c r="B487" s="840"/>
      <c r="K487" s="6"/>
      <c r="L487" s="3"/>
      <c r="M487" s="3"/>
    </row>
    <row r="488" spans="2:13" ht="15.6">
      <c r="B488" s="840"/>
      <c r="K488" s="6"/>
      <c r="L488" s="3"/>
      <c r="M488" s="3"/>
    </row>
    <row r="489" spans="2:13" ht="15.6">
      <c r="B489" s="840"/>
      <c r="K489" s="6"/>
      <c r="L489" s="3"/>
      <c r="M489" s="3"/>
    </row>
    <row r="490" spans="2:13" ht="15.6">
      <c r="B490" s="840"/>
      <c r="K490" s="6"/>
      <c r="L490" s="3"/>
      <c r="M490" s="3"/>
    </row>
    <row r="491" spans="2:13" ht="15.6">
      <c r="B491" s="85"/>
      <c r="K491" s="6"/>
      <c r="L491" s="3"/>
      <c r="M491" s="3"/>
    </row>
    <row r="492" spans="2:13" ht="15.6">
      <c r="B492" s="85"/>
      <c r="K492" s="6"/>
      <c r="L492" s="3"/>
      <c r="M492" s="3"/>
    </row>
    <row r="493" spans="2:13" ht="15.6">
      <c r="B493" s="85"/>
      <c r="K493" s="3"/>
      <c r="L493" s="3"/>
      <c r="M493" s="3"/>
    </row>
    <row r="494" spans="2:13" ht="15.6">
      <c r="B494" s="85"/>
      <c r="K494" s="3"/>
      <c r="L494" s="3"/>
      <c r="M494" s="3"/>
    </row>
    <row r="495" spans="2:13" ht="15.6">
      <c r="B495" s="85"/>
      <c r="K495" s="3"/>
      <c r="L495" s="3"/>
      <c r="M495" s="3"/>
    </row>
    <row r="496" spans="2:13" ht="15.6">
      <c r="B496" s="85"/>
      <c r="K496" s="3"/>
    </row>
    <row r="497" spans="2:13" ht="15.6">
      <c r="B497" s="85"/>
      <c r="K497" s="3"/>
    </row>
    <row r="498" spans="2:13" ht="15.6">
      <c r="B498" s="85"/>
      <c r="K498" s="3"/>
    </row>
    <row r="499" spans="2:13" ht="15.6">
      <c r="B499" s="85"/>
      <c r="K499" s="3"/>
    </row>
    <row r="500" spans="2:13" ht="15.6">
      <c r="B500" s="816"/>
      <c r="K500" s="6"/>
      <c r="L500" s="3"/>
      <c r="M500" s="3"/>
    </row>
    <row r="501" spans="2:13" ht="15.6">
      <c r="B501" s="816"/>
      <c r="K501" s="6"/>
      <c r="L501" s="3"/>
      <c r="M501" s="3"/>
    </row>
    <row r="502" spans="2:13" ht="15.6">
      <c r="B502" s="816"/>
      <c r="K502" s="6"/>
      <c r="L502" s="3"/>
      <c r="M502" s="3"/>
    </row>
    <row r="503" spans="2:13" ht="15.6">
      <c r="B503" s="816"/>
    </row>
    <row r="504" spans="2:13" ht="15.6">
      <c r="B504" s="317"/>
      <c r="L504" s="3"/>
      <c r="M504" s="3"/>
    </row>
    <row r="505" spans="2:13" ht="15.6">
      <c r="B505" s="85"/>
    </row>
    <row r="506" spans="2:13" ht="15.6">
      <c r="B506" s="85"/>
    </row>
    <row r="507" spans="2:13" ht="15.6">
      <c r="B507" s="85"/>
    </row>
    <row r="508" spans="2:13" ht="15.6">
      <c r="B508" s="85"/>
    </row>
    <row r="509" spans="2:13" ht="15.6">
      <c r="B509" s="85"/>
    </row>
    <row r="510" spans="2:13" ht="15.6">
      <c r="B510" s="85"/>
    </row>
    <row r="511" spans="2:13" ht="15.6">
      <c r="B511" s="85"/>
    </row>
    <row r="512" spans="2:13" ht="15.6">
      <c r="B512" s="85"/>
    </row>
    <row r="513" spans="2:2" ht="15.6">
      <c r="B513" s="85"/>
    </row>
    <row r="514" spans="2:2" ht="15.6">
      <c r="B514" s="85"/>
    </row>
    <row r="515" spans="2:2" ht="15.6">
      <c r="B515" s="85"/>
    </row>
    <row r="516" spans="2:2" ht="15.6">
      <c r="B516" s="85"/>
    </row>
    <row r="517" spans="2:2" ht="15.6">
      <c r="B517" s="85"/>
    </row>
    <row r="518" spans="2:2" ht="15.6">
      <c r="B518" s="85"/>
    </row>
    <row r="519" spans="2:2" ht="15.6">
      <c r="B519" s="85"/>
    </row>
    <row r="520" spans="2:2" ht="15.6">
      <c r="B520" s="85"/>
    </row>
    <row r="521" spans="2:2" ht="15.6">
      <c r="B521" s="85"/>
    </row>
    <row r="522" spans="2:2" ht="15.6">
      <c r="B522" s="85"/>
    </row>
    <row r="523" spans="2:2" ht="15.6">
      <c r="B523" s="85"/>
    </row>
    <row r="524" spans="2:2" ht="15.6">
      <c r="B524" s="85"/>
    </row>
    <row r="525" spans="2:2" ht="15.6">
      <c r="B525" s="85"/>
    </row>
    <row r="526" spans="2:2" ht="15.6">
      <c r="B526" s="85"/>
    </row>
    <row r="527" spans="2:2" ht="15.6">
      <c r="B527" s="85"/>
    </row>
    <row r="528" spans="2:2" ht="15.6">
      <c r="B528" s="85"/>
    </row>
    <row r="529" spans="2:2" ht="15.6">
      <c r="B529" s="85"/>
    </row>
    <row r="530" spans="2:2" ht="15.6">
      <c r="B530" s="85"/>
    </row>
    <row r="531" spans="2:2" ht="15.6">
      <c r="B531" s="85"/>
    </row>
    <row r="532" spans="2:2" ht="15.6">
      <c r="B532" s="85"/>
    </row>
    <row r="533" spans="2:2" ht="15.6">
      <c r="B533" s="85"/>
    </row>
    <row r="534" spans="2:2" ht="15.6">
      <c r="B534" s="85"/>
    </row>
    <row r="535" spans="2:2" ht="15.6">
      <c r="B535" s="85"/>
    </row>
    <row r="536" spans="2:2" ht="15.6">
      <c r="B536" s="85"/>
    </row>
    <row r="537" spans="2:2" ht="15.6">
      <c r="B537" s="85"/>
    </row>
    <row r="538" spans="2:2" ht="15.6">
      <c r="B538" s="85"/>
    </row>
    <row r="539" spans="2:2" ht="15.6">
      <c r="B539" s="85"/>
    </row>
    <row r="540" spans="2:2" ht="15.6">
      <c r="B540" s="85"/>
    </row>
    <row r="541" spans="2:2" ht="15.6">
      <c r="B541" s="85"/>
    </row>
    <row r="542" spans="2:2" ht="15.6">
      <c r="B542" s="85"/>
    </row>
    <row r="543" spans="2:2" ht="15.6">
      <c r="B543" s="85"/>
    </row>
    <row r="544" spans="2:2" ht="15.6">
      <c r="B544" s="85"/>
    </row>
    <row r="545" spans="2:2" ht="15.6">
      <c r="B545" s="85"/>
    </row>
    <row r="546" spans="2:2" ht="15.6">
      <c r="B546" s="85"/>
    </row>
    <row r="547" spans="2:2" ht="15.6">
      <c r="B547" s="85"/>
    </row>
    <row r="548" spans="2:2" ht="15.6">
      <c r="B548" s="85"/>
    </row>
    <row r="549" spans="2:2" ht="15.6">
      <c r="B549" s="85"/>
    </row>
    <row r="550" spans="2:2" ht="15.6">
      <c r="B550" s="85"/>
    </row>
    <row r="551" spans="2:2" ht="15.6">
      <c r="B551" s="85"/>
    </row>
    <row r="552" spans="2:2" ht="15.6">
      <c r="B552" s="85"/>
    </row>
    <row r="553" spans="2:2" ht="15.6">
      <c r="B553" s="85"/>
    </row>
    <row r="554" spans="2:2" ht="15.6">
      <c r="B554" s="85"/>
    </row>
    <row r="555" spans="2:2" ht="15.6">
      <c r="B555" s="85"/>
    </row>
    <row r="556" spans="2:2" ht="15.6">
      <c r="B556" s="85"/>
    </row>
    <row r="557" spans="2:2" ht="15.6">
      <c r="B557" s="85"/>
    </row>
    <row r="558" spans="2:2" ht="15.6">
      <c r="B558" s="85"/>
    </row>
    <row r="559" spans="2:2" ht="15.6">
      <c r="B559" s="85"/>
    </row>
    <row r="560" spans="2:2" ht="15.6">
      <c r="B560" s="85"/>
    </row>
    <row r="561" spans="2:2" ht="15.6">
      <c r="B561" s="85"/>
    </row>
    <row r="562" spans="2:2" ht="15.6">
      <c r="B562" s="85"/>
    </row>
    <row r="563" spans="2:2" ht="15.6">
      <c r="B563" s="85"/>
    </row>
    <row r="564" spans="2:2" ht="15.6">
      <c r="B564" s="85"/>
    </row>
    <row r="565" spans="2:2" ht="15.6">
      <c r="B565" s="85"/>
    </row>
    <row r="566" spans="2:2" ht="15.6">
      <c r="B566" s="85"/>
    </row>
    <row r="567" spans="2:2" ht="15.6">
      <c r="B567" s="85"/>
    </row>
    <row r="568" spans="2:2" ht="15.6">
      <c r="B568" s="85"/>
    </row>
    <row r="569" spans="2:2" ht="15.6">
      <c r="B569" s="85"/>
    </row>
    <row r="570" spans="2:2" ht="15.6">
      <c r="B570" s="85"/>
    </row>
    <row r="571" spans="2:2" ht="15.6">
      <c r="B571" s="85"/>
    </row>
    <row r="572" spans="2:2" ht="15.6">
      <c r="B572" s="85"/>
    </row>
    <row r="573" spans="2:2" ht="15.6">
      <c r="B573" s="85"/>
    </row>
    <row r="574" spans="2:2" ht="15.6">
      <c r="B574" s="85"/>
    </row>
    <row r="575" spans="2:2" ht="15.6">
      <c r="B575" s="85"/>
    </row>
    <row r="576" spans="2:2" ht="15.6">
      <c r="B576" s="85"/>
    </row>
    <row r="577" spans="2:2" ht="15.6">
      <c r="B577" s="85"/>
    </row>
    <row r="578" spans="2:2" ht="15.6">
      <c r="B578" s="85"/>
    </row>
    <row r="579" spans="2:2" ht="15.6">
      <c r="B579" s="85"/>
    </row>
    <row r="580" spans="2:2" ht="15.6">
      <c r="B580" s="85"/>
    </row>
    <row r="581" spans="2:2" ht="15.6">
      <c r="B581" s="85"/>
    </row>
    <row r="582" spans="2:2" ht="15.6">
      <c r="B582" s="85"/>
    </row>
    <row r="583" spans="2:2" ht="15.6">
      <c r="B583" s="85"/>
    </row>
    <row r="584" spans="2:2" ht="15.6">
      <c r="B584" s="85"/>
    </row>
    <row r="585" spans="2:2" ht="15.6">
      <c r="B585" s="85"/>
    </row>
    <row r="586" spans="2:2" ht="15.6">
      <c r="B586" s="85"/>
    </row>
    <row r="587" spans="2:2" ht="15.6">
      <c r="B587" s="85"/>
    </row>
    <row r="588" spans="2:2" ht="15.6">
      <c r="B588" s="85"/>
    </row>
    <row r="589" spans="2:2" ht="15.6">
      <c r="B589" s="85"/>
    </row>
    <row r="590" spans="2:2" ht="15.6">
      <c r="B590" s="85"/>
    </row>
    <row r="591" spans="2:2" ht="15.6">
      <c r="B591" s="85"/>
    </row>
    <row r="592" spans="2:2" ht="15.6">
      <c r="B592" s="85"/>
    </row>
    <row r="593" spans="2:2" ht="15.6">
      <c r="B593" s="85"/>
    </row>
    <row r="594" spans="2:2" ht="15.6">
      <c r="B594" s="85"/>
    </row>
    <row r="595" spans="2:2" ht="15.6">
      <c r="B595" s="85"/>
    </row>
    <row r="596" spans="2:2" ht="15.6">
      <c r="B596" s="85"/>
    </row>
    <row r="597" spans="2:2" ht="15.6">
      <c r="B597" s="85"/>
    </row>
    <row r="598" spans="2:2" ht="15.6">
      <c r="B598" s="85"/>
    </row>
    <row r="599" spans="2:2" ht="15.6">
      <c r="B599" s="85"/>
    </row>
    <row r="600" spans="2:2" ht="15.6">
      <c r="B600" s="85"/>
    </row>
    <row r="601" spans="2:2" ht="15.6">
      <c r="B601" s="85"/>
    </row>
    <row r="602" spans="2:2" ht="15.6">
      <c r="B602" s="85"/>
    </row>
    <row r="603" spans="2:2" ht="15.6">
      <c r="B603" s="85"/>
    </row>
    <row r="604" spans="2:2" ht="15.6">
      <c r="B604" s="85"/>
    </row>
    <row r="605" spans="2:2" ht="15.6">
      <c r="B605" s="85"/>
    </row>
    <row r="606" spans="2:2" ht="15.6">
      <c r="B606" s="85"/>
    </row>
    <row r="607" spans="2:2" ht="15.6">
      <c r="B607" s="85"/>
    </row>
    <row r="608" spans="2:2" ht="15.6">
      <c r="B608" s="85"/>
    </row>
    <row r="609" spans="2:2" ht="15.6">
      <c r="B609" s="85"/>
    </row>
    <row r="610" spans="2:2" ht="15.6">
      <c r="B610" s="85"/>
    </row>
    <row r="611" spans="2:2" ht="15.6">
      <c r="B611" s="85"/>
    </row>
    <row r="612" spans="2:2" ht="15.6">
      <c r="B612" s="85"/>
    </row>
    <row r="613" spans="2:2" ht="15.6">
      <c r="B613" s="85"/>
    </row>
    <row r="614" spans="2:2" ht="15.6">
      <c r="B614" s="85"/>
    </row>
    <row r="615" spans="2:2" ht="15.6">
      <c r="B615" s="85"/>
    </row>
    <row r="616" spans="2:2" ht="15.6">
      <c r="B616" s="85"/>
    </row>
    <row r="617" spans="2:2" ht="15.6">
      <c r="B617" s="85"/>
    </row>
    <row r="618" spans="2:2" ht="15.6">
      <c r="B618" s="85"/>
    </row>
    <row r="619" spans="2:2" ht="15.6">
      <c r="B619" s="85"/>
    </row>
    <row r="620" spans="2:2" ht="15.6">
      <c r="B620" s="85"/>
    </row>
    <row r="621" spans="2:2" ht="15.6">
      <c r="B621" s="85"/>
    </row>
    <row r="622" spans="2:2" ht="15.6">
      <c r="B622" s="85"/>
    </row>
    <row r="623" spans="2:2" ht="15.6">
      <c r="B623" s="85"/>
    </row>
    <row r="624" spans="2:2" ht="15.6">
      <c r="B624" s="85"/>
    </row>
    <row r="625" spans="2:2" ht="15.6">
      <c r="B625" s="85"/>
    </row>
    <row r="626" spans="2:2" ht="15.6">
      <c r="B626" s="85"/>
    </row>
    <row r="627" spans="2:2" ht="15.6">
      <c r="B627" s="85"/>
    </row>
    <row r="628" spans="2:2" ht="15.6">
      <c r="B628" s="85"/>
    </row>
    <row r="629" spans="2:2" ht="15.6">
      <c r="B629" s="85"/>
    </row>
    <row r="630" spans="2:2" ht="15.6">
      <c r="B630" s="85"/>
    </row>
    <row r="631" spans="2:2" ht="15.6">
      <c r="B631" s="85"/>
    </row>
    <row r="632" spans="2:2" ht="15.6">
      <c r="B632" s="85"/>
    </row>
    <row r="633" spans="2:2" ht="15.6">
      <c r="B633" s="85"/>
    </row>
    <row r="634" spans="2:2" ht="15.6">
      <c r="B634" s="85"/>
    </row>
    <row r="635" spans="2:2" ht="15.6">
      <c r="B635" s="85"/>
    </row>
    <row r="636" spans="2:2" ht="15.6">
      <c r="B636" s="85"/>
    </row>
    <row r="637" spans="2:2" ht="15.6">
      <c r="B637" s="85"/>
    </row>
    <row r="638" spans="2:2" ht="15.6">
      <c r="B638" s="85"/>
    </row>
    <row r="639" spans="2:2" ht="15.6">
      <c r="B639" s="85"/>
    </row>
    <row r="640" spans="2:2" ht="15.6">
      <c r="B640" s="85"/>
    </row>
    <row r="641" spans="2:2" ht="15.6">
      <c r="B641" s="85"/>
    </row>
    <row r="642" spans="2:2" ht="15.6">
      <c r="B642" s="85"/>
    </row>
    <row r="643" spans="2:2" ht="15.6">
      <c r="B643" s="85"/>
    </row>
    <row r="644" spans="2:2" ht="15.6">
      <c r="B644" s="85"/>
    </row>
    <row r="645" spans="2:2" ht="15.6">
      <c r="B645" s="85"/>
    </row>
    <row r="646" spans="2:2" ht="15.6">
      <c r="B646" s="85"/>
    </row>
    <row r="647" spans="2:2" ht="15.6">
      <c r="B647" s="85"/>
    </row>
    <row r="648" spans="2:2" ht="15.6">
      <c r="B648" s="85"/>
    </row>
    <row r="649" spans="2:2" ht="15.6">
      <c r="B649" s="85"/>
    </row>
    <row r="650" spans="2:2" ht="15.6">
      <c r="B650" s="85"/>
    </row>
    <row r="651" spans="2:2" ht="15.6">
      <c r="B651" s="85"/>
    </row>
    <row r="652" spans="2:2" ht="15.6">
      <c r="B652" s="85"/>
    </row>
    <row r="653" spans="2:2" ht="15.6">
      <c r="B653" s="85"/>
    </row>
    <row r="654" spans="2:2" ht="15.6">
      <c r="B654" s="85"/>
    </row>
    <row r="655" spans="2:2" ht="15.6">
      <c r="B655" s="85"/>
    </row>
    <row r="656" spans="2:2" ht="15.6">
      <c r="B656" s="85"/>
    </row>
    <row r="657" spans="2:2" ht="15.6">
      <c r="B657" s="85"/>
    </row>
    <row r="658" spans="2:2" ht="15.6">
      <c r="B658" s="85"/>
    </row>
    <row r="659" spans="2:2" ht="15.6">
      <c r="B659" s="85"/>
    </row>
    <row r="660" spans="2:2" ht="15.6">
      <c r="B660" s="85"/>
    </row>
    <row r="661" spans="2:2" ht="15.6">
      <c r="B661" s="85"/>
    </row>
    <row r="662" spans="2:2" ht="15.6">
      <c r="B662" s="85"/>
    </row>
    <row r="663" spans="2:2" ht="15.6">
      <c r="B663" s="85"/>
    </row>
    <row r="664" spans="2:2" ht="15.6">
      <c r="B664" s="85"/>
    </row>
    <row r="665" spans="2:2" ht="15.6">
      <c r="B665" s="85"/>
    </row>
    <row r="666" spans="2:2" ht="15.6">
      <c r="B666" s="85"/>
    </row>
    <row r="667" spans="2:2" ht="15.6">
      <c r="B667" s="85"/>
    </row>
    <row r="668" spans="2:2" ht="15.6">
      <c r="B668" s="85"/>
    </row>
    <row r="669" spans="2:2" ht="15.6">
      <c r="B669" s="85"/>
    </row>
    <row r="670" spans="2:2" ht="15.6">
      <c r="B670" s="85"/>
    </row>
    <row r="671" spans="2:2" ht="15.6">
      <c r="B671" s="85"/>
    </row>
    <row r="672" spans="2:2" ht="15.6">
      <c r="B672" s="85"/>
    </row>
    <row r="673" spans="2:2" ht="15.6">
      <c r="B673" s="85"/>
    </row>
    <row r="674" spans="2:2" ht="15.6">
      <c r="B674" s="85"/>
    </row>
    <row r="675" spans="2:2" ht="15.6">
      <c r="B675" s="85"/>
    </row>
    <row r="676" spans="2:2" ht="15.6">
      <c r="B676" s="85"/>
    </row>
    <row r="677" spans="2:2" ht="15.6">
      <c r="B677" s="85"/>
    </row>
    <row r="678" spans="2:2" ht="15.6">
      <c r="B678" s="85"/>
    </row>
    <row r="679" spans="2:2" ht="15.6">
      <c r="B679" s="85"/>
    </row>
    <row r="680" spans="2:2" ht="15.6">
      <c r="B680" s="85"/>
    </row>
    <row r="681" spans="2:2" ht="15.6">
      <c r="B681" s="85"/>
    </row>
    <row r="682" spans="2:2" ht="15.6">
      <c r="B682" s="85"/>
    </row>
    <row r="683" spans="2:2" ht="15.6">
      <c r="B683" s="85"/>
    </row>
    <row r="684" spans="2:2" ht="15.6">
      <c r="B684" s="85"/>
    </row>
    <row r="685" spans="2:2" ht="15.6">
      <c r="B685" s="85"/>
    </row>
    <row r="686" spans="2:2" ht="15.6">
      <c r="B686" s="85"/>
    </row>
    <row r="687" spans="2:2" ht="15.6">
      <c r="B687" s="85"/>
    </row>
    <row r="688" spans="2:2" ht="15.6">
      <c r="B688" s="85"/>
    </row>
    <row r="689" spans="2:2" ht="15.6">
      <c r="B689" s="85"/>
    </row>
    <row r="690" spans="2:2" ht="15.6">
      <c r="B690" s="85"/>
    </row>
    <row r="691" spans="2:2" ht="15.6">
      <c r="B691" s="85"/>
    </row>
    <row r="692" spans="2:2" ht="15.6">
      <c r="B692" s="85"/>
    </row>
    <row r="693" spans="2:2" ht="15.6">
      <c r="B693" s="85"/>
    </row>
    <row r="694" spans="2:2" ht="15.6">
      <c r="B694" s="85"/>
    </row>
    <row r="695" spans="2:2" ht="15.6">
      <c r="B695" s="85"/>
    </row>
    <row r="696" spans="2:2" ht="15.6">
      <c r="B696" s="85"/>
    </row>
    <row r="697" spans="2:2" ht="15.6">
      <c r="B697" s="85"/>
    </row>
    <row r="698" spans="2:2" ht="15.6">
      <c r="B698" s="85"/>
    </row>
    <row r="699" spans="2:2" ht="15.6">
      <c r="B699" s="85"/>
    </row>
    <row r="700" spans="2:2" ht="15.6">
      <c r="B700" s="85"/>
    </row>
    <row r="701" spans="2:2" ht="15.6">
      <c r="B701" s="85"/>
    </row>
    <row r="702" spans="2:2" ht="15.6">
      <c r="B702" s="85"/>
    </row>
    <row r="703" spans="2:2" ht="15.6">
      <c r="B703" s="85"/>
    </row>
    <row r="704" spans="2:2" ht="15.6">
      <c r="B704" s="85"/>
    </row>
    <row r="705" spans="2:2" ht="15.6">
      <c r="B705" s="85"/>
    </row>
    <row r="706" spans="2:2" ht="15.6">
      <c r="B706" s="85"/>
    </row>
    <row r="707" spans="2:2" ht="15.6">
      <c r="B707" s="85"/>
    </row>
    <row r="708" spans="2:2" ht="15.6">
      <c r="B708" s="85"/>
    </row>
    <row r="709" spans="2:2" ht="15.6">
      <c r="B709" s="85"/>
    </row>
    <row r="710" spans="2:2" ht="15.6">
      <c r="B710" s="85"/>
    </row>
    <row r="711" spans="2:2" ht="15.6">
      <c r="B711" s="85"/>
    </row>
    <row r="712" spans="2:2" ht="15.6">
      <c r="B712" s="85"/>
    </row>
    <row r="713" spans="2:2" ht="15.6">
      <c r="B713" s="85"/>
    </row>
    <row r="714" spans="2:2" ht="15.6">
      <c r="B714" s="85"/>
    </row>
    <row r="715" spans="2:2" ht="15.6">
      <c r="B715" s="85"/>
    </row>
    <row r="716" spans="2:2" ht="15.6">
      <c r="B716" s="85"/>
    </row>
    <row r="717" spans="2:2" ht="15.6">
      <c r="B717" s="85"/>
    </row>
    <row r="718" spans="2:2" ht="15.6">
      <c r="B718" s="85"/>
    </row>
    <row r="719" spans="2:2" ht="15.6">
      <c r="B719" s="85"/>
    </row>
    <row r="720" spans="2:2" ht="15.6">
      <c r="B720" s="85"/>
    </row>
    <row r="721" spans="2:2" ht="15.6">
      <c r="B721" s="85"/>
    </row>
    <row r="722" spans="2:2" ht="15.6">
      <c r="B722" s="85"/>
    </row>
    <row r="723" spans="2:2" ht="15.6">
      <c r="B723" s="85"/>
    </row>
    <row r="724" spans="2:2" ht="15.6">
      <c r="B724" s="85"/>
    </row>
    <row r="725" spans="2:2" ht="15.6">
      <c r="B725" s="85"/>
    </row>
    <row r="726" spans="2:2" ht="15.6">
      <c r="B726" s="85"/>
    </row>
    <row r="727" spans="2:2" ht="15.6">
      <c r="B727" s="85"/>
    </row>
    <row r="728" spans="2:2" ht="15.6">
      <c r="B728" s="85"/>
    </row>
    <row r="729" spans="2:2" ht="15.6">
      <c r="B729" s="85"/>
    </row>
    <row r="730" spans="2:2" ht="15.6">
      <c r="B730" s="85"/>
    </row>
    <row r="731" spans="2:2" ht="15.6">
      <c r="B731" s="85"/>
    </row>
    <row r="732" spans="2:2" ht="15.6">
      <c r="B732" s="85"/>
    </row>
    <row r="733" spans="2:2" ht="15.6">
      <c r="B733" s="85"/>
    </row>
    <row r="734" spans="2:2" ht="15.6">
      <c r="B734" s="85"/>
    </row>
    <row r="735" spans="2:2" ht="15.6">
      <c r="B735" s="85"/>
    </row>
    <row r="736" spans="2:2" ht="15.6">
      <c r="B736" s="85"/>
    </row>
    <row r="737" spans="2:2" ht="15.6">
      <c r="B737" s="85"/>
    </row>
    <row r="738" spans="2:2" ht="15.6">
      <c r="B738" s="85"/>
    </row>
    <row r="739" spans="2:2" ht="15.6">
      <c r="B739" s="85"/>
    </row>
    <row r="740" spans="2:2" ht="15.6">
      <c r="B740" s="85"/>
    </row>
    <row r="741" spans="2:2" ht="15.6">
      <c r="B741" s="85"/>
    </row>
    <row r="742" spans="2:2" ht="15.6">
      <c r="B742" s="85"/>
    </row>
    <row r="743" spans="2:2" ht="15.6">
      <c r="B743" s="85"/>
    </row>
    <row r="744" spans="2:2" ht="15.6">
      <c r="B744" s="85"/>
    </row>
    <row r="745" spans="2:2" ht="15.6">
      <c r="B745" s="85"/>
    </row>
    <row r="746" spans="2:2" ht="15.6">
      <c r="B746" s="85"/>
    </row>
    <row r="747" spans="2:2" ht="15.6">
      <c r="B747" s="85"/>
    </row>
    <row r="748" spans="2:2" ht="15.6">
      <c r="B748" s="85"/>
    </row>
    <row r="749" spans="2:2" ht="15.6">
      <c r="B749" s="85"/>
    </row>
    <row r="750" spans="2:2" ht="15.6">
      <c r="B750" s="85"/>
    </row>
    <row r="751" spans="2:2" ht="15.6">
      <c r="B751" s="85"/>
    </row>
    <row r="752" spans="2:2" ht="15.6">
      <c r="B752" s="85"/>
    </row>
    <row r="753" spans="2:2" ht="15.6">
      <c r="B753" s="85"/>
    </row>
    <row r="754" spans="2:2" ht="15.6">
      <c r="B754" s="85"/>
    </row>
    <row r="755" spans="2:2" ht="15.6">
      <c r="B755" s="85"/>
    </row>
    <row r="756" spans="2:2" ht="15.6">
      <c r="B756" s="85"/>
    </row>
  </sheetData>
  <dataConsolidate/>
  <mergeCells count="203">
    <mergeCell ref="B225:C225"/>
    <mergeCell ref="B226:C226"/>
    <mergeCell ref="B227:C227"/>
    <mergeCell ref="B216:C216"/>
    <mergeCell ref="B217:C217"/>
    <mergeCell ref="B218:C218"/>
    <mergeCell ref="B219:C219"/>
    <mergeCell ref="B220:C220"/>
    <mergeCell ref="B221:C221"/>
    <mergeCell ref="B222:C222"/>
    <mergeCell ref="B223:C223"/>
    <mergeCell ref="B224:C224"/>
    <mergeCell ref="B207:C207"/>
    <mergeCell ref="B208:C208"/>
    <mergeCell ref="B209:C209"/>
    <mergeCell ref="B210:C210"/>
    <mergeCell ref="B211:C211"/>
    <mergeCell ref="B212:C212"/>
    <mergeCell ref="B213:C213"/>
    <mergeCell ref="B214:C214"/>
    <mergeCell ref="B215:C215"/>
    <mergeCell ref="B201:C201"/>
    <mergeCell ref="B202:C202"/>
    <mergeCell ref="B203:C203"/>
    <mergeCell ref="B204:C204"/>
    <mergeCell ref="B205:C205"/>
    <mergeCell ref="B206:C206"/>
    <mergeCell ref="M116:N116"/>
    <mergeCell ref="M117:N117"/>
    <mergeCell ref="M118:N118"/>
    <mergeCell ref="M119:N119"/>
    <mergeCell ref="M120:N120"/>
    <mergeCell ref="M140:N140"/>
    <mergeCell ref="M141:N141"/>
    <mergeCell ref="M142:N142"/>
    <mergeCell ref="M143:N143"/>
    <mergeCell ref="M144:N144"/>
    <mergeCell ref="M145:N145"/>
    <mergeCell ref="M146:N146"/>
    <mergeCell ref="M147:N147"/>
    <mergeCell ref="M148:N148"/>
    <mergeCell ref="M162:N162"/>
    <mergeCell ref="M121:N121"/>
    <mergeCell ref="M122:N122"/>
    <mergeCell ref="M123:N123"/>
    <mergeCell ref="W16:W18"/>
    <mergeCell ref="A110:A112"/>
    <mergeCell ref="M115:N115"/>
    <mergeCell ref="A16:A18"/>
    <mergeCell ref="B16:B18"/>
    <mergeCell ref="C16:C18"/>
    <mergeCell ref="V16:V18"/>
    <mergeCell ref="D17:D18"/>
    <mergeCell ref="E17:E18"/>
    <mergeCell ref="F17:F18"/>
    <mergeCell ref="G17:G18"/>
    <mergeCell ref="H17:H18"/>
    <mergeCell ref="I17:I18"/>
    <mergeCell ref="J17:J18"/>
    <mergeCell ref="L16:L18"/>
    <mergeCell ref="M16:M18"/>
    <mergeCell ref="T16:T18"/>
    <mergeCell ref="U16:U18"/>
    <mergeCell ref="D16:F16"/>
    <mergeCell ref="G16:J16"/>
    <mergeCell ref="K16:K18"/>
    <mergeCell ref="N16:S18"/>
    <mergeCell ref="B172:B179"/>
    <mergeCell ref="M158:N158"/>
    <mergeCell ref="M159:N159"/>
    <mergeCell ref="M160:N160"/>
    <mergeCell ref="M161:N161"/>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M150:N150"/>
    <mergeCell ref="M151:N151"/>
    <mergeCell ref="M152:N152"/>
    <mergeCell ref="M153:N153"/>
    <mergeCell ref="M154:N154"/>
    <mergeCell ref="M155:N155"/>
    <mergeCell ref="M156:N156"/>
    <mergeCell ref="M157:N157"/>
    <mergeCell ref="C170:C171"/>
    <mergeCell ref="D170:D171"/>
    <mergeCell ref="G170:G171"/>
    <mergeCell ref="R192:T192"/>
    <mergeCell ref="I193:J193"/>
    <mergeCell ref="R193:T193"/>
    <mergeCell ref="I194:J194"/>
    <mergeCell ref="R194:T194"/>
    <mergeCell ref="I195:J195"/>
    <mergeCell ref="R195:T195"/>
    <mergeCell ref="D182:H182"/>
    <mergeCell ref="J182:L182"/>
    <mergeCell ref="M182:O182"/>
    <mergeCell ref="P182:R182"/>
    <mergeCell ref="R190:T191"/>
    <mergeCell ref="D190:F190"/>
    <mergeCell ref="G190:G191"/>
    <mergeCell ref="H190:H191"/>
    <mergeCell ref="I190:J191"/>
    <mergeCell ref="K190:Q191"/>
    <mergeCell ref="R196:T196"/>
    <mergeCell ref="I197:J197"/>
    <mergeCell ref="R197:T197"/>
    <mergeCell ref="I198:J198"/>
    <mergeCell ref="R198:T198"/>
    <mergeCell ref="I199:J199"/>
    <mergeCell ref="R199:T199"/>
    <mergeCell ref="I200:J200"/>
    <mergeCell ref="R200:T200"/>
    <mergeCell ref="R201:T201"/>
    <mergeCell ref="I202:J202"/>
    <mergeCell ref="R202:T202"/>
    <mergeCell ref="I203:J203"/>
    <mergeCell ref="R203:T203"/>
    <mergeCell ref="I204:J204"/>
    <mergeCell ref="R204:T204"/>
    <mergeCell ref="I205:J205"/>
    <mergeCell ref="R205:T205"/>
    <mergeCell ref="R206:T206"/>
    <mergeCell ref="I207:J207"/>
    <mergeCell ref="R207:T207"/>
    <mergeCell ref="I208:J208"/>
    <mergeCell ref="R208:T208"/>
    <mergeCell ref="I209:J209"/>
    <mergeCell ref="R209:T209"/>
    <mergeCell ref="I210:J210"/>
    <mergeCell ref="R210:T210"/>
    <mergeCell ref="R211:T211"/>
    <mergeCell ref="I212:J212"/>
    <mergeCell ref="R212:T212"/>
    <mergeCell ref="I213:J213"/>
    <mergeCell ref="R213:T213"/>
    <mergeCell ref="I214:J214"/>
    <mergeCell ref="R214:T214"/>
    <mergeCell ref="I215:J215"/>
    <mergeCell ref="R215:T215"/>
    <mergeCell ref="R216:T216"/>
    <mergeCell ref="I217:J217"/>
    <mergeCell ref="R217:T217"/>
    <mergeCell ref="I218:J218"/>
    <mergeCell ref="R218:T218"/>
    <mergeCell ref="I219:J219"/>
    <mergeCell ref="R219:T219"/>
    <mergeCell ref="I220:J220"/>
    <mergeCell ref="R220:T220"/>
    <mergeCell ref="O234:U234"/>
    <mergeCell ref="I225:J225"/>
    <mergeCell ref="R225:T225"/>
    <mergeCell ref="I226:J226"/>
    <mergeCell ref="R226:T226"/>
    <mergeCell ref="I227:J227"/>
    <mergeCell ref="R227:T227"/>
    <mergeCell ref="I221:J221"/>
    <mergeCell ref="R221:T221"/>
    <mergeCell ref="I222:J222"/>
    <mergeCell ref="R222:T222"/>
    <mergeCell ref="I223:J223"/>
    <mergeCell ref="R223:T223"/>
    <mergeCell ref="I224:J224"/>
    <mergeCell ref="R224:T224"/>
    <mergeCell ref="F229:I229"/>
    <mergeCell ref="K229:M229"/>
    <mergeCell ref="O229:U229"/>
    <mergeCell ref="M124:N124"/>
    <mergeCell ref="M136:N136"/>
    <mergeCell ref="M137:N137"/>
    <mergeCell ref="M138:N138"/>
    <mergeCell ref="M139:N139"/>
    <mergeCell ref="A234:D234"/>
    <mergeCell ref="F234:I234"/>
    <mergeCell ref="K234:M234"/>
    <mergeCell ref="A229:D229"/>
    <mergeCell ref="I216:J216"/>
    <mergeCell ref="I211:J211"/>
    <mergeCell ref="I206:J206"/>
    <mergeCell ref="I201:J201"/>
    <mergeCell ref="I196:J196"/>
    <mergeCell ref="I192:J192"/>
    <mergeCell ref="M163:N163"/>
    <mergeCell ref="M164:N164"/>
    <mergeCell ref="M165:N165"/>
    <mergeCell ref="M166:N166"/>
    <mergeCell ref="M167:N167"/>
    <mergeCell ref="B170:B171"/>
    <mergeCell ref="A190:A191"/>
    <mergeCell ref="B190:C191"/>
    <mergeCell ref="M149:N149"/>
  </mergeCells>
  <conditionalFormatting sqref="Y146:AH150 Y153:AH171 AF151:AH152">
    <cfRule type="cellIs" dxfId="224" priority="9" operator="greaterThan">
      <formula>0</formula>
    </cfRule>
  </conditionalFormatting>
  <conditionalFormatting sqref="AN117:AY124">
    <cfRule type="cellIs" dxfId="223" priority="8" operator="greaterThan">
      <formula>0</formula>
    </cfRule>
  </conditionalFormatting>
  <conditionalFormatting sqref="AN127:AU134">
    <cfRule type="cellIs" dxfId="222" priority="7" operator="greaterThan">
      <formula>0</formula>
    </cfRule>
  </conditionalFormatting>
  <conditionalFormatting sqref="AN137:AU144">
    <cfRule type="cellIs" dxfId="221" priority="6" operator="greaterThan">
      <formula>0</formula>
    </cfRule>
  </conditionalFormatting>
  <conditionalFormatting sqref="Y117:AJ124">
    <cfRule type="cellIs" dxfId="220" priority="12" operator="greaterThan">
      <formula>0</formula>
    </cfRule>
  </conditionalFormatting>
  <conditionalFormatting sqref="Y127:AF134">
    <cfRule type="cellIs" dxfId="219" priority="11" operator="greaterThan">
      <formula>0</formula>
    </cfRule>
  </conditionalFormatting>
  <conditionalFormatting sqref="Y137:AF144">
    <cfRule type="cellIs" dxfId="218" priority="10" operator="greaterThan">
      <formula>0</formula>
    </cfRule>
  </conditionalFormatting>
  <conditionalFormatting sqref="Y152:AE152">
    <cfRule type="cellIs" dxfId="217" priority="5" operator="greaterThan">
      <formula>0</formula>
    </cfRule>
  </conditionalFormatting>
  <conditionalFormatting sqref="B480">
    <cfRule type="duplicateValues" dxfId="216" priority="3"/>
    <cfRule type="colorScale" priority="4">
      <colorScale>
        <cfvo type="min"/>
        <cfvo type="percentile" val="50"/>
        <cfvo type="max"/>
        <color rgb="FFF8696B"/>
        <color rgb="FFFFEB84"/>
        <color rgb="FF63BE7B"/>
      </colorScale>
    </cfRule>
  </conditionalFormatting>
  <conditionalFormatting sqref="B480">
    <cfRule type="duplicateValues" dxfId="215" priority="1"/>
    <cfRule type="colorScale" priority="2">
      <colorScale>
        <cfvo type="min"/>
        <cfvo type="percentile" val="50"/>
        <cfvo type="max"/>
        <color rgb="FFF8696B"/>
        <color rgb="FFFFEB84"/>
        <color rgb="FF63BE7B"/>
      </colorScale>
    </cfRule>
  </conditionalFormatting>
  <conditionalFormatting sqref="B481:B490">
    <cfRule type="duplicateValues" dxfId="214" priority="13"/>
    <cfRule type="colorScale" priority="14">
      <colorScale>
        <cfvo type="min"/>
        <cfvo type="percentile" val="50"/>
        <cfvo type="max"/>
        <color rgb="FFF8696B"/>
        <color rgb="FFFFEB84"/>
        <color rgb="FF63BE7B"/>
      </colorScale>
    </cfRule>
  </conditionalFormatting>
  <conditionalFormatting sqref="B480:B490">
    <cfRule type="duplicateValues" dxfId="213" priority="15"/>
  </conditionalFormatting>
  <dataValidations disablePrompts="1" count="9">
    <dataValidation type="list" allowBlank="1" showInputMessage="1" showErrorMessage="1" sqref="O117:O135" xr:uid="{00000000-0002-0000-1100-000000000000}">
      <formula1>"kg, cây"</formula1>
    </dataValidation>
    <dataValidation type="list" allowBlank="1" showInputMessage="1" showErrorMessage="1" sqref="O136:O137 O166:O167" xr:uid="{00000000-0002-0000-1100-000001000000}">
      <formula1>"kg, cây 6 mét, cây 2.5 mét, cây 3 mét"</formula1>
    </dataValidation>
    <dataValidation type="list" allowBlank="1" showInputMessage="1" showErrorMessage="1" sqref="H116:H167" xr:uid="{00000000-0002-0000-1100-000002000000}">
      <formula1>"sắt đen, sắt trắng, sắt kẽm, nhôm"</formula1>
    </dataValidation>
    <dataValidation type="list" allowBlank="1" showInputMessage="1" showErrorMessage="1" sqref="J166:J167 J150:J151 J145:J147 J136:J137 J158:J160" xr:uid="{00000000-0002-0000-1100-000003000000}">
      <formula1>"ống, hộp, tròn đặc, la dẹt,V"</formula1>
    </dataValidation>
    <dataValidation type="list" allowBlank="1" showInputMessage="1" showErrorMessage="1" sqref="J138:J144 J161:J165 J148:J149 J152:J157 J133:J135" xr:uid="{00000000-0002-0000-1100-000004000000}">
      <formula1>"ống, hộp,vuông, tròn đặc, la dẹt,V"</formula1>
    </dataValidation>
    <dataValidation type="list" allowBlank="1" showInputMessage="1" showErrorMessage="1" sqref="J117:J132" xr:uid="{00000000-0002-0000-1100-000005000000}">
      <formula1>"Ống, Hộp,Vuông, Tròn Đặc, La Dẹt,V"</formula1>
    </dataValidation>
    <dataValidation type="list" allowBlank="1" showInputMessage="1" showErrorMessage="1" sqref="B199:C227 B196:C196" xr:uid="{00000000-0002-0000-1100-000006000000}">
      <formula1>VatTu</formula1>
    </dataValidation>
    <dataValidation type="list" allowBlank="1" showInputMessage="1" showErrorMessage="1" sqref="J116" xr:uid="{00000000-0002-0000-1100-000007000000}">
      <formula1>"tròn, hộp, la"</formula1>
    </dataValidation>
    <dataValidation type="list" allowBlank="1" showInputMessage="1" showErrorMessage="1" sqref="B192 B194:B195 B197:B198" xr:uid="{00000000-0002-0000-1100-000008000000}">
      <formula1>$B$243:$B$447</formula1>
    </dataValidation>
  </dataValidations>
  <printOptions horizontalCentered="1"/>
  <pageMargins left="0.2" right="0.2" top="0.25" bottom="0.25" header="0.3" footer="0.3"/>
  <pageSetup paperSize="9" scale="80" orientation="landscape" r:id="rId1"/>
  <rowBreaks count="2" manualBreakCount="2">
    <brk id="112" max="16383" man="1"/>
    <brk id="238" max="16383" man="1"/>
  </rowBreaks>
  <colBreaks count="1" manualBreakCount="1">
    <brk id="20" max="1048575" man="1"/>
  </col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BI756"/>
  <sheetViews>
    <sheetView view="pageBreakPreview" zoomScale="60" zoomScaleNormal="70" workbookViewId="0">
      <selection activeCell="J125" sqref="J125"/>
    </sheetView>
  </sheetViews>
  <sheetFormatPr defaultColWidth="9" defaultRowHeight="13.2" outlineLevelRow="2"/>
  <cols>
    <col min="1" max="1" width="3.1796875" style="4" customWidth="1"/>
    <col min="2" max="2" width="27.6328125"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607"/>
      <c r="D1" s="607"/>
      <c r="E1" s="607"/>
      <c r="F1" s="607"/>
      <c r="G1" s="607"/>
      <c r="H1" s="607"/>
      <c r="I1" s="51"/>
      <c r="J1" s="51"/>
      <c r="K1" s="51"/>
      <c r="L1" s="51"/>
      <c r="M1" s="51"/>
    </row>
    <row r="2" spans="1:23" ht="18.899999999999999" customHeight="1">
      <c r="C2" s="607"/>
      <c r="D2" s="607"/>
      <c r="E2" s="250"/>
      <c r="F2" s="607"/>
      <c r="G2" s="607"/>
      <c r="H2" s="607"/>
      <c r="I2" s="50"/>
      <c r="J2" s="50"/>
      <c r="K2" s="50"/>
      <c r="L2" s="50"/>
      <c r="M2" s="50"/>
      <c r="Q2" s="49"/>
    </row>
    <row r="3" spans="1:23" ht="18.899999999999999" customHeight="1">
      <c r="C3" s="607"/>
      <c r="D3" s="607"/>
      <c r="E3" s="607"/>
      <c r="F3" s="607"/>
      <c r="G3" s="607"/>
      <c r="H3" s="607"/>
      <c r="I3" s="52"/>
      <c r="J3" s="52"/>
      <c r="K3" s="52"/>
      <c r="L3" s="52"/>
      <c r="M3" s="52"/>
    </row>
    <row r="4" spans="1:23" ht="1.5"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c r="V5" s="961"/>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608"/>
      <c r="F7" s="29"/>
      <c r="G7" s="68"/>
      <c r="H7" s="68"/>
      <c r="I7" s="71"/>
      <c r="J7" s="71"/>
      <c r="K7" s="71"/>
      <c r="L7" s="88"/>
      <c r="M7" s="71"/>
      <c r="N7" s="56"/>
      <c r="O7" s="56"/>
      <c r="P7" s="251"/>
      <c r="Q7" s="14"/>
      <c r="R7" s="1214"/>
      <c r="S7" s="1215"/>
      <c r="T7" s="609"/>
    </row>
    <row r="8" spans="1:23" ht="15.9" customHeight="1">
      <c r="A8" s="1227"/>
      <c r="B8" s="1228"/>
      <c r="C8" s="1228"/>
      <c r="D8" s="1229"/>
      <c r="E8" s="608"/>
      <c r="F8" s="29"/>
      <c r="G8" s="68"/>
      <c r="H8" s="68"/>
      <c r="I8" s="71"/>
      <c r="J8" s="71"/>
      <c r="K8" s="71"/>
      <c r="L8" s="88"/>
      <c r="M8" s="71"/>
      <c r="N8" s="56"/>
      <c r="O8" s="56"/>
      <c r="P8" s="251"/>
      <c r="Q8" s="14"/>
      <c r="R8" s="557"/>
      <c r="S8" s="558"/>
      <c r="T8" s="611"/>
    </row>
    <row r="9" spans="1:23" ht="15.9" customHeight="1">
      <c r="A9" s="1227"/>
      <c r="B9" s="1228"/>
      <c r="C9" s="1228"/>
      <c r="D9" s="1229"/>
      <c r="E9" s="30"/>
      <c r="F9" s="31"/>
      <c r="G9" s="69"/>
      <c r="H9" s="69"/>
      <c r="I9" s="71"/>
      <c r="J9" s="71"/>
      <c r="K9" s="71"/>
      <c r="L9" s="88"/>
      <c r="M9" s="71"/>
      <c r="N9" s="56"/>
      <c r="O9" s="56"/>
      <c r="P9" s="251"/>
      <c r="Q9" s="14"/>
      <c r="R9" s="1214"/>
      <c r="S9" s="1215"/>
      <c r="T9" s="611"/>
    </row>
    <row r="10" spans="1:23" ht="15.9" customHeight="1">
      <c r="A10" s="1227"/>
      <c r="B10" s="1228"/>
      <c r="C10" s="1228"/>
      <c r="D10" s="1229"/>
      <c r="E10" s="32"/>
      <c r="F10" s="33"/>
      <c r="G10" s="252"/>
      <c r="H10" s="252"/>
      <c r="I10" s="846"/>
      <c r="J10" s="1457"/>
      <c r="K10" s="1457"/>
      <c r="L10" s="740"/>
      <c r="M10" s="952"/>
      <c r="N10" s="56"/>
      <c r="O10" s="56"/>
      <c r="P10" s="251"/>
      <c r="Q10" s="14"/>
      <c r="R10" s="1214"/>
      <c r="S10" s="1215"/>
      <c r="T10" s="611"/>
    </row>
    <row r="11" spans="1:23" ht="15.9" customHeight="1">
      <c r="A11" s="1227"/>
      <c r="B11" s="1228"/>
      <c r="C11" s="1228"/>
      <c r="D11" s="1229"/>
      <c r="E11" s="34"/>
      <c r="F11" s="33"/>
      <c r="G11" s="81"/>
      <c r="H11" s="81"/>
      <c r="I11" s="438"/>
      <c r="J11" s="1236"/>
      <c r="K11" s="1236"/>
      <c r="L11" s="89"/>
      <c r="M11" s="82"/>
      <c r="N11" s="56"/>
      <c r="O11" s="56"/>
      <c r="P11" s="251"/>
      <c r="Q11" s="14"/>
      <c r="R11" s="1214"/>
      <c r="S11" s="1215"/>
      <c r="T11" s="611"/>
    </row>
    <row r="12" spans="1:23" ht="15.9" customHeight="1">
      <c r="A12" s="1227"/>
      <c r="B12" s="1228"/>
      <c r="C12" s="1228"/>
      <c r="D12" s="1229"/>
      <c r="E12" s="34"/>
      <c r="F12" s="33"/>
      <c r="G12" s="80"/>
      <c r="H12" s="80"/>
      <c r="I12" s="83"/>
      <c r="J12" s="1236"/>
      <c r="K12" s="1236"/>
      <c r="L12" s="89"/>
      <c r="M12" s="82"/>
      <c r="N12" s="56"/>
      <c r="O12" s="56"/>
      <c r="P12" s="251"/>
      <c r="Q12" s="14"/>
      <c r="R12" s="1214"/>
      <c r="S12" s="1215"/>
      <c r="T12" s="611"/>
    </row>
    <row r="13" spans="1:23" ht="15.9" customHeight="1">
      <c r="A13" s="1227"/>
      <c r="B13" s="1228"/>
      <c r="C13" s="1228"/>
      <c r="D13" s="1229"/>
      <c r="E13" s="35"/>
      <c r="F13" s="33"/>
      <c r="G13" s="46"/>
      <c r="H13" s="1458"/>
      <c r="I13" s="1216"/>
      <c r="J13" s="1459"/>
      <c r="K13" s="57"/>
      <c r="L13" s="90"/>
      <c r="M13" s="57"/>
      <c r="N13" s="56"/>
      <c r="O13" s="56"/>
      <c r="P13" s="251"/>
      <c r="Q13" s="14"/>
      <c r="R13" s="1217"/>
      <c r="S13" s="1218"/>
      <c r="T13" s="611"/>
    </row>
    <row r="14" spans="1:23" ht="15.9" customHeight="1">
      <c r="A14" s="1227"/>
      <c r="B14" s="1228"/>
      <c r="C14" s="1228"/>
      <c r="D14" s="1229"/>
      <c r="E14" s="36"/>
      <c r="F14" s="37"/>
      <c r="G14" s="26"/>
      <c r="H14" s="40"/>
      <c r="I14" s="38"/>
      <c r="J14" s="41"/>
      <c r="K14" s="24"/>
      <c r="L14" s="42"/>
      <c r="M14" s="91"/>
      <c r="N14" s="56"/>
      <c r="O14" s="56"/>
      <c r="P14" s="251"/>
      <c r="Q14" s="14"/>
      <c r="R14" s="1214"/>
      <c r="S14" s="1215"/>
      <c r="T14" s="611"/>
    </row>
    <row r="15" spans="1:23" s="5" customFormat="1" ht="15.9" customHeight="1" thickBot="1">
      <c r="A15" s="1230"/>
      <c r="B15" s="1231"/>
      <c r="C15" s="1231"/>
      <c r="D15" s="1232"/>
      <c r="E15" s="1219"/>
      <c r="F15" s="1220"/>
      <c r="G15" s="39"/>
      <c r="H15" s="76"/>
      <c r="I15" s="84"/>
      <c r="J15" s="84"/>
      <c r="K15" s="18"/>
      <c r="L15" s="25"/>
      <c r="M15" s="93"/>
      <c r="N15" s="94"/>
      <c r="O15" s="112"/>
      <c r="P15" s="253"/>
      <c r="R15" s="1460"/>
      <c r="S15" s="1461"/>
      <c r="T15" s="614"/>
    </row>
    <row r="16" spans="1:23" s="13" customFormat="1" ht="15" customHeight="1" outlineLevel="1">
      <c r="A16" s="1465"/>
      <c r="B16" s="1467"/>
      <c r="C16" s="1467"/>
      <c r="D16" s="1473"/>
      <c r="E16" s="1474"/>
      <c r="F16" s="1475"/>
      <c r="G16" s="1476"/>
      <c r="H16" s="1477"/>
      <c r="I16" s="1477"/>
      <c r="J16" s="1253"/>
      <c r="K16" s="1467"/>
      <c r="L16" s="1467"/>
      <c r="M16" s="1467"/>
      <c r="N16" s="1247"/>
      <c r="O16" s="1249"/>
      <c r="P16" s="1249"/>
      <c r="Q16" s="1249"/>
      <c r="R16" s="1249"/>
      <c r="S16" s="1387"/>
      <c r="T16" s="1470"/>
      <c r="U16" s="1253"/>
      <c r="V16" s="1246"/>
      <c r="W16" s="1246"/>
    </row>
    <row r="17" spans="1:23" s="13" customFormat="1" ht="13.5" customHeight="1" outlineLevel="1">
      <c r="A17" s="1466"/>
      <c r="B17" s="1468"/>
      <c r="C17" s="1468"/>
      <c r="D17" s="1469"/>
      <c r="E17" s="1469"/>
      <c r="F17" s="1469"/>
      <c r="G17" s="1469"/>
      <c r="H17" s="1469"/>
      <c r="I17" s="1469"/>
      <c r="J17" s="1469"/>
      <c r="K17" s="1468"/>
      <c r="L17" s="1468"/>
      <c r="M17" s="1468"/>
      <c r="N17" s="1248"/>
      <c r="O17" s="1250"/>
      <c r="P17" s="1250"/>
      <c r="Q17" s="1250"/>
      <c r="R17" s="1250"/>
      <c r="S17" s="1388"/>
      <c r="T17" s="1471"/>
      <c r="U17" s="1254"/>
      <c r="V17" s="1213"/>
      <c r="W17" s="1213"/>
    </row>
    <row r="18" spans="1:23" s="13" customFormat="1" ht="18" customHeight="1" outlineLevel="1">
      <c r="A18" s="1255"/>
      <c r="B18" s="1257"/>
      <c r="C18" s="1257"/>
      <c r="D18" s="1257"/>
      <c r="E18" s="1257"/>
      <c r="F18" s="1257"/>
      <c r="G18" s="1257"/>
      <c r="H18" s="1257"/>
      <c r="I18" s="1257"/>
      <c r="J18" s="1257"/>
      <c r="K18" s="1257"/>
      <c r="L18" s="1257"/>
      <c r="M18" s="1257"/>
      <c r="N18" s="1210"/>
      <c r="O18" s="1211"/>
      <c r="P18" s="1211"/>
      <c r="Q18" s="1211"/>
      <c r="R18" s="1211"/>
      <c r="S18" s="1212"/>
      <c r="T18" s="147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615"/>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743"/>
      <c r="O20" s="579"/>
      <c r="P20" s="245"/>
      <c r="Q20" s="257"/>
      <c r="R20" s="257"/>
      <c r="S20" s="257"/>
      <c r="T20" s="129"/>
      <c r="U20" s="128"/>
      <c r="V20" s="96"/>
      <c r="W20" s="97"/>
    </row>
    <row r="21" spans="1:23" s="5" customFormat="1" ht="20.100000000000001" customHeight="1" outlineLevel="1">
      <c r="A21" s="17"/>
      <c r="B21" s="354"/>
      <c r="C21" s="355"/>
      <c r="D21" s="43"/>
      <c r="E21" s="43"/>
      <c r="F21" s="65"/>
      <c r="G21" s="359"/>
      <c r="H21" s="359"/>
      <c r="I21" s="359"/>
      <c r="J21" s="359"/>
      <c r="K21" s="100"/>
      <c r="L21" s="92"/>
      <c r="M21" s="127"/>
      <c r="N21" s="743"/>
      <c r="O21" s="579"/>
      <c r="P21" s="245"/>
      <c r="Q21" s="257"/>
      <c r="R21" s="257"/>
      <c r="S21" s="257"/>
      <c r="T21" s="129"/>
      <c r="U21" s="128"/>
      <c r="V21" s="96"/>
      <c r="W21" s="97"/>
    </row>
    <row r="22" spans="1:23" s="5" customFormat="1" ht="20.100000000000001" customHeight="1" outlineLevel="1">
      <c r="A22" s="17"/>
      <c r="B22" s="354"/>
      <c r="C22" s="355"/>
      <c r="D22" s="43"/>
      <c r="E22" s="43"/>
      <c r="F22" s="65"/>
      <c r="G22" s="359"/>
      <c r="H22" s="359"/>
      <c r="I22" s="359"/>
      <c r="J22" s="359"/>
      <c r="K22" s="100"/>
      <c r="L22" s="92"/>
      <c r="M22" s="127"/>
      <c r="N22" s="743"/>
      <c r="O22" s="579"/>
      <c r="P22" s="245"/>
      <c r="Q22" s="257"/>
      <c r="R22" s="257"/>
      <c r="S22" s="257"/>
      <c r="T22" s="129"/>
      <c r="U22" s="128"/>
      <c r="V22" s="96"/>
      <c r="W22" s="97"/>
    </row>
    <row r="23" spans="1:23" s="5" customFormat="1" ht="20.100000000000001" customHeight="1" outlineLevel="1">
      <c r="A23" s="17"/>
      <c r="B23" s="354"/>
      <c r="C23" s="355"/>
      <c r="D23" s="43"/>
      <c r="E23" s="43"/>
      <c r="F23" s="65"/>
      <c r="G23" s="359"/>
      <c r="H23" s="359"/>
      <c r="I23" s="359"/>
      <c r="J23" s="359"/>
      <c r="K23" s="100"/>
      <c r="L23" s="92"/>
      <c r="M23" s="127"/>
      <c r="N23" s="743"/>
      <c r="O23" s="579"/>
      <c r="P23" s="245"/>
      <c r="Q23" s="257"/>
      <c r="R23" s="257"/>
      <c r="S23" s="257"/>
      <c r="T23" s="129"/>
      <c r="U23" s="128"/>
      <c r="V23" s="96"/>
      <c r="W23" s="97"/>
    </row>
    <row r="24" spans="1:23" s="5" customFormat="1" ht="20.100000000000001" customHeight="1" outlineLevel="1">
      <c r="A24" s="17"/>
      <c r="B24" s="354"/>
      <c r="C24" s="355"/>
      <c r="D24" s="43"/>
      <c r="E24" s="43"/>
      <c r="F24" s="65"/>
      <c r="G24" s="359"/>
      <c r="H24" s="359"/>
      <c r="I24" s="359"/>
      <c r="J24" s="801"/>
      <c r="K24" s="100"/>
      <c r="L24" s="92"/>
      <c r="M24" s="127"/>
      <c r="N24" s="743"/>
      <c r="O24" s="579"/>
      <c r="P24" s="245"/>
      <c r="Q24" s="257"/>
      <c r="R24" s="257"/>
      <c r="S24" s="257"/>
      <c r="T24" s="129"/>
      <c r="U24" s="128"/>
      <c r="V24" s="96"/>
      <c r="W24" s="97"/>
    </row>
    <row r="25" spans="1:23" s="5" customFormat="1" ht="20.100000000000001" customHeight="1" outlineLevel="1">
      <c r="A25" s="17"/>
      <c r="B25" s="354"/>
      <c r="C25" s="355"/>
      <c r="D25" s="43"/>
      <c r="E25" s="43"/>
      <c r="F25" s="65"/>
      <c r="G25" s="359"/>
      <c r="H25" s="359"/>
      <c r="I25" s="359"/>
      <c r="J25" s="801"/>
      <c r="K25" s="100"/>
      <c r="L25" s="92"/>
      <c r="M25" s="127"/>
      <c r="N25" s="743"/>
      <c r="O25" s="579"/>
      <c r="P25" s="245"/>
      <c r="Q25" s="257"/>
      <c r="R25" s="257"/>
      <c r="S25" s="257"/>
      <c r="T25" s="129"/>
      <c r="U25" s="128"/>
      <c r="V25" s="96"/>
      <c r="W25" s="97"/>
    </row>
    <row r="26" spans="1:23" s="5" customFormat="1" ht="20.100000000000001" customHeight="1" outlineLevel="1">
      <c r="A26" s="17"/>
      <c r="B26" s="354"/>
      <c r="C26" s="355"/>
      <c r="D26" s="43"/>
      <c r="E26" s="43"/>
      <c r="F26" s="65"/>
      <c r="G26" s="355"/>
      <c r="H26" s="355"/>
      <c r="I26" s="355"/>
      <c r="J26" s="801"/>
      <c r="K26" s="100"/>
      <c r="L26" s="92"/>
      <c r="M26" s="127"/>
      <c r="N26" s="743"/>
      <c r="O26" s="579"/>
      <c r="P26" s="245"/>
      <c r="Q26" s="257"/>
      <c r="R26" s="257"/>
      <c r="S26" s="257"/>
      <c r="T26" s="129"/>
      <c r="U26" s="128"/>
      <c r="V26" s="96"/>
      <c r="W26" s="97"/>
    </row>
    <row r="27" spans="1:23" s="5" customFormat="1" ht="20.100000000000001" customHeight="1" outlineLevel="1">
      <c r="A27" s="17"/>
      <c r="B27" s="354"/>
      <c r="C27" s="355"/>
      <c r="D27" s="43"/>
      <c r="E27" s="43"/>
      <c r="F27" s="65"/>
      <c r="G27" s="359"/>
      <c r="H27" s="802"/>
      <c r="I27" s="802"/>
      <c r="J27" s="801"/>
      <c r="K27" s="100"/>
      <c r="L27" s="92"/>
      <c r="M27" s="127"/>
      <c r="N27" s="743"/>
      <c r="O27" s="579"/>
      <c r="P27" s="245"/>
      <c r="Q27" s="257"/>
      <c r="R27" s="257"/>
      <c r="S27" s="257"/>
      <c r="T27" s="129"/>
      <c r="U27" s="128"/>
      <c r="V27" s="96"/>
      <c r="W27" s="97"/>
    </row>
    <row r="28" spans="1:23" s="5" customFormat="1" ht="20.100000000000001" customHeight="1" outlineLevel="1">
      <c r="A28" s="17"/>
      <c r="B28" s="354"/>
      <c r="C28" s="355"/>
      <c r="D28" s="43"/>
      <c r="E28" s="43"/>
      <c r="F28" s="65"/>
      <c r="G28" s="359"/>
      <c r="H28" s="802"/>
      <c r="I28" s="802"/>
      <c r="J28" s="801"/>
      <c r="K28" s="100"/>
      <c r="L28" s="92"/>
      <c r="M28" s="127"/>
      <c r="N28" s="743"/>
      <c r="O28" s="579"/>
      <c r="P28" s="245"/>
      <c r="Q28" s="257"/>
      <c r="R28" s="257"/>
      <c r="S28" s="257"/>
      <c r="T28" s="129"/>
      <c r="U28" s="128"/>
      <c r="V28" s="96"/>
      <c r="W28" s="97"/>
    </row>
    <row r="29" spans="1:23" s="5" customFormat="1" ht="20.100000000000001" customHeight="1" outlineLevel="1">
      <c r="A29" s="17"/>
      <c r="B29" s="354"/>
      <c r="C29" s="355"/>
      <c r="D29" s="43"/>
      <c r="E29" s="43"/>
      <c r="F29" s="65"/>
      <c r="G29" s="359"/>
      <c r="H29" s="802"/>
      <c r="I29" s="802"/>
      <c r="J29" s="801"/>
      <c r="K29" s="100"/>
      <c r="L29" s="92"/>
      <c r="M29" s="127"/>
      <c r="N29" s="743"/>
      <c r="O29" s="579"/>
      <c r="P29" s="245"/>
      <c r="Q29" s="257"/>
      <c r="R29" s="257"/>
      <c r="S29" s="257"/>
      <c r="T29" s="129"/>
      <c r="U29" s="128"/>
      <c r="V29" s="96"/>
      <c r="W29" s="97"/>
    </row>
    <row r="30" spans="1:23" s="5" customFormat="1" ht="20.100000000000001" customHeight="1" outlineLevel="1">
      <c r="A30" s="17"/>
      <c r="B30" s="354"/>
      <c r="C30" s="355"/>
      <c r="D30" s="43"/>
      <c r="E30" s="43"/>
      <c r="F30" s="65"/>
      <c r="G30" s="359"/>
      <c r="H30" s="802"/>
      <c r="I30" s="802"/>
      <c r="J30" s="801"/>
      <c r="K30" s="100"/>
      <c r="L30" s="92"/>
      <c r="M30" s="127"/>
      <c r="N30" s="743"/>
      <c r="O30" s="579"/>
      <c r="P30" s="245"/>
      <c r="Q30" s="257"/>
      <c r="R30" s="257"/>
      <c r="S30" s="257"/>
      <c r="T30" s="129"/>
      <c r="U30" s="128"/>
      <c r="V30" s="96"/>
      <c r="W30" s="97"/>
    </row>
    <row r="31" spans="1:23" s="5" customFormat="1" ht="20.100000000000001" customHeight="1" outlineLevel="1">
      <c r="A31" s="17"/>
      <c r="B31" s="354"/>
      <c r="C31" s="355"/>
      <c r="D31" s="43"/>
      <c r="E31" s="43"/>
      <c r="F31" s="65"/>
      <c r="G31" s="359"/>
      <c r="H31" s="802"/>
      <c r="I31" s="802"/>
      <c r="J31" s="801"/>
      <c r="K31" s="100"/>
      <c r="L31" s="92"/>
      <c r="M31" s="127"/>
      <c r="N31" s="743"/>
      <c r="O31" s="579"/>
      <c r="P31" s="245"/>
      <c r="Q31" s="257"/>
      <c r="R31" s="257"/>
      <c r="S31" s="257"/>
      <c r="T31" s="129"/>
      <c r="U31" s="128"/>
      <c r="V31" s="96"/>
      <c r="W31" s="97"/>
    </row>
    <row r="32" spans="1:23" s="5" customFormat="1" ht="20.100000000000001" customHeight="1" outlineLevel="1">
      <c r="A32" s="17"/>
      <c r="B32" s="354"/>
      <c r="C32" s="355"/>
      <c r="D32" s="43"/>
      <c r="E32" s="43"/>
      <c r="F32" s="65"/>
      <c r="G32" s="359"/>
      <c r="H32" s="802"/>
      <c r="I32" s="802"/>
      <c r="J32" s="801"/>
      <c r="K32" s="100"/>
      <c r="L32" s="92"/>
      <c r="M32" s="127"/>
      <c r="N32" s="743"/>
      <c r="O32" s="579"/>
      <c r="P32" s="245"/>
      <c r="Q32" s="257"/>
      <c r="R32" s="257"/>
      <c r="S32" s="257"/>
      <c r="T32" s="129"/>
      <c r="U32" s="128"/>
      <c r="V32" s="96"/>
      <c r="W32" s="97"/>
    </row>
    <row r="33" spans="1:23" s="5" customFormat="1" ht="20.100000000000001" customHeight="1" outlineLevel="1">
      <c r="A33" s="17"/>
      <c r="B33" s="354"/>
      <c r="C33" s="355"/>
      <c r="D33" s="43"/>
      <c r="E33" s="43"/>
      <c r="F33" s="65"/>
      <c r="G33" s="359"/>
      <c r="H33" s="802"/>
      <c r="I33" s="802"/>
      <c r="J33" s="801"/>
      <c r="K33" s="100"/>
      <c r="L33" s="92"/>
      <c r="M33" s="127"/>
      <c r="N33" s="743"/>
      <c r="O33" s="579"/>
      <c r="P33" s="245"/>
      <c r="Q33" s="257"/>
      <c r="R33" s="257"/>
      <c r="S33" s="257"/>
      <c r="T33" s="129"/>
      <c r="U33" s="128"/>
      <c r="V33" s="96"/>
      <c r="W33" s="97"/>
    </row>
    <row r="34" spans="1:23" s="5" customFormat="1" ht="20.100000000000001" customHeight="1" outlineLevel="1">
      <c r="A34" s="17"/>
      <c r="B34" s="354"/>
      <c r="C34" s="355"/>
      <c r="D34" s="43"/>
      <c r="E34" s="43"/>
      <c r="F34" s="65"/>
      <c r="G34" s="359"/>
      <c r="H34" s="802"/>
      <c r="I34" s="802"/>
      <c r="J34" s="801"/>
      <c r="K34" s="100"/>
      <c r="L34" s="92"/>
      <c r="M34" s="127"/>
      <c r="N34" s="743"/>
      <c r="O34" s="579"/>
      <c r="P34" s="245"/>
      <c r="Q34" s="257"/>
      <c r="R34" s="257"/>
      <c r="S34" s="257"/>
      <c r="T34" s="129"/>
      <c r="U34" s="128"/>
      <c r="V34" s="96"/>
      <c r="W34" s="97"/>
    </row>
    <row r="35" spans="1:23" s="5" customFormat="1" ht="20.100000000000001" customHeight="1" outlineLevel="1">
      <c r="A35" s="17"/>
      <c r="B35" s="354"/>
      <c r="C35" s="355"/>
      <c r="D35" s="43"/>
      <c r="E35" s="43"/>
      <c r="F35" s="65"/>
      <c r="G35" s="359"/>
      <c r="H35" s="802"/>
      <c r="I35" s="802"/>
      <c r="J35" s="801"/>
      <c r="K35" s="100"/>
      <c r="L35" s="92"/>
      <c r="M35" s="127"/>
      <c r="N35" s="831"/>
      <c r="O35" s="744"/>
      <c r="P35" s="245"/>
      <c r="Q35" s="245"/>
      <c r="R35" s="245"/>
      <c r="S35" s="245"/>
      <c r="T35" s="129"/>
      <c r="U35" s="128"/>
      <c r="V35" s="96"/>
      <c r="W35" s="97"/>
    </row>
    <row r="36" spans="1:23" s="5" customFormat="1" ht="20.100000000000001" customHeight="1" outlineLevel="1">
      <c r="A36" s="17"/>
      <c r="B36" s="354"/>
      <c r="C36" s="355"/>
      <c r="D36" s="43"/>
      <c r="E36" s="43"/>
      <c r="F36" s="65"/>
      <c r="G36" s="359"/>
      <c r="H36" s="802"/>
      <c r="I36" s="802"/>
      <c r="J36" s="801"/>
      <c r="K36" s="100"/>
      <c r="L36" s="92"/>
      <c r="M36" s="127"/>
      <c r="N36" s="831"/>
      <c r="O36" s="744"/>
      <c r="P36" s="245"/>
      <c r="Q36" s="245"/>
      <c r="R36" s="245"/>
      <c r="S36" s="245"/>
      <c r="T36" s="129"/>
      <c r="U36" s="128"/>
      <c r="V36" s="96"/>
      <c r="W36" s="97"/>
    </row>
    <row r="37" spans="1:23" s="5" customFormat="1" ht="20.100000000000001" customHeight="1" outlineLevel="1">
      <c r="A37" s="17"/>
      <c r="B37" s="354"/>
      <c r="C37" s="355"/>
      <c r="D37" s="43"/>
      <c r="E37" s="43"/>
      <c r="F37" s="65"/>
      <c r="G37" s="359"/>
      <c r="H37" s="802"/>
      <c r="I37" s="802"/>
      <c r="J37" s="801"/>
      <c r="K37" s="100"/>
      <c r="L37" s="92"/>
      <c r="M37" s="127"/>
      <c r="N37" s="831"/>
      <c r="O37" s="744"/>
      <c r="P37" s="245"/>
      <c r="Q37" s="245"/>
      <c r="R37" s="245"/>
      <c r="S37" s="245"/>
      <c r="T37" s="129"/>
      <c r="U37" s="128"/>
      <c r="V37" s="96"/>
      <c r="W37" s="97"/>
    </row>
    <row r="38" spans="1:23" s="5" customFormat="1" ht="20.100000000000001" customHeight="1" outlineLevel="1">
      <c r="A38" s="17"/>
      <c r="B38" s="354"/>
      <c r="C38" s="355"/>
      <c r="D38" s="43"/>
      <c r="E38" s="43"/>
      <c r="F38" s="65"/>
      <c r="G38" s="359"/>
      <c r="H38" s="802"/>
      <c r="I38" s="802"/>
      <c r="J38" s="801"/>
      <c r="K38" s="100"/>
      <c r="L38" s="92"/>
      <c r="M38" s="127"/>
      <c r="N38" s="831"/>
      <c r="O38" s="744"/>
      <c r="P38" s="245"/>
      <c r="Q38" s="245"/>
      <c r="R38" s="245"/>
      <c r="S38" s="245"/>
      <c r="T38" s="129"/>
      <c r="U38" s="128"/>
      <c r="V38" s="96"/>
      <c r="W38" s="97"/>
    </row>
    <row r="39" spans="1:23" s="5" customFormat="1" ht="20.100000000000001" customHeight="1" outlineLevel="1">
      <c r="A39" s="17"/>
      <c r="B39" s="354"/>
      <c r="C39" s="355"/>
      <c r="D39" s="43"/>
      <c r="E39" s="43"/>
      <c r="F39" s="65"/>
      <c r="G39" s="359"/>
      <c r="H39" s="802"/>
      <c r="I39" s="802"/>
      <c r="J39" s="801"/>
      <c r="K39" s="100"/>
      <c r="L39" s="92"/>
      <c r="M39" s="127"/>
      <c r="N39" s="831"/>
      <c r="O39" s="744"/>
      <c r="P39" s="245"/>
      <c r="Q39" s="245"/>
      <c r="R39" s="245"/>
      <c r="S39" s="245"/>
      <c r="T39" s="129"/>
      <c r="U39" s="128"/>
      <c r="V39" s="96"/>
      <c r="W39" s="97"/>
    </row>
    <row r="40" spans="1:23" s="5" customFormat="1" ht="20.100000000000001" customHeight="1" outlineLevel="1">
      <c r="A40" s="17"/>
      <c r="B40" s="354"/>
      <c r="C40" s="355"/>
      <c r="D40" s="43"/>
      <c r="E40" s="43"/>
      <c r="F40" s="65"/>
      <c r="G40" s="359"/>
      <c r="H40" s="802"/>
      <c r="I40" s="802"/>
      <c r="J40" s="801"/>
      <c r="K40" s="100"/>
      <c r="L40" s="92"/>
      <c r="M40" s="127"/>
      <c r="N40" s="831"/>
      <c r="O40" s="744"/>
      <c r="P40" s="245"/>
      <c r="Q40" s="245"/>
      <c r="R40" s="245"/>
      <c r="S40" s="245"/>
      <c r="T40" s="129"/>
      <c r="U40" s="128"/>
      <c r="V40" s="96"/>
      <c r="W40" s="97"/>
    </row>
    <row r="41" spans="1:23" s="5" customFormat="1" ht="20.100000000000001" customHeight="1" outlineLevel="1">
      <c r="A41" s="17"/>
      <c r="B41" s="354"/>
      <c r="C41" s="355"/>
      <c r="D41" s="43"/>
      <c r="E41" s="43"/>
      <c r="F41" s="65"/>
      <c r="G41" s="359"/>
      <c r="H41" s="802"/>
      <c r="I41" s="802"/>
      <c r="J41" s="801"/>
      <c r="K41" s="100"/>
      <c r="L41" s="92"/>
      <c r="M41" s="127"/>
      <c r="N41" s="831"/>
      <c r="O41" s="744"/>
      <c r="P41" s="245"/>
      <c r="Q41" s="245"/>
      <c r="R41" s="245"/>
      <c r="S41" s="245"/>
      <c r="T41" s="129"/>
      <c r="U41" s="128"/>
      <c r="V41" s="96"/>
      <c r="W41" s="97"/>
    </row>
    <row r="42" spans="1:23" s="5" customFormat="1" ht="20.100000000000001" customHeight="1" outlineLevel="1">
      <c r="A42" s="17"/>
      <c r="B42" s="354"/>
      <c r="C42" s="355"/>
      <c r="D42" s="43"/>
      <c r="E42" s="43"/>
      <c r="F42" s="65"/>
      <c r="G42" s="359"/>
      <c r="H42" s="802"/>
      <c r="I42" s="802"/>
      <c r="J42" s="801"/>
      <c r="K42" s="100"/>
      <c r="L42" s="92"/>
      <c r="M42" s="127"/>
      <c r="N42" s="831"/>
      <c r="O42" s="744"/>
      <c r="P42" s="245"/>
      <c r="Q42" s="245"/>
      <c r="R42" s="245"/>
      <c r="S42" s="245"/>
      <c r="T42" s="129"/>
      <c r="U42" s="128"/>
      <c r="V42" s="96"/>
      <c r="W42" s="97"/>
    </row>
    <row r="43" spans="1:23" s="5" customFormat="1" ht="20.100000000000001" customHeight="1" outlineLevel="1">
      <c r="A43" s="17"/>
      <c r="B43" s="354"/>
      <c r="C43" s="355"/>
      <c r="D43" s="43"/>
      <c r="E43" s="43"/>
      <c r="F43" s="65"/>
      <c r="G43" s="359"/>
      <c r="H43" s="802"/>
      <c r="I43" s="802"/>
      <c r="J43" s="801"/>
      <c r="K43" s="100"/>
      <c r="L43" s="92"/>
      <c r="M43" s="127"/>
      <c r="N43" s="831"/>
      <c r="O43" s="744"/>
      <c r="P43" s="245"/>
      <c r="Q43" s="245"/>
      <c r="R43" s="245"/>
      <c r="S43" s="245"/>
      <c r="T43" s="129"/>
      <c r="U43" s="128"/>
      <c r="V43" s="96"/>
      <c r="W43" s="97"/>
    </row>
    <row r="44" spans="1:23" s="5" customFormat="1" ht="20.100000000000001" customHeight="1" outlineLevel="1">
      <c r="A44" s="17"/>
      <c r="B44" s="354"/>
      <c r="C44" s="355"/>
      <c r="D44" s="43"/>
      <c r="E44" s="43"/>
      <c r="F44" s="65"/>
      <c r="G44" s="359"/>
      <c r="H44" s="802"/>
      <c r="I44" s="802"/>
      <c r="J44" s="801"/>
      <c r="K44" s="100"/>
      <c r="L44" s="92"/>
      <c r="M44" s="127"/>
      <c r="N44" s="831"/>
      <c r="O44" s="744"/>
      <c r="P44" s="245"/>
      <c r="Q44" s="245"/>
      <c r="R44" s="245"/>
      <c r="S44" s="245"/>
      <c r="T44" s="129"/>
      <c r="U44" s="128"/>
      <c r="V44" s="96"/>
      <c r="W44" s="97"/>
    </row>
    <row r="45" spans="1:23" s="5" customFormat="1" ht="20.100000000000001" customHeight="1" outlineLevel="1">
      <c r="A45" s="17"/>
      <c r="B45" s="354"/>
      <c r="C45" s="355"/>
      <c r="D45" s="43"/>
      <c r="E45" s="43"/>
      <c r="F45" s="65"/>
      <c r="G45" s="359"/>
      <c r="H45" s="802"/>
      <c r="I45" s="802"/>
      <c r="J45" s="801"/>
      <c r="K45" s="100"/>
      <c r="L45" s="92"/>
      <c r="M45" s="127"/>
      <c r="N45" s="831"/>
      <c r="O45" s="744"/>
      <c r="P45" s="245"/>
      <c r="Q45" s="245"/>
      <c r="R45" s="245"/>
      <c r="S45" s="245"/>
      <c r="T45" s="129"/>
      <c r="U45" s="128"/>
      <c r="V45" s="96"/>
      <c r="W45" s="97"/>
    </row>
    <row r="46" spans="1:23" s="5" customFormat="1" ht="20.100000000000001" customHeight="1" outlineLevel="1">
      <c r="A46" s="17"/>
      <c r="B46" s="354"/>
      <c r="C46" s="355"/>
      <c r="D46" s="43"/>
      <c r="E46" s="43"/>
      <c r="F46" s="65"/>
      <c r="G46" s="359"/>
      <c r="H46" s="802"/>
      <c r="I46" s="802"/>
      <c r="J46" s="801"/>
      <c r="K46" s="100"/>
      <c r="L46" s="92"/>
      <c r="M46" s="127"/>
      <c r="N46" s="831"/>
      <c r="O46" s="744"/>
      <c r="P46" s="245"/>
      <c r="Q46" s="245"/>
      <c r="R46" s="245"/>
      <c r="S46" s="245"/>
      <c r="T46" s="129"/>
      <c r="U46" s="128"/>
      <c r="V46" s="96"/>
      <c r="W46" s="97"/>
    </row>
    <row r="47" spans="1:23" s="5" customFormat="1" ht="20.100000000000001" customHeight="1" outlineLevel="1">
      <c r="A47" s="17"/>
      <c r="B47" s="354"/>
      <c r="C47" s="355"/>
      <c r="D47" s="43"/>
      <c r="E47" s="43"/>
      <c r="F47" s="65"/>
      <c r="G47" s="359"/>
      <c r="H47" s="802"/>
      <c r="I47" s="802"/>
      <c r="J47" s="801"/>
      <c r="K47" s="100"/>
      <c r="L47" s="92"/>
      <c r="M47" s="127"/>
      <c r="N47" s="831"/>
      <c r="O47" s="744"/>
      <c r="P47" s="245"/>
      <c r="Q47" s="245"/>
      <c r="R47" s="245"/>
      <c r="S47" s="245"/>
      <c r="T47" s="129"/>
      <c r="U47" s="128"/>
      <c r="V47" s="96"/>
      <c r="W47" s="97"/>
    </row>
    <row r="48" spans="1:23" s="5" customFormat="1" ht="20.100000000000001" customHeight="1" outlineLevel="1">
      <c r="A48" s="17"/>
      <c r="B48" s="354"/>
      <c r="C48" s="355"/>
      <c r="D48" s="43"/>
      <c r="E48" s="43"/>
      <c r="F48" s="65"/>
      <c r="G48" s="359"/>
      <c r="H48" s="802"/>
      <c r="I48" s="802"/>
      <c r="J48" s="801"/>
      <c r="K48" s="100"/>
      <c r="L48" s="92"/>
      <c r="M48" s="127"/>
      <c r="N48" s="831"/>
      <c r="O48" s="744"/>
      <c r="P48" s="245"/>
      <c r="Q48" s="245"/>
      <c r="R48" s="245"/>
      <c r="S48" s="245"/>
      <c r="T48" s="129"/>
      <c r="U48" s="128"/>
      <c r="V48" s="96"/>
      <c r="W48" s="97"/>
    </row>
    <row r="49" spans="1:61" s="5" customFormat="1" ht="20.100000000000001" customHeight="1" outlineLevel="2">
      <c r="A49" s="17"/>
      <c r="B49" s="354"/>
      <c r="C49" s="355"/>
      <c r="D49" s="43"/>
      <c r="E49" s="43"/>
      <c r="F49" s="65"/>
      <c r="G49" s="359"/>
      <c r="H49" s="802"/>
      <c r="I49" s="802"/>
      <c r="J49" s="801"/>
      <c r="K49" s="100"/>
      <c r="L49" s="92"/>
      <c r="M49" s="127"/>
      <c r="N49" s="831"/>
      <c r="O49" s="744"/>
      <c r="P49" s="245"/>
      <c r="Q49" s="245"/>
      <c r="R49" s="245"/>
      <c r="S49" s="245"/>
      <c r="T49" s="129"/>
      <c r="U49" s="128"/>
      <c r="V49" s="96"/>
      <c r="W49" s="97"/>
      <c r="BI49" s="618"/>
    </row>
    <row r="50" spans="1:61" s="5" customFormat="1" ht="20.100000000000001" customHeight="1" outlineLevel="2">
      <c r="A50" s="17"/>
      <c r="B50" s="354"/>
      <c r="C50" s="355"/>
      <c r="D50" s="43"/>
      <c r="E50" s="43"/>
      <c r="F50" s="65"/>
      <c r="G50" s="359"/>
      <c r="H50" s="802"/>
      <c r="I50" s="802"/>
      <c r="J50" s="801"/>
      <c r="K50" s="100"/>
      <c r="L50" s="92"/>
      <c r="M50" s="127"/>
      <c r="N50" s="831"/>
      <c r="O50" s="744"/>
      <c r="P50" s="245"/>
      <c r="Q50" s="245"/>
      <c r="R50" s="245"/>
      <c r="S50" s="245"/>
      <c r="T50" s="129"/>
      <c r="U50" s="128"/>
      <c r="V50" s="96"/>
      <c r="W50" s="97"/>
      <c r="BI50" s="618"/>
    </row>
    <row r="51" spans="1:61" s="5" customFormat="1" ht="20.100000000000001" customHeight="1" outlineLevel="2">
      <c r="A51" s="17"/>
      <c r="B51" s="354"/>
      <c r="C51" s="355"/>
      <c r="D51" s="43"/>
      <c r="E51" s="43"/>
      <c r="F51" s="65"/>
      <c r="G51" s="359"/>
      <c r="H51" s="802"/>
      <c r="I51" s="802"/>
      <c r="J51" s="801"/>
      <c r="K51" s="100"/>
      <c r="L51" s="92"/>
      <c r="M51" s="127"/>
      <c r="N51" s="831"/>
      <c r="O51" s="744"/>
      <c r="P51" s="245"/>
      <c r="Q51" s="245"/>
      <c r="R51" s="245"/>
      <c r="S51" s="245"/>
      <c r="T51" s="129"/>
      <c r="U51" s="128"/>
      <c r="V51" s="96"/>
      <c r="W51" s="97"/>
      <c r="BI51" s="618"/>
    </row>
    <row r="52" spans="1:61" s="5" customFormat="1" ht="20.100000000000001" customHeight="1" outlineLevel="2">
      <c r="A52" s="17"/>
      <c r="B52" s="354"/>
      <c r="C52" s="355"/>
      <c r="D52" s="43"/>
      <c r="E52" s="43"/>
      <c r="F52" s="65"/>
      <c r="G52" s="359"/>
      <c r="H52" s="802"/>
      <c r="I52" s="802"/>
      <c r="J52" s="801"/>
      <c r="K52" s="100"/>
      <c r="L52" s="92"/>
      <c r="M52" s="127"/>
      <c r="N52" s="831"/>
      <c r="O52" s="744"/>
      <c r="P52" s="245"/>
      <c r="Q52" s="245"/>
      <c r="R52" s="245"/>
      <c r="S52" s="245"/>
      <c r="T52" s="129"/>
      <c r="U52" s="128"/>
      <c r="V52" s="96"/>
      <c r="W52" s="97"/>
      <c r="BI52" s="109"/>
    </row>
    <row r="53" spans="1:61" s="5" customFormat="1" ht="20.100000000000001" customHeight="1" outlineLevel="2">
      <c r="A53" s="17"/>
      <c r="B53" s="354"/>
      <c r="C53" s="355"/>
      <c r="D53" s="43"/>
      <c r="E53" s="43"/>
      <c r="F53" s="65"/>
      <c r="G53" s="359"/>
      <c r="H53" s="802"/>
      <c r="I53" s="802"/>
      <c r="J53" s="801"/>
      <c r="K53" s="100"/>
      <c r="L53" s="92"/>
      <c r="M53" s="127"/>
      <c r="N53" s="831"/>
      <c r="O53" s="744"/>
      <c r="P53" s="245"/>
      <c r="Q53" s="245"/>
      <c r="R53" s="245"/>
      <c r="S53" s="245"/>
      <c r="T53" s="129"/>
      <c r="U53" s="128"/>
      <c r="V53" s="96"/>
      <c r="W53" s="97"/>
      <c r="BI53" s="109"/>
    </row>
    <row r="54" spans="1:61" s="5" customFormat="1" ht="20.100000000000001" customHeight="1" outlineLevel="2">
      <c r="A54" s="17"/>
      <c r="B54" s="354"/>
      <c r="C54" s="355"/>
      <c r="D54" s="43"/>
      <c r="E54" s="43"/>
      <c r="F54" s="65"/>
      <c r="G54" s="359"/>
      <c r="H54" s="802"/>
      <c r="I54" s="802"/>
      <c r="J54" s="801"/>
      <c r="K54" s="100"/>
      <c r="L54" s="92"/>
      <c r="M54" s="127"/>
      <c r="N54" s="831"/>
      <c r="O54" s="744"/>
      <c r="P54" s="245"/>
      <c r="Q54" s="245"/>
      <c r="R54" s="245"/>
      <c r="S54" s="245"/>
      <c r="T54" s="129"/>
      <c r="U54" s="128"/>
      <c r="V54" s="96"/>
      <c r="W54" s="97"/>
      <c r="BI54" s="109"/>
    </row>
    <row r="55" spans="1:61" s="5" customFormat="1" ht="20.100000000000001" customHeight="1" outlineLevel="2">
      <c r="A55" s="17"/>
      <c r="B55" s="354"/>
      <c r="C55" s="355"/>
      <c r="D55" s="43"/>
      <c r="E55" s="43"/>
      <c r="F55" s="65"/>
      <c r="G55" s="359"/>
      <c r="H55" s="802"/>
      <c r="I55" s="802"/>
      <c r="J55" s="801"/>
      <c r="K55" s="100"/>
      <c r="L55" s="92"/>
      <c r="M55" s="127"/>
      <c r="N55" s="831"/>
      <c r="O55" s="744"/>
      <c r="P55" s="245"/>
      <c r="Q55" s="245"/>
      <c r="R55" s="245"/>
      <c r="S55" s="245"/>
      <c r="T55" s="129"/>
      <c r="U55" s="128"/>
      <c r="V55" s="96"/>
      <c r="W55" s="97"/>
      <c r="BI55" s="109"/>
    </row>
    <row r="56" spans="1:61" s="5" customFormat="1" ht="20.100000000000001" customHeight="1" outlineLevel="2">
      <c r="A56" s="17"/>
      <c r="B56" s="354"/>
      <c r="C56" s="355"/>
      <c r="D56" s="43"/>
      <c r="E56" s="43"/>
      <c r="F56" s="65"/>
      <c r="G56" s="359"/>
      <c r="H56" s="802"/>
      <c r="I56" s="802"/>
      <c r="J56" s="801"/>
      <c r="K56" s="100"/>
      <c r="L56" s="92"/>
      <c r="M56" s="127"/>
      <c r="N56" s="831"/>
      <c r="O56" s="744"/>
      <c r="P56" s="245"/>
      <c r="Q56" s="245"/>
      <c r="R56" s="245"/>
      <c r="S56" s="245"/>
      <c r="T56" s="129"/>
      <c r="U56" s="128"/>
      <c r="V56" s="96"/>
      <c r="W56" s="97"/>
      <c r="BI56" s="109"/>
    </row>
    <row r="57" spans="1:61" s="5" customFormat="1" ht="20.100000000000001" customHeight="1" outlineLevel="2">
      <c r="A57" s="17"/>
      <c r="B57" s="354"/>
      <c r="C57" s="355"/>
      <c r="D57" s="43"/>
      <c r="E57" s="43"/>
      <c r="F57" s="65"/>
      <c r="G57" s="359"/>
      <c r="H57" s="802"/>
      <c r="I57" s="802"/>
      <c r="J57" s="801"/>
      <c r="K57" s="100"/>
      <c r="L57" s="92"/>
      <c r="M57" s="127"/>
      <c r="N57" s="831"/>
      <c r="O57" s="744"/>
      <c r="P57" s="245"/>
      <c r="Q57" s="245"/>
      <c r="R57" s="245"/>
      <c r="S57" s="245"/>
      <c r="T57" s="129"/>
      <c r="U57" s="128"/>
      <c r="V57" s="96"/>
      <c r="W57" s="97"/>
      <c r="BI57" s="109"/>
    </row>
    <row r="58" spans="1:61" s="5" customFormat="1" ht="20.100000000000001" customHeight="1" outlineLevel="2">
      <c r="A58" s="17"/>
      <c r="B58" s="354"/>
      <c r="C58" s="355"/>
      <c r="D58" s="43"/>
      <c r="E58" s="43"/>
      <c r="F58" s="65"/>
      <c r="G58" s="359"/>
      <c r="H58" s="802"/>
      <c r="I58" s="802"/>
      <c r="J58" s="801"/>
      <c r="K58" s="100"/>
      <c r="L58" s="92"/>
      <c r="M58" s="127"/>
      <c r="N58" s="831"/>
      <c r="O58" s="744"/>
      <c r="P58" s="245"/>
      <c r="Q58" s="245"/>
      <c r="R58" s="245"/>
      <c r="S58" s="245"/>
      <c r="T58" s="129"/>
      <c r="U58" s="128"/>
      <c r="V58" s="96"/>
      <c r="W58" s="97"/>
      <c r="BI58" s="109"/>
    </row>
    <row r="59" spans="1:61" s="5" customFormat="1" ht="20.100000000000001" customHeight="1" outlineLevel="2">
      <c r="A59" s="17"/>
      <c r="B59" s="354"/>
      <c r="C59" s="355"/>
      <c r="D59" s="43"/>
      <c r="E59" s="43"/>
      <c r="F59" s="65"/>
      <c r="G59" s="359"/>
      <c r="H59" s="802"/>
      <c r="I59" s="802"/>
      <c r="J59" s="801"/>
      <c r="K59" s="100"/>
      <c r="L59" s="92"/>
      <c r="M59" s="127"/>
      <c r="N59" s="831"/>
      <c r="O59" s="744"/>
      <c r="P59" s="245"/>
      <c r="Q59" s="245"/>
      <c r="R59" s="245"/>
      <c r="S59" s="245"/>
      <c r="T59" s="129"/>
      <c r="U59" s="128"/>
      <c r="V59" s="96"/>
      <c r="W59" s="97"/>
      <c r="BI59" s="109"/>
    </row>
    <row r="60" spans="1:61" s="5" customFormat="1" ht="20.100000000000001" customHeight="1" outlineLevel="2">
      <c r="A60" s="17"/>
      <c r="B60" s="354"/>
      <c r="C60" s="355"/>
      <c r="D60" s="43"/>
      <c r="E60" s="43"/>
      <c r="F60" s="65"/>
      <c r="G60" s="359"/>
      <c r="H60" s="802"/>
      <c r="I60" s="802"/>
      <c r="J60" s="801"/>
      <c r="K60" s="100"/>
      <c r="L60" s="92"/>
      <c r="M60" s="127"/>
      <c r="N60" s="831"/>
      <c r="O60" s="744"/>
      <c r="P60" s="245"/>
      <c r="Q60" s="245"/>
      <c r="R60" s="245"/>
      <c r="S60" s="245"/>
      <c r="T60" s="129"/>
      <c r="U60" s="128"/>
      <c r="V60" s="96"/>
      <c r="W60" s="97"/>
      <c r="BI60" s="109"/>
    </row>
    <row r="61" spans="1:61" s="5" customFormat="1" ht="20.100000000000001" customHeight="1" outlineLevel="2">
      <c r="A61" s="17"/>
      <c r="B61" s="354"/>
      <c r="C61" s="355"/>
      <c r="D61" s="43"/>
      <c r="E61" s="43"/>
      <c r="F61" s="65"/>
      <c r="G61" s="359"/>
      <c r="H61" s="802"/>
      <c r="I61" s="802"/>
      <c r="J61" s="801"/>
      <c r="K61" s="100"/>
      <c r="L61" s="92"/>
      <c r="M61" s="127"/>
      <c r="N61" s="831"/>
      <c r="O61" s="744"/>
      <c r="P61" s="245"/>
      <c r="Q61" s="245"/>
      <c r="R61" s="245"/>
      <c r="S61" s="245"/>
      <c r="T61" s="129"/>
      <c r="U61" s="128"/>
      <c r="V61" s="96"/>
      <c r="W61" s="97"/>
      <c r="BI61" s="109"/>
    </row>
    <row r="62" spans="1:61" s="5" customFormat="1" ht="20.100000000000001" customHeight="1" outlineLevel="2">
      <c r="A62" s="17"/>
      <c r="B62" s="354"/>
      <c r="C62" s="355"/>
      <c r="D62" s="43"/>
      <c r="E62" s="43"/>
      <c r="F62" s="65"/>
      <c r="G62" s="359"/>
      <c r="H62" s="802"/>
      <c r="I62" s="802"/>
      <c r="J62" s="801"/>
      <c r="K62" s="100"/>
      <c r="L62" s="92"/>
      <c r="M62" s="127"/>
      <c r="N62" s="831"/>
      <c r="O62" s="744"/>
      <c r="P62" s="245"/>
      <c r="Q62" s="245"/>
      <c r="R62" s="245"/>
      <c r="S62" s="245"/>
      <c r="T62" s="129"/>
      <c r="U62" s="128"/>
      <c r="V62" s="96"/>
      <c r="W62" s="97"/>
      <c r="BI62" s="109"/>
    </row>
    <row r="63" spans="1:61" s="5" customFormat="1" ht="20.100000000000001" customHeight="1" outlineLevel="2">
      <c r="A63" s="17"/>
      <c r="B63" s="354"/>
      <c r="C63" s="355"/>
      <c r="D63" s="43"/>
      <c r="E63" s="43"/>
      <c r="F63" s="65"/>
      <c r="G63" s="359"/>
      <c r="H63" s="802"/>
      <c r="I63" s="802"/>
      <c r="J63" s="801"/>
      <c r="K63" s="100"/>
      <c r="L63" s="92"/>
      <c r="M63" s="127"/>
      <c r="N63" s="831"/>
      <c r="O63" s="744"/>
      <c r="P63" s="245"/>
      <c r="Q63" s="245"/>
      <c r="R63" s="245"/>
      <c r="S63" s="245"/>
      <c r="T63" s="129"/>
      <c r="U63" s="128"/>
      <c r="V63" s="96"/>
      <c r="W63" s="97"/>
      <c r="BI63" s="109"/>
    </row>
    <row r="64" spans="1:61" s="5" customFormat="1" ht="20.100000000000001" customHeight="1" outlineLevel="2">
      <c r="A64" s="17"/>
      <c r="B64" s="354"/>
      <c r="C64" s="355"/>
      <c r="D64" s="43"/>
      <c r="E64" s="43"/>
      <c r="F64" s="65"/>
      <c r="G64" s="359"/>
      <c r="H64" s="802"/>
      <c r="I64" s="802"/>
      <c r="J64" s="801"/>
      <c r="K64" s="100"/>
      <c r="L64" s="92"/>
      <c r="M64" s="127"/>
      <c r="N64" s="831"/>
      <c r="O64" s="744"/>
      <c r="P64" s="245"/>
      <c r="Q64" s="245"/>
      <c r="R64" s="245"/>
      <c r="S64" s="245"/>
      <c r="T64" s="129"/>
      <c r="U64" s="128"/>
      <c r="V64" s="96"/>
      <c r="W64" s="97"/>
      <c r="BI64" s="109"/>
    </row>
    <row r="65" spans="1:61" s="5" customFormat="1" ht="20.100000000000001" customHeight="1" outlineLevel="2">
      <c r="A65" s="17"/>
      <c r="B65" s="354"/>
      <c r="C65" s="355"/>
      <c r="D65" s="43"/>
      <c r="E65" s="43"/>
      <c r="F65" s="65"/>
      <c r="G65" s="359"/>
      <c r="H65" s="802"/>
      <c r="I65" s="802"/>
      <c r="J65" s="801"/>
      <c r="K65" s="100"/>
      <c r="L65" s="92"/>
      <c r="M65" s="127"/>
      <c r="N65" s="831"/>
      <c r="O65" s="744"/>
      <c r="P65" s="245"/>
      <c r="Q65" s="245"/>
      <c r="R65" s="245"/>
      <c r="S65" s="245"/>
      <c r="T65" s="129"/>
      <c r="U65" s="128"/>
      <c r="V65" s="96"/>
      <c r="W65" s="97"/>
      <c r="BI65" s="109"/>
    </row>
    <row r="66" spans="1:61" s="5" customFormat="1" ht="20.100000000000001" customHeight="1" outlineLevel="2">
      <c r="A66" s="17"/>
      <c r="B66" s="354"/>
      <c r="C66" s="355"/>
      <c r="D66" s="43"/>
      <c r="E66" s="43"/>
      <c r="F66" s="65"/>
      <c r="G66" s="359"/>
      <c r="H66" s="802"/>
      <c r="I66" s="802"/>
      <c r="J66" s="801"/>
      <c r="K66" s="100"/>
      <c r="L66" s="92"/>
      <c r="M66" s="127"/>
      <c r="N66" s="831"/>
      <c r="O66" s="744"/>
      <c r="P66" s="245"/>
      <c r="Q66" s="245"/>
      <c r="R66" s="245"/>
      <c r="S66" s="245"/>
      <c r="T66" s="129"/>
      <c r="U66" s="128"/>
      <c r="V66" s="96"/>
      <c r="W66" s="97"/>
      <c r="BI66" s="109"/>
    </row>
    <row r="67" spans="1:61" s="5" customFormat="1" ht="20.100000000000001" customHeight="1" outlineLevel="2">
      <c r="A67" s="17"/>
      <c r="B67" s="354"/>
      <c r="C67" s="355"/>
      <c r="D67" s="43"/>
      <c r="E67" s="43"/>
      <c r="F67" s="65"/>
      <c r="G67" s="359"/>
      <c r="H67" s="802"/>
      <c r="I67" s="802"/>
      <c r="J67" s="801"/>
      <c r="K67" s="100"/>
      <c r="L67" s="92"/>
      <c r="M67" s="127"/>
      <c r="N67" s="831"/>
      <c r="O67" s="744"/>
      <c r="P67" s="245"/>
      <c r="Q67" s="245"/>
      <c r="R67" s="245"/>
      <c r="S67" s="245"/>
      <c r="T67" s="129"/>
      <c r="U67" s="128"/>
      <c r="V67" s="96"/>
      <c r="W67" s="97"/>
      <c r="BI67" s="109"/>
    </row>
    <row r="68" spans="1:61" s="5" customFormat="1" ht="20.100000000000001" customHeight="1" outlineLevel="2">
      <c r="A68" s="17"/>
      <c r="B68" s="354"/>
      <c r="C68" s="355"/>
      <c r="D68" s="43"/>
      <c r="E68" s="43"/>
      <c r="F68" s="65"/>
      <c r="G68" s="359"/>
      <c r="H68" s="802"/>
      <c r="I68" s="802"/>
      <c r="J68" s="801"/>
      <c r="K68" s="100"/>
      <c r="L68" s="92"/>
      <c r="M68" s="127"/>
      <c r="N68" s="831"/>
      <c r="O68" s="744"/>
      <c r="P68" s="245"/>
      <c r="Q68" s="245"/>
      <c r="R68" s="245"/>
      <c r="S68" s="245"/>
      <c r="T68" s="129"/>
      <c r="U68" s="128"/>
      <c r="V68" s="96"/>
      <c r="W68" s="97"/>
      <c r="BI68" s="109"/>
    </row>
    <row r="69" spans="1:61" s="5" customFormat="1" ht="20.100000000000001" customHeight="1" outlineLevel="2">
      <c r="A69" s="17"/>
      <c r="B69" s="354"/>
      <c r="C69" s="355"/>
      <c r="D69" s="43"/>
      <c r="E69" s="43"/>
      <c r="F69" s="65"/>
      <c r="G69" s="359"/>
      <c r="H69" s="802"/>
      <c r="I69" s="802"/>
      <c r="J69" s="801"/>
      <c r="K69" s="100"/>
      <c r="L69" s="92"/>
      <c r="M69" s="127"/>
      <c r="N69" s="831"/>
      <c r="O69" s="744"/>
      <c r="P69" s="245"/>
      <c r="Q69" s="245"/>
      <c r="R69" s="245"/>
      <c r="S69" s="245"/>
      <c r="T69" s="129"/>
      <c r="U69" s="128"/>
      <c r="V69" s="96"/>
      <c r="W69" s="97"/>
      <c r="BI69" s="109"/>
    </row>
    <row r="70" spans="1:61" s="5" customFormat="1" ht="20.100000000000001" customHeight="1" outlineLevel="2">
      <c r="A70" s="17"/>
      <c r="B70" s="354"/>
      <c r="C70" s="355"/>
      <c r="D70" s="43"/>
      <c r="E70" s="43"/>
      <c r="F70" s="65"/>
      <c r="G70" s="359"/>
      <c r="H70" s="802"/>
      <c r="I70" s="802"/>
      <c r="J70" s="801"/>
      <c r="K70" s="100"/>
      <c r="L70" s="92"/>
      <c r="M70" s="127"/>
      <c r="N70" s="831"/>
      <c r="O70" s="744"/>
      <c r="P70" s="245"/>
      <c r="Q70" s="245"/>
      <c r="R70" s="245"/>
      <c r="S70" s="245"/>
      <c r="T70" s="129"/>
      <c r="U70" s="128"/>
      <c r="V70" s="96"/>
      <c r="W70" s="97"/>
      <c r="BI70" s="109"/>
    </row>
    <row r="71" spans="1:61" s="5" customFormat="1" ht="20.100000000000001" customHeight="1" outlineLevel="2">
      <c r="A71" s="17"/>
      <c r="B71" s="354"/>
      <c r="C71" s="355"/>
      <c r="D71" s="43"/>
      <c r="E71" s="43"/>
      <c r="F71" s="65"/>
      <c r="G71" s="359"/>
      <c r="H71" s="802"/>
      <c r="I71" s="802"/>
      <c r="J71" s="801"/>
      <c r="K71" s="100"/>
      <c r="L71" s="92"/>
      <c r="M71" s="127"/>
      <c r="N71" s="831"/>
      <c r="O71" s="744"/>
      <c r="P71" s="245"/>
      <c r="Q71" s="245"/>
      <c r="R71" s="245"/>
      <c r="S71" s="245"/>
      <c r="T71" s="129"/>
      <c r="U71" s="128"/>
      <c r="V71" s="96"/>
      <c r="W71" s="97"/>
      <c r="BI71" s="109"/>
    </row>
    <row r="72" spans="1:61" s="5" customFormat="1" ht="20.100000000000001" customHeight="1" outlineLevel="2">
      <c r="A72" s="17"/>
      <c r="B72" s="354"/>
      <c r="C72" s="355"/>
      <c r="D72" s="43"/>
      <c r="E72" s="43"/>
      <c r="F72" s="65"/>
      <c r="G72" s="359"/>
      <c r="H72" s="802"/>
      <c r="I72" s="802"/>
      <c r="J72" s="801"/>
      <c r="K72" s="100"/>
      <c r="L72" s="92"/>
      <c r="M72" s="127"/>
      <c r="N72" s="831"/>
      <c r="O72" s="744"/>
      <c r="P72" s="245"/>
      <c r="Q72" s="245"/>
      <c r="R72" s="245"/>
      <c r="S72" s="245"/>
      <c r="T72" s="129"/>
      <c r="U72" s="128"/>
      <c r="V72" s="96"/>
      <c r="W72" s="97"/>
      <c r="BI72" s="109"/>
    </row>
    <row r="73" spans="1:61" s="5" customFormat="1" ht="20.100000000000001" customHeight="1" outlineLevel="2">
      <c r="A73" s="17"/>
      <c r="B73" s="354"/>
      <c r="C73" s="355"/>
      <c r="D73" s="43"/>
      <c r="E73" s="43"/>
      <c r="F73" s="65"/>
      <c r="G73" s="359"/>
      <c r="H73" s="802"/>
      <c r="I73" s="802"/>
      <c r="J73" s="801"/>
      <c r="K73" s="100"/>
      <c r="L73" s="92"/>
      <c r="M73" s="127"/>
      <c r="N73" s="831"/>
      <c r="O73" s="744"/>
      <c r="P73" s="245"/>
      <c r="Q73" s="245"/>
      <c r="R73" s="245"/>
      <c r="S73" s="245"/>
      <c r="T73" s="129"/>
      <c r="U73" s="128"/>
      <c r="V73" s="96"/>
      <c r="W73" s="97"/>
      <c r="BI73" s="109"/>
    </row>
    <row r="74" spans="1:61" s="5" customFormat="1" ht="20.100000000000001" customHeight="1" outlineLevel="2">
      <c r="A74" s="17"/>
      <c r="B74" s="354"/>
      <c r="C74" s="355"/>
      <c r="D74" s="43"/>
      <c r="E74" s="43"/>
      <c r="F74" s="65"/>
      <c r="G74" s="359"/>
      <c r="H74" s="802"/>
      <c r="I74" s="802"/>
      <c r="J74" s="801"/>
      <c r="K74" s="100"/>
      <c r="L74" s="92"/>
      <c r="M74" s="127"/>
      <c r="N74" s="831"/>
      <c r="O74" s="744"/>
      <c r="P74" s="245"/>
      <c r="Q74" s="245"/>
      <c r="R74" s="245"/>
      <c r="S74" s="245"/>
      <c r="T74" s="129"/>
      <c r="U74" s="128"/>
      <c r="V74" s="96"/>
      <c r="W74" s="97"/>
      <c r="BI74" s="109"/>
    </row>
    <row r="75" spans="1:61" s="5" customFormat="1" ht="20.100000000000001" customHeight="1" outlineLevel="2">
      <c r="A75" s="17"/>
      <c r="B75" s="354"/>
      <c r="C75" s="355"/>
      <c r="D75" s="43"/>
      <c r="E75" s="43"/>
      <c r="F75" s="65"/>
      <c r="G75" s="359"/>
      <c r="H75" s="802"/>
      <c r="I75" s="802"/>
      <c r="J75" s="801"/>
      <c r="K75" s="100"/>
      <c r="L75" s="92"/>
      <c r="M75" s="127"/>
      <c r="N75" s="831"/>
      <c r="O75" s="744"/>
      <c r="P75" s="245"/>
      <c r="Q75" s="245"/>
      <c r="R75" s="245"/>
      <c r="S75" s="245"/>
      <c r="T75" s="129"/>
      <c r="U75" s="128"/>
      <c r="V75" s="96"/>
      <c r="W75" s="97"/>
      <c r="BI75" s="109"/>
    </row>
    <row r="76" spans="1:61" s="5" customFormat="1" ht="20.100000000000001" customHeight="1" outlineLevel="2">
      <c r="A76" s="17"/>
      <c r="B76" s="354"/>
      <c r="C76" s="355"/>
      <c r="D76" s="43"/>
      <c r="E76" s="43"/>
      <c r="F76" s="65"/>
      <c r="G76" s="359"/>
      <c r="H76" s="802"/>
      <c r="I76" s="802"/>
      <c r="J76" s="801"/>
      <c r="K76" s="100"/>
      <c r="L76" s="92"/>
      <c r="M76" s="127"/>
      <c r="N76" s="831"/>
      <c r="O76" s="744"/>
      <c r="P76" s="245"/>
      <c r="Q76" s="245"/>
      <c r="R76" s="245"/>
      <c r="S76" s="245"/>
      <c r="T76" s="129"/>
      <c r="U76" s="128"/>
      <c r="V76" s="96"/>
      <c r="W76" s="97"/>
      <c r="BI76" s="109"/>
    </row>
    <row r="77" spans="1:61" s="5" customFormat="1" ht="20.100000000000001" customHeight="1" outlineLevel="2">
      <c r="A77" s="17"/>
      <c r="B77" s="354"/>
      <c r="C77" s="355"/>
      <c r="D77" s="43"/>
      <c r="E77" s="43"/>
      <c r="F77" s="65"/>
      <c r="G77" s="359"/>
      <c r="H77" s="802"/>
      <c r="I77" s="802"/>
      <c r="J77" s="801"/>
      <c r="K77" s="100"/>
      <c r="L77" s="92"/>
      <c r="M77" s="127"/>
      <c r="N77" s="831"/>
      <c r="O77" s="744"/>
      <c r="P77" s="245"/>
      <c r="Q77" s="245"/>
      <c r="R77" s="245"/>
      <c r="S77" s="245"/>
      <c r="T77" s="129"/>
      <c r="U77" s="128"/>
      <c r="V77" s="96"/>
      <c r="W77" s="97"/>
      <c r="BI77" s="109"/>
    </row>
    <row r="78" spans="1:61" s="5" customFormat="1" ht="20.100000000000001" customHeight="1" outlineLevel="2">
      <c r="A78" s="17"/>
      <c r="B78" s="354"/>
      <c r="C78" s="355"/>
      <c r="D78" s="43"/>
      <c r="E78" s="43"/>
      <c r="F78" s="65"/>
      <c r="G78" s="359"/>
      <c r="H78" s="802"/>
      <c r="I78" s="802"/>
      <c r="J78" s="801"/>
      <c r="K78" s="100"/>
      <c r="L78" s="92"/>
      <c r="M78" s="127"/>
      <c r="N78" s="831"/>
      <c r="O78" s="744"/>
      <c r="P78" s="245"/>
      <c r="Q78" s="245"/>
      <c r="R78" s="245"/>
      <c r="S78" s="245"/>
      <c r="T78" s="129"/>
      <c r="U78" s="128"/>
      <c r="V78" s="96"/>
      <c r="W78" s="97"/>
      <c r="BI78" s="109"/>
    </row>
    <row r="79" spans="1:61" s="5" customFormat="1" ht="20.100000000000001" customHeight="1" outlineLevel="2">
      <c r="A79" s="17"/>
      <c r="B79" s="354"/>
      <c r="C79" s="355"/>
      <c r="D79" s="43"/>
      <c r="E79" s="43"/>
      <c r="F79" s="65"/>
      <c r="G79" s="359"/>
      <c r="H79" s="802"/>
      <c r="I79" s="802"/>
      <c r="J79" s="801"/>
      <c r="K79" s="100"/>
      <c r="L79" s="92"/>
      <c r="M79" s="127"/>
      <c r="N79" s="831"/>
      <c r="O79" s="744"/>
      <c r="P79" s="245"/>
      <c r="Q79" s="245"/>
      <c r="R79" s="245"/>
      <c r="S79" s="245"/>
      <c r="T79" s="129"/>
      <c r="U79" s="128"/>
      <c r="V79" s="96"/>
      <c r="W79" s="97"/>
      <c r="BI79" s="618"/>
    </row>
    <row r="80" spans="1:61" s="5" customFormat="1" ht="20.100000000000001" customHeight="1" outlineLevel="2">
      <c r="A80" s="17"/>
      <c r="B80" s="354"/>
      <c r="C80" s="355"/>
      <c r="D80" s="43"/>
      <c r="E80" s="43"/>
      <c r="F80" s="65"/>
      <c r="G80" s="359"/>
      <c r="H80" s="802"/>
      <c r="I80" s="802"/>
      <c r="J80" s="801"/>
      <c r="K80" s="100"/>
      <c r="L80" s="92"/>
      <c r="M80" s="127"/>
      <c r="N80" s="831"/>
      <c r="O80" s="744"/>
      <c r="P80" s="245"/>
      <c r="Q80" s="245"/>
      <c r="R80" s="245"/>
      <c r="S80" s="245"/>
      <c r="T80" s="129"/>
      <c r="U80" s="128"/>
      <c r="V80" s="96"/>
      <c r="W80" s="97"/>
      <c r="BI80" s="618"/>
    </row>
    <row r="81" spans="1:61" s="5" customFormat="1" ht="20.100000000000001" customHeight="1" outlineLevel="2">
      <c r="A81" s="17"/>
      <c r="B81" s="354"/>
      <c r="C81" s="355"/>
      <c r="D81" s="43"/>
      <c r="E81" s="43"/>
      <c r="F81" s="65"/>
      <c r="G81" s="359"/>
      <c r="H81" s="802"/>
      <c r="I81" s="802"/>
      <c r="J81" s="801"/>
      <c r="K81" s="100"/>
      <c r="L81" s="92"/>
      <c r="M81" s="127"/>
      <c r="N81" s="831"/>
      <c r="O81" s="744"/>
      <c r="P81" s="245"/>
      <c r="Q81" s="245"/>
      <c r="R81" s="245"/>
      <c r="S81" s="245"/>
      <c r="T81" s="129"/>
      <c r="U81" s="128"/>
      <c r="V81" s="96"/>
      <c r="W81" s="97"/>
      <c r="BI81" s="618"/>
    </row>
    <row r="82" spans="1:61" s="5" customFormat="1" ht="20.100000000000001" customHeight="1" outlineLevel="2">
      <c r="A82" s="17"/>
      <c r="B82" s="354"/>
      <c r="C82" s="355"/>
      <c r="D82" s="43"/>
      <c r="E82" s="43"/>
      <c r="F82" s="65"/>
      <c r="G82" s="359"/>
      <c r="H82" s="802"/>
      <c r="I82" s="802"/>
      <c r="J82" s="801"/>
      <c r="K82" s="100"/>
      <c r="L82" s="92"/>
      <c r="M82" s="127"/>
      <c r="N82" s="831"/>
      <c r="O82" s="744"/>
      <c r="P82" s="245"/>
      <c r="Q82" s="245"/>
      <c r="R82" s="245"/>
      <c r="S82" s="245"/>
      <c r="T82" s="129"/>
      <c r="U82" s="128"/>
      <c r="V82" s="96"/>
      <c r="W82" s="97"/>
      <c r="BI82" s="618"/>
    </row>
    <row r="83" spans="1:61" s="5" customFormat="1" ht="20.100000000000001" customHeight="1" outlineLevel="2">
      <c r="A83" s="17"/>
      <c r="B83" s="354"/>
      <c r="C83" s="355"/>
      <c r="D83" s="43"/>
      <c r="E83" s="43"/>
      <c r="F83" s="65"/>
      <c r="G83" s="359"/>
      <c r="H83" s="802"/>
      <c r="I83" s="802"/>
      <c r="J83" s="801"/>
      <c r="K83" s="100"/>
      <c r="L83" s="92"/>
      <c r="M83" s="127"/>
      <c r="N83" s="743"/>
      <c r="O83" s="579"/>
      <c r="P83" s="245"/>
      <c r="Q83" s="257"/>
      <c r="R83" s="257"/>
      <c r="S83" s="257"/>
      <c r="T83" s="129"/>
      <c r="U83" s="128"/>
      <c r="V83" s="96"/>
      <c r="W83" s="97"/>
      <c r="BI83" s="618"/>
    </row>
    <row r="84" spans="1:61" s="5" customFormat="1" ht="20.100000000000001" customHeight="1" outlineLevel="2">
      <c r="A84" s="17"/>
      <c r="B84" s="354"/>
      <c r="C84" s="355"/>
      <c r="D84" s="43"/>
      <c r="E84" s="43"/>
      <c r="F84" s="65"/>
      <c r="G84" s="359"/>
      <c r="H84" s="802"/>
      <c r="I84" s="802"/>
      <c r="J84" s="801"/>
      <c r="K84" s="100"/>
      <c r="L84" s="92"/>
      <c r="M84" s="127"/>
      <c r="N84" s="743"/>
      <c r="O84" s="579"/>
      <c r="P84" s="245"/>
      <c r="Q84" s="257"/>
      <c r="R84" s="257"/>
      <c r="S84" s="257"/>
      <c r="T84" s="129"/>
      <c r="U84" s="128"/>
      <c r="V84" s="96"/>
      <c r="W84" s="97"/>
      <c r="BI84" s="618"/>
    </row>
    <row r="85" spans="1:61" s="5" customFormat="1" ht="20.100000000000001" customHeight="1" outlineLevel="2">
      <c r="A85" s="17"/>
      <c r="B85" s="354"/>
      <c r="C85" s="355"/>
      <c r="D85" s="43"/>
      <c r="E85" s="43"/>
      <c r="F85" s="65"/>
      <c r="G85" s="359"/>
      <c r="H85" s="802"/>
      <c r="I85" s="802"/>
      <c r="J85" s="801"/>
      <c r="K85" s="100"/>
      <c r="L85" s="92"/>
      <c r="M85" s="127"/>
      <c r="N85" s="743"/>
      <c r="O85" s="579"/>
      <c r="P85" s="245"/>
      <c r="Q85" s="257"/>
      <c r="R85" s="257"/>
      <c r="S85" s="257"/>
      <c r="T85" s="129"/>
      <c r="U85" s="128"/>
      <c r="V85" s="96"/>
      <c r="W85" s="97"/>
      <c r="BI85" s="618"/>
    </row>
    <row r="86" spans="1:61" s="5" customFormat="1" ht="20.100000000000001" customHeight="1" outlineLevel="2">
      <c r="A86" s="17"/>
      <c r="B86" s="354"/>
      <c r="C86" s="355"/>
      <c r="D86" s="43"/>
      <c r="E86" s="43"/>
      <c r="F86" s="65"/>
      <c r="G86" s="359"/>
      <c r="H86" s="802"/>
      <c r="I86" s="802"/>
      <c r="J86" s="801"/>
      <c r="K86" s="100"/>
      <c r="L86" s="92"/>
      <c r="M86" s="127"/>
      <c r="N86" s="743"/>
      <c r="O86" s="579"/>
      <c r="P86" s="245"/>
      <c r="Q86" s="257"/>
      <c r="R86" s="257"/>
      <c r="S86" s="257"/>
      <c r="T86" s="129"/>
      <c r="U86" s="128"/>
      <c r="V86" s="96"/>
      <c r="W86" s="97"/>
      <c r="BI86" s="618"/>
    </row>
    <row r="87" spans="1:61" s="5" customFormat="1" ht="20.100000000000001" customHeight="1" outlineLevel="2">
      <c r="A87" s="17"/>
      <c r="B87" s="354"/>
      <c r="C87" s="355"/>
      <c r="D87" s="43"/>
      <c r="E87" s="43"/>
      <c r="F87" s="65"/>
      <c r="G87" s="359"/>
      <c r="H87" s="802"/>
      <c r="I87" s="802"/>
      <c r="J87" s="801"/>
      <c r="K87" s="100"/>
      <c r="L87" s="92"/>
      <c r="M87" s="127"/>
      <c r="N87" s="743"/>
      <c r="O87" s="579"/>
      <c r="P87" s="245"/>
      <c r="Q87" s="257"/>
      <c r="R87" s="257"/>
      <c r="S87" s="257"/>
      <c r="T87" s="129"/>
      <c r="U87" s="128"/>
      <c r="V87" s="96"/>
      <c r="W87" s="97"/>
      <c r="BI87" s="618"/>
    </row>
    <row r="88" spans="1:61" s="5" customFormat="1" ht="20.100000000000001" customHeight="1" outlineLevel="2">
      <c r="A88" s="17"/>
      <c r="B88" s="354"/>
      <c r="C88" s="355"/>
      <c r="D88" s="43"/>
      <c r="E88" s="43"/>
      <c r="F88" s="65"/>
      <c r="G88" s="359"/>
      <c r="H88" s="802"/>
      <c r="I88" s="802"/>
      <c r="J88" s="801"/>
      <c r="K88" s="100"/>
      <c r="L88" s="92"/>
      <c r="M88" s="127"/>
      <c r="N88" s="743"/>
      <c r="O88" s="579"/>
      <c r="P88" s="245"/>
      <c r="Q88" s="257"/>
      <c r="R88" s="257"/>
      <c r="S88" s="257"/>
      <c r="T88" s="129"/>
      <c r="U88" s="128"/>
      <c r="V88" s="96"/>
      <c r="W88" s="97"/>
      <c r="BI88" s="618"/>
    </row>
    <row r="89" spans="1:61" s="5" customFormat="1" ht="20.100000000000001" customHeight="1" outlineLevel="2">
      <c r="A89" s="17"/>
      <c r="B89" s="354"/>
      <c r="C89" s="355"/>
      <c r="D89" s="43"/>
      <c r="E89" s="43"/>
      <c r="F89" s="65"/>
      <c r="G89" s="359"/>
      <c r="H89" s="802"/>
      <c r="I89" s="802"/>
      <c r="J89" s="801"/>
      <c r="K89" s="100"/>
      <c r="L89" s="92"/>
      <c r="M89" s="127"/>
      <c r="N89" s="743"/>
      <c r="O89" s="579"/>
      <c r="P89" s="245"/>
      <c r="Q89" s="257"/>
      <c r="R89" s="257"/>
      <c r="S89" s="257"/>
      <c r="T89" s="129"/>
      <c r="U89" s="128"/>
      <c r="V89" s="96"/>
      <c r="W89" s="97"/>
      <c r="BI89" s="618"/>
    </row>
    <row r="90" spans="1:61" s="5" customFormat="1" ht="20.100000000000001" customHeight="1" outlineLevel="2">
      <c r="A90" s="17"/>
      <c r="B90" s="354"/>
      <c r="C90" s="355"/>
      <c r="D90" s="43"/>
      <c r="E90" s="43"/>
      <c r="F90" s="65"/>
      <c r="G90" s="359"/>
      <c r="H90" s="802"/>
      <c r="I90" s="802"/>
      <c r="J90" s="801"/>
      <c r="K90" s="100"/>
      <c r="L90" s="92"/>
      <c r="M90" s="127"/>
      <c r="N90" s="743"/>
      <c r="O90" s="579"/>
      <c r="P90" s="245"/>
      <c r="Q90" s="257"/>
      <c r="R90" s="257"/>
      <c r="S90" s="257"/>
      <c r="T90" s="129"/>
      <c r="U90" s="128"/>
      <c r="V90" s="96"/>
      <c r="W90" s="97"/>
      <c r="BI90" s="618"/>
    </row>
    <row r="91" spans="1:61" s="5" customFormat="1" ht="20.100000000000001" customHeight="1" outlineLevel="2">
      <c r="A91" s="17"/>
      <c r="B91" s="354"/>
      <c r="C91" s="355"/>
      <c r="D91" s="43"/>
      <c r="E91" s="43"/>
      <c r="F91" s="65"/>
      <c r="G91" s="359"/>
      <c r="H91" s="802"/>
      <c r="I91" s="802"/>
      <c r="J91" s="801"/>
      <c r="K91" s="100"/>
      <c r="L91" s="92"/>
      <c r="M91" s="127"/>
      <c r="N91" s="743"/>
      <c r="O91" s="579"/>
      <c r="P91" s="245"/>
      <c r="Q91" s="257"/>
      <c r="R91" s="257"/>
      <c r="S91" s="257"/>
      <c r="T91" s="129"/>
      <c r="U91" s="128"/>
      <c r="V91" s="96"/>
      <c r="W91" s="97"/>
      <c r="BI91" s="618"/>
    </row>
    <row r="92" spans="1:61" s="5" customFormat="1" ht="20.100000000000001" customHeight="1" outlineLevel="2">
      <c r="A92" s="17"/>
      <c r="B92" s="354"/>
      <c r="C92" s="355"/>
      <c r="D92" s="43"/>
      <c r="E92" s="43"/>
      <c r="F92" s="65"/>
      <c r="G92" s="359"/>
      <c r="H92" s="802"/>
      <c r="I92" s="802"/>
      <c r="J92" s="801"/>
      <c r="K92" s="100"/>
      <c r="L92" s="92"/>
      <c r="M92" s="127"/>
      <c r="N92" s="743"/>
      <c r="O92" s="579"/>
      <c r="P92" s="245"/>
      <c r="Q92" s="257"/>
      <c r="R92" s="257"/>
      <c r="S92" s="257"/>
      <c r="T92" s="129"/>
      <c r="U92" s="128"/>
      <c r="V92" s="96"/>
      <c r="W92" s="97"/>
      <c r="BI92" s="618"/>
    </row>
    <row r="93" spans="1:61" s="5" customFormat="1" ht="20.100000000000001" customHeight="1" outlineLevel="2">
      <c r="A93" s="17"/>
      <c r="B93" s="354"/>
      <c r="C93" s="355"/>
      <c r="D93" s="43"/>
      <c r="E93" s="43"/>
      <c r="F93" s="65"/>
      <c r="G93" s="359"/>
      <c r="H93" s="802"/>
      <c r="I93" s="802"/>
      <c r="J93" s="801"/>
      <c r="K93" s="100"/>
      <c r="L93" s="92"/>
      <c r="M93" s="127"/>
      <c r="N93" s="743"/>
      <c r="O93" s="579"/>
      <c r="P93" s="245"/>
      <c r="Q93" s="257"/>
      <c r="R93" s="257"/>
      <c r="S93" s="257"/>
      <c r="T93" s="129"/>
      <c r="U93" s="128"/>
      <c r="V93" s="96"/>
      <c r="W93" s="97"/>
      <c r="BI93" s="618"/>
    </row>
    <row r="94" spans="1:61" s="5" customFormat="1" ht="20.100000000000001" customHeight="1" outlineLevel="2">
      <c r="A94" s="17"/>
      <c r="B94" s="354"/>
      <c r="C94" s="355"/>
      <c r="D94" s="43"/>
      <c r="E94" s="43"/>
      <c r="F94" s="65"/>
      <c r="G94" s="359"/>
      <c r="H94" s="802"/>
      <c r="I94" s="802"/>
      <c r="J94" s="801"/>
      <c r="K94" s="100"/>
      <c r="L94" s="92"/>
      <c r="M94" s="127"/>
      <c r="N94" s="743"/>
      <c r="O94" s="579"/>
      <c r="P94" s="245"/>
      <c r="Q94" s="257"/>
      <c r="R94" s="257"/>
      <c r="S94" s="257"/>
      <c r="T94" s="129"/>
      <c r="U94" s="128"/>
      <c r="V94" s="96"/>
      <c r="W94" s="97"/>
      <c r="BI94" s="618"/>
    </row>
    <row r="95" spans="1:61" s="5" customFormat="1" ht="20.100000000000001" customHeight="1" outlineLevel="2">
      <c r="A95" s="17"/>
      <c r="B95" s="354"/>
      <c r="C95" s="355"/>
      <c r="D95" s="43"/>
      <c r="E95" s="43"/>
      <c r="F95" s="65"/>
      <c r="G95" s="359"/>
      <c r="H95" s="802"/>
      <c r="I95" s="802"/>
      <c r="J95" s="801"/>
      <c r="K95" s="100"/>
      <c r="L95" s="92"/>
      <c r="M95" s="127"/>
      <c r="N95" s="743"/>
      <c r="O95" s="579"/>
      <c r="P95" s="245"/>
      <c r="Q95" s="257"/>
      <c r="R95" s="257"/>
      <c r="S95" s="257"/>
      <c r="T95" s="129"/>
      <c r="U95" s="128"/>
      <c r="V95" s="96"/>
      <c r="W95" s="97"/>
      <c r="BI95" s="618"/>
    </row>
    <row r="96" spans="1:61" s="5" customFormat="1" ht="20.100000000000001" customHeight="1" outlineLevel="2">
      <c r="A96" s="17"/>
      <c r="B96" s="832"/>
      <c r="C96" s="355"/>
      <c r="D96" s="43"/>
      <c r="E96" s="43"/>
      <c r="F96" s="65"/>
      <c r="G96" s="359"/>
      <c r="H96" s="802"/>
      <c r="I96" s="802"/>
      <c r="J96" s="801"/>
      <c r="K96" s="100"/>
      <c r="L96" s="92"/>
      <c r="M96" s="127"/>
      <c r="N96" s="743"/>
      <c r="O96" s="579"/>
      <c r="P96" s="245"/>
      <c r="Q96" s="257"/>
      <c r="R96" s="257"/>
      <c r="S96" s="257"/>
      <c r="T96" s="129"/>
      <c r="U96" s="128"/>
      <c r="V96" s="96"/>
      <c r="W96" s="97"/>
      <c r="BI96" s="618"/>
    </row>
    <row r="97" spans="1:61" s="5" customFormat="1" ht="20.100000000000001" customHeight="1" outlineLevel="2">
      <c r="A97" s="17"/>
      <c r="B97" s="832"/>
      <c r="C97" s="355"/>
      <c r="D97" s="43"/>
      <c r="E97" s="43"/>
      <c r="F97" s="65"/>
      <c r="G97" s="359"/>
      <c r="H97" s="802"/>
      <c r="I97" s="802"/>
      <c r="J97" s="801"/>
      <c r="K97" s="100"/>
      <c r="L97" s="92"/>
      <c r="M97" s="127"/>
      <c r="N97" s="743"/>
      <c r="O97" s="579"/>
      <c r="P97" s="245"/>
      <c r="Q97" s="257"/>
      <c r="R97" s="257"/>
      <c r="S97" s="257"/>
      <c r="T97" s="129"/>
      <c r="U97" s="128"/>
      <c r="V97" s="96"/>
      <c r="W97" s="97"/>
      <c r="BI97" s="618"/>
    </row>
    <row r="98" spans="1:61" s="5" customFormat="1" ht="20.100000000000001" customHeight="1" outlineLevel="2">
      <c r="A98" s="17"/>
      <c r="B98" s="832"/>
      <c r="C98" s="355"/>
      <c r="D98" s="43"/>
      <c r="E98" s="43"/>
      <c r="F98" s="65"/>
      <c r="G98" s="359"/>
      <c r="H98" s="802"/>
      <c r="I98" s="802"/>
      <c r="J98" s="801"/>
      <c r="K98" s="100"/>
      <c r="L98" s="92"/>
      <c r="M98" s="127"/>
      <c r="N98" s="743"/>
      <c r="O98" s="579"/>
      <c r="P98" s="245"/>
      <c r="Q98" s="257"/>
      <c r="R98" s="257"/>
      <c r="S98" s="257"/>
      <c r="T98" s="129"/>
      <c r="U98" s="128"/>
      <c r="V98" s="96"/>
      <c r="W98" s="97"/>
      <c r="BI98" s="618"/>
    </row>
    <row r="99" spans="1:61" s="5" customFormat="1" ht="20.100000000000001" customHeight="1" outlineLevel="2">
      <c r="A99" s="17"/>
      <c r="B99" s="354"/>
      <c r="C99" s="355"/>
      <c r="D99" s="43"/>
      <c r="E99" s="43"/>
      <c r="F99" s="65"/>
      <c r="G99" s="359"/>
      <c r="H99" s="802"/>
      <c r="I99" s="802"/>
      <c r="J99" s="801"/>
      <c r="K99" s="100"/>
      <c r="L99" s="92"/>
      <c r="M99" s="127"/>
      <c r="N99" s="743"/>
      <c r="O99" s="579"/>
      <c r="P99" s="245"/>
      <c r="Q99" s="257"/>
      <c r="R99" s="257"/>
      <c r="S99" s="257"/>
      <c r="T99" s="129"/>
      <c r="U99" s="128"/>
      <c r="V99" s="96"/>
      <c r="W99" s="97"/>
      <c r="BI99" s="618"/>
    </row>
    <row r="100" spans="1:61" s="5" customFormat="1" ht="20.100000000000001" customHeight="1" outlineLevel="2">
      <c r="A100" s="17"/>
      <c r="B100" s="354"/>
      <c r="C100" s="355"/>
      <c r="D100" s="43"/>
      <c r="E100" s="43"/>
      <c r="F100" s="65"/>
      <c r="G100" s="359"/>
      <c r="H100" s="802"/>
      <c r="I100" s="802"/>
      <c r="J100" s="801"/>
      <c r="K100" s="100"/>
      <c r="L100" s="92"/>
      <c r="M100" s="127"/>
      <c r="N100" s="743"/>
      <c r="O100" s="579"/>
      <c r="P100" s="245"/>
      <c r="Q100" s="257"/>
      <c r="R100" s="257"/>
      <c r="S100" s="257"/>
      <c r="T100" s="129"/>
      <c r="U100" s="128"/>
      <c r="V100" s="96"/>
      <c r="W100" s="97"/>
      <c r="BI100" s="618"/>
    </row>
    <row r="101" spans="1:61" s="5" customFormat="1" ht="20.100000000000001" customHeight="1" outlineLevel="2">
      <c r="A101" s="17"/>
      <c r="B101" s="354"/>
      <c r="C101" s="355"/>
      <c r="D101" s="43"/>
      <c r="E101" s="43"/>
      <c r="F101" s="65"/>
      <c r="G101" s="359"/>
      <c r="H101" s="802"/>
      <c r="I101" s="802"/>
      <c r="J101" s="801"/>
      <c r="K101" s="100"/>
      <c r="L101" s="92"/>
      <c r="M101" s="127"/>
      <c r="N101" s="743"/>
      <c r="O101" s="579"/>
      <c r="P101" s="245"/>
      <c r="Q101" s="257"/>
      <c r="R101" s="257"/>
      <c r="S101" s="257"/>
      <c r="T101" s="129"/>
      <c r="U101" s="128"/>
      <c r="V101" s="96"/>
      <c r="W101" s="97"/>
      <c r="BI101" s="618"/>
    </row>
    <row r="102" spans="1:61" s="5" customFormat="1" ht="20.100000000000001" customHeight="1" outlineLevel="2">
      <c r="A102" s="17"/>
      <c r="B102" s="354"/>
      <c r="C102" s="355"/>
      <c r="D102" s="43"/>
      <c r="E102" s="43"/>
      <c r="F102" s="65"/>
      <c r="G102" s="359"/>
      <c r="H102" s="802"/>
      <c r="I102" s="802"/>
      <c r="J102" s="801"/>
      <c r="K102" s="100"/>
      <c r="L102" s="92"/>
      <c r="M102" s="127"/>
      <c r="N102" s="743"/>
      <c r="O102" s="579"/>
      <c r="P102" s="245"/>
      <c r="Q102" s="257"/>
      <c r="R102" s="257"/>
      <c r="S102" s="257"/>
      <c r="T102" s="129"/>
      <c r="U102" s="128"/>
      <c r="V102" s="96"/>
      <c r="W102" s="97"/>
      <c r="BI102" s="618"/>
    </row>
    <row r="103" spans="1:61" s="5" customFormat="1" ht="20.100000000000001" customHeight="1" outlineLevel="2">
      <c r="A103" s="17"/>
      <c r="B103" s="354"/>
      <c r="C103" s="355"/>
      <c r="D103" s="43"/>
      <c r="E103" s="43"/>
      <c r="F103" s="65"/>
      <c r="G103" s="359"/>
      <c r="H103" s="802"/>
      <c r="I103" s="802"/>
      <c r="J103" s="801"/>
      <c r="K103" s="100"/>
      <c r="L103" s="92"/>
      <c r="M103" s="127"/>
      <c r="N103" s="743"/>
      <c r="O103" s="579"/>
      <c r="P103" s="245"/>
      <c r="Q103" s="257"/>
      <c r="R103" s="257"/>
      <c r="S103" s="257"/>
      <c r="T103" s="129"/>
      <c r="U103" s="128"/>
      <c r="V103" s="96"/>
      <c r="W103" s="97"/>
      <c r="BI103" s="618"/>
    </row>
    <row r="104" spans="1:61" s="5" customFormat="1" ht="20.100000000000001" customHeight="1" outlineLevel="2">
      <c r="A104" s="17"/>
      <c r="B104" s="354"/>
      <c r="C104" s="355"/>
      <c r="D104" s="43"/>
      <c r="E104" s="43"/>
      <c r="F104" s="65"/>
      <c r="G104" s="359"/>
      <c r="H104" s="802"/>
      <c r="I104" s="802"/>
      <c r="J104" s="801"/>
      <c r="K104" s="100"/>
      <c r="L104" s="92"/>
      <c r="M104" s="127"/>
      <c r="N104" s="743"/>
      <c r="O104" s="579"/>
      <c r="P104" s="245"/>
      <c r="Q104" s="257"/>
      <c r="R104" s="257"/>
      <c r="S104" s="257"/>
      <c r="T104" s="129"/>
      <c r="U104" s="128"/>
      <c r="V104" s="96"/>
      <c r="W104" s="97"/>
      <c r="BI104" s="618"/>
    </row>
    <row r="105" spans="1:61" s="5" customFormat="1" ht="20.100000000000001" customHeight="1" outlineLevel="2">
      <c r="A105" s="17"/>
      <c r="B105" s="354"/>
      <c r="C105" s="355"/>
      <c r="D105" s="43"/>
      <c r="E105" s="43"/>
      <c r="F105" s="65"/>
      <c r="G105" s="359"/>
      <c r="H105" s="802"/>
      <c r="I105" s="802"/>
      <c r="J105" s="801"/>
      <c r="K105" s="100"/>
      <c r="L105" s="92"/>
      <c r="M105" s="127"/>
      <c r="N105" s="743"/>
      <c r="O105" s="579"/>
      <c r="P105" s="245"/>
      <c r="Q105" s="257"/>
      <c r="R105" s="257"/>
      <c r="S105" s="257"/>
      <c r="T105" s="129"/>
      <c r="U105" s="128"/>
      <c r="V105" s="96"/>
      <c r="W105" s="97"/>
      <c r="BI105" s="618"/>
    </row>
    <row r="106" spans="1:61" s="5" customFormat="1" ht="20.100000000000001" customHeight="1" outlineLevel="2">
      <c r="A106" s="17"/>
      <c r="B106" s="354"/>
      <c r="C106" s="355"/>
      <c r="D106" s="43"/>
      <c r="E106" s="43"/>
      <c r="F106" s="65"/>
      <c r="G106" s="359"/>
      <c r="H106" s="802"/>
      <c r="I106" s="802"/>
      <c r="J106" s="801"/>
      <c r="K106" s="100"/>
      <c r="L106" s="92"/>
      <c r="M106" s="127"/>
      <c r="N106" s="743"/>
      <c r="O106" s="579"/>
      <c r="P106" s="245"/>
      <c r="Q106" s="257"/>
      <c r="R106" s="257"/>
      <c r="S106" s="257"/>
      <c r="T106" s="129"/>
      <c r="U106" s="128"/>
      <c r="V106" s="96"/>
      <c r="W106" s="97"/>
      <c r="BI106" s="618"/>
    </row>
    <row r="107" spans="1:61" s="5" customFormat="1" ht="20.100000000000001" customHeight="1" outlineLevel="2">
      <c r="A107" s="17"/>
      <c r="B107" s="354"/>
      <c r="C107" s="355"/>
      <c r="D107" s="43"/>
      <c r="E107" s="43"/>
      <c r="F107" s="65"/>
      <c r="G107" s="359"/>
      <c r="H107" s="802"/>
      <c r="I107" s="802"/>
      <c r="J107" s="801"/>
      <c r="K107" s="100"/>
      <c r="L107" s="92"/>
      <c r="M107" s="127"/>
      <c r="N107" s="743"/>
      <c r="O107" s="579"/>
      <c r="P107" s="245"/>
      <c r="Q107" s="257"/>
      <c r="R107" s="257"/>
      <c r="S107" s="257"/>
      <c r="T107" s="129"/>
      <c r="U107" s="128"/>
      <c r="V107" s="96"/>
      <c r="W107" s="97"/>
      <c r="BI107" s="618"/>
    </row>
    <row r="108" spans="1:61" s="5" customFormat="1" ht="20.100000000000001" customHeight="1" outlineLevel="2">
      <c r="A108" s="17"/>
      <c r="B108" s="354"/>
      <c r="C108" s="355"/>
      <c r="D108" s="43"/>
      <c r="E108" s="43"/>
      <c r="F108" s="65"/>
      <c r="G108" s="359"/>
      <c r="H108" s="802"/>
      <c r="I108" s="802"/>
      <c r="J108" s="801"/>
      <c r="K108" s="100"/>
      <c r="L108" s="92"/>
      <c r="M108" s="127"/>
      <c r="N108" s="743"/>
      <c r="O108" s="579"/>
      <c r="P108" s="245"/>
      <c r="Q108" s="257"/>
      <c r="R108" s="257"/>
      <c r="S108" s="257"/>
      <c r="T108" s="129"/>
      <c r="U108" s="128"/>
      <c r="V108" s="96"/>
      <c r="W108" s="97"/>
      <c r="BI108" s="618"/>
    </row>
    <row r="109" spans="1:61" s="5" customFormat="1" ht="20.100000000000001" customHeight="1" outlineLevel="2" thickBot="1">
      <c r="A109" s="17"/>
      <c r="B109" s="354"/>
      <c r="C109" s="355"/>
      <c r="D109" s="43"/>
      <c r="E109" s="43"/>
      <c r="F109" s="65"/>
      <c r="G109" s="359"/>
      <c r="H109" s="802"/>
      <c r="I109" s="802"/>
      <c r="J109" s="801"/>
      <c r="K109" s="100"/>
      <c r="L109" s="92"/>
      <c r="M109" s="127"/>
      <c r="N109" s="743"/>
      <c r="O109" s="579"/>
      <c r="P109" s="245"/>
      <c r="Q109" s="257"/>
      <c r="R109" s="257"/>
      <c r="S109" s="258"/>
      <c r="T109" s="129"/>
      <c r="U109" s="128"/>
      <c r="V109" s="96"/>
      <c r="W109" s="97"/>
      <c r="BI109" s="618"/>
    </row>
    <row r="110" spans="1:61" s="5" customFormat="1" ht="33" customHeight="1" outlineLevel="1" collapsed="1">
      <c r="A110" s="1462"/>
      <c r="B110" s="77"/>
      <c r="C110" s="45"/>
      <c r="D110" s="45"/>
      <c r="E110" s="45"/>
      <c r="F110" s="44"/>
      <c r="G110" s="44"/>
      <c r="H110" s="44"/>
      <c r="I110" s="44"/>
      <c r="J110" s="45"/>
      <c r="K110" s="45"/>
      <c r="L110" s="44"/>
      <c r="M110" s="44"/>
      <c r="N110" s="44"/>
      <c r="O110" s="44"/>
      <c r="P110" s="564"/>
      <c r="Q110" s="44"/>
      <c r="R110" s="563"/>
      <c r="S110" s="563"/>
      <c r="T110" s="365"/>
      <c r="U110" s="132"/>
      <c r="V110" s="98"/>
      <c r="W110" s="98"/>
      <c r="BI110" s="618"/>
    </row>
    <row r="111" spans="1:61" s="5" customFormat="1" ht="20.25" customHeight="1" outlineLevel="1">
      <c r="A111" s="1463"/>
      <c r="B111" s="259"/>
      <c r="C111" s="619"/>
      <c r="D111" s="619"/>
      <c r="E111" s="619"/>
      <c r="F111" s="619"/>
      <c r="G111" s="619"/>
      <c r="H111" s="619"/>
      <c r="I111" s="619"/>
      <c r="J111" s="619"/>
      <c r="K111" s="619"/>
      <c r="L111" s="619"/>
      <c r="M111" s="619"/>
      <c r="N111" s="619"/>
      <c r="O111" s="619"/>
      <c r="P111" s="619"/>
      <c r="Q111" s="619"/>
      <c r="R111" s="619"/>
      <c r="S111" s="620"/>
      <c r="T111" s="260"/>
      <c r="BI111" s="618"/>
    </row>
    <row r="112" spans="1:61" s="5" customFormat="1" ht="20.25" customHeight="1" outlineLevel="1" thickBot="1">
      <c r="A112" s="1464"/>
      <c r="B112" s="78"/>
      <c r="C112" s="621"/>
      <c r="D112" s="621"/>
      <c r="E112" s="621"/>
      <c r="F112" s="621"/>
      <c r="G112" s="621"/>
      <c r="H112" s="621"/>
      <c r="I112" s="621"/>
      <c r="J112" s="621"/>
      <c r="K112" s="621"/>
      <c r="L112" s="621"/>
      <c r="M112" s="621"/>
      <c r="N112" s="621"/>
      <c r="O112" s="621"/>
      <c r="P112" s="621"/>
      <c r="Q112" s="621"/>
      <c r="R112" s="621"/>
      <c r="S112" s="622"/>
      <c r="T112" s="99"/>
      <c r="BI112" s="618"/>
    </row>
    <row r="113" spans="1:61" s="5" customFormat="1" ht="17.25" customHeight="1">
      <c r="A113" s="53"/>
      <c r="B113" s="54"/>
      <c r="C113" s="623"/>
      <c r="D113" s="623"/>
      <c r="E113" s="623"/>
      <c r="F113" s="623"/>
      <c r="G113" s="623"/>
      <c r="H113" s="623"/>
      <c r="I113" s="623"/>
      <c r="J113" s="623"/>
      <c r="K113" s="623"/>
      <c r="L113" s="623"/>
      <c r="M113" s="623"/>
      <c r="N113" s="623"/>
      <c r="O113" s="623"/>
      <c r="P113" s="623"/>
      <c r="Q113" s="623"/>
      <c r="R113" s="623"/>
      <c r="S113" s="623"/>
      <c r="T113" s="55"/>
      <c r="BI113" s="618"/>
    </row>
    <row r="114" spans="1:61" s="5" customFormat="1" ht="15" customHeight="1" outlineLevel="1" thickBot="1">
      <c r="A114" s="72"/>
      <c r="B114" s="73"/>
      <c r="C114" s="624"/>
      <c r="D114" s="624"/>
      <c r="E114" s="624"/>
      <c r="F114" s="624"/>
      <c r="G114" s="624"/>
      <c r="H114" s="624"/>
      <c r="I114" s="624"/>
      <c r="J114" s="624"/>
      <c r="K114" s="624"/>
      <c r="L114" s="624"/>
      <c r="M114" s="624"/>
      <c r="N114" s="624"/>
      <c r="O114" s="624"/>
      <c r="P114" s="624"/>
      <c r="Q114" s="624"/>
      <c r="R114" s="624"/>
      <c r="S114" s="624"/>
      <c r="T114" s="74"/>
      <c r="BI114" s="618"/>
    </row>
    <row r="115" spans="1:61" s="5" customFormat="1" ht="42" customHeight="1" outlineLevel="1">
      <c r="A115" s="803"/>
      <c r="B115" s="804"/>
      <c r="C115" s="805"/>
      <c r="D115" s="806"/>
      <c r="E115" s="806"/>
      <c r="F115" s="806"/>
      <c r="G115" s="806"/>
      <c r="H115" s="807"/>
      <c r="I115" s="807"/>
      <c r="J115" s="807"/>
      <c r="K115" s="807"/>
      <c r="L115" s="807"/>
      <c r="M115" s="1381"/>
      <c r="N115" s="1382"/>
      <c r="O115" s="807"/>
      <c r="P115" s="807"/>
      <c r="Q115" s="807"/>
      <c r="R115" s="807"/>
      <c r="S115" s="807"/>
      <c r="T115" s="808"/>
      <c r="X115" s="631"/>
      <c r="Y115" s="632"/>
      <c r="Z115" s="633"/>
      <c r="AA115" s="633"/>
      <c r="AB115" s="634"/>
      <c r="AC115" s="632"/>
      <c r="AD115" s="635"/>
      <c r="AE115" s="635"/>
      <c r="AF115" s="635"/>
      <c r="AG115" s="635"/>
      <c r="AH115" s="635"/>
      <c r="AI115" s="635"/>
      <c r="AJ115" s="635"/>
      <c r="AK115" s="635"/>
      <c r="AL115" s="635"/>
      <c r="AM115" s="631"/>
      <c r="AN115" s="632"/>
      <c r="AO115" s="632"/>
      <c r="AP115" s="632"/>
      <c r="AQ115" s="632"/>
      <c r="AR115" s="632"/>
      <c r="AS115" s="635"/>
      <c r="AT115" s="635"/>
      <c r="AU115" s="635"/>
      <c r="AV115" s="635"/>
      <c r="BI115" s="618"/>
    </row>
    <row r="116" spans="1:61" s="5" customFormat="1" ht="20.100000000000001" customHeight="1" outlineLevel="1">
      <c r="A116" s="636"/>
      <c r="B116" s="865"/>
      <c r="C116" s="967"/>
      <c r="D116" s="967"/>
      <c r="E116" s="967"/>
      <c r="F116" s="967"/>
      <c r="G116" s="967"/>
      <c r="H116" s="133"/>
      <c r="I116" s="133"/>
      <c r="J116" s="133"/>
      <c r="K116" s="133"/>
      <c r="L116" s="133"/>
      <c r="M116" s="1242"/>
      <c r="N116" s="1243"/>
      <c r="O116" s="134"/>
      <c r="P116" s="134"/>
      <c r="Q116" s="134"/>
      <c r="R116" s="135"/>
      <c r="S116" s="134"/>
      <c r="T116" s="136"/>
      <c r="X116" s="637"/>
      <c r="Y116" s="638"/>
      <c r="Z116" s="638"/>
      <c r="AA116" s="638"/>
      <c r="AB116" s="638"/>
      <c r="AC116" s="638"/>
      <c r="AD116" s="638"/>
      <c r="AE116" s="638"/>
      <c r="AF116" s="638"/>
      <c r="AG116" s="638"/>
      <c r="AH116" s="638"/>
      <c r="AI116" s="638"/>
      <c r="AJ116" s="638"/>
      <c r="AK116" s="635"/>
      <c r="AL116" s="635"/>
      <c r="AM116" s="637"/>
      <c r="AN116" s="638"/>
      <c r="AO116" s="638"/>
      <c r="AP116" s="638"/>
      <c r="AQ116" s="638"/>
      <c r="AR116" s="638"/>
      <c r="AS116" s="638"/>
      <c r="AT116" s="638"/>
      <c r="AU116" s="638"/>
      <c r="AV116" s="638"/>
      <c r="AW116" s="638"/>
      <c r="AX116" s="638"/>
      <c r="AY116" s="638"/>
      <c r="BI116" s="618"/>
    </row>
    <row r="117" spans="1:61" s="5" customFormat="1" ht="20.100000000000001" customHeight="1" outlineLevel="1">
      <c r="A117" s="639"/>
      <c r="B117" s="992"/>
      <c r="C117" s="953"/>
      <c r="D117" s="953"/>
      <c r="E117" s="953"/>
      <c r="F117" s="953"/>
      <c r="G117" s="953"/>
      <c r="H117" s="103"/>
      <c r="I117" s="111"/>
      <c r="J117" s="103"/>
      <c r="K117" s="103"/>
      <c r="L117" s="103"/>
      <c r="M117" s="1244"/>
      <c r="N117" s="1245"/>
      <c r="O117" s="102"/>
      <c r="P117" s="111"/>
      <c r="Q117" s="113"/>
      <c r="R117" s="137"/>
      <c r="S117" s="102"/>
      <c r="T117" s="388"/>
      <c r="U117" s="138"/>
      <c r="V117" s="108"/>
      <c r="X117" s="101"/>
      <c r="Y117" s="139"/>
      <c r="Z117" s="139"/>
      <c r="AA117" s="139"/>
      <c r="AB117" s="139"/>
      <c r="AC117" s="139"/>
      <c r="AD117" s="139"/>
      <c r="AE117" s="139"/>
      <c r="AF117" s="139"/>
      <c r="AG117" s="139"/>
      <c r="AH117" s="139"/>
      <c r="AI117" s="139"/>
      <c r="AJ117" s="139"/>
      <c r="AK117" s="642"/>
      <c r="AL117" s="642"/>
      <c r="AM117" s="101"/>
      <c r="AN117" s="139"/>
      <c r="AO117" s="139"/>
      <c r="AP117" s="139"/>
      <c r="AQ117" s="139"/>
      <c r="AR117" s="139"/>
      <c r="AS117" s="139"/>
      <c r="AT117" s="139"/>
      <c r="AU117" s="139"/>
      <c r="AV117" s="139"/>
      <c r="AW117" s="139"/>
      <c r="AX117" s="139"/>
      <c r="AY117" s="139"/>
      <c r="BI117" s="618"/>
    </row>
    <row r="118" spans="1:61" s="5" customFormat="1" ht="20.100000000000001" customHeight="1" outlineLevel="1">
      <c r="A118" s="639"/>
      <c r="B118" s="992"/>
      <c r="C118" s="953"/>
      <c r="D118" s="953"/>
      <c r="E118" s="953"/>
      <c r="F118" s="953"/>
      <c r="G118" s="953"/>
      <c r="H118" s="103"/>
      <c r="I118" s="111"/>
      <c r="J118" s="103"/>
      <c r="K118" s="103"/>
      <c r="L118" s="103"/>
      <c r="M118" s="1478"/>
      <c r="N118" s="1479"/>
      <c r="O118" s="833"/>
      <c r="P118" s="834"/>
      <c r="Q118" s="835"/>
      <c r="R118" s="836"/>
      <c r="S118" s="833"/>
      <c r="T118" s="837"/>
      <c r="U118" s="138"/>
      <c r="V118" s="108"/>
      <c r="X118" s="101"/>
      <c r="Y118" s="139"/>
      <c r="Z118" s="139"/>
      <c r="AA118" s="139"/>
      <c r="AB118" s="139"/>
      <c r="AC118" s="139"/>
      <c r="AD118" s="139"/>
      <c r="AE118" s="139"/>
      <c r="AF118" s="139"/>
      <c r="AG118" s="139"/>
      <c r="AH118" s="139"/>
      <c r="AI118" s="139"/>
      <c r="AJ118" s="139"/>
      <c r="AK118" s="643"/>
      <c r="AL118" s="643"/>
      <c r="AM118" s="101"/>
      <c r="AN118" s="139"/>
      <c r="AO118" s="139"/>
      <c r="AP118" s="139"/>
      <c r="AQ118" s="139"/>
      <c r="AR118" s="139"/>
      <c r="AS118" s="139"/>
      <c r="AT118" s="139"/>
      <c r="AU118" s="139"/>
      <c r="AV118" s="139"/>
      <c r="AW118" s="139"/>
      <c r="AX118" s="139"/>
      <c r="AY118" s="139"/>
      <c r="BI118" s="618"/>
    </row>
    <row r="119" spans="1:61" s="5" customFormat="1" ht="20.100000000000001" customHeight="1" outlineLevel="1">
      <c r="A119" s="639"/>
      <c r="B119" s="865"/>
      <c r="C119" s="967"/>
      <c r="D119" s="967"/>
      <c r="E119" s="967"/>
      <c r="F119" s="967"/>
      <c r="G119" s="967"/>
      <c r="H119" s="133"/>
      <c r="I119" s="133"/>
      <c r="J119" s="133"/>
      <c r="K119" s="133"/>
      <c r="L119" s="133"/>
      <c r="M119" s="1455"/>
      <c r="N119" s="1456"/>
      <c r="O119" s="102"/>
      <c r="P119" s="102"/>
      <c r="Q119" s="102"/>
      <c r="R119" s="137"/>
      <c r="S119" s="102"/>
      <c r="T119" s="838"/>
      <c r="U119" s="138"/>
      <c r="V119" s="108"/>
      <c r="X119" s="101"/>
      <c r="Y119" s="139"/>
      <c r="Z119" s="139"/>
      <c r="AA119" s="139"/>
      <c r="AB119" s="139"/>
      <c r="AC119" s="139"/>
      <c r="AD119" s="139"/>
      <c r="AE119" s="139"/>
      <c r="AF119" s="139"/>
      <c r="AG119" s="139"/>
      <c r="AH119" s="139"/>
      <c r="AI119" s="139"/>
      <c r="AJ119" s="139"/>
      <c r="AK119" s="643"/>
      <c r="AL119" s="643"/>
      <c r="AM119" s="101"/>
      <c r="AN119" s="139"/>
      <c r="AO119" s="139"/>
      <c r="AP119" s="139"/>
      <c r="AQ119" s="139"/>
      <c r="AR119" s="139"/>
      <c r="AS119" s="139"/>
      <c r="AT119" s="139"/>
      <c r="AU119" s="139"/>
      <c r="AV119" s="139"/>
      <c r="AW119" s="139"/>
      <c r="AX119" s="139"/>
      <c r="AY119" s="139"/>
      <c r="BI119" s="618"/>
    </row>
    <row r="120" spans="1:61" s="5" customFormat="1" ht="20.100000000000001" customHeight="1" outlineLevel="1">
      <c r="A120" s="639"/>
      <c r="B120" s="992"/>
      <c r="C120" s="953"/>
      <c r="D120" s="953"/>
      <c r="E120" s="953"/>
      <c r="F120" s="953"/>
      <c r="G120" s="953"/>
      <c r="H120" s="103"/>
      <c r="I120" s="111"/>
      <c r="J120" s="103"/>
      <c r="K120" s="103"/>
      <c r="L120" s="103"/>
      <c r="M120" s="1244"/>
      <c r="N120" s="1245"/>
      <c r="O120" s="102"/>
      <c r="P120" s="111"/>
      <c r="Q120" s="113"/>
      <c r="R120" s="137"/>
      <c r="S120" s="102"/>
      <c r="T120" s="388"/>
      <c r="U120" s="138"/>
      <c r="V120" s="108"/>
      <c r="X120" s="101"/>
      <c r="Y120" s="139"/>
      <c r="Z120" s="139"/>
      <c r="AA120" s="139"/>
      <c r="AB120" s="139"/>
      <c r="AC120" s="139"/>
      <c r="AD120" s="139"/>
      <c r="AE120" s="139"/>
      <c r="AF120" s="139"/>
      <c r="AG120" s="139"/>
      <c r="AH120" s="139"/>
      <c r="AI120" s="139"/>
      <c r="AJ120" s="139"/>
      <c r="AK120" s="643"/>
      <c r="AL120" s="643"/>
      <c r="AM120" s="101"/>
      <c r="AN120" s="139"/>
      <c r="AO120" s="139"/>
      <c r="AP120" s="139"/>
      <c r="AQ120" s="139"/>
      <c r="AR120" s="139"/>
      <c r="AS120" s="139"/>
      <c r="AT120" s="139"/>
      <c r="AU120" s="139"/>
      <c r="AV120" s="139"/>
      <c r="AW120" s="139"/>
      <c r="AX120" s="139"/>
      <c r="AY120" s="139"/>
      <c r="BI120" s="618"/>
    </row>
    <row r="121" spans="1:61" s="5" customFormat="1" ht="20.100000000000001" customHeight="1" outlineLevel="1">
      <c r="A121" s="639"/>
      <c r="B121" s="992"/>
      <c r="C121" s="953"/>
      <c r="D121" s="953"/>
      <c r="E121" s="953"/>
      <c r="F121" s="953"/>
      <c r="G121" s="953"/>
      <c r="H121" s="103"/>
      <c r="I121" s="111"/>
      <c r="J121" s="103"/>
      <c r="K121" s="103"/>
      <c r="L121" s="103"/>
      <c r="M121" s="824"/>
      <c r="N121" s="825"/>
      <c r="O121" s="102"/>
      <c r="P121" s="111"/>
      <c r="Q121" s="113"/>
      <c r="R121" s="137"/>
      <c r="S121" s="102"/>
      <c r="T121" s="388"/>
      <c r="U121" s="138"/>
      <c r="V121" s="108"/>
      <c r="X121" s="101"/>
      <c r="Y121" s="139"/>
      <c r="Z121" s="139"/>
      <c r="AA121" s="139"/>
      <c r="AB121" s="139"/>
      <c r="AC121" s="139"/>
      <c r="AD121" s="139"/>
      <c r="AE121" s="139"/>
      <c r="AF121" s="139"/>
      <c r="AG121" s="139"/>
      <c r="AH121" s="139"/>
      <c r="AI121" s="139"/>
      <c r="AJ121" s="139"/>
      <c r="AK121" s="643"/>
      <c r="AL121" s="643"/>
      <c r="AM121" s="101"/>
      <c r="AN121" s="139"/>
      <c r="AO121" s="139"/>
      <c r="AP121" s="139"/>
      <c r="AQ121" s="139"/>
      <c r="AR121" s="139"/>
      <c r="AS121" s="139"/>
      <c r="AT121" s="139"/>
      <c r="AU121" s="139"/>
      <c r="AV121" s="139"/>
      <c r="AW121" s="139"/>
      <c r="AX121" s="139"/>
      <c r="AY121" s="139"/>
      <c r="BI121" s="618"/>
    </row>
    <row r="122" spans="1:61" s="5" customFormat="1" ht="20.100000000000001" customHeight="1" outlineLevel="1">
      <c r="A122" s="639"/>
      <c r="B122" s="865"/>
      <c r="C122" s="967"/>
      <c r="D122" s="967"/>
      <c r="E122" s="967"/>
      <c r="F122" s="967"/>
      <c r="G122" s="967"/>
      <c r="H122" s="133"/>
      <c r="I122" s="133"/>
      <c r="J122" s="133"/>
      <c r="K122" s="133"/>
      <c r="L122" s="133"/>
      <c r="M122" s="261"/>
      <c r="N122" s="956"/>
      <c r="O122" s="102"/>
      <c r="P122" s="102"/>
      <c r="Q122" s="102"/>
      <c r="R122" s="137"/>
      <c r="S122" s="102"/>
      <c r="T122" s="838"/>
      <c r="U122" s="138"/>
      <c r="V122" s="108"/>
      <c r="X122" s="101"/>
      <c r="Y122" s="139"/>
      <c r="Z122" s="139"/>
      <c r="AA122" s="139"/>
      <c r="AB122" s="139"/>
      <c r="AC122" s="139"/>
      <c r="AD122" s="139"/>
      <c r="AE122" s="139"/>
      <c r="AF122" s="139"/>
      <c r="AG122" s="139"/>
      <c r="AH122" s="139"/>
      <c r="AI122" s="139"/>
      <c r="AJ122" s="139"/>
      <c r="AK122" s="643"/>
      <c r="AL122" s="643"/>
      <c r="AM122" s="101"/>
      <c r="AN122" s="139"/>
      <c r="AO122" s="139"/>
      <c r="AP122" s="139"/>
      <c r="AQ122" s="139"/>
      <c r="AR122" s="139"/>
      <c r="AS122" s="139"/>
      <c r="AT122" s="139"/>
      <c r="AU122" s="139"/>
      <c r="AV122" s="139"/>
      <c r="AW122" s="139"/>
      <c r="AX122" s="139"/>
      <c r="AY122" s="139"/>
      <c r="BI122" s="618"/>
    </row>
    <row r="123" spans="1:61" s="5" customFormat="1" ht="20.100000000000001" customHeight="1" outlineLevel="1">
      <c r="A123" s="639"/>
      <c r="B123" s="994"/>
      <c r="C123" s="953"/>
      <c r="D123" s="953"/>
      <c r="E123" s="953"/>
      <c r="F123" s="953"/>
      <c r="G123" s="953"/>
      <c r="H123" s="103"/>
      <c r="I123" s="111"/>
      <c r="J123" s="103"/>
      <c r="K123" s="103"/>
      <c r="L123" s="103"/>
      <c r="M123" s="824"/>
      <c r="N123" s="825"/>
      <c r="O123" s="102"/>
      <c r="P123" s="111"/>
      <c r="Q123" s="113"/>
      <c r="R123" s="137"/>
      <c r="S123" s="102"/>
      <c r="T123" s="388"/>
      <c r="U123" s="138"/>
      <c r="V123" s="108"/>
      <c r="X123" s="101"/>
      <c r="Y123" s="139"/>
      <c r="Z123" s="139"/>
      <c r="AA123" s="139"/>
      <c r="AB123" s="139"/>
      <c r="AC123" s="139"/>
      <c r="AD123" s="139"/>
      <c r="AE123" s="139"/>
      <c r="AF123" s="139"/>
      <c r="AG123" s="139"/>
      <c r="AH123" s="139"/>
      <c r="AI123" s="139"/>
      <c r="AJ123" s="139"/>
      <c r="AK123" s="643"/>
      <c r="AL123" s="643"/>
      <c r="AM123" s="101"/>
      <c r="AN123" s="139"/>
      <c r="AO123" s="139"/>
      <c r="AP123" s="139"/>
      <c r="AQ123" s="139"/>
      <c r="AR123" s="139"/>
      <c r="AS123" s="139"/>
      <c r="AT123" s="139"/>
      <c r="AU123" s="139"/>
      <c r="AV123" s="139"/>
      <c r="AW123" s="139"/>
      <c r="AX123" s="139"/>
      <c r="AY123" s="139"/>
      <c r="BI123" s="618"/>
    </row>
    <row r="124" spans="1:61" s="5" customFormat="1" ht="20.100000000000001" customHeight="1" outlineLevel="1">
      <c r="A124" s="639"/>
      <c r="B124" s="994"/>
      <c r="C124" s="953"/>
      <c r="D124" s="953"/>
      <c r="E124" s="953"/>
      <c r="F124" s="953"/>
      <c r="G124" s="953"/>
      <c r="H124" s="103"/>
      <c r="I124" s="111"/>
      <c r="J124" s="103"/>
      <c r="K124" s="103"/>
      <c r="L124" s="103"/>
      <c r="M124" s="824"/>
      <c r="N124" s="825"/>
      <c r="O124" s="102"/>
      <c r="P124" s="111"/>
      <c r="Q124" s="113"/>
      <c r="R124" s="137"/>
      <c r="S124" s="102"/>
      <c r="T124" s="388"/>
      <c r="U124" s="138"/>
      <c r="V124" s="108"/>
      <c r="X124" s="101"/>
      <c r="Y124" s="139"/>
      <c r="Z124" s="139"/>
      <c r="AA124" s="139"/>
      <c r="AB124" s="139"/>
      <c r="AC124" s="139"/>
      <c r="AD124" s="139"/>
      <c r="AE124" s="139"/>
      <c r="AF124" s="139"/>
      <c r="AG124" s="139"/>
      <c r="AH124" s="139"/>
      <c r="AI124" s="139"/>
      <c r="AJ124" s="139"/>
      <c r="AK124" s="643"/>
      <c r="AL124" s="643"/>
      <c r="AM124" s="101"/>
      <c r="AN124" s="139"/>
      <c r="AO124" s="139"/>
      <c r="AP124" s="139"/>
      <c r="AQ124" s="139"/>
      <c r="AR124" s="139"/>
      <c r="AS124" s="139"/>
      <c r="AT124" s="139"/>
      <c r="AU124" s="139"/>
      <c r="AV124" s="139"/>
      <c r="AW124" s="139"/>
      <c r="AX124" s="139"/>
      <c r="AY124" s="139"/>
      <c r="AZ124" s="643"/>
      <c r="BI124" s="618"/>
    </row>
    <row r="125" spans="1:61" s="5" customFormat="1" ht="20.100000000000001" customHeight="1" outlineLevel="1">
      <c r="A125" s="639"/>
      <c r="B125" s="992"/>
      <c r="C125" s="995"/>
      <c r="D125" s="995"/>
      <c r="E125" s="995"/>
      <c r="F125" s="995"/>
      <c r="G125" s="953"/>
      <c r="H125" s="954"/>
      <c r="I125" s="955"/>
      <c r="J125" s="954"/>
      <c r="K125" s="954"/>
      <c r="L125" s="954"/>
      <c r="M125" s="824"/>
      <c r="N125" s="825"/>
      <c r="O125" s="102"/>
      <c r="P125" s="111"/>
      <c r="Q125" s="113"/>
      <c r="R125" s="137"/>
      <c r="S125" s="102"/>
      <c r="T125" s="388"/>
      <c r="U125" s="138"/>
      <c r="V125" s="108"/>
      <c r="X125" s="637"/>
      <c r="Y125" s="638"/>
      <c r="Z125" s="638"/>
      <c r="AA125" s="638"/>
      <c r="AB125" s="638"/>
      <c r="AC125" s="638"/>
      <c r="AD125" s="638"/>
      <c r="AE125" s="638"/>
      <c r="AF125" s="638"/>
      <c r="AG125" s="643"/>
      <c r="AH125" s="643"/>
      <c r="AI125" s="643"/>
      <c r="AJ125" s="643"/>
      <c r="AK125" s="643"/>
      <c r="AL125" s="643"/>
      <c r="AM125" s="637"/>
      <c r="AN125" s="638"/>
      <c r="AO125" s="638"/>
      <c r="AP125" s="638"/>
      <c r="AQ125" s="638"/>
      <c r="AR125" s="638"/>
      <c r="AS125" s="638"/>
      <c r="AT125" s="638"/>
      <c r="AU125" s="638"/>
      <c r="AV125" s="643"/>
      <c r="BI125" s="618"/>
    </row>
    <row r="126" spans="1:61" s="5" customFormat="1" ht="20.100000000000001" customHeight="1" outlineLevel="1">
      <c r="A126" s="639"/>
      <c r="B126" s="992"/>
      <c r="C126" s="995"/>
      <c r="D126" s="995"/>
      <c r="E126" s="995"/>
      <c r="F126" s="995"/>
      <c r="G126" s="953"/>
      <c r="H126" s="954"/>
      <c r="I126" s="955"/>
      <c r="J126" s="954"/>
      <c r="K126" s="954"/>
      <c r="L126" s="954"/>
      <c r="M126" s="824"/>
      <c r="N126" s="825"/>
      <c r="O126" s="102"/>
      <c r="P126" s="111"/>
      <c r="Q126" s="113"/>
      <c r="R126" s="137"/>
      <c r="S126" s="102"/>
      <c r="T126" s="388"/>
      <c r="U126" s="138"/>
      <c r="V126" s="108"/>
      <c r="X126" s="637"/>
      <c r="Y126" s="638"/>
      <c r="Z126" s="638"/>
      <c r="AA126" s="638"/>
      <c r="AB126" s="638"/>
      <c r="AC126" s="638"/>
      <c r="AD126" s="638"/>
      <c r="AE126" s="638"/>
      <c r="AF126" s="638"/>
      <c r="AG126" s="643"/>
      <c r="AH126" s="643"/>
      <c r="AI126" s="643"/>
      <c r="AJ126" s="643"/>
      <c r="AK126" s="643"/>
      <c r="AL126" s="643"/>
      <c r="AM126" s="637"/>
      <c r="AN126" s="638"/>
      <c r="AO126" s="638"/>
      <c r="AP126" s="638"/>
      <c r="AQ126" s="638"/>
      <c r="AR126" s="638"/>
      <c r="AS126" s="638"/>
      <c r="AT126" s="638"/>
      <c r="AU126" s="638"/>
      <c r="AV126" s="643"/>
      <c r="BI126" s="618"/>
    </row>
    <row r="127" spans="1:61" s="5" customFormat="1" ht="20.100000000000001" customHeight="1" outlineLevel="1">
      <c r="A127" s="639"/>
      <c r="B127" s="992"/>
      <c r="C127" s="953"/>
      <c r="D127" s="953"/>
      <c r="E127" s="953"/>
      <c r="F127" s="953"/>
      <c r="G127" s="953"/>
      <c r="H127" s="103"/>
      <c r="I127" s="111"/>
      <c r="J127" s="103"/>
      <c r="K127" s="103"/>
      <c r="L127" s="103"/>
      <c r="M127" s="824"/>
      <c r="N127" s="825"/>
      <c r="O127" s="102"/>
      <c r="P127" s="111"/>
      <c r="Q127" s="113"/>
      <c r="R127" s="137"/>
      <c r="S127" s="102"/>
      <c r="T127" s="388"/>
      <c r="U127" s="138"/>
      <c r="V127" s="108"/>
      <c r="X127" s="101"/>
      <c r="Y127" s="139"/>
      <c r="Z127" s="139"/>
      <c r="AA127" s="139"/>
      <c r="AB127" s="139"/>
      <c r="AC127" s="139"/>
      <c r="AD127" s="139"/>
      <c r="AE127" s="139"/>
      <c r="AF127" s="139"/>
      <c r="AG127" s="643"/>
      <c r="AH127" s="643"/>
      <c r="AI127" s="643"/>
      <c r="AJ127" s="643"/>
      <c r="AK127" s="643"/>
      <c r="AL127" s="643"/>
      <c r="AM127" s="101"/>
      <c r="AN127" s="139"/>
      <c r="AO127" s="139"/>
      <c r="AP127" s="139"/>
      <c r="AQ127" s="139"/>
      <c r="AR127" s="139"/>
      <c r="AS127" s="139"/>
      <c r="AT127" s="139"/>
      <c r="AU127" s="139"/>
      <c r="AV127" s="643"/>
      <c r="BI127" s="618"/>
    </row>
    <row r="128" spans="1:61" s="5" customFormat="1" ht="20.100000000000001" customHeight="1" outlineLevel="1">
      <c r="A128" s="639"/>
      <c r="B128" s="992"/>
      <c r="C128" s="995"/>
      <c r="D128" s="995"/>
      <c r="E128" s="995"/>
      <c r="F128" s="995"/>
      <c r="G128" s="953"/>
      <c r="H128" s="954"/>
      <c r="I128" s="955"/>
      <c r="J128" s="954"/>
      <c r="K128" s="954"/>
      <c r="L128" s="954"/>
      <c r="M128" s="824"/>
      <c r="N128" s="825"/>
      <c r="O128" s="102"/>
      <c r="P128" s="111"/>
      <c r="Q128" s="113"/>
      <c r="R128" s="137"/>
      <c r="S128" s="102"/>
      <c r="T128" s="388"/>
      <c r="U128" s="138"/>
      <c r="V128" s="108"/>
      <c r="X128" s="101"/>
      <c r="Y128" s="139"/>
      <c r="Z128" s="139"/>
      <c r="AA128" s="139"/>
      <c r="AB128" s="139"/>
      <c r="AC128" s="139"/>
      <c r="AD128" s="139"/>
      <c r="AE128" s="139"/>
      <c r="AF128" s="139"/>
      <c r="AG128" s="643"/>
      <c r="AH128" s="643"/>
      <c r="AI128" s="643"/>
      <c r="AJ128" s="643"/>
      <c r="AK128" s="643"/>
      <c r="AL128" s="643"/>
      <c r="AM128" s="101"/>
      <c r="AN128" s="139"/>
      <c r="AO128" s="139"/>
      <c r="AP128" s="139"/>
      <c r="AQ128" s="139"/>
      <c r="AR128" s="139"/>
      <c r="AS128" s="139"/>
      <c r="AT128" s="139"/>
      <c r="AU128" s="139"/>
      <c r="AV128" s="643"/>
      <c r="BI128" s="618"/>
    </row>
    <row r="129" spans="1:61" s="5" customFormat="1" ht="20.100000000000001" customHeight="1" outlineLevel="1">
      <c r="A129" s="639"/>
      <c r="B129" s="992"/>
      <c r="C129" s="995"/>
      <c r="D129" s="995"/>
      <c r="E129" s="995"/>
      <c r="F129" s="995"/>
      <c r="G129" s="953"/>
      <c r="H129" s="954"/>
      <c r="I129" s="955"/>
      <c r="J129" s="954"/>
      <c r="K129" s="954"/>
      <c r="L129" s="954"/>
      <c r="M129" s="824"/>
      <c r="N129" s="825"/>
      <c r="O129" s="102"/>
      <c r="P129" s="111"/>
      <c r="Q129" s="113"/>
      <c r="R129" s="137"/>
      <c r="S129" s="102"/>
      <c r="T129" s="388"/>
      <c r="U129" s="138"/>
      <c r="V129" s="108"/>
      <c r="X129" s="101"/>
      <c r="Y129" s="139"/>
      <c r="Z129" s="139"/>
      <c r="AA129" s="139"/>
      <c r="AB129" s="139"/>
      <c r="AC129" s="139"/>
      <c r="AD129" s="139"/>
      <c r="AE129" s="139"/>
      <c r="AF129" s="139"/>
      <c r="AG129" s="643"/>
      <c r="AH129" s="643"/>
      <c r="AI129" s="643"/>
      <c r="AJ129" s="643"/>
      <c r="AK129" s="643"/>
      <c r="AL129" s="643"/>
      <c r="AM129" s="101"/>
      <c r="AN129" s="139"/>
      <c r="AO129" s="139"/>
      <c r="AP129" s="139"/>
      <c r="AQ129" s="139"/>
      <c r="AR129" s="139"/>
      <c r="AS129" s="139"/>
      <c r="AT129" s="139"/>
      <c r="AU129" s="139"/>
      <c r="AV129" s="643"/>
      <c r="BI129" s="618"/>
    </row>
    <row r="130" spans="1:61" s="5" customFormat="1" ht="20.100000000000001" customHeight="1" outlineLevel="1">
      <c r="A130" s="639"/>
      <c r="B130" s="992"/>
      <c r="C130" s="995"/>
      <c r="D130" s="995"/>
      <c r="E130" s="995"/>
      <c r="F130" s="995"/>
      <c r="G130" s="953"/>
      <c r="H130" s="954"/>
      <c r="I130" s="955"/>
      <c r="J130" s="954"/>
      <c r="K130" s="954"/>
      <c r="L130" s="954"/>
      <c r="M130" s="824"/>
      <c r="N130" s="825"/>
      <c r="O130" s="102"/>
      <c r="P130" s="111"/>
      <c r="Q130" s="113"/>
      <c r="R130" s="137"/>
      <c r="S130" s="102"/>
      <c r="T130" s="388"/>
      <c r="U130" s="138"/>
      <c r="V130" s="108"/>
      <c r="X130" s="101"/>
      <c r="Y130" s="139"/>
      <c r="Z130" s="139"/>
      <c r="AA130" s="139"/>
      <c r="AB130" s="139"/>
      <c r="AC130" s="139"/>
      <c r="AD130" s="139"/>
      <c r="AE130" s="139"/>
      <c r="AF130" s="139"/>
      <c r="AG130" s="643"/>
      <c r="AH130" s="643"/>
      <c r="AI130" s="643"/>
      <c r="AJ130" s="643"/>
      <c r="AK130" s="643"/>
      <c r="AL130" s="643"/>
      <c r="AM130" s="101"/>
      <c r="AN130" s="139"/>
      <c r="AO130" s="139"/>
      <c r="AP130" s="139"/>
      <c r="AQ130" s="139"/>
      <c r="AR130" s="139"/>
      <c r="AS130" s="139"/>
      <c r="AT130" s="139"/>
      <c r="AU130" s="139"/>
      <c r="AV130" s="643"/>
      <c r="BI130" s="618"/>
    </row>
    <row r="131" spans="1:61" s="5" customFormat="1" ht="20.100000000000001" customHeight="1" outlineLevel="1">
      <c r="A131" s="639"/>
      <c r="B131" s="865"/>
      <c r="C131" s="967"/>
      <c r="D131" s="967"/>
      <c r="E131" s="967"/>
      <c r="F131" s="967"/>
      <c r="G131" s="967"/>
      <c r="H131" s="133"/>
      <c r="I131" s="133"/>
      <c r="J131" s="133"/>
      <c r="K131" s="133"/>
      <c r="L131" s="133"/>
      <c r="M131" s="261"/>
      <c r="N131" s="956"/>
      <c r="O131" s="102"/>
      <c r="P131" s="111"/>
      <c r="Q131" s="102"/>
      <c r="R131" s="137"/>
      <c r="S131" s="102"/>
      <c r="T131" s="838"/>
      <c r="U131" s="138"/>
      <c r="V131" s="108"/>
      <c r="X131" s="101"/>
      <c r="Y131" s="139"/>
      <c r="Z131" s="139"/>
      <c r="AA131" s="139"/>
      <c r="AB131" s="139"/>
      <c r="AC131" s="139"/>
      <c r="AD131" s="139"/>
      <c r="AE131" s="139"/>
      <c r="AF131" s="139"/>
      <c r="AG131" s="643"/>
      <c r="AH131" s="643"/>
      <c r="AI131" s="643"/>
      <c r="AJ131" s="643"/>
      <c r="AK131" s="643"/>
      <c r="AL131" s="643"/>
      <c r="AM131" s="101"/>
      <c r="AN131" s="139"/>
      <c r="AO131" s="139"/>
      <c r="AP131" s="139"/>
      <c r="AQ131" s="139"/>
      <c r="AR131" s="139"/>
      <c r="AS131" s="139"/>
      <c r="AT131" s="139"/>
      <c r="AU131" s="139"/>
      <c r="AV131" s="643"/>
      <c r="BI131" s="618"/>
    </row>
    <row r="132" spans="1:61" s="5" customFormat="1" ht="20.100000000000001" customHeight="1" outlineLevel="1">
      <c r="A132" s="639"/>
      <c r="B132" s="992"/>
      <c r="C132" s="953"/>
      <c r="D132" s="953"/>
      <c r="E132" s="953"/>
      <c r="F132" s="596"/>
      <c r="G132" s="953"/>
      <c r="H132" s="103"/>
      <c r="I132" s="111"/>
      <c r="J132" s="103"/>
      <c r="K132" s="103"/>
      <c r="L132" s="103"/>
      <c r="M132" s="824"/>
      <c r="N132" s="825"/>
      <c r="O132" s="102"/>
      <c r="P132" s="111"/>
      <c r="Q132" s="113"/>
      <c r="R132" s="137"/>
      <c r="S132" s="102"/>
      <c r="T132" s="388"/>
      <c r="U132" s="138"/>
      <c r="V132" s="108"/>
      <c r="X132" s="101"/>
      <c r="Y132" s="139"/>
      <c r="Z132" s="139"/>
      <c r="AA132" s="139"/>
      <c r="AB132" s="139"/>
      <c r="AC132" s="139"/>
      <c r="AD132" s="139"/>
      <c r="AE132" s="139"/>
      <c r="AF132" s="139"/>
      <c r="AG132" s="643"/>
      <c r="AH132" s="643"/>
      <c r="AI132" s="643"/>
      <c r="AJ132" s="643"/>
      <c r="AK132" s="643"/>
      <c r="AL132" s="643"/>
      <c r="AM132" s="101"/>
      <c r="AN132" s="139"/>
      <c r="AO132" s="139"/>
      <c r="AP132" s="139"/>
      <c r="AQ132" s="139"/>
      <c r="AR132" s="139"/>
      <c r="AS132" s="139"/>
      <c r="AT132" s="139"/>
      <c r="AU132" s="139"/>
      <c r="AV132" s="643"/>
      <c r="BI132" s="618"/>
    </row>
    <row r="133" spans="1:61" s="5" customFormat="1" ht="20.100000000000001" customHeight="1" outlineLevel="1">
      <c r="A133" s="639"/>
      <c r="B133" s="996"/>
      <c r="C133" s="953"/>
      <c r="D133" s="953"/>
      <c r="E133" s="953"/>
      <c r="F133" s="596"/>
      <c r="G133" s="953"/>
      <c r="H133" s="103"/>
      <c r="I133" s="111"/>
      <c r="J133" s="103"/>
      <c r="K133" s="103"/>
      <c r="L133" s="103"/>
      <c r="M133" s="824"/>
      <c r="N133" s="825"/>
      <c r="O133" s="102"/>
      <c r="P133" s="111"/>
      <c r="Q133" s="113"/>
      <c r="R133" s="137"/>
      <c r="S133" s="102"/>
      <c r="T133" s="388"/>
      <c r="U133" s="138"/>
      <c r="V133" s="108"/>
      <c r="X133" s="101"/>
      <c r="Y133" s="139"/>
      <c r="Z133" s="139"/>
      <c r="AA133" s="139"/>
      <c r="AB133" s="139"/>
      <c r="AC133" s="139"/>
      <c r="AD133" s="139"/>
      <c r="AE133" s="139"/>
      <c r="AF133" s="139"/>
      <c r="AG133" s="643"/>
      <c r="AH133" s="643"/>
      <c r="AI133" s="643"/>
      <c r="AJ133" s="643"/>
      <c r="AK133" s="643"/>
      <c r="AL133" s="643"/>
      <c r="AM133" s="101"/>
      <c r="AN133" s="139"/>
      <c r="AO133" s="139"/>
      <c r="AP133" s="139"/>
      <c r="AQ133" s="139"/>
      <c r="AR133" s="139"/>
      <c r="AS133" s="139"/>
      <c r="AT133" s="139"/>
      <c r="AU133" s="139"/>
      <c r="AV133" s="643"/>
      <c r="BI133" s="618"/>
    </row>
    <row r="134" spans="1:61" s="5" customFormat="1" ht="20.100000000000001" customHeight="1" outlineLevel="1">
      <c r="A134" s="639"/>
      <c r="B134" s="996"/>
      <c r="C134" s="596"/>
      <c r="D134" s="596"/>
      <c r="E134" s="596"/>
      <c r="F134" s="596"/>
      <c r="G134" s="953"/>
      <c r="H134" s="103"/>
      <c r="I134" s="111"/>
      <c r="J134" s="103"/>
      <c r="K134" s="103"/>
      <c r="L134" s="103"/>
      <c r="M134" s="824"/>
      <c r="N134" s="825"/>
      <c r="O134" s="102"/>
      <c r="P134" s="111"/>
      <c r="Q134" s="113"/>
      <c r="R134" s="137"/>
      <c r="S134" s="102"/>
      <c r="T134" s="388"/>
      <c r="U134" s="138"/>
      <c r="V134" s="108"/>
      <c r="X134" s="101"/>
      <c r="Y134" s="139"/>
      <c r="Z134" s="139"/>
      <c r="AA134" s="139"/>
      <c r="AB134" s="139"/>
      <c r="AC134" s="139"/>
      <c r="AD134" s="139"/>
      <c r="AE134" s="139"/>
      <c r="AF134" s="139"/>
      <c r="AG134" s="643"/>
      <c r="AH134" s="643"/>
      <c r="AI134" s="643"/>
      <c r="AJ134" s="643"/>
      <c r="AK134" s="643"/>
      <c r="AL134" s="643"/>
      <c r="AM134" s="101"/>
      <c r="AN134" s="139"/>
      <c r="AO134" s="139"/>
      <c r="AP134" s="139"/>
      <c r="AQ134" s="139"/>
      <c r="AR134" s="139"/>
      <c r="AS134" s="139"/>
      <c r="AT134" s="139"/>
      <c r="AU134" s="139"/>
      <c r="AV134" s="643"/>
      <c r="BI134" s="618"/>
    </row>
    <row r="135" spans="1:61" s="5" customFormat="1" ht="20.100000000000001" customHeight="1" outlineLevel="1">
      <c r="A135" s="639"/>
      <c r="B135" s="996"/>
      <c r="C135" s="596"/>
      <c r="D135" s="596"/>
      <c r="E135" s="596"/>
      <c r="F135" s="596"/>
      <c r="G135" s="953"/>
      <c r="H135" s="103"/>
      <c r="I135" s="111"/>
      <c r="J135" s="103"/>
      <c r="K135" s="103"/>
      <c r="L135" s="103"/>
      <c r="M135" s="824"/>
      <c r="N135" s="825"/>
      <c r="O135" s="102"/>
      <c r="P135" s="111"/>
      <c r="Q135" s="113"/>
      <c r="R135" s="137"/>
      <c r="S135" s="102"/>
      <c r="T135" s="388"/>
      <c r="U135" s="138"/>
      <c r="V135" s="108"/>
      <c r="X135" s="637"/>
      <c r="Y135" s="645"/>
      <c r="Z135" s="645"/>
      <c r="AA135" s="645"/>
      <c r="AB135" s="645"/>
      <c r="AC135" s="645"/>
      <c r="AD135" s="645"/>
      <c r="AE135" s="646"/>
      <c r="AF135" s="646"/>
      <c r="AG135" s="643"/>
      <c r="AH135" s="643"/>
      <c r="AI135" s="643"/>
      <c r="AJ135" s="643"/>
      <c r="AK135" s="643"/>
      <c r="AL135" s="643"/>
      <c r="AM135" s="637"/>
      <c r="AN135" s="645"/>
      <c r="AO135" s="645"/>
      <c r="AP135" s="645"/>
      <c r="AQ135" s="645"/>
      <c r="AR135" s="645"/>
      <c r="AS135" s="645"/>
      <c r="AT135" s="646"/>
      <c r="AU135" s="646"/>
      <c r="AV135" s="643"/>
      <c r="BI135" s="618"/>
    </row>
    <row r="136" spans="1:61" s="5" customFormat="1" ht="20.100000000000001" customHeight="1" outlineLevel="1">
      <c r="A136" s="639"/>
      <c r="B136" s="997"/>
      <c r="C136" s="928"/>
      <c r="D136" s="928"/>
      <c r="E136" s="928"/>
      <c r="F136" s="928"/>
      <c r="G136" s="953"/>
      <c r="H136" s="103"/>
      <c r="I136" s="111"/>
      <c r="J136" s="103"/>
      <c r="K136" s="103"/>
      <c r="L136" s="103"/>
      <c r="M136" s="824"/>
      <c r="N136" s="825"/>
      <c r="O136" s="102"/>
      <c r="P136" s="111"/>
      <c r="Q136" s="113"/>
      <c r="R136" s="137"/>
      <c r="S136" s="102"/>
      <c r="T136" s="388"/>
      <c r="U136" s="138"/>
      <c r="V136" s="108"/>
      <c r="X136" s="637"/>
      <c r="Y136" s="653"/>
      <c r="Z136" s="653"/>
      <c r="AA136" s="653"/>
      <c r="AB136" s="653"/>
      <c r="AC136" s="653"/>
      <c r="AD136" s="653"/>
      <c r="AE136" s="653"/>
      <c r="AF136" s="653"/>
      <c r="AG136" s="643"/>
      <c r="AH136" s="643"/>
      <c r="AI136" s="643"/>
      <c r="AJ136" s="643"/>
      <c r="AK136" s="643"/>
      <c r="AL136" s="643"/>
      <c r="AM136" s="637"/>
      <c r="AN136" s="653"/>
      <c r="AO136" s="653"/>
      <c r="AP136" s="653"/>
      <c r="AQ136" s="653"/>
      <c r="AR136" s="653"/>
      <c r="AS136" s="653"/>
      <c r="AT136" s="653"/>
      <c r="AU136" s="653"/>
      <c r="AV136" s="643"/>
      <c r="BI136" s="618"/>
    </row>
    <row r="137" spans="1:61" s="5" customFormat="1" ht="15" hidden="1" customHeight="1" outlineLevel="1">
      <c r="A137" s="639"/>
      <c r="B137" s="104"/>
      <c r="C137" s="105"/>
      <c r="D137" s="105"/>
      <c r="E137" s="106"/>
      <c r="F137" s="105"/>
      <c r="G137" s="588"/>
      <c r="H137" s="103"/>
      <c r="I137" s="111"/>
      <c r="J137" s="103"/>
      <c r="K137" s="103"/>
      <c r="L137" s="103"/>
      <c r="M137" s="824"/>
      <c r="N137" s="825"/>
      <c r="O137" s="102"/>
      <c r="P137" s="111"/>
      <c r="Q137" s="113"/>
      <c r="R137" s="137"/>
      <c r="S137" s="102"/>
      <c r="T137" s="388"/>
      <c r="U137" s="138"/>
      <c r="V137" s="108"/>
      <c r="X137" s="101"/>
      <c r="Y137" s="139"/>
      <c r="Z137" s="139"/>
      <c r="AA137" s="139"/>
      <c r="AB137" s="139"/>
      <c r="AC137" s="139"/>
      <c r="AD137" s="139"/>
      <c r="AE137" s="139"/>
      <c r="AF137" s="139"/>
      <c r="AG137" s="643"/>
      <c r="AH137" s="643"/>
      <c r="AI137" s="643"/>
      <c r="AJ137" s="643"/>
      <c r="AK137" s="643"/>
      <c r="AL137" s="643"/>
      <c r="AM137" s="101"/>
      <c r="AN137" s="139"/>
      <c r="AO137" s="139"/>
      <c r="AP137" s="139"/>
      <c r="AQ137" s="139"/>
      <c r="AR137" s="139"/>
      <c r="AS137" s="139"/>
      <c r="AT137" s="139"/>
      <c r="AU137" s="139"/>
      <c r="AV137" s="643"/>
      <c r="BI137" s="618"/>
    </row>
    <row r="138" spans="1:61" s="5" customFormat="1" ht="15" hidden="1" customHeight="1" outlineLevel="1">
      <c r="A138" s="639"/>
      <c r="B138" s="104"/>
      <c r="C138" s="105"/>
      <c r="D138" s="105"/>
      <c r="E138" s="106"/>
      <c r="F138" s="105"/>
      <c r="G138" s="588"/>
      <c r="H138" s="103"/>
      <c r="I138" s="111"/>
      <c r="J138" s="103"/>
      <c r="K138" s="103"/>
      <c r="L138" s="103"/>
      <c r="M138" s="824"/>
      <c r="N138" s="825"/>
      <c r="O138" s="102"/>
      <c r="P138" s="111"/>
      <c r="Q138" s="113"/>
      <c r="R138" s="137"/>
      <c r="S138" s="102"/>
      <c r="T138" s="388"/>
      <c r="U138" s="138"/>
      <c r="V138" s="108"/>
      <c r="X138" s="101"/>
      <c r="Y138" s="139"/>
      <c r="Z138" s="139"/>
      <c r="AA138" s="139"/>
      <c r="AB138" s="139"/>
      <c r="AC138" s="139"/>
      <c r="AD138" s="139"/>
      <c r="AE138" s="139"/>
      <c r="AF138" s="139"/>
      <c r="AG138" s="643"/>
      <c r="AH138" s="643"/>
      <c r="AI138" s="643"/>
      <c r="AJ138" s="643"/>
      <c r="AK138" s="643"/>
      <c r="AL138" s="643"/>
      <c r="AM138" s="101"/>
      <c r="AN138" s="139"/>
      <c r="AO138" s="139"/>
      <c r="AP138" s="139"/>
      <c r="AQ138" s="139"/>
      <c r="AR138" s="139"/>
      <c r="AS138" s="139"/>
      <c r="AT138" s="139"/>
      <c r="AU138" s="139"/>
      <c r="AV138" s="643"/>
      <c r="BI138" s="618"/>
    </row>
    <row r="139" spans="1:61" s="5" customFormat="1" ht="15" hidden="1" customHeight="1" outlineLevel="1">
      <c r="A139" s="639"/>
      <c r="B139" s="958"/>
      <c r="C139" s="593"/>
      <c r="D139" s="593"/>
      <c r="E139" s="962"/>
      <c r="F139" s="593"/>
      <c r="G139" s="588"/>
      <c r="H139" s="963"/>
      <c r="I139" s="111"/>
      <c r="J139" s="103"/>
      <c r="K139" s="103"/>
      <c r="L139" s="103"/>
      <c r="M139" s="824"/>
      <c r="N139" s="825"/>
      <c r="O139" s="102"/>
      <c r="P139" s="111"/>
      <c r="Q139" s="113"/>
      <c r="R139" s="137"/>
      <c r="S139" s="102"/>
      <c r="T139" s="388"/>
      <c r="U139" s="138"/>
      <c r="V139" s="108"/>
      <c r="X139" s="101"/>
      <c r="Y139" s="139"/>
      <c r="Z139" s="139"/>
      <c r="AA139" s="139"/>
      <c r="AB139" s="139"/>
      <c r="AC139" s="139"/>
      <c r="AD139" s="139"/>
      <c r="AE139" s="139"/>
      <c r="AF139" s="139"/>
      <c r="AG139" s="643"/>
      <c r="AH139" s="643"/>
      <c r="AI139" s="643"/>
      <c r="AJ139" s="643"/>
      <c r="AK139" s="643"/>
      <c r="AL139" s="643"/>
      <c r="AM139" s="101"/>
      <c r="AN139" s="139"/>
      <c r="AO139" s="139"/>
      <c r="AP139" s="139"/>
      <c r="AQ139" s="139"/>
      <c r="AR139" s="139"/>
      <c r="AS139" s="139"/>
      <c r="AT139" s="139"/>
      <c r="AU139" s="139"/>
      <c r="AV139" s="643"/>
      <c r="BI139" s="618"/>
    </row>
    <row r="140" spans="1:61" s="5" customFormat="1" ht="15" hidden="1" customHeight="1" outlineLevel="1">
      <c r="A140" s="639"/>
      <c r="B140" s="228"/>
      <c r="C140" s="102"/>
      <c r="D140" s="102"/>
      <c r="E140" s="102"/>
      <c r="F140" s="102"/>
      <c r="G140" s="102"/>
      <c r="H140" s="103"/>
      <c r="I140" s="111"/>
      <c r="J140" s="103"/>
      <c r="K140" s="103"/>
      <c r="L140" s="103"/>
      <c r="M140" s="1260"/>
      <c r="N140" s="1261"/>
      <c r="O140" s="111"/>
      <c r="P140" s="261"/>
      <c r="Q140" s="113"/>
      <c r="R140" s="137"/>
      <c r="S140" s="102"/>
      <c r="T140" s="388"/>
      <c r="U140" s="138"/>
      <c r="V140" s="108"/>
      <c r="X140" s="101"/>
      <c r="Y140" s="139"/>
      <c r="Z140" s="139"/>
      <c r="AA140" s="139"/>
      <c r="AB140" s="139"/>
      <c r="AC140" s="139"/>
      <c r="AD140" s="139"/>
      <c r="AE140" s="139"/>
      <c r="AF140" s="139"/>
      <c r="AG140" s="643"/>
      <c r="AH140" s="643"/>
      <c r="AI140" s="643"/>
      <c r="AJ140" s="643"/>
      <c r="AK140" s="643"/>
      <c r="AL140" s="643"/>
      <c r="AM140" s="101"/>
      <c r="AN140" s="139"/>
      <c r="AO140" s="139"/>
      <c r="AP140" s="139"/>
      <c r="AQ140" s="139"/>
      <c r="AR140" s="139"/>
      <c r="AS140" s="139"/>
      <c r="AT140" s="139"/>
      <c r="AU140" s="139"/>
      <c r="AV140" s="643"/>
      <c r="BI140" s="618"/>
    </row>
    <row r="141" spans="1:61" s="5" customFormat="1" ht="15" hidden="1" customHeight="1" outlineLevel="1">
      <c r="A141" s="639"/>
      <c r="B141" s="104"/>
      <c r="C141" s="105"/>
      <c r="D141" s="105"/>
      <c r="E141" s="106"/>
      <c r="F141" s="105"/>
      <c r="G141" s="107"/>
      <c r="H141" s="589"/>
      <c r="I141" s="111"/>
      <c r="J141" s="103"/>
      <c r="K141" s="103"/>
      <c r="L141" s="103"/>
      <c r="M141" s="1260"/>
      <c r="N141" s="1261"/>
      <c r="O141" s="111"/>
      <c r="P141" s="261"/>
      <c r="Q141" s="113"/>
      <c r="R141" s="137"/>
      <c r="S141" s="102"/>
      <c r="T141" s="388"/>
      <c r="U141" s="138"/>
      <c r="V141" s="108"/>
      <c r="X141" s="101"/>
      <c r="Y141" s="139"/>
      <c r="Z141" s="139"/>
      <c r="AA141" s="139"/>
      <c r="AB141" s="139"/>
      <c r="AC141" s="139"/>
      <c r="AD141" s="139"/>
      <c r="AE141" s="139"/>
      <c r="AF141" s="139"/>
      <c r="AG141" s="643"/>
      <c r="AH141" s="643"/>
      <c r="AI141" s="643"/>
      <c r="AJ141" s="643"/>
      <c r="AK141" s="643"/>
      <c r="AL141" s="643"/>
      <c r="AM141" s="101"/>
      <c r="AN141" s="139"/>
      <c r="AO141" s="139"/>
      <c r="AP141" s="139"/>
      <c r="AQ141" s="139"/>
      <c r="AR141" s="139"/>
      <c r="AS141" s="139"/>
      <c r="AT141" s="139"/>
      <c r="AU141" s="139"/>
      <c r="AV141" s="643"/>
      <c r="BI141" s="618"/>
    </row>
    <row r="142" spans="1:61" s="5" customFormat="1" ht="15" hidden="1" customHeight="1" outlineLevel="1">
      <c r="A142" s="639"/>
      <c r="B142" s="104"/>
      <c r="C142" s="105"/>
      <c r="D142" s="105"/>
      <c r="E142" s="106"/>
      <c r="F142" s="105"/>
      <c r="G142" s="107"/>
      <c r="H142" s="589"/>
      <c r="I142" s="111"/>
      <c r="J142" s="103"/>
      <c r="K142" s="103"/>
      <c r="L142" s="103"/>
      <c r="M142" s="1260"/>
      <c r="N142" s="1261"/>
      <c r="O142" s="111"/>
      <c r="P142" s="261"/>
      <c r="Q142" s="113"/>
      <c r="R142" s="137"/>
      <c r="S142" s="102"/>
      <c r="T142" s="388"/>
      <c r="U142" s="138"/>
      <c r="V142" s="108"/>
      <c r="X142" s="101"/>
      <c r="Y142" s="139"/>
      <c r="Z142" s="139"/>
      <c r="AA142" s="139"/>
      <c r="AB142" s="139"/>
      <c r="AC142" s="139"/>
      <c r="AD142" s="139"/>
      <c r="AE142" s="139"/>
      <c r="AF142" s="139"/>
      <c r="AG142" s="643"/>
      <c r="AH142" s="643"/>
      <c r="AI142" s="643"/>
      <c r="AJ142" s="643"/>
      <c r="AK142" s="643"/>
      <c r="AL142" s="643"/>
      <c r="AM142" s="101"/>
      <c r="AN142" s="139"/>
      <c r="AO142" s="139"/>
      <c r="AP142" s="139"/>
      <c r="AQ142" s="139"/>
      <c r="AR142" s="139"/>
      <c r="AS142" s="139"/>
      <c r="AT142" s="139"/>
      <c r="AU142" s="139"/>
      <c r="AV142" s="643"/>
      <c r="BI142" s="618"/>
    </row>
    <row r="143" spans="1:61" s="5" customFormat="1" ht="15" hidden="1" customHeight="1" outlineLevel="1">
      <c r="A143" s="639"/>
      <c r="B143" s="104"/>
      <c r="C143" s="105"/>
      <c r="D143" s="105"/>
      <c r="E143" s="106"/>
      <c r="F143" s="105"/>
      <c r="G143" s="107"/>
      <c r="H143" s="589"/>
      <c r="I143" s="111"/>
      <c r="J143" s="103"/>
      <c r="K143" s="103"/>
      <c r="L143" s="103"/>
      <c r="M143" s="1260"/>
      <c r="N143" s="1261"/>
      <c r="O143" s="111"/>
      <c r="P143" s="261"/>
      <c r="Q143" s="113"/>
      <c r="R143" s="137"/>
      <c r="S143" s="102"/>
      <c r="T143" s="388"/>
      <c r="U143" s="138"/>
      <c r="V143" s="108"/>
      <c r="X143" s="101"/>
      <c r="Y143" s="139"/>
      <c r="Z143" s="139"/>
      <c r="AA143" s="139"/>
      <c r="AB143" s="139"/>
      <c r="AC143" s="139"/>
      <c r="AD143" s="139"/>
      <c r="AE143" s="139"/>
      <c r="AF143" s="139"/>
      <c r="AG143" s="643"/>
      <c r="AH143" s="658"/>
      <c r="AI143" s="658"/>
      <c r="AJ143" s="658"/>
      <c r="AK143" s="658"/>
      <c r="AL143" s="658"/>
      <c r="AM143" s="101"/>
      <c r="AN143" s="139"/>
      <c r="AO143" s="139"/>
      <c r="AP143" s="139"/>
      <c r="AQ143" s="139"/>
      <c r="AR143" s="139"/>
      <c r="AS143" s="139"/>
      <c r="AT143" s="139"/>
      <c r="AU143" s="139"/>
      <c r="AV143" s="643"/>
      <c r="BI143" s="618"/>
    </row>
    <row r="144" spans="1:61" s="5" customFormat="1" ht="15" hidden="1" customHeight="1" outlineLevel="1">
      <c r="A144" s="639"/>
      <c r="B144" s="104"/>
      <c r="C144" s="105"/>
      <c r="D144" s="105"/>
      <c r="E144" s="106"/>
      <c r="F144" s="105"/>
      <c r="G144" s="107"/>
      <c r="H144" s="589"/>
      <c r="I144" s="111"/>
      <c r="J144" s="103"/>
      <c r="K144" s="103"/>
      <c r="L144" s="103"/>
      <c r="M144" s="1260"/>
      <c r="N144" s="1261"/>
      <c r="O144" s="111"/>
      <c r="P144" s="261"/>
      <c r="Q144" s="113"/>
      <c r="R144" s="137"/>
      <c r="S144" s="102"/>
      <c r="T144" s="388"/>
      <c r="U144" s="138"/>
      <c r="V144" s="108"/>
      <c r="X144" s="101"/>
      <c r="Y144" s="139"/>
      <c r="Z144" s="139"/>
      <c r="AA144" s="139"/>
      <c r="AB144" s="139"/>
      <c r="AC144" s="139"/>
      <c r="AD144" s="139"/>
      <c r="AE144" s="139"/>
      <c r="AF144" s="139"/>
      <c r="AG144" s="643"/>
      <c r="AH144" s="624"/>
      <c r="AI144" s="624"/>
      <c r="AJ144" s="624"/>
      <c r="AK144" s="624"/>
      <c r="AL144" s="624"/>
      <c r="AM144" s="101"/>
      <c r="AN144" s="139"/>
      <c r="AO144" s="139"/>
      <c r="AP144" s="139"/>
      <c r="AQ144" s="139"/>
      <c r="AR144" s="139"/>
      <c r="AS144" s="139"/>
      <c r="AT144" s="139"/>
      <c r="AU144" s="139"/>
      <c r="AV144" s="643"/>
      <c r="BI144" s="618"/>
    </row>
    <row r="145" spans="1:61" s="5" customFormat="1" ht="15" hidden="1" customHeight="1" outlineLevel="1">
      <c r="A145" s="639"/>
      <c r="B145" s="647"/>
      <c r="C145" s="644"/>
      <c r="D145" s="644"/>
      <c r="E145" s="648"/>
      <c r="F145" s="644"/>
      <c r="G145" s="649"/>
      <c r="H145" s="650"/>
      <c r="I145" s="650"/>
      <c r="J145" s="103"/>
      <c r="K145" s="103"/>
      <c r="L145" s="103"/>
      <c r="M145" s="1260"/>
      <c r="N145" s="1261"/>
      <c r="O145" s="111"/>
      <c r="P145" s="261"/>
      <c r="Q145" s="113"/>
      <c r="R145" s="137"/>
      <c r="S145" s="102"/>
      <c r="T145" s="388"/>
      <c r="U145" s="138"/>
      <c r="V145" s="108"/>
      <c r="X145" s="645"/>
      <c r="Y145" s="653"/>
      <c r="Z145" s="653"/>
      <c r="AA145" s="653"/>
      <c r="AB145" s="653"/>
      <c r="AC145" s="653"/>
      <c r="AD145" s="653"/>
      <c r="AE145" s="653"/>
      <c r="AF145" s="653"/>
      <c r="AG145" s="653"/>
      <c r="AH145" s="653"/>
      <c r="AI145" s="624"/>
      <c r="AJ145" s="624"/>
      <c r="AK145" s="624"/>
      <c r="AL145" s="624"/>
      <c r="AM145" s="643"/>
      <c r="AN145" s="643"/>
      <c r="AO145" s="643"/>
      <c r="AP145" s="643"/>
      <c r="AQ145" s="643"/>
      <c r="AR145" s="643"/>
      <c r="AS145" s="643"/>
      <c r="AT145" s="643"/>
      <c r="AU145" s="643"/>
      <c r="AV145" s="643"/>
      <c r="BI145" s="618"/>
    </row>
    <row r="146" spans="1:61" s="5" customFormat="1" ht="15" hidden="1" customHeight="1" outlineLevel="1">
      <c r="A146" s="639"/>
      <c r="B146" s="654"/>
      <c r="C146" s="640"/>
      <c r="D146" s="640"/>
      <c r="E146" s="640"/>
      <c r="F146" s="640"/>
      <c r="G146" s="640"/>
      <c r="H146" s="655"/>
      <c r="I146" s="655"/>
      <c r="J146" s="103"/>
      <c r="K146" s="655"/>
      <c r="L146" s="103"/>
      <c r="M146" s="1260"/>
      <c r="N146" s="1261"/>
      <c r="O146" s="111"/>
      <c r="P146" s="261"/>
      <c r="Q146" s="113"/>
      <c r="R146" s="137"/>
      <c r="S146" s="102"/>
      <c r="T146" s="388"/>
      <c r="U146" s="138"/>
      <c r="V146" s="108"/>
      <c r="X146" s="101"/>
      <c r="Y146" s="139"/>
      <c r="Z146" s="139"/>
      <c r="AA146" s="139"/>
      <c r="AB146" s="139"/>
      <c r="AC146" s="139"/>
      <c r="AD146" s="139"/>
      <c r="AE146" s="139"/>
      <c r="AF146" s="139"/>
      <c r="AG146" s="139"/>
      <c r="AH146" s="139"/>
      <c r="AI146" s="659"/>
      <c r="AJ146" s="659"/>
      <c r="AK146" s="659"/>
      <c r="AL146" s="659"/>
      <c r="AM146" s="659"/>
      <c r="AN146" s="643"/>
      <c r="AO146" s="643"/>
      <c r="AP146" s="643"/>
      <c r="AQ146" s="643"/>
      <c r="AR146" s="643"/>
      <c r="AS146" s="643"/>
      <c r="AT146" s="643"/>
      <c r="AU146" s="643"/>
      <c r="AV146" s="643"/>
      <c r="BI146" s="618"/>
    </row>
    <row r="147" spans="1:61" s="5" customFormat="1" ht="15" hidden="1" customHeight="1" outlineLevel="1">
      <c r="A147" s="639"/>
      <c r="B147" s="654"/>
      <c r="C147" s="640"/>
      <c r="D147" s="640"/>
      <c r="E147" s="640"/>
      <c r="F147" s="640"/>
      <c r="G147" s="640"/>
      <c r="H147" s="655"/>
      <c r="I147" s="655"/>
      <c r="J147" s="103"/>
      <c r="K147" s="655"/>
      <c r="L147" s="103"/>
      <c r="M147" s="1260"/>
      <c r="N147" s="1261"/>
      <c r="O147" s="111"/>
      <c r="P147" s="261"/>
      <c r="Q147" s="113"/>
      <c r="R147" s="137"/>
      <c r="S147" s="102"/>
      <c r="T147" s="388"/>
      <c r="U147" s="138"/>
      <c r="V147" s="108"/>
      <c r="X147" s="101"/>
      <c r="Y147" s="139"/>
      <c r="Z147" s="139"/>
      <c r="AA147" s="139"/>
      <c r="AB147" s="139"/>
      <c r="AC147" s="139"/>
      <c r="AD147" s="139"/>
      <c r="AE147" s="139"/>
      <c r="AF147" s="139"/>
      <c r="AG147" s="139"/>
      <c r="AH147" s="139"/>
      <c r="AI147" s="624"/>
      <c r="AJ147" s="624"/>
      <c r="AK147" s="624"/>
      <c r="AL147" s="624"/>
      <c r="AM147" s="624"/>
      <c r="AN147" s="624"/>
      <c r="AO147" s="624"/>
      <c r="AP147" s="624"/>
      <c r="AQ147" s="624"/>
      <c r="AR147" s="624"/>
      <c r="AS147" s="74"/>
      <c r="AV147" s="85"/>
      <c r="BI147" s="618"/>
    </row>
    <row r="148" spans="1:61" s="5" customFormat="1" ht="15" hidden="1" customHeight="1" outlineLevel="1">
      <c r="A148" s="639"/>
      <c r="B148" s="654"/>
      <c r="C148" s="105"/>
      <c r="D148" s="105"/>
      <c r="E148" s="106"/>
      <c r="F148" s="105"/>
      <c r="G148" s="107"/>
      <c r="H148" s="589"/>
      <c r="I148" s="111"/>
      <c r="J148" s="103"/>
      <c r="K148" s="103"/>
      <c r="L148" s="103"/>
      <c r="M148" s="1260"/>
      <c r="N148" s="1261"/>
      <c r="O148" s="111"/>
      <c r="P148" s="261"/>
      <c r="Q148" s="113"/>
      <c r="R148" s="137"/>
      <c r="S148" s="102"/>
      <c r="T148" s="388"/>
      <c r="U148" s="138"/>
      <c r="V148" s="108"/>
      <c r="X148" s="101"/>
      <c r="Y148" s="139"/>
      <c r="Z148" s="139"/>
      <c r="AA148" s="139"/>
      <c r="AB148" s="139"/>
      <c r="AC148" s="139"/>
      <c r="AD148" s="139"/>
      <c r="AE148" s="139"/>
      <c r="AF148" s="139"/>
      <c r="AG148" s="139"/>
      <c r="AH148" s="139"/>
      <c r="BI148" s="618"/>
    </row>
    <row r="149" spans="1:61" s="5" customFormat="1" ht="15" hidden="1" customHeight="1" outlineLevel="1">
      <c r="A149" s="639"/>
      <c r="B149" s="654"/>
      <c r="C149" s="105"/>
      <c r="D149" s="105"/>
      <c r="E149" s="106"/>
      <c r="F149" s="105"/>
      <c r="G149" s="107"/>
      <c r="H149" s="589"/>
      <c r="I149" s="111"/>
      <c r="J149" s="103"/>
      <c r="K149" s="103"/>
      <c r="L149" s="103"/>
      <c r="M149" s="1260"/>
      <c r="N149" s="1261"/>
      <c r="O149" s="111"/>
      <c r="P149" s="261"/>
      <c r="Q149" s="113"/>
      <c r="R149" s="137"/>
      <c r="S149" s="102"/>
      <c r="T149" s="388"/>
      <c r="U149" s="138"/>
      <c r="V149" s="108"/>
      <c r="X149" s="101"/>
      <c r="Y149" s="139"/>
      <c r="Z149" s="139"/>
      <c r="AA149" s="139"/>
      <c r="AB149" s="139"/>
      <c r="AC149" s="139"/>
      <c r="AD149" s="139"/>
      <c r="AE149" s="139"/>
      <c r="AF149" s="139"/>
      <c r="AG149" s="139"/>
      <c r="AH149" s="139"/>
      <c r="BI149" s="618"/>
    </row>
    <row r="150" spans="1:61" s="5" customFormat="1" ht="15" hidden="1" customHeight="1" outlineLevel="1">
      <c r="A150" s="639"/>
      <c r="B150" s="654"/>
      <c r="C150" s="644"/>
      <c r="D150" s="644"/>
      <c r="E150" s="648"/>
      <c r="F150" s="644"/>
      <c r="G150" s="649"/>
      <c r="H150" s="650"/>
      <c r="I150" s="650"/>
      <c r="J150" s="103"/>
      <c r="K150" s="103"/>
      <c r="L150" s="103"/>
      <c r="M150" s="1260"/>
      <c r="N150" s="1261"/>
      <c r="O150" s="111"/>
      <c r="P150" s="261"/>
      <c r="Q150" s="113"/>
      <c r="R150" s="137"/>
      <c r="S150" s="102"/>
      <c r="T150" s="388"/>
      <c r="U150" s="138"/>
      <c r="V150" s="108"/>
      <c r="X150" s="101"/>
      <c r="Y150" s="139"/>
      <c r="Z150" s="139"/>
      <c r="AA150" s="139"/>
      <c r="AB150" s="139"/>
      <c r="AC150" s="139"/>
      <c r="AD150" s="139"/>
      <c r="AE150" s="139"/>
      <c r="AF150" s="139"/>
      <c r="AG150" s="139"/>
      <c r="AH150" s="139"/>
      <c r="BI150" s="618"/>
    </row>
    <row r="151" spans="1:61" s="5" customFormat="1" ht="15" hidden="1" customHeight="1" outlineLevel="1">
      <c r="A151" s="639"/>
      <c r="B151" s="654"/>
      <c r="C151" s="640"/>
      <c r="D151" s="640"/>
      <c r="E151" s="640"/>
      <c r="F151" s="640"/>
      <c r="G151" s="640"/>
      <c r="H151" s="655"/>
      <c r="I151" s="655"/>
      <c r="J151" s="103"/>
      <c r="K151" s="655"/>
      <c r="L151" s="103"/>
      <c r="M151" s="1260"/>
      <c r="N151" s="1261"/>
      <c r="O151" s="111"/>
      <c r="P151" s="261"/>
      <c r="Q151" s="113"/>
      <c r="R151" s="137"/>
      <c r="S151" s="102"/>
      <c r="T151" s="388"/>
      <c r="U151" s="138"/>
      <c r="V151" s="108"/>
      <c r="X151" s="645"/>
      <c r="Y151" s="653"/>
      <c r="Z151" s="653"/>
      <c r="AA151" s="653"/>
      <c r="AB151" s="653"/>
      <c r="AC151" s="653"/>
      <c r="AD151" s="653"/>
      <c r="AE151" s="653"/>
      <c r="BI151" s="618"/>
    </row>
    <row r="152" spans="1:61" s="5" customFormat="1" ht="15" hidden="1" customHeight="1" outlineLevel="1">
      <c r="A152" s="639"/>
      <c r="B152" s="654"/>
      <c r="C152" s="102"/>
      <c r="D152" s="102"/>
      <c r="E152" s="102"/>
      <c r="F152" s="102"/>
      <c r="G152" s="102"/>
      <c r="H152" s="103"/>
      <c r="I152" s="111"/>
      <c r="J152" s="103"/>
      <c r="K152" s="103"/>
      <c r="L152" s="103"/>
      <c r="M152" s="1260"/>
      <c r="N152" s="1261"/>
      <c r="O152" s="111"/>
      <c r="P152" s="261"/>
      <c r="Q152" s="113"/>
      <c r="R152" s="137"/>
      <c r="S152" s="102"/>
      <c r="T152" s="388"/>
      <c r="U152" s="138"/>
      <c r="V152" s="108"/>
      <c r="X152" s="101"/>
      <c r="Y152" s="139"/>
      <c r="Z152" s="139"/>
      <c r="AA152" s="139"/>
      <c r="AB152" s="139"/>
      <c r="AC152" s="139"/>
      <c r="AD152" s="139"/>
      <c r="AE152" s="139"/>
      <c r="BI152" s="618"/>
    </row>
    <row r="153" spans="1:61" s="5" customFormat="1" ht="15" hidden="1" customHeight="1" outlineLevel="1">
      <c r="A153" s="639"/>
      <c r="B153" s="654"/>
      <c r="C153" s="102"/>
      <c r="D153" s="102"/>
      <c r="E153" s="102"/>
      <c r="F153" s="102"/>
      <c r="G153" s="102"/>
      <c r="H153" s="103"/>
      <c r="I153" s="111"/>
      <c r="J153" s="103"/>
      <c r="K153" s="103"/>
      <c r="L153" s="103"/>
      <c r="M153" s="1260"/>
      <c r="N153" s="1261"/>
      <c r="O153" s="111"/>
      <c r="P153" s="261"/>
      <c r="Q153" s="113"/>
      <c r="R153" s="137"/>
      <c r="S153" s="102"/>
      <c r="T153" s="388"/>
      <c r="U153" s="138"/>
      <c r="V153" s="108"/>
      <c r="AN153" s="643"/>
      <c r="AO153" s="643"/>
      <c r="BI153" s="618"/>
    </row>
    <row r="154" spans="1:61" s="5" customFormat="1" ht="15" hidden="1" customHeight="1" outlineLevel="1">
      <c r="A154" s="639"/>
      <c r="B154" s="654"/>
      <c r="C154" s="105"/>
      <c r="D154" s="105"/>
      <c r="E154" s="106"/>
      <c r="F154" s="105"/>
      <c r="G154" s="107"/>
      <c r="H154" s="589"/>
      <c r="I154" s="111"/>
      <c r="J154" s="103"/>
      <c r="K154" s="103"/>
      <c r="L154" s="103"/>
      <c r="M154" s="1260"/>
      <c r="N154" s="1261"/>
      <c r="O154" s="111"/>
      <c r="P154" s="261"/>
      <c r="Q154" s="113"/>
      <c r="R154" s="137"/>
      <c r="S154" s="102"/>
      <c r="T154" s="388"/>
      <c r="U154" s="138"/>
      <c r="V154" s="108"/>
      <c r="BI154" s="618"/>
    </row>
    <row r="155" spans="1:61" s="5" customFormat="1" ht="15" hidden="1" customHeight="1" outlineLevel="1">
      <c r="A155" s="639"/>
      <c r="B155" s="654"/>
      <c r="C155" s="105"/>
      <c r="D155" s="105"/>
      <c r="E155" s="106"/>
      <c r="F155" s="105"/>
      <c r="G155" s="107"/>
      <c r="H155" s="589"/>
      <c r="I155" s="111"/>
      <c r="J155" s="103"/>
      <c r="K155" s="103"/>
      <c r="L155" s="103"/>
      <c r="M155" s="1260"/>
      <c r="N155" s="1261"/>
      <c r="O155" s="111"/>
      <c r="P155" s="261"/>
      <c r="Q155" s="113"/>
      <c r="R155" s="137"/>
      <c r="S155" s="102"/>
      <c r="T155" s="388"/>
      <c r="U155" s="138"/>
      <c r="V155" s="108"/>
      <c r="BI155" s="618"/>
    </row>
    <row r="156" spans="1:61" s="5" customFormat="1" ht="15" hidden="1" customHeight="1" outlineLevel="1">
      <c r="A156" s="639"/>
      <c r="B156" s="654"/>
      <c r="C156" s="105"/>
      <c r="D156" s="105"/>
      <c r="E156" s="106"/>
      <c r="F156" s="105"/>
      <c r="G156" s="107"/>
      <c r="H156" s="589"/>
      <c r="I156" s="111"/>
      <c r="J156" s="103"/>
      <c r="K156" s="103"/>
      <c r="L156" s="103"/>
      <c r="M156" s="1260"/>
      <c r="N156" s="1261"/>
      <c r="O156" s="111"/>
      <c r="P156" s="261"/>
      <c r="Q156" s="113"/>
      <c r="R156" s="137"/>
      <c r="S156" s="102"/>
      <c r="T156" s="388"/>
      <c r="U156" s="138"/>
      <c r="V156" s="108"/>
      <c r="BI156" s="618"/>
    </row>
    <row r="157" spans="1:61" s="5" customFormat="1" ht="15" hidden="1" customHeight="1" outlineLevel="1">
      <c r="A157" s="639"/>
      <c r="B157" s="654"/>
      <c r="C157" s="105"/>
      <c r="D157" s="105"/>
      <c r="E157" s="106"/>
      <c r="F157" s="105"/>
      <c r="G157" s="107"/>
      <c r="H157" s="589"/>
      <c r="I157" s="111"/>
      <c r="J157" s="103"/>
      <c r="K157" s="103"/>
      <c r="L157" s="103"/>
      <c r="M157" s="1260"/>
      <c r="N157" s="1261"/>
      <c r="O157" s="111"/>
      <c r="P157" s="261"/>
      <c r="Q157" s="113"/>
      <c r="R157" s="137"/>
      <c r="S157" s="102"/>
      <c r="T157" s="388"/>
      <c r="U157" s="138"/>
      <c r="V157" s="108"/>
      <c r="BI157" s="618"/>
    </row>
    <row r="158" spans="1:61" s="5" customFormat="1" ht="15" hidden="1" customHeight="1" outlineLevel="1">
      <c r="A158" s="639"/>
      <c r="B158" s="654"/>
      <c r="C158" s="644"/>
      <c r="D158" s="644"/>
      <c r="E158" s="648"/>
      <c r="F158" s="644"/>
      <c r="G158" s="649"/>
      <c r="H158" s="650"/>
      <c r="I158" s="650"/>
      <c r="J158" s="103"/>
      <c r="K158" s="103"/>
      <c r="L158" s="103"/>
      <c r="M158" s="1260"/>
      <c r="N158" s="1261"/>
      <c r="O158" s="111"/>
      <c r="P158" s="261"/>
      <c r="Q158" s="113"/>
      <c r="R158" s="137"/>
      <c r="S158" s="102"/>
      <c r="T158" s="388"/>
      <c r="U158" s="138"/>
      <c r="V158" s="108"/>
      <c r="BI158" s="618"/>
    </row>
    <row r="159" spans="1:61" s="5" customFormat="1" ht="15" hidden="1" customHeight="1" outlineLevel="1">
      <c r="A159" s="639"/>
      <c r="B159" s="654"/>
      <c r="C159" s="640"/>
      <c r="D159" s="640"/>
      <c r="E159" s="640"/>
      <c r="F159" s="640"/>
      <c r="G159" s="640"/>
      <c r="H159" s="655"/>
      <c r="I159" s="655"/>
      <c r="J159" s="103"/>
      <c r="K159" s="655"/>
      <c r="L159" s="103"/>
      <c r="M159" s="1260"/>
      <c r="N159" s="1261"/>
      <c r="O159" s="111"/>
      <c r="P159" s="261"/>
      <c r="Q159" s="113"/>
      <c r="R159" s="137"/>
      <c r="S159" s="102"/>
      <c r="T159" s="388"/>
      <c r="U159" s="138"/>
      <c r="V159" s="108"/>
      <c r="BI159" s="618"/>
    </row>
    <row r="160" spans="1:61" s="5" customFormat="1" ht="15" hidden="1" customHeight="1" outlineLevel="1">
      <c r="A160" s="639"/>
      <c r="B160" s="654"/>
      <c r="C160" s="640"/>
      <c r="D160" s="640"/>
      <c r="E160" s="640"/>
      <c r="F160" s="640"/>
      <c r="G160" s="640"/>
      <c r="H160" s="655"/>
      <c r="I160" s="655"/>
      <c r="J160" s="103"/>
      <c r="K160" s="655"/>
      <c r="L160" s="103"/>
      <c r="M160" s="1260"/>
      <c r="N160" s="1261"/>
      <c r="O160" s="111"/>
      <c r="P160" s="261"/>
      <c r="Q160" s="113"/>
      <c r="R160" s="137"/>
      <c r="S160" s="102"/>
      <c r="T160" s="388"/>
      <c r="U160" s="138"/>
      <c r="V160" s="108"/>
      <c r="BI160" s="618"/>
    </row>
    <row r="161" spans="1:61" s="5" customFormat="1" ht="15" hidden="1" customHeight="1" outlineLevel="1">
      <c r="A161" s="639"/>
      <c r="B161" s="654"/>
      <c r="C161" s="102"/>
      <c r="D161" s="102"/>
      <c r="E161" s="102"/>
      <c r="F161" s="102"/>
      <c r="G161" s="102"/>
      <c r="H161" s="103"/>
      <c r="I161" s="111"/>
      <c r="J161" s="103"/>
      <c r="K161" s="103"/>
      <c r="L161" s="103"/>
      <c r="M161" s="1260"/>
      <c r="N161" s="1261"/>
      <c r="O161" s="111"/>
      <c r="P161" s="261"/>
      <c r="Q161" s="113"/>
      <c r="R161" s="137"/>
      <c r="S161" s="102"/>
      <c r="T161" s="388"/>
      <c r="U161" s="138"/>
      <c r="V161" s="108"/>
      <c r="BI161" s="618"/>
    </row>
    <row r="162" spans="1:61" s="5" customFormat="1" ht="15" hidden="1" customHeight="1" outlineLevel="1">
      <c r="A162" s="639"/>
      <c r="B162" s="654"/>
      <c r="C162" s="105"/>
      <c r="D162" s="105"/>
      <c r="E162" s="106"/>
      <c r="F162" s="105"/>
      <c r="G162" s="107"/>
      <c r="H162" s="589"/>
      <c r="I162" s="111"/>
      <c r="J162" s="103"/>
      <c r="K162" s="103"/>
      <c r="L162" s="103"/>
      <c r="M162" s="1260"/>
      <c r="N162" s="1261"/>
      <c r="O162" s="111"/>
      <c r="P162" s="261"/>
      <c r="Q162" s="113"/>
      <c r="R162" s="137"/>
      <c r="S162" s="102"/>
      <c r="T162" s="388"/>
      <c r="U162" s="138"/>
      <c r="V162" s="108"/>
      <c r="BI162" s="618"/>
    </row>
    <row r="163" spans="1:61" s="5" customFormat="1" ht="15" hidden="1" customHeight="1" outlineLevel="1">
      <c r="A163" s="639"/>
      <c r="B163" s="654"/>
      <c r="C163" s="105"/>
      <c r="D163" s="105"/>
      <c r="E163" s="106"/>
      <c r="F163" s="105"/>
      <c r="G163" s="107"/>
      <c r="H163" s="589"/>
      <c r="I163" s="111"/>
      <c r="J163" s="103"/>
      <c r="K163" s="103"/>
      <c r="L163" s="103"/>
      <c r="M163" s="1260"/>
      <c r="N163" s="1261"/>
      <c r="O163" s="111"/>
      <c r="P163" s="261"/>
      <c r="Q163" s="113"/>
      <c r="R163" s="137"/>
      <c r="S163" s="102"/>
      <c r="T163" s="388"/>
      <c r="U163" s="138"/>
      <c r="V163" s="108"/>
      <c r="BI163" s="618"/>
    </row>
    <row r="164" spans="1:61" s="5" customFormat="1" ht="15" hidden="1" customHeight="1" outlineLevel="1">
      <c r="A164" s="639"/>
      <c r="B164" s="654"/>
      <c r="C164" s="105"/>
      <c r="D164" s="105"/>
      <c r="E164" s="106"/>
      <c r="F164" s="105"/>
      <c r="G164" s="107"/>
      <c r="H164" s="589"/>
      <c r="I164" s="111"/>
      <c r="J164" s="103"/>
      <c r="K164" s="103"/>
      <c r="L164" s="103"/>
      <c r="M164" s="1260"/>
      <c r="N164" s="1261"/>
      <c r="O164" s="111"/>
      <c r="P164" s="261"/>
      <c r="Q164" s="113"/>
      <c r="R164" s="137"/>
      <c r="S164" s="102"/>
      <c r="T164" s="388"/>
      <c r="U164" s="138"/>
      <c r="V164" s="108"/>
      <c r="BI164" s="618"/>
    </row>
    <row r="165" spans="1:61" s="5" customFormat="1" ht="15" hidden="1" customHeight="1" outlineLevel="1">
      <c r="A165" s="639"/>
      <c r="B165" s="654"/>
      <c r="C165" s="105"/>
      <c r="D165" s="105"/>
      <c r="E165" s="106"/>
      <c r="F165" s="105"/>
      <c r="G165" s="107"/>
      <c r="H165" s="589"/>
      <c r="I165" s="111"/>
      <c r="J165" s="103"/>
      <c r="K165" s="103"/>
      <c r="L165" s="103"/>
      <c r="M165" s="1260"/>
      <c r="N165" s="1261"/>
      <c r="O165" s="111"/>
      <c r="P165" s="261"/>
      <c r="Q165" s="113"/>
      <c r="R165" s="137"/>
      <c r="S165" s="102"/>
      <c r="T165" s="388"/>
      <c r="U165" s="138"/>
      <c r="V165" s="108"/>
      <c r="BI165" s="618"/>
    </row>
    <row r="166" spans="1:61" s="5" customFormat="1" ht="15" hidden="1" customHeight="1" outlineLevel="1">
      <c r="A166" s="639"/>
      <c r="B166" s="654"/>
      <c r="C166" s="644"/>
      <c r="D166" s="644"/>
      <c r="E166" s="648"/>
      <c r="F166" s="644"/>
      <c r="G166" s="649"/>
      <c r="H166" s="650"/>
      <c r="I166" s="650"/>
      <c r="J166" s="103"/>
      <c r="K166" s="103"/>
      <c r="L166" s="103"/>
      <c r="M166" s="1260"/>
      <c r="N166" s="1261"/>
      <c r="O166" s="650"/>
      <c r="P166" s="651"/>
      <c r="Q166" s="650"/>
      <c r="R166" s="650"/>
      <c r="S166" s="650"/>
      <c r="T166" s="652"/>
      <c r="U166" s="138"/>
      <c r="V166" s="108"/>
      <c r="BI166" s="618"/>
    </row>
    <row r="167" spans="1:61" s="5" customFormat="1" ht="15" hidden="1" customHeight="1" outlineLevel="1">
      <c r="A167" s="639"/>
      <c r="B167" s="654"/>
      <c r="C167" s="640"/>
      <c r="D167" s="640"/>
      <c r="E167" s="640"/>
      <c r="F167" s="640"/>
      <c r="G167" s="640"/>
      <c r="H167" s="655"/>
      <c r="I167" s="655"/>
      <c r="J167" s="103"/>
      <c r="K167" s="655"/>
      <c r="L167" s="103"/>
      <c r="M167" s="1262"/>
      <c r="N167" s="1263"/>
      <c r="O167" s="660"/>
      <c r="P167" s="661"/>
      <c r="Q167" s="660"/>
      <c r="R167" s="660"/>
      <c r="S167" s="660"/>
      <c r="T167" s="662"/>
      <c r="U167" s="138"/>
      <c r="V167" s="108"/>
      <c r="BI167" s="618"/>
    </row>
    <row r="168" spans="1:61" s="5" customFormat="1" ht="22.5" customHeight="1" outlineLevel="1" thickBot="1">
      <c r="A168" s="663"/>
      <c r="B168" s="664"/>
      <c r="C168" s="665"/>
      <c r="D168" s="666"/>
      <c r="E168" s="666"/>
      <c r="F168" s="666"/>
      <c r="G168" s="666"/>
      <c r="H168" s="667"/>
      <c r="I168" s="667"/>
      <c r="J168" s="668"/>
      <c r="K168" s="669"/>
      <c r="L168" s="669"/>
      <c r="M168" s="670"/>
      <c r="N168" s="671"/>
      <c r="O168" s="671"/>
      <c r="P168" s="671"/>
      <c r="Q168" s="671"/>
      <c r="R168" s="671"/>
      <c r="S168" s="671"/>
      <c r="T168" s="672"/>
      <c r="BI168" s="618"/>
    </row>
    <row r="169" spans="1:61" s="5" customFormat="1" ht="22.5" customHeight="1" outlineLevel="1">
      <c r="A169" s="632"/>
      <c r="B169" s="673"/>
      <c r="C169" s="632"/>
      <c r="D169" s="632"/>
      <c r="E169" s="632"/>
      <c r="F169" s="632"/>
      <c r="G169" s="632"/>
      <c r="H169" s="635"/>
      <c r="I169" s="635"/>
      <c r="J169" s="635"/>
      <c r="K169" s="635"/>
      <c r="L169" s="635"/>
      <c r="M169" s="674"/>
      <c r="N169" s="674"/>
      <c r="O169" s="674"/>
      <c r="P169" s="674"/>
      <c r="Q169" s="674"/>
      <c r="R169" s="674"/>
      <c r="S169" s="674"/>
      <c r="T169" s="674"/>
      <c r="BI169" s="618"/>
    </row>
    <row r="170" spans="1:61" s="5" customFormat="1" ht="15" hidden="1" customHeight="1" outlineLevel="1">
      <c r="A170" s="642"/>
      <c r="B170" s="1373"/>
      <c r="C170" s="1374"/>
      <c r="D170" s="1375"/>
      <c r="E170" s="735"/>
      <c r="F170" s="735"/>
      <c r="G170" s="1283"/>
      <c r="BI170" s="618"/>
    </row>
    <row r="171" spans="1:61" s="5" customFormat="1" ht="15" hidden="1" customHeight="1" outlineLevel="1">
      <c r="A171" s="642"/>
      <c r="B171" s="1373"/>
      <c r="C171" s="1374"/>
      <c r="D171" s="1375"/>
      <c r="E171" s="735"/>
      <c r="F171" s="735"/>
      <c r="G171" s="1283"/>
      <c r="BI171" s="618"/>
    </row>
    <row r="172" spans="1:61" s="5" customFormat="1" ht="15" hidden="1" customHeight="1" outlineLevel="1">
      <c r="A172" s="642"/>
      <c r="B172" s="1374"/>
      <c r="C172" s="735"/>
      <c r="D172" s="735"/>
      <c r="E172" s="735"/>
      <c r="F172" s="735"/>
      <c r="G172" s="139"/>
      <c r="BI172" s="618"/>
    </row>
    <row r="173" spans="1:61" s="5" customFormat="1" ht="15" hidden="1" customHeight="1" outlineLevel="1">
      <c r="A173" s="642"/>
      <c r="B173" s="1374"/>
      <c r="C173" s="735"/>
      <c r="D173" s="735"/>
      <c r="E173" s="735"/>
      <c r="F173" s="735"/>
      <c r="G173" s="139"/>
      <c r="H173" s="642"/>
      <c r="AI173" s="279"/>
      <c r="BI173" s="618"/>
    </row>
    <row r="174" spans="1:61" s="5" customFormat="1" ht="15" hidden="1" customHeight="1" outlineLevel="1">
      <c r="A174" s="642"/>
      <c r="B174" s="1374"/>
      <c r="C174" s="735"/>
      <c r="D174" s="735"/>
      <c r="E174" s="735"/>
      <c r="F174" s="735"/>
      <c r="G174" s="139"/>
      <c r="H174" s="642"/>
      <c r="BI174" s="618"/>
    </row>
    <row r="175" spans="1:61" s="5" customFormat="1" ht="15" hidden="1" customHeight="1" outlineLevel="1">
      <c r="A175" s="642"/>
      <c r="B175" s="1374"/>
      <c r="C175" s="735"/>
      <c r="D175" s="735"/>
      <c r="E175" s="735"/>
      <c r="F175" s="735"/>
      <c r="G175" s="139"/>
      <c r="H175" s="642"/>
      <c r="BI175" s="618"/>
    </row>
    <row r="176" spans="1:61" s="5" customFormat="1" ht="15" hidden="1" customHeight="1" outlineLevel="1">
      <c r="A176" s="642"/>
      <c r="B176" s="1374"/>
      <c r="C176" s="735"/>
      <c r="D176" s="735"/>
      <c r="E176" s="735"/>
      <c r="F176" s="735"/>
      <c r="G176" s="139"/>
      <c r="H176" s="642"/>
      <c r="BI176" s="618"/>
    </row>
    <row r="177" spans="1:61" s="5" customFormat="1" ht="15" hidden="1" customHeight="1" outlineLevel="1">
      <c r="A177" s="642"/>
      <c r="B177" s="1374"/>
      <c r="C177" s="735"/>
      <c r="D177" s="735"/>
      <c r="E177" s="735"/>
      <c r="F177" s="735"/>
      <c r="G177" s="139"/>
      <c r="H177" s="642"/>
      <c r="BI177" s="618"/>
    </row>
    <row r="178" spans="1:61" s="5" customFormat="1" ht="15" hidden="1" customHeight="1" outlineLevel="1">
      <c r="A178" s="642"/>
      <c r="B178" s="1374"/>
      <c r="C178" s="735"/>
      <c r="D178" s="735"/>
      <c r="E178" s="735"/>
      <c r="F178" s="735"/>
      <c r="G178" s="139"/>
      <c r="H178" s="642"/>
      <c r="BI178" s="618"/>
    </row>
    <row r="179" spans="1:61" s="5" customFormat="1" ht="15" hidden="1" customHeight="1" outlineLevel="1">
      <c r="A179" s="642"/>
      <c r="B179" s="1374"/>
      <c r="C179" s="735"/>
      <c r="D179" s="735"/>
      <c r="E179" s="735"/>
      <c r="F179" s="735"/>
      <c r="G179" s="139"/>
      <c r="H179" s="642"/>
      <c r="BI179" s="618"/>
    </row>
    <row r="180" spans="1:61" s="5" customFormat="1" ht="15" hidden="1" customHeight="1" outlineLevel="1">
      <c r="A180" s="642"/>
      <c r="B180" s="642"/>
      <c r="C180" s="642"/>
      <c r="D180" s="642"/>
      <c r="E180" s="642"/>
      <c r="F180" s="642"/>
      <c r="H180" s="642"/>
      <c r="I180" s="624"/>
      <c r="P180" s="267"/>
      <c r="BI180" s="618"/>
    </row>
    <row r="181" spans="1:61" s="5" customFormat="1" ht="15" hidden="1" customHeight="1" outlineLevel="1">
      <c r="A181" s="642"/>
      <c r="B181" s="642"/>
      <c r="C181" s="642"/>
      <c r="D181" s="642"/>
      <c r="E181" s="642"/>
      <c r="F181" s="642"/>
      <c r="H181" s="642"/>
      <c r="I181" s="624"/>
      <c r="P181" s="267"/>
      <c r="BI181" s="618"/>
    </row>
    <row r="182" spans="1:61" s="5" customFormat="1" ht="18.75" hidden="1" customHeight="1" outlineLevel="1">
      <c r="A182" s="642"/>
      <c r="B182" s="268"/>
      <c r="D182" s="1284"/>
      <c r="E182" s="1284"/>
      <c r="F182" s="1284"/>
      <c r="G182" s="1284"/>
      <c r="H182" s="1284"/>
      <c r="I182" s="268"/>
      <c r="J182" s="1376"/>
      <c r="K182" s="1377"/>
      <c r="L182" s="1378"/>
      <c r="M182" s="1379"/>
      <c r="N182" s="1379"/>
      <c r="O182" s="1379"/>
      <c r="P182" s="1380"/>
      <c r="Q182" s="1380"/>
      <c r="R182" s="1380"/>
      <c r="BI182" s="618"/>
    </row>
    <row r="183" spans="1:61" s="5" customFormat="1" ht="57" hidden="1" customHeight="1" outlineLevel="1">
      <c r="A183" s="642"/>
      <c r="B183" s="268"/>
      <c r="D183" s="675"/>
      <c r="E183" s="269"/>
      <c r="F183" s="269"/>
      <c r="G183" s="269"/>
      <c r="H183" s="269"/>
      <c r="I183" s="270"/>
      <c r="J183" s="676"/>
      <c r="K183" s="271"/>
      <c r="L183" s="271"/>
      <c r="M183" s="677"/>
      <c r="N183" s="272"/>
      <c r="O183" s="272"/>
      <c r="P183" s="678"/>
      <c r="Q183" s="282"/>
      <c r="R183" s="282"/>
      <c r="BI183" s="618"/>
    </row>
    <row r="184" spans="1:61" s="5" customFormat="1" ht="15" hidden="1" customHeight="1" outlineLevel="1">
      <c r="A184" s="642"/>
      <c r="B184" s="619"/>
      <c r="D184" s="679"/>
      <c r="E184" s="679"/>
      <c r="F184" s="679"/>
      <c r="G184" s="680"/>
      <c r="H184" s="681"/>
      <c r="I184" s="273"/>
      <c r="J184" s="274"/>
      <c r="K184" s="682"/>
      <c r="L184" s="682"/>
      <c r="M184" s="683"/>
      <c r="N184" s="736"/>
      <c r="O184" s="736"/>
      <c r="P184" s="684"/>
      <c r="Q184" s="281"/>
      <c r="R184" s="280"/>
      <c r="BI184" s="618"/>
    </row>
    <row r="185" spans="1:61" s="5" customFormat="1" ht="15" hidden="1" customHeight="1" outlineLevel="1">
      <c r="A185" s="642"/>
      <c r="B185" s="619"/>
      <c r="D185" s="679"/>
      <c r="E185" s="679"/>
      <c r="F185" s="679"/>
      <c r="G185" s="679"/>
      <c r="H185" s="679"/>
      <c r="I185" s="273"/>
      <c r="J185" s="274"/>
      <c r="K185" s="682"/>
      <c r="L185" s="682"/>
      <c r="M185" s="683"/>
      <c r="N185" s="736"/>
      <c r="O185" s="736"/>
      <c r="P185" s="684"/>
      <c r="Q185" s="281"/>
      <c r="R185" s="280"/>
      <c r="BI185" s="618"/>
    </row>
    <row r="186" spans="1:61" s="5" customFormat="1" ht="15" hidden="1" customHeight="1" outlineLevel="1">
      <c r="A186" s="642"/>
      <c r="B186" s="619"/>
      <c r="D186" s="139"/>
      <c r="E186" s="139"/>
      <c r="F186" s="139"/>
      <c r="G186" s="139"/>
      <c r="H186" s="139"/>
      <c r="I186" s="273"/>
      <c r="J186" s="274"/>
      <c r="K186" s="682"/>
      <c r="L186" s="682"/>
      <c r="M186" s="283"/>
      <c r="N186" s="736"/>
      <c r="O186" s="736"/>
      <c r="P186" s="684"/>
      <c r="Q186" s="281"/>
      <c r="R186" s="280"/>
      <c r="BI186" s="618"/>
    </row>
    <row r="187" spans="1:61" s="5" customFormat="1" ht="15" hidden="1" customHeight="1" outlineLevel="1">
      <c r="A187" s="642"/>
      <c r="B187" s="619"/>
      <c r="D187" s="139"/>
      <c r="E187" s="139"/>
      <c r="F187" s="139"/>
      <c r="G187" s="139"/>
      <c r="H187" s="139"/>
      <c r="I187" s="273"/>
      <c r="J187" s="274"/>
      <c r="K187" s="682"/>
      <c r="L187" s="682"/>
      <c r="M187" s="283"/>
      <c r="N187" s="736"/>
      <c r="O187" s="736"/>
      <c r="P187" s="684"/>
      <c r="Q187" s="281"/>
      <c r="R187" s="280"/>
    </row>
    <row r="188" spans="1:61" s="5" customFormat="1" ht="15" hidden="1" customHeight="1" outlineLevel="1">
      <c r="A188" s="642"/>
      <c r="B188" s="619"/>
      <c r="D188" s="139"/>
      <c r="E188" s="139"/>
      <c r="F188" s="139"/>
      <c r="G188" s="139"/>
      <c r="H188" s="139"/>
      <c r="I188" s="273"/>
      <c r="J188" s="274"/>
      <c r="K188" s="682"/>
      <c r="L188" s="682"/>
      <c r="M188" s="283"/>
      <c r="N188" s="736"/>
      <c r="O188" s="736"/>
      <c r="P188" s="684"/>
      <c r="Q188" s="281"/>
      <c r="R188" s="280"/>
    </row>
    <row r="189" spans="1:61" s="5" customFormat="1" ht="15" customHeight="1" collapsed="1">
      <c r="A189" s="642"/>
      <c r="B189" s="642"/>
      <c r="C189" s="642"/>
      <c r="D189" s="642"/>
      <c r="E189" s="642"/>
      <c r="F189" s="642"/>
      <c r="H189" s="642"/>
      <c r="I189" s="642"/>
      <c r="J189" s="624"/>
      <c r="K189" s="624"/>
      <c r="L189" s="624"/>
      <c r="M189" s="624"/>
      <c r="N189" s="624"/>
      <c r="O189" s="624"/>
      <c r="P189" s="4"/>
      <c r="Q189" s="624"/>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75" customHeight="1">
      <c r="A192" s="60"/>
      <c r="B192" s="839"/>
      <c r="C192" s="830"/>
      <c r="D192" s="960"/>
      <c r="E192" s="960"/>
      <c r="F192" s="62"/>
      <c r="G192" s="63"/>
      <c r="H192" s="60"/>
      <c r="I192" s="1287"/>
      <c r="J192" s="1288"/>
      <c r="K192" s="428"/>
      <c r="L192" s="429"/>
      <c r="M192" s="429"/>
      <c r="N192" s="429"/>
      <c r="O192" s="429"/>
      <c r="P192" s="429"/>
      <c r="Q192" s="430"/>
      <c r="R192" s="1289"/>
      <c r="S192" s="1289"/>
      <c r="T192" s="1289"/>
      <c r="W192" s="85"/>
    </row>
    <row r="193" spans="1:23" s="5" customFormat="1" ht="21.75" customHeight="1">
      <c r="A193" s="60"/>
      <c r="B193" s="839"/>
      <c r="C193" s="830"/>
      <c r="D193" s="960"/>
      <c r="E193" s="960"/>
      <c r="F193" s="62"/>
      <c r="G193" s="63"/>
      <c r="H193" s="60"/>
      <c r="I193" s="1290"/>
      <c r="J193" s="1290"/>
      <c r="K193" s="428"/>
      <c r="L193" s="429"/>
      <c r="M193" s="429"/>
      <c r="N193" s="429"/>
      <c r="O193" s="429"/>
      <c r="P193" s="429"/>
      <c r="Q193" s="430"/>
      <c r="R193" s="1289"/>
      <c r="S193" s="1289"/>
      <c r="T193" s="1289"/>
      <c r="W193" s="85"/>
    </row>
    <row r="194" spans="1:23" s="5" customFormat="1" ht="21.75" customHeight="1">
      <c r="A194" s="60"/>
      <c r="B194" s="839"/>
      <c r="C194" s="830"/>
      <c r="D194" s="960"/>
      <c r="E194" s="960"/>
      <c r="F194" s="62"/>
      <c r="G194" s="63"/>
      <c r="H194" s="60"/>
      <c r="I194" s="1290"/>
      <c r="J194" s="1290"/>
      <c r="K194" s="428"/>
      <c r="L194" s="429"/>
      <c r="M194" s="429"/>
      <c r="N194" s="429"/>
      <c r="O194" s="429"/>
      <c r="P194" s="429"/>
      <c r="Q194" s="430"/>
      <c r="R194" s="1289"/>
      <c r="S194" s="1289"/>
      <c r="T194" s="1289"/>
      <c r="W194" s="85"/>
    </row>
    <row r="195" spans="1:23" s="5" customFormat="1" ht="21.75" customHeight="1">
      <c r="A195" s="60"/>
      <c r="B195" s="839"/>
      <c r="C195" s="830"/>
      <c r="D195" s="960"/>
      <c r="E195" s="960"/>
      <c r="F195" s="62"/>
      <c r="G195" s="63"/>
      <c r="H195" s="60"/>
      <c r="I195" s="1290"/>
      <c r="J195" s="1290"/>
      <c r="K195" s="428"/>
      <c r="L195" s="429"/>
      <c r="M195" s="429"/>
      <c r="N195" s="429"/>
      <c r="O195" s="429"/>
      <c r="P195" s="429"/>
      <c r="Q195" s="430"/>
      <c r="R195" s="1289"/>
      <c r="S195" s="1289"/>
      <c r="T195" s="1289"/>
      <c r="W195" s="85"/>
    </row>
    <row r="196" spans="1:23" s="5" customFormat="1" ht="21.75" customHeight="1">
      <c r="A196" s="60"/>
      <c r="B196" s="839"/>
      <c r="C196" s="830"/>
      <c r="D196" s="960"/>
      <c r="E196" s="960"/>
      <c r="F196" s="62"/>
      <c r="G196" s="63"/>
      <c r="H196" s="60"/>
      <c r="I196" s="1290"/>
      <c r="J196" s="1290"/>
      <c r="K196" s="428"/>
      <c r="L196" s="429"/>
      <c r="M196" s="429"/>
      <c r="N196" s="429"/>
      <c r="O196" s="429"/>
      <c r="P196" s="429"/>
      <c r="Q196" s="430"/>
      <c r="R196" s="1289"/>
      <c r="S196" s="1289"/>
      <c r="T196" s="1289"/>
      <c r="W196" s="85"/>
    </row>
    <row r="197" spans="1:23" s="5" customFormat="1" ht="21.75" customHeight="1">
      <c r="A197" s="60"/>
      <c r="B197" s="829"/>
      <c r="C197" s="830"/>
      <c r="D197" s="960"/>
      <c r="E197" s="960"/>
      <c r="F197" s="62"/>
      <c r="G197" s="63"/>
      <c r="H197" s="60"/>
      <c r="I197" s="1290"/>
      <c r="J197" s="1290"/>
      <c r="K197" s="428"/>
      <c r="L197" s="429"/>
      <c r="M197" s="429"/>
      <c r="N197" s="429"/>
      <c r="O197" s="429"/>
      <c r="P197" s="429"/>
      <c r="Q197" s="430"/>
      <c r="R197" s="1289"/>
      <c r="S197" s="1289"/>
      <c r="T197" s="1289"/>
      <c r="W197" s="85"/>
    </row>
    <row r="198" spans="1:23" s="5" customFormat="1" ht="21" customHeight="1">
      <c r="A198" s="60"/>
      <c r="B198" s="839"/>
      <c r="C198" s="830"/>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hidden="1" customHeight="1">
      <c r="A199" s="60"/>
      <c r="B199" s="829"/>
      <c r="C199" s="830"/>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hidden="1" customHeight="1">
      <c r="A200" s="60"/>
      <c r="B200" s="829"/>
      <c r="C200" s="830"/>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hidden="1" customHeight="1">
      <c r="A201" s="60"/>
      <c r="B201" s="1344"/>
      <c r="C201" s="1345"/>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1344"/>
      <c r="C202" s="1345"/>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1344"/>
      <c r="C203" s="1345"/>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1344"/>
      <c r="C204" s="1345"/>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1344"/>
      <c r="C205" s="1345"/>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1344"/>
      <c r="C206" s="1345"/>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1344"/>
      <c r="C207" s="1345"/>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1344"/>
      <c r="C208" s="1345"/>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1344"/>
      <c r="C209" s="1345"/>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1344"/>
      <c r="C210" s="1345"/>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1344"/>
      <c r="C211" s="1345"/>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1344"/>
      <c r="C212" s="1345"/>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1344"/>
      <c r="C213" s="1345"/>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1344"/>
      <c r="C214" s="1345"/>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1344"/>
      <c r="C215" s="1345"/>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1344"/>
      <c r="C216" s="1345"/>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1344"/>
      <c r="C217" s="1345"/>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1344"/>
      <c r="C218" s="1345"/>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1344"/>
      <c r="C219" s="1345"/>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1344"/>
      <c r="C220" s="1345"/>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1344"/>
      <c r="C221" s="1345"/>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1344"/>
      <c r="C222" s="1345"/>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1344"/>
      <c r="C223" s="1345"/>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1344"/>
      <c r="C224" s="1345"/>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1344"/>
      <c r="C225" s="1345"/>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1344"/>
      <c r="C226" s="1345"/>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1344"/>
      <c r="C227" s="1345"/>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ht="15.6">
      <c r="B244" s="810"/>
      <c r="F244" s="4"/>
      <c r="G244" s="4"/>
      <c r="H244" s="4"/>
      <c r="I244" s="4"/>
      <c r="J244" s="4"/>
    </row>
    <row r="245" spans="2:20" ht="15.6">
      <c r="B245" s="810"/>
      <c r="K245" s="7"/>
      <c r="L245" s="3"/>
      <c r="M245" s="3"/>
    </row>
    <row r="246" spans="2:20" ht="15.6">
      <c r="B246" s="810"/>
      <c r="K246" s="7"/>
      <c r="L246" s="3"/>
      <c r="M246" s="3"/>
    </row>
    <row r="247" spans="2:20" ht="15.6">
      <c r="B247" s="810"/>
      <c r="F247" s="8"/>
      <c r="G247" s="8"/>
      <c r="H247" s="8"/>
      <c r="I247" s="8"/>
      <c r="J247" s="8"/>
    </row>
    <row r="248" spans="2:20" ht="15.6">
      <c r="B248" s="810"/>
      <c r="K248" s="9"/>
      <c r="L248" s="9"/>
      <c r="M248" s="9"/>
    </row>
    <row r="249" spans="2:20" ht="15.6">
      <c r="B249" s="810"/>
      <c r="K249" s="9"/>
      <c r="L249" s="9"/>
      <c r="M249" s="9"/>
    </row>
    <row r="250" spans="2:20" ht="15.6">
      <c r="B250" s="810"/>
      <c r="K250" s="9"/>
      <c r="L250" s="9"/>
      <c r="M250" s="9"/>
    </row>
    <row r="251" spans="2:20" ht="15.6">
      <c r="B251" s="810"/>
      <c r="F251" s="10"/>
      <c r="G251" s="10"/>
      <c r="H251" s="10"/>
      <c r="I251" s="10"/>
      <c r="J251" s="10"/>
      <c r="K251" s="10"/>
      <c r="L251" s="10"/>
      <c r="M251" s="10"/>
    </row>
    <row r="252" spans="2:20" ht="15.6">
      <c r="B252" s="810"/>
      <c r="K252" s="6"/>
      <c r="L252" s="3"/>
      <c r="M252" s="3"/>
    </row>
    <row r="253" spans="2:20" ht="15.6">
      <c r="B253" s="810"/>
      <c r="F253" s="4"/>
      <c r="G253" s="4"/>
      <c r="H253" s="4"/>
      <c r="I253" s="4"/>
      <c r="J253" s="4"/>
    </row>
    <row r="254" spans="2:20" ht="15.6">
      <c r="B254" s="810"/>
      <c r="K254" s="7"/>
      <c r="L254" s="3"/>
      <c r="M254" s="3"/>
    </row>
    <row r="255" spans="2:20" ht="15.6">
      <c r="B255" s="810"/>
      <c r="K255" s="7"/>
      <c r="L255" s="3"/>
      <c r="M255" s="3"/>
    </row>
    <row r="256" spans="2:20" ht="15.6">
      <c r="B256" s="810"/>
      <c r="F256" s="8"/>
      <c r="G256" s="8"/>
      <c r="H256" s="8"/>
      <c r="I256" s="8"/>
      <c r="J256" s="8"/>
    </row>
    <row r="257" spans="2:13" ht="15.6">
      <c r="B257" s="810"/>
      <c r="K257" s="9"/>
      <c r="L257" s="9"/>
      <c r="M257" s="9"/>
    </row>
    <row r="258" spans="2:13" ht="15.6">
      <c r="B258" s="810"/>
      <c r="K258" s="9"/>
      <c r="L258" s="9"/>
      <c r="M258" s="9"/>
    </row>
    <row r="259" spans="2:13" ht="15.6">
      <c r="B259" s="810"/>
      <c r="K259" s="9"/>
      <c r="L259" s="9"/>
      <c r="M259" s="9"/>
    </row>
    <row r="260" spans="2:13" ht="15.6">
      <c r="B260" s="810"/>
      <c r="F260" s="10"/>
      <c r="G260" s="10"/>
      <c r="H260" s="10"/>
      <c r="I260" s="10"/>
      <c r="J260" s="10"/>
      <c r="K260" s="10"/>
      <c r="L260" s="10"/>
      <c r="M260" s="10"/>
    </row>
    <row r="261" spans="2:13" ht="15.6">
      <c r="B261" s="810"/>
      <c r="K261" s="6"/>
      <c r="L261" s="3"/>
      <c r="M261" s="3"/>
    </row>
    <row r="262" spans="2:13" ht="15.6">
      <c r="B262" s="109"/>
      <c r="K262" s="6"/>
      <c r="L262" s="3"/>
      <c r="M262" s="3"/>
    </row>
    <row r="263" spans="2:13" ht="15.6">
      <c r="B263" s="109"/>
      <c r="K263" s="6"/>
      <c r="L263" s="3"/>
      <c r="M263" s="3"/>
    </row>
    <row r="264" spans="2:13" ht="15.6">
      <c r="B264" s="109"/>
      <c r="K264" s="6"/>
      <c r="L264" s="3"/>
      <c r="M264" s="3"/>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9"/>
      <c r="L270" s="9"/>
      <c r="M270" s="9"/>
    </row>
    <row r="271" spans="2:13" ht="15.6">
      <c r="B271" s="109"/>
      <c r="K271" s="9"/>
      <c r="L271" s="9"/>
      <c r="M271" s="9"/>
    </row>
    <row r="272" spans="2:13" ht="15.6">
      <c r="B272" s="109"/>
      <c r="K272" s="9"/>
      <c r="L272" s="9"/>
      <c r="M272" s="9"/>
    </row>
    <row r="273" spans="2:13" ht="15.6">
      <c r="B273" s="109"/>
      <c r="K273" s="9"/>
      <c r="L273" s="9"/>
      <c r="M273" s="9"/>
    </row>
    <row r="274" spans="2:13" ht="15.6">
      <c r="B274" s="109"/>
      <c r="K274" s="9"/>
      <c r="L274" s="9"/>
      <c r="M274" s="9"/>
    </row>
    <row r="275" spans="2:13" ht="15.6">
      <c r="B275" s="109"/>
      <c r="K275" s="9"/>
      <c r="L275" s="9"/>
      <c r="M275" s="9"/>
    </row>
    <row r="276" spans="2:13" ht="15.6">
      <c r="B276" s="109"/>
      <c r="K276" s="9"/>
      <c r="L276" s="9"/>
      <c r="M276" s="9"/>
    </row>
    <row r="277" spans="2:13" ht="15.6">
      <c r="B277" s="109"/>
      <c r="K277" s="9"/>
      <c r="L277" s="9"/>
      <c r="M277" s="9"/>
    </row>
    <row r="278" spans="2:13" ht="15.6">
      <c r="B278" s="109"/>
      <c r="K278" s="9"/>
      <c r="L278" s="9"/>
      <c r="M278" s="9"/>
    </row>
    <row r="279" spans="2:13" ht="15.6">
      <c r="B279" s="810"/>
      <c r="K279" s="6"/>
      <c r="L279" s="3"/>
      <c r="M279" s="3"/>
    </row>
    <row r="280" spans="2:13" ht="15.6">
      <c r="B280" s="810"/>
      <c r="K280" s="6"/>
    </row>
    <row r="281" spans="2:13" ht="15.6">
      <c r="B281" s="810"/>
      <c r="K281" s="3"/>
      <c r="L281" s="3"/>
      <c r="M281" s="3"/>
    </row>
    <row r="282" spans="2:13" ht="15.6">
      <c r="B282" s="810"/>
      <c r="K282" s="3"/>
    </row>
    <row r="283" spans="2:13" ht="15.6">
      <c r="B283" s="810"/>
      <c r="K283" s="3"/>
    </row>
    <row r="284" spans="2:13" ht="15.6">
      <c r="B284" s="810"/>
      <c r="K284" s="6"/>
    </row>
    <row r="285" spans="2:13" ht="15.6">
      <c r="B285" s="810"/>
      <c r="K285" s="6"/>
    </row>
    <row r="286" spans="2:13" ht="15.6">
      <c r="B286" s="810"/>
      <c r="K286" s="6"/>
      <c r="L286" s="3"/>
      <c r="M286" s="3"/>
    </row>
    <row r="287" spans="2:13" ht="15.6">
      <c r="B287" s="810"/>
    </row>
    <row r="288" spans="2:13" ht="15.6">
      <c r="B288" s="810"/>
    </row>
    <row r="289" spans="2:20" ht="15.6">
      <c r="B289" s="810"/>
    </row>
    <row r="290" spans="2:20" ht="15.6">
      <c r="B290" s="810"/>
    </row>
    <row r="291" spans="2:20" ht="18" customHeight="1">
      <c r="B291" s="810"/>
    </row>
    <row r="292" spans="2:20" ht="15.6">
      <c r="B292" s="810"/>
    </row>
    <row r="293" spans="2:20" ht="15.6">
      <c r="B293" s="810"/>
      <c r="K293" s="9"/>
      <c r="L293" s="9"/>
      <c r="M293" s="9"/>
    </row>
    <row r="294" spans="2:20" ht="15.6">
      <c r="B294" s="810"/>
      <c r="K294" s="7"/>
      <c r="L294" s="3"/>
      <c r="M294" s="3"/>
    </row>
    <row r="295" spans="2:20" ht="15.6">
      <c r="B295" s="810"/>
      <c r="F295" s="8"/>
      <c r="G295" s="8"/>
      <c r="H295" s="8"/>
      <c r="I295" s="8"/>
      <c r="J295" s="8"/>
    </row>
    <row r="296" spans="2:20" ht="15.6">
      <c r="B296" s="810"/>
      <c r="K296" s="9"/>
      <c r="L296" s="9"/>
      <c r="M296" s="9"/>
    </row>
    <row r="297" spans="2:20" ht="15.6">
      <c r="B297" s="810"/>
      <c r="K297" s="9"/>
      <c r="L297" s="9"/>
      <c r="M297" s="9"/>
    </row>
    <row r="298" spans="2:20" s="5" customFormat="1" ht="16.2" customHeight="1">
      <c r="B298" s="109"/>
      <c r="E298" s="3"/>
      <c r="F298" s="3"/>
      <c r="G298" s="3"/>
      <c r="H298" s="3"/>
      <c r="I298" s="3"/>
      <c r="J298" s="3"/>
      <c r="K298" s="3"/>
      <c r="P298" s="4"/>
      <c r="S298" s="4"/>
      <c r="T298" s="4"/>
    </row>
    <row r="299" spans="2:20" s="5" customFormat="1" ht="16.2" customHeight="1">
      <c r="B299" s="109"/>
      <c r="E299" s="3"/>
      <c r="F299" s="3"/>
      <c r="G299" s="3"/>
      <c r="H299" s="3"/>
      <c r="I299" s="3"/>
      <c r="J299" s="3"/>
      <c r="K299" s="3"/>
      <c r="P299" s="4"/>
      <c r="S299" s="4"/>
      <c r="T299" s="4"/>
    </row>
    <row r="300" spans="2:20" s="5" customFormat="1" ht="16.2" customHeight="1">
      <c r="B300" s="109"/>
      <c r="E300" s="3"/>
      <c r="F300" s="3"/>
      <c r="G300" s="3"/>
      <c r="H300" s="3"/>
      <c r="I300" s="3"/>
      <c r="J300" s="3"/>
      <c r="K300" s="3"/>
      <c r="P300" s="4"/>
      <c r="S300" s="4"/>
      <c r="T300" s="4"/>
    </row>
    <row r="301" spans="2:20" s="5" customFormat="1" ht="14.25" customHeight="1">
      <c r="B301" s="109"/>
      <c r="E301" s="3"/>
      <c r="F301" s="3"/>
      <c r="G301" s="3"/>
      <c r="H301" s="3"/>
      <c r="I301" s="3"/>
      <c r="J301" s="3"/>
      <c r="K301" s="3"/>
      <c r="P301" s="4"/>
      <c r="S301" s="4"/>
      <c r="T301" s="4"/>
    </row>
    <row r="302" spans="2:20" s="5" customFormat="1" ht="14.25" customHeight="1">
      <c r="B302" s="109"/>
      <c r="E302" s="3"/>
      <c r="F302" s="3"/>
      <c r="G302" s="3"/>
      <c r="H302" s="3"/>
      <c r="I302" s="3"/>
      <c r="J302" s="3"/>
      <c r="K302" s="3"/>
      <c r="P302" s="4"/>
      <c r="S302" s="4"/>
      <c r="T302" s="4"/>
    </row>
    <row r="303" spans="2:20" s="5" customFormat="1" ht="14.25" customHeight="1">
      <c r="B303" s="109"/>
      <c r="E303" s="3"/>
      <c r="F303" s="3"/>
      <c r="G303" s="3"/>
      <c r="H303" s="3"/>
      <c r="I303" s="3"/>
      <c r="J303" s="3"/>
      <c r="K303" s="3"/>
      <c r="L303" s="4"/>
      <c r="M303" s="4"/>
      <c r="N303" s="4"/>
      <c r="O303" s="4"/>
      <c r="P303" s="4"/>
      <c r="Q303" s="4"/>
      <c r="R303" s="4"/>
      <c r="S303" s="4"/>
      <c r="T303" s="4"/>
    </row>
    <row r="304" spans="2:20" s="5" customFormat="1" ht="14.25" customHeight="1">
      <c r="B304" s="109"/>
      <c r="E304" s="3"/>
      <c r="F304" s="3"/>
      <c r="G304" s="3"/>
      <c r="H304" s="3"/>
      <c r="I304" s="3"/>
      <c r="J304" s="3"/>
      <c r="K304" s="3"/>
      <c r="L304" s="4"/>
      <c r="M304" s="4"/>
      <c r="N304" s="4"/>
      <c r="O304" s="4"/>
      <c r="P304" s="4"/>
      <c r="Q304" s="4"/>
      <c r="R304" s="4"/>
      <c r="S304" s="4"/>
      <c r="T304" s="4"/>
    </row>
    <row r="305" spans="2:20" s="5" customFormat="1" ht="14.25" customHeight="1">
      <c r="B305" s="109"/>
      <c r="E305" s="3"/>
      <c r="F305" s="3"/>
      <c r="G305" s="3"/>
      <c r="H305" s="3"/>
      <c r="I305" s="3"/>
      <c r="J305" s="3"/>
      <c r="K305" s="3"/>
      <c r="L305" s="4"/>
      <c r="M305" s="4"/>
      <c r="N305" s="4"/>
      <c r="O305" s="4"/>
      <c r="P305" s="4"/>
      <c r="Q305" s="4"/>
      <c r="R305" s="4"/>
      <c r="S305" s="4"/>
      <c r="T305" s="4"/>
    </row>
    <row r="306" spans="2:20" s="5" customFormat="1" ht="14.25" customHeight="1">
      <c r="B306" s="109"/>
      <c r="E306" s="3"/>
      <c r="F306" s="3"/>
      <c r="G306" s="3"/>
      <c r="H306" s="3"/>
      <c r="I306" s="3"/>
      <c r="J306" s="6"/>
      <c r="K306" s="3"/>
      <c r="L306" s="4"/>
      <c r="M306" s="4"/>
      <c r="N306" s="4"/>
      <c r="O306" s="4"/>
      <c r="P306" s="4"/>
      <c r="Q306" s="4"/>
      <c r="R306" s="4"/>
      <c r="S306" s="4"/>
      <c r="T306" s="4"/>
    </row>
    <row r="307" spans="2:20" s="5" customFormat="1" ht="14.25" customHeight="1">
      <c r="B307" s="109"/>
      <c r="E307" s="3"/>
      <c r="F307" s="3"/>
      <c r="G307" s="3"/>
      <c r="H307" s="3"/>
      <c r="I307" s="3"/>
      <c r="J307" s="6"/>
      <c r="K307" s="3"/>
      <c r="L307" s="4"/>
      <c r="M307" s="4"/>
      <c r="N307" s="4"/>
      <c r="O307" s="4"/>
      <c r="P307" s="4"/>
      <c r="Q307" s="4"/>
      <c r="R307" s="4"/>
      <c r="S307" s="4"/>
      <c r="T307" s="4"/>
    </row>
    <row r="308" spans="2:20" s="5" customFormat="1" ht="14.25" customHeight="1">
      <c r="B308" s="109"/>
      <c r="E308" s="3"/>
      <c r="F308" s="3"/>
      <c r="G308" s="3"/>
      <c r="H308" s="3"/>
      <c r="I308" s="3"/>
      <c r="J308" s="3"/>
      <c r="K308" s="3"/>
      <c r="L308" s="4"/>
      <c r="M308" s="4"/>
      <c r="N308" s="4"/>
      <c r="O308" s="4"/>
      <c r="P308" s="4"/>
      <c r="Q308" s="4"/>
      <c r="R308" s="4"/>
      <c r="S308" s="4"/>
      <c r="T308" s="4"/>
    </row>
    <row r="309" spans="2:20" ht="14.25" customHeight="1">
      <c r="B309" s="109"/>
    </row>
    <row r="310" spans="2:20" ht="15.6">
      <c r="B310" s="109"/>
    </row>
    <row r="311" spans="2:20" ht="15.6">
      <c r="B311" s="109"/>
      <c r="K311" s="7"/>
      <c r="L311" s="3"/>
      <c r="M311" s="3"/>
    </row>
    <row r="312" spans="2:20" ht="15.6">
      <c r="B312" s="109"/>
      <c r="K312" s="11"/>
      <c r="L312" s="3"/>
      <c r="M312" s="3"/>
    </row>
    <row r="313" spans="2:20" ht="15.6">
      <c r="B313" s="109"/>
      <c r="K313" s="3"/>
      <c r="L313" s="3"/>
      <c r="M313" s="3"/>
    </row>
    <row r="314" spans="2:20" ht="15.6">
      <c r="B314" s="109"/>
      <c r="K314" s="3"/>
    </row>
    <row r="315" spans="2:20" ht="15.6">
      <c r="B315" s="109"/>
      <c r="K315" s="9"/>
      <c r="L315" s="9"/>
      <c r="M315" s="9"/>
    </row>
    <row r="316" spans="2:20" ht="15.6">
      <c r="B316" s="109"/>
      <c r="F316" s="9"/>
      <c r="G316" s="9"/>
      <c r="H316" s="9"/>
      <c r="I316" s="9"/>
      <c r="J316" s="9"/>
    </row>
    <row r="317" spans="2:20" ht="15.6">
      <c r="B317" s="109"/>
      <c r="F317" s="10"/>
      <c r="G317" s="10"/>
      <c r="H317" s="10"/>
      <c r="I317" s="10"/>
      <c r="J317" s="10"/>
      <c r="K317" s="10"/>
      <c r="L317" s="10"/>
      <c r="M317" s="10"/>
    </row>
    <row r="318" spans="2:20" ht="15.6">
      <c r="B318" s="109"/>
      <c r="K318" s="6"/>
      <c r="L318" s="3"/>
      <c r="M318" s="3"/>
    </row>
    <row r="319" spans="2:20" ht="15.6">
      <c r="B319" s="109"/>
      <c r="K319" s="6"/>
      <c r="L319" s="3"/>
      <c r="M319" s="3"/>
    </row>
    <row r="320" spans="2:20" ht="15.6">
      <c r="B320" s="109"/>
      <c r="K320" s="6"/>
      <c r="L320" s="3"/>
      <c r="M320" s="3"/>
    </row>
    <row r="321" spans="2:13" ht="15.6">
      <c r="B321" s="109"/>
      <c r="K321" s="6"/>
      <c r="L321" s="3"/>
      <c r="M321" s="3"/>
    </row>
    <row r="322" spans="2:13" ht="15.6">
      <c r="B322" s="109"/>
      <c r="K322" s="6"/>
      <c r="L322" s="3"/>
      <c r="M322" s="3"/>
    </row>
    <row r="323" spans="2:13" ht="15.6">
      <c r="B323" s="109"/>
      <c r="K323" s="6"/>
      <c r="L323" s="3"/>
      <c r="M323" s="3"/>
    </row>
    <row r="324" spans="2:13" ht="15.6">
      <c r="B324" s="109"/>
      <c r="K324" s="6"/>
      <c r="L324" s="3"/>
      <c r="M324" s="3"/>
    </row>
    <row r="325" spans="2:13" ht="15.6">
      <c r="B325" s="109"/>
      <c r="K325" s="6"/>
      <c r="L325" s="3"/>
      <c r="M325" s="3"/>
    </row>
    <row r="326" spans="2:13" ht="15.6">
      <c r="B326" s="109"/>
      <c r="K326" s="6"/>
      <c r="L326" s="3"/>
      <c r="M326" s="3"/>
    </row>
    <row r="327" spans="2:13" ht="15.6">
      <c r="B327" s="109"/>
      <c r="K327" s="6"/>
      <c r="L327" s="3"/>
      <c r="M327" s="3"/>
    </row>
    <row r="328" spans="2:13" ht="15.6">
      <c r="B328" s="109"/>
      <c r="K328" s="6"/>
      <c r="L328" s="3"/>
      <c r="M328" s="3"/>
    </row>
    <row r="329" spans="2:13" ht="15.6">
      <c r="B329" s="109"/>
      <c r="K329" s="6"/>
      <c r="L329" s="3"/>
      <c r="M329" s="3"/>
    </row>
    <row r="330" spans="2:13" ht="15.6">
      <c r="B330" s="109"/>
      <c r="K330" s="3"/>
      <c r="L330" s="3"/>
      <c r="M330" s="3"/>
    </row>
    <row r="331" spans="2:13" ht="15.6">
      <c r="B331" s="109"/>
      <c r="K331" s="3"/>
    </row>
    <row r="332" spans="2:13" ht="15.6">
      <c r="B332" s="109"/>
      <c r="K332" s="3"/>
    </row>
    <row r="333" spans="2:13" ht="15.6">
      <c r="B333" s="109"/>
      <c r="K333" s="3"/>
    </row>
    <row r="334" spans="2:13" ht="15.6">
      <c r="B334" s="109"/>
      <c r="K334" s="6"/>
    </row>
    <row r="335" spans="2:13" ht="15.6">
      <c r="B335" s="810"/>
      <c r="K335" s="9"/>
      <c r="L335" s="9"/>
      <c r="M335" s="9"/>
    </row>
    <row r="336" spans="2:13" ht="15.6">
      <c r="B336" s="810"/>
      <c r="F336" s="10"/>
      <c r="G336" s="10"/>
      <c r="H336" s="10"/>
      <c r="I336" s="10"/>
      <c r="J336" s="10"/>
      <c r="K336" s="10"/>
      <c r="L336" s="10"/>
      <c r="M336" s="10"/>
    </row>
    <row r="337" spans="2:13" ht="15.6">
      <c r="B337" s="810"/>
      <c r="F337" s="10"/>
      <c r="G337" s="10"/>
      <c r="H337" s="10"/>
      <c r="I337" s="10"/>
      <c r="J337" s="10"/>
      <c r="K337" s="10"/>
      <c r="L337" s="10"/>
      <c r="M337" s="10"/>
    </row>
    <row r="338" spans="2:13" ht="15.6">
      <c r="B338" s="810"/>
      <c r="F338" s="10"/>
      <c r="G338" s="10"/>
      <c r="H338" s="10"/>
      <c r="I338" s="10"/>
      <c r="J338" s="10"/>
      <c r="K338" s="10"/>
      <c r="L338" s="10"/>
      <c r="M338" s="10"/>
    </row>
    <row r="339" spans="2:13" ht="15.6">
      <c r="B339" s="810"/>
      <c r="K339" s="6"/>
      <c r="L339" s="3"/>
      <c r="M339" s="3"/>
    </row>
    <row r="340" spans="2:13" ht="15.6">
      <c r="B340" s="810"/>
      <c r="K340" s="6"/>
      <c r="L340" s="3"/>
      <c r="M340" s="3"/>
    </row>
    <row r="341" spans="2:13" ht="15" customHeight="1">
      <c r="B341" s="810"/>
      <c r="L341" s="3"/>
      <c r="M341" s="3"/>
    </row>
    <row r="342" spans="2:13" ht="15" customHeight="1">
      <c r="B342" s="810"/>
      <c r="L342" s="3"/>
      <c r="M342" s="3"/>
    </row>
    <row r="343" spans="2:13" ht="15" customHeight="1">
      <c r="B343" s="811"/>
      <c r="L343" s="3"/>
      <c r="M343" s="3"/>
    </row>
    <row r="344" spans="2:13" ht="15" customHeight="1">
      <c r="B344" s="811"/>
      <c r="L344" s="3"/>
      <c r="M344" s="3"/>
    </row>
    <row r="345" spans="2:13" ht="15" customHeight="1">
      <c r="B345" s="811"/>
      <c r="L345" s="3"/>
      <c r="M345" s="3"/>
    </row>
    <row r="346" spans="2:13" ht="15" customHeight="1">
      <c r="B346" s="811"/>
      <c r="L346" s="3"/>
      <c r="M346" s="3"/>
    </row>
    <row r="347" spans="2:13" ht="15.6">
      <c r="B347" s="618"/>
      <c r="K347" s="3"/>
    </row>
    <row r="348" spans="2:13" ht="15.6">
      <c r="B348" s="618"/>
      <c r="K348" s="3"/>
    </row>
    <row r="349" spans="2:13" ht="15.6">
      <c r="B349" s="811"/>
      <c r="K349" s="6"/>
      <c r="L349" s="3"/>
      <c r="M349" s="3"/>
    </row>
    <row r="350" spans="2:13" ht="15.6">
      <c r="B350" s="811"/>
      <c r="K350" s="6"/>
      <c r="L350" s="3"/>
      <c r="M350" s="3"/>
    </row>
    <row r="351" spans="2:13" ht="15.6">
      <c r="B351" s="811"/>
      <c r="K351" s="6"/>
      <c r="L351" s="3"/>
      <c r="M351" s="3"/>
    </row>
    <row r="352" spans="2:13" ht="15.6">
      <c r="B352" s="811"/>
      <c r="K352" s="6"/>
      <c r="L352" s="3"/>
      <c r="M352" s="3"/>
    </row>
    <row r="353" spans="2:13" ht="15.6">
      <c r="B353" s="811"/>
      <c r="K353" s="6"/>
      <c r="L353" s="3"/>
      <c r="M353" s="3"/>
    </row>
    <row r="354" spans="2:13" ht="15.6">
      <c r="B354" s="811"/>
      <c r="K354" s="6"/>
      <c r="L354" s="3"/>
      <c r="M354" s="3"/>
    </row>
    <row r="355" spans="2:13" ht="15.6">
      <c r="B355" s="811"/>
      <c r="K355" s="6"/>
      <c r="L355" s="3"/>
      <c r="M355" s="3"/>
    </row>
    <row r="356" spans="2:13" ht="15.6">
      <c r="B356" s="811"/>
      <c r="K356" s="6"/>
      <c r="L356" s="3"/>
      <c r="M356" s="3"/>
    </row>
    <row r="357" spans="2:13" ht="15.6">
      <c r="B357" s="811"/>
      <c r="K357" s="6"/>
      <c r="L357" s="3"/>
      <c r="M357" s="3"/>
    </row>
    <row r="358" spans="2:13" ht="15.6">
      <c r="B358" s="811"/>
      <c r="K358" s="6"/>
      <c r="L358" s="3"/>
      <c r="M358" s="3"/>
    </row>
    <row r="359" spans="2:13" ht="15.6">
      <c r="B359" s="811"/>
      <c r="K359" s="6"/>
      <c r="L359" s="3"/>
      <c r="M359" s="3"/>
    </row>
    <row r="360" spans="2:13" ht="15.6">
      <c r="B360" s="811"/>
      <c r="K360" s="6"/>
      <c r="L360" s="3"/>
      <c r="M360" s="3"/>
    </row>
    <row r="361" spans="2:13" ht="15.6">
      <c r="B361" s="811"/>
      <c r="L361" s="3"/>
      <c r="M361" s="3"/>
    </row>
    <row r="362" spans="2:13" ht="15.6">
      <c r="B362" s="811"/>
      <c r="K362" s="6"/>
      <c r="L362" s="3"/>
      <c r="M362" s="3"/>
    </row>
    <row r="363" spans="2:13" ht="15.6">
      <c r="B363" s="811"/>
      <c r="K363" s="6"/>
      <c r="L363" s="3"/>
      <c r="M363" s="3"/>
    </row>
    <row r="364" spans="2:13" ht="15.6">
      <c r="B364" s="618"/>
      <c r="K364" s="6"/>
      <c r="L364" s="3"/>
      <c r="M364" s="3"/>
    </row>
    <row r="365" spans="2:13" ht="15.6">
      <c r="B365" s="618"/>
      <c r="K365" s="6"/>
      <c r="L365" s="3"/>
      <c r="M365" s="3"/>
    </row>
    <row r="366" spans="2:13" ht="15.6">
      <c r="B366" s="618"/>
      <c r="K366" s="6"/>
      <c r="L366" s="3"/>
      <c r="M366" s="3"/>
    </row>
    <row r="367" spans="2:13" ht="15.6">
      <c r="B367" s="618"/>
      <c r="F367" s="4"/>
      <c r="G367" s="4"/>
      <c r="H367" s="4"/>
      <c r="I367" s="4"/>
      <c r="J367" s="4"/>
    </row>
    <row r="368" spans="2:13" ht="15.6">
      <c r="B368" s="812"/>
      <c r="F368" s="4"/>
      <c r="G368" s="4"/>
      <c r="H368" s="4"/>
      <c r="I368" s="4"/>
      <c r="J368" s="4"/>
    </row>
    <row r="369" spans="2:13" ht="15.6">
      <c r="B369" s="812"/>
      <c r="K369" s="3"/>
      <c r="L369" s="3"/>
      <c r="M369" s="3"/>
    </row>
    <row r="370" spans="2:13" ht="15.6">
      <c r="B370" s="811"/>
      <c r="K370" s="3"/>
    </row>
    <row r="371" spans="2:13" ht="15.6">
      <c r="B371" s="811"/>
      <c r="K371" s="6"/>
      <c r="L371" s="3"/>
      <c r="M371" s="3"/>
    </row>
    <row r="372" spans="2:13" ht="15.6">
      <c r="B372" s="812"/>
      <c r="K372" s="6"/>
      <c r="L372" s="3"/>
      <c r="M372" s="3"/>
    </row>
    <row r="373" spans="2:13" ht="15.6">
      <c r="B373" s="812"/>
      <c r="K373" s="6"/>
      <c r="L373" s="3"/>
      <c r="M373" s="3"/>
    </row>
    <row r="374" spans="2:13" ht="15.6">
      <c r="B374" s="812"/>
      <c r="K374" s="6"/>
      <c r="L374" s="3"/>
      <c r="M374" s="3"/>
    </row>
    <row r="375" spans="2:13" ht="15.6">
      <c r="B375" s="812"/>
      <c r="K375" s="6"/>
      <c r="L375" s="3"/>
      <c r="M375" s="3"/>
    </row>
    <row r="376" spans="2:13" ht="15.6">
      <c r="B376" s="813"/>
      <c r="K376" s="6"/>
      <c r="L376" s="3"/>
      <c r="M376" s="3"/>
    </row>
    <row r="377" spans="2:13" ht="15.6">
      <c r="B377" s="813"/>
      <c r="K377" s="6"/>
      <c r="L377" s="3"/>
      <c r="M377" s="3"/>
    </row>
    <row r="378" spans="2:13" ht="15.6">
      <c r="B378" s="813"/>
      <c r="K378" s="6"/>
      <c r="L378" s="3"/>
      <c r="M378" s="3"/>
    </row>
    <row r="379" spans="2:13" ht="15.6">
      <c r="B379" s="813"/>
      <c r="K379" s="6"/>
      <c r="L379" s="3"/>
      <c r="M379" s="3"/>
    </row>
    <row r="380" spans="2:13" ht="15.6">
      <c r="B380" s="813"/>
      <c r="K380" s="6"/>
      <c r="L380" s="3"/>
      <c r="M380" s="3"/>
    </row>
    <row r="381" spans="2:13" ht="15.6">
      <c r="B381" s="813"/>
      <c r="K381" s="6"/>
      <c r="L381" s="3"/>
      <c r="M381" s="3"/>
    </row>
    <row r="382" spans="2:13" ht="15.6">
      <c r="B382" s="813"/>
      <c r="K382" s="6"/>
      <c r="L382" s="3"/>
      <c r="M382" s="3"/>
    </row>
    <row r="383" spans="2:13" ht="15.6">
      <c r="B383" s="813"/>
      <c r="L383" s="3"/>
      <c r="M383" s="3"/>
    </row>
    <row r="384" spans="2:13" ht="15.6">
      <c r="B384" s="813"/>
      <c r="K384" s="6"/>
      <c r="L384" s="3"/>
      <c r="M384" s="3"/>
    </row>
    <row r="385" spans="2:13" ht="15.6">
      <c r="B385" s="813"/>
      <c r="K385" s="6"/>
      <c r="L385" s="3"/>
      <c r="M385" s="3"/>
    </row>
    <row r="386" spans="2:13" ht="15.6">
      <c r="B386" s="810"/>
      <c r="K386" s="6"/>
      <c r="L386" s="3"/>
      <c r="M386" s="3"/>
    </row>
    <row r="387" spans="2:13" ht="15.6">
      <c r="B387" s="810"/>
      <c r="K387" s="6"/>
      <c r="L387" s="3"/>
      <c r="M387" s="3"/>
    </row>
    <row r="388" spans="2:13" ht="15.6">
      <c r="B388" s="810"/>
      <c r="K388" s="6"/>
      <c r="L388" s="3"/>
      <c r="M388" s="3"/>
    </row>
    <row r="389" spans="2:13" ht="15.6">
      <c r="B389" s="810"/>
    </row>
    <row r="390" spans="2:13" ht="15.6">
      <c r="B390" s="810"/>
    </row>
    <row r="391" spans="2:13" ht="15.6">
      <c r="B391" s="810"/>
    </row>
    <row r="392" spans="2:13" ht="15.6">
      <c r="B392" s="810"/>
    </row>
    <row r="393" spans="2:13" ht="15.6">
      <c r="B393" s="810"/>
    </row>
    <row r="394" spans="2:13" ht="15.6">
      <c r="B394" s="810"/>
    </row>
    <row r="395" spans="2:13" ht="15.6">
      <c r="B395" s="810"/>
    </row>
    <row r="396" spans="2:13" ht="15.6">
      <c r="B396" s="810"/>
    </row>
    <row r="397" spans="2:13" ht="15.6">
      <c r="B397" s="810"/>
      <c r="K397" s="9"/>
      <c r="L397" s="9"/>
      <c r="M397" s="9"/>
    </row>
    <row r="398" spans="2:13" ht="15.6">
      <c r="B398" s="810"/>
      <c r="K398" s="11"/>
      <c r="L398" s="3"/>
      <c r="M398" s="3"/>
    </row>
    <row r="399" spans="2:13" ht="15.6">
      <c r="B399" s="810"/>
      <c r="K399" s="3"/>
      <c r="L399" s="3"/>
      <c r="M399" s="3"/>
    </row>
    <row r="400" spans="2:13" ht="15.6">
      <c r="B400" s="810"/>
      <c r="K400" s="3"/>
    </row>
    <row r="401" spans="2:13" ht="15.6">
      <c r="B401" s="810"/>
      <c r="K401" s="9"/>
      <c r="L401" s="9"/>
      <c r="M401" s="9"/>
    </row>
    <row r="402" spans="2:13" ht="15.6">
      <c r="B402" s="810"/>
      <c r="F402" s="9"/>
      <c r="G402" s="9"/>
      <c r="H402" s="9"/>
      <c r="I402" s="9"/>
      <c r="J402" s="9"/>
    </row>
    <row r="403" spans="2:13" ht="15.6">
      <c r="B403" s="810"/>
      <c r="F403" s="10"/>
      <c r="G403" s="10"/>
      <c r="H403" s="10"/>
      <c r="I403" s="10"/>
      <c r="J403" s="10"/>
      <c r="K403" s="10"/>
      <c r="L403" s="10"/>
      <c r="M403" s="10"/>
    </row>
    <row r="404" spans="2:13" ht="15.6">
      <c r="B404" s="109"/>
      <c r="K404" s="6"/>
      <c r="L404" s="3"/>
      <c r="M404" s="3"/>
    </row>
    <row r="405" spans="2:13" ht="17.25" customHeight="1">
      <c r="B405" s="109"/>
      <c r="K405" s="6"/>
      <c r="L405" s="3"/>
      <c r="M405" s="3"/>
    </row>
    <row r="406" spans="2:13" ht="15.6">
      <c r="B406" s="109"/>
      <c r="K406" s="6"/>
      <c r="L406" s="3"/>
      <c r="M406" s="3"/>
    </row>
    <row r="407" spans="2:13" ht="15.6">
      <c r="B407" s="109"/>
      <c r="K407" s="6"/>
      <c r="L407" s="3"/>
      <c r="M407" s="3"/>
    </row>
    <row r="408" spans="2:13" ht="15.6">
      <c r="B408" s="109"/>
      <c r="K408" s="6"/>
      <c r="L408" s="3"/>
      <c r="M408" s="3"/>
    </row>
    <row r="409" spans="2:13" ht="15.6">
      <c r="B409" s="109"/>
      <c r="K409" s="6"/>
      <c r="L409" s="3"/>
      <c r="M409" s="3"/>
    </row>
    <row r="410" spans="2:13" ht="15.6">
      <c r="B410" s="814"/>
      <c r="K410" s="6"/>
      <c r="L410" s="3"/>
      <c r="M410" s="3"/>
    </row>
    <row r="411" spans="2:13" ht="15.6">
      <c r="B411" s="814"/>
      <c r="K411" s="6"/>
      <c r="L411" s="3"/>
      <c r="M411" s="3"/>
    </row>
    <row r="412" spans="2:13" ht="15.6">
      <c r="B412" s="317"/>
      <c r="K412" s="6"/>
      <c r="L412" s="3"/>
      <c r="M412" s="3"/>
    </row>
    <row r="413" spans="2:13" ht="15.6">
      <c r="B413" s="317"/>
      <c r="K413" s="6"/>
      <c r="L413" s="3"/>
      <c r="M413" s="3"/>
    </row>
    <row r="414" spans="2:13" ht="15.6">
      <c r="B414" s="317"/>
      <c r="K414" s="6"/>
      <c r="L414" s="3"/>
      <c r="M414" s="3"/>
    </row>
    <row r="415" spans="2:13" ht="15.6">
      <c r="B415" s="317"/>
      <c r="K415" s="6"/>
      <c r="L415" s="3"/>
      <c r="M415" s="3"/>
    </row>
    <row r="416" spans="2:13" ht="15.6">
      <c r="B416" s="317"/>
      <c r="K416" s="6"/>
      <c r="L416" s="3"/>
      <c r="M416" s="3"/>
    </row>
    <row r="417" spans="2:13" ht="15.6">
      <c r="B417" s="317"/>
      <c r="K417" s="6"/>
      <c r="L417" s="3"/>
      <c r="M417" s="3"/>
    </row>
    <row r="418" spans="2:13" ht="15.6">
      <c r="B418" s="317"/>
      <c r="K418" s="6"/>
      <c r="L418" s="3"/>
      <c r="M418" s="3"/>
    </row>
    <row r="419" spans="2:13" ht="15.6">
      <c r="B419" s="317"/>
      <c r="K419" s="6"/>
      <c r="L419" s="3"/>
      <c r="M419" s="3"/>
    </row>
    <row r="420" spans="2:13" ht="15.6">
      <c r="B420" s="815"/>
      <c r="K420" s="6"/>
      <c r="L420" s="3"/>
      <c r="M420" s="3"/>
    </row>
    <row r="421" spans="2:13" ht="15.6">
      <c r="B421" s="815"/>
      <c r="K421" s="6"/>
      <c r="L421" s="3"/>
      <c r="M421" s="3"/>
    </row>
    <row r="422" spans="2:13" ht="15.6">
      <c r="B422" s="815"/>
      <c r="K422" s="6"/>
      <c r="L422" s="3"/>
      <c r="M422" s="3"/>
    </row>
    <row r="423" spans="2:13" ht="15.6">
      <c r="B423" s="815"/>
      <c r="K423" s="6"/>
      <c r="L423" s="3"/>
      <c r="M423" s="3"/>
    </row>
    <row r="424" spans="2:13" ht="15.6">
      <c r="B424" s="815"/>
      <c r="K424" s="6"/>
      <c r="L424" s="3"/>
      <c r="M424" s="3"/>
    </row>
    <row r="425" spans="2:13" ht="15.6">
      <c r="B425" s="815"/>
      <c r="L425" s="3"/>
      <c r="M425" s="3"/>
    </row>
    <row r="426" spans="2:13" ht="15.6">
      <c r="B426" s="317"/>
      <c r="L426" s="3"/>
      <c r="M426" s="3"/>
    </row>
    <row r="427" spans="2:13" ht="15.6">
      <c r="B427" s="317"/>
      <c r="L427" s="3"/>
      <c r="M427" s="3"/>
    </row>
    <row r="428" spans="2:13" ht="15.6">
      <c r="B428" s="317"/>
      <c r="L428" s="3"/>
      <c r="M428" s="3"/>
    </row>
    <row r="429" spans="2:13" ht="15.6">
      <c r="B429" s="317"/>
      <c r="L429" s="3"/>
      <c r="M429" s="3"/>
    </row>
    <row r="430" spans="2:13" ht="15.6">
      <c r="B430" s="317"/>
      <c r="L430" s="3"/>
      <c r="M430" s="3"/>
    </row>
    <row r="431" spans="2:13" ht="15.6">
      <c r="B431" s="618"/>
      <c r="L431" s="3"/>
      <c r="M431" s="3"/>
    </row>
    <row r="432" spans="2:13" ht="15.6">
      <c r="B432" s="618"/>
      <c r="L432" s="3"/>
      <c r="M432" s="3"/>
    </row>
    <row r="433" spans="2:13" ht="15.6">
      <c r="B433" s="618"/>
      <c r="L433" s="3"/>
      <c r="M433" s="3"/>
    </row>
    <row r="434" spans="2:13" ht="15.6">
      <c r="B434" s="618"/>
      <c r="L434" s="3"/>
      <c r="M434" s="3"/>
    </row>
    <row r="435" spans="2:13" ht="15.6">
      <c r="B435" s="814"/>
      <c r="L435" s="3"/>
      <c r="M435" s="3"/>
    </row>
    <row r="436" spans="2:13" ht="15.6">
      <c r="B436" s="814"/>
      <c r="L436" s="3"/>
      <c r="M436" s="3"/>
    </row>
    <row r="437" spans="2:13" ht="15.6">
      <c r="B437" s="814"/>
      <c r="L437" s="3"/>
      <c r="M437" s="3"/>
    </row>
    <row r="438" spans="2:13" ht="15.6">
      <c r="B438" s="109"/>
      <c r="L438" s="3"/>
      <c r="M438" s="3"/>
    </row>
    <row r="439" spans="2:13" ht="15.6">
      <c r="B439" s="109"/>
      <c r="L439" s="3"/>
      <c r="M439" s="3"/>
    </row>
    <row r="440" spans="2:13" ht="15.6">
      <c r="B440" s="109"/>
      <c r="L440" s="3"/>
      <c r="M440" s="3"/>
    </row>
    <row r="441" spans="2:13" ht="15.6">
      <c r="B441" s="618"/>
      <c r="L441" s="3"/>
      <c r="M441" s="3"/>
    </row>
    <row r="442" spans="2:13" ht="15.6">
      <c r="B442" s="618"/>
      <c r="L442" s="3"/>
      <c r="M442" s="3"/>
    </row>
    <row r="443" spans="2:13" ht="15.6">
      <c r="B443" s="618"/>
      <c r="L443" s="3"/>
      <c r="M443" s="3"/>
    </row>
    <row r="444" spans="2:13" ht="15.6">
      <c r="B444" s="618"/>
      <c r="L444" s="3"/>
      <c r="M444" s="3"/>
    </row>
    <row r="445" spans="2:13" ht="15.6">
      <c r="B445" s="618"/>
      <c r="L445" s="3"/>
      <c r="M445" s="3"/>
    </row>
    <row r="446" spans="2:13" ht="15.6">
      <c r="B446" s="811"/>
      <c r="L446" s="3"/>
      <c r="M446" s="3"/>
    </row>
    <row r="447" spans="2:13" ht="15.6">
      <c r="B447" s="811"/>
      <c r="L447" s="3"/>
      <c r="M447" s="3"/>
    </row>
    <row r="448" spans="2:13" ht="15.6">
      <c r="B448" s="811"/>
      <c r="L448" s="3"/>
      <c r="M448" s="3"/>
    </row>
    <row r="449" spans="2:13" ht="15.6">
      <c r="B449" s="811"/>
      <c r="L449" s="3"/>
      <c r="M449" s="3"/>
    </row>
    <row r="450" spans="2:13" ht="15.6">
      <c r="B450" s="618"/>
      <c r="L450" s="3"/>
      <c r="M450" s="3"/>
    </row>
    <row r="451" spans="2:13" ht="15.6">
      <c r="B451" s="85"/>
      <c r="L451" s="3"/>
      <c r="M451" s="3"/>
    </row>
    <row r="452" spans="2:13" ht="15.6">
      <c r="B452" s="85"/>
      <c r="L452" s="3"/>
      <c r="M452" s="3"/>
    </row>
    <row r="453" spans="2:13" ht="15.6">
      <c r="B453" s="816"/>
      <c r="L453" s="3"/>
      <c r="M453" s="3"/>
    </row>
    <row r="454" spans="2:13" ht="15.6">
      <c r="B454" s="816"/>
      <c r="L454" s="3"/>
      <c r="M454" s="3"/>
    </row>
    <row r="455" spans="2:13" ht="15.6">
      <c r="B455" s="816"/>
      <c r="L455" s="3"/>
      <c r="M455" s="3"/>
    </row>
    <row r="456" spans="2:13" ht="15.6">
      <c r="B456" s="816"/>
      <c r="L456" s="3"/>
      <c r="M456" s="3"/>
    </row>
    <row r="457" spans="2:13" ht="15.6">
      <c r="B457" s="816"/>
      <c r="L457" s="3"/>
      <c r="M457" s="3"/>
    </row>
    <row r="458" spans="2:13" ht="15.6">
      <c r="B458" s="816"/>
      <c r="K458" s="6"/>
      <c r="L458" s="3"/>
      <c r="M458" s="3"/>
    </row>
    <row r="459" spans="2:13" ht="15.6">
      <c r="B459" s="816"/>
      <c r="K459" s="6"/>
      <c r="L459" s="3"/>
      <c r="M459" s="3"/>
    </row>
    <row r="460" spans="2:13" ht="15.6">
      <c r="B460" s="85"/>
      <c r="K460" s="6"/>
      <c r="L460" s="3"/>
      <c r="M460" s="3"/>
    </row>
    <row r="461" spans="2:13" ht="15.6">
      <c r="B461" s="85"/>
      <c r="K461" s="6"/>
      <c r="L461" s="3"/>
      <c r="M461" s="3"/>
    </row>
    <row r="462" spans="2:13" ht="15.6">
      <c r="B462" s="85"/>
      <c r="K462" s="6"/>
      <c r="L462" s="3"/>
      <c r="M462" s="3"/>
    </row>
    <row r="463" spans="2:13" ht="15.6">
      <c r="B463" s="85"/>
      <c r="K463" s="6"/>
      <c r="L463" s="3"/>
      <c r="M463" s="3"/>
    </row>
    <row r="464" spans="2:13" ht="15.6">
      <c r="B464" s="85"/>
      <c r="K464" s="6"/>
      <c r="L464" s="3"/>
      <c r="M464" s="3"/>
    </row>
    <row r="465" spans="2:13" ht="15.6">
      <c r="B465" s="85"/>
      <c r="K465" s="6"/>
      <c r="L465" s="3"/>
      <c r="M465" s="3"/>
    </row>
    <row r="466" spans="2:13" ht="15.6">
      <c r="B466" s="85"/>
      <c r="F466" s="12"/>
      <c r="G466" s="12"/>
      <c r="H466" s="12"/>
      <c r="I466" s="12"/>
      <c r="J466" s="12"/>
      <c r="K466" s="12"/>
      <c r="L466" s="12"/>
      <c r="M466" s="12"/>
    </row>
    <row r="467" spans="2:13" ht="15.6">
      <c r="B467" s="85"/>
      <c r="K467" s="6"/>
      <c r="L467" s="3"/>
      <c r="M467" s="3"/>
    </row>
    <row r="468" spans="2:13" ht="15.6">
      <c r="B468" s="85"/>
      <c r="K468" s="6"/>
    </row>
    <row r="469" spans="2:13" ht="15.6">
      <c r="B469" s="85"/>
      <c r="K469" s="3"/>
      <c r="L469" s="3"/>
      <c r="M469" s="3"/>
    </row>
    <row r="470" spans="2:13" ht="15.6">
      <c r="B470" s="85"/>
      <c r="K470" s="3"/>
    </row>
    <row r="471" spans="2:13" ht="15.6">
      <c r="B471" s="816"/>
      <c r="K471" s="6"/>
    </row>
    <row r="472" spans="2:13" ht="15.6">
      <c r="B472" s="816"/>
      <c r="K472" s="6"/>
      <c r="L472" s="3"/>
      <c r="M472" s="3"/>
    </row>
    <row r="473" spans="2:13" ht="15.6">
      <c r="B473" s="816"/>
    </row>
    <row r="474" spans="2:13" ht="15.6">
      <c r="B474" s="816"/>
    </row>
    <row r="475" spans="2:13" ht="15.6">
      <c r="B475" s="816"/>
    </row>
    <row r="476" spans="2:13" ht="15.6">
      <c r="B476" s="816"/>
    </row>
    <row r="477" spans="2:13" ht="15.6">
      <c r="B477" s="816"/>
    </row>
    <row r="478" spans="2:13" ht="15.6">
      <c r="B478" s="816"/>
      <c r="K478" s="9"/>
      <c r="L478" s="9"/>
      <c r="M478" s="9"/>
    </row>
    <row r="479" spans="2:13" ht="15.6">
      <c r="B479" s="816"/>
      <c r="K479" s="11"/>
      <c r="L479" s="3"/>
      <c r="M479" s="3"/>
    </row>
    <row r="480" spans="2:13" ht="15.6">
      <c r="B480" s="840"/>
      <c r="K480" s="3"/>
      <c r="L480" s="3"/>
      <c r="M480" s="3"/>
    </row>
    <row r="481" spans="2:13" ht="17.25" customHeight="1">
      <c r="B481" s="840"/>
      <c r="K481" s="3"/>
    </row>
    <row r="482" spans="2:13" ht="15.6">
      <c r="B482" s="840"/>
      <c r="K482" s="9"/>
      <c r="L482" s="9"/>
      <c r="M482" s="9"/>
    </row>
    <row r="483" spans="2:13" ht="15.6">
      <c r="B483" s="840"/>
      <c r="F483" s="9"/>
      <c r="G483" s="9"/>
      <c r="H483" s="9"/>
      <c r="I483" s="9"/>
      <c r="J483" s="9"/>
    </row>
    <row r="484" spans="2:13" ht="15.6">
      <c r="B484" s="840"/>
      <c r="F484" s="10"/>
      <c r="G484" s="10"/>
      <c r="H484" s="10"/>
      <c r="I484" s="10"/>
      <c r="J484" s="10"/>
      <c r="K484" s="10"/>
      <c r="L484" s="10"/>
      <c r="M484" s="10"/>
    </row>
    <row r="485" spans="2:13" ht="15.6">
      <c r="B485" s="840"/>
      <c r="K485" s="6"/>
      <c r="L485" s="3"/>
      <c r="M485" s="3"/>
    </row>
    <row r="486" spans="2:13" ht="15.6">
      <c r="B486" s="840"/>
      <c r="K486" s="6"/>
      <c r="L486" s="3"/>
      <c r="M486" s="3"/>
    </row>
    <row r="487" spans="2:13" ht="15.6">
      <c r="B487" s="840"/>
      <c r="K487" s="6"/>
      <c r="L487" s="3"/>
      <c r="M487" s="3"/>
    </row>
    <row r="488" spans="2:13" ht="15.6">
      <c r="B488" s="840"/>
      <c r="K488" s="6"/>
      <c r="L488" s="3"/>
      <c r="M488" s="3"/>
    </row>
    <row r="489" spans="2:13" ht="15.6">
      <c r="B489" s="840"/>
      <c r="K489" s="6"/>
      <c r="L489" s="3"/>
      <c r="M489" s="3"/>
    </row>
    <row r="490" spans="2:13" ht="15.6">
      <c r="B490" s="840"/>
      <c r="K490" s="6"/>
      <c r="L490" s="3"/>
      <c r="M490" s="3"/>
    </row>
    <row r="491" spans="2:13" ht="15.6">
      <c r="B491" s="85"/>
      <c r="K491" s="6"/>
      <c r="L491" s="3"/>
      <c r="M491" s="3"/>
    </row>
    <row r="492" spans="2:13" ht="15.6">
      <c r="B492" s="85"/>
      <c r="K492" s="6"/>
      <c r="L492" s="3"/>
      <c r="M492" s="3"/>
    </row>
    <row r="493" spans="2:13" ht="15.6">
      <c r="B493" s="85"/>
      <c r="K493" s="3"/>
      <c r="L493" s="3"/>
      <c r="M493" s="3"/>
    </row>
    <row r="494" spans="2:13" ht="15.6">
      <c r="B494" s="85"/>
      <c r="K494" s="3"/>
      <c r="L494" s="3"/>
      <c r="M494" s="3"/>
    </row>
    <row r="495" spans="2:13" ht="15.6">
      <c r="B495" s="85"/>
      <c r="K495" s="3"/>
      <c r="L495" s="3"/>
      <c r="M495" s="3"/>
    </row>
    <row r="496" spans="2:13" ht="15.6">
      <c r="B496" s="85"/>
      <c r="K496" s="3"/>
    </row>
    <row r="497" spans="2:13" ht="15.6">
      <c r="B497" s="85"/>
      <c r="K497" s="3"/>
    </row>
    <row r="498" spans="2:13" ht="15.6">
      <c r="B498" s="85"/>
      <c r="K498" s="3"/>
    </row>
    <row r="499" spans="2:13" ht="15.6">
      <c r="B499" s="85"/>
      <c r="K499" s="3"/>
    </row>
    <row r="500" spans="2:13" ht="15.6">
      <c r="B500" s="816"/>
      <c r="K500" s="6"/>
      <c r="L500" s="3"/>
      <c r="M500" s="3"/>
    </row>
    <row r="501" spans="2:13" ht="15.6">
      <c r="B501" s="816"/>
      <c r="K501" s="6"/>
      <c r="L501" s="3"/>
      <c r="M501" s="3"/>
    </row>
    <row r="502" spans="2:13" ht="15.6">
      <c r="B502" s="816"/>
      <c r="K502" s="6"/>
      <c r="L502" s="3"/>
      <c r="M502" s="3"/>
    </row>
    <row r="503" spans="2:13" ht="15.6">
      <c r="B503" s="816"/>
    </row>
    <row r="504" spans="2:13" ht="15.6">
      <c r="B504" s="317"/>
      <c r="L504" s="3"/>
      <c r="M504" s="3"/>
    </row>
    <row r="505" spans="2:13" ht="15.6">
      <c r="B505" s="85"/>
    </row>
    <row r="506" spans="2:13" ht="15.6">
      <c r="B506" s="85"/>
    </row>
    <row r="507" spans="2:13" ht="15.6">
      <c r="B507" s="85"/>
    </row>
    <row r="508" spans="2:13" ht="15.6">
      <c r="B508" s="85"/>
    </row>
    <row r="509" spans="2:13" ht="15.6">
      <c r="B509" s="85"/>
    </row>
    <row r="510" spans="2:13" ht="15.6">
      <c r="B510" s="85"/>
    </row>
    <row r="511" spans="2:13" ht="15.6">
      <c r="B511" s="85"/>
    </row>
    <row r="512" spans="2:13" ht="15.6">
      <c r="B512" s="85"/>
    </row>
    <row r="513" spans="2:2" ht="15.6">
      <c r="B513" s="85"/>
    </row>
    <row r="514" spans="2:2" ht="15.6">
      <c r="B514" s="85"/>
    </row>
    <row r="515" spans="2:2" ht="15.6">
      <c r="B515" s="85"/>
    </row>
    <row r="516" spans="2:2" ht="15.6">
      <c r="B516" s="85"/>
    </row>
    <row r="517" spans="2:2" ht="15.6">
      <c r="B517" s="85"/>
    </row>
    <row r="518" spans="2:2" ht="15.6">
      <c r="B518" s="85"/>
    </row>
    <row r="519" spans="2:2" ht="15.6">
      <c r="B519" s="85"/>
    </row>
    <row r="520" spans="2:2" ht="15.6">
      <c r="B520" s="85"/>
    </row>
    <row r="521" spans="2:2" ht="15.6">
      <c r="B521" s="85"/>
    </row>
    <row r="522" spans="2:2" ht="15.6">
      <c r="B522" s="85"/>
    </row>
    <row r="523" spans="2:2" ht="15.6">
      <c r="B523" s="85"/>
    </row>
    <row r="524" spans="2:2" ht="15.6">
      <c r="B524" s="85"/>
    </row>
    <row r="525" spans="2:2" ht="15.6">
      <c r="B525" s="85"/>
    </row>
    <row r="526" spans="2:2" ht="15.6">
      <c r="B526" s="85"/>
    </row>
    <row r="527" spans="2:2" ht="15.6">
      <c r="B527" s="85"/>
    </row>
    <row r="528" spans="2:2" ht="15.6">
      <c r="B528" s="85"/>
    </row>
    <row r="529" spans="2:2" ht="15.6">
      <c r="B529" s="85"/>
    </row>
    <row r="530" spans="2:2" ht="15.6">
      <c r="B530" s="85"/>
    </row>
    <row r="531" spans="2:2" ht="15.6">
      <c r="B531" s="85"/>
    </row>
    <row r="532" spans="2:2" ht="15.6">
      <c r="B532" s="85"/>
    </row>
    <row r="533" spans="2:2" ht="15.6">
      <c r="B533" s="85"/>
    </row>
    <row r="534" spans="2:2" ht="15.6">
      <c r="B534" s="85"/>
    </row>
    <row r="535" spans="2:2" ht="15.6">
      <c r="B535" s="85"/>
    </row>
    <row r="536" spans="2:2" ht="15.6">
      <c r="B536" s="85"/>
    </row>
    <row r="537" spans="2:2" ht="15.6">
      <c r="B537" s="85"/>
    </row>
    <row r="538" spans="2:2" ht="15.6">
      <c r="B538" s="85"/>
    </row>
    <row r="539" spans="2:2" ht="15.6">
      <c r="B539" s="85"/>
    </row>
    <row r="540" spans="2:2" ht="15.6">
      <c r="B540" s="85"/>
    </row>
    <row r="541" spans="2:2" ht="15.6">
      <c r="B541" s="85"/>
    </row>
    <row r="542" spans="2:2" ht="15.6">
      <c r="B542" s="85"/>
    </row>
    <row r="543" spans="2:2" ht="15.6">
      <c r="B543" s="85"/>
    </row>
    <row r="544" spans="2:2" ht="15.6">
      <c r="B544" s="85"/>
    </row>
    <row r="545" spans="2:2" ht="15.6">
      <c r="B545" s="85"/>
    </row>
    <row r="546" spans="2:2" ht="15.6">
      <c r="B546" s="85"/>
    </row>
    <row r="547" spans="2:2" ht="15.6">
      <c r="B547" s="85"/>
    </row>
    <row r="548" spans="2:2" ht="15.6">
      <c r="B548" s="85"/>
    </row>
    <row r="549" spans="2:2" ht="15.6">
      <c r="B549" s="85"/>
    </row>
    <row r="550" spans="2:2" ht="15.6">
      <c r="B550" s="85"/>
    </row>
    <row r="551" spans="2:2" ht="15.6">
      <c r="B551" s="85"/>
    </row>
    <row r="552" spans="2:2" ht="15.6">
      <c r="B552" s="85"/>
    </row>
    <row r="553" spans="2:2" ht="15.6">
      <c r="B553" s="85"/>
    </row>
    <row r="554" spans="2:2" ht="15.6">
      <c r="B554" s="85"/>
    </row>
    <row r="555" spans="2:2" ht="15.6">
      <c r="B555" s="85"/>
    </row>
    <row r="556" spans="2:2" ht="15.6">
      <c r="B556" s="85"/>
    </row>
    <row r="557" spans="2:2" ht="15.6">
      <c r="B557" s="85"/>
    </row>
    <row r="558" spans="2:2" ht="15.6">
      <c r="B558" s="85"/>
    </row>
    <row r="559" spans="2:2" ht="15.6">
      <c r="B559" s="85"/>
    </row>
    <row r="560" spans="2:2" ht="15.6">
      <c r="B560" s="85"/>
    </row>
    <row r="561" spans="2:2" ht="15.6">
      <c r="B561" s="85"/>
    </row>
    <row r="562" spans="2:2" ht="15.6">
      <c r="B562" s="85"/>
    </row>
    <row r="563" spans="2:2" ht="15.6">
      <c r="B563" s="85"/>
    </row>
    <row r="564" spans="2:2" ht="15.6">
      <c r="B564" s="85"/>
    </row>
    <row r="565" spans="2:2" ht="15.6">
      <c r="B565" s="85"/>
    </row>
    <row r="566" spans="2:2" ht="15.6">
      <c r="B566" s="85"/>
    </row>
    <row r="567" spans="2:2" ht="15.6">
      <c r="B567" s="85"/>
    </row>
    <row r="568" spans="2:2" ht="15.6">
      <c r="B568" s="85"/>
    </row>
    <row r="569" spans="2:2" ht="15.6">
      <c r="B569" s="85"/>
    </row>
    <row r="570" spans="2:2" ht="15.6">
      <c r="B570" s="85"/>
    </row>
    <row r="571" spans="2:2" ht="15.6">
      <c r="B571" s="85"/>
    </row>
    <row r="572" spans="2:2" ht="15.6">
      <c r="B572" s="85"/>
    </row>
    <row r="573" spans="2:2" ht="15.6">
      <c r="B573" s="85"/>
    </row>
    <row r="574" spans="2:2" ht="15.6">
      <c r="B574" s="85"/>
    </row>
    <row r="575" spans="2:2" ht="15.6">
      <c r="B575" s="85"/>
    </row>
    <row r="576" spans="2:2" ht="15.6">
      <c r="B576" s="85"/>
    </row>
    <row r="577" spans="2:2" ht="15.6">
      <c r="B577" s="85"/>
    </row>
    <row r="578" spans="2:2" ht="15.6">
      <c r="B578" s="85"/>
    </row>
    <row r="579" spans="2:2" ht="15.6">
      <c r="B579" s="85"/>
    </row>
    <row r="580" spans="2:2" ht="15.6">
      <c r="B580" s="85"/>
    </row>
    <row r="581" spans="2:2" ht="15.6">
      <c r="B581" s="85"/>
    </row>
    <row r="582" spans="2:2" ht="15.6">
      <c r="B582" s="85"/>
    </row>
    <row r="583" spans="2:2" ht="15.6">
      <c r="B583" s="85"/>
    </row>
    <row r="584" spans="2:2" ht="15.6">
      <c r="B584" s="85"/>
    </row>
    <row r="585" spans="2:2" ht="15.6">
      <c r="B585" s="85"/>
    </row>
    <row r="586" spans="2:2" ht="15.6">
      <c r="B586" s="85"/>
    </row>
    <row r="587" spans="2:2" ht="15.6">
      <c r="B587" s="85"/>
    </row>
    <row r="588" spans="2:2" ht="15.6">
      <c r="B588" s="85"/>
    </row>
    <row r="589" spans="2:2" ht="15.6">
      <c r="B589" s="85"/>
    </row>
    <row r="590" spans="2:2" ht="15.6">
      <c r="B590" s="85"/>
    </row>
    <row r="591" spans="2:2" ht="15.6">
      <c r="B591" s="85"/>
    </row>
    <row r="592" spans="2:2" ht="15.6">
      <c r="B592" s="85"/>
    </row>
    <row r="593" spans="2:2" ht="15.6">
      <c r="B593" s="85"/>
    </row>
    <row r="594" spans="2:2" ht="15.6">
      <c r="B594" s="85"/>
    </row>
    <row r="595" spans="2:2" ht="15.6">
      <c r="B595" s="85"/>
    </row>
    <row r="596" spans="2:2" ht="15.6">
      <c r="B596" s="85"/>
    </row>
    <row r="597" spans="2:2" ht="15.6">
      <c r="B597" s="85"/>
    </row>
    <row r="598" spans="2:2" ht="15.6">
      <c r="B598" s="85"/>
    </row>
    <row r="599" spans="2:2" ht="15.6">
      <c r="B599" s="85"/>
    </row>
    <row r="600" spans="2:2" ht="15.6">
      <c r="B600" s="85"/>
    </row>
    <row r="601" spans="2:2" ht="15.6">
      <c r="B601" s="85"/>
    </row>
    <row r="602" spans="2:2" ht="15.6">
      <c r="B602" s="85"/>
    </row>
    <row r="603" spans="2:2" ht="15.6">
      <c r="B603" s="85"/>
    </row>
    <row r="604" spans="2:2" ht="15.6">
      <c r="B604" s="85"/>
    </row>
    <row r="605" spans="2:2" ht="15.6">
      <c r="B605" s="85"/>
    </row>
    <row r="606" spans="2:2" ht="15.6">
      <c r="B606" s="85"/>
    </row>
    <row r="607" spans="2:2" ht="15.6">
      <c r="B607" s="85"/>
    </row>
    <row r="608" spans="2:2" ht="15.6">
      <c r="B608" s="85"/>
    </row>
    <row r="609" spans="2:2" ht="15.6">
      <c r="B609" s="85"/>
    </row>
    <row r="610" spans="2:2" ht="15.6">
      <c r="B610" s="85"/>
    </row>
    <row r="611" spans="2:2" ht="15.6">
      <c r="B611" s="85"/>
    </row>
    <row r="612" spans="2:2" ht="15.6">
      <c r="B612" s="85"/>
    </row>
    <row r="613" spans="2:2" ht="15.6">
      <c r="B613" s="85"/>
    </row>
    <row r="614" spans="2:2" ht="15.6">
      <c r="B614" s="85"/>
    </row>
    <row r="615" spans="2:2" ht="15.6">
      <c r="B615" s="85"/>
    </row>
    <row r="616" spans="2:2" ht="15.6">
      <c r="B616" s="85"/>
    </row>
    <row r="617" spans="2:2" ht="15.6">
      <c r="B617" s="85"/>
    </row>
    <row r="618" spans="2:2" ht="15.6">
      <c r="B618" s="85"/>
    </row>
    <row r="619" spans="2:2" ht="15.6">
      <c r="B619" s="85"/>
    </row>
    <row r="620" spans="2:2" ht="15.6">
      <c r="B620" s="85"/>
    </row>
    <row r="621" spans="2:2" ht="15.6">
      <c r="B621" s="85"/>
    </row>
    <row r="622" spans="2:2" ht="15.6">
      <c r="B622" s="85"/>
    </row>
    <row r="623" spans="2:2" ht="15.6">
      <c r="B623" s="85"/>
    </row>
    <row r="624" spans="2:2" ht="15.6">
      <c r="B624" s="85"/>
    </row>
    <row r="625" spans="2:2" ht="15.6">
      <c r="B625" s="85"/>
    </row>
    <row r="626" spans="2:2" ht="15.6">
      <c r="B626" s="85"/>
    </row>
    <row r="627" spans="2:2" ht="15.6">
      <c r="B627" s="85"/>
    </row>
    <row r="628" spans="2:2" ht="15.6">
      <c r="B628" s="85"/>
    </row>
    <row r="629" spans="2:2" ht="15.6">
      <c r="B629" s="85"/>
    </row>
    <row r="630" spans="2:2" ht="15.6">
      <c r="B630" s="85"/>
    </row>
    <row r="631" spans="2:2" ht="15.6">
      <c r="B631" s="85"/>
    </row>
    <row r="632" spans="2:2" ht="15.6">
      <c r="B632" s="85"/>
    </row>
    <row r="633" spans="2:2" ht="15.6">
      <c r="B633" s="85"/>
    </row>
    <row r="634" spans="2:2" ht="15.6">
      <c r="B634" s="85"/>
    </row>
    <row r="635" spans="2:2" ht="15.6">
      <c r="B635" s="85"/>
    </row>
    <row r="636" spans="2:2" ht="15.6">
      <c r="B636" s="85"/>
    </row>
    <row r="637" spans="2:2" ht="15.6">
      <c r="B637" s="85"/>
    </row>
    <row r="638" spans="2:2" ht="15.6">
      <c r="B638" s="85"/>
    </row>
    <row r="639" spans="2:2" ht="15.6">
      <c r="B639" s="85"/>
    </row>
    <row r="640" spans="2:2" ht="15.6">
      <c r="B640" s="85"/>
    </row>
    <row r="641" spans="2:2" ht="15.6">
      <c r="B641" s="85"/>
    </row>
    <row r="642" spans="2:2" ht="15.6">
      <c r="B642" s="85"/>
    </row>
    <row r="643" spans="2:2" ht="15.6">
      <c r="B643" s="85"/>
    </row>
    <row r="644" spans="2:2" ht="15.6">
      <c r="B644" s="85"/>
    </row>
    <row r="645" spans="2:2" ht="15.6">
      <c r="B645" s="85"/>
    </row>
    <row r="646" spans="2:2" ht="15.6">
      <c r="B646" s="85"/>
    </row>
    <row r="647" spans="2:2" ht="15.6">
      <c r="B647" s="85"/>
    </row>
    <row r="648" spans="2:2" ht="15.6">
      <c r="B648" s="85"/>
    </row>
    <row r="649" spans="2:2" ht="15.6">
      <c r="B649" s="85"/>
    </row>
    <row r="650" spans="2:2" ht="15.6">
      <c r="B650" s="85"/>
    </row>
    <row r="651" spans="2:2" ht="15.6">
      <c r="B651" s="85"/>
    </row>
    <row r="652" spans="2:2" ht="15.6">
      <c r="B652" s="85"/>
    </row>
    <row r="653" spans="2:2" ht="15.6">
      <c r="B653" s="85"/>
    </row>
    <row r="654" spans="2:2" ht="15.6">
      <c r="B654" s="85"/>
    </row>
    <row r="655" spans="2:2" ht="15.6">
      <c r="B655" s="85"/>
    </row>
    <row r="656" spans="2:2" ht="15.6">
      <c r="B656" s="85"/>
    </row>
    <row r="657" spans="2:2" ht="15.6">
      <c r="B657" s="85"/>
    </row>
    <row r="658" spans="2:2" ht="15.6">
      <c r="B658" s="85"/>
    </row>
    <row r="659" spans="2:2" ht="15.6">
      <c r="B659" s="85"/>
    </row>
    <row r="660" spans="2:2" ht="15.6">
      <c r="B660" s="85"/>
    </row>
    <row r="661" spans="2:2" ht="15.6">
      <c r="B661" s="85"/>
    </row>
    <row r="662" spans="2:2" ht="15.6">
      <c r="B662" s="85"/>
    </row>
    <row r="663" spans="2:2" ht="15.6">
      <c r="B663" s="85"/>
    </row>
    <row r="664" spans="2:2" ht="15.6">
      <c r="B664" s="85"/>
    </row>
    <row r="665" spans="2:2" ht="15.6">
      <c r="B665" s="85"/>
    </row>
    <row r="666" spans="2:2" ht="15.6">
      <c r="B666" s="85"/>
    </row>
    <row r="667" spans="2:2" ht="15.6">
      <c r="B667" s="85"/>
    </row>
    <row r="668" spans="2:2" ht="15.6">
      <c r="B668" s="85"/>
    </row>
    <row r="669" spans="2:2" ht="15.6">
      <c r="B669" s="85"/>
    </row>
    <row r="670" spans="2:2" ht="15.6">
      <c r="B670" s="85"/>
    </row>
    <row r="671" spans="2:2" ht="15.6">
      <c r="B671" s="85"/>
    </row>
    <row r="672" spans="2:2" ht="15.6">
      <c r="B672" s="85"/>
    </row>
    <row r="673" spans="2:2" ht="15.6">
      <c r="B673" s="85"/>
    </row>
    <row r="674" spans="2:2" ht="15.6">
      <c r="B674" s="85"/>
    </row>
    <row r="675" spans="2:2" ht="15.6">
      <c r="B675" s="85"/>
    </row>
    <row r="676" spans="2:2" ht="15.6">
      <c r="B676" s="85"/>
    </row>
    <row r="677" spans="2:2" ht="15.6">
      <c r="B677" s="85"/>
    </row>
    <row r="678" spans="2:2" ht="15.6">
      <c r="B678" s="85"/>
    </row>
    <row r="679" spans="2:2" ht="15.6">
      <c r="B679" s="85"/>
    </row>
    <row r="680" spans="2:2" ht="15.6">
      <c r="B680" s="85"/>
    </row>
    <row r="681" spans="2:2" ht="15.6">
      <c r="B681" s="85"/>
    </row>
    <row r="682" spans="2:2" ht="15.6">
      <c r="B682" s="85"/>
    </row>
    <row r="683" spans="2:2" ht="15.6">
      <c r="B683" s="85"/>
    </row>
    <row r="684" spans="2:2" ht="15.6">
      <c r="B684" s="85"/>
    </row>
    <row r="685" spans="2:2" ht="15.6">
      <c r="B685" s="85"/>
    </row>
    <row r="686" spans="2:2" ht="15.6">
      <c r="B686" s="85"/>
    </row>
    <row r="687" spans="2:2" ht="15.6">
      <c r="B687" s="85"/>
    </row>
    <row r="688" spans="2:2" ht="15.6">
      <c r="B688" s="85"/>
    </row>
    <row r="689" spans="2:2" ht="15.6">
      <c r="B689" s="85"/>
    </row>
    <row r="690" spans="2:2" ht="15.6">
      <c r="B690" s="85"/>
    </row>
    <row r="691" spans="2:2" ht="15.6">
      <c r="B691" s="85"/>
    </row>
    <row r="692" spans="2:2" ht="15.6">
      <c r="B692" s="85"/>
    </row>
    <row r="693" spans="2:2" ht="15.6">
      <c r="B693" s="85"/>
    </row>
    <row r="694" spans="2:2" ht="15.6">
      <c r="B694" s="85"/>
    </row>
    <row r="695" spans="2:2" ht="15.6">
      <c r="B695" s="85"/>
    </row>
    <row r="696" spans="2:2" ht="15.6">
      <c r="B696" s="85"/>
    </row>
    <row r="697" spans="2:2" ht="15.6">
      <c r="B697" s="85"/>
    </row>
    <row r="698" spans="2:2" ht="15.6">
      <c r="B698" s="85"/>
    </row>
    <row r="699" spans="2:2" ht="15.6">
      <c r="B699" s="85"/>
    </row>
    <row r="700" spans="2:2" ht="15.6">
      <c r="B700" s="85"/>
    </row>
    <row r="701" spans="2:2" ht="15.6">
      <c r="B701" s="85"/>
    </row>
    <row r="702" spans="2:2" ht="15.6">
      <c r="B702" s="85"/>
    </row>
    <row r="703" spans="2:2" ht="15.6">
      <c r="B703" s="85"/>
    </row>
    <row r="704" spans="2:2" ht="15.6">
      <c r="B704" s="85"/>
    </row>
    <row r="705" spans="2:2" ht="15.6">
      <c r="B705" s="85"/>
    </row>
    <row r="706" spans="2:2" ht="15.6">
      <c r="B706" s="85"/>
    </row>
    <row r="707" spans="2:2" ht="15.6">
      <c r="B707" s="85"/>
    </row>
    <row r="708" spans="2:2" ht="15.6">
      <c r="B708" s="85"/>
    </row>
    <row r="709" spans="2:2" ht="15.6">
      <c r="B709" s="85"/>
    </row>
    <row r="710" spans="2:2" ht="15.6">
      <c r="B710" s="85"/>
    </row>
    <row r="711" spans="2:2" ht="15.6">
      <c r="B711" s="85"/>
    </row>
    <row r="712" spans="2:2" ht="15.6">
      <c r="B712" s="85"/>
    </row>
    <row r="713" spans="2:2" ht="15.6">
      <c r="B713" s="85"/>
    </row>
    <row r="714" spans="2:2" ht="15.6">
      <c r="B714" s="85"/>
    </row>
    <row r="715" spans="2:2" ht="15.6">
      <c r="B715" s="85"/>
    </row>
    <row r="716" spans="2:2" ht="15.6">
      <c r="B716" s="85"/>
    </row>
    <row r="717" spans="2:2" ht="15.6">
      <c r="B717" s="85"/>
    </row>
    <row r="718" spans="2:2" ht="15.6">
      <c r="B718" s="85"/>
    </row>
    <row r="719" spans="2:2" ht="15.6">
      <c r="B719" s="85"/>
    </row>
    <row r="720" spans="2:2" ht="15.6">
      <c r="B720" s="85"/>
    </row>
    <row r="721" spans="2:2" ht="15.6">
      <c r="B721" s="85"/>
    </row>
    <row r="722" spans="2:2" ht="15.6">
      <c r="B722" s="85"/>
    </row>
    <row r="723" spans="2:2" ht="15.6">
      <c r="B723" s="85"/>
    </row>
    <row r="724" spans="2:2" ht="15.6">
      <c r="B724" s="85"/>
    </row>
    <row r="725" spans="2:2" ht="15.6">
      <c r="B725" s="85"/>
    </row>
    <row r="726" spans="2:2" ht="15.6">
      <c r="B726" s="85"/>
    </row>
    <row r="727" spans="2:2" ht="15.6">
      <c r="B727" s="85"/>
    </row>
    <row r="728" spans="2:2" ht="15.6">
      <c r="B728" s="85"/>
    </row>
    <row r="729" spans="2:2" ht="15.6">
      <c r="B729" s="85"/>
    </row>
    <row r="730" spans="2:2" ht="15.6">
      <c r="B730" s="85"/>
    </row>
    <row r="731" spans="2:2" ht="15.6">
      <c r="B731" s="85"/>
    </row>
    <row r="732" spans="2:2" ht="15.6">
      <c r="B732" s="85"/>
    </row>
    <row r="733" spans="2:2" ht="15.6">
      <c r="B733" s="85"/>
    </row>
    <row r="734" spans="2:2" ht="15.6">
      <c r="B734" s="85"/>
    </row>
    <row r="735" spans="2:2" ht="15.6">
      <c r="B735" s="85"/>
    </row>
    <row r="736" spans="2:2" ht="15.6">
      <c r="B736" s="85"/>
    </row>
    <row r="737" spans="2:2" ht="15.6">
      <c r="B737" s="85"/>
    </row>
    <row r="738" spans="2:2" ht="15.6">
      <c r="B738" s="85"/>
    </row>
    <row r="739" spans="2:2" ht="15.6">
      <c r="B739" s="85"/>
    </row>
    <row r="740" spans="2:2" ht="15.6">
      <c r="B740" s="85"/>
    </row>
    <row r="741" spans="2:2" ht="15.6">
      <c r="B741" s="85"/>
    </row>
    <row r="742" spans="2:2" ht="15.6">
      <c r="B742" s="85"/>
    </row>
    <row r="743" spans="2:2" ht="15.6">
      <c r="B743" s="85"/>
    </row>
    <row r="744" spans="2:2" ht="15.6">
      <c r="B744" s="85"/>
    </row>
    <row r="745" spans="2:2" ht="15.6">
      <c r="B745" s="85"/>
    </row>
    <row r="746" spans="2:2" ht="15.6">
      <c r="B746" s="85"/>
    </row>
    <row r="747" spans="2:2" ht="15.6">
      <c r="B747" s="85"/>
    </row>
    <row r="748" spans="2:2" ht="15.6">
      <c r="B748" s="85"/>
    </row>
    <row r="749" spans="2:2" ht="15.6">
      <c r="B749" s="85"/>
    </row>
    <row r="750" spans="2:2" ht="15.6">
      <c r="B750" s="85"/>
    </row>
    <row r="751" spans="2:2" ht="15.6">
      <c r="B751" s="85"/>
    </row>
    <row r="752" spans="2:2" ht="15.6">
      <c r="B752" s="85"/>
    </row>
    <row r="753" spans="2:2" ht="15.6">
      <c r="B753" s="85"/>
    </row>
    <row r="754" spans="2:2" ht="15.6">
      <c r="B754" s="85"/>
    </row>
    <row r="755" spans="2:2" ht="15.6">
      <c r="B755" s="85"/>
    </row>
    <row r="756" spans="2:2" ht="15.6">
      <c r="B756" s="85"/>
    </row>
  </sheetData>
  <dataConsolidate/>
  <mergeCells count="195">
    <mergeCell ref="L16:L18"/>
    <mergeCell ref="M16:M18"/>
    <mergeCell ref="T16:T18"/>
    <mergeCell ref="U16:U18"/>
    <mergeCell ref="N16:S18"/>
    <mergeCell ref="D16:F16"/>
    <mergeCell ref="G16:J16"/>
    <mergeCell ref="K16:K18"/>
    <mergeCell ref="A5:S5"/>
    <mergeCell ref="R6:S6"/>
    <mergeCell ref="R7:S7"/>
    <mergeCell ref="R9:S9"/>
    <mergeCell ref="R10:S10"/>
    <mergeCell ref="R11:S11"/>
    <mergeCell ref="H13:J13"/>
    <mergeCell ref="E15:F15"/>
    <mergeCell ref="R12:S12"/>
    <mergeCell ref="R13:S13"/>
    <mergeCell ref="R14:S14"/>
    <mergeCell ref="R15:S15"/>
    <mergeCell ref="A6:D15"/>
    <mergeCell ref="J10:K10"/>
    <mergeCell ref="J11:K11"/>
    <mergeCell ref="J12:K12"/>
    <mergeCell ref="M140:N140"/>
    <mergeCell ref="M141:N141"/>
    <mergeCell ref="M142:N142"/>
    <mergeCell ref="M143:N143"/>
    <mergeCell ref="M144:N144"/>
    <mergeCell ref="W16:W18"/>
    <mergeCell ref="A110:A112"/>
    <mergeCell ref="M115:N115"/>
    <mergeCell ref="M116:N116"/>
    <mergeCell ref="M117:N117"/>
    <mergeCell ref="M118:N118"/>
    <mergeCell ref="M119:N119"/>
    <mergeCell ref="M120:N120"/>
    <mergeCell ref="A16:A18"/>
    <mergeCell ref="B16:B18"/>
    <mergeCell ref="C16:C18"/>
    <mergeCell ref="V16:V18"/>
    <mergeCell ref="D17:D18"/>
    <mergeCell ref="E17:E18"/>
    <mergeCell ref="F17:F18"/>
    <mergeCell ref="G17:G18"/>
    <mergeCell ref="H17:H18"/>
    <mergeCell ref="I17:I18"/>
    <mergeCell ref="J17:J18"/>
    <mergeCell ref="M145:N145"/>
    <mergeCell ref="M146:N146"/>
    <mergeCell ref="M147:N147"/>
    <mergeCell ref="M148:N148"/>
    <mergeCell ref="M149:N149"/>
    <mergeCell ref="M150:N150"/>
    <mergeCell ref="M151:N151"/>
    <mergeCell ref="M152:N152"/>
    <mergeCell ref="M153:N153"/>
    <mergeCell ref="M154:N154"/>
    <mergeCell ref="M155:N155"/>
    <mergeCell ref="M156:N156"/>
    <mergeCell ref="M157:N157"/>
    <mergeCell ref="M158:N158"/>
    <mergeCell ref="M159:N159"/>
    <mergeCell ref="M160:N160"/>
    <mergeCell ref="M161:N161"/>
    <mergeCell ref="M162:N162"/>
    <mergeCell ref="M163:N163"/>
    <mergeCell ref="M164:N164"/>
    <mergeCell ref="M165:N165"/>
    <mergeCell ref="M166:N166"/>
    <mergeCell ref="M167:N167"/>
    <mergeCell ref="B170:B171"/>
    <mergeCell ref="C170:C171"/>
    <mergeCell ref="D170:D171"/>
    <mergeCell ref="G170:G171"/>
    <mergeCell ref="B172:B179"/>
    <mergeCell ref="D182:H182"/>
    <mergeCell ref="J182:L182"/>
    <mergeCell ref="M182:O182"/>
    <mergeCell ref="P182:R182"/>
    <mergeCell ref="A190:A191"/>
    <mergeCell ref="B190:C191"/>
    <mergeCell ref="D190:F190"/>
    <mergeCell ref="G190:G191"/>
    <mergeCell ref="H190:H191"/>
    <mergeCell ref="I190:J191"/>
    <mergeCell ref="K190:Q191"/>
    <mergeCell ref="R190:T191"/>
    <mergeCell ref="I192:J192"/>
    <mergeCell ref="R192:T192"/>
    <mergeCell ref="I193:J193"/>
    <mergeCell ref="R193:T193"/>
    <mergeCell ref="I194:J194"/>
    <mergeCell ref="R194:T194"/>
    <mergeCell ref="I195:J195"/>
    <mergeCell ref="R195:T195"/>
    <mergeCell ref="I196:J196"/>
    <mergeCell ref="R196:T196"/>
    <mergeCell ref="I197:J197"/>
    <mergeCell ref="R197:T197"/>
    <mergeCell ref="I198:J198"/>
    <mergeCell ref="R198:T198"/>
    <mergeCell ref="I199:J199"/>
    <mergeCell ref="R199:T199"/>
    <mergeCell ref="I200:J200"/>
    <mergeCell ref="R200:T200"/>
    <mergeCell ref="I201:J201"/>
    <mergeCell ref="R201:T201"/>
    <mergeCell ref="I202:J202"/>
    <mergeCell ref="R202:T202"/>
    <mergeCell ref="I203:J203"/>
    <mergeCell ref="R203:T203"/>
    <mergeCell ref="I204:J204"/>
    <mergeCell ref="R204:T204"/>
    <mergeCell ref="I205:J205"/>
    <mergeCell ref="R205:T205"/>
    <mergeCell ref="I206:J206"/>
    <mergeCell ref="R206:T206"/>
    <mergeCell ref="I207:J207"/>
    <mergeCell ref="R207:T207"/>
    <mergeCell ref="I208:J208"/>
    <mergeCell ref="R208:T208"/>
    <mergeCell ref="I209:J209"/>
    <mergeCell ref="R209:T209"/>
    <mergeCell ref="I210:J210"/>
    <mergeCell ref="R210:T210"/>
    <mergeCell ref="I211:J211"/>
    <mergeCell ref="R211:T211"/>
    <mergeCell ref="I212:J212"/>
    <mergeCell ref="R212:T212"/>
    <mergeCell ref="I213:J213"/>
    <mergeCell ref="R213:T213"/>
    <mergeCell ref="I214:J214"/>
    <mergeCell ref="R214:T214"/>
    <mergeCell ref="I215:J215"/>
    <mergeCell ref="R215:T215"/>
    <mergeCell ref="I216:J216"/>
    <mergeCell ref="R216:T216"/>
    <mergeCell ref="I217:J217"/>
    <mergeCell ref="R217:T217"/>
    <mergeCell ref="I218:J218"/>
    <mergeCell ref="R218:T218"/>
    <mergeCell ref="I219:J219"/>
    <mergeCell ref="R219:T219"/>
    <mergeCell ref="I220:J220"/>
    <mergeCell ref="R220:T220"/>
    <mergeCell ref="I221:J221"/>
    <mergeCell ref="R221:T221"/>
    <mergeCell ref="I222:J222"/>
    <mergeCell ref="R222:T222"/>
    <mergeCell ref="I223:J223"/>
    <mergeCell ref="R223:T223"/>
    <mergeCell ref="I224:J224"/>
    <mergeCell ref="R224:T224"/>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 ref="B226:C226"/>
    <mergeCell ref="B227:C227"/>
  </mergeCells>
  <conditionalFormatting sqref="Y146:AH150 Y153:AH171 AF151:AH152">
    <cfRule type="cellIs" dxfId="212" priority="9" operator="greaterThan">
      <formula>0</formula>
    </cfRule>
  </conditionalFormatting>
  <conditionalFormatting sqref="AN117:AY124">
    <cfRule type="cellIs" dxfId="211" priority="8" operator="greaterThan">
      <formula>0</formula>
    </cfRule>
  </conditionalFormatting>
  <conditionalFormatting sqref="AN127:AU134">
    <cfRule type="cellIs" dxfId="210" priority="7" operator="greaterThan">
      <formula>0</formula>
    </cfRule>
  </conditionalFormatting>
  <conditionalFormatting sqref="AN137:AU144">
    <cfRule type="cellIs" dxfId="209" priority="6" operator="greaterThan">
      <formula>0</formula>
    </cfRule>
  </conditionalFormatting>
  <conditionalFormatting sqref="Y117:AJ124">
    <cfRule type="cellIs" dxfId="208" priority="12" operator="greaterThan">
      <formula>0</formula>
    </cfRule>
  </conditionalFormatting>
  <conditionalFormatting sqref="Y127:AF134">
    <cfRule type="cellIs" dxfId="207" priority="11" operator="greaterThan">
      <formula>0</formula>
    </cfRule>
  </conditionalFormatting>
  <conditionalFormatting sqref="Y137:AF144">
    <cfRule type="cellIs" dxfId="206" priority="10" operator="greaterThan">
      <formula>0</formula>
    </cfRule>
  </conditionalFormatting>
  <conditionalFormatting sqref="Y152:AE152">
    <cfRule type="cellIs" dxfId="205" priority="5" operator="greaterThan">
      <formula>0</formula>
    </cfRule>
  </conditionalFormatting>
  <conditionalFormatting sqref="B480">
    <cfRule type="duplicateValues" dxfId="204" priority="3"/>
    <cfRule type="colorScale" priority="4">
      <colorScale>
        <cfvo type="min"/>
        <cfvo type="percentile" val="50"/>
        <cfvo type="max"/>
        <color rgb="FFF8696B"/>
        <color rgb="FFFFEB84"/>
        <color rgb="FF63BE7B"/>
      </colorScale>
    </cfRule>
  </conditionalFormatting>
  <conditionalFormatting sqref="B480">
    <cfRule type="duplicateValues" dxfId="203" priority="1"/>
    <cfRule type="colorScale" priority="2">
      <colorScale>
        <cfvo type="min"/>
        <cfvo type="percentile" val="50"/>
        <cfvo type="max"/>
        <color rgb="FFF8696B"/>
        <color rgb="FFFFEB84"/>
        <color rgb="FF63BE7B"/>
      </colorScale>
    </cfRule>
  </conditionalFormatting>
  <conditionalFormatting sqref="B481:B490">
    <cfRule type="duplicateValues" dxfId="202" priority="13"/>
    <cfRule type="colorScale" priority="14">
      <colorScale>
        <cfvo type="min"/>
        <cfvo type="percentile" val="50"/>
        <cfvo type="max"/>
        <color rgb="FFF8696B"/>
        <color rgb="FFFFEB84"/>
        <color rgb="FF63BE7B"/>
      </colorScale>
    </cfRule>
  </conditionalFormatting>
  <conditionalFormatting sqref="B480:B490">
    <cfRule type="duplicateValues" dxfId="201" priority="15"/>
  </conditionalFormatting>
  <dataValidations disablePrompts="1" count="9">
    <dataValidation type="list" allowBlank="1" showInputMessage="1" showErrorMessage="1" sqref="O117:O139" xr:uid="{00000000-0002-0000-1200-000000000000}">
      <formula1>"kg, cây"</formula1>
    </dataValidation>
    <dataValidation type="list" allowBlank="1" showInputMessage="1" showErrorMessage="1" sqref="O166:O167" xr:uid="{00000000-0002-0000-1200-000001000000}">
      <formula1>"kg, cây 6 mét, cây 2.5 mét, cây 3 mét"</formula1>
    </dataValidation>
    <dataValidation type="list" allowBlank="1" showInputMessage="1" showErrorMessage="1" sqref="J116" xr:uid="{00000000-0002-0000-1200-000002000000}">
      <formula1>"tròn, hộp, la"</formula1>
    </dataValidation>
    <dataValidation type="list" allowBlank="1" showInputMessage="1" showErrorMessage="1" sqref="H116:H167" xr:uid="{00000000-0002-0000-1200-000003000000}">
      <formula1>"sắt đen, sắt trắng, sắt kẽm, nhôm"</formula1>
    </dataValidation>
    <dataValidation type="list" allowBlank="1" showInputMessage="1" showErrorMessage="1" sqref="J117:J139" xr:uid="{00000000-0002-0000-1200-000004000000}">
      <formula1>"Ống, Hộp,Vuông, Tròn Đặc, La Dẹt,V"</formula1>
    </dataValidation>
    <dataValidation type="list" allowBlank="1" showInputMessage="1" showErrorMessage="1" sqref="J152:J157 J161:J165 J148:J149 J140:J144" xr:uid="{00000000-0002-0000-1200-000005000000}">
      <formula1>"ống, hộp,vuông, tròn đặc, la dẹt,V"</formula1>
    </dataValidation>
    <dataValidation type="list" allowBlank="1" showInputMessage="1" showErrorMessage="1" sqref="J166:J167 J150:J151 J145:J147 J158:J160" xr:uid="{00000000-0002-0000-1200-000006000000}">
      <formula1>"ống, hộp, tròn đặc, la dẹt,V"</formula1>
    </dataValidation>
    <dataValidation type="list" allowBlank="1" showInputMessage="1" showErrorMessage="1" sqref="B192:B193 B195 B198" xr:uid="{00000000-0002-0000-1200-000007000000}">
      <formula1>$B$243:$B$447</formula1>
    </dataValidation>
    <dataValidation type="list" allowBlank="1" showInputMessage="1" showErrorMessage="1" sqref="B199:C227 B197" xr:uid="{00000000-0002-0000-1200-000008000000}">
      <formula1>VatTu</formula1>
    </dataValidation>
  </dataValidations>
  <printOptions horizontalCentered="1"/>
  <pageMargins left="0.2" right="0.2" top="0.25" bottom="0.25" header="0.3" footer="0.3"/>
  <pageSetup paperSize="9" scale="77" orientation="landscape" r:id="rId1"/>
  <rowBreaks count="2" manualBreakCount="2">
    <brk id="112" max="16383" man="1"/>
    <brk id="241" max="16383" man="1"/>
  </rowBreaks>
  <colBreaks count="1" manualBreakCount="1">
    <brk id="20" max="1048575"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1:BI418"/>
  <sheetViews>
    <sheetView view="pageBreakPreview" zoomScale="60" zoomScaleNormal="7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341"/>
      <c r="F7" s="29"/>
      <c r="G7" s="591"/>
      <c r="H7" s="68"/>
      <c r="I7" s="71"/>
      <c r="J7" s="71"/>
      <c r="K7" s="71"/>
      <c r="L7" s="88"/>
      <c r="M7" s="71"/>
      <c r="N7" s="56"/>
      <c r="O7" s="56"/>
      <c r="P7" s="251"/>
      <c r="Q7" s="14"/>
      <c r="R7" s="1214"/>
      <c r="S7" s="1215"/>
      <c r="T7" s="342"/>
    </row>
    <row r="8" spans="1:23" ht="15.9" customHeight="1">
      <c r="A8" s="1227"/>
      <c r="B8" s="1228"/>
      <c r="C8" s="1228"/>
      <c r="D8" s="1229"/>
      <c r="E8" s="341"/>
      <c r="F8" s="29"/>
      <c r="G8" s="68"/>
      <c r="H8" s="68"/>
      <c r="I8" s="71"/>
      <c r="J8" s="71"/>
      <c r="K8" s="71"/>
      <c r="L8" s="88"/>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252"/>
      <c r="H10" s="252"/>
      <c r="I10" s="80"/>
      <c r="J10" s="1493"/>
      <c r="K10" s="1493"/>
      <c r="L10" s="344"/>
      <c r="M10" s="345"/>
      <c r="N10" s="56"/>
      <c r="O10" s="56"/>
      <c r="P10" s="251"/>
      <c r="Q10" s="14"/>
      <c r="R10" s="1214"/>
      <c r="S10" s="1215"/>
      <c r="T10" s="343"/>
    </row>
    <row r="11" spans="1:23" ht="15.9" customHeight="1">
      <c r="A11" s="1227"/>
      <c r="B11" s="1228"/>
      <c r="C11" s="1228"/>
      <c r="D11" s="1229"/>
      <c r="E11" s="34"/>
      <c r="F11" s="33"/>
      <c r="G11" s="81"/>
      <c r="H11" s="81"/>
      <c r="I11" s="438"/>
      <c r="J11" s="1236"/>
      <c r="K11" s="1236"/>
      <c r="L11" s="89"/>
      <c r="M11" s="82"/>
      <c r="N11" s="56"/>
      <c r="O11" s="56"/>
      <c r="P11" s="251"/>
      <c r="Q11" s="14"/>
      <c r="R11" s="1214"/>
      <c r="S11" s="1215"/>
      <c r="T11" s="343"/>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579"/>
      <c r="O20" s="257"/>
      <c r="P20" s="257"/>
      <c r="Q20" s="257"/>
      <c r="R20" s="257"/>
      <c r="S20" s="257"/>
      <c r="T20" s="129"/>
      <c r="U20" s="128"/>
      <c r="V20" s="96"/>
      <c r="W20" s="97"/>
    </row>
    <row r="21" spans="1:23" s="5" customFormat="1" ht="20.100000000000001" customHeight="1" outlineLevel="1">
      <c r="A21" s="17"/>
      <c r="B21" s="354"/>
      <c r="C21" s="355"/>
      <c r="D21" s="43"/>
      <c r="E21" s="43"/>
      <c r="F21" s="65"/>
      <c r="G21" s="359"/>
      <c r="H21" s="359"/>
      <c r="I21" s="359"/>
      <c r="J21" s="359"/>
      <c r="K21" s="100"/>
      <c r="L21" s="92"/>
      <c r="M21" s="127"/>
      <c r="N21" s="579"/>
      <c r="O21" s="257"/>
      <c r="P21" s="257"/>
      <c r="Q21" s="257"/>
      <c r="R21" s="257"/>
      <c r="S21" s="257"/>
      <c r="T21" s="129"/>
      <c r="U21" s="128"/>
      <c r="V21" s="96"/>
      <c r="W21" s="97"/>
    </row>
    <row r="22" spans="1:23" s="5" customFormat="1" ht="20.100000000000001" customHeight="1" outlineLevel="1">
      <c r="A22" s="17"/>
      <c r="B22" s="354"/>
      <c r="C22" s="355"/>
      <c r="D22" s="43"/>
      <c r="E22" s="43"/>
      <c r="F22" s="65"/>
      <c r="G22" s="359"/>
      <c r="H22" s="359"/>
      <c r="I22" s="359"/>
      <c r="J22" s="359"/>
      <c r="K22" s="100"/>
      <c r="L22" s="92"/>
      <c r="M22" s="127"/>
      <c r="N22" s="579"/>
      <c r="O22" s="257"/>
      <c r="P22" s="257"/>
      <c r="Q22" s="257"/>
      <c r="R22" s="257"/>
      <c r="S22" s="257"/>
      <c r="T22" s="129"/>
      <c r="U22" s="128"/>
      <c r="V22" s="96"/>
      <c r="W22" s="97"/>
    </row>
    <row r="23" spans="1:23" s="5" customFormat="1" ht="20.100000000000001" customHeight="1" outlineLevel="1">
      <c r="A23" s="17"/>
      <c r="B23" s="354"/>
      <c r="C23" s="355"/>
      <c r="D23" s="43"/>
      <c r="E23" s="43"/>
      <c r="F23" s="65"/>
      <c r="G23" s="359"/>
      <c r="H23" s="359"/>
      <c r="I23" s="359"/>
      <c r="J23" s="580"/>
      <c r="K23" s="100"/>
      <c r="L23" s="92"/>
      <c r="M23" s="127"/>
      <c r="N23" s="579"/>
      <c r="O23" s="257"/>
      <c r="P23" s="257"/>
      <c r="Q23" s="257"/>
      <c r="R23" s="257"/>
      <c r="S23" s="257"/>
      <c r="T23" s="129"/>
      <c r="U23" s="128"/>
      <c r="V23" s="96"/>
      <c r="W23" s="97"/>
    </row>
    <row r="24" spans="1:23" s="5" customFormat="1" ht="20.100000000000001" customHeight="1" outlineLevel="1">
      <c r="A24" s="17"/>
      <c r="B24" s="265"/>
      <c r="C24" s="440"/>
      <c r="D24" s="43"/>
      <c r="E24" s="43"/>
      <c r="F24" s="65"/>
      <c r="G24" s="359"/>
      <c r="H24" s="359"/>
      <c r="I24" s="359"/>
      <c r="J24" s="580"/>
      <c r="K24" s="100"/>
      <c r="L24" s="92"/>
      <c r="M24" s="127"/>
      <c r="N24" s="743"/>
      <c r="O24" s="257"/>
      <c r="P24" s="245"/>
      <c r="Q24" s="257"/>
      <c r="R24" s="257"/>
      <c r="S24" s="257"/>
      <c r="T24" s="129"/>
      <c r="U24" s="128"/>
      <c r="V24" s="96"/>
      <c r="W24" s="97"/>
    </row>
    <row r="25" spans="1:23" s="5" customFormat="1" ht="20.100000000000001" customHeight="1" outlineLevel="1">
      <c r="A25" s="17"/>
      <c r="B25" s="453"/>
      <c r="C25" s="355"/>
      <c r="D25" s="43"/>
      <c r="E25" s="43"/>
      <c r="F25" s="65"/>
      <c r="G25" s="355"/>
      <c r="H25" s="355"/>
      <c r="I25" s="355"/>
      <c r="J25" s="580"/>
      <c r="K25" s="100"/>
      <c r="L25" s="92"/>
      <c r="M25" s="127"/>
      <c r="N25" s="743"/>
      <c r="O25" s="257"/>
      <c r="P25" s="245"/>
      <c r="Q25" s="257"/>
      <c r="R25" s="257"/>
      <c r="S25" s="257"/>
      <c r="T25" s="129"/>
      <c r="U25" s="128"/>
      <c r="V25" s="96"/>
      <c r="W25" s="97"/>
    </row>
    <row r="26" spans="1:23" s="5" customFormat="1" ht="20.100000000000001" customHeight="1" outlineLevel="1">
      <c r="A26" s="17"/>
      <c r="B26" s="439"/>
      <c r="C26" s="440"/>
      <c r="D26" s="43"/>
      <c r="E26" s="43"/>
      <c r="F26" s="65"/>
      <c r="G26" s="440"/>
      <c r="H26" s="440"/>
      <c r="I26" s="440"/>
      <c r="J26" s="592"/>
      <c r="K26" s="100"/>
      <c r="L26" s="92"/>
      <c r="M26" s="127"/>
      <c r="N26" s="256"/>
      <c r="O26" s="257"/>
      <c r="P26" s="245"/>
      <c r="Q26" s="257"/>
      <c r="R26" s="257"/>
      <c r="S26" s="257"/>
      <c r="T26" s="129"/>
      <c r="U26" s="128"/>
      <c r="V26" s="96"/>
      <c r="W26" s="97"/>
    </row>
    <row r="27" spans="1:23" s="5" customFormat="1" ht="20.100000000000001" customHeight="1" outlineLevel="1">
      <c r="A27" s="17"/>
      <c r="B27" s="64"/>
      <c r="C27" s="130"/>
      <c r="D27" s="43"/>
      <c r="E27" s="43"/>
      <c r="F27" s="65"/>
      <c r="G27" s="131"/>
      <c r="H27" s="364"/>
      <c r="I27" s="364"/>
      <c r="J27" s="36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364"/>
      <c r="I28" s="364"/>
      <c r="J28" s="36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364"/>
      <c r="I29" s="364"/>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581"/>
      <c r="B115" s="582"/>
      <c r="C115" s="583"/>
      <c r="D115" s="584"/>
      <c r="E115" s="584"/>
      <c r="F115" s="584"/>
      <c r="G115" s="584"/>
      <c r="H115" s="585"/>
      <c r="I115" s="585"/>
      <c r="J115" s="585"/>
      <c r="K115" s="585"/>
      <c r="L115" s="585"/>
      <c r="M115" s="1491"/>
      <c r="N115" s="1492"/>
      <c r="O115" s="585"/>
      <c r="P115" s="585"/>
      <c r="Q115" s="585"/>
      <c r="R115" s="585"/>
      <c r="S115" s="585"/>
      <c r="T115" s="586"/>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980"/>
      <c r="C117" s="953"/>
      <c r="D117" s="953"/>
      <c r="E117" s="953"/>
      <c r="F117" s="953"/>
      <c r="G117" s="953"/>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980"/>
      <c r="C118" s="953"/>
      <c r="D118" s="953"/>
      <c r="E118" s="953"/>
      <c r="F118" s="953"/>
      <c r="G118" s="953"/>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980"/>
      <c r="C119" s="953"/>
      <c r="D119" s="953"/>
      <c r="E119" s="953"/>
      <c r="F119" s="953"/>
      <c r="G119" s="953"/>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980"/>
      <c r="C120" s="953"/>
      <c r="D120" s="953"/>
      <c r="E120" s="953"/>
      <c r="F120" s="953"/>
      <c r="G120" s="953"/>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980"/>
      <c r="C121" s="953"/>
      <c r="D121" s="953"/>
      <c r="E121" s="953"/>
      <c r="F121" s="981"/>
      <c r="G121" s="953"/>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980"/>
      <c r="C122" s="953"/>
      <c r="D122" s="953"/>
      <c r="E122" s="953"/>
      <c r="F122" s="981"/>
      <c r="G122" s="953"/>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980"/>
      <c r="C123" s="953"/>
      <c r="D123" s="953"/>
      <c r="E123" s="953"/>
      <c r="F123" s="953"/>
      <c r="G123" s="953"/>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980"/>
      <c r="C124" s="953"/>
      <c r="D124" s="953"/>
      <c r="E124" s="953"/>
      <c r="F124" s="953"/>
      <c r="G124" s="953"/>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980"/>
      <c r="C125" s="953"/>
      <c r="D125" s="953"/>
      <c r="E125" s="953"/>
      <c r="F125" s="953"/>
      <c r="G125" s="953"/>
      <c r="H125" s="103"/>
      <c r="I125" s="111"/>
      <c r="J125" s="103"/>
      <c r="K125" s="103"/>
      <c r="L125" s="103"/>
      <c r="M125" s="1244"/>
      <c r="N125" s="124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980"/>
      <c r="C126" s="953"/>
      <c r="D126" s="953"/>
      <c r="E126" s="953"/>
      <c r="F126" s="953"/>
      <c r="G126" s="953"/>
      <c r="H126" s="103"/>
      <c r="I126" s="111"/>
      <c r="J126" s="103"/>
      <c r="K126" s="103"/>
      <c r="L126" s="103"/>
      <c r="M126" s="1244"/>
      <c r="N126" s="1245"/>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980"/>
      <c r="C127" s="953"/>
      <c r="D127" s="953"/>
      <c r="E127" s="953"/>
      <c r="F127" s="953"/>
      <c r="G127" s="953"/>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980"/>
      <c r="C128" s="953"/>
      <c r="D128" s="953"/>
      <c r="E128" s="953"/>
      <c r="F128" s="953"/>
      <c r="G128" s="953"/>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980"/>
      <c r="C129" s="953"/>
      <c r="D129" s="953"/>
      <c r="E129" s="953"/>
      <c r="F129" s="953"/>
      <c r="G129" s="953"/>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91"/>
      <c r="C130" s="596"/>
      <c r="D130" s="596"/>
      <c r="E130" s="596"/>
      <c r="F130" s="596"/>
      <c r="G130" s="596"/>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91"/>
      <c r="C131" s="596"/>
      <c r="D131" s="596"/>
      <c r="E131" s="596"/>
      <c r="F131" s="596"/>
      <c r="G131" s="596"/>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91"/>
      <c r="C132" s="596"/>
      <c r="D132" s="596"/>
      <c r="E132" s="596"/>
      <c r="F132" s="596"/>
      <c r="G132" s="596"/>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row>
    <row r="154" spans="1:48"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22.5"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4"/>
      <c r="C172" s="565"/>
      <c r="D172" s="565"/>
      <c r="E172" s="565"/>
      <c r="F172" s="565"/>
      <c r="G172" s="139"/>
    </row>
    <row r="173" spans="1:35" s="5" customFormat="1" ht="15" hidden="1" customHeight="1" outlineLevel="1">
      <c r="A173" s="389"/>
      <c r="B173" s="1485"/>
      <c r="C173" s="565"/>
      <c r="D173" s="565"/>
      <c r="E173" s="565"/>
      <c r="F173" s="565"/>
      <c r="G173" s="139"/>
      <c r="H173" s="389"/>
      <c r="AI173" s="279"/>
    </row>
    <row r="174" spans="1:35" s="5" customFormat="1" ht="15" hidden="1" customHeight="1" outlineLevel="1">
      <c r="A174" s="389"/>
      <c r="B174" s="1486"/>
      <c r="C174" s="565"/>
      <c r="D174" s="565"/>
      <c r="E174" s="565"/>
      <c r="F174" s="565"/>
      <c r="G174" s="139"/>
      <c r="H174" s="389"/>
    </row>
    <row r="175" spans="1:35" s="5" customFormat="1" ht="15" hidden="1" customHeight="1" outlineLevel="1">
      <c r="A175" s="389"/>
      <c r="B175" s="1484"/>
      <c r="C175" s="565"/>
      <c r="D175" s="565"/>
      <c r="E175" s="565"/>
      <c r="F175" s="565"/>
      <c r="G175" s="139"/>
      <c r="H175" s="389"/>
    </row>
    <row r="176" spans="1:35" s="5" customFormat="1" ht="15" hidden="1" customHeight="1" outlineLevel="1">
      <c r="A176" s="389"/>
      <c r="B176" s="1485"/>
      <c r="C176" s="565"/>
      <c r="D176" s="565"/>
      <c r="E176" s="565"/>
      <c r="F176" s="565"/>
      <c r="G176" s="139"/>
      <c r="H176" s="389"/>
    </row>
    <row r="177" spans="1:61" s="5" customFormat="1" ht="15" hidden="1" customHeight="1" outlineLevel="1">
      <c r="A177" s="389"/>
      <c r="B177" s="1485"/>
      <c r="C177" s="565"/>
      <c r="D177" s="565"/>
      <c r="E177" s="565"/>
      <c r="F177" s="565"/>
      <c r="G177" s="139"/>
      <c r="H177" s="389"/>
    </row>
    <row r="178" spans="1:61" s="5" customFormat="1" ht="15" hidden="1" customHeight="1" outlineLevel="1">
      <c r="A178" s="389"/>
      <c r="B178" s="1485"/>
      <c r="C178" s="565"/>
      <c r="D178" s="565"/>
      <c r="E178" s="565"/>
      <c r="F178" s="565"/>
      <c r="G178" s="139"/>
      <c r="H178" s="389"/>
    </row>
    <row r="179" spans="1:61" s="5" customFormat="1" ht="15" hidden="1" customHeight="1" outlineLevel="1">
      <c r="A179" s="389"/>
      <c r="B179" s="1486"/>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590"/>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L319" s="3"/>
      <c r="M319" s="3"/>
    </row>
    <row r="320" spans="2:13" ht="15.6">
      <c r="B320" s="590"/>
      <c r="K320" s="6"/>
      <c r="L320" s="3"/>
      <c r="M320" s="3"/>
    </row>
    <row r="321" spans="2:13" ht="15.6">
      <c r="B321" s="590"/>
      <c r="K321" s="3"/>
      <c r="L321" s="3"/>
      <c r="M321" s="3"/>
    </row>
    <row r="322" spans="2:13" ht="15.6">
      <c r="B322" s="590"/>
      <c r="K322" s="3"/>
    </row>
    <row r="323" spans="2:13" ht="15.6">
      <c r="B323" s="590"/>
      <c r="K323" s="3"/>
    </row>
    <row r="324" spans="2:13" ht="15.6">
      <c r="B324" s="590"/>
      <c r="K324" s="3"/>
    </row>
    <row r="325" spans="2:13" ht="15.6">
      <c r="B325" s="590"/>
      <c r="K325" s="6"/>
    </row>
    <row r="326" spans="2:13" ht="15.6">
      <c r="B326" s="590"/>
      <c r="K326" s="6"/>
      <c r="L326" s="3"/>
      <c r="M326" s="3"/>
    </row>
    <row r="327" spans="2:13" ht="15.6">
      <c r="B327" s="590"/>
      <c r="K327" s="6"/>
      <c r="L327" s="3"/>
      <c r="M327" s="3"/>
    </row>
    <row r="328" spans="2:13" ht="15.6">
      <c r="B328" s="590"/>
      <c r="K328" s="6"/>
      <c r="L328" s="3"/>
      <c r="M328" s="3"/>
    </row>
    <row r="329" spans="2:13" ht="15.6">
      <c r="B329" s="590"/>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590"/>
      <c r="K367" s="9"/>
      <c r="L367" s="9"/>
      <c r="M367" s="9"/>
    </row>
    <row r="368" spans="2:13" ht="15.6">
      <c r="B368" s="109"/>
      <c r="K368" s="9"/>
      <c r="L368" s="9"/>
      <c r="M368" s="9"/>
    </row>
    <row r="369" spans="2:13" ht="15.6">
      <c r="B369" s="590"/>
      <c r="K369" s="9"/>
      <c r="L369" s="9"/>
      <c r="M369" s="9"/>
    </row>
    <row r="370" spans="2:13" ht="15.6">
      <c r="B370" s="590"/>
      <c r="F370" s="10"/>
      <c r="G370" s="10"/>
      <c r="H370" s="10"/>
      <c r="I370" s="10"/>
      <c r="J370" s="10"/>
      <c r="K370" s="10"/>
      <c r="L370" s="10"/>
      <c r="M370" s="10"/>
    </row>
    <row r="371" spans="2:13" ht="15.6">
      <c r="B371" s="590"/>
      <c r="F371" s="10"/>
      <c r="G371" s="10"/>
      <c r="H371" s="10"/>
      <c r="I371" s="10"/>
      <c r="J371" s="10"/>
      <c r="K371" s="10"/>
      <c r="L371" s="10"/>
      <c r="M371" s="10"/>
    </row>
    <row r="372" spans="2:13" ht="15.6">
      <c r="B372" s="590"/>
      <c r="F372" s="10"/>
      <c r="G372" s="10"/>
      <c r="H372" s="10"/>
      <c r="I372" s="10"/>
      <c r="J372" s="10"/>
      <c r="K372" s="10"/>
      <c r="L372" s="10"/>
      <c r="M372" s="10"/>
    </row>
    <row r="373" spans="2:13" ht="15.6">
      <c r="B373" s="590"/>
      <c r="K373" s="6"/>
      <c r="L373" s="3"/>
      <c r="M373" s="3"/>
    </row>
    <row r="374" spans="2:13">
      <c r="L374" s="3"/>
      <c r="M374" s="3"/>
    </row>
    <row r="375" spans="2:13">
      <c r="L375" s="3"/>
      <c r="M375" s="3"/>
    </row>
    <row r="376" spans="2:13">
      <c r="L376" s="3"/>
      <c r="M376" s="3"/>
    </row>
    <row r="377" spans="2:13">
      <c r="L377" s="3"/>
      <c r="M377" s="3"/>
    </row>
    <row r="378" spans="2:13">
      <c r="L378" s="3"/>
      <c r="M378" s="3"/>
    </row>
    <row r="379" spans="2:13">
      <c r="K379" s="6"/>
      <c r="L379" s="3"/>
      <c r="M379" s="3"/>
    </row>
    <row r="380" spans="2:13">
      <c r="K380" s="6"/>
      <c r="L380" s="3"/>
      <c r="M380" s="3"/>
    </row>
    <row r="381" spans="2:13">
      <c r="K381" s="6"/>
      <c r="L381" s="3"/>
      <c r="M381" s="3"/>
    </row>
    <row r="382" spans="2:13">
      <c r="K382" s="6"/>
      <c r="L382" s="3"/>
      <c r="M382" s="3"/>
    </row>
    <row r="383" spans="2:13">
      <c r="K383" s="6"/>
      <c r="L383" s="3"/>
      <c r="M383" s="3"/>
    </row>
    <row r="384" spans="2: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mergeCells count="188">
    <mergeCell ref="D16:F16"/>
    <mergeCell ref="G16:J16"/>
    <mergeCell ref="K16:K18"/>
    <mergeCell ref="H13:J13"/>
    <mergeCell ref="E15:F15"/>
    <mergeCell ref="R13:S13"/>
    <mergeCell ref="R14:S14"/>
    <mergeCell ref="R15:S15"/>
    <mergeCell ref="A6:D15"/>
    <mergeCell ref="J10:K10"/>
    <mergeCell ref="J11:K11"/>
    <mergeCell ref="J12:K12"/>
    <mergeCell ref="M130:N130"/>
    <mergeCell ref="M131:N131"/>
    <mergeCell ref="M132:N132"/>
    <mergeCell ref="M128:N128"/>
    <mergeCell ref="M129:N129"/>
    <mergeCell ref="M119:N119"/>
    <mergeCell ref="M120:N120"/>
    <mergeCell ref="M121:N121"/>
    <mergeCell ref="V16:V18"/>
    <mergeCell ref="N16:S18"/>
    <mergeCell ref="M16:M18"/>
    <mergeCell ref="T16:T18"/>
    <mergeCell ref="U16:U18"/>
    <mergeCell ref="W16:W18"/>
    <mergeCell ref="A110:A112"/>
    <mergeCell ref="M115:N115"/>
    <mergeCell ref="M116:N116"/>
    <mergeCell ref="M117:N117"/>
    <mergeCell ref="M118:N118"/>
    <mergeCell ref="A5:S5"/>
    <mergeCell ref="R6:S6"/>
    <mergeCell ref="R7:S7"/>
    <mergeCell ref="R9:S9"/>
    <mergeCell ref="R10:S10"/>
    <mergeCell ref="R11:S11"/>
    <mergeCell ref="R12:S12"/>
    <mergeCell ref="D17:D18"/>
    <mergeCell ref="E17:E18"/>
    <mergeCell ref="F17:F18"/>
    <mergeCell ref="G17:G18"/>
    <mergeCell ref="H17:H18"/>
    <mergeCell ref="I17:I18"/>
    <mergeCell ref="J17:J18"/>
    <mergeCell ref="L16:L18"/>
    <mergeCell ref="A16:A18"/>
    <mergeCell ref="B16:B18"/>
    <mergeCell ref="C16:C18"/>
    <mergeCell ref="M145:N145"/>
    <mergeCell ref="M146:N146"/>
    <mergeCell ref="M147:N147"/>
    <mergeCell ref="M148:N148"/>
    <mergeCell ref="M149:N149"/>
    <mergeCell ref="M150:N150"/>
    <mergeCell ref="M122:N122"/>
    <mergeCell ref="M123:N123"/>
    <mergeCell ref="M124:N124"/>
    <mergeCell ref="M125:N125"/>
    <mergeCell ref="M126:N126"/>
    <mergeCell ref="M127:N127"/>
    <mergeCell ref="M143:N143"/>
    <mergeCell ref="M144:N144"/>
    <mergeCell ref="M141:N141"/>
    <mergeCell ref="M142:N142"/>
    <mergeCell ref="M139:N139"/>
    <mergeCell ref="M140:N140"/>
    <mergeCell ref="M136:N136"/>
    <mergeCell ref="M137:N137"/>
    <mergeCell ref="M138:N138"/>
    <mergeCell ref="M133:N133"/>
    <mergeCell ref="M134:N134"/>
    <mergeCell ref="M135:N135"/>
    <mergeCell ref="M157:N157"/>
    <mergeCell ref="M158:N158"/>
    <mergeCell ref="M159:N159"/>
    <mergeCell ref="M160:N160"/>
    <mergeCell ref="M161:N161"/>
    <mergeCell ref="M162:N162"/>
    <mergeCell ref="M151:N151"/>
    <mergeCell ref="M152:N152"/>
    <mergeCell ref="M153:N153"/>
    <mergeCell ref="M154:N154"/>
    <mergeCell ref="M155:N155"/>
    <mergeCell ref="M156:N156"/>
    <mergeCell ref="A190:A191"/>
    <mergeCell ref="B190:C191"/>
    <mergeCell ref="D190:F190"/>
    <mergeCell ref="G190:G191"/>
    <mergeCell ref="H190:H191"/>
    <mergeCell ref="M163:N163"/>
    <mergeCell ref="M164:N164"/>
    <mergeCell ref="M165:N165"/>
    <mergeCell ref="M166:N166"/>
    <mergeCell ref="M167:N167"/>
    <mergeCell ref="B170:B171"/>
    <mergeCell ref="C170:C171"/>
    <mergeCell ref="D170:D171"/>
    <mergeCell ref="G170:G171"/>
    <mergeCell ref="B172:B174"/>
    <mergeCell ref="B175:B179"/>
    <mergeCell ref="D182:H182"/>
    <mergeCell ref="J182:L182"/>
    <mergeCell ref="M182:O182"/>
    <mergeCell ref="P182:R182"/>
    <mergeCell ref="I197:J197"/>
    <mergeCell ref="R197:T197"/>
    <mergeCell ref="I198:J198"/>
    <mergeCell ref="R198:T198"/>
    <mergeCell ref="I195:J195"/>
    <mergeCell ref="R195:T195"/>
    <mergeCell ref="I196:J196"/>
    <mergeCell ref="R196:T196"/>
    <mergeCell ref="I193:J193"/>
    <mergeCell ref="R193:T193"/>
    <mergeCell ref="I194:J194"/>
    <mergeCell ref="R194:T194"/>
    <mergeCell ref="I190:J191"/>
    <mergeCell ref="K190:Q191"/>
    <mergeCell ref="R190:T191"/>
    <mergeCell ref="I192:J192"/>
    <mergeCell ref="R192:T192"/>
    <mergeCell ref="I201:J201"/>
    <mergeCell ref="R201:T201"/>
    <mergeCell ref="I202:J202"/>
    <mergeCell ref="R202:T202"/>
    <mergeCell ref="I199:J199"/>
    <mergeCell ref="R199:T199"/>
    <mergeCell ref="I200:J200"/>
    <mergeCell ref="R200:T200"/>
    <mergeCell ref="I205:J205"/>
    <mergeCell ref="R205:T205"/>
    <mergeCell ref="I206:J206"/>
    <mergeCell ref="R206:T206"/>
    <mergeCell ref="I203:J203"/>
    <mergeCell ref="R203:T203"/>
    <mergeCell ref="I204:J204"/>
    <mergeCell ref="R204:T204"/>
    <mergeCell ref="I209:J209"/>
    <mergeCell ref="R209:T209"/>
    <mergeCell ref="I210:J210"/>
    <mergeCell ref="R210:T210"/>
    <mergeCell ref="I207:J207"/>
    <mergeCell ref="R207:T207"/>
    <mergeCell ref="I208:J208"/>
    <mergeCell ref="R208:T208"/>
    <mergeCell ref="I213:J213"/>
    <mergeCell ref="R213:T213"/>
    <mergeCell ref="I214:J214"/>
    <mergeCell ref="R214:T214"/>
    <mergeCell ref="I211:J211"/>
    <mergeCell ref="R211:T211"/>
    <mergeCell ref="I212:J212"/>
    <mergeCell ref="R212:T212"/>
    <mergeCell ref="I217:J217"/>
    <mergeCell ref="R217:T217"/>
    <mergeCell ref="I218:J218"/>
    <mergeCell ref="R218:T218"/>
    <mergeCell ref="I215:J215"/>
    <mergeCell ref="R215:T215"/>
    <mergeCell ref="I216:J216"/>
    <mergeCell ref="R216:T216"/>
    <mergeCell ref="I221:J221"/>
    <mergeCell ref="R221:T221"/>
    <mergeCell ref="I222:J222"/>
    <mergeCell ref="R222:T222"/>
    <mergeCell ref="I219:J219"/>
    <mergeCell ref="R219:T219"/>
    <mergeCell ref="I220:J220"/>
    <mergeCell ref="R220:T220"/>
    <mergeCell ref="I225:J225"/>
    <mergeCell ref="R225:T225"/>
    <mergeCell ref="I226:J226"/>
    <mergeCell ref="R226:T226"/>
    <mergeCell ref="I223:J223"/>
    <mergeCell ref="R223:T223"/>
    <mergeCell ref="I224:J224"/>
    <mergeCell ref="R224:T224"/>
    <mergeCell ref="A234:D234"/>
    <mergeCell ref="F234:I234"/>
    <mergeCell ref="K234:M234"/>
    <mergeCell ref="O234:U234"/>
    <mergeCell ref="I227:J227"/>
    <mergeCell ref="R227:T227"/>
    <mergeCell ref="A229:D229"/>
    <mergeCell ref="F229:I229"/>
    <mergeCell ref="K229:M229"/>
    <mergeCell ref="O229:U229"/>
  </mergeCells>
  <conditionalFormatting sqref="Y146:AH150 Y153:AH171 AF151:AH152">
    <cfRule type="cellIs" dxfId="200" priority="5" operator="greaterThan">
      <formula>0</formula>
    </cfRule>
  </conditionalFormatting>
  <conditionalFormatting sqref="AN117:AY124">
    <cfRule type="cellIs" dxfId="199" priority="4" operator="greaterThan">
      <formula>0</formula>
    </cfRule>
  </conditionalFormatting>
  <conditionalFormatting sqref="AN127:AU134">
    <cfRule type="cellIs" dxfId="198" priority="3" operator="greaterThan">
      <formula>0</formula>
    </cfRule>
  </conditionalFormatting>
  <conditionalFormatting sqref="AN137:AU144">
    <cfRule type="cellIs" dxfId="197" priority="2" operator="greaterThan">
      <formula>0</formula>
    </cfRule>
  </conditionalFormatting>
  <conditionalFormatting sqref="Y117:AJ124">
    <cfRule type="cellIs" dxfId="196" priority="8" operator="greaterThan">
      <formula>0</formula>
    </cfRule>
  </conditionalFormatting>
  <conditionalFormatting sqref="Y127:AF134">
    <cfRule type="cellIs" dxfId="195" priority="7" operator="greaterThan">
      <formula>0</formula>
    </cfRule>
  </conditionalFormatting>
  <conditionalFormatting sqref="Y137:AF144">
    <cfRule type="cellIs" dxfId="194" priority="6" operator="greaterThan">
      <formula>0</formula>
    </cfRule>
  </conditionalFormatting>
  <conditionalFormatting sqref="Y152:AE152">
    <cfRule type="cellIs" dxfId="193" priority="1" operator="greaterThan">
      <formula>0</formula>
    </cfRule>
  </conditionalFormatting>
  <dataValidations count="9">
    <dataValidation type="list" allowBlank="1" showInputMessage="1" showErrorMessage="1" sqref="J166:J167 J150:J151 J145:J147 J136:J137 J158:J160" xr:uid="{00000000-0002-0000-1300-000000000000}">
      <formula1>"ống, hộp, tròn đặc, la dẹt,V"</formula1>
    </dataValidation>
    <dataValidation type="list" allowBlank="1" showInputMessage="1" showErrorMessage="1" sqref="J138:J144 J161:J165 J148:J149 J152:J157 J133:J135" xr:uid="{00000000-0002-0000-1300-000001000000}">
      <formula1>"ống, hộp,vuông, tròn đặc, la dẹt,V"</formula1>
    </dataValidation>
    <dataValidation type="list" allowBlank="1" showInputMessage="1" showErrorMessage="1" sqref="J117:J132" xr:uid="{00000000-0002-0000-1300-000002000000}">
      <formula1>"Ống, Hộp,Vuông, Tròn Đặc, La Dẹt,V"</formula1>
    </dataValidation>
    <dataValidation type="list" allowBlank="1" showInputMessage="1" showErrorMessage="1" sqref="H116:H167" xr:uid="{00000000-0002-0000-1300-000003000000}">
      <formula1>"sắt đen, sắt trắng, sắt kẽm, nhôm"</formula1>
    </dataValidation>
    <dataValidation type="list" allowBlank="1" showInputMessage="1" showErrorMessage="1" sqref="J116" xr:uid="{00000000-0002-0000-1300-000004000000}">
      <formula1>"tròn, hộp, la"</formula1>
    </dataValidation>
    <dataValidation type="list" allowBlank="1" showInputMessage="1" showErrorMessage="1" sqref="O136:O137 O166:O167" xr:uid="{00000000-0002-0000-1300-000005000000}">
      <formula1>"kg, cây 6 mét, cây 2.5 mét, cây 3 mét"</formula1>
    </dataValidation>
    <dataValidation type="list" allowBlank="1" showInputMessage="1" showErrorMessage="1" sqref="O117:O132" xr:uid="{00000000-0002-0000-1300-000006000000}">
      <formula1>"kg, cây"</formula1>
    </dataValidation>
    <dataValidation type="list" allowBlank="1" showInputMessage="1" showErrorMessage="1" sqref="B236 C200:C201 C192:C198" xr:uid="{00000000-0002-0000-1300-000007000000}">
      <formula1>$W$156:$W$200</formula1>
    </dataValidation>
    <dataValidation type="list" allowBlank="1" showInputMessage="1" showErrorMessage="1" sqref="B192 B201 B194:B198" xr:uid="{00000000-0002-0000-1300-000008000000}">
      <formula1>$B$245:$B$373</formula1>
    </dataValidation>
  </dataValidations>
  <pageMargins left="0.31496062992125984" right="0.31496062992125984" top="0.35433070866141736" bottom="0.35433070866141736" header="0.31496062992125984" footer="0.31496062992125984"/>
  <pageSetup paperSize="9" scale="80" orientation="landscape" r:id="rId1"/>
  <rowBreaks count="1" manualBreakCount="1">
    <brk id="113" max="16383" man="1"/>
  </rowBreaks>
  <colBreaks count="1" manualBreakCount="1">
    <brk id="20" max="1048575" man="1"/>
  </col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dimension ref="A1:BI418"/>
  <sheetViews>
    <sheetView zoomScale="70" zoomScaleNormal="7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341"/>
      <c r="F7" s="29"/>
      <c r="G7" s="591"/>
      <c r="H7" s="68"/>
      <c r="I7" s="71"/>
      <c r="J7" s="71"/>
      <c r="K7" s="71"/>
      <c r="L7" s="88"/>
      <c r="M7" s="71"/>
      <c r="N7" s="56"/>
      <c r="O7" s="56"/>
      <c r="P7" s="251"/>
      <c r="Q7" s="14"/>
      <c r="R7" s="1214"/>
      <c r="S7" s="1215"/>
      <c r="T7" s="342"/>
    </row>
    <row r="8" spans="1:23" ht="15.9" customHeight="1">
      <c r="A8" s="1227"/>
      <c r="B8" s="1228"/>
      <c r="C8" s="1228"/>
      <c r="D8" s="1229"/>
      <c r="E8" s="341"/>
      <c r="F8" s="29"/>
      <c r="G8" s="68"/>
      <c r="H8" s="68"/>
      <c r="I8" s="71"/>
      <c r="J8" s="71"/>
      <c r="K8" s="71"/>
      <c r="L8" s="88"/>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252"/>
      <c r="H10" s="252"/>
      <c r="I10" s="80"/>
      <c r="J10" s="1493"/>
      <c r="K10" s="1493"/>
      <c r="L10" s="344"/>
      <c r="M10" s="345"/>
      <c r="N10" s="56"/>
      <c r="O10" s="56"/>
      <c r="P10" s="251"/>
      <c r="Q10" s="14"/>
      <c r="R10" s="1214"/>
      <c r="S10" s="1215"/>
      <c r="T10" s="343"/>
    </row>
    <row r="11" spans="1:23" ht="15.9" customHeight="1">
      <c r="A11" s="1227"/>
      <c r="B11" s="1228"/>
      <c r="C11" s="1228"/>
      <c r="D11" s="1229"/>
      <c r="E11" s="34"/>
      <c r="F11" s="33"/>
      <c r="G11" s="81"/>
      <c r="H11" s="81"/>
      <c r="I11" s="438"/>
      <c r="J11" s="1236"/>
      <c r="K11" s="1236"/>
      <c r="L11" s="89"/>
      <c r="M11" s="82"/>
      <c r="N11" s="56"/>
      <c r="O11" s="56"/>
      <c r="P11" s="251"/>
      <c r="Q11" s="14"/>
      <c r="R11" s="1214"/>
      <c r="S11" s="1215"/>
      <c r="T11" s="343"/>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579"/>
      <c r="O20" s="257"/>
      <c r="P20" s="257"/>
      <c r="Q20" s="257"/>
      <c r="R20" s="257"/>
      <c r="S20" s="257"/>
      <c r="T20" s="129"/>
      <c r="U20" s="128"/>
      <c r="V20" s="96"/>
      <c r="W20" s="97"/>
    </row>
    <row r="21" spans="1:23" s="5" customFormat="1" ht="20.100000000000001" customHeight="1" outlineLevel="1">
      <c r="A21" s="17"/>
      <c r="B21" s="354"/>
      <c r="C21" s="355"/>
      <c r="D21" s="43"/>
      <c r="E21" s="43"/>
      <c r="F21" s="65"/>
      <c r="G21" s="359"/>
      <c r="H21" s="359"/>
      <c r="I21" s="359"/>
      <c r="J21" s="359"/>
      <c r="K21" s="100"/>
      <c r="L21" s="92"/>
      <c r="M21" s="127"/>
      <c r="N21" s="579"/>
      <c r="O21" s="257"/>
      <c r="P21" s="257"/>
      <c r="Q21" s="257"/>
      <c r="R21" s="257"/>
      <c r="S21" s="257"/>
      <c r="T21" s="129"/>
      <c r="U21" s="128"/>
      <c r="V21" s="96"/>
      <c r="W21" s="97"/>
    </row>
    <row r="22" spans="1:23" s="5" customFormat="1" ht="20.100000000000001" customHeight="1" outlineLevel="1">
      <c r="A22" s="17"/>
      <c r="B22" s="354"/>
      <c r="C22" s="355"/>
      <c r="D22" s="43"/>
      <c r="E22" s="43"/>
      <c r="F22" s="65"/>
      <c r="G22" s="359"/>
      <c r="H22" s="359"/>
      <c r="I22" s="359"/>
      <c r="J22" s="359"/>
      <c r="K22" s="100"/>
      <c r="L22" s="92"/>
      <c r="M22" s="127"/>
      <c r="N22" s="579"/>
      <c r="O22" s="257"/>
      <c r="P22" s="257"/>
      <c r="Q22" s="257"/>
      <c r="R22" s="257"/>
      <c r="S22" s="257"/>
      <c r="T22" s="129"/>
      <c r="U22" s="128"/>
      <c r="V22" s="96"/>
      <c r="W22" s="97"/>
    </row>
    <row r="23" spans="1:23" s="5" customFormat="1" ht="20.100000000000001" customHeight="1" outlineLevel="1">
      <c r="A23" s="17"/>
      <c r="B23" s="354"/>
      <c r="C23" s="355"/>
      <c r="D23" s="43"/>
      <c r="E23" s="43"/>
      <c r="F23" s="65"/>
      <c r="G23" s="359"/>
      <c r="H23" s="359"/>
      <c r="I23" s="359"/>
      <c r="J23" s="580"/>
      <c r="K23" s="100"/>
      <c r="L23" s="92"/>
      <c r="M23" s="127"/>
      <c r="N23" s="579"/>
      <c r="O23" s="257"/>
      <c r="P23" s="257"/>
      <c r="Q23" s="257"/>
      <c r="R23" s="257"/>
      <c r="S23" s="257"/>
      <c r="T23" s="129"/>
      <c r="U23" s="128"/>
      <c r="V23" s="96"/>
      <c r="W23" s="97"/>
    </row>
    <row r="24" spans="1:23" s="5" customFormat="1" ht="20.100000000000001" customHeight="1" outlineLevel="1">
      <c r="A24" s="17"/>
      <c r="B24" s="265"/>
      <c r="C24" s="440"/>
      <c r="D24" s="43"/>
      <c r="E24" s="43"/>
      <c r="F24" s="65"/>
      <c r="G24" s="359"/>
      <c r="H24" s="359"/>
      <c r="I24" s="359"/>
      <c r="J24" s="580"/>
      <c r="K24" s="100"/>
      <c r="L24" s="92"/>
      <c r="M24" s="127"/>
      <c r="N24" s="743"/>
      <c r="O24" s="257"/>
      <c r="P24" s="245"/>
      <c r="Q24" s="257"/>
      <c r="R24" s="257"/>
      <c r="S24" s="257"/>
      <c r="T24" s="129"/>
      <c r="U24" s="128"/>
      <c r="V24" s="96"/>
      <c r="W24" s="97"/>
    </row>
    <row r="25" spans="1:23" s="5" customFormat="1" ht="20.100000000000001" customHeight="1" outlineLevel="1">
      <c r="A25" s="17"/>
      <c r="B25" s="453"/>
      <c r="C25" s="355"/>
      <c r="D25" s="43"/>
      <c r="E25" s="43"/>
      <c r="F25" s="65"/>
      <c r="G25" s="355"/>
      <c r="H25" s="355"/>
      <c r="I25" s="355"/>
      <c r="J25" s="580"/>
      <c r="K25" s="100"/>
      <c r="L25" s="92"/>
      <c r="M25" s="127"/>
      <c r="N25" s="743"/>
      <c r="O25" s="257"/>
      <c r="P25" s="245"/>
      <c r="Q25" s="257"/>
      <c r="R25" s="257"/>
      <c r="S25" s="257"/>
      <c r="T25" s="129"/>
      <c r="U25" s="128"/>
      <c r="V25" s="96"/>
      <c r="W25" s="97"/>
    </row>
    <row r="26" spans="1:23" s="5" customFormat="1" ht="20.100000000000001" customHeight="1" outlineLevel="1">
      <c r="A26" s="17"/>
      <c r="B26" s="439"/>
      <c r="C26" s="440"/>
      <c r="D26" s="43"/>
      <c r="E26" s="43"/>
      <c r="F26" s="65"/>
      <c r="G26" s="440"/>
      <c r="H26" s="440"/>
      <c r="I26" s="440"/>
      <c r="J26" s="592"/>
      <c r="K26" s="100"/>
      <c r="L26" s="92"/>
      <c r="M26" s="127"/>
      <c r="N26" s="256"/>
      <c r="O26" s="257"/>
      <c r="P26" s="245"/>
      <c r="Q26" s="257"/>
      <c r="R26" s="257"/>
      <c r="S26" s="257"/>
      <c r="T26" s="129"/>
      <c r="U26" s="128"/>
      <c r="V26" s="96"/>
      <c r="W26" s="97"/>
    </row>
    <row r="27" spans="1:23" s="5" customFormat="1" ht="20.100000000000001" customHeight="1" outlineLevel="1">
      <c r="A27" s="17"/>
      <c r="B27" s="64"/>
      <c r="C27" s="130"/>
      <c r="D27" s="43"/>
      <c r="E27" s="43"/>
      <c r="F27" s="65"/>
      <c r="G27" s="131"/>
      <c r="H27" s="364"/>
      <c r="I27" s="364"/>
      <c r="J27" s="36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364"/>
      <c r="I28" s="364"/>
      <c r="J28" s="36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364"/>
      <c r="I29" s="364"/>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581"/>
      <c r="B115" s="582"/>
      <c r="C115" s="583"/>
      <c r="D115" s="584"/>
      <c r="E115" s="584"/>
      <c r="F115" s="584"/>
      <c r="G115" s="584"/>
      <c r="H115" s="585"/>
      <c r="I115" s="585"/>
      <c r="J115" s="585"/>
      <c r="K115" s="585"/>
      <c r="L115" s="585"/>
      <c r="M115" s="1491"/>
      <c r="N115" s="1492"/>
      <c r="O115" s="585"/>
      <c r="P115" s="585"/>
      <c r="Q115" s="585"/>
      <c r="R115" s="585"/>
      <c r="S115" s="585"/>
      <c r="T115" s="586"/>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980"/>
      <c r="C117" s="953"/>
      <c r="D117" s="953"/>
      <c r="E117" s="953"/>
      <c r="F117" s="953"/>
      <c r="G117" s="953"/>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980"/>
      <c r="C118" s="953"/>
      <c r="D118" s="953"/>
      <c r="E118" s="953"/>
      <c r="F118" s="953"/>
      <c r="G118" s="953"/>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980"/>
      <c r="C119" s="953"/>
      <c r="D119" s="953"/>
      <c r="E119" s="953"/>
      <c r="F119" s="953"/>
      <c r="G119" s="953"/>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980"/>
      <c r="C120" s="953"/>
      <c r="D120" s="953"/>
      <c r="E120" s="953"/>
      <c r="F120" s="953"/>
      <c r="G120" s="953"/>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980"/>
      <c r="C121" s="953"/>
      <c r="D121" s="953"/>
      <c r="E121" s="953"/>
      <c r="F121" s="981"/>
      <c r="G121" s="953"/>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980"/>
      <c r="C122" s="953"/>
      <c r="D122" s="953"/>
      <c r="E122" s="953"/>
      <c r="F122" s="981"/>
      <c r="G122" s="953"/>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980"/>
      <c r="C123" s="953"/>
      <c r="D123" s="953"/>
      <c r="E123" s="953"/>
      <c r="F123" s="953"/>
      <c r="G123" s="953"/>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980"/>
      <c r="C124" s="953"/>
      <c r="D124" s="953"/>
      <c r="E124" s="953"/>
      <c r="F124" s="953"/>
      <c r="G124" s="953"/>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980"/>
      <c r="C125" s="953"/>
      <c r="D125" s="953"/>
      <c r="E125" s="953"/>
      <c r="F125" s="953"/>
      <c r="G125" s="953"/>
      <c r="H125" s="103"/>
      <c r="I125" s="111"/>
      <c r="J125" s="103"/>
      <c r="K125" s="103"/>
      <c r="L125" s="103"/>
      <c r="M125" s="1244"/>
      <c r="N125" s="124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980"/>
      <c r="C126" s="953"/>
      <c r="D126" s="953"/>
      <c r="E126" s="953"/>
      <c r="F126" s="953"/>
      <c r="G126" s="953"/>
      <c r="H126" s="103"/>
      <c r="I126" s="111"/>
      <c r="J126" s="103"/>
      <c r="K126" s="103"/>
      <c r="L126" s="103"/>
      <c r="M126" s="1244"/>
      <c r="N126" s="1245"/>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980"/>
      <c r="C127" s="953"/>
      <c r="D127" s="953"/>
      <c r="E127" s="953"/>
      <c r="F127" s="953"/>
      <c r="G127" s="953"/>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980"/>
      <c r="C128" s="953"/>
      <c r="D128" s="953"/>
      <c r="E128" s="953"/>
      <c r="F128" s="953"/>
      <c r="G128" s="953"/>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980"/>
      <c r="C129" s="953"/>
      <c r="D129" s="953"/>
      <c r="E129" s="953"/>
      <c r="F129" s="953"/>
      <c r="G129" s="953"/>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91"/>
      <c r="C130" s="596"/>
      <c r="D130" s="596"/>
      <c r="E130" s="596"/>
      <c r="F130" s="596"/>
      <c r="G130" s="596"/>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91"/>
      <c r="C131" s="596"/>
      <c r="D131" s="596"/>
      <c r="E131" s="596"/>
      <c r="F131" s="596"/>
      <c r="G131" s="596"/>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91"/>
      <c r="C132" s="596"/>
      <c r="D132" s="596"/>
      <c r="E132" s="596"/>
      <c r="F132" s="596"/>
      <c r="G132" s="596"/>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row>
    <row r="154" spans="1:48"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22.5"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4"/>
      <c r="C172" s="565"/>
      <c r="D172" s="565"/>
      <c r="E172" s="565"/>
      <c r="F172" s="565"/>
      <c r="G172" s="139"/>
    </row>
    <row r="173" spans="1:35" s="5" customFormat="1" ht="15" hidden="1" customHeight="1" outlineLevel="1">
      <c r="A173" s="389"/>
      <c r="B173" s="1485"/>
      <c r="C173" s="565"/>
      <c r="D173" s="565"/>
      <c r="E173" s="565"/>
      <c r="F173" s="565"/>
      <c r="G173" s="139"/>
      <c r="H173" s="389"/>
      <c r="AI173" s="279"/>
    </row>
    <row r="174" spans="1:35" s="5" customFormat="1" ht="15" hidden="1" customHeight="1" outlineLevel="1">
      <c r="A174" s="389"/>
      <c r="B174" s="1486"/>
      <c r="C174" s="565"/>
      <c r="D174" s="565"/>
      <c r="E174" s="565"/>
      <c r="F174" s="565"/>
      <c r="G174" s="139"/>
      <c r="H174" s="389"/>
    </row>
    <row r="175" spans="1:35" s="5" customFormat="1" ht="15" hidden="1" customHeight="1" outlineLevel="1">
      <c r="A175" s="389"/>
      <c r="B175" s="1484"/>
      <c r="C175" s="565"/>
      <c r="D175" s="565"/>
      <c r="E175" s="565"/>
      <c r="F175" s="565"/>
      <c r="G175" s="139"/>
      <c r="H175" s="389"/>
    </row>
    <row r="176" spans="1:35" s="5" customFormat="1" ht="15" hidden="1" customHeight="1" outlineLevel="1">
      <c r="A176" s="389"/>
      <c r="B176" s="1485"/>
      <c r="C176" s="565"/>
      <c r="D176" s="565"/>
      <c r="E176" s="565"/>
      <c r="F176" s="565"/>
      <c r="G176" s="139"/>
      <c r="H176" s="389"/>
    </row>
    <row r="177" spans="1:61" s="5" customFormat="1" ht="15" hidden="1" customHeight="1" outlineLevel="1">
      <c r="A177" s="389"/>
      <c r="B177" s="1485"/>
      <c r="C177" s="565"/>
      <c r="D177" s="565"/>
      <c r="E177" s="565"/>
      <c r="F177" s="565"/>
      <c r="G177" s="139"/>
      <c r="H177" s="389"/>
    </row>
    <row r="178" spans="1:61" s="5" customFormat="1" ht="15" hidden="1" customHeight="1" outlineLevel="1">
      <c r="A178" s="389"/>
      <c r="B178" s="1485"/>
      <c r="C178" s="565"/>
      <c r="D178" s="565"/>
      <c r="E178" s="565"/>
      <c r="F178" s="565"/>
      <c r="G178" s="139"/>
      <c r="H178" s="389"/>
    </row>
    <row r="179" spans="1:61" s="5" customFormat="1" ht="15" hidden="1" customHeight="1" outlineLevel="1">
      <c r="A179" s="389"/>
      <c r="B179" s="1486"/>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590"/>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L319" s="3"/>
      <c r="M319" s="3"/>
    </row>
    <row r="320" spans="2:13" ht="15.6">
      <c r="B320" s="590"/>
      <c r="K320" s="6"/>
      <c r="L320" s="3"/>
      <c r="M320" s="3"/>
    </row>
    <row r="321" spans="2:13" ht="15.6">
      <c r="B321" s="590"/>
      <c r="K321" s="3"/>
      <c r="L321" s="3"/>
      <c r="M321" s="3"/>
    </row>
    <row r="322" spans="2:13" ht="15.6">
      <c r="B322" s="590"/>
      <c r="K322" s="3"/>
    </row>
    <row r="323" spans="2:13" ht="15.6">
      <c r="B323" s="590"/>
      <c r="K323" s="3"/>
    </row>
    <row r="324" spans="2:13" ht="15.6">
      <c r="B324" s="590"/>
      <c r="K324" s="3"/>
    </row>
    <row r="325" spans="2:13" ht="15.6">
      <c r="B325" s="590"/>
      <c r="K325" s="6"/>
    </row>
    <row r="326" spans="2:13" ht="15.6">
      <c r="B326" s="590"/>
      <c r="K326" s="6"/>
      <c r="L326" s="3"/>
      <c r="M326" s="3"/>
    </row>
    <row r="327" spans="2:13" ht="15.6">
      <c r="B327" s="590"/>
      <c r="K327" s="6"/>
      <c r="L327" s="3"/>
      <c r="M327" s="3"/>
    </row>
    <row r="328" spans="2:13" ht="15.6">
      <c r="B328" s="590"/>
      <c r="K328" s="6"/>
      <c r="L328" s="3"/>
      <c r="M328" s="3"/>
    </row>
    <row r="329" spans="2:13" ht="15.6">
      <c r="B329" s="590"/>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590"/>
      <c r="K367" s="9"/>
      <c r="L367" s="9"/>
      <c r="M367" s="9"/>
    </row>
    <row r="368" spans="2:13" ht="15.6">
      <c r="B368" s="109"/>
      <c r="K368" s="9"/>
      <c r="L368" s="9"/>
      <c r="M368" s="9"/>
    </row>
    <row r="369" spans="2:13" ht="15.6">
      <c r="B369" s="590"/>
      <c r="K369" s="9"/>
      <c r="L369" s="9"/>
      <c r="M369" s="9"/>
    </row>
    <row r="370" spans="2:13" ht="15.6">
      <c r="B370" s="590"/>
      <c r="F370" s="10"/>
      <c r="G370" s="10"/>
      <c r="H370" s="10"/>
      <c r="I370" s="10"/>
      <c r="J370" s="10"/>
      <c r="K370" s="10"/>
      <c r="L370" s="10"/>
      <c r="M370" s="10"/>
    </row>
    <row r="371" spans="2:13" ht="15.6">
      <c r="B371" s="590"/>
      <c r="F371" s="10"/>
      <c r="G371" s="10"/>
      <c r="H371" s="10"/>
      <c r="I371" s="10"/>
      <c r="J371" s="10"/>
      <c r="K371" s="10"/>
      <c r="L371" s="10"/>
      <c r="M371" s="10"/>
    </row>
    <row r="372" spans="2:13" ht="15.6">
      <c r="B372" s="590"/>
      <c r="F372" s="10"/>
      <c r="G372" s="10"/>
      <c r="H372" s="10"/>
      <c r="I372" s="10"/>
      <c r="J372" s="10"/>
      <c r="K372" s="10"/>
      <c r="L372" s="10"/>
      <c r="M372" s="10"/>
    </row>
    <row r="373" spans="2:13" ht="15.6">
      <c r="B373" s="590"/>
      <c r="K373" s="6"/>
      <c r="L373" s="3"/>
      <c r="M373" s="3"/>
    </row>
    <row r="374" spans="2:13">
      <c r="L374" s="3"/>
      <c r="M374" s="3"/>
    </row>
    <row r="375" spans="2:13">
      <c r="L375" s="3"/>
      <c r="M375" s="3"/>
    </row>
    <row r="376" spans="2:13">
      <c r="L376" s="3"/>
      <c r="M376" s="3"/>
    </row>
    <row r="377" spans="2:13">
      <c r="L377" s="3"/>
      <c r="M377" s="3"/>
    </row>
    <row r="378" spans="2:13">
      <c r="L378" s="3"/>
      <c r="M378" s="3"/>
    </row>
    <row r="379" spans="2:13">
      <c r="K379" s="6"/>
      <c r="L379" s="3"/>
      <c r="M379" s="3"/>
    </row>
    <row r="380" spans="2:13">
      <c r="K380" s="6"/>
      <c r="L380" s="3"/>
      <c r="M380" s="3"/>
    </row>
    <row r="381" spans="2:13">
      <c r="K381" s="6"/>
      <c r="L381" s="3"/>
      <c r="M381" s="3"/>
    </row>
    <row r="382" spans="2:13">
      <c r="K382" s="6"/>
      <c r="L382" s="3"/>
      <c r="M382" s="3"/>
    </row>
    <row r="383" spans="2:13">
      <c r="K383" s="6"/>
      <c r="L383" s="3"/>
      <c r="M383" s="3"/>
    </row>
    <row r="384" spans="2: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mergeCells count="188">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M126:N126"/>
    <mergeCell ref="M120:N120"/>
    <mergeCell ref="M121:N121"/>
    <mergeCell ref="M122:N122"/>
    <mergeCell ref="M123:N123"/>
    <mergeCell ref="M124:N124"/>
    <mergeCell ref="M125:N125"/>
    <mergeCell ref="M139:N139"/>
    <mergeCell ref="M140:N140"/>
    <mergeCell ref="M127:N127"/>
    <mergeCell ref="M128:N128"/>
    <mergeCell ref="M129:N129"/>
    <mergeCell ref="M130:N130"/>
    <mergeCell ref="M131:N131"/>
    <mergeCell ref="M132:N132"/>
    <mergeCell ref="M133:N133"/>
    <mergeCell ref="M134:N134"/>
    <mergeCell ref="M135:N135"/>
    <mergeCell ref="M136:N136"/>
    <mergeCell ref="M137:N137"/>
    <mergeCell ref="M138:N138"/>
    <mergeCell ref="M141:N141"/>
    <mergeCell ref="M142:N142"/>
    <mergeCell ref="M143:N143"/>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62:N162"/>
    <mergeCell ref="M163:N163"/>
    <mergeCell ref="M164:N164"/>
    <mergeCell ref="M165:N165"/>
    <mergeCell ref="M166:N166"/>
    <mergeCell ref="M167:N167"/>
    <mergeCell ref="M156:N156"/>
    <mergeCell ref="M157:N157"/>
    <mergeCell ref="M158:N158"/>
    <mergeCell ref="M159:N159"/>
    <mergeCell ref="M160:N160"/>
    <mergeCell ref="M161:N161"/>
    <mergeCell ref="A190:A191"/>
    <mergeCell ref="B190:C191"/>
    <mergeCell ref="D190:F190"/>
    <mergeCell ref="G190:G191"/>
    <mergeCell ref="H190:H191"/>
    <mergeCell ref="I190:J191"/>
    <mergeCell ref="K190:Q191"/>
    <mergeCell ref="B170:B171"/>
    <mergeCell ref="C170:C171"/>
    <mergeCell ref="D170:D171"/>
    <mergeCell ref="G170:G171"/>
    <mergeCell ref="D182:H182"/>
    <mergeCell ref="B172:B174"/>
    <mergeCell ref="B175:B179"/>
    <mergeCell ref="R190:T191"/>
    <mergeCell ref="I192:J192"/>
    <mergeCell ref="R192:T192"/>
    <mergeCell ref="I193:J193"/>
    <mergeCell ref="R193:T193"/>
    <mergeCell ref="J182:L182"/>
    <mergeCell ref="M182:O182"/>
    <mergeCell ref="P182:R182"/>
    <mergeCell ref="I196:J196"/>
    <mergeCell ref="R196:T196"/>
    <mergeCell ref="I197:J197"/>
    <mergeCell ref="R197:T197"/>
    <mergeCell ref="I194:J194"/>
    <mergeCell ref="R194:T194"/>
    <mergeCell ref="I195:J195"/>
    <mergeCell ref="R195:T195"/>
    <mergeCell ref="I200:J200"/>
    <mergeCell ref="R200:T200"/>
    <mergeCell ref="I201:J201"/>
    <mergeCell ref="R201:T201"/>
    <mergeCell ref="I198:J198"/>
    <mergeCell ref="R198:T198"/>
    <mergeCell ref="I199:J199"/>
    <mergeCell ref="R199:T199"/>
    <mergeCell ref="I204:J204"/>
    <mergeCell ref="R204:T204"/>
    <mergeCell ref="I205:J205"/>
    <mergeCell ref="R205:T205"/>
    <mergeCell ref="I202:J202"/>
    <mergeCell ref="R202:T202"/>
    <mergeCell ref="I203:J203"/>
    <mergeCell ref="R203:T203"/>
    <mergeCell ref="I208:J208"/>
    <mergeCell ref="R208:T208"/>
    <mergeCell ref="I209:J209"/>
    <mergeCell ref="R209:T209"/>
    <mergeCell ref="I206:J206"/>
    <mergeCell ref="R206:T206"/>
    <mergeCell ref="I207:J207"/>
    <mergeCell ref="R207:T207"/>
    <mergeCell ref="I212:J212"/>
    <mergeCell ref="R212:T212"/>
    <mergeCell ref="I213:J213"/>
    <mergeCell ref="R213:T213"/>
    <mergeCell ref="I210:J210"/>
    <mergeCell ref="R210:T210"/>
    <mergeCell ref="I211:J211"/>
    <mergeCell ref="R211:T211"/>
    <mergeCell ref="I216:J216"/>
    <mergeCell ref="R216:T216"/>
    <mergeCell ref="I217:J217"/>
    <mergeCell ref="R217:T217"/>
    <mergeCell ref="I214:J214"/>
    <mergeCell ref="R214:T214"/>
    <mergeCell ref="I215:J215"/>
    <mergeCell ref="R215:T215"/>
    <mergeCell ref="I220:J220"/>
    <mergeCell ref="R220:T220"/>
    <mergeCell ref="I221:J221"/>
    <mergeCell ref="R221:T221"/>
    <mergeCell ref="I218:J218"/>
    <mergeCell ref="R218:T218"/>
    <mergeCell ref="I219:J219"/>
    <mergeCell ref="R219:T219"/>
    <mergeCell ref="I224:J224"/>
    <mergeCell ref="R224:T224"/>
    <mergeCell ref="I225:J225"/>
    <mergeCell ref="R225:T225"/>
    <mergeCell ref="I222:J222"/>
    <mergeCell ref="R222:T222"/>
    <mergeCell ref="I223:J223"/>
    <mergeCell ref="R223:T223"/>
    <mergeCell ref="A229:D229"/>
    <mergeCell ref="F229:I229"/>
    <mergeCell ref="K229:M229"/>
    <mergeCell ref="O229:U229"/>
    <mergeCell ref="A234:D234"/>
    <mergeCell ref="F234:I234"/>
    <mergeCell ref="K234:M234"/>
    <mergeCell ref="O234:U234"/>
    <mergeCell ref="I226:J226"/>
    <mergeCell ref="R226:T226"/>
    <mergeCell ref="I227:J227"/>
    <mergeCell ref="R227:T227"/>
  </mergeCells>
  <conditionalFormatting sqref="Y146:AH150 Y153:AH171 AF151:AH152">
    <cfRule type="cellIs" dxfId="192" priority="5" operator="greaterThan">
      <formula>0</formula>
    </cfRule>
  </conditionalFormatting>
  <conditionalFormatting sqref="AN117:AY124">
    <cfRule type="cellIs" dxfId="191" priority="4" operator="greaterThan">
      <formula>0</formula>
    </cfRule>
  </conditionalFormatting>
  <conditionalFormatting sqref="AN127:AU134">
    <cfRule type="cellIs" dxfId="190" priority="3" operator="greaterThan">
      <formula>0</formula>
    </cfRule>
  </conditionalFormatting>
  <conditionalFormatting sqref="AN137:AU144">
    <cfRule type="cellIs" dxfId="189" priority="2" operator="greaterThan">
      <formula>0</formula>
    </cfRule>
  </conditionalFormatting>
  <conditionalFormatting sqref="Y117:AJ124">
    <cfRule type="cellIs" dxfId="188" priority="8" operator="greaterThan">
      <formula>0</formula>
    </cfRule>
  </conditionalFormatting>
  <conditionalFormatting sqref="Y127:AF134">
    <cfRule type="cellIs" dxfId="187" priority="7" operator="greaterThan">
      <formula>0</formula>
    </cfRule>
  </conditionalFormatting>
  <conditionalFormatting sqref="Y137:AF144">
    <cfRule type="cellIs" dxfId="186" priority="6" operator="greaterThan">
      <formula>0</formula>
    </cfRule>
  </conditionalFormatting>
  <conditionalFormatting sqref="Y152:AE152">
    <cfRule type="cellIs" dxfId="185" priority="1" operator="greaterThan">
      <formula>0</formula>
    </cfRule>
  </conditionalFormatting>
  <dataValidations count="9">
    <dataValidation type="list" allowBlank="1" showInputMessage="1" showErrorMessage="1" sqref="J117:J132" xr:uid="{00000000-0002-0000-1400-000000000000}">
      <formula1>"Ống, Hộp,Vuông, Tròn Đặc, La Dẹt,V"</formula1>
    </dataValidation>
    <dataValidation type="list" allowBlank="1" showInputMessage="1" showErrorMessage="1" sqref="J138:J144 J161:J165 J148:J149 J152:J157 J133:J135" xr:uid="{00000000-0002-0000-1400-000001000000}">
      <formula1>"ống, hộp,vuông, tròn đặc, la dẹt,V"</formula1>
    </dataValidation>
    <dataValidation type="list" allowBlank="1" showInputMessage="1" showErrorMessage="1" sqref="J166:J167 J150:J151 J145:J147 J136:J137 J158:J160" xr:uid="{00000000-0002-0000-1400-000002000000}">
      <formula1>"ống, hộp, tròn đặc, la dẹt,V"</formula1>
    </dataValidation>
    <dataValidation type="list" allowBlank="1" showInputMessage="1" showErrorMessage="1" sqref="H116:H167" xr:uid="{00000000-0002-0000-1400-000003000000}">
      <formula1>"sắt đen, sắt trắng, sắt kẽm, nhôm"</formula1>
    </dataValidation>
    <dataValidation type="list" allowBlank="1" showInputMessage="1" showErrorMessage="1" sqref="J116" xr:uid="{00000000-0002-0000-1400-000004000000}">
      <formula1>"tròn, hộp, la"</formula1>
    </dataValidation>
    <dataValidation type="list" allowBlank="1" showInputMessage="1" showErrorMessage="1" sqref="O136:O137 O166:O167" xr:uid="{00000000-0002-0000-1400-000005000000}">
      <formula1>"kg, cây 6 mét, cây 2.5 mét, cây 3 mét"</formula1>
    </dataValidation>
    <dataValidation type="list" allowBlank="1" showInputMessage="1" showErrorMessage="1" sqref="O117:O132" xr:uid="{00000000-0002-0000-1400-000006000000}">
      <formula1>"kg, cây"</formula1>
    </dataValidation>
    <dataValidation type="list" allowBlank="1" showInputMessage="1" showErrorMessage="1" sqref="B236 C200:C201 C192:C198" xr:uid="{00000000-0002-0000-1400-000007000000}">
      <formula1>$W$156:$W$200</formula1>
    </dataValidation>
    <dataValidation type="list" allowBlank="1" showInputMessage="1" showErrorMessage="1" sqref="B192 B201 B194:B198" xr:uid="{00000000-0002-0000-1400-000008000000}">
      <formula1>$B$245:$B$373</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dimension ref="A1:BI418"/>
  <sheetViews>
    <sheetView zoomScale="70" zoomScaleNormal="7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341"/>
      <c r="F7" s="29"/>
      <c r="G7" s="591"/>
      <c r="H7" s="68"/>
      <c r="I7" s="71"/>
      <c r="J7" s="71"/>
      <c r="K7" s="71"/>
      <c r="L7" s="88"/>
      <c r="M7" s="71"/>
      <c r="N7" s="56"/>
      <c r="O7" s="56"/>
      <c r="P7" s="251"/>
      <c r="Q7" s="14"/>
      <c r="R7" s="1214"/>
      <c r="S7" s="1215"/>
      <c r="T7" s="342"/>
    </row>
    <row r="8" spans="1:23" ht="15.9" customHeight="1">
      <c r="A8" s="1227"/>
      <c r="B8" s="1228"/>
      <c r="C8" s="1228"/>
      <c r="D8" s="1229"/>
      <c r="E8" s="341"/>
      <c r="F8" s="29"/>
      <c r="G8" s="68"/>
      <c r="H8" s="68"/>
      <c r="I8" s="71"/>
      <c r="J8" s="71"/>
      <c r="K8" s="71"/>
      <c r="L8" s="88"/>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252"/>
      <c r="H10" s="252"/>
      <c r="I10" s="80"/>
      <c r="J10" s="1493"/>
      <c r="K10" s="1493"/>
      <c r="L10" s="344"/>
      <c r="M10" s="345"/>
      <c r="N10" s="56"/>
      <c r="O10" s="56"/>
      <c r="P10" s="251"/>
      <c r="Q10" s="14"/>
      <c r="R10" s="1214"/>
      <c r="S10" s="1215"/>
      <c r="T10" s="343"/>
    </row>
    <row r="11" spans="1:23" ht="15.9" customHeight="1">
      <c r="A11" s="1227"/>
      <c r="B11" s="1228"/>
      <c r="C11" s="1228"/>
      <c r="D11" s="1229"/>
      <c r="E11" s="34"/>
      <c r="F11" s="33"/>
      <c r="G11" s="81"/>
      <c r="H11" s="81"/>
      <c r="I11" s="438"/>
      <c r="J11" s="1236"/>
      <c r="K11" s="1236"/>
      <c r="L11" s="89"/>
      <c r="M11" s="82"/>
      <c r="N11" s="56"/>
      <c r="O11" s="56"/>
      <c r="P11" s="251"/>
      <c r="Q11" s="14"/>
      <c r="R11" s="1214"/>
      <c r="S11" s="1215"/>
      <c r="T11" s="343"/>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579"/>
      <c r="O20" s="257"/>
      <c r="P20" s="257"/>
      <c r="Q20" s="257"/>
      <c r="R20" s="257"/>
      <c r="S20" s="257"/>
      <c r="T20" s="129"/>
      <c r="U20" s="128"/>
      <c r="V20" s="96"/>
      <c r="W20" s="97"/>
    </row>
    <row r="21" spans="1:23" s="5" customFormat="1" ht="20.100000000000001" customHeight="1" outlineLevel="1">
      <c r="A21" s="17"/>
      <c r="B21" s="354"/>
      <c r="C21" s="355"/>
      <c r="D21" s="43"/>
      <c r="E21" s="43"/>
      <c r="F21" s="65"/>
      <c r="G21" s="359"/>
      <c r="H21" s="359"/>
      <c r="I21" s="359"/>
      <c r="J21" s="359"/>
      <c r="K21" s="100"/>
      <c r="L21" s="92"/>
      <c r="M21" s="127"/>
      <c r="N21" s="579"/>
      <c r="O21" s="257"/>
      <c r="P21" s="257"/>
      <c r="Q21" s="257"/>
      <c r="R21" s="257"/>
      <c r="S21" s="257"/>
      <c r="T21" s="129"/>
      <c r="U21" s="128"/>
      <c r="V21" s="96"/>
      <c r="W21" s="97"/>
    </row>
    <row r="22" spans="1:23" s="5" customFormat="1" ht="20.100000000000001" customHeight="1" outlineLevel="1">
      <c r="A22" s="17"/>
      <c r="B22" s="354"/>
      <c r="C22" s="355"/>
      <c r="D22" s="43"/>
      <c r="E22" s="43"/>
      <c r="F22" s="65"/>
      <c r="G22" s="359"/>
      <c r="H22" s="359"/>
      <c r="I22" s="359"/>
      <c r="J22" s="359"/>
      <c r="K22" s="100"/>
      <c r="L22" s="92"/>
      <c r="M22" s="127"/>
      <c r="N22" s="579"/>
      <c r="O22" s="257"/>
      <c r="P22" s="257"/>
      <c r="Q22" s="257"/>
      <c r="R22" s="257"/>
      <c r="S22" s="257"/>
      <c r="T22" s="129"/>
      <c r="U22" s="128"/>
      <c r="V22" s="96"/>
      <c r="W22" s="97"/>
    </row>
    <row r="23" spans="1:23" s="5" customFormat="1" ht="20.100000000000001" customHeight="1" outlineLevel="1">
      <c r="A23" s="17"/>
      <c r="B23" s="354"/>
      <c r="C23" s="355"/>
      <c r="D23" s="43"/>
      <c r="E23" s="43"/>
      <c r="F23" s="65"/>
      <c r="G23" s="359"/>
      <c r="H23" s="359"/>
      <c r="I23" s="359"/>
      <c r="J23" s="580"/>
      <c r="K23" s="100"/>
      <c r="L23" s="92"/>
      <c r="M23" s="127"/>
      <c r="N23" s="579"/>
      <c r="O23" s="257"/>
      <c r="P23" s="257"/>
      <c r="Q23" s="257"/>
      <c r="R23" s="257"/>
      <c r="S23" s="257"/>
      <c r="T23" s="129"/>
      <c r="U23" s="128"/>
      <c r="V23" s="96"/>
      <c r="W23" s="97"/>
    </row>
    <row r="24" spans="1:23" s="5" customFormat="1" ht="20.100000000000001" customHeight="1" outlineLevel="1">
      <c r="A24" s="17"/>
      <c r="B24" s="265"/>
      <c r="C24" s="440"/>
      <c r="D24" s="43"/>
      <c r="E24" s="43"/>
      <c r="F24" s="65"/>
      <c r="G24" s="359"/>
      <c r="H24" s="359"/>
      <c r="I24" s="359"/>
      <c r="J24" s="580"/>
      <c r="K24" s="100"/>
      <c r="L24" s="92"/>
      <c r="M24" s="127"/>
      <c r="N24" s="743"/>
      <c r="O24" s="257"/>
      <c r="P24" s="245"/>
      <c r="Q24" s="257"/>
      <c r="R24" s="257"/>
      <c r="S24" s="257"/>
      <c r="T24" s="129"/>
      <c r="U24" s="128"/>
      <c r="V24" s="96"/>
      <c r="W24" s="97"/>
    </row>
    <row r="25" spans="1:23" s="5" customFormat="1" ht="20.100000000000001" customHeight="1" outlineLevel="1">
      <c r="A25" s="17"/>
      <c r="B25" s="453"/>
      <c r="C25" s="355"/>
      <c r="D25" s="43"/>
      <c r="E25" s="43"/>
      <c r="F25" s="65"/>
      <c r="G25" s="355"/>
      <c r="H25" s="355"/>
      <c r="I25" s="355"/>
      <c r="J25" s="580"/>
      <c r="K25" s="100"/>
      <c r="L25" s="92"/>
      <c r="M25" s="127"/>
      <c r="N25" s="743"/>
      <c r="O25" s="257"/>
      <c r="P25" s="245"/>
      <c r="Q25" s="257"/>
      <c r="R25" s="257"/>
      <c r="S25" s="257"/>
      <c r="T25" s="129"/>
      <c r="U25" s="128"/>
      <c r="V25" s="96"/>
      <c r="W25" s="97"/>
    </row>
    <row r="26" spans="1:23" s="5" customFormat="1" ht="20.100000000000001" customHeight="1" outlineLevel="1">
      <c r="A26" s="17"/>
      <c r="B26" s="439"/>
      <c r="C26" s="440"/>
      <c r="D26" s="43"/>
      <c r="E26" s="43"/>
      <c r="F26" s="65"/>
      <c r="G26" s="440"/>
      <c r="H26" s="440"/>
      <c r="I26" s="440"/>
      <c r="J26" s="592"/>
      <c r="K26" s="100"/>
      <c r="L26" s="92"/>
      <c r="M26" s="127"/>
      <c r="N26" s="256"/>
      <c r="O26" s="257"/>
      <c r="P26" s="245"/>
      <c r="Q26" s="257"/>
      <c r="R26" s="257"/>
      <c r="S26" s="257"/>
      <c r="T26" s="129"/>
      <c r="U26" s="128"/>
      <c r="V26" s="96"/>
      <c r="W26" s="97"/>
    </row>
    <row r="27" spans="1:23" s="5" customFormat="1" ht="20.100000000000001" customHeight="1" outlineLevel="1">
      <c r="A27" s="17"/>
      <c r="B27" s="64"/>
      <c r="C27" s="130"/>
      <c r="D27" s="43"/>
      <c r="E27" s="43"/>
      <c r="F27" s="65"/>
      <c r="G27" s="131"/>
      <c r="H27" s="364"/>
      <c r="I27" s="364"/>
      <c r="J27" s="36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364"/>
      <c r="I28" s="364"/>
      <c r="J28" s="36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364"/>
      <c r="I29" s="364"/>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581"/>
      <c r="B115" s="582"/>
      <c r="C115" s="583"/>
      <c r="D115" s="584"/>
      <c r="E115" s="584"/>
      <c r="F115" s="584"/>
      <c r="G115" s="584"/>
      <c r="H115" s="585"/>
      <c r="I115" s="585"/>
      <c r="J115" s="585"/>
      <c r="K115" s="585"/>
      <c r="L115" s="585"/>
      <c r="M115" s="1491"/>
      <c r="N115" s="1492"/>
      <c r="O115" s="585"/>
      <c r="P115" s="585"/>
      <c r="Q115" s="585"/>
      <c r="R115" s="585"/>
      <c r="S115" s="585"/>
      <c r="T115" s="586"/>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980"/>
      <c r="C117" s="953"/>
      <c r="D117" s="953"/>
      <c r="E117" s="953"/>
      <c r="F117" s="953"/>
      <c r="G117" s="953"/>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980"/>
      <c r="C118" s="953"/>
      <c r="D118" s="953"/>
      <c r="E118" s="953"/>
      <c r="F118" s="953"/>
      <c r="G118" s="953"/>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980"/>
      <c r="C119" s="953"/>
      <c r="D119" s="953"/>
      <c r="E119" s="953"/>
      <c r="F119" s="953"/>
      <c r="G119" s="953"/>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980"/>
      <c r="C120" s="953"/>
      <c r="D120" s="953"/>
      <c r="E120" s="953"/>
      <c r="F120" s="953"/>
      <c r="G120" s="953"/>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980"/>
      <c r="C121" s="953"/>
      <c r="D121" s="953"/>
      <c r="E121" s="953"/>
      <c r="F121" s="981"/>
      <c r="G121" s="953"/>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980"/>
      <c r="C122" s="953"/>
      <c r="D122" s="953"/>
      <c r="E122" s="953"/>
      <c r="F122" s="981"/>
      <c r="G122" s="953"/>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980"/>
      <c r="C123" s="953"/>
      <c r="D123" s="953"/>
      <c r="E123" s="953"/>
      <c r="F123" s="953"/>
      <c r="G123" s="953"/>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980"/>
      <c r="C124" s="953"/>
      <c r="D124" s="953"/>
      <c r="E124" s="953"/>
      <c r="F124" s="953"/>
      <c r="G124" s="953"/>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980"/>
      <c r="C125" s="953"/>
      <c r="D125" s="953"/>
      <c r="E125" s="953"/>
      <c r="F125" s="953"/>
      <c r="G125" s="953"/>
      <c r="H125" s="103"/>
      <c r="I125" s="111"/>
      <c r="J125" s="103"/>
      <c r="K125" s="103"/>
      <c r="L125" s="103"/>
      <c r="M125" s="1244"/>
      <c r="N125" s="124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980"/>
      <c r="C126" s="953"/>
      <c r="D126" s="953"/>
      <c r="E126" s="953"/>
      <c r="F126" s="953"/>
      <c r="G126" s="953"/>
      <c r="H126" s="103"/>
      <c r="I126" s="111"/>
      <c r="J126" s="103"/>
      <c r="K126" s="103"/>
      <c r="L126" s="103"/>
      <c r="M126" s="1244"/>
      <c r="N126" s="1245"/>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980"/>
      <c r="C127" s="953"/>
      <c r="D127" s="953"/>
      <c r="E127" s="953"/>
      <c r="F127" s="953"/>
      <c r="G127" s="953"/>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980"/>
      <c r="C128" s="953"/>
      <c r="D128" s="953"/>
      <c r="E128" s="953"/>
      <c r="F128" s="953"/>
      <c r="G128" s="953"/>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980"/>
      <c r="C129" s="953"/>
      <c r="D129" s="953"/>
      <c r="E129" s="953"/>
      <c r="F129" s="953"/>
      <c r="G129" s="953"/>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91"/>
      <c r="C130" s="596"/>
      <c r="D130" s="596"/>
      <c r="E130" s="596"/>
      <c r="F130" s="596"/>
      <c r="G130" s="596"/>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91"/>
      <c r="C131" s="596"/>
      <c r="D131" s="596"/>
      <c r="E131" s="596"/>
      <c r="F131" s="596"/>
      <c r="G131" s="596"/>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91"/>
      <c r="C132" s="596"/>
      <c r="D132" s="596"/>
      <c r="E132" s="596"/>
      <c r="F132" s="596"/>
      <c r="G132" s="596"/>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row>
    <row r="154" spans="1:48"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22.5"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4"/>
      <c r="C172" s="565"/>
      <c r="D172" s="565"/>
      <c r="E172" s="565"/>
      <c r="F172" s="565"/>
      <c r="G172" s="139"/>
    </row>
    <row r="173" spans="1:35" s="5" customFormat="1" ht="15" hidden="1" customHeight="1" outlineLevel="1">
      <c r="A173" s="389"/>
      <c r="B173" s="1485"/>
      <c r="C173" s="565"/>
      <c r="D173" s="565"/>
      <c r="E173" s="565"/>
      <c r="F173" s="565"/>
      <c r="G173" s="139"/>
      <c r="H173" s="389"/>
      <c r="AI173" s="279"/>
    </row>
    <row r="174" spans="1:35" s="5" customFormat="1" ht="15" hidden="1" customHeight="1" outlineLevel="1">
      <c r="A174" s="389"/>
      <c r="B174" s="1486"/>
      <c r="C174" s="565"/>
      <c r="D174" s="565"/>
      <c r="E174" s="565"/>
      <c r="F174" s="565"/>
      <c r="G174" s="139"/>
      <c r="H174" s="389"/>
    </row>
    <row r="175" spans="1:35" s="5" customFormat="1" ht="15" hidden="1" customHeight="1" outlineLevel="1">
      <c r="A175" s="389"/>
      <c r="B175" s="1484"/>
      <c r="C175" s="565"/>
      <c r="D175" s="565"/>
      <c r="E175" s="565"/>
      <c r="F175" s="565"/>
      <c r="G175" s="139"/>
      <c r="H175" s="389"/>
    </row>
    <row r="176" spans="1:35" s="5" customFormat="1" ht="15" hidden="1" customHeight="1" outlineLevel="1">
      <c r="A176" s="389"/>
      <c r="B176" s="1485"/>
      <c r="C176" s="565"/>
      <c r="D176" s="565"/>
      <c r="E176" s="565"/>
      <c r="F176" s="565"/>
      <c r="G176" s="139"/>
      <c r="H176" s="389"/>
    </row>
    <row r="177" spans="1:61" s="5" customFormat="1" ht="15" hidden="1" customHeight="1" outlineLevel="1">
      <c r="A177" s="389"/>
      <c r="B177" s="1485"/>
      <c r="C177" s="565"/>
      <c r="D177" s="565"/>
      <c r="E177" s="565"/>
      <c r="F177" s="565"/>
      <c r="G177" s="139"/>
      <c r="H177" s="389"/>
    </row>
    <row r="178" spans="1:61" s="5" customFormat="1" ht="15" hidden="1" customHeight="1" outlineLevel="1">
      <c r="A178" s="389"/>
      <c r="B178" s="1485"/>
      <c r="C178" s="565"/>
      <c r="D178" s="565"/>
      <c r="E178" s="565"/>
      <c r="F178" s="565"/>
      <c r="G178" s="139"/>
      <c r="H178" s="389"/>
    </row>
    <row r="179" spans="1:61" s="5" customFormat="1" ht="15" hidden="1" customHeight="1" outlineLevel="1">
      <c r="A179" s="389"/>
      <c r="B179" s="1486"/>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590"/>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L319" s="3"/>
      <c r="M319" s="3"/>
    </row>
    <row r="320" spans="2:13" ht="15.6">
      <c r="B320" s="590"/>
      <c r="K320" s="6"/>
      <c r="L320" s="3"/>
      <c r="M320" s="3"/>
    </row>
    <row r="321" spans="2:13" ht="15.6">
      <c r="B321" s="590"/>
      <c r="K321" s="3"/>
      <c r="L321" s="3"/>
      <c r="M321" s="3"/>
    </row>
    <row r="322" spans="2:13" ht="15.6">
      <c r="B322" s="590"/>
      <c r="K322" s="3"/>
    </row>
    <row r="323" spans="2:13" ht="15.6">
      <c r="B323" s="590"/>
      <c r="K323" s="3"/>
    </row>
    <row r="324" spans="2:13" ht="15.6">
      <c r="B324" s="590"/>
      <c r="K324" s="3"/>
    </row>
    <row r="325" spans="2:13" ht="15.6">
      <c r="B325" s="590"/>
      <c r="K325" s="6"/>
    </row>
    <row r="326" spans="2:13" ht="15.6">
      <c r="B326" s="590"/>
      <c r="K326" s="6"/>
      <c r="L326" s="3"/>
      <c r="M326" s="3"/>
    </row>
    <row r="327" spans="2:13" ht="15.6">
      <c r="B327" s="590"/>
      <c r="K327" s="6"/>
      <c r="L327" s="3"/>
      <c r="M327" s="3"/>
    </row>
    <row r="328" spans="2:13" ht="15.6">
      <c r="B328" s="590"/>
      <c r="K328" s="6"/>
      <c r="L328" s="3"/>
      <c r="M328" s="3"/>
    </row>
    <row r="329" spans="2:13" ht="15.6">
      <c r="B329" s="590"/>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590"/>
      <c r="K367" s="9"/>
      <c r="L367" s="9"/>
      <c r="M367" s="9"/>
    </row>
    <row r="368" spans="2:13" ht="15.6">
      <c r="B368" s="109"/>
      <c r="K368" s="9"/>
      <c r="L368" s="9"/>
      <c r="M368" s="9"/>
    </row>
    <row r="369" spans="2:13" ht="15.6">
      <c r="B369" s="590"/>
      <c r="K369" s="9"/>
      <c r="L369" s="9"/>
      <c r="M369" s="9"/>
    </row>
    <row r="370" spans="2:13" ht="15.6">
      <c r="B370" s="590"/>
      <c r="F370" s="10"/>
      <c r="G370" s="10"/>
      <c r="H370" s="10"/>
      <c r="I370" s="10"/>
      <c r="J370" s="10"/>
      <c r="K370" s="10"/>
      <c r="L370" s="10"/>
      <c r="M370" s="10"/>
    </row>
    <row r="371" spans="2:13" ht="15.6">
      <c r="B371" s="590"/>
      <c r="F371" s="10"/>
      <c r="G371" s="10"/>
      <c r="H371" s="10"/>
      <c r="I371" s="10"/>
      <c r="J371" s="10"/>
      <c r="K371" s="10"/>
      <c r="L371" s="10"/>
      <c r="M371" s="10"/>
    </row>
    <row r="372" spans="2:13" ht="15.6">
      <c r="B372" s="590"/>
      <c r="F372" s="10"/>
      <c r="G372" s="10"/>
      <c r="H372" s="10"/>
      <c r="I372" s="10"/>
      <c r="J372" s="10"/>
      <c r="K372" s="10"/>
      <c r="L372" s="10"/>
      <c r="M372" s="10"/>
    </row>
    <row r="373" spans="2:13" ht="15.6">
      <c r="B373" s="590"/>
      <c r="K373" s="6"/>
      <c r="L373" s="3"/>
      <c r="M373" s="3"/>
    </row>
    <row r="374" spans="2:13">
      <c r="L374" s="3"/>
      <c r="M374" s="3"/>
    </row>
    <row r="375" spans="2:13">
      <c r="L375" s="3"/>
      <c r="M375" s="3"/>
    </row>
    <row r="376" spans="2:13">
      <c r="L376" s="3"/>
      <c r="M376" s="3"/>
    </row>
    <row r="377" spans="2:13">
      <c r="L377" s="3"/>
      <c r="M377" s="3"/>
    </row>
    <row r="378" spans="2:13">
      <c r="L378" s="3"/>
      <c r="M378" s="3"/>
    </row>
    <row r="379" spans="2:13">
      <c r="K379" s="6"/>
      <c r="L379" s="3"/>
      <c r="M379" s="3"/>
    </row>
    <row r="380" spans="2:13">
      <c r="K380" s="6"/>
      <c r="L380" s="3"/>
      <c r="M380" s="3"/>
    </row>
    <row r="381" spans="2:13">
      <c r="K381" s="6"/>
      <c r="L381" s="3"/>
      <c r="M381" s="3"/>
    </row>
    <row r="382" spans="2:13">
      <c r="K382" s="6"/>
      <c r="L382" s="3"/>
      <c r="M382" s="3"/>
    </row>
    <row r="383" spans="2:13">
      <c r="K383" s="6"/>
      <c r="L383" s="3"/>
      <c r="M383" s="3"/>
    </row>
    <row r="384" spans="2: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mergeCells count="188">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M126:N126"/>
    <mergeCell ref="M120:N120"/>
    <mergeCell ref="M121:N121"/>
    <mergeCell ref="M122:N122"/>
    <mergeCell ref="M123:N123"/>
    <mergeCell ref="M124:N124"/>
    <mergeCell ref="M125:N125"/>
    <mergeCell ref="M139:N139"/>
    <mergeCell ref="M140:N140"/>
    <mergeCell ref="M127:N127"/>
    <mergeCell ref="M128:N128"/>
    <mergeCell ref="M129:N129"/>
    <mergeCell ref="M130:N130"/>
    <mergeCell ref="M131:N131"/>
    <mergeCell ref="M132:N132"/>
    <mergeCell ref="M133:N133"/>
    <mergeCell ref="M134:N134"/>
    <mergeCell ref="M135:N135"/>
    <mergeCell ref="M136:N136"/>
    <mergeCell ref="M137:N137"/>
    <mergeCell ref="M138:N138"/>
    <mergeCell ref="M141:N141"/>
    <mergeCell ref="M142:N142"/>
    <mergeCell ref="M143:N143"/>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62:N162"/>
    <mergeCell ref="M163:N163"/>
    <mergeCell ref="M164:N164"/>
    <mergeCell ref="M165:N165"/>
    <mergeCell ref="M166:N166"/>
    <mergeCell ref="M167:N167"/>
    <mergeCell ref="M156:N156"/>
    <mergeCell ref="M157:N157"/>
    <mergeCell ref="M158:N158"/>
    <mergeCell ref="M159:N159"/>
    <mergeCell ref="M160:N160"/>
    <mergeCell ref="M161:N161"/>
    <mergeCell ref="A190:A191"/>
    <mergeCell ref="B190:C191"/>
    <mergeCell ref="D190:F190"/>
    <mergeCell ref="G190:G191"/>
    <mergeCell ref="H190:H191"/>
    <mergeCell ref="I190:J191"/>
    <mergeCell ref="K190:Q191"/>
    <mergeCell ref="B170:B171"/>
    <mergeCell ref="C170:C171"/>
    <mergeCell ref="D170:D171"/>
    <mergeCell ref="G170:G171"/>
    <mergeCell ref="D182:H182"/>
    <mergeCell ref="B172:B174"/>
    <mergeCell ref="B175:B179"/>
    <mergeCell ref="R190:T191"/>
    <mergeCell ref="I192:J192"/>
    <mergeCell ref="R192:T192"/>
    <mergeCell ref="I193:J193"/>
    <mergeCell ref="R193:T193"/>
    <mergeCell ref="J182:L182"/>
    <mergeCell ref="M182:O182"/>
    <mergeCell ref="P182:R182"/>
    <mergeCell ref="I196:J196"/>
    <mergeCell ref="R196:T196"/>
    <mergeCell ref="I197:J197"/>
    <mergeCell ref="R197:T197"/>
    <mergeCell ref="I194:J194"/>
    <mergeCell ref="R194:T194"/>
    <mergeCell ref="I195:J195"/>
    <mergeCell ref="R195:T195"/>
    <mergeCell ref="I200:J200"/>
    <mergeCell ref="R200:T200"/>
    <mergeCell ref="I201:J201"/>
    <mergeCell ref="R201:T201"/>
    <mergeCell ref="I198:J198"/>
    <mergeCell ref="R198:T198"/>
    <mergeCell ref="I199:J199"/>
    <mergeCell ref="R199:T199"/>
    <mergeCell ref="I204:J204"/>
    <mergeCell ref="R204:T204"/>
    <mergeCell ref="I205:J205"/>
    <mergeCell ref="R205:T205"/>
    <mergeCell ref="I202:J202"/>
    <mergeCell ref="R202:T202"/>
    <mergeCell ref="I203:J203"/>
    <mergeCell ref="R203:T203"/>
    <mergeCell ref="I208:J208"/>
    <mergeCell ref="R208:T208"/>
    <mergeCell ref="I209:J209"/>
    <mergeCell ref="R209:T209"/>
    <mergeCell ref="I206:J206"/>
    <mergeCell ref="R206:T206"/>
    <mergeCell ref="I207:J207"/>
    <mergeCell ref="R207:T207"/>
    <mergeCell ref="I212:J212"/>
    <mergeCell ref="R212:T212"/>
    <mergeCell ref="I213:J213"/>
    <mergeCell ref="R213:T213"/>
    <mergeCell ref="I210:J210"/>
    <mergeCell ref="R210:T210"/>
    <mergeCell ref="I211:J211"/>
    <mergeCell ref="R211:T211"/>
    <mergeCell ref="I216:J216"/>
    <mergeCell ref="R216:T216"/>
    <mergeCell ref="I217:J217"/>
    <mergeCell ref="R217:T217"/>
    <mergeCell ref="I214:J214"/>
    <mergeCell ref="R214:T214"/>
    <mergeCell ref="I215:J215"/>
    <mergeCell ref="R215:T215"/>
    <mergeCell ref="I220:J220"/>
    <mergeCell ref="R220:T220"/>
    <mergeCell ref="I221:J221"/>
    <mergeCell ref="R221:T221"/>
    <mergeCell ref="I218:J218"/>
    <mergeCell ref="R218:T218"/>
    <mergeCell ref="I219:J219"/>
    <mergeCell ref="R219:T219"/>
    <mergeCell ref="I224:J224"/>
    <mergeCell ref="R224:T224"/>
    <mergeCell ref="I225:J225"/>
    <mergeCell ref="R225:T225"/>
    <mergeCell ref="I222:J222"/>
    <mergeCell ref="R222:T222"/>
    <mergeCell ref="I223:J223"/>
    <mergeCell ref="R223:T223"/>
    <mergeCell ref="A229:D229"/>
    <mergeCell ref="F229:I229"/>
    <mergeCell ref="K229:M229"/>
    <mergeCell ref="O229:U229"/>
    <mergeCell ref="A234:D234"/>
    <mergeCell ref="F234:I234"/>
    <mergeCell ref="K234:M234"/>
    <mergeCell ref="O234:U234"/>
    <mergeCell ref="I226:J226"/>
    <mergeCell ref="R226:T226"/>
    <mergeCell ref="I227:J227"/>
    <mergeCell ref="R227:T227"/>
  </mergeCells>
  <conditionalFormatting sqref="Y146:AH150 Y153:AH171 AF151:AH152">
    <cfRule type="cellIs" dxfId="184" priority="5" operator="greaterThan">
      <formula>0</formula>
    </cfRule>
  </conditionalFormatting>
  <conditionalFormatting sqref="AN117:AY124">
    <cfRule type="cellIs" dxfId="183" priority="4" operator="greaterThan">
      <formula>0</formula>
    </cfRule>
  </conditionalFormatting>
  <conditionalFormatting sqref="AN127:AU134">
    <cfRule type="cellIs" dxfId="182" priority="3" operator="greaterThan">
      <formula>0</formula>
    </cfRule>
  </conditionalFormatting>
  <conditionalFormatting sqref="AN137:AU144">
    <cfRule type="cellIs" dxfId="181" priority="2" operator="greaterThan">
      <formula>0</formula>
    </cfRule>
  </conditionalFormatting>
  <conditionalFormatting sqref="Y117:AJ124">
    <cfRule type="cellIs" dxfId="180" priority="8" operator="greaterThan">
      <formula>0</formula>
    </cfRule>
  </conditionalFormatting>
  <conditionalFormatting sqref="Y127:AF134">
    <cfRule type="cellIs" dxfId="179" priority="7" operator="greaterThan">
      <formula>0</formula>
    </cfRule>
  </conditionalFormatting>
  <conditionalFormatting sqref="Y137:AF144">
    <cfRule type="cellIs" dxfId="178" priority="6" operator="greaterThan">
      <formula>0</formula>
    </cfRule>
  </conditionalFormatting>
  <conditionalFormatting sqref="Y152:AE152">
    <cfRule type="cellIs" dxfId="177" priority="1" operator="greaterThan">
      <formula>0</formula>
    </cfRule>
  </conditionalFormatting>
  <dataValidations count="9">
    <dataValidation type="list" allowBlank="1" showInputMessage="1" showErrorMessage="1" sqref="J117:J132" xr:uid="{00000000-0002-0000-1500-000000000000}">
      <formula1>"Ống, Hộp,Vuông, Tròn Đặc, La Dẹt,V"</formula1>
    </dataValidation>
    <dataValidation type="list" allowBlank="1" showInputMessage="1" showErrorMessage="1" sqref="J138:J144 J161:J165 J148:J149 J152:J157 J133:J135" xr:uid="{00000000-0002-0000-1500-000001000000}">
      <formula1>"ống, hộp,vuông, tròn đặc, la dẹt,V"</formula1>
    </dataValidation>
    <dataValidation type="list" allowBlank="1" showInputMessage="1" showErrorMessage="1" sqref="J166:J167 J150:J151 J145:J147 J136:J137 J158:J160" xr:uid="{00000000-0002-0000-1500-000002000000}">
      <formula1>"ống, hộp, tròn đặc, la dẹt,V"</formula1>
    </dataValidation>
    <dataValidation type="list" allowBlank="1" showInputMessage="1" showErrorMessage="1" sqref="H116:H167" xr:uid="{00000000-0002-0000-1500-000003000000}">
      <formula1>"sắt đen, sắt trắng, sắt kẽm, nhôm"</formula1>
    </dataValidation>
    <dataValidation type="list" allowBlank="1" showInputMessage="1" showErrorMessage="1" sqref="J116" xr:uid="{00000000-0002-0000-1500-000004000000}">
      <formula1>"tròn, hộp, la"</formula1>
    </dataValidation>
    <dataValidation type="list" allowBlank="1" showInputMessage="1" showErrorMessage="1" sqref="O136:O137 O166:O167" xr:uid="{00000000-0002-0000-1500-000005000000}">
      <formula1>"kg, cây 6 mét, cây 2.5 mét, cây 3 mét"</formula1>
    </dataValidation>
    <dataValidation type="list" allowBlank="1" showInputMessage="1" showErrorMessage="1" sqref="O117:O132" xr:uid="{00000000-0002-0000-1500-000006000000}">
      <formula1>"kg, cây"</formula1>
    </dataValidation>
    <dataValidation type="list" allowBlank="1" showInputMessage="1" showErrorMessage="1" sqref="B236 C200:C201 C192:C198" xr:uid="{00000000-0002-0000-1500-000007000000}">
      <formula1>$W$156:$W$200</formula1>
    </dataValidation>
    <dataValidation type="list" allowBlank="1" showInputMessage="1" showErrorMessage="1" sqref="B192 B201 B194:B198" xr:uid="{00000000-0002-0000-1500-000008000000}">
      <formula1>$B$245:$B$373</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dimension ref="A1:BI418"/>
  <sheetViews>
    <sheetView view="pageBreakPreview" zoomScale="60" zoomScaleNormal="7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341"/>
      <c r="F7" s="29"/>
      <c r="G7" s="591"/>
      <c r="H7" s="68"/>
      <c r="I7" s="71"/>
      <c r="J7" s="71"/>
      <c r="K7" s="71"/>
      <c r="L7" s="88"/>
      <c r="M7" s="71"/>
      <c r="N7" s="56"/>
      <c r="O7" s="56"/>
      <c r="P7" s="251"/>
      <c r="Q7" s="14"/>
      <c r="R7" s="1214"/>
      <c r="S7" s="1215"/>
      <c r="T7" s="342"/>
    </row>
    <row r="8" spans="1:23" ht="15.9" customHeight="1">
      <c r="A8" s="1227"/>
      <c r="B8" s="1228"/>
      <c r="C8" s="1228"/>
      <c r="D8" s="1229"/>
      <c r="E8" s="341"/>
      <c r="F8" s="29"/>
      <c r="G8" s="591"/>
      <c r="H8" s="68"/>
      <c r="I8" s="71"/>
      <c r="J8" s="71"/>
      <c r="K8" s="71"/>
      <c r="L8" s="88"/>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437"/>
      <c r="H10" s="437"/>
      <c r="I10" s="80"/>
      <c r="J10" s="1493"/>
      <c r="K10" s="1493"/>
      <c r="L10" s="344"/>
      <c r="M10" s="345"/>
      <c r="N10" s="56"/>
      <c r="O10" s="56"/>
      <c r="P10" s="251"/>
      <c r="Q10" s="14"/>
      <c r="R10" s="1214"/>
      <c r="S10" s="1215"/>
      <c r="T10" s="343"/>
    </row>
    <row r="11" spans="1:23" ht="15.9" customHeight="1">
      <c r="A11" s="1227"/>
      <c r="B11" s="1228"/>
      <c r="C11" s="1228"/>
      <c r="D11" s="1229"/>
      <c r="E11" s="34"/>
      <c r="F11" s="33"/>
      <c r="G11" s="81"/>
      <c r="H11" s="81"/>
      <c r="I11" s="578"/>
      <c r="J11" s="1236"/>
      <c r="K11" s="1236"/>
      <c r="L11" s="89"/>
      <c r="M11" s="82"/>
      <c r="N11" s="56"/>
      <c r="O11" s="56"/>
      <c r="P11" s="251"/>
      <c r="Q11" s="14"/>
      <c r="R11" s="1214"/>
      <c r="S11" s="1215"/>
      <c r="T11" s="343"/>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743"/>
      <c r="O20" s="579"/>
      <c r="P20" s="744"/>
      <c r="Q20" s="579"/>
      <c r="R20" s="579"/>
      <c r="S20" s="257"/>
      <c r="T20" s="129"/>
      <c r="U20" s="128"/>
      <c r="V20" s="96"/>
      <c r="W20" s="97"/>
    </row>
    <row r="21" spans="1:23" s="5" customFormat="1" ht="20.100000000000001" customHeight="1" outlineLevel="1">
      <c r="A21" s="17"/>
      <c r="B21" s="354"/>
      <c r="C21" s="355"/>
      <c r="D21" s="43"/>
      <c r="E21" s="43"/>
      <c r="F21" s="65"/>
      <c r="G21" s="359"/>
      <c r="H21" s="359"/>
      <c r="I21" s="359"/>
      <c r="J21" s="359"/>
      <c r="K21" s="100"/>
      <c r="L21" s="92"/>
      <c r="M21" s="127"/>
      <c r="N21" s="1494"/>
      <c r="O21" s="1495"/>
      <c r="P21" s="1495"/>
      <c r="Q21" s="1495"/>
      <c r="R21" s="1495"/>
      <c r="S21" s="594"/>
      <c r="T21" s="129"/>
      <c r="U21" s="128"/>
      <c r="V21" s="96"/>
      <c r="W21" s="97"/>
    </row>
    <row r="22" spans="1:23" s="5" customFormat="1" ht="20.100000000000001" customHeight="1" outlineLevel="1">
      <c r="A22" s="17"/>
      <c r="B22" s="354"/>
      <c r="C22" s="355"/>
      <c r="D22" s="43"/>
      <c r="E22" s="43"/>
      <c r="F22" s="65"/>
      <c r="G22" s="359"/>
      <c r="H22" s="359"/>
      <c r="I22" s="359"/>
      <c r="J22" s="359"/>
      <c r="K22" s="100"/>
      <c r="L22" s="92"/>
      <c r="M22" s="127"/>
      <c r="N22" s="743"/>
      <c r="O22" s="745"/>
      <c r="P22" s="745"/>
      <c r="Q22" s="745"/>
      <c r="R22" s="745"/>
      <c r="S22" s="594"/>
      <c r="T22" s="129"/>
      <c r="U22" s="128"/>
      <c r="V22" s="96"/>
      <c r="W22" s="97"/>
    </row>
    <row r="23" spans="1:23" s="5" customFormat="1" ht="20.100000000000001" customHeight="1" outlineLevel="1">
      <c r="A23" s="17"/>
      <c r="B23" s="354"/>
      <c r="C23" s="355"/>
      <c r="D23" s="43"/>
      <c r="E23" s="43"/>
      <c r="F23" s="65"/>
      <c r="G23" s="359"/>
      <c r="H23" s="359"/>
      <c r="I23" s="359"/>
      <c r="J23" s="580"/>
      <c r="K23" s="100"/>
      <c r="L23" s="92"/>
      <c r="M23" s="127"/>
      <c r="N23" s="743"/>
      <c r="O23" s="579"/>
      <c r="P23" s="746"/>
      <c r="Q23" s="746"/>
      <c r="R23" s="746"/>
      <c r="S23" s="594"/>
      <c r="T23" s="129"/>
      <c r="U23" s="128"/>
      <c r="V23" s="96"/>
      <c r="W23" s="97"/>
    </row>
    <row r="24" spans="1:23" s="5" customFormat="1" ht="20.100000000000001" customHeight="1" outlineLevel="1">
      <c r="A24" s="17"/>
      <c r="B24" s="265"/>
      <c r="C24" s="440"/>
      <c r="D24" s="43"/>
      <c r="E24" s="43"/>
      <c r="F24" s="65"/>
      <c r="G24" s="359"/>
      <c r="H24" s="359"/>
      <c r="I24" s="359"/>
      <c r="J24" s="580"/>
      <c r="K24" s="100"/>
      <c r="L24" s="92"/>
      <c r="M24" s="127"/>
      <c r="N24" s="743"/>
      <c r="O24" s="579"/>
      <c r="P24" s="744"/>
      <c r="Q24" s="579"/>
      <c r="R24" s="579"/>
      <c r="S24" s="257"/>
      <c r="T24" s="129"/>
      <c r="U24" s="128"/>
      <c r="V24" s="96"/>
      <c r="W24" s="97"/>
    </row>
    <row r="25" spans="1:23" s="5" customFormat="1" ht="20.100000000000001" customHeight="1" outlineLevel="1">
      <c r="A25" s="17"/>
      <c r="B25" s="453"/>
      <c r="C25" s="355"/>
      <c r="D25" s="43"/>
      <c r="E25" s="43"/>
      <c r="F25" s="65"/>
      <c r="G25" s="355"/>
      <c r="H25" s="355"/>
      <c r="I25" s="355"/>
      <c r="J25" s="580"/>
      <c r="K25" s="100"/>
      <c r="L25" s="92"/>
      <c r="M25" s="127"/>
      <c r="N25" s="743"/>
      <c r="O25" s="579"/>
      <c r="P25" s="744"/>
      <c r="Q25" s="579"/>
      <c r="R25" s="579"/>
      <c r="S25" s="257"/>
      <c r="T25" s="129"/>
      <c r="U25" s="128"/>
      <c r="V25" s="96"/>
      <c r="W25" s="97"/>
    </row>
    <row r="26" spans="1:23" s="5" customFormat="1" ht="20.100000000000001" customHeight="1" outlineLevel="1">
      <c r="A26" s="17"/>
      <c r="B26" s="439"/>
      <c r="C26" s="440"/>
      <c r="D26" s="43"/>
      <c r="E26" s="43"/>
      <c r="F26" s="65"/>
      <c r="G26" s="440"/>
      <c r="H26" s="440"/>
      <c r="I26" s="440"/>
      <c r="J26" s="592"/>
      <c r="K26" s="100"/>
      <c r="L26" s="92"/>
      <c r="M26" s="127"/>
      <c r="N26" s="256"/>
      <c r="O26" s="257"/>
      <c r="P26" s="245"/>
      <c r="Q26" s="257"/>
      <c r="R26" s="257"/>
      <c r="S26" s="257"/>
      <c r="T26" s="129"/>
      <c r="U26" s="128"/>
      <c r="V26" s="96"/>
      <c r="W26" s="97"/>
    </row>
    <row r="27" spans="1:23" s="5" customFormat="1" ht="20.100000000000001" customHeight="1" outlineLevel="1">
      <c r="A27" s="17"/>
      <c r="B27" s="64"/>
      <c r="C27" s="130"/>
      <c r="D27" s="43"/>
      <c r="E27" s="43"/>
      <c r="F27" s="65"/>
      <c r="G27" s="131"/>
      <c r="H27" s="364"/>
      <c r="I27" s="364"/>
      <c r="J27" s="36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364"/>
      <c r="I28" s="364"/>
      <c r="J28" s="36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364"/>
      <c r="I29" s="364"/>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581"/>
      <c r="B115" s="582"/>
      <c r="C115" s="583"/>
      <c r="D115" s="584"/>
      <c r="E115" s="584"/>
      <c r="F115" s="584"/>
      <c r="G115" s="584"/>
      <c r="H115" s="585"/>
      <c r="I115" s="585"/>
      <c r="J115" s="585"/>
      <c r="K115" s="585"/>
      <c r="L115" s="585"/>
      <c r="M115" s="1491"/>
      <c r="N115" s="1492"/>
      <c r="O115" s="585"/>
      <c r="P115" s="585"/>
      <c r="Q115" s="585"/>
      <c r="R115" s="585"/>
      <c r="S115" s="585"/>
      <c r="T115" s="586"/>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992"/>
      <c r="C117" s="596"/>
      <c r="D117" s="596"/>
      <c r="E117" s="596"/>
      <c r="F117" s="596"/>
      <c r="G117" s="596"/>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992"/>
      <c r="C118" s="596"/>
      <c r="D118" s="596"/>
      <c r="E118" s="596"/>
      <c r="F118" s="596"/>
      <c r="G118" s="596"/>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992"/>
      <c r="C119" s="596"/>
      <c r="D119" s="596"/>
      <c r="E119" s="596"/>
      <c r="F119" s="596"/>
      <c r="G119" s="596"/>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992"/>
      <c r="C120" s="596"/>
      <c r="D120" s="596"/>
      <c r="E120" s="596"/>
      <c r="F120" s="596"/>
      <c r="G120" s="596"/>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992"/>
      <c r="C121" s="596"/>
      <c r="D121" s="596"/>
      <c r="E121" s="596"/>
      <c r="F121" s="993"/>
      <c r="G121" s="596"/>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992"/>
      <c r="C122" s="596"/>
      <c r="D122" s="596"/>
      <c r="E122" s="596"/>
      <c r="F122" s="596"/>
      <c r="G122" s="596"/>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992"/>
      <c r="C123" s="596"/>
      <c r="D123" s="596"/>
      <c r="E123" s="596"/>
      <c r="F123" s="596"/>
      <c r="G123" s="596"/>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992"/>
      <c r="C124" s="596"/>
      <c r="D124" s="596"/>
      <c r="E124" s="596"/>
      <c r="F124" s="596"/>
      <c r="G124" s="596"/>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992"/>
      <c r="C125" s="596"/>
      <c r="D125" s="596"/>
      <c r="E125" s="596"/>
      <c r="F125" s="596"/>
      <c r="G125" s="596"/>
      <c r="H125" s="103"/>
      <c r="I125" s="111"/>
      <c r="J125" s="103"/>
      <c r="K125" s="103"/>
      <c r="L125" s="103"/>
      <c r="M125" s="1244"/>
      <c r="N125" s="124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992"/>
      <c r="C126" s="596"/>
      <c r="D126" s="596"/>
      <c r="E126" s="596"/>
      <c r="F126" s="596"/>
      <c r="G126" s="596"/>
      <c r="H126" s="103"/>
      <c r="I126" s="111"/>
      <c r="J126" s="103"/>
      <c r="K126" s="103"/>
      <c r="L126" s="103"/>
      <c r="M126" s="1244"/>
      <c r="N126" s="1245"/>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992"/>
      <c r="C127" s="596"/>
      <c r="D127" s="596"/>
      <c r="E127" s="596"/>
      <c r="F127" s="596"/>
      <c r="G127" s="596"/>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992"/>
      <c r="C128" s="596"/>
      <c r="D128" s="596"/>
      <c r="E128" s="596"/>
      <c r="F128" s="596"/>
      <c r="G128" s="596"/>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991"/>
      <c r="C129" s="596"/>
      <c r="D129" s="596"/>
      <c r="E129" s="596"/>
      <c r="F129" s="596"/>
      <c r="G129" s="596"/>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91"/>
      <c r="C130" s="596"/>
      <c r="D130" s="596"/>
      <c r="E130" s="596"/>
      <c r="F130" s="596"/>
      <c r="G130" s="596"/>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91"/>
      <c r="C131" s="596"/>
      <c r="D131" s="596"/>
      <c r="E131" s="596"/>
      <c r="F131" s="596"/>
      <c r="G131" s="596"/>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72"/>
      <c r="C132" s="928"/>
      <c r="D132" s="928"/>
      <c r="E132" s="928"/>
      <c r="F132" s="928"/>
      <c r="G132" s="928"/>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row>
    <row r="154" spans="1:48"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14.25"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4"/>
      <c r="C172" s="565"/>
      <c r="D172" s="565"/>
      <c r="E172" s="565"/>
      <c r="F172" s="565"/>
      <c r="G172" s="139"/>
    </row>
    <row r="173" spans="1:35" s="5" customFormat="1" ht="15" hidden="1" customHeight="1" outlineLevel="1">
      <c r="A173" s="389"/>
      <c r="B173" s="1485"/>
      <c r="C173" s="565"/>
      <c r="D173" s="565"/>
      <c r="E173" s="565"/>
      <c r="F173" s="565"/>
      <c r="G173" s="139"/>
      <c r="H173" s="389"/>
      <c r="AI173" s="279"/>
    </row>
    <row r="174" spans="1:35" s="5" customFormat="1" ht="15" hidden="1" customHeight="1" outlineLevel="1">
      <c r="A174" s="389"/>
      <c r="B174" s="1486"/>
      <c r="C174" s="565"/>
      <c r="D174" s="565"/>
      <c r="E174" s="565"/>
      <c r="F174" s="565"/>
      <c r="G174" s="139"/>
      <c r="H174" s="389"/>
    </row>
    <row r="175" spans="1:35" s="5" customFormat="1" ht="15" hidden="1" customHeight="1" outlineLevel="1">
      <c r="A175" s="389"/>
      <c r="B175" s="1484"/>
      <c r="C175" s="565"/>
      <c r="D175" s="565"/>
      <c r="E175" s="565"/>
      <c r="F175" s="565"/>
      <c r="G175" s="139"/>
      <c r="H175" s="389"/>
    </row>
    <row r="176" spans="1:35" s="5" customFormat="1" ht="15" hidden="1" customHeight="1" outlineLevel="1">
      <c r="A176" s="389"/>
      <c r="B176" s="1485"/>
      <c r="C176" s="565"/>
      <c r="D176" s="565"/>
      <c r="E176" s="565"/>
      <c r="F176" s="565"/>
      <c r="G176" s="139"/>
      <c r="H176" s="389"/>
    </row>
    <row r="177" spans="1:61" s="5" customFormat="1" ht="15" hidden="1" customHeight="1" outlineLevel="1">
      <c r="A177" s="389"/>
      <c r="B177" s="1485"/>
      <c r="C177" s="565"/>
      <c r="D177" s="565"/>
      <c r="E177" s="565"/>
      <c r="F177" s="565"/>
      <c r="G177" s="139"/>
      <c r="H177" s="389"/>
    </row>
    <row r="178" spans="1:61" s="5" customFormat="1" ht="15" hidden="1" customHeight="1" outlineLevel="1">
      <c r="A178" s="389"/>
      <c r="B178" s="1485"/>
      <c r="C178" s="565"/>
      <c r="D178" s="565"/>
      <c r="E178" s="565"/>
      <c r="F178" s="565"/>
      <c r="G178" s="139"/>
      <c r="H178" s="389"/>
    </row>
    <row r="179" spans="1:61" s="5" customFormat="1" ht="15" hidden="1" customHeight="1" outlineLevel="1">
      <c r="A179" s="389"/>
      <c r="B179" s="1486"/>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590"/>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L319" s="3"/>
      <c r="M319" s="3"/>
    </row>
    <row r="320" spans="2:13" ht="15.6">
      <c r="B320" s="590"/>
      <c r="K320" s="6"/>
      <c r="L320" s="3"/>
      <c r="M320" s="3"/>
    </row>
    <row r="321" spans="2:13" ht="15.6">
      <c r="B321" s="590"/>
      <c r="K321" s="3"/>
      <c r="L321" s="3"/>
      <c r="M321" s="3"/>
    </row>
    <row r="322" spans="2:13" ht="15.6">
      <c r="B322" s="590"/>
      <c r="K322" s="3"/>
    </row>
    <row r="323" spans="2:13" ht="15.6">
      <c r="B323" s="590"/>
      <c r="K323" s="3"/>
    </row>
    <row r="324" spans="2:13" ht="15.6">
      <c r="B324" s="590"/>
      <c r="K324" s="3"/>
    </row>
    <row r="325" spans="2:13" ht="15.6">
      <c r="B325" s="590"/>
      <c r="K325" s="6"/>
    </row>
    <row r="326" spans="2:13" ht="15.6">
      <c r="B326" s="590"/>
      <c r="K326" s="6"/>
      <c r="L326" s="3"/>
      <c r="M326" s="3"/>
    </row>
    <row r="327" spans="2:13" ht="15.6">
      <c r="B327" s="590"/>
      <c r="K327" s="6"/>
      <c r="L327" s="3"/>
      <c r="M327" s="3"/>
    </row>
    <row r="328" spans="2:13" ht="15.6">
      <c r="B328" s="590"/>
      <c r="K328" s="6"/>
      <c r="L328" s="3"/>
      <c r="M328" s="3"/>
    </row>
    <row r="329" spans="2:13" ht="15.6">
      <c r="B329" s="590"/>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590"/>
      <c r="K367" s="9"/>
      <c r="L367" s="9"/>
      <c r="M367" s="9"/>
    </row>
    <row r="368" spans="2:13" ht="15.6">
      <c r="B368" s="109"/>
      <c r="K368" s="9"/>
      <c r="L368" s="9"/>
      <c r="M368" s="9"/>
    </row>
    <row r="369" spans="2:13" ht="15.6">
      <c r="B369" s="590"/>
      <c r="K369" s="9"/>
      <c r="L369" s="9"/>
      <c r="M369" s="9"/>
    </row>
    <row r="370" spans="2:13" ht="15.6">
      <c r="B370" s="590"/>
      <c r="F370" s="10"/>
      <c r="G370" s="10"/>
      <c r="H370" s="10"/>
      <c r="I370" s="10"/>
      <c r="J370" s="10"/>
      <c r="K370" s="10"/>
      <c r="L370" s="10"/>
      <c r="M370" s="10"/>
    </row>
    <row r="371" spans="2:13" ht="15.6">
      <c r="B371" s="590"/>
      <c r="F371" s="10"/>
      <c r="G371" s="10"/>
      <c r="H371" s="10"/>
      <c r="I371" s="10"/>
      <c r="J371" s="10"/>
      <c r="K371" s="10"/>
      <c r="L371" s="10"/>
      <c r="M371" s="10"/>
    </row>
    <row r="372" spans="2:13" ht="15.6">
      <c r="B372" s="590"/>
      <c r="F372" s="10"/>
      <c r="G372" s="10"/>
      <c r="H372" s="10"/>
      <c r="I372" s="10"/>
      <c r="J372" s="10"/>
      <c r="K372" s="10"/>
      <c r="L372" s="10"/>
      <c r="M372" s="10"/>
    </row>
    <row r="373" spans="2:13" ht="15.6">
      <c r="B373" s="590"/>
      <c r="K373" s="6"/>
      <c r="L373" s="3"/>
      <c r="M373" s="3"/>
    </row>
    <row r="374" spans="2:13">
      <c r="L374" s="3"/>
      <c r="M374" s="3"/>
    </row>
    <row r="375" spans="2:13">
      <c r="L375" s="3"/>
      <c r="M375" s="3"/>
    </row>
    <row r="376" spans="2:13">
      <c r="L376" s="3"/>
      <c r="M376" s="3"/>
    </row>
    <row r="377" spans="2:13">
      <c r="L377" s="3"/>
      <c r="M377" s="3"/>
    </row>
    <row r="378" spans="2:13">
      <c r="L378" s="3"/>
      <c r="M378" s="3"/>
    </row>
    <row r="379" spans="2:13">
      <c r="K379" s="6"/>
      <c r="L379" s="3"/>
      <c r="M379" s="3"/>
    </row>
    <row r="380" spans="2:13">
      <c r="K380" s="6"/>
      <c r="L380" s="3"/>
      <c r="M380" s="3"/>
    </row>
    <row r="381" spans="2:13">
      <c r="K381" s="6"/>
      <c r="L381" s="3"/>
      <c r="M381" s="3"/>
    </row>
    <row r="382" spans="2:13">
      <c r="K382" s="6"/>
      <c r="L382" s="3"/>
      <c r="M382" s="3"/>
    </row>
    <row r="383" spans="2:13">
      <c r="K383" s="6"/>
      <c r="L383" s="3"/>
      <c r="M383" s="3"/>
    </row>
    <row r="384" spans="2: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mergeCells count="189">
    <mergeCell ref="N21:R21"/>
    <mergeCell ref="B172:B174"/>
    <mergeCell ref="B175:B179"/>
    <mergeCell ref="G16:J16"/>
    <mergeCell ref="K16:K18"/>
    <mergeCell ref="R12:S12"/>
    <mergeCell ref="H13:J13"/>
    <mergeCell ref="R13:S13"/>
    <mergeCell ref="R14:S14"/>
    <mergeCell ref="E15:F15"/>
    <mergeCell ref="R15:S15"/>
    <mergeCell ref="M126:N126"/>
    <mergeCell ref="M120:N120"/>
    <mergeCell ref="M121:N121"/>
    <mergeCell ref="M122:N122"/>
    <mergeCell ref="M123:N123"/>
    <mergeCell ref="M124:N124"/>
    <mergeCell ref="M125:N125"/>
    <mergeCell ref="M139:N139"/>
    <mergeCell ref="M140:N140"/>
    <mergeCell ref="M129:N129"/>
    <mergeCell ref="M130:N130"/>
    <mergeCell ref="M131:N131"/>
    <mergeCell ref="M132:N132"/>
    <mergeCell ref="A5:S5"/>
    <mergeCell ref="A6:D15"/>
    <mergeCell ref="R6:S6"/>
    <mergeCell ref="R7:S7"/>
    <mergeCell ref="R9:S9"/>
    <mergeCell ref="J10:K10"/>
    <mergeCell ref="R10:S10"/>
    <mergeCell ref="J11:K11"/>
    <mergeCell ref="R11:S11"/>
    <mergeCell ref="J12:K12"/>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M133:N133"/>
    <mergeCell ref="M134:N134"/>
    <mergeCell ref="M135:N135"/>
    <mergeCell ref="M136:N136"/>
    <mergeCell ref="M137:N137"/>
    <mergeCell ref="M138:N138"/>
    <mergeCell ref="M127:N127"/>
    <mergeCell ref="M128:N128"/>
    <mergeCell ref="M141:N141"/>
    <mergeCell ref="M142:N142"/>
    <mergeCell ref="M143:N143"/>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62:N162"/>
    <mergeCell ref="M163:N163"/>
    <mergeCell ref="M164:N164"/>
    <mergeCell ref="M165:N165"/>
    <mergeCell ref="M166:N166"/>
    <mergeCell ref="M167:N167"/>
    <mergeCell ref="M156:N156"/>
    <mergeCell ref="M157:N157"/>
    <mergeCell ref="M158:N158"/>
    <mergeCell ref="M159:N159"/>
    <mergeCell ref="M160:N160"/>
    <mergeCell ref="M161:N161"/>
    <mergeCell ref="A190:A191"/>
    <mergeCell ref="B190:C191"/>
    <mergeCell ref="D190:F190"/>
    <mergeCell ref="G190:G191"/>
    <mergeCell ref="H190:H191"/>
    <mergeCell ref="I190:J191"/>
    <mergeCell ref="K190:Q191"/>
    <mergeCell ref="B170:B171"/>
    <mergeCell ref="C170:C171"/>
    <mergeCell ref="D170:D171"/>
    <mergeCell ref="G170:G171"/>
    <mergeCell ref="D182:H182"/>
    <mergeCell ref="R190:T191"/>
    <mergeCell ref="I192:J192"/>
    <mergeCell ref="R192:T192"/>
    <mergeCell ref="I193:J193"/>
    <mergeCell ref="R193:T193"/>
    <mergeCell ref="J182:L182"/>
    <mergeCell ref="M182:O182"/>
    <mergeCell ref="P182:R182"/>
    <mergeCell ref="I196:J196"/>
    <mergeCell ref="R196:T196"/>
    <mergeCell ref="I197:J197"/>
    <mergeCell ref="R197:T197"/>
    <mergeCell ref="I194:J194"/>
    <mergeCell ref="R194:T194"/>
    <mergeCell ref="I195:J195"/>
    <mergeCell ref="R195:T195"/>
    <mergeCell ref="I200:J200"/>
    <mergeCell ref="R200:T200"/>
    <mergeCell ref="I201:J201"/>
    <mergeCell ref="R201:T201"/>
    <mergeCell ref="I198:J198"/>
    <mergeCell ref="R198:T198"/>
    <mergeCell ref="I199:J199"/>
    <mergeCell ref="R199:T199"/>
    <mergeCell ref="I204:J204"/>
    <mergeCell ref="R204:T204"/>
    <mergeCell ref="I205:J205"/>
    <mergeCell ref="R205:T205"/>
    <mergeCell ref="I202:J202"/>
    <mergeCell ref="R202:T202"/>
    <mergeCell ref="I203:J203"/>
    <mergeCell ref="R203:T203"/>
    <mergeCell ref="I208:J208"/>
    <mergeCell ref="R208:T208"/>
    <mergeCell ref="I209:J209"/>
    <mergeCell ref="R209:T209"/>
    <mergeCell ref="I206:J206"/>
    <mergeCell ref="R206:T206"/>
    <mergeCell ref="I207:J207"/>
    <mergeCell ref="R207:T207"/>
    <mergeCell ref="I212:J212"/>
    <mergeCell ref="R212:T212"/>
    <mergeCell ref="I213:J213"/>
    <mergeCell ref="R213:T213"/>
    <mergeCell ref="I210:J210"/>
    <mergeCell ref="R210:T210"/>
    <mergeCell ref="I211:J211"/>
    <mergeCell ref="R211:T211"/>
    <mergeCell ref="I216:J216"/>
    <mergeCell ref="R216:T216"/>
    <mergeCell ref="I217:J217"/>
    <mergeCell ref="R217:T217"/>
    <mergeCell ref="I214:J214"/>
    <mergeCell ref="R214:T214"/>
    <mergeCell ref="I215:J215"/>
    <mergeCell ref="R215:T215"/>
    <mergeCell ref="I220:J220"/>
    <mergeCell ref="R220:T220"/>
    <mergeCell ref="I221:J221"/>
    <mergeCell ref="R221:T221"/>
    <mergeCell ref="I218:J218"/>
    <mergeCell ref="R218:T218"/>
    <mergeCell ref="I219:J219"/>
    <mergeCell ref="R219:T219"/>
    <mergeCell ref="I224:J224"/>
    <mergeCell ref="R224:T224"/>
    <mergeCell ref="I225:J225"/>
    <mergeCell ref="R225:T225"/>
    <mergeCell ref="I222:J222"/>
    <mergeCell ref="R222:T222"/>
    <mergeCell ref="I223:J223"/>
    <mergeCell ref="R223:T223"/>
    <mergeCell ref="A229:D229"/>
    <mergeCell ref="F229:I229"/>
    <mergeCell ref="K229:M229"/>
    <mergeCell ref="O229:U229"/>
    <mergeCell ref="A234:D234"/>
    <mergeCell ref="F234:I234"/>
    <mergeCell ref="K234:M234"/>
    <mergeCell ref="O234:U234"/>
    <mergeCell ref="I226:J226"/>
    <mergeCell ref="R226:T226"/>
    <mergeCell ref="I227:J227"/>
    <mergeCell ref="R227:T227"/>
  </mergeCells>
  <conditionalFormatting sqref="Y146:AH150 Y153:AH171 AF151:AH152">
    <cfRule type="cellIs" dxfId="176" priority="5" operator="greaterThan">
      <formula>0</formula>
    </cfRule>
  </conditionalFormatting>
  <conditionalFormatting sqref="AN117:AY124">
    <cfRule type="cellIs" dxfId="175" priority="4" operator="greaterThan">
      <formula>0</formula>
    </cfRule>
  </conditionalFormatting>
  <conditionalFormatting sqref="AN127:AU134">
    <cfRule type="cellIs" dxfId="174" priority="3" operator="greaterThan">
      <formula>0</formula>
    </cfRule>
  </conditionalFormatting>
  <conditionalFormatting sqref="AN137:AU144">
    <cfRule type="cellIs" dxfId="173" priority="2" operator="greaterThan">
      <formula>0</formula>
    </cfRule>
  </conditionalFormatting>
  <conditionalFormatting sqref="Y117:AJ124">
    <cfRule type="cellIs" dxfId="172" priority="8" operator="greaterThan">
      <formula>0</formula>
    </cfRule>
  </conditionalFormatting>
  <conditionalFormatting sqref="Y127:AF134">
    <cfRule type="cellIs" dxfId="171" priority="7" operator="greaterThan">
      <formula>0</formula>
    </cfRule>
  </conditionalFormatting>
  <conditionalFormatting sqref="Y137:AF144">
    <cfRule type="cellIs" dxfId="170" priority="6" operator="greaterThan">
      <formula>0</formula>
    </cfRule>
  </conditionalFormatting>
  <conditionalFormatting sqref="Y152:AE152">
    <cfRule type="cellIs" dxfId="169" priority="1" operator="greaterThan">
      <formula>0</formula>
    </cfRule>
  </conditionalFormatting>
  <dataValidations count="9">
    <dataValidation type="list" allowBlank="1" showInputMessage="1" showErrorMessage="1" sqref="J117:J132" xr:uid="{00000000-0002-0000-1600-000000000000}">
      <formula1>"Ống, Hộp,Vuông, Tròn Đặc, La Dẹt,V"</formula1>
    </dataValidation>
    <dataValidation type="list" allowBlank="1" showInputMessage="1" showErrorMessage="1" sqref="J138:J144 J161:J165 J148:J149 J152:J157 J133:J135" xr:uid="{00000000-0002-0000-1600-000001000000}">
      <formula1>"ống, hộp,vuông, tròn đặc, la dẹt,V"</formula1>
    </dataValidation>
    <dataValidation type="list" allowBlank="1" showInputMessage="1" showErrorMessage="1" sqref="J166:J167 J150:J151 J145:J147 J136:J137 J158:J160" xr:uid="{00000000-0002-0000-1600-000002000000}">
      <formula1>"ống, hộp, tròn đặc, la dẹt,V"</formula1>
    </dataValidation>
    <dataValidation type="list" allowBlank="1" showInputMessage="1" showErrorMessage="1" sqref="H116:H167" xr:uid="{00000000-0002-0000-1600-000003000000}">
      <formula1>"sắt đen, sắt trắng, sắt kẽm, nhôm"</formula1>
    </dataValidation>
    <dataValidation type="list" allowBlank="1" showInputMessage="1" showErrorMessage="1" sqref="J116" xr:uid="{00000000-0002-0000-1600-000004000000}">
      <formula1>"tròn, hộp, la"</formula1>
    </dataValidation>
    <dataValidation type="list" allowBlank="1" showInputMessage="1" showErrorMessage="1" sqref="O136:O137 O166:O167" xr:uid="{00000000-0002-0000-1600-000005000000}">
      <formula1>"kg, cây 6 mét, cây 2.5 mét, cây 3 mét"</formula1>
    </dataValidation>
    <dataValidation type="list" allowBlank="1" showInputMessage="1" showErrorMessage="1" sqref="O117:O132" xr:uid="{00000000-0002-0000-1600-000006000000}">
      <formula1>"kg, cây"</formula1>
    </dataValidation>
    <dataValidation type="list" allowBlank="1" showInputMessage="1" showErrorMessage="1" sqref="B237 C200:C201 C192:C198" xr:uid="{00000000-0002-0000-1600-000007000000}">
      <formula1>$W$156:$W$200</formula1>
    </dataValidation>
    <dataValidation type="list" allowBlank="1" showInputMessage="1" showErrorMessage="1" sqref="B192 B201 B194:B198" xr:uid="{00000000-0002-0000-1600-000008000000}">
      <formula1>$B$245:$B$373</formula1>
    </dataValidation>
  </dataValidations>
  <pageMargins left="0.31496062992125984" right="0.31496062992125984" top="0.35433070866141736" bottom="0.35433070866141736" header="0.31496062992125984" footer="0.31496062992125984"/>
  <pageSetup paperSize="9" scale="80" orientation="landscape" r:id="rId1"/>
  <rowBreaks count="1" manualBreakCount="1">
    <brk id="113"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BI418"/>
  <sheetViews>
    <sheetView zoomScale="70" zoomScaleNormal="7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341"/>
      <c r="F7" s="29"/>
      <c r="G7" s="591"/>
      <c r="H7" s="68"/>
      <c r="I7" s="71"/>
      <c r="J7" s="71"/>
      <c r="K7" s="71"/>
      <c r="L7" s="88"/>
      <c r="M7" s="71"/>
      <c r="N7" s="56"/>
      <c r="O7" s="56"/>
      <c r="P7" s="251"/>
      <c r="Q7" s="14"/>
      <c r="R7" s="1214"/>
      <c r="S7" s="1215"/>
      <c r="T7" s="342"/>
    </row>
    <row r="8" spans="1:23" ht="15.9" customHeight="1">
      <c r="A8" s="1227"/>
      <c r="B8" s="1228"/>
      <c r="C8" s="1228"/>
      <c r="D8" s="1229"/>
      <c r="E8" s="341"/>
      <c r="F8" s="29"/>
      <c r="G8" s="591"/>
      <c r="H8" s="68"/>
      <c r="I8" s="71"/>
      <c r="J8" s="71"/>
      <c r="K8" s="71"/>
      <c r="L8" s="88"/>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437"/>
      <c r="H10" s="437"/>
      <c r="I10" s="80"/>
      <c r="J10" s="1493"/>
      <c r="K10" s="1493"/>
      <c r="L10" s="344"/>
      <c r="M10" s="345"/>
      <c r="N10" s="56"/>
      <c r="O10" s="56"/>
      <c r="P10" s="251"/>
      <c r="Q10" s="14"/>
      <c r="R10" s="1214"/>
      <c r="S10" s="1215"/>
      <c r="T10" s="343"/>
    </row>
    <row r="11" spans="1:23" ht="15.9" customHeight="1">
      <c r="A11" s="1227"/>
      <c r="B11" s="1228"/>
      <c r="C11" s="1228"/>
      <c r="D11" s="1229"/>
      <c r="E11" s="34"/>
      <c r="F11" s="33"/>
      <c r="G11" s="81"/>
      <c r="H11" s="81"/>
      <c r="I11" s="578"/>
      <c r="J11" s="1236"/>
      <c r="K11" s="1236"/>
      <c r="L11" s="89"/>
      <c r="M11" s="82"/>
      <c r="N11" s="56"/>
      <c r="O11" s="56"/>
      <c r="P11" s="251"/>
      <c r="Q11" s="14"/>
      <c r="R11" s="1214"/>
      <c r="S11" s="1215"/>
      <c r="T11" s="343"/>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743"/>
      <c r="O20" s="579"/>
      <c r="P20" s="744"/>
      <c r="Q20" s="579"/>
      <c r="R20" s="579"/>
      <c r="S20" s="257"/>
      <c r="T20" s="129"/>
      <c r="U20" s="128"/>
      <c r="V20" s="96"/>
      <c r="W20" s="97"/>
    </row>
    <row r="21" spans="1:23" s="5" customFormat="1" ht="20.100000000000001" customHeight="1" outlineLevel="1">
      <c r="A21" s="17"/>
      <c r="B21" s="354"/>
      <c r="C21" s="355"/>
      <c r="D21" s="43"/>
      <c r="E21" s="43"/>
      <c r="F21" s="65"/>
      <c r="G21" s="359"/>
      <c r="H21" s="359"/>
      <c r="I21" s="359"/>
      <c r="J21" s="359"/>
      <c r="K21" s="100"/>
      <c r="L21" s="92"/>
      <c r="M21" s="127"/>
      <c r="N21" s="1494"/>
      <c r="O21" s="1495"/>
      <c r="P21" s="1495"/>
      <c r="Q21" s="1495"/>
      <c r="R21" s="1495"/>
      <c r="S21" s="594"/>
      <c r="T21" s="129"/>
      <c r="U21" s="128"/>
      <c r="V21" s="96"/>
      <c r="W21" s="97"/>
    </row>
    <row r="22" spans="1:23" s="5" customFormat="1" ht="20.100000000000001" customHeight="1" outlineLevel="1">
      <c r="A22" s="17"/>
      <c r="B22" s="354"/>
      <c r="C22" s="355"/>
      <c r="D22" s="43"/>
      <c r="E22" s="43"/>
      <c r="F22" s="65"/>
      <c r="G22" s="359"/>
      <c r="H22" s="359"/>
      <c r="I22" s="359"/>
      <c r="J22" s="359"/>
      <c r="K22" s="100"/>
      <c r="L22" s="92"/>
      <c r="M22" s="127"/>
      <c r="N22" s="743"/>
      <c r="O22" s="745"/>
      <c r="P22" s="745"/>
      <c r="Q22" s="745"/>
      <c r="R22" s="745"/>
      <c r="S22" s="594"/>
      <c r="T22" s="129"/>
      <c r="U22" s="128"/>
      <c r="V22" s="96"/>
      <c r="W22" s="97"/>
    </row>
    <row r="23" spans="1:23" s="5" customFormat="1" ht="20.100000000000001" customHeight="1" outlineLevel="1">
      <c r="A23" s="17"/>
      <c r="B23" s="354"/>
      <c r="C23" s="355"/>
      <c r="D23" s="43"/>
      <c r="E23" s="43"/>
      <c r="F23" s="65"/>
      <c r="G23" s="359"/>
      <c r="H23" s="359"/>
      <c r="I23" s="359"/>
      <c r="J23" s="580"/>
      <c r="K23" s="100"/>
      <c r="L23" s="92"/>
      <c r="M23" s="127"/>
      <c r="N23" s="743"/>
      <c r="O23" s="579"/>
      <c r="P23" s="746"/>
      <c r="Q23" s="746"/>
      <c r="R23" s="746"/>
      <c r="S23" s="594"/>
      <c r="T23" s="129"/>
      <c r="U23" s="128"/>
      <c r="V23" s="96"/>
      <c r="W23" s="97"/>
    </row>
    <row r="24" spans="1:23" s="5" customFormat="1" ht="20.100000000000001" customHeight="1" outlineLevel="1">
      <c r="A24" s="17"/>
      <c r="B24" s="265"/>
      <c r="C24" s="440"/>
      <c r="D24" s="43"/>
      <c r="E24" s="43"/>
      <c r="F24" s="65"/>
      <c r="G24" s="359"/>
      <c r="H24" s="359"/>
      <c r="I24" s="359"/>
      <c r="J24" s="580"/>
      <c r="K24" s="100"/>
      <c r="L24" s="92"/>
      <c r="M24" s="127"/>
      <c r="N24" s="743"/>
      <c r="O24" s="579"/>
      <c r="P24" s="744"/>
      <c r="Q24" s="579"/>
      <c r="R24" s="579"/>
      <c r="S24" s="257"/>
      <c r="T24" s="129"/>
      <c r="U24" s="128"/>
      <c r="V24" s="96"/>
      <c r="W24" s="97"/>
    </row>
    <row r="25" spans="1:23" s="5" customFormat="1" ht="20.100000000000001" customHeight="1" outlineLevel="1">
      <c r="A25" s="17"/>
      <c r="B25" s="453"/>
      <c r="C25" s="355"/>
      <c r="D25" s="43"/>
      <c r="E25" s="43"/>
      <c r="F25" s="65"/>
      <c r="G25" s="355"/>
      <c r="H25" s="355"/>
      <c r="I25" s="355"/>
      <c r="J25" s="580"/>
      <c r="K25" s="100"/>
      <c r="L25" s="92"/>
      <c r="M25" s="127"/>
      <c r="N25" s="743"/>
      <c r="O25" s="579"/>
      <c r="P25" s="744"/>
      <c r="Q25" s="579"/>
      <c r="R25" s="579"/>
      <c r="S25" s="257"/>
      <c r="T25" s="129"/>
      <c r="U25" s="128"/>
      <c r="V25" s="96"/>
      <c r="W25" s="97"/>
    </row>
    <row r="26" spans="1:23" s="5" customFormat="1" ht="20.100000000000001" customHeight="1" outlineLevel="1">
      <c r="A26" s="17"/>
      <c r="B26" s="439"/>
      <c r="C26" s="440"/>
      <c r="D26" s="43"/>
      <c r="E26" s="43"/>
      <c r="F26" s="65"/>
      <c r="G26" s="440"/>
      <c r="H26" s="440"/>
      <c r="I26" s="440"/>
      <c r="J26" s="592"/>
      <c r="K26" s="100"/>
      <c r="L26" s="92"/>
      <c r="M26" s="127"/>
      <c r="N26" s="256"/>
      <c r="O26" s="257"/>
      <c r="P26" s="245"/>
      <c r="Q26" s="257"/>
      <c r="R26" s="257"/>
      <c r="S26" s="257"/>
      <c r="T26" s="129"/>
      <c r="U26" s="128"/>
      <c r="V26" s="96"/>
      <c r="W26" s="97"/>
    </row>
    <row r="27" spans="1:23" s="5" customFormat="1" ht="20.100000000000001" customHeight="1" outlineLevel="1">
      <c r="A27" s="17"/>
      <c r="B27" s="64"/>
      <c r="C27" s="130"/>
      <c r="D27" s="43"/>
      <c r="E27" s="43"/>
      <c r="F27" s="65"/>
      <c r="G27" s="131"/>
      <c r="H27" s="364"/>
      <c r="I27" s="364"/>
      <c r="J27" s="36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364"/>
      <c r="I28" s="364"/>
      <c r="J28" s="36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364"/>
      <c r="I29" s="364"/>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581"/>
      <c r="B115" s="582"/>
      <c r="C115" s="583"/>
      <c r="D115" s="584"/>
      <c r="E115" s="584"/>
      <c r="F115" s="584"/>
      <c r="G115" s="584"/>
      <c r="H115" s="585"/>
      <c r="I115" s="585"/>
      <c r="J115" s="585"/>
      <c r="K115" s="585"/>
      <c r="L115" s="585"/>
      <c r="M115" s="1491"/>
      <c r="N115" s="1492"/>
      <c r="O115" s="585"/>
      <c r="P115" s="585"/>
      <c r="Q115" s="585"/>
      <c r="R115" s="585"/>
      <c r="S115" s="585"/>
      <c r="T115" s="586"/>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992"/>
      <c r="C117" s="596"/>
      <c r="D117" s="596"/>
      <c r="E117" s="596"/>
      <c r="F117" s="596"/>
      <c r="G117" s="596"/>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992"/>
      <c r="C118" s="596"/>
      <c r="D118" s="596"/>
      <c r="E118" s="596"/>
      <c r="F118" s="596"/>
      <c r="G118" s="596"/>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992"/>
      <c r="C119" s="596"/>
      <c r="D119" s="596"/>
      <c r="E119" s="596"/>
      <c r="F119" s="596"/>
      <c r="G119" s="596"/>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992"/>
      <c r="C120" s="596"/>
      <c r="D120" s="596"/>
      <c r="E120" s="596"/>
      <c r="F120" s="596"/>
      <c r="G120" s="596"/>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992"/>
      <c r="C121" s="596"/>
      <c r="D121" s="596"/>
      <c r="E121" s="596"/>
      <c r="F121" s="993"/>
      <c r="G121" s="596"/>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992"/>
      <c r="C122" s="596"/>
      <c r="D122" s="596"/>
      <c r="E122" s="596"/>
      <c r="F122" s="596"/>
      <c r="G122" s="596"/>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992"/>
      <c r="C123" s="596"/>
      <c r="D123" s="596"/>
      <c r="E123" s="596"/>
      <c r="F123" s="596"/>
      <c r="G123" s="596"/>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992"/>
      <c r="C124" s="596"/>
      <c r="D124" s="596"/>
      <c r="E124" s="596"/>
      <c r="F124" s="596"/>
      <c r="G124" s="596"/>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992"/>
      <c r="C125" s="596"/>
      <c r="D125" s="596"/>
      <c r="E125" s="596"/>
      <c r="F125" s="596"/>
      <c r="G125" s="596"/>
      <c r="H125" s="103"/>
      <c r="I125" s="111"/>
      <c r="J125" s="103"/>
      <c r="K125" s="103"/>
      <c r="L125" s="103"/>
      <c r="M125" s="1244"/>
      <c r="N125" s="124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992"/>
      <c r="C126" s="596"/>
      <c r="D126" s="596"/>
      <c r="E126" s="596"/>
      <c r="F126" s="596"/>
      <c r="G126" s="596"/>
      <c r="H126" s="103"/>
      <c r="I126" s="111"/>
      <c r="J126" s="103"/>
      <c r="K126" s="103"/>
      <c r="L126" s="103"/>
      <c r="M126" s="1244"/>
      <c r="N126" s="1245"/>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992"/>
      <c r="C127" s="596"/>
      <c r="D127" s="596"/>
      <c r="E127" s="596"/>
      <c r="F127" s="596"/>
      <c r="G127" s="596"/>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992"/>
      <c r="C128" s="596"/>
      <c r="D128" s="596"/>
      <c r="E128" s="596"/>
      <c r="F128" s="596"/>
      <c r="G128" s="596"/>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991"/>
      <c r="C129" s="596"/>
      <c r="D129" s="596"/>
      <c r="E129" s="596"/>
      <c r="F129" s="596"/>
      <c r="G129" s="596"/>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91"/>
      <c r="C130" s="596"/>
      <c r="D130" s="596"/>
      <c r="E130" s="596"/>
      <c r="F130" s="596"/>
      <c r="G130" s="596"/>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91"/>
      <c r="C131" s="596"/>
      <c r="D131" s="596"/>
      <c r="E131" s="596"/>
      <c r="F131" s="596"/>
      <c r="G131" s="596"/>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72"/>
      <c r="C132" s="928"/>
      <c r="D132" s="928"/>
      <c r="E132" s="928"/>
      <c r="F132" s="928"/>
      <c r="G132" s="928"/>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row>
    <row r="154" spans="1:48"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14.25"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4"/>
      <c r="C172" s="565"/>
      <c r="D172" s="565"/>
      <c r="E172" s="565"/>
      <c r="F172" s="565"/>
      <c r="G172" s="139"/>
    </row>
    <row r="173" spans="1:35" s="5" customFormat="1" ht="15" hidden="1" customHeight="1" outlineLevel="1">
      <c r="A173" s="389"/>
      <c r="B173" s="1485"/>
      <c r="C173" s="565"/>
      <c r="D173" s="565"/>
      <c r="E173" s="565"/>
      <c r="F173" s="565"/>
      <c r="G173" s="139"/>
      <c r="H173" s="389"/>
      <c r="AI173" s="279"/>
    </row>
    <row r="174" spans="1:35" s="5" customFormat="1" ht="15" hidden="1" customHeight="1" outlineLevel="1">
      <c r="A174" s="389"/>
      <c r="B174" s="1486"/>
      <c r="C174" s="565"/>
      <c r="D174" s="565"/>
      <c r="E174" s="565"/>
      <c r="F174" s="565"/>
      <c r="G174" s="139"/>
      <c r="H174" s="389"/>
    </row>
    <row r="175" spans="1:35" s="5" customFormat="1" ht="15" hidden="1" customHeight="1" outlineLevel="1">
      <c r="A175" s="389"/>
      <c r="B175" s="1484"/>
      <c r="C175" s="565"/>
      <c r="D175" s="565"/>
      <c r="E175" s="565"/>
      <c r="F175" s="565"/>
      <c r="G175" s="139"/>
      <c r="H175" s="389"/>
    </row>
    <row r="176" spans="1:35" s="5" customFormat="1" ht="15" hidden="1" customHeight="1" outlineLevel="1">
      <c r="A176" s="389"/>
      <c r="B176" s="1485"/>
      <c r="C176" s="565"/>
      <c r="D176" s="565"/>
      <c r="E176" s="565"/>
      <c r="F176" s="565"/>
      <c r="G176" s="139"/>
      <c r="H176" s="389"/>
    </row>
    <row r="177" spans="1:61" s="5" customFormat="1" ht="15" hidden="1" customHeight="1" outlineLevel="1">
      <c r="A177" s="389"/>
      <c r="B177" s="1485"/>
      <c r="C177" s="565"/>
      <c r="D177" s="565"/>
      <c r="E177" s="565"/>
      <c r="F177" s="565"/>
      <c r="G177" s="139"/>
      <c r="H177" s="389"/>
    </row>
    <row r="178" spans="1:61" s="5" customFormat="1" ht="15" hidden="1" customHeight="1" outlineLevel="1">
      <c r="A178" s="389"/>
      <c r="B178" s="1485"/>
      <c r="C178" s="565"/>
      <c r="D178" s="565"/>
      <c r="E178" s="565"/>
      <c r="F178" s="565"/>
      <c r="G178" s="139"/>
      <c r="H178" s="389"/>
    </row>
    <row r="179" spans="1:61" s="5" customFormat="1" ht="15" hidden="1" customHeight="1" outlineLevel="1">
      <c r="A179" s="389"/>
      <c r="B179" s="1486"/>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590"/>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L319" s="3"/>
      <c r="M319" s="3"/>
    </row>
    <row r="320" spans="2:13" ht="15.6">
      <c r="B320" s="590"/>
      <c r="K320" s="6"/>
      <c r="L320" s="3"/>
      <c r="M320" s="3"/>
    </row>
    <row r="321" spans="2:13" ht="15.6">
      <c r="B321" s="590"/>
      <c r="K321" s="3"/>
      <c r="L321" s="3"/>
      <c r="M321" s="3"/>
    </row>
    <row r="322" spans="2:13" ht="15.6">
      <c r="B322" s="590"/>
      <c r="K322" s="3"/>
    </row>
    <row r="323" spans="2:13" ht="15.6">
      <c r="B323" s="590"/>
      <c r="K323" s="3"/>
    </row>
    <row r="324" spans="2:13" ht="15.6">
      <c r="B324" s="590"/>
      <c r="K324" s="3"/>
    </row>
    <row r="325" spans="2:13" ht="15.6">
      <c r="B325" s="590"/>
      <c r="K325" s="6"/>
    </row>
    <row r="326" spans="2:13" ht="15.6">
      <c r="B326" s="590"/>
      <c r="K326" s="6"/>
      <c r="L326" s="3"/>
      <c r="M326" s="3"/>
    </row>
    <row r="327" spans="2:13" ht="15.6">
      <c r="B327" s="590"/>
      <c r="K327" s="6"/>
      <c r="L327" s="3"/>
      <c r="M327" s="3"/>
    </row>
    <row r="328" spans="2:13" ht="15.6">
      <c r="B328" s="590"/>
      <c r="K328" s="6"/>
      <c r="L328" s="3"/>
      <c r="M328" s="3"/>
    </row>
    <row r="329" spans="2:13" ht="15.6">
      <c r="B329" s="590"/>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590"/>
      <c r="K367" s="9"/>
      <c r="L367" s="9"/>
      <c r="M367" s="9"/>
    </row>
    <row r="368" spans="2:13" ht="15.6">
      <c r="B368" s="109"/>
      <c r="K368" s="9"/>
      <c r="L368" s="9"/>
      <c r="M368" s="9"/>
    </row>
    <row r="369" spans="2:13" ht="15.6">
      <c r="B369" s="590"/>
      <c r="K369" s="9"/>
      <c r="L369" s="9"/>
      <c r="M369" s="9"/>
    </row>
    <row r="370" spans="2:13" ht="15.6">
      <c r="B370" s="590"/>
      <c r="F370" s="10"/>
      <c r="G370" s="10"/>
      <c r="H370" s="10"/>
      <c r="I370" s="10"/>
      <c r="J370" s="10"/>
      <c r="K370" s="10"/>
      <c r="L370" s="10"/>
      <c r="M370" s="10"/>
    </row>
    <row r="371" spans="2:13" ht="15.6">
      <c r="B371" s="590"/>
      <c r="F371" s="10"/>
      <c r="G371" s="10"/>
      <c r="H371" s="10"/>
      <c r="I371" s="10"/>
      <c r="J371" s="10"/>
      <c r="K371" s="10"/>
      <c r="L371" s="10"/>
      <c r="M371" s="10"/>
    </row>
    <row r="372" spans="2:13" ht="15.6">
      <c r="B372" s="590"/>
      <c r="F372" s="10"/>
      <c r="G372" s="10"/>
      <c r="H372" s="10"/>
      <c r="I372" s="10"/>
      <c r="J372" s="10"/>
      <c r="K372" s="10"/>
      <c r="L372" s="10"/>
      <c r="M372" s="10"/>
    </row>
    <row r="373" spans="2:13" ht="15.6">
      <c r="B373" s="590"/>
      <c r="K373" s="6"/>
      <c r="L373" s="3"/>
      <c r="M373" s="3"/>
    </row>
    <row r="374" spans="2:13">
      <c r="L374" s="3"/>
      <c r="M374" s="3"/>
    </row>
    <row r="375" spans="2:13">
      <c r="L375" s="3"/>
      <c r="M375" s="3"/>
    </row>
    <row r="376" spans="2:13">
      <c r="L376" s="3"/>
      <c r="M376" s="3"/>
    </row>
    <row r="377" spans="2:13">
      <c r="L377" s="3"/>
      <c r="M377" s="3"/>
    </row>
    <row r="378" spans="2:13">
      <c r="L378" s="3"/>
      <c r="M378" s="3"/>
    </row>
    <row r="379" spans="2:13">
      <c r="K379" s="6"/>
      <c r="L379" s="3"/>
      <c r="M379" s="3"/>
    </row>
    <row r="380" spans="2:13">
      <c r="K380" s="6"/>
      <c r="L380" s="3"/>
      <c r="M380" s="3"/>
    </row>
    <row r="381" spans="2:13">
      <c r="K381" s="6"/>
      <c r="L381" s="3"/>
      <c r="M381" s="3"/>
    </row>
    <row r="382" spans="2:13">
      <c r="K382" s="6"/>
      <c r="L382" s="3"/>
      <c r="M382" s="3"/>
    </row>
    <row r="383" spans="2:13">
      <c r="K383" s="6"/>
      <c r="L383" s="3"/>
      <c r="M383" s="3"/>
    </row>
    <row r="384" spans="2: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mergeCells count="189">
    <mergeCell ref="N21:R21"/>
    <mergeCell ref="M122:N122"/>
    <mergeCell ref="M123:N123"/>
    <mergeCell ref="M124:N124"/>
    <mergeCell ref="M125:N125"/>
    <mergeCell ref="M126:N126"/>
    <mergeCell ref="M127:N127"/>
    <mergeCell ref="M128:N128"/>
    <mergeCell ref="B172:B174"/>
    <mergeCell ref="M129:N129"/>
    <mergeCell ref="M130:N130"/>
    <mergeCell ref="M131:N131"/>
    <mergeCell ref="M120:N120"/>
    <mergeCell ref="M121:N121"/>
    <mergeCell ref="M141:N141"/>
    <mergeCell ref="M142:N142"/>
    <mergeCell ref="M143:N143"/>
    <mergeCell ref="M150:N150"/>
    <mergeCell ref="M151:N151"/>
    <mergeCell ref="M152:N152"/>
    <mergeCell ref="M153:N153"/>
    <mergeCell ref="M154:N154"/>
    <mergeCell ref="M155:N155"/>
    <mergeCell ref="M144:N144"/>
    <mergeCell ref="A5:S5"/>
    <mergeCell ref="A6:D15"/>
    <mergeCell ref="R6:S6"/>
    <mergeCell ref="R7:S7"/>
    <mergeCell ref="R9:S9"/>
    <mergeCell ref="J10:K10"/>
    <mergeCell ref="R10:S10"/>
    <mergeCell ref="J11:K11"/>
    <mergeCell ref="R11:S11"/>
    <mergeCell ref="J12:K12"/>
    <mergeCell ref="A16:A18"/>
    <mergeCell ref="B16:B18"/>
    <mergeCell ref="C16:C18"/>
    <mergeCell ref="D16:F16"/>
    <mergeCell ref="G16:J16"/>
    <mergeCell ref="K16:K18"/>
    <mergeCell ref="R12:S12"/>
    <mergeCell ref="H13:J13"/>
    <mergeCell ref="R13:S13"/>
    <mergeCell ref="R14:S14"/>
    <mergeCell ref="E15:F15"/>
    <mergeCell ref="R15:S15"/>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10:A112"/>
    <mergeCell ref="M115:N115"/>
    <mergeCell ref="M116:N116"/>
    <mergeCell ref="M117:N117"/>
    <mergeCell ref="M118:N118"/>
    <mergeCell ref="M119:N119"/>
    <mergeCell ref="M138:N138"/>
    <mergeCell ref="M139:N139"/>
    <mergeCell ref="M140:N140"/>
    <mergeCell ref="M132:N132"/>
    <mergeCell ref="M133:N133"/>
    <mergeCell ref="M134:N134"/>
    <mergeCell ref="M135:N135"/>
    <mergeCell ref="M136:N136"/>
    <mergeCell ref="M137:N137"/>
    <mergeCell ref="M145:N145"/>
    <mergeCell ref="M146:N146"/>
    <mergeCell ref="M147:N147"/>
    <mergeCell ref="M148:N148"/>
    <mergeCell ref="M149:N149"/>
    <mergeCell ref="M162:N162"/>
    <mergeCell ref="M163:N163"/>
    <mergeCell ref="M164:N164"/>
    <mergeCell ref="M165:N165"/>
    <mergeCell ref="M166:N166"/>
    <mergeCell ref="M167:N167"/>
    <mergeCell ref="M156:N156"/>
    <mergeCell ref="M157:N157"/>
    <mergeCell ref="M158:N158"/>
    <mergeCell ref="M159:N159"/>
    <mergeCell ref="M160:N160"/>
    <mergeCell ref="M161:N161"/>
    <mergeCell ref="A190:A191"/>
    <mergeCell ref="B190:C191"/>
    <mergeCell ref="D190:F190"/>
    <mergeCell ref="G190:G191"/>
    <mergeCell ref="H190:H191"/>
    <mergeCell ref="I190:J191"/>
    <mergeCell ref="K190:Q191"/>
    <mergeCell ref="B170:B171"/>
    <mergeCell ref="C170:C171"/>
    <mergeCell ref="D170:D171"/>
    <mergeCell ref="G170:G171"/>
    <mergeCell ref="D182:H182"/>
    <mergeCell ref="B175:B179"/>
    <mergeCell ref="R190:T191"/>
    <mergeCell ref="I192:J192"/>
    <mergeCell ref="R192:T192"/>
    <mergeCell ref="I193:J193"/>
    <mergeCell ref="R193:T193"/>
    <mergeCell ref="J182:L182"/>
    <mergeCell ref="M182:O182"/>
    <mergeCell ref="P182:R182"/>
    <mergeCell ref="I196:J196"/>
    <mergeCell ref="R196:T196"/>
    <mergeCell ref="I197:J197"/>
    <mergeCell ref="R197:T197"/>
    <mergeCell ref="I194:J194"/>
    <mergeCell ref="R194:T194"/>
    <mergeCell ref="I195:J195"/>
    <mergeCell ref="R195:T195"/>
    <mergeCell ref="I200:J200"/>
    <mergeCell ref="R200:T200"/>
    <mergeCell ref="I201:J201"/>
    <mergeCell ref="R201:T201"/>
    <mergeCell ref="I198:J198"/>
    <mergeCell ref="R198:T198"/>
    <mergeCell ref="I199:J199"/>
    <mergeCell ref="R199:T199"/>
    <mergeCell ref="I204:J204"/>
    <mergeCell ref="R204:T204"/>
    <mergeCell ref="I205:J205"/>
    <mergeCell ref="R205:T205"/>
    <mergeCell ref="I202:J202"/>
    <mergeCell ref="R202:T202"/>
    <mergeCell ref="I203:J203"/>
    <mergeCell ref="R203:T203"/>
    <mergeCell ref="I208:J208"/>
    <mergeCell ref="R208:T208"/>
    <mergeCell ref="I209:J209"/>
    <mergeCell ref="R209:T209"/>
    <mergeCell ref="I206:J206"/>
    <mergeCell ref="R206:T206"/>
    <mergeCell ref="I207:J207"/>
    <mergeCell ref="R207:T207"/>
    <mergeCell ref="I212:J212"/>
    <mergeCell ref="R212:T212"/>
    <mergeCell ref="I213:J213"/>
    <mergeCell ref="R213:T213"/>
    <mergeCell ref="I210:J210"/>
    <mergeCell ref="R210:T210"/>
    <mergeCell ref="I211:J211"/>
    <mergeCell ref="R211:T211"/>
    <mergeCell ref="I216:J216"/>
    <mergeCell ref="R216:T216"/>
    <mergeCell ref="I217:J217"/>
    <mergeCell ref="R217:T217"/>
    <mergeCell ref="I214:J214"/>
    <mergeCell ref="R214:T214"/>
    <mergeCell ref="I215:J215"/>
    <mergeCell ref="R215:T215"/>
    <mergeCell ref="I220:J220"/>
    <mergeCell ref="R220:T220"/>
    <mergeCell ref="I221:J221"/>
    <mergeCell ref="R221:T221"/>
    <mergeCell ref="I218:J218"/>
    <mergeCell ref="R218:T218"/>
    <mergeCell ref="I219:J219"/>
    <mergeCell ref="R219:T219"/>
    <mergeCell ref="I224:J224"/>
    <mergeCell ref="R224:T224"/>
    <mergeCell ref="I225:J225"/>
    <mergeCell ref="R225:T225"/>
    <mergeCell ref="I222:J222"/>
    <mergeCell ref="R222:T222"/>
    <mergeCell ref="I223:J223"/>
    <mergeCell ref="R223:T223"/>
    <mergeCell ref="A229:D229"/>
    <mergeCell ref="F229:I229"/>
    <mergeCell ref="K229:M229"/>
    <mergeCell ref="O229:U229"/>
    <mergeCell ref="A234:D234"/>
    <mergeCell ref="F234:I234"/>
    <mergeCell ref="K234:M234"/>
    <mergeCell ref="O234:U234"/>
    <mergeCell ref="I226:J226"/>
    <mergeCell ref="R226:T226"/>
    <mergeCell ref="I227:J227"/>
    <mergeCell ref="R227:T227"/>
  </mergeCells>
  <conditionalFormatting sqref="Y146:AH150 Y153:AH171 AF151:AH152">
    <cfRule type="cellIs" dxfId="168" priority="5" operator="greaterThan">
      <formula>0</formula>
    </cfRule>
  </conditionalFormatting>
  <conditionalFormatting sqref="AN117:AY124">
    <cfRule type="cellIs" dxfId="167" priority="4" operator="greaterThan">
      <formula>0</formula>
    </cfRule>
  </conditionalFormatting>
  <conditionalFormatting sqref="AN127:AU134">
    <cfRule type="cellIs" dxfId="166" priority="3" operator="greaterThan">
      <formula>0</formula>
    </cfRule>
  </conditionalFormatting>
  <conditionalFormatting sqref="AN137:AU144">
    <cfRule type="cellIs" dxfId="165" priority="2" operator="greaterThan">
      <formula>0</formula>
    </cfRule>
  </conditionalFormatting>
  <conditionalFormatting sqref="Y117:AJ124">
    <cfRule type="cellIs" dxfId="164" priority="8" operator="greaterThan">
      <formula>0</formula>
    </cfRule>
  </conditionalFormatting>
  <conditionalFormatting sqref="Y127:AF134">
    <cfRule type="cellIs" dxfId="163" priority="7" operator="greaterThan">
      <formula>0</formula>
    </cfRule>
  </conditionalFormatting>
  <conditionalFormatting sqref="Y137:AF144">
    <cfRule type="cellIs" dxfId="162" priority="6" operator="greaterThan">
      <formula>0</formula>
    </cfRule>
  </conditionalFormatting>
  <conditionalFormatting sqref="Y152:AE152">
    <cfRule type="cellIs" dxfId="161" priority="1" operator="greaterThan">
      <formula>0</formula>
    </cfRule>
  </conditionalFormatting>
  <dataValidations disablePrompts="1" count="9">
    <dataValidation type="list" allowBlank="1" showInputMessage="1" showErrorMessage="1" sqref="J117:J132" xr:uid="{00000000-0002-0000-1700-000000000000}">
      <formula1>"Ống, Hộp,Vuông, Tròn Đặc, La Dẹt,V"</formula1>
    </dataValidation>
    <dataValidation type="list" allowBlank="1" showInputMessage="1" showErrorMessage="1" sqref="J138:J144 J161:J165 J148:J149 J152:J157 J133:J135" xr:uid="{00000000-0002-0000-1700-000001000000}">
      <formula1>"ống, hộp,vuông, tròn đặc, la dẹt,V"</formula1>
    </dataValidation>
    <dataValidation type="list" allowBlank="1" showInputMessage="1" showErrorMessage="1" sqref="J166:J167 J150:J151 J145:J147 J136:J137 J158:J160" xr:uid="{00000000-0002-0000-1700-000002000000}">
      <formula1>"ống, hộp, tròn đặc, la dẹt,V"</formula1>
    </dataValidation>
    <dataValidation type="list" allowBlank="1" showInputMessage="1" showErrorMessage="1" sqref="H116:H167" xr:uid="{00000000-0002-0000-1700-000003000000}">
      <formula1>"sắt đen, sắt trắng, sắt kẽm, nhôm"</formula1>
    </dataValidation>
    <dataValidation type="list" allowBlank="1" showInputMessage="1" showErrorMessage="1" sqref="J116" xr:uid="{00000000-0002-0000-1700-000004000000}">
      <formula1>"tròn, hộp, la"</formula1>
    </dataValidation>
    <dataValidation type="list" allowBlank="1" showInputMessage="1" showErrorMessage="1" sqref="O136:O137 O166:O167" xr:uid="{00000000-0002-0000-1700-000005000000}">
      <formula1>"kg, cây 6 mét, cây 2.5 mét, cây 3 mét"</formula1>
    </dataValidation>
    <dataValidation type="list" allowBlank="1" showInputMessage="1" showErrorMessage="1" sqref="O117:O132" xr:uid="{00000000-0002-0000-1700-000006000000}">
      <formula1>"kg, cây"</formula1>
    </dataValidation>
    <dataValidation type="list" allowBlank="1" showInputMessage="1" showErrorMessage="1" sqref="B237 C200:C201 C192:C198" xr:uid="{00000000-0002-0000-1700-000007000000}">
      <formula1>$W$156:$W$200</formula1>
    </dataValidation>
    <dataValidation type="list" allowBlank="1" showInputMessage="1" showErrorMessage="1" sqref="B192 B201 B194:B198" xr:uid="{00000000-0002-0000-1700-000008000000}">
      <formula1>$B$245:$B$373</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BI418"/>
  <sheetViews>
    <sheetView zoomScale="70" zoomScaleNormal="7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341"/>
      <c r="F7" s="29"/>
      <c r="G7" s="591"/>
      <c r="H7" s="68"/>
      <c r="I7" s="71"/>
      <c r="J7" s="71"/>
      <c r="K7" s="71"/>
      <c r="L7" s="88"/>
      <c r="M7" s="71"/>
      <c r="N7" s="56"/>
      <c r="O7" s="56"/>
      <c r="P7" s="251"/>
      <c r="Q7" s="14"/>
      <c r="R7" s="1214"/>
      <c r="S7" s="1215"/>
      <c r="T7" s="342"/>
    </row>
    <row r="8" spans="1:23" ht="15.9" customHeight="1">
      <c r="A8" s="1227"/>
      <c r="B8" s="1228"/>
      <c r="C8" s="1228"/>
      <c r="D8" s="1229"/>
      <c r="E8" s="341"/>
      <c r="F8" s="29"/>
      <c r="G8" s="591"/>
      <c r="H8" s="68"/>
      <c r="I8" s="71"/>
      <c r="J8" s="71"/>
      <c r="K8" s="71"/>
      <c r="L8" s="88"/>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437"/>
      <c r="H10" s="437"/>
      <c r="I10" s="80"/>
      <c r="J10" s="1493"/>
      <c r="K10" s="1493"/>
      <c r="L10" s="344"/>
      <c r="M10" s="345"/>
      <c r="N10" s="56"/>
      <c r="O10" s="56"/>
      <c r="P10" s="251"/>
      <c r="Q10" s="14"/>
      <c r="R10" s="1214"/>
      <c r="S10" s="1215"/>
      <c r="T10" s="343"/>
    </row>
    <row r="11" spans="1:23" ht="15.9" customHeight="1">
      <c r="A11" s="1227"/>
      <c r="B11" s="1228"/>
      <c r="C11" s="1228"/>
      <c r="D11" s="1229"/>
      <c r="E11" s="34"/>
      <c r="F11" s="33"/>
      <c r="G11" s="81"/>
      <c r="H11" s="81"/>
      <c r="I11" s="578"/>
      <c r="J11" s="1236"/>
      <c r="K11" s="1236"/>
      <c r="L11" s="89"/>
      <c r="M11" s="82"/>
      <c r="N11" s="56"/>
      <c r="O11" s="56"/>
      <c r="P11" s="251"/>
      <c r="Q11" s="14"/>
      <c r="R11" s="1214"/>
      <c r="S11" s="1215"/>
      <c r="T11" s="343"/>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743"/>
      <c r="O20" s="579"/>
      <c r="P20" s="744"/>
      <c r="Q20" s="579"/>
      <c r="R20" s="579"/>
      <c r="S20" s="257"/>
      <c r="T20" s="129"/>
      <c r="U20" s="128"/>
      <c r="V20" s="96"/>
      <c r="W20" s="97"/>
    </row>
    <row r="21" spans="1:23" s="5" customFormat="1" ht="20.100000000000001" customHeight="1" outlineLevel="1">
      <c r="A21" s="17"/>
      <c r="B21" s="354"/>
      <c r="C21" s="355"/>
      <c r="D21" s="43"/>
      <c r="E21" s="43"/>
      <c r="F21" s="65"/>
      <c r="G21" s="359"/>
      <c r="H21" s="359"/>
      <c r="I21" s="359"/>
      <c r="J21" s="359"/>
      <c r="K21" s="100"/>
      <c r="L21" s="92"/>
      <c r="M21" s="127"/>
      <c r="N21" s="1494"/>
      <c r="O21" s="1495"/>
      <c r="P21" s="1495"/>
      <c r="Q21" s="1495"/>
      <c r="R21" s="1495"/>
      <c r="S21" s="594"/>
      <c r="T21" s="129"/>
      <c r="U21" s="128"/>
      <c r="V21" s="96"/>
      <c r="W21" s="97"/>
    </row>
    <row r="22" spans="1:23" s="5" customFormat="1" ht="20.100000000000001" customHeight="1" outlineLevel="1">
      <c r="A22" s="17"/>
      <c r="B22" s="354"/>
      <c r="C22" s="355"/>
      <c r="D22" s="43"/>
      <c r="E22" s="43"/>
      <c r="F22" s="65"/>
      <c r="G22" s="359"/>
      <c r="H22" s="359"/>
      <c r="I22" s="359"/>
      <c r="J22" s="359"/>
      <c r="K22" s="100"/>
      <c r="L22" s="92"/>
      <c r="M22" s="127"/>
      <c r="N22" s="743"/>
      <c r="O22" s="745"/>
      <c r="P22" s="745"/>
      <c r="Q22" s="745"/>
      <c r="R22" s="745"/>
      <c r="S22" s="594"/>
      <c r="T22" s="129"/>
      <c r="U22" s="128"/>
      <c r="V22" s="96"/>
      <c r="W22" s="97"/>
    </row>
    <row r="23" spans="1:23" s="5" customFormat="1" ht="20.100000000000001" customHeight="1" outlineLevel="1">
      <c r="A23" s="17"/>
      <c r="B23" s="354"/>
      <c r="C23" s="355"/>
      <c r="D23" s="43"/>
      <c r="E23" s="43"/>
      <c r="F23" s="65"/>
      <c r="G23" s="359"/>
      <c r="H23" s="359"/>
      <c r="I23" s="359"/>
      <c r="J23" s="580"/>
      <c r="K23" s="100"/>
      <c r="L23" s="92"/>
      <c r="M23" s="127"/>
      <c r="N23" s="743"/>
      <c r="O23" s="579"/>
      <c r="P23" s="746"/>
      <c r="Q23" s="746"/>
      <c r="R23" s="746"/>
      <c r="S23" s="594"/>
      <c r="T23" s="129"/>
      <c r="U23" s="128"/>
      <c r="V23" s="96"/>
      <c r="W23" s="97"/>
    </row>
    <row r="24" spans="1:23" s="5" customFormat="1" ht="20.100000000000001" customHeight="1" outlineLevel="1">
      <c r="A24" s="17"/>
      <c r="B24" s="265"/>
      <c r="C24" s="440"/>
      <c r="D24" s="43"/>
      <c r="E24" s="43"/>
      <c r="F24" s="65"/>
      <c r="G24" s="359"/>
      <c r="H24" s="359"/>
      <c r="I24" s="359"/>
      <c r="J24" s="580"/>
      <c r="K24" s="100"/>
      <c r="L24" s="92"/>
      <c r="M24" s="127"/>
      <c r="N24" s="743"/>
      <c r="O24" s="579"/>
      <c r="P24" s="744"/>
      <c r="Q24" s="579"/>
      <c r="R24" s="579"/>
      <c r="S24" s="257"/>
      <c r="T24" s="129"/>
      <c r="U24" s="128"/>
      <c r="V24" s="96"/>
      <c r="W24" s="97"/>
    </row>
    <row r="25" spans="1:23" s="5" customFormat="1" ht="20.100000000000001" customHeight="1" outlineLevel="1">
      <c r="A25" s="17"/>
      <c r="B25" s="453"/>
      <c r="C25" s="355"/>
      <c r="D25" s="43"/>
      <c r="E25" s="43"/>
      <c r="F25" s="65"/>
      <c r="G25" s="355"/>
      <c r="H25" s="355"/>
      <c r="I25" s="355"/>
      <c r="J25" s="580"/>
      <c r="K25" s="100"/>
      <c r="L25" s="92"/>
      <c r="M25" s="127"/>
      <c r="N25" s="743"/>
      <c r="O25" s="579"/>
      <c r="P25" s="744"/>
      <c r="Q25" s="579"/>
      <c r="R25" s="579"/>
      <c r="S25" s="257"/>
      <c r="T25" s="129"/>
      <c r="U25" s="128"/>
      <c r="V25" s="96"/>
      <c r="W25" s="97"/>
    </row>
    <row r="26" spans="1:23" s="5" customFormat="1" ht="20.100000000000001" customHeight="1" outlineLevel="1">
      <c r="A26" s="17"/>
      <c r="B26" s="439"/>
      <c r="C26" s="440"/>
      <c r="D26" s="43"/>
      <c r="E26" s="43"/>
      <c r="F26" s="65"/>
      <c r="G26" s="440"/>
      <c r="H26" s="440"/>
      <c r="I26" s="440"/>
      <c r="J26" s="592"/>
      <c r="K26" s="100"/>
      <c r="L26" s="92"/>
      <c r="M26" s="127"/>
      <c r="N26" s="256"/>
      <c r="O26" s="257"/>
      <c r="P26" s="245"/>
      <c r="Q26" s="257"/>
      <c r="R26" s="257"/>
      <c r="S26" s="257"/>
      <c r="T26" s="129"/>
      <c r="U26" s="128"/>
      <c r="V26" s="96"/>
      <c r="W26" s="97"/>
    </row>
    <row r="27" spans="1:23" s="5" customFormat="1" ht="20.100000000000001" customHeight="1" outlineLevel="1">
      <c r="A27" s="17"/>
      <c r="B27" s="64"/>
      <c r="C27" s="130"/>
      <c r="D27" s="43"/>
      <c r="E27" s="43"/>
      <c r="F27" s="65"/>
      <c r="G27" s="131"/>
      <c r="H27" s="364"/>
      <c r="I27" s="364"/>
      <c r="J27" s="36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364"/>
      <c r="I28" s="364"/>
      <c r="J28" s="36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364"/>
      <c r="I29" s="364"/>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581"/>
      <c r="B115" s="582"/>
      <c r="C115" s="583"/>
      <c r="D115" s="584"/>
      <c r="E115" s="584"/>
      <c r="F115" s="584"/>
      <c r="G115" s="584"/>
      <c r="H115" s="585"/>
      <c r="I115" s="585"/>
      <c r="J115" s="585"/>
      <c r="K115" s="585"/>
      <c r="L115" s="585"/>
      <c r="M115" s="1491"/>
      <c r="N115" s="1492"/>
      <c r="O115" s="585"/>
      <c r="P115" s="585"/>
      <c r="Q115" s="585"/>
      <c r="R115" s="585"/>
      <c r="S115" s="585"/>
      <c r="T115" s="586"/>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992"/>
      <c r="C117" s="596"/>
      <c r="D117" s="596"/>
      <c r="E117" s="596"/>
      <c r="F117" s="596"/>
      <c r="G117" s="596"/>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992"/>
      <c r="C118" s="596"/>
      <c r="D118" s="596"/>
      <c r="E118" s="596"/>
      <c r="F118" s="596"/>
      <c r="G118" s="596"/>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992"/>
      <c r="C119" s="596"/>
      <c r="D119" s="596"/>
      <c r="E119" s="596"/>
      <c r="F119" s="596"/>
      <c r="G119" s="596"/>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992"/>
      <c r="C120" s="596"/>
      <c r="D120" s="596"/>
      <c r="E120" s="596"/>
      <c r="F120" s="596"/>
      <c r="G120" s="596"/>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992"/>
      <c r="C121" s="596"/>
      <c r="D121" s="596"/>
      <c r="E121" s="596"/>
      <c r="F121" s="993"/>
      <c r="G121" s="596"/>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992"/>
      <c r="C122" s="596"/>
      <c r="D122" s="596"/>
      <c r="E122" s="596"/>
      <c r="F122" s="596"/>
      <c r="G122" s="596"/>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992"/>
      <c r="C123" s="596"/>
      <c r="D123" s="596"/>
      <c r="E123" s="596"/>
      <c r="F123" s="596"/>
      <c r="G123" s="596"/>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992"/>
      <c r="C124" s="596"/>
      <c r="D124" s="596"/>
      <c r="E124" s="596"/>
      <c r="F124" s="596"/>
      <c r="G124" s="596"/>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992"/>
      <c r="C125" s="596"/>
      <c r="D125" s="596"/>
      <c r="E125" s="596"/>
      <c r="F125" s="596"/>
      <c r="G125" s="596"/>
      <c r="H125" s="103"/>
      <c r="I125" s="111"/>
      <c r="J125" s="103"/>
      <c r="K125" s="103"/>
      <c r="L125" s="103"/>
      <c r="M125" s="1244"/>
      <c r="N125" s="124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992"/>
      <c r="C126" s="596"/>
      <c r="D126" s="596"/>
      <c r="E126" s="596"/>
      <c r="F126" s="596"/>
      <c r="G126" s="596"/>
      <c r="H126" s="103"/>
      <c r="I126" s="111"/>
      <c r="J126" s="103"/>
      <c r="K126" s="103"/>
      <c r="L126" s="103"/>
      <c r="M126" s="1244"/>
      <c r="N126" s="1245"/>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992"/>
      <c r="C127" s="596"/>
      <c r="D127" s="596"/>
      <c r="E127" s="596"/>
      <c r="F127" s="596"/>
      <c r="G127" s="596"/>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992"/>
      <c r="C128" s="596"/>
      <c r="D128" s="596"/>
      <c r="E128" s="596"/>
      <c r="F128" s="596"/>
      <c r="G128" s="596"/>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991"/>
      <c r="C129" s="596"/>
      <c r="D129" s="596"/>
      <c r="E129" s="596"/>
      <c r="F129" s="596"/>
      <c r="G129" s="596"/>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91"/>
      <c r="C130" s="596"/>
      <c r="D130" s="596"/>
      <c r="E130" s="596"/>
      <c r="F130" s="596"/>
      <c r="G130" s="596"/>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91"/>
      <c r="C131" s="596"/>
      <c r="D131" s="596"/>
      <c r="E131" s="596"/>
      <c r="F131" s="596"/>
      <c r="G131" s="596"/>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72"/>
      <c r="C132" s="928"/>
      <c r="D132" s="928"/>
      <c r="E132" s="928"/>
      <c r="F132" s="928"/>
      <c r="G132" s="928"/>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row>
    <row r="154" spans="1:48"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14.25"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4"/>
      <c r="C172" s="565"/>
      <c r="D172" s="565"/>
      <c r="E172" s="565"/>
      <c r="F172" s="565"/>
      <c r="G172" s="139"/>
    </row>
    <row r="173" spans="1:35" s="5" customFormat="1" ht="15" hidden="1" customHeight="1" outlineLevel="1">
      <c r="A173" s="389"/>
      <c r="B173" s="1485"/>
      <c r="C173" s="565"/>
      <c r="D173" s="565"/>
      <c r="E173" s="565"/>
      <c r="F173" s="565"/>
      <c r="G173" s="139"/>
      <c r="H173" s="389"/>
      <c r="AI173" s="279"/>
    </row>
    <row r="174" spans="1:35" s="5" customFormat="1" ht="15" hidden="1" customHeight="1" outlineLevel="1">
      <c r="A174" s="389"/>
      <c r="B174" s="1486"/>
      <c r="C174" s="565"/>
      <c r="D174" s="565"/>
      <c r="E174" s="565"/>
      <c r="F174" s="565"/>
      <c r="G174" s="139"/>
      <c r="H174" s="389"/>
    </row>
    <row r="175" spans="1:35" s="5" customFormat="1" ht="15" hidden="1" customHeight="1" outlineLevel="1">
      <c r="A175" s="389"/>
      <c r="B175" s="1484"/>
      <c r="C175" s="565"/>
      <c r="D175" s="565"/>
      <c r="E175" s="565"/>
      <c r="F175" s="565"/>
      <c r="G175" s="139"/>
      <c r="H175" s="389"/>
    </row>
    <row r="176" spans="1:35" s="5" customFormat="1" ht="15" hidden="1" customHeight="1" outlineLevel="1">
      <c r="A176" s="389"/>
      <c r="B176" s="1485"/>
      <c r="C176" s="565"/>
      <c r="D176" s="565"/>
      <c r="E176" s="565"/>
      <c r="F176" s="565"/>
      <c r="G176" s="139"/>
      <c r="H176" s="389"/>
    </row>
    <row r="177" spans="1:61" s="5" customFormat="1" ht="15" hidden="1" customHeight="1" outlineLevel="1">
      <c r="A177" s="389"/>
      <c r="B177" s="1485"/>
      <c r="C177" s="565"/>
      <c r="D177" s="565"/>
      <c r="E177" s="565"/>
      <c r="F177" s="565"/>
      <c r="G177" s="139"/>
      <c r="H177" s="389"/>
    </row>
    <row r="178" spans="1:61" s="5" customFormat="1" ht="15" hidden="1" customHeight="1" outlineLevel="1">
      <c r="A178" s="389"/>
      <c r="B178" s="1485"/>
      <c r="C178" s="565"/>
      <c r="D178" s="565"/>
      <c r="E178" s="565"/>
      <c r="F178" s="565"/>
      <c r="G178" s="139"/>
      <c r="H178" s="389"/>
    </row>
    <row r="179" spans="1:61" s="5" customFormat="1" ht="15" hidden="1" customHeight="1" outlineLevel="1">
      <c r="A179" s="389"/>
      <c r="B179" s="1486"/>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590"/>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L319" s="3"/>
      <c r="M319" s="3"/>
    </row>
    <row r="320" spans="2:13" ht="15.6">
      <c r="B320" s="590"/>
      <c r="K320" s="6"/>
      <c r="L320" s="3"/>
      <c r="M320" s="3"/>
    </row>
    <row r="321" spans="2:13" ht="15.6">
      <c r="B321" s="590"/>
      <c r="K321" s="3"/>
      <c r="L321" s="3"/>
      <c r="M321" s="3"/>
    </row>
    <row r="322" spans="2:13" ht="15.6">
      <c r="B322" s="590"/>
      <c r="K322" s="3"/>
    </row>
    <row r="323" spans="2:13" ht="15.6">
      <c r="B323" s="590"/>
      <c r="K323" s="3"/>
    </row>
    <row r="324" spans="2:13" ht="15.6">
      <c r="B324" s="590"/>
      <c r="K324" s="3"/>
    </row>
    <row r="325" spans="2:13" ht="15.6">
      <c r="B325" s="590"/>
      <c r="K325" s="6"/>
    </row>
    <row r="326" spans="2:13" ht="15.6">
      <c r="B326" s="590"/>
      <c r="K326" s="6"/>
      <c r="L326" s="3"/>
      <c r="M326" s="3"/>
    </row>
    <row r="327" spans="2:13" ht="15.6">
      <c r="B327" s="590"/>
      <c r="K327" s="6"/>
      <c r="L327" s="3"/>
      <c r="M327" s="3"/>
    </row>
    <row r="328" spans="2:13" ht="15.6">
      <c r="B328" s="590"/>
      <c r="K328" s="6"/>
      <c r="L328" s="3"/>
      <c r="M328" s="3"/>
    </row>
    <row r="329" spans="2:13" ht="15.6">
      <c r="B329" s="590"/>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590"/>
      <c r="K367" s="9"/>
      <c r="L367" s="9"/>
      <c r="M367" s="9"/>
    </row>
    <row r="368" spans="2:13" ht="15.6">
      <c r="B368" s="109"/>
      <c r="K368" s="9"/>
      <c r="L368" s="9"/>
      <c r="M368" s="9"/>
    </row>
    <row r="369" spans="2:13" ht="15.6">
      <c r="B369" s="590"/>
      <c r="K369" s="9"/>
      <c r="L369" s="9"/>
      <c r="M369" s="9"/>
    </row>
    <row r="370" spans="2:13" ht="15.6">
      <c r="B370" s="590"/>
      <c r="F370" s="10"/>
      <c r="G370" s="10"/>
      <c r="H370" s="10"/>
      <c r="I370" s="10"/>
      <c r="J370" s="10"/>
      <c r="K370" s="10"/>
      <c r="L370" s="10"/>
      <c r="M370" s="10"/>
    </row>
    <row r="371" spans="2:13" ht="15.6">
      <c r="B371" s="590"/>
      <c r="F371" s="10"/>
      <c r="G371" s="10"/>
      <c r="H371" s="10"/>
      <c r="I371" s="10"/>
      <c r="J371" s="10"/>
      <c r="K371" s="10"/>
      <c r="L371" s="10"/>
      <c r="M371" s="10"/>
    </row>
    <row r="372" spans="2:13" ht="15.6">
      <c r="B372" s="590"/>
      <c r="F372" s="10"/>
      <c r="G372" s="10"/>
      <c r="H372" s="10"/>
      <c r="I372" s="10"/>
      <c r="J372" s="10"/>
      <c r="K372" s="10"/>
      <c r="L372" s="10"/>
      <c r="M372" s="10"/>
    </row>
    <row r="373" spans="2:13" ht="15.6">
      <c r="B373" s="590"/>
      <c r="K373" s="6"/>
      <c r="L373" s="3"/>
      <c r="M373" s="3"/>
    </row>
    <row r="374" spans="2:13">
      <c r="L374" s="3"/>
      <c r="M374" s="3"/>
    </row>
    <row r="375" spans="2:13">
      <c r="L375" s="3"/>
      <c r="M375" s="3"/>
    </row>
    <row r="376" spans="2:13">
      <c r="L376" s="3"/>
      <c r="M376" s="3"/>
    </row>
    <row r="377" spans="2:13">
      <c r="L377" s="3"/>
      <c r="M377" s="3"/>
    </row>
    <row r="378" spans="2:13">
      <c r="L378" s="3"/>
      <c r="M378" s="3"/>
    </row>
    <row r="379" spans="2:13">
      <c r="K379" s="6"/>
      <c r="L379" s="3"/>
      <c r="M379" s="3"/>
    </row>
    <row r="380" spans="2:13">
      <c r="K380" s="6"/>
      <c r="L380" s="3"/>
      <c r="M380" s="3"/>
    </row>
    <row r="381" spans="2:13">
      <c r="K381" s="6"/>
      <c r="L381" s="3"/>
      <c r="M381" s="3"/>
    </row>
    <row r="382" spans="2:13">
      <c r="K382" s="6"/>
      <c r="L382" s="3"/>
      <c r="M382" s="3"/>
    </row>
    <row r="383" spans="2:13">
      <c r="K383" s="6"/>
      <c r="L383" s="3"/>
      <c r="M383" s="3"/>
    </row>
    <row r="384" spans="2: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mergeCells count="189">
    <mergeCell ref="N21:R21"/>
    <mergeCell ref="B172:B174"/>
    <mergeCell ref="B175:B179"/>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I203:J203"/>
    <mergeCell ref="R203:T203"/>
    <mergeCell ref="I198:J198"/>
    <mergeCell ref="R198:T198"/>
    <mergeCell ref="I199:J199"/>
    <mergeCell ref="R199:T199"/>
    <mergeCell ref="I200:J200"/>
    <mergeCell ref="R200:T200"/>
    <mergeCell ref="I196:J196"/>
    <mergeCell ref="R196:T196"/>
    <mergeCell ref="I197:J197"/>
    <mergeCell ref="R197:T197"/>
    <mergeCell ref="R190:T191"/>
    <mergeCell ref="I192:J192"/>
    <mergeCell ref="R192:T192"/>
    <mergeCell ref="I193:J193"/>
    <mergeCell ref="R193:T193"/>
    <mergeCell ref="I194:J194"/>
    <mergeCell ref="R194:T194"/>
    <mergeCell ref="P182:R182"/>
    <mergeCell ref="A190:A191"/>
    <mergeCell ref="B190:C191"/>
    <mergeCell ref="D190:F190"/>
    <mergeCell ref="G190:G191"/>
    <mergeCell ref="H190:H191"/>
    <mergeCell ref="I190:J191"/>
    <mergeCell ref="K190:Q191"/>
    <mergeCell ref="I195:J195"/>
    <mergeCell ref="R195:T195"/>
    <mergeCell ref="B170:B171"/>
    <mergeCell ref="C170:C171"/>
    <mergeCell ref="D170:D171"/>
    <mergeCell ref="G170:G171"/>
    <mergeCell ref="D182:H182"/>
    <mergeCell ref="M162:N162"/>
    <mergeCell ref="M163:N163"/>
    <mergeCell ref="M164:N164"/>
    <mergeCell ref="M165:N165"/>
    <mergeCell ref="M166:N166"/>
    <mergeCell ref="M167:N167"/>
    <mergeCell ref="J182:L182"/>
    <mergeCell ref="M182:O182"/>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2:N132"/>
    <mergeCell ref="M133:N133"/>
    <mergeCell ref="M134:N134"/>
    <mergeCell ref="M135:N135"/>
    <mergeCell ref="M136:N136"/>
    <mergeCell ref="M137:N137"/>
    <mergeCell ref="M126:N126"/>
    <mergeCell ref="M127:N127"/>
    <mergeCell ref="M128:N128"/>
    <mergeCell ref="M129:N129"/>
    <mergeCell ref="M130:N130"/>
    <mergeCell ref="M131:N131"/>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160" priority="5" operator="greaterThan">
      <formula>0</formula>
    </cfRule>
  </conditionalFormatting>
  <conditionalFormatting sqref="AN117:AY124">
    <cfRule type="cellIs" dxfId="159" priority="4" operator="greaterThan">
      <formula>0</formula>
    </cfRule>
  </conditionalFormatting>
  <conditionalFormatting sqref="AN127:AU134">
    <cfRule type="cellIs" dxfId="158" priority="3" operator="greaterThan">
      <formula>0</formula>
    </cfRule>
  </conditionalFormatting>
  <conditionalFormatting sqref="AN137:AU144">
    <cfRule type="cellIs" dxfId="157" priority="2" operator="greaterThan">
      <formula>0</formula>
    </cfRule>
  </conditionalFormatting>
  <conditionalFormatting sqref="Y117:AJ124">
    <cfRule type="cellIs" dxfId="156" priority="8" operator="greaterThan">
      <formula>0</formula>
    </cfRule>
  </conditionalFormatting>
  <conditionalFormatting sqref="Y127:AF134">
    <cfRule type="cellIs" dxfId="155" priority="7" operator="greaterThan">
      <formula>0</formula>
    </cfRule>
  </conditionalFormatting>
  <conditionalFormatting sqref="Y137:AF144">
    <cfRule type="cellIs" dxfId="154" priority="6" operator="greaterThan">
      <formula>0</formula>
    </cfRule>
  </conditionalFormatting>
  <conditionalFormatting sqref="Y152:AE152">
    <cfRule type="cellIs" dxfId="153" priority="1" operator="greaterThan">
      <formula>0</formula>
    </cfRule>
  </conditionalFormatting>
  <dataValidations disablePrompts="1" count="9">
    <dataValidation type="list" allowBlank="1" showInputMessage="1" showErrorMessage="1" sqref="O117:O132" xr:uid="{00000000-0002-0000-1800-000000000000}">
      <formula1>"kg, cây"</formula1>
    </dataValidation>
    <dataValidation type="list" allowBlank="1" showInputMessage="1" showErrorMessage="1" sqref="O136:O137 O166:O167" xr:uid="{00000000-0002-0000-1800-000001000000}">
      <formula1>"kg, cây 6 mét, cây 2.5 mét, cây 3 mét"</formula1>
    </dataValidation>
    <dataValidation type="list" allowBlank="1" showInputMessage="1" showErrorMessage="1" sqref="J116" xr:uid="{00000000-0002-0000-1800-000002000000}">
      <formula1>"tròn, hộp, la"</formula1>
    </dataValidation>
    <dataValidation type="list" allowBlank="1" showInputMessage="1" showErrorMessage="1" sqref="H116:H167" xr:uid="{00000000-0002-0000-1800-000003000000}">
      <formula1>"sắt đen, sắt trắng, sắt kẽm, nhôm"</formula1>
    </dataValidation>
    <dataValidation type="list" allowBlank="1" showInputMessage="1" showErrorMessage="1" sqref="J166:J167 J150:J151 J145:J147 J136:J137 J158:J160" xr:uid="{00000000-0002-0000-1800-000004000000}">
      <formula1>"ống, hộp, tròn đặc, la dẹt,V"</formula1>
    </dataValidation>
    <dataValidation type="list" allowBlank="1" showInputMessage="1" showErrorMessage="1" sqref="J138:J144 J161:J165 J148:J149 J152:J157 J133:J135" xr:uid="{00000000-0002-0000-1800-000005000000}">
      <formula1>"ống, hộp,vuông, tròn đặc, la dẹt,V"</formula1>
    </dataValidation>
    <dataValidation type="list" allowBlank="1" showInputMessage="1" showErrorMessage="1" sqref="J117:J132" xr:uid="{00000000-0002-0000-1800-000006000000}">
      <formula1>"Ống, Hộp,Vuông, Tròn Đặc, La Dẹt,V"</formula1>
    </dataValidation>
    <dataValidation type="list" allowBlank="1" showInputMessage="1" showErrorMessage="1" sqref="B237 C200:C201 C192:C198" xr:uid="{00000000-0002-0000-1800-000007000000}">
      <formula1>$W$156:$W$200</formula1>
    </dataValidation>
    <dataValidation type="list" allowBlank="1" showInputMessage="1" showErrorMessage="1" sqref="B192 B201 B194:B198" xr:uid="{00000000-0002-0000-1800-000008000000}">
      <formula1>$B$245:$B$373</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BI418"/>
  <sheetViews>
    <sheetView view="pageBreakPreview" zoomScale="60" zoomScaleNormal="7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341"/>
      <c r="F7" s="29"/>
      <c r="G7" s="68"/>
      <c r="H7" s="68"/>
      <c r="I7" s="71"/>
      <c r="J7" s="71"/>
      <c r="K7" s="71"/>
      <c r="L7" s="88"/>
      <c r="M7" s="71"/>
      <c r="N7" s="56"/>
      <c r="O7" s="56"/>
      <c r="P7" s="251"/>
      <c r="Q7" s="14"/>
      <c r="R7" s="1214"/>
      <c r="S7" s="1215"/>
      <c r="T7" s="342"/>
    </row>
    <row r="8" spans="1:23" ht="15.9" customHeight="1">
      <c r="A8" s="1227"/>
      <c r="B8" s="1228"/>
      <c r="C8" s="1228"/>
      <c r="D8" s="1229"/>
      <c r="E8" s="341"/>
      <c r="F8" s="29"/>
      <c r="G8" s="68"/>
      <c r="H8" s="68"/>
      <c r="I8" s="71"/>
      <c r="J8" s="71"/>
      <c r="K8" s="71"/>
      <c r="L8" s="88"/>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252"/>
      <c r="H10" s="252"/>
      <c r="I10" s="80"/>
      <c r="J10" s="1493"/>
      <c r="K10" s="1493"/>
      <c r="L10" s="344"/>
      <c r="M10" s="345"/>
      <c r="N10" s="56"/>
      <c r="O10" s="56"/>
      <c r="P10" s="251"/>
      <c r="Q10" s="14"/>
      <c r="R10" s="1214"/>
      <c r="S10" s="1215"/>
      <c r="T10" s="343"/>
    </row>
    <row r="11" spans="1:23" ht="15.9" customHeight="1">
      <c r="A11" s="1227"/>
      <c r="B11" s="1228"/>
      <c r="C11" s="1228"/>
      <c r="D11" s="1229"/>
      <c r="E11" s="34"/>
      <c r="F11" s="33"/>
      <c r="G11" s="81"/>
      <c r="H11" s="81"/>
      <c r="I11" s="578"/>
      <c r="J11" s="1236"/>
      <c r="K11" s="1236"/>
      <c r="L11" s="89"/>
      <c r="M11" s="82"/>
      <c r="N11" s="56"/>
      <c r="O11" s="56"/>
      <c r="P11" s="251"/>
      <c r="Q11" s="14"/>
      <c r="R11" s="1214"/>
      <c r="S11" s="1215"/>
      <c r="T11" s="343"/>
      <c r="V11" s="747"/>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c r="V13" s="748"/>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743"/>
      <c r="O20" s="579"/>
      <c r="P20" s="744"/>
      <c r="Q20" s="579"/>
      <c r="R20" s="579"/>
      <c r="S20" s="257"/>
      <c r="T20" s="129"/>
      <c r="U20" s="128"/>
      <c r="V20" s="96"/>
      <c r="W20" s="97"/>
    </row>
    <row r="21" spans="1:23" s="5" customFormat="1" ht="20.100000000000001" customHeight="1" outlineLevel="1">
      <c r="A21" s="17"/>
      <c r="B21" s="749"/>
      <c r="C21" s="355"/>
      <c r="D21" s="43"/>
      <c r="E21" s="43"/>
      <c r="F21" s="65"/>
      <c r="G21" s="359"/>
      <c r="H21" s="359"/>
      <c r="I21" s="359"/>
      <c r="J21" s="359"/>
      <c r="K21" s="100"/>
      <c r="L21" s="92"/>
      <c r="M21" s="127"/>
      <c r="N21" s="1494"/>
      <c r="O21" s="1495"/>
      <c r="P21" s="1495"/>
      <c r="Q21" s="1495"/>
      <c r="R21" s="1495"/>
      <c r="S21" s="257"/>
      <c r="T21" s="129"/>
      <c r="U21" s="128"/>
      <c r="V21" s="96"/>
      <c r="W21" s="97"/>
    </row>
    <row r="22" spans="1:23" s="5" customFormat="1" ht="20.100000000000001" customHeight="1" outlineLevel="1">
      <c r="A22" s="17"/>
      <c r="B22" s="749"/>
      <c r="C22" s="750"/>
      <c r="D22" s="751"/>
      <c r="E22" s="751"/>
      <c r="F22" s="752"/>
      <c r="G22" s="753"/>
      <c r="H22" s="753"/>
      <c r="I22" s="753"/>
      <c r="J22" s="753"/>
      <c r="K22" s="100"/>
      <c r="L22" s="92"/>
      <c r="M22" s="127"/>
      <c r="N22" s="754"/>
      <c r="O22" s="745"/>
      <c r="P22" s="745"/>
      <c r="Q22" s="745"/>
      <c r="R22" s="745"/>
      <c r="S22" s="257"/>
      <c r="T22" s="129"/>
      <c r="U22" s="128"/>
      <c r="V22" s="96"/>
      <c r="W22" s="97"/>
    </row>
    <row r="23" spans="1:23" s="5" customFormat="1" ht="20.100000000000001" customHeight="1" outlineLevel="1">
      <c r="A23" s="17"/>
      <c r="B23" s="354"/>
      <c r="C23" s="355"/>
      <c r="D23" s="43"/>
      <c r="E23" s="43"/>
      <c r="F23" s="65"/>
      <c r="G23" s="359"/>
      <c r="H23" s="359"/>
      <c r="I23" s="359"/>
      <c r="J23" s="359"/>
      <c r="K23" s="100"/>
      <c r="L23" s="92"/>
      <c r="M23" s="127"/>
      <c r="N23" s="755"/>
      <c r="O23" s="746"/>
      <c r="P23" s="746"/>
      <c r="Q23" s="746"/>
      <c r="R23" s="746"/>
      <c r="S23" s="257"/>
      <c r="T23" s="129"/>
      <c r="U23" s="128"/>
      <c r="V23" s="96"/>
      <c r="W23" s="97"/>
    </row>
    <row r="24" spans="1:23" s="5" customFormat="1" ht="20.100000000000001" customHeight="1" outlineLevel="1">
      <c r="A24" s="17"/>
      <c r="B24" s="354"/>
      <c r="C24" s="355"/>
      <c r="D24" s="43"/>
      <c r="E24" s="43"/>
      <c r="F24" s="65"/>
      <c r="G24" s="359"/>
      <c r="H24" s="359"/>
      <c r="I24" s="359"/>
      <c r="J24" s="580"/>
      <c r="K24" s="100"/>
      <c r="L24" s="92"/>
      <c r="M24" s="127"/>
      <c r="N24" s="743"/>
      <c r="O24" s="579"/>
      <c r="P24" s="744"/>
      <c r="Q24" s="579"/>
      <c r="R24" s="579"/>
      <c r="S24" s="257"/>
      <c r="T24" s="129"/>
      <c r="U24" s="128"/>
      <c r="V24" s="96"/>
      <c r="W24" s="97"/>
    </row>
    <row r="25" spans="1:23" s="5" customFormat="1" ht="20.100000000000001" customHeight="1" outlineLevel="1">
      <c r="A25" s="17"/>
      <c r="B25" s="265"/>
      <c r="C25" s="440"/>
      <c r="D25" s="43"/>
      <c r="E25" s="43"/>
      <c r="F25" s="65"/>
      <c r="G25" s="359"/>
      <c r="H25" s="359"/>
      <c r="I25" s="359"/>
      <c r="J25" s="580"/>
      <c r="K25" s="100"/>
      <c r="L25" s="92"/>
      <c r="M25" s="127"/>
      <c r="N25" s="743"/>
      <c r="O25" s="579"/>
      <c r="P25" s="744"/>
      <c r="Q25" s="579"/>
      <c r="R25" s="579"/>
      <c r="S25" s="257"/>
      <c r="T25" s="129"/>
      <c r="U25" s="128"/>
      <c r="V25" s="96"/>
      <c r="W25" s="97"/>
    </row>
    <row r="26" spans="1:23" s="5" customFormat="1" ht="20.100000000000001" customHeight="1" outlineLevel="1">
      <c r="A26" s="17"/>
      <c r="B26" s="453"/>
      <c r="C26" s="355"/>
      <c r="D26" s="43"/>
      <c r="E26" s="43"/>
      <c r="F26" s="65"/>
      <c r="G26" s="359"/>
      <c r="H26" s="359"/>
      <c r="I26" s="359"/>
      <c r="J26" s="580"/>
      <c r="K26" s="100"/>
      <c r="L26" s="92"/>
      <c r="M26" s="127"/>
      <c r="N26" s="743"/>
      <c r="O26" s="579"/>
      <c r="P26" s="744"/>
      <c r="Q26" s="579"/>
      <c r="R26" s="579"/>
      <c r="S26" s="257"/>
      <c r="T26" s="129"/>
      <c r="U26" s="128"/>
      <c r="V26" s="96"/>
      <c r="W26" s="97"/>
    </row>
    <row r="27" spans="1:23" s="5" customFormat="1" ht="20.100000000000001" customHeight="1" outlineLevel="1">
      <c r="A27" s="17"/>
      <c r="B27" s="64"/>
      <c r="C27" s="130"/>
      <c r="D27" s="43"/>
      <c r="E27" s="43"/>
      <c r="F27" s="65"/>
      <c r="G27" s="131"/>
      <c r="H27" s="364"/>
      <c r="I27" s="364"/>
      <c r="J27" s="36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364"/>
      <c r="I28" s="364"/>
      <c r="J28" s="36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364"/>
      <c r="I29" s="364"/>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581"/>
      <c r="B115" s="582"/>
      <c r="C115" s="583"/>
      <c r="D115" s="584"/>
      <c r="E115" s="584"/>
      <c r="F115" s="584"/>
      <c r="G115" s="584"/>
      <c r="H115" s="585"/>
      <c r="I115" s="585"/>
      <c r="J115" s="585"/>
      <c r="K115" s="585"/>
      <c r="L115" s="585"/>
      <c r="M115" s="1491"/>
      <c r="N115" s="1492"/>
      <c r="O115" s="585"/>
      <c r="P115" s="585"/>
      <c r="Q115" s="585"/>
      <c r="R115" s="585"/>
      <c r="S115" s="585"/>
      <c r="T115" s="586"/>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980"/>
      <c r="C117" s="953"/>
      <c r="D117" s="953"/>
      <c r="E117" s="989"/>
      <c r="F117" s="953"/>
      <c r="G117" s="990"/>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980"/>
      <c r="C118" s="953"/>
      <c r="D118" s="953"/>
      <c r="E118" s="989"/>
      <c r="F118" s="953"/>
      <c r="G118" s="990"/>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980"/>
      <c r="C119" s="953"/>
      <c r="D119" s="953"/>
      <c r="E119" s="989"/>
      <c r="F119" s="953"/>
      <c r="G119" s="990"/>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980"/>
      <c r="C120" s="953"/>
      <c r="D120" s="953"/>
      <c r="E120" s="989"/>
      <c r="F120" s="953"/>
      <c r="G120" s="990"/>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980"/>
      <c r="C121" s="953"/>
      <c r="D121" s="953"/>
      <c r="E121" s="989"/>
      <c r="F121" s="981"/>
      <c r="G121" s="990"/>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980"/>
      <c r="C122" s="953"/>
      <c r="D122" s="953"/>
      <c r="E122" s="989"/>
      <c r="F122" s="953"/>
      <c r="G122" s="990"/>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980"/>
      <c r="C123" s="953"/>
      <c r="D123" s="953"/>
      <c r="E123" s="989"/>
      <c r="F123" s="953"/>
      <c r="G123" s="990"/>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980"/>
      <c r="C124" s="953"/>
      <c r="D124" s="953"/>
      <c r="E124" s="989"/>
      <c r="F124" s="953"/>
      <c r="G124" s="990"/>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980"/>
      <c r="C125" s="953"/>
      <c r="D125" s="953"/>
      <c r="E125" s="989"/>
      <c r="F125" s="953"/>
      <c r="G125" s="990"/>
      <c r="H125" s="103"/>
      <c r="I125" s="111"/>
      <c r="J125" s="103"/>
      <c r="K125" s="103"/>
      <c r="L125" s="103"/>
      <c r="M125" s="1244"/>
      <c r="N125" s="124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980"/>
      <c r="C126" s="953"/>
      <c r="D126" s="953"/>
      <c r="E126" s="989"/>
      <c r="F126" s="953"/>
      <c r="G126" s="990"/>
      <c r="H126" s="103"/>
      <c r="I126" s="111"/>
      <c r="J126" s="103"/>
      <c r="K126" s="103"/>
      <c r="L126" s="103"/>
      <c r="M126" s="1244"/>
      <c r="N126" s="1245"/>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991"/>
      <c r="C127" s="953"/>
      <c r="D127" s="953"/>
      <c r="E127" s="953"/>
      <c r="F127" s="953"/>
      <c r="G127" s="953"/>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991"/>
      <c r="C128" s="953"/>
      <c r="D128" s="953"/>
      <c r="E128" s="953"/>
      <c r="F128" s="953"/>
      <c r="G128" s="953"/>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991"/>
      <c r="C129" s="953"/>
      <c r="D129" s="953"/>
      <c r="E129" s="953"/>
      <c r="F129" s="953"/>
      <c r="G129" s="953"/>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72"/>
      <c r="C130" s="928"/>
      <c r="D130" s="928"/>
      <c r="E130" s="928"/>
      <c r="F130" s="928"/>
      <c r="G130" s="928"/>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72"/>
      <c r="C131" s="928"/>
      <c r="D131" s="928"/>
      <c r="E131" s="928"/>
      <c r="F131" s="928"/>
      <c r="G131" s="928"/>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72"/>
      <c r="C132" s="928"/>
      <c r="D132" s="928"/>
      <c r="E132" s="928"/>
      <c r="F132" s="928"/>
      <c r="G132" s="928"/>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row>
    <row r="154" spans="1:48"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22.5" hidden="1"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2"/>
      <c r="C172" s="565"/>
      <c r="D172" s="565"/>
      <c r="E172" s="565"/>
      <c r="F172" s="565"/>
      <c r="G172" s="139"/>
    </row>
    <row r="173" spans="1:35" s="5" customFormat="1" ht="15" hidden="1" customHeight="1" outlineLevel="1">
      <c r="A173" s="389"/>
      <c r="B173" s="1482"/>
      <c r="C173" s="565"/>
      <c r="D173" s="565"/>
      <c r="E173" s="565"/>
      <c r="F173" s="565"/>
      <c r="G173" s="139"/>
      <c r="H173" s="389"/>
      <c r="AI173" s="279"/>
    </row>
    <row r="174" spans="1:35" s="5" customFormat="1" ht="15" hidden="1" customHeight="1" outlineLevel="1">
      <c r="A174" s="389"/>
      <c r="B174" s="1482"/>
      <c r="C174" s="565"/>
      <c r="D174" s="565"/>
      <c r="E174" s="565"/>
      <c r="F174" s="565"/>
      <c r="G174" s="139"/>
      <c r="H174" s="389"/>
    </row>
    <row r="175" spans="1:35" s="5" customFormat="1" ht="15" hidden="1" customHeight="1" outlineLevel="1">
      <c r="A175" s="389"/>
      <c r="B175" s="1482"/>
      <c r="C175" s="565"/>
      <c r="D175" s="565"/>
      <c r="E175" s="565"/>
      <c r="F175" s="565"/>
      <c r="G175" s="139"/>
      <c r="H175" s="389"/>
    </row>
    <row r="176" spans="1:35" s="5" customFormat="1" ht="15" hidden="1" customHeight="1" outlineLevel="1">
      <c r="A176" s="389"/>
      <c r="B176" s="1482"/>
      <c r="C176" s="565"/>
      <c r="D176" s="565"/>
      <c r="E176" s="565"/>
      <c r="F176" s="565"/>
      <c r="G176" s="139"/>
      <c r="H176" s="389"/>
    </row>
    <row r="177" spans="1:61" s="5" customFormat="1" ht="15" hidden="1" customHeight="1" outlineLevel="1">
      <c r="A177" s="389"/>
      <c r="B177" s="1482"/>
      <c r="C177" s="565"/>
      <c r="D177" s="565"/>
      <c r="E177" s="565"/>
      <c r="F177" s="565"/>
      <c r="G177" s="139"/>
      <c r="H177" s="389"/>
    </row>
    <row r="178" spans="1:61" s="5" customFormat="1" ht="15" hidden="1" customHeight="1" outlineLevel="1">
      <c r="A178" s="389"/>
      <c r="B178" s="1482"/>
      <c r="C178" s="565"/>
      <c r="D178" s="565"/>
      <c r="E178" s="565"/>
      <c r="F178" s="565"/>
      <c r="G178" s="139"/>
      <c r="H178" s="389"/>
    </row>
    <row r="179" spans="1:61" s="5" customFormat="1" ht="15" hidden="1" customHeight="1" outlineLevel="1">
      <c r="A179" s="389"/>
      <c r="B179" s="1482"/>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1439"/>
      <c r="L192" s="1439"/>
      <c r="M192" s="1439"/>
      <c r="N192" s="1439"/>
      <c r="O192" s="1439"/>
      <c r="P192" s="1439"/>
      <c r="Q192" s="1439"/>
      <c r="R192" s="1289"/>
      <c r="S192" s="1289"/>
      <c r="T192" s="1289"/>
      <c r="W192" s="85"/>
    </row>
    <row r="193" spans="1:23" s="5" customFormat="1" ht="15.75" customHeight="1">
      <c r="A193" s="60"/>
      <c r="B193" s="262"/>
      <c r="C193" s="263"/>
      <c r="D193" s="61"/>
      <c r="E193" s="61"/>
      <c r="F193" s="62"/>
      <c r="G193" s="63"/>
      <c r="H193" s="60"/>
      <c r="I193" s="1290"/>
      <c r="J193" s="1290"/>
      <c r="K193" s="1439"/>
      <c r="L193" s="1439"/>
      <c r="M193" s="1439"/>
      <c r="N193" s="1439"/>
      <c r="O193" s="1439"/>
      <c r="P193" s="1439"/>
      <c r="Q193" s="1439"/>
      <c r="R193" s="1289"/>
      <c r="S193" s="1289"/>
      <c r="T193" s="1289"/>
      <c r="W193" s="85"/>
    </row>
    <row r="194" spans="1:23" s="5" customFormat="1" ht="15.75" customHeight="1">
      <c r="A194" s="60"/>
      <c r="B194" s="262"/>
      <c r="C194" s="263"/>
      <c r="D194" s="61"/>
      <c r="E194" s="61"/>
      <c r="F194" s="62"/>
      <c r="G194" s="63"/>
      <c r="H194" s="60"/>
      <c r="I194" s="1290"/>
      <c r="J194" s="1290"/>
      <c r="K194" s="1439"/>
      <c r="L194" s="1439"/>
      <c r="M194" s="1439"/>
      <c r="N194" s="1439"/>
      <c r="O194" s="1439"/>
      <c r="P194" s="1439"/>
      <c r="Q194" s="1439"/>
      <c r="R194" s="1289"/>
      <c r="S194" s="1289"/>
      <c r="T194" s="1289"/>
      <c r="W194" s="85"/>
    </row>
    <row r="195" spans="1:23" s="5" customFormat="1" ht="15.75" customHeight="1">
      <c r="A195" s="60"/>
      <c r="B195" s="262"/>
      <c r="C195" s="263"/>
      <c r="D195" s="61"/>
      <c r="E195" s="61"/>
      <c r="F195" s="62"/>
      <c r="G195" s="63"/>
      <c r="H195" s="60"/>
      <c r="I195" s="1290"/>
      <c r="J195" s="1290"/>
      <c r="K195" s="1439"/>
      <c r="L195" s="1439"/>
      <c r="M195" s="1439"/>
      <c r="N195" s="1439"/>
      <c r="O195" s="1439"/>
      <c r="P195" s="1439"/>
      <c r="Q195" s="1439"/>
      <c r="R195" s="1289"/>
      <c r="S195" s="1289"/>
      <c r="T195" s="1289"/>
      <c r="W195" s="85"/>
    </row>
    <row r="196" spans="1:23" s="5" customFormat="1" ht="15.75" customHeight="1">
      <c r="A196" s="60"/>
      <c r="B196" s="262"/>
      <c r="C196" s="263"/>
      <c r="D196" s="61"/>
      <c r="E196" s="61"/>
      <c r="F196" s="62"/>
      <c r="G196" s="63"/>
      <c r="H196" s="60"/>
      <c r="I196" s="1290"/>
      <c r="J196" s="1290"/>
      <c r="K196" s="1439"/>
      <c r="L196" s="1439"/>
      <c r="M196" s="1439"/>
      <c r="N196" s="1439"/>
      <c r="O196" s="1439"/>
      <c r="P196" s="1439"/>
      <c r="Q196" s="1439"/>
      <c r="R196" s="1289"/>
      <c r="S196" s="1289"/>
      <c r="T196" s="1289"/>
      <c r="W196" s="85"/>
    </row>
    <row r="197" spans="1:23" s="5" customFormat="1" ht="15.75" customHeight="1">
      <c r="A197" s="60"/>
      <c r="B197" s="262"/>
      <c r="C197" s="263"/>
      <c r="D197" s="61"/>
      <c r="E197" s="61"/>
      <c r="F197" s="62"/>
      <c r="G197" s="63"/>
      <c r="H197" s="60"/>
      <c r="I197" s="1290"/>
      <c r="J197" s="1290"/>
      <c r="K197" s="1439"/>
      <c r="L197" s="1439"/>
      <c r="M197" s="1439"/>
      <c r="N197" s="1439"/>
      <c r="O197" s="1439"/>
      <c r="P197" s="1439"/>
      <c r="Q197" s="1439"/>
      <c r="R197" s="1289"/>
      <c r="S197" s="1289"/>
      <c r="T197" s="1289"/>
      <c r="W197" s="85"/>
    </row>
    <row r="198" spans="1:23" s="5" customFormat="1" ht="15.75" customHeight="1">
      <c r="A198" s="60"/>
      <c r="B198" s="262"/>
      <c r="C198" s="263"/>
      <c r="D198" s="61"/>
      <c r="E198" s="61"/>
      <c r="F198" s="62"/>
      <c r="G198" s="63"/>
      <c r="H198" s="60"/>
      <c r="I198" s="1290"/>
      <c r="J198" s="1290"/>
      <c r="K198" s="1439"/>
      <c r="L198" s="1439"/>
      <c r="M198" s="1439"/>
      <c r="N198" s="1439"/>
      <c r="O198" s="1439"/>
      <c r="P198" s="1439"/>
      <c r="Q198" s="1439"/>
      <c r="R198" s="1289"/>
      <c r="S198" s="1289"/>
      <c r="T198" s="1289"/>
      <c r="W198" s="85"/>
    </row>
    <row r="199" spans="1:23" s="5" customFormat="1" ht="15.75" customHeight="1">
      <c r="A199" s="60"/>
      <c r="B199" s="262"/>
      <c r="C199" s="263"/>
      <c r="D199" s="61"/>
      <c r="E199" s="61"/>
      <c r="F199" s="62"/>
      <c r="G199" s="63"/>
      <c r="H199" s="60"/>
      <c r="I199" s="1290"/>
      <c r="J199" s="1290"/>
      <c r="K199" s="1439"/>
      <c r="L199" s="1439"/>
      <c r="M199" s="1439"/>
      <c r="N199" s="1439"/>
      <c r="O199" s="1439"/>
      <c r="P199" s="1439"/>
      <c r="Q199" s="1439"/>
      <c r="R199" s="1289"/>
      <c r="S199" s="1289"/>
      <c r="T199" s="1289"/>
      <c r="W199" s="85"/>
    </row>
    <row r="200" spans="1:23" s="5" customFormat="1" ht="15.75" customHeight="1">
      <c r="A200" s="60"/>
      <c r="B200" s="262"/>
      <c r="C200" s="263"/>
      <c r="D200" s="61"/>
      <c r="E200" s="61"/>
      <c r="F200" s="62"/>
      <c r="G200" s="63"/>
      <c r="H200" s="60"/>
      <c r="I200" s="1290"/>
      <c r="J200" s="1290"/>
      <c r="K200" s="1439"/>
      <c r="L200" s="1439"/>
      <c r="M200" s="1439"/>
      <c r="N200" s="1439"/>
      <c r="O200" s="1439"/>
      <c r="P200" s="1439"/>
      <c r="Q200" s="1439"/>
      <c r="R200" s="1289"/>
      <c r="S200" s="1289"/>
      <c r="T200" s="1289"/>
      <c r="W200" s="85"/>
    </row>
    <row r="201" spans="1:23" s="5" customFormat="1" ht="15.75" customHeight="1">
      <c r="A201" s="60"/>
      <c r="B201" s="262"/>
      <c r="C201" s="263"/>
      <c r="D201" s="61"/>
      <c r="E201" s="61"/>
      <c r="F201" s="62"/>
      <c r="G201" s="63"/>
      <c r="H201" s="60"/>
      <c r="I201" s="1290"/>
      <c r="J201" s="1290"/>
      <c r="K201" s="1439"/>
      <c r="L201" s="1439"/>
      <c r="M201" s="1439"/>
      <c r="N201" s="1439"/>
      <c r="O201" s="1439"/>
      <c r="P201" s="1439"/>
      <c r="Q201" s="1439"/>
      <c r="R201" s="1289"/>
      <c r="S201" s="1289"/>
      <c r="T201" s="1289"/>
    </row>
    <row r="202" spans="1:23" s="5" customFormat="1" ht="15.75" hidden="1" customHeight="1">
      <c r="A202" s="60"/>
      <c r="B202" s="262"/>
      <c r="C202" s="263"/>
      <c r="D202" s="61"/>
      <c r="E202" s="61"/>
      <c r="F202" s="62"/>
      <c r="G202" s="63"/>
      <c r="H202" s="60"/>
      <c r="I202" s="1290"/>
      <c r="J202" s="1290"/>
      <c r="K202" s="1439"/>
      <c r="L202" s="1439"/>
      <c r="M202" s="1439"/>
      <c r="N202" s="1439"/>
      <c r="O202" s="1439"/>
      <c r="P202" s="1439"/>
      <c r="Q202" s="1439"/>
      <c r="R202" s="1289"/>
      <c r="S202" s="1289"/>
      <c r="T202" s="1289"/>
    </row>
    <row r="203" spans="1:23" s="5" customFormat="1" ht="15.75" hidden="1" customHeight="1">
      <c r="A203" s="60"/>
      <c r="B203" s="262"/>
      <c r="C203" s="263"/>
      <c r="D203" s="61"/>
      <c r="E203" s="61"/>
      <c r="F203" s="62"/>
      <c r="G203" s="63"/>
      <c r="H203" s="60"/>
      <c r="I203" s="1290"/>
      <c r="J203" s="1290"/>
      <c r="K203" s="1439"/>
      <c r="L203" s="1439"/>
      <c r="M203" s="1439"/>
      <c r="N203" s="1439"/>
      <c r="O203" s="1439"/>
      <c r="P203" s="1439"/>
      <c r="Q203" s="1439"/>
      <c r="R203" s="1289"/>
      <c r="S203" s="1289"/>
      <c r="T203" s="1289"/>
    </row>
    <row r="204" spans="1:23" s="5" customFormat="1" ht="15.75" hidden="1" customHeight="1">
      <c r="A204" s="60"/>
      <c r="B204" s="262"/>
      <c r="C204" s="263"/>
      <c r="D204" s="61"/>
      <c r="E204" s="61"/>
      <c r="F204" s="62"/>
      <c r="G204" s="63"/>
      <c r="H204" s="60"/>
      <c r="I204" s="1290"/>
      <c r="J204" s="1290"/>
      <c r="K204" s="1439"/>
      <c r="L204" s="1439"/>
      <c r="M204" s="1439"/>
      <c r="N204" s="1439"/>
      <c r="O204" s="1439"/>
      <c r="P204" s="1439"/>
      <c r="Q204" s="1439"/>
      <c r="R204" s="1289"/>
      <c r="S204" s="1289"/>
      <c r="T204" s="1289"/>
    </row>
    <row r="205" spans="1:23" s="5" customFormat="1" ht="15.75" hidden="1" customHeight="1">
      <c r="A205" s="60"/>
      <c r="B205" s="262"/>
      <c r="C205" s="263"/>
      <c r="D205" s="61"/>
      <c r="E205" s="61"/>
      <c r="F205" s="62"/>
      <c r="G205" s="63"/>
      <c r="H205" s="60"/>
      <c r="I205" s="1290"/>
      <c r="J205" s="1290"/>
      <c r="K205" s="1439"/>
      <c r="L205" s="1439"/>
      <c r="M205" s="1439"/>
      <c r="N205" s="1439"/>
      <c r="O205" s="1439"/>
      <c r="P205" s="1439"/>
      <c r="Q205" s="1439"/>
      <c r="R205" s="1289"/>
      <c r="S205" s="1289"/>
      <c r="T205" s="1289"/>
    </row>
    <row r="206" spans="1:23" s="5" customFormat="1" ht="15.75" hidden="1" customHeight="1">
      <c r="A206" s="60"/>
      <c r="B206" s="262"/>
      <c r="C206" s="263"/>
      <c r="D206" s="61"/>
      <c r="E206" s="61"/>
      <c r="F206" s="62"/>
      <c r="G206" s="63"/>
      <c r="H206" s="60"/>
      <c r="I206" s="1290"/>
      <c r="J206" s="1290"/>
      <c r="K206" s="1439"/>
      <c r="L206" s="1439"/>
      <c r="M206" s="1439"/>
      <c r="N206" s="1439"/>
      <c r="O206" s="1439"/>
      <c r="P206" s="1439"/>
      <c r="Q206" s="1439"/>
      <c r="R206" s="1289"/>
      <c r="S206" s="1289"/>
      <c r="T206" s="1289"/>
    </row>
    <row r="207" spans="1:23" s="5" customFormat="1" ht="15.75" hidden="1" customHeight="1">
      <c r="A207" s="60"/>
      <c r="B207" s="262"/>
      <c r="C207" s="263"/>
      <c r="D207" s="61"/>
      <c r="E207" s="61"/>
      <c r="F207" s="62"/>
      <c r="G207" s="63"/>
      <c r="H207" s="60"/>
      <c r="I207" s="1290"/>
      <c r="J207" s="1290"/>
      <c r="K207" s="1439"/>
      <c r="L207" s="1439"/>
      <c r="M207" s="1439"/>
      <c r="N207" s="1439"/>
      <c r="O207" s="1439"/>
      <c r="P207" s="1439"/>
      <c r="Q207" s="1439"/>
      <c r="R207" s="1289"/>
      <c r="S207" s="1289"/>
      <c r="T207" s="1289"/>
    </row>
    <row r="208" spans="1:23" s="5" customFormat="1" ht="15.75" hidden="1" customHeight="1">
      <c r="A208" s="60"/>
      <c r="B208" s="262"/>
      <c r="C208" s="263"/>
      <c r="D208" s="61"/>
      <c r="E208" s="61"/>
      <c r="F208" s="62"/>
      <c r="G208" s="63"/>
      <c r="H208" s="60"/>
      <c r="I208" s="1290"/>
      <c r="J208" s="1290"/>
      <c r="K208" s="1439"/>
      <c r="L208" s="1439"/>
      <c r="M208" s="1439"/>
      <c r="N208" s="1439"/>
      <c r="O208" s="1439"/>
      <c r="P208" s="1439"/>
      <c r="Q208" s="1439"/>
      <c r="R208" s="1289"/>
      <c r="S208" s="1289"/>
      <c r="T208" s="1289"/>
    </row>
    <row r="209" spans="1:20" s="5" customFormat="1" ht="15.75" hidden="1" customHeight="1">
      <c r="A209" s="60"/>
      <c r="B209" s="262"/>
      <c r="C209" s="263"/>
      <c r="D209" s="61"/>
      <c r="E209" s="61"/>
      <c r="F209" s="62"/>
      <c r="G209" s="63"/>
      <c r="H209" s="559"/>
      <c r="I209" s="1296"/>
      <c r="J209" s="1296"/>
      <c r="K209" s="1439"/>
      <c r="L209" s="1439"/>
      <c r="M209" s="1439"/>
      <c r="N209" s="1439"/>
      <c r="O209" s="1439"/>
      <c r="P209" s="1439"/>
      <c r="Q209" s="1439"/>
      <c r="R209" s="1289"/>
      <c r="S209" s="1289"/>
      <c r="T209" s="1289"/>
    </row>
    <row r="210" spans="1:20" s="5" customFormat="1" ht="15.75" hidden="1" customHeight="1">
      <c r="A210" s="60"/>
      <c r="B210" s="262"/>
      <c r="C210" s="263"/>
      <c r="D210" s="61"/>
      <c r="E210" s="61"/>
      <c r="F210" s="62"/>
      <c r="G210" s="63"/>
      <c r="H210" s="559"/>
      <c r="I210" s="1296"/>
      <c r="J210" s="1296"/>
      <c r="K210" s="1439"/>
      <c r="L210" s="1439"/>
      <c r="M210" s="1439"/>
      <c r="N210" s="1439"/>
      <c r="O210" s="1439"/>
      <c r="P210" s="1439"/>
      <c r="Q210" s="1439"/>
      <c r="R210" s="1289"/>
      <c r="S210" s="1289"/>
      <c r="T210" s="1289"/>
    </row>
    <row r="211" spans="1:20" s="5" customFormat="1" ht="15.75" hidden="1" customHeight="1">
      <c r="A211" s="60"/>
      <c r="B211" s="262"/>
      <c r="C211" s="263"/>
      <c r="D211" s="61"/>
      <c r="E211" s="61"/>
      <c r="F211" s="62"/>
      <c r="G211" s="63"/>
      <c r="H211" s="60"/>
      <c r="I211" s="1290"/>
      <c r="J211" s="1290"/>
      <c r="K211" s="1439"/>
      <c r="L211" s="1439"/>
      <c r="M211" s="1439"/>
      <c r="N211" s="1439"/>
      <c r="O211" s="1439"/>
      <c r="P211" s="1439"/>
      <c r="Q211" s="1439"/>
      <c r="R211" s="1289"/>
      <c r="S211" s="1289"/>
      <c r="T211" s="1289"/>
    </row>
    <row r="212" spans="1:20" s="5" customFormat="1" ht="15.75" hidden="1" customHeight="1">
      <c r="A212" s="60"/>
      <c r="B212" s="262"/>
      <c r="C212" s="263"/>
      <c r="D212" s="61"/>
      <c r="E212" s="61"/>
      <c r="F212" s="62"/>
      <c r="G212" s="63"/>
      <c r="H212" s="60"/>
      <c r="I212" s="1290"/>
      <c r="J212" s="1290"/>
      <c r="K212" s="1439"/>
      <c r="L212" s="1439"/>
      <c r="M212" s="1439"/>
      <c r="N212" s="1439"/>
      <c r="O212" s="1439"/>
      <c r="P212" s="1439"/>
      <c r="Q212" s="1439"/>
      <c r="R212" s="1289"/>
      <c r="S212" s="1289"/>
      <c r="T212" s="1289"/>
    </row>
    <row r="213" spans="1:20" s="5" customFormat="1" ht="15.75" hidden="1" customHeight="1">
      <c r="A213" s="60"/>
      <c r="B213" s="262"/>
      <c r="C213" s="263"/>
      <c r="D213" s="61"/>
      <c r="E213" s="61"/>
      <c r="F213" s="62"/>
      <c r="G213" s="63"/>
      <c r="H213" s="60"/>
      <c r="I213" s="1287"/>
      <c r="J213" s="1288"/>
      <c r="K213" s="1439"/>
      <c r="L213" s="1439"/>
      <c r="M213" s="1439"/>
      <c r="N213" s="1439"/>
      <c r="O213" s="1439"/>
      <c r="P213" s="1439"/>
      <c r="Q213" s="1439"/>
      <c r="R213" s="1289"/>
      <c r="S213" s="1289"/>
      <c r="T213" s="1289"/>
    </row>
    <row r="214" spans="1:20" s="5" customFormat="1" ht="15.75" hidden="1" customHeight="1">
      <c r="A214" s="60"/>
      <c r="B214" s="262"/>
      <c r="C214" s="263"/>
      <c r="D214" s="61"/>
      <c r="E214" s="61"/>
      <c r="F214" s="62"/>
      <c r="G214" s="63"/>
      <c r="H214" s="60"/>
      <c r="I214" s="1287"/>
      <c r="J214" s="1288"/>
      <c r="K214" s="1439"/>
      <c r="L214" s="1439"/>
      <c r="M214" s="1439"/>
      <c r="N214" s="1439"/>
      <c r="O214" s="1439"/>
      <c r="P214" s="1439"/>
      <c r="Q214" s="1439"/>
      <c r="R214" s="1289"/>
      <c r="S214" s="1289"/>
      <c r="T214" s="1289"/>
    </row>
    <row r="215" spans="1:20" s="5" customFormat="1" ht="15.75" hidden="1" customHeight="1">
      <c r="A215" s="60"/>
      <c r="B215" s="262"/>
      <c r="C215" s="263"/>
      <c r="D215" s="61"/>
      <c r="E215" s="61"/>
      <c r="F215" s="62"/>
      <c r="G215" s="63"/>
      <c r="H215" s="60"/>
      <c r="I215" s="1287"/>
      <c r="J215" s="1288"/>
      <c r="K215" s="1439"/>
      <c r="L215" s="1439"/>
      <c r="M215" s="1439"/>
      <c r="N215" s="1439"/>
      <c r="O215" s="1439"/>
      <c r="P215" s="1439"/>
      <c r="Q215" s="1439"/>
      <c r="R215" s="1289"/>
      <c r="S215" s="1289"/>
      <c r="T215" s="1289"/>
    </row>
    <row r="216" spans="1:20" s="5" customFormat="1" ht="15.75" hidden="1" customHeight="1">
      <c r="A216" s="60"/>
      <c r="B216" s="262"/>
      <c r="C216" s="263"/>
      <c r="D216" s="61"/>
      <c r="E216" s="61"/>
      <c r="F216" s="62"/>
      <c r="G216" s="63"/>
      <c r="H216" s="60"/>
      <c r="I216" s="1287"/>
      <c r="J216" s="1288"/>
      <c r="K216" s="1439"/>
      <c r="L216" s="1439"/>
      <c r="M216" s="1439"/>
      <c r="N216" s="1439"/>
      <c r="O216" s="1439"/>
      <c r="P216" s="1439"/>
      <c r="Q216" s="1439"/>
      <c r="R216" s="1289"/>
      <c r="S216" s="1289"/>
      <c r="T216" s="1289"/>
    </row>
    <row r="217" spans="1:20" s="5" customFormat="1" ht="15.75" hidden="1" customHeight="1">
      <c r="A217" s="60"/>
      <c r="B217" s="262"/>
      <c r="C217" s="263"/>
      <c r="D217" s="61"/>
      <c r="E217" s="61"/>
      <c r="F217" s="62"/>
      <c r="G217" s="63"/>
      <c r="H217" s="60"/>
      <c r="I217" s="1290"/>
      <c r="J217" s="1290"/>
      <c r="K217" s="1439"/>
      <c r="L217" s="1439"/>
      <c r="M217" s="1439"/>
      <c r="N217" s="1439"/>
      <c r="O217" s="1439"/>
      <c r="P217" s="1439"/>
      <c r="Q217" s="1439"/>
      <c r="R217" s="1289"/>
      <c r="S217" s="1289"/>
      <c r="T217" s="1289"/>
    </row>
    <row r="218" spans="1:20" s="5" customFormat="1" ht="15.75" hidden="1" customHeight="1">
      <c r="A218" s="60"/>
      <c r="B218" s="262"/>
      <c r="C218" s="263"/>
      <c r="D218" s="61"/>
      <c r="E218" s="61"/>
      <c r="F218" s="62"/>
      <c r="G218" s="63"/>
      <c r="H218" s="60"/>
      <c r="I218" s="1290"/>
      <c r="J218" s="1290"/>
      <c r="K218" s="1439"/>
      <c r="L218" s="1439"/>
      <c r="M218" s="1439"/>
      <c r="N218" s="1439"/>
      <c r="O218" s="1439"/>
      <c r="P218" s="1439"/>
      <c r="Q218" s="1439"/>
      <c r="R218" s="1289"/>
      <c r="S218" s="1289"/>
      <c r="T218" s="1289"/>
    </row>
    <row r="219" spans="1:20" s="5" customFormat="1" ht="15.75" hidden="1" customHeight="1">
      <c r="A219" s="60"/>
      <c r="B219" s="262"/>
      <c r="C219" s="263"/>
      <c r="D219" s="61"/>
      <c r="E219" s="61"/>
      <c r="F219" s="62"/>
      <c r="G219" s="63"/>
      <c r="H219" s="60"/>
      <c r="I219" s="1290"/>
      <c r="J219" s="1290"/>
      <c r="K219" s="1439"/>
      <c r="L219" s="1439"/>
      <c r="M219" s="1439"/>
      <c r="N219" s="1439"/>
      <c r="O219" s="1439"/>
      <c r="P219" s="1439"/>
      <c r="Q219" s="1439"/>
      <c r="R219" s="1289"/>
      <c r="S219" s="1289"/>
      <c r="T219" s="1289"/>
    </row>
    <row r="220" spans="1:20" s="5" customFormat="1" ht="15.75" hidden="1" customHeight="1">
      <c r="A220" s="60"/>
      <c r="B220" s="262"/>
      <c r="C220" s="263"/>
      <c r="D220" s="61"/>
      <c r="E220" s="61"/>
      <c r="F220" s="62"/>
      <c r="G220" s="63"/>
      <c r="H220" s="559"/>
      <c r="I220" s="1296"/>
      <c r="J220" s="1296"/>
      <c r="K220" s="1439"/>
      <c r="L220" s="1439"/>
      <c r="M220" s="1439"/>
      <c r="N220" s="1439"/>
      <c r="O220" s="1439"/>
      <c r="P220" s="1439"/>
      <c r="Q220" s="1439"/>
      <c r="R220" s="1289"/>
      <c r="S220" s="1289"/>
      <c r="T220" s="1289"/>
    </row>
    <row r="221" spans="1:20" s="5" customFormat="1" ht="15.75" hidden="1" customHeight="1">
      <c r="A221" s="60"/>
      <c r="B221" s="262"/>
      <c r="C221" s="263"/>
      <c r="D221" s="61"/>
      <c r="E221" s="61"/>
      <c r="F221" s="62"/>
      <c r="G221" s="63"/>
      <c r="H221" s="559"/>
      <c r="I221" s="1296"/>
      <c r="J221" s="1296"/>
      <c r="K221" s="1439"/>
      <c r="L221" s="1439"/>
      <c r="M221" s="1439"/>
      <c r="N221" s="1439"/>
      <c r="O221" s="1439"/>
      <c r="P221" s="1439"/>
      <c r="Q221" s="1439"/>
      <c r="R221" s="1289"/>
      <c r="S221" s="1289"/>
      <c r="T221" s="1289"/>
    </row>
    <row r="222" spans="1:20" s="5" customFormat="1" ht="15.75" hidden="1" customHeight="1">
      <c r="A222" s="60"/>
      <c r="B222" s="262"/>
      <c r="C222" s="263"/>
      <c r="D222" s="61"/>
      <c r="E222" s="61"/>
      <c r="F222" s="62"/>
      <c r="G222" s="63"/>
      <c r="H222" s="60"/>
      <c r="I222" s="1290"/>
      <c r="J222" s="1290"/>
      <c r="K222" s="1439"/>
      <c r="L222" s="1439"/>
      <c r="M222" s="1439"/>
      <c r="N222" s="1439"/>
      <c r="O222" s="1439"/>
      <c r="P222" s="1439"/>
      <c r="Q222" s="1439"/>
      <c r="R222" s="1289"/>
      <c r="S222" s="1289"/>
      <c r="T222" s="1289"/>
    </row>
    <row r="223" spans="1:20" s="5" customFormat="1" ht="15.75" hidden="1" customHeight="1">
      <c r="A223" s="60"/>
      <c r="B223" s="262"/>
      <c r="C223" s="263"/>
      <c r="D223" s="61"/>
      <c r="E223" s="61"/>
      <c r="F223" s="62"/>
      <c r="G223" s="63"/>
      <c r="H223" s="60"/>
      <c r="I223" s="1290"/>
      <c r="J223" s="1290"/>
      <c r="K223" s="1439"/>
      <c r="L223" s="1439"/>
      <c r="M223" s="1439"/>
      <c r="N223" s="1439"/>
      <c r="O223" s="1439"/>
      <c r="P223" s="1439"/>
      <c r="Q223" s="1439"/>
      <c r="R223" s="1289"/>
      <c r="S223" s="1289"/>
      <c r="T223" s="1289"/>
    </row>
    <row r="224" spans="1:20" s="5" customFormat="1" ht="15.75" hidden="1" customHeight="1">
      <c r="A224" s="60"/>
      <c r="B224" s="262"/>
      <c r="C224" s="263"/>
      <c r="D224" s="61"/>
      <c r="E224" s="61"/>
      <c r="F224" s="62"/>
      <c r="G224" s="63"/>
      <c r="H224" s="60"/>
      <c r="I224" s="1287"/>
      <c r="J224" s="1288"/>
      <c r="K224" s="1439"/>
      <c r="L224" s="1439"/>
      <c r="M224" s="1439"/>
      <c r="N224" s="1439"/>
      <c r="O224" s="1439"/>
      <c r="P224" s="1439"/>
      <c r="Q224" s="1439"/>
      <c r="R224" s="1289"/>
      <c r="S224" s="1289"/>
      <c r="T224" s="1289"/>
    </row>
    <row r="225" spans="1:22" s="5" customFormat="1" ht="15.75" hidden="1" customHeight="1">
      <c r="A225" s="60"/>
      <c r="B225" s="262"/>
      <c r="C225" s="263"/>
      <c r="D225" s="61"/>
      <c r="E225" s="61"/>
      <c r="F225" s="62"/>
      <c r="G225" s="63"/>
      <c r="H225" s="60"/>
      <c r="I225" s="1287"/>
      <c r="J225" s="1288"/>
      <c r="K225" s="1439"/>
      <c r="L225" s="1439"/>
      <c r="M225" s="1439"/>
      <c r="N225" s="1439"/>
      <c r="O225" s="1439"/>
      <c r="P225" s="1439"/>
      <c r="Q225" s="1439"/>
      <c r="R225" s="1289"/>
      <c r="S225" s="1289"/>
      <c r="T225" s="1289"/>
    </row>
    <row r="226" spans="1:22" s="5" customFormat="1" ht="15.75" hidden="1" customHeight="1">
      <c r="A226" s="60"/>
      <c r="B226" s="262"/>
      <c r="C226" s="263"/>
      <c r="D226" s="61"/>
      <c r="E226" s="61"/>
      <c r="F226" s="62"/>
      <c r="G226" s="63"/>
      <c r="H226" s="60"/>
      <c r="I226" s="1287"/>
      <c r="J226" s="1288"/>
      <c r="K226" s="1439"/>
      <c r="L226" s="1439"/>
      <c r="M226" s="1439"/>
      <c r="N226" s="1439"/>
      <c r="O226" s="1439"/>
      <c r="P226" s="1439"/>
      <c r="Q226" s="1439"/>
      <c r="R226" s="1289"/>
      <c r="S226" s="1289"/>
      <c r="T226" s="1289"/>
    </row>
    <row r="227" spans="1:22" s="5" customFormat="1" ht="15.75" hidden="1" customHeight="1">
      <c r="A227" s="60"/>
      <c r="B227" s="262"/>
      <c r="C227" s="263"/>
      <c r="D227" s="61"/>
      <c r="E227" s="61"/>
      <c r="F227" s="62"/>
      <c r="G227" s="63"/>
      <c r="H227" s="60"/>
      <c r="I227" s="1287"/>
      <c r="J227" s="1288"/>
      <c r="K227" s="1439"/>
      <c r="L227" s="1439"/>
      <c r="M227" s="1439"/>
      <c r="N227" s="1439"/>
      <c r="O227" s="1439"/>
      <c r="P227" s="1439"/>
      <c r="Q227" s="1439"/>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590"/>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L319" s="3"/>
      <c r="M319" s="3"/>
    </row>
    <row r="320" spans="2:13" ht="15.6">
      <c r="B320" s="590"/>
      <c r="K320" s="6"/>
      <c r="L320" s="3"/>
      <c r="M320" s="3"/>
    </row>
    <row r="321" spans="2:13" ht="15.6">
      <c r="B321" s="590"/>
      <c r="K321" s="3"/>
      <c r="L321" s="3"/>
      <c r="M321" s="3"/>
    </row>
    <row r="322" spans="2:13" ht="15.6">
      <c r="B322" s="590"/>
      <c r="K322" s="3"/>
    </row>
    <row r="323" spans="2:13" ht="15.6">
      <c r="B323" s="590"/>
      <c r="K323" s="3"/>
    </row>
    <row r="324" spans="2:13" ht="15.6">
      <c r="B324" s="590"/>
      <c r="K324" s="3"/>
    </row>
    <row r="325" spans="2:13" ht="15.6">
      <c r="B325" s="590"/>
      <c r="K325" s="6"/>
    </row>
    <row r="326" spans="2:13" ht="15.6">
      <c r="B326" s="590"/>
      <c r="K326" s="6"/>
      <c r="L326" s="3"/>
      <c r="M326" s="3"/>
    </row>
    <row r="327" spans="2:13" ht="15.6">
      <c r="B327" s="590"/>
      <c r="K327" s="6"/>
      <c r="L327" s="3"/>
      <c r="M327" s="3"/>
    </row>
    <row r="328" spans="2:13" ht="15.6">
      <c r="B328" s="590"/>
      <c r="K328" s="6"/>
      <c r="L328" s="3"/>
      <c r="M328" s="3"/>
    </row>
    <row r="329" spans="2:13" ht="15.6">
      <c r="B329" s="590"/>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590"/>
      <c r="K367" s="9"/>
      <c r="L367" s="9"/>
      <c r="M367" s="9"/>
    </row>
    <row r="368" spans="2:13" ht="15.6">
      <c r="B368" s="109"/>
      <c r="K368" s="9"/>
      <c r="L368" s="9"/>
      <c r="M368" s="9"/>
    </row>
    <row r="369" spans="2:13" ht="15.6">
      <c r="B369" s="590"/>
      <c r="K369" s="9"/>
      <c r="L369" s="9"/>
      <c r="M369" s="9"/>
    </row>
    <row r="370" spans="2:13" ht="15.6">
      <c r="B370" s="590"/>
      <c r="F370" s="10"/>
      <c r="G370" s="10"/>
      <c r="H370" s="10"/>
      <c r="I370" s="10"/>
      <c r="J370" s="10"/>
      <c r="K370" s="10"/>
      <c r="L370" s="10"/>
      <c r="M370" s="10"/>
    </row>
    <row r="371" spans="2:13" ht="15.6">
      <c r="B371" s="590"/>
      <c r="F371" s="10"/>
      <c r="G371" s="10"/>
      <c r="H371" s="10"/>
      <c r="I371" s="10"/>
      <c r="J371" s="10"/>
      <c r="K371" s="10"/>
      <c r="L371" s="10"/>
      <c r="M371" s="10"/>
    </row>
    <row r="372" spans="2:13" ht="15.6">
      <c r="B372" s="590"/>
      <c r="F372" s="10"/>
      <c r="G372" s="10"/>
      <c r="H372" s="10"/>
      <c r="I372" s="10"/>
      <c r="J372" s="10"/>
      <c r="K372" s="10"/>
      <c r="L372" s="10"/>
      <c r="M372" s="10"/>
    </row>
    <row r="373" spans="2:13" ht="15.6">
      <c r="B373" s="590"/>
      <c r="K373" s="6"/>
      <c r="L373" s="3"/>
      <c r="M373" s="3"/>
    </row>
    <row r="374" spans="2:13">
      <c r="L374" s="3"/>
      <c r="M374" s="3"/>
    </row>
    <row r="375" spans="2:13">
      <c r="L375" s="3"/>
      <c r="M375" s="3"/>
    </row>
    <row r="376" spans="2:13">
      <c r="L376" s="3"/>
      <c r="M376" s="3"/>
    </row>
    <row r="377" spans="2:13">
      <c r="L377" s="3"/>
      <c r="M377" s="3"/>
    </row>
    <row r="378" spans="2:13">
      <c r="L378" s="3"/>
      <c r="M378" s="3"/>
    </row>
    <row r="379" spans="2:13">
      <c r="K379" s="6"/>
      <c r="L379" s="3"/>
      <c r="M379" s="3"/>
    </row>
    <row r="380" spans="2:13">
      <c r="K380" s="6"/>
      <c r="L380" s="3"/>
      <c r="M380" s="3"/>
    </row>
    <row r="381" spans="2:13">
      <c r="K381" s="6"/>
      <c r="L381" s="3"/>
      <c r="M381" s="3"/>
    </row>
    <row r="382" spans="2:13">
      <c r="K382" s="6"/>
      <c r="L382" s="3"/>
      <c r="M382" s="3"/>
    </row>
    <row r="383" spans="2:13">
      <c r="K383" s="6"/>
      <c r="L383" s="3"/>
      <c r="M383" s="3"/>
    </row>
    <row r="384" spans="2: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mergeCells count="224">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K225:Q225"/>
    <mergeCell ref="K226:Q226"/>
    <mergeCell ref="K227:Q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K219:Q219"/>
    <mergeCell ref="K220:Q220"/>
    <mergeCell ref="K221:Q221"/>
    <mergeCell ref="K222:Q222"/>
    <mergeCell ref="K223:Q223"/>
    <mergeCell ref="K224:Q224"/>
    <mergeCell ref="I216:J216"/>
    <mergeCell ref="R216:T216"/>
    <mergeCell ref="I217:J217"/>
    <mergeCell ref="R217:T217"/>
    <mergeCell ref="I218:J218"/>
    <mergeCell ref="R218:T218"/>
    <mergeCell ref="I213:J213"/>
    <mergeCell ref="R213:T213"/>
    <mergeCell ref="I214:J214"/>
    <mergeCell ref="R214:T214"/>
    <mergeCell ref="I215:J215"/>
    <mergeCell ref="R215:T215"/>
    <mergeCell ref="K213:Q213"/>
    <mergeCell ref="K214:Q214"/>
    <mergeCell ref="K215:Q215"/>
    <mergeCell ref="K216:Q216"/>
    <mergeCell ref="K217:Q217"/>
    <mergeCell ref="K218:Q218"/>
    <mergeCell ref="I210:J210"/>
    <mergeCell ref="R210:T210"/>
    <mergeCell ref="I211:J211"/>
    <mergeCell ref="R211:T211"/>
    <mergeCell ref="I212:J212"/>
    <mergeCell ref="R212:T212"/>
    <mergeCell ref="I207:J207"/>
    <mergeCell ref="R207:T207"/>
    <mergeCell ref="I208:J208"/>
    <mergeCell ref="R208:T208"/>
    <mergeCell ref="I209:J209"/>
    <mergeCell ref="R209:T209"/>
    <mergeCell ref="K207:Q207"/>
    <mergeCell ref="K208:Q208"/>
    <mergeCell ref="K209:Q209"/>
    <mergeCell ref="K210:Q210"/>
    <mergeCell ref="K211:Q211"/>
    <mergeCell ref="K212:Q212"/>
    <mergeCell ref="I204:J204"/>
    <mergeCell ref="R204:T204"/>
    <mergeCell ref="I205:J205"/>
    <mergeCell ref="R205:T205"/>
    <mergeCell ref="I206:J206"/>
    <mergeCell ref="R206:T206"/>
    <mergeCell ref="I201:J201"/>
    <mergeCell ref="R201:T201"/>
    <mergeCell ref="I202:J202"/>
    <mergeCell ref="R202:T202"/>
    <mergeCell ref="I203:J203"/>
    <mergeCell ref="R203:T203"/>
    <mergeCell ref="K201:Q201"/>
    <mergeCell ref="K202:Q202"/>
    <mergeCell ref="K203:Q203"/>
    <mergeCell ref="K204:Q204"/>
    <mergeCell ref="K205:Q205"/>
    <mergeCell ref="K206:Q206"/>
    <mergeCell ref="I198:J198"/>
    <mergeCell ref="R198:T198"/>
    <mergeCell ref="I199:J199"/>
    <mergeCell ref="R199:T199"/>
    <mergeCell ref="I200:J200"/>
    <mergeCell ref="R200:T200"/>
    <mergeCell ref="I195:J195"/>
    <mergeCell ref="R195:T195"/>
    <mergeCell ref="I196:J196"/>
    <mergeCell ref="R196:T196"/>
    <mergeCell ref="I197:J197"/>
    <mergeCell ref="R197:T197"/>
    <mergeCell ref="K195:Q195"/>
    <mergeCell ref="K196:Q196"/>
    <mergeCell ref="K197:Q197"/>
    <mergeCell ref="K198:Q198"/>
    <mergeCell ref="K199:Q199"/>
    <mergeCell ref="K200:Q200"/>
    <mergeCell ref="R190:T191"/>
    <mergeCell ref="I192:J192"/>
    <mergeCell ref="R192:T192"/>
    <mergeCell ref="I193:J193"/>
    <mergeCell ref="R193:T193"/>
    <mergeCell ref="I194:J194"/>
    <mergeCell ref="R194:T194"/>
    <mergeCell ref="J182:L182"/>
    <mergeCell ref="M182:O182"/>
    <mergeCell ref="P182:R182"/>
    <mergeCell ref="K192:Q192"/>
    <mergeCell ref="K193:Q193"/>
    <mergeCell ref="K194:Q194"/>
    <mergeCell ref="A190:A191"/>
    <mergeCell ref="B190:C191"/>
    <mergeCell ref="D190:F190"/>
    <mergeCell ref="G190:G191"/>
    <mergeCell ref="H190:H191"/>
    <mergeCell ref="I190:J191"/>
    <mergeCell ref="K190:Q191"/>
    <mergeCell ref="B170:B171"/>
    <mergeCell ref="C170:C171"/>
    <mergeCell ref="D170:D171"/>
    <mergeCell ref="G170:G171"/>
    <mergeCell ref="D182:H182"/>
    <mergeCell ref="B172:B179"/>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9:N139"/>
    <mergeCell ref="M140:N140"/>
    <mergeCell ref="M141:N141"/>
    <mergeCell ref="M142:N142"/>
    <mergeCell ref="M143:N143"/>
    <mergeCell ref="M132:N132"/>
    <mergeCell ref="M133:N133"/>
    <mergeCell ref="M134:N134"/>
    <mergeCell ref="M135:N135"/>
    <mergeCell ref="M136:N136"/>
    <mergeCell ref="M137:N137"/>
    <mergeCell ref="M138:N138"/>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A5:S5"/>
    <mergeCell ref="A6:D15"/>
    <mergeCell ref="R6:S6"/>
    <mergeCell ref="R7:S7"/>
    <mergeCell ref="R9:S9"/>
    <mergeCell ref="J10:K10"/>
    <mergeCell ref="R10:S10"/>
    <mergeCell ref="J11:K11"/>
    <mergeCell ref="R11:S11"/>
    <mergeCell ref="J12:K12"/>
    <mergeCell ref="N21:R21"/>
    <mergeCell ref="G16:J16"/>
    <mergeCell ref="K16:K18"/>
    <mergeCell ref="R12:S12"/>
    <mergeCell ref="H13:J13"/>
    <mergeCell ref="R13:S13"/>
    <mergeCell ref="R14:S14"/>
    <mergeCell ref="E15:F15"/>
    <mergeCell ref="R15:S15"/>
    <mergeCell ref="M126:N126"/>
    <mergeCell ref="M127:N127"/>
    <mergeCell ref="M128:N128"/>
    <mergeCell ref="M129:N129"/>
    <mergeCell ref="M130:N130"/>
    <mergeCell ref="M131:N131"/>
    <mergeCell ref="M120:N120"/>
    <mergeCell ref="M121:N121"/>
    <mergeCell ref="M122:N122"/>
    <mergeCell ref="M123:N123"/>
    <mergeCell ref="M124:N124"/>
    <mergeCell ref="M125:N125"/>
  </mergeCells>
  <conditionalFormatting sqref="Y146:AH150 Y153:AH171 AF151:AH152">
    <cfRule type="cellIs" dxfId="152" priority="5" operator="greaterThan">
      <formula>0</formula>
    </cfRule>
  </conditionalFormatting>
  <conditionalFormatting sqref="AN117:AY124">
    <cfRule type="cellIs" dxfId="151" priority="4" operator="greaterThan">
      <formula>0</formula>
    </cfRule>
  </conditionalFormatting>
  <conditionalFormatting sqref="AN127:AU134">
    <cfRule type="cellIs" dxfId="150" priority="3" operator="greaterThan">
      <formula>0</formula>
    </cfRule>
  </conditionalFormatting>
  <conditionalFormatting sqref="AN137:AU144">
    <cfRule type="cellIs" dxfId="149" priority="2" operator="greaterThan">
      <formula>0</formula>
    </cfRule>
  </conditionalFormatting>
  <conditionalFormatting sqref="Y117:AJ124">
    <cfRule type="cellIs" dxfId="148" priority="8" operator="greaterThan">
      <formula>0</formula>
    </cfRule>
  </conditionalFormatting>
  <conditionalFormatting sqref="Y127:AF134">
    <cfRule type="cellIs" dxfId="147" priority="7" operator="greaterThan">
      <formula>0</formula>
    </cfRule>
  </conditionalFormatting>
  <conditionalFormatting sqref="Y137:AF144">
    <cfRule type="cellIs" dxfId="146" priority="6" operator="greaterThan">
      <formula>0</formula>
    </cfRule>
  </conditionalFormatting>
  <conditionalFormatting sqref="Y152:AE152">
    <cfRule type="cellIs" dxfId="145" priority="1" operator="greaterThan">
      <formula>0</formula>
    </cfRule>
  </conditionalFormatting>
  <dataValidations count="9">
    <dataValidation type="list" allowBlank="1" showInputMessage="1" showErrorMessage="1" sqref="B192 B194:B198 B201" xr:uid="{00000000-0002-0000-1900-000000000000}">
      <formula1>$B$245:$B$373</formula1>
    </dataValidation>
    <dataValidation type="list" allowBlank="1" showInputMessage="1" showErrorMessage="1" sqref="O117:O132" xr:uid="{00000000-0002-0000-1900-000001000000}">
      <formula1>"kg, cây"</formula1>
    </dataValidation>
    <dataValidation type="list" allowBlank="1" showInputMessage="1" showErrorMessage="1" sqref="O136:O137 O166:O167" xr:uid="{00000000-0002-0000-1900-000002000000}">
      <formula1>"kg, cây 6 mét, cây 2.5 mét, cây 3 mét"</formula1>
    </dataValidation>
    <dataValidation type="list" allowBlank="1" showInputMessage="1" showErrorMessage="1" sqref="J116" xr:uid="{00000000-0002-0000-1900-000003000000}">
      <formula1>"tròn, hộp, la"</formula1>
    </dataValidation>
    <dataValidation type="list" allowBlank="1" showInputMessage="1" showErrorMessage="1" sqref="H116:H167" xr:uid="{00000000-0002-0000-1900-000004000000}">
      <formula1>"sắt đen, sắt trắng, sắt kẽm, nhôm"</formula1>
    </dataValidation>
    <dataValidation type="list" allowBlank="1" showInputMessage="1" showErrorMessage="1" sqref="J166:J167 J150:J151 J145:J147 J136:J137 J158:J160" xr:uid="{00000000-0002-0000-1900-000005000000}">
      <formula1>"ống, hộp, tròn đặc, la dẹt,V"</formula1>
    </dataValidation>
    <dataValidation type="list" allowBlank="1" showInputMessage="1" showErrorMessage="1" sqref="J138:J144 J161:J165 J148:J149 J152:J157 J133:J135" xr:uid="{00000000-0002-0000-1900-000006000000}">
      <formula1>"ống, hộp,vuông, tròn đặc, la dẹt,V"</formula1>
    </dataValidation>
    <dataValidation type="list" allowBlank="1" showInputMessage="1" showErrorMessage="1" sqref="J117:J132" xr:uid="{00000000-0002-0000-1900-000007000000}">
      <formula1>"Ống, Hộp,Vuông, Tròn Đặc, La Dẹt,V"</formula1>
    </dataValidation>
    <dataValidation type="list" allowBlank="1" showInputMessage="1" showErrorMessage="1" sqref="B237 C200:C201 C192:C198" xr:uid="{00000000-0002-0000-1900-000008000000}">
      <formula1>$W$156:$W$200</formula1>
    </dataValidation>
  </dataValidations>
  <pageMargins left="0.31496062992125984" right="0.31496062992125984" top="0.35433070866141736" bottom="0.35433070866141736" header="0.31496062992125984" footer="0.31496062992125984"/>
  <pageSetup paperSize="9" scale="80" orientation="landscape" r:id="rId1"/>
  <rowBreaks count="1" manualBreakCount="1">
    <brk id="113"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BI418"/>
  <sheetViews>
    <sheetView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341"/>
      <c r="F7" s="29"/>
      <c r="G7" s="68"/>
      <c r="H7" s="68"/>
      <c r="I7" s="71"/>
      <c r="J7" s="71"/>
      <c r="K7" s="71"/>
      <c r="L7" s="88"/>
      <c r="M7" s="71"/>
      <c r="N7" s="56"/>
      <c r="O7" s="56"/>
      <c r="P7" s="251"/>
      <c r="Q7" s="14"/>
      <c r="R7" s="1214"/>
      <c r="S7" s="1215"/>
      <c r="T7" s="342"/>
    </row>
    <row r="8" spans="1:23" ht="15.9" customHeight="1">
      <c r="A8" s="1227"/>
      <c r="B8" s="1228"/>
      <c r="C8" s="1228"/>
      <c r="D8" s="1229"/>
      <c r="E8" s="341"/>
      <c r="F8" s="29"/>
      <c r="G8" s="68"/>
      <c r="H8" s="68"/>
      <c r="I8" s="71"/>
      <c r="J8" s="71"/>
      <c r="K8" s="71"/>
      <c r="L8" s="88"/>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252"/>
      <c r="H10" s="252"/>
      <c r="I10" s="80"/>
      <c r="J10" s="1493"/>
      <c r="K10" s="1493"/>
      <c r="L10" s="344"/>
      <c r="M10" s="345"/>
      <c r="N10" s="56"/>
      <c r="O10" s="56"/>
      <c r="P10" s="251"/>
      <c r="Q10" s="14"/>
      <c r="R10" s="1214"/>
      <c r="S10" s="1215"/>
      <c r="T10" s="343"/>
    </row>
    <row r="11" spans="1:23" ht="15.9" customHeight="1">
      <c r="A11" s="1227"/>
      <c r="B11" s="1228"/>
      <c r="C11" s="1228"/>
      <c r="D11" s="1229"/>
      <c r="E11" s="34"/>
      <c r="F11" s="33"/>
      <c r="G11" s="81"/>
      <c r="H11" s="81"/>
      <c r="I11" s="578"/>
      <c r="J11" s="1236"/>
      <c r="K11" s="1236"/>
      <c r="L11" s="89"/>
      <c r="M11" s="82"/>
      <c r="N11" s="56"/>
      <c r="O11" s="56"/>
      <c r="P11" s="251"/>
      <c r="Q11" s="14"/>
      <c r="R11" s="1214"/>
      <c r="S11" s="1215"/>
      <c r="T11" s="343"/>
      <c r="V11" s="747"/>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c r="V13" s="748"/>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743"/>
      <c r="O20" s="579"/>
      <c r="P20" s="744"/>
      <c r="Q20" s="579"/>
      <c r="R20" s="579"/>
      <c r="S20" s="257"/>
      <c r="T20" s="129"/>
      <c r="U20" s="128"/>
      <c r="V20" s="96"/>
      <c r="W20" s="97"/>
    </row>
    <row r="21" spans="1:23" s="5" customFormat="1" ht="20.100000000000001" customHeight="1" outlineLevel="1">
      <c r="A21" s="17"/>
      <c r="B21" s="749"/>
      <c r="C21" s="355"/>
      <c r="D21" s="43"/>
      <c r="E21" s="43"/>
      <c r="F21" s="65"/>
      <c r="G21" s="359"/>
      <c r="H21" s="359"/>
      <c r="I21" s="359"/>
      <c r="J21" s="359"/>
      <c r="K21" s="100"/>
      <c r="L21" s="92"/>
      <c r="M21" s="127"/>
      <c r="N21" s="1494"/>
      <c r="O21" s="1495"/>
      <c r="P21" s="1495"/>
      <c r="Q21" s="1495"/>
      <c r="R21" s="1495"/>
      <c r="S21" s="257"/>
      <c r="T21" s="129"/>
      <c r="U21" s="128"/>
      <c r="V21" s="96"/>
      <c r="W21" s="97"/>
    </row>
    <row r="22" spans="1:23" s="5" customFormat="1" ht="20.100000000000001" customHeight="1" outlineLevel="1">
      <c r="A22" s="17"/>
      <c r="B22" s="749"/>
      <c r="C22" s="750"/>
      <c r="D22" s="751"/>
      <c r="E22" s="751"/>
      <c r="F22" s="752"/>
      <c r="G22" s="753"/>
      <c r="H22" s="753"/>
      <c r="I22" s="753"/>
      <c r="J22" s="753"/>
      <c r="K22" s="100"/>
      <c r="L22" s="92"/>
      <c r="M22" s="127"/>
      <c r="N22" s="754"/>
      <c r="O22" s="745"/>
      <c r="P22" s="745"/>
      <c r="Q22" s="745"/>
      <c r="R22" s="745"/>
      <c r="S22" s="257"/>
      <c r="T22" s="129"/>
      <c r="U22" s="128"/>
      <c r="V22" s="96"/>
      <c r="W22" s="97"/>
    </row>
    <row r="23" spans="1:23" s="5" customFormat="1" ht="20.100000000000001" customHeight="1" outlineLevel="1">
      <c r="A23" s="17"/>
      <c r="B23" s="354"/>
      <c r="C23" s="355"/>
      <c r="D23" s="43"/>
      <c r="E23" s="43"/>
      <c r="F23" s="65"/>
      <c r="G23" s="359"/>
      <c r="H23" s="359"/>
      <c r="I23" s="359"/>
      <c r="J23" s="359"/>
      <c r="K23" s="100"/>
      <c r="L23" s="92"/>
      <c r="M23" s="127"/>
      <c r="N23" s="755"/>
      <c r="O23" s="746"/>
      <c r="P23" s="746"/>
      <c r="Q23" s="746"/>
      <c r="R23" s="746"/>
      <c r="S23" s="257"/>
      <c r="T23" s="129"/>
      <c r="U23" s="128"/>
      <c r="V23" s="96"/>
      <c r="W23" s="97"/>
    </row>
    <row r="24" spans="1:23" s="5" customFormat="1" ht="20.100000000000001" customHeight="1" outlineLevel="1">
      <c r="A24" s="17"/>
      <c r="B24" s="354"/>
      <c r="C24" s="355"/>
      <c r="D24" s="43"/>
      <c r="E24" s="43"/>
      <c r="F24" s="65"/>
      <c r="G24" s="359"/>
      <c r="H24" s="359"/>
      <c r="I24" s="359"/>
      <c r="J24" s="580"/>
      <c r="K24" s="100"/>
      <c r="L24" s="92"/>
      <c r="M24" s="127"/>
      <c r="N24" s="743"/>
      <c r="O24" s="579"/>
      <c r="P24" s="744"/>
      <c r="Q24" s="579"/>
      <c r="R24" s="579"/>
      <c r="S24" s="257"/>
      <c r="T24" s="129"/>
      <c r="U24" s="128"/>
      <c r="V24" s="96"/>
      <c r="W24" s="97"/>
    </row>
    <row r="25" spans="1:23" s="5" customFormat="1" ht="20.100000000000001" customHeight="1" outlineLevel="1">
      <c r="A25" s="17"/>
      <c r="B25" s="265"/>
      <c r="C25" s="440"/>
      <c r="D25" s="43"/>
      <c r="E25" s="43"/>
      <c r="F25" s="65"/>
      <c r="G25" s="359"/>
      <c r="H25" s="359"/>
      <c r="I25" s="359"/>
      <c r="J25" s="580"/>
      <c r="K25" s="100"/>
      <c r="L25" s="92"/>
      <c r="M25" s="127"/>
      <c r="N25" s="743"/>
      <c r="O25" s="579"/>
      <c r="P25" s="744"/>
      <c r="Q25" s="579"/>
      <c r="R25" s="579"/>
      <c r="S25" s="257"/>
      <c r="T25" s="129"/>
      <c r="U25" s="128"/>
      <c r="V25" s="96"/>
      <c r="W25" s="97"/>
    </row>
    <row r="26" spans="1:23" s="5" customFormat="1" ht="20.100000000000001" customHeight="1" outlineLevel="1">
      <c r="A26" s="17"/>
      <c r="B26" s="453"/>
      <c r="C26" s="355"/>
      <c r="D26" s="43"/>
      <c r="E26" s="43"/>
      <c r="F26" s="65"/>
      <c r="G26" s="359"/>
      <c r="H26" s="359"/>
      <c r="I26" s="359"/>
      <c r="J26" s="580"/>
      <c r="K26" s="100"/>
      <c r="L26" s="92"/>
      <c r="M26" s="127"/>
      <c r="N26" s="743"/>
      <c r="O26" s="579"/>
      <c r="P26" s="744"/>
      <c r="Q26" s="579"/>
      <c r="R26" s="579"/>
      <c r="S26" s="257"/>
      <c r="T26" s="129"/>
      <c r="U26" s="128"/>
      <c r="V26" s="96"/>
      <c r="W26" s="97"/>
    </row>
    <row r="27" spans="1:23" s="5" customFormat="1" ht="20.100000000000001" customHeight="1" outlineLevel="1">
      <c r="A27" s="17"/>
      <c r="B27" s="64"/>
      <c r="C27" s="130"/>
      <c r="D27" s="43"/>
      <c r="E27" s="43"/>
      <c r="F27" s="65"/>
      <c r="G27" s="131"/>
      <c r="H27" s="364"/>
      <c r="I27" s="364"/>
      <c r="J27" s="36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364"/>
      <c r="I28" s="364"/>
      <c r="J28" s="36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364"/>
      <c r="I29" s="364"/>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581"/>
      <c r="B115" s="582"/>
      <c r="C115" s="583"/>
      <c r="D115" s="584"/>
      <c r="E115" s="584"/>
      <c r="F115" s="584"/>
      <c r="G115" s="584"/>
      <c r="H115" s="585"/>
      <c r="I115" s="585"/>
      <c r="J115" s="585"/>
      <c r="K115" s="585"/>
      <c r="L115" s="585"/>
      <c r="M115" s="1491"/>
      <c r="N115" s="1492"/>
      <c r="O115" s="585"/>
      <c r="P115" s="585"/>
      <c r="Q115" s="585"/>
      <c r="R115" s="585"/>
      <c r="S115" s="585"/>
      <c r="T115" s="586"/>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980"/>
      <c r="C117" s="953"/>
      <c r="D117" s="953"/>
      <c r="E117" s="989"/>
      <c r="F117" s="953"/>
      <c r="G117" s="990"/>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980"/>
      <c r="C118" s="953"/>
      <c r="D118" s="953"/>
      <c r="E118" s="989"/>
      <c r="F118" s="953"/>
      <c r="G118" s="990"/>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980"/>
      <c r="C119" s="953"/>
      <c r="D119" s="953"/>
      <c r="E119" s="989"/>
      <c r="F119" s="953"/>
      <c r="G119" s="990"/>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980"/>
      <c r="C120" s="953"/>
      <c r="D120" s="953"/>
      <c r="E120" s="989"/>
      <c r="F120" s="953"/>
      <c r="G120" s="990"/>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980"/>
      <c r="C121" s="953"/>
      <c r="D121" s="953"/>
      <c r="E121" s="989"/>
      <c r="F121" s="981"/>
      <c r="G121" s="990"/>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980"/>
      <c r="C122" s="953"/>
      <c r="D122" s="953"/>
      <c r="E122" s="989"/>
      <c r="F122" s="953"/>
      <c r="G122" s="990"/>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980"/>
      <c r="C123" s="953"/>
      <c r="D123" s="953"/>
      <c r="E123" s="989"/>
      <c r="F123" s="953"/>
      <c r="G123" s="990"/>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980"/>
      <c r="C124" s="953"/>
      <c r="D124" s="953"/>
      <c r="E124" s="989"/>
      <c r="F124" s="953"/>
      <c r="G124" s="990"/>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980"/>
      <c r="C125" s="953"/>
      <c r="D125" s="953"/>
      <c r="E125" s="989"/>
      <c r="F125" s="953"/>
      <c r="G125" s="990"/>
      <c r="H125" s="103"/>
      <c r="I125" s="111"/>
      <c r="J125" s="103"/>
      <c r="K125" s="103"/>
      <c r="L125" s="103"/>
      <c r="M125" s="1244"/>
      <c r="N125" s="124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980"/>
      <c r="C126" s="953"/>
      <c r="D126" s="953"/>
      <c r="E126" s="989"/>
      <c r="F126" s="953"/>
      <c r="G126" s="990"/>
      <c r="H126" s="103"/>
      <c r="I126" s="111"/>
      <c r="J126" s="103"/>
      <c r="K126" s="103"/>
      <c r="L126" s="103"/>
      <c r="M126" s="1244"/>
      <c r="N126" s="1245"/>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991"/>
      <c r="C127" s="953"/>
      <c r="D127" s="953"/>
      <c r="E127" s="953"/>
      <c r="F127" s="953"/>
      <c r="G127" s="953"/>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991"/>
      <c r="C128" s="953"/>
      <c r="D128" s="953"/>
      <c r="E128" s="953"/>
      <c r="F128" s="953"/>
      <c r="G128" s="953"/>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991"/>
      <c r="C129" s="953"/>
      <c r="D129" s="953"/>
      <c r="E129" s="953"/>
      <c r="F129" s="953"/>
      <c r="G129" s="953"/>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72"/>
      <c r="C130" s="928"/>
      <c r="D130" s="928"/>
      <c r="E130" s="928"/>
      <c r="F130" s="928"/>
      <c r="G130" s="928"/>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72"/>
      <c r="C131" s="928"/>
      <c r="D131" s="928"/>
      <c r="E131" s="928"/>
      <c r="F131" s="928"/>
      <c r="G131" s="928"/>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72"/>
      <c r="C132" s="928"/>
      <c r="D132" s="928"/>
      <c r="E132" s="928"/>
      <c r="F132" s="928"/>
      <c r="G132" s="928"/>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row>
    <row r="154" spans="1:48"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22.5" hidden="1"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2"/>
      <c r="C172" s="565"/>
      <c r="D172" s="565"/>
      <c r="E172" s="565"/>
      <c r="F172" s="565"/>
      <c r="G172" s="139"/>
    </row>
    <row r="173" spans="1:35" s="5" customFormat="1" ht="15" hidden="1" customHeight="1" outlineLevel="1">
      <c r="A173" s="389"/>
      <c r="B173" s="1482"/>
      <c r="C173" s="565"/>
      <c r="D173" s="565"/>
      <c r="E173" s="565"/>
      <c r="F173" s="565"/>
      <c r="G173" s="139"/>
      <c r="H173" s="389"/>
      <c r="AI173" s="279"/>
    </row>
    <row r="174" spans="1:35" s="5" customFormat="1" ht="15" hidden="1" customHeight="1" outlineLevel="1">
      <c r="A174" s="389"/>
      <c r="B174" s="1482"/>
      <c r="C174" s="565"/>
      <c r="D174" s="565"/>
      <c r="E174" s="565"/>
      <c r="F174" s="565"/>
      <c r="G174" s="139"/>
      <c r="H174" s="389"/>
    </row>
    <row r="175" spans="1:35" s="5" customFormat="1" ht="15" hidden="1" customHeight="1" outlineLevel="1">
      <c r="A175" s="389"/>
      <c r="B175" s="1482"/>
      <c r="C175" s="565"/>
      <c r="D175" s="565"/>
      <c r="E175" s="565"/>
      <c r="F175" s="565"/>
      <c r="G175" s="139"/>
      <c r="H175" s="389"/>
    </row>
    <row r="176" spans="1:35" s="5" customFormat="1" ht="15" hidden="1" customHeight="1" outlineLevel="1">
      <c r="A176" s="389"/>
      <c r="B176" s="1482"/>
      <c r="C176" s="565"/>
      <c r="D176" s="565"/>
      <c r="E176" s="565"/>
      <c r="F176" s="565"/>
      <c r="G176" s="139"/>
      <c r="H176" s="389"/>
    </row>
    <row r="177" spans="1:61" s="5" customFormat="1" ht="15" hidden="1" customHeight="1" outlineLevel="1">
      <c r="A177" s="389"/>
      <c r="B177" s="1482"/>
      <c r="C177" s="565"/>
      <c r="D177" s="565"/>
      <c r="E177" s="565"/>
      <c r="F177" s="565"/>
      <c r="G177" s="139"/>
      <c r="H177" s="389"/>
    </row>
    <row r="178" spans="1:61" s="5" customFormat="1" ht="15" hidden="1" customHeight="1" outlineLevel="1">
      <c r="A178" s="389"/>
      <c r="B178" s="1482"/>
      <c r="C178" s="565"/>
      <c r="D178" s="565"/>
      <c r="E178" s="565"/>
      <c r="F178" s="565"/>
      <c r="G178" s="139"/>
      <c r="H178" s="389"/>
    </row>
    <row r="179" spans="1:61" s="5" customFormat="1" ht="15" hidden="1" customHeight="1" outlineLevel="1">
      <c r="A179" s="389"/>
      <c r="B179" s="1482"/>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1439"/>
      <c r="L192" s="1439"/>
      <c r="M192" s="1439"/>
      <c r="N192" s="1439"/>
      <c r="O192" s="1439"/>
      <c r="P192" s="1439"/>
      <c r="Q192" s="1439"/>
      <c r="R192" s="1289"/>
      <c r="S192" s="1289"/>
      <c r="T192" s="1289"/>
      <c r="W192" s="85"/>
    </row>
    <row r="193" spans="1:23" s="5" customFormat="1" ht="15.75" customHeight="1">
      <c r="A193" s="60"/>
      <c r="B193" s="262"/>
      <c r="C193" s="263"/>
      <c r="D193" s="61"/>
      <c r="E193" s="61"/>
      <c r="F193" s="62"/>
      <c r="G193" s="63"/>
      <c r="H193" s="60"/>
      <c r="I193" s="1290"/>
      <c r="J193" s="1290"/>
      <c r="K193" s="1439"/>
      <c r="L193" s="1439"/>
      <c r="M193" s="1439"/>
      <c r="N193" s="1439"/>
      <c r="O193" s="1439"/>
      <c r="P193" s="1439"/>
      <c r="Q193" s="1439"/>
      <c r="R193" s="1289"/>
      <c r="S193" s="1289"/>
      <c r="T193" s="1289"/>
      <c r="W193" s="85"/>
    </row>
    <row r="194" spans="1:23" s="5" customFormat="1" ht="15.75" customHeight="1">
      <c r="A194" s="60"/>
      <c r="B194" s="262"/>
      <c r="C194" s="263"/>
      <c r="D194" s="61"/>
      <c r="E194" s="61"/>
      <c r="F194" s="62"/>
      <c r="G194" s="63"/>
      <c r="H194" s="60"/>
      <c r="I194" s="1290"/>
      <c r="J194" s="1290"/>
      <c r="K194" s="1439"/>
      <c r="L194" s="1439"/>
      <c r="M194" s="1439"/>
      <c r="N194" s="1439"/>
      <c r="O194" s="1439"/>
      <c r="P194" s="1439"/>
      <c r="Q194" s="1439"/>
      <c r="R194" s="1289"/>
      <c r="S194" s="1289"/>
      <c r="T194" s="1289"/>
      <c r="W194" s="85"/>
    </row>
    <row r="195" spans="1:23" s="5" customFormat="1" ht="15.75" customHeight="1">
      <c r="A195" s="60"/>
      <c r="B195" s="262"/>
      <c r="C195" s="263"/>
      <c r="D195" s="61"/>
      <c r="E195" s="61"/>
      <c r="F195" s="62"/>
      <c r="G195" s="63"/>
      <c r="H195" s="60"/>
      <c r="I195" s="1290"/>
      <c r="J195" s="1290"/>
      <c r="K195" s="1439"/>
      <c r="L195" s="1439"/>
      <c r="M195" s="1439"/>
      <c r="N195" s="1439"/>
      <c r="O195" s="1439"/>
      <c r="P195" s="1439"/>
      <c r="Q195" s="1439"/>
      <c r="R195" s="1289"/>
      <c r="S195" s="1289"/>
      <c r="T195" s="1289"/>
      <c r="W195" s="85"/>
    </row>
    <row r="196" spans="1:23" s="5" customFormat="1" ht="15.75" customHeight="1">
      <c r="A196" s="60"/>
      <c r="B196" s="262"/>
      <c r="C196" s="263"/>
      <c r="D196" s="61"/>
      <c r="E196" s="61"/>
      <c r="F196" s="62"/>
      <c r="G196" s="63"/>
      <c r="H196" s="60"/>
      <c r="I196" s="1290"/>
      <c r="J196" s="1290"/>
      <c r="K196" s="1439"/>
      <c r="L196" s="1439"/>
      <c r="M196" s="1439"/>
      <c r="N196" s="1439"/>
      <c r="O196" s="1439"/>
      <c r="P196" s="1439"/>
      <c r="Q196" s="1439"/>
      <c r="R196" s="1289"/>
      <c r="S196" s="1289"/>
      <c r="T196" s="1289"/>
      <c r="W196" s="85"/>
    </row>
    <row r="197" spans="1:23" s="5" customFormat="1" ht="15.75" customHeight="1">
      <c r="A197" s="60"/>
      <c r="B197" s="262"/>
      <c r="C197" s="263"/>
      <c r="D197" s="61"/>
      <c r="E197" s="61"/>
      <c r="F197" s="62"/>
      <c r="G197" s="63"/>
      <c r="H197" s="60"/>
      <c r="I197" s="1290"/>
      <c r="J197" s="1290"/>
      <c r="K197" s="1439"/>
      <c r="L197" s="1439"/>
      <c r="M197" s="1439"/>
      <c r="N197" s="1439"/>
      <c r="O197" s="1439"/>
      <c r="P197" s="1439"/>
      <c r="Q197" s="1439"/>
      <c r="R197" s="1289"/>
      <c r="S197" s="1289"/>
      <c r="T197" s="1289"/>
      <c r="W197" s="85"/>
    </row>
    <row r="198" spans="1:23" s="5" customFormat="1" ht="15.75" customHeight="1">
      <c r="A198" s="60"/>
      <c r="B198" s="262"/>
      <c r="C198" s="263"/>
      <c r="D198" s="61"/>
      <c r="E198" s="61"/>
      <c r="F198" s="62"/>
      <c r="G198" s="63"/>
      <c r="H198" s="60"/>
      <c r="I198" s="1290"/>
      <c r="J198" s="1290"/>
      <c r="K198" s="1439"/>
      <c r="L198" s="1439"/>
      <c r="M198" s="1439"/>
      <c r="N198" s="1439"/>
      <c r="O198" s="1439"/>
      <c r="P198" s="1439"/>
      <c r="Q198" s="1439"/>
      <c r="R198" s="1289"/>
      <c r="S198" s="1289"/>
      <c r="T198" s="1289"/>
      <c r="W198" s="85"/>
    </row>
    <row r="199" spans="1:23" s="5" customFormat="1" ht="15.75" customHeight="1">
      <c r="A199" s="60"/>
      <c r="B199" s="262"/>
      <c r="C199" s="263"/>
      <c r="D199" s="61"/>
      <c r="E199" s="61"/>
      <c r="F199" s="62"/>
      <c r="G199" s="63"/>
      <c r="H199" s="60"/>
      <c r="I199" s="1290"/>
      <c r="J199" s="1290"/>
      <c r="K199" s="1439"/>
      <c r="L199" s="1439"/>
      <c r="M199" s="1439"/>
      <c r="N199" s="1439"/>
      <c r="O199" s="1439"/>
      <c r="P199" s="1439"/>
      <c r="Q199" s="1439"/>
      <c r="R199" s="1289"/>
      <c r="S199" s="1289"/>
      <c r="T199" s="1289"/>
      <c r="W199" s="85"/>
    </row>
    <row r="200" spans="1:23" s="5" customFormat="1" ht="15.75" customHeight="1">
      <c r="A200" s="60"/>
      <c r="B200" s="262"/>
      <c r="C200" s="263"/>
      <c r="D200" s="61"/>
      <c r="E200" s="61"/>
      <c r="F200" s="62"/>
      <c r="G200" s="63"/>
      <c r="H200" s="60"/>
      <c r="I200" s="1290"/>
      <c r="J200" s="1290"/>
      <c r="K200" s="1439"/>
      <c r="L200" s="1439"/>
      <c r="M200" s="1439"/>
      <c r="N200" s="1439"/>
      <c r="O200" s="1439"/>
      <c r="P200" s="1439"/>
      <c r="Q200" s="1439"/>
      <c r="R200" s="1289"/>
      <c r="S200" s="1289"/>
      <c r="T200" s="1289"/>
      <c r="W200" s="85"/>
    </row>
    <row r="201" spans="1:23" s="5" customFormat="1" ht="15.75" customHeight="1">
      <c r="A201" s="60"/>
      <c r="B201" s="262"/>
      <c r="C201" s="263"/>
      <c r="D201" s="61"/>
      <c r="E201" s="61"/>
      <c r="F201" s="62"/>
      <c r="G201" s="63"/>
      <c r="H201" s="60"/>
      <c r="I201" s="1290"/>
      <c r="J201" s="1290"/>
      <c r="K201" s="1439"/>
      <c r="L201" s="1439"/>
      <c r="M201" s="1439"/>
      <c r="N201" s="1439"/>
      <c r="O201" s="1439"/>
      <c r="P201" s="1439"/>
      <c r="Q201" s="1439"/>
      <c r="R201" s="1289"/>
      <c r="S201" s="1289"/>
      <c r="T201" s="1289"/>
    </row>
    <row r="202" spans="1:23" s="5" customFormat="1" ht="15.75" hidden="1" customHeight="1">
      <c r="A202" s="60"/>
      <c r="B202" s="262"/>
      <c r="C202" s="263"/>
      <c r="D202" s="61"/>
      <c r="E202" s="61"/>
      <c r="F202" s="62"/>
      <c r="G202" s="63"/>
      <c r="H202" s="60"/>
      <c r="I202" s="1290"/>
      <c r="J202" s="1290"/>
      <c r="K202" s="1439"/>
      <c r="L202" s="1439"/>
      <c r="M202" s="1439"/>
      <c r="N202" s="1439"/>
      <c r="O202" s="1439"/>
      <c r="P202" s="1439"/>
      <c r="Q202" s="1439"/>
      <c r="R202" s="1289"/>
      <c r="S202" s="1289"/>
      <c r="T202" s="1289"/>
    </row>
    <row r="203" spans="1:23" s="5" customFormat="1" ht="15.75" hidden="1" customHeight="1">
      <c r="A203" s="60"/>
      <c r="B203" s="262"/>
      <c r="C203" s="263"/>
      <c r="D203" s="61"/>
      <c r="E203" s="61"/>
      <c r="F203" s="62"/>
      <c r="G203" s="63"/>
      <c r="H203" s="60"/>
      <c r="I203" s="1290"/>
      <c r="J203" s="1290"/>
      <c r="K203" s="1439"/>
      <c r="L203" s="1439"/>
      <c r="M203" s="1439"/>
      <c r="N203" s="1439"/>
      <c r="O203" s="1439"/>
      <c r="P203" s="1439"/>
      <c r="Q203" s="1439"/>
      <c r="R203" s="1289"/>
      <c r="S203" s="1289"/>
      <c r="T203" s="1289"/>
    </row>
    <row r="204" spans="1:23" s="5" customFormat="1" ht="15.75" hidden="1" customHeight="1">
      <c r="A204" s="60"/>
      <c r="B204" s="262"/>
      <c r="C204" s="263"/>
      <c r="D204" s="61"/>
      <c r="E204" s="61"/>
      <c r="F204" s="62"/>
      <c r="G204" s="63"/>
      <c r="H204" s="60"/>
      <c r="I204" s="1290"/>
      <c r="J204" s="1290"/>
      <c r="K204" s="1439"/>
      <c r="L204" s="1439"/>
      <c r="M204" s="1439"/>
      <c r="N204" s="1439"/>
      <c r="O204" s="1439"/>
      <c r="P204" s="1439"/>
      <c r="Q204" s="1439"/>
      <c r="R204" s="1289"/>
      <c r="S204" s="1289"/>
      <c r="T204" s="1289"/>
    </row>
    <row r="205" spans="1:23" s="5" customFormat="1" ht="15.75" hidden="1" customHeight="1">
      <c r="A205" s="60"/>
      <c r="B205" s="262"/>
      <c r="C205" s="263"/>
      <c r="D205" s="61"/>
      <c r="E205" s="61"/>
      <c r="F205" s="62"/>
      <c r="G205" s="63"/>
      <c r="H205" s="60"/>
      <c r="I205" s="1290"/>
      <c r="J205" s="1290"/>
      <c r="K205" s="1439"/>
      <c r="L205" s="1439"/>
      <c r="M205" s="1439"/>
      <c r="N205" s="1439"/>
      <c r="O205" s="1439"/>
      <c r="P205" s="1439"/>
      <c r="Q205" s="1439"/>
      <c r="R205" s="1289"/>
      <c r="S205" s="1289"/>
      <c r="T205" s="1289"/>
    </row>
    <row r="206" spans="1:23" s="5" customFormat="1" ht="15.75" hidden="1" customHeight="1">
      <c r="A206" s="60"/>
      <c r="B206" s="262"/>
      <c r="C206" s="263"/>
      <c r="D206" s="61"/>
      <c r="E206" s="61"/>
      <c r="F206" s="62"/>
      <c r="G206" s="63"/>
      <c r="H206" s="60"/>
      <c r="I206" s="1290"/>
      <c r="J206" s="1290"/>
      <c r="K206" s="1439"/>
      <c r="L206" s="1439"/>
      <c r="M206" s="1439"/>
      <c r="N206" s="1439"/>
      <c r="O206" s="1439"/>
      <c r="P206" s="1439"/>
      <c r="Q206" s="1439"/>
      <c r="R206" s="1289"/>
      <c r="S206" s="1289"/>
      <c r="T206" s="1289"/>
    </row>
    <row r="207" spans="1:23" s="5" customFormat="1" ht="15.75" hidden="1" customHeight="1">
      <c r="A207" s="60"/>
      <c r="B207" s="262"/>
      <c r="C207" s="263"/>
      <c r="D207" s="61"/>
      <c r="E207" s="61"/>
      <c r="F207" s="62"/>
      <c r="G207" s="63"/>
      <c r="H207" s="60"/>
      <c r="I207" s="1290"/>
      <c r="J207" s="1290"/>
      <c r="K207" s="1439"/>
      <c r="L207" s="1439"/>
      <c r="M207" s="1439"/>
      <c r="N207" s="1439"/>
      <c r="O207" s="1439"/>
      <c r="P207" s="1439"/>
      <c r="Q207" s="1439"/>
      <c r="R207" s="1289"/>
      <c r="S207" s="1289"/>
      <c r="T207" s="1289"/>
    </row>
    <row r="208" spans="1:23" s="5" customFormat="1" ht="15.75" hidden="1" customHeight="1">
      <c r="A208" s="60"/>
      <c r="B208" s="262"/>
      <c r="C208" s="263"/>
      <c r="D208" s="61"/>
      <c r="E208" s="61"/>
      <c r="F208" s="62"/>
      <c r="G208" s="63"/>
      <c r="H208" s="60"/>
      <c r="I208" s="1290"/>
      <c r="J208" s="1290"/>
      <c r="K208" s="1439"/>
      <c r="L208" s="1439"/>
      <c r="M208" s="1439"/>
      <c r="N208" s="1439"/>
      <c r="O208" s="1439"/>
      <c r="P208" s="1439"/>
      <c r="Q208" s="1439"/>
      <c r="R208" s="1289"/>
      <c r="S208" s="1289"/>
      <c r="T208" s="1289"/>
    </row>
    <row r="209" spans="1:20" s="5" customFormat="1" ht="15.75" hidden="1" customHeight="1">
      <c r="A209" s="60"/>
      <c r="B209" s="262"/>
      <c r="C209" s="263"/>
      <c r="D209" s="61"/>
      <c r="E209" s="61"/>
      <c r="F209" s="62"/>
      <c r="G209" s="63"/>
      <c r="H209" s="559"/>
      <c r="I209" s="1296"/>
      <c r="J209" s="1296"/>
      <c r="K209" s="1439"/>
      <c r="L209" s="1439"/>
      <c r="M209" s="1439"/>
      <c r="N209" s="1439"/>
      <c r="O209" s="1439"/>
      <c r="P209" s="1439"/>
      <c r="Q209" s="1439"/>
      <c r="R209" s="1289"/>
      <c r="S209" s="1289"/>
      <c r="T209" s="1289"/>
    </row>
    <row r="210" spans="1:20" s="5" customFormat="1" ht="15.75" hidden="1" customHeight="1">
      <c r="A210" s="60"/>
      <c r="B210" s="262"/>
      <c r="C210" s="263"/>
      <c r="D210" s="61"/>
      <c r="E210" s="61"/>
      <c r="F210" s="62"/>
      <c r="G210" s="63"/>
      <c r="H210" s="559"/>
      <c r="I210" s="1296"/>
      <c r="J210" s="1296"/>
      <c r="K210" s="1439"/>
      <c r="L210" s="1439"/>
      <c r="M210" s="1439"/>
      <c r="N210" s="1439"/>
      <c r="O210" s="1439"/>
      <c r="P210" s="1439"/>
      <c r="Q210" s="1439"/>
      <c r="R210" s="1289"/>
      <c r="S210" s="1289"/>
      <c r="T210" s="1289"/>
    </row>
    <row r="211" spans="1:20" s="5" customFormat="1" ht="15.75" hidden="1" customHeight="1">
      <c r="A211" s="60"/>
      <c r="B211" s="262"/>
      <c r="C211" s="263"/>
      <c r="D211" s="61"/>
      <c r="E211" s="61"/>
      <c r="F211" s="62"/>
      <c r="G211" s="63"/>
      <c r="H211" s="60"/>
      <c r="I211" s="1290"/>
      <c r="J211" s="1290"/>
      <c r="K211" s="1439"/>
      <c r="L211" s="1439"/>
      <c r="M211" s="1439"/>
      <c r="N211" s="1439"/>
      <c r="O211" s="1439"/>
      <c r="P211" s="1439"/>
      <c r="Q211" s="1439"/>
      <c r="R211" s="1289"/>
      <c r="S211" s="1289"/>
      <c r="T211" s="1289"/>
    </row>
    <row r="212" spans="1:20" s="5" customFormat="1" ht="15.75" hidden="1" customHeight="1">
      <c r="A212" s="60"/>
      <c r="B212" s="262"/>
      <c r="C212" s="263"/>
      <c r="D212" s="61"/>
      <c r="E212" s="61"/>
      <c r="F212" s="62"/>
      <c r="G212" s="63"/>
      <c r="H212" s="60"/>
      <c r="I212" s="1290"/>
      <c r="J212" s="1290"/>
      <c r="K212" s="1439"/>
      <c r="L212" s="1439"/>
      <c r="M212" s="1439"/>
      <c r="N212" s="1439"/>
      <c r="O212" s="1439"/>
      <c r="P212" s="1439"/>
      <c r="Q212" s="1439"/>
      <c r="R212" s="1289"/>
      <c r="S212" s="1289"/>
      <c r="T212" s="1289"/>
    </row>
    <row r="213" spans="1:20" s="5" customFormat="1" ht="15.75" hidden="1" customHeight="1">
      <c r="A213" s="60"/>
      <c r="B213" s="262"/>
      <c r="C213" s="263"/>
      <c r="D213" s="61"/>
      <c r="E213" s="61"/>
      <c r="F213" s="62"/>
      <c r="G213" s="63"/>
      <c r="H213" s="60"/>
      <c r="I213" s="1287"/>
      <c r="J213" s="1288"/>
      <c r="K213" s="1439"/>
      <c r="L213" s="1439"/>
      <c r="M213" s="1439"/>
      <c r="N213" s="1439"/>
      <c r="O213" s="1439"/>
      <c r="P213" s="1439"/>
      <c r="Q213" s="1439"/>
      <c r="R213" s="1289"/>
      <c r="S213" s="1289"/>
      <c r="T213" s="1289"/>
    </row>
    <row r="214" spans="1:20" s="5" customFormat="1" ht="15.75" hidden="1" customHeight="1">
      <c r="A214" s="60"/>
      <c r="B214" s="262"/>
      <c r="C214" s="263"/>
      <c r="D214" s="61"/>
      <c r="E214" s="61"/>
      <c r="F214" s="62"/>
      <c r="G214" s="63"/>
      <c r="H214" s="60"/>
      <c r="I214" s="1287"/>
      <c r="J214" s="1288"/>
      <c r="K214" s="1439"/>
      <c r="L214" s="1439"/>
      <c r="M214" s="1439"/>
      <c r="N214" s="1439"/>
      <c r="O214" s="1439"/>
      <c r="P214" s="1439"/>
      <c r="Q214" s="1439"/>
      <c r="R214" s="1289"/>
      <c r="S214" s="1289"/>
      <c r="T214" s="1289"/>
    </row>
    <row r="215" spans="1:20" s="5" customFormat="1" ht="15.75" hidden="1" customHeight="1">
      <c r="A215" s="60"/>
      <c r="B215" s="262"/>
      <c r="C215" s="263"/>
      <c r="D215" s="61"/>
      <c r="E215" s="61"/>
      <c r="F215" s="62"/>
      <c r="G215" s="63"/>
      <c r="H215" s="60"/>
      <c r="I215" s="1287"/>
      <c r="J215" s="1288"/>
      <c r="K215" s="1439"/>
      <c r="L215" s="1439"/>
      <c r="M215" s="1439"/>
      <c r="N215" s="1439"/>
      <c r="O215" s="1439"/>
      <c r="P215" s="1439"/>
      <c r="Q215" s="1439"/>
      <c r="R215" s="1289"/>
      <c r="S215" s="1289"/>
      <c r="T215" s="1289"/>
    </row>
    <row r="216" spans="1:20" s="5" customFormat="1" ht="15.75" hidden="1" customHeight="1">
      <c r="A216" s="60"/>
      <c r="B216" s="262"/>
      <c r="C216" s="263"/>
      <c r="D216" s="61"/>
      <c r="E216" s="61"/>
      <c r="F216" s="62"/>
      <c r="G216" s="63"/>
      <c r="H216" s="60"/>
      <c r="I216" s="1287"/>
      <c r="J216" s="1288"/>
      <c r="K216" s="1439"/>
      <c r="L216" s="1439"/>
      <c r="M216" s="1439"/>
      <c r="N216" s="1439"/>
      <c r="O216" s="1439"/>
      <c r="P216" s="1439"/>
      <c r="Q216" s="1439"/>
      <c r="R216" s="1289"/>
      <c r="S216" s="1289"/>
      <c r="T216" s="1289"/>
    </row>
    <row r="217" spans="1:20" s="5" customFormat="1" ht="15.75" hidden="1" customHeight="1">
      <c r="A217" s="60"/>
      <c r="B217" s="262"/>
      <c r="C217" s="263"/>
      <c r="D217" s="61"/>
      <c r="E217" s="61"/>
      <c r="F217" s="62"/>
      <c r="G217" s="63"/>
      <c r="H217" s="60"/>
      <c r="I217" s="1290"/>
      <c r="J217" s="1290"/>
      <c r="K217" s="1439"/>
      <c r="L217" s="1439"/>
      <c r="M217" s="1439"/>
      <c r="N217" s="1439"/>
      <c r="O217" s="1439"/>
      <c r="P217" s="1439"/>
      <c r="Q217" s="1439"/>
      <c r="R217" s="1289"/>
      <c r="S217" s="1289"/>
      <c r="T217" s="1289"/>
    </row>
    <row r="218" spans="1:20" s="5" customFormat="1" ht="15.75" hidden="1" customHeight="1">
      <c r="A218" s="60"/>
      <c r="B218" s="262"/>
      <c r="C218" s="263"/>
      <c r="D218" s="61"/>
      <c r="E218" s="61"/>
      <c r="F218" s="62"/>
      <c r="G218" s="63"/>
      <c r="H218" s="60"/>
      <c r="I218" s="1290"/>
      <c r="J218" s="1290"/>
      <c r="K218" s="1439"/>
      <c r="L218" s="1439"/>
      <c r="M218" s="1439"/>
      <c r="N218" s="1439"/>
      <c r="O218" s="1439"/>
      <c r="P218" s="1439"/>
      <c r="Q218" s="1439"/>
      <c r="R218" s="1289"/>
      <c r="S218" s="1289"/>
      <c r="T218" s="1289"/>
    </row>
    <row r="219" spans="1:20" s="5" customFormat="1" ht="15.75" hidden="1" customHeight="1">
      <c r="A219" s="60"/>
      <c r="B219" s="262"/>
      <c r="C219" s="263"/>
      <c r="D219" s="61"/>
      <c r="E219" s="61"/>
      <c r="F219" s="62"/>
      <c r="G219" s="63"/>
      <c r="H219" s="60"/>
      <c r="I219" s="1290"/>
      <c r="J219" s="1290"/>
      <c r="K219" s="1439"/>
      <c r="L219" s="1439"/>
      <c r="M219" s="1439"/>
      <c r="N219" s="1439"/>
      <c r="O219" s="1439"/>
      <c r="P219" s="1439"/>
      <c r="Q219" s="1439"/>
      <c r="R219" s="1289"/>
      <c r="S219" s="1289"/>
      <c r="T219" s="1289"/>
    </row>
    <row r="220" spans="1:20" s="5" customFormat="1" ht="15.75" hidden="1" customHeight="1">
      <c r="A220" s="60"/>
      <c r="B220" s="262"/>
      <c r="C220" s="263"/>
      <c r="D220" s="61"/>
      <c r="E220" s="61"/>
      <c r="F220" s="62"/>
      <c r="G220" s="63"/>
      <c r="H220" s="559"/>
      <c r="I220" s="1296"/>
      <c r="J220" s="1296"/>
      <c r="K220" s="1439"/>
      <c r="L220" s="1439"/>
      <c r="M220" s="1439"/>
      <c r="N220" s="1439"/>
      <c r="O220" s="1439"/>
      <c r="P220" s="1439"/>
      <c r="Q220" s="1439"/>
      <c r="R220" s="1289"/>
      <c r="S220" s="1289"/>
      <c r="T220" s="1289"/>
    </row>
    <row r="221" spans="1:20" s="5" customFormat="1" ht="15.75" hidden="1" customHeight="1">
      <c r="A221" s="60"/>
      <c r="B221" s="262"/>
      <c r="C221" s="263"/>
      <c r="D221" s="61"/>
      <c r="E221" s="61"/>
      <c r="F221" s="62"/>
      <c r="G221" s="63"/>
      <c r="H221" s="559"/>
      <c r="I221" s="1296"/>
      <c r="J221" s="1296"/>
      <c r="K221" s="1439"/>
      <c r="L221" s="1439"/>
      <c r="M221" s="1439"/>
      <c r="N221" s="1439"/>
      <c r="O221" s="1439"/>
      <c r="P221" s="1439"/>
      <c r="Q221" s="1439"/>
      <c r="R221" s="1289"/>
      <c r="S221" s="1289"/>
      <c r="T221" s="1289"/>
    </row>
    <row r="222" spans="1:20" s="5" customFormat="1" ht="15.75" hidden="1" customHeight="1">
      <c r="A222" s="60"/>
      <c r="B222" s="262"/>
      <c r="C222" s="263"/>
      <c r="D222" s="61"/>
      <c r="E222" s="61"/>
      <c r="F222" s="62"/>
      <c r="G222" s="63"/>
      <c r="H222" s="60"/>
      <c r="I222" s="1290"/>
      <c r="J222" s="1290"/>
      <c r="K222" s="1439"/>
      <c r="L222" s="1439"/>
      <c r="M222" s="1439"/>
      <c r="N222" s="1439"/>
      <c r="O222" s="1439"/>
      <c r="P222" s="1439"/>
      <c r="Q222" s="1439"/>
      <c r="R222" s="1289"/>
      <c r="S222" s="1289"/>
      <c r="T222" s="1289"/>
    </row>
    <row r="223" spans="1:20" s="5" customFormat="1" ht="15.75" hidden="1" customHeight="1">
      <c r="A223" s="60"/>
      <c r="B223" s="262"/>
      <c r="C223" s="263"/>
      <c r="D223" s="61"/>
      <c r="E223" s="61"/>
      <c r="F223" s="62"/>
      <c r="G223" s="63"/>
      <c r="H223" s="60"/>
      <c r="I223" s="1290"/>
      <c r="J223" s="1290"/>
      <c r="K223" s="1439"/>
      <c r="L223" s="1439"/>
      <c r="M223" s="1439"/>
      <c r="N223" s="1439"/>
      <c r="O223" s="1439"/>
      <c r="P223" s="1439"/>
      <c r="Q223" s="1439"/>
      <c r="R223" s="1289"/>
      <c r="S223" s="1289"/>
      <c r="T223" s="1289"/>
    </row>
    <row r="224" spans="1:20" s="5" customFormat="1" ht="15.75" hidden="1" customHeight="1">
      <c r="A224" s="60"/>
      <c r="B224" s="262"/>
      <c r="C224" s="263"/>
      <c r="D224" s="61"/>
      <c r="E224" s="61"/>
      <c r="F224" s="62"/>
      <c r="G224" s="63"/>
      <c r="H224" s="60"/>
      <c r="I224" s="1287"/>
      <c r="J224" s="1288"/>
      <c r="K224" s="1439"/>
      <c r="L224" s="1439"/>
      <c r="M224" s="1439"/>
      <c r="N224" s="1439"/>
      <c r="O224" s="1439"/>
      <c r="P224" s="1439"/>
      <c r="Q224" s="1439"/>
      <c r="R224" s="1289"/>
      <c r="S224" s="1289"/>
      <c r="T224" s="1289"/>
    </row>
    <row r="225" spans="1:22" s="5" customFormat="1" ht="15.75" hidden="1" customHeight="1">
      <c r="A225" s="60"/>
      <c r="B225" s="262"/>
      <c r="C225" s="263"/>
      <c r="D225" s="61"/>
      <c r="E225" s="61"/>
      <c r="F225" s="62"/>
      <c r="G225" s="63"/>
      <c r="H225" s="60"/>
      <c r="I225" s="1287"/>
      <c r="J225" s="1288"/>
      <c r="K225" s="1439"/>
      <c r="L225" s="1439"/>
      <c r="M225" s="1439"/>
      <c r="N225" s="1439"/>
      <c r="O225" s="1439"/>
      <c r="P225" s="1439"/>
      <c r="Q225" s="1439"/>
      <c r="R225" s="1289"/>
      <c r="S225" s="1289"/>
      <c r="T225" s="1289"/>
    </row>
    <row r="226" spans="1:22" s="5" customFormat="1" ht="15.75" hidden="1" customHeight="1">
      <c r="A226" s="60"/>
      <c r="B226" s="262"/>
      <c r="C226" s="263"/>
      <c r="D226" s="61"/>
      <c r="E226" s="61"/>
      <c r="F226" s="62"/>
      <c r="G226" s="63"/>
      <c r="H226" s="60"/>
      <c r="I226" s="1287"/>
      <c r="J226" s="1288"/>
      <c r="K226" s="1439"/>
      <c r="L226" s="1439"/>
      <c r="M226" s="1439"/>
      <c r="N226" s="1439"/>
      <c r="O226" s="1439"/>
      <c r="P226" s="1439"/>
      <c r="Q226" s="1439"/>
      <c r="R226" s="1289"/>
      <c r="S226" s="1289"/>
      <c r="T226" s="1289"/>
    </row>
    <row r="227" spans="1:22" s="5" customFormat="1" ht="15.75" hidden="1" customHeight="1">
      <c r="A227" s="60"/>
      <c r="B227" s="262"/>
      <c r="C227" s="263"/>
      <c r="D227" s="61"/>
      <c r="E227" s="61"/>
      <c r="F227" s="62"/>
      <c r="G227" s="63"/>
      <c r="H227" s="60"/>
      <c r="I227" s="1287"/>
      <c r="J227" s="1288"/>
      <c r="K227" s="1439"/>
      <c r="L227" s="1439"/>
      <c r="M227" s="1439"/>
      <c r="N227" s="1439"/>
      <c r="O227" s="1439"/>
      <c r="P227" s="1439"/>
      <c r="Q227" s="1439"/>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590"/>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L319" s="3"/>
      <c r="M319" s="3"/>
    </row>
    <row r="320" spans="2:13" ht="15.6">
      <c r="B320" s="590"/>
      <c r="K320" s="6"/>
      <c r="L320" s="3"/>
      <c r="M320" s="3"/>
    </row>
    <row r="321" spans="2:13" ht="15.6">
      <c r="B321" s="590"/>
      <c r="K321" s="3"/>
      <c r="L321" s="3"/>
      <c r="M321" s="3"/>
    </row>
    <row r="322" spans="2:13" ht="15.6">
      <c r="B322" s="590"/>
      <c r="K322" s="3"/>
    </row>
    <row r="323" spans="2:13" ht="15.6">
      <c r="B323" s="590"/>
      <c r="K323" s="3"/>
    </row>
    <row r="324" spans="2:13" ht="15.6">
      <c r="B324" s="590"/>
      <c r="K324" s="3"/>
    </row>
    <row r="325" spans="2:13" ht="15.6">
      <c r="B325" s="590"/>
      <c r="K325" s="6"/>
    </row>
    <row r="326" spans="2:13" ht="15.6">
      <c r="B326" s="590"/>
      <c r="K326" s="6"/>
      <c r="L326" s="3"/>
      <c r="M326" s="3"/>
    </row>
    <row r="327" spans="2:13" ht="15.6">
      <c r="B327" s="590"/>
      <c r="K327" s="6"/>
      <c r="L327" s="3"/>
      <c r="M327" s="3"/>
    </row>
    <row r="328" spans="2:13" ht="15.6">
      <c r="B328" s="590"/>
      <c r="K328" s="6"/>
      <c r="L328" s="3"/>
      <c r="M328" s="3"/>
    </row>
    <row r="329" spans="2:13" ht="15.6">
      <c r="B329" s="590"/>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590"/>
      <c r="K367" s="9"/>
      <c r="L367" s="9"/>
      <c r="M367" s="9"/>
    </row>
    <row r="368" spans="2:13" ht="15.6">
      <c r="B368" s="109"/>
      <c r="K368" s="9"/>
      <c r="L368" s="9"/>
      <c r="M368" s="9"/>
    </row>
    <row r="369" spans="2:13" ht="15.6">
      <c r="B369" s="590"/>
      <c r="K369" s="9"/>
      <c r="L369" s="9"/>
      <c r="M369" s="9"/>
    </row>
    <row r="370" spans="2:13" ht="15.6">
      <c r="B370" s="590"/>
      <c r="F370" s="10"/>
      <c r="G370" s="10"/>
      <c r="H370" s="10"/>
      <c r="I370" s="10"/>
      <c r="J370" s="10"/>
      <c r="K370" s="10"/>
      <c r="L370" s="10"/>
      <c r="M370" s="10"/>
    </row>
    <row r="371" spans="2:13" ht="15.6">
      <c r="B371" s="590"/>
      <c r="F371" s="10"/>
      <c r="G371" s="10"/>
      <c r="H371" s="10"/>
      <c r="I371" s="10"/>
      <c r="J371" s="10"/>
      <c r="K371" s="10"/>
      <c r="L371" s="10"/>
      <c r="M371" s="10"/>
    </row>
    <row r="372" spans="2:13" ht="15.6">
      <c r="B372" s="590"/>
      <c r="F372" s="10"/>
      <c r="G372" s="10"/>
      <c r="H372" s="10"/>
      <c r="I372" s="10"/>
      <c r="J372" s="10"/>
      <c r="K372" s="10"/>
      <c r="L372" s="10"/>
      <c r="M372" s="10"/>
    </row>
    <row r="373" spans="2:13" ht="15.6">
      <c r="B373" s="590"/>
      <c r="K373" s="6"/>
      <c r="L373" s="3"/>
      <c r="M373" s="3"/>
    </row>
    <row r="374" spans="2:13">
      <c r="L374" s="3"/>
      <c r="M374" s="3"/>
    </row>
    <row r="375" spans="2:13">
      <c r="L375" s="3"/>
      <c r="M375" s="3"/>
    </row>
    <row r="376" spans="2:13">
      <c r="L376" s="3"/>
      <c r="M376" s="3"/>
    </row>
    <row r="377" spans="2:13">
      <c r="L377" s="3"/>
      <c r="M377" s="3"/>
    </row>
    <row r="378" spans="2:13">
      <c r="L378" s="3"/>
      <c r="M378" s="3"/>
    </row>
    <row r="379" spans="2:13">
      <c r="K379" s="6"/>
      <c r="L379" s="3"/>
      <c r="M379" s="3"/>
    </row>
    <row r="380" spans="2:13">
      <c r="K380" s="6"/>
      <c r="L380" s="3"/>
      <c r="M380" s="3"/>
    </row>
    <row r="381" spans="2:13">
      <c r="K381" s="6"/>
      <c r="L381" s="3"/>
      <c r="M381" s="3"/>
    </row>
    <row r="382" spans="2:13">
      <c r="K382" s="6"/>
      <c r="L382" s="3"/>
      <c r="M382" s="3"/>
    </row>
    <row r="383" spans="2:13">
      <c r="K383" s="6"/>
      <c r="L383" s="3"/>
      <c r="M383" s="3"/>
    </row>
    <row r="384" spans="2: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mergeCells count="224">
    <mergeCell ref="N21:R21"/>
    <mergeCell ref="M122:N122"/>
    <mergeCell ref="M123:N123"/>
    <mergeCell ref="M124:N124"/>
    <mergeCell ref="M125:N125"/>
    <mergeCell ref="M126:N126"/>
    <mergeCell ref="M127:N127"/>
    <mergeCell ref="M128:N128"/>
    <mergeCell ref="K192:Q192"/>
    <mergeCell ref="R190:T191"/>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1:N151"/>
    <mergeCell ref="M152:N152"/>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K225:Q225"/>
    <mergeCell ref="K226:Q226"/>
    <mergeCell ref="K227:Q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K219:Q219"/>
    <mergeCell ref="K220:Q220"/>
    <mergeCell ref="K221:Q221"/>
    <mergeCell ref="K222:Q222"/>
    <mergeCell ref="K223:Q223"/>
    <mergeCell ref="K224:Q224"/>
    <mergeCell ref="I216:J216"/>
    <mergeCell ref="R216:T216"/>
    <mergeCell ref="I217:J217"/>
    <mergeCell ref="R217:T217"/>
    <mergeCell ref="I218:J218"/>
    <mergeCell ref="R218:T218"/>
    <mergeCell ref="I213:J213"/>
    <mergeCell ref="R213:T213"/>
    <mergeCell ref="I214:J214"/>
    <mergeCell ref="R214:T214"/>
    <mergeCell ref="I215:J215"/>
    <mergeCell ref="R215:T215"/>
    <mergeCell ref="K213:Q213"/>
    <mergeCell ref="K214:Q214"/>
    <mergeCell ref="K215:Q215"/>
    <mergeCell ref="K216:Q216"/>
    <mergeCell ref="K217:Q217"/>
    <mergeCell ref="K218:Q218"/>
    <mergeCell ref="I210:J210"/>
    <mergeCell ref="R210:T210"/>
    <mergeCell ref="I211:J211"/>
    <mergeCell ref="R211:T211"/>
    <mergeCell ref="I212:J212"/>
    <mergeCell ref="R212:T212"/>
    <mergeCell ref="I207:J207"/>
    <mergeCell ref="R207:T207"/>
    <mergeCell ref="I208:J208"/>
    <mergeCell ref="R208:T208"/>
    <mergeCell ref="I209:J209"/>
    <mergeCell ref="R209:T209"/>
    <mergeCell ref="K207:Q207"/>
    <mergeCell ref="K208:Q208"/>
    <mergeCell ref="K209:Q209"/>
    <mergeCell ref="K210:Q210"/>
    <mergeCell ref="K211:Q211"/>
    <mergeCell ref="K212:Q212"/>
    <mergeCell ref="I204:J204"/>
    <mergeCell ref="R204:T204"/>
    <mergeCell ref="I205:J205"/>
    <mergeCell ref="R205:T205"/>
    <mergeCell ref="I206:J206"/>
    <mergeCell ref="R206:T206"/>
    <mergeCell ref="I201:J201"/>
    <mergeCell ref="R201:T201"/>
    <mergeCell ref="I202:J202"/>
    <mergeCell ref="R202:T202"/>
    <mergeCell ref="I203:J203"/>
    <mergeCell ref="R203:T203"/>
    <mergeCell ref="K201:Q201"/>
    <mergeCell ref="K202:Q202"/>
    <mergeCell ref="K203:Q203"/>
    <mergeCell ref="K204:Q204"/>
    <mergeCell ref="K205:Q205"/>
    <mergeCell ref="K206:Q206"/>
    <mergeCell ref="I198:J198"/>
    <mergeCell ref="R198:T198"/>
    <mergeCell ref="I199:J199"/>
    <mergeCell ref="R199:T199"/>
    <mergeCell ref="I200:J200"/>
    <mergeCell ref="R200:T200"/>
    <mergeCell ref="I195:J195"/>
    <mergeCell ref="R195:T195"/>
    <mergeCell ref="I196:J196"/>
    <mergeCell ref="R196:T196"/>
    <mergeCell ref="I197:J197"/>
    <mergeCell ref="R197:T197"/>
    <mergeCell ref="K195:Q195"/>
    <mergeCell ref="K196:Q196"/>
    <mergeCell ref="K197:Q197"/>
    <mergeCell ref="K198:Q198"/>
    <mergeCell ref="K199:Q199"/>
    <mergeCell ref="K200:Q200"/>
    <mergeCell ref="I192:J192"/>
    <mergeCell ref="R192:T192"/>
    <mergeCell ref="I193:J193"/>
    <mergeCell ref="R193:T193"/>
    <mergeCell ref="I194:J194"/>
    <mergeCell ref="R194:T194"/>
    <mergeCell ref="J182:L182"/>
    <mergeCell ref="M182:O182"/>
    <mergeCell ref="P182:R182"/>
    <mergeCell ref="K193:Q193"/>
    <mergeCell ref="K194:Q194"/>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M153:N153"/>
    <mergeCell ref="M154:N154"/>
    <mergeCell ref="M155:N155"/>
    <mergeCell ref="M144:N144"/>
    <mergeCell ref="M145:N145"/>
    <mergeCell ref="M146:N146"/>
    <mergeCell ref="M147:N147"/>
    <mergeCell ref="M148:N148"/>
    <mergeCell ref="M149:N149"/>
    <mergeCell ref="M142:N142"/>
    <mergeCell ref="M143:N143"/>
    <mergeCell ref="M132:N132"/>
    <mergeCell ref="M133:N133"/>
    <mergeCell ref="M134:N134"/>
    <mergeCell ref="M135:N135"/>
    <mergeCell ref="M136:N136"/>
    <mergeCell ref="M137:N137"/>
    <mergeCell ref="M150:N150"/>
    <mergeCell ref="M129:N129"/>
    <mergeCell ref="M130:N130"/>
    <mergeCell ref="M131:N131"/>
    <mergeCell ref="M120:N120"/>
    <mergeCell ref="M121:N121"/>
    <mergeCell ref="M138:N138"/>
    <mergeCell ref="M139:N139"/>
    <mergeCell ref="M140:N140"/>
    <mergeCell ref="M141:N141"/>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144" priority="5" operator="greaterThan">
      <formula>0</formula>
    </cfRule>
  </conditionalFormatting>
  <conditionalFormatting sqref="AN117:AY124">
    <cfRule type="cellIs" dxfId="143" priority="4" operator="greaterThan">
      <formula>0</formula>
    </cfRule>
  </conditionalFormatting>
  <conditionalFormatting sqref="AN127:AU134">
    <cfRule type="cellIs" dxfId="142" priority="3" operator="greaterThan">
      <formula>0</formula>
    </cfRule>
  </conditionalFormatting>
  <conditionalFormatting sqref="AN137:AU144">
    <cfRule type="cellIs" dxfId="141" priority="2" operator="greaterThan">
      <formula>0</formula>
    </cfRule>
  </conditionalFormatting>
  <conditionalFormatting sqref="Y117:AJ124">
    <cfRule type="cellIs" dxfId="140" priority="8" operator="greaterThan">
      <formula>0</formula>
    </cfRule>
  </conditionalFormatting>
  <conditionalFormatting sqref="Y127:AF134">
    <cfRule type="cellIs" dxfId="139" priority="7" operator="greaterThan">
      <formula>0</formula>
    </cfRule>
  </conditionalFormatting>
  <conditionalFormatting sqref="Y137:AF144">
    <cfRule type="cellIs" dxfId="138" priority="6" operator="greaterThan">
      <formula>0</formula>
    </cfRule>
  </conditionalFormatting>
  <conditionalFormatting sqref="Y152:AE152">
    <cfRule type="cellIs" dxfId="137" priority="1" operator="greaterThan">
      <formula>0</formula>
    </cfRule>
  </conditionalFormatting>
  <dataValidations count="9">
    <dataValidation type="list" allowBlank="1" showInputMessage="1" showErrorMessage="1" sqref="O117:O132" xr:uid="{00000000-0002-0000-1A00-000000000000}">
      <formula1>"kg, cây"</formula1>
    </dataValidation>
    <dataValidation type="list" allowBlank="1" showInputMessage="1" showErrorMessage="1" sqref="O136:O137 O166:O167" xr:uid="{00000000-0002-0000-1A00-000001000000}">
      <formula1>"kg, cây 6 mét, cây 2.5 mét, cây 3 mét"</formula1>
    </dataValidation>
    <dataValidation type="list" allowBlank="1" showInputMessage="1" showErrorMessage="1" sqref="J116" xr:uid="{00000000-0002-0000-1A00-000002000000}">
      <formula1>"tròn, hộp, la"</formula1>
    </dataValidation>
    <dataValidation type="list" allowBlank="1" showInputMessage="1" showErrorMessage="1" sqref="H116:H167" xr:uid="{00000000-0002-0000-1A00-000003000000}">
      <formula1>"sắt đen, sắt trắng, sắt kẽm, nhôm"</formula1>
    </dataValidation>
    <dataValidation type="list" allowBlank="1" showInputMessage="1" showErrorMessage="1" sqref="J166:J167 J150:J151 J145:J147 J136:J137 J158:J160" xr:uid="{00000000-0002-0000-1A00-000004000000}">
      <formula1>"ống, hộp, tròn đặc, la dẹt,V"</formula1>
    </dataValidation>
    <dataValidation type="list" allowBlank="1" showInputMessage="1" showErrorMessage="1" sqref="J138:J144 J161:J165 J148:J149 J152:J157 J133:J135" xr:uid="{00000000-0002-0000-1A00-000005000000}">
      <formula1>"ống, hộp,vuông, tròn đặc, la dẹt,V"</formula1>
    </dataValidation>
    <dataValidation type="list" allowBlank="1" showInputMessage="1" showErrorMessage="1" sqref="J117:J132" xr:uid="{00000000-0002-0000-1A00-000006000000}">
      <formula1>"Ống, Hộp,Vuông, Tròn Đặc, La Dẹt,V"</formula1>
    </dataValidation>
    <dataValidation type="list" allowBlank="1" showInputMessage="1" showErrorMessage="1" sqref="B237 C200:C201 C192:C198" xr:uid="{00000000-0002-0000-1A00-000007000000}">
      <formula1>$W$156:$W$200</formula1>
    </dataValidation>
    <dataValidation type="list" allowBlank="1" showInputMessage="1" showErrorMessage="1" sqref="B192 B194:B198 B201" xr:uid="{00000000-0002-0000-1A00-000008000000}">
      <formula1>$B$245:$B$373</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BI418"/>
  <sheetViews>
    <sheetView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341"/>
      <c r="F7" s="29"/>
      <c r="G7" s="68"/>
      <c r="H7" s="68"/>
      <c r="I7" s="71"/>
      <c r="J7" s="71"/>
      <c r="K7" s="71"/>
      <c r="L7" s="88"/>
      <c r="M7" s="71"/>
      <c r="N7" s="56"/>
      <c r="O7" s="56"/>
      <c r="P7" s="251"/>
      <c r="Q7" s="14"/>
      <c r="R7" s="1214"/>
      <c r="S7" s="1215"/>
      <c r="T7" s="342"/>
    </row>
    <row r="8" spans="1:23" ht="15.9" customHeight="1">
      <c r="A8" s="1227"/>
      <c r="B8" s="1228"/>
      <c r="C8" s="1228"/>
      <c r="D8" s="1229"/>
      <c r="E8" s="341"/>
      <c r="F8" s="29"/>
      <c r="G8" s="68"/>
      <c r="H8" s="68"/>
      <c r="I8" s="71"/>
      <c r="J8" s="71"/>
      <c r="K8" s="71"/>
      <c r="L8" s="88"/>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252"/>
      <c r="H10" s="252"/>
      <c r="I10" s="80"/>
      <c r="J10" s="1493"/>
      <c r="K10" s="1493"/>
      <c r="L10" s="344"/>
      <c r="M10" s="345"/>
      <c r="N10" s="56"/>
      <c r="O10" s="56"/>
      <c r="P10" s="251"/>
      <c r="Q10" s="14"/>
      <c r="R10" s="1214"/>
      <c r="S10" s="1215"/>
      <c r="T10" s="343"/>
    </row>
    <row r="11" spans="1:23" ht="15.9" customHeight="1">
      <c r="A11" s="1227"/>
      <c r="B11" s="1228"/>
      <c r="C11" s="1228"/>
      <c r="D11" s="1229"/>
      <c r="E11" s="34"/>
      <c r="F11" s="33"/>
      <c r="G11" s="81"/>
      <c r="H11" s="81"/>
      <c r="I11" s="578"/>
      <c r="J11" s="1236"/>
      <c r="K11" s="1236"/>
      <c r="L11" s="89"/>
      <c r="M11" s="82"/>
      <c r="N11" s="56"/>
      <c r="O11" s="56"/>
      <c r="P11" s="251"/>
      <c r="Q11" s="14"/>
      <c r="R11" s="1214"/>
      <c r="S11" s="1215"/>
      <c r="T11" s="343"/>
      <c r="V11" s="747"/>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c r="V13" s="748"/>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453"/>
      <c r="C20" s="355"/>
      <c r="D20" s="43"/>
      <c r="E20" s="43"/>
      <c r="F20" s="65"/>
      <c r="G20" s="454"/>
      <c r="H20" s="454"/>
      <c r="I20" s="454"/>
      <c r="J20" s="454"/>
      <c r="K20" s="100"/>
      <c r="L20" s="92"/>
      <c r="M20" s="127"/>
      <c r="N20" s="743"/>
      <c r="O20" s="579"/>
      <c r="P20" s="744"/>
      <c r="Q20" s="579"/>
      <c r="R20" s="579"/>
      <c r="S20" s="257"/>
      <c r="T20" s="129"/>
      <c r="U20" s="128"/>
      <c r="V20" s="96"/>
      <c r="W20" s="97"/>
    </row>
    <row r="21" spans="1:23" s="5" customFormat="1" ht="20.100000000000001" customHeight="1" outlineLevel="1">
      <c r="A21" s="17"/>
      <c r="B21" s="749"/>
      <c r="C21" s="355"/>
      <c r="D21" s="43"/>
      <c r="E21" s="43"/>
      <c r="F21" s="65"/>
      <c r="G21" s="359"/>
      <c r="H21" s="359"/>
      <c r="I21" s="359"/>
      <c r="J21" s="359"/>
      <c r="K21" s="100"/>
      <c r="L21" s="92"/>
      <c r="M21" s="127"/>
      <c r="N21" s="1494"/>
      <c r="O21" s="1495"/>
      <c r="P21" s="1495"/>
      <c r="Q21" s="1495"/>
      <c r="R21" s="1495"/>
      <c r="S21" s="257"/>
      <c r="T21" s="129"/>
      <c r="U21" s="128"/>
      <c r="V21" s="96"/>
      <c r="W21" s="97"/>
    </row>
    <row r="22" spans="1:23" s="5" customFormat="1" ht="20.100000000000001" customHeight="1" outlineLevel="1">
      <c r="A22" s="17"/>
      <c r="B22" s="749"/>
      <c r="C22" s="750"/>
      <c r="D22" s="751"/>
      <c r="E22" s="751"/>
      <c r="F22" s="752"/>
      <c r="G22" s="753"/>
      <c r="H22" s="753"/>
      <c r="I22" s="753"/>
      <c r="J22" s="753"/>
      <c r="K22" s="100"/>
      <c r="L22" s="92"/>
      <c r="M22" s="127"/>
      <c r="N22" s="754"/>
      <c r="O22" s="745"/>
      <c r="P22" s="745"/>
      <c r="Q22" s="745"/>
      <c r="R22" s="745"/>
      <c r="S22" s="257"/>
      <c r="T22" s="129"/>
      <c r="U22" s="128"/>
      <c r="V22" s="96"/>
      <c r="W22" s="97"/>
    </row>
    <row r="23" spans="1:23" s="5" customFormat="1" ht="20.100000000000001" customHeight="1" outlineLevel="1">
      <c r="A23" s="17"/>
      <c r="B23" s="354"/>
      <c r="C23" s="355"/>
      <c r="D23" s="43"/>
      <c r="E23" s="43"/>
      <c r="F23" s="65"/>
      <c r="G23" s="359"/>
      <c r="H23" s="359"/>
      <c r="I23" s="359"/>
      <c r="J23" s="359"/>
      <c r="K23" s="100"/>
      <c r="L23" s="92"/>
      <c r="M23" s="127"/>
      <c r="N23" s="755"/>
      <c r="O23" s="746"/>
      <c r="P23" s="746"/>
      <c r="Q23" s="746"/>
      <c r="R23" s="746"/>
      <c r="S23" s="257"/>
      <c r="T23" s="129"/>
      <c r="U23" s="128"/>
      <c r="V23" s="96"/>
      <c r="W23" s="97"/>
    </row>
    <row r="24" spans="1:23" s="5" customFormat="1" ht="20.100000000000001" customHeight="1" outlineLevel="1">
      <c r="A24" s="17"/>
      <c r="B24" s="354"/>
      <c r="C24" s="355"/>
      <c r="D24" s="43"/>
      <c r="E24" s="43"/>
      <c r="F24" s="65"/>
      <c r="G24" s="359"/>
      <c r="H24" s="359"/>
      <c r="I24" s="359"/>
      <c r="J24" s="580"/>
      <c r="K24" s="100"/>
      <c r="L24" s="92"/>
      <c r="M24" s="127"/>
      <c r="N24" s="743"/>
      <c r="O24" s="579"/>
      <c r="P24" s="744"/>
      <c r="Q24" s="579"/>
      <c r="R24" s="579"/>
      <c r="S24" s="257"/>
      <c r="T24" s="129"/>
      <c r="U24" s="128"/>
      <c r="V24" s="96"/>
      <c r="W24" s="97"/>
    </row>
    <row r="25" spans="1:23" s="5" customFormat="1" ht="20.100000000000001" customHeight="1" outlineLevel="1">
      <c r="A25" s="17"/>
      <c r="B25" s="265"/>
      <c r="C25" s="440"/>
      <c r="D25" s="43"/>
      <c r="E25" s="43"/>
      <c r="F25" s="65"/>
      <c r="G25" s="359"/>
      <c r="H25" s="359"/>
      <c r="I25" s="359"/>
      <c r="J25" s="580"/>
      <c r="K25" s="100"/>
      <c r="L25" s="92"/>
      <c r="M25" s="127"/>
      <c r="N25" s="743"/>
      <c r="O25" s="579"/>
      <c r="P25" s="744"/>
      <c r="Q25" s="579"/>
      <c r="R25" s="579"/>
      <c r="S25" s="257"/>
      <c r="T25" s="129"/>
      <c r="U25" s="128"/>
      <c r="V25" s="96"/>
      <c r="W25" s="97"/>
    </row>
    <row r="26" spans="1:23" s="5" customFormat="1" ht="20.100000000000001" customHeight="1" outlineLevel="1">
      <c r="A26" s="17"/>
      <c r="B26" s="453"/>
      <c r="C26" s="355"/>
      <c r="D26" s="43"/>
      <c r="E26" s="43"/>
      <c r="F26" s="65"/>
      <c r="G26" s="359"/>
      <c r="H26" s="359"/>
      <c r="I26" s="359"/>
      <c r="J26" s="580"/>
      <c r="K26" s="100"/>
      <c r="L26" s="92"/>
      <c r="M26" s="127"/>
      <c r="N26" s="743"/>
      <c r="O26" s="579"/>
      <c r="P26" s="744"/>
      <c r="Q26" s="579"/>
      <c r="R26" s="579"/>
      <c r="S26" s="257"/>
      <c r="T26" s="129"/>
      <c r="U26" s="128"/>
      <c r="V26" s="96"/>
      <c r="W26" s="97"/>
    </row>
    <row r="27" spans="1:23" s="5" customFormat="1" ht="20.100000000000001" customHeight="1" outlineLevel="1">
      <c r="A27" s="17"/>
      <c r="B27" s="64"/>
      <c r="C27" s="130"/>
      <c r="D27" s="43"/>
      <c r="E27" s="43"/>
      <c r="F27" s="65"/>
      <c r="G27" s="131"/>
      <c r="H27" s="364"/>
      <c r="I27" s="364"/>
      <c r="J27" s="362"/>
      <c r="K27" s="100"/>
      <c r="L27" s="92"/>
      <c r="M27" s="127"/>
      <c r="N27" s="256"/>
      <c r="O27" s="257"/>
      <c r="P27" s="245"/>
      <c r="Q27" s="257"/>
      <c r="R27" s="257"/>
      <c r="S27" s="257"/>
      <c r="T27" s="129"/>
      <c r="U27" s="128"/>
      <c r="V27" s="96"/>
      <c r="W27" s="97"/>
    </row>
    <row r="28" spans="1:23" s="5" customFormat="1" ht="20.100000000000001" customHeight="1" outlineLevel="1">
      <c r="A28" s="17"/>
      <c r="B28" s="64"/>
      <c r="C28" s="130"/>
      <c r="D28" s="43"/>
      <c r="E28" s="43"/>
      <c r="F28" s="65"/>
      <c r="G28" s="131"/>
      <c r="H28" s="364"/>
      <c r="I28" s="364"/>
      <c r="J28" s="362"/>
      <c r="K28" s="100"/>
      <c r="L28" s="92"/>
      <c r="M28" s="127"/>
      <c r="N28" s="256"/>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364"/>
      <c r="I29" s="364"/>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581"/>
      <c r="B115" s="582"/>
      <c r="C115" s="583"/>
      <c r="D115" s="584"/>
      <c r="E115" s="584"/>
      <c r="F115" s="584"/>
      <c r="G115" s="584"/>
      <c r="H115" s="585"/>
      <c r="I115" s="585"/>
      <c r="J115" s="585"/>
      <c r="K115" s="585"/>
      <c r="L115" s="585"/>
      <c r="M115" s="1491"/>
      <c r="N115" s="1492"/>
      <c r="O115" s="585"/>
      <c r="P115" s="585"/>
      <c r="Q115" s="585"/>
      <c r="R115" s="585"/>
      <c r="S115" s="585"/>
      <c r="T115" s="586"/>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980"/>
      <c r="C117" s="953"/>
      <c r="D117" s="953"/>
      <c r="E117" s="989"/>
      <c r="F117" s="953"/>
      <c r="G117" s="990"/>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980"/>
      <c r="C118" s="953"/>
      <c r="D118" s="953"/>
      <c r="E118" s="989"/>
      <c r="F118" s="953"/>
      <c r="G118" s="990"/>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980"/>
      <c r="C119" s="953"/>
      <c r="D119" s="953"/>
      <c r="E119" s="989"/>
      <c r="F119" s="953"/>
      <c r="G119" s="990"/>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980"/>
      <c r="C120" s="953"/>
      <c r="D120" s="953"/>
      <c r="E120" s="989"/>
      <c r="F120" s="953"/>
      <c r="G120" s="990"/>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980"/>
      <c r="C121" s="953"/>
      <c r="D121" s="953"/>
      <c r="E121" s="989"/>
      <c r="F121" s="981"/>
      <c r="G121" s="990"/>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980"/>
      <c r="C122" s="953"/>
      <c r="D122" s="953"/>
      <c r="E122" s="989"/>
      <c r="F122" s="953"/>
      <c r="G122" s="990"/>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980"/>
      <c r="C123" s="953"/>
      <c r="D123" s="953"/>
      <c r="E123" s="989"/>
      <c r="F123" s="953"/>
      <c r="G123" s="990"/>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980"/>
      <c r="C124" s="953"/>
      <c r="D124" s="953"/>
      <c r="E124" s="989"/>
      <c r="F124" s="953"/>
      <c r="G124" s="990"/>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980"/>
      <c r="C125" s="953"/>
      <c r="D125" s="953"/>
      <c r="E125" s="989"/>
      <c r="F125" s="953"/>
      <c r="G125" s="990"/>
      <c r="H125" s="103"/>
      <c r="I125" s="111"/>
      <c r="J125" s="103"/>
      <c r="K125" s="103"/>
      <c r="L125" s="103"/>
      <c r="M125" s="1244"/>
      <c r="N125" s="124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980"/>
      <c r="C126" s="953"/>
      <c r="D126" s="953"/>
      <c r="E126" s="989"/>
      <c r="F126" s="953"/>
      <c r="G126" s="990"/>
      <c r="H126" s="103"/>
      <c r="I126" s="111"/>
      <c r="J126" s="103"/>
      <c r="K126" s="103"/>
      <c r="L126" s="103"/>
      <c r="M126" s="1244"/>
      <c r="N126" s="1245"/>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991"/>
      <c r="C127" s="953"/>
      <c r="D127" s="953"/>
      <c r="E127" s="953"/>
      <c r="F127" s="953"/>
      <c r="G127" s="953"/>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991"/>
      <c r="C128" s="953"/>
      <c r="D128" s="953"/>
      <c r="E128" s="953"/>
      <c r="F128" s="953"/>
      <c r="G128" s="953"/>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991"/>
      <c r="C129" s="953"/>
      <c r="D129" s="953"/>
      <c r="E129" s="953"/>
      <c r="F129" s="953"/>
      <c r="G129" s="953"/>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72"/>
      <c r="C130" s="928"/>
      <c r="D130" s="928"/>
      <c r="E130" s="928"/>
      <c r="F130" s="928"/>
      <c r="G130" s="928"/>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72"/>
      <c r="C131" s="928"/>
      <c r="D131" s="928"/>
      <c r="E131" s="928"/>
      <c r="F131" s="928"/>
      <c r="G131" s="928"/>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72"/>
      <c r="C132" s="928"/>
      <c r="D132" s="928"/>
      <c r="E132" s="928"/>
      <c r="F132" s="928"/>
      <c r="G132" s="928"/>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row>
    <row r="154" spans="1:48"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22.5" hidden="1"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2"/>
      <c r="C172" s="565"/>
      <c r="D172" s="565"/>
      <c r="E172" s="565"/>
      <c r="F172" s="565"/>
      <c r="G172" s="139"/>
    </row>
    <row r="173" spans="1:35" s="5" customFormat="1" ht="15" hidden="1" customHeight="1" outlineLevel="1">
      <c r="A173" s="389"/>
      <c r="B173" s="1482"/>
      <c r="C173" s="565"/>
      <c r="D173" s="565"/>
      <c r="E173" s="565"/>
      <c r="F173" s="565"/>
      <c r="G173" s="139"/>
      <c r="H173" s="389"/>
      <c r="AI173" s="279"/>
    </row>
    <row r="174" spans="1:35" s="5" customFormat="1" ht="15" hidden="1" customHeight="1" outlineLevel="1">
      <c r="A174" s="389"/>
      <c r="B174" s="1482"/>
      <c r="C174" s="565"/>
      <c r="D174" s="565"/>
      <c r="E174" s="565"/>
      <c r="F174" s="565"/>
      <c r="G174" s="139"/>
      <c r="H174" s="389"/>
    </row>
    <row r="175" spans="1:35" s="5" customFormat="1" ht="15" hidden="1" customHeight="1" outlineLevel="1">
      <c r="A175" s="389"/>
      <c r="B175" s="1482"/>
      <c r="C175" s="565"/>
      <c r="D175" s="565"/>
      <c r="E175" s="565"/>
      <c r="F175" s="565"/>
      <c r="G175" s="139"/>
      <c r="H175" s="389"/>
    </row>
    <row r="176" spans="1:35" s="5" customFormat="1" ht="15" hidden="1" customHeight="1" outlineLevel="1">
      <c r="A176" s="389"/>
      <c r="B176" s="1482"/>
      <c r="C176" s="565"/>
      <c r="D176" s="565"/>
      <c r="E176" s="565"/>
      <c r="F176" s="565"/>
      <c r="G176" s="139"/>
      <c r="H176" s="389"/>
    </row>
    <row r="177" spans="1:61" s="5" customFormat="1" ht="15" hidden="1" customHeight="1" outlineLevel="1">
      <c r="A177" s="389"/>
      <c r="B177" s="1482"/>
      <c r="C177" s="565"/>
      <c r="D177" s="565"/>
      <c r="E177" s="565"/>
      <c r="F177" s="565"/>
      <c r="G177" s="139"/>
      <c r="H177" s="389"/>
    </row>
    <row r="178" spans="1:61" s="5" customFormat="1" ht="15" hidden="1" customHeight="1" outlineLevel="1">
      <c r="A178" s="389"/>
      <c r="B178" s="1482"/>
      <c r="C178" s="565"/>
      <c r="D178" s="565"/>
      <c r="E178" s="565"/>
      <c r="F178" s="565"/>
      <c r="G178" s="139"/>
      <c r="H178" s="389"/>
    </row>
    <row r="179" spans="1:61" s="5" customFormat="1" ht="15" hidden="1" customHeight="1" outlineLevel="1">
      <c r="A179" s="389"/>
      <c r="B179" s="1482"/>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1439"/>
      <c r="L192" s="1439"/>
      <c r="M192" s="1439"/>
      <c r="N192" s="1439"/>
      <c r="O192" s="1439"/>
      <c r="P192" s="1439"/>
      <c r="Q192" s="1439"/>
      <c r="R192" s="1289"/>
      <c r="S192" s="1289"/>
      <c r="T192" s="1289"/>
      <c r="W192" s="85"/>
    </row>
    <row r="193" spans="1:23" s="5" customFormat="1" ht="15.75" customHeight="1">
      <c r="A193" s="60"/>
      <c r="B193" s="262"/>
      <c r="C193" s="263"/>
      <c r="D193" s="61"/>
      <c r="E193" s="61"/>
      <c r="F193" s="62"/>
      <c r="G193" s="63"/>
      <c r="H193" s="60"/>
      <c r="I193" s="1290"/>
      <c r="J193" s="1290"/>
      <c r="K193" s="1439"/>
      <c r="L193" s="1439"/>
      <c r="M193" s="1439"/>
      <c r="N193" s="1439"/>
      <c r="O193" s="1439"/>
      <c r="P193" s="1439"/>
      <c r="Q193" s="1439"/>
      <c r="R193" s="1289"/>
      <c r="S193" s="1289"/>
      <c r="T193" s="1289"/>
      <c r="W193" s="85"/>
    </row>
    <row r="194" spans="1:23" s="5" customFormat="1" ht="15.75" customHeight="1">
      <c r="A194" s="60"/>
      <c r="B194" s="262"/>
      <c r="C194" s="263"/>
      <c r="D194" s="61"/>
      <c r="E194" s="61"/>
      <c r="F194" s="62"/>
      <c r="G194" s="63"/>
      <c r="H194" s="60"/>
      <c r="I194" s="1290"/>
      <c r="J194" s="1290"/>
      <c r="K194" s="1439"/>
      <c r="L194" s="1439"/>
      <c r="M194" s="1439"/>
      <c r="N194" s="1439"/>
      <c r="O194" s="1439"/>
      <c r="P194" s="1439"/>
      <c r="Q194" s="1439"/>
      <c r="R194" s="1289"/>
      <c r="S194" s="1289"/>
      <c r="T194" s="1289"/>
      <c r="W194" s="85"/>
    </row>
    <row r="195" spans="1:23" s="5" customFormat="1" ht="15.75" customHeight="1">
      <c r="A195" s="60"/>
      <c r="B195" s="262"/>
      <c r="C195" s="263"/>
      <c r="D195" s="61"/>
      <c r="E195" s="61"/>
      <c r="F195" s="62"/>
      <c r="G195" s="63"/>
      <c r="H195" s="60"/>
      <c r="I195" s="1290"/>
      <c r="J195" s="1290"/>
      <c r="K195" s="1439"/>
      <c r="L195" s="1439"/>
      <c r="M195" s="1439"/>
      <c r="N195" s="1439"/>
      <c r="O195" s="1439"/>
      <c r="P195" s="1439"/>
      <c r="Q195" s="1439"/>
      <c r="R195" s="1289"/>
      <c r="S195" s="1289"/>
      <c r="T195" s="1289"/>
      <c r="W195" s="85"/>
    </row>
    <row r="196" spans="1:23" s="5" customFormat="1" ht="15.75" customHeight="1">
      <c r="A196" s="60"/>
      <c r="B196" s="262"/>
      <c r="C196" s="263"/>
      <c r="D196" s="61"/>
      <c r="E196" s="61"/>
      <c r="F196" s="62"/>
      <c r="G196" s="63"/>
      <c r="H196" s="60"/>
      <c r="I196" s="1290"/>
      <c r="J196" s="1290"/>
      <c r="K196" s="1439"/>
      <c r="L196" s="1439"/>
      <c r="M196" s="1439"/>
      <c r="N196" s="1439"/>
      <c r="O196" s="1439"/>
      <c r="P196" s="1439"/>
      <c r="Q196" s="1439"/>
      <c r="R196" s="1289"/>
      <c r="S196" s="1289"/>
      <c r="T196" s="1289"/>
      <c r="W196" s="85"/>
    </row>
    <row r="197" spans="1:23" s="5" customFormat="1" ht="15.75" customHeight="1">
      <c r="A197" s="60"/>
      <c r="B197" s="262"/>
      <c r="C197" s="263"/>
      <c r="D197" s="61"/>
      <c r="E197" s="61"/>
      <c r="F197" s="62"/>
      <c r="G197" s="63"/>
      <c r="H197" s="60"/>
      <c r="I197" s="1290"/>
      <c r="J197" s="1290"/>
      <c r="K197" s="1439"/>
      <c r="L197" s="1439"/>
      <c r="M197" s="1439"/>
      <c r="N197" s="1439"/>
      <c r="O197" s="1439"/>
      <c r="P197" s="1439"/>
      <c r="Q197" s="1439"/>
      <c r="R197" s="1289"/>
      <c r="S197" s="1289"/>
      <c r="T197" s="1289"/>
      <c r="W197" s="85"/>
    </row>
    <row r="198" spans="1:23" s="5" customFormat="1" ht="15.75" customHeight="1">
      <c r="A198" s="60"/>
      <c r="B198" s="262"/>
      <c r="C198" s="263"/>
      <c r="D198" s="61"/>
      <c r="E198" s="61"/>
      <c r="F198" s="62"/>
      <c r="G198" s="63"/>
      <c r="H198" s="60"/>
      <c r="I198" s="1290"/>
      <c r="J198" s="1290"/>
      <c r="K198" s="1439"/>
      <c r="L198" s="1439"/>
      <c r="M198" s="1439"/>
      <c r="N198" s="1439"/>
      <c r="O198" s="1439"/>
      <c r="P198" s="1439"/>
      <c r="Q198" s="1439"/>
      <c r="R198" s="1289"/>
      <c r="S198" s="1289"/>
      <c r="T198" s="1289"/>
      <c r="W198" s="85"/>
    </row>
    <row r="199" spans="1:23" s="5" customFormat="1" ht="15.75" customHeight="1">
      <c r="A199" s="60"/>
      <c r="B199" s="262"/>
      <c r="C199" s="263"/>
      <c r="D199" s="61"/>
      <c r="E199" s="61"/>
      <c r="F199" s="62"/>
      <c r="G199" s="63"/>
      <c r="H199" s="60"/>
      <c r="I199" s="1290"/>
      <c r="J199" s="1290"/>
      <c r="K199" s="1439"/>
      <c r="L199" s="1439"/>
      <c r="M199" s="1439"/>
      <c r="N199" s="1439"/>
      <c r="O199" s="1439"/>
      <c r="P199" s="1439"/>
      <c r="Q199" s="1439"/>
      <c r="R199" s="1289"/>
      <c r="S199" s="1289"/>
      <c r="T199" s="1289"/>
      <c r="W199" s="85"/>
    </row>
    <row r="200" spans="1:23" s="5" customFormat="1" ht="15.75" customHeight="1">
      <c r="A200" s="60"/>
      <c r="B200" s="262"/>
      <c r="C200" s="263"/>
      <c r="D200" s="61"/>
      <c r="E200" s="61"/>
      <c r="F200" s="62"/>
      <c r="G200" s="63"/>
      <c r="H200" s="60"/>
      <c r="I200" s="1290"/>
      <c r="J200" s="1290"/>
      <c r="K200" s="1439"/>
      <c r="L200" s="1439"/>
      <c r="M200" s="1439"/>
      <c r="N200" s="1439"/>
      <c r="O200" s="1439"/>
      <c r="P200" s="1439"/>
      <c r="Q200" s="1439"/>
      <c r="R200" s="1289"/>
      <c r="S200" s="1289"/>
      <c r="T200" s="1289"/>
      <c r="W200" s="85"/>
    </row>
    <row r="201" spans="1:23" s="5" customFormat="1" ht="15.75" customHeight="1">
      <c r="A201" s="60"/>
      <c r="B201" s="262"/>
      <c r="C201" s="263"/>
      <c r="D201" s="61"/>
      <c r="E201" s="61"/>
      <c r="F201" s="62"/>
      <c r="G201" s="63"/>
      <c r="H201" s="60"/>
      <c r="I201" s="1290"/>
      <c r="J201" s="1290"/>
      <c r="K201" s="1439"/>
      <c r="L201" s="1439"/>
      <c r="M201" s="1439"/>
      <c r="N201" s="1439"/>
      <c r="O201" s="1439"/>
      <c r="P201" s="1439"/>
      <c r="Q201" s="1439"/>
      <c r="R201" s="1289"/>
      <c r="S201" s="1289"/>
      <c r="T201" s="1289"/>
    </row>
    <row r="202" spans="1:23" s="5" customFormat="1" ht="15.75" hidden="1" customHeight="1">
      <c r="A202" s="60"/>
      <c r="B202" s="262"/>
      <c r="C202" s="263"/>
      <c r="D202" s="61"/>
      <c r="E202" s="61"/>
      <c r="F202" s="62"/>
      <c r="G202" s="63"/>
      <c r="H202" s="60"/>
      <c r="I202" s="1290"/>
      <c r="J202" s="1290"/>
      <c r="K202" s="1439"/>
      <c r="L202" s="1439"/>
      <c r="M202" s="1439"/>
      <c r="N202" s="1439"/>
      <c r="O202" s="1439"/>
      <c r="P202" s="1439"/>
      <c r="Q202" s="1439"/>
      <c r="R202" s="1289"/>
      <c r="S202" s="1289"/>
      <c r="T202" s="1289"/>
    </row>
    <row r="203" spans="1:23" s="5" customFormat="1" ht="15.75" hidden="1" customHeight="1">
      <c r="A203" s="60"/>
      <c r="B203" s="262"/>
      <c r="C203" s="263"/>
      <c r="D203" s="61"/>
      <c r="E203" s="61"/>
      <c r="F203" s="62"/>
      <c r="G203" s="63"/>
      <c r="H203" s="60"/>
      <c r="I203" s="1290"/>
      <c r="J203" s="1290"/>
      <c r="K203" s="1439"/>
      <c r="L203" s="1439"/>
      <c r="M203" s="1439"/>
      <c r="N203" s="1439"/>
      <c r="O203" s="1439"/>
      <c r="P203" s="1439"/>
      <c r="Q203" s="1439"/>
      <c r="R203" s="1289"/>
      <c r="S203" s="1289"/>
      <c r="T203" s="1289"/>
    </row>
    <row r="204" spans="1:23" s="5" customFormat="1" ht="15.75" hidden="1" customHeight="1">
      <c r="A204" s="60"/>
      <c r="B204" s="262"/>
      <c r="C204" s="263"/>
      <c r="D204" s="61"/>
      <c r="E204" s="61"/>
      <c r="F204" s="62"/>
      <c r="G204" s="63"/>
      <c r="H204" s="60"/>
      <c r="I204" s="1290"/>
      <c r="J204" s="1290"/>
      <c r="K204" s="1439"/>
      <c r="L204" s="1439"/>
      <c r="M204" s="1439"/>
      <c r="N204" s="1439"/>
      <c r="O204" s="1439"/>
      <c r="P204" s="1439"/>
      <c r="Q204" s="1439"/>
      <c r="R204" s="1289"/>
      <c r="S204" s="1289"/>
      <c r="T204" s="1289"/>
    </row>
    <row r="205" spans="1:23" s="5" customFormat="1" ht="15.75" hidden="1" customHeight="1">
      <c r="A205" s="60"/>
      <c r="B205" s="262"/>
      <c r="C205" s="263"/>
      <c r="D205" s="61"/>
      <c r="E205" s="61"/>
      <c r="F205" s="62"/>
      <c r="G205" s="63"/>
      <c r="H205" s="60"/>
      <c r="I205" s="1290"/>
      <c r="J205" s="1290"/>
      <c r="K205" s="1439"/>
      <c r="L205" s="1439"/>
      <c r="M205" s="1439"/>
      <c r="N205" s="1439"/>
      <c r="O205" s="1439"/>
      <c r="P205" s="1439"/>
      <c r="Q205" s="1439"/>
      <c r="R205" s="1289"/>
      <c r="S205" s="1289"/>
      <c r="T205" s="1289"/>
    </row>
    <row r="206" spans="1:23" s="5" customFormat="1" ht="15.75" hidden="1" customHeight="1">
      <c r="A206" s="60"/>
      <c r="B206" s="262"/>
      <c r="C206" s="263"/>
      <c r="D206" s="61"/>
      <c r="E206" s="61"/>
      <c r="F206" s="62"/>
      <c r="G206" s="63"/>
      <c r="H206" s="60"/>
      <c r="I206" s="1290"/>
      <c r="J206" s="1290"/>
      <c r="K206" s="1439"/>
      <c r="L206" s="1439"/>
      <c r="M206" s="1439"/>
      <c r="N206" s="1439"/>
      <c r="O206" s="1439"/>
      <c r="P206" s="1439"/>
      <c r="Q206" s="1439"/>
      <c r="R206" s="1289"/>
      <c r="S206" s="1289"/>
      <c r="T206" s="1289"/>
    </row>
    <row r="207" spans="1:23" s="5" customFormat="1" ht="15.75" hidden="1" customHeight="1">
      <c r="A207" s="60"/>
      <c r="B207" s="262"/>
      <c r="C207" s="263"/>
      <c r="D207" s="61"/>
      <c r="E207" s="61"/>
      <c r="F207" s="62"/>
      <c r="G207" s="63"/>
      <c r="H207" s="60"/>
      <c r="I207" s="1290"/>
      <c r="J207" s="1290"/>
      <c r="K207" s="1439"/>
      <c r="L207" s="1439"/>
      <c r="M207" s="1439"/>
      <c r="N207" s="1439"/>
      <c r="O207" s="1439"/>
      <c r="P207" s="1439"/>
      <c r="Q207" s="1439"/>
      <c r="R207" s="1289"/>
      <c r="S207" s="1289"/>
      <c r="T207" s="1289"/>
    </row>
    <row r="208" spans="1:23" s="5" customFormat="1" ht="15.75" hidden="1" customHeight="1">
      <c r="A208" s="60"/>
      <c r="B208" s="262"/>
      <c r="C208" s="263"/>
      <c r="D208" s="61"/>
      <c r="E208" s="61"/>
      <c r="F208" s="62"/>
      <c r="G208" s="63"/>
      <c r="H208" s="60"/>
      <c r="I208" s="1290"/>
      <c r="J208" s="1290"/>
      <c r="K208" s="1439"/>
      <c r="L208" s="1439"/>
      <c r="M208" s="1439"/>
      <c r="N208" s="1439"/>
      <c r="O208" s="1439"/>
      <c r="P208" s="1439"/>
      <c r="Q208" s="1439"/>
      <c r="R208" s="1289"/>
      <c r="S208" s="1289"/>
      <c r="T208" s="1289"/>
    </row>
    <row r="209" spans="1:20" s="5" customFormat="1" ht="15.75" hidden="1" customHeight="1">
      <c r="A209" s="60"/>
      <c r="B209" s="262"/>
      <c r="C209" s="263"/>
      <c r="D209" s="61"/>
      <c r="E209" s="61"/>
      <c r="F209" s="62"/>
      <c r="G209" s="63"/>
      <c r="H209" s="559"/>
      <c r="I209" s="1296"/>
      <c r="J209" s="1296"/>
      <c r="K209" s="1439"/>
      <c r="L209" s="1439"/>
      <c r="M209" s="1439"/>
      <c r="N209" s="1439"/>
      <c r="O209" s="1439"/>
      <c r="P209" s="1439"/>
      <c r="Q209" s="1439"/>
      <c r="R209" s="1289"/>
      <c r="S209" s="1289"/>
      <c r="T209" s="1289"/>
    </row>
    <row r="210" spans="1:20" s="5" customFormat="1" ht="15.75" hidden="1" customHeight="1">
      <c r="A210" s="60"/>
      <c r="B210" s="262"/>
      <c r="C210" s="263"/>
      <c r="D210" s="61"/>
      <c r="E210" s="61"/>
      <c r="F210" s="62"/>
      <c r="G210" s="63"/>
      <c r="H210" s="559"/>
      <c r="I210" s="1296"/>
      <c r="J210" s="1296"/>
      <c r="K210" s="1439"/>
      <c r="L210" s="1439"/>
      <c r="M210" s="1439"/>
      <c r="N210" s="1439"/>
      <c r="O210" s="1439"/>
      <c r="P210" s="1439"/>
      <c r="Q210" s="1439"/>
      <c r="R210" s="1289"/>
      <c r="S210" s="1289"/>
      <c r="T210" s="1289"/>
    </row>
    <row r="211" spans="1:20" s="5" customFormat="1" ht="15.75" hidden="1" customHeight="1">
      <c r="A211" s="60"/>
      <c r="B211" s="262"/>
      <c r="C211" s="263"/>
      <c r="D211" s="61"/>
      <c r="E211" s="61"/>
      <c r="F211" s="62"/>
      <c r="G211" s="63"/>
      <c r="H211" s="60"/>
      <c r="I211" s="1290"/>
      <c r="J211" s="1290"/>
      <c r="K211" s="1439"/>
      <c r="L211" s="1439"/>
      <c r="M211" s="1439"/>
      <c r="N211" s="1439"/>
      <c r="O211" s="1439"/>
      <c r="P211" s="1439"/>
      <c r="Q211" s="1439"/>
      <c r="R211" s="1289"/>
      <c r="S211" s="1289"/>
      <c r="T211" s="1289"/>
    </row>
    <row r="212" spans="1:20" s="5" customFormat="1" ht="15.75" hidden="1" customHeight="1">
      <c r="A212" s="60"/>
      <c r="B212" s="262"/>
      <c r="C212" s="263"/>
      <c r="D212" s="61"/>
      <c r="E212" s="61"/>
      <c r="F212" s="62"/>
      <c r="G212" s="63"/>
      <c r="H212" s="60"/>
      <c r="I212" s="1290"/>
      <c r="J212" s="1290"/>
      <c r="K212" s="1439"/>
      <c r="L212" s="1439"/>
      <c r="M212" s="1439"/>
      <c r="N212" s="1439"/>
      <c r="O212" s="1439"/>
      <c r="P212" s="1439"/>
      <c r="Q212" s="1439"/>
      <c r="R212" s="1289"/>
      <c r="S212" s="1289"/>
      <c r="T212" s="1289"/>
    </row>
    <row r="213" spans="1:20" s="5" customFormat="1" ht="15.75" hidden="1" customHeight="1">
      <c r="A213" s="60"/>
      <c r="B213" s="262"/>
      <c r="C213" s="263"/>
      <c r="D213" s="61"/>
      <c r="E213" s="61"/>
      <c r="F213" s="62"/>
      <c r="G213" s="63"/>
      <c r="H213" s="60"/>
      <c r="I213" s="1287"/>
      <c r="J213" s="1288"/>
      <c r="K213" s="1439"/>
      <c r="L213" s="1439"/>
      <c r="M213" s="1439"/>
      <c r="N213" s="1439"/>
      <c r="O213" s="1439"/>
      <c r="P213" s="1439"/>
      <c r="Q213" s="1439"/>
      <c r="R213" s="1289"/>
      <c r="S213" s="1289"/>
      <c r="T213" s="1289"/>
    </row>
    <row r="214" spans="1:20" s="5" customFormat="1" ht="15.75" hidden="1" customHeight="1">
      <c r="A214" s="60"/>
      <c r="B214" s="262"/>
      <c r="C214" s="263"/>
      <c r="D214" s="61"/>
      <c r="E214" s="61"/>
      <c r="F214" s="62"/>
      <c r="G214" s="63"/>
      <c r="H214" s="60"/>
      <c r="I214" s="1287"/>
      <c r="J214" s="1288"/>
      <c r="K214" s="1439"/>
      <c r="L214" s="1439"/>
      <c r="M214" s="1439"/>
      <c r="N214" s="1439"/>
      <c r="O214" s="1439"/>
      <c r="P214" s="1439"/>
      <c r="Q214" s="1439"/>
      <c r="R214" s="1289"/>
      <c r="S214" s="1289"/>
      <c r="T214" s="1289"/>
    </row>
    <row r="215" spans="1:20" s="5" customFormat="1" ht="15.75" hidden="1" customHeight="1">
      <c r="A215" s="60"/>
      <c r="B215" s="262"/>
      <c r="C215" s="263"/>
      <c r="D215" s="61"/>
      <c r="E215" s="61"/>
      <c r="F215" s="62"/>
      <c r="G215" s="63"/>
      <c r="H215" s="60"/>
      <c r="I215" s="1287"/>
      <c r="J215" s="1288"/>
      <c r="K215" s="1439"/>
      <c r="L215" s="1439"/>
      <c r="M215" s="1439"/>
      <c r="N215" s="1439"/>
      <c r="O215" s="1439"/>
      <c r="P215" s="1439"/>
      <c r="Q215" s="1439"/>
      <c r="R215" s="1289"/>
      <c r="S215" s="1289"/>
      <c r="T215" s="1289"/>
    </row>
    <row r="216" spans="1:20" s="5" customFormat="1" ht="15.75" hidden="1" customHeight="1">
      <c r="A216" s="60"/>
      <c r="B216" s="262"/>
      <c r="C216" s="263"/>
      <c r="D216" s="61"/>
      <c r="E216" s="61"/>
      <c r="F216" s="62"/>
      <c r="G216" s="63"/>
      <c r="H216" s="60"/>
      <c r="I216" s="1287"/>
      <c r="J216" s="1288"/>
      <c r="K216" s="1439"/>
      <c r="L216" s="1439"/>
      <c r="M216" s="1439"/>
      <c r="N216" s="1439"/>
      <c r="O216" s="1439"/>
      <c r="P216" s="1439"/>
      <c r="Q216" s="1439"/>
      <c r="R216" s="1289"/>
      <c r="S216" s="1289"/>
      <c r="T216" s="1289"/>
    </row>
    <row r="217" spans="1:20" s="5" customFormat="1" ht="15.75" hidden="1" customHeight="1">
      <c r="A217" s="60"/>
      <c r="B217" s="262"/>
      <c r="C217" s="263"/>
      <c r="D217" s="61"/>
      <c r="E217" s="61"/>
      <c r="F217" s="62"/>
      <c r="G217" s="63"/>
      <c r="H217" s="60"/>
      <c r="I217" s="1290"/>
      <c r="J217" s="1290"/>
      <c r="K217" s="1439"/>
      <c r="L217" s="1439"/>
      <c r="M217" s="1439"/>
      <c r="N217" s="1439"/>
      <c r="O217" s="1439"/>
      <c r="P217" s="1439"/>
      <c r="Q217" s="1439"/>
      <c r="R217" s="1289"/>
      <c r="S217" s="1289"/>
      <c r="T217" s="1289"/>
    </row>
    <row r="218" spans="1:20" s="5" customFormat="1" ht="15.75" hidden="1" customHeight="1">
      <c r="A218" s="60"/>
      <c r="B218" s="262"/>
      <c r="C218" s="263"/>
      <c r="D218" s="61"/>
      <c r="E218" s="61"/>
      <c r="F218" s="62"/>
      <c r="G218" s="63"/>
      <c r="H218" s="60"/>
      <c r="I218" s="1290"/>
      <c r="J218" s="1290"/>
      <c r="K218" s="1439"/>
      <c r="L218" s="1439"/>
      <c r="M218" s="1439"/>
      <c r="N218" s="1439"/>
      <c r="O218" s="1439"/>
      <c r="P218" s="1439"/>
      <c r="Q218" s="1439"/>
      <c r="R218" s="1289"/>
      <c r="S218" s="1289"/>
      <c r="T218" s="1289"/>
    </row>
    <row r="219" spans="1:20" s="5" customFormat="1" ht="15.75" hidden="1" customHeight="1">
      <c r="A219" s="60"/>
      <c r="B219" s="262"/>
      <c r="C219" s="263"/>
      <c r="D219" s="61"/>
      <c r="E219" s="61"/>
      <c r="F219" s="62"/>
      <c r="G219" s="63"/>
      <c r="H219" s="60"/>
      <c r="I219" s="1290"/>
      <c r="J219" s="1290"/>
      <c r="K219" s="1439"/>
      <c r="L219" s="1439"/>
      <c r="M219" s="1439"/>
      <c r="N219" s="1439"/>
      <c r="O219" s="1439"/>
      <c r="P219" s="1439"/>
      <c r="Q219" s="1439"/>
      <c r="R219" s="1289"/>
      <c r="S219" s="1289"/>
      <c r="T219" s="1289"/>
    </row>
    <row r="220" spans="1:20" s="5" customFormat="1" ht="15.75" hidden="1" customHeight="1">
      <c r="A220" s="60"/>
      <c r="B220" s="262"/>
      <c r="C220" s="263"/>
      <c r="D220" s="61"/>
      <c r="E220" s="61"/>
      <c r="F220" s="62"/>
      <c r="G220" s="63"/>
      <c r="H220" s="559"/>
      <c r="I220" s="1296"/>
      <c r="J220" s="1296"/>
      <c r="K220" s="1439"/>
      <c r="L220" s="1439"/>
      <c r="M220" s="1439"/>
      <c r="N220" s="1439"/>
      <c r="O220" s="1439"/>
      <c r="P220" s="1439"/>
      <c r="Q220" s="1439"/>
      <c r="R220" s="1289"/>
      <c r="S220" s="1289"/>
      <c r="T220" s="1289"/>
    </row>
    <row r="221" spans="1:20" s="5" customFormat="1" ht="15.75" hidden="1" customHeight="1">
      <c r="A221" s="60"/>
      <c r="B221" s="262"/>
      <c r="C221" s="263"/>
      <c r="D221" s="61"/>
      <c r="E221" s="61"/>
      <c r="F221" s="62"/>
      <c r="G221" s="63"/>
      <c r="H221" s="559"/>
      <c r="I221" s="1296"/>
      <c r="J221" s="1296"/>
      <c r="K221" s="1439"/>
      <c r="L221" s="1439"/>
      <c r="M221" s="1439"/>
      <c r="N221" s="1439"/>
      <c r="O221" s="1439"/>
      <c r="P221" s="1439"/>
      <c r="Q221" s="1439"/>
      <c r="R221" s="1289"/>
      <c r="S221" s="1289"/>
      <c r="T221" s="1289"/>
    </row>
    <row r="222" spans="1:20" s="5" customFormat="1" ht="15.75" hidden="1" customHeight="1">
      <c r="A222" s="60"/>
      <c r="B222" s="262"/>
      <c r="C222" s="263"/>
      <c r="D222" s="61"/>
      <c r="E222" s="61"/>
      <c r="F222" s="62"/>
      <c r="G222" s="63"/>
      <c r="H222" s="60"/>
      <c r="I222" s="1290"/>
      <c r="J222" s="1290"/>
      <c r="K222" s="1439"/>
      <c r="L222" s="1439"/>
      <c r="M222" s="1439"/>
      <c r="N222" s="1439"/>
      <c r="O222" s="1439"/>
      <c r="P222" s="1439"/>
      <c r="Q222" s="1439"/>
      <c r="R222" s="1289"/>
      <c r="S222" s="1289"/>
      <c r="T222" s="1289"/>
    </row>
    <row r="223" spans="1:20" s="5" customFormat="1" ht="15.75" hidden="1" customHeight="1">
      <c r="A223" s="60"/>
      <c r="B223" s="262"/>
      <c r="C223" s="263"/>
      <c r="D223" s="61"/>
      <c r="E223" s="61"/>
      <c r="F223" s="62"/>
      <c r="G223" s="63"/>
      <c r="H223" s="60"/>
      <c r="I223" s="1290"/>
      <c r="J223" s="1290"/>
      <c r="K223" s="1439"/>
      <c r="L223" s="1439"/>
      <c r="M223" s="1439"/>
      <c r="N223" s="1439"/>
      <c r="O223" s="1439"/>
      <c r="P223" s="1439"/>
      <c r="Q223" s="1439"/>
      <c r="R223" s="1289"/>
      <c r="S223" s="1289"/>
      <c r="T223" s="1289"/>
    </row>
    <row r="224" spans="1:20" s="5" customFormat="1" ht="15.75" hidden="1" customHeight="1">
      <c r="A224" s="60"/>
      <c r="B224" s="262"/>
      <c r="C224" s="263"/>
      <c r="D224" s="61"/>
      <c r="E224" s="61"/>
      <c r="F224" s="62"/>
      <c r="G224" s="63"/>
      <c r="H224" s="60"/>
      <c r="I224" s="1287"/>
      <c r="J224" s="1288"/>
      <c r="K224" s="1439"/>
      <c r="L224" s="1439"/>
      <c r="M224" s="1439"/>
      <c r="N224" s="1439"/>
      <c r="O224" s="1439"/>
      <c r="P224" s="1439"/>
      <c r="Q224" s="1439"/>
      <c r="R224" s="1289"/>
      <c r="S224" s="1289"/>
      <c r="T224" s="1289"/>
    </row>
    <row r="225" spans="1:22" s="5" customFormat="1" ht="15.75" hidden="1" customHeight="1">
      <c r="A225" s="60"/>
      <c r="B225" s="262"/>
      <c r="C225" s="263"/>
      <c r="D225" s="61"/>
      <c r="E225" s="61"/>
      <c r="F225" s="62"/>
      <c r="G225" s="63"/>
      <c r="H225" s="60"/>
      <c r="I225" s="1287"/>
      <c r="J225" s="1288"/>
      <c r="K225" s="1439"/>
      <c r="L225" s="1439"/>
      <c r="M225" s="1439"/>
      <c r="N225" s="1439"/>
      <c r="O225" s="1439"/>
      <c r="P225" s="1439"/>
      <c r="Q225" s="1439"/>
      <c r="R225" s="1289"/>
      <c r="S225" s="1289"/>
      <c r="T225" s="1289"/>
    </row>
    <row r="226" spans="1:22" s="5" customFormat="1" ht="15.75" hidden="1" customHeight="1">
      <c r="A226" s="60"/>
      <c r="B226" s="262"/>
      <c r="C226" s="263"/>
      <c r="D226" s="61"/>
      <c r="E226" s="61"/>
      <c r="F226" s="62"/>
      <c r="G226" s="63"/>
      <c r="H226" s="60"/>
      <c r="I226" s="1287"/>
      <c r="J226" s="1288"/>
      <c r="K226" s="1439"/>
      <c r="L226" s="1439"/>
      <c r="M226" s="1439"/>
      <c r="N226" s="1439"/>
      <c r="O226" s="1439"/>
      <c r="P226" s="1439"/>
      <c r="Q226" s="1439"/>
      <c r="R226" s="1289"/>
      <c r="S226" s="1289"/>
      <c r="T226" s="1289"/>
    </row>
    <row r="227" spans="1:22" s="5" customFormat="1" ht="15.75" hidden="1" customHeight="1">
      <c r="A227" s="60"/>
      <c r="B227" s="262"/>
      <c r="C227" s="263"/>
      <c r="D227" s="61"/>
      <c r="E227" s="61"/>
      <c r="F227" s="62"/>
      <c r="G227" s="63"/>
      <c r="H227" s="60"/>
      <c r="I227" s="1287"/>
      <c r="J227" s="1288"/>
      <c r="K227" s="1439"/>
      <c r="L227" s="1439"/>
      <c r="M227" s="1439"/>
      <c r="N227" s="1439"/>
      <c r="O227" s="1439"/>
      <c r="P227" s="1439"/>
      <c r="Q227" s="1439"/>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590"/>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L319" s="3"/>
      <c r="M319" s="3"/>
    </row>
    <row r="320" spans="2:13" ht="15.6">
      <c r="B320" s="590"/>
      <c r="K320" s="6"/>
      <c r="L320" s="3"/>
      <c r="M320" s="3"/>
    </row>
    <row r="321" spans="2:13" ht="15.6">
      <c r="B321" s="590"/>
      <c r="K321" s="3"/>
      <c r="L321" s="3"/>
      <c r="M321" s="3"/>
    </row>
    <row r="322" spans="2:13" ht="15.6">
      <c r="B322" s="590"/>
      <c r="K322" s="3"/>
    </row>
    <row r="323" spans="2:13" ht="15.6">
      <c r="B323" s="590"/>
      <c r="K323" s="3"/>
    </row>
    <row r="324" spans="2:13" ht="15.6">
      <c r="B324" s="590"/>
      <c r="K324" s="3"/>
    </row>
    <row r="325" spans="2:13" ht="15.6">
      <c r="B325" s="590"/>
      <c r="K325" s="6"/>
    </row>
    <row r="326" spans="2:13" ht="15.6">
      <c r="B326" s="590"/>
      <c r="K326" s="6"/>
      <c r="L326" s="3"/>
      <c r="M326" s="3"/>
    </row>
    <row r="327" spans="2:13" ht="15.6">
      <c r="B327" s="590"/>
      <c r="K327" s="6"/>
      <c r="L327" s="3"/>
      <c r="M327" s="3"/>
    </row>
    <row r="328" spans="2:13" ht="15.6">
      <c r="B328" s="590"/>
      <c r="K328" s="6"/>
      <c r="L328" s="3"/>
      <c r="M328" s="3"/>
    </row>
    <row r="329" spans="2:13" ht="15.6">
      <c r="B329" s="590"/>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590"/>
      <c r="K367" s="9"/>
      <c r="L367" s="9"/>
      <c r="M367" s="9"/>
    </row>
    <row r="368" spans="2:13" ht="15.6">
      <c r="B368" s="109"/>
      <c r="K368" s="9"/>
      <c r="L368" s="9"/>
      <c r="M368" s="9"/>
    </row>
    <row r="369" spans="2:13" ht="15.6">
      <c r="B369" s="590"/>
      <c r="K369" s="9"/>
      <c r="L369" s="9"/>
      <c r="M369" s="9"/>
    </row>
    <row r="370" spans="2:13" ht="15.6">
      <c r="B370" s="590"/>
      <c r="F370" s="10"/>
      <c r="G370" s="10"/>
      <c r="H370" s="10"/>
      <c r="I370" s="10"/>
      <c r="J370" s="10"/>
      <c r="K370" s="10"/>
      <c r="L370" s="10"/>
      <c r="M370" s="10"/>
    </row>
    <row r="371" spans="2:13" ht="15.6">
      <c r="B371" s="590"/>
      <c r="F371" s="10"/>
      <c r="G371" s="10"/>
      <c r="H371" s="10"/>
      <c r="I371" s="10"/>
      <c r="J371" s="10"/>
      <c r="K371" s="10"/>
      <c r="L371" s="10"/>
      <c r="M371" s="10"/>
    </row>
    <row r="372" spans="2:13" ht="15.6">
      <c r="B372" s="590"/>
      <c r="F372" s="10"/>
      <c r="G372" s="10"/>
      <c r="H372" s="10"/>
      <c r="I372" s="10"/>
      <c r="J372" s="10"/>
      <c r="K372" s="10"/>
      <c r="L372" s="10"/>
      <c r="M372" s="10"/>
    </row>
    <row r="373" spans="2:13" ht="15.6">
      <c r="B373" s="590"/>
      <c r="K373" s="6"/>
      <c r="L373" s="3"/>
      <c r="M373" s="3"/>
    </row>
    <row r="374" spans="2:13">
      <c r="L374" s="3"/>
      <c r="M374" s="3"/>
    </row>
    <row r="375" spans="2:13">
      <c r="L375" s="3"/>
      <c r="M375" s="3"/>
    </row>
    <row r="376" spans="2:13">
      <c r="L376" s="3"/>
      <c r="M376" s="3"/>
    </row>
    <row r="377" spans="2:13">
      <c r="L377" s="3"/>
      <c r="M377" s="3"/>
    </row>
    <row r="378" spans="2:13">
      <c r="L378" s="3"/>
      <c r="M378" s="3"/>
    </row>
    <row r="379" spans="2:13">
      <c r="K379" s="6"/>
      <c r="L379" s="3"/>
      <c r="M379" s="3"/>
    </row>
    <row r="380" spans="2:13">
      <c r="K380" s="6"/>
      <c r="L380" s="3"/>
      <c r="M380" s="3"/>
    </row>
    <row r="381" spans="2:13">
      <c r="K381" s="6"/>
      <c r="L381" s="3"/>
      <c r="M381" s="3"/>
    </row>
    <row r="382" spans="2:13">
      <c r="K382" s="6"/>
      <c r="L382" s="3"/>
      <c r="M382" s="3"/>
    </row>
    <row r="383" spans="2:13">
      <c r="K383" s="6"/>
      <c r="L383" s="3"/>
      <c r="M383" s="3"/>
    </row>
    <row r="384" spans="2: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mergeCells count="224">
    <mergeCell ref="N21:R21"/>
    <mergeCell ref="K192:Q192"/>
    <mergeCell ref="K193:Q193"/>
    <mergeCell ref="K194:Q194"/>
    <mergeCell ref="K195:Q195"/>
    <mergeCell ref="K196:Q196"/>
    <mergeCell ref="K197:Q197"/>
    <mergeCell ref="K198:Q198"/>
    <mergeCell ref="K199:Q199"/>
    <mergeCell ref="R190:T191"/>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K225:Q225"/>
    <mergeCell ref="K226:Q226"/>
    <mergeCell ref="K227:Q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K219:Q219"/>
    <mergeCell ref="K220:Q220"/>
    <mergeCell ref="K221:Q221"/>
    <mergeCell ref="K222:Q222"/>
    <mergeCell ref="K223:Q223"/>
    <mergeCell ref="K224:Q224"/>
    <mergeCell ref="I216:J216"/>
    <mergeCell ref="R216:T216"/>
    <mergeCell ref="I217:J217"/>
    <mergeCell ref="R217:T217"/>
    <mergeCell ref="I218:J218"/>
    <mergeCell ref="R218:T218"/>
    <mergeCell ref="I213:J213"/>
    <mergeCell ref="R213:T213"/>
    <mergeCell ref="I214:J214"/>
    <mergeCell ref="R214:T214"/>
    <mergeCell ref="I215:J215"/>
    <mergeCell ref="R215:T215"/>
    <mergeCell ref="K213:Q213"/>
    <mergeCell ref="K214:Q214"/>
    <mergeCell ref="K215:Q215"/>
    <mergeCell ref="K216:Q216"/>
    <mergeCell ref="K217:Q217"/>
    <mergeCell ref="K218:Q218"/>
    <mergeCell ref="I210:J210"/>
    <mergeCell ref="R210:T210"/>
    <mergeCell ref="I211:J211"/>
    <mergeCell ref="R211:T211"/>
    <mergeCell ref="I212:J212"/>
    <mergeCell ref="R212:T212"/>
    <mergeCell ref="I207:J207"/>
    <mergeCell ref="R207:T207"/>
    <mergeCell ref="I208:J208"/>
    <mergeCell ref="R208:T208"/>
    <mergeCell ref="I209:J209"/>
    <mergeCell ref="R209:T209"/>
    <mergeCell ref="K207:Q207"/>
    <mergeCell ref="K208:Q208"/>
    <mergeCell ref="K209:Q209"/>
    <mergeCell ref="K210:Q210"/>
    <mergeCell ref="K211:Q211"/>
    <mergeCell ref="K212:Q212"/>
    <mergeCell ref="I204:J204"/>
    <mergeCell ref="R204:T204"/>
    <mergeCell ref="I205:J205"/>
    <mergeCell ref="R205:T205"/>
    <mergeCell ref="I206:J206"/>
    <mergeCell ref="R206:T206"/>
    <mergeCell ref="I201:J201"/>
    <mergeCell ref="R201:T201"/>
    <mergeCell ref="I202:J202"/>
    <mergeCell ref="R202:T202"/>
    <mergeCell ref="I203:J203"/>
    <mergeCell ref="R203:T203"/>
    <mergeCell ref="K201:Q201"/>
    <mergeCell ref="K202:Q202"/>
    <mergeCell ref="K203:Q203"/>
    <mergeCell ref="K204:Q204"/>
    <mergeCell ref="K205:Q205"/>
    <mergeCell ref="K206:Q206"/>
    <mergeCell ref="I198:J198"/>
    <mergeCell ref="R198:T198"/>
    <mergeCell ref="I199:J199"/>
    <mergeCell ref="R199:T199"/>
    <mergeCell ref="I200:J200"/>
    <mergeCell ref="R200:T200"/>
    <mergeCell ref="I195:J195"/>
    <mergeCell ref="R195:T195"/>
    <mergeCell ref="I196:J196"/>
    <mergeCell ref="R196:T196"/>
    <mergeCell ref="I197:J197"/>
    <mergeCell ref="R197:T197"/>
    <mergeCell ref="K200:Q200"/>
    <mergeCell ref="I192:J192"/>
    <mergeCell ref="R192:T192"/>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2:N132"/>
    <mergeCell ref="M133:N133"/>
    <mergeCell ref="M134:N134"/>
    <mergeCell ref="M135:N135"/>
    <mergeCell ref="M136:N136"/>
    <mergeCell ref="M137:N137"/>
    <mergeCell ref="M126:N126"/>
    <mergeCell ref="M127:N127"/>
    <mergeCell ref="M128:N128"/>
    <mergeCell ref="M129:N129"/>
    <mergeCell ref="M130:N130"/>
    <mergeCell ref="M131:N131"/>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136" priority="5" operator="greaterThan">
      <formula>0</formula>
    </cfRule>
  </conditionalFormatting>
  <conditionalFormatting sqref="AN117:AY124">
    <cfRule type="cellIs" dxfId="135" priority="4" operator="greaterThan">
      <formula>0</formula>
    </cfRule>
  </conditionalFormatting>
  <conditionalFormatting sqref="AN127:AU134">
    <cfRule type="cellIs" dxfId="134" priority="3" operator="greaterThan">
      <formula>0</formula>
    </cfRule>
  </conditionalFormatting>
  <conditionalFormatting sqref="AN137:AU144">
    <cfRule type="cellIs" dxfId="133" priority="2" operator="greaterThan">
      <formula>0</formula>
    </cfRule>
  </conditionalFormatting>
  <conditionalFormatting sqref="Y117:AJ124">
    <cfRule type="cellIs" dxfId="132" priority="8" operator="greaterThan">
      <formula>0</formula>
    </cfRule>
  </conditionalFormatting>
  <conditionalFormatting sqref="Y127:AF134">
    <cfRule type="cellIs" dxfId="131" priority="7" operator="greaterThan">
      <formula>0</formula>
    </cfRule>
  </conditionalFormatting>
  <conditionalFormatting sqref="Y137:AF144">
    <cfRule type="cellIs" dxfId="130" priority="6" operator="greaterThan">
      <formula>0</formula>
    </cfRule>
  </conditionalFormatting>
  <conditionalFormatting sqref="Y152:AE152">
    <cfRule type="cellIs" dxfId="129" priority="1" operator="greaterThan">
      <formula>0</formula>
    </cfRule>
  </conditionalFormatting>
  <dataValidations count="9">
    <dataValidation type="list" allowBlank="1" showInputMessage="1" showErrorMessage="1" sqref="B192 B194:B198 B201" xr:uid="{00000000-0002-0000-1B00-000000000000}">
      <formula1>$B$245:$B$373</formula1>
    </dataValidation>
    <dataValidation type="list" allowBlank="1" showInputMessage="1" showErrorMessage="1" sqref="O117:O132" xr:uid="{00000000-0002-0000-1B00-000001000000}">
      <formula1>"kg, cây"</formula1>
    </dataValidation>
    <dataValidation type="list" allowBlank="1" showInputMessage="1" showErrorMessage="1" sqref="O136:O137 O166:O167" xr:uid="{00000000-0002-0000-1B00-000002000000}">
      <formula1>"kg, cây 6 mét, cây 2.5 mét, cây 3 mét"</formula1>
    </dataValidation>
    <dataValidation type="list" allowBlank="1" showInputMessage="1" showErrorMessage="1" sqref="J116" xr:uid="{00000000-0002-0000-1B00-000003000000}">
      <formula1>"tròn, hộp, la"</formula1>
    </dataValidation>
    <dataValidation type="list" allowBlank="1" showInputMessage="1" showErrorMessage="1" sqref="H116:H167" xr:uid="{00000000-0002-0000-1B00-000004000000}">
      <formula1>"sắt đen, sắt trắng, sắt kẽm, nhôm"</formula1>
    </dataValidation>
    <dataValidation type="list" allowBlank="1" showInputMessage="1" showErrorMessage="1" sqref="J166:J167 J150:J151 J145:J147 J136:J137 J158:J160" xr:uid="{00000000-0002-0000-1B00-000005000000}">
      <formula1>"ống, hộp, tròn đặc, la dẹt,V"</formula1>
    </dataValidation>
    <dataValidation type="list" allowBlank="1" showInputMessage="1" showErrorMessage="1" sqref="J138:J144 J161:J165 J148:J149 J152:J157 J133:J135" xr:uid="{00000000-0002-0000-1B00-000006000000}">
      <formula1>"ống, hộp,vuông, tròn đặc, la dẹt,V"</formula1>
    </dataValidation>
    <dataValidation type="list" allowBlank="1" showInputMessage="1" showErrorMessage="1" sqref="J117:J132" xr:uid="{00000000-0002-0000-1B00-000007000000}">
      <formula1>"Ống, Hộp,Vuông, Tròn Đặc, La Dẹt,V"</formula1>
    </dataValidation>
    <dataValidation type="list" allowBlank="1" showInputMessage="1" showErrorMessage="1" sqref="B237 C200:C201 C192:C198" xr:uid="{00000000-0002-0000-1B00-000008000000}">
      <formula1>$W$156:$W$200</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BI418"/>
  <sheetViews>
    <sheetView view="pageBreakPreview" zoomScale="60" zoomScaleNormal="10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341"/>
      <c r="F7" s="29"/>
      <c r="G7" s="68"/>
      <c r="H7" s="68"/>
      <c r="I7" s="71"/>
      <c r="J7" s="71"/>
      <c r="K7" s="71"/>
      <c r="L7" s="88"/>
      <c r="M7" s="71"/>
      <c r="N7" s="56"/>
      <c r="O7" s="56"/>
      <c r="P7" s="251"/>
      <c r="Q7" s="14"/>
      <c r="R7" s="1214"/>
      <c r="S7" s="1215"/>
      <c r="T7" s="342"/>
    </row>
    <row r="8" spans="1:23" ht="15.9" customHeight="1">
      <c r="A8" s="1227"/>
      <c r="B8" s="1228"/>
      <c r="C8" s="1228"/>
      <c r="D8" s="1229"/>
      <c r="E8" s="341"/>
      <c r="F8" s="29"/>
      <c r="G8" s="68"/>
      <c r="H8" s="68"/>
      <c r="I8" s="71"/>
      <c r="J8" s="71"/>
      <c r="K8" s="71"/>
      <c r="L8" s="88"/>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600"/>
      <c r="H10" s="600"/>
      <c r="I10" s="600"/>
      <c r="J10" s="1493"/>
      <c r="K10" s="1493"/>
      <c r="L10" s="344"/>
      <c r="M10" s="345"/>
      <c r="N10" s="56"/>
      <c r="O10" s="56"/>
      <c r="P10" s="251"/>
      <c r="Q10" s="14"/>
      <c r="R10" s="1214"/>
      <c r="S10" s="1215"/>
      <c r="T10" s="343"/>
    </row>
    <row r="11" spans="1:23" ht="15.9" customHeight="1">
      <c r="A11" s="1227"/>
      <c r="B11" s="1228"/>
      <c r="C11" s="1228"/>
      <c r="D11" s="1229"/>
      <c r="E11" s="34"/>
      <c r="F11" s="33"/>
      <c r="G11" s="600"/>
      <c r="H11" s="600"/>
      <c r="I11" s="601"/>
      <c r="J11" s="1236"/>
      <c r="K11" s="1236"/>
      <c r="L11" s="89"/>
      <c r="M11" s="82"/>
      <c r="N11" s="56"/>
      <c r="O11" s="56"/>
      <c r="P11" s="251"/>
      <c r="Q11" s="14"/>
      <c r="R11" s="1214"/>
      <c r="S11" s="1215"/>
      <c r="T11" s="343"/>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602"/>
      <c r="C20" s="603"/>
      <c r="D20" s="43"/>
      <c r="E20" s="43"/>
      <c r="F20" s="65"/>
      <c r="G20" s="597"/>
      <c r="H20" s="598"/>
      <c r="I20" s="604"/>
      <c r="J20" s="604"/>
      <c r="K20" s="100"/>
      <c r="L20" s="92"/>
      <c r="M20" s="127"/>
      <c r="N20" s="256"/>
      <c r="O20" s="257"/>
      <c r="P20" s="245"/>
      <c r="Q20" s="257"/>
      <c r="R20" s="257"/>
      <c r="S20" s="257"/>
      <c r="T20" s="129"/>
      <c r="U20" s="128"/>
      <c r="V20" s="96"/>
      <c r="W20" s="97"/>
    </row>
    <row r="21" spans="1:23" s="5" customFormat="1" ht="20.100000000000001" customHeight="1" outlineLevel="1">
      <c r="A21" s="17"/>
      <c r="B21" s="64"/>
      <c r="C21" s="440"/>
      <c r="D21" s="43"/>
      <c r="E21" s="43"/>
      <c r="F21" s="65"/>
      <c r="G21" s="442"/>
      <c r="H21" s="599"/>
      <c r="I21" s="599"/>
      <c r="J21" s="599"/>
      <c r="K21" s="100"/>
      <c r="L21" s="92"/>
      <c r="M21" s="127"/>
      <c r="N21" s="1498"/>
      <c r="O21" s="1499"/>
      <c r="P21" s="1499"/>
      <c r="Q21" s="1499"/>
      <c r="R21" s="1499"/>
      <c r="S21" s="257"/>
      <c r="T21" s="129"/>
      <c r="U21" s="128"/>
      <c r="V21" s="96"/>
      <c r="W21" s="97"/>
    </row>
    <row r="22" spans="1:23" s="5" customFormat="1" ht="20.100000000000001" customHeight="1" outlineLevel="1">
      <c r="A22" s="17"/>
      <c r="B22" s="64"/>
      <c r="C22" s="440"/>
      <c r="D22" s="43"/>
      <c r="E22" s="43"/>
      <c r="F22" s="65"/>
      <c r="G22" s="442"/>
      <c r="H22" s="599"/>
      <c r="I22" s="599"/>
      <c r="J22" s="592"/>
      <c r="K22" s="100"/>
      <c r="L22" s="92"/>
      <c r="M22" s="127"/>
      <c r="N22" s="1498"/>
      <c r="O22" s="1499"/>
      <c r="P22" s="1499"/>
      <c r="Q22" s="1499"/>
      <c r="R22" s="1499"/>
      <c r="S22" s="257"/>
      <c r="T22" s="129"/>
      <c r="U22" s="128"/>
      <c r="V22" s="96"/>
      <c r="W22" s="97"/>
    </row>
    <row r="23" spans="1:23" s="5" customFormat="1" ht="20.100000000000001" customHeight="1" outlineLevel="1">
      <c r="A23" s="17"/>
      <c r="B23" s="64"/>
      <c r="C23" s="440"/>
      <c r="D23" s="43"/>
      <c r="E23" s="43"/>
      <c r="F23" s="65"/>
      <c r="G23" s="442"/>
      <c r="H23" s="599"/>
      <c r="I23" s="599"/>
      <c r="J23" s="592"/>
      <c r="K23" s="100"/>
      <c r="L23" s="92"/>
      <c r="M23" s="127"/>
      <c r="N23" s="256"/>
      <c r="O23" s="595"/>
      <c r="P23" s="595"/>
      <c r="Q23" s="595"/>
      <c r="R23" s="595"/>
      <c r="S23" s="257"/>
      <c r="T23" s="129"/>
      <c r="U23" s="128"/>
      <c r="V23" s="96"/>
      <c r="W23" s="97"/>
    </row>
    <row r="24" spans="1:23" s="5" customFormat="1" ht="20.100000000000001" customHeight="1" outlineLevel="1">
      <c r="A24" s="17"/>
      <c r="B24" s="265"/>
      <c r="C24" s="440"/>
      <c r="D24" s="43"/>
      <c r="E24" s="43"/>
      <c r="F24" s="65"/>
      <c r="G24" s="442"/>
      <c r="H24" s="599"/>
      <c r="I24" s="599"/>
      <c r="J24" s="592"/>
      <c r="K24" s="100"/>
      <c r="L24" s="92"/>
      <c r="M24" s="127"/>
      <c r="N24" s="256"/>
      <c r="O24" s="257"/>
      <c r="P24" s="245"/>
      <c r="Q24" s="257"/>
      <c r="R24" s="257"/>
      <c r="S24" s="257"/>
      <c r="T24" s="129"/>
      <c r="U24" s="128"/>
      <c r="V24" s="96"/>
      <c r="W24" s="97"/>
    </row>
    <row r="25" spans="1:23" s="5" customFormat="1" ht="20.100000000000001" customHeight="1" outlineLevel="1">
      <c r="A25" s="17"/>
      <c r="B25" s="64"/>
      <c r="C25" s="440"/>
      <c r="D25" s="43"/>
      <c r="E25" s="43"/>
      <c r="F25" s="65"/>
      <c r="G25" s="442"/>
      <c r="H25" s="599"/>
      <c r="I25" s="599"/>
      <c r="J25" s="592"/>
      <c r="K25" s="100"/>
      <c r="L25" s="92"/>
      <c r="M25" s="127"/>
      <c r="N25" s="256"/>
      <c r="O25" s="257"/>
      <c r="P25" s="245"/>
      <c r="Q25" s="257"/>
      <c r="R25" s="257"/>
      <c r="S25" s="257"/>
      <c r="T25" s="129"/>
      <c r="U25" s="128"/>
      <c r="V25" s="96"/>
      <c r="W25" s="97"/>
    </row>
    <row r="26" spans="1:23" s="5" customFormat="1" ht="20.100000000000001" customHeight="1" outlineLevel="1">
      <c r="A26" s="17"/>
      <c r="B26" s="265"/>
      <c r="C26" s="440"/>
      <c r="D26" s="43"/>
      <c r="E26" s="43"/>
      <c r="F26" s="65"/>
      <c r="G26" s="442"/>
      <c r="H26" s="599"/>
      <c r="I26" s="599"/>
      <c r="J26" s="592"/>
      <c r="K26" s="100"/>
      <c r="L26" s="92"/>
      <c r="M26" s="127"/>
      <c r="N26" s="256"/>
      <c r="O26" s="257"/>
      <c r="P26" s="245"/>
      <c r="Q26" s="257"/>
      <c r="R26" s="257"/>
      <c r="S26" s="257"/>
      <c r="T26" s="129"/>
      <c r="U26" s="128"/>
      <c r="V26" s="96"/>
      <c r="W26" s="97"/>
    </row>
    <row r="27" spans="1:23" s="5" customFormat="1" ht="20.100000000000001" customHeight="1" outlineLevel="1">
      <c r="A27" s="17"/>
      <c r="B27" s="64"/>
      <c r="C27" s="440"/>
      <c r="D27" s="43"/>
      <c r="E27" s="43"/>
      <c r="F27" s="65"/>
      <c r="G27" s="442"/>
      <c r="H27" s="599"/>
      <c r="I27" s="599"/>
      <c r="J27" s="592"/>
      <c r="K27" s="100"/>
      <c r="L27" s="92"/>
      <c r="M27" s="127"/>
      <c r="N27" s="256"/>
      <c r="O27" s="257"/>
      <c r="P27" s="245"/>
      <c r="Q27" s="257"/>
      <c r="R27" s="257"/>
      <c r="S27" s="257"/>
      <c r="T27" s="129"/>
      <c r="U27" s="128"/>
      <c r="V27" s="96"/>
      <c r="W27" s="97"/>
    </row>
    <row r="28" spans="1:23" s="5" customFormat="1" ht="20.100000000000001" customHeight="1" outlineLevel="1">
      <c r="A28" s="17"/>
      <c r="B28" s="64"/>
      <c r="C28" s="440"/>
      <c r="D28" s="43"/>
      <c r="E28" s="43"/>
      <c r="F28" s="65"/>
      <c r="G28" s="442"/>
      <c r="H28" s="599"/>
      <c r="I28" s="599"/>
      <c r="J28" s="592"/>
      <c r="K28" s="100"/>
      <c r="L28" s="92"/>
      <c r="M28" s="127"/>
      <c r="N28" s="256"/>
      <c r="O28" s="257"/>
      <c r="P28" s="245"/>
      <c r="Q28" s="257"/>
      <c r="R28" s="257"/>
      <c r="S28" s="257"/>
      <c r="T28" s="129"/>
      <c r="U28" s="128"/>
      <c r="V28" s="96"/>
      <c r="W28" s="97"/>
    </row>
    <row r="29" spans="1:23" s="5" customFormat="1" ht="20.100000000000001" customHeight="1" outlineLevel="1">
      <c r="A29" s="17"/>
      <c r="B29" s="64"/>
      <c r="C29" s="440"/>
      <c r="D29" s="43"/>
      <c r="E29" s="43"/>
      <c r="F29" s="65"/>
      <c r="G29" s="442"/>
      <c r="H29" s="599"/>
      <c r="I29" s="599"/>
      <c r="J29" s="605"/>
      <c r="K29" s="100"/>
      <c r="L29" s="92"/>
      <c r="M29" s="127"/>
      <c r="N29" s="256"/>
      <c r="O29" s="257"/>
      <c r="P29" s="245"/>
      <c r="Q29" s="257"/>
      <c r="R29" s="257"/>
      <c r="S29" s="257"/>
      <c r="T29" s="129"/>
      <c r="U29" s="128"/>
      <c r="V29" s="96"/>
      <c r="W29" s="97"/>
    </row>
    <row r="30" spans="1:23" s="5" customFormat="1" ht="20.100000000000001" customHeight="1" outlineLevel="1">
      <c r="A30" s="17"/>
      <c r="B30" s="265"/>
      <c r="C30" s="440"/>
      <c r="D30" s="43"/>
      <c r="E30" s="43"/>
      <c r="F30" s="65"/>
      <c r="G30" s="442"/>
      <c r="H30" s="599"/>
      <c r="I30" s="599"/>
      <c r="J30" s="592"/>
      <c r="K30" s="100"/>
      <c r="L30" s="92"/>
      <c r="M30" s="127"/>
      <c r="N30" s="256"/>
      <c r="O30" s="257"/>
      <c r="P30" s="245"/>
      <c r="Q30" s="257"/>
      <c r="R30" s="257"/>
      <c r="S30" s="257"/>
      <c r="T30" s="129"/>
      <c r="U30" s="128"/>
      <c r="V30" s="96"/>
      <c r="W30" s="97"/>
    </row>
    <row r="31" spans="1:23" s="5" customFormat="1" ht="20.100000000000001" customHeight="1" outlineLevel="1">
      <c r="A31" s="17"/>
      <c r="B31" s="64"/>
      <c r="C31" s="440"/>
      <c r="D31" s="43"/>
      <c r="E31" s="43"/>
      <c r="F31" s="65"/>
      <c r="G31" s="442"/>
      <c r="H31" s="599"/>
      <c r="I31" s="599"/>
      <c r="J31" s="592"/>
      <c r="K31" s="100"/>
      <c r="L31" s="92"/>
      <c r="M31" s="127"/>
      <c r="N31" s="256"/>
      <c r="O31" s="257"/>
      <c r="P31" s="245"/>
      <c r="Q31" s="257"/>
      <c r="R31" s="257"/>
      <c r="S31" s="257"/>
      <c r="T31" s="129"/>
      <c r="U31" s="128"/>
      <c r="V31" s="96"/>
      <c r="W31" s="97"/>
    </row>
    <row r="32" spans="1:23" s="5" customFormat="1" ht="20.100000000000001" customHeight="1" outlineLevel="1">
      <c r="A32" s="17"/>
      <c r="B32" s="64"/>
      <c r="C32" s="440"/>
      <c r="D32" s="43"/>
      <c r="E32" s="43"/>
      <c r="F32" s="65"/>
      <c r="G32" s="442"/>
      <c r="H32" s="599"/>
      <c r="I32" s="599"/>
      <c r="J32" s="592"/>
      <c r="K32" s="100"/>
      <c r="L32" s="92"/>
      <c r="M32" s="127"/>
      <c r="N32" s="256"/>
      <c r="O32" s="257"/>
      <c r="P32" s="245"/>
      <c r="Q32" s="257"/>
      <c r="R32" s="257"/>
      <c r="S32" s="257"/>
      <c r="T32" s="129"/>
      <c r="U32" s="128"/>
      <c r="V32" s="96"/>
      <c r="W32" s="97"/>
    </row>
    <row r="33" spans="1:23" s="5" customFormat="1" ht="20.100000000000001" customHeight="1" outlineLevel="1">
      <c r="A33" s="17"/>
      <c r="B33" s="64"/>
      <c r="C33" s="440"/>
      <c r="D33" s="43"/>
      <c r="E33" s="43"/>
      <c r="F33" s="65"/>
      <c r="G33" s="442"/>
      <c r="H33" s="599"/>
      <c r="I33" s="599"/>
      <c r="J33" s="592"/>
      <c r="K33" s="100"/>
      <c r="L33" s="92"/>
      <c r="M33" s="127"/>
      <c r="N33" s="256"/>
      <c r="O33" s="257"/>
      <c r="P33" s="245"/>
      <c r="Q33" s="257"/>
      <c r="R33" s="257"/>
      <c r="S33" s="257"/>
      <c r="T33" s="129"/>
      <c r="U33" s="128"/>
      <c r="V33" s="96"/>
      <c r="W33" s="97"/>
    </row>
    <row r="34" spans="1:23" s="5" customFormat="1" ht="20.100000000000001" customHeight="1" outlineLevel="1">
      <c r="A34" s="17"/>
      <c r="B34" s="64"/>
      <c r="C34" s="440"/>
      <c r="D34" s="43"/>
      <c r="E34" s="43"/>
      <c r="F34" s="65"/>
      <c r="G34" s="442"/>
      <c r="H34" s="599"/>
      <c r="I34" s="599"/>
      <c r="J34" s="59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372"/>
      <c r="B115" s="373"/>
      <c r="C115" s="374"/>
      <c r="D115" s="375"/>
      <c r="E115" s="375"/>
      <c r="F115" s="375"/>
      <c r="G115" s="375"/>
      <c r="H115" s="376"/>
      <c r="I115" s="376"/>
      <c r="J115" s="376"/>
      <c r="K115" s="376"/>
      <c r="L115" s="376"/>
      <c r="M115" s="1496"/>
      <c r="N115" s="1497"/>
      <c r="O115" s="376"/>
      <c r="P115" s="376"/>
      <c r="Q115" s="376"/>
      <c r="R115" s="376"/>
      <c r="S115" s="376"/>
      <c r="T115" s="377"/>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865"/>
      <c r="C117" s="387"/>
      <c r="D117" s="387"/>
      <c r="E117" s="387"/>
      <c r="F117" s="387"/>
      <c r="G117" s="387"/>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865"/>
      <c r="C118" s="387"/>
      <c r="D118" s="387"/>
      <c r="E118" s="387"/>
      <c r="F118" s="387"/>
      <c r="G118" s="387"/>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865"/>
      <c r="C119" s="387"/>
      <c r="D119" s="387"/>
      <c r="E119" s="387"/>
      <c r="F119" s="387"/>
      <c r="G119" s="387"/>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865"/>
      <c r="C120" s="387"/>
      <c r="D120" s="387"/>
      <c r="E120" s="387"/>
      <c r="F120" s="387"/>
      <c r="G120" s="387"/>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865"/>
      <c r="C121" s="387"/>
      <c r="D121" s="387"/>
      <c r="E121" s="387"/>
      <c r="F121" s="968"/>
      <c r="G121" s="387"/>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865"/>
      <c r="C122" s="387"/>
      <c r="D122" s="387"/>
      <c r="E122" s="387"/>
      <c r="F122" s="968"/>
      <c r="G122" s="387"/>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865"/>
      <c r="C123" s="387"/>
      <c r="D123" s="387"/>
      <c r="E123" s="387"/>
      <c r="F123" s="387"/>
      <c r="G123" s="387"/>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865"/>
      <c r="C124" s="387"/>
      <c r="D124" s="387"/>
      <c r="E124" s="387"/>
      <c r="F124" s="387"/>
      <c r="G124" s="387"/>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865"/>
      <c r="C125" s="387"/>
      <c r="D125" s="387"/>
      <c r="E125" s="387"/>
      <c r="F125" s="387"/>
      <c r="G125" s="387"/>
      <c r="H125" s="103"/>
      <c r="I125" s="111"/>
      <c r="J125" s="103"/>
      <c r="K125" s="103"/>
      <c r="L125" s="103"/>
      <c r="M125" s="1244"/>
      <c r="N125" s="124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865"/>
      <c r="C126" s="387"/>
      <c r="D126" s="387"/>
      <c r="E126" s="387"/>
      <c r="F126" s="387"/>
      <c r="G126" s="387"/>
      <c r="H126" s="103"/>
      <c r="I126" s="111"/>
      <c r="J126" s="103"/>
      <c r="K126" s="103"/>
      <c r="L126" s="103"/>
      <c r="M126" s="1244"/>
      <c r="N126" s="1245"/>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865"/>
      <c r="C127" s="387"/>
      <c r="D127" s="387"/>
      <c r="E127" s="387"/>
      <c r="F127" s="387"/>
      <c r="G127" s="387"/>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865"/>
      <c r="C128" s="387"/>
      <c r="D128" s="387"/>
      <c r="E128" s="387"/>
      <c r="F128" s="387"/>
      <c r="G128" s="387"/>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865"/>
      <c r="C129" s="387"/>
      <c r="D129" s="387"/>
      <c r="E129" s="387"/>
      <c r="F129" s="387"/>
      <c r="G129" s="387"/>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72"/>
      <c r="C130" s="928"/>
      <c r="D130" s="928"/>
      <c r="E130" s="928"/>
      <c r="F130" s="928"/>
      <c r="G130" s="928"/>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72"/>
      <c r="C131" s="928"/>
      <c r="D131" s="928"/>
      <c r="E131" s="928"/>
      <c r="F131" s="928"/>
      <c r="G131" s="928"/>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72"/>
      <c r="C132" s="928"/>
      <c r="D132" s="928"/>
      <c r="E132" s="928"/>
      <c r="F132" s="928"/>
      <c r="G132" s="928"/>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row>
    <row r="154" spans="1:48"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row>
    <row r="155" spans="1:48"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row>
    <row r="156" spans="1:48"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row>
    <row r="157" spans="1:48"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row>
    <row r="162" spans="1:35"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row>
    <row r="163" spans="1:35"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row>
    <row r="164" spans="1:35"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row>
    <row r="165" spans="1:35"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hidden="1" customHeight="1" outlineLevel="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22.5" hidden="1"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2"/>
      <c r="C172" s="565"/>
      <c r="D172" s="565"/>
      <c r="E172" s="565"/>
      <c r="F172" s="565"/>
      <c r="G172" s="139"/>
    </row>
    <row r="173" spans="1:35" s="5" customFormat="1" ht="15" hidden="1" customHeight="1" outlineLevel="1">
      <c r="A173" s="389"/>
      <c r="B173" s="1482"/>
      <c r="C173" s="565"/>
      <c r="D173" s="565"/>
      <c r="E173" s="565"/>
      <c r="F173" s="565"/>
      <c r="G173" s="139"/>
      <c r="H173" s="389"/>
      <c r="AI173" s="279"/>
    </row>
    <row r="174" spans="1:35" s="5" customFormat="1" ht="15" hidden="1" customHeight="1" outlineLevel="1">
      <c r="A174" s="389"/>
      <c r="B174" s="1482"/>
      <c r="C174" s="565"/>
      <c r="D174" s="565"/>
      <c r="E174" s="565"/>
      <c r="F174" s="565"/>
      <c r="G174" s="139"/>
      <c r="H174" s="389"/>
    </row>
    <row r="175" spans="1:35" s="5" customFormat="1" ht="15" hidden="1" customHeight="1" outlineLevel="1">
      <c r="A175" s="389"/>
      <c r="B175" s="1482"/>
      <c r="C175" s="565"/>
      <c r="D175" s="565"/>
      <c r="E175" s="565"/>
      <c r="F175" s="565"/>
      <c r="G175" s="139"/>
      <c r="H175" s="389"/>
    </row>
    <row r="176" spans="1:35" s="5" customFormat="1" ht="15" hidden="1" customHeight="1" outlineLevel="1">
      <c r="A176" s="389"/>
      <c r="B176" s="1482"/>
      <c r="C176" s="565"/>
      <c r="D176" s="565"/>
      <c r="E176" s="565"/>
      <c r="F176" s="565"/>
      <c r="G176" s="139"/>
      <c r="H176" s="389"/>
    </row>
    <row r="177" spans="1:61" s="5" customFormat="1" ht="15" hidden="1" customHeight="1" outlineLevel="1">
      <c r="A177" s="389"/>
      <c r="B177" s="1482"/>
      <c r="C177" s="565"/>
      <c r="D177" s="565"/>
      <c r="E177" s="565"/>
      <c r="F177" s="565"/>
      <c r="G177" s="139"/>
      <c r="H177" s="389"/>
    </row>
    <row r="178" spans="1:61" s="5" customFormat="1" ht="15" hidden="1" customHeight="1" outlineLevel="1">
      <c r="A178" s="389"/>
      <c r="B178" s="1482"/>
      <c r="C178" s="565"/>
      <c r="D178" s="565"/>
      <c r="E178" s="565"/>
      <c r="F178" s="565"/>
      <c r="G178" s="139"/>
      <c r="H178" s="389"/>
    </row>
    <row r="179" spans="1:61" s="5" customFormat="1" ht="15" hidden="1" customHeight="1" outlineLevel="1">
      <c r="A179" s="389"/>
      <c r="B179" s="1482"/>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hidden="1"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hidden="1"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hidden="1"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hidden="1"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590"/>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L319" s="3"/>
      <c r="M319" s="3"/>
    </row>
    <row r="320" spans="2:13" ht="15.6">
      <c r="B320" s="590"/>
      <c r="K320" s="6"/>
      <c r="L320" s="3"/>
      <c r="M320" s="3"/>
    </row>
    <row r="321" spans="2:13" ht="15.6">
      <c r="B321" s="590"/>
      <c r="K321" s="3"/>
      <c r="L321" s="3"/>
      <c r="M321" s="3"/>
    </row>
    <row r="322" spans="2:13" ht="15.6">
      <c r="B322" s="590"/>
      <c r="K322" s="3"/>
    </row>
    <row r="323" spans="2:13" ht="15.6">
      <c r="B323" s="590"/>
      <c r="K323" s="3"/>
    </row>
    <row r="324" spans="2:13" ht="15.6">
      <c r="B324" s="590"/>
      <c r="K324" s="3"/>
    </row>
    <row r="325" spans="2:13" ht="15.6">
      <c r="B325" s="590"/>
      <c r="K325" s="6"/>
    </row>
    <row r="326" spans="2:13" ht="15.6">
      <c r="B326" s="590"/>
      <c r="K326" s="6"/>
      <c r="L326" s="3"/>
      <c r="M326" s="3"/>
    </row>
    <row r="327" spans="2:13" ht="15.6">
      <c r="B327" s="590"/>
      <c r="K327" s="6"/>
      <c r="L327" s="3"/>
      <c r="M327" s="3"/>
    </row>
    <row r="328" spans="2:13" ht="15.6">
      <c r="B328" s="590"/>
      <c r="K328" s="6"/>
      <c r="L328" s="3"/>
      <c r="M328" s="3"/>
    </row>
    <row r="329" spans="2:13" ht="15.6">
      <c r="B329" s="590"/>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590"/>
      <c r="K367" s="9"/>
      <c r="L367" s="9"/>
      <c r="M367" s="9"/>
    </row>
    <row r="368" spans="2:13" ht="15.6">
      <c r="B368" s="109"/>
      <c r="K368" s="9"/>
      <c r="L368" s="9"/>
      <c r="M368" s="9"/>
    </row>
    <row r="369" spans="2:13" ht="15.6">
      <c r="B369" s="590"/>
      <c r="K369" s="9"/>
      <c r="L369" s="9"/>
      <c r="M369" s="9"/>
    </row>
    <row r="370" spans="2:13" ht="15.6">
      <c r="B370" s="590"/>
      <c r="F370" s="10"/>
      <c r="G370" s="10"/>
      <c r="H370" s="10"/>
      <c r="I370" s="10"/>
      <c r="J370" s="10"/>
      <c r="K370" s="10"/>
      <c r="L370" s="10"/>
      <c r="M370" s="10"/>
    </row>
    <row r="371" spans="2:13" ht="15.6">
      <c r="B371" s="590"/>
      <c r="F371" s="10"/>
      <c r="G371" s="10"/>
      <c r="H371" s="10"/>
      <c r="I371" s="10"/>
      <c r="J371" s="10"/>
      <c r="K371" s="10"/>
      <c r="L371" s="10"/>
      <c r="M371" s="10"/>
    </row>
    <row r="372" spans="2:13" ht="15.6">
      <c r="B372" s="590"/>
      <c r="F372" s="10"/>
      <c r="G372" s="10"/>
      <c r="H372" s="10"/>
      <c r="I372" s="10"/>
      <c r="J372" s="10"/>
      <c r="K372" s="10"/>
      <c r="L372" s="10"/>
      <c r="M372" s="10"/>
    </row>
    <row r="373" spans="2:13" ht="15.6">
      <c r="B373" s="590"/>
      <c r="K373" s="6"/>
      <c r="L373" s="3"/>
      <c r="M373" s="3"/>
    </row>
    <row r="374" spans="2:13">
      <c r="L374" s="3"/>
      <c r="M374" s="3"/>
    </row>
    <row r="375" spans="2:13">
      <c r="L375" s="3"/>
      <c r="M375" s="3"/>
    </row>
    <row r="376" spans="2:13">
      <c r="L376" s="3"/>
      <c r="M376" s="3"/>
    </row>
    <row r="377" spans="2:13">
      <c r="L377" s="3"/>
      <c r="M377" s="3"/>
    </row>
    <row r="378" spans="2:13">
      <c r="L378" s="3"/>
      <c r="M378" s="3"/>
    </row>
    <row r="379" spans="2:13">
      <c r="K379" s="6"/>
      <c r="L379" s="3"/>
      <c r="M379" s="3"/>
    </row>
    <row r="380" spans="2:13">
      <c r="K380" s="6"/>
      <c r="L380" s="3"/>
      <c r="M380" s="3"/>
    </row>
    <row r="381" spans="2:13">
      <c r="K381" s="6"/>
      <c r="L381" s="3"/>
      <c r="M381" s="3"/>
    </row>
    <row r="382" spans="2:13">
      <c r="K382" s="6"/>
      <c r="L382" s="3"/>
      <c r="M382" s="3"/>
    </row>
    <row r="383" spans="2:13">
      <c r="K383" s="6"/>
      <c r="L383" s="3"/>
      <c r="M383" s="3"/>
    </row>
    <row r="384" spans="2:13">
      <c r="K384" s="6"/>
      <c r="L384" s="3"/>
      <c r="M384" s="3"/>
    </row>
    <row r="385" spans="6:13">
      <c r="F385" s="12"/>
      <c r="G385" s="12"/>
      <c r="H385" s="12"/>
      <c r="I385" s="12"/>
      <c r="J385" s="12"/>
      <c r="K385" s="12"/>
      <c r="L385" s="12"/>
      <c r="M385" s="12"/>
    </row>
    <row r="386" spans="6:13">
      <c r="K386" s="6"/>
      <c r="L386" s="3"/>
      <c r="M386" s="3"/>
    </row>
    <row r="387" spans="6:13">
      <c r="K387" s="6"/>
    </row>
    <row r="388" spans="6:13">
      <c r="K388" s="3"/>
      <c r="L388" s="3"/>
      <c r="M388" s="3"/>
    </row>
    <row r="389" spans="6:13">
      <c r="K389" s="3"/>
      <c r="L389" s="3"/>
      <c r="M389" s="3"/>
    </row>
    <row r="390" spans="6:13">
      <c r="K390" s="3"/>
    </row>
    <row r="391" spans="6:13" ht="17.25" customHeight="1">
      <c r="K391" s="6"/>
    </row>
    <row r="392" spans="6:13">
      <c r="K392" s="6"/>
    </row>
    <row r="393" spans="6:13">
      <c r="K393" s="6"/>
      <c r="L393" s="3"/>
      <c r="M393" s="3"/>
    </row>
    <row r="398" spans="6:13">
      <c r="K398" s="9"/>
      <c r="L398" s="9"/>
      <c r="M398" s="9"/>
    </row>
    <row r="399" spans="6:13">
      <c r="K399" s="11"/>
      <c r="L399" s="3"/>
      <c r="M399" s="3"/>
    </row>
    <row r="400" spans="6:13">
      <c r="K400" s="3"/>
      <c r="L400" s="3"/>
      <c r="M400" s="3"/>
    </row>
    <row r="401" spans="6:13">
      <c r="K401" s="3"/>
    </row>
    <row r="402" spans="6:13">
      <c r="K402" s="9"/>
      <c r="L402" s="9"/>
      <c r="M402" s="9"/>
    </row>
    <row r="403" spans="6:13">
      <c r="F403" s="9"/>
      <c r="G403" s="9"/>
      <c r="H403" s="9"/>
      <c r="I403" s="9"/>
      <c r="J403" s="9"/>
    </row>
    <row r="404" spans="6:13">
      <c r="F404" s="10"/>
      <c r="G404" s="10"/>
      <c r="H404" s="10"/>
      <c r="I404" s="10"/>
      <c r="J404" s="10"/>
      <c r="K404" s="10"/>
      <c r="L404" s="10"/>
      <c r="M404" s="10"/>
    </row>
    <row r="405" spans="6:13">
      <c r="K405" s="6"/>
      <c r="L405" s="3"/>
      <c r="M405" s="3"/>
    </row>
    <row r="406" spans="6:13">
      <c r="K406" s="6"/>
      <c r="L406" s="3"/>
      <c r="M406" s="3"/>
    </row>
    <row r="407" spans="6:13">
      <c r="K407" s="6"/>
      <c r="L407" s="3"/>
      <c r="M407" s="3"/>
    </row>
    <row r="408" spans="6:13">
      <c r="K408" s="6"/>
      <c r="L408" s="3"/>
      <c r="M408" s="3"/>
    </row>
    <row r="409" spans="6:13">
      <c r="K409" s="6"/>
      <c r="L409" s="3"/>
      <c r="M409" s="3"/>
    </row>
    <row r="410" spans="6:13">
      <c r="K410" s="6"/>
      <c r="L410" s="3"/>
      <c r="M410" s="3"/>
    </row>
    <row r="411" spans="6:13">
      <c r="K411" s="3"/>
      <c r="L411" s="3"/>
      <c r="M411" s="3"/>
    </row>
    <row r="412" spans="6:13">
      <c r="K412" s="3"/>
    </row>
    <row r="413" spans="6:13">
      <c r="K413" s="3"/>
    </row>
    <row r="414" spans="6:13">
      <c r="K414" s="3"/>
    </row>
    <row r="415" spans="6:13">
      <c r="K415" s="6"/>
    </row>
    <row r="416" spans="6:13">
      <c r="K416" s="6"/>
      <c r="L416" s="3"/>
      <c r="M416" s="3"/>
    </row>
    <row r="417" spans="11:13">
      <c r="K417" s="6"/>
      <c r="L417" s="3"/>
      <c r="M417" s="3"/>
    </row>
    <row r="418" spans="11:13">
      <c r="K418" s="6"/>
      <c r="L418" s="3"/>
      <c r="M418" s="3"/>
    </row>
  </sheetData>
  <mergeCells count="189">
    <mergeCell ref="N21:R21"/>
    <mergeCell ref="N22:R22"/>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I203:J203"/>
    <mergeCell ref="R203:T203"/>
    <mergeCell ref="I198:J198"/>
    <mergeCell ref="R198:T198"/>
    <mergeCell ref="I199:J199"/>
    <mergeCell ref="R199:T199"/>
    <mergeCell ref="I200:J200"/>
    <mergeCell ref="R200:T200"/>
    <mergeCell ref="I196:J196"/>
    <mergeCell ref="R196:T196"/>
    <mergeCell ref="I197:J197"/>
    <mergeCell ref="R197:T197"/>
    <mergeCell ref="R190:T191"/>
    <mergeCell ref="I192:J192"/>
    <mergeCell ref="R192:T192"/>
    <mergeCell ref="I193:J193"/>
    <mergeCell ref="R193:T193"/>
    <mergeCell ref="I194:J194"/>
    <mergeCell ref="R194:T194"/>
    <mergeCell ref="P182:R182"/>
    <mergeCell ref="A190:A191"/>
    <mergeCell ref="B190:C191"/>
    <mergeCell ref="D190:F190"/>
    <mergeCell ref="G190:G191"/>
    <mergeCell ref="H190:H191"/>
    <mergeCell ref="I190:J191"/>
    <mergeCell ref="K190:Q191"/>
    <mergeCell ref="I195:J195"/>
    <mergeCell ref="R195:T195"/>
    <mergeCell ref="B170:B171"/>
    <mergeCell ref="C170:C171"/>
    <mergeCell ref="D170:D171"/>
    <mergeCell ref="G170:G171"/>
    <mergeCell ref="B172:B179"/>
    <mergeCell ref="D182:H182"/>
    <mergeCell ref="M162:N162"/>
    <mergeCell ref="M163:N163"/>
    <mergeCell ref="M164:N164"/>
    <mergeCell ref="M165:N165"/>
    <mergeCell ref="M166:N166"/>
    <mergeCell ref="M167:N167"/>
    <mergeCell ref="J182:L182"/>
    <mergeCell ref="M182:O182"/>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2:N132"/>
    <mergeCell ref="M133:N133"/>
    <mergeCell ref="M134:N134"/>
    <mergeCell ref="M135:N135"/>
    <mergeCell ref="M136:N136"/>
    <mergeCell ref="M137:N137"/>
    <mergeCell ref="M126:N126"/>
    <mergeCell ref="M127:N127"/>
    <mergeCell ref="M128:N128"/>
    <mergeCell ref="M129:N129"/>
    <mergeCell ref="M130:N130"/>
    <mergeCell ref="M131:N131"/>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128" priority="5" operator="greaterThan">
      <formula>0</formula>
    </cfRule>
  </conditionalFormatting>
  <conditionalFormatting sqref="AN117:AY124">
    <cfRule type="cellIs" dxfId="127" priority="4" operator="greaterThan">
      <formula>0</formula>
    </cfRule>
  </conditionalFormatting>
  <conditionalFormatting sqref="AN127:AU134">
    <cfRule type="cellIs" dxfId="126" priority="3" operator="greaterThan">
      <formula>0</formula>
    </cfRule>
  </conditionalFormatting>
  <conditionalFormatting sqref="AN137:AU144">
    <cfRule type="cellIs" dxfId="125" priority="2" operator="greaterThan">
      <formula>0</formula>
    </cfRule>
  </conditionalFormatting>
  <conditionalFormatting sqref="Y117:AJ124">
    <cfRule type="cellIs" dxfId="124" priority="8" operator="greaterThan">
      <formula>0</formula>
    </cfRule>
  </conditionalFormatting>
  <conditionalFormatting sqref="Y127:AF134">
    <cfRule type="cellIs" dxfId="123" priority="7" operator="greaterThan">
      <formula>0</formula>
    </cfRule>
  </conditionalFormatting>
  <conditionalFormatting sqref="Y137:AF144">
    <cfRule type="cellIs" dxfId="122" priority="6" operator="greaterThan">
      <formula>0</formula>
    </cfRule>
  </conditionalFormatting>
  <conditionalFormatting sqref="Y152:AE152">
    <cfRule type="cellIs" dxfId="121" priority="1" operator="greaterThan">
      <formula>0</formula>
    </cfRule>
  </conditionalFormatting>
  <dataValidations count="8">
    <dataValidation type="list" allowBlank="1" showInputMessage="1" showErrorMessage="1" sqref="B192 B195:B197" xr:uid="{00000000-0002-0000-1C00-000000000000}">
      <formula1>$B$245:$B$373</formula1>
    </dataValidation>
    <dataValidation type="list" allowBlank="1" showInputMessage="1" showErrorMessage="1" sqref="O117:O132" xr:uid="{00000000-0002-0000-1C00-000001000000}">
      <formula1>"kg, cây"</formula1>
    </dataValidation>
    <dataValidation type="list" allowBlank="1" showInputMessage="1" showErrorMessage="1" sqref="O136:O137 O166:O167" xr:uid="{00000000-0002-0000-1C00-000002000000}">
      <formula1>"kg, cây 6 mét, cây 2.5 mét, cây 3 mét"</formula1>
    </dataValidation>
    <dataValidation type="list" allowBlank="1" showInputMessage="1" showErrorMessage="1" sqref="J116" xr:uid="{00000000-0002-0000-1C00-000003000000}">
      <formula1>"tròn, hộp, la"</formula1>
    </dataValidation>
    <dataValidation type="list" allowBlank="1" showInputMessage="1" showErrorMessage="1" sqref="H116:H167" xr:uid="{00000000-0002-0000-1C00-000004000000}">
      <formula1>"sắt đen, sắt trắng, sắt kẽm, nhôm"</formula1>
    </dataValidation>
    <dataValidation type="list" allowBlank="1" showInputMessage="1" showErrorMessage="1" sqref="J166:J167 J150:J151 J145:J147 J136:J137 J158:J160" xr:uid="{00000000-0002-0000-1C00-000005000000}">
      <formula1>"ống, hộp, tròn đặc, la dẹt,V"</formula1>
    </dataValidation>
    <dataValidation type="list" allowBlank="1" showInputMessage="1" showErrorMessage="1" sqref="J138:J144 J161:J165 J148:J149 J152:J157 J133:J135" xr:uid="{00000000-0002-0000-1C00-000006000000}">
      <formula1>"ống, hộp,vuông, tròn đặc, la dẹt,V"</formula1>
    </dataValidation>
    <dataValidation type="list" allowBlank="1" showInputMessage="1" showErrorMessage="1" sqref="J117:J132" xr:uid="{00000000-0002-0000-1C00-000007000000}">
      <formula1>"Ống, Hộp,Vuông, Tròn Đặc, La Dẹt,V"</formula1>
    </dataValidation>
  </dataValidations>
  <pageMargins left="0.31496062992125984" right="0.31496062992125984" top="0.35433070866141736" bottom="0.35433070866141736" header="0.31496062992125984" footer="0.31496062992125984"/>
  <pageSetup paperSize="9" scale="80" orientation="landscape" r:id="rId1"/>
  <rowBreaks count="1" manualBreakCount="1">
    <brk id="239"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BI421"/>
  <sheetViews>
    <sheetView view="pageBreakPreview" zoomScale="60" zoomScaleNormal="10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607"/>
      <c r="D1" s="607"/>
      <c r="E1" s="607"/>
      <c r="F1" s="607"/>
      <c r="G1" s="607"/>
      <c r="H1" s="607"/>
      <c r="I1" s="51"/>
      <c r="J1" s="51"/>
      <c r="K1" s="51"/>
      <c r="L1" s="51"/>
      <c r="M1" s="51"/>
    </row>
    <row r="2" spans="1:23" ht="18.899999999999999" customHeight="1">
      <c r="C2" s="607"/>
      <c r="D2" s="607"/>
      <c r="E2" s="250"/>
      <c r="F2" s="607"/>
      <c r="G2" s="607"/>
      <c r="H2" s="607"/>
      <c r="I2" s="50"/>
      <c r="J2" s="50"/>
      <c r="K2" s="50"/>
      <c r="L2" s="50"/>
      <c r="M2" s="50"/>
      <c r="Q2" s="49"/>
    </row>
    <row r="3" spans="1:23" ht="18.899999999999999" customHeight="1">
      <c r="C3" s="607"/>
      <c r="D3" s="607"/>
      <c r="E3" s="607"/>
      <c r="F3" s="607"/>
      <c r="G3" s="607"/>
      <c r="H3" s="607"/>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608"/>
      <c r="F7" s="29"/>
      <c r="G7" s="68"/>
      <c r="H7" s="68"/>
      <c r="I7" s="71"/>
      <c r="J7" s="71"/>
      <c r="K7" s="71"/>
      <c r="L7" s="88"/>
      <c r="M7" s="71"/>
      <c r="N7" s="56"/>
      <c r="O7" s="56"/>
      <c r="P7" s="251"/>
      <c r="Q7" s="14"/>
      <c r="R7" s="1214"/>
      <c r="S7" s="1215"/>
      <c r="T7" s="609"/>
    </row>
    <row r="8" spans="1:23" ht="15.9" customHeight="1">
      <c r="A8" s="1227"/>
      <c r="B8" s="1228"/>
      <c r="C8" s="1228"/>
      <c r="D8" s="1229"/>
      <c r="E8" s="608"/>
      <c r="F8" s="29"/>
      <c r="G8" s="68"/>
      <c r="H8" s="68"/>
      <c r="I8" s="71"/>
      <c r="J8" s="71"/>
      <c r="K8" s="71"/>
      <c r="L8" s="88"/>
      <c r="M8" s="71"/>
      <c r="N8" s="56"/>
      <c r="O8" s="56"/>
      <c r="P8" s="251"/>
      <c r="Q8" s="14"/>
      <c r="R8" s="557"/>
      <c r="S8" s="558"/>
      <c r="T8" s="611"/>
    </row>
    <row r="9" spans="1:23" ht="15.9" customHeight="1">
      <c r="A9" s="1227"/>
      <c r="B9" s="1228"/>
      <c r="C9" s="1228"/>
      <c r="D9" s="1229"/>
      <c r="E9" s="30"/>
      <c r="F9" s="31"/>
      <c r="G9" s="69"/>
      <c r="H9" s="69"/>
      <c r="I9" s="71"/>
      <c r="J9" s="71"/>
      <c r="K9" s="71"/>
      <c r="L9" s="88"/>
      <c r="M9" s="71"/>
      <c r="N9" s="56"/>
      <c r="O9" s="56"/>
      <c r="P9" s="251"/>
      <c r="Q9" s="14"/>
      <c r="R9" s="1214"/>
      <c r="S9" s="1215"/>
      <c r="T9" s="611"/>
    </row>
    <row r="10" spans="1:23" ht="15.9" customHeight="1">
      <c r="A10" s="1227"/>
      <c r="B10" s="1228"/>
      <c r="C10" s="1228"/>
      <c r="D10" s="1229"/>
      <c r="E10" s="32"/>
      <c r="F10" s="33"/>
      <c r="G10" s="80"/>
      <c r="H10" s="80"/>
      <c r="I10" s="80"/>
      <c r="J10" s="1389"/>
      <c r="K10" s="1389"/>
      <c r="L10" s="612"/>
      <c r="M10" s="613"/>
      <c r="N10" s="56"/>
      <c r="O10" s="56"/>
      <c r="P10" s="251"/>
      <c r="Q10" s="14"/>
      <c r="R10" s="1214"/>
      <c r="S10" s="1215"/>
      <c r="T10" s="611"/>
    </row>
    <row r="11" spans="1:23" ht="15.9" customHeight="1">
      <c r="A11" s="1227"/>
      <c r="B11" s="1228"/>
      <c r="C11" s="1228"/>
      <c r="D11" s="1229"/>
      <c r="E11" s="34"/>
      <c r="F11" s="33"/>
      <c r="G11" s="81"/>
      <c r="H11" s="81"/>
      <c r="I11" s="578"/>
      <c r="J11" s="1236"/>
      <c r="K11" s="1236"/>
      <c r="L11" s="89"/>
      <c r="M11" s="82"/>
      <c r="N11" s="56"/>
      <c r="O11" s="56"/>
      <c r="P11" s="251"/>
      <c r="Q11" s="14"/>
      <c r="R11" s="1214"/>
      <c r="S11" s="1215"/>
      <c r="T11" s="611"/>
    </row>
    <row r="12" spans="1:23" ht="15.9" customHeight="1">
      <c r="A12" s="1227"/>
      <c r="B12" s="1228"/>
      <c r="C12" s="1228"/>
      <c r="D12" s="1229"/>
      <c r="E12" s="34"/>
      <c r="F12" s="33"/>
      <c r="G12" s="81"/>
      <c r="H12" s="81"/>
      <c r="I12" s="578"/>
      <c r="J12" s="1236"/>
      <c r="K12" s="1236"/>
      <c r="L12" s="89"/>
      <c r="M12" s="82"/>
      <c r="N12" s="56"/>
      <c r="O12" s="56"/>
      <c r="P12" s="251"/>
      <c r="Q12" s="14"/>
      <c r="R12" s="1214"/>
      <c r="S12" s="1215"/>
      <c r="T12" s="611"/>
    </row>
    <row r="13" spans="1:23" ht="15.9" customHeight="1">
      <c r="A13" s="1227"/>
      <c r="B13" s="1228"/>
      <c r="C13" s="1228"/>
      <c r="D13" s="1229"/>
      <c r="E13" s="35"/>
      <c r="F13" s="33"/>
      <c r="G13" s="46"/>
      <c r="H13" s="1216"/>
      <c r="I13" s="1216"/>
      <c r="J13" s="1216"/>
      <c r="K13" s="57"/>
      <c r="L13" s="90"/>
      <c r="M13" s="57"/>
      <c r="N13" s="56"/>
      <c r="O13" s="56"/>
      <c r="P13" s="251"/>
      <c r="Q13" s="14"/>
      <c r="R13" s="1217"/>
      <c r="S13" s="1218"/>
      <c r="T13" s="611"/>
    </row>
    <row r="14" spans="1:23" ht="15.9" customHeight="1">
      <c r="A14" s="1227"/>
      <c r="B14" s="1228"/>
      <c r="C14" s="1228"/>
      <c r="D14" s="1229"/>
      <c r="E14" s="36"/>
      <c r="F14" s="37"/>
      <c r="G14" s="26"/>
      <c r="H14" s="40"/>
      <c r="I14" s="38"/>
      <c r="J14" s="41"/>
      <c r="K14" s="24"/>
      <c r="L14" s="42"/>
      <c r="M14" s="91"/>
      <c r="N14" s="56"/>
      <c r="O14" s="56"/>
      <c r="P14" s="251"/>
      <c r="Q14" s="14"/>
      <c r="R14" s="1214"/>
      <c r="S14" s="1215"/>
      <c r="T14" s="611"/>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614"/>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756"/>
      <c r="D19" s="266"/>
      <c r="E19" s="266"/>
      <c r="F19" s="266"/>
      <c r="G19" s="266"/>
      <c r="H19" s="266"/>
      <c r="I19" s="266"/>
      <c r="J19" s="266"/>
      <c r="K19" s="75"/>
      <c r="L19" s="92"/>
      <c r="M19" s="125"/>
      <c r="N19" s="254"/>
      <c r="O19" s="255"/>
      <c r="P19" s="255"/>
      <c r="Q19" s="255"/>
      <c r="R19" s="255"/>
      <c r="S19" s="255"/>
      <c r="T19" s="615"/>
      <c r="U19" s="126"/>
      <c r="V19" s="95"/>
      <c r="W19" s="95"/>
    </row>
    <row r="20" spans="1:23" s="5" customFormat="1" ht="20.100000000000001" customHeight="1" outlineLevel="1">
      <c r="A20" s="17"/>
      <c r="B20" s="348"/>
      <c r="C20" s="685"/>
      <c r="D20" s="757"/>
      <c r="E20" s="757"/>
      <c r="F20" s="758"/>
      <c r="G20" s="454"/>
      <c r="H20" s="686"/>
      <c r="I20" s="686"/>
      <c r="J20" s="687"/>
      <c r="K20" s="100"/>
      <c r="L20" s="92"/>
      <c r="M20" s="127"/>
      <c r="N20" s="759"/>
      <c r="O20" s="257"/>
      <c r="P20" s="245"/>
      <c r="Q20" s="257"/>
      <c r="R20" s="257"/>
      <c r="S20" s="257"/>
      <c r="T20" s="129"/>
      <c r="U20" s="128"/>
      <c r="V20" s="96"/>
      <c r="W20" s="97"/>
    </row>
    <row r="21" spans="1:23" s="5" customFormat="1" ht="20.100000000000001" customHeight="1" outlineLevel="1">
      <c r="A21" s="17"/>
      <c r="B21" s="354"/>
      <c r="C21" s="355"/>
      <c r="D21" s="43"/>
      <c r="E21" s="43"/>
      <c r="F21" s="65"/>
      <c r="G21" s="359"/>
      <c r="H21" s="360"/>
      <c r="I21" s="360"/>
      <c r="J21" s="580"/>
      <c r="K21" s="100"/>
      <c r="L21" s="92"/>
      <c r="M21" s="127"/>
      <c r="N21" s="759"/>
      <c r="O21" s="257"/>
      <c r="P21" s="245"/>
      <c r="Q21" s="257"/>
      <c r="R21" s="257"/>
      <c r="S21" s="257"/>
      <c r="T21" s="129"/>
      <c r="U21" s="128"/>
      <c r="V21" s="96"/>
      <c r="W21" s="97"/>
    </row>
    <row r="22" spans="1:23" s="5" customFormat="1" ht="20.100000000000001" customHeight="1" outlineLevel="1">
      <c r="A22" s="17"/>
      <c r="B22" s="354"/>
      <c r="C22" s="355"/>
      <c r="D22" s="43"/>
      <c r="E22" s="43"/>
      <c r="F22" s="65"/>
      <c r="G22" s="359"/>
      <c r="H22" s="360"/>
      <c r="I22" s="360"/>
      <c r="J22" s="580"/>
      <c r="K22" s="100"/>
      <c r="L22" s="92"/>
      <c r="M22" s="127"/>
      <c r="N22" s="759"/>
      <c r="O22" s="257"/>
      <c r="P22" s="245"/>
      <c r="Q22" s="257"/>
      <c r="R22" s="257"/>
      <c r="S22" s="257"/>
      <c r="T22" s="129"/>
      <c r="U22" s="128"/>
      <c r="V22" s="96"/>
      <c r="W22" s="97"/>
    </row>
    <row r="23" spans="1:23" s="5" customFormat="1" ht="20.100000000000001" customHeight="1" outlineLevel="1">
      <c r="A23" s="17"/>
      <c r="B23" s="265"/>
      <c r="C23" s="355"/>
      <c r="D23" s="43"/>
      <c r="E23" s="43"/>
      <c r="F23" s="65"/>
      <c r="G23" s="359"/>
      <c r="H23" s="360"/>
      <c r="I23" s="360"/>
      <c r="J23" s="580"/>
      <c r="K23" s="100"/>
      <c r="L23" s="92"/>
      <c r="M23" s="127"/>
      <c r="N23" s="579"/>
      <c r="O23" s="257"/>
      <c r="P23" s="245"/>
      <c r="Q23" s="257"/>
      <c r="R23" s="257"/>
      <c r="S23" s="257"/>
      <c r="T23" s="129"/>
      <c r="U23" s="128"/>
      <c r="V23" s="96"/>
      <c r="W23" s="97"/>
    </row>
    <row r="24" spans="1:23" s="5" customFormat="1" ht="20.100000000000001" customHeight="1" outlineLevel="1">
      <c r="A24" s="17"/>
      <c r="B24" s="354"/>
      <c r="C24" s="355"/>
      <c r="D24" s="43"/>
      <c r="E24" s="43"/>
      <c r="F24" s="65"/>
      <c r="G24" s="359"/>
      <c r="H24" s="360"/>
      <c r="I24" s="360"/>
      <c r="J24" s="580"/>
      <c r="K24" s="100"/>
      <c r="L24" s="92"/>
      <c r="M24" s="127"/>
      <c r="N24" s="743"/>
      <c r="O24" s="257"/>
      <c r="P24" s="245"/>
      <c r="Q24" s="257"/>
      <c r="R24" s="257"/>
      <c r="S24" s="257"/>
      <c r="T24" s="129"/>
      <c r="U24" s="128"/>
      <c r="V24" s="96"/>
      <c r="W24" s="97"/>
    </row>
    <row r="25" spans="1:23" s="5" customFormat="1" ht="20.100000000000001" customHeight="1" outlineLevel="1">
      <c r="A25" s="17"/>
      <c r="B25" s="354"/>
      <c r="C25" s="355"/>
      <c r="D25" s="43"/>
      <c r="E25" s="43"/>
      <c r="F25" s="65"/>
      <c r="G25" s="359"/>
      <c r="H25" s="360"/>
      <c r="I25" s="360"/>
      <c r="J25" s="580"/>
      <c r="K25" s="100"/>
      <c r="L25" s="92"/>
      <c r="M25" s="127"/>
      <c r="N25" s="743"/>
      <c r="O25" s="257"/>
      <c r="P25" s="245"/>
      <c r="Q25" s="257"/>
      <c r="R25" s="257"/>
      <c r="S25" s="257"/>
      <c r="T25" s="129"/>
      <c r="U25" s="128"/>
      <c r="V25" s="96"/>
      <c r="W25" s="97"/>
    </row>
    <row r="26" spans="1:23" s="5" customFormat="1" ht="20.100000000000001" customHeight="1" outlineLevel="1">
      <c r="A26" s="17"/>
      <c r="B26" s="354"/>
      <c r="C26" s="355"/>
      <c r="D26" s="43"/>
      <c r="E26" s="43"/>
      <c r="F26" s="65"/>
      <c r="G26" s="359"/>
      <c r="H26" s="360"/>
      <c r="I26" s="360"/>
      <c r="J26" s="580"/>
      <c r="K26" s="100"/>
      <c r="L26" s="92"/>
      <c r="M26" s="127"/>
      <c r="N26" s="743"/>
      <c r="O26" s="257"/>
      <c r="P26" s="245"/>
      <c r="Q26" s="257"/>
      <c r="R26" s="257"/>
      <c r="S26" s="257"/>
      <c r="T26" s="129"/>
      <c r="U26" s="128"/>
      <c r="V26" s="96"/>
      <c r="W26" s="97"/>
    </row>
    <row r="27" spans="1:23" s="5" customFormat="1" ht="20.100000000000001" customHeight="1" outlineLevel="1">
      <c r="A27" s="17"/>
      <c r="B27" s="354"/>
      <c r="C27" s="355"/>
      <c r="D27" s="43"/>
      <c r="E27" s="43"/>
      <c r="F27" s="65"/>
      <c r="G27" s="359"/>
      <c r="H27" s="360"/>
      <c r="I27" s="360"/>
      <c r="J27" s="580"/>
      <c r="K27" s="100"/>
      <c r="L27" s="92"/>
      <c r="M27" s="127"/>
      <c r="N27" s="743"/>
      <c r="O27" s="257"/>
      <c r="P27" s="245"/>
      <c r="Q27" s="257"/>
      <c r="R27" s="257"/>
      <c r="S27" s="257"/>
      <c r="T27" s="129"/>
      <c r="U27" s="128"/>
      <c r="V27" s="96"/>
      <c r="W27" s="97"/>
    </row>
    <row r="28" spans="1:23" s="5" customFormat="1" ht="20.100000000000001" customHeight="1" outlineLevel="1">
      <c r="A28" s="17"/>
      <c r="B28" s="354"/>
      <c r="C28" s="355"/>
      <c r="D28" s="43"/>
      <c r="E28" s="43"/>
      <c r="F28" s="65"/>
      <c r="G28" s="359"/>
      <c r="H28" s="360"/>
      <c r="I28" s="360"/>
      <c r="J28" s="580"/>
      <c r="K28" s="100"/>
      <c r="L28" s="92"/>
      <c r="M28" s="127"/>
      <c r="N28" s="743"/>
      <c r="O28" s="257"/>
      <c r="P28" s="245"/>
      <c r="Q28" s="257"/>
      <c r="R28" s="257"/>
      <c r="S28" s="257"/>
      <c r="T28" s="129"/>
      <c r="U28" s="128"/>
      <c r="V28" s="96"/>
      <c r="W28" s="97"/>
    </row>
    <row r="29" spans="1:23" s="5" customFormat="1" ht="20.100000000000001" customHeight="1" outlineLevel="1">
      <c r="A29" s="17"/>
      <c r="B29" s="354"/>
      <c r="C29" s="355"/>
      <c r="D29" s="43"/>
      <c r="E29" s="43"/>
      <c r="F29" s="65"/>
      <c r="G29" s="359"/>
      <c r="H29" s="360"/>
      <c r="I29" s="360"/>
      <c r="J29" s="580"/>
      <c r="K29" s="100"/>
      <c r="L29" s="92"/>
      <c r="M29" s="127"/>
      <c r="N29" s="743"/>
      <c r="O29" s="257"/>
      <c r="P29" s="245"/>
      <c r="Q29" s="257"/>
      <c r="R29" s="257"/>
      <c r="S29" s="257"/>
      <c r="T29" s="129"/>
      <c r="U29" s="128"/>
      <c r="V29" s="96"/>
      <c r="W29" s="97"/>
    </row>
    <row r="30" spans="1:23" s="5" customFormat="1" ht="20.100000000000001" customHeight="1" outlineLevel="1">
      <c r="A30" s="17"/>
      <c r="B30" s="354"/>
      <c r="C30" s="355"/>
      <c r="D30" s="43"/>
      <c r="E30" s="43"/>
      <c r="F30" s="65"/>
      <c r="G30" s="359"/>
      <c r="H30" s="360"/>
      <c r="I30" s="360"/>
      <c r="J30" s="580"/>
      <c r="K30" s="100"/>
      <c r="L30" s="92"/>
      <c r="M30" s="127"/>
      <c r="N30" s="743"/>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616"/>
      <c r="I31" s="616"/>
      <c r="J31" s="617"/>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616"/>
      <c r="I32" s="616"/>
      <c r="J32" s="617"/>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616"/>
      <c r="I33" s="616"/>
      <c r="J33" s="617"/>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616"/>
      <c r="I34" s="616"/>
      <c r="J34" s="617"/>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616"/>
      <c r="I35" s="616"/>
      <c r="J35" s="617"/>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616"/>
      <c r="I36" s="616"/>
      <c r="J36" s="617"/>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616"/>
      <c r="I37" s="616"/>
      <c r="J37" s="617"/>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616"/>
      <c r="I38" s="616"/>
      <c r="J38" s="617"/>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616"/>
      <c r="I39" s="616"/>
      <c r="J39" s="617"/>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616"/>
      <c r="I40" s="616"/>
      <c r="J40" s="617"/>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616"/>
      <c r="I41" s="616"/>
      <c r="J41" s="617"/>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616"/>
      <c r="I42" s="616"/>
      <c r="J42" s="617"/>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616"/>
      <c r="I43" s="616"/>
      <c r="J43" s="617"/>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616"/>
      <c r="I44" s="616"/>
      <c r="J44" s="617"/>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616"/>
      <c r="I45" s="616"/>
      <c r="J45" s="617"/>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616"/>
      <c r="I46" s="616"/>
      <c r="J46" s="617"/>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616"/>
      <c r="I47" s="616"/>
      <c r="J47" s="617"/>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616"/>
      <c r="I48" s="616"/>
      <c r="J48" s="617"/>
      <c r="K48" s="100"/>
      <c r="L48" s="92"/>
      <c r="M48" s="127"/>
      <c r="N48" s="244"/>
      <c r="O48" s="245"/>
      <c r="P48" s="245"/>
      <c r="Q48" s="245"/>
      <c r="R48" s="245"/>
      <c r="S48" s="245"/>
      <c r="T48" s="129"/>
      <c r="U48" s="128"/>
      <c r="V48" s="96"/>
      <c r="W48" s="97"/>
    </row>
    <row r="49" spans="1:61" s="5" customFormat="1" ht="20.100000000000001" customHeight="1" outlineLevel="2">
      <c r="A49" s="17"/>
      <c r="B49" s="64"/>
      <c r="C49" s="130"/>
      <c r="D49" s="43"/>
      <c r="E49" s="43"/>
      <c r="F49" s="65"/>
      <c r="G49" s="131"/>
      <c r="H49" s="616"/>
      <c r="I49" s="616"/>
      <c r="J49" s="617"/>
      <c r="K49" s="100"/>
      <c r="L49" s="92"/>
      <c r="M49" s="127"/>
      <c r="N49" s="244"/>
      <c r="O49" s="245"/>
      <c r="P49" s="245"/>
      <c r="Q49" s="245"/>
      <c r="R49" s="245"/>
      <c r="S49" s="245"/>
      <c r="T49" s="129"/>
      <c r="U49" s="128"/>
      <c r="V49" s="96"/>
      <c r="W49" s="97"/>
      <c r="BI49" s="618"/>
    </row>
    <row r="50" spans="1:61" s="5" customFormat="1" ht="20.100000000000001" customHeight="1" outlineLevel="2">
      <c r="A50" s="17"/>
      <c r="B50" s="64"/>
      <c r="C50" s="130"/>
      <c r="D50" s="43"/>
      <c r="E50" s="43"/>
      <c r="F50" s="65"/>
      <c r="G50" s="131"/>
      <c r="H50" s="616"/>
      <c r="I50" s="616"/>
      <c r="J50" s="617"/>
      <c r="K50" s="100"/>
      <c r="L50" s="92"/>
      <c r="M50" s="127"/>
      <c r="N50" s="244"/>
      <c r="O50" s="245"/>
      <c r="P50" s="245"/>
      <c r="Q50" s="245"/>
      <c r="R50" s="245"/>
      <c r="S50" s="245"/>
      <c r="T50" s="129"/>
      <c r="U50" s="128"/>
      <c r="V50" s="96"/>
      <c r="W50" s="97"/>
      <c r="BI50" s="618"/>
    </row>
    <row r="51" spans="1:61" s="5" customFormat="1" ht="20.100000000000001" customHeight="1" outlineLevel="2">
      <c r="A51" s="17"/>
      <c r="B51" s="64"/>
      <c r="C51" s="130"/>
      <c r="D51" s="43"/>
      <c r="E51" s="43"/>
      <c r="F51" s="65"/>
      <c r="G51" s="131"/>
      <c r="H51" s="616"/>
      <c r="I51" s="616"/>
      <c r="J51" s="617"/>
      <c r="K51" s="100"/>
      <c r="L51" s="92"/>
      <c r="M51" s="127"/>
      <c r="N51" s="244"/>
      <c r="O51" s="245"/>
      <c r="P51" s="245"/>
      <c r="Q51" s="245"/>
      <c r="R51" s="245"/>
      <c r="S51" s="245"/>
      <c r="T51" s="129"/>
      <c r="U51" s="128"/>
      <c r="V51" s="96"/>
      <c r="W51" s="97"/>
      <c r="BI51" s="618"/>
    </row>
    <row r="52" spans="1:61" s="5" customFormat="1" ht="20.100000000000001" customHeight="1" outlineLevel="2">
      <c r="A52" s="17"/>
      <c r="B52" s="64"/>
      <c r="C52" s="130"/>
      <c r="D52" s="43"/>
      <c r="E52" s="43"/>
      <c r="F52" s="65"/>
      <c r="G52" s="131"/>
      <c r="H52" s="616"/>
      <c r="I52" s="616"/>
      <c r="J52" s="617"/>
      <c r="K52" s="100"/>
      <c r="L52" s="92"/>
      <c r="M52" s="127"/>
      <c r="N52" s="244"/>
      <c r="O52" s="245"/>
      <c r="P52" s="245"/>
      <c r="Q52" s="245"/>
      <c r="R52" s="245"/>
      <c r="S52" s="245"/>
      <c r="T52" s="129"/>
      <c r="U52" s="128"/>
      <c r="V52" s="96"/>
      <c r="W52" s="97"/>
      <c r="BI52" s="109"/>
    </row>
    <row r="53" spans="1:61" s="5" customFormat="1" ht="20.100000000000001" customHeight="1" outlineLevel="2">
      <c r="A53" s="17"/>
      <c r="B53" s="64"/>
      <c r="C53" s="130"/>
      <c r="D53" s="43"/>
      <c r="E53" s="43"/>
      <c r="F53" s="65"/>
      <c r="G53" s="131"/>
      <c r="H53" s="616"/>
      <c r="I53" s="616"/>
      <c r="J53" s="617"/>
      <c r="K53" s="100"/>
      <c r="L53" s="92"/>
      <c r="M53" s="127"/>
      <c r="N53" s="244"/>
      <c r="O53" s="245"/>
      <c r="P53" s="245"/>
      <c r="Q53" s="245"/>
      <c r="R53" s="245"/>
      <c r="S53" s="245"/>
      <c r="T53" s="129"/>
      <c r="U53" s="128"/>
      <c r="V53" s="96"/>
      <c r="W53" s="97"/>
      <c r="BI53" s="109"/>
    </row>
    <row r="54" spans="1:61" s="5" customFormat="1" ht="20.100000000000001" customHeight="1" outlineLevel="2">
      <c r="A54" s="17"/>
      <c r="B54" s="64"/>
      <c r="C54" s="130"/>
      <c r="D54" s="43"/>
      <c r="E54" s="43"/>
      <c r="F54" s="65"/>
      <c r="G54" s="131"/>
      <c r="H54" s="616"/>
      <c r="I54" s="616"/>
      <c r="J54" s="617"/>
      <c r="K54" s="100"/>
      <c r="L54" s="92"/>
      <c r="M54" s="127"/>
      <c r="N54" s="244"/>
      <c r="O54" s="245"/>
      <c r="P54" s="245"/>
      <c r="Q54" s="245"/>
      <c r="R54" s="245"/>
      <c r="S54" s="245"/>
      <c r="T54" s="129"/>
      <c r="U54" s="128"/>
      <c r="V54" s="96"/>
      <c r="W54" s="97"/>
      <c r="BI54" s="109"/>
    </row>
    <row r="55" spans="1:61" s="5" customFormat="1" ht="20.100000000000001" customHeight="1" outlineLevel="2">
      <c r="A55" s="17"/>
      <c r="B55" s="64"/>
      <c r="C55" s="130"/>
      <c r="D55" s="43"/>
      <c r="E55" s="43"/>
      <c r="F55" s="65"/>
      <c r="G55" s="131"/>
      <c r="H55" s="616"/>
      <c r="I55" s="616"/>
      <c r="J55" s="617"/>
      <c r="K55" s="100"/>
      <c r="L55" s="92"/>
      <c r="M55" s="127"/>
      <c r="N55" s="244"/>
      <c r="O55" s="245"/>
      <c r="P55" s="245"/>
      <c r="Q55" s="245"/>
      <c r="R55" s="245"/>
      <c r="S55" s="245"/>
      <c r="T55" s="129"/>
      <c r="U55" s="128"/>
      <c r="V55" s="96"/>
      <c r="W55" s="97"/>
      <c r="BI55" s="109"/>
    </row>
    <row r="56" spans="1:61" s="5" customFormat="1" ht="20.100000000000001" customHeight="1" outlineLevel="2">
      <c r="A56" s="17"/>
      <c r="B56" s="64"/>
      <c r="C56" s="130"/>
      <c r="D56" s="43"/>
      <c r="E56" s="43"/>
      <c r="F56" s="65"/>
      <c r="G56" s="131"/>
      <c r="H56" s="616"/>
      <c r="I56" s="616"/>
      <c r="J56" s="617"/>
      <c r="K56" s="100"/>
      <c r="L56" s="92"/>
      <c r="M56" s="127"/>
      <c r="N56" s="244"/>
      <c r="O56" s="245"/>
      <c r="P56" s="245"/>
      <c r="Q56" s="245"/>
      <c r="R56" s="245"/>
      <c r="S56" s="245"/>
      <c r="T56" s="129"/>
      <c r="U56" s="128"/>
      <c r="V56" s="96"/>
      <c r="W56" s="97"/>
      <c r="BI56" s="109"/>
    </row>
    <row r="57" spans="1:61" s="5" customFormat="1" ht="20.100000000000001" customHeight="1" outlineLevel="2">
      <c r="A57" s="17"/>
      <c r="B57" s="64"/>
      <c r="C57" s="130"/>
      <c r="D57" s="43"/>
      <c r="E57" s="43"/>
      <c r="F57" s="65"/>
      <c r="G57" s="131"/>
      <c r="H57" s="616"/>
      <c r="I57" s="616"/>
      <c r="J57" s="617"/>
      <c r="K57" s="100"/>
      <c r="L57" s="92"/>
      <c r="M57" s="127"/>
      <c r="N57" s="244"/>
      <c r="O57" s="245"/>
      <c r="P57" s="245"/>
      <c r="Q57" s="245"/>
      <c r="R57" s="245"/>
      <c r="S57" s="245"/>
      <c r="T57" s="129"/>
      <c r="U57" s="128"/>
      <c r="V57" s="96"/>
      <c r="W57" s="97"/>
      <c r="BI57" s="109"/>
    </row>
    <row r="58" spans="1:61" s="5" customFormat="1" ht="20.100000000000001" customHeight="1" outlineLevel="2">
      <c r="A58" s="17"/>
      <c r="B58" s="64"/>
      <c r="C58" s="130"/>
      <c r="D58" s="43"/>
      <c r="E58" s="43"/>
      <c r="F58" s="65"/>
      <c r="G58" s="131"/>
      <c r="H58" s="616"/>
      <c r="I58" s="616"/>
      <c r="J58" s="617"/>
      <c r="K58" s="100"/>
      <c r="L58" s="92"/>
      <c r="M58" s="127"/>
      <c r="N58" s="244"/>
      <c r="O58" s="245"/>
      <c r="P58" s="245"/>
      <c r="Q58" s="245"/>
      <c r="R58" s="245"/>
      <c r="S58" s="245"/>
      <c r="T58" s="129"/>
      <c r="U58" s="128"/>
      <c r="V58" s="96"/>
      <c r="W58" s="97"/>
      <c r="BI58" s="109"/>
    </row>
    <row r="59" spans="1:61" s="5" customFormat="1" ht="20.100000000000001" customHeight="1" outlineLevel="2">
      <c r="A59" s="17"/>
      <c r="B59" s="64"/>
      <c r="C59" s="130"/>
      <c r="D59" s="43"/>
      <c r="E59" s="43"/>
      <c r="F59" s="65"/>
      <c r="G59" s="131"/>
      <c r="H59" s="616"/>
      <c r="I59" s="616"/>
      <c r="J59" s="617"/>
      <c r="K59" s="100"/>
      <c r="L59" s="92"/>
      <c r="M59" s="127"/>
      <c r="N59" s="244"/>
      <c r="O59" s="245"/>
      <c r="P59" s="245"/>
      <c r="Q59" s="245"/>
      <c r="R59" s="245"/>
      <c r="S59" s="245"/>
      <c r="T59" s="129"/>
      <c r="U59" s="128"/>
      <c r="V59" s="96"/>
      <c r="W59" s="97"/>
      <c r="BI59" s="109"/>
    </row>
    <row r="60" spans="1:61" s="5" customFormat="1" ht="20.100000000000001" customHeight="1" outlineLevel="2">
      <c r="A60" s="17"/>
      <c r="B60" s="64"/>
      <c r="C60" s="130"/>
      <c r="D60" s="43"/>
      <c r="E60" s="43"/>
      <c r="F60" s="65"/>
      <c r="G60" s="131"/>
      <c r="H60" s="616"/>
      <c r="I60" s="616"/>
      <c r="J60" s="617"/>
      <c r="K60" s="100"/>
      <c r="L60" s="92"/>
      <c r="M60" s="127"/>
      <c r="N60" s="244"/>
      <c r="O60" s="245"/>
      <c r="P60" s="245"/>
      <c r="Q60" s="245"/>
      <c r="R60" s="245"/>
      <c r="S60" s="245"/>
      <c r="T60" s="129"/>
      <c r="U60" s="128"/>
      <c r="V60" s="96"/>
      <c r="W60" s="97"/>
      <c r="BI60" s="109"/>
    </row>
    <row r="61" spans="1:61" s="5" customFormat="1" ht="20.100000000000001" customHeight="1" outlineLevel="2">
      <c r="A61" s="17"/>
      <c r="B61" s="64"/>
      <c r="C61" s="130"/>
      <c r="D61" s="43"/>
      <c r="E61" s="43"/>
      <c r="F61" s="65"/>
      <c r="G61" s="131"/>
      <c r="H61" s="616"/>
      <c r="I61" s="616"/>
      <c r="J61" s="617"/>
      <c r="K61" s="100"/>
      <c r="L61" s="92"/>
      <c r="M61" s="127"/>
      <c r="N61" s="244"/>
      <c r="O61" s="245"/>
      <c r="P61" s="245"/>
      <c r="Q61" s="245"/>
      <c r="R61" s="245"/>
      <c r="S61" s="245"/>
      <c r="T61" s="129"/>
      <c r="U61" s="128"/>
      <c r="V61" s="96"/>
      <c r="W61" s="97"/>
      <c r="BI61" s="109"/>
    </row>
    <row r="62" spans="1:61" s="5" customFormat="1" ht="20.100000000000001" customHeight="1" outlineLevel="2">
      <c r="A62" s="17"/>
      <c r="B62" s="64"/>
      <c r="C62" s="130"/>
      <c r="D62" s="43"/>
      <c r="E62" s="43"/>
      <c r="F62" s="65"/>
      <c r="G62" s="131"/>
      <c r="H62" s="616"/>
      <c r="I62" s="616"/>
      <c r="J62" s="617"/>
      <c r="K62" s="100"/>
      <c r="L62" s="92"/>
      <c r="M62" s="127"/>
      <c r="N62" s="244"/>
      <c r="O62" s="245"/>
      <c r="P62" s="245"/>
      <c r="Q62" s="245"/>
      <c r="R62" s="245"/>
      <c r="S62" s="245"/>
      <c r="T62" s="129"/>
      <c r="U62" s="128"/>
      <c r="V62" s="96"/>
      <c r="W62" s="97"/>
      <c r="BI62" s="109"/>
    </row>
    <row r="63" spans="1:61" s="5" customFormat="1" ht="20.100000000000001" customHeight="1" outlineLevel="2">
      <c r="A63" s="17"/>
      <c r="B63" s="64"/>
      <c r="C63" s="130"/>
      <c r="D63" s="43"/>
      <c r="E63" s="43"/>
      <c r="F63" s="65"/>
      <c r="G63" s="131"/>
      <c r="H63" s="616"/>
      <c r="I63" s="616"/>
      <c r="J63" s="617"/>
      <c r="K63" s="100"/>
      <c r="L63" s="92"/>
      <c r="M63" s="127"/>
      <c r="N63" s="244"/>
      <c r="O63" s="245"/>
      <c r="P63" s="245"/>
      <c r="Q63" s="245"/>
      <c r="R63" s="245"/>
      <c r="S63" s="245"/>
      <c r="T63" s="129"/>
      <c r="U63" s="128"/>
      <c r="V63" s="96"/>
      <c r="W63" s="97"/>
      <c r="BI63" s="109"/>
    </row>
    <row r="64" spans="1:61" s="5" customFormat="1" ht="20.100000000000001" customHeight="1" outlineLevel="2">
      <c r="A64" s="17"/>
      <c r="B64" s="64"/>
      <c r="C64" s="130"/>
      <c r="D64" s="43"/>
      <c r="E64" s="43"/>
      <c r="F64" s="65"/>
      <c r="G64" s="131"/>
      <c r="H64" s="616"/>
      <c r="I64" s="616"/>
      <c r="J64" s="617"/>
      <c r="K64" s="100"/>
      <c r="L64" s="92"/>
      <c r="M64" s="127"/>
      <c r="N64" s="244"/>
      <c r="O64" s="245"/>
      <c r="P64" s="245"/>
      <c r="Q64" s="245"/>
      <c r="R64" s="245"/>
      <c r="S64" s="245"/>
      <c r="T64" s="129"/>
      <c r="U64" s="128"/>
      <c r="V64" s="96"/>
      <c r="W64" s="97"/>
      <c r="BI64" s="109"/>
    </row>
    <row r="65" spans="1:61" s="5" customFormat="1" ht="20.100000000000001" customHeight="1" outlineLevel="2">
      <c r="A65" s="17"/>
      <c r="B65" s="64"/>
      <c r="C65" s="130"/>
      <c r="D65" s="43"/>
      <c r="E65" s="43"/>
      <c r="F65" s="65"/>
      <c r="G65" s="131"/>
      <c r="H65" s="616"/>
      <c r="I65" s="616"/>
      <c r="J65" s="617"/>
      <c r="K65" s="100"/>
      <c r="L65" s="92"/>
      <c r="M65" s="127"/>
      <c r="N65" s="244"/>
      <c r="O65" s="245"/>
      <c r="P65" s="245"/>
      <c r="Q65" s="245"/>
      <c r="R65" s="245"/>
      <c r="S65" s="245"/>
      <c r="T65" s="129"/>
      <c r="U65" s="128"/>
      <c r="V65" s="96"/>
      <c r="W65" s="97"/>
      <c r="BI65" s="109"/>
    </row>
    <row r="66" spans="1:61" s="5" customFormat="1" ht="20.100000000000001" customHeight="1" outlineLevel="2">
      <c r="A66" s="17"/>
      <c r="B66" s="64"/>
      <c r="C66" s="130"/>
      <c r="D66" s="43"/>
      <c r="E66" s="43"/>
      <c r="F66" s="65"/>
      <c r="G66" s="131"/>
      <c r="H66" s="616"/>
      <c r="I66" s="616"/>
      <c r="J66" s="617"/>
      <c r="K66" s="100"/>
      <c r="L66" s="92"/>
      <c r="M66" s="127"/>
      <c r="N66" s="244"/>
      <c r="O66" s="245"/>
      <c r="P66" s="245"/>
      <c r="Q66" s="245"/>
      <c r="R66" s="245"/>
      <c r="S66" s="245"/>
      <c r="T66" s="129"/>
      <c r="U66" s="128"/>
      <c r="V66" s="96"/>
      <c r="W66" s="97"/>
      <c r="BI66" s="109"/>
    </row>
    <row r="67" spans="1:61" s="5" customFormat="1" ht="20.100000000000001" customHeight="1" outlineLevel="2">
      <c r="A67" s="17"/>
      <c r="B67" s="64"/>
      <c r="C67" s="130"/>
      <c r="D67" s="43"/>
      <c r="E67" s="43"/>
      <c r="F67" s="65"/>
      <c r="G67" s="131"/>
      <c r="H67" s="616"/>
      <c r="I67" s="616"/>
      <c r="J67" s="617"/>
      <c r="K67" s="100"/>
      <c r="L67" s="92"/>
      <c r="M67" s="127"/>
      <c r="N67" s="244"/>
      <c r="O67" s="245"/>
      <c r="P67" s="245"/>
      <c r="Q67" s="245"/>
      <c r="R67" s="245"/>
      <c r="S67" s="245"/>
      <c r="T67" s="129"/>
      <c r="U67" s="128"/>
      <c r="V67" s="96"/>
      <c r="W67" s="97"/>
      <c r="BI67" s="109"/>
    </row>
    <row r="68" spans="1:61" s="5" customFormat="1" ht="20.100000000000001" customHeight="1" outlineLevel="2">
      <c r="A68" s="17"/>
      <c r="B68" s="64"/>
      <c r="C68" s="130"/>
      <c r="D68" s="43"/>
      <c r="E68" s="43"/>
      <c r="F68" s="65"/>
      <c r="G68" s="131"/>
      <c r="H68" s="616"/>
      <c r="I68" s="616"/>
      <c r="J68" s="617"/>
      <c r="K68" s="100"/>
      <c r="L68" s="92"/>
      <c r="M68" s="127"/>
      <c r="N68" s="244"/>
      <c r="O68" s="245"/>
      <c r="P68" s="245"/>
      <c r="Q68" s="245"/>
      <c r="R68" s="245"/>
      <c r="S68" s="245"/>
      <c r="T68" s="129"/>
      <c r="U68" s="128"/>
      <c r="V68" s="96"/>
      <c r="W68" s="97"/>
      <c r="BI68" s="109"/>
    </row>
    <row r="69" spans="1:61" s="5" customFormat="1" ht="20.100000000000001" customHeight="1" outlineLevel="2">
      <c r="A69" s="17"/>
      <c r="B69" s="64"/>
      <c r="C69" s="130"/>
      <c r="D69" s="43"/>
      <c r="E69" s="43"/>
      <c r="F69" s="65"/>
      <c r="G69" s="131"/>
      <c r="H69" s="616"/>
      <c r="I69" s="616"/>
      <c r="J69" s="617"/>
      <c r="K69" s="100"/>
      <c r="L69" s="92"/>
      <c r="M69" s="127"/>
      <c r="N69" s="244"/>
      <c r="O69" s="245"/>
      <c r="P69" s="245"/>
      <c r="Q69" s="245"/>
      <c r="R69" s="245"/>
      <c r="S69" s="245"/>
      <c r="T69" s="129"/>
      <c r="U69" s="128"/>
      <c r="V69" s="96"/>
      <c r="W69" s="97"/>
      <c r="BI69" s="109"/>
    </row>
    <row r="70" spans="1:61" s="5" customFormat="1" ht="20.100000000000001" customHeight="1" outlineLevel="2">
      <c r="A70" s="17"/>
      <c r="B70" s="64"/>
      <c r="C70" s="130"/>
      <c r="D70" s="43"/>
      <c r="E70" s="43"/>
      <c r="F70" s="65"/>
      <c r="G70" s="131"/>
      <c r="H70" s="616"/>
      <c r="I70" s="616"/>
      <c r="J70" s="617"/>
      <c r="K70" s="100"/>
      <c r="L70" s="92"/>
      <c r="M70" s="127"/>
      <c r="N70" s="244"/>
      <c r="O70" s="245"/>
      <c r="P70" s="245"/>
      <c r="Q70" s="245"/>
      <c r="R70" s="245"/>
      <c r="S70" s="245"/>
      <c r="T70" s="129"/>
      <c r="U70" s="128"/>
      <c r="V70" s="96"/>
      <c r="W70" s="97"/>
      <c r="BI70" s="109"/>
    </row>
    <row r="71" spans="1:61" s="5" customFormat="1" ht="20.100000000000001" customHeight="1" outlineLevel="2">
      <c r="A71" s="17"/>
      <c r="B71" s="64"/>
      <c r="C71" s="130"/>
      <c r="D71" s="43"/>
      <c r="E71" s="43"/>
      <c r="F71" s="65"/>
      <c r="G71" s="131"/>
      <c r="H71" s="616"/>
      <c r="I71" s="616"/>
      <c r="J71" s="617"/>
      <c r="K71" s="100"/>
      <c r="L71" s="92"/>
      <c r="M71" s="127"/>
      <c r="N71" s="244"/>
      <c r="O71" s="245"/>
      <c r="P71" s="245"/>
      <c r="Q71" s="245"/>
      <c r="R71" s="245"/>
      <c r="S71" s="245"/>
      <c r="T71" s="129"/>
      <c r="U71" s="128"/>
      <c r="V71" s="96"/>
      <c r="W71" s="97"/>
      <c r="BI71" s="109"/>
    </row>
    <row r="72" spans="1:61" s="5" customFormat="1" ht="20.100000000000001" customHeight="1" outlineLevel="2">
      <c r="A72" s="17"/>
      <c r="B72" s="64"/>
      <c r="C72" s="130"/>
      <c r="D72" s="43"/>
      <c r="E72" s="43"/>
      <c r="F72" s="65"/>
      <c r="G72" s="131"/>
      <c r="H72" s="616"/>
      <c r="I72" s="616"/>
      <c r="J72" s="617"/>
      <c r="K72" s="100"/>
      <c r="L72" s="92"/>
      <c r="M72" s="127"/>
      <c r="N72" s="244"/>
      <c r="O72" s="245"/>
      <c r="P72" s="245"/>
      <c r="Q72" s="245"/>
      <c r="R72" s="245"/>
      <c r="S72" s="245"/>
      <c r="T72" s="129"/>
      <c r="U72" s="128"/>
      <c r="V72" s="96"/>
      <c r="W72" s="97"/>
      <c r="BI72" s="109"/>
    </row>
    <row r="73" spans="1:61" s="5" customFormat="1" ht="20.100000000000001" customHeight="1" outlineLevel="2">
      <c r="A73" s="17"/>
      <c r="B73" s="64"/>
      <c r="C73" s="130"/>
      <c r="D73" s="43"/>
      <c r="E73" s="43"/>
      <c r="F73" s="65"/>
      <c r="G73" s="131"/>
      <c r="H73" s="616"/>
      <c r="I73" s="616"/>
      <c r="J73" s="617"/>
      <c r="K73" s="100"/>
      <c r="L73" s="92"/>
      <c r="M73" s="127"/>
      <c r="N73" s="244"/>
      <c r="O73" s="245"/>
      <c r="P73" s="245"/>
      <c r="Q73" s="245"/>
      <c r="R73" s="245"/>
      <c r="S73" s="245"/>
      <c r="T73" s="129"/>
      <c r="U73" s="128"/>
      <c r="V73" s="96"/>
      <c r="W73" s="97"/>
      <c r="BI73" s="109"/>
    </row>
    <row r="74" spans="1:61" s="5" customFormat="1" ht="20.100000000000001" customHeight="1" outlineLevel="2">
      <c r="A74" s="17"/>
      <c r="B74" s="64"/>
      <c r="C74" s="130"/>
      <c r="D74" s="43"/>
      <c r="E74" s="43"/>
      <c r="F74" s="65"/>
      <c r="G74" s="131"/>
      <c r="H74" s="616"/>
      <c r="I74" s="616"/>
      <c r="J74" s="617"/>
      <c r="K74" s="100"/>
      <c r="L74" s="92"/>
      <c r="M74" s="127"/>
      <c r="N74" s="244"/>
      <c r="O74" s="245"/>
      <c r="P74" s="245"/>
      <c r="Q74" s="245"/>
      <c r="R74" s="245"/>
      <c r="S74" s="245"/>
      <c r="T74" s="129"/>
      <c r="U74" s="128"/>
      <c r="V74" s="96"/>
      <c r="W74" s="97"/>
      <c r="BI74" s="109"/>
    </row>
    <row r="75" spans="1:61" s="5" customFormat="1" ht="20.100000000000001" customHeight="1" outlineLevel="2">
      <c r="A75" s="17"/>
      <c r="B75" s="64"/>
      <c r="C75" s="130"/>
      <c r="D75" s="43"/>
      <c r="E75" s="43"/>
      <c r="F75" s="65"/>
      <c r="G75" s="131"/>
      <c r="H75" s="616"/>
      <c r="I75" s="616"/>
      <c r="J75" s="617"/>
      <c r="K75" s="100"/>
      <c r="L75" s="92"/>
      <c r="M75" s="127"/>
      <c r="N75" s="244"/>
      <c r="O75" s="245"/>
      <c r="P75" s="245"/>
      <c r="Q75" s="245"/>
      <c r="R75" s="245"/>
      <c r="S75" s="245"/>
      <c r="T75" s="129"/>
      <c r="U75" s="128"/>
      <c r="V75" s="96"/>
      <c r="W75" s="97"/>
      <c r="BI75" s="109"/>
    </row>
    <row r="76" spans="1:61" s="5" customFormat="1" ht="20.100000000000001" customHeight="1" outlineLevel="2">
      <c r="A76" s="17"/>
      <c r="B76" s="64"/>
      <c r="C76" s="130"/>
      <c r="D76" s="43"/>
      <c r="E76" s="43"/>
      <c r="F76" s="65"/>
      <c r="G76" s="131"/>
      <c r="H76" s="616"/>
      <c r="I76" s="616"/>
      <c r="J76" s="617"/>
      <c r="K76" s="100"/>
      <c r="L76" s="92"/>
      <c r="M76" s="127"/>
      <c r="N76" s="244"/>
      <c r="O76" s="245"/>
      <c r="P76" s="245"/>
      <c r="Q76" s="245"/>
      <c r="R76" s="245"/>
      <c r="S76" s="245"/>
      <c r="T76" s="129"/>
      <c r="U76" s="128"/>
      <c r="V76" s="96"/>
      <c r="W76" s="97"/>
      <c r="BI76" s="109"/>
    </row>
    <row r="77" spans="1:61" s="5" customFormat="1" ht="20.100000000000001" customHeight="1" outlineLevel="2">
      <c r="A77" s="17"/>
      <c r="B77" s="64"/>
      <c r="C77" s="130"/>
      <c r="D77" s="43"/>
      <c r="E77" s="43"/>
      <c r="F77" s="65"/>
      <c r="G77" s="131"/>
      <c r="H77" s="616"/>
      <c r="I77" s="616"/>
      <c r="J77" s="617"/>
      <c r="K77" s="100"/>
      <c r="L77" s="92"/>
      <c r="M77" s="127"/>
      <c r="N77" s="244"/>
      <c r="O77" s="245"/>
      <c r="P77" s="245"/>
      <c r="Q77" s="245"/>
      <c r="R77" s="245"/>
      <c r="S77" s="245"/>
      <c r="T77" s="129"/>
      <c r="U77" s="128"/>
      <c r="V77" s="96"/>
      <c r="W77" s="97"/>
      <c r="BI77" s="109"/>
    </row>
    <row r="78" spans="1:61" s="5" customFormat="1" ht="20.100000000000001" customHeight="1" outlineLevel="2">
      <c r="A78" s="17"/>
      <c r="B78" s="64"/>
      <c r="C78" s="130"/>
      <c r="D78" s="43"/>
      <c r="E78" s="43"/>
      <c r="F78" s="65"/>
      <c r="G78" s="131"/>
      <c r="H78" s="616"/>
      <c r="I78" s="616"/>
      <c r="J78" s="617"/>
      <c r="K78" s="100"/>
      <c r="L78" s="92"/>
      <c r="M78" s="127"/>
      <c r="N78" s="244"/>
      <c r="O78" s="245"/>
      <c r="P78" s="245"/>
      <c r="Q78" s="245"/>
      <c r="R78" s="245"/>
      <c r="S78" s="245"/>
      <c r="T78" s="129"/>
      <c r="U78" s="128"/>
      <c r="V78" s="96"/>
      <c r="W78" s="97"/>
      <c r="BI78" s="109"/>
    </row>
    <row r="79" spans="1:61" s="5" customFormat="1" ht="20.100000000000001" customHeight="1" outlineLevel="2">
      <c r="A79" s="17"/>
      <c r="B79" s="64"/>
      <c r="C79" s="130"/>
      <c r="D79" s="43"/>
      <c r="E79" s="43"/>
      <c r="F79" s="65"/>
      <c r="G79" s="131"/>
      <c r="H79" s="616"/>
      <c r="I79" s="616"/>
      <c r="J79" s="617"/>
      <c r="K79" s="100"/>
      <c r="L79" s="92"/>
      <c r="M79" s="127"/>
      <c r="N79" s="244"/>
      <c r="O79" s="245"/>
      <c r="P79" s="245"/>
      <c r="Q79" s="245"/>
      <c r="R79" s="245"/>
      <c r="S79" s="245"/>
      <c r="T79" s="129"/>
      <c r="U79" s="128"/>
      <c r="V79" s="96"/>
      <c r="W79" s="97"/>
      <c r="BI79" s="618"/>
    </row>
    <row r="80" spans="1:61" s="5" customFormat="1" ht="20.100000000000001" customHeight="1" outlineLevel="2">
      <c r="A80" s="17"/>
      <c r="B80" s="64"/>
      <c r="C80" s="130"/>
      <c r="D80" s="43"/>
      <c r="E80" s="43"/>
      <c r="F80" s="65"/>
      <c r="G80" s="131"/>
      <c r="H80" s="616"/>
      <c r="I80" s="616"/>
      <c r="J80" s="617"/>
      <c r="K80" s="100"/>
      <c r="L80" s="92"/>
      <c r="M80" s="127"/>
      <c r="N80" s="244"/>
      <c r="O80" s="245"/>
      <c r="P80" s="245"/>
      <c r="Q80" s="245"/>
      <c r="R80" s="245"/>
      <c r="S80" s="245"/>
      <c r="T80" s="129"/>
      <c r="U80" s="128"/>
      <c r="V80" s="96"/>
      <c r="W80" s="97"/>
      <c r="BI80" s="618"/>
    </row>
    <row r="81" spans="1:61" s="5" customFormat="1" ht="20.100000000000001" customHeight="1" outlineLevel="2">
      <c r="A81" s="17"/>
      <c r="B81" s="64"/>
      <c r="C81" s="130"/>
      <c r="D81" s="43"/>
      <c r="E81" s="43"/>
      <c r="F81" s="65"/>
      <c r="G81" s="131"/>
      <c r="H81" s="616"/>
      <c r="I81" s="616"/>
      <c r="J81" s="617"/>
      <c r="K81" s="100"/>
      <c r="L81" s="92"/>
      <c r="M81" s="127"/>
      <c r="N81" s="244"/>
      <c r="O81" s="245"/>
      <c r="P81" s="245"/>
      <c r="Q81" s="245"/>
      <c r="R81" s="245"/>
      <c r="S81" s="245"/>
      <c r="T81" s="129"/>
      <c r="U81" s="128"/>
      <c r="V81" s="96"/>
      <c r="W81" s="97"/>
      <c r="BI81" s="618"/>
    </row>
    <row r="82" spans="1:61" s="5" customFormat="1" ht="20.100000000000001" customHeight="1" outlineLevel="2">
      <c r="A82" s="17"/>
      <c r="B82" s="64"/>
      <c r="C82" s="130"/>
      <c r="D82" s="43"/>
      <c r="E82" s="43"/>
      <c r="F82" s="65"/>
      <c r="G82" s="131"/>
      <c r="H82" s="616"/>
      <c r="I82" s="616"/>
      <c r="J82" s="617"/>
      <c r="K82" s="100"/>
      <c r="L82" s="92"/>
      <c r="M82" s="127"/>
      <c r="N82" s="244"/>
      <c r="O82" s="245"/>
      <c r="P82" s="245"/>
      <c r="Q82" s="245"/>
      <c r="R82" s="245"/>
      <c r="S82" s="245"/>
      <c r="T82" s="129"/>
      <c r="U82" s="128"/>
      <c r="V82" s="96"/>
      <c r="W82" s="97"/>
      <c r="BI82" s="618"/>
    </row>
    <row r="83" spans="1:61" s="5" customFormat="1" ht="20.100000000000001" customHeight="1" outlineLevel="2">
      <c r="A83" s="17"/>
      <c r="B83" s="64"/>
      <c r="C83" s="130"/>
      <c r="D83" s="43"/>
      <c r="E83" s="43"/>
      <c r="F83" s="65"/>
      <c r="G83" s="131"/>
      <c r="H83" s="616"/>
      <c r="I83" s="616"/>
      <c r="J83" s="617"/>
      <c r="K83" s="100"/>
      <c r="L83" s="92"/>
      <c r="M83" s="127"/>
      <c r="N83" s="256"/>
      <c r="O83" s="257"/>
      <c r="P83" s="245"/>
      <c r="Q83" s="257"/>
      <c r="R83" s="257"/>
      <c r="S83" s="257"/>
      <c r="T83" s="129"/>
      <c r="U83" s="128"/>
      <c r="V83" s="96"/>
      <c r="W83" s="97"/>
      <c r="BI83" s="618"/>
    </row>
    <row r="84" spans="1:61" s="5" customFormat="1" ht="20.100000000000001" customHeight="1" outlineLevel="2">
      <c r="A84" s="17"/>
      <c r="B84" s="64"/>
      <c r="C84" s="130"/>
      <c r="D84" s="43"/>
      <c r="E84" s="43"/>
      <c r="F84" s="65"/>
      <c r="G84" s="131"/>
      <c r="H84" s="616"/>
      <c r="I84" s="616"/>
      <c r="J84" s="617"/>
      <c r="K84" s="100"/>
      <c r="L84" s="92"/>
      <c r="M84" s="127"/>
      <c r="N84" s="256"/>
      <c r="O84" s="257"/>
      <c r="P84" s="245"/>
      <c r="Q84" s="257"/>
      <c r="R84" s="257"/>
      <c r="S84" s="257"/>
      <c r="T84" s="129"/>
      <c r="U84" s="128"/>
      <c r="V84" s="96"/>
      <c r="W84" s="97"/>
      <c r="BI84" s="618"/>
    </row>
    <row r="85" spans="1:61" s="5" customFormat="1" ht="20.100000000000001" customHeight="1" outlineLevel="2">
      <c r="A85" s="17"/>
      <c r="B85" s="64"/>
      <c r="C85" s="130"/>
      <c r="D85" s="43"/>
      <c r="E85" s="43"/>
      <c r="F85" s="65"/>
      <c r="G85" s="131"/>
      <c r="H85" s="616"/>
      <c r="I85" s="616"/>
      <c r="J85" s="617"/>
      <c r="K85" s="100"/>
      <c r="L85" s="92"/>
      <c r="M85" s="127"/>
      <c r="N85" s="256"/>
      <c r="O85" s="257"/>
      <c r="P85" s="245"/>
      <c r="Q85" s="257"/>
      <c r="R85" s="257"/>
      <c r="S85" s="257"/>
      <c r="T85" s="129"/>
      <c r="U85" s="128"/>
      <c r="V85" s="96"/>
      <c r="W85" s="97"/>
      <c r="BI85" s="618"/>
    </row>
    <row r="86" spans="1:61" s="5" customFormat="1" ht="20.100000000000001" customHeight="1" outlineLevel="2">
      <c r="A86" s="17"/>
      <c r="B86" s="64"/>
      <c r="C86" s="130"/>
      <c r="D86" s="43"/>
      <c r="E86" s="43"/>
      <c r="F86" s="65"/>
      <c r="G86" s="131"/>
      <c r="H86" s="616"/>
      <c r="I86" s="616"/>
      <c r="J86" s="617"/>
      <c r="K86" s="100"/>
      <c r="L86" s="92"/>
      <c r="M86" s="127"/>
      <c r="N86" s="256"/>
      <c r="O86" s="257"/>
      <c r="P86" s="245"/>
      <c r="Q86" s="257"/>
      <c r="R86" s="257"/>
      <c r="S86" s="257"/>
      <c r="T86" s="129"/>
      <c r="U86" s="128"/>
      <c r="V86" s="96"/>
      <c r="W86" s="97"/>
      <c r="BI86" s="618"/>
    </row>
    <row r="87" spans="1:61" s="5" customFormat="1" ht="20.100000000000001" customHeight="1" outlineLevel="2">
      <c r="A87" s="17"/>
      <c r="B87" s="64"/>
      <c r="C87" s="130"/>
      <c r="D87" s="43"/>
      <c r="E87" s="43"/>
      <c r="F87" s="65"/>
      <c r="G87" s="131"/>
      <c r="H87" s="616"/>
      <c r="I87" s="616"/>
      <c r="J87" s="617"/>
      <c r="K87" s="100"/>
      <c r="L87" s="92"/>
      <c r="M87" s="127"/>
      <c r="N87" s="256"/>
      <c r="O87" s="257"/>
      <c r="P87" s="245"/>
      <c r="Q87" s="257"/>
      <c r="R87" s="257"/>
      <c r="S87" s="257"/>
      <c r="T87" s="129"/>
      <c r="U87" s="128"/>
      <c r="V87" s="96"/>
      <c r="W87" s="97"/>
      <c r="BI87" s="618"/>
    </row>
    <row r="88" spans="1:61" s="5" customFormat="1" ht="20.100000000000001" customHeight="1" outlineLevel="2">
      <c r="A88" s="17"/>
      <c r="B88" s="64"/>
      <c r="C88" s="130"/>
      <c r="D88" s="43"/>
      <c r="E88" s="43"/>
      <c r="F88" s="65"/>
      <c r="G88" s="131"/>
      <c r="H88" s="616"/>
      <c r="I88" s="616"/>
      <c r="J88" s="617"/>
      <c r="K88" s="100"/>
      <c r="L88" s="92"/>
      <c r="M88" s="127"/>
      <c r="N88" s="256"/>
      <c r="O88" s="257"/>
      <c r="P88" s="245"/>
      <c r="Q88" s="257"/>
      <c r="R88" s="257"/>
      <c r="S88" s="257"/>
      <c r="T88" s="129"/>
      <c r="U88" s="128"/>
      <c r="V88" s="96"/>
      <c r="W88" s="97"/>
      <c r="BI88" s="618"/>
    </row>
    <row r="89" spans="1:61" s="5" customFormat="1" ht="20.100000000000001" customHeight="1" outlineLevel="2">
      <c r="A89" s="17"/>
      <c r="B89" s="64"/>
      <c r="C89" s="130"/>
      <c r="D89" s="43"/>
      <c r="E89" s="43"/>
      <c r="F89" s="65"/>
      <c r="G89" s="131"/>
      <c r="H89" s="616"/>
      <c r="I89" s="616"/>
      <c r="J89" s="617"/>
      <c r="K89" s="100"/>
      <c r="L89" s="92"/>
      <c r="M89" s="127"/>
      <c r="N89" s="256"/>
      <c r="O89" s="257"/>
      <c r="P89" s="245"/>
      <c r="Q89" s="257"/>
      <c r="R89" s="257"/>
      <c r="S89" s="257"/>
      <c r="T89" s="129"/>
      <c r="U89" s="128"/>
      <c r="V89" s="96"/>
      <c r="W89" s="97"/>
      <c r="BI89" s="618"/>
    </row>
    <row r="90" spans="1:61" s="5" customFormat="1" ht="20.100000000000001" customHeight="1" outlineLevel="2">
      <c r="A90" s="17"/>
      <c r="B90" s="64"/>
      <c r="C90" s="130"/>
      <c r="D90" s="43"/>
      <c r="E90" s="43"/>
      <c r="F90" s="65"/>
      <c r="G90" s="131"/>
      <c r="H90" s="616"/>
      <c r="I90" s="616"/>
      <c r="J90" s="617"/>
      <c r="K90" s="100"/>
      <c r="L90" s="92"/>
      <c r="M90" s="127"/>
      <c r="N90" s="256"/>
      <c r="O90" s="257"/>
      <c r="P90" s="245"/>
      <c r="Q90" s="257"/>
      <c r="R90" s="257"/>
      <c r="S90" s="257"/>
      <c r="T90" s="129"/>
      <c r="U90" s="128"/>
      <c r="V90" s="96"/>
      <c r="W90" s="97"/>
      <c r="BI90" s="618"/>
    </row>
    <row r="91" spans="1:61" s="5" customFormat="1" ht="20.100000000000001" customHeight="1" outlineLevel="2">
      <c r="A91" s="17"/>
      <c r="B91" s="64"/>
      <c r="C91" s="130"/>
      <c r="D91" s="43"/>
      <c r="E91" s="43"/>
      <c r="F91" s="65"/>
      <c r="G91" s="131"/>
      <c r="H91" s="616"/>
      <c r="I91" s="616"/>
      <c r="J91" s="617"/>
      <c r="K91" s="100"/>
      <c r="L91" s="92"/>
      <c r="M91" s="127"/>
      <c r="N91" s="256"/>
      <c r="O91" s="257"/>
      <c r="P91" s="245"/>
      <c r="Q91" s="257"/>
      <c r="R91" s="257"/>
      <c r="S91" s="257"/>
      <c r="T91" s="129"/>
      <c r="U91" s="128"/>
      <c r="V91" s="96"/>
      <c r="W91" s="97"/>
      <c r="BI91" s="618"/>
    </row>
    <row r="92" spans="1:61" s="5" customFormat="1" ht="20.100000000000001" customHeight="1" outlineLevel="2">
      <c r="A92" s="17"/>
      <c r="B92" s="64"/>
      <c r="C92" s="130"/>
      <c r="D92" s="43"/>
      <c r="E92" s="43"/>
      <c r="F92" s="65"/>
      <c r="G92" s="131"/>
      <c r="H92" s="616"/>
      <c r="I92" s="616"/>
      <c r="J92" s="617"/>
      <c r="K92" s="100"/>
      <c r="L92" s="92"/>
      <c r="M92" s="127"/>
      <c r="N92" s="256"/>
      <c r="O92" s="257"/>
      <c r="P92" s="245"/>
      <c r="Q92" s="257"/>
      <c r="R92" s="257"/>
      <c r="S92" s="257"/>
      <c r="T92" s="129"/>
      <c r="U92" s="128"/>
      <c r="V92" s="96"/>
      <c r="W92" s="97"/>
      <c r="BI92" s="618"/>
    </row>
    <row r="93" spans="1:61" s="5" customFormat="1" ht="20.100000000000001" customHeight="1" outlineLevel="2">
      <c r="A93" s="17"/>
      <c r="B93" s="64"/>
      <c r="C93" s="130"/>
      <c r="D93" s="43"/>
      <c r="E93" s="43"/>
      <c r="F93" s="65"/>
      <c r="G93" s="131"/>
      <c r="H93" s="616"/>
      <c r="I93" s="616"/>
      <c r="J93" s="617"/>
      <c r="K93" s="100"/>
      <c r="L93" s="92"/>
      <c r="M93" s="127"/>
      <c r="N93" s="256"/>
      <c r="O93" s="257"/>
      <c r="P93" s="245"/>
      <c r="Q93" s="257"/>
      <c r="R93" s="257"/>
      <c r="S93" s="257"/>
      <c r="T93" s="129"/>
      <c r="U93" s="128"/>
      <c r="V93" s="96"/>
      <c r="W93" s="97"/>
      <c r="BI93" s="618"/>
    </row>
    <row r="94" spans="1:61" s="5" customFormat="1" ht="20.100000000000001" customHeight="1" outlineLevel="2">
      <c r="A94" s="17"/>
      <c r="B94" s="64"/>
      <c r="C94" s="130"/>
      <c r="D94" s="43"/>
      <c r="E94" s="43"/>
      <c r="F94" s="65"/>
      <c r="G94" s="131"/>
      <c r="H94" s="616"/>
      <c r="I94" s="616"/>
      <c r="J94" s="617"/>
      <c r="K94" s="100"/>
      <c r="L94" s="92"/>
      <c r="M94" s="127"/>
      <c r="N94" s="256"/>
      <c r="O94" s="257"/>
      <c r="P94" s="245"/>
      <c r="Q94" s="257"/>
      <c r="R94" s="257"/>
      <c r="S94" s="257"/>
      <c r="T94" s="129"/>
      <c r="U94" s="128"/>
      <c r="V94" s="96"/>
      <c r="W94" s="97"/>
      <c r="BI94" s="618"/>
    </row>
    <row r="95" spans="1:61" s="5" customFormat="1" ht="20.100000000000001" customHeight="1" outlineLevel="2">
      <c r="A95" s="17"/>
      <c r="B95" s="64"/>
      <c r="C95" s="130"/>
      <c r="D95" s="43"/>
      <c r="E95" s="43"/>
      <c r="F95" s="65"/>
      <c r="G95" s="131"/>
      <c r="H95" s="616"/>
      <c r="I95" s="616"/>
      <c r="J95" s="617"/>
      <c r="K95" s="100"/>
      <c r="L95" s="92"/>
      <c r="M95" s="127"/>
      <c r="N95" s="256"/>
      <c r="O95" s="257"/>
      <c r="P95" s="245"/>
      <c r="Q95" s="257"/>
      <c r="R95" s="257"/>
      <c r="S95" s="257"/>
      <c r="T95" s="129"/>
      <c r="U95" s="128"/>
      <c r="V95" s="96"/>
      <c r="W95" s="97"/>
      <c r="BI95" s="618"/>
    </row>
    <row r="96" spans="1:61" s="5" customFormat="1" ht="20.100000000000001" customHeight="1" outlineLevel="2">
      <c r="A96" s="17"/>
      <c r="B96" s="66"/>
      <c r="C96" s="130"/>
      <c r="D96" s="43"/>
      <c r="E96" s="43"/>
      <c r="F96" s="65"/>
      <c r="G96" s="131"/>
      <c r="H96" s="616"/>
      <c r="I96" s="616"/>
      <c r="J96" s="617"/>
      <c r="K96" s="100"/>
      <c r="L96" s="92"/>
      <c r="M96" s="127"/>
      <c r="N96" s="256"/>
      <c r="O96" s="257"/>
      <c r="P96" s="245"/>
      <c r="Q96" s="257"/>
      <c r="R96" s="257"/>
      <c r="S96" s="257"/>
      <c r="T96" s="129"/>
      <c r="U96" s="128"/>
      <c r="V96" s="96"/>
      <c r="W96" s="97"/>
      <c r="BI96" s="618"/>
    </row>
    <row r="97" spans="1:61" s="5" customFormat="1" ht="20.100000000000001" customHeight="1" outlineLevel="2">
      <c r="A97" s="17"/>
      <c r="B97" s="66"/>
      <c r="C97" s="130"/>
      <c r="D97" s="43"/>
      <c r="E97" s="43"/>
      <c r="F97" s="65"/>
      <c r="G97" s="131"/>
      <c r="H97" s="616"/>
      <c r="I97" s="616"/>
      <c r="J97" s="617"/>
      <c r="K97" s="100"/>
      <c r="L97" s="92"/>
      <c r="M97" s="127"/>
      <c r="N97" s="256"/>
      <c r="O97" s="257"/>
      <c r="P97" s="245"/>
      <c r="Q97" s="257"/>
      <c r="R97" s="257"/>
      <c r="S97" s="257"/>
      <c r="T97" s="129"/>
      <c r="U97" s="128"/>
      <c r="V97" s="96"/>
      <c r="W97" s="97"/>
      <c r="BI97" s="618"/>
    </row>
    <row r="98" spans="1:61" s="5" customFormat="1" ht="20.100000000000001" customHeight="1" outlineLevel="2">
      <c r="A98" s="17"/>
      <c r="B98" s="66"/>
      <c r="C98" s="130"/>
      <c r="D98" s="43"/>
      <c r="E98" s="43"/>
      <c r="F98" s="65"/>
      <c r="G98" s="131"/>
      <c r="H98" s="616"/>
      <c r="I98" s="616"/>
      <c r="J98" s="617"/>
      <c r="K98" s="100"/>
      <c r="L98" s="92"/>
      <c r="M98" s="127"/>
      <c r="N98" s="256"/>
      <c r="O98" s="257"/>
      <c r="P98" s="245"/>
      <c r="Q98" s="257"/>
      <c r="R98" s="257"/>
      <c r="S98" s="257"/>
      <c r="T98" s="129"/>
      <c r="U98" s="128"/>
      <c r="V98" s="96"/>
      <c r="W98" s="97"/>
      <c r="BI98" s="618"/>
    </row>
    <row r="99" spans="1:61" s="5" customFormat="1" ht="20.100000000000001" customHeight="1" outlineLevel="2">
      <c r="A99" s="17"/>
      <c r="B99" s="64"/>
      <c r="C99" s="130"/>
      <c r="D99" s="43"/>
      <c r="E99" s="43"/>
      <c r="F99" s="65"/>
      <c r="G99" s="131"/>
      <c r="H99" s="616"/>
      <c r="I99" s="616"/>
      <c r="J99" s="617"/>
      <c r="K99" s="100"/>
      <c r="L99" s="92"/>
      <c r="M99" s="127"/>
      <c r="N99" s="256"/>
      <c r="O99" s="257"/>
      <c r="P99" s="245"/>
      <c r="Q99" s="257"/>
      <c r="R99" s="257"/>
      <c r="S99" s="257"/>
      <c r="T99" s="129"/>
      <c r="U99" s="128"/>
      <c r="V99" s="96"/>
      <c r="W99" s="97"/>
      <c r="BI99" s="618"/>
    </row>
    <row r="100" spans="1:61" s="5" customFormat="1" ht="20.100000000000001" customHeight="1" outlineLevel="2">
      <c r="A100" s="17"/>
      <c r="B100" s="64"/>
      <c r="C100" s="130"/>
      <c r="D100" s="43"/>
      <c r="E100" s="43"/>
      <c r="F100" s="65"/>
      <c r="G100" s="131"/>
      <c r="H100" s="616"/>
      <c r="I100" s="616"/>
      <c r="J100" s="617"/>
      <c r="K100" s="100"/>
      <c r="L100" s="92"/>
      <c r="M100" s="127"/>
      <c r="N100" s="256"/>
      <c r="O100" s="257"/>
      <c r="P100" s="245"/>
      <c r="Q100" s="257"/>
      <c r="R100" s="257"/>
      <c r="S100" s="257"/>
      <c r="T100" s="129"/>
      <c r="U100" s="128"/>
      <c r="V100" s="96"/>
      <c r="W100" s="97"/>
      <c r="BI100" s="618"/>
    </row>
    <row r="101" spans="1:61" s="5" customFormat="1" ht="20.100000000000001" customHeight="1" outlineLevel="2">
      <c r="A101" s="17"/>
      <c r="B101" s="64"/>
      <c r="C101" s="130"/>
      <c r="D101" s="43"/>
      <c r="E101" s="43"/>
      <c r="F101" s="65"/>
      <c r="G101" s="131"/>
      <c r="H101" s="616"/>
      <c r="I101" s="616"/>
      <c r="J101" s="617"/>
      <c r="K101" s="100"/>
      <c r="L101" s="92"/>
      <c r="M101" s="127"/>
      <c r="N101" s="256"/>
      <c r="O101" s="257"/>
      <c r="P101" s="245"/>
      <c r="Q101" s="257"/>
      <c r="R101" s="257"/>
      <c r="S101" s="257"/>
      <c r="T101" s="129"/>
      <c r="U101" s="128"/>
      <c r="V101" s="96"/>
      <c r="W101" s="97"/>
      <c r="BI101" s="618"/>
    </row>
    <row r="102" spans="1:61" s="5" customFormat="1" ht="20.100000000000001" customHeight="1" outlineLevel="2">
      <c r="A102" s="17"/>
      <c r="B102" s="64"/>
      <c r="C102" s="130"/>
      <c r="D102" s="43"/>
      <c r="E102" s="43"/>
      <c r="F102" s="65"/>
      <c r="G102" s="131"/>
      <c r="H102" s="616"/>
      <c r="I102" s="616"/>
      <c r="J102" s="617"/>
      <c r="K102" s="100"/>
      <c r="L102" s="92"/>
      <c r="M102" s="127"/>
      <c r="N102" s="256"/>
      <c r="O102" s="257"/>
      <c r="P102" s="245"/>
      <c r="Q102" s="257"/>
      <c r="R102" s="257"/>
      <c r="S102" s="257"/>
      <c r="T102" s="129"/>
      <c r="U102" s="128"/>
      <c r="V102" s="96"/>
      <c r="W102" s="97"/>
      <c r="BI102" s="618"/>
    </row>
    <row r="103" spans="1:61" s="5" customFormat="1" ht="20.100000000000001" customHeight="1" outlineLevel="2">
      <c r="A103" s="17"/>
      <c r="B103" s="64"/>
      <c r="C103" s="130"/>
      <c r="D103" s="43"/>
      <c r="E103" s="43"/>
      <c r="F103" s="65"/>
      <c r="G103" s="131"/>
      <c r="H103" s="616"/>
      <c r="I103" s="616"/>
      <c r="J103" s="617"/>
      <c r="K103" s="100"/>
      <c r="L103" s="92"/>
      <c r="M103" s="127"/>
      <c r="N103" s="256"/>
      <c r="O103" s="257"/>
      <c r="P103" s="245"/>
      <c r="Q103" s="257"/>
      <c r="R103" s="257"/>
      <c r="S103" s="257"/>
      <c r="T103" s="129"/>
      <c r="U103" s="128"/>
      <c r="V103" s="96"/>
      <c r="W103" s="97"/>
      <c r="BI103" s="618"/>
    </row>
    <row r="104" spans="1:61" s="5" customFormat="1" ht="20.100000000000001" customHeight="1" outlineLevel="2">
      <c r="A104" s="17"/>
      <c r="B104" s="64"/>
      <c r="C104" s="130"/>
      <c r="D104" s="43"/>
      <c r="E104" s="43"/>
      <c r="F104" s="65"/>
      <c r="G104" s="131"/>
      <c r="H104" s="616"/>
      <c r="I104" s="616"/>
      <c r="J104" s="617"/>
      <c r="K104" s="100"/>
      <c r="L104" s="92"/>
      <c r="M104" s="127"/>
      <c r="N104" s="256"/>
      <c r="O104" s="257"/>
      <c r="P104" s="245"/>
      <c r="Q104" s="257"/>
      <c r="R104" s="257"/>
      <c r="S104" s="257"/>
      <c r="T104" s="129"/>
      <c r="U104" s="128"/>
      <c r="V104" s="96"/>
      <c r="W104" s="97"/>
      <c r="BI104" s="618"/>
    </row>
    <row r="105" spans="1:61" s="5" customFormat="1" ht="20.100000000000001" customHeight="1" outlineLevel="2">
      <c r="A105" s="17"/>
      <c r="B105" s="64"/>
      <c r="C105" s="130"/>
      <c r="D105" s="43"/>
      <c r="E105" s="43"/>
      <c r="F105" s="65"/>
      <c r="G105" s="131"/>
      <c r="H105" s="616"/>
      <c r="I105" s="616"/>
      <c r="J105" s="617"/>
      <c r="K105" s="100"/>
      <c r="L105" s="92"/>
      <c r="M105" s="127"/>
      <c r="N105" s="256"/>
      <c r="O105" s="257"/>
      <c r="P105" s="245"/>
      <c r="Q105" s="257"/>
      <c r="R105" s="257"/>
      <c r="S105" s="257"/>
      <c r="T105" s="129"/>
      <c r="U105" s="128"/>
      <c r="V105" s="96"/>
      <c r="W105" s="97"/>
      <c r="BI105" s="618"/>
    </row>
    <row r="106" spans="1:61" s="5" customFormat="1" ht="20.100000000000001" customHeight="1" outlineLevel="2">
      <c r="A106" s="17"/>
      <c r="B106" s="64"/>
      <c r="C106" s="130"/>
      <c r="D106" s="43"/>
      <c r="E106" s="43"/>
      <c r="F106" s="65"/>
      <c r="G106" s="131"/>
      <c r="H106" s="616"/>
      <c r="I106" s="616"/>
      <c r="J106" s="617"/>
      <c r="K106" s="100"/>
      <c r="L106" s="92"/>
      <c r="M106" s="127"/>
      <c r="N106" s="256"/>
      <c r="O106" s="257"/>
      <c r="P106" s="245"/>
      <c r="Q106" s="257"/>
      <c r="R106" s="257"/>
      <c r="S106" s="257"/>
      <c r="T106" s="129"/>
      <c r="U106" s="128"/>
      <c r="V106" s="96"/>
      <c r="W106" s="97"/>
      <c r="BI106" s="618"/>
    </row>
    <row r="107" spans="1:61" s="5" customFormat="1" ht="20.100000000000001" customHeight="1" outlineLevel="2">
      <c r="A107" s="17"/>
      <c r="B107" s="64"/>
      <c r="C107" s="130"/>
      <c r="D107" s="43"/>
      <c r="E107" s="43"/>
      <c r="F107" s="65"/>
      <c r="G107" s="131"/>
      <c r="H107" s="616"/>
      <c r="I107" s="616"/>
      <c r="J107" s="617"/>
      <c r="K107" s="100"/>
      <c r="L107" s="92"/>
      <c r="M107" s="127"/>
      <c r="N107" s="256"/>
      <c r="O107" s="257"/>
      <c r="P107" s="245"/>
      <c r="Q107" s="257"/>
      <c r="R107" s="257"/>
      <c r="S107" s="257"/>
      <c r="T107" s="129"/>
      <c r="U107" s="128"/>
      <c r="V107" s="96"/>
      <c r="W107" s="97"/>
      <c r="BI107" s="618"/>
    </row>
    <row r="108" spans="1:61" s="5" customFormat="1" ht="20.100000000000001" customHeight="1" outlineLevel="2">
      <c r="A108" s="17"/>
      <c r="B108" s="64"/>
      <c r="C108" s="130"/>
      <c r="D108" s="43"/>
      <c r="E108" s="43"/>
      <c r="F108" s="65"/>
      <c r="G108" s="131"/>
      <c r="H108" s="616"/>
      <c r="I108" s="616"/>
      <c r="J108" s="617"/>
      <c r="K108" s="100"/>
      <c r="L108" s="92"/>
      <c r="M108" s="127"/>
      <c r="N108" s="256"/>
      <c r="O108" s="257"/>
      <c r="P108" s="245"/>
      <c r="Q108" s="257"/>
      <c r="R108" s="257"/>
      <c r="S108" s="257"/>
      <c r="T108" s="129"/>
      <c r="U108" s="128"/>
      <c r="V108" s="96"/>
      <c r="W108" s="97"/>
      <c r="BI108" s="618"/>
    </row>
    <row r="109" spans="1:61" s="5" customFormat="1" ht="20.100000000000001" customHeight="1" outlineLevel="2" thickBot="1">
      <c r="A109" s="17"/>
      <c r="B109" s="64"/>
      <c r="C109" s="130"/>
      <c r="D109" s="43"/>
      <c r="E109" s="43"/>
      <c r="F109" s="65"/>
      <c r="G109" s="131"/>
      <c r="H109" s="616"/>
      <c r="I109" s="616"/>
      <c r="J109" s="617"/>
      <c r="K109" s="100"/>
      <c r="L109" s="92"/>
      <c r="M109" s="127"/>
      <c r="N109" s="256"/>
      <c r="O109" s="257"/>
      <c r="P109" s="245"/>
      <c r="Q109" s="257"/>
      <c r="R109" s="257"/>
      <c r="S109" s="258"/>
      <c r="T109" s="129"/>
      <c r="U109" s="128"/>
      <c r="V109" s="96"/>
      <c r="W109" s="97"/>
      <c r="BI109" s="618"/>
    </row>
    <row r="110" spans="1:61"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c r="BI110" s="618"/>
    </row>
    <row r="111" spans="1:61" s="5" customFormat="1" ht="20.25" customHeight="1" outlineLevel="1">
      <c r="A111" s="1238"/>
      <c r="B111" s="259"/>
      <c r="C111" s="619"/>
      <c r="D111" s="619"/>
      <c r="E111" s="619"/>
      <c r="F111" s="619"/>
      <c r="G111" s="619"/>
      <c r="H111" s="619"/>
      <c r="I111" s="619"/>
      <c r="J111" s="619"/>
      <c r="K111" s="619"/>
      <c r="L111" s="619"/>
      <c r="M111" s="619"/>
      <c r="N111" s="619"/>
      <c r="O111" s="619"/>
      <c r="P111" s="619"/>
      <c r="Q111" s="619"/>
      <c r="R111" s="619"/>
      <c r="S111" s="620"/>
      <c r="T111" s="260"/>
      <c r="BI111" s="618"/>
    </row>
    <row r="112" spans="1:61" s="5" customFormat="1" ht="20.25" customHeight="1" outlineLevel="1" thickBot="1">
      <c r="A112" s="1239"/>
      <c r="B112" s="78"/>
      <c r="C112" s="621"/>
      <c r="D112" s="621"/>
      <c r="E112" s="621"/>
      <c r="F112" s="621"/>
      <c r="G112" s="621"/>
      <c r="H112" s="621"/>
      <c r="I112" s="621"/>
      <c r="J112" s="621"/>
      <c r="K112" s="621"/>
      <c r="L112" s="621"/>
      <c r="M112" s="621"/>
      <c r="N112" s="621"/>
      <c r="O112" s="621"/>
      <c r="P112" s="621"/>
      <c r="Q112" s="621"/>
      <c r="R112" s="621"/>
      <c r="S112" s="622"/>
      <c r="T112" s="99"/>
      <c r="BI112" s="618"/>
    </row>
    <row r="113" spans="1:61" s="5" customFormat="1" ht="17.25" customHeight="1">
      <c r="A113" s="53"/>
      <c r="B113" s="54"/>
      <c r="C113" s="623"/>
      <c r="D113" s="623"/>
      <c r="E113" s="623"/>
      <c r="F113" s="623"/>
      <c r="G113" s="623"/>
      <c r="H113" s="623"/>
      <c r="I113" s="623"/>
      <c r="J113" s="623"/>
      <c r="K113" s="623"/>
      <c r="L113" s="623"/>
      <c r="M113" s="623"/>
      <c r="N113" s="623"/>
      <c r="O113" s="623"/>
      <c r="P113" s="623"/>
      <c r="Q113" s="623"/>
      <c r="R113" s="623"/>
      <c r="S113" s="623"/>
      <c r="T113" s="55"/>
      <c r="BI113" s="618"/>
    </row>
    <row r="114" spans="1:61" s="5" customFormat="1" ht="15" customHeight="1" outlineLevel="1" thickBot="1">
      <c r="A114" s="72"/>
      <c r="B114" s="73"/>
      <c r="C114" s="624"/>
      <c r="D114" s="624"/>
      <c r="E114" s="624"/>
      <c r="F114" s="624"/>
      <c r="G114" s="624"/>
      <c r="H114" s="624"/>
      <c r="I114" s="624"/>
      <c r="J114" s="624"/>
      <c r="K114" s="624"/>
      <c r="L114" s="624"/>
      <c r="M114" s="624"/>
      <c r="N114" s="624"/>
      <c r="O114" s="624"/>
      <c r="P114" s="624"/>
      <c r="Q114" s="624"/>
      <c r="R114" s="624"/>
      <c r="S114" s="624"/>
      <c r="T114" s="74"/>
      <c r="BI114" s="618"/>
    </row>
    <row r="115" spans="1:61" s="5" customFormat="1" ht="42" customHeight="1" outlineLevel="1">
      <c r="A115" s="625"/>
      <c r="B115" s="626"/>
      <c r="C115" s="627"/>
      <c r="D115" s="628"/>
      <c r="E115" s="628"/>
      <c r="F115" s="628"/>
      <c r="G115" s="628"/>
      <c r="H115" s="629"/>
      <c r="I115" s="629"/>
      <c r="J115" s="629"/>
      <c r="K115" s="629"/>
      <c r="L115" s="629"/>
      <c r="M115" s="1500"/>
      <c r="N115" s="1501"/>
      <c r="O115" s="629"/>
      <c r="P115" s="629"/>
      <c r="Q115" s="629"/>
      <c r="R115" s="629"/>
      <c r="S115" s="629"/>
      <c r="T115" s="630"/>
      <c r="X115" s="631"/>
      <c r="Y115" s="632"/>
      <c r="Z115" s="633"/>
      <c r="AA115" s="633"/>
      <c r="AB115" s="634"/>
      <c r="AC115" s="632"/>
      <c r="AD115" s="635"/>
      <c r="AE115" s="635"/>
      <c r="AF115" s="635"/>
      <c r="AG115" s="635"/>
      <c r="AH115" s="635"/>
      <c r="AI115" s="635"/>
      <c r="AJ115" s="635"/>
      <c r="AK115" s="635"/>
      <c r="AL115" s="635"/>
      <c r="AM115" s="631"/>
      <c r="AN115" s="632"/>
      <c r="AO115" s="632"/>
      <c r="AP115" s="632"/>
      <c r="AQ115" s="632"/>
      <c r="AR115" s="632"/>
      <c r="AS115" s="635"/>
      <c r="AT115" s="635"/>
      <c r="AU115" s="635"/>
      <c r="AV115" s="635"/>
      <c r="BI115" s="618"/>
    </row>
    <row r="116" spans="1:61" s="5" customFormat="1" ht="20.100000000000001" customHeight="1" outlineLevel="1">
      <c r="A116" s="636"/>
      <c r="B116" s="865"/>
      <c r="C116" s="967"/>
      <c r="D116" s="967"/>
      <c r="E116" s="967"/>
      <c r="F116" s="967"/>
      <c r="G116" s="967"/>
      <c r="H116" s="133"/>
      <c r="I116" s="133"/>
      <c r="J116" s="133"/>
      <c r="K116" s="133"/>
      <c r="L116" s="133"/>
      <c r="M116" s="1242"/>
      <c r="N116" s="1243"/>
      <c r="O116" s="134"/>
      <c r="P116" s="134"/>
      <c r="Q116" s="134"/>
      <c r="R116" s="135"/>
      <c r="S116" s="134"/>
      <c r="T116" s="136"/>
      <c r="X116" s="637"/>
      <c r="Y116" s="638"/>
      <c r="Z116" s="638"/>
      <c r="AA116" s="638"/>
      <c r="AB116" s="638"/>
      <c r="AC116" s="638"/>
      <c r="AD116" s="638"/>
      <c r="AE116" s="638"/>
      <c r="AF116" s="638"/>
      <c r="AG116" s="638"/>
      <c r="AH116" s="638"/>
      <c r="AI116" s="638"/>
      <c r="AJ116" s="638"/>
      <c r="AK116" s="635"/>
      <c r="AL116" s="635"/>
      <c r="AM116" s="637"/>
      <c r="AN116" s="638"/>
      <c r="AO116" s="638"/>
      <c r="AP116" s="638"/>
      <c r="AQ116" s="638"/>
      <c r="AR116" s="638"/>
      <c r="AS116" s="638"/>
      <c r="AT116" s="638"/>
      <c r="AU116" s="638"/>
      <c r="AV116" s="638"/>
      <c r="AW116" s="638"/>
      <c r="AX116" s="638"/>
      <c r="AY116" s="638"/>
      <c r="BI116" s="618"/>
    </row>
    <row r="117" spans="1:61" s="5" customFormat="1" ht="20.100000000000001" customHeight="1" outlineLevel="1">
      <c r="A117" s="639"/>
      <c r="B117" s="982"/>
      <c r="C117" s="641"/>
      <c r="D117" s="641"/>
      <c r="E117" s="641"/>
      <c r="F117" s="641"/>
      <c r="G117" s="641"/>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642"/>
      <c r="AL117" s="642"/>
      <c r="AM117" s="101"/>
      <c r="AN117" s="139"/>
      <c r="AO117" s="139"/>
      <c r="AP117" s="139"/>
      <c r="AQ117" s="139"/>
      <c r="AR117" s="139"/>
      <c r="AS117" s="139"/>
      <c r="AT117" s="139"/>
      <c r="AU117" s="139"/>
      <c r="AV117" s="139"/>
      <c r="AW117" s="139"/>
      <c r="AX117" s="139"/>
      <c r="AY117" s="139"/>
      <c r="BI117" s="618"/>
    </row>
    <row r="118" spans="1:61" s="5" customFormat="1" ht="20.100000000000001" customHeight="1" outlineLevel="1">
      <c r="A118" s="639"/>
      <c r="B118" s="982"/>
      <c r="C118" s="641"/>
      <c r="D118" s="641"/>
      <c r="E118" s="641"/>
      <c r="F118" s="641"/>
      <c r="G118" s="641"/>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643"/>
      <c r="AL118" s="643"/>
      <c r="AM118" s="101"/>
      <c r="AN118" s="139"/>
      <c r="AO118" s="139"/>
      <c r="AP118" s="139"/>
      <c r="AQ118" s="139"/>
      <c r="AR118" s="139"/>
      <c r="AS118" s="139"/>
      <c r="AT118" s="139"/>
      <c r="AU118" s="139"/>
      <c r="AV118" s="139"/>
      <c r="AW118" s="139"/>
      <c r="AX118" s="139"/>
      <c r="AY118" s="139"/>
      <c r="BI118" s="618"/>
    </row>
    <row r="119" spans="1:61" s="5" customFormat="1" ht="20.100000000000001" customHeight="1" outlineLevel="1">
      <c r="A119" s="639"/>
      <c r="B119" s="982"/>
      <c r="C119" s="641"/>
      <c r="D119" s="641"/>
      <c r="E119" s="641"/>
      <c r="F119" s="641"/>
      <c r="G119" s="641"/>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643"/>
      <c r="AL119" s="643"/>
      <c r="AM119" s="101"/>
      <c r="AN119" s="139"/>
      <c r="AO119" s="139"/>
      <c r="AP119" s="139"/>
      <c r="AQ119" s="139"/>
      <c r="AR119" s="139"/>
      <c r="AS119" s="139"/>
      <c r="AT119" s="139"/>
      <c r="AU119" s="139"/>
      <c r="AV119" s="139"/>
      <c r="AW119" s="139"/>
      <c r="AX119" s="139"/>
      <c r="AY119" s="139"/>
      <c r="BI119" s="618"/>
    </row>
    <row r="120" spans="1:61" s="5" customFormat="1" ht="20.100000000000001" customHeight="1" outlineLevel="1">
      <c r="A120" s="639"/>
      <c r="B120" s="982"/>
      <c r="C120" s="641"/>
      <c r="D120" s="641"/>
      <c r="E120" s="641"/>
      <c r="F120" s="641"/>
      <c r="G120" s="641"/>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643"/>
      <c r="AL120" s="643"/>
      <c r="AM120" s="101"/>
      <c r="AN120" s="139"/>
      <c r="AO120" s="139"/>
      <c r="AP120" s="139"/>
      <c r="AQ120" s="139"/>
      <c r="AR120" s="139"/>
      <c r="AS120" s="139"/>
      <c r="AT120" s="139"/>
      <c r="AU120" s="139"/>
      <c r="AV120" s="139"/>
      <c r="AW120" s="139"/>
      <c r="AX120" s="139"/>
      <c r="AY120" s="139"/>
      <c r="BI120" s="618"/>
    </row>
    <row r="121" spans="1:61" s="5" customFormat="1" ht="20.100000000000001" customHeight="1" outlineLevel="1">
      <c r="A121" s="639"/>
      <c r="B121" s="982"/>
      <c r="C121" s="641"/>
      <c r="D121" s="641"/>
      <c r="E121" s="641"/>
      <c r="F121" s="983"/>
      <c r="G121" s="641"/>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643"/>
      <c r="AL121" s="643"/>
      <c r="AM121" s="101"/>
      <c r="AN121" s="139"/>
      <c r="AO121" s="139"/>
      <c r="AP121" s="139"/>
      <c r="AQ121" s="139"/>
      <c r="AR121" s="139"/>
      <c r="AS121" s="139"/>
      <c r="AT121" s="139"/>
      <c r="AU121" s="139"/>
      <c r="AV121" s="139"/>
      <c r="AW121" s="139"/>
      <c r="AX121" s="139"/>
      <c r="AY121" s="139"/>
      <c r="BI121" s="618"/>
    </row>
    <row r="122" spans="1:61" s="5" customFormat="1" ht="20.100000000000001" customHeight="1" outlineLevel="1">
      <c r="A122" s="639"/>
      <c r="B122" s="982"/>
      <c r="C122" s="641"/>
      <c r="D122" s="641"/>
      <c r="E122" s="641"/>
      <c r="F122" s="983"/>
      <c r="G122" s="641"/>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643"/>
      <c r="AL122" s="643"/>
      <c r="AM122" s="101"/>
      <c r="AN122" s="139"/>
      <c r="AO122" s="139"/>
      <c r="AP122" s="139"/>
      <c r="AQ122" s="139"/>
      <c r="AR122" s="139"/>
      <c r="AS122" s="139"/>
      <c r="AT122" s="139"/>
      <c r="AU122" s="139"/>
      <c r="AV122" s="139"/>
      <c r="AW122" s="139"/>
      <c r="AX122" s="139"/>
      <c r="AY122" s="139"/>
      <c r="BI122" s="618"/>
    </row>
    <row r="123" spans="1:61" s="5" customFormat="1" ht="20.100000000000001" customHeight="1" outlineLevel="1">
      <c r="A123" s="639"/>
      <c r="B123" s="982"/>
      <c r="C123" s="641"/>
      <c r="D123" s="641"/>
      <c r="E123" s="641"/>
      <c r="F123" s="641"/>
      <c r="G123" s="641"/>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643"/>
      <c r="AL123" s="643"/>
      <c r="AM123" s="101"/>
      <c r="AN123" s="139"/>
      <c r="AO123" s="139"/>
      <c r="AP123" s="139"/>
      <c r="AQ123" s="139"/>
      <c r="AR123" s="139"/>
      <c r="AS123" s="139"/>
      <c r="AT123" s="139"/>
      <c r="AU123" s="139"/>
      <c r="AV123" s="139"/>
      <c r="AW123" s="139"/>
      <c r="AX123" s="139"/>
      <c r="AY123" s="139"/>
      <c r="BI123" s="618"/>
    </row>
    <row r="124" spans="1:61" s="5" customFormat="1" ht="20.100000000000001" customHeight="1" outlineLevel="1">
      <c r="A124" s="639"/>
      <c r="B124" s="982"/>
      <c r="C124" s="641"/>
      <c r="D124" s="641"/>
      <c r="E124" s="641"/>
      <c r="F124" s="641"/>
      <c r="G124" s="641"/>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643"/>
      <c r="AL124" s="643"/>
      <c r="AM124" s="101"/>
      <c r="AN124" s="139"/>
      <c r="AO124" s="139"/>
      <c r="AP124" s="139"/>
      <c r="AQ124" s="139"/>
      <c r="AR124" s="139"/>
      <c r="AS124" s="139"/>
      <c r="AT124" s="139"/>
      <c r="AU124" s="139"/>
      <c r="AV124" s="139"/>
      <c r="AW124" s="139"/>
      <c r="AX124" s="139"/>
      <c r="AY124" s="139"/>
      <c r="AZ124" s="643"/>
      <c r="BI124" s="618"/>
    </row>
    <row r="125" spans="1:61" s="5" customFormat="1" ht="20.100000000000001" customHeight="1" outlineLevel="1">
      <c r="A125" s="639"/>
      <c r="B125" s="982"/>
      <c r="C125" s="641"/>
      <c r="D125" s="641"/>
      <c r="E125" s="641"/>
      <c r="F125" s="641"/>
      <c r="G125" s="641"/>
      <c r="H125" s="103"/>
      <c r="I125" s="111"/>
      <c r="J125" s="103"/>
      <c r="K125" s="103"/>
      <c r="L125" s="103"/>
      <c r="M125" s="1244"/>
      <c r="N125" s="1245"/>
      <c r="O125" s="102"/>
      <c r="P125" s="111"/>
      <c r="Q125" s="113"/>
      <c r="R125" s="137"/>
      <c r="S125" s="102"/>
      <c r="T125" s="444"/>
      <c r="U125" s="138"/>
      <c r="V125" s="108"/>
      <c r="X125" s="637"/>
      <c r="Y125" s="638"/>
      <c r="Z125" s="638"/>
      <c r="AA125" s="638"/>
      <c r="AB125" s="638"/>
      <c r="AC125" s="638"/>
      <c r="AD125" s="638"/>
      <c r="AE125" s="638"/>
      <c r="AF125" s="638"/>
      <c r="AG125" s="643"/>
      <c r="AH125" s="643"/>
      <c r="AI125" s="643"/>
      <c r="AJ125" s="643"/>
      <c r="AK125" s="643"/>
      <c r="AL125" s="643"/>
      <c r="AM125" s="637"/>
      <c r="AN125" s="638"/>
      <c r="AO125" s="638"/>
      <c r="AP125" s="638"/>
      <c r="AQ125" s="638"/>
      <c r="AR125" s="638"/>
      <c r="AS125" s="638"/>
      <c r="AT125" s="638"/>
      <c r="AU125" s="638"/>
      <c r="AV125" s="643"/>
      <c r="BI125" s="618"/>
    </row>
    <row r="126" spans="1:61" s="5" customFormat="1" ht="20.100000000000001" customHeight="1" outlineLevel="1">
      <c r="A126" s="639"/>
      <c r="B126" s="982"/>
      <c r="C126" s="641"/>
      <c r="D126" s="641"/>
      <c r="E126" s="641"/>
      <c r="F126" s="641"/>
      <c r="G126" s="641"/>
      <c r="H126" s="103"/>
      <c r="I126" s="111"/>
      <c r="J126" s="103"/>
      <c r="K126" s="103"/>
      <c r="L126" s="103"/>
      <c r="M126" s="1244"/>
      <c r="N126" s="1245"/>
      <c r="O126" s="102"/>
      <c r="P126" s="111"/>
      <c r="Q126" s="113"/>
      <c r="R126" s="137"/>
      <c r="S126" s="102"/>
      <c r="T126" s="444"/>
      <c r="U126" s="138"/>
      <c r="V126" s="108"/>
      <c r="X126" s="637"/>
      <c r="Y126" s="638"/>
      <c r="Z126" s="638"/>
      <c r="AA126" s="638"/>
      <c r="AB126" s="638"/>
      <c r="AC126" s="638"/>
      <c r="AD126" s="638"/>
      <c r="AE126" s="638"/>
      <c r="AF126" s="638"/>
      <c r="AG126" s="643"/>
      <c r="AH126" s="643"/>
      <c r="AI126" s="643"/>
      <c r="AJ126" s="643"/>
      <c r="AK126" s="643"/>
      <c r="AL126" s="643"/>
      <c r="AM126" s="637"/>
      <c r="AN126" s="638"/>
      <c r="AO126" s="638"/>
      <c r="AP126" s="638"/>
      <c r="AQ126" s="638"/>
      <c r="AR126" s="638"/>
      <c r="AS126" s="638"/>
      <c r="AT126" s="638"/>
      <c r="AU126" s="638"/>
      <c r="AV126" s="643"/>
      <c r="BI126" s="618"/>
    </row>
    <row r="127" spans="1:61" s="5" customFormat="1" ht="20.100000000000001" customHeight="1" outlineLevel="1">
      <c r="A127" s="639"/>
      <c r="B127" s="982"/>
      <c r="C127" s="641"/>
      <c r="D127" s="641"/>
      <c r="E127" s="641"/>
      <c r="F127" s="641"/>
      <c r="G127" s="641"/>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643"/>
      <c r="AH127" s="643"/>
      <c r="AI127" s="643"/>
      <c r="AJ127" s="643"/>
      <c r="AK127" s="643"/>
      <c r="AL127" s="643"/>
      <c r="AM127" s="101"/>
      <c r="AN127" s="139"/>
      <c r="AO127" s="139"/>
      <c r="AP127" s="139"/>
      <c r="AQ127" s="139"/>
      <c r="AR127" s="139"/>
      <c r="AS127" s="139"/>
      <c r="AT127" s="139"/>
      <c r="AU127" s="139"/>
      <c r="AV127" s="643"/>
      <c r="BI127" s="618"/>
    </row>
    <row r="128" spans="1:61" s="5" customFormat="1" ht="20.100000000000001" customHeight="1" outlineLevel="1">
      <c r="A128" s="639"/>
      <c r="B128" s="982"/>
      <c r="C128" s="641"/>
      <c r="D128" s="641"/>
      <c r="E128" s="641"/>
      <c r="F128" s="641"/>
      <c r="G128" s="641"/>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643"/>
      <c r="AH128" s="643"/>
      <c r="AI128" s="643"/>
      <c r="AJ128" s="643"/>
      <c r="AK128" s="643"/>
      <c r="AL128" s="643"/>
      <c r="AM128" s="101"/>
      <c r="AN128" s="139"/>
      <c r="AO128" s="139"/>
      <c r="AP128" s="139"/>
      <c r="AQ128" s="139"/>
      <c r="AR128" s="139"/>
      <c r="AS128" s="139"/>
      <c r="AT128" s="139"/>
      <c r="AU128" s="139"/>
      <c r="AV128" s="643"/>
      <c r="BI128" s="618"/>
    </row>
    <row r="129" spans="1:61" s="5" customFormat="1" ht="20.100000000000001" customHeight="1" outlineLevel="1">
      <c r="A129" s="639"/>
      <c r="B129" s="982"/>
      <c r="C129" s="641"/>
      <c r="D129" s="641"/>
      <c r="E129" s="641"/>
      <c r="F129" s="641"/>
      <c r="G129" s="641"/>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643"/>
      <c r="AH129" s="643"/>
      <c r="AI129" s="643"/>
      <c r="AJ129" s="643"/>
      <c r="AK129" s="643"/>
      <c r="AL129" s="643"/>
      <c r="AM129" s="101"/>
      <c r="AN129" s="139"/>
      <c r="AO129" s="139"/>
      <c r="AP129" s="139"/>
      <c r="AQ129" s="139"/>
      <c r="AR129" s="139"/>
      <c r="AS129" s="139"/>
      <c r="AT129" s="139"/>
      <c r="AU129" s="139"/>
      <c r="AV129" s="643"/>
      <c r="BI129" s="618"/>
    </row>
    <row r="130" spans="1:61" s="5" customFormat="1" ht="20.100000000000001" customHeight="1" outlineLevel="1">
      <c r="A130" s="639"/>
      <c r="B130" s="984"/>
      <c r="C130" s="985"/>
      <c r="D130" s="985"/>
      <c r="E130" s="985"/>
      <c r="F130" s="985"/>
      <c r="G130" s="985"/>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643"/>
      <c r="AH130" s="643"/>
      <c r="AI130" s="643"/>
      <c r="AJ130" s="643"/>
      <c r="AK130" s="643"/>
      <c r="AL130" s="643"/>
      <c r="AM130" s="101"/>
      <c r="AN130" s="139"/>
      <c r="AO130" s="139"/>
      <c r="AP130" s="139"/>
      <c r="AQ130" s="139"/>
      <c r="AR130" s="139"/>
      <c r="AS130" s="139"/>
      <c r="AT130" s="139"/>
      <c r="AU130" s="139"/>
      <c r="AV130" s="643"/>
      <c r="BI130" s="618"/>
    </row>
    <row r="131" spans="1:61" s="5" customFormat="1" ht="20.100000000000001" customHeight="1" outlineLevel="1">
      <c r="A131" s="639"/>
      <c r="B131" s="984"/>
      <c r="C131" s="985"/>
      <c r="D131" s="985"/>
      <c r="E131" s="985"/>
      <c r="F131" s="985"/>
      <c r="G131" s="985"/>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643"/>
      <c r="AH131" s="643"/>
      <c r="AI131" s="643"/>
      <c r="AJ131" s="643"/>
      <c r="AK131" s="643"/>
      <c r="AL131" s="643"/>
      <c r="AM131" s="101"/>
      <c r="AN131" s="139"/>
      <c r="AO131" s="139"/>
      <c r="AP131" s="139"/>
      <c r="AQ131" s="139"/>
      <c r="AR131" s="139"/>
      <c r="AS131" s="139"/>
      <c r="AT131" s="139"/>
      <c r="AU131" s="139"/>
      <c r="AV131" s="643"/>
      <c r="BI131" s="618"/>
    </row>
    <row r="132" spans="1:61" s="5" customFormat="1" ht="20.100000000000001" customHeight="1" outlineLevel="1">
      <c r="A132" s="639"/>
      <c r="B132" s="984"/>
      <c r="C132" s="985"/>
      <c r="D132" s="985"/>
      <c r="E132" s="985"/>
      <c r="F132" s="985"/>
      <c r="G132" s="985"/>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643"/>
      <c r="AH132" s="643"/>
      <c r="AI132" s="643"/>
      <c r="AJ132" s="643"/>
      <c r="AK132" s="643"/>
      <c r="AL132" s="643"/>
      <c r="AM132" s="101"/>
      <c r="AN132" s="139"/>
      <c r="AO132" s="139"/>
      <c r="AP132" s="139"/>
      <c r="AQ132" s="139"/>
      <c r="AR132" s="139"/>
      <c r="AS132" s="139"/>
      <c r="AT132" s="139"/>
      <c r="AU132" s="139"/>
      <c r="AV132" s="643"/>
      <c r="BI132" s="618"/>
    </row>
    <row r="133" spans="1:61" s="5" customFormat="1" ht="20.100000000000001" customHeight="1" outlineLevel="1">
      <c r="A133" s="639"/>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643"/>
      <c r="AH133" s="643"/>
      <c r="AI133" s="643"/>
      <c r="AJ133" s="643"/>
      <c r="AK133" s="643"/>
      <c r="AL133" s="643"/>
      <c r="AM133" s="101"/>
      <c r="AN133" s="139"/>
      <c r="AO133" s="139"/>
      <c r="AP133" s="139"/>
      <c r="AQ133" s="139"/>
      <c r="AR133" s="139"/>
      <c r="AS133" s="139"/>
      <c r="AT133" s="139"/>
      <c r="AU133" s="139"/>
      <c r="AV133" s="643"/>
      <c r="BI133" s="618"/>
    </row>
    <row r="134" spans="1:61" s="5" customFormat="1" ht="20.100000000000001" customHeight="1" outlineLevel="1">
      <c r="A134" s="639"/>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643"/>
      <c r="AH134" s="643"/>
      <c r="AI134" s="643"/>
      <c r="AJ134" s="643"/>
      <c r="AK134" s="643"/>
      <c r="AL134" s="643"/>
      <c r="AM134" s="101"/>
      <c r="AN134" s="139"/>
      <c r="AO134" s="139"/>
      <c r="AP134" s="139"/>
      <c r="AQ134" s="139"/>
      <c r="AR134" s="139"/>
      <c r="AS134" s="139"/>
      <c r="AT134" s="139"/>
      <c r="AU134" s="139"/>
      <c r="AV134" s="643"/>
      <c r="BI134" s="618"/>
    </row>
    <row r="135" spans="1:61" s="5" customFormat="1" ht="20.100000000000001" customHeight="1" outlineLevel="1">
      <c r="A135" s="639"/>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637"/>
      <c r="Y135" s="645"/>
      <c r="Z135" s="645"/>
      <c r="AA135" s="645"/>
      <c r="AB135" s="645"/>
      <c r="AC135" s="645"/>
      <c r="AD135" s="645"/>
      <c r="AE135" s="646"/>
      <c r="AF135" s="646"/>
      <c r="AG135" s="643"/>
      <c r="AH135" s="643"/>
      <c r="AI135" s="643"/>
      <c r="AJ135" s="643"/>
      <c r="AK135" s="643"/>
      <c r="AL135" s="643"/>
      <c r="AM135" s="637"/>
      <c r="AN135" s="645"/>
      <c r="AO135" s="645"/>
      <c r="AP135" s="645"/>
      <c r="AQ135" s="645"/>
      <c r="AR135" s="645"/>
      <c r="AS135" s="645"/>
      <c r="AT135" s="646"/>
      <c r="AU135" s="646"/>
      <c r="AV135" s="643"/>
      <c r="BI135" s="618"/>
    </row>
    <row r="136" spans="1:61" s="5" customFormat="1" ht="20.100000000000001" customHeight="1" outlineLevel="1">
      <c r="A136" s="639"/>
      <c r="B136" s="986"/>
      <c r="C136" s="985"/>
      <c r="D136" s="985"/>
      <c r="E136" s="987"/>
      <c r="F136" s="985"/>
      <c r="G136" s="988"/>
      <c r="H136" s="650"/>
      <c r="I136" s="650"/>
      <c r="J136" s="103"/>
      <c r="K136" s="103"/>
      <c r="L136" s="650"/>
      <c r="M136" s="1260"/>
      <c r="N136" s="1261"/>
      <c r="O136" s="650"/>
      <c r="P136" s="651"/>
      <c r="Q136" s="650"/>
      <c r="R136" s="650"/>
      <c r="S136" s="650"/>
      <c r="T136" s="652"/>
      <c r="U136" s="138"/>
      <c r="V136" s="108"/>
      <c r="X136" s="637"/>
      <c r="Y136" s="653"/>
      <c r="Z136" s="653"/>
      <c r="AA136" s="653"/>
      <c r="AB136" s="653"/>
      <c r="AC136" s="653"/>
      <c r="AD136" s="653"/>
      <c r="AE136" s="653"/>
      <c r="AF136" s="653"/>
      <c r="AG136" s="643"/>
      <c r="AH136" s="643"/>
      <c r="AI136" s="643"/>
      <c r="AJ136" s="643"/>
      <c r="AK136" s="643"/>
      <c r="AL136" s="643"/>
      <c r="AM136" s="637"/>
      <c r="AN136" s="653"/>
      <c r="AO136" s="653"/>
      <c r="AP136" s="653"/>
      <c r="AQ136" s="653"/>
      <c r="AR136" s="653"/>
      <c r="AS136" s="653"/>
      <c r="AT136" s="653"/>
      <c r="AU136" s="653"/>
      <c r="AV136" s="643"/>
      <c r="BI136" s="618"/>
    </row>
    <row r="137" spans="1:61" s="5" customFormat="1" ht="15" hidden="1" customHeight="1" outlineLevel="1">
      <c r="A137" s="639"/>
      <c r="B137" s="654"/>
      <c r="C137" s="640"/>
      <c r="D137" s="640"/>
      <c r="E137" s="640"/>
      <c r="F137" s="640"/>
      <c r="G137" s="640"/>
      <c r="H137" s="655"/>
      <c r="I137" s="655"/>
      <c r="J137" s="103"/>
      <c r="K137" s="655"/>
      <c r="L137" s="655"/>
      <c r="M137" s="1260"/>
      <c r="N137" s="1261"/>
      <c r="O137" s="655"/>
      <c r="P137" s="656"/>
      <c r="Q137" s="655"/>
      <c r="R137" s="655"/>
      <c r="S137" s="655"/>
      <c r="T137" s="657"/>
      <c r="U137" s="138"/>
      <c r="V137" s="108"/>
      <c r="X137" s="101"/>
      <c r="Y137" s="139"/>
      <c r="Z137" s="139"/>
      <c r="AA137" s="139"/>
      <c r="AB137" s="139"/>
      <c r="AC137" s="139"/>
      <c r="AD137" s="139"/>
      <c r="AE137" s="139"/>
      <c r="AF137" s="139"/>
      <c r="AG137" s="643"/>
      <c r="AH137" s="643"/>
      <c r="AI137" s="643"/>
      <c r="AJ137" s="643"/>
      <c r="AK137" s="643"/>
      <c r="AL137" s="643"/>
      <c r="AM137" s="101"/>
      <c r="AN137" s="139"/>
      <c r="AO137" s="139"/>
      <c r="AP137" s="139"/>
      <c r="AQ137" s="139"/>
      <c r="AR137" s="139"/>
      <c r="AS137" s="139"/>
      <c r="AT137" s="139"/>
      <c r="AU137" s="139"/>
      <c r="AV137" s="643"/>
      <c r="BI137" s="618"/>
    </row>
    <row r="138" spans="1:61" s="5" customFormat="1" ht="15" hidden="1" customHeight="1" outlineLevel="1">
      <c r="A138" s="639"/>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643"/>
      <c r="AH138" s="643"/>
      <c r="AI138" s="643"/>
      <c r="AJ138" s="643"/>
      <c r="AK138" s="643"/>
      <c r="AL138" s="643"/>
      <c r="AM138" s="101"/>
      <c r="AN138" s="139"/>
      <c r="AO138" s="139"/>
      <c r="AP138" s="139"/>
      <c r="AQ138" s="139"/>
      <c r="AR138" s="139"/>
      <c r="AS138" s="139"/>
      <c r="AT138" s="139"/>
      <c r="AU138" s="139"/>
      <c r="AV138" s="643"/>
      <c r="BI138" s="618"/>
    </row>
    <row r="139" spans="1:61" s="5" customFormat="1" ht="15" hidden="1" customHeight="1" outlineLevel="1">
      <c r="A139" s="639"/>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643"/>
      <c r="AH139" s="643"/>
      <c r="AI139" s="643"/>
      <c r="AJ139" s="643"/>
      <c r="AK139" s="643"/>
      <c r="AL139" s="643"/>
      <c r="AM139" s="101"/>
      <c r="AN139" s="139"/>
      <c r="AO139" s="139"/>
      <c r="AP139" s="139"/>
      <c r="AQ139" s="139"/>
      <c r="AR139" s="139"/>
      <c r="AS139" s="139"/>
      <c r="AT139" s="139"/>
      <c r="AU139" s="139"/>
      <c r="AV139" s="643"/>
      <c r="BI139" s="618"/>
    </row>
    <row r="140" spans="1:61" s="5" customFormat="1" ht="15" hidden="1" customHeight="1" outlineLevel="1">
      <c r="A140" s="639"/>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643"/>
      <c r="AH140" s="643"/>
      <c r="AI140" s="643"/>
      <c r="AJ140" s="643"/>
      <c r="AK140" s="643"/>
      <c r="AL140" s="643"/>
      <c r="AM140" s="101"/>
      <c r="AN140" s="139"/>
      <c r="AO140" s="139"/>
      <c r="AP140" s="139"/>
      <c r="AQ140" s="139"/>
      <c r="AR140" s="139"/>
      <c r="AS140" s="139"/>
      <c r="AT140" s="139"/>
      <c r="AU140" s="139"/>
      <c r="AV140" s="643"/>
      <c r="BI140" s="618"/>
    </row>
    <row r="141" spans="1:61" s="5" customFormat="1" ht="15" hidden="1" customHeight="1" outlineLevel="1">
      <c r="A141" s="639"/>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643"/>
      <c r="AH141" s="643"/>
      <c r="AI141" s="643"/>
      <c r="AJ141" s="643"/>
      <c r="AK141" s="643"/>
      <c r="AL141" s="643"/>
      <c r="AM141" s="101"/>
      <c r="AN141" s="139"/>
      <c r="AO141" s="139"/>
      <c r="AP141" s="139"/>
      <c r="AQ141" s="139"/>
      <c r="AR141" s="139"/>
      <c r="AS141" s="139"/>
      <c r="AT141" s="139"/>
      <c r="AU141" s="139"/>
      <c r="AV141" s="643"/>
      <c r="BI141" s="618"/>
    </row>
    <row r="142" spans="1:61" s="5" customFormat="1" ht="15" hidden="1" customHeight="1" outlineLevel="1">
      <c r="A142" s="639"/>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643"/>
      <c r="AH142" s="643"/>
      <c r="AI142" s="643"/>
      <c r="AJ142" s="643"/>
      <c r="AK142" s="643"/>
      <c r="AL142" s="643"/>
      <c r="AM142" s="101"/>
      <c r="AN142" s="139"/>
      <c r="AO142" s="139"/>
      <c r="AP142" s="139"/>
      <c r="AQ142" s="139"/>
      <c r="AR142" s="139"/>
      <c r="AS142" s="139"/>
      <c r="AT142" s="139"/>
      <c r="AU142" s="139"/>
      <c r="AV142" s="643"/>
      <c r="BI142" s="618"/>
    </row>
    <row r="143" spans="1:61" s="5" customFormat="1" ht="15" hidden="1" customHeight="1" outlineLevel="1">
      <c r="A143" s="639"/>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643"/>
      <c r="AH143" s="658"/>
      <c r="AI143" s="658"/>
      <c r="AJ143" s="658"/>
      <c r="AK143" s="658"/>
      <c r="AL143" s="658"/>
      <c r="AM143" s="101"/>
      <c r="AN143" s="139"/>
      <c r="AO143" s="139"/>
      <c r="AP143" s="139"/>
      <c r="AQ143" s="139"/>
      <c r="AR143" s="139"/>
      <c r="AS143" s="139"/>
      <c r="AT143" s="139"/>
      <c r="AU143" s="139"/>
      <c r="AV143" s="643"/>
      <c r="BI143" s="618"/>
    </row>
    <row r="144" spans="1:61" s="5" customFormat="1" ht="15" hidden="1" customHeight="1" outlineLevel="1">
      <c r="A144" s="639"/>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643"/>
      <c r="AH144" s="624"/>
      <c r="AI144" s="624"/>
      <c r="AJ144" s="624"/>
      <c r="AK144" s="624"/>
      <c r="AL144" s="624"/>
      <c r="AM144" s="101"/>
      <c r="AN144" s="139"/>
      <c r="AO144" s="139"/>
      <c r="AP144" s="139"/>
      <c r="AQ144" s="139"/>
      <c r="AR144" s="139"/>
      <c r="AS144" s="139"/>
      <c r="AT144" s="139"/>
      <c r="AU144" s="139"/>
      <c r="AV144" s="643"/>
      <c r="BI144" s="618"/>
    </row>
    <row r="145" spans="1:61" s="5" customFormat="1" ht="15" hidden="1" customHeight="1" outlineLevel="1">
      <c r="A145" s="639"/>
      <c r="B145" s="647"/>
      <c r="C145" s="644"/>
      <c r="D145" s="644"/>
      <c r="E145" s="648"/>
      <c r="F145" s="644"/>
      <c r="G145" s="649"/>
      <c r="H145" s="650"/>
      <c r="I145" s="650"/>
      <c r="J145" s="103"/>
      <c r="K145" s="103"/>
      <c r="L145" s="650"/>
      <c r="M145" s="1260"/>
      <c r="N145" s="1261"/>
      <c r="O145" s="111"/>
      <c r="P145" s="261"/>
      <c r="Q145" s="113"/>
      <c r="R145" s="137"/>
      <c r="S145" s="102"/>
      <c r="T145" s="444"/>
      <c r="U145" s="138"/>
      <c r="V145" s="108"/>
      <c r="X145" s="645"/>
      <c r="Y145" s="653"/>
      <c r="Z145" s="653"/>
      <c r="AA145" s="653"/>
      <c r="AB145" s="653"/>
      <c r="AC145" s="653"/>
      <c r="AD145" s="653"/>
      <c r="AE145" s="653"/>
      <c r="AF145" s="653"/>
      <c r="AG145" s="653"/>
      <c r="AH145" s="653"/>
      <c r="AI145" s="624"/>
      <c r="AJ145" s="624"/>
      <c r="AK145" s="624"/>
      <c r="AL145" s="624"/>
      <c r="AM145" s="643"/>
      <c r="AN145" s="643"/>
      <c r="AO145" s="643"/>
      <c r="AP145" s="643"/>
      <c r="AQ145" s="643"/>
      <c r="AR145" s="643"/>
      <c r="AS145" s="643"/>
      <c r="AT145" s="643"/>
      <c r="AU145" s="643"/>
      <c r="AV145" s="643"/>
      <c r="BI145" s="618"/>
    </row>
    <row r="146" spans="1:61" s="5" customFormat="1" ht="15" hidden="1" customHeight="1" outlineLevel="1">
      <c r="A146" s="639"/>
      <c r="B146" s="654"/>
      <c r="C146" s="640"/>
      <c r="D146" s="640"/>
      <c r="E146" s="640"/>
      <c r="F146" s="640"/>
      <c r="G146" s="640"/>
      <c r="H146" s="655"/>
      <c r="I146" s="655"/>
      <c r="J146" s="103"/>
      <c r="K146" s="655"/>
      <c r="L146" s="655"/>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659"/>
      <c r="AJ146" s="659"/>
      <c r="AK146" s="659"/>
      <c r="AL146" s="659"/>
      <c r="AM146" s="659"/>
      <c r="AN146" s="643"/>
      <c r="AO146" s="643"/>
      <c r="AP146" s="643"/>
      <c r="AQ146" s="643"/>
      <c r="AR146" s="643"/>
      <c r="AS146" s="643"/>
      <c r="AT146" s="643"/>
      <c r="AU146" s="643"/>
      <c r="AV146" s="643"/>
      <c r="BI146" s="618"/>
    </row>
    <row r="147" spans="1:61" s="5" customFormat="1" ht="15" hidden="1" customHeight="1" outlineLevel="1">
      <c r="A147" s="639"/>
      <c r="B147" s="654"/>
      <c r="C147" s="640"/>
      <c r="D147" s="640"/>
      <c r="E147" s="640"/>
      <c r="F147" s="640"/>
      <c r="G147" s="640"/>
      <c r="H147" s="655"/>
      <c r="I147" s="655"/>
      <c r="J147" s="103"/>
      <c r="K147" s="655"/>
      <c r="L147" s="655"/>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624"/>
      <c r="AJ147" s="624"/>
      <c r="AK147" s="624"/>
      <c r="AL147" s="624"/>
      <c r="AM147" s="624"/>
      <c r="AN147" s="624"/>
      <c r="AO147" s="624"/>
      <c r="AP147" s="624"/>
      <c r="AQ147" s="624"/>
      <c r="AR147" s="624"/>
      <c r="AS147" s="74"/>
      <c r="AV147" s="85"/>
      <c r="BI147" s="618"/>
    </row>
    <row r="148" spans="1:61" s="5" customFormat="1" ht="15" hidden="1" customHeight="1" outlineLevel="1">
      <c r="A148" s="639"/>
      <c r="B148" s="654"/>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c r="BI148" s="618"/>
    </row>
    <row r="149" spans="1:61" s="5" customFormat="1" ht="15" hidden="1" customHeight="1" outlineLevel="1">
      <c r="A149" s="639"/>
      <c r="B149" s="654"/>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c r="BI149" s="618"/>
    </row>
    <row r="150" spans="1:61" s="5" customFormat="1" ht="15" hidden="1" customHeight="1" outlineLevel="1">
      <c r="A150" s="639"/>
      <c r="B150" s="654"/>
      <c r="C150" s="644"/>
      <c r="D150" s="644"/>
      <c r="E150" s="648"/>
      <c r="F150" s="644"/>
      <c r="G150" s="649"/>
      <c r="H150" s="650"/>
      <c r="I150" s="650"/>
      <c r="J150" s="103"/>
      <c r="K150" s="103"/>
      <c r="L150" s="650"/>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c r="BI150" s="618"/>
    </row>
    <row r="151" spans="1:61" s="5" customFormat="1" ht="15" hidden="1" customHeight="1" outlineLevel="1">
      <c r="A151" s="639"/>
      <c r="B151" s="654"/>
      <c r="C151" s="640"/>
      <c r="D151" s="640"/>
      <c r="E151" s="640"/>
      <c r="F151" s="640"/>
      <c r="G151" s="640"/>
      <c r="H151" s="655"/>
      <c r="I151" s="655"/>
      <c r="J151" s="103"/>
      <c r="K151" s="655"/>
      <c r="L151" s="655"/>
      <c r="M151" s="1260"/>
      <c r="N151" s="1261"/>
      <c r="O151" s="111"/>
      <c r="P151" s="261"/>
      <c r="Q151" s="113"/>
      <c r="R151" s="137"/>
      <c r="S151" s="102"/>
      <c r="T151" s="444"/>
      <c r="U151" s="138"/>
      <c r="V151" s="108"/>
      <c r="X151" s="645"/>
      <c r="Y151" s="653"/>
      <c r="Z151" s="653"/>
      <c r="AA151" s="653"/>
      <c r="AB151" s="653"/>
      <c r="AC151" s="653"/>
      <c r="AD151" s="653"/>
      <c r="AE151" s="653"/>
      <c r="BI151" s="618"/>
    </row>
    <row r="152" spans="1:61" s="5" customFormat="1" ht="15" hidden="1" customHeight="1" outlineLevel="1">
      <c r="A152" s="639"/>
      <c r="B152" s="654"/>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c r="BI152" s="618"/>
    </row>
    <row r="153" spans="1:61" s="5" customFormat="1" ht="15" hidden="1" customHeight="1" outlineLevel="1">
      <c r="A153" s="639"/>
      <c r="B153" s="654"/>
      <c r="C153" s="102"/>
      <c r="D153" s="102"/>
      <c r="E153" s="102"/>
      <c r="F153" s="102"/>
      <c r="G153" s="102"/>
      <c r="H153" s="103"/>
      <c r="I153" s="111"/>
      <c r="J153" s="103"/>
      <c r="K153" s="103"/>
      <c r="L153" s="103"/>
      <c r="M153" s="1260"/>
      <c r="N153" s="1261"/>
      <c r="O153" s="111"/>
      <c r="P153" s="261"/>
      <c r="Q153" s="113"/>
      <c r="R153" s="137"/>
      <c r="S153" s="102"/>
      <c r="T153" s="444"/>
      <c r="U153" s="138"/>
      <c r="V153" s="108"/>
      <c r="AN153" s="643"/>
      <c r="AO153" s="643"/>
      <c r="BI153" s="618"/>
    </row>
    <row r="154" spans="1:61" s="5" customFormat="1" ht="15" hidden="1" customHeight="1" outlineLevel="1">
      <c r="A154" s="639"/>
      <c r="B154" s="654"/>
      <c r="C154" s="105"/>
      <c r="D154" s="105"/>
      <c r="E154" s="106"/>
      <c r="F154" s="105"/>
      <c r="G154" s="107"/>
      <c r="H154" s="589"/>
      <c r="I154" s="111"/>
      <c r="J154" s="103"/>
      <c r="K154" s="103"/>
      <c r="L154" s="103"/>
      <c r="M154" s="1260"/>
      <c r="N154" s="1261"/>
      <c r="O154" s="111"/>
      <c r="P154" s="261"/>
      <c r="Q154" s="113"/>
      <c r="R154" s="137"/>
      <c r="S154" s="102"/>
      <c r="T154" s="444"/>
      <c r="U154" s="138"/>
      <c r="V154" s="108"/>
      <c r="BI154" s="618"/>
    </row>
    <row r="155" spans="1:61" s="5" customFormat="1" ht="15" hidden="1" customHeight="1" outlineLevel="1">
      <c r="A155" s="639"/>
      <c r="B155" s="654"/>
      <c r="C155" s="105"/>
      <c r="D155" s="105"/>
      <c r="E155" s="106"/>
      <c r="F155" s="105"/>
      <c r="G155" s="107"/>
      <c r="H155" s="589"/>
      <c r="I155" s="111"/>
      <c r="J155" s="103"/>
      <c r="K155" s="103"/>
      <c r="L155" s="103"/>
      <c r="M155" s="1260"/>
      <c r="N155" s="1261"/>
      <c r="O155" s="111"/>
      <c r="P155" s="261"/>
      <c r="Q155" s="113"/>
      <c r="R155" s="137"/>
      <c r="S155" s="102"/>
      <c r="T155" s="444"/>
      <c r="U155" s="138"/>
      <c r="V155" s="108"/>
      <c r="BI155" s="618"/>
    </row>
    <row r="156" spans="1:61" s="5" customFormat="1" ht="15" hidden="1" customHeight="1" outlineLevel="1">
      <c r="A156" s="639"/>
      <c r="B156" s="654"/>
      <c r="C156" s="105"/>
      <c r="D156" s="105"/>
      <c r="E156" s="106"/>
      <c r="F156" s="105"/>
      <c r="G156" s="107"/>
      <c r="H156" s="589"/>
      <c r="I156" s="111"/>
      <c r="J156" s="103"/>
      <c r="K156" s="103"/>
      <c r="L156" s="103"/>
      <c r="M156" s="1260"/>
      <c r="N156" s="1261"/>
      <c r="O156" s="111"/>
      <c r="P156" s="261"/>
      <c r="Q156" s="113"/>
      <c r="R156" s="137"/>
      <c r="S156" s="102"/>
      <c r="T156" s="444"/>
      <c r="U156" s="138"/>
      <c r="V156" s="108"/>
      <c r="BI156" s="618"/>
    </row>
    <row r="157" spans="1:61" s="5" customFormat="1" ht="15" hidden="1" customHeight="1" outlineLevel="1">
      <c r="A157" s="639"/>
      <c r="B157" s="654"/>
      <c r="C157" s="105"/>
      <c r="D157" s="105"/>
      <c r="E157" s="106"/>
      <c r="F157" s="105"/>
      <c r="G157" s="107"/>
      <c r="H157" s="589"/>
      <c r="I157" s="111"/>
      <c r="J157" s="103"/>
      <c r="K157" s="103"/>
      <c r="L157" s="103"/>
      <c r="M157" s="1260"/>
      <c r="N157" s="1261"/>
      <c r="O157" s="111"/>
      <c r="P157" s="261"/>
      <c r="Q157" s="113"/>
      <c r="R157" s="137"/>
      <c r="S157" s="102"/>
      <c r="T157" s="444"/>
      <c r="U157" s="138"/>
      <c r="V157" s="108"/>
      <c r="BI157" s="618"/>
    </row>
    <row r="158" spans="1:61" s="5" customFormat="1" ht="15" hidden="1" customHeight="1" outlineLevel="1">
      <c r="A158" s="639"/>
      <c r="B158" s="654"/>
      <c r="C158" s="644"/>
      <c r="D158" s="644"/>
      <c r="E158" s="648"/>
      <c r="F158" s="644"/>
      <c r="G158" s="649"/>
      <c r="H158" s="650"/>
      <c r="I158" s="650"/>
      <c r="J158" s="103"/>
      <c r="K158" s="103"/>
      <c r="L158" s="650"/>
      <c r="M158" s="1260"/>
      <c r="N158" s="1261"/>
      <c r="O158" s="111"/>
      <c r="P158" s="261"/>
      <c r="Q158" s="113"/>
      <c r="R158" s="137"/>
      <c r="S158" s="102"/>
      <c r="T158" s="444"/>
      <c r="U158" s="138"/>
      <c r="V158" s="108"/>
      <c r="BI158" s="618"/>
    </row>
    <row r="159" spans="1:61" s="5" customFormat="1" ht="15" hidden="1" customHeight="1" outlineLevel="1">
      <c r="A159" s="639"/>
      <c r="B159" s="654"/>
      <c r="C159" s="640"/>
      <c r="D159" s="640"/>
      <c r="E159" s="640"/>
      <c r="F159" s="640"/>
      <c r="G159" s="640"/>
      <c r="H159" s="655"/>
      <c r="I159" s="655"/>
      <c r="J159" s="103"/>
      <c r="K159" s="655"/>
      <c r="L159" s="655"/>
      <c r="M159" s="1260"/>
      <c r="N159" s="1261"/>
      <c r="O159" s="111"/>
      <c r="P159" s="261"/>
      <c r="Q159" s="113"/>
      <c r="R159" s="137"/>
      <c r="S159" s="102"/>
      <c r="T159" s="444"/>
      <c r="U159" s="138"/>
      <c r="V159" s="108"/>
      <c r="BI159" s="618"/>
    </row>
    <row r="160" spans="1:61" s="5" customFormat="1" ht="15" hidden="1" customHeight="1" outlineLevel="1">
      <c r="A160" s="639"/>
      <c r="B160" s="654"/>
      <c r="C160" s="640"/>
      <c r="D160" s="640"/>
      <c r="E160" s="640"/>
      <c r="F160" s="640"/>
      <c r="G160" s="640"/>
      <c r="H160" s="655"/>
      <c r="I160" s="655"/>
      <c r="J160" s="103"/>
      <c r="K160" s="655"/>
      <c r="L160" s="655"/>
      <c r="M160" s="1260"/>
      <c r="N160" s="1261"/>
      <c r="O160" s="111"/>
      <c r="P160" s="261"/>
      <c r="Q160" s="113"/>
      <c r="R160" s="137"/>
      <c r="S160" s="102"/>
      <c r="T160" s="444"/>
      <c r="U160" s="138"/>
      <c r="V160" s="108"/>
      <c r="BI160" s="618"/>
    </row>
    <row r="161" spans="1:61" s="5" customFormat="1" ht="15" hidden="1" customHeight="1" outlineLevel="1">
      <c r="A161" s="639"/>
      <c r="B161" s="654"/>
      <c r="C161" s="102"/>
      <c r="D161" s="102"/>
      <c r="E161" s="102"/>
      <c r="F161" s="102"/>
      <c r="G161" s="102"/>
      <c r="H161" s="103"/>
      <c r="I161" s="111"/>
      <c r="J161" s="103"/>
      <c r="K161" s="103"/>
      <c r="L161" s="103"/>
      <c r="M161" s="1260"/>
      <c r="N161" s="1261"/>
      <c r="O161" s="111"/>
      <c r="P161" s="261"/>
      <c r="Q161" s="113"/>
      <c r="R161" s="137"/>
      <c r="S161" s="102"/>
      <c r="T161" s="444"/>
      <c r="U161" s="138"/>
      <c r="V161" s="108"/>
      <c r="BI161" s="618"/>
    </row>
    <row r="162" spans="1:61" s="5" customFormat="1" ht="15" hidden="1" customHeight="1" outlineLevel="1">
      <c r="A162" s="639"/>
      <c r="B162" s="654"/>
      <c r="C162" s="105"/>
      <c r="D162" s="105"/>
      <c r="E162" s="106"/>
      <c r="F162" s="105"/>
      <c r="G162" s="107"/>
      <c r="H162" s="589"/>
      <c r="I162" s="111"/>
      <c r="J162" s="103"/>
      <c r="K162" s="103"/>
      <c r="L162" s="103"/>
      <c r="M162" s="1260"/>
      <c r="N162" s="1261"/>
      <c r="O162" s="111"/>
      <c r="P162" s="261"/>
      <c r="Q162" s="113"/>
      <c r="R162" s="137"/>
      <c r="S162" s="102"/>
      <c r="T162" s="444"/>
      <c r="U162" s="138"/>
      <c r="V162" s="108"/>
      <c r="BI162" s="618"/>
    </row>
    <row r="163" spans="1:61" s="5" customFormat="1" ht="15" hidden="1" customHeight="1" outlineLevel="1">
      <c r="A163" s="639"/>
      <c r="B163" s="654"/>
      <c r="C163" s="105"/>
      <c r="D163" s="105"/>
      <c r="E163" s="106"/>
      <c r="F163" s="105"/>
      <c r="G163" s="107"/>
      <c r="H163" s="589"/>
      <c r="I163" s="111"/>
      <c r="J163" s="103"/>
      <c r="K163" s="103"/>
      <c r="L163" s="103"/>
      <c r="M163" s="1260"/>
      <c r="N163" s="1261"/>
      <c r="O163" s="111"/>
      <c r="P163" s="261"/>
      <c r="Q163" s="113"/>
      <c r="R163" s="137"/>
      <c r="S163" s="102"/>
      <c r="T163" s="444"/>
      <c r="U163" s="138"/>
      <c r="V163" s="108"/>
      <c r="BI163" s="618"/>
    </row>
    <row r="164" spans="1:61" s="5" customFormat="1" ht="15" hidden="1" customHeight="1" outlineLevel="1">
      <c r="A164" s="639"/>
      <c r="B164" s="654"/>
      <c r="C164" s="105"/>
      <c r="D164" s="105"/>
      <c r="E164" s="106"/>
      <c r="F164" s="105"/>
      <c r="G164" s="107"/>
      <c r="H164" s="589"/>
      <c r="I164" s="111"/>
      <c r="J164" s="103"/>
      <c r="K164" s="103"/>
      <c r="L164" s="103"/>
      <c r="M164" s="1260"/>
      <c r="N164" s="1261"/>
      <c r="O164" s="111"/>
      <c r="P164" s="261"/>
      <c r="Q164" s="113"/>
      <c r="R164" s="137"/>
      <c r="S164" s="102"/>
      <c r="T164" s="444"/>
      <c r="U164" s="138"/>
      <c r="V164" s="108"/>
      <c r="BI164" s="618"/>
    </row>
    <row r="165" spans="1:61" s="5" customFormat="1" ht="15" hidden="1" customHeight="1" outlineLevel="1">
      <c r="A165" s="639"/>
      <c r="B165" s="654"/>
      <c r="C165" s="105"/>
      <c r="D165" s="105"/>
      <c r="E165" s="106"/>
      <c r="F165" s="105"/>
      <c r="G165" s="107"/>
      <c r="H165" s="589"/>
      <c r="I165" s="111"/>
      <c r="J165" s="103"/>
      <c r="K165" s="103"/>
      <c r="L165" s="103"/>
      <c r="M165" s="1260"/>
      <c r="N165" s="1261"/>
      <c r="O165" s="111"/>
      <c r="P165" s="261"/>
      <c r="Q165" s="113"/>
      <c r="R165" s="137"/>
      <c r="S165" s="102"/>
      <c r="T165" s="444"/>
      <c r="U165" s="138"/>
      <c r="V165" s="108"/>
      <c r="BI165" s="618"/>
    </row>
    <row r="166" spans="1:61" s="5" customFormat="1" ht="15" hidden="1" customHeight="1" outlineLevel="1">
      <c r="A166" s="639"/>
      <c r="B166" s="654"/>
      <c r="C166" s="644"/>
      <c r="D166" s="644"/>
      <c r="E166" s="648"/>
      <c r="F166" s="644"/>
      <c r="G166" s="649"/>
      <c r="H166" s="650"/>
      <c r="I166" s="650"/>
      <c r="J166" s="103"/>
      <c r="K166" s="103"/>
      <c r="L166" s="650"/>
      <c r="M166" s="1260"/>
      <c r="N166" s="1261"/>
      <c r="O166" s="650"/>
      <c r="P166" s="651"/>
      <c r="Q166" s="650"/>
      <c r="R166" s="650"/>
      <c r="S166" s="650"/>
      <c r="T166" s="652"/>
      <c r="U166" s="138"/>
      <c r="V166" s="108"/>
      <c r="BI166" s="618"/>
    </row>
    <row r="167" spans="1:61" s="5" customFormat="1" ht="15" hidden="1" customHeight="1" outlineLevel="1">
      <c r="A167" s="639"/>
      <c r="B167" s="654"/>
      <c r="C167" s="640"/>
      <c r="D167" s="640"/>
      <c r="E167" s="640"/>
      <c r="F167" s="640"/>
      <c r="G167" s="640"/>
      <c r="H167" s="655"/>
      <c r="I167" s="655"/>
      <c r="J167" s="103"/>
      <c r="K167" s="655"/>
      <c r="L167" s="655"/>
      <c r="M167" s="1262"/>
      <c r="N167" s="1263"/>
      <c r="O167" s="660"/>
      <c r="P167" s="661"/>
      <c r="Q167" s="660"/>
      <c r="R167" s="660"/>
      <c r="S167" s="660"/>
      <c r="T167" s="662"/>
      <c r="U167" s="138"/>
      <c r="V167" s="108"/>
      <c r="BI167" s="618"/>
    </row>
    <row r="168" spans="1:61" s="5" customFormat="1" ht="22.5" hidden="1" customHeight="1" outlineLevel="1">
      <c r="A168" s="663"/>
      <c r="B168" s="664"/>
      <c r="C168" s="665"/>
      <c r="D168" s="666"/>
      <c r="E168" s="666"/>
      <c r="F168" s="666"/>
      <c r="G168" s="666"/>
      <c r="H168" s="667"/>
      <c r="I168" s="667"/>
      <c r="J168" s="668"/>
      <c r="K168" s="669"/>
      <c r="L168" s="669"/>
      <c r="M168" s="670"/>
      <c r="N168" s="671"/>
      <c r="O168" s="671"/>
      <c r="P168" s="671"/>
      <c r="Q168" s="671"/>
      <c r="R168" s="671"/>
      <c r="S168" s="671"/>
      <c r="T168" s="672"/>
      <c r="BI168" s="618"/>
    </row>
    <row r="169" spans="1:61" s="5" customFormat="1" ht="22.5" hidden="1" customHeight="1" outlineLevel="1">
      <c r="A169" s="632"/>
      <c r="B169" s="673"/>
      <c r="C169" s="632"/>
      <c r="D169" s="632"/>
      <c r="E169" s="632"/>
      <c r="F169" s="632"/>
      <c r="G169" s="632"/>
      <c r="H169" s="635"/>
      <c r="I169" s="635"/>
      <c r="J169" s="635"/>
      <c r="K169" s="635"/>
      <c r="L169" s="635"/>
      <c r="M169" s="674"/>
      <c r="N169" s="674"/>
      <c r="O169" s="674"/>
      <c r="P169" s="674"/>
      <c r="Q169" s="674"/>
      <c r="R169" s="674"/>
      <c r="S169" s="674"/>
      <c r="T169" s="674"/>
      <c r="BI169" s="618"/>
    </row>
    <row r="170" spans="1:61" s="5" customFormat="1" ht="15" hidden="1" customHeight="1" outlineLevel="1">
      <c r="A170" s="642"/>
      <c r="B170" s="1373"/>
      <c r="C170" s="1374"/>
      <c r="D170" s="1375"/>
      <c r="E170" s="735"/>
      <c r="F170" s="735"/>
      <c r="G170" s="1283"/>
      <c r="BI170" s="618"/>
    </row>
    <row r="171" spans="1:61" s="5" customFormat="1" ht="15" hidden="1" customHeight="1" outlineLevel="1">
      <c r="A171" s="642"/>
      <c r="B171" s="1373"/>
      <c r="C171" s="1374"/>
      <c r="D171" s="1375"/>
      <c r="E171" s="735"/>
      <c r="F171" s="735"/>
      <c r="G171" s="1283"/>
      <c r="BI171" s="618"/>
    </row>
    <row r="172" spans="1:61" s="5" customFormat="1" ht="15" hidden="1" customHeight="1" outlineLevel="1">
      <c r="A172" s="642"/>
      <c r="B172" s="1374"/>
      <c r="C172" s="735"/>
      <c r="D172" s="735"/>
      <c r="E172" s="735"/>
      <c r="F172" s="735"/>
      <c r="G172" s="139"/>
      <c r="BI172" s="618"/>
    </row>
    <row r="173" spans="1:61" s="5" customFormat="1" ht="15" hidden="1" customHeight="1" outlineLevel="1">
      <c r="A173" s="642"/>
      <c r="B173" s="1374"/>
      <c r="C173" s="735"/>
      <c r="D173" s="735"/>
      <c r="E173" s="735"/>
      <c r="F173" s="735"/>
      <c r="G173" s="139"/>
      <c r="H173" s="642"/>
      <c r="AI173" s="279"/>
      <c r="BI173" s="618"/>
    </row>
    <row r="174" spans="1:61" s="5" customFormat="1" ht="15" hidden="1" customHeight="1" outlineLevel="1">
      <c r="A174" s="642"/>
      <c r="B174" s="1374"/>
      <c r="C174" s="735"/>
      <c r="D174" s="735"/>
      <c r="E174" s="735"/>
      <c r="F174" s="735"/>
      <c r="G174" s="139"/>
      <c r="H174" s="642"/>
      <c r="BI174" s="618"/>
    </row>
    <row r="175" spans="1:61" s="5" customFormat="1" ht="15" hidden="1" customHeight="1" outlineLevel="1">
      <c r="A175" s="642"/>
      <c r="B175" s="1374"/>
      <c r="C175" s="735"/>
      <c r="D175" s="735"/>
      <c r="E175" s="735"/>
      <c r="F175" s="735"/>
      <c r="G175" s="139"/>
      <c r="H175" s="642"/>
      <c r="BI175" s="618"/>
    </row>
    <row r="176" spans="1:61" s="5" customFormat="1" ht="15" hidden="1" customHeight="1" outlineLevel="1">
      <c r="A176" s="642"/>
      <c r="B176" s="1374"/>
      <c r="C176" s="735"/>
      <c r="D176" s="735"/>
      <c r="E176" s="735"/>
      <c r="F176" s="735"/>
      <c r="G176" s="139"/>
      <c r="H176" s="642"/>
      <c r="BI176" s="618"/>
    </row>
    <row r="177" spans="1:61" s="5" customFormat="1" ht="15" hidden="1" customHeight="1" outlineLevel="1">
      <c r="A177" s="642"/>
      <c r="B177" s="1374"/>
      <c r="C177" s="735"/>
      <c r="D177" s="735"/>
      <c r="E177" s="735"/>
      <c r="F177" s="735"/>
      <c r="G177" s="139"/>
      <c r="H177" s="642"/>
      <c r="BI177" s="618"/>
    </row>
    <row r="178" spans="1:61" s="5" customFormat="1" ht="15" hidden="1" customHeight="1" outlineLevel="1">
      <c r="A178" s="642"/>
      <c r="B178" s="1374"/>
      <c r="C178" s="735"/>
      <c r="D178" s="735"/>
      <c r="E178" s="735"/>
      <c r="F178" s="735"/>
      <c r="G178" s="139"/>
      <c r="H178" s="642"/>
      <c r="BI178" s="618"/>
    </row>
    <row r="179" spans="1:61" s="5" customFormat="1" ht="15" hidden="1" customHeight="1" outlineLevel="1">
      <c r="A179" s="642"/>
      <c r="B179" s="1374"/>
      <c r="C179" s="735"/>
      <c r="D179" s="735"/>
      <c r="E179" s="735"/>
      <c r="F179" s="735"/>
      <c r="G179" s="139"/>
      <c r="H179" s="642"/>
      <c r="BI179" s="618"/>
    </row>
    <row r="180" spans="1:61" s="5" customFormat="1" ht="15" hidden="1" customHeight="1" outlineLevel="1">
      <c r="A180" s="642"/>
      <c r="B180" s="642"/>
      <c r="C180" s="642"/>
      <c r="D180" s="642"/>
      <c r="E180" s="642"/>
      <c r="F180" s="642"/>
      <c r="H180" s="642"/>
      <c r="I180" s="624"/>
      <c r="P180" s="267"/>
      <c r="BI180" s="618"/>
    </row>
    <row r="181" spans="1:61" s="5" customFormat="1" ht="15" hidden="1" customHeight="1" outlineLevel="1">
      <c r="A181" s="642"/>
      <c r="B181" s="642"/>
      <c r="C181" s="642"/>
      <c r="D181" s="642"/>
      <c r="E181" s="642"/>
      <c r="F181" s="642"/>
      <c r="H181" s="642"/>
      <c r="I181" s="624"/>
      <c r="P181" s="267"/>
      <c r="BI181" s="618"/>
    </row>
    <row r="182" spans="1:61" s="5" customFormat="1" ht="18.75" hidden="1" customHeight="1" outlineLevel="1">
      <c r="A182" s="642"/>
      <c r="B182" s="268"/>
      <c r="D182" s="1284"/>
      <c r="E182" s="1284"/>
      <c r="F182" s="1284"/>
      <c r="G182" s="1284"/>
      <c r="H182" s="1284"/>
      <c r="I182" s="268"/>
      <c r="J182" s="1376"/>
      <c r="K182" s="1377"/>
      <c r="L182" s="1378"/>
      <c r="M182" s="1379"/>
      <c r="N182" s="1379"/>
      <c r="O182" s="1379"/>
      <c r="P182" s="1380"/>
      <c r="Q182" s="1380"/>
      <c r="R182" s="1380"/>
      <c r="BI182" s="618"/>
    </row>
    <row r="183" spans="1:61" s="5" customFormat="1" ht="57" hidden="1" customHeight="1" outlineLevel="1">
      <c r="A183" s="642"/>
      <c r="B183" s="268"/>
      <c r="D183" s="675"/>
      <c r="E183" s="269"/>
      <c r="F183" s="269"/>
      <c r="G183" s="269"/>
      <c r="H183" s="269"/>
      <c r="I183" s="270"/>
      <c r="J183" s="676"/>
      <c r="K183" s="271"/>
      <c r="L183" s="271"/>
      <c r="M183" s="677"/>
      <c r="N183" s="272"/>
      <c r="O183" s="272"/>
      <c r="P183" s="678"/>
      <c r="Q183" s="282"/>
      <c r="R183" s="282"/>
      <c r="BI183" s="618"/>
    </row>
    <row r="184" spans="1:61" s="5" customFormat="1" ht="15" hidden="1" customHeight="1" outlineLevel="1">
      <c r="A184" s="642"/>
      <c r="B184" s="619"/>
      <c r="D184" s="679"/>
      <c r="E184" s="679"/>
      <c r="F184" s="679"/>
      <c r="G184" s="680"/>
      <c r="H184" s="681"/>
      <c r="I184" s="273"/>
      <c r="J184" s="274"/>
      <c r="K184" s="682"/>
      <c r="L184" s="682"/>
      <c r="M184" s="683"/>
      <c r="N184" s="736"/>
      <c r="O184" s="736"/>
      <c r="P184" s="684"/>
      <c r="Q184" s="281"/>
      <c r="R184" s="280"/>
      <c r="BI184" s="618"/>
    </row>
    <row r="185" spans="1:61" s="5" customFormat="1" ht="15" hidden="1" customHeight="1" outlineLevel="1">
      <c r="A185" s="642"/>
      <c r="B185" s="619"/>
      <c r="D185" s="679"/>
      <c r="E185" s="679"/>
      <c r="F185" s="679"/>
      <c r="G185" s="679"/>
      <c r="H185" s="679"/>
      <c r="I185" s="273"/>
      <c r="J185" s="274"/>
      <c r="K185" s="682"/>
      <c r="L185" s="682"/>
      <c r="M185" s="683"/>
      <c r="N185" s="736"/>
      <c r="O185" s="736"/>
      <c r="P185" s="684"/>
      <c r="Q185" s="281"/>
      <c r="R185" s="280"/>
      <c r="BI185" s="618"/>
    </row>
    <row r="186" spans="1:61" s="5" customFormat="1" ht="15" hidden="1" customHeight="1" outlineLevel="1">
      <c r="A186" s="642"/>
      <c r="B186" s="619"/>
      <c r="D186" s="139"/>
      <c r="E186" s="139"/>
      <c r="F186" s="139"/>
      <c r="G186" s="139"/>
      <c r="H186" s="139"/>
      <c r="I186" s="273"/>
      <c r="J186" s="274"/>
      <c r="K186" s="682"/>
      <c r="L186" s="682"/>
      <c r="M186" s="283"/>
      <c r="N186" s="736"/>
      <c r="O186" s="736"/>
      <c r="P186" s="684"/>
      <c r="Q186" s="281"/>
      <c r="R186" s="280"/>
      <c r="BI186" s="618"/>
    </row>
    <row r="187" spans="1:61" s="5" customFormat="1" ht="15" hidden="1" customHeight="1" outlineLevel="1">
      <c r="A187" s="642"/>
      <c r="B187" s="619"/>
      <c r="D187" s="139"/>
      <c r="E187" s="139"/>
      <c r="F187" s="139"/>
      <c r="G187" s="139"/>
      <c r="H187" s="139"/>
      <c r="I187" s="273"/>
      <c r="J187" s="274"/>
      <c r="K187" s="682"/>
      <c r="L187" s="682"/>
      <c r="M187" s="283"/>
      <c r="N187" s="736"/>
      <c r="O187" s="736"/>
      <c r="P187" s="684"/>
      <c r="Q187" s="281"/>
      <c r="R187" s="280"/>
    </row>
    <row r="188" spans="1:61" s="5" customFormat="1" ht="15" hidden="1" customHeight="1" outlineLevel="1">
      <c r="A188" s="642"/>
      <c r="B188" s="619"/>
      <c r="D188" s="139"/>
      <c r="E188" s="139"/>
      <c r="F188" s="139"/>
      <c r="G188" s="139"/>
      <c r="H188" s="139"/>
      <c r="I188" s="273"/>
      <c r="J188" s="274"/>
      <c r="K188" s="682"/>
      <c r="L188" s="682"/>
      <c r="M188" s="283"/>
      <c r="N188" s="736"/>
      <c r="O188" s="736"/>
      <c r="P188" s="684"/>
      <c r="Q188" s="281"/>
      <c r="R188" s="280"/>
    </row>
    <row r="189" spans="1:61" s="5" customFormat="1" ht="15" customHeight="1" collapsed="1">
      <c r="A189" s="642"/>
      <c r="B189" s="642"/>
      <c r="C189" s="642"/>
      <c r="D189" s="642"/>
      <c r="E189" s="642"/>
      <c r="F189" s="642"/>
      <c r="H189" s="642"/>
      <c r="I189" s="642"/>
      <c r="J189" s="624"/>
      <c r="K189" s="624"/>
      <c r="L189" s="624"/>
      <c r="M189" s="624"/>
      <c r="N189" s="624"/>
      <c r="O189" s="624"/>
      <c r="P189" s="4"/>
      <c r="Q189" s="624"/>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V192" s="262"/>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V193" s="262"/>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V194" s="262"/>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V195" s="262"/>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V196" s="262"/>
      <c r="W196" s="85"/>
    </row>
    <row r="197" spans="1:23" s="5" customFormat="1" ht="15.7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4.25"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hidden="1"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hidden="1"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1502"/>
      <c r="I243" s="1502"/>
      <c r="J243" s="139"/>
      <c r="K243" s="139"/>
      <c r="P243" s="4"/>
      <c r="S243" s="4"/>
      <c r="T243" s="4"/>
    </row>
    <row r="244" spans="2:20" s="5" customFormat="1" ht="16.2" customHeight="1">
      <c r="B244" s="109"/>
      <c r="E244" s="3"/>
      <c r="F244" s="3"/>
      <c r="G244" s="3"/>
      <c r="H244" s="1503"/>
      <c r="I244" s="1503"/>
      <c r="J244" s="139"/>
      <c r="K244" s="139"/>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618"/>
      <c r="K307" s="6"/>
      <c r="L307" s="3"/>
      <c r="M307" s="3"/>
    </row>
    <row r="308" spans="2:13" ht="15.6">
      <c r="B308" s="618"/>
      <c r="K308" s="6"/>
      <c r="L308" s="3"/>
      <c r="M308" s="3"/>
    </row>
    <row r="309" spans="2:13" ht="15.6">
      <c r="B309" s="618"/>
      <c r="K309" s="6"/>
      <c r="L309" s="3"/>
      <c r="M309" s="3"/>
    </row>
    <row r="310" spans="2:13" ht="15.6">
      <c r="B310" s="618"/>
      <c r="K310" s="6"/>
      <c r="L310" s="3"/>
      <c r="M310" s="3"/>
    </row>
    <row r="311" spans="2:13" ht="15.6">
      <c r="B311" s="618"/>
      <c r="K311" s="6"/>
      <c r="L311" s="3"/>
      <c r="M311" s="3"/>
    </row>
    <row r="312" spans="2:13" ht="15.6">
      <c r="B312" s="618"/>
      <c r="K312" s="6"/>
      <c r="L312" s="3"/>
      <c r="M312" s="3"/>
    </row>
    <row r="313" spans="2:13" ht="15.6">
      <c r="B313" s="618"/>
      <c r="K313" s="6"/>
      <c r="L313" s="3"/>
      <c r="M313" s="3"/>
    </row>
    <row r="314" spans="2:13" ht="15.6">
      <c r="B314" s="618"/>
      <c r="K314" s="6"/>
      <c r="L314" s="3"/>
      <c r="M314" s="3"/>
    </row>
    <row r="315" spans="2:13" ht="15.6">
      <c r="B315" s="618"/>
      <c r="K315" s="6"/>
      <c r="L315" s="3"/>
      <c r="M315" s="3"/>
    </row>
    <row r="316" spans="2:13" ht="15.6">
      <c r="B316" s="618"/>
      <c r="K316" s="6"/>
      <c r="L316" s="3"/>
      <c r="M316" s="3"/>
    </row>
    <row r="317" spans="2:13" ht="15.6">
      <c r="B317" s="618"/>
      <c r="K317" s="6"/>
      <c r="L317" s="3"/>
      <c r="M317" s="3"/>
    </row>
    <row r="318" spans="2:13" ht="15.6">
      <c r="B318" s="618"/>
      <c r="K318" s="6"/>
      <c r="L318" s="3"/>
      <c r="M318" s="3"/>
    </row>
    <row r="319" spans="2:13" ht="15.6">
      <c r="B319" s="618"/>
      <c r="L319" s="3"/>
      <c r="M319" s="3"/>
    </row>
    <row r="320" spans="2:13" ht="15.6">
      <c r="B320" s="618"/>
      <c r="K320" s="6"/>
      <c r="L320" s="3"/>
      <c r="M320" s="3"/>
    </row>
    <row r="321" spans="2:13" ht="15.6">
      <c r="B321" s="618"/>
      <c r="K321" s="3"/>
      <c r="L321" s="3"/>
      <c r="M321" s="3"/>
    </row>
    <row r="322" spans="2:13" ht="15.6">
      <c r="B322" s="618"/>
      <c r="K322" s="3"/>
    </row>
    <row r="323" spans="2:13" ht="15.6">
      <c r="B323" s="618"/>
      <c r="K323" s="3"/>
    </row>
    <row r="324" spans="2:13" ht="15.6">
      <c r="B324" s="618"/>
      <c r="K324" s="3"/>
    </row>
    <row r="325" spans="2:13" ht="15.6">
      <c r="B325" s="618"/>
      <c r="K325" s="6"/>
    </row>
    <row r="326" spans="2:13" ht="15.6">
      <c r="B326" s="618"/>
      <c r="K326" s="6"/>
      <c r="L326" s="3"/>
      <c r="M326" s="3"/>
    </row>
    <row r="327" spans="2:13" ht="15.6">
      <c r="B327" s="618"/>
      <c r="K327" s="6"/>
      <c r="L327" s="3"/>
      <c r="M327" s="3"/>
    </row>
    <row r="328" spans="2:13" ht="15.6">
      <c r="B328" s="618"/>
      <c r="K328" s="6"/>
      <c r="L328" s="3"/>
      <c r="M328" s="3"/>
    </row>
    <row r="329" spans="2:13" ht="15.6">
      <c r="B329" s="618"/>
      <c r="F329" s="4"/>
      <c r="G329" s="4"/>
      <c r="H329" s="4"/>
      <c r="I329" s="4"/>
      <c r="J329" s="4"/>
    </row>
    <row r="330" spans="2:13" ht="15.6">
      <c r="B330" s="109"/>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109"/>
      <c r="K367" s="9"/>
      <c r="L367" s="9"/>
      <c r="M367" s="9"/>
    </row>
    <row r="368" spans="2:13" ht="15.6">
      <c r="B368" s="109"/>
      <c r="K368" s="9"/>
      <c r="L368" s="9"/>
      <c r="M368" s="9"/>
    </row>
    <row r="369" spans="2:13" ht="15.6">
      <c r="B369" s="109"/>
      <c r="K369" s="9"/>
      <c r="L369" s="9"/>
      <c r="M369" s="9"/>
    </row>
    <row r="370" spans="2:13" ht="15.6">
      <c r="B370" s="109"/>
      <c r="F370" s="10"/>
      <c r="G370" s="10"/>
      <c r="H370" s="10"/>
      <c r="I370" s="10"/>
      <c r="J370" s="10"/>
      <c r="K370" s="10"/>
      <c r="L370" s="10"/>
      <c r="M370" s="10"/>
    </row>
    <row r="371" spans="2:13" ht="15.6">
      <c r="B371" s="109"/>
      <c r="F371" s="10"/>
      <c r="G371" s="10"/>
      <c r="H371" s="10"/>
      <c r="I371" s="10"/>
      <c r="J371" s="10"/>
      <c r="K371" s="10"/>
      <c r="L371" s="10"/>
      <c r="M371" s="10"/>
    </row>
    <row r="372" spans="2:13" ht="15.6">
      <c r="B372" s="109"/>
      <c r="F372" s="10"/>
      <c r="G372" s="10"/>
      <c r="H372" s="10"/>
      <c r="I372" s="10"/>
      <c r="J372" s="10"/>
      <c r="K372" s="10"/>
      <c r="L372" s="10"/>
      <c r="M372" s="10"/>
    </row>
    <row r="373" spans="2:13" ht="15.6">
      <c r="B373" s="109"/>
      <c r="K373" s="6"/>
      <c r="L373" s="3"/>
      <c r="M373" s="3"/>
    </row>
    <row r="374" spans="2:13" ht="15.6">
      <c r="B374" s="618"/>
      <c r="K374" s="6"/>
      <c r="L374" s="3"/>
      <c r="M374" s="3"/>
    </row>
    <row r="375" spans="2:13" ht="15.6">
      <c r="B375" s="109"/>
      <c r="L375" s="3"/>
      <c r="M375" s="3"/>
    </row>
    <row r="376" spans="2:13" ht="15.6">
      <c r="B376" s="109"/>
      <c r="L376" s="3"/>
      <c r="M376" s="3"/>
    </row>
    <row r="377" spans="2:13" ht="15.6">
      <c r="B377" s="618"/>
      <c r="L377" s="3"/>
      <c r="M377" s="3"/>
    </row>
    <row r="378" spans="2:13" ht="15.6">
      <c r="B378" s="618"/>
      <c r="L378" s="3"/>
      <c r="M378" s="3"/>
    </row>
    <row r="379" spans="2:13" ht="15.6">
      <c r="B379" s="618"/>
      <c r="L379" s="3"/>
      <c r="M379" s="3"/>
    </row>
    <row r="380" spans="2:13" ht="15.6">
      <c r="B380" s="618"/>
      <c r="L380" s="3"/>
      <c r="M380" s="3"/>
    </row>
    <row r="381" spans="2:13" ht="15.6">
      <c r="B381" s="618"/>
      <c r="L381" s="3"/>
      <c r="M381" s="3"/>
    </row>
    <row r="382" spans="2:13" ht="15.6">
      <c r="B382" s="618"/>
      <c r="K382" s="6"/>
      <c r="L382" s="3"/>
      <c r="M382" s="3"/>
    </row>
    <row r="383" spans="2:13" ht="15.6">
      <c r="B383" s="618"/>
      <c r="K383" s="6"/>
      <c r="L383" s="3"/>
      <c r="M383" s="3"/>
    </row>
    <row r="384" spans="2:13" ht="15.6">
      <c r="B384" s="618"/>
      <c r="K384" s="6"/>
      <c r="L384" s="3"/>
      <c r="M384" s="3"/>
    </row>
    <row r="385" spans="2:13" ht="15.6">
      <c r="B385" s="618"/>
      <c r="K385" s="6"/>
      <c r="L385" s="3"/>
      <c r="M385" s="3"/>
    </row>
    <row r="386" spans="2:13">
      <c r="K386" s="6"/>
      <c r="L386" s="3"/>
      <c r="M386" s="3"/>
    </row>
    <row r="387" spans="2:13">
      <c r="K387" s="6"/>
      <c r="L387" s="3"/>
      <c r="M387" s="3"/>
    </row>
    <row r="388" spans="2:13">
      <c r="F388" s="12"/>
      <c r="G388" s="12"/>
      <c r="H388" s="12"/>
      <c r="I388" s="12"/>
      <c r="J388" s="12"/>
      <c r="K388" s="12"/>
      <c r="L388" s="12"/>
      <c r="M388" s="12"/>
    </row>
    <row r="389" spans="2:13">
      <c r="K389" s="6"/>
      <c r="L389" s="3"/>
      <c r="M389" s="3"/>
    </row>
    <row r="390" spans="2:13">
      <c r="K390" s="6"/>
    </row>
    <row r="391" spans="2:13">
      <c r="K391" s="3"/>
      <c r="L391" s="3"/>
      <c r="M391" s="3"/>
    </row>
    <row r="392" spans="2:13">
      <c r="K392" s="3"/>
      <c r="L392" s="3"/>
      <c r="M392" s="3"/>
    </row>
    <row r="393" spans="2:13">
      <c r="K393" s="3"/>
    </row>
    <row r="394" spans="2:13" ht="17.25" customHeight="1">
      <c r="K394" s="6"/>
    </row>
    <row r="395" spans="2:13">
      <c r="K395" s="6"/>
    </row>
    <row r="396" spans="2:13">
      <c r="K396" s="6"/>
      <c r="L396" s="3"/>
      <c r="M396" s="3"/>
    </row>
    <row r="401" spans="6:13">
      <c r="K401" s="9"/>
      <c r="L401" s="9"/>
      <c r="M401" s="9"/>
    </row>
    <row r="402" spans="6:13">
      <c r="K402" s="11"/>
      <c r="L402" s="3"/>
      <c r="M402" s="3"/>
    </row>
    <row r="403" spans="6:13">
      <c r="K403" s="3"/>
      <c r="L403" s="3"/>
      <c r="M403" s="3"/>
    </row>
    <row r="404" spans="6:13">
      <c r="K404" s="3"/>
    </row>
    <row r="405" spans="6:13">
      <c r="K405" s="9"/>
      <c r="L405" s="9"/>
      <c r="M405" s="9"/>
    </row>
    <row r="406" spans="6:13">
      <c r="F406" s="9"/>
      <c r="G406" s="9"/>
      <c r="H406" s="9"/>
      <c r="I406" s="9"/>
      <c r="J406" s="9"/>
    </row>
    <row r="407" spans="6:13">
      <c r="F407" s="10"/>
      <c r="G407" s="10"/>
      <c r="H407" s="10"/>
      <c r="I407" s="10"/>
      <c r="J407" s="10"/>
      <c r="K407" s="10"/>
      <c r="L407" s="10"/>
      <c r="M407" s="10"/>
    </row>
    <row r="408" spans="6:13">
      <c r="K408" s="6"/>
      <c r="L408" s="3"/>
      <c r="M408" s="3"/>
    </row>
    <row r="409" spans="6:13">
      <c r="K409" s="6"/>
      <c r="L409" s="3"/>
      <c r="M409" s="3"/>
    </row>
    <row r="410" spans="6:13">
      <c r="K410" s="6"/>
      <c r="L410" s="3"/>
      <c r="M410" s="3"/>
    </row>
    <row r="411" spans="6:13">
      <c r="K411" s="6"/>
      <c r="L411" s="3"/>
      <c r="M411" s="3"/>
    </row>
    <row r="412" spans="6:13">
      <c r="K412" s="6"/>
      <c r="L412" s="3"/>
      <c r="M412" s="3"/>
    </row>
    <row r="413" spans="6:13">
      <c r="K413" s="6"/>
      <c r="L413" s="3"/>
      <c r="M413" s="3"/>
    </row>
    <row r="414" spans="6:13">
      <c r="K414" s="3"/>
      <c r="L414" s="3"/>
      <c r="M414" s="3"/>
    </row>
    <row r="415" spans="6:13">
      <c r="K415" s="3"/>
    </row>
    <row r="416" spans="6:13">
      <c r="K416" s="3"/>
    </row>
    <row r="417" spans="11:13">
      <c r="K417" s="3"/>
    </row>
    <row r="418" spans="11:13">
      <c r="K418" s="6"/>
    </row>
    <row r="419" spans="11:13">
      <c r="K419" s="6"/>
      <c r="L419" s="3"/>
      <c r="M419" s="3"/>
    </row>
    <row r="420" spans="11:13">
      <c r="K420" s="6"/>
      <c r="L420" s="3"/>
      <c r="M420" s="3"/>
    </row>
    <row r="421" spans="11:13">
      <c r="K421" s="6"/>
      <c r="L421" s="3"/>
      <c r="M421" s="3"/>
    </row>
  </sheetData>
  <mergeCells count="189">
    <mergeCell ref="H243:I243"/>
    <mergeCell ref="H244:I244"/>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I203:J203"/>
    <mergeCell ref="R203:T203"/>
    <mergeCell ref="I198:J198"/>
    <mergeCell ref="R198:T198"/>
    <mergeCell ref="I199:J199"/>
    <mergeCell ref="R199:T199"/>
    <mergeCell ref="I200:J200"/>
    <mergeCell ref="R200:T200"/>
    <mergeCell ref="I196:J196"/>
    <mergeCell ref="R196:T196"/>
    <mergeCell ref="I197:J197"/>
    <mergeCell ref="R197:T197"/>
    <mergeCell ref="R190:T191"/>
    <mergeCell ref="I192:J192"/>
    <mergeCell ref="R192:T192"/>
    <mergeCell ref="I193:J193"/>
    <mergeCell ref="R193:T193"/>
    <mergeCell ref="I194:J194"/>
    <mergeCell ref="R194:T194"/>
    <mergeCell ref="P182:R182"/>
    <mergeCell ref="A190:A191"/>
    <mergeCell ref="B190:C191"/>
    <mergeCell ref="D190:F190"/>
    <mergeCell ref="G190:G191"/>
    <mergeCell ref="H190:H191"/>
    <mergeCell ref="I190:J191"/>
    <mergeCell ref="K190:Q191"/>
    <mergeCell ref="I195:J195"/>
    <mergeCell ref="R195:T195"/>
    <mergeCell ref="B170:B171"/>
    <mergeCell ref="C170:C171"/>
    <mergeCell ref="D170:D171"/>
    <mergeCell ref="G170:G171"/>
    <mergeCell ref="B172:B179"/>
    <mergeCell ref="D182:H182"/>
    <mergeCell ref="M162:N162"/>
    <mergeCell ref="M163:N163"/>
    <mergeCell ref="M164:N164"/>
    <mergeCell ref="M165:N165"/>
    <mergeCell ref="M166:N166"/>
    <mergeCell ref="M167:N167"/>
    <mergeCell ref="J182:L182"/>
    <mergeCell ref="M182:O182"/>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2:N132"/>
    <mergeCell ref="M133:N133"/>
    <mergeCell ref="M134:N134"/>
    <mergeCell ref="M135:N135"/>
    <mergeCell ref="M136:N136"/>
    <mergeCell ref="M137:N137"/>
    <mergeCell ref="M126:N126"/>
    <mergeCell ref="M127:N127"/>
    <mergeCell ref="M128:N128"/>
    <mergeCell ref="M129:N129"/>
    <mergeCell ref="M130:N130"/>
    <mergeCell ref="M131:N131"/>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120" priority="5" operator="greaterThan">
      <formula>0</formula>
    </cfRule>
  </conditionalFormatting>
  <conditionalFormatting sqref="AN117:AY124">
    <cfRule type="cellIs" dxfId="119" priority="4" operator="greaterThan">
      <formula>0</formula>
    </cfRule>
  </conditionalFormatting>
  <conditionalFormatting sqref="AN127:AU134">
    <cfRule type="cellIs" dxfId="118" priority="3" operator="greaterThan">
      <formula>0</formula>
    </cfRule>
  </conditionalFormatting>
  <conditionalFormatting sqref="AN137:AU144">
    <cfRule type="cellIs" dxfId="117" priority="2" operator="greaterThan">
      <formula>0</formula>
    </cfRule>
  </conditionalFormatting>
  <conditionalFormatting sqref="Y117:AJ124">
    <cfRule type="cellIs" dxfId="116" priority="8" operator="greaterThan">
      <formula>0</formula>
    </cfRule>
  </conditionalFormatting>
  <conditionalFormatting sqref="Y127:AF134">
    <cfRule type="cellIs" dxfId="115" priority="7" operator="greaterThan">
      <formula>0</formula>
    </cfRule>
  </conditionalFormatting>
  <conditionalFormatting sqref="Y137:AF144">
    <cfRule type="cellIs" dxfId="114" priority="6" operator="greaterThan">
      <formula>0</formula>
    </cfRule>
  </conditionalFormatting>
  <conditionalFormatting sqref="Y152:AE152">
    <cfRule type="cellIs" dxfId="113" priority="1" operator="greaterThan">
      <formula>0</formula>
    </cfRule>
  </conditionalFormatting>
  <dataValidations count="9">
    <dataValidation type="list" allowBlank="1" showInputMessage="1" showErrorMessage="1" sqref="O117:O132" xr:uid="{00000000-0002-0000-1D00-000000000000}">
      <formula1>"kg, cây"</formula1>
    </dataValidation>
    <dataValidation type="list" allowBlank="1" showInputMessage="1" showErrorMessage="1" sqref="O136:O137 O166:O167" xr:uid="{00000000-0002-0000-1D00-000001000000}">
      <formula1>"kg, cây 6 mét, cây 2.5 mét, cây 3 mét"</formula1>
    </dataValidation>
    <dataValidation type="list" allowBlank="1" showInputMessage="1" showErrorMessage="1" sqref="J116" xr:uid="{00000000-0002-0000-1D00-000002000000}">
      <formula1>"tròn, hộp, la"</formula1>
    </dataValidation>
    <dataValidation type="list" allowBlank="1" showInputMessage="1" showErrorMessage="1" sqref="H116:H167" xr:uid="{00000000-0002-0000-1D00-000003000000}">
      <formula1>"sắt đen, sắt trắng, sắt kẽm, nhôm"</formula1>
    </dataValidation>
    <dataValidation type="list" allowBlank="1" showInputMessage="1" showErrorMessage="1" sqref="J166:J167 J150:J151 J145:J147 J136:J137 J158:J160" xr:uid="{00000000-0002-0000-1D00-000004000000}">
      <formula1>"ống, hộp, tròn đặc, la dẹt,V"</formula1>
    </dataValidation>
    <dataValidation type="list" allowBlank="1" showInputMessage="1" showErrorMessage="1" sqref="J138:J144 J161:J165 J148:J149 J152:J157 J133:J135" xr:uid="{00000000-0002-0000-1D00-000005000000}">
      <formula1>"ống, hộp,vuông, tròn đặc, la dẹt,V"</formula1>
    </dataValidation>
    <dataValidation type="list" allowBlank="1" showInputMessage="1" showErrorMessage="1" sqref="J117:J132" xr:uid="{00000000-0002-0000-1D00-000006000000}">
      <formula1>"Ống, Hộp,Vuông, Tròn Đặc, La Dẹt,V"</formula1>
    </dataValidation>
    <dataValidation type="list" allowBlank="1" showInputMessage="1" showErrorMessage="1" sqref="B192:B194 B197:B198" xr:uid="{00000000-0002-0000-1D00-000007000000}">
      <formula1>$B$245:$B$436</formula1>
    </dataValidation>
    <dataValidation type="list" allowBlank="1" showInputMessage="1" showErrorMessage="1" sqref="B196" xr:uid="{00000000-0002-0000-1D00-000008000000}">
      <formula1>$B$245:$B$385</formula1>
    </dataValidation>
  </dataValidations>
  <pageMargins left="0.31496062992125984" right="0.31496062992125984" top="0.35433070866141736" bottom="0.35433070866141736" header="0.31496062992125984" footer="0.31496062992125984"/>
  <pageSetup paperSize="9" scale="80" orientation="landscape" r:id="rId1"/>
  <rowBreaks count="2" manualBreakCount="2">
    <brk id="113" max="16383" man="1"/>
    <brk id="238"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BI431"/>
  <sheetViews>
    <sheetView view="pageBreakPreview" zoomScale="60" zoomScaleNormal="10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607"/>
      <c r="D1" s="607"/>
      <c r="E1" s="607"/>
      <c r="F1" s="607"/>
      <c r="G1" s="607"/>
      <c r="H1" s="607"/>
      <c r="I1" s="51"/>
      <c r="J1" s="51"/>
      <c r="K1" s="51"/>
      <c r="L1" s="51"/>
      <c r="M1" s="51"/>
    </row>
    <row r="2" spans="1:23" ht="18.899999999999999" customHeight="1">
      <c r="C2" s="607"/>
      <c r="D2" s="607"/>
      <c r="E2" s="250"/>
      <c r="F2" s="607"/>
      <c r="G2" s="607"/>
      <c r="H2" s="607"/>
      <c r="I2" s="50"/>
      <c r="J2" s="50"/>
      <c r="K2" s="50"/>
      <c r="L2" s="50"/>
      <c r="M2" s="50"/>
      <c r="Q2" s="49"/>
    </row>
    <row r="3" spans="1:23" ht="18.899999999999999" customHeight="1">
      <c r="C3" s="607"/>
      <c r="D3" s="607"/>
      <c r="E3" s="607"/>
      <c r="F3" s="607"/>
      <c r="G3" s="607"/>
      <c r="H3" s="607"/>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608"/>
      <c r="F7" s="29"/>
      <c r="G7" s="68"/>
      <c r="H7" s="68"/>
      <c r="I7" s="71"/>
      <c r="J7" s="71"/>
      <c r="K7" s="71"/>
      <c r="L7" s="88"/>
      <c r="M7" s="71"/>
      <c r="N7" s="56"/>
      <c r="O7" s="56"/>
      <c r="P7" s="251"/>
      <c r="Q7" s="14"/>
      <c r="R7" s="1214"/>
      <c r="S7" s="1215"/>
      <c r="T7" s="609"/>
    </row>
    <row r="8" spans="1:23" ht="15.9" customHeight="1">
      <c r="A8" s="1227"/>
      <c r="B8" s="1228"/>
      <c r="C8" s="1228"/>
      <c r="D8" s="1229"/>
      <c r="E8" s="608"/>
      <c r="F8" s="29"/>
      <c r="G8" s="610"/>
      <c r="H8" s="68"/>
      <c r="I8" s="71"/>
      <c r="J8" s="71"/>
      <c r="K8" s="71"/>
      <c r="L8" s="88"/>
      <c r="M8" s="71"/>
      <c r="N8" s="56"/>
      <c r="O8" s="56"/>
      <c r="P8" s="251"/>
      <c r="Q8" s="14"/>
      <c r="R8" s="557"/>
      <c r="S8" s="558"/>
      <c r="T8" s="611"/>
    </row>
    <row r="9" spans="1:23" ht="15.9" customHeight="1">
      <c r="A9" s="1227"/>
      <c r="B9" s="1228"/>
      <c r="C9" s="1228"/>
      <c r="D9" s="1229"/>
      <c r="E9" s="30"/>
      <c r="F9" s="31"/>
      <c r="G9" s="69"/>
      <c r="H9" s="69"/>
      <c r="I9" s="71"/>
      <c r="J9" s="71"/>
      <c r="K9" s="71"/>
      <c r="L9" s="88"/>
      <c r="M9" s="71"/>
      <c r="N9" s="56"/>
      <c r="O9" s="56"/>
      <c r="P9" s="251"/>
      <c r="Q9" s="14"/>
      <c r="R9" s="1214"/>
      <c r="S9" s="1215"/>
      <c r="T9" s="611"/>
    </row>
    <row r="10" spans="1:23" ht="15.9" customHeight="1">
      <c r="A10" s="1227"/>
      <c r="B10" s="1228"/>
      <c r="C10" s="1228"/>
      <c r="D10" s="1229"/>
      <c r="E10" s="32"/>
      <c r="F10" s="33"/>
      <c r="G10" s="518"/>
      <c r="H10" s="518"/>
      <c r="I10" s="519"/>
      <c r="J10" s="1389"/>
      <c r="K10" s="1389"/>
      <c r="L10" s="612"/>
      <c r="M10" s="613"/>
      <c r="N10" s="56"/>
      <c r="O10" s="56"/>
      <c r="P10" s="251"/>
      <c r="Q10" s="14"/>
      <c r="R10" s="1214"/>
      <c r="S10" s="1215"/>
      <c r="T10" s="611"/>
    </row>
    <row r="11" spans="1:23" ht="15.9" customHeight="1">
      <c r="A11" s="1227"/>
      <c r="B11" s="1228"/>
      <c r="C11" s="1228"/>
      <c r="D11" s="1229"/>
      <c r="E11" s="34"/>
      <c r="F11" s="33"/>
      <c r="G11" s="517"/>
      <c r="H11" s="517"/>
      <c r="I11" s="517"/>
      <c r="J11" s="1236"/>
      <c r="K11" s="1236"/>
      <c r="L11" s="89"/>
      <c r="M11" s="82"/>
      <c r="N11" s="56"/>
      <c r="O11" s="56"/>
      <c r="P11" s="251"/>
      <c r="Q11" s="14"/>
      <c r="R11" s="1214"/>
      <c r="S11" s="1215"/>
      <c r="T11" s="611"/>
    </row>
    <row r="12" spans="1:23" ht="15.9" customHeight="1">
      <c r="A12" s="1227"/>
      <c r="B12" s="1228"/>
      <c r="C12" s="1228"/>
      <c r="D12" s="1229"/>
      <c r="E12" s="34"/>
      <c r="F12" s="33"/>
      <c r="G12" s="517"/>
      <c r="H12" s="517"/>
      <c r="I12" s="517"/>
      <c r="J12" s="1236"/>
      <c r="K12" s="1236"/>
      <c r="L12" s="89"/>
      <c r="M12" s="82"/>
      <c r="N12" s="56"/>
      <c r="O12" s="56"/>
      <c r="P12" s="251"/>
      <c r="Q12" s="14"/>
      <c r="R12" s="1214"/>
      <c r="S12" s="1215"/>
      <c r="T12" s="611"/>
    </row>
    <row r="13" spans="1:23" ht="15.9" customHeight="1">
      <c r="A13" s="1227"/>
      <c r="B13" s="1228"/>
      <c r="C13" s="1228"/>
      <c r="D13" s="1229"/>
      <c r="E13" s="35"/>
      <c r="F13" s="33"/>
      <c r="G13" s="46"/>
      <c r="H13" s="1216"/>
      <c r="I13" s="1216"/>
      <c r="J13" s="1216"/>
      <c r="K13" s="57"/>
      <c r="L13" s="90"/>
      <c r="M13" s="57"/>
      <c r="N13" s="56"/>
      <c r="O13" s="56"/>
      <c r="P13" s="251"/>
      <c r="Q13" s="14"/>
      <c r="R13" s="1217"/>
      <c r="S13" s="1218"/>
      <c r="T13" s="611"/>
    </row>
    <row r="14" spans="1:23" ht="15.9" customHeight="1">
      <c r="A14" s="1227"/>
      <c r="B14" s="1228"/>
      <c r="C14" s="1228"/>
      <c r="D14" s="1229"/>
      <c r="E14" s="36"/>
      <c r="F14" s="37"/>
      <c r="G14" s="26"/>
      <c r="H14" s="40"/>
      <c r="I14" s="38"/>
      <c r="J14" s="41"/>
      <c r="K14" s="24"/>
      <c r="L14" s="42"/>
      <c r="M14" s="91"/>
      <c r="N14" s="56"/>
      <c r="O14" s="56"/>
      <c r="P14" s="251"/>
      <c r="Q14" s="14"/>
      <c r="R14" s="1214"/>
      <c r="S14" s="1215"/>
      <c r="T14" s="611"/>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614"/>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567"/>
      <c r="H19" s="567"/>
      <c r="I19" s="567"/>
      <c r="J19" s="567"/>
      <c r="K19" s="75"/>
      <c r="L19" s="92"/>
      <c r="M19" s="125"/>
      <c r="N19" s="254"/>
      <c r="O19" s="255"/>
      <c r="P19" s="255"/>
      <c r="Q19" s="255"/>
      <c r="R19" s="255"/>
      <c r="S19" s="255"/>
      <c r="T19" s="615"/>
      <c r="U19" s="126"/>
      <c r="V19" s="95"/>
      <c r="W19" s="95"/>
    </row>
    <row r="20" spans="1:23" s="5" customFormat="1" ht="20.100000000000001" customHeight="1" outlineLevel="1">
      <c r="A20" s="17"/>
      <c r="B20" s="348"/>
      <c r="C20" s="355"/>
      <c r="D20" s="43"/>
      <c r="E20" s="43"/>
      <c r="F20" s="65"/>
      <c r="G20" s="359"/>
      <c r="H20" s="360"/>
      <c r="I20" s="360"/>
      <c r="J20" s="580"/>
      <c r="K20" s="100"/>
      <c r="L20" s="92"/>
      <c r="M20" s="127"/>
      <c r="N20" s="759"/>
      <c r="O20" s="257"/>
      <c r="P20" s="245"/>
      <c r="Q20" s="257"/>
      <c r="R20" s="257"/>
      <c r="S20" s="257"/>
      <c r="T20" s="129"/>
      <c r="U20" s="128"/>
      <c r="V20" s="96"/>
      <c r="W20" s="97"/>
    </row>
    <row r="21" spans="1:23" s="5" customFormat="1" ht="20.100000000000001" customHeight="1" outlineLevel="1">
      <c r="A21" s="17"/>
      <c r="B21" s="354"/>
      <c r="C21" s="355"/>
      <c r="D21" s="43"/>
      <c r="E21" s="43"/>
      <c r="F21" s="65"/>
      <c r="G21" s="359"/>
      <c r="H21" s="360"/>
      <c r="I21" s="360"/>
      <c r="J21" s="580"/>
      <c r="K21" s="100"/>
      <c r="L21" s="92"/>
      <c r="M21" s="127"/>
      <c r="N21" s="759"/>
      <c r="O21" s="257"/>
      <c r="P21" s="245"/>
      <c r="Q21" s="257"/>
      <c r="R21" s="257"/>
      <c r="S21" s="257"/>
      <c r="T21" s="129"/>
      <c r="U21" s="128"/>
      <c r="V21" s="96"/>
      <c r="W21" s="97"/>
    </row>
    <row r="22" spans="1:23" s="5" customFormat="1" ht="20.100000000000001" customHeight="1" outlineLevel="1">
      <c r="A22" s="17"/>
      <c r="B22" s="354"/>
      <c r="C22" s="355"/>
      <c r="D22" s="43"/>
      <c r="E22" s="43"/>
      <c r="F22" s="65"/>
      <c r="G22" s="359"/>
      <c r="H22" s="360"/>
      <c r="I22" s="360"/>
      <c r="J22" s="580"/>
      <c r="K22" s="100"/>
      <c r="L22" s="92"/>
      <c r="M22" s="127"/>
      <c r="N22" s="759"/>
      <c r="O22" s="257"/>
      <c r="P22" s="245"/>
      <c r="Q22" s="257"/>
      <c r="R22" s="257"/>
      <c r="S22" s="257"/>
      <c r="T22" s="129"/>
      <c r="U22" s="128"/>
      <c r="V22" s="96"/>
      <c r="W22" s="97"/>
    </row>
    <row r="23" spans="1:23" s="5" customFormat="1" ht="20.100000000000001" customHeight="1" outlineLevel="1">
      <c r="A23" s="17"/>
      <c r="B23" s="354"/>
      <c r="C23" s="355"/>
      <c r="D23" s="43"/>
      <c r="E23" s="43"/>
      <c r="F23" s="65"/>
      <c r="G23" s="359"/>
      <c r="H23" s="360"/>
      <c r="I23" s="360"/>
      <c r="J23" s="580"/>
      <c r="K23" s="100"/>
      <c r="L23" s="92"/>
      <c r="M23" s="127"/>
      <c r="N23" s="759"/>
      <c r="O23" s="257"/>
      <c r="P23" s="245"/>
      <c r="Q23" s="257"/>
      <c r="R23" s="257"/>
      <c r="S23" s="257"/>
      <c r="T23" s="129"/>
      <c r="U23" s="128"/>
      <c r="V23" s="96"/>
      <c r="W23" s="97"/>
    </row>
    <row r="24" spans="1:23" s="5" customFormat="1" ht="20.100000000000001" customHeight="1" outlineLevel="1">
      <c r="A24" s="17"/>
      <c r="B24" s="354"/>
      <c r="C24" s="355"/>
      <c r="D24" s="43"/>
      <c r="E24" s="43"/>
      <c r="F24" s="65"/>
      <c r="G24" s="359"/>
      <c r="H24" s="360"/>
      <c r="I24" s="360"/>
      <c r="J24" s="580"/>
      <c r="K24" s="100"/>
      <c r="L24" s="92"/>
      <c r="M24" s="127"/>
      <c r="N24" s="759"/>
      <c r="O24" s="257"/>
      <c r="P24" s="245"/>
      <c r="Q24" s="257"/>
      <c r="R24" s="257"/>
      <c r="S24" s="257"/>
      <c r="T24" s="129"/>
      <c r="U24" s="128"/>
      <c r="V24" s="96"/>
      <c r="W24" s="97"/>
    </row>
    <row r="25" spans="1:23" s="5" customFormat="1" ht="20.100000000000001" customHeight="1" outlineLevel="1">
      <c r="A25" s="17"/>
      <c r="B25" s="265"/>
      <c r="C25" s="440"/>
      <c r="D25" s="43"/>
      <c r="E25" s="43"/>
      <c r="F25" s="65"/>
      <c r="G25" s="359"/>
      <c r="H25" s="360"/>
      <c r="I25" s="360"/>
      <c r="J25" s="580"/>
      <c r="K25" s="100"/>
      <c r="L25" s="92"/>
      <c r="M25" s="127"/>
      <c r="N25" s="579"/>
      <c r="O25" s="257"/>
      <c r="P25" s="245"/>
      <c r="Q25" s="257"/>
      <c r="R25" s="257"/>
      <c r="S25" s="257"/>
      <c r="T25" s="129"/>
      <c r="U25" s="128"/>
      <c r="V25" s="96"/>
      <c r="W25" s="97"/>
    </row>
    <row r="26" spans="1:23" s="5" customFormat="1" ht="20.100000000000001" customHeight="1" outlineLevel="1">
      <c r="A26" s="17"/>
      <c r="B26" s="354"/>
      <c r="C26" s="355"/>
      <c r="D26" s="43"/>
      <c r="E26" s="43"/>
      <c r="F26" s="65"/>
      <c r="G26" s="359"/>
      <c r="H26" s="360"/>
      <c r="I26" s="360"/>
      <c r="J26" s="580"/>
      <c r="K26" s="100"/>
      <c r="L26" s="92"/>
      <c r="M26" s="127"/>
      <c r="N26" s="759"/>
      <c r="O26" s="257"/>
      <c r="P26" s="245"/>
      <c r="Q26" s="257"/>
      <c r="R26" s="257"/>
      <c r="S26" s="257"/>
      <c r="T26" s="129"/>
      <c r="U26" s="128"/>
      <c r="V26" s="96"/>
      <c r="W26" s="97"/>
    </row>
    <row r="27" spans="1:23" s="5" customFormat="1" ht="20.100000000000001" customHeight="1" outlineLevel="1">
      <c r="A27" s="17"/>
      <c r="B27" s="354"/>
      <c r="C27" s="355"/>
      <c r="D27" s="43"/>
      <c r="E27" s="43"/>
      <c r="F27" s="65"/>
      <c r="G27" s="359"/>
      <c r="H27" s="360"/>
      <c r="I27" s="360"/>
      <c r="J27" s="580"/>
      <c r="K27" s="100"/>
      <c r="L27" s="92"/>
      <c r="M27" s="127"/>
      <c r="N27" s="759"/>
      <c r="O27" s="257"/>
      <c r="P27" s="245"/>
      <c r="Q27" s="257"/>
      <c r="R27" s="257"/>
      <c r="S27" s="257"/>
      <c r="T27" s="129"/>
      <c r="U27" s="128"/>
      <c r="V27" s="96"/>
      <c r="W27" s="97"/>
    </row>
    <row r="28" spans="1:23" s="5" customFormat="1" ht="20.100000000000001" customHeight="1" outlineLevel="1">
      <c r="A28" s="17"/>
      <c r="B28" s="354"/>
      <c r="C28" s="355"/>
      <c r="D28" s="43"/>
      <c r="E28" s="43"/>
      <c r="F28" s="65"/>
      <c r="G28" s="359"/>
      <c r="H28" s="360"/>
      <c r="I28" s="360"/>
      <c r="J28" s="580"/>
      <c r="K28" s="100"/>
      <c r="L28" s="92"/>
      <c r="M28" s="127"/>
      <c r="N28" s="759"/>
      <c r="O28" s="257"/>
      <c r="P28" s="245"/>
      <c r="Q28" s="257"/>
      <c r="R28" s="257"/>
      <c r="S28" s="257"/>
      <c r="T28" s="129"/>
      <c r="U28" s="128"/>
      <c r="V28" s="96"/>
      <c r="W28" s="97"/>
    </row>
    <row r="29" spans="1:23" s="5" customFormat="1" ht="20.100000000000001" customHeight="1" outlineLevel="1">
      <c r="A29" s="17"/>
      <c r="B29" s="64"/>
      <c r="C29" s="130"/>
      <c r="D29" s="43"/>
      <c r="E29" s="43"/>
      <c r="F29" s="65"/>
      <c r="G29" s="131"/>
      <c r="H29" s="616"/>
      <c r="I29" s="616"/>
      <c r="J29" s="617"/>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616"/>
      <c r="I30" s="616"/>
      <c r="J30" s="617"/>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616"/>
      <c r="I31" s="616"/>
      <c r="J31" s="617"/>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616"/>
      <c r="I32" s="616"/>
      <c r="J32" s="617"/>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616"/>
      <c r="I33" s="616"/>
      <c r="J33" s="617"/>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616"/>
      <c r="I34" s="616"/>
      <c r="J34" s="617"/>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616"/>
      <c r="I35" s="616"/>
      <c r="J35" s="617"/>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616"/>
      <c r="I36" s="616"/>
      <c r="J36" s="617"/>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616"/>
      <c r="I37" s="616"/>
      <c r="J37" s="617"/>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616"/>
      <c r="I38" s="616"/>
      <c r="J38" s="617"/>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616"/>
      <c r="I39" s="616"/>
      <c r="J39" s="617"/>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616"/>
      <c r="I40" s="616"/>
      <c r="J40" s="617"/>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616"/>
      <c r="I41" s="616"/>
      <c r="J41" s="617"/>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616"/>
      <c r="I42" s="616"/>
      <c r="J42" s="617"/>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616"/>
      <c r="I43" s="616"/>
      <c r="J43" s="617"/>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616"/>
      <c r="I44" s="616"/>
      <c r="J44" s="617"/>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616"/>
      <c r="I45" s="616"/>
      <c r="J45" s="617"/>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616"/>
      <c r="I46" s="616"/>
      <c r="J46" s="617"/>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616"/>
      <c r="I47" s="616"/>
      <c r="J47" s="617"/>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616"/>
      <c r="I48" s="616"/>
      <c r="J48" s="617"/>
      <c r="K48" s="100"/>
      <c r="L48" s="92"/>
      <c r="M48" s="127"/>
      <c r="N48" s="244"/>
      <c r="O48" s="245"/>
      <c r="P48" s="245"/>
      <c r="Q48" s="245"/>
      <c r="R48" s="245"/>
      <c r="S48" s="245"/>
      <c r="T48" s="129"/>
      <c r="U48" s="128"/>
      <c r="V48" s="96"/>
      <c r="W48" s="97"/>
    </row>
    <row r="49" spans="1:61" s="5" customFormat="1" ht="20.100000000000001" customHeight="1" outlineLevel="2">
      <c r="A49" s="17"/>
      <c r="B49" s="64"/>
      <c r="C49" s="130"/>
      <c r="D49" s="43"/>
      <c r="E49" s="43"/>
      <c r="F49" s="65"/>
      <c r="G49" s="131"/>
      <c r="H49" s="616"/>
      <c r="I49" s="616"/>
      <c r="J49" s="617"/>
      <c r="K49" s="100"/>
      <c r="L49" s="92"/>
      <c r="M49" s="127"/>
      <c r="N49" s="244"/>
      <c r="O49" s="245"/>
      <c r="P49" s="245"/>
      <c r="Q49" s="245"/>
      <c r="R49" s="245"/>
      <c r="S49" s="245"/>
      <c r="T49" s="129"/>
      <c r="U49" s="128"/>
      <c r="V49" s="96"/>
      <c r="W49" s="97"/>
      <c r="BI49" s="618"/>
    </row>
    <row r="50" spans="1:61" s="5" customFormat="1" ht="20.100000000000001" customHeight="1" outlineLevel="2">
      <c r="A50" s="17"/>
      <c r="B50" s="64"/>
      <c r="C50" s="130"/>
      <c r="D50" s="43"/>
      <c r="E50" s="43"/>
      <c r="F50" s="65"/>
      <c r="G50" s="131"/>
      <c r="H50" s="616"/>
      <c r="I50" s="616"/>
      <c r="J50" s="617"/>
      <c r="K50" s="100"/>
      <c r="L50" s="92"/>
      <c r="M50" s="127"/>
      <c r="N50" s="244"/>
      <c r="O50" s="245"/>
      <c r="P50" s="245"/>
      <c r="Q50" s="245"/>
      <c r="R50" s="245"/>
      <c r="S50" s="245"/>
      <c r="T50" s="129"/>
      <c r="U50" s="128"/>
      <c r="V50" s="96"/>
      <c r="W50" s="97"/>
      <c r="BI50" s="618"/>
    </row>
    <row r="51" spans="1:61" s="5" customFormat="1" ht="20.100000000000001" customHeight="1" outlineLevel="2">
      <c r="A51" s="17"/>
      <c r="B51" s="64"/>
      <c r="C51" s="130"/>
      <c r="D51" s="43"/>
      <c r="E51" s="43"/>
      <c r="F51" s="65"/>
      <c r="G51" s="131"/>
      <c r="H51" s="616"/>
      <c r="I51" s="616"/>
      <c r="J51" s="617"/>
      <c r="K51" s="100"/>
      <c r="L51" s="92"/>
      <c r="M51" s="127"/>
      <c r="N51" s="244"/>
      <c r="O51" s="245"/>
      <c r="P51" s="245"/>
      <c r="Q51" s="245"/>
      <c r="R51" s="245"/>
      <c r="S51" s="245"/>
      <c r="T51" s="129"/>
      <c r="U51" s="128"/>
      <c r="V51" s="96"/>
      <c r="W51" s="97"/>
      <c r="BI51" s="618"/>
    </row>
    <row r="52" spans="1:61" s="5" customFormat="1" ht="20.100000000000001" customHeight="1" outlineLevel="2">
      <c r="A52" s="17"/>
      <c r="B52" s="64"/>
      <c r="C52" s="130"/>
      <c r="D52" s="43"/>
      <c r="E52" s="43"/>
      <c r="F52" s="65"/>
      <c r="G52" s="131"/>
      <c r="H52" s="616"/>
      <c r="I52" s="616"/>
      <c r="J52" s="617"/>
      <c r="K52" s="100"/>
      <c r="L52" s="92"/>
      <c r="M52" s="127"/>
      <c r="N52" s="244"/>
      <c r="O52" s="245"/>
      <c r="P52" s="245"/>
      <c r="Q52" s="245"/>
      <c r="R52" s="245"/>
      <c r="S52" s="245"/>
      <c r="T52" s="129"/>
      <c r="U52" s="128"/>
      <c r="V52" s="96"/>
      <c r="W52" s="97"/>
      <c r="BI52" s="109"/>
    </row>
    <row r="53" spans="1:61" s="5" customFormat="1" ht="20.100000000000001" customHeight="1" outlineLevel="2">
      <c r="A53" s="17"/>
      <c r="B53" s="64"/>
      <c r="C53" s="130"/>
      <c r="D53" s="43"/>
      <c r="E53" s="43"/>
      <c r="F53" s="65"/>
      <c r="G53" s="131"/>
      <c r="H53" s="616"/>
      <c r="I53" s="616"/>
      <c r="J53" s="617"/>
      <c r="K53" s="100"/>
      <c r="L53" s="92"/>
      <c r="M53" s="127"/>
      <c r="N53" s="244"/>
      <c r="O53" s="245"/>
      <c r="P53" s="245"/>
      <c r="Q53" s="245"/>
      <c r="R53" s="245"/>
      <c r="S53" s="245"/>
      <c r="T53" s="129"/>
      <c r="U53" s="128"/>
      <c r="V53" s="96"/>
      <c r="W53" s="97"/>
      <c r="BI53" s="109"/>
    </row>
    <row r="54" spans="1:61" s="5" customFormat="1" ht="20.100000000000001" customHeight="1" outlineLevel="2">
      <c r="A54" s="17"/>
      <c r="B54" s="64"/>
      <c r="C54" s="130"/>
      <c r="D54" s="43"/>
      <c r="E54" s="43"/>
      <c r="F54" s="65"/>
      <c r="G54" s="131"/>
      <c r="H54" s="616"/>
      <c r="I54" s="616"/>
      <c r="J54" s="617"/>
      <c r="K54" s="100"/>
      <c r="L54" s="92"/>
      <c r="M54" s="127"/>
      <c r="N54" s="244"/>
      <c r="O54" s="245"/>
      <c r="P54" s="245"/>
      <c r="Q54" s="245"/>
      <c r="R54" s="245"/>
      <c r="S54" s="245"/>
      <c r="T54" s="129"/>
      <c r="U54" s="128"/>
      <c r="V54" s="96"/>
      <c r="W54" s="97"/>
      <c r="BI54" s="109"/>
    </row>
    <row r="55" spans="1:61" s="5" customFormat="1" ht="20.100000000000001" customHeight="1" outlineLevel="2">
      <c r="A55" s="17"/>
      <c r="B55" s="64"/>
      <c r="C55" s="130"/>
      <c r="D55" s="43"/>
      <c r="E55" s="43"/>
      <c r="F55" s="65"/>
      <c r="G55" s="131"/>
      <c r="H55" s="616"/>
      <c r="I55" s="616"/>
      <c r="J55" s="617"/>
      <c r="K55" s="100"/>
      <c r="L55" s="92"/>
      <c r="M55" s="127"/>
      <c r="N55" s="244"/>
      <c r="O55" s="245"/>
      <c r="P55" s="245"/>
      <c r="Q55" s="245"/>
      <c r="R55" s="245"/>
      <c r="S55" s="245"/>
      <c r="T55" s="129"/>
      <c r="U55" s="128"/>
      <c r="V55" s="96"/>
      <c r="W55" s="97"/>
      <c r="BI55" s="109"/>
    </row>
    <row r="56" spans="1:61" s="5" customFormat="1" ht="20.100000000000001" customHeight="1" outlineLevel="2">
      <c r="A56" s="17"/>
      <c r="B56" s="64"/>
      <c r="C56" s="130"/>
      <c r="D56" s="43"/>
      <c r="E56" s="43"/>
      <c r="F56" s="65"/>
      <c r="G56" s="131"/>
      <c r="H56" s="616"/>
      <c r="I56" s="616"/>
      <c r="J56" s="617"/>
      <c r="K56" s="100"/>
      <c r="L56" s="92"/>
      <c r="M56" s="127"/>
      <c r="N56" s="244"/>
      <c r="O56" s="245"/>
      <c r="P56" s="245"/>
      <c r="Q56" s="245"/>
      <c r="R56" s="245"/>
      <c r="S56" s="245"/>
      <c r="T56" s="129"/>
      <c r="U56" s="128"/>
      <c r="V56" s="96"/>
      <c r="W56" s="97"/>
      <c r="BI56" s="109"/>
    </row>
    <row r="57" spans="1:61" s="5" customFormat="1" ht="20.100000000000001" customHeight="1" outlineLevel="2">
      <c r="A57" s="17"/>
      <c r="B57" s="64"/>
      <c r="C57" s="130"/>
      <c r="D57" s="43"/>
      <c r="E57" s="43"/>
      <c r="F57" s="65"/>
      <c r="G57" s="131"/>
      <c r="H57" s="616"/>
      <c r="I57" s="616"/>
      <c r="J57" s="617"/>
      <c r="K57" s="100"/>
      <c r="L57" s="92"/>
      <c r="M57" s="127"/>
      <c r="N57" s="244"/>
      <c r="O57" s="245"/>
      <c r="P57" s="245"/>
      <c r="Q57" s="245"/>
      <c r="R57" s="245"/>
      <c r="S57" s="245"/>
      <c r="T57" s="129"/>
      <c r="U57" s="128"/>
      <c r="V57" s="96"/>
      <c r="W57" s="97"/>
      <c r="BI57" s="109"/>
    </row>
    <row r="58" spans="1:61" s="5" customFormat="1" ht="20.100000000000001" customHeight="1" outlineLevel="2">
      <c r="A58" s="17"/>
      <c r="B58" s="64"/>
      <c r="C58" s="130"/>
      <c r="D58" s="43"/>
      <c r="E58" s="43"/>
      <c r="F58" s="65"/>
      <c r="G58" s="131"/>
      <c r="H58" s="616"/>
      <c r="I58" s="616"/>
      <c r="J58" s="617"/>
      <c r="K58" s="100"/>
      <c r="L58" s="92"/>
      <c r="M58" s="127"/>
      <c r="N58" s="244"/>
      <c r="O58" s="245"/>
      <c r="P58" s="245"/>
      <c r="Q58" s="245"/>
      <c r="R58" s="245"/>
      <c r="S58" s="245"/>
      <c r="T58" s="129"/>
      <c r="U58" s="128"/>
      <c r="V58" s="96"/>
      <c r="W58" s="97"/>
      <c r="BI58" s="109"/>
    </row>
    <row r="59" spans="1:61" s="5" customFormat="1" ht="20.100000000000001" customHeight="1" outlineLevel="2">
      <c r="A59" s="17"/>
      <c r="B59" s="64"/>
      <c r="C59" s="130"/>
      <c r="D59" s="43"/>
      <c r="E59" s="43"/>
      <c r="F59" s="65"/>
      <c r="G59" s="131"/>
      <c r="H59" s="616"/>
      <c r="I59" s="616"/>
      <c r="J59" s="617"/>
      <c r="K59" s="100"/>
      <c r="L59" s="92"/>
      <c r="M59" s="127"/>
      <c r="N59" s="244"/>
      <c r="O59" s="245"/>
      <c r="P59" s="245"/>
      <c r="Q59" s="245"/>
      <c r="R59" s="245"/>
      <c r="S59" s="245"/>
      <c r="T59" s="129"/>
      <c r="U59" s="128"/>
      <c r="V59" s="96"/>
      <c r="W59" s="97"/>
      <c r="BI59" s="109"/>
    </row>
    <row r="60" spans="1:61" s="5" customFormat="1" ht="20.100000000000001" customHeight="1" outlineLevel="2">
      <c r="A60" s="17"/>
      <c r="B60" s="64"/>
      <c r="C60" s="130"/>
      <c r="D60" s="43"/>
      <c r="E60" s="43"/>
      <c r="F60" s="65"/>
      <c r="G60" s="131"/>
      <c r="H60" s="616"/>
      <c r="I60" s="616"/>
      <c r="J60" s="617"/>
      <c r="K60" s="100"/>
      <c r="L60" s="92"/>
      <c r="M60" s="127"/>
      <c r="N60" s="244"/>
      <c r="O60" s="245"/>
      <c r="P60" s="245"/>
      <c r="Q60" s="245"/>
      <c r="R60" s="245"/>
      <c r="S60" s="245"/>
      <c r="T60" s="129"/>
      <c r="U60" s="128"/>
      <c r="V60" s="96"/>
      <c r="W60" s="97"/>
      <c r="BI60" s="109"/>
    </row>
    <row r="61" spans="1:61" s="5" customFormat="1" ht="20.100000000000001" customHeight="1" outlineLevel="2">
      <c r="A61" s="17"/>
      <c r="B61" s="64"/>
      <c r="C61" s="130"/>
      <c r="D61" s="43"/>
      <c r="E61" s="43"/>
      <c r="F61" s="65"/>
      <c r="G61" s="131"/>
      <c r="H61" s="616"/>
      <c r="I61" s="616"/>
      <c r="J61" s="617"/>
      <c r="K61" s="100"/>
      <c r="L61" s="92"/>
      <c r="M61" s="127"/>
      <c r="N61" s="244"/>
      <c r="O61" s="245"/>
      <c r="P61" s="245"/>
      <c r="Q61" s="245"/>
      <c r="R61" s="245"/>
      <c r="S61" s="245"/>
      <c r="T61" s="129"/>
      <c r="U61" s="128"/>
      <c r="V61" s="96"/>
      <c r="W61" s="97"/>
      <c r="BI61" s="109"/>
    </row>
    <row r="62" spans="1:61" s="5" customFormat="1" ht="20.100000000000001" customHeight="1" outlineLevel="2">
      <c r="A62" s="17"/>
      <c r="B62" s="64"/>
      <c r="C62" s="130"/>
      <c r="D62" s="43"/>
      <c r="E62" s="43"/>
      <c r="F62" s="65"/>
      <c r="G62" s="131"/>
      <c r="H62" s="616"/>
      <c r="I62" s="616"/>
      <c r="J62" s="617"/>
      <c r="K62" s="100"/>
      <c r="L62" s="92"/>
      <c r="M62" s="127"/>
      <c r="N62" s="244"/>
      <c r="O62" s="245"/>
      <c r="P62" s="245"/>
      <c r="Q62" s="245"/>
      <c r="R62" s="245"/>
      <c r="S62" s="245"/>
      <c r="T62" s="129"/>
      <c r="U62" s="128"/>
      <c r="V62" s="96"/>
      <c r="W62" s="97"/>
      <c r="BI62" s="109"/>
    </row>
    <row r="63" spans="1:61" s="5" customFormat="1" ht="20.100000000000001" customHeight="1" outlineLevel="2">
      <c r="A63" s="17"/>
      <c r="B63" s="64"/>
      <c r="C63" s="130"/>
      <c r="D63" s="43"/>
      <c r="E63" s="43"/>
      <c r="F63" s="65"/>
      <c r="G63" s="131"/>
      <c r="H63" s="616"/>
      <c r="I63" s="616"/>
      <c r="J63" s="617"/>
      <c r="K63" s="100"/>
      <c r="L63" s="92"/>
      <c r="M63" s="127"/>
      <c r="N63" s="244"/>
      <c r="O63" s="245"/>
      <c r="P63" s="245"/>
      <c r="Q63" s="245"/>
      <c r="R63" s="245"/>
      <c r="S63" s="245"/>
      <c r="T63" s="129"/>
      <c r="U63" s="128"/>
      <c r="V63" s="96"/>
      <c r="W63" s="97"/>
      <c r="BI63" s="109"/>
    </row>
    <row r="64" spans="1:61" s="5" customFormat="1" ht="20.100000000000001" customHeight="1" outlineLevel="2">
      <c r="A64" s="17"/>
      <c r="B64" s="64"/>
      <c r="C64" s="130"/>
      <c r="D64" s="43"/>
      <c r="E64" s="43"/>
      <c r="F64" s="65"/>
      <c r="G64" s="131"/>
      <c r="H64" s="616"/>
      <c r="I64" s="616"/>
      <c r="J64" s="617"/>
      <c r="K64" s="100"/>
      <c r="L64" s="92"/>
      <c r="M64" s="127"/>
      <c r="N64" s="244"/>
      <c r="O64" s="245"/>
      <c r="P64" s="245"/>
      <c r="Q64" s="245"/>
      <c r="R64" s="245"/>
      <c r="S64" s="245"/>
      <c r="T64" s="129"/>
      <c r="U64" s="128"/>
      <c r="V64" s="96"/>
      <c r="W64" s="97"/>
      <c r="BI64" s="109"/>
    </row>
    <row r="65" spans="1:61" s="5" customFormat="1" ht="20.100000000000001" customHeight="1" outlineLevel="2">
      <c r="A65" s="17"/>
      <c r="B65" s="64"/>
      <c r="C65" s="130"/>
      <c r="D65" s="43"/>
      <c r="E65" s="43"/>
      <c r="F65" s="65"/>
      <c r="G65" s="131"/>
      <c r="H65" s="616"/>
      <c r="I65" s="616"/>
      <c r="J65" s="617"/>
      <c r="K65" s="100"/>
      <c r="L65" s="92"/>
      <c r="M65" s="127"/>
      <c r="N65" s="244"/>
      <c r="O65" s="245"/>
      <c r="P65" s="245"/>
      <c r="Q65" s="245"/>
      <c r="R65" s="245"/>
      <c r="S65" s="245"/>
      <c r="T65" s="129"/>
      <c r="U65" s="128"/>
      <c r="V65" s="96"/>
      <c r="W65" s="97"/>
      <c r="BI65" s="109"/>
    </row>
    <row r="66" spans="1:61" s="5" customFormat="1" ht="20.100000000000001" customHeight="1" outlineLevel="2">
      <c r="A66" s="17"/>
      <c r="B66" s="64"/>
      <c r="C66" s="130"/>
      <c r="D66" s="43"/>
      <c r="E66" s="43"/>
      <c r="F66" s="65"/>
      <c r="G66" s="131"/>
      <c r="H66" s="616"/>
      <c r="I66" s="616"/>
      <c r="J66" s="617"/>
      <c r="K66" s="100"/>
      <c r="L66" s="92"/>
      <c r="M66" s="127"/>
      <c r="N66" s="244"/>
      <c r="O66" s="245"/>
      <c r="P66" s="245"/>
      <c r="Q66" s="245"/>
      <c r="R66" s="245"/>
      <c r="S66" s="245"/>
      <c r="T66" s="129"/>
      <c r="U66" s="128"/>
      <c r="V66" s="96"/>
      <c r="W66" s="97"/>
      <c r="BI66" s="109"/>
    </row>
    <row r="67" spans="1:61" s="5" customFormat="1" ht="20.100000000000001" customHeight="1" outlineLevel="2">
      <c r="A67" s="17"/>
      <c r="B67" s="64"/>
      <c r="C67" s="130"/>
      <c r="D67" s="43"/>
      <c r="E67" s="43"/>
      <c r="F67" s="65"/>
      <c r="G67" s="131"/>
      <c r="H67" s="616"/>
      <c r="I67" s="616"/>
      <c r="J67" s="617"/>
      <c r="K67" s="100"/>
      <c r="L67" s="92"/>
      <c r="M67" s="127"/>
      <c r="N67" s="244"/>
      <c r="O67" s="245"/>
      <c r="P67" s="245"/>
      <c r="Q67" s="245"/>
      <c r="R67" s="245"/>
      <c r="S67" s="245"/>
      <c r="T67" s="129"/>
      <c r="U67" s="128"/>
      <c r="V67" s="96"/>
      <c r="W67" s="97"/>
      <c r="BI67" s="109"/>
    </row>
    <row r="68" spans="1:61" s="5" customFormat="1" ht="20.100000000000001" customHeight="1" outlineLevel="2">
      <c r="A68" s="17"/>
      <c r="B68" s="64"/>
      <c r="C68" s="130"/>
      <c r="D68" s="43"/>
      <c r="E68" s="43"/>
      <c r="F68" s="65"/>
      <c r="G68" s="131"/>
      <c r="H68" s="616"/>
      <c r="I68" s="616"/>
      <c r="J68" s="617"/>
      <c r="K68" s="100"/>
      <c r="L68" s="92"/>
      <c r="M68" s="127"/>
      <c r="N68" s="244"/>
      <c r="O68" s="245"/>
      <c r="P68" s="245"/>
      <c r="Q68" s="245"/>
      <c r="R68" s="245"/>
      <c r="S68" s="245"/>
      <c r="T68" s="129"/>
      <c r="U68" s="128"/>
      <c r="V68" s="96"/>
      <c r="W68" s="97"/>
      <c r="BI68" s="109"/>
    </row>
    <row r="69" spans="1:61" s="5" customFormat="1" ht="20.100000000000001" customHeight="1" outlineLevel="2">
      <c r="A69" s="17"/>
      <c r="B69" s="64"/>
      <c r="C69" s="130"/>
      <c r="D69" s="43"/>
      <c r="E69" s="43"/>
      <c r="F69" s="65"/>
      <c r="G69" s="131"/>
      <c r="H69" s="616"/>
      <c r="I69" s="616"/>
      <c r="J69" s="617"/>
      <c r="K69" s="100"/>
      <c r="L69" s="92"/>
      <c r="M69" s="127"/>
      <c r="N69" s="244"/>
      <c r="O69" s="245"/>
      <c r="P69" s="245"/>
      <c r="Q69" s="245"/>
      <c r="R69" s="245"/>
      <c r="S69" s="245"/>
      <c r="T69" s="129"/>
      <c r="U69" s="128"/>
      <c r="V69" s="96"/>
      <c r="W69" s="97"/>
      <c r="BI69" s="109"/>
    </row>
    <row r="70" spans="1:61" s="5" customFormat="1" ht="20.100000000000001" customHeight="1" outlineLevel="2">
      <c r="A70" s="17"/>
      <c r="B70" s="64"/>
      <c r="C70" s="130"/>
      <c r="D70" s="43"/>
      <c r="E70" s="43"/>
      <c r="F70" s="65"/>
      <c r="G70" s="131"/>
      <c r="H70" s="616"/>
      <c r="I70" s="616"/>
      <c r="J70" s="617"/>
      <c r="K70" s="100"/>
      <c r="L70" s="92"/>
      <c r="M70" s="127"/>
      <c r="N70" s="244"/>
      <c r="O70" s="245"/>
      <c r="P70" s="245"/>
      <c r="Q70" s="245"/>
      <c r="R70" s="245"/>
      <c r="S70" s="245"/>
      <c r="T70" s="129"/>
      <c r="U70" s="128"/>
      <c r="V70" s="96"/>
      <c r="W70" s="97"/>
      <c r="BI70" s="109"/>
    </row>
    <row r="71" spans="1:61" s="5" customFormat="1" ht="20.100000000000001" customHeight="1" outlineLevel="2">
      <c r="A71" s="17"/>
      <c r="B71" s="64"/>
      <c r="C71" s="130"/>
      <c r="D71" s="43"/>
      <c r="E71" s="43"/>
      <c r="F71" s="65"/>
      <c r="G71" s="131"/>
      <c r="H71" s="616"/>
      <c r="I71" s="616"/>
      <c r="J71" s="617"/>
      <c r="K71" s="100"/>
      <c r="L71" s="92"/>
      <c r="M71" s="127"/>
      <c r="N71" s="244"/>
      <c r="O71" s="245"/>
      <c r="P71" s="245"/>
      <c r="Q71" s="245"/>
      <c r="R71" s="245"/>
      <c r="S71" s="245"/>
      <c r="T71" s="129"/>
      <c r="U71" s="128"/>
      <c r="V71" s="96"/>
      <c r="W71" s="97"/>
      <c r="BI71" s="109"/>
    </row>
    <row r="72" spans="1:61" s="5" customFormat="1" ht="20.100000000000001" customHeight="1" outlineLevel="2">
      <c r="A72" s="17"/>
      <c r="B72" s="64"/>
      <c r="C72" s="130"/>
      <c r="D72" s="43"/>
      <c r="E72" s="43"/>
      <c r="F72" s="65"/>
      <c r="G72" s="131"/>
      <c r="H72" s="616"/>
      <c r="I72" s="616"/>
      <c r="J72" s="617"/>
      <c r="K72" s="100"/>
      <c r="L72" s="92"/>
      <c r="M72" s="127"/>
      <c r="N72" s="244"/>
      <c r="O72" s="245"/>
      <c r="P72" s="245"/>
      <c r="Q72" s="245"/>
      <c r="R72" s="245"/>
      <c r="S72" s="245"/>
      <c r="T72" s="129"/>
      <c r="U72" s="128"/>
      <c r="V72" s="96"/>
      <c r="W72" s="97"/>
      <c r="BI72" s="109"/>
    </row>
    <row r="73" spans="1:61" s="5" customFormat="1" ht="20.100000000000001" customHeight="1" outlineLevel="2">
      <c r="A73" s="17"/>
      <c r="B73" s="64"/>
      <c r="C73" s="130"/>
      <c r="D73" s="43"/>
      <c r="E73" s="43"/>
      <c r="F73" s="65"/>
      <c r="G73" s="131"/>
      <c r="H73" s="616"/>
      <c r="I73" s="616"/>
      <c r="J73" s="617"/>
      <c r="K73" s="100"/>
      <c r="L73" s="92"/>
      <c r="M73" s="127"/>
      <c r="N73" s="244"/>
      <c r="O73" s="245"/>
      <c r="P73" s="245"/>
      <c r="Q73" s="245"/>
      <c r="R73" s="245"/>
      <c r="S73" s="245"/>
      <c r="T73" s="129"/>
      <c r="U73" s="128"/>
      <c r="V73" s="96"/>
      <c r="W73" s="97"/>
      <c r="BI73" s="109"/>
    </row>
    <row r="74" spans="1:61" s="5" customFormat="1" ht="20.100000000000001" customHeight="1" outlineLevel="2">
      <c r="A74" s="17"/>
      <c r="B74" s="64"/>
      <c r="C74" s="130"/>
      <c r="D74" s="43"/>
      <c r="E74" s="43"/>
      <c r="F74" s="65"/>
      <c r="G74" s="131"/>
      <c r="H74" s="616"/>
      <c r="I74" s="616"/>
      <c r="J74" s="617"/>
      <c r="K74" s="100"/>
      <c r="L74" s="92"/>
      <c r="M74" s="127"/>
      <c r="N74" s="244"/>
      <c r="O74" s="245"/>
      <c r="P74" s="245"/>
      <c r="Q74" s="245"/>
      <c r="R74" s="245"/>
      <c r="S74" s="245"/>
      <c r="T74" s="129"/>
      <c r="U74" s="128"/>
      <c r="V74" s="96"/>
      <c r="W74" s="97"/>
      <c r="BI74" s="109"/>
    </row>
    <row r="75" spans="1:61" s="5" customFormat="1" ht="20.100000000000001" customHeight="1" outlineLevel="2">
      <c r="A75" s="17"/>
      <c r="B75" s="64"/>
      <c r="C75" s="130"/>
      <c r="D75" s="43"/>
      <c r="E75" s="43"/>
      <c r="F75" s="65"/>
      <c r="G75" s="131"/>
      <c r="H75" s="616"/>
      <c r="I75" s="616"/>
      <c r="J75" s="617"/>
      <c r="K75" s="100"/>
      <c r="L75" s="92"/>
      <c r="M75" s="127"/>
      <c r="N75" s="244"/>
      <c r="O75" s="245"/>
      <c r="P75" s="245"/>
      <c r="Q75" s="245"/>
      <c r="R75" s="245"/>
      <c r="S75" s="245"/>
      <c r="T75" s="129"/>
      <c r="U75" s="128"/>
      <c r="V75" s="96"/>
      <c r="W75" s="97"/>
      <c r="BI75" s="109"/>
    </row>
    <row r="76" spans="1:61" s="5" customFormat="1" ht="20.100000000000001" customHeight="1" outlineLevel="2">
      <c r="A76" s="17"/>
      <c r="B76" s="64"/>
      <c r="C76" s="130"/>
      <c r="D76" s="43"/>
      <c r="E76" s="43"/>
      <c r="F76" s="65"/>
      <c r="G76" s="131"/>
      <c r="H76" s="616"/>
      <c r="I76" s="616"/>
      <c r="J76" s="617"/>
      <c r="K76" s="100"/>
      <c r="L76" s="92"/>
      <c r="M76" s="127"/>
      <c r="N76" s="244"/>
      <c r="O76" s="245"/>
      <c r="P76" s="245"/>
      <c r="Q76" s="245"/>
      <c r="R76" s="245"/>
      <c r="S76" s="245"/>
      <c r="T76" s="129"/>
      <c r="U76" s="128"/>
      <c r="V76" s="96"/>
      <c r="W76" s="97"/>
      <c r="BI76" s="109"/>
    </row>
    <row r="77" spans="1:61" s="5" customFormat="1" ht="20.100000000000001" customHeight="1" outlineLevel="2">
      <c r="A77" s="17"/>
      <c r="B77" s="64"/>
      <c r="C77" s="130"/>
      <c r="D77" s="43"/>
      <c r="E77" s="43"/>
      <c r="F77" s="65"/>
      <c r="G77" s="131"/>
      <c r="H77" s="616"/>
      <c r="I77" s="616"/>
      <c r="J77" s="617"/>
      <c r="K77" s="100"/>
      <c r="L77" s="92"/>
      <c r="M77" s="127"/>
      <c r="N77" s="244"/>
      <c r="O77" s="245"/>
      <c r="P77" s="245"/>
      <c r="Q77" s="245"/>
      <c r="R77" s="245"/>
      <c r="S77" s="245"/>
      <c r="T77" s="129"/>
      <c r="U77" s="128"/>
      <c r="V77" s="96"/>
      <c r="W77" s="97"/>
      <c r="BI77" s="109"/>
    </row>
    <row r="78" spans="1:61" s="5" customFormat="1" ht="20.100000000000001" customHeight="1" outlineLevel="2">
      <c r="A78" s="17"/>
      <c r="B78" s="64"/>
      <c r="C78" s="130"/>
      <c r="D78" s="43"/>
      <c r="E78" s="43"/>
      <c r="F78" s="65"/>
      <c r="G78" s="131"/>
      <c r="H78" s="616"/>
      <c r="I78" s="616"/>
      <c r="J78" s="617"/>
      <c r="K78" s="100"/>
      <c r="L78" s="92"/>
      <c r="M78" s="127"/>
      <c r="N78" s="244"/>
      <c r="O78" s="245"/>
      <c r="P78" s="245"/>
      <c r="Q78" s="245"/>
      <c r="R78" s="245"/>
      <c r="S78" s="245"/>
      <c r="T78" s="129"/>
      <c r="U78" s="128"/>
      <c r="V78" s="96"/>
      <c r="W78" s="97"/>
      <c r="BI78" s="109"/>
    </row>
    <row r="79" spans="1:61" s="5" customFormat="1" ht="20.100000000000001" customHeight="1" outlineLevel="2">
      <c r="A79" s="17"/>
      <c r="B79" s="64"/>
      <c r="C79" s="130"/>
      <c r="D79" s="43"/>
      <c r="E79" s="43"/>
      <c r="F79" s="65"/>
      <c r="G79" s="131"/>
      <c r="H79" s="616"/>
      <c r="I79" s="616"/>
      <c r="J79" s="617"/>
      <c r="K79" s="100"/>
      <c r="L79" s="92"/>
      <c r="M79" s="127"/>
      <c r="N79" s="244"/>
      <c r="O79" s="245"/>
      <c r="P79" s="245"/>
      <c r="Q79" s="245"/>
      <c r="R79" s="245"/>
      <c r="S79" s="245"/>
      <c r="T79" s="129"/>
      <c r="U79" s="128"/>
      <c r="V79" s="96"/>
      <c r="W79" s="97"/>
      <c r="BI79" s="618"/>
    </row>
    <row r="80" spans="1:61" s="5" customFormat="1" ht="20.100000000000001" customHeight="1" outlineLevel="2">
      <c r="A80" s="17"/>
      <c r="B80" s="64"/>
      <c r="C80" s="130"/>
      <c r="D80" s="43"/>
      <c r="E80" s="43"/>
      <c r="F80" s="65"/>
      <c r="G80" s="131"/>
      <c r="H80" s="616"/>
      <c r="I80" s="616"/>
      <c r="J80" s="617"/>
      <c r="K80" s="100"/>
      <c r="L80" s="92"/>
      <c r="M80" s="127"/>
      <c r="N80" s="244"/>
      <c r="O80" s="245"/>
      <c r="P80" s="245"/>
      <c r="Q80" s="245"/>
      <c r="R80" s="245"/>
      <c r="S80" s="245"/>
      <c r="T80" s="129"/>
      <c r="U80" s="128"/>
      <c r="V80" s="96"/>
      <c r="W80" s="97"/>
      <c r="BI80" s="618"/>
    </row>
    <row r="81" spans="1:61" s="5" customFormat="1" ht="20.100000000000001" customHeight="1" outlineLevel="2">
      <c r="A81" s="17"/>
      <c r="B81" s="64"/>
      <c r="C81" s="130"/>
      <c r="D81" s="43"/>
      <c r="E81" s="43"/>
      <c r="F81" s="65"/>
      <c r="G81" s="131"/>
      <c r="H81" s="616"/>
      <c r="I81" s="616"/>
      <c r="J81" s="617"/>
      <c r="K81" s="100"/>
      <c r="L81" s="92"/>
      <c r="M81" s="127"/>
      <c r="N81" s="244"/>
      <c r="O81" s="245"/>
      <c r="P81" s="245"/>
      <c r="Q81" s="245"/>
      <c r="R81" s="245"/>
      <c r="S81" s="245"/>
      <c r="T81" s="129"/>
      <c r="U81" s="128"/>
      <c r="V81" s="96"/>
      <c r="W81" s="97"/>
      <c r="BI81" s="618"/>
    </row>
    <row r="82" spans="1:61" s="5" customFormat="1" ht="20.100000000000001" customHeight="1" outlineLevel="2">
      <c r="A82" s="17"/>
      <c r="B82" s="64"/>
      <c r="C82" s="130"/>
      <c r="D82" s="43"/>
      <c r="E82" s="43"/>
      <c r="F82" s="65"/>
      <c r="G82" s="131"/>
      <c r="H82" s="616"/>
      <c r="I82" s="616"/>
      <c r="J82" s="617"/>
      <c r="K82" s="100"/>
      <c r="L82" s="92"/>
      <c r="M82" s="127"/>
      <c r="N82" s="244"/>
      <c r="O82" s="245"/>
      <c r="P82" s="245"/>
      <c r="Q82" s="245"/>
      <c r="R82" s="245"/>
      <c r="S82" s="245"/>
      <c r="T82" s="129"/>
      <c r="U82" s="128"/>
      <c r="V82" s="96"/>
      <c r="W82" s="97"/>
      <c r="BI82" s="618"/>
    </row>
    <row r="83" spans="1:61" s="5" customFormat="1" ht="20.100000000000001" customHeight="1" outlineLevel="2">
      <c r="A83" s="17"/>
      <c r="B83" s="64"/>
      <c r="C83" s="130"/>
      <c r="D83" s="43"/>
      <c r="E83" s="43"/>
      <c r="F83" s="65"/>
      <c r="G83" s="131"/>
      <c r="H83" s="616"/>
      <c r="I83" s="616"/>
      <c r="J83" s="617"/>
      <c r="K83" s="100"/>
      <c r="L83" s="92"/>
      <c r="M83" s="127"/>
      <c r="N83" s="256"/>
      <c r="O83" s="257"/>
      <c r="P83" s="245"/>
      <c r="Q83" s="257"/>
      <c r="R83" s="257"/>
      <c r="S83" s="257"/>
      <c r="T83" s="129"/>
      <c r="U83" s="128"/>
      <c r="V83" s="96"/>
      <c r="W83" s="97"/>
      <c r="BI83" s="618"/>
    </row>
    <row r="84" spans="1:61" s="5" customFormat="1" ht="20.100000000000001" customHeight="1" outlineLevel="2">
      <c r="A84" s="17"/>
      <c r="B84" s="64"/>
      <c r="C84" s="130"/>
      <c r="D84" s="43"/>
      <c r="E84" s="43"/>
      <c r="F84" s="65"/>
      <c r="G84" s="131"/>
      <c r="H84" s="616"/>
      <c r="I84" s="616"/>
      <c r="J84" s="617"/>
      <c r="K84" s="100"/>
      <c r="L84" s="92"/>
      <c r="M84" s="127"/>
      <c r="N84" s="256"/>
      <c r="O84" s="257"/>
      <c r="P84" s="245"/>
      <c r="Q84" s="257"/>
      <c r="R84" s="257"/>
      <c r="S84" s="257"/>
      <c r="T84" s="129"/>
      <c r="U84" s="128"/>
      <c r="V84" s="96"/>
      <c r="W84" s="97"/>
      <c r="BI84" s="618"/>
    </row>
    <row r="85" spans="1:61" s="5" customFormat="1" ht="20.100000000000001" customHeight="1" outlineLevel="2">
      <c r="A85" s="17"/>
      <c r="B85" s="64"/>
      <c r="C85" s="130"/>
      <c r="D85" s="43"/>
      <c r="E85" s="43"/>
      <c r="F85" s="65"/>
      <c r="G85" s="131"/>
      <c r="H85" s="616"/>
      <c r="I85" s="616"/>
      <c r="J85" s="617"/>
      <c r="K85" s="100"/>
      <c r="L85" s="92"/>
      <c r="M85" s="127"/>
      <c r="N85" s="256"/>
      <c r="O85" s="257"/>
      <c r="P85" s="245"/>
      <c r="Q85" s="257"/>
      <c r="R85" s="257"/>
      <c r="S85" s="257"/>
      <c r="T85" s="129"/>
      <c r="U85" s="128"/>
      <c r="V85" s="96"/>
      <c r="W85" s="97"/>
      <c r="BI85" s="618"/>
    </row>
    <row r="86" spans="1:61" s="5" customFormat="1" ht="20.100000000000001" customHeight="1" outlineLevel="2">
      <c r="A86" s="17"/>
      <c r="B86" s="64"/>
      <c r="C86" s="130"/>
      <c r="D86" s="43"/>
      <c r="E86" s="43"/>
      <c r="F86" s="65"/>
      <c r="G86" s="131"/>
      <c r="H86" s="616"/>
      <c r="I86" s="616"/>
      <c r="J86" s="617"/>
      <c r="K86" s="100"/>
      <c r="L86" s="92"/>
      <c r="M86" s="127"/>
      <c r="N86" s="256"/>
      <c r="O86" s="257"/>
      <c r="P86" s="245"/>
      <c r="Q86" s="257"/>
      <c r="R86" s="257"/>
      <c r="S86" s="257"/>
      <c r="T86" s="129"/>
      <c r="U86" s="128"/>
      <c r="V86" s="96"/>
      <c r="W86" s="97"/>
      <c r="BI86" s="618"/>
    </row>
    <row r="87" spans="1:61" s="5" customFormat="1" ht="20.100000000000001" customHeight="1" outlineLevel="2">
      <c r="A87" s="17"/>
      <c r="B87" s="64"/>
      <c r="C87" s="130"/>
      <c r="D87" s="43"/>
      <c r="E87" s="43"/>
      <c r="F87" s="65"/>
      <c r="G87" s="131"/>
      <c r="H87" s="616"/>
      <c r="I87" s="616"/>
      <c r="J87" s="617"/>
      <c r="K87" s="100"/>
      <c r="L87" s="92"/>
      <c r="M87" s="127"/>
      <c r="N87" s="256"/>
      <c r="O87" s="257"/>
      <c r="P87" s="245"/>
      <c r="Q87" s="257"/>
      <c r="R87" s="257"/>
      <c r="S87" s="257"/>
      <c r="T87" s="129"/>
      <c r="U87" s="128"/>
      <c r="V87" s="96"/>
      <c r="W87" s="97"/>
      <c r="BI87" s="618"/>
    </row>
    <row r="88" spans="1:61" s="5" customFormat="1" ht="20.100000000000001" customHeight="1" outlineLevel="2">
      <c r="A88" s="17"/>
      <c r="B88" s="64"/>
      <c r="C88" s="130"/>
      <c r="D88" s="43"/>
      <c r="E88" s="43"/>
      <c r="F88" s="65"/>
      <c r="G88" s="131"/>
      <c r="H88" s="616"/>
      <c r="I88" s="616"/>
      <c r="J88" s="617"/>
      <c r="K88" s="100"/>
      <c r="L88" s="92"/>
      <c r="M88" s="127"/>
      <c r="N88" s="256"/>
      <c r="O88" s="257"/>
      <c r="P88" s="245"/>
      <c r="Q88" s="257"/>
      <c r="R88" s="257"/>
      <c r="S88" s="257"/>
      <c r="T88" s="129"/>
      <c r="U88" s="128"/>
      <c r="V88" s="96"/>
      <c r="W88" s="97"/>
      <c r="BI88" s="618"/>
    </row>
    <row r="89" spans="1:61" s="5" customFormat="1" ht="20.100000000000001" customHeight="1" outlineLevel="2">
      <c r="A89" s="17"/>
      <c r="B89" s="64"/>
      <c r="C89" s="130"/>
      <c r="D89" s="43"/>
      <c r="E89" s="43"/>
      <c r="F89" s="65"/>
      <c r="G89" s="131"/>
      <c r="H89" s="616"/>
      <c r="I89" s="616"/>
      <c r="J89" s="617"/>
      <c r="K89" s="100"/>
      <c r="L89" s="92"/>
      <c r="M89" s="127"/>
      <c r="N89" s="256"/>
      <c r="O89" s="257"/>
      <c r="P89" s="245"/>
      <c r="Q89" s="257"/>
      <c r="R89" s="257"/>
      <c r="S89" s="257"/>
      <c r="T89" s="129"/>
      <c r="U89" s="128"/>
      <c r="V89" s="96"/>
      <c r="W89" s="97"/>
      <c r="BI89" s="618"/>
    </row>
    <row r="90" spans="1:61" s="5" customFormat="1" ht="20.100000000000001" customHeight="1" outlineLevel="2">
      <c r="A90" s="17"/>
      <c r="B90" s="64"/>
      <c r="C90" s="130"/>
      <c r="D90" s="43"/>
      <c r="E90" s="43"/>
      <c r="F90" s="65"/>
      <c r="G90" s="131"/>
      <c r="H90" s="616"/>
      <c r="I90" s="616"/>
      <c r="J90" s="617"/>
      <c r="K90" s="100"/>
      <c r="L90" s="92"/>
      <c r="M90" s="127"/>
      <c r="N90" s="256"/>
      <c r="O90" s="257"/>
      <c r="P90" s="245"/>
      <c r="Q90" s="257"/>
      <c r="R90" s="257"/>
      <c r="S90" s="257"/>
      <c r="T90" s="129"/>
      <c r="U90" s="128"/>
      <c r="V90" s="96"/>
      <c r="W90" s="97"/>
      <c r="BI90" s="618"/>
    </row>
    <row r="91" spans="1:61" s="5" customFormat="1" ht="20.100000000000001" customHeight="1" outlineLevel="2">
      <c r="A91" s="17"/>
      <c r="B91" s="64"/>
      <c r="C91" s="130"/>
      <c r="D91" s="43"/>
      <c r="E91" s="43"/>
      <c r="F91" s="65"/>
      <c r="G91" s="131"/>
      <c r="H91" s="616"/>
      <c r="I91" s="616"/>
      <c r="J91" s="617"/>
      <c r="K91" s="100"/>
      <c r="L91" s="92"/>
      <c r="M91" s="127"/>
      <c r="N91" s="256"/>
      <c r="O91" s="257"/>
      <c r="P91" s="245"/>
      <c r="Q91" s="257"/>
      <c r="R91" s="257"/>
      <c r="S91" s="257"/>
      <c r="T91" s="129"/>
      <c r="U91" s="128"/>
      <c r="V91" s="96"/>
      <c r="W91" s="97"/>
      <c r="BI91" s="618"/>
    </row>
    <row r="92" spans="1:61" s="5" customFormat="1" ht="20.100000000000001" customHeight="1" outlineLevel="2">
      <c r="A92" s="17"/>
      <c r="B92" s="64"/>
      <c r="C92" s="130"/>
      <c r="D92" s="43"/>
      <c r="E92" s="43"/>
      <c r="F92" s="65"/>
      <c r="G92" s="131"/>
      <c r="H92" s="616"/>
      <c r="I92" s="616"/>
      <c r="J92" s="617"/>
      <c r="K92" s="100"/>
      <c r="L92" s="92"/>
      <c r="M92" s="127"/>
      <c r="N92" s="256"/>
      <c r="O92" s="257"/>
      <c r="P92" s="245"/>
      <c r="Q92" s="257"/>
      <c r="R92" s="257"/>
      <c r="S92" s="257"/>
      <c r="T92" s="129"/>
      <c r="U92" s="128"/>
      <c r="V92" s="96"/>
      <c r="W92" s="97"/>
      <c r="BI92" s="618"/>
    </row>
    <row r="93" spans="1:61" s="5" customFormat="1" ht="20.100000000000001" customHeight="1" outlineLevel="2">
      <c r="A93" s="17"/>
      <c r="B93" s="64"/>
      <c r="C93" s="130"/>
      <c r="D93" s="43"/>
      <c r="E93" s="43"/>
      <c r="F93" s="65"/>
      <c r="G93" s="131"/>
      <c r="H93" s="616"/>
      <c r="I93" s="616"/>
      <c r="J93" s="617"/>
      <c r="K93" s="100"/>
      <c r="L93" s="92"/>
      <c r="M93" s="127"/>
      <c r="N93" s="256"/>
      <c r="O93" s="257"/>
      <c r="P93" s="245"/>
      <c r="Q93" s="257"/>
      <c r="R93" s="257"/>
      <c r="S93" s="257"/>
      <c r="T93" s="129"/>
      <c r="U93" s="128"/>
      <c r="V93" s="96"/>
      <c r="W93" s="97"/>
      <c r="BI93" s="618"/>
    </row>
    <row r="94" spans="1:61" s="5" customFormat="1" ht="20.100000000000001" customHeight="1" outlineLevel="2">
      <c r="A94" s="17"/>
      <c r="B94" s="64"/>
      <c r="C94" s="130"/>
      <c r="D94" s="43"/>
      <c r="E94" s="43"/>
      <c r="F94" s="65"/>
      <c r="G94" s="131"/>
      <c r="H94" s="616"/>
      <c r="I94" s="616"/>
      <c r="J94" s="617"/>
      <c r="K94" s="100"/>
      <c r="L94" s="92"/>
      <c r="M94" s="127"/>
      <c r="N94" s="256"/>
      <c r="O94" s="257"/>
      <c r="P94" s="245"/>
      <c r="Q94" s="257"/>
      <c r="R94" s="257"/>
      <c r="S94" s="257"/>
      <c r="T94" s="129"/>
      <c r="U94" s="128"/>
      <c r="V94" s="96"/>
      <c r="W94" s="97"/>
      <c r="BI94" s="618"/>
    </row>
    <row r="95" spans="1:61" s="5" customFormat="1" ht="20.100000000000001" customHeight="1" outlineLevel="2">
      <c r="A95" s="17"/>
      <c r="B95" s="64"/>
      <c r="C95" s="130"/>
      <c r="D95" s="43"/>
      <c r="E95" s="43"/>
      <c r="F95" s="65"/>
      <c r="G95" s="131"/>
      <c r="H95" s="616"/>
      <c r="I95" s="616"/>
      <c r="J95" s="617"/>
      <c r="K95" s="100"/>
      <c r="L95" s="92"/>
      <c r="M95" s="127"/>
      <c r="N95" s="256"/>
      <c r="O95" s="257"/>
      <c r="P95" s="245"/>
      <c r="Q95" s="257"/>
      <c r="R95" s="257"/>
      <c r="S95" s="257"/>
      <c r="T95" s="129"/>
      <c r="U95" s="128"/>
      <c r="V95" s="96"/>
      <c r="W95" s="97"/>
      <c r="BI95" s="618"/>
    </row>
    <row r="96" spans="1:61" s="5" customFormat="1" ht="20.100000000000001" customHeight="1" outlineLevel="2">
      <c r="A96" s="17"/>
      <c r="B96" s="66"/>
      <c r="C96" s="130"/>
      <c r="D96" s="43"/>
      <c r="E96" s="43"/>
      <c r="F96" s="65"/>
      <c r="G96" s="131"/>
      <c r="H96" s="616"/>
      <c r="I96" s="616"/>
      <c r="J96" s="617"/>
      <c r="K96" s="100"/>
      <c r="L96" s="92"/>
      <c r="M96" s="127"/>
      <c r="N96" s="256"/>
      <c r="O96" s="257"/>
      <c r="P96" s="245"/>
      <c r="Q96" s="257"/>
      <c r="R96" s="257"/>
      <c r="S96" s="257"/>
      <c r="T96" s="129"/>
      <c r="U96" s="128"/>
      <c r="V96" s="96"/>
      <c r="W96" s="97"/>
      <c r="BI96" s="618"/>
    </row>
    <row r="97" spans="1:61" s="5" customFormat="1" ht="20.100000000000001" customHeight="1" outlineLevel="2">
      <c r="A97" s="17"/>
      <c r="B97" s="66"/>
      <c r="C97" s="130"/>
      <c r="D97" s="43"/>
      <c r="E97" s="43"/>
      <c r="F97" s="65"/>
      <c r="G97" s="131"/>
      <c r="H97" s="616"/>
      <c r="I97" s="616"/>
      <c r="J97" s="617"/>
      <c r="K97" s="100"/>
      <c r="L97" s="92"/>
      <c r="M97" s="127"/>
      <c r="N97" s="256"/>
      <c r="O97" s="257"/>
      <c r="P97" s="245"/>
      <c r="Q97" s="257"/>
      <c r="R97" s="257"/>
      <c r="S97" s="257"/>
      <c r="T97" s="129"/>
      <c r="U97" s="128"/>
      <c r="V97" s="96"/>
      <c r="W97" s="97"/>
      <c r="BI97" s="618"/>
    </row>
    <row r="98" spans="1:61" s="5" customFormat="1" ht="20.100000000000001" customHeight="1" outlineLevel="2">
      <c r="A98" s="17"/>
      <c r="B98" s="66"/>
      <c r="C98" s="130"/>
      <c r="D98" s="43"/>
      <c r="E98" s="43"/>
      <c r="F98" s="65"/>
      <c r="G98" s="131"/>
      <c r="H98" s="616"/>
      <c r="I98" s="616"/>
      <c r="J98" s="617"/>
      <c r="K98" s="100"/>
      <c r="L98" s="92"/>
      <c r="M98" s="127"/>
      <c r="N98" s="256"/>
      <c r="O98" s="257"/>
      <c r="P98" s="245"/>
      <c r="Q98" s="257"/>
      <c r="R98" s="257"/>
      <c r="S98" s="257"/>
      <c r="T98" s="129"/>
      <c r="U98" s="128"/>
      <c r="V98" s="96"/>
      <c r="W98" s="97"/>
      <c r="BI98" s="618"/>
    </row>
    <row r="99" spans="1:61" s="5" customFormat="1" ht="20.100000000000001" customHeight="1" outlineLevel="2">
      <c r="A99" s="17"/>
      <c r="B99" s="64"/>
      <c r="C99" s="130"/>
      <c r="D99" s="43"/>
      <c r="E99" s="43"/>
      <c r="F99" s="65"/>
      <c r="G99" s="131"/>
      <c r="H99" s="616"/>
      <c r="I99" s="616"/>
      <c r="J99" s="617"/>
      <c r="K99" s="100"/>
      <c r="L99" s="92"/>
      <c r="M99" s="127"/>
      <c r="N99" s="256"/>
      <c r="O99" s="257"/>
      <c r="P99" s="245"/>
      <c r="Q99" s="257"/>
      <c r="R99" s="257"/>
      <c r="S99" s="257"/>
      <c r="T99" s="129"/>
      <c r="U99" s="128"/>
      <c r="V99" s="96"/>
      <c r="W99" s="97"/>
      <c r="BI99" s="618"/>
    </row>
    <row r="100" spans="1:61" s="5" customFormat="1" ht="20.100000000000001" customHeight="1" outlineLevel="2">
      <c r="A100" s="17"/>
      <c r="B100" s="64"/>
      <c r="C100" s="130"/>
      <c r="D100" s="43"/>
      <c r="E100" s="43"/>
      <c r="F100" s="65"/>
      <c r="G100" s="131"/>
      <c r="H100" s="616"/>
      <c r="I100" s="616"/>
      <c r="J100" s="617"/>
      <c r="K100" s="100"/>
      <c r="L100" s="92"/>
      <c r="M100" s="127"/>
      <c r="N100" s="256"/>
      <c r="O100" s="257"/>
      <c r="P100" s="245"/>
      <c r="Q100" s="257"/>
      <c r="R100" s="257"/>
      <c r="S100" s="257"/>
      <c r="T100" s="129"/>
      <c r="U100" s="128"/>
      <c r="V100" s="96"/>
      <c r="W100" s="97"/>
      <c r="BI100" s="618"/>
    </row>
    <row r="101" spans="1:61" s="5" customFormat="1" ht="20.100000000000001" customHeight="1" outlineLevel="2">
      <c r="A101" s="17"/>
      <c r="B101" s="64"/>
      <c r="C101" s="130"/>
      <c r="D101" s="43"/>
      <c r="E101" s="43"/>
      <c r="F101" s="65"/>
      <c r="G101" s="131"/>
      <c r="H101" s="616"/>
      <c r="I101" s="616"/>
      <c r="J101" s="617"/>
      <c r="K101" s="100"/>
      <c r="L101" s="92"/>
      <c r="M101" s="127"/>
      <c r="N101" s="256"/>
      <c r="O101" s="257"/>
      <c r="P101" s="245"/>
      <c r="Q101" s="257"/>
      <c r="R101" s="257"/>
      <c r="S101" s="257"/>
      <c r="T101" s="129"/>
      <c r="U101" s="128"/>
      <c r="V101" s="96"/>
      <c r="W101" s="97"/>
      <c r="BI101" s="618"/>
    </row>
    <row r="102" spans="1:61" s="5" customFormat="1" ht="20.100000000000001" customHeight="1" outlineLevel="2">
      <c r="A102" s="17"/>
      <c r="B102" s="64"/>
      <c r="C102" s="130"/>
      <c r="D102" s="43"/>
      <c r="E102" s="43"/>
      <c r="F102" s="65"/>
      <c r="G102" s="131"/>
      <c r="H102" s="616"/>
      <c r="I102" s="616"/>
      <c r="J102" s="617"/>
      <c r="K102" s="100"/>
      <c r="L102" s="92"/>
      <c r="M102" s="127"/>
      <c r="N102" s="256"/>
      <c r="O102" s="257"/>
      <c r="P102" s="245"/>
      <c r="Q102" s="257"/>
      <c r="R102" s="257"/>
      <c r="S102" s="257"/>
      <c r="T102" s="129"/>
      <c r="U102" s="128"/>
      <c r="V102" s="96"/>
      <c r="W102" s="97"/>
      <c r="BI102" s="618"/>
    </row>
    <row r="103" spans="1:61" s="5" customFormat="1" ht="20.100000000000001" customHeight="1" outlineLevel="2">
      <c r="A103" s="17"/>
      <c r="B103" s="64"/>
      <c r="C103" s="130"/>
      <c r="D103" s="43"/>
      <c r="E103" s="43"/>
      <c r="F103" s="65"/>
      <c r="G103" s="131"/>
      <c r="H103" s="616"/>
      <c r="I103" s="616"/>
      <c r="J103" s="617"/>
      <c r="K103" s="100"/>
      <c r="L103" s="92"/>
      <c r="M103" s="127"/>
      <c r="N103" s="256"/>
      <c r="O103" s="257"/>
      <c r="P103" s="245"/>
      <c r="Q103" s="257"/>
      <c r="R103" s="257"/>
      <c r="S103" s="257"/>
      <c r="T103" s="129"/>
      <c r="U103" s="128"/>
      <c r="V103" s="96"/>
      <c r="W103" s="97"/>
      <c r="BI103" s="618"/>
    </row>
    <row r="104" spans="1:61" s="5" customFormat="1" ht="20.100000000000001" customHeight="1" outlineLevel="2">
      <c r="A104" s="17"/>
      <c r="B104" s="64"/>
      <c r="C104" s="130"/>
      <c r="D104" s="43"/>
      <c r="E104" s="43"/>
      <c r="F104" s="65"/>
      <c r="G104" s="131"/>
      <c r="H104" s="616"/>
      <c r="I104" s="616"/>
      <c r="J104" s="617"/>
      <c r="K104" s="100"/>
      <c r="L104" s="92"/>
      <c r="M104" s="127"/>
      <c r="N104" s="256"/>
      <c r="O104" s="257"/>
      <c r="P104" s="245"/>
      <c r="Q104" s="257"/>
      <c r="R104" s="257"/>
      <c r="S104" s="257"/>
      <c r="T104" s="129"/>
      <c r="U104" s="128"/>
      <c r="V104" s="96"/>
      <c r="W104" s="97"/>
      <c r="BI104" s="618"/>
    </row>
    <row r="105" spans="1:61" s="5" customFormat="1" ht="20.100000000000001" customHeight="1" outlineLevel="2">
      <c r="A105" s="17"/>
      <c r="B105" s="64"/>
      <c r="C105" s="130"/>
      <c r="D105" s="43"/>
      <c r="E105" s="43"/>
      <c r="F105" s="65"/>
      <c r="G105" s="131"/>
      <c r="H105" s="616"/>
      <c r="I105" s="616"/>
      <c r="J105" s="617"/>
      <c r="K105" s="100"/>
      <c r="L105" s="92"/>
      <c r="M105" s="127"/>
      <c r="N105" s="256"/>
      <c r="O105" s="257"/>
      <c r="P105" s="245"/>
      <c r="Q105" s="257"/>
      <c r="R105" s="257"/>
      <c r="S105" s="257"/>
      <c r="T105" s="129"/>
      <c r="U105" s="128"/>
      <c r="V105" s="96"/>
      <c r="W105" s="97"/>
      <c r="BI105" s="618"/>
    </row>
    <row r="106" spans="1:61" s="5" customFormat="1" ht="20.100000000000001" customHeight="1" outlineLevel="2">
      <c r="A106" s="17"/>
      <c r="B106" s="64"/>
      <c r="C106" s="130"/>
      <c r="D106" s="43"/>
      <c r="E106" s="43"/>
      <c r="F106" s="65"/>
      <c r="G106" s="131"/>
      <c r="H106" s="616"/>
      <c r="I106" s="616"/>
      <c r="J106" s="617"/>
      <c r="K106" s="100"/>
      <c r="L106" s="92"/>
      <c r="M106" s="127"/>
      <c r="N106" s="256"/>
      <c r="O106" s="257"/>
      <c r="P106" s="245"/>
      <c r="Q106" s="257"/>
      <c r="R106" s="257"/>
      <c r="S106" s="257"/>
      <c r="T106" s="129"/>
      <c r="U106" s="128"/>
      <c r="V106" s="96"/>
      <c r="W106" s="97"/>
      <c r="BI106" s="618"/>
    </row>
    <row r="107" spans="1:61" s="5" customFormat="1" ht="20.100000000000001" customHeight="1" outlineLevel="2">
      <c r="A107" s="17"/>
      <c r="B107" s="64"/>
      <c r="C107" s="130"/>
      <c r="D107" s="43"/>
      <c r="E107" s="43"/>
      <c r="F107" s="65"/>
      <c r="G107" s="131"/>
      <c r="H107" s="616"/>
      <c r="I107" s="616"/>
      <c r="J107" s="617"/>
      <c r="K107" s="100"/>
      <c r="L107" s="92"/>
      <c r="M107" s="127"/>
      <c r="N107" s="256"/>
      <c r="O107" s="257"/>
      <c r="P107" s="245"/>
      <c r="Q107" s="257"/>
      <c r="R107" s="257"/>
      <c r="S107" s="257"/>
      <c r="T107" s="129"/>
      <c r="U107" s="128"/>
      <c r="V107" s="96"/>
      <c r="W107" s="97"/>
      <c r="BI107" s="618"/>
    </row>
    <row r="108" spans="1:61" s="5" customFormat="1" ht="20.100000000000001" customHeight="1" outlineLevel="2">
      <c r="A108" s="17"/>
      <c r="B108" s="64"/>
      <c r="C108" s="130"/>
      <c r="D108" s="43"/>
      <c r="E108" s="43"/>
      <c r="F108" s="65"/>
      <c r="G108" s="131"/>
      <c r="H108" s="616"/>
      <c r="I108" s="616"/>
      <c r="J108" s="617"/>
      <c r="K108" s="100"/>
      <c r="L108" s="92"/>
      <c r="M108" s="127"/>
      <c r="N108" s="256"/>
      <c r="O108" s="257"/>
      <c r="P108" s="245"/>
      <c r="Q108" s="257"/>
      <c r="R108" s="257"/>
      <c r="S108" s="257"/>
      <c r="T108" s="129"/>
      <c r="U108" s="128"/>
      <c r="V108" s="96"/>
      <c r="W108" s="97"/>
      <c r="BI108" s="618"/>
    </row>
    <row r="109" spans="1:61" s="5" customFormat="1" ht="20.100000000000001" customHeight="1" outlineLevel="2" thickBot="1">
      <c r="A109" s="17"/>
      <c r="B109" s="64"/>
      <c r="C109" s="130"/>
      <c r="D109" s="43"/>
      <c r="E109" s="43"/>
      <c r="F109" s="65"/>
      <c r="G109" s="131"/>
      <c r="H109" s="616"/>
      <c r="I109" s="616"/>
      <c r="J109" s="617"/>
      <c r="K109" s="100"/>
      <c r="L109" s="92"/>
      <c r="M109" s="127"/>
      <c r="N109" s="256"/>
      <c r="O109" s="257"/>
      <c r="P109" s="245"/>
      <c r="Q109" s="257"/>
      <c r="R109" s="257"/>
      <c r="S109" s="258"/>
      <c r="T109" s="129"/>
      <c r="U109" s="128"/>
      <c r="V109" s="96"/>
      <c r="W109" s="97"/>
      <c r="BI109" s="618"/>
    </row>
    <row r="110" spans="1:61"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c r="BI110" s="618"/>
    </row>
    <row r="111" spans="1:61" s="5" customFormat="1" ht="20.25" customHeight="1" outlineLevel="1">
      <c r="A111" s="1238"/>
      <c r="B111" s="259"/>
      <c r="C111" s="619"/>
      <c r="D111" s="619"/>
      <c r="E111" s="619"/>
      <c r="F111" s="619"/>
      <c r="G111" s="619"/>
      <c r="H111" s="619"/>
      <c r="I111" s="619"/>
      <c r="J111" s="619"/>
      <c r="K111" s="619"/>
      <c r="L111" s="619"/>
      <c r="M111" s="619"/>
      <c r="N111" s="619"/>
      <c r="O111" s="619"/>
      <c r="P111" s="619"/>
      <c r="Q111" s="619"/>
      <c r="R111" s="619"/>
      <c r="S111" s="620"/>
      <c r="T111" s="260"/>
      <c r="BI111" s="618"/>
    </row>
    <row r="112" spans="1:61" s="5" customFormat="1" ht="20.25" customHeight="1" outlineLevel="1" thickBot="1">
      <c r="A112" s="1239"/>
      <c r="B112" s="78"/>
      <c r="C112" s="621"/>
      <c r="D112" s="621"/>
      <c r="E112" s="621"/>
      <c r="F112" s="621"/>
      <c r="G112" s="621"/>
      <c r="H112" s="621"/>
      <c r="I112" s="621"/>
      <c r="J112" s="621"/>
      <c r="K112" s="621"/>
      <c r="L112" s="621"/>
      <c r="M112" s="621"/>
      <c r="N112" s="621"/>
      <c r="O112" s="621"/>
      <c r="P112" s="621"/>
      <c r="Q112" s="621"/>
      <c r="R112" s="621"/>
      <c r="S112" s="622"/>
      <c r="T112" s="99"/>
      <c r="BI112" s="618"/>
    </row>
    <row r="113" spans="1:61" s="5" customFormat="1" ht="17.25" customHeight="1">
      <c r="A113" s="53"/>
      <c r="B113" s="54"/>
      <c r="C113" s="623"/>
      <c r="D113" s="623"/>
      <c r="E113" s="623"/>
      <c r="F113" s="623"/>
      <c r="G113" s="623"/>
      <c r="H113" s="623"/>
      <c r="I113" s="623"/>
      <c r="J113" s="623"/>
      <c r="K113" s="623"/>
      <c r="L113" s="623"/>
      <c r="M113" s="623"/>
      <c r="N113" s="623"/>
      <c r="O113" s="623"/>
      <c r="P113" s="623"/>
      <c r="Q113" s="623"/>
      <c r="R113" s="623"/>
      <c r="S113" s="623"/>
      <c r="T113" s="55"/>
      <c r="BI113" s="618"/>
    </row>
    <row r="114" spans="1:61" s="5" customFormat="1" ht="15" customHeight="1" outlineLevel="1" thickBot="1">
      <c r="A114" s="72"/>
      <c r="B114" s="73"/>
      <c r="C114" s="624"/>
      <c r="D114" s="624"/>
      <c r="E114" s="624"/>
      <c r="F114" s="624"/>
      <c r="G114" s="624"/>
      <c r="H114" s="624"/>
      <c r="I114" s="624"/>
      <c r="J114" s="624"/>
      <c r="K114" s="624"/>
      <c r="L114" s="624"/>
      <c r="M114" s="624"/>
      <c r="N114" s="624"/>
      <c r="O114" s="624"/>
      <c r="P114" s="624"/>
      <c r="Q114" s="624"/>
      <c r="R114" s="624"/>
      <c r="S114" s="624"/>
      <c r="T114" s="74"/>
      <c r="BI114" s="618"/>
    </row>
    <row r="115" spans="1:61" s="5" customFormat="1" ht="42" customHeight="1" outlineLevel="1">
      <c r="A115" s="625"/>
      <c r="B115" s="626"/>
      <c r="C115" s="627"/>
      <c r="D115" s="628"/>
      <c r="E115" s="628"/>
      <c r="F115" s="628"/>
      <c r="G115" s="628"/>
      <c r="H115" s="629"/>
      <c r="I115" s="629"/>
      <c r="J115" s="629"/>
      <c r="K115" s="629"/>
      <c r="L115" s="629"/>
      <c r="M115" s="1500"/>
      <c r="N115" s="1501"/>
      <c r="O115" s="629"/>
      <c r="P115" s="629"/>
      <c r="Q115" s="629"/>
      <c r="R115" s="629"/>
      <c r="S115" s="629"/>
      <c r="T115" s="630"/>
      <c r="X115" s="631"/>
      <c r="Y115" s="632"/>
      <c r="Z115" s="633"/>
      <c r="AA115" s="633"/>
      <c r="AB115" s="634"/>
      <c r="AC115" s="632"/>
      <c r="AD115" s="635"/>
      <c r="AE115" s="635"/>
      <c r="AF115" s="635"/>
      <c r="AG115" s="635"/>
      <c r="AH115" s="635"/>
      <c r="AI115" s="635"/>
      <c r="AJ115" s="635"/>
      <c r="AK115" s="635"/>
      <c r="AL115" s="635"/>
      <c r="AM115" s="631"/>
      <c r="AN115" s="632"/>
      <c r="AO115" s="632"/>
      <c r="AP115" s="632"/>
      <c r="AQ115" s="632"/>
      <c r="AR115" s="632"/>
      <c r="AS115" s="635"/>
      <c r="AT115" s="635"/>
      <c r="AU115" s="635"/>
      <c r="AV115" s="635"/>
      <c r="BI115" s="618"/>
    </row>
    <row r="116" spans="1:61" s="5" customFormat="1" ht="20.100000000000001" customHeight="1" outlineLevel="1">
      <c r="A116" s="636"/>
      <c r="B116" s="865"/>
      <c r="C116" s="967"/>
      <c r="D116" s="967"/>
      <c r="E116" s="967"/>
      <c r="F116" s="967"/>
      <c r="G116" s="967"/>
      <c r="H116" s="133"/>
      <c r="I116" s="133"/>
      <c r="J116" s="133"/>
      <c r="K116" s="133"/>
      <c r="L116" s="133"/>
      <c r="M116" s="1242"/>
      <c r="N116" s="1243"/>
      <c r="O116" s="134"/>
      <c r="P116" s="134"/>
      <c r="Q116" s="134"/>
      <c r="R116" s="135"/>
      <c r="S116" s="134"/>
      <c r="T116" s="136"/>
      <c r="X116" s="637"/>
      <c r="Y116" s="638"/>
      <c r="Z116" s="638"/>
      <c r="AA116" s="638"/>
      <c r="AB116" s="638"/>
      <c r="AC116" s="638"/>
      <c r="AD116" s="638"/>
      <c r="AE116" s="638"/>
      <c r="AF116" s="638"/>
      <c r="AG116" s="638"/>
      <c r="AH116" s="638"/>
      <c r="AI116" s="638"/>
      <c r="AJ116" s="638"/>
      <c r="AK116" s="635"/>
      <c r="AL116" s="635"/>
      <c r="AM116" s="637"/>
      <c r="AN116" s="638"/>
      <c r="AO116" s="638"/>
      <c r="AP116" s="638"/>
      <c r="AQ116" s="638"/>
      <c r="AR116" s="638"/>
      <c r="AS116" s="638"/>
      <c r="AT116" s="638"/>
      <c r="AU116" s="638"/>
      <c r="AV116" s="638"/>
      <c r="AW116" s="638"/>
      <c r="AX116" s="638"/>
      <c r="AY116" s="638"/>
      <c r="BI116" s="618"/>
    </row>
    <row r="117" spans="1:61" s="5" customFormat="1" ht="20.100000000000001" customHeight="1" outlineLevel="1">
      <c r="A117" s="639"/>
      <c r="B117" s="982"/>
      <c r="C117" s="641"/>
      <c r="D117" s="641"/>
      <c r="E117" s="641"/>
      <c r="F117" s="641"/>
      <c r="G117" s="641"/>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642"/>
      <c r="AL117" s="642"/>
      <c r="AM117" s="101"/>
      <c r="AN117" s="139"/>
      <c r="AO117" s="139"/>
      <c r="AP117" s="139"/>
      <c r="AQ117" s="139"/>
      <c r="AR117" s="139"/>
      <c r="AS117" s="139"/>
      <c r="AT117" s="139"/>
      <c r="AU117" s="139"/>
      <c r="AV117" s="139"/>
      <c r="AW117" s="139"/>
      <c r="AX117" s="139"/>
      <c r="AY117" s="139"/>
      <c r="BI117" s="618"/>
    </row>
    <row r="118" spans="1:61" s="5" customFormat="1" ht="20.100000000000001" customHeight="1" outlineLevel="1">
      <c r="A118" s="639"/>
      <c r="B118" s="982"/>
      <c r="C118" s="641"/>
      <c r="D118" s="641"/>
      <c r="E118" s="641"/>
      <c r="F118" s="641"/>
      <c r="G118" s="641"/>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643"/>
      <c r="AL118" s="643"/>
      <c r="AM118" s="101"/>
      <c r="AN118" s="139"/>
      <c r="AO118" s="139"/>
      <c r="AP118" s="139"/>
      <c r="AQ118" s="139"/>
      <c r="AR118" s="139"/>
      <c r="AS118" s="139"/>
      <c r="AT118" s="139"/>
      <c r="AU118" s="139"/>
      <c r="AV118" s="139"/>
      <c r="AW118" s="139"/>
      <c r="AX118" s="139"/>
      <c r="AY118" s="139"/>
      <c r="BI118" s="618"/>
    </row>
    <row r="119" spans="1:61" s="5" customFormat="1" ht="20.100000000000001" customHeight="1" outlineLevel="1">
      <c r="A119" s="639"/>
      <c r="B119" s="982"/>
      <c r="C119" s="641"/>
      <c r="D119" s="641"/>
      <c r="E119" s="641"/>
      <c r="F119" s="641"/>
      <c r="G119" s="641"/>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643"/>
      <c r="AL119" s="643"/>
      <c r="AM119" s="101"/>
      <c r="AN119" s="139"/>
      <c r="AO119" s="139"/>
      <c r="AP119" s="139"/>
      <c r="AQ119" s="139"/>
      <c r="AR119" s="139"/>
      <c r="AS119" s="139"/>
      <c r="AT119" s="139"/>
      <c r="AU119" s="139"/>
      <c r="AV119" s="139"/>
      <c r="AW119" s="139"/>
      <c r="AX119" s="139"/>
      <c r="AY119" s="139"/>
      <c r="BI119" s="618"/>
    </row>
    <row r="120" spans="1:61" s="5" customFormat="1" ht="20.100000000000001" customHeight="1" outlineLevel="1">
      <c r="A120" s="639"/>
      <c r="B120" s="982"/>
      <c r="C120" s="641"/>
      <c r="D120" s="641"/>
      <c r="E120" s="641"/>
      <c r="F120" s="641"/>
      <c r="G120" s="641"/>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643"/>
      <c r="AL120" s="643"/>
      <c r="AM120" s="101"/>
      <c r="AN120" s="139"/>
      <c r="AO120" s="139"/>
      <c r="AP120" s="139"/>
      <c r="AQ120" s="139"/>
      <c r="AR120" s="139"/>
      <c r="AS120" s="139"/>
      <c r="AT120" s="139"/>
      <c r="AU120" s="139"/>
      <c r="AV120" s="139"/>
      <c r="AW120" s="139"/>
      <c r="AX120" s="139"/>
      <c r="AY120" s="139"/>
      <c r="BI120" s="618"/>
    </row>
    <row r="121" spans="1:61" s="5" customFormat="1" ht="20.100000000000001" customHeight="1" outlineLevel="1">
      <c r="A121" s="639"/>
      <c r="B121" s="982"/>
      <c r="C121" s="641"/>
      <c r="D121" s="641"/>
      <c r="E121" s="641"/>
      <c r="F121" s="983"/>
      <c r="G121" s="641"/>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643"/>
      <c r="AL121" s="643"/>
      <c r="AM121" s="101"/>
      <c r="AN121" s="139"/>
      <c r="AO121" s="139"/>
      <c r="AP121" s="139"/>
      <c r="AQ121" s="139"/>
      <c r="AR121" s="139"/>
      <c r="AS121" s="139"/>
      <c r="AT121" s="139"/>
      <c r="AU121" s="139"/>
      <c r="AV121" s="139"/>
      <c r="AW121" s="139"/>
      <c r="AX121" s="139"/>
      <c r="AY121" s="139"/>
      <c r="BI121" s="618"/>
    </row>
    <row r="122" spans="1:61" s="5" customFormat="1" ht="20.100000000000001" customHeight="1" outlineLevel="1">
      <c r="A122" s="639"/>
      <c r="B122" s="982"/>
      <c r="C122" s="641"/>
      <c r="D122" s="641"/>
      <c r="E122" s="641"/>
      <c r="F122" s="983"/>
      <c r="G122" s="641"/>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643"/>
      <c r="AL122" s="643"/>
      <c r="AM122" s="101"/>
      <c r="AN122" s="139"/>
      <c r="AO122" s="139"/>
      <c r="AP122" s="139"/>
      <c r="AQ122" s="139"/>
      <c r="AR122" s="139"/>
      <c r="AS122" s="139"/>
      <c r="AT122" s="139"/>
      <c r="AU122" s="139"/>
      <c r="AV122" s="139"/>
      <c r="AW122" s="139"/>
      <c r="AX122" s="139"/>
      <c r="AY122" s="139"/>
      <c r="BI122" s="618"/>
    </row>
    <row r="123" spans="1:61" s="5" customFormat="1" ht="20.100000000000001" customHeight="1" outlineLevel="1">
      <c r="A123" s="639"/>
      <c r="B123" s="982"/>
      <c r="C123" s="641"/>
      <c r="D123" s="641"/>
      <c r="E123" s="641"/>
      <c r="F123" s="641"/>
      <c r="G123" s="641"/>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643"/>
      <c r="AL123" s="643"/>
      <c r="AM123" s="101"/>
      <c r="AN123" s="139"/>
      <c r="AO123" s="139"/>
      <c r="AP123" s="139"/>
      <c r="AQ123" s="139"/>
      <c r="AR123" s="139"/>
      <c r="AS123" s="139"/>
      <c r="AT123" s="139"/>
      <c r="AU123" s="139"/>
      <c r="AV123" s="139"/>
      <c r="AW123" s="139"/>
      <c r="AX123" s="139"/>
      <c r="AY123" s="139"/>
      <c r="BI123" s="618"/>
    </row>
    <row r="124" spans="1:61" s="5" customFormat="1" ht="20.100000000000001" customHeight="1" outlineLevel="1">
      <c r="A124" s="639"/>
      <c r="B124" s="982"/>
      <c r="C124" s="641"/>
      <c r="D124" s="641"/>
      <c r="E124" s="641"/>
      <c r="F124" s="641"/>
      <c r="G124" s="641"/>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643"/>
      <c r="AL124" s="643"/>
      <c r="AM124" s="101"/>
      <c r="AN124" s="139"/>
      <c r="AO124" s="139"/>
      <c r="AP124" s="139"/>
      <c r="AQ124" s="139"/>
      <c r="AR124" s="139"/>
      <c r="AS124" s="139"/>
      <c r="AT124" s="139"/>
      <c r="AU124" s="139"/>
      <c r="AV124" s="139"/>
      <c r="AW124" s="139"/>
      <c r="AX124" s="139"/>
      <c r="AY124" s="139"/>
      <c r="AZ124" s="643"/>
      <c r="BI124" s="618"/>
    </row>
    <row r="125" spans="1:61" s="5" customFormat="1" ht="20.100000000000001" customHeight="1" outlineLevel="1">
      <c r="A125" s="639"/>
      <c r="B125" s="982"/>
      <c r="C125" s="641"/>
      <c r="D125" s="641"/>
      <c r="E125" s="641"/>
      <c r="F125" s="641"/>
      <c r="G125" s="641"/>
      <c r="H125" s="103"/>
      <c r="I125" s="111"/>
      <c r="J125" s="103"/>
      <c r="K125" s="103"/>
      <c r="L125" s="103"/>
      <c r="M125" s="1244"/>
      <c r="N125" s="1245"/>
      <c r="O125" s="102"/>
      <c r="P125" s="111"/>
      <c r="Q125" s="113"/>
      <c r="R125" s="137"/>
      <c r="S125" s="102"/>
      <c r="T125" s="444"/>
      <c r="U125" s="138"/>
      <c r="V125" s="108"/>
      <c r="X125" s="637"/>
      <c r="Y125" s="638"/>
      <c r="Z125" s="638"/>
      <c r="AA125" s="638"/>
      <c r="AB125" s="638"/>
      <c r="AC125" s="638"/>
      <c r="AD125" s="638"/>
      <c r="AE125" s="638"/>
      <c r="AF125" s="638"/>
      <c r="AG125" s="643"/>
      <c r="AH125" s="643"/>
      <c r="AI125" s="643"/>
      <c r="AJ125" s="643"/>
      <c r="AK125" s="643"/>
      <c r="AL125" s="643"/>
      <c r="AM125" s="637"/>
      <c r="AN125" s="638"/>
      <c r="AO125" s="638"/>
      <c r="AP125" s="638"/>
      <c r="AQ125" s="638"/>
      <c r="AR125" s="638"/>
      <c r="AS125" s="638"/>
      <c r="AT125" s="638"/>
      <c r="AU125" s="638"/>
      <c r="AV125" s="643"/>
      <c r="BI125" s="618"/>
    </row>
    <row r="126" spans="1:61" s="5" customFormat="1" ht="20.100000000000001" customHeight="1" outlineLevel="1">
      <c r="A126" s="639"/>
      <c r="B126" s="982"/>
      <c r="C126" s="641"/>
      <c r="D126" s="641"/>
      <c r="E126" s="641"/>
      <c r="F126" s="641"/>
      <c r="G126" s="641"/>
      <c r="H126" s="103"/>
      <c r="I126" s="111"/>
      <c r="J126" s="103"/>
      <c r="K126" s="103"/>
      <c r="L126" s="103"/>
      <c r="M126" s="1244"/>
      <c r="N126" s="1245"/>
      <c r="O126" s="102"/>
      <c r="P126" s="111"/>
      <c r="Q126" s="113"/>
      <c r="R126" s="137"/>
      <c r="S126" s="102"/>
      <c r="T126" s="444"/>
      <c r="U126" s="138"/>
      <c r="V126" s="108"/>
      <c r="X126" s="637"/>
      <c r="Y126" s="638"/>
      <c r="Z126" s="638"/>
      <c r="AA126" s="638"/>
      <c r="AB126" s="638"/>
      <c r="AC126" s="638"/>
      <c r="AD126" s="638"/>
      <c r="AE126" s="638"/>
      <c r="AF126" s="638"/>
      <c r="AG126" s="643"/>
      <c r="AH126" s="643"/>
      <c r="AI126" s="643"/>
      <c r="AJ126" s="643"/>
      <c r="AK126" s="643"/>
      <c r="AL126" s="643"/>
      <c r="AM126" s="637"/>
      <c r="AN126" s="638"/>
      <c r="AO126" s="638"/>
      <c r="AP126" s="638"/>
      <c r="AQ126" s="638"/>
      <c r="AR126" s="638"/>
      <c r="AS126" s="638"/>
      <c r="AT126" s="638"/>
      <c r="AU126" s="638"/>
      <c r="AV126" s="643"/>
      <c r="BI126" s="618"/>
    </row>
    <row r="127" spans="1:61" s="5" customFormat="1" ht="20.100000000000001" customHeight="1" outlineLevel="1">
      <c r="A127" s="639"/>
      <c r="B127" s="982"/>
      <c r="C127" s="641"/>
      <c r="D127" s="641"/>
      <c r="E127" s="641"/>
      <c r="F127" s="641"/>
      <c r="G127" s="641"/>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643"/>
      <c r="AH127" s="643"/>
      <c r="AI127" s="643"/>
      <c r="AJ127" s="643"/>
      <c r="AK127" s="643"/>
      <c r="AL127" s="643"/>
      <c r="AM127" s="101"/>
      <c r="AN127" s="139"/>
      <c r="AO127" s="139"/>
      <c r="AP127" s="139"/>
      <c r="AQ127" s="139"/>
      <c r="AR127" s="139"/>
      <c r="AS127" s="139"/>
      <c r="AT127" s="139"/>
      <c r="AU127" s="139"/>
      <c r="AV127" s="643"/>
      <c r="BI127" s="618"/>
    </row>
    <row r="128" spans="1:61" s="5" customFormat="1" ht="20.100000000000001" customHeight="1" outlineLevel="1">
      <c r="A128" s="639"/>
      <c r="B128" s="982"/>
      <c r="C128" s="641"/>
      <c r="D128" s="641"/>
      <c r="E128" s="641"/>
      <c r="F128" s="641"/>
      <c r="G128" s="641"/>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643"/>
      <c r="AH128" s="643"/>
      <c r="AI128" s="643"/>
      <c r="AJ128" s="643"/>
      <c r="AK128" s="643"/>
      <c r="AL128" s="643"/>
      <c r="AM128" s="101"/>
      <c r="AN128" s="139"/>
      <c r="AO128" s="139"/>
      <c r="AP128" s="139"/>
      <c r="AQ128" s="139"/>
      <c r="AR128" s="139"/>
      <c r="AS128" s="139"/>
      <c r="AT128" s="139"/>
      <c r="AU128" s="139"/>
      <c r="AV128" s="643"/>
      <c r="BI128" s="618"/>
    </row>
    <row r="129" spans="1:61" s="5" customFormat="1" ht="20.100000000000001" customHeight="1" outlineLevel="1">
      <c r="A129" s="639"/>
      <c r="B129" s="982"/>
      <c r="C129" s="641"/>
      <c r="D129" s="641"/>
      <c r="E129" s="641"/>
      <c r="F129" s="641"/>
      <c r="G129" s="641"/>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643"/>
      <c r="AH129" s="643"/>
      <c r="AI129" s="643"/>
      <c r="AJ129" s="643"/>
      <c r="AK129" s="643"/>
      <c r="AL129" s="643"/>
      <c r="AM129" s="101"/>
      <c r="AN129" s="139"/>
      <c r="AO129" s="139"/>
      <c r="AP129" s="139"/>
      <c r="AQ129" s="139"/>
      <c r="AR129" s="139"/>
      <c r="AS129" s="139"/>
      <c r="AT129" s="139"/>
      <c r="AU129" s="139"/>
      <c r="AV129" s="643"/>
      <c r="BI129" s="618"/>
    </row>
    <row r="130" spans="1:61" s="5" customFormat="1" ht="20.100000000000001" customHeight="1" outlineLevel="1">
      <c r="A130" s="639"/>
      <c r="B130" s="984"/>
      <c r="C130" s="985"/>
      <c r="D130" s="985"/>
      <c r="E130" s="985"/>
      <c r="F130" s="985"/>
      <c r="G130" s="985"/>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643"/>
      <c r="AH130" s="643"/>
      <c r="AI130" s="643"/>
      <c r="AJ130" s="643"/>
      <c r="AK130" s="643"/>
      <c r="AL130" s="643"/>
      <c r="AM130" s="101"/>
      <c r="AN130" s="139"/>
      <c r="AO130" s="139"/>
      <c r="AP130" s="139"/>
      <c r="AQ130" s="139"/>
      <c r="AR130" s="139"/>
      <c r="AS130" s="139"/>
      <c r="AT130" s="139"/>
      <c r="AU130" s="139"/>
      <c r="AV130" s="643"/>
      <c r="BI130" s="618"/>
    </row>
    <row r="131" spans="1:61" s="5" customFormat="1" ht="20.100000000000001" customHeight="1" outlineLevel="1">
      <c r="A131" s="639"/>
      <c r="B131" s="984"/>
      <c r="C131" s="985"/>
      <c r="D131" s="985"/>
      <c r="E131" s="985"/>
      <c r="F131" s="985"/>
      <c r="G131" s="985"/>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643"/>
      <c r="AH131" s="643"/>
      <c r="AI131" s="643"/>
      <c r="AJ131" s="643"/>
      <c r="AK131" s="643"/>
      <c r="AL131" s="643"/>
      <c r="AM131" s="101"/>
      <c r="AN131" s="139"/>
      <c r="AO131" s="139"/>
      <c r="AP131" s="139"/>
      <c r="AQ131" s="139"/>
      <c r="AR131" s="139"/>
      <c r="AS131" s="139"/>
      <c r="AT131" s="139"/>
      <c r="AU131" s="139"/>
      <c r="AV131" s="643"/>
      <c r="BI131" s="618"/>
    </row>
    <row r="132" spans="1:61" s="5" customFormat="1" ht="20.100000000000001" customHeight="1" outlineLevel="1">
      <c r="A132" s="639"/>
      <c r="B132" s="984"/>
      <c r="C132" s="985"/>
      <c r="D132" s="985"/>
      <c r="E132" s="985"/>
      <c r="F132" s="985"/>
      <c r="G132" s="985"/>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643"/>
      <c r="AH132" s="643"/>
      <c r="AI132" s="643"/>
      <c r="AJ132" s="643"/>
      <c r="AK132" s="643"/>
      <c r="AL132" s="643"/>
      <c r="AM132" s="101"/>
      <c r="AN132" s="139"/>
      <c r="AO132" s="139"/>
      <c r="AP132" s="139"/>
      <c r="AQ132" s="139"/>
      <c r="AR132" s="139"/>
      <c r="AS132" s="139"/>
      <c r="AT132" s="139"/>
      <c r="AU132" s="139"/>
      <c r="AV132" s="643"/>
      <c r="BI132" s="618"/>
    </row>
    <row r="133" spans="1:61" s="5" customFormat="1" ht="20.100000000000001" customHeight="1" outlineLevel="1">
      <c r="A133" s="639"/>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643"/>
      <c r="AH133" s="643"/>
      <c r="AI133" s="643"/>
      <c r="AJ133" s="643"/>
      <c r="AK133" s="643"/>
      <c r="AL133" s="643"/>
      <c r="AM133" s="101"/>
      <c r="AN133" s="139"/>
      <c r="AO133" s="139"/>
      <c r="AP133" s="139"/>
      <c r="AQ133" s="139"/>
      <c r="AR133" s="139"/>
      <c r="AS133" s="139"/>
      <c r="AT133" s="139"/>
      <c r="AU133" s="139"/>
      <c r="AV133" s="643"/>
      <c r="BI133" s="618"/>
    </row>
    <row r="134" spans="1:61" s="5" customFormat="1" ht="20.100000000000001" customHeight="1" outlineLevel="1">
      <c r="A134" s="639"/>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643"/>
      <c r="AH134" s="643"/>
      <c r="AI134" s="643"/>
      <c r="AJ134" s="643"/>
      <c r="AK134" s="643"/>
      <c r="AL134" s="643"/>
      <c r="AM134" s="101"/>
      <c r="AN134" s="139"/>
      <c r="AO134" s="139"/>
      <c r="AP134" s="139"/>
      <c r="AQ134" s="139"/>
      <c r="AR134" s="139"/>
      <c r="AS134" s="139"/>
      <c r="AT134" s="139"/>
      <c r="AU134" s="139"/>
      <c r="AV134" s="643"/>
      <c r="BI134" s="618"/>
    </row>
    <row r="135" spans="1:61" s="5" customFormat="1" ht="20.100000000000001" customHeight="1" outlineLevel="1">
      <c r="A135" s="639"/>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637"/>
      <c r="Y135" s="645"/>
      <c r="Z135" s="645"/>
      <c r="AA135" s="645"/>
      <c r="AB135" s="645"/>
      <c r="AC135" s="645"/>
      <c r="AD135" s="645"/>
      <c r="AE135" s="646"/>
      <c r="AF135" s="646"/>
      <c r="AG135" s="643"/>
      <c r="AH135" s="643"/>
      <c r="AI135" s="643"/>
      <c r="AJ135" s="643"/>
      <c r="AK135" s="643"/>
      <c r="AL135" s="643"/>
      <c r="AM135" s="637"/>
      <c r="AN135" s="645"/>
      <c r="AO135" s="645"/>
      <c r="AP135" s="645"/>
      <c r="AQ135" s="645"/>
      <c r="AR135" s="645"/>
      <c r="AS135" s="645"/>
      <c r="AT135" s="646"/>
      <c r="AU135" s="646"/>
      <c r="AV135" s="643"/>
      <c r="BI135" s="618"/>
    </row>
    <row r="136" spans="1:61" s="5" customFormat="1" ht="20.100000000000001" customHeight="1" outlineLevel="1">
      <c r="A136" s="639"/>
      <c r="B136" s="986"/>
      <c r="C136" s="985"/>
      <c r="D136" s="985"/>
      <c r="E136" s="987"/>
      <c r="F136" s="985"/>
      <c r="G136" s="988"/>
      <c r="H136" s="650"/>
      <c r="I136" s="650"/>
      <c r="J136" s="103"/>
      <c r="K136" s="103"/>
      <c r="L136" s="650"/>
      <c r="M136" s="1260"/>
      <c r="N136" s="1261"/>
      <c r="O136" s="650"/>
      <c r="P136" s="651"/>
      <c r="Q136" s="650"/>
      <c r="R136" s="650"/>
      <c r="S136" s="650"/>
      <c r="T136" s="652"/>
      <c r="U136" s="138"/>
      <c r="V136" s="108"/>
      <c r="X136" s="637"/>
      <c r="Y136" s="653"/>
      <c r="Z136" s="653"/>
      <c r="AA136" s="653"/>
      <c r="AB136" s="653"/>
      <c r="AC136" s="653"/>
      <c r="AD136" s="653"/>
      <c r="AE136" s="653"/>
      <c r="AF136" s="653"/>
      <c r="AG136" s="643"/>
      <c r="AH136" s="643"/>
      <c r="AI136" s="643"/>
      <c r="AJ136" s="643"/>
      <c r="AK136" s="643"/>
      <c r="AL136" s="643"/>
      <c r="AM136" s="637"/>
      <c r="AN136" s="653"/>
      <c r="AO136" s="653"/>
      <c r="AP136" s="653"/>
      <c r="AQ136" s="653"/>
      <c r="AR136" s="653"/>
      <c r="AS136" s="653"/>
      <c r="AT136" s="653"/>
      <c r="AU136" s="653"/>
      <c r="AV136" s="643"/>
      <c r="BI136" s="618"/>
    </row>
    <row r="137" spans="1:61" s="5" customFormat="1" ht="15" hidden="1" customHeight="1" outlineLevel="1">
      <c r="A137" s="639"/>
      <c r="B137" s="654"/>
      <c r="C137" s="640"/>
      <c r="D137" s="640"/>
      <c r="E137" s="640"/>
      <c r="F137" s="640"/>
      <c r="G137" s="640"/>
      <c r="H137" s="655"/>
      <c r="I137" s="655"/>
      <c r="J137" s="103"/>
      <c r="K137" s="655"/>
      <c r="L137" s="655"/>
      <c r="M137" s="1260"/>
      <c r="N137" s="1261"/>
      <c r="O137" s="655"/>
      <c r="P137" s="656"/>
      <c r="Q137" s="655"/>
      <c r="R137" s="655"/>
      <c r="S137" s="655"/>
      <c r="T137" s="657"/>
      <c r="U137" s="138"/>
      <c r="V137" s="108"/>
      <c r="X137" s="101"/>
      <c r="Y137" s="139"/>
      <c r="Z137" s="139"/>
      <c r="AA137" s="139"/>
      <c r="AB137" s="139"/>
      <c r="AC137" s="139"/>
      <c r="AD137" s="139"/>
      <c r="AE137" s="139"/>
      <c r="AF137" s="139"/>
      <c r="AG137" s="643"/>
      <c r="AH137" s="643"/>
      <c r="AI137" s="643"/>
      <c r="AJ137" s="643"/>
      <c r="AK137" s="643"/>
      <c r="AL137" s="643"/>
      <c r="AM137" s="101"/>
      <c r="AN137" s="139"/>
      <c r="AO137" s="139"/>
      <c r="AP137" s="139"/>
      <c r="AQ137" s="139"/>
      <c r="AR137" s="139"/>
      <c r="AS137" s="139"/>
      <c r="AT137" s="139"/>
      <c r="AU137" s="139"/>
      <c r="AV137" s="643"/>
      <c r="BI137" s="618"/>
    </row>
    <row r="138" spans="1:61" s="5" customFormat="1" ht="15" hidden="1" customHeight="1" outlineLevel="1">
      <c r="A138" s="639"/>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643"/>
      <c r="AH138" s="643"/>
      <c r="AI138" s="643"/>
      <c r="AJ138" s="643"/>
      <c r="AK138" s="643"/>
      <c r="AL138" s="643"/>
      <c r="AM138" s="101"/>
      <c r="AN138" s="139"/>
      <c r="AO138" s="139"/>
      <c r="AP138" s="139"/>
      <c r="AQ138" s="139"/>
      <c r="AR138" s="139"/>
      <c r="AS138" s="139"/>
      <c r="AT138" s="139"/>
      <c r="AU138" s="139"/>
      <c r="AV138" s="643"/>
      <c r="BI138" s="618"/>
    </row>
    <row r="139" spans="1:61" s="5" customFormat="1" ht="15" hidden="1" customHeight="1" outlineLevel="1">
      <c r="A139" s="639"/>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643"/>
      <c r="AH139" s="643"/>
      <c r="AI139" s="643"/>
      <c r="AJ139" s="643"/>
      <c r="AK139" s="643"/>
      <c r="AL139" s="643"/>
      <c r="AM139" s="101"/>
      <c r="AN139" s="139"/>
      <c r="AO139" s="139"/>
      <c r="AP139" s="139"/>
      <c r="AQ139" s="139"/>
      <c r="AR139" s="139"/>
      <c r="AS139" s="139"/>
      <c r="AT139" s="139"/>
      <c r="AU139" s="139"/>
      <c r="AV139" s="643"/>
      <c r="BI139" s="618"/>
    </row>
    <row r="140" spans="1:61" s="5" customFormat="1" ht="15" hidden="1" customHeight="1" outlineLevel="1">
      <c r="A140" s="639"/>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643"/>
      <c r="AH140" s="643"/>
      <c r="AI140" s="643"/>
      <c r="AJ140" s="643"/>
      <c r="AK140" s="643"/>
      <c r="AL140" s="643"/>
      <c r="AM140" s="101"/>
      <c r="AN140" s="139"/>
      <c r="AO140" s="139"/>
      <c r="AP140" s="139"/>
      <c r="AQ140" s="139"/>
      <c r="AR140" s="139"/>
      <c r="AS140" s="139"/>
      <c r="AT140" s="139"/>
      <c r="AU140" s="139"/>
      <c r="AV140" s="643"/>
      <c r="BI140" s="618"/>
    </row>
    <row r="141" spans="1:61" s="5" customFormat="1" ht="15" hidden="1" customHeight="1" outlineLevel="1">
      <c r="A141" s="639"/>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643"/>
      <c r="AH141" s="643"/>
      <c r="AI141" s="643"/>
      <c r="AJ141" s="643"/>
      <c r="AK141" s="643"/>
      <c r="AL141" s="643"/>
      <c r="AM141" s="101"/>
      <c r="AN141" s="139"/>
      <c r="AO141" s="139"/>
      <c r="AP141" s="139"/>
      <c r="AQ141" s="139"/>
      <c r="AR141" s="139"/>
      <c r="AS141" s="139"/>
      <c r="AT141" s="139"/>
      <c r="AU141" s="139"/>
      <c r="AV141" s="643"/>
      <c r="BI141" s="618"/>
    </row>
    <row r="142" spans="1:61" s="5" customFormat="1" ht="15" hidden="1" customHeight="1" outlineLevel="1">
      <c r="A142" s="639"/>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643"/>
      <c r="AH142" s="643"/>
      <c r="AI142" s="643"/>
      <c r="AJ142" s="643"/>
      <c r="AK142" s="643"/>
      <c r="AL142" s="643"/>
      <c r="AM142" s="101"/>
      <c r="AN142" s="139"/>
      <c r="AO142" s="139"/>
      <c r="AP142" s="139"/>
      <c r="AQ142" s="139"/>
      <c r="AR142" s="139"/>
      <c r="AS142" s="139"/>
      <c r="AT142" s="139"/>
      <c r="AU142" s="139"/>
      <c r="AV142" s="643"/>
      <c r="BI142" s="618"/>
    </row>
    <row r="143" spans="1:61" s="5" customFormat="1" ht="15" hidden="1" customHeight="1" outlineLevel="1">
      <c r="A143" s="639"/>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643"/>
      <c r="AH143" s="658"/>
      <c r="AI143" s="658"/>
      <c r="AJ143" s="658"/>
      <c r="AK143" s="658"/>
      <c r="AL143" s="658"/>
      <c r="AM143" s="101"/>
      <c r="AN143" s="139"/>
      <c r="AO143" s="139"/>
      <c r="AP143" s="139"/>
      <c r="AQ143" s="139"/>
      <c r="AR143" s="139"/>
      <c r="AS143" s="139"/>
      <c r="AT143" s="139"/>
      <c r="AU143" s="139"/>
      <c r="AV143" s="643"/>
      <c r="BI143" s="618"/>
    </row>
    <row r="144" spans="1:61" s="5" customFormat="1" ht="15" hidden="1" customHeight="1" outlineLevel="1">
      <c r="A144" s="639"/>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643"/>
      <c r="AH144" s="624"/>
      <c r="AI144" s="624"/>
      <c r="AJ144" s="624"/>
      <c r="AK144" s="624"/>
      <c r="AL144" s="624"/>
      <c r="AM144" s="101"/>
      <c r="AN144" s="139"/>
      <c r="AO144" s="139"/>
      <c r="AP144" s="139"/>
      <c r="AQ144" s="139"/>
      <c r="AR144" s="139"/>
      <c r="AS144" s="139"/>
      <c r="AT144" s="139"/>
      <c r="AU144" s="139"/>
      <c r="AV144" s="643"/>
      <c r="BI144" s="618"/>
    </row>
    <row r="145" spans="1:61" s="5" customFormat="1" ht="15" hidden="1" customHeight="1" outlineLevel="1">
      <c r="A145" s="639"/>
      <c r="B145" s="647"/>
      <c r="C145" s="644"/>
      <c r="D145" s="644"/>
      <c r="E145" s="648"/>
      <c r="F145" s="644"/>
      <c r="G145" s="649"/>
      <c r="H145" s="650"/>
      <c r="I145" s="650"/>
      <c r="J145" s="103"/>
      <c r="K145" s="103"/>
      <c r="L145" s="650"/>
      <c r="M145" s="1260"/>
      <c r="N145" s="1261"/>
      <c r="O145" s="111"/>
      <c r="P145" s="261"/>
      <c r="Q145" s="113"/>
      <c r="R145" s="137"/>
      <c r="S145" s="102"/>
      <c r="T145" s="444"/>
      <c r="U145" s="138"/>
      <c r="V145" s="108"/>
      <c r="X145" s="645"/>
      <c r="Y145" s="653"/>
      <c r="Z145" s="653"/>
      <c r="AA145" s="653"/>
      <c r="AB145" s="653"/>
      <c r="AC145" s="653"/>
      <c r="AD145" s="653"/>
      <c r="AE145" s="653"/>
      <c r="AF145" s="653"/>
      <c r="AG145" s="653"/>
      <c r="AH145" s="653"/>
      <c r="AI145" s="624"/>
      <c r="AJ145" s="624"/>
      <c r="AK145" s="624"/>
      <c r="AL145" s="624"/>
      <c r="AM145" s="643"/>
      <c r="AN145" s="643"/>
      <c r="AO145" s="643"/>
      <c r="AP145" s="643"/>
      <c r="AQ145" s="643"/>
      <c r="AR145" s="643"/>
      <c r="AS145" s="643"/>
      <c r="AT145" s="643"/>
      <c r="AU145" s="643"/>
      <c r="AV145" s="643"/>
      <c r="BI145" s="618"/>
    </row>
    <row r="146" spans="1:61" s="5" customFormat="1" ht="15" hidden="1" customHeight="1" outlineLevel="1">
      <c r="A146" s="639"/>
      <c r="B146" s="654"/>
      <c r="C146" s="640"/>
      <c r="D146" s="640"/>
      <c r="E146" s="640"/>
      <c r="F146" s="640"/>
      <c r="G146" s="640"/>
      <c r="H146" s="655"/>
      <c r="I146" s="655"/>
      <c r="J146" s="103"/>
      <c r="K146" s="655"/>
      <c r="L146" s="655"/>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659"/>
      <c r="AJ146" s="659"/>
      <c r="AK146" s="659"/>
      <c r="AL146" s="659"/>
      <c r="AM146" s="659"/>
      <c r="AN146" s="643"/>
      <c r="AO146" s="643"/>
      <c r="AP146" s="643"/>
      <c r="AQ146" s="643"/>
      <c r="AR146" s="643"/>
      <c r="AS146" s="643"/>
      <c r="AT146" s="643"/>
      <c r="AU146" s="643"/>
      <c r="AV146" s="643"/>
      <c r="BI146" s="618"/>
    </row>
    <row r="147" spans="1:61" s="5" customFormat="1" ht="15" hidden="1" customHeight="1" outlineLevel="1">
      <c r="A147" s="639"/>
      <c r="B147" s="654"/>
      <c r="C147" s="640"/>
      <c r="D147" s="640"/>
      <c r="E147" s="640"/>
      <c r="F147" s="640"/>
      <c r="G147" s="640"/>
      <c r="H147" s="655"/>
      <c r="I147" s="655"/>
      <c r="J147" s="103"/>
      <c r="K147" s="655"/>
      <c r="L147" s="655"/>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624"/>
      <c r="AJ147" s="624"/>
      <c r="AK147" s="624"/>
      <c r="AL147" s="624"/>
      <c r="AM147" s="624"/>
      <c r="AN147" s="624"/>
      <c r="AO147" s="624"/>
      <c r="AP147" s="624"/>
      <c r="AQ147" s="624"/>
      <c r="AR147" s="624"/>
      <c r="AS147" s="74"/>
      <c r="AV147" s="85"/>
      <c r="BI147" s="618"/>
    </row>
    <row r="148" spans="1:61" s="5" customFormat="1" ht="15" hidden="1" customHeight="1" outlineLevel="1">
      <c r="A148" s="639"/>
      <c r="B148" s="654"/>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c r="BI148" s="618"/>
    </row>
    <row r="149" spans="1:61" s="5" customFormat="1" ht="15" hidden="1" customHeight="1" outlineLevel="1">
      <c r="A149" s="639"/>
      <c r="B149" s="654"/>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c r="BI149" s="618"/>
    </row>
    <row r="150" spans="1:61" s="5" customFormat="1" ht="15" hidden="1" customHeight="1" outlineLevel="1">
      <c r="A150" s="639"/>
      <c r="B150" s="654"/>
      <c r="C150" s="644"/>
      <c r="D150" s="644"/>
      <c r="E150" s="648"/>
      <c r="F150" s="644"/>
      <c r="G150" s="649"/>
      <c r="H150" s="650"/>
      <c r="I150" s="650"/>
      <c r="J150" s="103"/>
      <c r="K150" s="103"/>
      <c r="L150" s="650"/>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c r="BI150" s="618"/>
    </row>
    <row r="151" spans="1:61" s="5" customFormat="1" ht="15" hidden="1" customHeight="1" outlineLevel="1">
      <c r="A151" s="639"/>
      <c r="B151" s="654"/>
      <c r="C151" s="640"/>
      <c r="D151" s="640"/>
      <c r="E151" s="640"/>
      <c r="F151" s="640"/>
      <c r="G151" s="640"/>
      <c r="H151" s="655"/>
      <c r="I151" s="655"/>
      <c r="J151" s="103"/>
      <c r="K151" s="655"/>
      <c r="L151" s="655"/>
      <c r="M151" s="1260"/>
      <c r="N151" s="1261"/>
      <c r="O151" s="111"/>
      <c r="P151" s="261"/>
      <c r="Q151" s="113"/>
      <c r="R151" s="137"/>
      <c r="S151" s="102"/>
      <c r="T151" s="444"/>
      <c r="U151" s="138"/>
      <c r="V151" s="108"/>
      <c r="X151" s="645"/>
      <c r="Y151" s="653"/>
      <c r="Z151" s="653"/>
      <c r="AA151" s="653"/>
      <c r="AB151" s="653"/>
      <c r="AC151" s="653"/>
      <c r="AD151" s="653"/>
      <c r="AE151" s="653"/>
      <c r="BI151" s="618"/>
    </row>
    <row r="152" spans="1:61" s="5" customFormat="1" ht="15" hidden="1" customHeight="1" outlineLevel="1">
      <c r="A152" s="639"/>
      <c r="B152" s="654"/>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c r="BI152" s="618"/>
    </row>
    <row r="153" spans="1:61" s="5" customFormat="1" ht="15" hidden="1" customHeight="1" outlineLevel="1">
      <c r="A153" s="639"/>
      <c r="B153" s="654"/>
      <c r="C153" s="102"/>
      <c r="D153" s="102"/>
      <c r="E153" s="102"/>
      <c r="F153" s="102"/>
      <c r="G153" s="102"/>
      <c r="H153" s="103"/>
      <c r="I153" s="111"/>
      <c r="J153" s="103"/>
      <c r="K153" s="103"/>
      <c r="L153" s="103"/>
      <c r="M153" s="1260"/>
      <c r="N153" s="1261"/>
      <c r="O153" s="111"/>
      <c r="P153" s="261"/>
      <c r="Q153" s="113"/>
      <c r="R153" s="137"/>
      <c r="S153" s="102"/>
      <c r="T153" s="444"/>
      <c r="U153" s="138"/>
      <c r="V153" s="108"/>
      <c r="AN153" s="643"/>
      <c r="AO153" s="643"/>
      <c r="BI153" s="618"/>
    </row>
    <row r="154" spans="1:61" s="5" customFormat="1" ht="15" hidden="1" customHeight="1" outlineLevel="1">
      <c r="A154" s="639"/>
      <c r="B154" s="654"/>
      <c r="C154" s="105"/>
      <c r="D154" s="105"/>
      <c r="E154" s="106"/>
      <c r="F154" s="105"/>
      <c r="G154" s="107"/>
      <c r="H154" s="589"/>
      <c r="I154" s="111"/>
      <c r="J154" s="103"/>
      <c r="K154" s="103"/>
      <c r="L154" s="103"/>
      <c r="M154" s="1260"/>
      <c r="N154" s="1261"/>
      <c r="O154" s="111"/>
      <c r="P154" s="261"/>
      <c r="Q154" s="113"/>
      <c r="R154" s="137"/>
      <c r="S154" s="102"/>
      <c r="T154" s="444"/>
      <c r="U154" s="138"/>
      <c r="V154" s="108"/>
      <c r="BI154" s="618"/>
    </row>
    <row r="155" spans="1:61" s="5" customFormat="1" ht="15" hidden="1" customHeight="1" outlineLevel="1">
      <c r="A155" s="639"/>
      <c r="B155" s="654"/>
      <c r="C155" s="105"/>
      <c r="D155" s="105"/>
      <c r="E155" s="106"/>
      <c r="F155" s="105"/>
      <c r="G155" s="107"/>
      <c r="H155" s="589"/>
      <c r="I155" s="111"/>
      <c r="J155" s="103"/>
      <c r="K155" s="103"/>
      <c r="L155" s="103"/>
      <c r="M155" s="1260"/>
      <c r="N155" s="1261"/>
      <c r="O155" s="111"/>
      <c r="P155" s="261"/>
      <c r="Q155" s="113"/>
      <c r="R155" s="137"/>
      <c r="S155" s="102"/>
      <c r="T155" s="444"/>
      <c r="U155" s="138"/>
      <c r="V155" s="108"/>
      <c r="BI155" s="618"/>
    </row>
    <row r="156" spans="1:61" s="5" customFormat="1" ht="15" hidden="1" customHeight="1" outlineLevel="1">
      <c r="A156" s="639"/>
      <c r="B156" s="654"/>
      <c r="C156" s="105"/>
      <c r="D156" s="105"/>
      <c r="E156" s="106"/>
      <c r="F156" s="105"/>
      <c r="G156" s="107"/>
      <c r="H156" s="589"/>
      <c r="I156" s="111"/>
      <c r="J156" s="103"/>
      <c r="K156" s="103"/>
      <c r="L156" s="103"/>
      <c r="M156" s="1260"/>
      <c r="N156" s="1261"/>
      <c r="O156" s="111"/>
      <c r="P156" s="261"/>
      <c r="Q156" s="113"/>
      <c r="R156" s="137"/>
      <c r="S156" s="102"/>
      <c r="T156" s="444"/>
      <c r="U156" s="138"/>
      <c r="V156" s="108"/>
      <c r="BI156" s="618"/>
    </row>
    <row r="157" spans="1:61" s="5" customFormat="1" ht="15" hidden="1" customHeight="1" outlineLevel="1">
      <c r="A157" s="639"/>
      <c r="B157" s="654"/>
      <c r="C157" s="105"/>
      <c r="D157" s="105"/>
      <c r="E157" s="106"/>
      <c r="F157" s="105"/>
      <c r="G157" s="107"/>
      <c r="H157" s="589"/>
      <c r="I157" s="111"/>
      <c r="J157" s="103"/>
      <c r="K157" s="103"/>
      <c r="L157" s="103"/>
      <c r="M157" s="1260"/>
      <c r="N157" s="1261"/>
      <c r="O157" s="111"/>
      <c r="P157" s="261"/>
      <c r="Q157" s="113"/>
      <c r="R157" s="137"/>
      <c r="S157" s="102"/>
      <c r="T157" s="444"/>
      <c r="U157" s="138"/>
      <c r="V157" s="108"/>
      <c r="BI157" s="618"/>
    </row>
    <row r="158" spans="1:61" s="5" customFormat="1" ht="15" hidden="1" customHeight="1" outlineLevel="1">
      <c r="A158" s="639"/>
      <c r="B158" s="654"/>
      <c r="C158" s="644"/>
      <c r="D158" s="644"/>
      <c r="E158" s="648"/>
      <c r="F158" s="644"/>
      <c r="G158" s="649"/>
      <c r="H158" s="650"/>
      <c r="I158" s="650"/>
      <c r="J158" s="103"/>
      <c r="K158" s="103"/>
      <c r="L158" s="650"/>
      <c r="M158" s="1260"/>
      <c r="N158" s="1261"/>
      <c r="O158" s="111"/>
      <c r="P158" s="261"/>
      <c r="Q158" s="113"/>
      <c r="R158" s="137"/>
      <c r="S158" s="102"/>
      <c r="T158" s="444"/>
      <c r="U158" s="138"/>
      <c r="V158" s="108"/>
      <c r="BI158" s="618"/>
    </row>
    <row r="159" spans="1:61" s="5" customFormat="1" ht="15" hidden="1" customHeight="1" outlineLevel="1">
      <c r="A159" s="639"/>
      <c r="B159" s="654"/>
      <c r="C159" s="640"/>
      <c r="D159" s="640"/>
      <c r="E159" s="640"/>
      <c r="F159" s="640"/>
      <c r="G159" s="640"/>
      <c r="H159" s="655"/>
      <c r="I159" s="655"/>
      <c r="J159" s="103"/>
      <c r="K159" s="655"/>
      <c r="L159" s="655"/>
      <c r="M159" s="1260"/>
      <c r="N159" s="1261"/>
      <c r="O159" s="111"/>
      <c r="P159" s="261"/>
      <c r="Q159" s="113"/>
      <c r="R159" s="137"/>
      <c r="S159" s="102"/>
      <c r="T159" s="444"/>
      <c r="U159" s="138"/>
      <c r="V159" s="108"/>
      <c r="BI159" s="618"/>
    </row>
    <row r="160" spans="1:61" s="5" customFormat="1" ht="15" hidden="1" customHeight="1" outlineLevel="1">
      <c r="A160" s="639"/>
      <c r="B160" s="654"/>
      <c r="C160" s="640"/>
      <c r="D160" s="640"/>
      <c r="E160" s="640"/>
      <c r="F160" s="640"/>
      <c r="G160" s="640"/>
      <c r="H160" s="655"/>
      <c r="I160" s="655"/>
      <c r="J160" s="103"/>
      <c r="K160" s="655"/>
      <c r="L160" s="655"/>
      <c r="M160" s="1260"/>
      <c r="N160" s="1261"/>
      <c r="O160" s="111"/>
      <c r="P160" s="261"/>
      <c r="Q160" s="113"/>
      <c r="R160" s="137"/>
      <c r="S160" s="102"/>
      <c r="T160" s="444"/>
      <c r="U160" s="138"/>
      <c r="V160" s="108"/>
      <c r="BI160" s="618"/>
    </row>
    <row r="161" spans="1:61" s="5" customFormat="1" ht="15" hidden="1" customHeight="1" outlineLevel="1">
      <c r="A161" s="639"/>
      <c r="B161" s="654"/>
      <c r="C161" s="102"/>
      <c r="D161" s="102"/>
      <c r="E161" s="102"/>
      <c r="F161" s="102"/>
      <c r="G161" s="102"/>
      <c r="H161" s="103"/>
      <c r="I161" s="111"/>
      <c r="J161" s="103"/>
      <c r="K161" s="103"/>
      <c r="L161" s="103"/>
      <c r="M161" s="1260"/>
      <c r="N161" s="1261"/>
      <c r="O161" s="111"/>
      <c r="P161" s="261"/>
      <c r="Q161" s="113"/>
      <c r="R161" s="137"/>
      <c r="S161" s="102"/>
      <c r="T161" s="444"/>
      <c r="U161" s="138"/>
      <c r="V161" s="108"/>
      <c r="BI161" s="618"/>
    </row>
    <row r="162" spans="1:61" s="5" customFormat="1" ht="15" hidden="1" customHeight="1" outlineLevel="1">
      <c r="A162" s="639"/>
      <c r="B162" s="654"/>
      <c r="C162" s="105"/>
      <c r="D162" s="105"/>
      <c r="E162" s="106"/>
      <c r="F162" s="105"/>
      <c r="G162" s="107"/>
      <c r="H162" s="589"/>
      <c r="I162" s="111"/>
      <c r="J162" s="103"/>
      <c r="K162" s="103"/>
      <c r="L162" s="103"/>
      <c r="M162" s="1260"/>
      <c r="N162" s="1261"/>
      <c r="O162" s="111"/>
      <c r="P162" s="261"/>
      <c r="Q162" s="113"/>
      <c r="R162" s="137"/>
      <c r="S162" s="102"/>
      <c r="T162" s="444"/>
      <c r="U162" s="138"/>
      <c r="V162" s="108"/>
      <c r="BI162" s="618"/>
    </row>
    <row r="163" spans="1:61" s="5" customFormat="1" ht="15" hidden="1" customHeight="1" outlineLevel="1">
      <c r="A163" s="639"/>
      <c r="B163" s="654"/>
      <c r="C163" s="105"/>
      <c r="D163" s="105"/>
      <c r="E163" s="106"/>
      <c r="F163" s="105"/>
      <c r="G163" s="107"/>
      <c r="H163" s="589"/>
      <c r="I163" s="111"/>
      <c r="J163" s="103"/>
      <c r="K163" s="103"/>
      <c r="L163" s="103"/>
      <c r="M163" s="1260"/>
      <c r="N163" s="1261"/>
      <c r="O163" s="111"/>
      <c r="P163" s="261"/>
      <c r="Q163" s="113"/>
      <c r="R163" s="137"/>
      <c r="S163" s="102"/>
      <c r="T163" s="444"/>
      <c r="U163" s="138"/>
      <c r="V163" s="108"/>
      <c r="BI163" s="618"/>
    </row>
    <row r="164" spans="1:61" s="5" customFormat="1" ht="15" hidden="1" customHeight="1" outlineLevel="1">
      <c r="A164" s="639"/>
      <c r="B164" s="654"/>
      <c r="C164" s="105"/>
      <c r="D164" s="105"/>
      <c r="E164" s="106"/>
      <c r="F164" s="105"/>
      <c r="G164" s="107"/>
      <c r="H164" s="589"/>
      <c r="I164" s="111"/>
      <c r="J164" s="103"/>
      <c r="K164" s="103"/>
      <c r="L164" s="103"/>
      <c r="M164" s="1260"/>
      <c r="N164" s="1261"/>
      <c r="O164" s="111"/>
      <c r="P164" s="261"/>
      <c r="Q164" s="113"/>
      <c r="R164" s="137"/>
      <c r="S164" s="102"/>
      <c r="T164" s="444"/>
      <c r="U164" s="138"/>
      <c r="V164" s="108"/>
      <c r="BI164" s="618"/>
    </row>
    <row r="165" spans="1:61" s="5" customFormat="1" ht="15" hidden="1" customHeight="1" outlineLevel="1">
      <c r="A165" s="639"/>
      <c r="B165" s="654"/>
      <c r="C165" s="105"/>
      <c r="D165" s="105"/>
      <c r="E165" s="106"/>
      <c r="F165" s="105"/>
      <c r="G165" s="107"/>
      <c r="H165" s="589"/>
      <c r="I165" s="111"/>
      <c r="J165" s="103"/>
      <c r="K165" s="103"/>
      <c r="L165" s="103"/>
      <c r="M165" s="1260"/>
      <c r="N165" s="1261"/>
      <c r="O165" s="111"/>
      <c r="P165" s="261"/>
      <c r="Q165" s="113"/>
      <c r="R165" s="137"/>
      <c r="S165" s="102"/>
      <c r="T165" s="444"/>
      <c r="U165" s="138"/>
      <c r="V165" s="108"/>
      <c r="BI165" s="618"/>
    </row>
    <row r="166" spans="1:61" s="5" customFormat="1" ht="15" hidden="1" customHeight="1" outlineLevel="1">
      <c r="A166" s="639"/>
      <c r="B166" s="654"/>
      <c r="C166" s="644"/>
      <c r="D166" s="644"/>
      <c r="E166" s="648"/>
      <c r="F166" s="644"/>
      <c r="G166" s="649"/>
      <c r="H166" s="650"/>
      <c r="I166" s="650"/>
      <c r="J166" s="103"/>
      <c r="K166" s="103"/>
      <c r="L166" s="650"/>
      <c r="M166" s="1260"/>
      <c r="N166" s="1261"/>
      <c r="O166" s="650"/>
      <c r="P166" s="651"/>
      <c r="Q166" s="650"/>
      <c r="R166" s="650"/>
      <c r="S166" s="650"/>
      <c r="T166" s="652"/>
      <c r="U166" s="138"/>
      <c r="V166" s="108"/>
      <c r="BI166" s="618"/>
    </row>
    <row r="167" spans="1:61" s="5" customFormat="1" ht="15" hidden="1" customHeight="1" outlineLevel="1">
      <c r="A167" s="639"/>
      <c r="B167" s="654"/>
      <c r="C167" s="640"/>
      <c r="D167" s="640"/>
      <c r="E167" s="640"/>
      <c r="F167" s="640"/>
      <c r="G167" s="640"/>
      <c r="H167" s="655"/>
      <c r="I167" s="655"/>
      <c r="J167" s="103"/>
      <c r="K167" s="655"/>
      <c r="L167" s="655"/>
      <c r="M167" s="1262"/>
      <c r="N167" s="1263"/>
      <c r="O167" s="660"/>
      <c r="P167" s="661"/>
      <c r="Q167" s="660"/>
      <c r="R167" s="660"/>
      <c r="S167" s="660"/>
      <c r="T167" s="662"/>
      <c r="U167" s="138"/>
      <c r="V167" s="108"/>
      <c r="BI167" s="618"/>
    </row>
    <row r="168" spans="1:61" s="5" customFormat="1" ht="22.5" hidden="1" customHeight="1" outlineLevel="1">
      <c r="A168" s="663"/>
      <c r="B168" s="664"/>
      <c r="C168" s="665"/>
      <c r="D168" s="666"/>
      <c r="E168" s="666"/>
      <c r="F168" s="666"/>
      <c r="G168" s="666"/>
      <c r="H168" s="667"/>
      <c r="I168" s="667"/>
      <c r="J168" s="668"/>
      <c r="K168" s="669"/>
      <c r="L168" s="669"/>
      <c r="M168" s="670"/>
      <c r="N168" s="671"/>
      <c r="O168" s="671"/>
      <c r="P168" s="671"/>
      <c r="Q168" s="671"/>
      <c r="R168" s="671"/>
      <c r="S168" s="671"/>
      <c r="T168" s="672"/>
      <c r="BI168" s="618"/>
    </row>
    <row r="169" spans="1:61" s="5" customFormat="1" ht="22.5" hidden="1" customHeight="1" outlineLevel="1">
      <c r="A169" s="632"/>
      <c r="B169" s="673"/>
      <c r="C169" s="632"/>
      <c r="D169" s="632"/>
      <c r="E169" s="632"/>
      <c r="F169" s="632"/>
      <c r="G169" s="632"/>
      <c r="H169" s="635"/>
      <c r="I169" s="635"/>
      <c r="J169" s="635"/>
      <c r="K169" s="635"/>
      <c r="L169" s="635"/>
      <c r="M169" s="674"/>
      <c r="N169" s="674"/>
      <c r="O169" s="674"/>
      <c r="P169" s="674"/>
      <c r="Q169" s="674"/>
      <c r="R169" s="674"/>
      <c r="S169" s="674"/>
      <c r="T169" s="674"/>
      <c r="BI169" s="618"/>
    </row>
    <row r="170" spans="1:61" s="5" customFormat="1" ht="15" hidden="1" customHeight="1" outlineLevel="1">
      <c r="A170" s="642"/>
      <c r="B170" s="1373"/>
      <c r="C170" s="1374"/>
      <c r="D170" s="1375"/>
      <c r="E170" s="735"/>
      <c r="F170" s="735"/>
      <c r="G170" s="1283"/>
      <c r="BI170" s="618"/>
    </row>
    <row r="171" spans="1:61" s="5" customFormat="1" ht="15" hidden="1" customHeight="1" outlineLevel="1">
      <c r="A171" s="642"/>
      <c r="B171" s="1373"/>
      <c r="C171" s="1374"/>
      <c r="D171" s="1375"/>
      <c r="E171" s="735"/>
      <c r="F171" s="735"/>
      <c r="G171" s="1283"/>
      <c r="BI171" s="618"/>
    </row>
    <row r="172" spans="1:61" s="5" customFormat="1" ht="15" hidden="1" customHeight="1" outlineLevel="1">
      <c r="A172" s="642"/>
      <c r="B172" s="1374"/>
      <c r="C172" s="735"/>
      <c r="D172" s="735"/>
      <c r="E172" s="735"/>
      <c r="F172" s="735"/>
      <c r="G172" s="139"/>
      <c r="BI172" s="618"/>
    </row>
    <row r="173" spans="1:61" s="5" customFormat="1" ht="15" hidden="1" customHeight="1" outlineLevel="1">
      <c r="A173" s="642"/>
      <c r="B173" s="1374"/>
      <c r="C173" s="735"/>
      <c r="D173" s="735"/>
      <c r="E173" s="735"/>
      <c r="F173" s="735"/>
      <c r="G173" s="139"/>
      <c r="H173" s="642"/>
      <c r="AI173" s="279"/>
      <c r="BI173" s="618"/>
    </row>
    <row r="174" spans="1:61" s="5" customFormat="1" ht="15" hidden="1" customHeight="1" outlineLevel="1">
      <c r="A174" s="642"/>
      <c r="B174" s="1374"/>
      <c r="C174" s="735"/>
      <c r="D174" s="735"/>
      <c r="E174" s="735"/>
      <c r="F174" s="735"/>
      <c r="G174" s="139"/>
      <c r="H174" s="642"/>
      <c r="BI174" s="618"/>
    </row>
    <row r="175" spans="1:61" s="5" customFormat="1" ht="15" hidden="1" customHeight="1" outlineLevel="1">
      <c r="A175" s="642"/>
      <c r="B175" s="1374"/>
      <c r="C175" s="735"/>
      <c r="D175" s="735"/>
      <c r="E175" s="735"/>
      <c r="F175" s="735"/>
      <c r="G175" s="139"/>
      <c r="H175" s="642"/>
      <c r="BI175" s="618"/>
    </row>
    <row r="176" spans="1:61" s="5" customFormat="1" ht="15" hidden="1" customHeight="1" outlineLevel="1">
      <c r="A176" s="642"/>
      <c r="B176" s="1374"/>
      <c r="C176" s="735"/>
      <c r="D176" s="735"/>
      <c r="E176" s="735"/>
      <c r="F176" s="735"/>
      <c r="G176" s="139"/>
      <c r="H176" s="642"/>
      <c r="BI176" s="618"/>
    </row>
    <row r="177" spans="1:61" s="5" customFormat="1" ht="15" hidden="1" customHeight="1" outlineLevel="1">
      <c r="A177" s="642"/>
      <c r="B177" s="1374"/>
      <c r="C177" s="735"/>
      <c r="D177" s="735"/>
      <c r="E177" s="735"/>
      <c r="F177" s="735"/>
      <c r="G177" s="139"/>
      <c r="H177" s="642"/>
      <c r="BI177" s="618"/>
    </row>
    <row r="178" spans="1:61" s="5" customFormat="1" ht="15" hidden="1" customHeight="1" outlineLevel="1">
      <c r="A178" s="642"/>
      <c r="B178" s="1374"/>
      <c r="C178" s="735"/>
      <c r="D178" s="735"/>
      <c r="E178" s="735"/>
      <c r="F178" s="735"/>
      <c r="G178" s="139"/>
      <c r="H178" s="642"/>
      <c r="BI178" s="618"/>
    </row>
    <row r="179" spans="1:61" s="5" customFormat="1" ht="15" hidden="1" customHeight="1" outlineLevel="1">
      <c r="A179" s="642"/>
      <c r="B179" s="1374"/>
      <c r="C179" s="735"/>
      <c r="D179" s="735"/>
      <c r="E179" s="735"/>
      <c r="F179" s="735"/>
      <c r="G179" s="139"/>
      <c r="H179" s="642"/>
      <c r="BI179" s="618"/>
    </row>
    <row r="180" spans="1:61" s="5" customFormat="1" ht="15" hidden="1" customHeight="1" outlineLevel="1">
      <c r="A180" s="642"/>
      <c r="B180" s="642"/>
      <c r="C180" s="642"/>
      <c r="D180" s="642"/>
      <c r="E180" s="642"/>
      <c r="F180" s="642"/>
      <c r="H180" s="642"/>
      <c r="I180" s="624"/>
      <c r="P180" s="267"/>
      <c r="BI180" s="618"/>
    </row>
    <row r="181" spans="1:61" s="5" customFormat="1" ht="15" hidden="1" customHeight="1" outlineLevel="1">
      <c r="A181" s="642"/>
      <c r="B181" s="642"/>
      <c r="C181" s="642"/>
      <c r="D181" s="642"/>
      <c r="E181" s="642"/>
      <c r="F181" s="642"/>
      <c r="H181" s="642"/>
      <c r="I181" s="624"/>
      <c r="P181" s="267"/>
      <c r="BI181" s="618"/>
    </row>
    <row r="182" spans="1:61" s="5" customFormat="1" ht="18.75" hidden="1" customHeight="1" outlineLevel="1">
      <c r="A182" s="642"/>
      <c r="B182" s="268"/>
      <c r="D182" s="1284"/>
      <c r="E182" s="1284"/>
      <c r="F182" s="1284"/>
      <c r="G182" s="1284"/>
      <c r="H182" s="1284"/>
      <c r="I182" s="268"/>
      <c r="J182" s="1376"/>
      <c r="K182" s="1377"/>
      <c r="L182" s="1378"/>
      <c r="M182" s="1379"/>
      <c r="N182" s="1379"/>
      <c r="O182" s="1379"/>
      <c r="P182" s="1380"/>
      <c r="Q182" s="1380"/>
      <c r="R182" s="1380"/>
      <c r="BI182" s="618"/>
    </row>
    <row r="183" spans="1:61" s="5" customFormat="1" ht="57" hidden="1" customHeight="1" outlineLevel="1">
      <c r="A183" s="642"/>
      <c r="B183" s="268"/>
      <c r="D183" s="675"/>
      <c r="E183" s="269"/>
      <c r="F183" s="269"/>
      <c r="G183" s="269"/>
      <c r="H183" s="269"/>
      <c r="I183" s="270"/>
      <c r="J183" s="676"/>
      <c r="K183" s="271"/>
      <c r="L183" s="271"/>
      <c r="M183" s="677"/>
      <c r="N183" s="272"/>
      <c r="O183" s="272"/>
      <c r="P183" s="678"/>
      <c r="Q183" s="282"/>
      <c r="R183" s="282"/>
      <c r="BI183" s="618"/>
    </row>
    <row r="184" spans="1:61" s="5" customFormat="1" ht="15" hidden="1" customHeight="1" outlineLevel="1">
      <c r="A184" s="642"/>
      <c r="B184" s="619"/>
      <c r="D184" s="679"/>
      <c r="E184" s="679"/>
      <c r="F184" s="679"/>
      <c r="G184" s="680"/>
      <c r="H184" s="681"/>
      <c r="I184" s="273"/>
      <c r="J184" s="274"/>
      <c r="K184" s="682"/>
      <c r="L184" s="682"/>
      <c r="M184" s="683"/>
      <c r="N184" s="736"/>
      <c r="O184" s="736"/>
      <c r="P184" s="684"/>
      <c r="Q184" s="281"/>
      <c r="R184" s="280"/>
      <c r="BI184" s="618"/>
    </row>
    <row r="185" spans="1:61" s="5" customFormat="1" ht="15" hidden="1" customHeight="1" outlineLevel="1">
      <c r="A185" s="642"/>
      <c r="B185" s="619"/>
      <c r="D185" s="679"/>
      <c r="E185" s="679"/>
      <c r="F185" s="679"/>
      <c r="G185" s="679"/>
      <c r="H185" s="679"/>
      <c r="I185" s="273"/>
      <c r="J185" s="274"/>
      <c r="K185" s="682"/>
      <c r="L185" s="682"/>
      <c r="M185" s="683"/>
      <c r="N185" s="736"/>
      <c r="O185" s="736"/>
      <c r="P185" s="684"/>
      <c r="Q185" s="281"/>
      <c r="R185" s="280"/>
      <c r="BI185" s="618"/>
    </row>
    <row r="186" spans="1:61" s="5" customFormat="1" ht="15" hidden="1" customHeight="1" outlineLevel="1">
      <c r="A186" s="642"/>
      <c r="B186" s="619"/>
      <c r="D186" s="139"/>
      <c r="E186" s="139"/>
      <c r="F186" s="139"/>
      <c r="G186" s="139"/>
      <c r="H186" s="139"/>
      <c r="I186" s="273"/>
      <c r="J186" s="274"/>
      <c r="K186" s="682"/>
      <c r="L186" s="682"/>
      <c r="M186" s="283"/>
      <c r="N186" s="736"/>
      <c r="O186" s="736"/>
      <c r="P186" s="684"/>
      <c r="Q186" s="281"/>
      <c r="R186" s="280"/>
      <c r="BI186" s="618"/>
    </row>
    <row r="187" spans="1:61" s="5" customFormat="1" ht="15" hidden="1" customHeight="1" outlineLevel="1">
      <c r="A187" s="642"/>
      <c r="B187" s="619"/>
      <c r="D187" s="139"/>
      <c r="E187" s="139"/>
      <c r="F187" s="139"/>
      <c r="G187" s="139"/>
      <c r="H187" s="139"/>
      <c r="I187" s="273"/>
      <c r="J187" s="274"/>
      <c r="K187" s="682"/>
      <c r="L187" s="682"/>
      <c r="M187" s="283"/>
      <c r="N187" s="736"/>
      <c r="O187" s="736"/>
      <c r="P187" s="684"/>
      <c r="Q187" s="281"/>
      <c r="R187" s="280"/>
    </row>
    <row r="188" spans="1:61" s="5" customFormat="1" ht="15" hidden="1" customHeight="1" outlineLevel="1">
      <c r="A188" s="642"/>
      <c r="B188" s="619"/>
      <c r="D188" s="139"/>
      <c r="E188" s="139"/>
      <c r="F188" s="139"/>
      <c r="G188" s="139"/>
      <c r="H188" s="139"/>
      <c r="I188" s="273"/>
      <c r="J188" s="274"/>
      <c r="K188" s="682"/>
      <c r="L188" s="682"/>
      <c r="M188" s="283"/>
      <c r="N188" s="736"/>
      <c r="O188" s="736"/>
      <c r="P188" s="684"/>
      <c r="Q188" s="281"/>
      <c r="R188" s="280"/>
    </row>
    <row r="189" spans="1:61" s="5" customFormat="1" ht="15" customHeight="1" collapsed="1">
      <c r="A189" s="642"/>
      <c r="B189" s="642"/>
      <c r="C189" s="642"/>
      <c r="D189" s="642"/>
      <c r="E189" s="642"/>
      <c r="F189" s="642"/>
      <c r="H189" s="642"/>
      <c r="I189" s="642"/>
      <c r="J189" s="624"/>
      <c r="K189" s="624"/>
      <c r="L189" s="624"/>
      <c r="M189" s="624"/>
      <c r="N189" s="624"/>
      <c r="O189" s="624"/>
      <c r="P189" s="4"/>
      <c r="Q189" s="624"/>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2"/>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2"/>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2"/>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2"/>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hidden="1"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hidden="1"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hidden="1"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hidden="1"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hidden="1"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s="5" customFormat="1" ht="16.2" customHeight="1">
      <c r="B244" s="109"/>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109"/>
      <c r="K307" s="6"/>
      <c r="L307" s="3"/>
      <c r="M307" s="3"/>
    </row>
    <row r="308" spans="2:13" ht="15.6">
      <c r="B308" s="618"/>
      <c r="K308" s="6"/>
      <c r="L308" s="3"/>
      <c r="M308" s="3"/>
    </row>
    <row r="309" spans="2:13" ht="15.6">
      <c r="B309" s="618"/>
      <c r="K309" s="6"/>
      <c r="L309" s="3"/>
      <c r="M309" s="3"/>
    </row>
    <row r="310" spans="2:13" ht="15.6">
      <c r="B310" s="618"/>
      <c r="K310" s="6"/>
      <c r="L310" s="3"/>
      <c r="M310" s="3"/>
    </row>
    <row r="311" spans="2:13" ht="15.6">
      <c r="B311" s="618"/>
      <c r="K311" s="6"/>
      <c r="L311" s="3"/>
      <c r="M311" s="3"/>
    </row>
    <row r="312" spans="2:13" ht="15.6">
      <c r="B312" s="618"/>
      <c r="K312" s="6"/>
      <c r="L312" s="3"/>
      <c r="M312" s="3"/>
    </row>
    <row r="313" spans="2:13" ht="15.6">
      <c r="B313" s="618"/>
      <c r="K313" s="6"/>
      <c r="L313" s="3"/>
      <c r="M313" s="3"/>
    </row>
    <row r="314" spans="2:13" ht="15.6">
      <c r="B314" s="618"/>
      <c r="K314" s="6"/>
      <c r="L314" s="3"/>
      <c r="M314" s="3"/>
    </row>
    <row r="315" spans="2:13" ht="15.6">
      <c r="B315" s="618"/>
      <c r="K315" s="6"/>
      <c r="L315" s="3"/>
      <c r="M315" s="3"/>
    </row>
    <row r="316" spans="2:13" ht="15.6">
      <c r="B316" s="618"/>
      <c r="K316" s="6"/>
      <c r="L316" s="3"/>
      <c r="M316" s="3"/>
    </row>
    <row r="317" spans="2:13" ht="15.6">
      <c r="B317" s="618"/>
      <c r="K317" s="6"/>
      <c r="L317" s="3"/>
      <c r="M317" s="3"/>
    </row>
    <row r="318" spans="2:13" ht="15.6">
      <c r="B318" s="618"/>
      <c r="K318" s="6"/>
      <c r="L318" s="3"/>
      <c r="M318" s="3"/>
    </row>
    <row r="319" spans="2:13" ht="15.6">
      <c r="B319" s="618"/>
      <c r="K319" s="6"/>
      <c r="L319" s="3"/>
      <c r="M319" s="3"/>
    </row>
    <row r="320" spans="2:13" ht="15.6">
      <c r="B320" s="618"/>
      <c r="L320" s="3"/>
      <c r="M320" s="3"/>
    </row>
    <row r="321" spans="2:13" ht="15.6">
      <c r="B321" s="618"/>
      <c r="K321" s="6"/>
      <c r="L321" s="3"/>
      <c r="M321" s="3"/>
    </row>
    <row r="322" spans="2:13" ht="15.6">
      <c r="B322" s="618"/>
      <c r="K322" s="3"/>
      <c r="L322" s="3"/>
      <c r="M322" s="3"/>
    </row>
    <row r="323" spans="2:13" ht="15.6">
      <c r="B323" s="618"/>
      <c r="K323" s="3"/>
    </row>
    <row r="324" spans="2:13" ht="15.6">
      <c r="B324" s="618"/>
      <c r="K324" s="3"/>
    </row>
    <row r="325" spans="2:13" ht="15.6">
      <c r="B325" s="618"/>
      <c r="K325" s="3"/>
    </row>
    <row r="326" spans="2:13" ht="15.6">
      <c r="B326" s="618"/>
      <c r="K326" s="6"/>
    </row>
    <row r="327" spans="2:13" ht="15.6">
      <c r="B327" s="618"/>
      <c r="K327" s="6"/>
      <c r="L327" s="3"/>
      <c r="M327" s="3"/>
    </row>
    <row r="328" spans="2:13" ht="15.6">
      <c r="B328" s="618"/>
      <c r="K328" s="6"/>
      <c r="L328" s="3"/>
      <c r="M328" s="3"/>
    </row>
    <row r="329" spans="2:13" ht="15.6">
      <c r="B329" s="618"/>
      <c r="K329" s="6"/>
      <c r="L329" s="3"/>
      <c r="M329" s="3"/>
    </row>
    <row r="330" spans="2:13" ht="15.6">
      <c r="B330" s="618"/>
      <c r="F330" s="4"/>
      <c r="G330" s="4"/>
      <c r="H330" s="4"/>
      <c r="I330" s="4"/>
      <c r="J330" s="4"/>
    </row>
    <row r="331" spans="2:13" ht="15.6">
      <c r="B331" s="109"/>
      <c r="F331" s="4"/>
      <c r="G331" s="4"/>
      <c r="H331" s="4"/>
      <c r="I331" s="4"/>
      <c r="J331" s="4"/>
    </row>
    <row r="332" spans="2:13" ht="15.6">
      <c r="B332" s="109"/>
      <c r="F332" s="4"/>
      <c r="G332" s="4"/>
      <c r="H332" s="4"/>
      <c r="I332" s="4"/>
      <c r="J332" s="4"/>
    </row>
    <row r="333" spans="2:13" ht="15.6">
      <c r="B333" s="109"/>
      <c r="F333" s="4"/>
      <c r="G333" s="4"/>
      <c r="H333" s="4"/>
      <c r="I333" s="4"/>
      <c r="J333" s="4"/>
    </row>
    <row r="334" spans="2:13" ht="15.6">
      <c r="B334" s="109"/>
      <c r="K334" s="7"/>
      <c r="L334" s="3"/>
      <c r="M334" s="3"/>
    </row>
    <row r="335" spans="2:13" ht="15.6">
      <c r="B335" s="109"/>
      <c r="K335" s="7"/>
      <c r="L335" s="3"/>
      <c r="M335" s="3"/>
    </row>
    <row r="336" spans="2:13" ht="15.6">
      <c r="B336" s="109"/>
      <c r="F336" s="8"/>
      <c r="G336" s="8"/>
      <c r="H336" s="8"/>
      <c r="I336" s="8"/>
      <c r="J336" s="8"/>
    </row>
    <row r="337" spans="2:13" ht="15.6">
      <c r="B337" s="109"/>
      <c r="K337" s="9"/>
      <c r="L337" s="9"/>
      <c r="M337" s="9"/>
    </row>
    <row r="338" spans="2:13" ht="15.6">
      <c r="B338" s="109"/>
      <c r="K338" s="9"/>
      <c r="L338" s="9"/>
      <c r="M338" s="9"/>
    </row>
    <row r="339" spans="2:13" ht="15.6">
      <c r="B339" s="109"/>
      <c r="K339" s="9"/>
      <c r="L339" s="9"/>
      <c r="M339" s="9"/>
    </row>
    <row r="340" spans="2:13" ht="15.6">
      <c r="B340" s="109"/>
      <c r="F340" s="10"/>
      <c r="G340" s="10"/>
      <c r="H340" s="10"/>
      <c r="I340" s="10"/>
      <c r="J340" s="10"/>
      <c r="K340" s="10"/>
      <c r="L340" s="10"/>
      <c r="M340" s="10"/>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6"/>
      <c r="L349" s="3"/>
      <c r="M349" s="3"/>
    </row>
    <row r="350" spans="2:13" ht="15.6">
      <c r="B350" s="109"/>
      <c r="K350" s="9"/>
      <c r="L350" s="9"/>
      <c r="M350" s="9"/>
    </row>
    <row r="351" spans="2:13" ht="15.6">
      <c r="B351" s="109"/>
      <c r="K351" s="6"/>
      <c r="L351" s="3"/>
      <c r="M351" s="3"/>
    </row>
    <row r="352" spans="2:13" ht="15.6">
      <c r="B352" s="109"/>
      <c r="K352" s="6"/>
    </row>
    <row r="353" spans="2:13" ht="15.6">
      <c r="B353" s="109"/>
      <c r="K353" s="3"/>
      <c r="L353" s="3"/>
      <c r="M353" s="3"/>
    </row>
    <row r="354" spans="2:13" ht="15.6">
      <c r="B354" s="109"/>
      <c r="K354" s="3"/>
    </row>
    <row r="355" spans="2:13" ht="15.6">
      <c r="B355" s="109"/>
      <c r="K355" s="3"/>
    </row>
    <row r="356" spans="2:13" ht="15.6">
      <c r="B356" s="109"/>
      <c r="K356" s="6"/>
    </row>
    <row r="357" spans="2:13" ht="15.6">
      <c r="B357" s="109"/>
      <c r="K357" s="6"/>
    </row>
    <row r="358" spans="2:13" ht="15.6">
      <c r="B358" s="109"/>
      <c r="K358" s="6"/>
      <c r="L358" s="3"/>
      <c r="M358" s="3"/>
    </row>
    <row r="359" spans="2:13" ht="15.6">
      <c r="B359" s="109"/>
    </row>
    <row r="360" spans="2:13" ht="15.6">
      <c r="B360" s="109"/>
    </row>
    <row r="361" spans="2:13" ht="15.6">
      <c r="B361" s="109"/>
    </row>
    <row r="362" spans="2:13" ht="15.6">
      <c r="B362" s="109"/>
    </row>
    <row r="363" spans="2:13" ht="18.75" customHeight="1">
      <c r="B363" s="109"/>
    </row>
    <row r="364" spans="2:13" ht="15.6">
      <c r="B364" s="109"/>
    </row>
    <row r="365" spans="2:13" ht="15.6">
      <c r="B365" s="109"/>
      <c r="K365" s="9"/>
      <c r="L365" s="9"/>
      <c r="M365" s="9"/>
    </row>
    <row r="366" spans="2:13" ht="15.6">
      <c r="B366" s="109"/>
      <c r="K366" s="7"/>
      <c r="L366" s="3"/>
      <c r="M366" s="3"/>
    </row>
    <row r="367" spans="2:13" ht="15.6">
      <c r="B367" s="109"/>
      <c r="F367" s="8"/>
      <c r="G367" s="8"/>
      <c r="H367" s="8"/>
      <c r="I367" s="8"/>
      <c r="J367" s="8"/>
    </row>
    <row r="368" spans="2:13" ht="15.6">
      <c r="B368" s="109"/>
      <c r="K368" s="9"/>
      <c r="L368" s="9"/>
      <c r="M368" s="9"/>
    </row>
    <row r="369" spans="2:13" ht="15.6">
      <c r="B369" s="109"/>
      <c r="K369" s="9"/>
      <c r="L369" s="9"/>
      <c r="M369" s="9"/>
    </row>
    <row r="370" spans="2:13" ht="15.6">
      <c r="B370" s="109"/>
      <c r="K370" s="9"/>
      <c r="L370" s="9"/>
      <c r="M370" s="9"/>
    </row>
    <row r="371" spans="2:13" ht="15.6">
      <c r="B371" s="109"/>
      <c r="F371" s="10"/>
      <c r="G371" s="10"/>
      <c r="H371" s="10"/>
      <c r="I371" s="10"/>
      <c r="J371" s="10"/>
      <c r="K371" s="10"/>
      <c r="L371" s="10"/>
      <c r="M371" s="10"/>
    </row>
    <row r="372" spans="2:13" ht="15.6">
      <c r="B372" s="109"/>
      <c r="F372" s="10"/>
      <c r="G372" s="10"/>
      <c r="H372" s="10"/>
      <c r="I372" s="10"/>
      <c r="J372" s="10"/>
      <c r="K372" s="10"/>
      <c r="L372" s="10"/>
      <c r="M372" s="10"/>
    </row>
    <row r="373" spans="2:13" ht="15.6">
      <c r="B373" s="109"/>
      <c r="F373" s="10"/>
      <c r="G373" s="10"/>
      <c r="H373" s="10"/>
      <c r="I373" s="10"/>
      <c r="J373" s="10"/>
      <c r="K373" s="10"/>
      <c r="L373" s="10"/>
      <c r="M373" s="10"/>
    </row>
    <row r="374" spans="2:13" ht="15.6">
      <c r="B374" s="109"/>
      <c r="K374" s="6"/>
      <c r="L374" s="3"/>
      <c r="M374" s="3"/>
    </row>
    <row r="375" spans="2:13" ht="15.6">
      <c r="B375" s="618"/>
      <c r="K375" s="6"/>
      <c r="L375" s="3"/>
      <c r="M375" s="3"/>
    </row>
    <row r="376" spans="2:13" ht="15" customHeight="1">
      <c r="B376" s="618"/>
      <c r="L376" s="3"/>
      <c r="M376" s="3"/>
    </row>
    <row r="377" spans="2:13" ht="15.6">
      <c r="B377" s="317"/>
      <c r="L377" s="3"/>
      <c r="M377" s="3"/>
    </row>
    <row r="378" spans="2:13" ht="15.6">
      <c r="B378" s="317"/>
      <c r="L378" s="3"/>
      <c r="M378" s="3"/>
    </row>
    <row r="379" spans="2:13" ht="15.6">
      <c r="B379" s="317"/>
      <c r="L379" s="3"/>
      <c r="M379" s="3"/>
    </row>
    <row r="380" spans="2:13" ht="15.6">
      <c r="B380" s="317"/>
      <c r="L380" s="3"/>
      <c r="M380" s="3"/>
    </row>
    <row r="381" spans="2:13" ht="15.6">
      <c r="B381" s="109"/>
      <c r="L381" s="3"/>
      <c r="M381" s="3"/>
    </row>
    <row r="382" spans="2:13" ht="15.6">
      <c r="B382" s="109"/>
      <c r="L382" s="3"/>
      <c r="M382" s="3"/>
    </row>
    <row r="383" spans="2:13" ht="15.6">
      <c r="B383" s="109"/>
      <c r="L383" s="3"/>
      <c r="M383" s="3"/>
    </row>
    <row r="384" spans="2:13" ht="15.6">
      <c r="B384" s="618"/>
      <c r="L384" s="3"/>
      <c r="M384" s="3"/>
    </row>
    <row r="385" spans="2:13" ht="15.6">
      <c r="B385" s="618"/>
      <c r="L385" s="3"/>
      <c r="M385" s="3"/>
    </row>
    <row r="386" spans="2:13" ht="15.6">
      <c r="B386" s="618"/>
      <c r="L386" s="3"/>
      <c r="M386" s="3"/>
    </row>
    <row r="387" spans="2:13" ht="15.6">
      <c r="B387" s="618"/>
      <c r="L387" s="3"/>
      <c r="M387" s="3"/>
    </row>
    <row r="388" spans="2:13" ht="15.6">
      <c r="B388" s="618"/>
      <c r="L388" s="3"/>
      <c r="M388" s="3"/>
    </row>
    <row r="389" spans="2:13" ht="15.6">
      <c r="B389" s="618"/>
      <c r="L389" s="3"/>
      <c r="M389" s="3"/>
    </row>
    <row r="390" spans="2:13" ht="15.6">
      <c r="B390" s="618"/>
      <c r="K390" s="6"/>
      <c r="L390" s="3"/>
      <c r="M390" s="3"/>
    </row>
    <row r="391" spans="2:13" ht="15.6">
      <c r="B391" s="618"/>
      <c r="K391" s="6"/>
      <c r="L391" s="3"/>
      <c r="M391" s="3"/>
    </row>
    <row r="392" spans="2:13" ht="15.6">
      <c r="B392" s="618"/>
      <c r="K392" s="6"/>
      <c r="L392" s="3"/>
      <c r="M392" s="3"/>
    </row>
    <row r="393" spans="2:13" ht="15.6">
      <c r="B393" s="618"/>
      <c r="K393" s="6"/>
      <c r="L393" s="3"/>
      <c r="M393" s="3"/>
    </row>
    <row r="394" spans="2:13" ht="15.6">
      <c r="B394" s="618"/>
      <c r="K394" s="6"/>
      <c r="L394" s="3"/>
      <c r="M394" s="3"/>
    </row>
    <row r="395" spans="2:13" ht="15.6">
      <c r="B395" s="618"/>
      <c r="K395" s="6"/>
      <c r="L395" s="3"/>
      <c r="M395" s="3"/>
    </row>
    <row r="396" spans="2:13">
      <c r="K396" s="6"/>
      <c r="L396" s="3"/>
      <c r="M396" s="3"/>
    </row>
    <row r="397" spans="2:13">
      <c r="K397" s="6"/>
      <c r="L397" s="3"/>
      <c r="M397" s="3"/>
    </row>
    <row r="398" spans="2:13">
      <c r="F398" s="12"/>
      <c r="G398" s="12"/>
      <c r="H398" s="12"/>
      <c r="I398" s="12"/>
      <c r="J398" s="12"/>
      <c r="K398" s="12"/>
      <c r="L398" s="12"/>
      <c r="M398" s="12"/>
    </row>
    <row r="399" spans="2:13">
      <c r="K399" s="6"/>
      <c r="L399" s="3"/>
      <c r="M399" s="3"/>
    </row>
    <row r="400" spans="2:13">
      <c r="K400" s="6"/>
    </row>
    <row r="401" spans="6:13">
      <c r="K401" s="3"/>
      <c r="L401" s="3"/>
      <c r="M401" s="3"/>
    </row>
    <row r="402" spans="6:13">
      <c r="K402" s="3"/>
      <c r="L402" s="3"/>
      <c r="M402" s="3"/>
    </row>
    <row r="403" spans="6:13">
      <c r="K403" s="3"/>
    </row>
    <row r="404" spans="6:13" ht="17.25" customHeight="1">
      <c r="K404" s="6"/>
    </row>
    <row r="405" spans="6:13">
      <c r="K405" s="6"/>
    </row>
    <row r="406" spans="6:13">
      <c r="K406" s="6"/>
      <c r="L406" s="3"/>
      <c r="M406" s="3"/>
    </row>
    <row r="411" spans="6:13">
      <c r="K411" s="9"/>
      <c r="L411" s="9"/>
      <c r="M411" s="9"/>
    </row>
    <row r="412" spans="6:13">
      <c r="K412" s="11"/>
      <c r="L412" s="3"/>
      <c r="M412" s="3"/>
    </row>
    <row r="413" spans="6:13">
      <c r="K413" s="3"/>
      <c r="L413" s="3"/>
      <c r="M413" s="3"/>
    </row>
    <row r="414" spans="6:13">
      <c r="K414" s="3"/>
    </row>
    <row r="415" spans="6:13">
      <c r="K415" s="9"/>
      <c r="L415" s="9"/>
      <c r="M415" s="9"/>
    </row>
    <row r="416" spans="6:13">
      <c r="F416" s="9"/>
      <c r="G416" s="9"/>
      <c r="H416" s="9"/>
      <c r="I416" s="9"/>
      <c r="J416" s="9"/>
    </row>
    <row r="417" spans="6:13">
      <c r="F417" s="10"/>
      <c r="G417" s="10"/>
      <c r="H417" s="10"/>
      <c r="I417" s="10"/>
      <c r="J417" s="10"/>
      <c r="K417" s="10"/>
      <c r="L417" s="10"/>
      <c r="M417" s="10"/>
    </row>
    <row r="418" spans="6:13">
      <c r="K418" s="6"/>
      <c r="L418" s="3"/>
      <c r="M418" s="3"/>
    </row>
    <row r="419" spans="6:13">
      <c r="K419" s="6"/>
      <c r="L419" s="3"/>
      <c r="M419" s="3"/>
    </row>
    <row r="420" spans="6:13">
      <c r="K420" s="6"/>
      <c r="L420" s="3"/>
      <c r="M420" s="3"/>
    </row>
    <row r="421" spans="6:13">
      <c r="K421" s="6"/>
      <c r="L421" s="3"/>
      <c r="M421" s="3"/>
    </row>
    <row r="422" spans="6:13">
      <c r="K422" s="6"/>
      <c r="L422" s="3"/>
      <c r="M422" s="3"/>
    </row>
    <row r="423" spans="6:13">
      <c r="K423" s="6"/>
      <c r="L423" s="3"/>
      <c r="M423" s="3"/>
    </row>
    <row r="424" spans="6:13">
      <c r="K424" s="3"/>
      <c r="L424" s="3"/>
      <c r="M424" s="3"/>
    </row>
    <row r="425" spans="6:13">
      <c r="K425" s="3"/>
    </row>
    <row r="426" spans="6:13">
      <c r="K426" s="3"/>
    </row>
    <row r="427" spans="6:13">
      <c r="K427" s="3"/>
    </row>
    <row r="428" spans="6:13">
      <c r="K428" s="6"/>
    </row>
    <row r="429" spans="6:13">
      <c r="K429" s="6"/>
      <c r="L429" s="3"/>
      <c r="M429" s="3"/>
    </row>
    <row r="430" spans="6:13">
      <c r="K430" s="6"/>
      <c r="L430" s="3"/>
      <c r="M430" s="3"/>
    </row>
    <row r="431" spans="6:13">
      <c r="K431" s="6"/>
      <c r="L431" s="3"/>
      <c r="M431" s="3"/>
    </row>
  </sheetData>
  <mergeCells count="187">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I203:J203"/>
    <mergeCell ref="R203:T203"/>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2:N132"/>
    <mergeCell ref="M133:N133"/>
    <mergeCell ref="M134:N134"/>
    <mergeCell ref="M135:N135"/>
    <mergeCell ref="M136:N136"/>
    <mergeCell ref="M137:N137"/>
    <mergeCell ref="M126:N126"/>
    <mergeCell ref="M127:N127"/>
    <mergeCell ref="M128:N128"/>
    <mergeCell ref="M129:N129"/>
    <mergeCell ref="M130:N130"/>
    <mergeCell ref="M131:N131"/>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112" priority="5" operator="greaterThan">
      <formula>0</formula>
    </cfRule>
  </conditionalFormatting>
  <conditionalFormatting sqref="AN117:AY124">
    <cfRule type="cellIs" dxfId="111" priority="4" operator="greaterThan">
      <formula>0</formula>
    </cfRule>
  </conditionalFormatting>
  <conditionalFormatting sqref="AN127:AU134">
    <cfRule type="cellIs" dxfId="110" priority="3" operator="greaterThan">
      <formula>0</formula>
    </cfRule>
  </conditionalFormatting>
  <conditionalFormatting sqref="AN137:AU144">
    <cfRule type="cellIs" dxfId="109" priority="2" operator="greaterThan">
      <formula>0</formula>
    </cfRule>
  </conditionalFormatting>
  <conditionalFormatting sqref="Y117:AJ124">
    <cfRule type="cellIs" dxfId="108" priority="8" operator="greaterThan">
      <formula>0</formula>
    </cfRule>
  </conditionalFormatting>
  <conditionalFormatting sqref="Y127:AF134">
    <cfRule type="cellIs" dxfId="107" priority="7" operator="greaterThan">
      <formula>0</formula>
    </cfRule>
  </conditionalFormatting>
  <conditionalFormatting sqref="Y137:AF144">
    <cfRule type="cellIs" dxfId="106" priority="6" operator="greaterThan">
      <formula>0</formula>
    </cfRule>
  </conditionalFormatting>
  <conditionalFormatting sqref="Y152:AE152">
    <cfRule type="cellIs" dxfId="105" priority="1" operator="greaterThan">
      <formula>0</formula>
    </cfRule>
  </conditionalFormatting>
  <dataValidations count="8">
    <dataValidation type="list" allowBlank="1" showInputMessage="1" showErrorMessage="1" sqref="O117:O132" xr:uid="{00000000-0002-0000-1E00-000000000000}">
      <formula1>"kg, cây"</formula1>
    </dataValidation>
    <dataValidation type="list" allowBlank="1" showInputMessage="1" showErrorMessage="1" sqref="O136:O137 O166:O167" xr:uid="{00000000-0002-0000-1E00-000001000000}">
      <formula1>"kg, cây 6 mét, cây 2.5 mét, cây 3 mét"</formula1>
    </dataValidation>
    <dataValidation type="list" allowBlank="1" showInputMessage="1" showErrorMessage="1" sqref="J116" xr:uid="{00000000-0002-0000-1E00-000002000000}">
      <formula1>"tròn, hộp, la"</formula1>
    </dataValidation>
    <dataValidation type="list" allowBlank="1" showInputMessage="1" showErrorMessage="1" sqref="H116:H167" xr:uid="{00000000-0002-0000-1E00-000003000000}">
      <formula1>"sắt đen, sắt trắng, sắt kẽm, nhôm"</formula1>
    </dataValidation>
    <dataValidation type="list" allowBlank="1" showInputMessage="1" showErrorMessage="1" sqref="J166:J167 J150:J151 J145:J147 J136:J137 J158:J160" xr:uid="{00000000-0002-0000-1E00-000004000000}">
      <formula1>"ống, hộp, tròn đặc, la dẹt,V"</formula1>
    </dataValidation>
    <dataValidation type="list" allowBlank="1" showInputMessage="1" showErrorMessage="1" sqref="J138:J144 J161:J165 J148:J149 J152:J157 J133:J135" xr:uid="{00000000-0002-0000-1E00-000005000000}">
      <formula1>"ống, hộp,vuông, tròn đặc, la dẹt,V"</formula1>
    </dataValidation>
    <dataValidation type="list" allowBlank="1" showInputMessage="1" showErrorMessage="1" sqref="J117:J132" xr:uid="{00000000-0002-0000-1E00-000006000000}">
      <formula1>"Ống, Hộp,Vuông, Tròn Đặc, La Dẹt,V"</formula1>
    </dataValidation>
    <dataValidation type="list" allowBlank="1" showInputMessage="1" showErrorMessage="1" sqref="B192:B197" xr:uid="{00000000-0002-0000-1E00-000007000000}">
      <formula1>$B$245:$B$395</formula1>
    </dataValidation>
  </dataValidations>
  <pageMargins left="0.31496062992125984" right="0.31496062992125984" top="0.35433070866141736" bottom="0.35433070866141736" header="0.31496062992125984" footer="0.31496062992125984"/>
  <pageSetup paperSize="9" scale="80" orientation="landscape" r:id="rId1"/>
  <rowBreaks count="2" manualBreakCount="2">
    <brk id="113" max="16383" man="1"/>
    <brk id="239" max="16383" man="1"/>
  </rowBreak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BI447"/>
  <sheetViews>
    <sheetView zoomScaleNormal="10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86"/>
      <c r="J6" s="86"/>
      <c r="K6" s="86"/>
      <c r="L6" s="87"/>
      <c r="M6" s="86"/>
      <c r="N6" s="70"/>
      <c r="O6" s="70"/>
      <c r="P6" s="340"/>
      <c r="Q6" s="15"/>
      <c r="R6" s="1233"/>
      <c r="S6" s="1234"/>
      <c r="T6" s="16"/>
    </row>
    <row r="7" spans="1:23" ht="15.9" customHeight="1">
      <c r="A7" s="1227"/>
      <c r="B7" s="1228"/>
      <c r="C7" s="1228"/>
      <c r="D7" s="1229"/>
      <c r="E7" s="341"/>
      <c r="F7" s="29"/>
      <c r="G7" s="610"/>
      <c r="H7" s="68"/>
      <c r="I7" s="71"/>
      <c r="J7" s="739"/>
      <c r="K7" s="739"/>
      <c r="L7" s="739"/>
      <c r="M7" s="71"/>
      <c r="N7" s="56"/>
      <c r="O7" s="56"/>
      <c r="P7" s="251"/>
      <c r="Q7" s="14"/>
      <c r="R7" s="1214"/>
      <c r="S7" s="1215"/>
      <c r="T7" s="342"/>
    </row>
    <row r="8" spans="1:23" ht="15.9" customHeight="1">
      <c r="A8" s="1227"/>
      <c r="B8" s="1228"/>
      <c r="C8" s="1228"/>
      <c r="D8" s="1229"/>
      <c r="E8" s="341"/>
      <c r="F8" s="29"/>
      <c r="G8" s="610"/>
      <c r="H8" s="68"/>
      <c r="I8" s="71"/>
      <c r="J8" s="739"/>
      <c r="K8" s="739"/>
      <c r="L8" s="739"/>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437"/>
      <c r="H10" s="437"/>
      <c r="I10" s="80"/>
      <c r="J10" s="1457"/>
      <c r="K10" s="1457"/>
      <c r="L10" s="740"/>
      <c r="M10" s="345"/>
      <c r="N10" s="56"/>
      <c r="O10" s="56"/>
      <c r="P10" s="251"/>
      <c r="Q10" s="14"/>
      <c r="R10" s="1214"/>
      <c r="S10" s="1215"/>
      <c r="T10" s="343"/>
    </row>
    <row r="11" spans="1:23" ht="15.9" customHeight="1">
      <c r="A11" s="1227"/>
      <c r="B11" s="1228"/>
      <c r="C11" s="1228"/>
      <c r="D11" s="1229"/>
      <c r="E11" s="34"/>
      <c r="F11" s="33"/>
      <c r="G11" s="81"/>
      <c r="H11" s="81"/>
      <c r="I11" s="578"/>
      <c r="J11" s="1236"/>
      <c r="K11" s="1236"/>
      <c r="L11" s="89"/>
      <c r="M11" s="82"/>
      <c r="N11" s="56"/>
      <c r="O11" s="56"/>
      <c r="P11" s="251"/>
      <c r="Q11" s="14"/>
      <c r="R11" s="1214"/>
      <c r="S11" s="1215"/>
      <c r="T11" s="343"/>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354"/>
      <c r="C20" s="355"/>
      <c r="D20" s="43"/>
      <c r="E20" s="43"/>
      <c r="F20" s="65"/>
      <c r="G20" s="359"/>
      <c r="H20" s="359"/>
      <c r="I20" s="359"/>
      <c r="J20" s="441"/>
      <c r="K20" s="100"/>
      <c r="L20" s="92"/>
      <c r="M20" s="127"/>
      <c r="N20" s="743"/>
      <c r="O20" s="257"/>
      <c r="P20" s="245"/>
      <c r="Q20" s="257"/>
      <c r="R20" s="257"/>
      <c r="S20" s="257"/>
      <c r="T20" s="129"/>
      <c r="U20" s="128"/>
      <c r="V20" s="96"/>
      <c r="W20" s="97"/>
    </row>
    <row r="21" spans="1:23" s="5" customFormat="1" ht="20.100000000000001" customHeight="1" outlineLevel="1">
      <c r="A21" s="17"/>
      <c r="B21" s="354"/>
      <c r="C21" s="355"/>
      <c r="D21" s="43"/>
      <c r="E21" s="43"/>
      <c r="F21" s="65"/>
      <c r="G21" s="359"/>
      <c r="H21" s="359"/>
      <c r="I21" s="359"/>
      <c r="J21" s="442"/>
      <c r="K21" s="100"/>
      <c r="L21" s="92"/>
      <c r="M21" s="127"/>
      <c r="N21" s="743"/>
      <c r="O21" s="257"/>
      <c r="P21" s="245"/>
      <c r="Q21" s="257"/>
      <c r="R21" s="257"/>
      <c r="S21" s="257"/>
      <c r="T21" s="129"/>
      <c r="U21" s="128"/>
      <c r="V21" s="96"/>
      <c r="W21" s="97"/>
    </row>
    <row r="22" spans="1:23" s="5" customFormat="1" ht="20.100000000000001" customHeight="1" outlineLevel="1">
      <c r="A22" s="17"/>
      <c r="B22" s="354"/>
      <c r="C22" s="355"/>
      <c r="D22" s="43"/>
      <c r="E22" s="43"/>
      <c r="F22" s="65"/>
      <c r="G22" s="359"/>
      <c r="H22" s="359"/>
      <c r="I22" s="359"/>
      <c r="J22" s="442"/>
      <c r="K22" s="100"/>
      <c r="L22" s="92"/>
      <c r="M22" s="127"/>
      <c r="N22" s="743"/>
      <c r="O22" s="257"/>
      <c r="P22" s="245"/>
      <c r="Q22" s="257"/>
      <c r="R22" s="257"/>
      <c r="S22" s="257"/>
      <c r="T22" s="129"/>
      <c r="U22" s="128"/>
      <c r="V22" s="96"/>
      <c r="W22" s="97"/>
    </row>
    <row r="23" spans="1:23" s="5" customFormat="1" ht="20.100000000000001" customHeight="1" outlineLevel="1">
      <c r="A23" s="17"/>
      <c r="B23" s="354"/>
      <c r="C23" s="355"/>
      <c r="D23" s="43"/>
      <c r="E23" s="43"/>
      <c r="F23" s="65"/>
      <c r="G23" s="359"/>
      <c r="H23" s="760"/>
      <c r="I23" s="359"/>
      <c r="J23" s="442"/>
      <c r="K23" s="100"/>
      <c r="L23" s="92"/>
      <c r="M23" s="127"/>
      <c r="N23" s="743"/>
      <c r="O23" s="257"/>
      <c r="P23" s="245"/>
      <c r="Q23" s="257"/>
      <c r="R23" s="257"/>
      <c r="S23" s="257"/>
      <c r="T23" s="129"/>
      <c r="U23" s="128"/>
      <c r="V23" s="96"/>
      <c r="W23" s="97"/>
    </row>
    <row r="24" spans="1:23" s="5" customFormat="1" ht="20.100000000000001" customHeight="1" outlineLevel="1">
      <c r="A24" s="17"/>
      <c r="B24" s="265"/>
      <c r="C24" s="130"/>
      <c r="D24" s="43"/>
      <c r="E24" s="43"/>
      <c r="F24" s="65"/>
      <c r="G24" s="359"/>
      <c r="H24" s="359"/>
      <c r="I24" s="359"/>
      <c r="J24" s="606"/>
      <c r="K24" s="100"/>
      <c r="L24" s="92"/>
      <c r="M24" s="127"/>
      <c r="N24" s="743"/>
      <c r="O24" s="257"/>
      <c r="P24" s="245"/>
      <c r="Q24" s="257"/>
      <c r="R24" s="257"/>
      <c r="S24" s="257"/>
      <c r="T24" s="129"/>
      <c r="U24" s="128"/>
      <c r="V24" s="96"/>
      <c r="W24" s="97"/>
    </row>
    <row r="25" spans="1:23" s="5" customFormat="1" ht="20.100000000000001" customHeight="1" outlineLevel="1">
      <c r="A25" s="17"/>
      <c r="B25" s="354"/>
      <c r="C25" s="355"/>
      <c r="D25" s="43"/>
      <c r="E25" s="43"/>
      <c r="F25" s="65"/>
      <c r="G25" s="359"/>
      <c r="H25" s="359"/>
      <c r="I25" s="359"/>
      <c r="J25" s="606"/>
      <c r="K25" s="100"/>
      <c r="L25" s="92"/>
      <c r="M25" s="127"/>
      <c r="N25" s="743"/>
      <c r="O25" s="257"/>
      <c r="P25" s="245"/>
      <c r="Q25" s="257"/>
      <c r="R25" s="257"/>
      <c r="S25" s="257"/>
      <c r="T25" s="129"/>
      <c r="U25" s="128"/>
      <c r="V25" s="96"/>
      <c r="W25" s="97"/>
    </row>
    <row r="26" spans="1:23" s="5" customFormat="1" ht="20.100000000000001" customHeight="1" outlineLevel="1">
      <c r="A26" s="17"/>
      <c r="B26" s="354"/>
      <c r="C26" s="355"/>
      <c r="D26" s="43"/>
      <c r="E26" s="43"/>
      <c r="F26" s="65"/>
      <c r="G26" s="359"/>
      <c r="H26" s="359"/>
      <c r="I26" s="359"/>
      <c r="J26" s="606"/>
      <c r="K26" s="100"/>
      <c r="L26" s="92"/>
      <c r="M26" s="127"/>
      <c r="N26" s="743"/>
      <c r="O26" s="257"/>
      <c r="P26" s="245"/>
      <c r="Q26" s="257"/>
      <c r="R26" s="257"/>
      <c r="S26" s="257"/>
      <c r="T26" s="129"/>
      <c r="U26" s="128"/>
      <c r="V26" s="96"/>
      <c r="W26" s="97"/>
    </row>
    <row r="27" spans="1:23" s="5" customFormat="1" ht="20.100000000000001" customHeight="1" outlineLevel="1">
      <c r="A27" s="17"/>
      <c r="B27" s="265"/>
      <c r="C27" s="130"/>
      <c r="D27" s="43"/>
      <c r="E27" s="43"/>
      <c r="F27" s="65"/>
      <c r="G27" s="359"/>
      <c r="H27" s="359"/>
      <c r="I27" s="359"/>
      <c r="J27" s="362"/>
      <c r="K27" s="100"/>
      <c r="L27" s="92"/>
      <c r="M27" s="127"/>
      <c r="N27" s="743"/>
      <c r="O27" s="257"/>
      <c r="P27" s="245"/>
      <c r="Q27" s="257"/>
      <c r="R27" s="257"/>
      <c r="S27" s="257"/>
      <c r="T27" s="129"/>
      <c r="U27" s="128"/>
      <c r="V27" s="96"/>
      <c r="W27" s="97"/>
    </row>
    <row r="28" spans="1:23" s="5" customFormat="1" ht="20.100000000000001" customHeight="1" outlineLevel="1">
      <c r="A28" s="17"/>
      <c r="B28" s="354"/>
      <c r="C28" s="355"/>
      <c r="D28" s="43"/>
      <c r="E28" s="43"/>
      <c r="F28" s="65"/>
      <c r="G28" s="359"/>
      <c r="H28" s="359"/>
      <c r="I28" s="359"/>
      <c r="J28" s="362"/>
      <c r="K28" s="100"/>
      <c r="L28" s="92"/>
      <c r="M28" s="127"/>
      <c r="N28" s="743"/>
      <c r="O28" s="257"/>
      <c r="P28" s="245"/>
      <c r="Q28" s="257"/>
      <c r="R28" s="257"/>
      <c r="S28" s="257"/>
      <c r="T28" s="129"/>
      <c r="U28" s="128"/>
      <c r="V28" s="96"/>
      <c r="W28" s="97"/>
    </row>
    <row r="29" spans="1:23" s="5" customFormat="1" ht="20.100000000000001" customHeight="1" outlineLevel="1">
      <c r="A29" s="17"/>
      <c r="B29" s="456"/>
      <c r="C29" s="130"/>
      <c r="D29" s="43"/>
      <c r="E29" s="43"/>
      <c r="F29" s="65"/>
      <c r="G29" s="131"/>
      <c r="H29" s="131"/>
      <c r="I29" s="131"/>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61"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c r="BI49" s="590"/>
    </row>
    <row r="50" spans="1:61"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c r="BI50" s="590"/>
    </row>
    <row r="51" spans="1:61"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c r="BI51" s="590"/>
    </row>
    <row r="52" spans="1:61"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c r="BI52" s="109"/>
    </row>
    <row r="53" spans="1:61"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c r="BI53" s="109"/>
    </row>
    <row r="54" spans="1:61"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c r="BI54" s="109"/>
    </row>
    <row r="55" spans="1:61"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c r="BI55" s="109"/>
    </row>
    <row r="56" spans="1:61"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c r="BI56" s="109"/>
    </row>
    <row r="57" spans="1:61"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c r="BI57" s="109"/>
    </row>
    <row r="58" spans="1:61"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c r="BI58" s="109"/>
    </row>
    <row r="59" spans="1:61"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c r="BI59" s="109"/>
    </row>
    <row r="60" spans="1:61"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c r="BI60" s="109"/>
    </row>
    <row r="61" spans="1:61"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c r="BI61" s="109"/>
    </row>
    <row r="62" spans="1:61"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c r="BI62" s="109"/>
    </row>
    <row r="63" spans="1:61"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c r="BI63" s="109"/>
    </row>
    <row r="64" spans="1:61"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c r="BI64" s="109"/>
    </row>
    <row r="65" spans="1:61"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c r="BI65" s="109"/>
    </row>
    <row r="66" spans="1:61"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c r="BI66" s="109"/>
    </row>
    <row r="67" spans="1:61"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c r="BI67" s="109"/>
    </row>
    <row r="68" spans="1:61"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c r="BI68" s="109"/>
    </row>
    <row r="69" spans="1:61"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c r="BI69" s="109"/>
    </row>
    <row r="70" spans="1:61"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c r="BI70" s="109"/>
    </row>
    <row r="71" spans="1:61"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c r="BI71" s="109"/>
    </row>
    <row r="72" spans="1:61"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c r="BI72" s="109"/>
    </row>
    <row r="73" spans="1:61"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c r="BI73" s="109"/>
    </row>
    <row r="74" spans="1:61"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c r="BI74" s="109"/>
    </row>
    <row r="75" spans="1:61"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c r="BI75" s="109"/>
    </row>
    <row r="76" spans="1:61"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c r="BI76" s="109"/>
    </row>
    <row r="77" spans="1:61"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c r="BI77" s="109"/>
    </row>
    <row r="78" spans="1:61"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c r="BI78" s="109"/>
    </row>
    <row r="79" spans="1:61"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c r="BI79" s="590"/>
    </row>
    <row r="80" spans="1:61"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c r="BI80" s="590"/>
    </row>
    <row r="81" spans="1:61"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c r="BI81" s="590"/>
    </row>
    <row r="82" spans="1:61"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c r="BI82" s="590"/>
    </row>
    <row r="83" spans="1:61"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c r="BI83" s="590"/>
    </row>
    <row r="84" spans="1:61"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c r="BI84" s="590"/>
    </row>
    <row r="85" spans="1:61"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c r="BI85" s="590"/>
    </row>
    <row r="86" spans="1:61"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c r="BI86" s="590"/>
    </row>
    <row r="87" spans="1:61"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c r="BI87" s="590"/>
    </row>
    <row r="88" spans="1:61"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c r="BI88" s="590"/>
    </row>
    <row r="89" spans="1:61"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c r="BI89" s="590"/>
    </row>
    <row r="90" spans="1:61"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c r="BI90" s="590"/>
    </row>
    <row r="91" spans="1:61"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c r="BI91" s="590"/>
    </row>
    <row r="92" spans="1:61"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c r="BI92" s="590"/>
    </row>
    <row r="93" spans="1:61"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c r="BI93" s="590"/>
    </row>
    <row r="94" spans="1:61"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c r="BI94" s="590"/>
    </row>
    <row r="95" spans="1:61"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c r="BI95" s="590"/>
    </row>
    <row r="96" spans="1:61"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c r="BI96" s="590"/>
    </row>
    <row r="97" spans="1:61"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c r="BI97" s="590"/>
    </row>
    <row r="98" spans="1:61"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c r="BI98" s="590"/>
    </row>
    <row r="99" spans="1:61"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c r="BI99" s="590"/>
    </row>
    <row r="100" spans="1:61"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c r="BI100" s="590"/>
    </row>
    <row r="101" spans="1:61"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c r="BI101" s="590"/>
    </row>
    <row r="102" spans="1:61"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c r="BI102" s="590"/>
    </row>
    <row r="103" spans="1:61"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c r="BI103" s="590"/>
    </row>
    <row r="104" spans="1:61"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c r="BI104" s="590"/>
    </row>
    <row r="105" spans="1:61"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c r="BI105" s="590"/>
    </row>
    <row r="106" spans="1:61"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c r="BI106" s="590"/>
    </row>
    <row r="107" spans="1:61"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c r="BI107" s="590"/>
    </row>
    <row r="108" spans="1:61"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c r="BI108" s="590"/>
    </row>
    <row r="109" spans="1:61"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c r="BI109" s="590"/>
    </row>
    <row r="110" spans="1:61"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c r="BI110" s="590"/>
    </row>
    <row r="111" spans="1:61"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c r="BI111" s="590"/>
    </row>
    <row r="112" spans="1:61"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c r="BI112" s="590"/>
    </row>
    <row r="113" spans="1:61"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c r="BI113" s="590"/>
    </row>
    <row r="114" spans="1:61"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c r="BI114" s="590"/>
    </row>
    <row r="115" spans="1:61" s="5" customFormat="1" ht="42" customHeight="1" outlineLevel="1">
      <c r="A115" s="372"/>
      <c r="B115" s="373"/>
      <c r="C115" s="374"/>
      <c r="D115" s="375"/>
      <c r="E115" s="375"/>
      <c r="F115" s="375"/>
      <c r="G115" s="375"/>
      <c r="H115" s="376"/>
      <c r="I115" s="376"/>
      <c r="J115" s="376"/>
      <c r="K115" s="376"/>
      <c r="L115" s="376"/>
      <c r="M115" s="1496"/>
      <c r="N115" s="1497"/>
      <c r="O115" s="376"/>
      <c r="P115" s="376"/>
      <c r="Q115" s="376"/>
      <c r="R115" s="376"/>
      <c r="S115" s="376"/>
      <c r="T115" s="377"/>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c r="BI115" s="590"/>
    </row>
    <row r="116" spans="1:61" s="5" customFormat="1" ht="20.100000000000001" customHeight="1" outlineLevel="1">
      <c r="A116" s="383"/>
      <c r="B116" s="979"/>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c r="BI116" s="590"/>
    </row>
    <row r="117" spans="1:61" s="5" customFormat="1" ht="20.100000000000001" customHeight="1" outlineLevel="1">
      <c r="A117" s="386"/>
      <c r="B117" s="980"/>
      <c r="C117" s="953"/>
      <c r="D117" s="953"/>
      <c r="E117" s="953"/>
      <c r="F117" s="953"/>
      <c r="G117" s="953"/>
      <c r="H117" s="103"/>
      <c r="I117" s="111"/>
      <c r="J117" s="103"/>
      <c r="K117" s="103"/>
      <c r="L117" s="103"/>
      <c r="M117" s="1504"/>
      <c r="N117" s="150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c r="BI117" s="590"/>
    </row>
    <row r="118" spans="1:61" s="5" customFormat="1" ht="20.100000000000001" customHeight="1" outlineLevel="1">
      <c r="A118" s="386"/>
      <c r="B118" s="980"/>
      <c r="C118" s="953"/>
      <c r="D118" s="953"/>
      <c r="E118" s="953"/>
      <c r="F118" s="953"/>
      <c r="G118" s="953"/>
      <c r="H118" s="103"/>
      <c r="I118" s="111"/>
      <c r="J118" s="103"/>
      <c r="K118" s="103"/>
      <c r="L118" s="103"/>
      <c r="M118" s="1504"/>
      <c r="N118" s="150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c r="BI118" s="590"/>
    </row>
    <row r="119" spans="1:61" s="5" customFormat="1" ht="20.100000000000001" customHeight="1" outlineLevel="1">
      <c r="A119" s="386"/>
      <c r="B119" s="980"/>
      <c r="C119" s="953"/>
      <c r="D119" s="953"/>
      <c r="E119" s="953"/>
      <c r="F119" s="953"/>
      <c r="G119" s="953"/>
      <c r="H119" s="103"/>
      <c r="I119" s="111"/>
      <c r="J119" s="103"/>
      <c r="K119" s="103"/>
      <c r="L119" s="103"/>
      <c r="M119" s="1504"/>
      <c r="N119" s="150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c r="BI119" s="590"/>
    </row>
    <row r="120" spans="1:61" s="5" customFormat="1" ht="20.100000000000001" customHeight="1" outlineLevel="1">
      <c r="A120" s="386"/>
      <c r="B120" s="980"/>
      <c r="C120" s="953"/>
      <c r="D120" s="953"/>
      <c r="E120" s="953"/>
      <c r="F120" s="953"/>
      <c r="G120" s="953"/>
      <c r="H120" s="103"/>
      <c r="I120" s="111"/>
      <c r="J120" s="103"/>
      <c r="K120" s="103"/>
      <c r="L120" s="103"/>
      <c r="M120" s="1504"/>
      <c r="N120" s="150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c r="BI120" s="590"/>
    </row>
    <row r="121" spans="1:61" s="5" customFormat="1" ht="20.100000000000001" customHeight="1" outlineLevel="1">
      <c r="A121" s="386"/>
      <c r="B121" s="980"/>
      <c r="C121" s="953"/>
      <c r="D121" s="953"/>
      <c r="E121" s="953"/>
      <c r="F121" s="953"/>
      <c r="G121" s="953"/>
      <c r="H121" s="103"/>
      <c r="I121" s="111"/>
      <c r="J121" s="103"/>
      <c r="K121" s="103"/>
      <c r="L121" s="103"/>
      <c r="M121" s="1504"/>
      <c r="N121" s="150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c r="BI121" s="590"/>
    </row>
    <row r="122" spans="1:61" s="5" customFormat="1" ht="20.100000000000001" customHeight="1" outlineLevel="1">
      <c r="A122" s="386"/>
      <c r="B122" s="980"/>
      <c r="C122" s="953"/>
      <c r="D122" s="953"/>
      <c r="E122" s="953"/>
      <c r="F122" s="953"/>
      <c r="G122" s="953"/>
      <c r="H122" s="103"/>
      <c r="I122" s="111"/>
      <c r="J122" s="103"/>
      <c r="K122" s="103"/>
      <c r="L122" s="103"/>
      <c r="M122" s="1504"/>
      <c r="N122" s="150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c r="BI122" s="590"/>
    </row>
    <row r="123" spans="1:61" s="5" customFormat="1" ht="20.100000000000001" customHeight="1" outlineLevel="1">
      <c r="A123" s="386"/>
      <c r="B123" s="980"/>
      <c r="C123" s="953"/>
      <c r="D123" s="981"/>
      <c r="E123" s="981"/>
      <c r="F123" s="953"/>
      <c r="G123" s="953"/>
      <c r="H123" s="103"/>
      <c r="I123" s="111"/>
      <c r="J123" s="103"/>
      <c r="K123" s="103"/>
      <c r="L123" s="103"/>
      <c r="M123" s="1504"/>
      <c r="N123" s="150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c r="BI123" s="590"/>
    </row>
    <row r="124" spans="1:61" s="5" customFormat="1" ht="20.100000000000001" customHeight="1" outlineLevel="1">
      <c r="A124" s="386"/>
      <c r="B124" s="979"/>
      <c r="C124" s="953"/>
      <c r="D124" s="953"/>
      <c r="E124" s="953"/>
      <c r="F124" s="953"/>
      <c r="G124" s="953"/>
      <c r="H124" s="103"/>
      <c r="I124" s="111"/>
      <c r="J124" s="103"/>
      <c r="K124" s="103"/>
      <c r="L124" s="103"/>
      <c r="M124" s="1504"/>
      <c r="N124" s="150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c r="BI124" s="590"/>
    </row>
    <row r="125" spans="1:61" s="5" customFormat="1" ht="20.100000000000001" customHeight="1" outlineLevel="1">
      <c r="A125" s="386"/>
      <c r="B125" s="980"/>
      <c r="C125" s="953"/>
      <c r="D125" s="953"/>
      <c r="E125" s="953"/>
      <c r="F125" s="953"/>
      <c r="G125" s="953"/>
      <c r="H125" s="103"/>
      <c r="I125" s="111"/>
      <c r="J125" s="103"/>
      <c r="K125" s="103"/>
      <c r="L125" s="103"/>
      <c r="M125" s="1504"/>
      <c r="N125" s="150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c r="BI125" s="590"/>
    </row>
    <row r="126" spans="1:61" s="5" customFormat="1" ht="20.100000000000001" customHeight="1" outlineLevel="1">
      <c r="A126" s="386"/>
      <c r="B126" s="980"/>
      <c r="C126" s="953"/>
      <c r="D126" s="953"/>
      <c r="E126" s="953"/>
      <c r="F126" s="953"/>
      <c r="G126" s="953"/>
      <c r="H126" s="103"/>
      <c r="I126" s="111"/>
      <c r="J126" s="103"/>
      <c r="K126" s="103"/>
      <c r="L126" s="103"/>
      <c r="M126" s="741"/>
      <c r="N126" s="742"/>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c r="BI126" s="590"/>
    </row>
    <row r="127" spans="1:61" s="5" customFormat="1" ht="20.100000000000001" customHeight="1" outlineLevel="1">
      <c r="A127" s="386"/>
      <c r="B127" s="980"/>
      <c r="C127" s="953"/>
      <c r="D127" s="953"/>
      <c r="E127" s="953"/>
      <c r="F127" s="953"/>
      <c r="G127" s="953"/>
      <c r="H127" s="103"/>
      <c r="I127" s="111"/>
      <c r="J127" s="103"/>
      <c r="K127" s="103"/>
      <c r="L127" s="103"/>
      <c r="M127" s="741"/>
      <c r="N127" s="742"/>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c r="BI127" s="590"/>
    </row>
    <row r="128" spans="1:61" s="5" customFormat="1" ht="20.100000000000001" customHeight="1" outlineLevel="1">
      <c r="A128" s="386"/>
      <c r="B128" s="980"/>
      <c r="C128" s="953"/>
      <c r="D128" s="953"/>
      <c r="E128" s="953"/>
      <c r="F128" s="953"/>
      <c r="G128" s="953"/>
      <c r="H128" s="103"/>
      <c r="I128" s="111"/>
      <c r="J128" s="103"/>
      <c r="K128" s="103"/>
      <c r="L128" s="103"/>
      <c r="M128" s="741"/>
      <c r="N128" s="742"/>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c r="BI128" s="590"/>
    </row>
    <row r="129" spans="1:61" s="5" customFormat="1" ht="20.100000000000001" customHeight="1" outlineLevel="1">
      <c r="A129" s="386"/>
      <c r="B129" s="980"/>
      <c r="C129" s="981"/>
      <c r="D129" s="953"/>
      <c r="E129" s="953"/>
      <c r="F129" s="953"/>
      <c r="G129" s="953"/>
      <c r="H129" s="103"/>
      <c r="I129" s="111"/>
      <c r="J129" s="103"/>
      <c r="K129" s="103"/>
      <c r="L129" s="103"/>
      <c r="M129" s="741"/>
      <c r="N129" s="742"/>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c r="BI129" s="590"/>
    </row>
    <row r="130" spans="1:61" s="5" customFormat="1" ht="20.100000000000001" customHeight="1" outlineLevel="1">
      <c r="A130" s="386"/>
      <c r="B130" s="980"/>
      <c r="C130" s="953"/>
      <c r="D130" s="953"/>
      <c r="E130" s="953"/>
      <c r="F130" s="953"/>
      <c r="G130" s="953"/>
      <c r="H130" s="103"/>
      <c r="I130" s="111"/>
      <c r="J130" s="103"/>
      <c r="K130" s="103"/>
      <c r="L130" s="103"/>
      <c r="M130" s="741"/>
      <c r="N130" s="742"/>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c r="BI130" s="590"/>
    </row>
    <row r="131" spans="1:61" s="5" customFormat="1" ht="20.100000000000001" customHeight="1" outlineLevel="1">
      <c r="A131" s="386"/>
      <c r="B131" s="980"/>
      <c r="C131" s="953"/>
      <c r="D131" s="953"/>
      <c r="E131" s="953"/>
      <c r="F131" s="953"/>
      <c r="G131" s="953"/>
      <c r="H131" s="103"/>
      <c r="I131" s="111"/>
      <c r="J131" s="103"/>
      <c r="K131" s="103"/>
      <c r="L131" s="103"/>
      <c r="M131" s="741"/>
      <c r="N131" s="742"/>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c r="BI131" s="590"/>
    </row>
    <row r="132" spans="1:61" s="5" customFormat="1" ht="20.100000000000001" customHeight="1" outlineLevel="1">
      <c r="A132" s="386"/>
      <c r="B132" s="980"/>
      <c r="C132" s="953"/>
      <c r="D132" s="953"/>
      <c r="E132" s="953"/>
      <c r="F132" s="953"/>
      <c r="G132" s="953"/>
      <c r="H132" s="103"/>
      <c r="I132" s="111"/>
      <c r="J132" s="103"/>
      <c r="K132" s="103"/>
      <c r="L132" s="103"/>
      <c r="M132" s="741"/>
      <c r="N132" s="742"/>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c r="BI132" s="590"/>
    </row>
    <row r="133" spans="1:61" s="5" customFormat="1" ht="20.100000000000001" customHeight="1" outlineLevel="1">
      <c r="A133" s="386"/>
      <c r="B133" s="980"/>
      <c r="C133" s="953"/>
      <c r="D133" s="953"/>
      <c r="E133" s="953"/>
      <c r="F133" s="953"/>
      <c r="G133" s="953"/>
      <c r="H133" s="103"/>
      <c r="I133" s="111"/>
      <c r="J133" s="103"/>
      <c r="K133" s="103"/>
      <c r="L133" s="103"/>
      <c r="M133" s="741"/>
      <c r="N133" s="742"/>
      <c r="O133" s="102"/>
      <c r="P133" s="11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c r="BI133" s="590"/>
    </row>
    <row r="134" spans="1:61" s="5" customFormat="1" ht="20.100000000000001" customHeight="1" outlineLevel="1">
      <c r="A134" s="386"/>
      <c r="B134" s="980"/>
      <c r="C134" s="953"/>
      <c r="D134" s="981"/>
      <c r="E134" s="981"/>
      <c r="F134" s="981"/>
      <c r="G134" s="953"/>
      <c r="H134" s="103"/>
      <c r="I134" s="111"/>
      <c r="J134" s="103"/>
      <c r="K134" s="103"/>
      <c r="L134" s="103"/>
      <c r="M134" s="741"/>
      <c r="N134" s="742"/>
      <c r="O134" s="102"/>
      <c r="P134" s="11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c r="BI134" s="590"/>
    </row>
    <row r="135" spans="1:61"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c r="BI135" s="590"/>
    </row>
    <row r="136" spans="1:61" s="5" customFormat="1" ht="20.100000000000001" customHeight="1" outlineLevel="1">
      <c r="A136" s="386"/>
      <c r="B136" s="969"/>
      <c r="C136" s="928"/>
      <c r="D136" s="928"/>
      <c r="E136" s="970"/>
      <c r="F136" s="928"/>
      <c r="G136" s="971"/>
      <c r="H136" s="394"/>
      <c r="I136" s="394"/>
      <c r="J136" s="103"/>
      <c r="K136" s="103"/>
      <c r="L136" s="103"/>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c r="BI136" s="590"/>
    </row>
    <row r="137" spans="1:61"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c r="BI137" s="590"/>
    </row>
    <row r="138" spans="1:61"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c r="BI138" s="590"/>
    </row>
    <row r="139" spans="1:61"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c r="BI139" s="590"/>
    </row>
    <row r="140" spans="1:61"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c r="BI140" s="590"/>
    </row>
    <row r="141" spans="1:61"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c r="BI141" s="590"/>
    </row>
    <row r="142" spans="1:61"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c r="BI142" s="590"/>
    </row>
    <row r="143" spans="1:61"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c r="BI143" s="590"/>
    </row>
    <row r="144" spans="1:61"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c r="BI144" s="590"/>
    </row>
    <row r="145" spans="1:61" s="5" customFormat="1" ht="15" hidden="1" customHeight="1" outlineLevel="1">
      <c r="A145" s="386"/>
      <c r="B145" s="104"/>
      <c r="C145" s="105"/>
      <c r="D145" s="105"/>
      <c r="E145" s="106"/>
      <c r="F145" s="105"/>
      <c r="G145" s="107"/>
      <c r="H145" s="394"/>
      <c r="I145" s="394"/>
      <c r="J145" s="103"/>
      <c r="K145" s="103"/>
      <c r="L145" s="103"/>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c r="BI145" s="590"/>
    </row>
    <row r="146" spans="1:61"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c r="BI146" s="590"/>
    </row>
    <row r="147" spans="1:61"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c r="BI147" s="590"/>
    </row>
    <row r="148" spans="1:61"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c r="BI148" s="590"/>
    </row>
    <row r="149" spans="1:61"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c r="BI149" s="590"/>
    </row>
    <row r="150" spans="1:61" s="5" customFormat="1" ht="15" hidden="1" customHeight="1" outlineLevel="1">
      <c r="A150" s="386"/>
      <c r="B150" s="261"/>
      <c r="C150" s="105"/>
      <c r="D150" s="105"/>
      <c r="E150" s="106"/>
      <c r="F150" s="105"/>
      <c r="G150" s="107"/>
      <c r="H150" s="394"/>
      <c r="I150" s="394"/>
      <c r="J150" s="103"/>
      <c r="K150" s="103"/>
      <c r="L150" s="103"/>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c r="BI150" s="590"/>
    </row>
    <row r="151" spans="1:61"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c r="BI151" s="590"/>
    </row>
    <row r="152" spans="1:61"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c r="BI152" s="590"/>
    </row>
    <row r="153" spans="1:61"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c r="BI153" s="590"/>
    </row>
    <row r="154" spans="1:61"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c r="BI154" s="590"/>
    </row>
    <row r="155" spans="1:61"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c r="BI155" s="590"/>
    </row>
    <row r="156" spans="1:61"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c r="BI156" s="590"/>
    </row>
    <row r="157" spans="1:61"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c r="BI157" s="590"/>
    </row>
    <row r="158" spans="1:61" s="5" customFormat="1" ht="15" hidden="1" customHeight="1" outlineLevel="1">
      <c r="A158" s="386"/>
      <c r="B158" s="261"/>
      <c r="C158" s="105"/>
      <c r="D158" s="105"/>
      <c r="E158" s="106"/>
      <c r="F158" s="105"/>
      <c r="G158" s="107"/>
      <c r="H158" s="394"/>
      <c r="I158" s="394"/>
      <c r="J158" s="103"/>
      <c r="K158" s="103"/>
      <c r="L158" s="103"/>
      <c r="M158" s="1260"/>
      <c r="N158" s="1261"/>
      <c r="O158" s="111"/>
      <c r="P158" s="261"/>
      <c r="Q158" s="113"/>
      <c r="R158" s="137"/>
      <c r="S158" s="102"/>
      <c r="T158" s="444"/>
      <c r="U158" s="138"/>
      <c r="V158" s="108"/>
      <c r="BI158" s="590"/>
    </row>
    <row r="159" spans="1:61"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c r="BI159" s="590"/>
    </row>
    <row r="160" spans="1:61"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c r="BI160" s="590"/>
    </row>
    <row r="161" spans="1:61"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c r="BI161" s="590"/>
    </row>
    <row r="162" spans="1:61"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c r="BI162" s="590"/>
    </row>
    <row r="163" spans="1:61"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c r="BI163" s="590"/>
    </row>
    <row r="164" spans="1:61"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c r="BI164" s="590"/>
    </row>
    <row r="165" spans="1:61"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c r="BI165" s="590"/>
    </row>
    <row r="166" spans="1:61" s="5" customFormat="1" ht="15" hidden="1" customHeight="1" outlineLevel="1">
      <c r="A166" s="386"/>
      <c r="B166" s="261"/>
      <c r="C166" s="105"/>
      <c r="D166" s="105"/>
      <c r="E166" s="106"/>
      <c r="F166" s="105"/>
      <c r="G166" s="107"/>
      <c r="H166" s="394"/>
      <c r="I166" s="394"/>
      <c r="J166" s="103"/>
      <c r="K166" s="103"/>
      <c r="L166" s="103"/>
      <c r="M166" s="1260"/>
      <c r="N166" s="1261"/>
      <c r="O166" s="394"/>
      <c r="P166" s="395"/>
      <c r="Q166" s="394"/>
      <c r="R166" s="394"/>
      <c r="S166" s="394"/>
      <c r="T166" s="396"/>
      <c r="U166" s="138"/>
      <c r="V166" s="108"/>
      <c r="BI166" s="590"/>
    </row>
    <row r="167" spans="1:61"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c r="BI167" s="590"/>
    </row>
    <row r="168" spans="1:61"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c r="BI168" s="590"/>
    </row>
    <row r="169" spans="1:61" s="5" customFormat="1" ht="15.75"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c r="BI169" s="590"/>
    </row>
    <row r="170" spans="1:61" s="5" customFormat="1" ht="15" hidden="1" customHeight="1" outlineLevel="1">
      <c r="A170" s="389"/>
      <c r="B170" s="1481"/>
      <c r="C170" s="1482"/>
      <c r="D170" s="1483"/>
      <c r="E170" s="565"/>
      <c r="F170" s="565"/>
      <c r="G170" s="1283"/>
      <c r="BI170" s="590"/>
    </row>
    <row r="171" spans="1:61" s="5" customFormat="1" ht="15" hidden="1" customHeight="1" outlineLevel="1">
      <c r="A171" s="389"/>
      <c r="B171" s="1481"/>
      <c r="C171" s="1482"/>
      <c r="D171" s="1483"/>
      <c r="E171" s="565"/>
      <c r="F171" s="565"/>
      <c r="G171" s="1283"/>
      <c r="BI171" s="590"/>
    </row>
    <row r="172" spans="1:61" s="5" customFormat="1" ht="15" hidden="1" customHeight="1" outlineLevel="1">
      <c r="A172" s="389"/>
      <c r="B172" s="1482"/>
      <c r="C172" s="565"/>
      <c r="D172" s="565"/>
      <c r="E172" s="565"/>
      <c r="F172" s="565"/>
      <c r="G172" s="139"/>
      <c r="BI172" s="590"/>
    </row>
    <row r="173" spans="1:61" s="5" customFormat="1" ht="15" hidden="1" customHeight="1" outlineLevel="1">
      <c r="A173" s="389"/>
      <c r="B173" s="1482"/>
      <c r="C173" s="565"/>
      <c r="D173" s="565"/>
      <c r="E173" s="565"/>
      <c r="F173" s="565"/>
      <c r="G173" s="139"/>
      <c r="H173" s="389"/>
      <c r="AI173" s="279"/>
      <c r="BI173" s="590"/>
    </row>
    <row r="174" spans="1:61" s="5" customFormat="1" ht="15" hidden="1" customHeight="1" outlineLevel="1">
      <c r="A174" s="389"/>
      <c r="B174" s="1482"/>
      <c r="C174" s="565"/>
      <c r="D174" s="565"/>
      <c r="E174" s="565"/>
      <c r="F174" s="565"/>
      <c r="G174" s="139"/>
      <c r="H174" s="389"/>
      <c r="BI174" s="590"/>
    </row>
    <row r="175" spans="1:61" s="5" customFormat="1" ht="15" hidden="1" customHeight="1" outlineLevel="1">
      <c r="A175" s="389"/>
      <c r="B175" s="1482"/>
      <c r="C175" s="565"/>
      <c r="D175" s="565"/>
      <c r="E175" s="565"/>
      <c r="F175" s="565"/>
      <c r="G175" s="139"/>
      <c r="H175" s="389"/>
      <c r="BI175" s="590"/>
    </row>
    <row r="176" spans="1:61" s="5" customFormat="1" ht="15" hidden="1" customHeight="1" outlineLevel="1">
      <c r="A176" s="389"/>
      <c r="B176" s="1482"/>
      <c r="C176" s="565"/>
      <c r="D176" s="565"/>
      <c r="E176" s="565"/>
      <c r="F176" s="565"/>
      <c r="G176" s="139"/>
      <c r="H176" s="389"/>
      <c r="BI176" s="590"/>
    </row>
    <row r="177" spans="1:61" s="5" customFormat="1" ht="15" hidden="1" customHeight="1" outlineLevel="1">
      <c r="A177" s="389"/>
      <c r="B177" s="1482"/>
      <c r="C177" s="565"/>
      <c r="D177" s="565"/>
      <c r="E177" s="565"/>
      <c r="F177" s="565"/>
      <c r="G177" s="139"/>
      <c r="H177" s="389"/>
      <c r="BI177" s="590"/>
    </row>
    <row r="178" spans="1:61" s="5" customFormat="1" ht="15" hidden="1" customHeight="1" outlineLevel="1">
      <c r="A178" s="389"/>
      <c r="B178" s="1482"/>
      <c r="C178" s="565"/>
      <c r="D178" s="565"/>
      <c r="E178" s="565"/>
      <c r="F178" s="565"/>
      <c r="G178" s="139"/>
      <c r="H178" s="389"/>
      <c r="BI178" s="590"/>
    </row>
    <row r="179" spans="1:61" s="5" customFormat="1" ht="15" hidden="1" customHeight="1" outlineLevel="1">
      <c r="A179" s="389"/>
      <c r="B179" s="1482"/>
      <c r="C179" s="565"/>
      <c r="D179" s="565"/>
      <c r="E179" s="565"/>
      <c r="F179" s="565"/>
      <c r="G179" s="139"/>
      <c r="H179" s="389"/>
      <c r="BI179" s="590"/>
    </row>
    <row r="180" spans="1:61" s="5" customFormat="1" ht="15" hidden="1" customHeight="1" outlineLevel="1">
      <c r="A180" s="389"/>
      <c r="B180" s="389"/>
      <c r="C180" s="389"/>
      <c r="D180" s="389"/>
      <c r="E180" s="389"/>
      <c r="F180" s="389"/>
      <c r="H180" s="389"/>
      <c r="I180" s="371"/>
      <c r="P180" s="267"/>
      <c r="BI180" s="590"/>
    </row>
    <row r="181" spans="1:61" s="5" customFormat="1" ht="15" hidden="1" customHeight="1" outlineLevel="1">
      <c r="A181" s="389"/>
      <c r="B181" s="389"/>
      <c r="C181" s="389"/>
      <c r="D181" s="389"/>
      <c r="E181" s="389"/>
      <c r="F181" s="389"/>
      <c r="H181" s="389"/>
      <c r="I181" s="371"/>
      <c r="P181" s="267"/>
      <c r="BI181" s="590"/>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c r="BI182" s="59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c r="BI183" s="590"/>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c r="BI184" s="59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c r="BI185" s="59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c r="BI186" s="59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87"/>
      <c r="J197" s="1288"/>
      <c r="K197" s="428"/>
      <c r="L197" s="429"/>
      <c r="M197" s="429"/>
      <c r="N197" s="429"/>
      <c r="O197" s="429"/>
      <c r="P197" s="429"/>
      <c r="Q197" s="430"/>
      <c r="R197" s="1289"/>
      <c r="S197" s="1289"/>
      <c r="T197" s="1289"/>
      <c r="W197" s="85"/>
    </row>
    <row r="198" spans="1:23" s="5" customFormat="1" ht="15.75" customHeight="1">
      <c r="A198" s="60"/>
      <c r="B198" s="262"/>
      <c r="C198" s="263"/>
      <c r="D198" s="427"/>
      <c r="E198" s="61"/>
      <c r="F198" s="62"/>
      <c r="G198" s="63"/>
      <c r="H198" s="60"/>
      <c r="I198" s="1287"/>
      <c r="J198" s="1288"/>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733"/>
      <c r="J199" s="734"/>
      <c r="K199" s="428"/>
      <c r="L199" s="429"/>
      <c r="M199" s="429"/>
      <c r="N199" s="429"/>
      <c r="O199" s="429"/>
      <c r="P199" s="429"/>
      <c r="Q199" s="430"/>
      <c r="R199" s="1289"/>
      <c r="S199" s="1289"/>
      <c r="T199" s="1289"/>
      <c r="W199" s="85"/>
    </row>
    <row r="200" spans="1:23" s="5" customFormat="1" ht="15.75" customHeight="1">
      <c r="A200" s="60"/>
      <c r="B200" s="262"/>
      <c r="C200" s="263"/>
      <c r="D200" s="61"/>
      <c r="E200" s="61"/>
      <c r="F200" s="62"/>
      <c r="G200" s="63"/>
      <c r="H200" s="60"/>
      <c r="I200" s="733"/>
      <c r="J200" s="734"/>
      <c r="K200" s="428"/>
      <c r="L200" s="429"/>
      <c r="M200" s="429"/>
      <c r="N200" s="429"/>
      <c r="O200" s="429"/>
      <c r="P200" s="429"/>
      <c r="Q200" s="430"/>
      <c r="R200" s="1289"/>
      <c r="S200" s="1289"/>
      <c r="T200" s="1289"/>
      <c r="W200" s="85"/>
    </row>
    <row r="201" spans="1:23" s="5" customFormat="1" ht="15.75" customHeight="1">
      <c r="A201" s="60"/>
      <c r="B201" s="262"/>
      <c r="C201" s="263"/>
      <c r="D201" s="61"/>
      <c r="E201" s="61"/>
      <c r="F201" s="62"/>
      <c r="G201" s="63"/>
      <c r="H201" s="60"/>
      <c r="I201" s="733"/>
      <c r="J201" s="734"/>
      <c r="K201" s="428"/>
      <c r="L201" s="429"/>
      <c r="M201" s="429"/>
      <c r="N201" s="429"/>
      <c r="O201" s="429"/>
      <c r="P201" s="429"/>
      <c r="Q201" s="430"/>
      <c r="R201" s="1289"/>
      <c r="S201" s="1289"/>
      <c r="T201" s="1289"/>
    </row>
    <row r="202" spans="1:23" s="5" customFormat="1" ht="15.75" customHeight="1">
      <c r="A202" s="60"/>
      <c r="B202" s="262"/>
      <c r="C202" s="263"/>
      <c r="D202" s="61"/>
      <c r="E202" s="61"/>
      <c r="F202" s="62"/>
      <c r="G202" s="63"/>
      <c r="H202" s="60"/>
      <c r="I202" s="733"/>
      <c r="J202" s="734"/>
      <c r="K202" s="428"/>
      <c r="L202" s="429"/>
      <c r="M202" s="429"/>
      <c r="N202" s="429"/>
      <c r="O202" s="429"/>
      <c r="P202" s="429"/>
      <c r="Q202" s="430"/>
      <c r="R202" s="1289"/>
      <c r="S202" s="1289"/>
      <c r="T202" s="1289"/>
    </row>
    <row r="203" spans="1:23" s="5" customFormat="1" ht="15.75" customHeight="1">
      <c r="A203" s="60"/>
      <c r="B203" s="262"/>
      <c r="C203" s="263"/>
      <c r="D203" s="61"/>
      <c r="E203" s="61"/>
      <c r="F203" s="62"/>
      <c r="G203" s="63"/>
      <c r="H203" s="60"/>
      <c r="I203" s="733"/>
      <c r="J203" s="734"/>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s="5" customFormat="1" ht="16.2" customHeight="1">
      <c r="B244" s="109"/>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109"/>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K319" s="6"/>
      <c r="L319" s="3"/>
      <c r="M319" s="3"/>
    </row>
    <row r="320" spans="2:13" ht="15.6">
      <c r="B320" s="590"/>
      <c r="L320" s="3"/>
      <c r="M320" s="3"/>
    </row>
    <row r="321" spans="2:13" ht="15.6">
      <c r="B321" s="590"/>
      <c r="K321" s="6"/>
      <c r="L321" s="3"/>
      <c r="M321" s="3"/>
    </row>
    <row r="322" spans="2:13" ht="15.6">
      <c r="B322" s="590"/>
      <c r="K322" s="3"/>
      <c r="L322" s="3"/>
      <c r="M322" s="3"/>
    </row>
    <row r="323" spans="2:13" ht="15.6">
      <c r="B323" s="590"/>
      <c r="K323" s="3"/>
    </row>
    <row r="324" spans="2:13" ht="15.6">
      <c r="B324" s="590"/>
      <c r="K324" s="3"/>
    </row>
    <row r="325" spans="2:13" ht="15.6">
      <c r="B325" s="590"/>
      <c r="K325" s="3"/>
    </row>
    <row r="326" spans="2:13" ht="15.6">
      <c r="B326" s="590"/>
      <c r="K326" s="6"/>
    </row>
    <row r="327" spans="2:13" ht="15.6">
      <c r="B327" s="590"/>
      <c r="K327" s="6"/>
      <c r="L327" s="3"/>
      <c r="M327" s="3"/>
    </row>
    <row r="328" spans="2:13" ht="15.6">
      <c r="B328" s="590"/>
      <c r="K328" s="6"/>
      <c r="L328" s="3"/>
      <c r="M328" s="3"/>
    </row>
    <row r="329" spans="2:13" ht="15.6">
      <c r="B329" s="590"/>
      <c r="K329" s="6"/>
      <c r="L329" s="3"/>
      <c r="M329" s="3"/>
    </row>
    <row r="330" spans="2:13" ht="15.6">
      <c r="B330" s="590"/>
      <c r="F330" s="4"/>
      <c r="G330" s="4"/>
      <c r="H330" s="4"/>
      <c r="I330" s="4"/>
      <c r="J330" s="4"/>
    </row>
    <row r="331" spans="2:13" ht="15.6">
      <c r="B331" s="590"/>
      <c r="F331" s="4"/>
      <c r="G331" s="4"/>
      <c r="H331" s="4"/>
      <c r="I331" s="4"/>
      <c r="J331" s="4"/>
    </row>
    <row r="332" spans="2:13" ht="15.6">
      <c r="B332" s="590"/>
      <c r="F332" s="4"/>
      <c r="G332" s="4"/>
      <c r="H332" s="4"/>
      <c r="I332" s="4"/>
      <c r="J332" s="4"/>
    </row>
    <row r="333" spans="2:13" ht="15.6">
      <c r="B333" s="109"/>
      <c r="F333" s="4"/>
      <c r="G333" s="4"/>
      <c r="H333" s="4"/>
      <c r="I333" s="4"/>
      <c r="J333" s="4"/>
    </row>
    <row r="334" spans="2:13" ht="15.6">
      <c r="B334" s="109"/>
      <c r="K334" s="7"/>
      <c r="L334" s="3"/>
      <c r="M334" s="3"/>
    </row>
    <row r="335" spans="2:13" ht="15.6">
      <c r="B335" s="109"/>
      <c r="K335" s="7"/>
      <c r="L335" s="3"/>
      <c r="M335" s="3"/>
    </row>
    <row r="336" spans="2:13" ht="15.6">
      <c r="B336" s="109"/>
      <c r="F336" s="8"/>
      <c r="G336" s="8"/>
      <c r="H336" s="8"/>
      <c r="I336" s="8"/>
      <c r="J336" s="8"/>
    </row>
    <row r="337" spans="2:13" ht="15.6">
      <c r="B337" s="109"/>
      <c r="K337" s="9"/>
      <c r="L337" s="9"/>
      <c r="M337" s="9"/>
    </row>
    <row r="338" spans="2:13" ht="15.6">
      <c r="B338" s="109"/>
      <c r="K338" s="9"/>
      <c r="L338" s="9"/>
      <c r="M338" s="9"/>
    </row>
    <row r="339" spans="2:13" ht="15.6">
      <c r="B339" s="109"/>
      <c r="K339" s="9"/>
      <c r="L339" s="9"/>
      <c r="M339" s="9"/>
    </row>
    <row r="340" spans="2:13" ht="15.6">
      <c r="B340" s="109"/>
      <c r="F340" s="10"/>
      <c r="G340" s="10"/>
      <c r="H340" s="10"/>
      <c r="I340" s="10"/>
      <c r="J340" s="10"/>
      <c r="K340" s="10"/>
      <c r="L340" s="10"/>
      <c r="M340" s="10"/>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6"/>
      <c r="L349" s="3"/>
      <c r="M349" s="3"/>
    </row>
    <row r="350" spans="2:13" ht="15.6">
      <c r="B350" s="109"/>
      <c r="K350" s="9"/>
      <c r="L350" s="9"/>
      <c r="M350" s="9"/>
    </row>
    <row r="351" spans="2:13" ht="15.6">
      <c r="B351" s="109"/>
      <c r="K351" s="6"/>
      <c r="L351" s="3"/>
      <c r="M351" s="3"/>
    </row>
    <row r="352" spans="2:13" ht="15.6">
      <c r="B352" s="109"/>
      <c r="K352" s="6"/>
    </row>
    <row r="353" spans="2:13" ht="15.6">
      <c r="B353" s="109"/>
      <c r="K353" s="3"/>
      <c r="L353" s="3"/>
      <c r="M353" s="3"/>
    </row>
    <row r="354" spans="2:13" ht="15.6">
      <c r="B354" s="109"/>
      <c r="K354" s="3"/>
    </row>
    <row r="355" spans="2:13" ht="15.6">
      <c r="B355" s="109"/>
      <c r="K355" s="3"/>
    </row>
    <row r="356" spans="2:13" ht="15.6">
      <c r="B356" s="109"/>
      <c r="K356" s="6"/>
    </row>
    <row r="357" spans="2:13" ht="15.6">
      <c r="B357" s="109"/>
      <c r="K357" s="6"/>
    </row>
    <row r="358" spans="2:13" ht="15.6">
      <c r="B358" s="109"/>
      <c r="K358" s="6"/>
      <c r="L358" s="3"/>
      <c r="M358" s="3"/>
    </row>
    <row r="359" spans="2:13" ht="15.6">
      <c r="B359" s="109"/>
    </row>
    <row r="360" spans="2:13" ht="15.6">
      <c r="B360" s="109"/>
    </row>
    <row r="361" spans="2:13" ht="15.6">
      <c r="B361" s="109"/>
    </row>
    <row r="362" spans="2:13" ht="15.6">
      <c r="B362" s="109"/>
    </row>
    <row r="363" spans="2:13" ht="18.75" customHeight="1">
      <c r="B363" s="109"/>
    </row>
    <row r="364" spans="2:13" ht="15.6">
      <c r="B364" s="109"/>
    </row>
    <row r="365" spans="2:13" ht="15.6">
      <c r="B365" s="109"/>
      <c r="K365" s="9"/>
      <c r="L365" s="9"/>
      <c r="M365" s="9"/>
    </row>
    <row r="366" spans="2:13" ht="15.6">
      <c r="B366" s="109"/>
      <c r="K366" s="7"/>
      <c r="L366" s="3"/>
      <c r="M366" s="3"/>
    </row>
    <row r="367" spans="2:13" ht="15.6">
      <c r="B367" s="109"/>
      <c r="F367" s="8"/>
      <c r="G367" s="8"/>
      <c r="H367" s="8"/>
      <c r="I367" s="8"/>
      <c r="J367" s="8"/>
    </row>
    <row r="368" spans="2:13" ht="15.6">
      <c r="B368" s="109"/>
      <c r="K368" s="9"/>
      <c r="L368" s="9"/>
      <c r="M368" s="9"/>
    </row>
    <row r="369" spans="2:13" ht="15.6">
      <c r="B369" s="109"/>
      <c r="K369" s="9"/>
      <c r="L369" s="9"/>
      <c r="M369" s="9"/>
    </row>
    <row r="370" spans="2:13" ht="15.6">
      <c r="B370" s="109"/>
      <c r="K370" s="9"/>
      <c r="L370" s="9"/>
      <c r="M370" s="9"/>
    </row>
    <row r="371" spans="2:13" ht="15.6">
      <c r="B371" s="109"/>
      <c r="F371" s="10"/>
      <c r="G371" s="10"/>
      <c r="H371" s="10"/>
      <c r="I371" s="10"/>
      <c r="J371" s="10"/>
      <c r="K371" s="10"/>
      <c r="L371" s="10"/>
      <c r="M371" s="10"/>
    </row>
    <row r="372" spans="2:13" ht="15.6">
      <c r="B372" s="109"/>
      <c r="F372" s="10"/>
      <c r="G372" s="10"/>
      <c r="H372" s="10"/>
      <c r="I372" s="10"/>
      <c r="J372" s="10"/>
      <c r="K372" s="10"/>
      <c r="L372" s="10"/>
      <c r="M372" s="10"/>
    </row>
    <row r="373" spans="2:13" ht="15.6">
      <c r="B373" s="109"/>
      <c r="F373" s="10"/>
      <c r="G373" s="10"/>
      <c r="H373" s="10"/>
      <c r="I373" s="10"/>
      <c r="J373" s="10"/>
      <c r="K373" s="10"/>
      <c r="L373" s="10"/>
      <c r="M373" s="10"/>
    </row>
    <row r="374" spans="2:13" ht="15.6">
      <c r="B374" s="109"/>
      <c r="K374" s="6"/>
      <c r="L374" s="3"/>
      <c r="M374" s="3"/>
    </row>
    <row r="375" spans="2:13" ht="15.6">
      <c r="B375" s="109"/>
      <c r="K375" s="6"/>
      <c r="L375" s="3"/>
      <c r="M375" s="3"/>
    </row>
    <row r="376" spans="2:13" ht="15" customHeight="1">
      <c r="B376" s="109"/>
      <c r="L376" s="3"/>
      <c r="M376" s="3"/>
    </row>
    <row r="377" spans="2:13" ht="15.6">
      <c r="B377" s="590"/>
      <c r="L377" s="3"/>
      <c r="M377" s="3"/>
    </row>
    <row r="378" spans="2:13" ht="15.6">
      <c r="B378" s="590"/>
      <c r="L378" s="3"/>
      <c r="M378" s="3"/>
    </row>
    <row r="379" spans="2:13" ht="15.6">
      <c r="B379" s="317"/>
      <c r="L379" s="3"/>
      <c r="M379" s="3"/>
    </row>
    <row r="380" spans="2:13" ht="15.6">
      <c r="B380" s="317"/>
      <c r="L380" s="3"/>
      <c r="M380" s="3"/>
    </row>
    <row r="381" spans="2:13" ht="15.6">
      <c r="B381" s="317"/>
      <c r="L381" s="3"/>
      <c r="M381" s="3"/>
    </row>
    <row r="382" spans="2:13" ht="15.6">
      <c r="B382" s="317"/>
      <c r="L382" s="3"/>
      <c r="M382" s="3"/>
    </row>
    <row r="383" spans="2:13" ht="15.6">
      <c r="B383" s="317"/>
      <c r="L383" s="3"/>
      <c r="M383" s="3"/>
    </row>
    <row r="384" spans="2:13" ht="15.6">
      <c r="B384" s="317"/>
      <c r="L384" s="3"/>
      <c r="M384" s="3"/>
    </row>
    <row r="385" spans="2:13" ht="15.6">
      <c r="B385" s="317"/>
      <c r="L385" s="3"/>
      <c r="M385" s="3"/>
    </row>
    <row r="386" spans="2:13" ht="15.6">
      <c r="B386" s="317"/>
      <c r="L386" s="3"/>
      <c r="M386" s="3"/>
    </row>
    <row r="387" spans="2:13" ht="15.6">
      <c r="B387" s="317"/>
      <c r="L387" s="3"/>
      <c r="M387" s="3"/>
    </row>
    <row r="388" spans="2:13" ht="15.6">
      <c r="B388" s="317"/>
      <c r="L388" s="3"/>
      <c r="M388" s="3"/>
    </row>
    <row r="389" spans="2:13" ht="15.6">
      <c r="B389" s="317"/>
      <c r="L389" s="3"/>
      <c r="M389" s="3"/>
    </row>
    <row r="390" spans="2:13" ht="15.6">
      <c r="B390" s="317"/>
      <c r="L390" s="3"/>
      <c r="M390" s="3"/>
    </row>
    <row r="391" spans="2:13" ht="15.6">
      <c r="B391" s="317"/>
      <c r="L391" s="3"/>
      <c r="M391" s="3"/>
    </row>
    <row r="392" spans="2:13" ht="15.6">
      <c r="B392" s="317"/>
      <c r="L392" s="3"/>
      <c r="M392" s="3"/>
    </row>
    <row r="393" spans="2:13" ht="15.6">
      <c r="B393" s="317"/>
      <c r="L393" s="3"/>
      <c r="M393" s="3"/>
    </row>
    <row r="394" spans="2:13" ht="15.6">
      <c r="B394" s="317"/>
      <c r="L394" s="3"/>
      <c r="M394" s="3"/>
    </row>
    <row r="395" spans="2:13" ht="15.6">
      <c r="B395" s="317"/>
      <c r="L395" s="3"/>
      <c r="M395" s="3"/>
    </row>
    <row r="396" spans="2:13" ht="15.6">
      <c r="B396" s="317"/>
      <c r="L396" s="3"/>
      <c r="M396" s="3"/>
    </row>
    <row r="397" spans="2:13" ht="15.6">
      <c r="B397" s="317"/>
      <c r="L397" s="3"/>
      <c r="M397" s="3"/>
    </row>
    <row r="398" spans="2:13" ht="15.6">
      <c r="B398" s="317"/>
      <c r="L398" s="3"/>
      <c r="M398" s="3"/>
    </row>
    <row r="399" spans="2:13" ht="15.6">
      <c r="B399" s="109"/>
      <c r="L399" s="3"/>
      <c r="M399" s="3"/>
    </row>
    <row r="400" spans="2:13" ht="15.6">
      <c r="B400" s="109"/>
      <c r="L400" s="3"/>
      <c r="M400" s="3"/>
    </row>
    <row r="401" spans="2:13" ht="15.6">
      <c r="B401" s="109"/>
      <c r="L401" s="3"/>
      <c r="M401" s="3"/>
    </row>
    <row r="402" spans="2:13" ht="15.6">
      <c r="B402" s="590"/>
      <c r="L402" s="3"/>
      <c r="M402" s="3"/>
    </row>
    <row r="403" spans="2:13" ht="15.6">
      <c r="B403" s="590"/>
      <c r="L403" s="3"/>
      <c r="M403" s="3"/>
    </row>
    <row r="404" spans="2:13" ht="15.6">
      <c r="B404" s="590"/>
      <c r="L404" s="3"/>
      <c r="M404" s="3"/>
    </row>
    <row r="405" spans="2:13" ht="15.6">
      <c r="B405" s="590"/>
      <c r="L405" s="3"/>
      <c r="M405" s="3"/>
    </row>
    <row r="406" spans="2:13" ht="15.6">
      <c r="B406" s="590"/>
      <c r="K406" s="6"/>
      <c r="L406" s="3"/>
      <c r="M406" s="3"/>
    </row>
    <row r="407" spans="2:13" ht="15.6">
      <c r="B407" s="590"/>
      <c r="K407" s="6"/>
      <c r="L407" s="3"/>
      <c r="M407" s="3"/>
    </row>
    <row r="408" spans="2:13" ht="15.6">
      <c r="B408" s="590"/>
      <c r="K408" s="6"/>
      <c r="L408" s="3"/>
      <c r="M408" s="3"/>
    </row>
    <row r="409" spans="2:13" ht="15.6">
      <c r="B409" s="590"/>
      <c r="K409" s="6"/>
      <c r="L409" s="3"/>
      <c r="M409" s="3"/>
    </row>
    <row r="410" spans="2:13" ht="15.6">
      <c r="B410" s="590"/>
      <c r="K410" s="6"/>
      <c r="L410" s="3"/>
      <c r="M410" s="3"/>
    </row>
    <row r="411" spans="2:13" ht="15.6">
      <c r="B411" s="590"/>
      <c r="K411" s="6"/>
      <c r="L411" s="3"/>
      <c r="M411" s="3"/>
    </row>
    <row r="412" spans="2:13" ht="15.6">
      <c r="B412" s="590"/>
      <c r="K412" s="6"/>
      <c r="L412" s="3"/>
      <c r="M412" s="3"/>
    </row>
    <row r="413" spans="2:13" ht="15.6">
      <c r="B413" s="590"/>
      <c r="K413" s="6"/>
      <c r="L413" s="3"/>
      <c r="M413" s="3"/>
    </row>
    <row r="414" spans="2:13" ht="15.6">
      <c r="B414" s="590"/>
      <c r="F414" s="12"/>
      <c r="G414" s="12"/>
      <c r="H414" s="12"/>
      <c r="I414" s="12"/>
      <c r="J414" s="12"/>
      <c r="K414" s="12"/>
      <c r="L414" s="12"/>
      <c r="M414" s="12"/>
    </row>
    <row r="415" spans="2:13">
      <c r="K415" s="6"/>
      <c r="L415" s="3"/>
      <c r="M415" s="3"/>
    </row>
    <row r="416" spans="2:13">
      <c r="K416" s="6"/>
    </row>
    <row r="417" spans="6:13">
      <c r="K417" s="3"/>
      <c r="L417" s="3"/>
      <c r="M417" s="3"/>
    </row>
    <row r="418" spans="6:13">
      <c r="K418" s="3"/>
      <c r="L418" s="3"/>
      <c r="M418" s="3"/>
    </row>
    <row r="419" spans="6:13">
      <c r="K419" s="3"/>
    </row>
    <row r="420" spans="6:13" ht="17.25" customHeight="1">
      <c r="K420" s="6"/>
    </row>
    <row r="421" spans="6:13">
      <c r="K421" s="6"/>
    </row>
    <row r="422" spans="6:13">
      <c r="K422" s="6"/>
      <c r="L422" s="3"/>
      <c r="M422" s="3"/>
    </row>
    <row r="427" spans="6:13">
      <c r="K427" s="9"/>
      <c r="L427" s="9"/>
      <c r="M427" s="9"/>
    </row>
    <row r="428" spans="6:13">
      <c r="K428" s="11"/>
      <c r="L428" s="3"/>
      <c r="M428" s="3"/>
    </row>
    <row r="429" spans="6:13">
      <c r="K429" s="3"/>
      <c r="L429" s="3"/>
      <c r="M429" s="3"/>
    </row>
    <row r="430" spans="6:13">
      <c r="K430" s="3"/>
    </row>
    <row r="431" spans="6:13">
      <c r="K431" s="9"/>
      <c r="L431" s="9"/>
      <c r="M431" s="9"/>
    </row>
    <row r="432" spans="6:13">
      <c r="F432" s="9"/>
      <c r="G432" s="9"/>
      <c r="H432" s="9"/>
      <c r="I432" s="9"/>
      <c r="J432" s="9"/>
    </row>
    <row r="433" spans="6:13">
      <c r="F433" s="10"/>
      <c r="G433" s="10"/>
      <c r="H433" s="10"/>
      <c r="I433" s="10"/>
      <c r="J433" s="10"/>
      <c r="K433" s="10"/>
      <c r="L433" s="10"/>
      <c r="M433" s="10"/>
    </row>
    <row r="434" spans="6:13">
      <c r="K434" s="6"/>
      <c r="L434" s="3"/>
      <c r="M434" s="3"/>
    </row>
    <row r="435" spans="6:13">
      <c r="K435" s="6"/>
      <c r="L435" s="3"/>
      <c r="M435" s="3"/>
    </row>
    <row r="436" spans="6:13">
      <c r="K436" s="6"/>
      <c r="L436" s="3"/>
      <c r="M436" s="3"/>
    </row>
    <row r="437" spans="6:13">
      <c r="K437" s="6"/>
      <c r="L437" s="3"/>
      <c r="M437" s="3"/>
    </row>
    <row r="438" spans="6:13">
      <c r="K438" s="6"/>
      <c r="L438" s="3"/>
      <c r="M438" s="3"/>
    </row>
    <row r="439" spans="6:13">
      <c r="K439" s="6"/>
      <c r="L439" s="3"/>
      <c r="M439" s="3"/>
    </row>
    <row r="440" spans="6:13">
      <c r="K440" s="3"/>
      <c r="L440" s="3"/>
      <c r="M440" s="3"/>
    </row>
    <row r="441" spans="6:13">
      <c r="K441" s="3"/>
    </row>
    <row r="442" spans="6:13">
      <c r="K442" s="3"/>
    </row>
    <row r="443" spans="6:13">
      <c r="K443" s="3"/>
    </row>
    <row r="444" spans="6:13">
      <c r="K444" s="6"/>
    </row>
    <row r="445" spans="6:13">
      <c r="K445" s="6"/>
      <c r="L445" s="3"/>
      <c r="M445" s="3"/>
    </row>
    <row r="446" spans="6:13">
      <c r="K446" s="6"/>
      <c r="L446" s="3"/>
      <c r="M446" s="3"/>
    </row>
    <row r="447" spans="6:13">
      <c r="K447" s="6"/>
      <c r="L447" s="3"/>
      <c r="M447" s="3"/>
    </row>
  </sheetData>
  <mergeCells count="173">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R201:T201"/>
    <mergeCell ref="R202:T202"/>
    <mergeCell ref="R203:T203"/>
    <mergeCell ref="I198:J198"/>
    <mergeCell ref="R198:T198"/>
    <mergeCell ref="R199:T199"/>
    <mergeCell ref="R200:T200"/>
    <mergeCell ref="I195:J195"/>
    <mergeCell ref="R195:T195"/>
    <mergeCell ref="I196:J196"/>
    <mergeCell ref="R196:T196"/>
    <mergeCell ref="I197:J197"/>
    <mergeCell ref="R197:T197"/>
    <mergeCell ref="R190:T191"/>
    <mergeCell ref="I192:J192"/>
    <mergeCell ref="R192:T192"/>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5:N135"/>
    <mergeCell ref="M136:N136"/>
    <mergeCell ref="M137:N137"/>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104" priority="5" operator="greaterThan">
      <formula>0</formula>
    </cfRule>
  </conditionalFormatting>
  <conditionalFormatting sqref="AN117:AY124">
    <cfRule type="cellIs" dxfId="103" priority="4" operator="greaterThan">
      <formula>0</formula>
    </cfRule>
  </conditionalFormatting>
  <conditionalFormatting sqref="AN127:AU134">
    <cfRule type="cellIs" dxfId="102" priority="3" operator="greaterThan">
      <formula>0</formula>
    </cfRule>
  </conditionalFormatting>
  <conditionalFormatting sqref="AN137:AU144">
    <cfRule type="cellIs" dxfId="101" priority="2" operator="greaterThan">
      <formula>0</formula>
    </cfRule>
  </conditionalFormatting>
  <conditionalFormatting sqref="Y117:AJ124">
    <cfRule type="cellIs" dxfId="100" priority="8" operator="greaterThan">
      <formula>0</formula>
    </cfRule>
  </conditionalFormatting>
  <conditionalFormatting sqref="Y127:AF134">
    <cfRule type="cellIs" dxfId="99" priority="7" operator="greaterThan">
      <formula>0</formula>
    </cfRule>
  </conditionalFormatting>
  <conditionalFormatting sqref="Y137:AF144">
    <cfRule type="cellIs" dxfId="98" priority="6" operator="greaterThan">
      <formula>0</formula>
    </cfRule>
  </conditionalFormatting>
  <conditionalFormatting sqref="Y152:AE152">
    <cfRule type="cellIs" dxfId="97" priority="1" operator="greaterThan">
      <formula>0</formula>
    </cfRule>
  </conditionalFormatting>
  <dataValidations count="9">
    <dataValidation type="list" allowBlank="1" showInputMessage="1" showErrorMessage="1" sqref="O117:O134" xr:uid="{00000000-0002-0000-1F00-000000000000}">
      <formula1>"kg, cây"</formula1>
    </dataValidation>
    <dataValidation type="list" allowBlank="1" showInputMessage="1" showErrorMessage="1" sqref="O136:O137 O166:O167" xr:uid="{00000000-0002-0000-1F00-000001000000}">
      <formula1>"kg, cây 6 mét, cây 2.5 mét, cây 3 mét"</formula1>
    </dataValidation>
    <dataValidation type="list" allowBlank="1" showInputMessage="1" showErrorMessage="1" sqref="J116" xr:uid="{00000000-0002-0000-1F00-000002000000}">
      <formula1>"tròn, hộp, la"</formula1>
    </dataValidation>
    <dataValidation type="list" allowBlank="1" showInputMessage="1" showErrorMessage="1" sqref="H116:H167" xr:uid="{00000000-0002-0000-1F00-000003000000}">
      <formula1>"sắt đen, sắt trắng, sắt kẽm, nhôm"</formula1>
    </dataValidation>
    <dataValidation type="list" allowBlank="1" showInputMessage="1" showErrorMessage="1" sqref="J166:J167 J150:J151 J145:J147 J136:J137 J158:J160" xr:uid="{00000000-0002-0000-1F00-000004000000}">
      <formula1>"ống, hộp, tròn đặc, la dẹt,V"</formula1>
    </dataValidation>
    <dataValidation type="list" allowBlank="1" showInputMessage="1" showErrorMessage="1" sqref="J138:J144 J161:J165 J148:J149 J152:J157 J135" xr:uid="{00000000-0002-0000-1F00-000005000000}">
      <formula1>"ống, hộp,vuông, tròn đặc, la dẹt,V"</formula1>
    </dataValidation>
    <dataValidation type="list" allowBlank="1" showInputMessage="1" showErrorMessage="1" sqref="J117:J134" xr:uid="{00000000-0002-0000-1F00-000006000000}">
      <formula1>"Ống, Hộp,Vuông, Tròn Đặc, La Dẹt,V"</formula1>
    </dataValidation>
    <dataValidation type="list" allowBlank="1" showInputMessage="1" showErrorMessage="1" sqref="B192:B200 B203" xr:uid="{00000000-0002-0000-1F00-000007000000}">
      <formula1>$B$245:$B$414</formula1>
    </dataValidation>
    <dataValidation type="list" allowBlank="1" showInputMessage="1" showErrorMessage="1" sqref="B202" xr:uid="{00000000-0002-0000-1F00-000008000000}">
      <formula1>$B$245:$B$373</formula1>
    </dataValidation>
  </dataValidations>
  <pageMargins left="0.31496062992125984" right="0.31496062992125984" top="0.35433070866141736" bottom="0.35433070866141736" header="0.31496062992125984" footer="0.31496062992125984"/>
  <pageSetup paperSize="9" scale="76" orientation="landscape" r:id="rId1"/>
  <rowBreaks count="2" manualBreakCount="2">
    <brk id="113" max="16383" man="1"/>
    <brk id="234" max="16383" man="1"/>
  </rowBreaks>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BI448"/>
  <sheetViews>
    <sheetView view="pageBreakPreview" zoomScale="60" zoomScaleNormal="10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86"/>
      <c r="J6" s="86"/>
      <c r="K6" s="86"/>
      <c r="L6" s="87"/>
      <c r="M6" s="86"/>
      <c r="N6" s="70"/>
      <c r="O6" s="70"/>
      <c r="P6" s="340"/>
      <c r="Q6" s="15"/>
      <c r="R6" s="1233"/>
      <c r="S6" s="1234"/>
      <c r="T6" s="16"/>
    </row>
    <row r="7" spans="1:23" ht="15.9" customHeight="1">
      <c r="A7" s="1227"/>
      <c r="B7" s="1228"/>
      <c r="C7" s="1228"/>
      <c r="D7" s="1229"/>
      <c r="E7" s="341"/>
      <c r="F7" s="29"/>
      <c r="G7" s="610"/>
      <c r="H7" s="68"/>
      <c r="I7" s="71"/>
      <c r="J7" s="739"/>
      <c r="K7" s="739"/>
      <c r="L7" s="739"/>
      <c r="M7" s="71"/>
      <c r="N7" s="56"/>
      <c r="O7" s="56"/>
      <c r="P7" s="251"/>
      <c r="Q7" s="14"/>
      <c r="R7" s="1214"/>
      <c r="S7" s="1215"/>
      <c r="T7" s="342"/>
    </row>
    <row r="8" spans="1:23" ht="15.9" customHeight="1">
      <c r="A8" s="1227"/>
      <c r="B8" s="1228"/>
      <c r="C8" s="1228"/>
      <c r="D8" s="1229"/>
      <c r="E8" s="341"/>
      <c r="F8" s="29"/>
      <c r="G8" s="610"/>
      <c r="H8" s="68"/>
      <c r="I8" s="71"/>
      <c r="J8" s="739"/>
      <c r="K8" s="739"/>
      <c r="L8" s="739"/>
      <c r="M8" s="71"/>
      <c r="N8" s="56"/>
      <c r="O8" s="56"/>
      <c r="P8" s="251"/>
      <c r="Q8" s="14"/>
      <c r="R8" s="557"/>
      <c r="S8" s="558"/>
      <c r="T8" s="343"/>
    </row>
    <row r="9" spans="1:23" ht="15.9" customHeight="1">
      <c r="A9" s="1227"/>
      <c r="B9" s="1228"/>
      <c r="C9" s="1228"/>
      <c r="D9" s="1229"/>
      <c r="E9" s="30"/>
      <c r="F9" s="31"/>
      <c r="G9" s="69"/>
      <c r="H9" s="69"/>
      <c r="I9" s="71"/>
      <c r="J9" s="71"/>
      <c r="K9" s="71"/>
      <c r="L9" s="88"/>
      <c r="M9" s="71"/>
      <c r="N9" s="56"/>
      <c r="O9" s="56"/>
      <c r="P9" s="251"/>
      <c r="Q9" s="14"/>
      <c r="R9" s="1214"/>
      <c r="S9" s="1215"/>
      <c r="T9" s="343"/>
    </row>
    <row r="10" spans="1:23" ht="15.9" customHeight="1">
      <c r="A10" s="1227"/>
      <c r="B10" s="1228"/>
      <c r="C10" s="1228"/>
      <c r="D10" s="1229"/>
      <c r="E10" s="32"/>
      <c r="F10" s="33"/>
      <c r="G10" s="437"/>
      <c r="H10" s="437"/>
      <c r="I10" s="80"/>
      <c r="J10" s="1457"/>
      <c r="K10" s="1457"/>
      <c r="L10" s="740"/>
      <c r="M10" s="345"/>
      <c r="N10" s="56"/>
      <c r="O10" s="56"/>
      <c r="P10" s="251"/>
      <c r="Q10" s="14"/>
      <c r="R10" s="1214"/>
      <c r="S10" s="1215"/>
      <c r="T10" s="343"/>
    </row>
    <row r="11" spans="1:23" ht="15.9" customHeight="1">
      <c r="A11" s="1227"/>
      <c r="B11" s="1228"/>
      <c r="C11" s="1228"/>
      <c r="D11" s="1229"/>
      <c r="E11" s="34"/>
      <c r="F11" s="33"/>
      <c r="G11" s="81"/>
      <c r="H11" s="81"/>
      <c r="I11" s="578"/>
      <c r="J11" s="1236"/>
      <c r="K11" s="1236"/>
      <c r="L11" s="89"/>
      <c r="M11" s="82"/>
      <c r="N11" s="56"/>
      <c r="O11" s="56"/>
      <c r="P11" s="251"/>
      <c r="Q11" s="14"/>
      <c r="R11" s="1214"/>
      <c r="S11" s="1215"/>
      <c r="T11" s="343"/>
    </row>
    <row r="12" spans="1:23" ht="15.9" customHeight="1">
      <c r="A12" s="1227"/>
      <c r="B12" s="1228"/>
      <c r="C12" s="1228"/>
      <c r="D12" s="1229"/>
      <c r="E12" s="34"/>
      <c r="F12" s="33"/>
      <c r="G12" s="80"/>
      <c r="H12" s="80"/>
      <c r="I12" s="83"/>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4"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4"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c r="X18" s="761"/>
    </row>
    <row r="19" spans="1:24"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4" s="5" customFormat="1" ht="20.100000000000001" customHeight="1" outlineLevel="1">
      <c r="A20" s="17"/>
      <c r="B20" s="354"/>
      <c r="C20" s="355"/>
      <c r="D20" s="43"/>
      <c r="E20" s="43"/>
      <c r="F20" s="65"/>
      <c r="G20" s="359"/>
      <c r="H20" s="359"/>
      <c r="I20" s="359"/>
      <c r="J20" s="454"/>
      <c r="K20" s="100"/>
      <c r="L20" s="92"/>
      <c r="M20" s="127"/>
      <c r="N20" s="743"/>
      <c r="O20" s="257"/>
      <c r="P20" s="245"/>
      <c r="Q20" s="257"/>
      <c r="R20" s="257"/>
      <c r="S20" s="257"/>
      <c r="T20" s="129"/>
      <c r="U20" s="128"/>
      <c r="V20" s="96"/>
      <c r="W20" s="97"/>
    </row>
    <row r="21" spans="1:24" s="5" customFormat="1" ht="20.100000000000001" customHeight="1" outlineLevel="1">
      <c r="A21" s="17"/>
      <c r="B21" s="354"/>
      <c r="C21" s="355"/>
      <c r="D21" s="43"/>
      <c r="E21" s="43"/>
      <c r="F21" s="65"/>
      <c r="G21" s="359"/>
      <c r="H21" s="359"/>
      <c r="I21" s="359"/>
      <c r="J21" s="359"/>
      <c r="K21" s="100"/>
      <c r="L21" s="92"/>
      <c r="M21" s="127"/>
      <c r="N21" s="743"/>
      <c r="O21" s="257"/>
      <c r="P21" s="245"/>
      <c r="Q21" s="257"/>
      <c r="R21" s="257"/>
      <c r="S21" s="257"/>
      <c r="T21" s="129"/>
      <c r="U21" s="128"/>
      <c r="V21" s="96"/>
      <c r="W21" s="97"/>
    </row>
    <row r="22" spans="1:24" s="5" customFormat="1" ht="20.100000000000001" customHeight="1" outlineLevel="1">
      <c r="A22" s="17"/>
      <c r="B22" s="354"/>
      <c r="C22" s="355"/>
      <c r="D22" s="43"/>
      <c r="E22" s="43"/>
      <c r="F22" s="65"/>
      <c r="G22" s="359"/>
      <c r="H22" s="359"/>
      <c r="I22" s="359"/>
      <c r="J22" s="359"/>
      <c r="K22" s="100"/>
      <c r="L22" s="92"/>
      <c r="M22" s="127"/>
      <c r="N22" s="743"/>
      <c r="O22" s="257"/>
      <c r="P22" s="245"/>
      <c r="Q22" s="257"/>
      <c r="R22" s="257"/>
      <c r="S22" s="257"/>
      <c r="T22" s="129"/>
      <c r="U22" s="128"/>
      <c r="V22" s="96"/>
      <c r="W22" s="97"/>
    </row>
    <row r="23" spans="1:24" s="5" customFormat="1" ht="20.100000000000001" customHeight="1" outlineLevel="1">
      <c r="A23" s="17"/>
      <c r="B23" s="354"/>
      <c r="C23" s="355"/>
      <c r="D23" s="43"/>
      <c r="E23" s="43"/>
      <c r="F23" s="65"/>
      <c r="G23" s="359"/>
      <c r="H23" s="760"/>
      <c r="I23" s="359"/>
      <c r="J23" s="359"/>
      <c r="K23" s="100"/>
      <c r="L23" s="92"/>
      <c r="M23" s="127"/>
      <c r="N23" s="743"/>
      <c r="O23" s="257"/>
      <c r="P23" s="245"/>
      <c r="Q23" s="257"/>
      <c r="R23" s="257"/>
      <c r="S23" s="257"/>
      <c r="T23" s="129"/>
      <c r="U23" s="128"/>
      <c r="V23" s="96"/>
      <c r="W23" s="97"/>
    </row>
    <row r="24" spans="1:24" s="5" customFormat="1" ht="20.100000000000001" customHeight="1" outlineLevel="1">
      <c r="A24" s="17"/>
      <c r="B24" s="265"/>
      <c r="C24" s="130"/>
      <c r="D24" s="43"/>
      <c r="E24" s="43"/>
      <c r="F24" s="65"/>
      <c r="G24" s="359"/>
      <c r="H24" s="359"/>
      <c r="I24" s="359"/>
      <c r="J24" s="762"/>
      <c r="K24" s="100"/>
      <c r="L24" s="92"/>
      <c r="M24" s="127"/>
      <c r="N24" s="743"/>
      <c r="O24" s="257"/>
      <c r="P24" s="245"/>
      <c r="Q24" s="257"/>
      <c r="R24" s="257"/>
      <c r="S24" s="257"/>
      <c r="T24" s="129"/>
      <c r="U24" s="128"/>
      <c r="V24" s="96"/>
      <c r="W24" s="97"/>
    </row>
    <row r="25" spans="1:24" s="5" customFormat="1" ht="20.100000000000001" customHeight="1" outlineLevel="1">
      <c r="A25" s="17"/>
      <c r="B25" s="354"/>
      <c r="C25" s="355"/>
      <c r="D25" s="43"/>
      <c r="E25" s="43"/>
      <c r="F25" s="65"/>
      <c r="G25" s="359"/>
      <c r="H25" s="359"/>
      <c r="I25" s="359"/>
      <c r="J25" s="762"/>
      <c r="K25" s="100"/>
      <c r="L25" s="92"/>
      <c r="M25" s="127"/>
      <c r="N25" s="743"/>
      <c r="O25" s="257"/>
      <c r="P25" s="245"/>
      <c r="Q25" s="257"/>
      <c r="R25" s="257"/>
      <c r="S25" s="257"/>
      <c r="T25" s="129"/>
      <c r="U25" s="128"/>
      <c r="V25" s="96"/>
      <c r="W25" s="97"/>
    </row>
    <row r="26" spans="1:24" s="5" customFormat="1" ht="20.100000000000001" customHeight="1" outlineLevel="1">
      <c r="A26" s="17"/>
      <c r="B26" s="354"/>
      <c r="C26" s="355"/>
      <c r="D26" s="43"/>
      <c r="E26" s="43"/>
      <c r="F26" s="65"/>
      <c r="G26" s="359"/>
      <c r="H26" s="359"/>
      <c r="I26" s="359"/>
      <c r="J26" s="762"/>
      <c r="K26" s="100"/>
      <c r="L26" s="92"/>
      <c r="M26" s="127"/>
      <c r="N26" s="743"/>
      <c r="O26" s="257"/>
      <c r="P26" s="245"/>
      <c r="Q26" s="257"/>
      <c r="R26" s="257"/>
      <c r="S26" s="257"/>
      <c r="T26" s="129"/>
      <c r="U26" s="128"/>
      <c r="V26" s="96"/>
      <c r="W26" s="97"/>
    </row>
    <row r="27" spans="1:24" s="5" customFormat="1" ht="20.100000000000001" customHeight="1" outlineLevel="1">
      <c r="A27" s="17"/>
      <c r="B27" s="265"/>
      <c r="C27" s="130"/>
      <c r="D27" s="43"/>
      <c r="E27" s="43"/>
      <c r="F27" s="65"/>
      <c r="G27" s="359"/>
      <c r="H27" s="359"/>
      <c r="I27" s="359"/>
      <c r="J27" s="762"/>
      <c r="K27" s="100"/>
      <c r="L27" s="92"/>
      <c r="M27" s="127"/>
      <c r="N27" s="743"/>
      <c r="O27" s="257"/>
      <c r="P27" s="245"/>
      <c r="Q27" s="257"/>
      <c r="R27" s="257"/>
      <c r="S27" s="257"/>
      <c r="T27" s="129"/>
      <c r="U27" s="128"/>
      <c r="V27" s="96"/>
      <c r="W27" s="97"/>
    </row>
    <row r="28" spans="1:24" s="5" customFormat="1" ht="20.100000000000001" customHeight="1" outlineLevel="1">
      <c r="A28" s="17"/>
      <c r="B28" s="354"/>
      <c r="C28" s="355"/>
      <c r="D28" s="43"/>
      <c r="E28" s="43"/>
      <c r="F28" s="65"/>
      <c r="G28" s="359"/>
      <c r="H28" s="359"/>
      <c r="I28" s="359"/>
      <c r="J28" s="762"/>
      <c r="K28" s="100"/>
      <c r="L28" s="92"/>
      <c r="M28" s="127"/>
      <c r="N28" s="743"/>
      <c r="O28" s="257"/>
      <c r="P28" s="245"/>
      <c r="Q28" s="257"/>
      <c r="R28" s="257"/>
      <c r="S28" s="257"/>
      <c r="T28" s="129"/>
      <c r="U28" s="128"/>
      <c r="V28" s="96"/>
      <c r="W28" s="97"/>
    </row>
    <row r="29" spans="1:24" s="5" customFormat="1" ht="20.100000000000001" customHeight="1" outlineLevel="1">
      <c r="A29" s="17"/>
      <c r="B29" s="456"/>
      <c r="C29" s="130"/>
      <c r="D29" s="43"/>
      <c r="E29" s="43"/>
      <c r="F29" s="65"/>
      <c r="G29" s="131"/>
      <c r="H29" s="131"/>
      <c r="I29" s="131"/>
      <c r="J29" s="362"/>
      <c r="K29" s="100"/>
      <c r="L29" s="92"/>
      <c r="M29" s="127"/>
      <c r="N29" s="256"/>
      <c r="O29" s="257"/>
      <c r="P29" s="245"/>
      <c r="Q29" s="257"/>
      <c r="R29" s="257"/>
      <c r="S29" s="257"/>
      <c r="T29" s="129"/>
      <c r="U29" s="128"/>
      <c r="V29" s="96"/>
      <c r="W29" s="97"/>
    </row>
    <row r="30" spans="1:24"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4"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4"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61"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c r="BI49" s="590"/>
    </row>
    <row r="50" spans="1:61"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c r="BI50" s="590"/>
    </row>
    <row r="51" spans="1:61"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c r="BI51" s="590"/>
    </row>
    <row r="52" spans="1:61"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c r="BI52" s="109"/>
    </row>
    <row r="53" spans="1:61"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c r="BI53" s="109"/>
    </row>
    <row r="54" spans="1:61"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c r="BI54" s="109"/>
    </row>
    <row r="55" spans="1:61"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c r="BI55" s="109"/>
    </row>
    <row r="56" spans="1:61"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c r="BI56" s="109"/>
    </row>
    <row r="57" spans="1:61"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c r="BI57" s="109"/>
    </row>
    <row r="58" spans="1:61"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c r="BI58" s="109"/>
    </row>
    <row r="59" spans="1:61"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c r="BI59" s="109"/>
    </row>
    <row r="60" spans="1:61"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c r="BI60" s="109"/>
    </row>
    <row r="61" spans="1:61"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c r="BI61" s="109"/>
    </row>
    <row r="62" spans="1:61"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c r="BI62" s="109"/>
    </row>
    <row r="63" spans="1:61"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c r="BI63" s="109"/>
    </row>
    <row r="64" spans="1:61"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c r="BI64" s="109"/>
    </row>
    <row r="65" spans="1:61"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c r="BI65" s="109"/>
    </row>
    <row r="66" spans="1:61"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c r="BI66" s="109"/>
    </row>
    <row r="67" spans="1:61"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c r="BI67" s="109"/>
    </row>
    <row r="68" spans="1:61"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c r="BI68" s="109"/>
    </row>
    <row r="69" spans="1:61"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c r="BI69" s="109"/>
    </row>
    <row r="70" spans="1:61"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c r="BI70" s="109"/>
    </row>
    <row r="71" spans="1:61"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c r="BI71" s="109"/>
    </row>
    <row r="72" spans="1:61"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c r="BI72" s="109"/>
    </row>
    <row r="73" spans="1:61"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c r="BI73" s="109"/>
    </row>
    <row r="74" spans="1:61"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c r="BI74" s="109"/>
    </row>
    <row r="75" spans="1:61"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c r="BI75" s="109"/>
    </row>
    <row r="76" spans="1:61"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c r="BI76" s="109"/>
    </row>
    <row r="77" spans="1:61"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c r="BI77" s="109"/>
    </row>
    <row r="78" spans="1:61"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c r="BI78" s="109"/>
    </row>
    <row r="79" spans="1:61"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c r="BI79" s="590"/>
    </row>
    <row r="80" spans="1:61"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c r="BI80" s="590"/>
    </row>
    <row r="81" spans="1:61"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c r="BI81" s="590"/>
    </row>
    <row r="82" spans="1:61"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c r="BI82" s="590"/>
    </row>
    <row r="83" spans="1:61"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c r="BI83" s="590"/>
    </row>
    <row r="84" spans="1:61"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c r="BI84" s="590"/>
    </row>
    <row r="85" spans="1:61"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c r="BI85" s="590"/>
    </row>
    <row r="86" spans="1:61"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c r="BI86" s="590"/>
    </row>
    <row r="87" spans="1:61"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c r="BI87" s="590"/>
    </row>
    <row r="88" spans="1:61"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c r="BI88" s="590"/>
    </row>
    <row r="89" spans="1:61"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c r="BI89" s="590"/>
    </row>
    <row r="90" spans="1:61"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c r="BI90" s="590"/>
    </row>
    <row r="91" spans="1:61"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c r="BI91" s="590"/>
    </row>
    <row r="92" spans="1:61"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c r="BI92" s="590"/>
    </row>
    <row r="93" spans="1:61"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c r="BI93" s="590"/>
    </row>
    <row r="94" spans="1:61"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c r="BI94" s="590"/>
    </row>
    <row r="95" spans="1:61"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c r="BI95" s="590"/>
    </row>
    <row r="96" spans="1:61"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c r="BI96" s="590"/>
    </row>
    <row r="97" spans="1:61"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c r="BI97" s="590"/>
    </row>
    <row r="98" spans="1:61"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c r="BI98" s="590"/>
    </row>
    <row r="99" spans="1:61"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c r="BI99" s="590"/>
    </row>
    <row r="100" spans="1:61"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c r="BI100" s="590"/>
    </row>
    <row r="101" spans="1:61"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c r="BI101" s="590"/>
    </row>
    <row r="102" spans="1:61"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c r="BI102" s="590"/>
    </row>
    <row r="103" spans="1:61"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c r="BI103" s="590"/>
    </row>
    <row r="104" spans="1:61"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c r="BI104" s="590"/>
    </row>
    <row r="105" spans="1:61"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c r="BI105" s="590"/>
    </row>
    <row r="106" spans="1:61"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c r="BI106" s="590"/>
    </row>
    <row r="107" spans="1:61"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c r="BI107" s="590"/>
    </row>
    <row r="108" spans="1:61"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c r="BI108" s="590"/>
    </row>
    <row r="109" spans="1:61"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c r="BI109" s="590"/>
    </row>
    <row r="110" spans="1:61"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c r="BI110" s="590"/>
    </row>
    <row r="111" spans="1:61"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c r="BI111" s="590"/>
    </row>
    <row r="112" spans="1:61"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c r="BI112" s="590"/>
    </row>
    <row r="113" spans="1:61"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c r="BI113" s="590"/>
    </row>
    <row r="114" spans="1:61"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c r="BI114" s="590"/>
    </row>
    <row r="115" spans="1:61" s="5" customFormat="1" ht="42" customHeight="1" outlineLevel="1">
      <c r="A115" s="372"/>
      <c r="B115" s="373"/>
      <c r="C115" s="374"/>
      <c r="D115" s="375"/>
      <c r="E115" s="375"/>
      <c r="F115" s="375"/>
      <c r="G115" s="375"/>
      <c r="H115" s="376"/>
      <c r="I115" s="376"/>
      <c r="J115" s="376"/>
      <c r="K115" s="376"/>
      <c r="L115" s="376"/>
      <c r="M115" s="1496"/>
      <c r="N115" s="1497"/>
      <c r="O115" s="376"/>
      <c r="P115" s="376"/>
      <c r="Q115" s="376"/>
      <c r="R115" s="376"/>
      <c r="S115" s="376"/>
      <c r="T115" s="377"/>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c r="BI115" s="590"/>
    </row>
    <row r="116" spans="1:61" s="5" customFormat="1" ht="20.100000000000001" customHeight="1" outlineLevel="1">
      <c r="A116" s="383"/>
      <c r="B116" s="979"/>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c r="BI116" s="590"/>
    </row>
    <row r="117" spans="1:61" s="5" customFormat="1" ht="20.100000000000001" customHeight="1" outlineLevel="1">
      <c r="A117" s="386"/>
      <c r="B117" s="980"/>
      <c r="C117" s="953"/>
      <c r="D117" s="953"/>
      <c r="E117" s="953"/>
      <c r="F117" s="953"/>
      <c r="G117" s="953"/>
      <c r="H117" s="103"/>
      <c r="I117" s="111"/>
      <c r="J117" s="103"/>
      <c r="K117" s="103"/>
      <c r="L117" s="103"/>
      <c r="M117" s="1504"/>
      <c r="N117" s="150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c r="BI117" s="590"/>
    </row>
    <row r="118" spans="1:61" s="5" customFormat="1" ht="20.100000000000001" customHeight="1" outlineLevel="1">
      <c r="A118" s="386"/>
      <c r="B118" s="980"/>
      <c r="C118" s="953"/>
      <c r="D118" s="953"/>
      <c r="E118" s="953"/>
      <c r="F118" s="953"/>
      <c r="G118" s="953"/>
      <c r="H118" s="103"/>
      <c r="I118" s="111"/>
      <c r="J118" s="103"/>
      <c r="K118" s="103"/>
      <c r="L118" s="103"/>
      <c r="M118" s="1504"/>
      <c r="N118" s="150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c r="BI118" s="590"/>
    </row>
    <row r="119" spans="1:61" s="5" customFormat="1" ht="20.100000000000001" customHeight="1" outlineLevel="1">
      <c r="A119" s="386"/>
      <c r="B119" s="980"/>
      <c r="C119" s="953"/>
      <c r="D119" s="953"/>
      <c r="E119" s="953"/>
      <c r="F119" s="953"/>
      <c r="G119" s="953"/>
      <c r="H119" s="103"/>
      <c r="I119" s="111"/>
      <c r="J119" s="103"/>
      <c r="K119" s="103"/>
      <c r="L119" s="103"/>
      <c r="M119" s="1504"/>
      <c r="N119" s="150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c r="BI119" s="590"/>
    </row>
    <row r="120" spans="1:61" s="5" customFormat="1" ht="20.100000000000001" customHeight="1" outlineLevel="1">
      <c r="A120" s="386"/>
      <c r="B120" s="980"/>
      <c r="C120" s="953"/>
      <c r="D120" s="953"/>
      <c r="E120" s="953"/>
      <c r="F120" s="953"/>
      <c r="G120" s="953"/>
      <c r="H120" s="103"/>
      <c r="I120" s="111"/>
      <c r="J120" s="103"/>
      <c r="K120" s="103"/>
      <c r="L120" s="103"/>
      <c r="M120" s="1504"/>
      <c r="N120" s="150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c r="BI120" s="590"/>
    </row>
    <row r="121" spans="1:61" s="5" customFormat="1" ht="20.100000000000001" customHeight="1" outlineLevel="1">
      <c r="A121" s="386"/>
      <c r="B121" s="980"/>
      <c r="C121" s="953"/>
      <c r="D121" s="953"/>
      <c r="E121" s="953"/>
      <c r="F121" s="953"/>
      <c r="G121" s="953"/>
      <c r="H121" s="103"/>
      <c r="I121" s="111"/>
      <c r="J121" s="103"/>
      <c r="K121" s="103"/>
      <c r="L121" s="103"/>
      <c r="M121" s="1504"/>
      <c r="N121" s="150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c r="BI121" s="590"/>
    </row>
    <row r="122" spans="1:61" s="5" customFormat="1" ht="20.100000000000001" customHeight="1" outlineLevel="1">
      <c r="A122" s="386"/>
      <c r="B122" s="980"/>
      <c r="C122" s="953"/>
      <c r="D122" s="953"/>
      <c r="E122" s="953"/>
      <c r="F122" s="953"/>
      <c r="G122" s="953"/>
      <c r="H122" s="103"/>
      <c r="I122" s="111"/>
      <c r="J122" s="103"/>
      <c r="K122" s="103"/>
      <c r="L122" s="103"/>
      <c r="M122" s="1504"/>
      <c r="N122" s="150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c r="BI122" s="590"/>
    </row>
    <row r="123" spans="1:61" s="5" customFormat="1" ht="20.100000000000001" customHeight="1" outlineLevel="1">
      <c r="A123" s="386"/>
      <c r="B123" s="980"/>
      <c r="C123" s="953"/>
      <c r="D123" s="981"/>
      <c r="E123" s="981"/>
      <c r="F123" s="953"/>
      <c r="G123" s="953"/>
      <c r="H123" s="103"/>
      <c r="I123" s="111"/>
      <c r="J123" s="103"/>
      <c r="K123" s="103"/>
      <c r="L123" s="103"/>
      <c r="M123" s="1504"/>
      <c r="N123" s="150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c r="BI123" s="590"/>
    </row>
    <row r="124" spans="1:61" s="5" customFormat="1" ht="20.100000000000001" customHeight="1" outlineLevel="1">
      <c r="A124" s="386"/>
      <c r="B124" s="979"/>
      <c r="C124" s="953"/>
      <c r="D124" s="953"/>
      <c r="E124" s="953"/>
      <c r="F124" s="953"/>
      <c r="G124" s="953"/>
      <c r="H124" s="103"/>
      <c r="I124" s="111"/>
      <c r="J124" s="103"/>
      <c r="K124" s="103"/>
      <c r="L124" s="103"/>
      <c r="M124" s="1504"/>
      <c r="N124" s="150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c r="BI124" s="590"/>
    </row>
    <row r="125" spans="1:61" s="5" customFormat="1" ht="20.100000000000001" customHeight="1" outlineLevel="1">
      <c r="A125" s="386"/>
      <c r="B125" s="980"/>
      <c r="C125" s="953"/>
      <c r="D125" s="953"/>
      <c r="E125" s="953"/>
      <c r="F125" s="953"/>
      <c r="G125" s="953"/>
      <c r="H125" s="103"/>
      <c r="I125" s="111"/>
      <c r="J125" s="103"/>
      <c r="K125" s="103"/>
      <c r="L125" s="103"/>
      <c r="M125" s="1504"/>
      <c r="N125" s="1505"/>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c r="BI125" s="590"/>
    </row>
    <row r="126" spans="1:61" s="5" customFormat="1" ht="20.100000000000001" customHeight="1" outlineLevel="1">
      <c r="A126" s="386"/>
      <c r="B126" s="980"/>
      <c r="C126" s="953"/>
      <c r="D126" s="953"/>
      <c r="E126" s="953"/>
      <c r="F126" s="953"/>
      <c r="G126" s="953"/>
      <c r="H126" s="103"/>
      <c r="I126" s="111"/>
      <c r="J126" s="103"/>
      <c r="K126" s="103"/>
      <c r="L126" s="103"/>
      <c r="M126" s="741"/>
      <c r="N126" s="742"/>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c r="BI126" s="590"/>
    </row>
    <row r="127" spans="1:61" s="5" customFormat="1" ht="20.100000000000001" customHeight="1" outlineLevel="1">
      <c r="A127" s="386"/>
      <c r="B127" s="980"/>
      <c r="C127" s="953"/>
      <c r="D127" s="953"/>
      <c r="E127" s="953"/>
      <c r="F127" s="953"/>
      <c r="G127" s="953"/>
      <c r="H127" s="103"/>
      <c r="I127" s="111"/>
      <c r="J127" s="103"/>
      <c r="K127" s="103"/>
      <c r="L127" s="103"/>
      <c r="M127" s="741"/>
      <c r="N127" s="742"/>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c r="BI127" s="590"/>
    </row>
    <row r="128" spans="1:61" s="5" customFormat="1" ht="20.100000000000001" customHeight="1" outlineLevel="1">
      <c r="A128" s="386"/>
      <c r="B128" s="980"/>
      <c r="C128" s="953"/>
      <c r="D128" s="953"/>
      <c r="E128" s="953"/>
      <c r="F128" s="953"/>
      <c r="G128" s="953"/>
      <c r="H128" s="103"/>
      <c r="I128" s="111"/>
      <c r="J128" s="103"/>
      <c r="K128" s="103"/>
      <c r="L128" s="103"/>
      <c r="M128" s="741"/>
      <c r="N128" s="742"/>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c r="BI128" s="590"/>
    </row>
    <row r="129" spans="1:61" s="5" customFormat="1" ht="20.100000000000001" customHeight="1" outlineLevel="1">
      <c r="A129" s="386"/>
      <c r="B129" s="980"/>
      <c r="C129" s="981"/>
      <c r="D129" s="953"/>
      <c r="E129" s="953"/>
      <c r="F129" s="953"/>
      <c r="G129" s="953"/>
      <c r="H129" s="103"/>
      <c r="I129" s="111"/>
      <c r="J129" s="103"/>
      <c r="K129" s="103"/>
      <c r="L129" s="103"/>
      <c r="M129" s="741"/>
      <c r="N129" s="742"/>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c r="BI129" s="590"/>
    </row>
    <row r="130" spans="1:61" s="5" customFormat="1" ht="20.100000000000001" customHeight="1" outlineLevel="1">
      <c r="A130" s="386"/>
      <c r="B130" s="980"/>
      <c r="C130" s="953"/>
      <c r="D130" s="953"/>
      <c r="E130" s="953"/>
      <c r="F130" s="953"/>
      <c r="G130" s="953"/>
      <c r="H130" s="103"/>
      <c r="I130" s="111"/>
      <c r="J130" s="103"/>
      <c r="K130" s="103"/>
      <c r="L130" s="103"/>
      <c r="M130" s="741"/>
      <c r="N130" s="742"/>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c r="BI130" s="590"/>
    </row>
    <row r="131" spans="1:61" s="5" customFormat="1" ht="20.100000000000001" customHeight="1" outlineLevel="1">
      <c r="A131" s="386"/>
      <c r="B131" s="980"/>
      <c r="C131" s="953"/>
      <c r="D131" s="953"/>
      <c r="E131" s="953"/>
      <c r="F131" s="953"/>
      <c r="G131" s="953"/>
      <c r="H131" s="103"/>
      <c r="I131" s="111"/>
      <c r="J131" s="103"/>
      <c r="K131" s="103"/>
      <c r="L131" s="103"/>
      <c r="M131" s="741"/>
      <c r="N131" s="742"/>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c r="BI131" s="590"/>
    </row>
    <row r="132" spans="1:61" s="5" customFormat="1" ht="20.100000000000001" customHeight="1" outlineLevel="1">
      <c r="A132" s="386"/>
      <c r="B132" s="980"/>
      <c r="C132" s="953"/>
      <c r="D132" s="953"/>
      <c r="E132" s="953"/>
      <c r="F132" s="953"/>
      <c r="G132" s="953"/>
      <c r="H132" s="103"/>
      <c r="I132" s="111"/>
      <c r="J132" s="103"/>
      <c r="K132" s="103"/>
      <c r="L132" s="103"/>
      <c r="M132" s="741"/>
      <c r="N132" s="742"/>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c r="BI132" s="590"/>
    </row>
    <row r="133" spans="1:61" s="5" customFormat="1" ht="20.100000000000001" customHeight="1" outlineLevel="1">
      <c r="A133" s="386"/>
      <c r="B133" s="980"/>
      <c r="C133" s="953"/>
      <c r="D133" s="953"/>
      <c r="E133" s="953"/>
      <c r="F133" s="953"/>
      <c r="G133" s="953"/>
      <c r="H133" s="103"/>
      <c r="I133" s="111"/>
      <c r="J133" s="103"/>
      <c r="K133" s="103"/>
      <c r="L133" s="103"/>
      <c r="M133" s="741"/>
      <c r="N133" s="742"/>
      <c r="O133" s="102"/>
      <c r="P133" s="11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c r="BI133" s="590"/>
    </row>
    <row r="134" spans="1:61" s="5" customFormat="1" ht="20.100000000000001" customHeight="1" outlineLevel="1">
      <c r="A134" s="386"/>
      <c r="B134" s="980"/>
      <c r="C134" s="953"/>
      <c r="D134" s="981"/>
      <c r="E134" s="981"/>
      <c r="F134" s="981"/>
      <c r="G134" s="953"/>
      <c r="H134" s="103"/>
      <c r="I134" s="111"/>
      <c r="J134" s="103"/>
      <c r="K134" s="103"/>
      <c r="L134" s="103"/>
      <c r="M134" s="741"/>
      <c r="N134" s="742"/>
      <c r="O134" s="102"/>
      <c r="P134" s="11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c r="BI134" s="590"/>
    </row>
    <row r="135" spans="1:61" s="5" customFormat="1" ht="20.100000000000001" customHeight="1" outlineLevel="1">
      <c r="A135" s="386"/>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c r="BI135" s="590"/>
    </row>
    <row r="136" spans="1:61"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c r="BI136" s="590"/>
    </row>
    <row r="137" spans="1:61"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c r="BI137" s="590"/>
    </row>
    <row r="138" spans="1:61"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c r="BI138" s="590"/>
    </row>
    <row r="139" spans="1:61"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c r="BI139" s="590"/>
    </row>
    <row r="140" spans="1:61"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c r="BI140" s="590"/>
    </row>
    <row r="141" spans="1:61"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c r="BI141" s="590"/>
    </row>
    <row r="142" spans="1:61"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c r="BI142" s="590"/>
    </row>
    <row r="143" spans="1:61"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c r="BI143" s="590"/>
    </row>
    <row r="144" spans="1:61"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c r="BI144" s="590"/>
    </row>
    <row r="145" spans="1:61"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c r="BI145" s="590"/>
    </row>
    <row r="146" spans="1:61"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c r="BI146" s="590"/>
    </row>
    <row r="147" spans="1:61"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c r="BI147" s="590"/>
    </row>
    <row r="148" spans="1:61"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c r="BI148" s="590"/>
    </row>
    <row r="149" spans="1:61"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c r="BI149" s="590"/>
    </row>
    <row r="150" spans="1:61"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c r="BI150" s="590"/>
    </row>
    <row r="151" spans="1:61"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c r="BI151" s="590"/>
    </row>
    <row r="152" spans="1:61"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c r="BI152" s="590"/>
    </row>
    <row r="153" spans="1:61"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c r="BI153" s="590"/>
    </row>
    <row r="154" spans="1:61"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c r="BI154" s="590"/>
    </row>
    <row r="155" spans="1:61"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c r="BI155" s="590"/>
    </row>
    <row r="156" spans="1:61"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c r="BI156" s="590"/>
    </row>
    <row r="157" spans="1:61"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c r="BI157" s="590"/>
    </row>
    <row r="158" spans="1:61"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c r="BI158" s="590"/>
    </row>
    <row r="159" spans="1:61"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c r="BI159" s="590"/>
    </row>
    <row r="160" spans="1:61"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c r="BI160" s="590"/>
    </row>
    <row r="161" spans="1:61"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c r="BI161" s="590"/>
    </row>
    <row r="162" spans="1:61"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c r="BI162" s="590"/>
    </row>
    <row r="163" spans="1:61"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c r="BI163" s="590"/>
    </row>
    <row r="164" spans="1:61"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c r="BI164" s="590"/>
    </row>
    <row r="165" spans="1:61"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c r="BI165" s="590"/>
    </row>
    <row r="166" spans="1:61"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c r="BI166" s="590"/>
    </row>
    <row r="167" spans="1:61"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c r="BI167" s="590"/>
    </row>
    <row r="168" spans="1:61"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c r="BI168" s="590"/>
    </row>
    <row r="169" spans="1:61" s="5" customFormat="1" ht="15.75"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c r="BI169" s="590"/>
    </row>
    <row r="170" spans="1:61" s="5" customFormat="1" ht="15" hidden="1" customHeight="1" outlineLevel="1">
      <c r="A170" s="389"/>
      <c r="B170" s="1481"/>
      <c r="C170" s="1482"/>
      <c r="D170" s="1483"/>
      <c r="E170" s="565"/>
      <c r="F170" s="565"/>
      <c r="G170" s="1283"/>
      <c r="BI170" s="590"/>
    </row>
    <row r="171" spans="1:61" s="5" customFormat="1" ht="15" hidden="1" customHeight="1" outlineLevel="1">
      <c r="A171" s="389"/>
      <c r="B171" s="1481"/>
      <c r="C171" s="1482"/>
      <c r="D171" s="1483"/>
      <c r="E171" s="565"/>
      <c r="F171" s="565"/>
      <c r="G171" s="1283"/>
      <c r="BI171" s="590"/>
    </row>
    <row r="172" spans="1:61" s="5" customFormat="1" ht="15" hidden="1" customHeight="1" outlineLevel="1">
      <c r="A172" s="389"/>
      <c r="B172" s="1482"/>
      <c r="C172" s="565"/>
      <c r="D172" s="565"/>
      <c r="E172" s="565"/>
      <c r="F172" s="565"/>
      <c r="G172" s="139"/>
      <c r="BI172" s="590"/>
    </row>
    <row r="173" spans="1:61" s="5" customFormat="1" ht="15" hidden="1" customHeight="1" outlineLevel="1">
      <c r="A173" s="389"/>
      <c r="B173" s="1482"/>
      <c r="C173" s="565"/>
      <c r="D173" s="565"/>
      <c r="E173" s="565"/>
      <c r="F173" s="565"/>
      <c r="G173" s="139"/>
      <c r="H173" s="389"/>
      <c r="AI173" s="279"/>
      <c r="BI173" s="590"/>
    </row>
    <row r="174" spans="1:61" s="5" customFormat="1" ht="15" hidden="1" customHeight="1" outlineLevel="1">
      <c r="A174" s="389"/>
      <c r="B174" s="1482"/>
      <c r="C174" s="565"/>
      <c r="D174" s="565"/>
      <c r="E174" s="565"/>
      <c r="F174" s="565"/>
      <c r="G174" s="139"/>
      <c r="H174" s="389"/>
      <c r="BI174" s="590"/>
    </row>
    <row r="175" spans="1:61" s="5" customFormat="1" ht="15" hidden="1" customHeight="1" outlineLevel="1">
      <c r="A175" s="389"/>
      <c r="B175" s="1482"/>
      <c r="C175" s="565"/>
      <c r="D175" s="565"/>
      <c r="E175" s="565"/>
      <c r="F175" s="565"/>
      <c r="G175" s="139"/>
      <c r="H175" s="389"/>
      <c r="BI175" s="590"/>
    </row>
    <row r="176" spans="1:61" s="5" customFormat="1" ht="15" hidden="1" customHeight="1" outlineLevel="1">
      <c r="A176" s="389"/>
      <c r="B176" s="1482"/>
      <c r="C176" s="565"/>
      <c r="D176" s="565"/>
      <c r="E176" s="565"/>
      <c r="F176" s="565"/>
      <c r="G176" s="139"/>
      <c r="H176" s="389"/>
      <c r="BI176" s="590"/>
    </row>
    <row r="177" spans="1:61" s="5" customFormat="1" ht="15" hidden="1" customHeight="1" outlineLevel="1">
      <c r="A177" s="389"/>
      <c r="B177" s="1482"/>
      <c r="C177" s="565"/>
      <c r="D177" s="565"/>
      <c r="E177" s="565"/>
      <c r="F177" s="565"/>
      <c r="G177" s="139"/>
      <c r="H177" s="389"/>
      <c r="BI177" s="590"/>
    </row>
    <row r="178" spans="1:61" s="5" customFormat="1" ht="15" hidden="1" customHeight="1" outlineLevel="1">
      <c r="A178" s="389"/>
      <c r="B178" s="1482"/>
      <c r="C178" s="565"/>
      <c r="D178" s="565"/>
      <c r="E178" s="565"/>
      <c r="F178" s="565"/>
      <c r="G178" s="139"/>
      <c r="H178" s="389"/>
      <c r="BI178" s="590"/>
    </row>
    <row r="179" spans="1:61" s="5" customFormat="1" ht="15" hidden="1" customHeight="1" outlineLevel="1">
      <c r="A179" s="389"/>
      <c r="B179" s="1482"/>
      <c r="C179" s="565"/>
      <c r="D179" s="565"/>
      <c r="E179" s="565"/>
      <c r="F179" s="565"/>
      <c r="G179" s="139"/>
      <c r="H179" s="389"/>
      <c r="BI179" s="590"/>
    </row>
    <row r="180" spans="1:61" s="5" customFormat="1" ht="15" hidden="1" customHeight="1" outlineLevel="1">
      <c r="A180" s="389"/>
      <c r="B180" s="389"/>
      <c r="C180" s="389"/>
      <c r="D180" s="389"/>
      <c r="E180" s="389"/>
      <c r="F180" s="389"/>
      <c r="H180" s="389"/>
      <c r="I180" s="371"/>
      <c r="P180" s="267"/>
      <c r="BI180" s="590"/>
    </row>
    <row r="181" spans="1:61" s="5" customFormat="1" ht="15" hidden="1" customHeight="1" outlineLevel="1">
      <c r="A181" s="389"/>
      <c r="B181" s="389"/>
      <c r="C181" s="389"/>
      <c r="D181" s="389"/>
      <c r="E181" s="389"/>
      <c r="F181" s="389"/>
      <c r="H181" s="389"/>
      <c r="I181" s="371"/>
      <c r="P181" s="267"/>
      <c r="BI181" s="590"/>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c r="BI182" s="59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c r="BI183" s="590"/>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c r="BI184" s="59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c r="BI185" s="59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c r="BI186" s="59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87"/>
      <c r="J197" s="1288"/>
      <c r="K197" s="428"/>
      <c r="L197" s="429"/>
      <c r="M197" s="429"/>
      <c r="N197" s="429"/>
      <c r="O197" s="429"/>
      <c r="P197" s="429"/>
      <c r="Q197" s="430"/>
      <c r="R197" s="1289"/>
      <c r="S197" s="1289"/>
      <c r="T197" s="1289"/>
      <c r="W197" s="85"/>
    </row>
    <row r="198" spans="1:23" s="5" customFormat="1" ht="15.75" customHeight="1">
      <c r="A198" s="60"/>
      <c r="B198" s="262"/>
      <c r="C198" s="263"/>
      <c r="D198" s="427"/>
      <c r="E198" s="61"/>
      <c r="F198" s="62"/>
      <c r="G198" s="63"/>
      <c r="H198" s="60"/>
      <c r="I198" s="1287"/>
      <c r="J198" s="1288"/>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733"/>
      <c r="J199" s="734"/>
      <c r="K199" s="428"/>
      <c r="L199" s="429"/>
      <c r="M199" s="429"/>
      <c r="N199" s="429"/>
      <c r="O199" s="429"/>
      <c r="P199" s="429"/>
      <c r="Q199" s="430"/>
      <c r="R199" s="1289"/>
      <c r="S199" s="1289"/>
      <c r="T199" s="1289"/>
      <c r="W199" s="85"/>
    </row>
    <row r="200" spans="1:23" s="5" customFormat="1" ht="15.75" customHeight="1">
      <c r="A200" s="60"/>
      <c r="B200" s="262"/>
      <c r="C200" s="263"/>
      <c r="D200" s="61"/>
      <c r="E200" s="61"/>
      <c r="F200" s="62"/>
      <c r="G200" s="63"/>
      <c r="H200" s="60"/>
      <c r="I200" s="733"/>
      <c r="J200" s="734"/>
      <c r="K200" s="428"/>
      <c r="L200" s="429"/>
      <c r="M200" s="429"/>
      <c r="N200" s="429"/>
      <c r="O200" s="429"/>
      <c r="P200" s="429"/>
      <c r="Q200" s="430"/>
      <c r="R200" s="1289"/>
      <c r="S200" s="1289"/>
      <c r="T200" s="1289"/>
      <c r="W200" s="85"/>
    </row>
    <row r="201" spans="1:23" s="5" customFormat="1" ht="15.75" customHeight="1">
      <c r="A201" s="60"/>
      <c r="B201" s="262"/>
      <c r="C201" s="263"/>
      <c r="D201" s="61"/>
      <c r="E201" s="61"/>
      <c r="F201" s="62"/>
      <c r="G201" s="63"/>
      <c r="H201" s="60"/>
      <c r="I201" s="733"/>
      <c r="J201" s="734"/>
      <c r="K201" s="428"/>
      <c r="L201" s="429"/>
      <c r="M201" s="429"/>
      <c r="N201" s="429"/>
      <c r="O201" s="429"/>
      <c r="P201" s="429"/>
      <c r="Q201" s="430"/>
      <c r="R201" s="1289"/>
      <c r="S201" s="1289"/>
      <c r="T201" s="1289"/>
    </row>
    <row r="202" spans="1:23" s="5" customFormat="1" ht="15.75" customHeight="1">
      <c r="A202" s="60"/>
      <c r="B202" s="262"/>
      <c r="C202" s="263"/>
      <c r="D202" s="61"/>
      <c r="E202" s="61"/>
      <c r="F202" s="62"/>
      <c r="G202" s="63"/>
      <c r="H202" s="60"/>
      <c r="I202" s="733"/>
      <c r="J202" s="734"/>
      <c r="K202" s="428"/>
      <c r="L202" s="429"/>
      <c r="M202" s="429"/>
      <c r="N202" s="429"/>
      <c r="O202" s="429"/>
      <c r="P202" s="429"/>
      <c r="Q202" s="430"/>
      <c r="R202" s="1289"/>
      <c r="S202" s="1289"/>
      <c r="T202" s="1289"/>
    </row>
    <row r="203" spans="1:23" s="5" customFormat="1" ht="15.75" customHeight="1">
      <c r="A203" s="60"/>
      <c r="B203" s="262"/>
      <c r="C203" s="263"/>
      <c r="D203" s="61"/>
      <c r="E203" s="61"/>
      <c r="F203" s="62"/>
      <c r="G203" s="63"/>
      <c r="H203" s="60"/>
      <c r="I203" s="733"/>
      <c r="J203" s="734"/>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s="5" customFormat="1" ht="16.2" customHeight="1">
      <c r="B244" s="109"/>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109"/>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K319" s="6"/>
      <c r="L319" s="3"/>
      <c r="M319" s="3"/>
    </row>
    <row r="320" spans="2:13" ht="15.6">
      <c r="B320" s="590"/>
      <c r="L320" s="3"/>
      <c r="M320" s="3"/>
    </row>
    <row r="321" spans="2:13" ht="15.6">
      <c r="B321" s="590"/>
      <c r="K321" s="6"/>
      <c r="L321" s="3"/>
      <c r="M321" s="3"/>
    </row>
    <row r="322" spans="2:13" ht="15.6">
      <c r="B322" s="590"/>
      <c r="K322" s="3"/>
      <c r="L322" s="3"/>
      <c r="M322" s="3"/>
    </row>
    <row r="323" spans="2:13" ht="15.6">
      <c r="B323" s="590"/>
      <c r="K323" s="3"/>
    </row>
    <row r="324" spans="2:13" ht="15.6">
      <c r="B324" s="590"/>
      <c r="K324" s="3"/>
    </row>
    <row r="325" spans="2:13" ht="15.6">
      <c r="B325" s="590"/>
      <c r="K325" s="3"/>
    </row>
    <row r="326" spans="2:13" ht="15.6">
      <c r="B326" s="590"/>
      <c r="K326" s="6"/>
    </row>
    <row r="327" spans="2:13" ht="15.6">
      <c r="B327" s="590"/>
      <c r="K327" s="6"/>
      <c r="L327" s="3"/>
      <c r="M327" s="3"/>
    </row>
    <row r="328" spans="2:13" ht="15.6">
      <c r="B328" s="590"/>
      <c r="K328" s="6"/>
      <c r="L328" s="3"/>
      <c r="M328" s="3"/>
    </row>
    <row r="329" spans="2:13" ht="15.6">
      <c r="B329" s="590"/>
      <c r="K329" s="6"/>
      <c r="L329" s="3"/>
      <c r="M329" s="3"/>
    </row>
    <row r="330" spans="2:13" ht="15.6">
      <c r="B330" s="590"/>
      <c r="F330" s="4"/>
      <c r="G330" s="4"/>
      <c r="H330" s="4"/>
      <c r="I330" s="4"/>
      <c r="J330" s="4"/>
    </row>
    <row r="331" spans="2:13" ht="15.6">
      <c r="B331" s="590"/>
      <c r="F331" s="4"/>
      <c r="G331" s="4"/>
      <c r="H331" s="4"/>
      <c r="I331" s="4"/>
      <c r="J331" s="4"/>
    </row>
    <row r="332" spans="2:13" ht="15.6">
      <c r="B332" s="590"/>
      <c r="F332" s="4"/>
      <c r="G332" s="4"/>
      <c r="H332" s="4"/>
      <c r="I332" s="4"/>
      <c r="J332" s="4"/>
    </row>
    <row r="333" spans="2:13" ht="15.6">
      <c r="B333" s="109"/>
      <c r="F333" s="4"/>
      <c r="G333" s="4"/>
      <c r="H333" s="4"/>
      <c r="I333" s="4"/>
      <c r="J333" s="4"/>
    </row>
    <row r="334" spans="2:13" ht="15.6">
      <c r="B334" s="109"/>
      <c r="K334" s="7"/>
      <c r="L334" s="3"/>
      <c r="M334" s="3"/>
    </row>
    <row r="335" spans="2:13" ht="15.6">
      <c r="B335" s="109"/>
      <c r="K335" s="7"/>
      <c r="L335" s="3"/>
      <c r="M335" s="3"/>
    </row>
    <row r="336" spans="2:13" ht="15.6">
      <c r="B336" s="109"/>
      <c r="F336" s="8"/>
      <c r="G336" s="8"/>
      <c r="H336" s="8"/>
      <c r="I336" s="8"/>
      <c r="J336" s="8"/>
    </row>
    <row r="337" spans="2:13" ht="15.6">
      <c r="B337" s="109"/>
      <c r="K337" s="9"/>
      <c r="L337" s="9"/>
      <c r="M337" s="9"/>
    </row>
    <row r="338" spans="2:13" ht="15.6">
      <c r="B338" s="109"/>
      <c r="K338" s="9"/>
      <c r="L338" s="9"/>
      <c r="M338" s="9"/>
    </row>
    <row r="339" spans="2:13" ht="15.6">
      <c r="B339" s="109"/>
      <c r="K339" s="9"/>
      <c r="L339" s="9"/>
      <c r="M339" s="9"/>
    </row>
    <row r="340" spans="2:13" ht="15.6">
      <c r="B340" s="109"/>
      <c r="F340" s="10"/>
      <c r="G340" s="10"/>
      <c r="H340" s="10"/>
      <c r="I340" s="10"/>
      <c r="J340" s="10"/>
      <c r="K340" s="10"/>
      <c r="L340" s="10"/>
      <c r="M340" s="10"/>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6"/>
      <c r="L349" s="3"/>
      <c r="M349" s="3"/>
    </row>
    <row r="350" spans="2:13" ht="15.6">
      <c r="B350" s="109"/>
      <c r="K350" s="9"/>
      <c r="L350" s="9"/>
      <c r="M350" s="9"/>
    </row>
    <row r="351" spans="2:13" ht="15.6">
      <c r="B351" s="109"/>
      <c r="K351" s="6"/>
      <c r="L351" s="3"/>
      <c r="M351" s="3"/>
    </row>
    <row r="352" spans="2:13" ht="15.6">
      <c r="B352" s="109"/>
      <c r="K352" s="6"/>
    </row>
    <row r="353" spans="2:13" ht="15.6">
      <c r="B353" s="109"/>
      <c r="K353" s="3"/>
      <c r="L353" s="3"/>
      <c r="M353" s="3"/>
    </row>
    <row r="354" spans="2:13" ht="15.6">
      <c r="B354" s="109"/>
      <c r="K354" s="3"/>
    </row>
    <row r="355" spans="2:13" ht="15.6">
      <c r="B355" s="109"/>
      <c r="K355" s="3"/>
    </row>
    <row r="356" spans="2:13" ht="15.6">
      <c r="B356" s="109"/>
      <c r="K356" s="6"/>
    </row>
    <row r="357" spans="2:13" ht="15.6">
      <c r="B357" s="109"/>
      <c r="K357" s="6"/>
    </row>
    <row r="358" spans="2:13" ht="15.6">
      <c r="B358" s="109"/>
      <c r="K358" s="6"/>
      <c r="L358" s="3"/>
      <c r="M358" s="3"/>
    </row>
    <row r="359" spans="2:13" ht="15.6">
      <c r="B359" s="109"/>
    </row>
    <row r="360" spans="2:13" ht="15.6">
      <c r="B360" s="109"/>
    </row>
    <row r="361" spans="2:13" ht="15.6">
      <c r="B361" s="109"/>
    </row>
    <row r="362" spans="2:13" ht="15.6">
      <c r="B362" s="109"/>
    </row>
    <row r="363" spans="2:13" ht="18.75" customHeight="1">
      <c r="B363" s="109"/>
    </row>
    <row r="364" spans="2:13" ht="15.6">
      <c r="B364" s="109"/>
    </row>
    <row r="365" spans="2:13" ht="15.6">
      <c r="B365" s="109"/>
      <c r="K365" s="9"/>
      <c r="L365" s="9"/>
      <c r="M365" s="9"/>
    </row>
    <row r="366" spans="2:13" ht="15.6">
      <c r="B366" s="109"/>
      <c r="K366" s="7"/>
      <c r="L366" s="3"/>
      <c r="M366" s="3"/>
    </row>
    <row r="367" spans="2:13" ht="15.6">
      <c r="B367" s="109"/>
      <c r="F367" s="8"/>
      <c r="G367" s="8"/>
      <c r="H367" s="8"/>
      <c r="I367" s="8"/>
      <c r="J367" s="8"/>
    </row>
    <row r="368" spans="2:13" ht="15.6">
      <c r="B368" s="109"/>
      <c r="K368" s="9"/>
      <c r="L368" s="9"/>
      <c r="M368" s="9"/>
    </row>
    <row r="369" spans="2:13" ht="15.6">
      <c r="B369" s="109"/>
      <c r="K369" s="9"/>
      <c r="L369" s="9"/>
      <c r="M369" s="9"/>
    </row>
    <row r="370" spans="2:13" ht="15.6">
      <c r="B370" s="109"/>
      <c r="K370" s="9"/>
      <c r="L370" s="9"/>
      <c r="M370" s="9"/>
    </row>
    <row r="371" spans="2:13" ht="15.6">
      <c r="B371" s="109"/>
      <c r="F371" s="10"/>
      <c r="G371" s="10"/>
      <c r="H371" s="10"/>
      <c r="I371" s="10"/>
      <c r="J371" s="10"/>
      <c r="K371" s="10"/>
      <c r="L371" s="10"/>
      <c r="M371" s="10"/>
    </row>
    <row r="372" spans="2:13" ht="15.6">
      <c r="B372" s="109"/>
      <c r="F372" s="10"/>
      <c r="G372" s="10"/>
      <c r="H372" s="10"/>
      <c r="I372" s="10"/>
      <c r="J372" s="10"/>
      <c r="K372" s="10"/>
      <c r="L372" s="10"/>
      <c r="M372" s="10"/>
    </row>
    <row r="373" spans="2:13" ht="15.6">
      <c r="B373" s="109"/>
      <c r="F373" s="10"/>
      <c r="G373" s="10"/>
      <c r="H373" s="10"/>
      <c r="I373" s="10"/>
      <c r="J373" s="10"/>
      <c r="K373" s="10"/>
      <c r="L373" s="10"/>
      <c r="M373" s="10"/>
    </row>
    <row r="374" spans="2:13" ht="15.6">
      <c r="B374" s="109"/>
      <c r="K374" s="6"/>
      <c r="L374" s="3"/>
      <c r="M374" s="3"/>
    </row>
    <row r="375" spans="2:13" ht="15.6">
      <c r="B375" s="109"/>
      <c r="K375" s="6"/>
      <c r="L375" s="3"/>
      <c r="M375" s="3"/>
    </row>
    <row r="376" spans="2:13" ht="15" customHeight="1">
      <c r="B376" s="109"/>
      <c r="L376" s="3"/>
      <c r="M376" s="3"/>
    </row>
    <row r="377" spans="2:13" ht="15.6">
      <c r="B377" s="590"/>
      <c r="L377" s="3"/>
      <c r="M377" s="3"/>
    </row>
    <row r="378" spans="2:13" ht="15.6">
      <c r="B378" s="590"/>
      <c r="L378" s="3"/>
      <c r="M378" s="3"/>
    </row>
    <row r="379" spans="2:13" ht="15.6">
      <c r="B379" s="317"/>
      <c r="L379" s="3"/>
      <c r="M379" s="3"/>
    </row>
    <row r="380" spans="2:13" ht="15.6">
      <c r="B380" s="317"/>
      <c r="L380" s="3"/>
      <c r="M380" s="3"/>
    </row>
    <row r="381" spans="2:13" ht="15.6">
      <c r="B381" s="317"/>
      <c r="L381" s="3"/>
      <c r="M381" s="3"/>
    </row>
    <row r="382" spans="2:13" ht="15.6">
      <c r="B382" s="317"/>
      <c r="L382" s="3"/>
      <c r="M382" s="3"/>
    </row>
    <row r="383" spans="2:13" ht="15.6">
      <c r="B383" s="317"/>
      <c r="L383" s="3"/>
      <c r="M383" s="3"/>
    </row>
    <row r="384" spans="2:13" ht="15.6">
      <c r="B384" s="317"/>
      <c r="L384" s="3"/>
      <c r="M384" s="3"/>
    </row>
    <row r="385" spans="2:13" ht="15.6">
      <c r="B385" s="317"/>
      <c r="L385" s="3"/>
      <c r="M385" s="3"/>
    </row>
    <row r="386" spans="2:13" ht="15.6">
      <c r="B386" s="317"/>
      <c r="L386" s="3"/>
      <c r="M386" s="3"/>
    </row>
    <row r="387" spans="2:13" ht="15.6">
      <c r="B387" s="317"/>
      <c r="L387" s="3"/>
      <c r="M387" s="3"/>
    </row>
    <row r="388" spans="2:13" ht="15.6">
      <c r="B388" s="317"/>
      <c r="L388" s="3"/>
      <c r="M388" s="3"/>
    </row>
    <row r="389" spans="2:13" ht="15.6">
      <c r="B389" s="317"/>
      <c r="L389" s="3"/>
      <c r="M389" s="3"/>
    </row>
    <row r="390" spans="2:13" ht="15.6">
      <c r="B390" s="317"/>
      <c r="L390" s="3"/>
      <c r="M390" s="3"/>
    </row>
    <row r="391" spans="2:13" ht="15.6">
      <c r="B391" s="317"/>
      <c r="L391" s="3"/>
      <c r="M391" s="3"/>
    </row>
    <row r="392" spans="2:13" ht="15.6">
      <c r="B392" s="317"/>
      <c r="L392" s="3"/>
      <c r="M392" s="3"/>
    </row>
    <row r="393" spans="2:13" ht="15.6">
      <c r="B393" s="317"/>
      <c r="L393" s="3"/>
      <c r="M393" s="3"/>
    </row>
    <row r="394" spans="2:13" ht="15.6">
      <c r="B394" s="317"/>
      <c r="L394" s="3"/>
      <c r="M394" s="3"/>
    </row>
    <row r="395" spans="2:13" ht="15.6">
      <c r="B395" s="317"/>
      <c r="L395" s="3"/>
      <c r="M395" s="3"/>
    </row>
    <row r="396" spans="2:13" ht="15.6">
      <c r="B396" s="317"/>
      <c r="L396" s="3"/>
      <c r="M396" s="3"/>
    </row>
    <row r="397" spans="2:13" ht="15.6">
      <c r="B397" s="317"/>
      <c r="L397" s="3"/>
      <c r="M397" s="3"/>
    </row>
    <row r="398" spans="2:13" ht="15.6">
      <c r="B398" s="317"/>
      <c r="L398" s="3"/>
      <c r="M398" s="3"/>
    </row>
    <row r="399" spans="2:13" ht="15.6">
      <c r="B399" s="109"/>
      <c r="L399" s="3"/>
      <c r="M399" s="3"/>
    </row>
    <row r="400" spans="2:13" ht="15.6">
      <c r="B400" s="109"/>
      <c r="L400" s="3"/>
      <c r="M400" s="3"/>
    </row>
    <row r="401" spans="2:13" ht="15.6">
      <c r="B401" s="109"/>
      <c r="L401" s="3"/>
      <c r="M401" s="3"/>
    </row>
    <row r="402" spans="2:13" ht="15.6">
      <c r="B402" s="590"/>
      <c r="L402" s="3"/>
      <c r="M402" s="3"/>
    </row>
    <row r="403" spans="2:13" ht="15.6">
      <c r="B403" s="590"/>
      <c r="L403" s="3"/>
      <c r="M403" s="3"/>
    </row>
    <row r="404" spans="2:13" ht="15.6">
      <c r="B404" s="590"/>
      <c r="L404" s="3"/>
      <c r="M404" s="3"/>
    </row>
    <row r="405" spans="2:13" ht="15.6">
      <c r="B405" s="590"/>
      <c r="L405" s="3"/>
      <c r="M405" s="3"/>
    </row>
    <row r="406" spans="2:13" ht="15.6">
      <c r="B406" s="590"/>
      <c r="K406" s="6"/>
      <c r="L406" s="3"/>
      <c r="M406" s="3"/>
    </row>
    <row r="407" spans="2:13" ht="15.6">
      <c r="B407" s="590"/>
      <c r="K407" s="6"/>
      <c r="L407" s="3"/>
      <c r="M407" s="3"/>
    </row>
    <row r="408" spans="2:13" ht="15.6">
      <c r="B408" s="590"/>
      <c r="K408" s="6"/>
      <c r="L408" s="3"/>
      <c r="M408" s="3"/>
    </row>
    <row r="409" spans="2:13" ht="15.6">
      <c r="B409" s="590"/>
      <c r="K409" s="6"/>
      <c r="L409" s="3"/>
      <c r="M409" s="3"/>
    </row>
    <row r="410" spans="2:13" ht="15.6">
      <c r="B410" s="590"/>
      <c r="K410" s="6"/>
      <c r="L410" s="3"/>
      <c r="M410" s="3"/>
    </row>
    <row r="411" spans="2:13" ht="15.6">
      <c r="B411" s="590"/>
      <c r="K411" s="6"/>
      <c r="L411" s="3"/>
      <c r="M411" s="3"/>
    </row>
    <row r="412" spans="2:13" ht="15.6">
      <c r="B412" s="590"/>
      <c r="K412" s="6"/>
      <c r="L412" s="3"/>
      <c r="M412" s="3"/>
    </row>
    <row r="413" spans="2:13" ht="15.6">
      <c r="B413" s="590"/>
      <c r="K413" s="6"/>
      <c r="L413" s="3"/>
      <c r="M413" s="3"/>
    </row>
    <row r="414" spans="2:13" ht="15.6">
      <c r="B414" s="590"/>
      <c r="K414" s="6"/>
      <c r="L414" s="3"/>
      <c r="M414" s="3"/>
    </row>
    <row r="415" spans="2:13" ht="15.6">
      <c r="B415" s="590"/>
      <c r="F415" s="12"/>
      <c r="G415" s="12"/>
      <c r="H415" s="12"/>
      <c r="I415" s="12"/>
      <c r="J415" s="12"/>
      <c r="K415" s="12"/>
      <c r="L415" s="12"/>
      <c r="M415" s="12"/>
    </row>
    <row r="416" spans="2:13">
      <c r="K416" s="6"/>
      <c r="L416" s="3"/>
      <c r="M416" s="3"/>
    </row>
    <row r="417" spans="11:13">
      <c r="K417" s="6"/>
    </row>
    <row r="418" spans="11:13">
      <c r="K418" s="3"/>
      <c r="L418" s="3"/>
      <c r="M418" s="3"/>
    </row>
    <row r="419" spans="11:13">
      <c r="K419" s="3"/>
      <c r="L419" s="3"/>
      <c r="M419" s="3"/>
    </row>
    <row r="420" spans="11:13">
      <c r="K420" s="3"/>
    </row>
    <row r="421" spans="11:13" ht="17.25" customHeight="1">
      <c r="K421" s="6"/>
    </row>
    <row r="422" spans="11:13">
      <c r="K422" s="6"/>
    </row>
    <row r="423" spans="11:13">
      <c r="K423" s="6"/>
      <c r="L423" s="3"/>
      <c r="M423" s="3"/>
    </row>
    <row r="428" spans="11:13">
      <c r="K428" s="9"/>
      <c r="L428" s="9"/>
      <c r="M428" s="9"/>
    </row>
    <row r="429" spans="11:13">
      <c r="K429" s="11"/>
      <c r="L429" s="3"/>
      <c r="M429" s="3"/>
    </row>
    <row r="430" spans="11:13">
      <c r="K430" s="3"/>
      <c r="L430" s="3"/>
      <c r="M430" s="3"/>
    </row>
    <row r="431" spans="11:13">
      <c r="K431" s="3"/>
    </row>
    <row r="432" spans="11:13">
      <c r="K432" s="9"/>
      <c r="L432" s="9"/>
      <c r="M432" s="9"/>
    </row>
    <row r="433" spans="6:13">
      <c r="F433" s="9"/>
      <c r="G433" s="9"/>
      <c r="H433" s="9"/>
      <c r="I433" s="9"/>
      <c r="J433" s="9"/>
    </row>
    <row r="434" spans="6:13">
      <c r="F434" s="10"/>
      <c r="G434" s="10"/>
      <c r="H434" s="10"/>
      <c r="I434" s="10"/>
      <c r="J434" s="10"/>
      <c r="K434" s="10"/>
      <c r="L434" s="10"/>
      <c r="M434" s="10"/>
    </row>
    <row r="435" spans="6:13">
      <c r="K435" s="6"/>
      <c r="L435" s="3"/>
      <c r="M435" s="3"/>
    </row>
    <row r="436" spans="6:13">
      <c r="K436" s="6"/>
      <c r="L436" s="3"/>
      <c r="M436" s="3"/>
    </row>
    <row r="437" spans="6:13">
      <c r="K437" s="6"/>
      <c r="L437" s="3"/>
      <c r="M437" s="3"/>
    </row>
    <row r="438" spans="6:13">
      <c r="K438" s="6"/>
      <c r="L438" s="3"/>
      <c r="M438" s="3"/>
    </row>
    <row r="439" spans="6:13">
      <c r="K439" s="6"/>
      <c r="L439" s="3"/>
      <c r="M439" s="3"/>
    </row>
    <row r="440" spans="6:13">
      <c r="K440" s="6"/>
      <c r="L440" s="3"/>
      <c r="M440" s="3"/>
    </row>
    <row r="441" spans="6:13">
      <c r="K441" s="3"/>
      <c r="L441" s="3"/>
      <c r="M441" s="3"/>
    </row>
    <row r="442" spans="6:13">
      <c r="K442" s="3"/>
    </row>
    <row r="443" spans="6:13">
      <c r="K443" s="3"/>
    </row>
    <row r="444" spans="6:13">
      <c r="K444" s="3"/>
    </row>
    <row r="445" spans="6:13">
      <c r="K445" s="6"/>
    </row>
    <row r="446" spans="6:13">
      <c r="K446" s="6"/>
      <c r="L446" s="3"/>
      <c r="M446" s="3"/>
    </row>
    <row r="447" spans="6:13">
      <c r="K447" s="6"/>
      <c r="L447" s="3"/>
      <c r="M447" s="3"/>
    </row>
    <row r="448" spans="6:13">
      <c r="K448" s="6"/>
      <c r="L448" s="3"/>
      <c r="M448" s="3"/>
    </row>
  </sheetData>
  <mergeCells count="173">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R201:T201"/>
    <mergeCell ref="R202:T202"/>
    <mergeCell ref="R203:T203"/>
    <mergeCell ref="I198:J198"/>
    <mergeCell ref="R198:T198"/>
    <mergeCell ref="R199:T199"/>
    <mergeCell ref="R200:T200"/>
    <mergeCell ref="I195:J195"/>
    <mergeCell ref="R195:T195"/>
    <mergeCell ref="I196:J196"/>
    <mergeCell ref="R196:T196"/>
    <mergeCell ref="I197:J197"/>
    <mergeCell ref="R197:T197"/>
    <mergeCell ref="R190:T191"/>
    <mergeCell ref="I192:J192"/>
    <mergeCell ref="R192:T192"/>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5:N135"/>
    <mergeCell ref="M136:N136"/>
    <mergeCell ref="M137:N137"/>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96" priority="5" operator="greaterThan">
      <formula>0</formula>
    </cfRule>
  </conditionalFormatting>
  <conditionalFormatting sqref="AN117:AY124">
    <cfRule type="cellIs" dxfId="95" priority="4" operator="greaterThan">
      <formula>0</formula>
    </cfRule>
  </conditionalFormatting>
  <conditionalFormatting sqref="AN127:AU134">
    <cfRule type="cellIs" dxfId="94" priority="3" operator="greaterThan">
      <formula>0</formula>
    </cfRule>
  </conditionalFormatting>
  <conditionalFormatting sqref="AN137:AU144">
    <cfRule type="cellIs" dxfId="93" priority="2" operator="greaterThan">
      <formula>0</formula>
    </cfRule>
  </conditionalFormatting>
  <conditionalFormatting sqref="Y117:AJ124">
    <cfRule type="cellIs" dxfId="92" priority="8" operator="greaterThan">
      <formula>0</formula>
    </cfRule>
  </conditionalFormatting>
  <conditionalFormatting sqref="Y127:AF134">
    <cfRule type="cellIs" dxfId="91" priority="7" operator="greaterThan">
      <formula>0</formula>
    </cfRule>
  </conditionalFormatting>
  <conditionalFormatting sqref="Y137:AF144">
    <cfRule type="cellIs" dxfId="90" priority="6" operator="greaterThan">
      <formula>0</formula>
    </cfRule>
  </conditionalFormatting>
  <conditionalFormatting sqref="Y152:AE152">
    <cfRule type="cellIs" dxfId="89" priority="1" operator="greaterThan">
      <formula>0</formula>
    </cfRule>
  </conditionalFormatting>
  <dataValidations count="9">
    <dataValidation type="list" allowBlank="1" showInputMessage="1" showErrorMessage="1" sqref="O117:O134" xr:uid="{00000000-0002-0000-2000-000000000000}">
      <formula1>"kg, cây"</formula1>
    </dataValidation>
    <dataValidation type="list" allowBlank="1" showInputMessage="1" showErrorMessage="1" sqref="O136:O137 O166:O167" xr:uid="{00000000-0002-0000-2000-000001000000}">
      <formula1>"kg, cây 6 mét, cây 2.5 mét, cây 3 mét"</formula1>
    </dataValidation>
    <dataValidation type="list" allowBlank="1" showInputMessage="1" showErrorMessage="1" sqref="J116" xr:uid="{00000000-0002-0000-2000-000002000000}">
      <formula1>"tròn, hộp, la"</formula1>
    </dataValidation>
    <dataValidation type="list" allowBlank="1" showInputMessage="1" showErrorMessage="1" sqref="H116:H167" xr:uid="{00000000-0002-0000-2000-000003000000}">
      <formula1>"sắt đen, sắt trắng, sắt kẽm, nhôm"</formula1>
    </dataValidation>
    <dataValidation type="list" allowBlank="1" showInputMessage="1" showErrorMessage="1" sqref="J166:J167 J150:J151 J145:J147 J136:J137 J158:J160" xr:uid="{00000000-0002-0000-2000-000004000000}">
      <formula1>"ống, hộp, tròn đặc, la dẹt,V"</formula1>
    </dataValidation>
    <dataValidation type="list" allowBlank="1" showInputMessage="1" showErrorMessage="1" sqref="J138:J144 J161:J165 J148:J149 J152:J157 J135" xr:uid="{00000000-0002-0000-2000-000005000000}">
      <formula1>"ống, hộp,vuông, tròn đặc, la dẹt,V"</formula1>
    </dataValidation>
    <dataValidation type="list" allowBlank="1" showInputMessage="1" showErrorMessage="1" sqref="J117:J134" xr:uid="{00000000-0002-0000-2000-000006000000}">
      <formula1>"Ống, Hộp,Vuông, Tròn Đặc, La Dẹt,V"</formula1>
    </dataValidation>
    <dataValidation type="list" allowBlank="1" showInputMessage="1" showErrorMessage="1" sqref="B192:B200 B203" xr:uid="{00000000-0002-0000-2000-000007000000}">
      <formula1>$B$245:$B$414</formula1>
    </dataValidation>
    <dataValidation type="list" allowBlank="1" showInputMessage="1" showErrorMessage="1" sqref="B202" xr:uid="{00000000-0002-0000-2000-000008000000}">
      <formula1>$B$245:$B$373</formula1>
    </dataValidation>
  </dataValidations>
  <pageMargins left="0.31496062992125984" right="0.31496062992125984" top="0.35433070866141736" bottom="0.35433070866141736" header="0.31496062992125984" footer="0.31496062992125984"/>
  <pageSetup paperSize="9" scale="76" orientation="landscape" r:id="rId1"/>
  <rowBreaks count="2" manualBreakCount="2">
    <brk id="113" max="16383" man="1"/>
    <brk id="234" max="16383"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BI448"/>
  <sheetViews>
    <sheetView view="pageBreakPreview" zoomScale="60" zoomScaleNormal="10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86"/>
      <c r="J6" s="86"/>
      <c r="K6" s="86"/>
      <c r="L6" s="87"/>
      <c r="M6" s="86"/>
      <c r="N6" s="70"/>
      <c r="O6" s="70"/>
      <c r="P6" s="340"/>
      <c r="Q6" s="15"/>
      <c r="R6" s="1233"/>
      <c r="S6" s="1234"/>
      <c r="T6" s="16"/>
    </row>
    <row r="7" spans="1:23" ht="15.9" customHeight="1">
      <c r="A7" s="1227"/>
      <c r="B7" s="1228"/>
      <c r="C7" s="1228"/>
      <c r="D7" s="1229"/>
      <c r="E7" s="341"/>
      <c r="F7" s="29"/>
      <c r="G7" s="610"/>
      <c r="H7" s="68"/>
      <c r="I7" s="71"/>
      <c r="J7" s="739"/>
      <c r="K7" s="739"/>
      <c r="L7" s="739"/>
      <c r="M7" s="71"/>
      <c r="N7" s="56"/>
      <c r="O7" s="56"/>
      <c r="P7" s="251"/>
      <c r="Q7" s="14"/>
      <c r="R7" s="1214"/>
      <c r="S7" s="1215"/>
      <c r="T7" s="342"/>
    </row>
    <row r="8" spans="1:23" ht="15.9" customHeight="1">
      <c r="A8" s="1227"/>
      <c r="B8" s="1228"/>
      <c r="C8" s="1228"/>
      <c r="D8" s="1229"/>
      <c r="E8" s="341"/>
      <c r="F8" s="29"/>
      <c r="G8" s="610"/>
      <c r="H8" s="68"/>
      <c r="I8" s="71"/>
      <c r="J8" s="739"/>
      <c r="K8" s="739"/>
      <c r="L8" s="739"/>
      <c r="M8" s="71"/>
      <c r="N8" s="56"/>
      <c r="O8" s="56"/>
      <c r="P8" s="251"/>
      <c r="Q8" s="14"/>
      <c r="R8" s="557"/>
      <c r="S8" s="558"/>
      <c r="T8" s="343"/>
    </row>
    <row r="9" spans="1:23" ht="15.9" customHeight="1">
      <c r="A9" s="1227"/>
      <c r="B9" s="1228"/>
      <c r="C9" s="1228"/>
      <c r="D9" s="1229"/>
      <c r="E9" s="30"/>
      <c r="F9" s="31"/>
      <c r="G9" s="69"/>
      <c r="H9" s="69"/>
      <c r="I9" s="71"/>
      <c r="J9" s="739"/>
      <c r="K9" s="739"/>
      <c r="L9" s="739"/>
      <c r="M9" s="71"/>
      <c r="N9" s="56"/>
      <c r="O9" s="56"/>
      <c r="P9" s="251"/>
      <c r="Q9" s="14"/>
      <c r="R9" s="1214"/>
      <c r="S9" s="1215"/>
      <c r="T9" s="343"/>
    </row>
    <row r="10" spans="1:23" ht="15.9" customHeight="1">
      <c r="A10" s="1227"/>
      <c r="B10" s="1228"/>
      <c r="C10" s="1228"/>
      <c r="D10" s="1229"/>
      <c r="E10" s="32"/>
      <c r="F10" s="33"/>
      <c r="G10" s="437"/>
      <c r="H10" s="437"/>
      <c r="I10" s="80"/>
      <c r="J10" s="1457"/>
      <c r="K10" s="1457"/>
      <c r="L10" s="740"/>
      <c r="M10" s="345"/>
      <c r="N10" s="56"/>
      <c r="O10" s="56"/>
      <c r="P10" s="251"/>
      <c r="Q10" s="14"/>
      <c r="R10" s="1214"/>
      <c r="S10" s="1215"/>
      <c r="T10" s="343"/>
    </row>
    <row r="11" spans="1:23" ht="15.9" customHeight="1">
      <c r="A11" s="1227"/>
      <c r="B11" s="1228"/>
      <c r="C11" s="1228"/>
      <c r="D11" s="1229"/>
      <c r="E11" s="34"/>
      <c r="F11" s="33"/>
      <c r="G11" s="81"/>
      <c r="H11" s="81"/>
      <c r="I11" s="578"/>
      <c r="J11" s="1236"/>
      <c r="K11" s="1236"/>
      <c r="L11" s="89"/>
      <c r="M11" s="82"/>
      <c r="N11" s="56"/>
      <c r="O11" s="56"/>
      <c r="P11" s="251"/>
      <c r="Q11" s="14"/>
      <c r="R11" s="1214"/>
      <c r="S11" s="1215"/>
      <c r="T11" s="343"/>
    </row>
    <row r="12" spans="1:23" ht="15.9" customHeight="1">
      <c r="A12" s="1227"/>
      <c r="B12" s="1228"/>
      <c r="C12" s="1228"/>
      <c r="D12" s="1229"/>
      <c r="E12" s="34"/>
      <c r="F12" s="33"/>
      <c r="G12" s="80"/>
      <c r="H12" s="80"/>
      <c r="I12" s="80"/>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354"/>
      <c r="C20" s="355"/>
      <c r="D20" s="43"/>
      <c r="E20" s="43"/>
      <c r="F20" s="65"/>
      <c r="G20" s="359"/>
      <c r="H20" s="359"/>
      <c r="I20" s="359"/>
      <c r="J20" s="441"/>
      <c r="K20" s="100"/>
      <c r="L20" s="92"/>
      <c r="M20" s="127"/>
      <c r="N20" s="743"/>
      <c r="O20" s="257"/>
      <c r="P20" s="245"/>
      <c r="Q20" s="257"/>
      <c r="R20" s="257"/>
      <c r="S20" s="257"/>
      <c r="T20" s="129"/>
      <c r="U20" s="128"/>
      <c r="V20" s="96"/>
      <c r="W20" s="97"/>
    </row>
    <row r="21" spans="1:23" s="5" customFormat="1" ht="20.100000000000001" customHeight="1" outlineLevel="1">
      <c r="A21" s="17"/>
      <c r="B21" s="354"/>
      <c r="C21" s="355"/>
      <c r="D21" s="43"/>
      <c r="E21" s="43"/>
      <c r="F21" s="65"/>
      <c r="G21" s="359"/>
      <c r="H21" s="359"/>
      <c r="I21" s="359"/>
      <c r="J21" s="442"/>
      <c r="K21" s="100"/>
      <c r="L21" s="92"/>
      <c r="M21" s="127"/>
      <c r="N21" s="743"/>
      <c r="O21" s="257"/>
      <c r="P21" s="245"/>
      <c r="Q21" s="257"/>
      <c r="R21" s="257"/>
      <c r="S21" s="257"/>
      <c r="T21" s="129"/>
      <c r="U21" s="128"/>
      <c r="V21" s="96"/>
      <c r="W21" s="97"/>
    </row>
    <row r="22" spans="1:23" s="5" customFormat="1" ht="20.100000000000001" customHeight="1" outlineLevel="1">
      <c r="A22" s="17"/>
      <c r="B22" s="354"/>
      <c r="C22" s="355"/>
      <c r="D22" s="43"/>
      <c r="E22" s="43"/>
      <c r="F22" s="65"/>
      <c r="G22" s="359"/>
      <c r="H22" s="760"/>
      <c r="I22" s="359"/>
      <c r="J22" s="442"/>
      <c r="K22" s="100"/>
      <c r="L22" s="92"/>
      <c r="M22" s="127"/>
      <c r="N22" s="743"/>
      <c r="O22" s="257"/>
      <c r="P22" s="245"/>
      <c r="Q22" s="257"/>
      <c r="R22" s="257"/>
      <c r="S22" s="257"/>
      <c r="T22" s="129"/>
      <c r="U22" s="128"/>
      <c r="V22" s="96"/>
      <c r="W22" s="97"/>
    </row>
    <row r="23" spans="1:23" s="5" customFormat="1" ht="20.100000000000001" customHeight="1" outlineLevel="1">
      <c r="A23" s="17"/>
      <c r="B23" s="265"/>
      <c r="C23" s="130"/>
      <c r="D23" s="43"/>
      <c r="E23" s="43"/>
      <c r="F23" s="65"/>
      <c r="G23" s="359"/>
      <c r="H23" s="359"/>
      <c r="I23" s="359"/>
      <c r="J23" s="442"/>
      <c r="K23" s="100"/>
      <c r="L23" s="92"/>
      <c r="M23" s="127"/>
      <c r="N23" s="743"/>
      <c r="O23" s="257"/>
      <c r="P23" s="245"/>
      <c r="Q23" s="257"/>
      <c r="R23" s="257"/>
      <c r="S23" s="257"/>
      <c r="T23" s="129"/>
      <c r="U23" s="128"/>
      <c r="V23" s="96"/>
      <c r="W23" s="97"/>
    </row>
    <row r="24" spans="1:23" s="5" customFormat="1" ht="20.100000000000001" customHeight="1" outlineLevel="1">
      <c r="A24" s="17"/>
      <c r="B24" s="354"/>
      <c r="C24" s="355"/>
      <c r="D24" s="43"/>
      <c r="E24" s="43"/>
      <c r="F24" s="65"/>
      <c r="G24" s="359"/>
      <c r="H24" s="359"/>
      <c r="I24" s="359"/>
      <c r="J24" s="606"/>
      <c r="K24" s="100"/>
      <c r="L24" s="92"/>
      <c r="M24" s="127"/>
      <c r="N24" s="743"/>
      <c r="O24" s="257"/>
      <c r="P24" s="245"/>
      <c r="Q24" s="257"/>
      <c r="R24" s="257"/>
      <c r="S24" s="257"/>
      <c r="T24" s="129"/>
      <c r="U24" s="128"/>
      <c r="V24" s="96"/>
      <c r="W24" s="97"/>
    </row>
    <row r="25" spans="1:23" s="5" customFormat="1" ht="20.100000000000001" customHeight="1" outlineLevel="1">
      <c r="A25" s="17"/>
      <c r="B25" s="456"/>
      <c r="C25" s="130"/>
      <c r="D25" s="43"/>
      <c r="E25" s="43"/>
      <c r="F25" s="65"/>
      <c r="G25" s="131"/>
      <c r="H25" s="131"/>
      <c r="I25" s="131"/>
      <c r="J25" s="606"/>
      <c r="K25" s="100"/>
      <c r="L25" s="92"/>
      <c r="M25" s="127"/>
      <c r="N25" s="256"/>
      <c r="O25" s="257"/>
      <c r="P25" s="245"/>
      <c r="Q25" s="257"/>
      <c r="R25" s="257"/>
      <c r="S25" s="257"/>
      <c r="T25" s="129"/>
      <c r="U25" s="128"/>
      <c r="V25" s="96"/>
      <c r="W25" s="97"/>
    </row>
    <row r="26" spans="1:23" s="5" customFormat="1" ht="20.100000000000001" customHeight="1" outlineLevel="1">
      <c r="A26" s="17"/>
      <c r="B26" s="456"/>
      <c r="C26" s="130"/>
      <c r="D26" s="43"/>
      <c r="E26" s="43"/>
      <c r="F26" s="65"/>
      <c r="G26" s="131"/>
      <c r="H26" s="131"/>
      <c r="I26" s="131"/>
      <c r="J26" s="606"/>
      <c r="K26" s="100"/>
      <c r="L26" s="92"/>
      <c r="M26" s="127"/>
      <c r="N26" s="256"/>
      <c r="O26" s="257"/>
      <c r="P26" s="245"/>
      <c r="Q26" s="257"/>
      <c r="R26" s="257"/>
      <c r="S26" s="257"/>
      <c r="T26" s="129"/>
      <c r="U26" s="128"/>
      <c r="V26" s="96"/>
      <c r="W26" s="97"/>
    </row>
    <row r="27" spans="1:23" s="5" customFormat="1" ht="20.100000000000001" customHeight="1" outlineLevel="1">
      <c r="A27" s="17"/>
      <c r="B27" s="265"/>
      <c r="C27" s="130"/>
      <c r="D27" s="43"/>
      <c r="E27" s="43"/>
      <c r="F27" s="65"/>
      <c r="G27" s="131"/>
      <c r="H27" s="131"/>
      <c r="I27" s="131"/>
      <c r="J27" s="362"/>
      <c r="K27" s="100"/>
      <c r="L27" s="92"/>
      <c r="M27" s="127"/>
      <c r="N27" s="256"/>
      <c r="O27" s="257"/>
      <c r="P27" s="245"/>
      <c r="Q27" s="257"/>
      <c r="R27" s="257"/>
      <c r="S27" s="257"/>
      <c r="T27" s="129"/>
      <c r="U27" s="128"/>
      <c r="V27" s="96"/>
      <c r="W27" s="97"/>
    </row>
    <row r="28" spans="1:23" s="5" customFormat="1" ht="20.100000000000001" customHeight="1" outlineLevel="1">
      <c r="A28" s="17"/>
      <c r="B28" s="456"/>
      <c r="C28" s="130"/>
      <c r="D28" s="43"/>
      <c r="E28" s="43"/>
      <c r="F28" s="65"/>
      <c r="G28" s="131"/>
      <c r="H28" s="131"/>
      <c r="I28" s="131"/>
      <c r="J28" s="362"/>
      <c r="K28" s="100"/>
      <c r="L28" s="92"/>
      <c r="M28" s="127"/>
      <c r="N28" s="256"/>
      <c r="O28" s="257"/>
      <c r="P28" s="245"/>
      <c r="Q28" s="257"/>
      <c r="R28" s="257"/>
      <c r="S28" s="257"/>
      <c r="T28" s="129"/>
      <c r="U28" s="128"/>
      <c r="V28" s="96"/>
      <c r="W28" s="97"/>
    </row>
    <row r="29" spans="1:23" s="5" customFormat="1" ht="20.100000000000001" customHeight="1" outlineLevel="1">
      <c r="A29" s="17"/>
      <c r="B29" s="456"/>
      <c r="C29" s="130"/>
      <c r="D29" s="43"/>
      <c r="E29" s="43"/>
      <c r="F29" s="65"/>
      <c r="G29" s="131"/>
      <c r="H29" s="131"/>
      <c r="I29" s="131"/>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61"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c r="BI49" s="590"/>
    </row>
    <row r="50" spans="1:61"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c r="BI50" s="590"/>
    </row>
    <row r="51" spans="1:61"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c r="BI51" s="590"/>
    </row>
    <row r="52" spans="1:61"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c r="BI52" s="109"/>
    </row>
    <row r="53" spans="1:61"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c r="BI53" s="109"/>
    </row>
    <row r="54" spans="1:61"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c r="BI54" s="109"/>
    </row>
    <row r="55" spans="1:61"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c r="BI55" s="109"/>
    </row>
    <row r="56" spans="1:61"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c r="BI56" s="109"/>
    </row>
    <row r="57" spans="1:61"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c r="BI57" s="109"/>
    </row>
    <row r="58" spans="1:61"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c r="BI58" s="109"/>
    </row>
    <row r="59" spans="1:61"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c r="BI59" s="109"/>
    </row>
    <row r="60" spans="1:61"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c r="BI60" s="109"/>
    </row>
    <row r="61" spans="1:61"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c r="BI61" s="109"/>
    </row>
    <row r="62" spans="1:61"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c r="BI62" s="109"/>
    </row>
    <row r="63" spans="1:61"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c r="BI63" s="109"/>
    </row>
    <row r="64" spans="1:61"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c r="BI64" s="109"/>
    </row>
    <row r="65" spans="1:61"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c r="BI65" s="109"/>
    </row>
    <row r="66" spans="1:61"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c r="BI66" s="109"/>
    </row>
    <row r="67" spans="1:61"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c r="BI67" s="109"/>
    </row>
    <row r="68" spans="1:61"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c r="BI68" s="109"/>
    </row>
    <row r="69" spans="1:61"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c r="BI69" s="109"/>
    </row>
    <row r="70" spans="1:61"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c r="BI70" s="109"/>
    </row>
    <row r="71" spans="1:61"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c r="BI71" s="109"/>
    </row>
    <row r="72" spans="1:61"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c r="BI72" s="109"/>
    </row>
    <row r="73" spans="1:61"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c r="BI73" s="109"/>
    </row>
    <row r="74" spans="1:61"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c r="BI74" s="109"/>
    </row>
    <row r="75" spans="1:61"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c r="BI75" s="109"/>
    </row>
    <row r="76" spans="1:61"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c r="BI76" s="109"/>
    </row>
    <row r="77" spans="1:61"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c r="BI77" s="109"/>
    </row>
    <row r="78" spans="1:61"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c r="BI78" s="109"/>
    </row>
    <row r="79" spans="1:61"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c r="BI79" s="590"/>
    </row>
    <row r="80" spans="1:61"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c r="BI80" s="590"/>
    </row>
    <row r="81" spans="1:61"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c r="BI81" s="590"/>
    </row>
    <row r="82" spans="1:61"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c r="BI82" s="590"/>
    </row>
    <row r="83" spans="1:61"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c r="BI83" s="590"/>
    </row>
    <row r="84" spans="1:61"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c r="BI84" s="590"/>
    </row>
    <row r="85" spans="1:61"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c r="BI85" s="590"/>
    </row>
    <row r="86" spans="1:61"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c r="BI86" s="590"/>
    </row>
    <row r="87" spans="1:61"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c r="BI87" s="590"/>
    </row>
    <row r="88" spans="1:61"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c r="BI88" s="590"/>
    </row>
    <row r="89" spans="1:61"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c r="BI89" s="590"/>
    </row>
    <row r="90" spans="1:61"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c r="BI90" s="590"/>
    </row>
    <row r="91" spans="1:61"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c r="BI91" s="590"/>
    </row>
    <row r="92" spans="1:61"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c r="BI92" s="590"/>
    </row>
    <row r="93" spans="1:61"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c r="BI93" s="590"/>
    </row>
    <row r="94" spans="1:61"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c r="BI94" s="590"/>
    </row>
    <row r="95" spans="1:61"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c r="BI95" s="590"/>
    </row>
    <row r="96" spans="1:61"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c r="BI96" s="590"/>
    </row>
    <row r="97" spans="1:61"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c r="BI97" s="590"/>
    </row>
    <row r="98" spans="1:61"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c r="BI98" s="590"/>
    </row>
    <row r="99" spans="1:61"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c r="BI99" s="590"/>
    </row>
    <row r="100" spans="1:61"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c r="BI100" s="590"/>
    </row>
    <row r="101" spans="1:61"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c r="BI101" s="590"/>
    </row>
    <row r="102" spans="1:61"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c r="BI102" s="590"/>
    </row>
    <row r="103" spans="1:61"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c r="BI103" s="590"/>
    </row>
    <row r="104" spans="1:61"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c r="BI104" s="590"/>
    </row>
    <row r="105" spans="1:61"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c r="BI105" s="590"/>
    </row>
    <row r="106" spans="1:61"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c r="BI106" s="590"/>
    </row>
    <row r="107" spans="1:61"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c r="BI107" s="590"/>
    </row>
    <row r="108" spans="1:61"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c r="BI108" s="590"/>
    </row>
    <row r="109" spans="1:61"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c r="BI109" s="590"/>
    </row>
    <row r="110" spans="1:61"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c r="BI110" s="590"/>
    </row>
    <row r="111" spans="1:61"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c r="BI111" s="590"/>
    </row>
    <row r="112" spans="1:61"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c r="BI112" s="590"/>
    </row>
    <row r="113" spans="1:61"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c r="BI113" s="590"/>
    </row>
    <row r="114" spans="1:61"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c r="BI114" s="590"/>
    </row>
    <row r="115" spans="1:61" s="5" customFormat="1" ht="42" customHeight="1" outlineLevel="1">
      <c r="A115" s="372"/>
      <c r="B115" s="373"/>
      <c r="C115" s="374"/>
      <c r="D115" s="375"/>
      <c r="E115" s="375"/>
      <c r="F115" s="375"/>
      <c r="G115" s="375"/>
      <c r="H115" s="376"/>
      <c r="I115" s="376"/>
      <c r="J115" s="376"/>
      <c r="K115" s="376"/>
      <c r="L115" s="376"/>
      <c r="M115" s="1496"/>
      <c r="N115" s="1497"/>
      <c r="O115" s="376"/>
      <c r="P115" s="376"/>
      <c r="Q115" s="376"/>
      <c r="R115" s="376"/>
      <c r="S115" s="376"/>
      <c r="T115" s="377"/>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c r="BI115" s="590"/>
    </row>
    <row r="116" spans="1:61" s="5" customFormat="1" ht="20.100000000000001" customHeight="1" outlineLevel="1">
      <c r="A116" s="383"/>
      <c r="B116" s="979"/>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c r="BI116" s="590"/>
    </row>
    <row r="117" spans="1:61" s="5" customFormat="1" ht="20.100000000000001" customHeight="1" outlineLevel="1">
      <c r="A117" s="386"/>
      <c r="B117" s="980"/>
      <c r="C117" s="953"/>
      <c r="D117" s="953"/>
      <c r="E117" s="953"/>
      <c r="F117" s="953"/>
      <c r="G117" s="953"/>
      <c r="H117" s="103"/>
      <c r="I117" s="111"/>
      <c r="J117" s="103"/>
      <c r="K117" s="103"/>
      <c r="L117" s="103"/>
      <c r="M117" s="1504"/>
      <c r="N117" s="150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c r="BI117" s="590"/>
    </row>
    <row r="118" spans="1:61" s="5" customFormat="1" ht="20.100000000000001" customHeight="1" outlineLevel="1">
      <c r="A118" s="386"/>
      <c r="B118" s="980"/>
      <c r="C118" s="953"/>
      <c r="D118" s="953"/>
      <c r="E118" s="953"/>
      <c r="F118" s="953"/>
      <c r="G118" s="953"/>
      <c r="H118" s="103"/>
      <c r="I118" s="111"/>
      <c r="J118" s="103"/>
      <c r="K118" s="103"/>
      <c r="L118" s="103"/>
      <c r="M118" s="1504"/>
      <c r="N118" s="150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c r="BI118" s="590"/>
    </row>
    <row r="119" spans="1:61" s="5" customFormat="1" ht="20.100000000000001" customHeight="1" outlineLevel="1">
      <c r="A119" s="386"/>
      <c r="B119" s="980"/>
      <c r="C119" s="953"/>
      <c r="D119" s="953"/>
      <c r="E119" s="953"/>
      <c r="F119" s="953"/>
      <c r="G119" s="953"/>
      <c r="H119" s="103"/>
      <c r="I119" s="111"/>
      <c r="J119" s="103"/>
      <c r="K119" s="103"/>
      <c r="L119" s="103"/>
      <c r="M119" s="1504"/>
      <c r="N119" s="150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c r="BI119" s="590"/>
    </row>
    <row r="120" spans="1:61" s="5" customFormat="1" ht="20.100000000000001" customHeight="1" outlineLevel="1">
      <c r="A120" s="386"/>
      <c r="B120" s="980"/>
      <c r="C120" s="953"/>
      <c r="D120" s="953"/>
      <c r="E120" s="953"/>
      <c r="F120" s="953"/>
      <c r="G120" s="953"/>
      <c r="H120" s="103"/>
      <c r="I120" s="111"/>
      <c r="J120" s="103"/>
      <c r="K120" s="103"/>
      <c r="L120" s="103"/>
      <c r="M120" s="1504"/>
      <c r="N120" s="150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c r="BI120" s="590"/>
    </row>
    <row r="121" spans="1:61" s="5" customFormat="1" ht="20.100000000000001" customHeight="1" outlineLevel="1">
      <c r="A121" s="386"/>
      <c r="B121" s="980"/>
      <c r="C121" s="953"/>
      <c r="D121" s="953"/>
      <c r="E121" s="953"/>
      <c r="F121" s="953"/>
      <c r="G121" s="953"/>
      <c r="H121" s="103"/>
      <c r="I121" s="111"/>
      <c r="J121" s="103"/>
      <c r="K121" s="103"/>
      <c r="L121" s="103"/>
      <c r="M121" s="1504"/>
      <c r="N121" s="150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c r="BI121" s="590"/>
    </row>
    <row r="122" spans="1:61" s="5" customFormat="1" ht="20.100000000000001" customHeight="1" outlineLevel="1">
      <c r="A122" s="386"/>
      <c r="B122" s="980"/>
      <c r="C122" s="953"/>
      <c r="D122" s="953"/>
      <c r="E122" s="953"/>
      <c r="F122" s="953"/>
      <c r="G122" s="953"/>
      <c r="H122" s="103"/>
      <c r="I122" s="111"/>
      <c r="J122" s="103"/>
      <c r="K122" s="103"/>
      <c r="L122" s="103"/>
      <c r="M122" s="1504"/>
      <c r="N122" s="150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c r="BI122" s="590"/>
    </row>
    <row r="123" spans="1:61" s="5" customFormat="1" ht="20.100000000000001" customHeight="1" outlineLevel="1">
      <c r="A123" s="386"/>
      <c r="B123" s="979"/>
      <c r="C123" s="953"/>
      <c r="D123" s="953"/>
      <c r="E123" s="953"/>
      <c r="F123" s="953"/>
      <c r="G123" s="953"/>
      <c r="H123" s="103"/>
      <c r="I123" s="111"/>
      <c r="J123" s="103"/>
      <c r="K123" s="103"/>
      <c r="L123" s="103"/>
      <c r="M123" s="1504"/>
      <c r="N123" s="150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c r="BI123" s="590"/>
    </row>
    <row r="124" spans="1:61" s="5" customFormat="1" ht="20.100000000000001" customHeight="1" outlineLevel="1">
      <c r="A124" s="386"/>
      <c r="B124" s="980"/>
      <c r="C124" s="953"/>
      <c r="D124" s="953"/>
      <c r="E124" s="953"/>
      <c r="F124" s="953"/>
      <c r="G124" s="953"/>
      <c r="H124" s="103"/>
      <c r="I124" s="111"/>
      <c r="J124" s="103"/>
      <c r="K124" s="103"/>
      <c r="L124" s="103"/>
      <c r="M124" s="1504"/>
      <c r="N124" s="150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c r="BI124" s="590"/>
    </row>
    <row r="125" spans="1:61" s="5" customFormat="1" ht="20.100000000000001" customHeight="1" outlineLevel="1">
      <c r="A125" s="386"/>
      <c r="B125" s="980"/>
      <c r="C125" s="953"/>
      <c r="D125" s="953"/>
      <c r="E125" s="953"/>
      <c r="F125" s="953"/>
      <c r="G125" s="953"/>
      <c r="H125" s="103"/>
      <c r="I125" s="111"/>
      <c r="J125" s="103"/>
      <c r="K125" s="103"/>
      <c r="L125" s="103"/>
      <c r="M125" s="741"/>
      <c r="N125" s="742"/>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c r="BI125" s="590"/>
    </row>
    <row r="126" spans="1:61" s="5" customFormat="1" ht="20.100000000000001" customHeight="1" outlineLevel="1">
      <c r="A126" s="386"/>
      <c r="B126" s="980"/>
      <c r="C126" s="953"/>
      <c r="D126" s="953"/>
      <c r="E126" s="953"/>
      <c r="F126" s="953"/>
      <c r="G126" s="953"/>
      <c r="H126" s="103"/>
      <c r="I126" s="111"/>
      <c r="J126" s="103"/>
      <c r="K126" s="103"/>
      <c r="L126" s="103"/>
      <c r="M126" s="741"/>
      <c r="N126" s="742"/>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c r="BI126" s="590"/>
    </row>
    <row r="127" spans="1:61" s="5" customFormat="1" ht="20.100000000000001" customHeight="1" outlineLevel="1">
      <c r="A127" s="386"/>
      <c r="B127" s="980"/>
      <c r="C127" s="953"/>
      <c r="D127" s="953"/>
      <c r="E127" s="953"/>
      <c r="F127" s="953"/>
      <c r="G127" s="953"/>
      <c r="H127" s="103"/>
      <c r="I127" s="111"/>
      <c r="J127" s="103"/>
      <c r="K127" s="103"/>
      <c r="L127" s="103"/>
      <c r="M127" s="741"/>
      <c r="N127" s="742"/>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c r="BI127" s="590"/>
    </row>
    <row r="128" spans="1:61" s="5" customFormat="1" ht="20.100000000000001" customHeight="1" outlineLevel="1">
      <c r="A128" s="386"/>
      <c r="B128" s="980"/>
      <c r="C128" s="953"/>
      <c r="D128" s="953"/>
      <c r="E128" s="953"/>
      <c r="F128" s="953"/>
      <c r="G128" s="953"/>
      <c r="H128" s="103"/>
      <c r="I128" s="111"/>
      <c r="J128" s="103"/>
      <c r="K128" s="103"/>
      <c r="L128" s="103"/>
      <c r="M128" s="741"/>
      <c r="N128" s="742"/>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c r="BI128" s="590"/>
    </row>
    <row r="129" spans="1:61" s="5" customFormat="1" ht="20.100000000000001" customHeight="1" outlineLevel="1">
      <c r="A129" s="386"/>
      <c r="B129" s="980"/>
      <c r="C129" s="953"/>
      <c r="D129" s="953"/>
      <c r="E129" s="953"/>
      <c r="F129" s="953"/>
      <c r="G129" s="953"/>
      <c r="H129" s="103"/>
      <c r="I129" s="111"/>
      <c r="J129" s="103"/>
      <c r="K129" s="103"/>
      <c r="L129" s="103"/>
      <c r="M129" s="741"/>
      <c r="N129" s="742"/>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c r="BI129" s="590"/>
    </row>
    <row r="130" spans="1:61" s="5" customFormat="1" ht="20.100000000000001" customHeight="1" outlineLevel="1">
      <c r="A130" s="386"/>
      <c r="B130" s="979"/>
      <c r="C130" s="953"/>
      <c r="D130" s="953"/>
      <c r="E130" s="953"/>
      <c r="F130" s="953"/>
      <c r="G130" s="953"/>
      <c r="H130" s="103"/>
      <c r="I130" s="111"/>
      <c r="J130" s="103"/>
      <c r="K130" s="103"/>
      <c r="L130" s="103"/>
      <c r="M130" s="741"/>
      <c r="N130" s="742"/>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c r="BI130" s="590"/>
    </row>
    <row r="131" spans="1:61" s="5" customFormat="1" ht="20.100000000000001" customHeight="1" outlineLevel="1">
      <c r="A131" s="386"/>
      <c r="B131" s="980"/>
      <c r="C131" s="953"/>
      <c r="D131" s="953"/>
      <c r="E131" s="953"/>
      <c r="F131" s="953"/>
      <c r="G131" s="953"/>
      <c r="H131" s="103"/>
      <c r="I131" s="111"/>
      <c r="J131" s="103"/>
      <c r="K131" s="103"/>
      <c r="L131" s="103"/>
      <c r="M131" s="741"/>
      <c r="N131" s="742"/>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c r="BI131" s="590"/>
    </row>
    <row r="132" spans="1:61" s="5" customFormat="1" ht="20.100000000000001" customHeight="1" outlineLevel="1">
      <c r="A132" s="386"/>
      <c r="B132" s="980"/>
      <c r="C132" s="953"/>
      <c r="D132" s="953"/>
      <c r="E132" s="953"/>
      <c r="F132" s="953"/>
      <c r="G132" s="953"/>
      <c r="H132" s="103"/>
      <c r="I132" s="111"/>
      <c r="J132" s="103"/>
      <c r="K132" s="103"/>
      <c r="L132" s="103"/>
      <c r="M132" s="741"/>
      <c r="N132" s="742"/>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c r="BI132" s="590"/>
    </row>
    <row r="133" spans="1:61" s="5" customFormat="1" ht="20.100000000000001" customHeight="1" outlineLevel="1">
      <c r="A133" s="386"/>
      <c r="B133" s="980"/>
      <c r="C133" s="953"/>
      <c r="D133" s="953"/>
      <c r="E133" s="953"/>
      <c r="F133" s="953"/>
      <c r="G133" s="953"/>
      <c r="H133" s="103"/>
      <c r="I133" s="111"/>
      <c r="J133" s="103"/>
      <c r="K133" s="103"/>
      <c r="L133" s="103"/>
      <c r="M133" s="741"/>
      <c r="N133" s="742"/>
      <c r="O133" s="102"/>
      <c r="P133" s="11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c r="BI133" s="590"/>
    </row>
    <row r="134" spans="1:61" s="5" customFormat="1" ht="20.100000000000001" customHeight="1" outlineLevel="1">
      <c r="A134" s="386"/>
      <c r="B134" s="980"/>
      <c r="C134" s="953"/>
      <c r="D134" s="953"/>
      <c r="E134" s="953"/>
      <c r="F134" s="953"/>
      <c r="G134" s="953"/>
      <c r="H134" s="103"/>
      <c r="I134" s="111"/>
      <c r="J134" s="103"/>
      <c r="K134" s="103"/>
      <c r="L134" s="103"/>
      <c r="M134" s="741"/>
      <c r="N134" s="742"/>
      <c r="O134" s="102"/>
      <c r="P134" s="11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c r="BI134" s="590"/>
    </row>
    <row r="135" spans="1:61" s="5" customFormat="1" ht="20.100000000000001" customHeight="1" outlineLevel="1">
      <c r="A135" s="386"/>
      <c r="B135" s="980"/>
      <c r="C135" s="953"/>
      <c r="D135" s="953"/>
      <c r="E135" s="953"/>
      <c r="F135" s="953"/>
      <c r="G135" s="953"/>
      <c r="H135" s="103"/>
      <c r="I135" s="111"/>
      <c r="J135" s="103"/>
      <c r="K135" s="103"/>
      <c r="L135" s="103"/>
      <c r="M135" s="741"/>
      <c r="N135" s="742"/>
      <c r="O135" s="102"/>
      <c r="P135" s="11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c r="BI135" s="590"/>
    </row>
    <row r="136" spans="1:61" s="5" customFormat="1" ht="20.100000000000001" customHeight="1" outlineLevel="1">
      <c r="A136" s="386"/>
      <c r="B136" s="980"/>
      <c r="C136" s="953"/>
      <c r="D136" s="953"/>
      <c r="E136" s="953"/>
      <c r="F136" s="953"/>
      <c r="G136" s="953"/>
      <c r="H136" s="103"/>
      <c r="I136" s="111"/>
      <c r="J136" s="103"/>
      <c r="K136" s="103"/>
      <c r="L136" s="103"/>
      <c r="M136" s="741"/>
      <c r="N136" s="742"/>
      <c r="O136" s="102"/>
      <c r="P136" s="111"/>
      <c r="Q136" s="113"/>
      <c r="R136" s="137"/>
      <c r="S136" s="102"/>
      <c r="T136" s="444"/>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c r="BI136" s="590"/>
    </row>
    <row r="137" spans="1:61" s="5" customFormat="1" ht="15" customHeight="1" outlineLevel="1">
      <c r="A137" s="386"/>
      <c r="B137" s="587"/>
      <c r="C137" s="588"/>
      <c r="D137" s="588"/>
      <c r="E137" s="588"/>
      <c r="F137" s="588"/>
      <c r="G137" s="588"/>
      <c r="H137" s="103"/>
      <c r="I137" s="111"/>
      <c r="J137" s="103"/>
      <c r="K137" s="103"/>
      <c r="L137" s="103"/>
      <c r="M137" s="741"/>
      <c r="N137" s="742"/>
      <c r="O137" s="102"/>
      <c r="P137" s="111"/>
      <c r="Q137" s="113"/>
      <c r="R137" s="137"/>
      <c r="S137" s="102"/>
      <c r="T137" s="444"/>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c r="BI137" s="590"/>
    </row>
    <row r="138" spans="1:61"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c r="BI138" s="590"/>
    </row>
    <row r="139" spans="1:61"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c r="BI139" s="590"/>
    </row>
    <row r="140" spans="1:61"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c r="BI140" s="590"/>
    </row>
    <row r="141" spans="1:61"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c r="BI141" s="590"/>
    </row>
    <row r="142" spans="1:61"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c r="BI142" s="590"/>
    </row>
    <row r="143" spans="1:61"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c r="BI143" s="590"/>
    </row>
    <row r="144" spans="1:61"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c r="BI144" s="590"/>
    </row>
    <row r="145" spans="1:61"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c r="BI145" s="590"/>
    </row>
    <row r="146" spans="1:61"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c r="BI146" s="590"/>
    </row>
    <row r="147" spans="1:61"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c r="BI147" s="590"/>
    </row>
    <row r="148" spans="1:61"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c r="BI148" s="590"/>
    </row>
    <row r="149" spans="1:61"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c r="BI149" s="590"/>
    </row>
    <row r="150" spans="1:61"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c r="BI150" s="590"/>
    </row>
    <row r="151" spans="1:61"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c r="BI151" s="590"/>
    </row>
    <row r="152" spans="1:61"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c r="BI152" s="590"/>
    </row>
    <row r="153" spans="1:61"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c r="BI153" s="590"/>
    </row>
    <row r="154" spans="1:61"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c r="BI154" s="590"/>
    </row>
    <row r="155" spans="1:61"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c r="BI155" s="590"/>
    </row>
    <row r="156" spans="1:61"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c r="BI156" s="590"/>
    </row>
    <row r="157" spans="1:61"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c r="BI157" s="590"/>
    </row>
    <row r="158" spans="1:61"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c r="BI158" s="590"/>
    </row>
    <row r="159" spans="1:61"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c r="BI159" s="590"/>
    </row>
    <row r="160" spans="1:61"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c r="BI160" s="590"/>
    </row>
    <row r="161" spans="1:61"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c r="BI161" s="590"/>
    </row>
    <row r="162" spans="1:61"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c r="BI162" s="590"/>
    </row>
    <row r="163" spans="1:61"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c r="BI163" s="590"/>
    </row>
    <row r="164" spans="1:61"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c r="BI164" s="590"/>
    </row>
    <row r="165" spans="1:61"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c r="BI165" s="590"/>
    </row>
    <row r="166" spans="1:61"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c r="BI166" s="590"/>
    </row>
    <row r="167" spans="1:61"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c r="BI167" s="590"/>
    </row>
    <row r="168" spans="1:61" s="5" customFormat="1" ht="22.5" customHeight="1" outlineLevel="1" thickBot="1">
      <c r="A168" s="405"/>
      <c r="B168" s="406"/>
      <c r="C168" s="407"/>
      <c r="D168" s="408"/>
      <c r="E168" s="408"/>
      <c r="F168" s="408"/>
      <c r="G168" s="408"/>
      <c r="H168" s="409"/>
      <c r="I168" s="409"/>
      <c r="J168" s="410"/>
      <c r="K168" s="411"/>
      <c r="L168" s="411"/>
      <c r="M168" s="412"/>
      <c r="N168" s="413"/>
      <c r="O168" s="413"/>
      <c r="P168" s="413"/>
      <c r="Q168" s="413"/>
      <c r="R168" s="413"/>
      <c r="S168" s="413"/>
      <c r="T168" s="414"/>
      <c r="BI168" s="590"/>
    </row>
    <row r="169" spans="1:61" s="5" customFormat="1" ht="15.75"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c r="BI169" s="590"/>
    </row>
    <row r="170" spans="1:61" s="5" customFormat="1" ht="15" hidden="1" customHeight="1" outlineLevel="1">
      <c r="A170" s="389"/>
      <c r="B170" s="1481"/>
      <c r="C170" s="1482"/>
      <c r="D170" s="1483"/>
      <c r="E170" s="565"/>
      <c r="F170" s="565"/>
      <c r="G170" s="1283"/>
      <c r="BI170" s="590"/>
    </row>
    <row r="171" spans="1:61" s="5" customFormat="1" ht="15" hidden="1" customHeight="1" outlineLevel="1">
      <c r="A171" s="389"/>
      <c r="B171" s="1481"/>
      <c r="C171" s="1482"/>
      <c r="D171" s="1483"/>
      <c r="E171" s="565"/>
      <c r="F171" s="565"/>
      <c r="G171" s="1283"/>
      <c r="BI171" s="590"/>
    </row>
    <row r="172" spans="1:61" s="5" customFormat="1" ht="15" hidden="1" customHeight="1" outlineLevel="1">
      <c r="A172" s="389"/>
      <c r="B172" s="1482"/>
      <c r="C172" s="565"/>
      <c r="D172" s="565"/>
      <c r="E172" s="565"/>
      <c r="F172" s="565"/>
      <c r="G172" s="139"/>
      <c r="BI172" s="590"/>
    </row>
    <row r="173" spans="1:61" s="5" customFormat="1" ht="15" hidden="1" customHeight="1" outlineLevel="1">
      <c r="A173" s="389"/>
      <c r="B173" s="1482"/>
      <c r="C173" s="565"/>
      <c r="D173" s="565"/>
      <c r="E173" s="565"/>
      <c r="F173" s="565"/>
      <c r="G173" s="139"/>
      <c r="H173" s="389"/>
      <c r="AI173" s="279"/>
      <c r="BI173" s="590"/>
    </row>
    <row r="174" spans="1:61" s="5" customFormat="1" ht="15" hidden="1" customHeight="1" outlineLevel="1">
      <c r="A174" s="389"/>
      <c r="B174" s="1482"/>
      <c r="C174" s="565"/>
      <c r="D174" s="565"/>
      <c r="E174" s="565"/>
      <c r="F174" s="565"/>
      <c r="G174" s="139"/>
      <c r="H174" s="389"/>
      <c r="BI174" s="590"/>
    </row>
    <row r="175" spans="1:61" s="5" customFormat="1" ht="15" hidden="1" customHeight="1" outlineLevel="1">
      <c r="A175" s="389"/>
      <c r="B175" s="1482"/>
      <c r="C175" s="565"/>
      <c r="D175" s="565"/>
      <c r="E175" s="565"/>
      <c r="F175" s="565"/>
      <c r="G175" s="139"/>
      <c r="H175" s="389"/>
      <c r="BI175" s="590"/>
    </row>
    <row r="176" spans="1:61" s="5" customFormat="1" ht="15" hidden="1" customHeight="1" outlineLevel="1">
      <c r="A176" s="389"/>
      <c r="B176" s="1482"/>
      <c r="C176" s="565"/>
      <c r="D176" s="565"/>
      <c r="E176" s="565"/>
      <c r="F176" s="565"/>
      <c r="G176" s="139"/>
      <c r="H176" s="389"/>
      <c r="BI176" s="590"/>
    </row>
    <row r="177" spans="1:61" s="5" customFormat="1" ht="15" hidden="1" customHeight="1" outlineLevel="1">
      <c r="A177" s="389"/>
      <c r="B177" s="1482"/>
      <c r="C177" s="565"/>
      <c r="D177" s="565"/>
      <c r="E177" s="565"/>
      <c r="F177" s="565"/>
      <c r="G177" s="139"/>
      <c r="H177" s="389"/>
      <c r="BI177" s="590"/>
    </row>
    <row r="178" spans="1:61" s="5" customFormat="1" ht="15" hidden="1" customHeight="1" outlineLevel="1">
      <c r="A178" s="389"/>
      <c r="B178" s="1482"/>
      <c r="C178" s="565"/>
      <c r="D178" s="565"/>
      <c r="E178" s="565"/>
      <c r="F178" s="565"/>
      <c r="G178" s="139"/>
      <c r="H178" s="389"/>
      <c r="BI178" s="590"/>
    </row>
    <row r="179" spans="1:61" s="5" customFormat="1" ht="15" hidden="1" customHeight="1" outlineLevel="1">
      <c r="A179" s="389"/>
      <c r="B179" s="1482"/>
      <c r="C179" s="565"/>
      <c r="D179" s="565"/>
      <c r="E179" s="565"/>
      <c r="F179" s="565"/>
      <c r="G179" s="139"/>
      <c r="H179" s="389"/>
      <c r="BI179" s="590"/>
    </row>
    <row r="180" spans="1:61" s="5" customFormat="1" ht="15" hidden="1" customHeight="1" outlineLevel="1">
      <c r="A180" s="389"/>
      <c r="B180" s="389"/>
      <c r="C180" s="389"/>
      <c r="D180" s="389"/>
      <c r="E180" s="389"/>
      <c r="F180" s="389"/>
      <c r="H180" s="389"/>
      <c r="I180" s="371"/>
      <c r="P180" s="267"/>
      <c r="BI180" s="590"/>
    </row>
    <row r="181" spans="1:61" s="5" customFormat="1" ht="15" hidden="1" customHeight="1" outlineLevel="1">
      <c r="A181" s="389"/>
      <c r="B181" s="389"/>
      <c r="C181" s="389"/>
      <c r="D181" s="389"/>
      <c r="E181" s="389"/>
      <c r="F181" s="389"/>
      <c r="H181" s="389"/>
      <c r="I181" s="371"/>
      <c r="P181" s="267"/>
      <c r="BI181" s="590"/>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c r="BI182" s="59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c r="BI183" s="590"/>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c r="BI184" s="59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c r="BI185" s="59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c r="BI186" s="59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customHeight="1">
      <c r="A203" s="60"/>
      <c r="B203" s="262"/>
      <c r="C203" s="263"/>
      <c r="D203" s="61"/>
      <c r="E203" s="61"/>
      <c r="F203" s="62"/>
      <c r="G203" s="63"/>
      <c r="H203" s="60"/>
      <c r="I203" s="60"/>
      <c r="J203" s="6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hidden="1">
      <c r="D231" s="3"/>
      <c r="I231" s="3"/>
      <c r="J231" s="3"/>
      <c r="K231" s="3"/>
      <c r="L231" s="3"/>
      <c r="M231" s="3"/>
      <c r="N231" s="3"/>
      <c r="O231" s="3"/>
      <c r="U231" s="4"/>
      <c r="V231" s="4"/>
    </row>
    <row r="232" spans="1:22" s="5" customFormat="1" ht="15" hidden="1">
      <c r="D232" s="3"/>
      <c r="I232" s="3"/>
      <c r="J232" s="3"/>
      <c r="K232" s="3"/>
      <c r="L232" s="3"/>
      <c r="M232" s="3"/>
      <c r="N232" s="3"/>
      <c r="O232" s="3"/>
      <c r="U232" s="4"/>
      <c r="V232" s="4"/>
    </row>
    <row r="233" spans="1:22" s="5" customFormat="1" ht="15" hidden="1">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s="5" customFormat="1" ht="16.2" customHeight="1">
      <c r="B244" s="109"/>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109"/>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K319" s="6"/>
      <c r="L319" s="3"/>
      <c r="M319" s="3"/>
    </row>
    <row r="320" spans="2:13" ht="15.6">
      <c r="B320" s="590"/>
      <c r="L320" s="3"/>
      <c r="M320" s="3"/>
    </row>
    <row r="321" spans="2:13" ht="15.6">
      <c r="B321" s="590"/>
      <c r="K321" s="6"/>
      <c r="L321" s="3"/>
      <c r="M321" s="3"/>
    </row>
    <row r="322" spans="2:13" ht="15.6">
      <c r="B322" s="590"/>
      <c r="K322" s="3"/>
      <c r="L322" s="3"/>
      <c r="M322" s="3"/>
    </row>
    <row r="323" spans="2:13" ht="15.6">
      <c r="B323" s="590"/>
      <c r="K323" s="3"/>
    </row>
    <row r="324" spans="2:13" ht="15.6">
      <c r="B324" s="590"/>
      <c r="K324" s="3"/>
    </row>
    <row r="325" spans="2:13" ht="15.6">
      <c r="B325" s="590"/>
      <c r="K325" s="3"/>
    </row>
    <row r="326" spans="2:13" ht="15.6">
      <c r="B326" s="590"/>
      <c r="K326" s="6"/>
    </row>
    <row r="327" spans="2:13" ht="15.6">
      <c r="B327" s="590"/>
      <c r="K327" s="6"/>
      <c r="L327" s="3"/>
      <c r="M327" s="3"/>
    </row>
    <row r="328" spans="2:13" ht="15.6">
      <c r="B328" s="590"/>
      <c r="K328" s="6"/>
      <c r="L328" s="3"/>
      <c r="M328" s="3"/>
    </row>
    <row r="329" spans="2:13" ht="15.6">
      <c r="B329" s="590"/>
      <c r="K329" s="6"/>
      <c r="L329" s="3"/>
      <c r="M329" s="3"/>
    </row>
    <row r="330" spans="2:13" ht="15.6">
      <c r="B330" s="590"/>
      <c r="F330" s="4"/>
      <c r="G330" s="4"/>
      <c r="H330" s="4"/>
      <c r="I330" s="4"/>
      <c r="J330" s="4"/>
    </row>
    <row r="331" spans="2:13" ht="15.6">
      <c r="B331" s="590"/>
      <c r="F331" s="4"/>
      <c r="G331" s="4"/>
      <c r="H331" s="4"/>
      <c r="I331" s="4"/>
      <c r="J331" s="4"/>
    </row>
    <row r="332" spans="2:13" ht="15.6">
      <c r="B332" s="590"/>
      <c r="F332" s="4"/>
      <c r="G332" s="4"/>
      <c r="H332" s="4"/>
      <c r="I332" s="4"/>
      <c r="J332" s="4"/>
    </row>
    <row r="333" spans="2:13" ht="15.6">
      <c r="B333" s="109"/>
      <c r="F333" s="4"/>
      <c r="G333" s="4"/>
      <c r="H333" s="4"/>
      <c r="I333" s="4"/>
      <c r="J333" s="4"/>
    </row>
    <row r="334" spans="2:13" ht="15.6">
      <c r="B334" s="109"/>
      <c r="K334" s="7"/>
      <c r="L334" s="3"/>
      <c r="M334" s="3"/>
    </row>
    <row r="335" spans="2:13" ht="15.6">
      <c r="B335" s="109"/>
      <c r="K335" s="7"/>
      <c r="L335" s="3"/>
      <c r="M335" s="3"/>
    </row>
    <row r="336" spans="2:13" ht="15.6">
      <c r="B336" s="109"/>
      <c r="F336" s="8"/>
      <c r="G336" s="8"/>
      <c r="H336" s="8"/>
      <c r="I336" s="8"/>
      <c r="J336" s="8"/>
    </row>
    <row r="337" spans="2:13" ht="15.6">
      <c r="B337" s="109"/>
      <c r="K337" s="9"/>
      <c r="L337" s="9"/>
      <c r="M337" s="9"/>
    </row>
    <row r="338" spans="2:13" ht="15.6">
      <c r="B338" s="109"/>
      <c r="K338" s="9"/>
      <c r="L338" s="9"/>
      <c r="M338" s="9"/>
    </row>
    <row r="339" spans="2:13" ht="15.6">
      <c r="B339" s="109"/>
      <c r="K339" s="9"/>
      <c r="L339" s="9"/>
      <c r="M339" s="9"/>
    </row>
    <row r="340" spans="2:13" ht="15.6">
      <c r="B340" s="109"/>
      <c r="F340" s="10"/>
      <c r="G340" s="10"/>
      <c r="H340" s="10"/>
      <c r="I340" s="10"/>
      <c r="J340" s="10"/>
      <c r="K340" s="10"/>
      <c r="L340" s="10"/>
      <c r="M340" s="10"/>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6"/>
      <c r="L349" s="3"/>
      <c r="M349" s="3"/>
    </row>
    <row r="350" spans="2:13" ht="15.6">
      <c r="B350" s="109"/>
      <c r="K350" s="9"/>
      <c r="L350" s="9"/>
      <c r="M350" s="9"/>
    </row>
    <row r="351" spans="2:13" ht="15.6">
      <c r="B351" s="109"/>
      <c r="K351" s="6"/>
      <c r="L351" s="3"/>
      <c r="M351" s="3"/>
    </row>
    <row r="352" spans="2:13" ht="15.6">
      <c r="B352" s="109"/>
      <c r="K352" s="6"/>
    </row>
    <row r="353" spans="2:13" ht="15.6">
      <c r="B353" s="109"/>
      <c r="K353" s="3"/>
      <c r="L353" s="3"/>
      <c r="M353" s="3"/>
    </row>
    <row r="354" spans="2:13" ht="15.6">
      <c r="B354" s="109"/>
      <c r="K354" s="3"/>
    </row>
    <row r="355" spans="2:13" ht="15.6">
      <c r="B355" s="109"/>
      <c r="K355" s="3"/>
    </row>
    <row r="356" spans="2:13" ht="15.6">
      <c r="B356" s="109"/>
      <c r="K356" s="6"/>
    </row>
    <row r="357" spans="2:13" ht="15.6">
      <c r="B357" s="109"/>
      <c r="K357" s="6"/>
    </row>
    <row r="358" spans="2:13" ht="15.6">
      <c r="B358" s="109"/>
      <c r="K358" s="6"/>
      <c r="L358" s="3"/>
      <c r="M358" s="3"/>
    </row>
    <row r="359" spans="2:13" ht="15.6">
      <c r="B359" s="109"/>
    </row>
    <row r="360" spans="2:13" ht="15.6">
      <c r="B360" s="109"/>
    </row>
    <row r="361" spans="2:13" ht="15.6">
      <c r="B361" s="109"/>
    </row>
    <row r="362" spans="2:13" ht="15.6">
      <c r="B362" s="109"/>
    </row>
    <row r="363" spans="2:13" ht="18.75" customHeight="1">
      <c r="B363" s="109"/>
    </row>
    <row r="364" spans="2:13" ht="15.6">
      <c r="B364" s="109"/>
    </row>
    <row r="365" spans="2:13" ht="15.6">
      <c r="B365" s="109"/>
      <c r="K365" s="9"/>
      <c r="L365" s="9"/>
      <c r="M365" s="9"/>
    </row>
    <row r="366" spans="2:13" ht="15.6">
      <c r="B366" s="109"/>
      <c r="K366" s="7"/>
      <c r="L366" s="3"/>
      <c r="M366" s="3"/>
    </row>
    <row r="367" spans="2:13" ht="15.6">
      <c r="B367" s="109"/>
      <c r="F367" s="8"/>
      <c r="G367" s="8"/>
      <c r="H367" s="8"/>
      <c r="I367" s="8"/>
      <c r="J367" s="8"/>
    </row>
    <row r="368" spans="2:13" ht="15.6">
      <c r="B368" s="109"/>
      <c r="K368" s="9"/>
      <c r="L368" s="9"/>
      <c r="M368" s="9"/>
    </row>
    <row r="369" spans="2:13" ht="15.6">
      <c r="B369" s="109"/>
      <c r="K369" s="9"/>
      <c r="L369" s="9"/>
      <c r="M369" s="9"/>
    </row>
    <row r="370" spans="2:13" ht="15.6">
      <c r="B370" s="109"/>
      <c r="K370" s="9"/>
      <c r="L370" s="9"/>
      <c r="M370" s="9"/>
    </row>
    <row r="371" spans="2:13" ht="15.6">
      <c r="B371" s="109"/>
      <c r="F371" s="10"/>
      <c r="G371" s="10"/>
      <c r="H371" s="10"/>
      <c r="I371" s="10"/>
      <c r="J371" s="10"/>
      <c r="K371" s="10"/>
      <c r="L371" s="10"/>
      <c r="M371" s="10"/>
    </row>
    <row r="372" spans="2:13" ht="15.6">
      <c r="B372" s="109"/>
      <c r="F372" s="10"/>
      <c r="G372" s="10"/>
      <c r="H372" s="10"/>
      <c r="I372" s="10"/>
      <c r="J372" s="10"/>
      <c r="K372" s="10"/>
      <c r="L372" s="10"/>
      <c r="M372" s="10"/>
    </row>
    <row r="373" spans="2:13" ht="15.6">
      <c r="B373" s="109"/>
      <c r="F373" s="10"/>
      <c r="G373" s="10"/>
      <c r="H373" s="10"/>
      <c r="I373" s="10"/>
      <c r="J373" s="10"/>
      <c r="K373" s="10"/>
      <c r="L373" s="10"/>
      <c r="M373" s="10"/>
    </row>
    <row r="374" spans="2:13" ht="15.6">
      <c r="B374" s="109"/>
      <c r="K374" s="6"/>
      <c r="L374" s="3"/>
      <c r="M374" s="3"/>
    </row>
    <row r="375" spans="2:13" ht="15.6">
      <c r="B375" s="109"/>
      <c r="K375" s="6"/>
      <c r="L375" s="3"/>
      <c r="M375" s="3"/>
    </row>
    <row r="376" spans="2:13" ht="15" customHeight="1">
      <c r="B376" s="109"/>
      <c r="L376" s="3"/>
      <c r="M376" s="3"/>
    </row>
    <row r="377" spans="2:13" ht="15.6">
      <c r="B377" s="590"/>
      <c r="L377" s="3"/>
      <c r="M377" s="3"/>
    </row>
    <row r="378" spans="2:13" ht="15.6">
      <c r="B378" s="590"/>
      <c r="L378" s="3"/>
      <c r="M378" s="3"/>
    </row>
    <row r="379" spans="2:13" ht="15.6">
      <c r="B379" s="317"/>
      <c r="L379" s="3"/>
      <c r="M379" s="3"/>
    </row>
    <row r="380" spans="2:13" ht="15.6">
      <c r="B380" s="317"/>
      <c r="L380" s="3"/>
      <c r="M380" s="3"/>
    </row>
    <row r="381" spans="2:13" ht="15.6">
      <c r="B381" s="317"/>
      <c r="L381" s="3"/>
      <c r="M381" s="3"/>
    </row>
    <row r="382" spans="2:13" ht="15.6">
      <c r="B382" s="317"/>
      <c r="L382" s="3"/>
      <c r="M382" s="3"/>
    </row>
    <row r="383" spans="2:13" ht="15.6">
      <c r="B383" s="317"/>
      <c r="L383" s="3"/>
      <c r="M383" s="3"/>
    </row>
    <row r="384" spans="2:13" ht="15.6">
      <c r="B384" s="317"/>
      <c r="L384" s="3"/>
      <c r="M384" s="3"/>
    </row>
    <row r="385" spans="2:13" ht="15.6">
      <c r="B385" s="317"/>
      <c r="L385" s="3"/>
      <c r="M385" s="3"/>
    </row>
    <row r="386" spans="2:13" ht="15.6">
      <c r="B386" s="317"/>
      <c r="L386" s="3"/>
      <c r="M386" s="3"/>
    </row>
    <row r="387" spans="2:13" ht="15.6">
      <c r="B387" s="317"/>
      <c r="L387" s="3"/>
      <c r="M387" s="3"/>
    </row>
    <row r="388" spans="2:13" ht="15.6">
      <c r="B388" s="317"/>
      <c r="L388" s="3"/>
      <c r="M388" s="3"/>
    </row>
    <row r="389" spans="2:13" ht="15.6">
      <c r="B389" s="317"/>
      <c r="L389" s="3"/>
      <c r="M389" s="3"/>
    </row>
    <row r="390" spans="2:13" ht="15.6">
      <c r="B390" s="317"/>
      <c r="L390" s="3"/>
      <c r="M390" s="3"/>
    </row>
    <row r="391" spans="2:13" ht="15.6">
      <c r="B391" s="317"/>
      <c r="L391" s="3"/>
      <c r="M391" s="3"/>
    </row>
    <row r="392" spans="2:13" ht="15.6">
      <c r="B392" s="317"/>
      <c r="L392" s="3"/>
      <c r="M392" s="3"/>
    </row>
    <row r="393" spans="2:13" ht="15.6">
      <c r="B393" s="317"/>
      <c r="L393" s="3"/>
      <c r="M393" s="3"/>
    </row>
    <row r="394" spans="2:13" ht="15.6">
      <c r="B394" s="317"/>
      <c r="L394" s="3"/>
      <c r="M394" s="3"/>
    </row>
    <row r="395" spans="2:13" ht="15.6">
      <c r="B395" s="317"/>
      <c r="L395" s="3"/>
      <c r="M395" s="3"/>
    </row>
    <row r="396" spans="2:13" ht="15.6">
      <c r="B396" s="317"/>
      <c r="L396" s="3"/>
      <c r="M396" s="3"/>
    </row>
    <row r="397" spans="2:13" ht="15.6">
      <c r="B397" s="317"/>
      <c r="L397" s="3"/>
      <c r="M397" s="3"/>
    </row>
    <row r="398" spans="2:13" ht="15.6">
      <c r="B398" s="317"/>
      <c r="L398" s="3"/>
      <c r="M398" s="3"/>
    </row>
    <row r="399" spans="2:13" ht="15.6">
      <c r="B399" s="109"/>
      <c r="L399" s="3"/>
      <c r="M399" s="3"/>
    </row>
    <row r="400" spans="2:13" ht="15.6">
      <c r="B400" s="109"/>
      <c r="L400" s="3"/>
      <c r="M400" s="3"/>
    </row>
    <row r="401" spans="2:13" ht="15.6">
      <c r="B401" s="109"/>
      <c r="L401" s="3"/>
      <c r="M401" s="3"/>
    </row>
    <row r="402" spans="2:13" ht="15.6">
      <c r="B402" s="590"/>
      <c r="L402" s="3"/>
      <c r="M402" s="3"/>
    </row>
    <row r="403" spans="2:13" ht="15.6">
      <c r="B403" s="590"/>
      <c r="L403" s="3"/>
      <c r="M403" s="3"/>
    </row>
    <row r="404" spans="2:13" ht="15.6">
      <c r="B404" s="590"/>
      <c r="L404" s="3"/>
      <c r="M404" s="3"/>
    </row>
    <row r="405" spans="2:13" ht="15.6">
      <c r="B405" s="590"/>
      <c r="L405" s="3"/>
      <c r="M405" s="3"/>
    </row>
    <row r="406" spans="2:13" ht="15.6">
      <c r="B406" s="590"/>
      <c r="K406" s="6"/>
      <c r="L406" s="3"/>
      <c r="M406" s="3"/>
    </row>
    <row r="407" spans="2:13" ht="15.6">
      <c r="B407" s="590"/>
      <c r="K407" s="6"/>
      <c r="L407" s="3"/>
      <c r="M407" s="3"/>
    </row>
    <row r="408" spans="2:13" ht="15.6">
      <c r="B408" s="590"/>
      <c r="K408" s="6"/>
      <c r="L408" s="3"/>
      <c r="M408" s="3"/>
    </row>
    <row r="409" spans="2:13" ht="15.6">
      <c r="B409" s="590"/>
      <c r="K409" s="6"/>
      <c r="L409" s="3"/>
      <c r="M409" s="3"/>
    </row>
    <row r="410" spans="2:13" ht="15.6">
      <c r="B410" s="590"/>
      <c r="K410" s="6"/>
      <c r="L410" s="3"/>
      <c r="M410" s="3"/>
    </row>
    <row r="411" spans="2:13" ht="15.6">
      <c r="B411" s="590"/>
      <c r="K411" s="6"/>
      <c r="L411" s="3"/>
      <c r="M411" s="3"/>
    </row>
    <row r="412" spans="2:13" ht="15.6">
      <c r="B412" s="590"/>
      <c r="K412" s="6"/>
      <c r="L412" s="3"/>
      <c r="M412" s="3"/>
    </row>
    <row r="413" spans="2:13" ht="15.6">
      <c r="B413" s="590"/>
      <c r="K413" s="6"/>
      <c r="L413" s="3"/>
      <c r="M413" s="3"/>
    </row>
    <row r="414" spans="2:13" ht="15.6">
      <c r="B414" s="590"/>
      <c r="K414" s="6"/>
      <c r="L414" s="3"/>
      <c r="M414" s="3"/>
    </row>
    <row r="415" spans="2:13" ht="15.6">
      <c r="B415" s="590"/>
      <c r="F415" s="12"/>
      <c r="G415" s="12"/>
      <c r="H415" s="12"/>
      <c r="I415" s="12"/>
      <c r="J415" s="12"/>
      <c r="K415" s="12"/>
      <c r="L415" s="12"/>
      <c r="M415" s="12"/>
    </row>
    <row r="416" spans="2:13">
      <c r="K416" s="6"/>
      <c r="L416" s="3"/>
      <c r="M416" s="3"/>
    </row>
    <row r="417" spans="11:13">
      <c r="K417" s="6"/>
    </row>
    <row r="418" spans="11:13">
      <c r="K418" s="3"/>
      <c r="L418" s="3"/>
      <c r="M418" s="3"/>
    </row>
    <row r="419" spans="11:13">
      <c r="K419" s="3"/>
      <c r="L419" s="3"/>
      <c r="M419" s="3"/>
    </row>
    <row r="420" spans="11:13">
      <c r="K420" s="3"/>
    </row>
    <row r="421" spans="11:13" ht="17.25" customHeight="1">
      <c r="K421" s="6"/>
    </row>
    <row r="422" spans="11:13">
      <c r="K422" s="6"/>
    </row>
    <row r="423" spans="11:13">
      <c r="K423" s="6"/>
      <c r="L423" s="3"/>
      <c r="M423" s="3"/>
    </row>
    <row r="428" spans="11:13">
      <c r="K428" s="9"/>
      <c r="L428" s="9"/>
      <c r="M428" s="9"/>
    </row>
    <row r="429" spans="11:13">
      <c r="K429" s="11"/>
      <c r="L429" s="3"/>
      <c r="M429" s="3"/>
    </row>
    <row r="430" spans="11:13">
      <c r="K430" s="3"/>
      <c r="L430" s="3"/>
      <c r="M430" s="3"/>
    </row>
    <row r="431" spans="11:13">
      <c r="K431" s="3"/>
    </row>
    <row r="432" spans="11:13">
      <c r="K432" s="9"/>
      <c r="L432" s="9"/>
      <c r="M432" s="9"/>
    </row>
    <row r="433" spans="6:13">
      <c r="F433" s="9"/>
      <c r="G433" s="9"/>
      <c r="H433" s="9"/>
      <c r="I433" s="9"/>
      <c r="J433" s="9"/>
    </row>
    <row r="434" spans="6:13">
      <c r="F434" s="10"/>
      <c r="G434" s="10"/>
      <c r="H434" s="10"/>
      <c r="I434" s="10"/>
      <c r="J434" s="10"/>
      <c r="K434" s="10"/>
      <c r="L434" s="10"/>
      <c r="M434" s="10"/>
    </row>
    <row r="435" spans="6:13">
      <c r="K435" s="6"/>
      <c r="L435" s="3"/>
      <c r="M435" s="3"/>
    </row>
    <row r="436" spans="6:13">
      <c r="K436" s="6"/>
      <c r="L436" s="3"/>
      <c r="M436" s="3"/>
    </row>
    <row r="437" spans="6:13">
      <c r="K437" s="6"/>
      <c r="L437" s="3"/>
      <c r="M437" s="3"/>
    </row>
    <row r="438" spans="6:13">
      <c r="K438" s="6"/>
      <c r="L438" s="3"/>
      <c r="M438" s="3"/>
    </row>
    <row r="439" spans="6:13">
      <c r="K439" s="6"/>
      <c r="L439" s="3"/>
      <c r="M439" s="3"/>
    </row>
    <row r="440" spans="6:13">
      <c r="K440" s="6"/>
      <c r="L440" s="3"/>
      <c r="M440" s="3"/>
    </row>
    <row r="441" spans="6:13">
      <c r="K441" s="3"/>
      <c r="L441" s="3"/>
      <c r="M441" s="3"/>
    </row>
    <row r="442" spans="6:13">
      <c r="K442" s="3"/>
    </row>
    <row r="443" spans="6:13">
      <c r="K443" s="3"/>
    </row>
    <row r="444" spans="6:13">
      <c r="K444" s="3"/>
    </row>
    <row r="445" spans="6:13">
      <c r="K445" s="6"/>
    </row>
    <row r="446" spans="6:13">
      <c r="K446" s="6"/>
      <c r="L446" s="3"/>
      <c r="M446" s="3"/>
    </row>
    <row r="447" spans="6:13">
      <c r="K447" s="6"/>
      <c r="L447" s="3"/>
      <c r="M447" s="3"/>
    </row>
    <row r="448" spans="6:13">
      <c r="K448" s="6"/>
      <c r="L448" s="3"/>
      <c r="M448" s="3"/>
    </row>
  </sheetData>
  <mergeCells count="173">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R203:T203"/>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20:N120"/>
    <mergeCell ref="M121:N121"/>
    <mergeCell ref="M122:N122"/>
    <mergeCell ref="M123:N123"/>
    <mergeCell ref="M124:N124"/>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88" priority="5" operator="greaterThan">
      <formula>0</formula>
    </cfRule>
  </conditionalFormatting>
  <conditionalFormatting sqref="AN117:AY124">
    <cfRule type="cellIs" dxfId="87" priority="4" operator="greaterThan">
      <formula>0</formula>
    </cfRule>
  </conditionalFormatting>
  <conditionalFormatting sqref="AN127:AU134">
    <cfRule type="cellIs" dxfId="86" priority="3" operator="greaterThan">
      <formula>0</formula>
    </cfRule>
  </conditionalFormatting>
  <conditionalFormatting sqref="AN137:AU144">
    <cfRule type="cellIs" dxfId="85" priority="2" operator="greaterThan">
      <formula>0</formula>
    </cfRule>
  </conditionalFormatting>
  <conditionalFormatting sqref="Y117:AJ124">
    <cfRule type="cellIs" dxfId="84" priority="8" operator="greaterThan">
      <formula>0</formula>
    </cfRule>
  </conditionalFormatting>
  <conditionalFormatting sqref="Y127:AF134">
    <cfRule type="cellIs" dxfId="83" priority="7" operator="greaterThan">
      <formula>0</formula>
    </cfRule>
  </conditionalFormatting>
  <conditionalFormatting sqref="Y137:AF144">
    <cfRule type="cellIs" dxfId="82" priority="6" operator="greaterThan">
      <formula>0</formula>
    </cfRule>
  </conditionalFormatting>
  <conditionalFormatting sqref="Y152:AE152">
    <cfRule type="cellIs" dxfId="81" priority="1" operator="greaterThan">
      <formula>0</formula>
    </cfRule>
  </conditionalFormatting>
  <dataValidations count="9">
    <dataValidation type="list" allowBlank="1" showInputMessage="1" showErrorMessage="1" sqref="O117:O137" xr:uid="{00000000-0002-0000-2100-000000000000}">
      <formula1>"kg, cây"</formula1>
    </dataValidation>
    <dataValidation type="list" allowBlank="1" showInputMessage="1" showErrorMessage="1" sqref="O166:O167" xr:uid="{00000000-0002-0000-2100-000001000000}">
      <formula1>"kg, cây 6 mét, cây 2.5 mét, cây 3 mét"</formula1>
    </dataValidation>
    <dataValidation type="list" allowBlank="1" showInputMessage="1" showErrorMessage="1" sqref="J116" xr:uid="{00000000-0002-0000-2100-000002000000}">
      <formula1>"tròn, hộp, la"</formula1>
    </dataValidation>
    <dataValidation type="list" allowBlank="1" showInputMessage="1" showErrorMessage="1" sqref="H116:H167" xr:uid="{00000000-0002-0000-2100-000003000000}">
      <formula1>"sắt đen, sắt trắng, sắt kẽm, nhôm"</formula1>
    </dataValidation>
    <dataValidation type="list" allowBlank="1" showInputMessage="1" showErrorMessage="1" sqref="J166:J167 J150:J151 J145:J147 J158:J160" xr:uid="{00000000-0002-0000-2100-000004000000}">
      <formula1>"ống, hộp, tròn đặc, la dẹt,V"</formula1>
    </dataValidation>
    <dataValidation type="list" allowBlank="1" showInputMessage="1" showErrorMessage="1" sqref="J138:J144 J161:J165 J148:J149 J152:J157" xr:uid="{00000000-0002-0000-2100-000005000000}">
      <formula1>"ống, hộp,vuông, tròn đặc, la dẹt,V"</formula1>
    </dataValidation>
    <dataValidation type="list" allowBlank="1" showInputMessage="1" showErrorMessage="1" sqref="J117:J137" xr:uid="{00000000-0002-0000-2100-000006000000}">
      <formula1>"Ống, Hộp,Vuông, Tròn Đặc, La Dẹt,V"</formula1>
    </dataValidation>
    <dataValidation type="list" allowBlank="1" showInputMessage="1" showErrorMessage="1" sqref="B199" xr:uid="{00000000-0002-0000-2100-000007000000}">
      <formula1>$B$245:$B$414</formula1>
    </dataValidation>
    <dataValidation type="list" allowBlank="1" showInputMessage="1" showErrorMessage="1" sqref="B192:B198 B200:B203" xr:uid="{00000000-0002-0000-2100-000008000000}">
      <formula1>$B$245:$B$415</formula1>
    </dataValidation>
  </dataValidations>
  <pageMargins left="0.31496062992125984" right="0.31496062992125984" top="0.35433070866141736" bottom="0.35433070866141736" header="0.31496062992125984" footer="0.31496062992125984"/>
  <pageSetup paperSize="9" scale="76" orientation="landscape" r:id="rId1"/>
  <rowBreaks count="2" manualBreakCount="2">
    <brk id="113" max="16383" man="1"/>
    <brk id="234" max="16383"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BI447"/>
  <sheetViews>
    <sheetView view="pageBreakPreview" zoomScale="60" zoomScaleNormal="100"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86"/>
      <c r="J6" s="86"/>
      <c r="K6" s="86"/>
      <c r="L6" s="87"/>
      <c r="M6" s="86"/>
      <c r="N6" s="70"/>
      <c r="O6" s="70"/>
      <c r="P6" s="340"/>
      <c r="Q6" s="15"/>
      <c r="R6" s="1233"/>
      <c r="S6" s="1234"/>
      <c r="T6" s="16"/>
    </row>
    <row r="7" spans="1:23" ht="15.9" customHeight="1">
      <c r="A7" s="1227"/>
      <c r="B7" s="1228"/>
      <c r="C7" s="1228"/>
      <c r="D7" s="1229"/>
      <c r="E7" s="341"/>
      <c r="F7" s="29"/>
      <c r="G7" s="610"/>
      <c r="H7" s="68"/>
      <c r="I7" s="71"/>
      <c r="J7" s="739"/>
      <c r="K7" s="739"/>
      <c r="L7" s="739"/>
      <c r="M7" s="71"/>
      <c r="N7" s="56"/>
      <c r="O7" s="56"/>
      <c r="P7" s="251"/>
      <c r="Q7" s="14"/>
      <c r="R7" s="1214"/>
      <c r="S7" s="1215"/>
      <c r="T7" s="342"/>
    </row>
    <row r="8" spans="1:23" ht="15.9" customHeight="1">
      <c r="A8" s="1227"/>
      <c r="B8" s="1228"/>
      <c r="C8" s="1228"/>
      <c r="D8" s="1229"/>
      <c r="E8" s="341"/>
      <c r="F8" s="29"/>
      <c r="G8" s="610"/>
      <c r="H8" s="68"/>
      <c r="I8" s="71"/>
      <c r="J8" s="739"/>
      <c r="K8" s="739"/>
      <c r="L8" s="739"/>
      <c r="M8" s="71"/>
      <c r="N8" s="56"/>
      <c r="O8" s="56"/>
      <c r="P8" s="251"/>
      <c r="Q8" s="14"/>
      <c r="R8" s="557"/>
      <c r="S8" s="558"/>
      <c r="T8" s="343"/>
    </row>
    <row r="9" spans="1:23" ht="15.9" customHeight="1">
      <c r="A9" s="1227"/>
      <c r="B9" s="1228"/>
      <c r="C9" s="1228"/>
      <c r="D9" s="1229"/>
      <c r="E9" s="30"/>
      <c r="F9" s="31"/>
      <c r="G9" s="69"/>
      <c r="H9" s="69"/>
      <c r="I9" s="71"/>
      <c r="J9" s="739"/>
      <c r="K9" s="739"/>
      <c r="L9" s="739"/>
      <c r="M9" s="71"/>
      <c r="N9" s="56"/>
      <c r="O9" s="56"/>
      <c r="P9" s="251"/>
      <c r="Q9" s="14"/>
      <c r="R9" s="1214"/>
      <c r="S9" s="1215"/>
      <c r="T9" s="343"/>
    </row>
    <row r="10" spans="1:23" ht="15.9" customHeight="1">
      <c r="A10" s="1227"/>
      <c r="B10" s="1228"/>
      <c r="C10" s="1228"/>
      <c r="D10" s="1229"/>
      <c r="E10" s="32"/>
      <c r="F10" s="33"/>
      <c r="G10" s="252"/>
      <c r="H10" s="252"/>
      <c r="I10" s="80"/>
      <c r="J10" s="1457"/>
      <c r="K10" s="1457"/>
      <c r="L10" s="740"/>
      <c r="M10" s="345"/>
      <c r="N10" s="56"/>
      <c r="O10" s="56"/>
      <c r="P10" s="251"/>
      <c r="Q10" s="14"/>
      <c r="R10" s="1214"/>
      <c r="S10" s="1215"/>
      <c r="T10" s="343"/>
    </row>
    <row r="11" spans="1:23" ht="15.9" customHeight="1">
      <c r="A11" s="1227"/>
      <c r="B11" s="1228"/>
      <c r="C11" s="1228"/>
      <c r="D11" s="1229"/>
      <c r="E11" s="34"/>
      <c r="F11" s="33"/>
      <c r="G11" s="80"/>
      <c r="H11" s="80"/>
      <c r="I11" s="80"/>
      <c r="J11" s="1236"/>
      <c r="K11" s="1236"/>
      <c r="L11" s="89"/>
      <c r="M11" s="82"/>
      <c r="N11" s="56"/>
      <c r="O11" s="56"/>
      <c r="P11" s="251"/>
      <c r="Q11" s="14"/>
      <c r="R11" s="1214"/>
      <c r="S11" s="1215"/>
      <c r="T11" s="343"/>
    </row>
    <row r="12" spans="1:23" ht="15.9" customHeight="1">
      <c r="A12" s="1227"/>
      <c r="B12" s="1228"/>
      <c r="C12" s="1228"/>
      <c r="D12" s="1229"/>
      <c r="E12" s="34"/>
      <c r="F12" s="33"/>
      <c r="G12" s="80"/>
      <c r="H12" s="80"/>
      <c r="I12" s="80"/>
      <c r="J12" s="1236"/>
      <c r="K12" s="1236"/>
      <c r="L12" s="89"/>
      <c r="M12" s="82"/>
      <c r="N12" s="56"/>
      <c r="O12" s="56"/>
      <c r="P12" s="251"/>
      <c r="Q12" s="14"/>
      <c r="R12" s="1214"/>
      <c r="S12" s="1215"/>
      <c r="T12" s="343"/>
    </row>
    <row r="13" spans="1:23" ht="15.9" customHeight="1">
      <c r="A13" s="1227"/>
      <c r="B13" s="1228"/>
      <c r="C13" s="1228"/>
      <c r="D13" s="1229"/>
      <c r="E13" s="35"/>
      <c r="F13" s="33"/>
      <c r="G13" s="46"/>
      <c r="H13" s="1216"/>
      <c r="I13" s="1216"/>
      <c r="J13" s="1216"/>
      <c r="K13" s="57"/>
      <c r="L13" s="90"/>
      <c r="M13" s="57"/>
      <c r="N13" s="56"/>
      <c r="O13" s="56"/>
      <c r="P13" s="251"/>
      <c r="Q13" s="14"/>
      <c r="R13" s="1217"/>
      <c r="S13" s="1218"/>
      <c r="T13" s="343"/>
    </row>
    <row r="14" spans="1:23" ht="15.9" customHeight="1">
      <c r="A14" s="1227"/>
      <c r="B14" s="1228"/>
      <c r="C14" s="1228"/>
      <c r="D14" s="1229"/>
      <c r="E14" s="36"/>
      <c r="F14" s="37"/>
      <c r="G14" s="26"/>
      <c r="H14" s="40"/>
      <c r="I14" s="38"/>
      <c r="J14" s="41"/>
      <c r="K14" s="24"/>
      <c r="L14" s="42"/>
      <c r="M14" s="91"/>
      <c r="N14" s="56"/>
      <c r="O14" s="56"/>
      <c r="P14" s="251"/>
      <c r="Q14" s="14"/>
      <c r="R14" s="1214"/>
      <c r="S14" s="1215"/>
      <c r="T14" s="343"/>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3" s="5" customFormat="1" ht="20.100000000000001" customHeight="1" outlineLevel="1">
      <c r="A20" s="17"/>
      <c r="B20" s="763"/>
      <c r="C20" s="355"/>
      <c r="D20" s="43"/>
      <c r="E20" s="43"/>
      <c r="F20" s="65"/>
      <c r="G20" s="359"/>
      <c r="H20" s="359"/>
      <c r="I20" s="359"/>
      <c r="J20" s="580"/>
      <c r="K20" s="100"/>
      <c r="L20" s="92"/>
      <c r="M20" s="127"/>
      <c r="N20" s="743"/>
      <c r="O20" s="257"/>
      <c r="P20" s="245"/>
      <c r="Q20" s="257"/>
      <c r="R20" s="257"/>
      <c r="S20" s="257"/>
      <c r="T20" s="129"/>
      <c r="U20" s="128"/>
      <c r="V20" s="96"/>
      <c r="W20" s="97"/>
    </row>
    <row r="21" spans="1:23" s="5" customFormat="1" ht="20.100000000000001" customHeight="1" outlineLevel="1">
      <c r="A21" s="17"/>
      <c r="B21" s="763"/>
      <c r="C21" s="355"/>
      <c r="D21" s="43"/>
      <c r="E21" s="43"/>
      <c r="F21" s="65"/>
      <c r="G21" s="359"/>
      <c r="H21" s="359"/>
      <c r="I21" s="359"/>
      <c r="J21" s="580"/>
      <c r="K21" s="100"/>
      <c r="L21" s="92"/>
      <c r="M21" s="127"/>
      <c r="N21" s="743"/>
      <c r="O21" s="257"/>
      <c r="P21" s="245"/>
      <c r="Q21" s="257"/>
      <c r="R21" s="257"/>
      <c r="S21" s="257"/>
      <c r="T21" s="129"/>
      <c r="U21" s="128"/>
      <c r="V21" s="96"/>
      <c r="W21" s="97"/>
    </row>
    <row r="22" spans="1:23" s="5" customFormat="1" ht="20.100000000000001" customHeight="1" outlineLevel="1">
      <c r="A22" s="17"/>
      <c r="B22" s="763"/>
      <c r="C22" s="355"/>
      <c r="D22" s="43"/>
      <c r="E22" s="43"/>
      <c r="F22" s="65"/>
      <c r="G22" s="359"/>
      <c r="H22" s="359"/>
      <c r="I22" s="359"/>
      <c r="J22" s="580"/>
      <c r="K22" s="100"/>
      <c r="L22" s="92"/>
      <c r="M22" s="127"/>
      <c r="N22" s="743"/>
      <c r="O22" s="257"/>
      <c r="P22" s="245"/>
      <c r="Q22" s="257"/>
      <c r="R22" s="257"/>
      <c r="S22" s="257"/>
      <c r="T22" s="129"/>
      <c r="U22" s="128"/>
      <c r="V22" s="96"/>
      <c r="W22" s="97"/>
    </row>
    <row r="23" spans="1:23" s="5" customFormat="1" ht="20.100000000000001" customHeight="1" outlineLevel="1">
      <c r="A23" s="17"/>
      <c r="B23" s="763"/>
      <c r="C23" s="355"/>
      <c r="D23" s="43"/>
      <c r="E23" s="43"/>
      <c r="F23" s="65"/>
      <c r="G23" s="359"/>
      <c r="H23" s="359"/>
      <c r="I23" s="359"/>
      <c r="J23" s="580"/>
      <c r="K23" s="100"/>
      <c r="L23" s="92"/>
      <c r="M23" s="127"/>
      <c r="N23" s="743"/>
      <c r="O23" s="257"/>
      <c r="P23" s="245"/>
      <c r="Q23" s="257"/>
      <c r="R23" s="257"/>
      <c r="S23" s="257"/>
      <c r="T23" s="129"/>
      <c r="U23" s="128"/>
      <c r="V23" s="96"/>
      <c r="W23" s="97"/>
    </row>
    <row r="24" spans="1:23" s="5" customFormat="1" ht="20.100000000000001" customHeight="1" outlineLevel="1">
      <c r="A24" s="17"/>
      <c r="B24" s="265"/>
      <c r="C24" s="130"/>
      <c r="D24" s="43"/>
      <c r="E24" s="43"/>
      <c r="F24" s="65"/>
      <c r="G24" s="359"/>
      <c r="H24" s="359"/>
      <c r="I24" s="359"/>
      <c r="J24" s="580"/>
      <c r="K24" s="100"/>
      <c r="L24" s="92"/>
      <c r="M24" s="127"/>
      <c r="N24" s="743"/>
      <c r="O24" s="257"/>
      <c r="P24" s="245"/>
      <c r="Q24" s="257"/>
      <c r="R24" s="257"/>
      <c r="S24" s="257"/>
      <c r="T24" s="129"/>
      <c r="U24" s="128"/>
      <c r="V24" s="96"/>
      <c r="W24" s="97"/>
    </row>
    <row r="25" spans="1:23" s="5" customFormat="1" ht="20.100000000000001" customHeight="1" outlineLevel="1">
      <c r="A25" s="17"/>
      <c r="B25" s="763"/>
      <c r="C25" s="355"/>
      <c r="D25" s="43"/>
      <c r="E25" s="43"/>
      <c r="F25" s="65"/>
      <c r="G25" s="359"/>
      <c r="H25" s="359"/>
      <c r="I25" s="359"/>
      <c r="J25" s="762"/>
      <c r="K25" s="100"/>
      <c r="L25" s="92"/>
      <c r="M25" s="127"/>
      <c r="N25" s="743"/>
      <c r="O25" s="257"/>
      <c r="P25" s="245"/>
      <c r="Q25" s="257"/>
      <c r="R25" s="257"/>
      <c r="S25" s="257"/>
      <c r="T25" s="129"/>
      <c r="U25" s="128"/>
      <c r="V25" s="96"/>
      <c r="W25" s="97"/>
    </row>
    <row r="26" spans="1:23" s="5" customFormat="1" ht="20.100000000000001" customHeight="1" outlineLevel="1">
      <c r="A26" s="17"/>
      <c r="B26" s="456"/>
      <c r="C26" s="130"/>
      <c r="D26" s="43"/>
      <c r="E26" s="43"/>
      <c r="F26" s="65"/>
      <c r="G26" s="131"/>
      <c r="H26" s="131"/>
      <c r="I26" s="131"/>
      <c r="J26" s="606"/>
      <c r="K26" s="100"/>
      <c r="L26" s="92"/>
      <c r="M26" s="127"/>
      <c r="N26" s="256"/>
      <c r="O26" s="257"/>
      <c r="P26" s="245"/>
      <c r="Q26" s="257"/>
      <c r="R26" s="257"/>
      <c r="S26" s="257"/>
      <c r="T26" s="129"/>
      <c r="U26" s="128"/>
      <c r="V26" s="96"/>
      <c r="W26" s="97"/>
    </row>
    <row r="27" spans="1:23" s="5" customFormat="1" ht="20.100000000000001" customHeight="1" outlineLevel="1">
      <c r="A27" s="17"/>
      <c r="B27" s="265"/>
      <c r="C27" s="130"/>
      <c r="D27" s="43"/>
      <c r="E27" s="43"/>
      <c r="F27" s="65"/>
      <c r="G27" s="131"/>
      <c r="H27" s="131"/>
      <c r="I27" s="131"/>
      <c r="J27" s="362"/>
      <c r="K27" s="100"/>
      <c r="L27" s="92"/>
      <c r="M27" s="127"/>
      <c r="N27" s="256"/>
      <c r="O27" s="257"/>
      <c r="P27" s="245"/>
      <c r="Q27" s="257"/>
      <c r="R27" s="257"/>
      <c r="S27" s="257"/>
      <c r="T27" s="129"/>
      <c r="U27" s="128"/>
      <c r="V27" s="96"/>
      <c r="W27" s="97"/>
    </row>
    <row r="28" spans="1:23" s="5" customFormat="1" ht="20.100000000000001" customHeight="1" outlineLevel="1">
      <c r="A28" s="17"/>
      <c r="B28" s="456"/>
      <c r="C28" s="130"/>
      <c r="D28" s="43"/>
      <c r="E28" s="43"/>
      <c r="F28" s="65"/>
      <c r="G28" s="131"/>
      <c r="H28" s="131"/>
      <c r="I28" s="131"/>
      <c r="J28" s="362"/>
      <c r="K28" s="100"/>
      <c r="L28" s="92"/>
      <c r="M28" s="127"/>
      <c r="N28" s="256"/>
      <c r="O28" s="257"/>
      <c r="P28" s="245"/>
      <c r="Q28" s="257"/>
      <c r="R28" s="257"/>
      <c r="S28" s="257"/>
      <c r="T28" s="129"/>
      <c r="U28" s="128"/>
      <c r="V28" s="96"/>
      <c r="W28" s="97"/>
    </row>
    <row r="29" spans="1:23" s="5" customFormat="1" ht="20.100000000000001" customHeight="1" outlineLevel="1">
      <c r="A29" s="17"/>
      <c r="B29" s="456"/>
      <c r="C29" s="130"/>
      <c r="D29" s="43"/>
      <c r="E29" s="43"/>
      <c r="F29" s="65"/>
      <c r="G29" s="131"/>
      <c r="H29" s="131"/>
      <c r="I29" s="131"/>
      <c r="J29" s="362"/>
      <c r="K29" s="100"/>
      <c r="L29" s="92"/>
      <c r="M29" s="127"/>
      <c r="N29" s="256"/>
      <c r="O29" s="257"/>
      <c r="P29" s="245"/>
      <c r="Q29" s="257"/>
      <c r="R29" s="257"/>
      <c r="S29" s="257"/>
      <c r="T29" s="129"/>
      <c r="U29" s="128"/>
      <c r="V29" s="96"/>
      <c r="W29" s="97"/>
    </row>
    <row r="30" spans="1:23" s="5" customFormat="1" ht="20.100000000000001" customHeight="1" outlineLevel="1">
      <c r="A30" s="17"/>
      <c r="B30" s="64"/>
      <c r="C30" s="130"/>
      <c r="D30" s="43"/>
      <c r="E30" s="43"/>
      <c r="F30" s="65"/>
      <c r="G30" s="131"/>
      <c r="H30" s="364"/>
      <c r="I30" s="364"/>
      <c r="J30" s="362"/>
      <c r="K30" s="100"/>
      <c r="L30" s="92"/>
      <c r="M30" s="127"/>
      <c r="N30" s="256"/>
      <c r="O30" s="257"/>
      <c r="P30" s="245"/>
      <c r="Q30" s="257"/>
      <c r="R30" s="257"/>
      <c r="S30" s="257"/>
      <c r="T30" s="129"/>
      <c r="U30" s="128"/>
      <c r="V30" s="96"/>
      <c r="W30" s="97"/>
    </row>
    <row r="31" spans="1:23" s="5" customFormat="1" ht="20.100000000000001" customHeight="1" outlineLevel="1">
      <c r="A31" s="17"/>
      <c r="B31" s="64"/>
      <c r="C31" s="130"/>
      <c r="D31" s="43"/>
      <c r="E31" s="43"/>
      <c r="F31" s="65"/>
      <c r="G31" s="131"/>
      <c r="H31" s="364"/>
      <c r="I31" s="364"/>
      <c r="J31" s="362"/>
      <c r="K31" s="100"/>
      <c r="L31" s="92"/>
      <c r="M31" s="127"/>
      <c r="N31" s="256"/>
      <c r="O31" s="257"/>
      <c r="P31" s="245"/>
      <c r="Q31" s="257"/>
      <c r="R31" s="257"/>
      <c r="S31" s="257"/>
      <c r="T31" s="129"/>
      <c r="U31" s="128"/>
      <c r="V31" s="96"/>
      <c r="W31" s="97"/>
    </row>
    <row r="32" spans="1:23" s="5" customFormat="1" ht="20.100000000000001" customHeight="1" outlineLevel="1">
      <c r="A32" s="17"/>
      <c r="B32" s="64"/>
      <c r="C32" s="130"/>
      <c r="D32" s="43"/>
      <c r="E32" s="43"/>
      <c r="F32" s="65"/>
      <c r="G32" s="131"/>
      <c r="H32" s="364"/>
      <c r="I32" s="364"/>
      <c r="J32" s="362"/>
      <c r="K32" s="100"/>
      <c r="L32" s="92"/>
      <c r="M32" s="127"/>
      <c r="N32" s="256"/>
      <c r="O32" s="257"/>
      <c r="P32" s="245"/>
      <c r="Q32" s="257"/>
      <c r="R32" s="257"/>
      <c r="S32" s="257"/>
      <c r="T32" s="129"/>
      <c r="U32" s="128"/>
      <c r="V32" s="96"/>
      <c r="W32" s="97"/>
    </row>
    <row r="33" spans="1:23" s="5" customFormat="1" ht="20.100000000000001" customHeight="1" outlineLevel="1">
      <c r="A33" s="17"/>
      <c r="B33" s="64"/>
      <c r="C33" s="130"/>
      <c r="D33" s="43"/>
      <c r="E33" s="43"/>
      <c r="F33" s="65"/>
      <c r="G33" s="131"/>
      <c r="H33" s="364"/>
      <c r="I33" s="364"/>
      <c r="J33" s="362"/>
      <c r="K33" s="100"/>
      <c r="L33" s="92"/>
      <c r="M33" s="127"/>
      <c r="N33" s="256"/>
      <c r="O33" s="257"/>
      <c r="P33" s="245"/>
      <c r="Q33" s="257"/>
      <c r="R33" s="257"/>
      <c r="S33" s="257"/>
      <c r="T33" s="129"/>
      <c r="U33" s="128"/>
      <c r="V33" s="96"/>
      <c r="W33" s="97"/>
    </row>
    <row r="34" spans="1:23" s="5" customFormat="1" ht="20.100000000000001" customHeight="1" outlineLevel="1">
      <c r="A34" s="17"/>
      <c r="B34" s="64"/>
      <c r="C34" s="130"/>
      <c r="D34" s="43"/>
      <c r="E34" s="43"/>
      <c r="F34" s="65"/>
      <c r="G34" s="131"/>
      <c r="H34" s="364"/>
      <c r="I34" s="364"/>
      <c r="J34" s="362"/>
      <c r="K34" s="100"/>
      <c r="L34" s="92"/>
      <c r="M34" s="127"/>
      <c r="N34" s="256"/>
      <c r="O34" s="257"/>
      <c r="P34" s="245"/>
      <c r="Q34" s="257"/>
      <c r="R34" s="257"/>
      <c r="S34" s="257"/>
      <c r="T34" s="129"/>
      <c r="U34" s="128"/>
      <c r="V34" s="96"/>
      <c r="W34" s="97"/>
    </row>
    <row r="35" spans="1:23" s="5" customFormat="1" ht="20.100000000000001" customHeight="1" outlineLevel="1">
      <c r="A35" s="17"/>
      <c r="B35" s="64"/>
      <c r="C35" s="130"/>
      <c r="D35" s="43"/>
      <c r="E35" s="43"/>
      <c r="F35" s="65"/>
      <c r="G35" s="131"/>
      <c r="H35" s="364"/>
      <c r="I35" s="364"/>
      <c r="J35" s="362"/>
      <c r="K35" s="100"/>
      <c r="L35" s="92"/>
      <c r="M35" s="127"/>
      <c r="N35" s="244"/>
      <c r="O35" s="245"/>
      <c r="P35" s="245"/>
      <c r="Q35" s="245"/>
      <c r="R35" s="245"/>
      <c r="S35" s="245"/>
      <c r="T35" s="129"/>
      <c r="U35" s="128"/>
      <c r="V35" s="96"/>
      <c r="W35" s="97"/>
    </row>
    <row r="36" spans="1:23" s="5" customFormat="1" ht="20.100000000000001" customHeight="1" outlineLevel="1">
      <c r="A36" s="17"/>
      <c r="B36" s="64"/>
      <c r="C36" s="130"/>
      <c r="D36" s="43"/>
      <c r="E36" s="43"/>
      <c r="F36" s="65"/>
      <c r="G36" s="131"/>
      <c r="H36" s="364"/>
      <c r="I36" s="364"/>
      <c r="J36" s="362"/>
      <c r="K36" s="100"/>
      <c r="L36" s="92"/>
      <c r="M36" s="127"/>
      <c r="N36" s="244"/>
      <c r="O36" s="245"/>
      <c r="P36" s="245"/>
      <c r="Q36" s="245"/>
      <c r="R36" s="245"/>
      <c r="S36" s="245"/>
      <c r="T36" s="129"/>
      <c r="U36" s="128"/>
      <c r="V36" s="96"/>
      <c r="W36" s="97"/>
    </row>
    <row r="37" spans="1:23" s="5" customFormat="1" ht="20.100000000000001" customHeight="1" outlineLevel="1">
      <c r="A37" s="17"/>
      <c r="B37" s="64"/>
      <c r="C37" s="130"/>
      <c r="D37" s="43"/>
      <c r="E37" s="43"/>
      <c r="F37" s="65"/>
      <c r="G37" s="131"/>
      <c r="H37" s="364"/>
      <c r="I37" s="364"/>
      <c r="J37" s="362"/>
      <c r="K37" s="100"/>
      <c r="L37" s="92"/>
      <c r="M37" s="127"/>
      <c r="N37" s="244"/>
      <c r="O37" s="245"/>
      <c r="P37" s="245"/>
      <c r="Q37" s="245"/>
      <c r="R37" s="245"/>
      <c r="S37" s="245"/>
      <c r="T37" s="129"/>
      <c r="U37" s="128"/>
      <c r="V37" s="96"/>
      <c r="W37" s="97"/>
    </row>
    <row r="38" spans="1:23" s="5" customFormat="1" ht="20.100000000000001" customHeight="1" outlineLevel="1">
      <c r="A38" s="17"/>
      <c r="B38" s="64"/>
      <c r="C38" s="130"/>
      <c r="D38" s="43"/>
      <c r="E38" s="43"/>
      <c r="F38" s="65"/>
      <c r="G38" s="131"/>
      <c r="H38" s="364"/>
      <c r="I38" s="364"/>
      <c r="J38" s="362"/>
      <c r="K38" s="100"/>
      <c r="L38" s="92"/>
      <c r="M38" s="127"/>
      <c r="N38" s="244"/>
      <c r="O38" s="245"/>
      <c r="P38" s="245"/>
      <c r="Q38" s="245"/>
      <c r="R38" s="245"/>
      <c r="S38" s="245"/>
      <c r="T38" s="129"/>
      <c r="U38" s="128"/>
      <c r="V38" s="96"/>
      <c r="W38" s="97"/>
    </row>
    <row r="39" spans="1:23" s="5" customFormat="1" ht="20.100000000000001" customHeight="1" outlineLevel="1">
      <c r="A39" s="17"/>
      <c r="B39" s="64"/>
      <c r="C39" s="130"/>
      <c r="D39" s="43"/>
      <c r="E39" s="43"/>
      <c r="F39" s="65"/>
      <c r="G39" s="131"/>
      <c r="H39" s="364"/>
      <c r="I39" s="364"/>
      <c r="J39" s="362"/>
      <c r="K39" s="100"/>
      <c r="L39" s="92"/>
      <c r="M39" s="127"/>
      <c r="N39" s="244"/>
      <c r="O39" s="245"/>
      <c r="P39" s="245"/>
      <c r="Q39" s="245"/>
      <c r="R39" s="245"/>
      <c r="S39" s="245"/>
      <c r="T39" s="129"/>
      <c r="U39" s="128"/>
      <c r="V39" s="96"/>
      <c r="W39" s="97"/>
    </row>
    <row r="40" spans="1:23" s="5" customFormat="1" ht="20.100000000000001" customHeight="1" outlineLevel="1">
      <c r="A40" s="17"/>
      <c r="B40" s="64"/>
      <c r="C40" s="130"/>
      <c r="D40" s="43"/>
      <c r="E40" s="43"/>
      <c r="F40" s="65"/>
      <c r="G40" s="131"/>
      <c r="H40" s="364"/>
      <c r="I40" s="364"/>
      <c r="J40" s="362"/>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364"/>
      <c r="I41" s="364"/>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61"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c r="BI49" s="590"/>
    </row>
    <row r="50" spans="1:61"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c r="BI50" s="590"/>
    </row>
    <row r="51" spans="1:61"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c r="BI51" s="590"/>
    </row>
    <row r="52" spans="1:61"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c r="BI52" s="109"/>
    </row>
    <row r="53" spans="1:61"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c r="BI53" s="109"/>
    </row>
    <row r="54" spans="1:61"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c r="BI54" s="109"/>
    </row>
    <row r="55" spans="1:61"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c r="BI55" s="109"/>
    </row>
    <row r="56" spans="1:61"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c r="BI56" s="109"/>
    </row>
    <row r="57" spans="1:61"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c r="BI57" s="109"/>
    </row>
    <row r="58" spans="1:61"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c r="BI58" s="109"/>
    </row>
    <row r="59" spans="1:61"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c r="BI59" s="109"/>
    </row>
    <row r="60" spans="1:61"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c r="BI60" s="109"/>
    </row>
    <row r="61" spans="1:61"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c r="BI61" s="109"/>
    </row>
    <row r="62" spans="1:61"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c r="BI62" s="109"/>
    </row>
    <row r="63" spans="1:61"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c r="BI63" s="109"/>
    </row>
    <row r="64" spans="1:61"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c r="BI64" s="109"/>
    </row>
    <row r="65" spans="1:61"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c r="BI65" s="109"/>
    </row>
    <row r="66" spans="1:61"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c r="BI66" s="109"/>
    </row>
    <row r="67" spans="1:61"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c r="BI67" s="109"/>
    </row>
    <row r="68" spans="1:61"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c r="BI68" s="109"/>
    </row>
    <row r="69" spans="1:61"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c r="BI69" s="109"/>
    </row>
    <row r="70" spans="1:61"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c r="BI70" s="109"/>
    </row>
    <row r="71" spans="1:61"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c r="BI71" s="109"/>
    </row>
    <row r="72" spans="1:61"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c r="BI72" s="109"/>
    </row>
    <row r="73" spans="1:61"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c r="BI73" s="109"/>
    </row>
    <row r="74" spans="1:61"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c r="BI74" s="109"/>
    </row>
    <row r="75" spans="1:61"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c r="BI75" s="109"/>
    </row>
    <row r="76" spans="1:61"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c r="BI76" s="109"/>
    </row>
    <row r="77" spans="1:61"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c r="BI77" s="109"/>
    </row>
    <row r="78" spans="1:61"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c r="BI78" s="109"/>
    </row>
    <row r="79" spans="1:61"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c r="BI79" s="590"/>
    </row>
    <row r="80" spans="1:61"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c r="BI80" s="590"/>
    </row>
    <row r="81" spans="1:61"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c r="BI81" s="590"/>
    </row>
    <row r="82" spans="1:61"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c r="BI82" s="590"/>
    </row>
    <row r="83" spans="1:61"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c r="BI83" s="590"/>
    </row>
    <row r="84" spans="1:61"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c r="BI84" s="590"/>
    </row>
    <row r="85" spans="1:61"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c r="BI85" s="590"/>
    </row>
    <row r="86" spans="1:61"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c r="BI86" s="590"/>
    </row>
    <row r="87" spans="1:61"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c r="BI87" s="590"/>
    </row>
    <row r="88" spans="1:61"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c r="BI88" s="590"/>
    </row>
    <row r="89" spans="1:61"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c r="BI89" s="590"/>
    </row>
    <row r="90" spans="1:61"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c r="BI90" s="590"/>
    </row>
    <row r="91" spans="1:61"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c r="BI91" s="590"/>
    </row>
    <row r="92" spans="1:61"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c r="BI92" s="590"/>
    </row>
    <row r="93" spans="1:61"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c r="BI93" s="590"/>
    </row>
    <row r="94" spans="1:61"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c r="BI94" s="590"/>
    </row>
    <row r="95" spans="1:61"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c r="BI95" s="590"/>
    </row>
    <row r="96" spans="1:61"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c r="BI96" s="590"/>
    </row>
    <row r="97" spans="1:61"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c r="BI97" s="590"/>
    </row>
    <row r="98" spans="1:61"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c r="BI98" s="590"/>
    </row>
    <row r="99" spans="1:61"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c r="BI99" s="590"/>
    </row>
    <row r="100" spans="1:61"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c r="BI100" s="590"/>
    </row>
    <row r="101" spans="1:61"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c r="BI101" s="590"/>
    </row>
    <row r="102" spans="1:61"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c r="BI102" s="590"/>
    </row>
    <row r="103" spans="1:61"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c r="BI103" s="590"/>
    </row>
    <row r="104" spans="1:61"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c r="BI104" s="590"/>
    </row>
    <row r="105" spans="1:61"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c r="BI105" s="590"/>
    </row>
    <row r="106" spans="1:61"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c r="BI106" s="590"/>
    </row>
    <row r="107" spans="1:61"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c r="BI107" s="590"/>
    </row>
    <row r="108" spans="1:61"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c r="BI108" s="590"/>
    </row>
    <row r="109" spans="1:61"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c r="BI109" s="590"/>
    </row>
    <row r="110" spans="1:61"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c r="BI110" s="590"/>
    </row>
    <row r="111" spans="1:61"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c r="BI111" s="590"/>
    </row>
    <row r="112" spans="1:61"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c r="BI112" s="590"/>
    </row>
    <row r="113" spans="1:61"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c r="BI113" s="590"/>
    </row>
    <row r="114" spans="1:61"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c r="BI114" s="590"/>
    </row>
    <row r="115" spans="1:61" s="5" customFormat="1" ht="42" customHeight="1" outlineLevel="1">
      <c r="A115" s="372"/>
      <c r="B115" s="373"/>
      <c r="C115" s="374"/>
      <c r="D115" s="375"/>
      <c r="E115" s="375"/>
      <c r="F115" s="375"/>
      <c r="G115" s="375"/>
      <c r="H115" s="376"/>
      <c r="I115" s="376"/>
      <c r="J115" s="376"/>
      <c r="K115" s="376"/>
      <c r="L115" s="376"/>
      <c r="M115" s="1496"/>
      <c r="N115" s="1497"/>
      <c r="O115" s="376"/>
      <c r="P115" s="376"/>
      <c r="Q115" s="376"/>
      <c r="R115" s="376"/>
      <c r="S115" s="376"/>
      <c r="T115" s="377"/>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c r="BI115" s="590"/>
    </row>
    <row r="116" spans="1:61" s="5" customFormat="1" ht="20.100000000000001" customHeight="1" outlineLevel="1">
      <c r="A116" s="383"/>
      <c r="B116" s="979"/>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c r="BI116" s="590"/>
    </row>
    <row r="117" spans="1:61" s="5" customFormat="1" ht="20.100000000000001" customHeight="1" outlineLevel="1">
      <c r="A117" s="386"/>
      <c r="B117" s="980"/>
      <c r="C117" s="953"/>
      <c r="D117" s="953"/>
      <c r="E117" s="953"/>
      <c r="F117" s="953"/>
      <c r="G117" s="953"/>
      <c r="H117" s="103"/>
      <c r="I117" s="111"/>
      <c r="J117" s="103"/>
      <c r="K117" s="103"/>
      <c r="L117" s="103"/>
      <c r="M117" s="1504"/>
      <c r="N117" s="150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c r="BI117" s="590"/>
    </row>
    <row r="118" spans="1:61" s="5" customFormat="1" ht="20.100000000000001" customHeight="1" outlineLevel="1">
      <c r="A118" s="386"/>
      <c r="B118" s="980"/>
      <c r="C118" s="953"/>
      <c r="D118" s="953"/>
      <c r="E118" s="953"/>
      <c r="F118" s="953"/>
      <c r="G118" s="953"/>
      <c r="H118" s="103"/>
      <c r="I118" s="111"/>
      <c r="J118" s="103"/>
      <c r="K118" s="103"/>
      <c r="L118" s="103"/>
      <c r="M118" s="1504"/>
      <c r="N118" s="150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c r="BI118" s="590"/>
    </row>
    <row r="119" spans="1:61" s="5" customFormat="1" ht="20.100000000000001" customHeight="1" outlineLevel="1">
      <c r="A119" s="386"/>
      <c r="B119" s="980"/>
      <c r="C119" s="953"/>
      <c r="D119" s="953"/>
      <c r="E119" s="953"/>
      <c r="F119" s="953"/>
      <c r="G119" s="953"/>
      <c r="H119" s="103"/>
      <c r="I119" s="111"/>
      <c r="J119" s="103"/>
      <c r="K119" s="103"/>
      <c r="L119" s="103"/>
      <c r="M119" s="1504"/>
      <c r="N119" s="150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c r="BI119" s="590"/>
    </row>
    <row r="120" spans="1:61" s="5" customFormat="1" ht="20.100000000000001" customHeight="1" outlineLevel="1">
      <c r="A120" s="386"/>
      <c r="B120" s="980"/>
      <c r="C120" s="953"/>
      <c r="D120" s="953"/>
      <c r="E120" s="953"/>
      <c r="F120" s="953"/>
      <c r="G120" s="953"/>
      <c r="H120" s="103"/>
      <c r="I120" s="111"/>
      <c r="J120" s="103"/>
      <c r="K120" s="103"/>
      <c r="L120" s="103"/>
      <c r="M120" s="1504"/>
      <c r="N120" s="150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c r="BI120" s="590"/>
    </row>
    <row r="121" spans="1:61" s="5" customFormat="1" ht="20.100000000000001" customHeight="1" outlineLevel="1">
      <c r="A121" s="386"/>
      <c r="B121" s="980"/>
      <c r="C121" s="953"/>
      <c r="D121" s="953"/>
      <c r="E121" s="953"/>
      <c r="F121" s="953"/>
      <c r="G121" s="953"/>
      <c r="H121" s="103"/>
      <c r="I121" s="111"/>
      <c r="J121" s="103"/>
      <c r="K121" s="103"/>
      <c r="L121" s="103"/>
      <c r="M121" s="1504"/>
      <c r="N121" s="150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c r="BI121" s="590"/>
    </row>
    <row r="122" spans="1:61" s="5" customFormat="1" ht="20.100000000000001" customHeight="1" outlineLevel="1">
      <c r="A122" s="386"/>
      <c r="B122" s="980"/>
      <c r="C122" s="953"/>
      <c r="D122" s="953"/>
      <c r="E122" s="953"/>
      <c r="F122" s="953"/>
      <c r="G122" s="953"/>
      <c r="H122" s="103"/>
      <c r="I122" s="111"/>
      <c r="J122" s="103"/>
      <c r="K122" s="103"/>
      <c r="L122" s="103"/>
      <c r="M122" s="1504"/>
      <c r="N122" s="150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c r="BI122" s="590"/>
    </row>
    <row r="123" spans="1:61" s="5" customFormat="1" ht="20.100000000000001" customHeight="1" outlineLevel="1">
      <c r="A123" s="386"/>
      <c r="B123" s="979"/>
      <c r="C123" s="953"/>
      <c r="D123" s="953"/>
      <c r="E123" s="953"/>
      <c r="F123" s="953"/>
      <c r="G123" s="953"/>
      <c r="H123" s="103"/>
      <c r="I123" s="111"/>
      <c r="J123" s="103"/>
      <c r="K123" s="103"/>
      <c r="L123" s="103"/>
      <c r="M123" s="1504"/>
      <c r="N123" s="150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c r="BI123" s="590"/>
    </row>
    <row r="124" spans="1:61" s="5" customFormat="1" ht="20.100000000000001" customHeight="1" outlineLevel="1">
      <c r="A124" s="386"/>
      <c r="B124" s="980"/>
      <c r="C124" s="953"/>
      <c r="D124" s="953"/>
      <c r="E124" s="953"/>
      <c r="F124" s="953"/>
      <c r="G124" s="953"/>
      <c r="H124" s="103"/>
      <c r="I124" s="111"/>
      <c r="J124" s="103"/>
      <c r="K124" s="103"/>
      <c r="L124" s="103"/>
      <c r="M124" s="1504"/>
      <c r="N124" s="150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c r="BI124" s="590"/>
    </row>
    <row r="125" spans="1:61" s="5" customFormat="1" ht="20.100000000000001" customHeight="1" outlineLevel="1">
      <c r="A125" s="386"/>
      <c r="B125" s="980"/>
      <c r="C125" s="953"/>
      <c r="D125" s="953"/>
      <c r="E125" s="953"/>
      <c r="F125" s="953"/>
      <c r="G125" s="953"/>
      <c r="H125" s="103"/>
      <c r="I125" s="111"/>
      <c r="J125" s="103"/>
      <c r="K125" s="103"/>
      <c r="L125" s="103"/>
      <c r="M125" s="741"/>
      <c r="N125" s="742"/>
      <c r="O125" s="102"/>
      <c r="P125" s="111"/>
      <c r="Q125" s="113"/>
      <c r="R125" s="137"/>
      <c r="S125" s="102"/>
      <c r="T125" s="444"/>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c r="BI125" s="590"/>
    </row>
    <row r="126" spans="1:61" s="5" customFormat="1" ht="20.100000000000001" customHeight="1" outlineLevel="1">
      <c r="A126" s="386"/>
      <c r="B126" s="980"/>
      <c r="C126" s="953"/>
      <c r="D126" s="953"/>
      <c r="E126" s="953"/>
      <c r="F126" s="953"/>
      <c r="G126" s="953"/>
      <c r="H126" s="103"/>
      <c r="I126" s="111"/>
      <c r="J126" s="103"/>
      <c r="K126" s="103"/>
      <c r="L126" s="103"/>
      <c r="M126" s="741"/>
      <c r="N126" s="742"/>
      <c r="O126" s="102"/>
      <c r="P126" s="111"/>
      <c r="Q126" s="113"/>
      <c r="R126" s="137"/>
      <c r="S126" s="102"/>
      <c r="T126" s="444"/>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c r="BI126" s="590"/>
    </row>
    <row r="127" spans="1:61" s="5" customFormat="1" ht="20.100000000000001" customHeight="1" outlineLevel="1">
      <c r="A127" s="386"/>
      <c r="B127" s="980"/>
      <c r="C127" s="953"/>
      <c r="D127" s="953"/>
      <c r="E127" s="953"/>
      <c r="F127" s="953"/>
      <c r="G127" s="953"/>
      <c r="H127" s="103"/>
      <c r="I127" s="111"/>
      <c r="J127" s="103"/>
      <c r="K127" s="103"/>
      <c r="L127" s="103"/>
      <c r="M127" s="741"/>
      <c r="N127" s="742"/>
      <c r="O127" s="102"/>
      <c r="P127" s="111"/>
      <c r="Q127" s="113"/>
      <c r="R127" s="137"/>
      <c r="S127" s="102"/>
      <c r="T127" s="444"/>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c r="BI127" s="590"/>
    </row>
    <row r="128" spans="1:61" s="5" customFormat="1" ht="20.100000000000001" customHeight="1" outlineLevel="1">
      <c r="A128" s="386"/>
      <c r="B128" s="980"/>
      <c r="C128" s="953"/>
      <c r="D128" s="953"/>
      <c r="E128" s="953"/>
      <c r="F128" s="953"/>
      <c r="G128" s="953"/>
      <c r="H128" s="103"/>
      <c r="I128" s="111"/>
      <c r="J128" s="103"/>
      <c r="K128" s="103"/>
      <c r="L128" s="103"/>
      <c r="M128" s="741"/>
      <c r="N128" s="742"/>
      <c r="O128" s="102"/>
      <c r="P128" s="111"/>
      <c r="Q128" s="113"/>
      <c r="R128" s="137"/>
      <c r="S128" s="102"/>
      <c r="T128" s="444"/>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c r="BI128" s="590"/>
    </row>
    <row r="129" spans="1:61" s="5" customFormat="1" ht="20.100000000000001" customHeight="1" outlineLevel="1">
      <c r="A129" s="386"/>
      <c r="B129" s="980"/>
      <c r="C129" s="953"/>
      <c r="D129" s="953"/>
      <c r="E129" s="953"/>
      <c r="F129" s="953"/>
      <c r="G129" s="953"/>
      <c r="H129" s="103"/>
      <c r="I129" s="111"/>
      <c r="J129" s="103"/>
      <c r="K129" s="103"/>
      <c r="L129" s="103"/>
      <c r="M129" s="741"/>
      <c r="N129" s="742"/>
      <c r="O129" s="102"/>
      <c r="P129" s="111"/>
      <c r="Q129" s="113"/>
      <c r="R129" s="137"/>
      <c r="S129" s="102"/>
      <c r="T129" s="444"/>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c r="BI129" s="590"/>
    </row>
    <row r="130" spans="1:61" s="5" customFormat="1" ht="20.100000000000001" customHeight="1" outlineLevel="1">
      <c r="A130" s="386"/>
      <c r="B130" s="979"/>
      <c r="C130" s="953"/>
      <c r="D130" s="953"/>
      <c r="E130" s="953"/>
      <c r="F130" s="953"/>
      <c r="G130" s="953"/>
      <c r="H130" s="103"/>
      <c r="I130" s="111"/>
      <c r="J130" s="103"/>
      <c r="K130" s="103"/>
      <c r="L130" s="103"/>
      <c r="M130" s="741"/>
      <c r="N130" s="742"/>
      <c r="O130" s="102"/>
      <c r="P130" s="111"/>
      <c r="Q130" s="113"/>
      <c r="R130" s="137"/>
      <c r="S130" s="102"/>
      <c r="T130" s="444"/>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c r="BI130" s="590"/>
    </row>
    <row r="131" spans="1:61" s="5" customFormat="1" ht="20.100000000000001" customHeight="1" outlineLevel="1">
      <c r="A131" s="386"/>
      <c r="B131" s="980"/>
      <c r="C131" s="953"/>
      <c r="D131" s="953"/>
      <c r="E131" s="953"/>
      <c r="F131" s="953"/>
      <c r="G131" s="953"/>
      <c r="H131" s="103"/>
      <c r="I131" s="111"/>
      <c r="J131" s="103"/>
      <c r="K131" s="103"/>
      <c r="L131" s="103"/>
      <c r="M131" s="741"/>
      <c r="N131" s="742"/>
      <c r="O131" s="102"/>
      <c r="P131" s="111"/>
      <c r="Q131" s="113"/>
      <c r="R131" s="137"/>
      <c r="S131" s="102"/>
      <c r="T131" s="444"/>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c r="BI131" s="590"/>
    </row>
    <row r="132" spans="1:61" s="5" customFormat="1" ht="20.100000000000001" customHeight="1" outlineLevel="1">
      <c r="A132" s="386"/>
      <c r="B132" s="980"/>
      <c r="C132" s="953"/>
      <c r="D132" s="953"/>
      <c r="E132" s="953"/>
      <c r="F132" s="953"/>
      <c r="G132" s="953"/>
      <c r="H132" s="103"/>
      <c r="I132" s="111"/>
      <c r="J132" s="103"/>
      <c r="K132" s="103"/>
      <c r="L132" s="103"/>
      <c r="M132" s="741"/>
      <c r="N132" s="742"/>
      <c r="O132" s="102"/>
      <c r="P132" s="111"/>
      <c r="Q132" s="113"/>
      <c r="R132" s="137"/>
      <c r="S132" s="102"/>
      <c r="T132" s="444"/>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c r="BI132" s="590"/>
    </row>
    <row r="133" spans="1:61" s="5" customFormat="1" ht="20.100000000000001" customHeight="1" outlineLevel="1">
      <c r="A133" s="386"/>
      <c r="B133" s="980"/>
      <c r="C133" s="953"/>
      <c r="D133" s="953"/>
      <c r="E133" s="953"/>
      <c r="F133" s="953"/>
      <c r="G133" s="953"/>
      <c r="H133" s="103"/>
      <c r="I133" s="111"/>
      <c r="J133" s="103"/>
      <c r="K133" s="103"/>
      <c r="L133" s="103"/>
      <c r="M133" s="741"/>
      <c r="N133" s="742"/>
      <c r="O133" s="102"/>
      <c r="P133" s="111"/>
      <c r="Q133" s="113"/>
      <c r="R133" s="137"/>
      <c r="S133" s="102"/>
      <c r="T133" s="444"/>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c r="BI133" s="590"/>
    </row>
    <row r="134" spans="1:61" s="5" customFormat="1" ht="20.100000000000001" customHeight="1" outlineLevel="1">
      <c r="A134" s="386"/>
      <c r="B134" s="980"/>
      <c r="C134" s="953"/>
      <c r="D134" s="953"/>
      <c r="E134" s="953"/>
      <c r="F134" s="953"/>
      <c r="G134" s="953"/>
      <c r="H134" s="103"/>
      <c r="I134" s="111"/>
      <c r="J134" s="103"/>
      <c r="K134" s="103"/>
      <c r="L134" s="103"/>
      <c r="M134" s="741"/>
      <c r="N134" s="742"/>
      <c r="O134" s="102"/>
      <c r="P134" s="111"/>
      <c r="Q134" s="113"/>
      <c r="R134" s="137"/>
      <c r="S134" s="102"/>
      <c r="T134" s="444"/>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c r="BI134" s="590"/>
    </row>
    <row r="135" spans="1:61" s="5" customFormat="1" ht="20.100000000000001" customHeight="1" outlineLevel="1">
      <c r="A135" s="386"/>
      <c r="B135" s="980"/>
      <c r="C135" s="953"/>
      <c r="D135" s="953"/>
      <c r="E135" s="953"/>
      <c r="F135" s="953"/>
      <c r="G135" s="953"/>
      <c r="H135" s="103"/>
      <c r="I135" s="111"/>
      <c r="J135" s="103"/>
      <c r="K135" s="103"/>
      <c r="L135" s="103"/>
      <c r="M135" s="741"/>
      <c r="N135" s="742"/>
      <c r="O135" s="102"/>
      <c r="P135" s="111"/>
      <c r="Q135" s="113"/>
      <c r="R135" s="137"/>
      <c r="S135" s="102"/>
      <c r="T135" s="444"/>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c r="BI135" s="590"/>
    </row>
    <row r="136" spans="1:61" s="5" customFormat="1" ht="20.100000000000001" customHeight="1" outlineLevel="1">
      <c r="A136" s="386"/>
      <c r="B136" s="980"/>
      <c r="C136" s="953"/>
      <c r="D136" s="953"/>
      <c r="E136" s="953"/>
      <c r="F136" s="953"/>
      <c r="G136" s="953"/>
      <c r="H136" s="103"/>
      <c r="I136" s="111"/>
      <c r="J136" s="103"/>
      <c r="K136" s="103"/>
      <c r="L136" s="103"/>
      <c r="M136" s="741"/>
      <c r="N136" s="742"/>
      <c r="O136" s="102"/>
      <c r="P136" s="111"/>
      <c r="Q136" s="113"/>
      <c r="R136" s="137"/>
      <c r="S136" s="102"/>
      <c r="T136" s="444"/>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c r="BI136" s="590"/>
    </row>
    <row r="137" spans="1:61" s="5" customFormat="1" ht="15" hidden="1" customHeight="1" outlineLevel="1">
      <c r="A137" s="386"/>
      <c r="B137" s="587"/>
      <c r="C137" s="588"/>
      <c r="D137" s="588"/>
      <c r="E137" s="588"/>
      <c r="F137" s="588"/>
      <c r="G137" s="588"/>
      <c r="H137" s="103"/>
      <c r="I137" s="111"/>
      <c r="J137" s="103"/>
      <c r="K137" s="103"/>
      <c r="L137" s="103"/>
      <c r="M137" s="741"/>
      <c r="N137" s="742"/>
      <c r="O137" s="102"/>
      <c r="P137" s="111"/>
      <c r="Q137" s="113"/>
      <c r="R137" s="137"/>
      <c r="S137" s="102"/>
      <c r="T137" s="444"/>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c r="BI137" s="590"/>
    </row>
    <row r="138" spans="1:61"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c r="BI138" s="590"/>
    </row>
    <row r="139" spans="1:61"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c r="BI139" s="590"/>
    </row>
    <row r="140" spans="1:61"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c r="BI140" s="590"/>
    </row>
    <row r="141" spans="1:61" s="5" customFormat="1" ht="15" hidden="1" customHeight="1" outlineLevel="1">
      <c r="A141" s="386"/>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c r="BI141" s="590"/>
    </row>
    <row r="142" spans="1:61" s="5" customFormat="1" ht="15" hidden="1" customHeight="1" outlineLevel="1">
      <c r="A142" s="386"/>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c r="BI142" s="590"/>
    </row>
    <row r="143" spans="1:61" s="5" customFormat="1" ht="15" hidden="1" customHeight="1" outlineLevel="1">
      <c r="A143" s="386"/>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c r="BI143" s="590"/>
    </row>
    <row r="144" spans="1:61" s="5" customFormat="1" ht="15" hidden="1" customHeight="1" outlineLevel="1">
      <c r="A144" s="386"/>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c r="BI144" s="590"/>
    </row>
    <row r="145" spans="1:61"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444"/>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c r="BI145" s="590"/>
    </row>
    <row r="146" spans="1:61"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c r="BI146" s="590"/>
    </row>
    <row r="147" spans="1:61"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c r="BI147" s="590"/>
    </row>
    <row r="148" spans="1:61" s="5" customFormat="1" ht="15" hidden="1" customHeight="1" outlineLevel="1">
      <c r="A148" s="386"/>
      <c r="B148" s="261"/>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c r="BI148" s="590"/>
    </row>
    <row r="149" spans="1:61" s="5" customFormat="1" ht="15" hidden="1" customHeight="1" outlineLevel="1">
      <c r="A149" s="386"/>
      <c r="B149" s="261"/>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c r="BI149" s="590"/>
    </row>
    <row r="150" spans="1:61"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c r="BI150" s="590"/>
    </row>
    <row r="151" spans="1:61"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444"/>
      <c r="U151" s="138"/>
      <c r="V151" s="108"/>
      <c r="X151" s="392"/>
      <c r="Y151" s="397"/>
      <c r="Z151" s="397"/>
      <c r="AA151" s="397"/>
      <c r="AB151" s="397"/>
      <c r="AC151" s="397"/>
      <c r="AD151" s="397"/>
      <c r="AE151" s="397"/>
      <c r="BI151" s="590"/>
    </row>
    <row r="152" spans="1:61"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c r="BI152" s="590"/>
    </row>
    <row r="153" spans="1:61"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444"/>
      <c r="U153" s="138"/>
      <c r="V153" s="108"/>
      <c r="AN153" s="390"/>
      <c r="AO153" s="390"/>
      <c r="BI153" s="590"/>
    </row>
    <row r="154" spans="1:61" s="5" customFormat="1" ht="15" hidden="1" customHeight="1" outlineLevel="1">
      <c r="A154" s="386"/>
      <c r="B154" s="261"/>
      <c r="C154" s="105"/>
      <c r="D154" s="105"/>
      <c r="E154" s="106"/>
      <c r="F154" s="105"/>
      <c r="G154" s="107"/>
      <c r="H154" s="589"/>
      <c r="I154" s="111"/>
      <c r="J154" s="103"/>
      <c r="K154" s="103"/>
      <c r="L154" s="103"/>
      <c r="M154" s="1260"/>
      <c r="N154" s="1261"/>
      <c r="O154" s="111"/>
      <c r="P154" s="261"/>
      <c r="Q154" s="113"/>
      <c r="R154" s="137"/>
      <c r="S154" s="102"/>
      <c r="T154" s="444"/>
      <c r="U154" s="138"/>
      <c r="V154" s="108"/>
      <c r="BI154" s="590"/>
    </row>
    <row r="155" spans="1:61" s="5" customFormat="1" ht="15" hidden="1" customHeight="1" outlineLevel="1">
      <c r="A155" s="386"/>
      <c r="B155" s="261"/>
      <c r="C155" s="105"/>
      <c r="D155" s="105"/>
      <c r="E155" s="106"/>
      <c r="F155" s="105"/>
      <c r="G155" s="107"/>
      <c r="H155" s="589"/>
      <c r="I155" s="111"/>
      <c r="J155" s="103"/>
      <c r="K155" s="103"/>
      <c r="L155" s="103"/>
      <c r="M155" s="1260"/>
      <c r="N155" s="1261"/>
      <c r="O155" s="111"/>
      <c r="P155" s="261"/>
      <c r="Q155" s="113"/>
      <c r="R155" s="137"/>
      <c r="S155" s="102"/>
      <c r="T155" s="444"/>
      <c r="U155" s="138"/>
      <c r="V155" s="108"/>
      <c r="BI155" s="590"/>
    </row>
    <row r="156" spans="1:61" s="5" customFormat="1" ht="15" hidden="1" customHeight="1" outlineLevel="1">
      <c r="A156" s="386"/>
      <c r="B156" s="261"/>
      <c r="C156" s="105"/>
      <c r="D156" s="105"/>
      <c r="E156" s="106"/>
      <c r="F156" s="105"/>
      <c r="G156" s="107"/>
      <c r="H156" s="589"/>
      <c r="I156" s="111"/>
      <c r="J156" s="103"/>
      <c r="K156" s="103"/>
      <c r="L156" s="103"/>
      <c r="M156" s="1260"/>
      <c r="N156" s="1261"/>
      <c r="O156" s="111"/>
      <c r="P156" s="261"/>
      <c r="Q156" s="113"/>
      <c r="R156" s="137"/>
      <c r="S156" s="102"/>
      <c r="T156" s="444"/>
      <c r="U156" s="138"/>
      <c r="V156" s="108"/>
      <c r="BI156" s="590"/>
    </row>
    <row r="157" spans="1:61" s="5" customFormat="1" ht="15" hidden="1" customHeight="1" outlineLevel="1">
      <c r="A157" s="386"/>
      <c r="B157" s="261"/>
      <c r="C157" s="105"/>
      <c r="D157" s="105"/>
      <c r="E157" s="106"/>
      <c r="F157" s="105"/>
      <c r="G157" s="107"/>
      <c r="H157" s="589"/>
      <c r="I157" s="111"/>
      <c r="J157" s="103"/>
      <c r="K157" s="103"/>
      <c r="L157" s="103"/>
      <c r="M157" s="1260"/>
      <c r="N157" s="1261"/>
      <c r="O157" s="111"/>
      <c r="P157" s="261"/>
      <c r="Q157" s="113"/>
      <c r="R157" s="137"/>
      <c r="S157" s="102"/>
      <c r="T157" s="444"/>
      <c r="U157" s="138"/>
      <c r="V157" s="108"/>
      <c r="BI157" s="590"/>
    </row>
    <row r="158" spans="1:61"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444"/>
      <c r="U158" s="138"/>
      <c r="V158" s="108"/>
      <c r="BI158" s="590"/>
    </row>
    <row r="159" spans="1:61"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444"/>
      <c r="U159" s="138"/>
      <c r="V159" s="108"/>
      <c r="BI159" s="590"/>
    </row>
    <row r="160" spans="1:61"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444"/>
      <c r="U160" s="138"/>
      <c r="V160" s="108"/>
      <c r="BI160" s="590"/>
    </row>
    <row r="161" spans="1:61"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444"/>
      <c r="U161" s="138"/>
      <c r="V161" s="108"/>
      <c r="BI161" s="590"/>
    </row>
    <row r="162" spans="1:61" s="5" customFormat="1" ht="15" hidden="1" customHeight="1" outlineLevel="1">
      <c r="A162" s="386"/>
      <c r="B162" s="261"/>
      <c r="C162" s="105"/>
      <c r="D162" s="105"/>
      <c r="E162" s="106"/>
      <c r="F162" s="105"/>
      <c r="G162" s="107"/>
      <c r="H162" s="589"/>
      <c r="I162" s="111"/>
      <c r="J162" s="103"/>
      <c r="K162" s="103"/>
      <c r="L162" s="103"/>
      <c r="M162" s="1260"/>
      <c r="N162" s="1261"/>
      <c r="O162" s="111"/>
      <c r="P162" s="261"/>
      <c r="Q162" s="113"/>
      <c r="R162" s="137"/>
      <c r="S162" s="102"/>
      <c r="T162" s="444"/>
      <c r="U162" s="138"/>
      <c r="V162" s="108"/>
      <c r="BI162" s="590"/>
    </row>
    <row r="163" spans="1:61" s="5" customFormat="1" ht="15" hidden="1" customHeight="1" outlineLevel="1">
      <c r="A163" s="386"/>
      <c r="B163" s="261"/>
      <c r="C163" s="105"/>
      <c r="D163" s="105"/>
      <c r="E163" s="106"/>
      <c r="F163" s="105"/>
      <c r="G163" s="107"/>
      <c r="H163" s="589"/>
      <c r="I163" s="111"/>
      <c r="J163" s="103"/>
      <c r="K163" s="103"/>
      <c r="L163" s="103"/>
      <c r="M163" s="1260"/>
      <c r="N163" s="1261"/>
      <c r="O163" s="111"/>
      <c r="P163" s="261"/>
      <c r="Q163" s="113"/>
      <c r="R163" s="137"/>
      <c r="S163" s="102"/>
      <c r="T163" s="444"/>
      <c r="U163" s="138"/>
      <c r="V163" s="108"/>
      <c r="BI163" s="590"/>
    </row>
    <row r="164" spans="1:61" s="5" customFormat="1" ht="15" hidden="1" customHeight="1" outlineLevel="1">
      <c r="A164" s="386"/>
      <c r="B164" s="261"/>
      <c r="C164" s="105"/>
      <c r="D164" s="105"/>
      <c r="E164" s="106"/>
      <c r="F164" s="105"/>
      <c r="G164" s="107"/>
      <c r="H164" s="589"/>
      <c r="I164" s="111"/>
      <c r="J164" s="103"/>
      <c r="K164" s="103"/>
      <c r="L164" s="103"/>
      <c r="M164" s="1260"/>
      <c r="N164" s="1261"/>
      <c r="O164" s="111"/>
      <c r="P164" s="261"/>
      <c r="Q164" s="113"/>
      <c r="R164" s="137"/>
      <c r="S164" s="102"/>
      <c r="T164" s="444"/>
      <c r="U164" s="138"/>
      <c r="V164" s="108"/>
      <c r="BI164" s="590"/>
    </row>
    <row r="165" spans="1:61" s="5" customFormat="1" ht="15" hidden="1" customHeight="1" outlineLevel="1">
      <c r="A165" s="386"/>
      <c r="B165" s="261"/>
      <c r="C165" s="105"/>
      <c r="D165" s="105"/>
      <c r="E165" s="106"/>
      <c r="F165" s="105"/>
      <c r="G165" s="107"/>
      <c r="H165" s="589"/>
      <c r="I165" s="111"/>
      <c r="J165" s="103"/>
      <c r="K165" s="103"/>
      <c r="L165" s="103"/>
      <c r="M165" s="1260"/>
      <c r="N165" s="1261"/>
      <c r="O165" s="111"/>
      <c r="P165" s="261"/>
      <c r="Q165" s="113"/>
      <c r="R165" s="137"/>
      <c r="S165" s="102"/>
      <c r="T165" s="444"/>
      <c r="U165" s="138"/>
      <c r="V165" s="108"/>
      <c r="BI165" s="590"/>
    </row>
    <row r="166" spans="1:61"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c r="BI166" s="590"/>
    </row>
    <row r="167" spans="1:61"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c r="BI167" s="590"/>
    </row>
    <row r="168" spans="1:61" s="5" customFormat="1" ht="22.5" hidden="1" customHeight="1" outlineLevel="1">
      <c r="A168" s="405"/>
      <c r="B168" s="406"/>
      <c r="C168" s="407"/>
      <c r="D168" s="408"/>
      <c r="E168" s="408"/>
      <c r="F168" s="408"/>
      <c r="G168" s="408"/>
      <c r="H168" s="409"/>
      <c r="I168" s="409"/>
      <c r="J168" s="410"/>
      <c r="K168" s="411"/>
      <c r="L168" s="411"/>
      <c r="M168" s="412"/>
      <c r="N168" s="413"/>
      <c r="O168" s="413"/>
      <c r="P168" s="413"/>
      <c r="Q168" s="413"/>
      <c r="R168" s="413"/>
      <c r="S168" s="413"/>
      <c r="T168" s="414"/>
      <c r="BI168" s="590"/>
    </row>
    <row r="169" spans="1:61" s="5" customFormat="1" ht="15.75"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c r="BI169" s="590"/>
    </row>
    <row r="170" spans="1:61" s="5" customFormat="1" ht="15" hidden="1" customHeight="1" outlineLevel="1">
      <c r="A170" s="389"/>
      <c r="B170" s="1481"/>
      <c r="C170" s="1482"/>
      <c r="D170" s="1483"/>
      <c r="E170" s="565"/>
      <c r="F170" s="565"/>
      <c r="G170" s="1283"/>
      <c r="BI170" s="590"/>
    </row>
    <row r="171" spans="1:61" s="5" customFormat="1" ht="15" hidden="1" customHeight="1" outlineLevel="1">
      <c r="A171" s="389"/>
      <c r="B171" s="1481"/>
      <c r="C171" s="1482"/>
      <c r="D171" s="1483"/>
      <c r="E171" s="565"/>
      <c r="F171" s="565"/>
      <c r="G171" s="1283"/>
      <c r="BI171" s="590"/>
    </row>
    <row r="172" spans="1:61" s="5" customFormat="1" ht="15" hidden="1" customHeight="1" outlineLevel="1">
      <c r="A172" s="389"/>
      <c r="B172" s="1482"/>
      <c r="C172" s="565"/>
      <c r="D172" s="565"/>
      <c r="E172" s="565"/>
      <c r="F172" s="565"/>
      <c r="G172" s="139"/>
      <c r="BI172" s="590"/>
    </row>
    <row r="173" spans="1:61" s="5" customFormat="1" ht="15" hidden="1" customHeight="1" outlineLevel="1">
      <c r="A173" s="389"/>
      <c r="B173" s="1482"/>
      <c r="C173" s="565"/>
      <c r="D173" s="565"/>
      <c r="E173" s="565"/>
      <c r="F173" s="565"/>
      <c r="G173" s="139"/>
      <c r="H173" s="389"/>
      <c r="AI173" s="279"/>
      <c r="BI173" s="590"/>
    </row>
    <row r="174" spans="1:61" s="5" customFormat="1" ht="15" hidden="1" customHeight="1" outlineLevel="1">
      <c r="A174" s="389"/>
      <c r="B174" s="1482"/>
      <c r="C174" s="565"/>
      <c r="D174" s="565"/>
      <c r="E174" s="565"/>
      <c r="F174" s="565"/>
      <c r="G174" s="139"/>
      <c r="H174" s="389"/>
      <c r="BI174" s="590"/>
    </row>
    <row r="175" spans="1:61" s="5" customFormat="1" ht="15" hidden="1" customHeight="1" outlineLevel="1">
      <c r="A175" s="389"/>
      <c r="B175" s="1482"/>
      <c r="C175" s="565"/>
      <c r="D175" s="565"/>
      <c r="E175" s="565"/>
      <c r="F175" s="565"/>
      <c r="G175" s="139"/>
      <c r="H175" s="389"/>
      <c r="BI175" s="590"/>
    </row>
    <row r="176" spans="1:61" s="5" customFormat="1" ht="15" hidden="1" customHeight="1" outlineLevel="1">
      <c r="A176" s="389"/>
      <c r="B176" s="1482"/>
      <c r="C176" s="565"/>
      <c r="D176" s="565"/>
      <c r="E176" s="565"/>
      <c r="F176" s="565"/>
      <c r="G176" s="139"/>
      <c r="H176" s="389"/>
      <c r="BI176" s="590"/>
    </row>
    <row r="177" spans="1:61" s="5" customFormat="1" ht="15" hidden="1" customHeight="1" outlineLevel="1">
      <c r="A177" s="389"/>
      <c r="B177" s="1482"/>
      <c r="C177" s="565"/>
      <c r="D177" s="565"/>
      <c r="E177" s="565"/>
      <c r="F177" s="565"/>
      <c r="G177" s="139"/>
      <c r="H177" s="389"/>
      <c r="BI177" s="590"/>
    </row>
    <row r="178" spans="1:61" s="5" customFormat="1" ht="15" hidden="1" customHeight="1" outlineLevel="1">
      <c r="A178" s="389"/>
      <c r="B178" s="1482"/>
      <c r="C178" s="565"/>
      <c r="D178" s="565"/>
      <c r="E178" s="565"/>
      <c r="F178" s="565"/>
      <c r="G178" s="139"/>
      <c r="H178" s="389"/>
      <c r="BI178" s="590"/>
    </row>
    <row r="179" spans="1:61" s="5" customFormat="1" ht="15" hidden="1" customHeight="1" outlineLevel="1">
      <c r="A179" s="389"/>
      <c r="B179" s="1482"/>
      <c r="C179" s="565"/>
      <c r="D179" s="565"/>
      <c r="E179" s="565"/>
      <c r="F179" s="565"/>
      <c r="G179" s="139"/>
      <c r="H179" s="389"/>
      <c r="BI179" s="590"/>
    </row>
    <row r="180" spans="1:61" s="5" customFormat="1" ht="15" hidden="1" customHeight="1" outlineLevel="1">
      <c r="A180" s="389"/>
      <c r="B180" s="389"/>
      <c r="C180" s="389"/>
      <c r="D180" s="389"/>
      <c r="E180" s="389"/>
      <c r="F180" s="389"/>
      <c r="H180" s="389"/>
      <c r="I180" s="371"/>
      <c r="P180" s="267"/>
      <c r="BI180" s="590"/>
    </row>
    <row r="181" spans="1:61" s="5" customFormat="1" ht="15" hidden="1" customHeight="1" outlineLevel="1">
      <c r="A181" s="389"/>
      <c r="B181" s="389"/>
      <c r="C181" s="389"/>
      <c r="D181" s="389"/>
      <c r="E181" s="389"/>
      <c r="F181" s="389"/>
      <c r="H181" s="389"/>
      <c r="I181" s="371"/>
      <c r="P181" s="267"/>
      <c r="BI181" s="590"/>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c r="BI182" s="59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c r="BI183" s="590"/>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c r="BI184" s="59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c r="BI185" s="59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c r="BI186" s="59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3"/>
      <c r="D192" s="61"/>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3"/>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3"/>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3"/>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3"/>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3"/>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3"/>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3"/>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hidden="1" customHeight="1">
      <c r="A200" s="60"/>
      <c r="B200" s="262"/>
      <c r="C200" s="263"/>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hidden="1"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s="5" customFormat="1" ht="16.2" customHeight="1">
      <c r="B244" s="109"/>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109"/>
      <c r="K307" s="6"/>
      <c r="L307" s="3"/>
      <c r="M307" s="3"/>
    </row>
    <row r="308" spans="2:13" ht="15.6">
      <c r="B308" s="590"/>
      <c r="K308" s="6"/>
      <c r="L308" s="3"/>
      <c r="M308" s="3"/>
    </row>
    <row r="309" spans="2:13" ht="15.6">
      <c r="B309" s="590"/>
      <c r="K309" s="6"/>
      <c r="L309" s="3"/>
      <c r="M309" s="3"/>
    </row>
    <row r="310" spans="2:13" ht="15.6">
      <c r="B310" s="590"/>
      <c r="K310" s="6"/>
      <c r="L310" s="3"/>
      <c r="M310" s="3"/>
    </row>
    <row r="311" spans="2:13" ht="15.6">
      <c r="B311" s="590"/>
      <c r="K311" s="6"/>
      <c r="L311" s="3"/>
      <c r="M311" s="3"/>
    </row>
    <row r="312" spans="2:13" ht="15.6">
      <c r="B312" s="590"/>
      <c r="K312" s="6"/>
      <c r="L312" s="3"/>
      <c r="M312" s="3"/>
    </row>
    <row r="313" spans="2:13" ht="15.6">
      <c r="B313" s="590"/>
      <c r="K313" s="6"/>
      <c r="L313" s="3"/>
      <c r="M313" s="3"/>
    </row>
    <row r="314" spans="2:13" ht="15.6">
      <c r="B314" s="590"/>
      <c r="K314" s="6"/>
      <c r="L314" s="3"/>
      <c r="M314" s="3"/>
    </row>
    <row r="315" spans="2:13" ht="15.6">
      <c r="B315" s="590"/>
      <c r="K315" s="6"/>
      <c r="L315" s="3"/>
      <c r="M315" s="3"/>
    </row>
    <row r="316" spans="2:13" ht="15.6">
      <c r="B316" s="590"/>
      <c r="K316" s="6"/>
      <c r="L316" s="3"/>
      <c r="M316" s="3"/>
    </row>
    <row r="317" spans="2:13" ht="15.6">
      <c r="B317" s="590"/>
      <c r="K317" s="6"/>
      <c r="L317" s="3"/>
      <c r="M317" s="3"/>
    </row>
    <row r="318" spans="2:13" ht="15.6">
      <c r="B318" s="590"/>
      <c r="K318" s="6"/>
      <c r="L318" s="3"/>
      <c r="M318" s="3"/>
    </row>
    <row r="319" spans="2:13" ht="15.6">
      <c r="B319" s="590"/>
      <c r="K319" s="6"/>
      <c r="L319" s="3"/>
      <c r="M319" s="3"/>
    </row>
    <row r="320" spans="2:13" ht="15.6">
      <c r="B320" s="590"/>
      <c r="L320" s="3"/>
      <c r="M320" s="3"/>
    </row>
    <row r="321" spans="2:13" ht="15.6">
      <c r="B321" s="590"/>
      <c r="K321" s="6"/>
      <c r="L321" s="3"/>
      <c r="M321" s="3"/>
    </row>
    <row r="322" spans="2:13" ht="15.6">
      <c r="B322" s="590"/>
      <c r="K322" s="3"/>
      <c r="L322" s="3"/>
      <c r="M322" s="3"/>
    </row>
    <row r="323" spans="2:13" ht="15.6">
      <c r="B323" s="590"/>
      <c r="K323" s="3"/>
    </row>
    <row r="324" spans="2:13" ht="15.6">
      <c r="B324" s="590"/>
      <c r="K324" s="3"/>
    </row>
    <row r="325" spans="2:13" ht="15.6">
      <c r="B325" s="590"/>
      <c r="K325" s="3"/>
    </row>
    <row r="326" spans="2:13" ht="15.6">
      <c r="B326" s="590"/>
      <c r="K326" s="6"/>
    </row>
    <row r="327" spans="2:13" ht="15.6">
      <c r="B327" s="590"/>
      <c r="K327" s="6"/>
      <c r="L327" s="3"/>
      <c r="M327" s="3"/>
    </row>
    <row r="328" spans="2:13" ht="15.6">
      <c r="B328" s="590"/>
      <c r="K328" s="6"/>
      <c r="L328" s="3"/>
      <c r="M328" s="3"/>
    </row>
    <row r="329" spans="2:13" ht="15.6">
      <c r="B329" s="590"/>
      <c r="K329" s="6"/>
      <c r="L329" s="3"/>
      <c r="M329" s="3"/>
    </row>
    <row r="330" spans="2:13" ht="15.6">
      <c r="B330" s="590"/>
      <c r="F330" s="4"/>
      <c r="G330" s="4"/>
      <c r="H330" s="4"/>
      <c r="I330" s="4"/>
      <c r="J330" s="4"/>
    </row>
    <row r="331" spans="2:13" ht="15.6">
      <c r="B331" s="590"/>
      <c r="F331" s="4"/>
      <c r="G331" s="4"/>
      <c r="H331" s="4"/>
      <c r="I331" s="4"/>
      <c r="J331" s="4"/>
    </row>
    <row r="332" spans="2:13" ht="15.6">
      <c r="B332" s="590"/>
      <c r="F332" s="4"/>
      <c r="G332" s="4"/>
      <c r="H332" s="4"/>
      <c r="I332" s="4"/>
      <c r="J332" s="4"/>
    </row>
    <row r="333" spans="2:13" ht="15.6">
      <c r="B333" s="109"/>
      <c r="F333" s="4"/>
      <c r="G333" s="4"/>
      <c r="H333" s="4"/>
      <c r="I333" s="4"/>
      <c r="J333" s="4"/>
    </row>
    <row r="334" spans="2:13" ht="15.6">
      <c r="B334" s="109"/>
      <c r="K334" s="7"/>
      <c r="L334" s="3"/>
      <c r="M334" s="3"/>
    </row>
    <row r="335" spans="2:13" ht="15.6">
      <c r="B335" s="109"/>
      <c r="K335" s="7"/>
      <c r="L335" s="3"/>
      <c r="M335" s="3"/>
    </row>
    <row r="336" spans="2:13" ht="15.6">
      <c r="B336" s="109"/>
      <c r="F336" s="8"/>
      <c r="G336" s="8"/>
      <c r="H336" s="8"/>
      <c r="I336" s="8"/>
      <c r="J336" s="8"/>
    </row>
    <row r="337" spans="2:13" ht="15.6">
      <c r="B337" s="109"/>
      <c r="K337" s="9"/>
      <c r="L337" s="9"/>
      <c r="M337" s="9"/>
    </row>
    <row r="338" spans="2:13" ht="15.6">
      <c r="B338" s="109"/>
      <c r="K338" s="9"/>
      <c r="L338" s="9"/>
      <c r="M338" s="9"/>
    </row>
    <row r="339" spans="2:13" ht="15.6">
      <c r="B339" s="109"/>
      <c r="K339" s="9"/>
      <c r="L339" s="9"/>
      <c r="M339" s="9"/>
    </row>
    <row r="340" spans="2:13" ht="15.6">
      <c r="B340" s="109"/>
      <c r="F340" s="10"/>
      <c r="G340" s="10"/>
      <c r="H340" s="10"/>
      <c r="I340" s="10"/>
      <c r="J340" s="10"/>
      <c r="K340" s="10"/>
      <c r="L340" s="10"/>
      <c r="M340" s="10"/>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6"/>
      <c r="L349" s="3"/>
      <c r="M349" s="3"/>
    </row>
    <row r="350" spans="2:13" ht="15.6">
      <c r="B350" s="109"/>
      <c r="K350" s="9"/>
      <c r="L350" s="9"/>
      <c r="M350" s="9"/>
    </row>
    <row r="351" spans="2:13" ht="15.6">
      <c r="B351" s="109"/>
      <c r="K351" s="6"/>
      <c r="L351" s="3"/>
      <c r="M351" s="3"/>
    </row>
    <row r="352" spans="2:13" ht="15.6">
      <c r="B352" s="109"/>
      <c r="K352" s="6"/>
    </row>
    <row r="353" spans="2:13" ht="15.6">
      <c r="B353" s="109"/>
      <c r="K353" s="3"/>
      <c r="L353" s="3"/>
      <c r="M353" s="3"/>
    </row>
    <row r="354" spans="2:13" ht="15.6">
      <c r="B354" s="109"/>
      <c r="K354" s="3"/>
    </row>
    <row r="355" spans="2:13" ht="15.6">
      <c r="B355" s="109"/>
      <c r="K355" s="3"/>
    </row>
    <row r="356" spans="2:13" ht="15.6">
      <c r="B356" s="109"/>
      <c r="K356" s="6"/>
    </row>
    <row r="357" spans="2:13" ht="15.6">
      <c r="B357" s="109"/>
      <c r="K357" s="6"/>
    </row>
    <row r="358" spans="2:13" ht="15.6">
      <c r="B358" s="109"/>
      <c r="K358" s="6"/>
      <c r="L358" s="3"/>
      <c r="M358" s="3"/>
    </row>
    <row r="359" spans="2:13" ht="15.6">
      <c r="B359" s="109"/>
    </row>
    <row r="360" spans="2:13" ht="15.6">
      <c r="B360" s="109"/>
    </row>
    <row r="361" spans="2:13" ht="15.6">
      <c r="B361" s="109"/>
    </row>
    <row r="362" spans="2:13" ht="15.6">
      <c r="B362" s="109"/>
    </row>
    <row r="363" spans="2:13" ht="18.75" customHeight="1">
      <c r="B363" s="109"/>
    </row>
    <row r="364" spans="2:13" ht="15.6">
      <c r="B364" s="109"/>
    </row>
    <row r="365" spans="2:13" ht="15.6">
      <c r="B365" s="109"/>
      <c r="K365" s="9"/>
      <c r="L365" s="9"/>
      <c r="M365" s="9"/>
    </row>
    <row r="366" spans="2:13" ht="15.6">
      <c r="B366" s="109"/>
      <c r="K366" s="7"/>
      <c r="L366" s="3"/>
      <c r="M366" s="3"/>
    </row>
    <row r="367" spans="2:13" ht="15.6">
      <c r="B367" s="109"/>
      <c r="F367" s="8"/>
      <c r="G367" s="8"/>
      <c r="H367" s="8"/>
      <c r="I367" s="8"/>
      <c r="J367" s="8"/>
    </row>
    <row r="368" spans="2:13" ht="15.6">
      <c r="B368" s="109"/>
      <c r="K368" s="9"/>
      <c r="L368" s="9"/>
      <c r="M368" s="9"/>
    </row>
    <row r="369" spans="2:13" ht="15.6">
      <c r="B369" s="109"/>
      <c r="K369" s="9"/>
      <c r="L369" s="9"/>
      <c r="M369" s="9"/>
    </row>
    <row r="370" spans="2:13" ht="15.6">
      <c r="B370" s="109"/>
      <c r="K370" s="9"/>
      <c r="L370" s="9"/>
      <c r="M370" s="9"/>
    </row>
    <row r="371" spans="2:13" ht="15.6">
      <c r="B371" s="109"/>
      <c r="F371" s="10"/>
      <c r="G371" s="10"/>
      <c r="H371" s="10"/>
      <c r="I371" s="10"/>
      <c r="J371" s="10"/>
      <c r="K371" s="10"/>
      <c r="L371" s="10"/>
      <c r="M371" s="10"/>
    </row>
    <row r="372" spans="2:13" ht="15.6">
      <c r="B372" s="109"/>
      <c r="F372" s="10"/>
      <c r="G372" s="10"/>
      <c r="H372" s="10"/>
      <c r="I372" s="10"/>
      <c r="J372" s="10"/>
      <c r="K372" s="10"/>
      <c r="L372" s="10"/>
      <c r="M372" s="10"/>
    </row>
    <row r="373" spans="2:13" ht="15.6">
      <c r="B373" s="109"/>
      <c r="F373" s="10"/>
      <c r="G373" s="10"/>
      <c r="H373" s="10"/>
      <c r="I373" s="10"/>
      <c r="J373" s="10"/>
      <c r="K373" s="10"/>
      <c r="L373" s="10"/>
      <c r="M373" s="10"/>
    </row>
    <row r="374" spans="2:13" ht="15.6">
      <c r="B374" s="109"/>
      <c r="K374" s="6"/>
      <c r="L374" s="3"/>
      <c r="M374" s="3"/>
    </row>
    <row r="375" spans="2:13" ht="15.6">
      <c r="B375" s="109"/>
      <c r="K375" s="6"/>
      <c r="L375" s="3"/>
      <c r="M375" s="3"/>
    </row>
    <row r="376" spans="2:13" ht="15" customHeight="1">
      <c r="B376" s="109"/>
      <c r="L376" s="3"/>
      <c r="M376" s="3"/>
    </row>
    <row r="377" spans="2:13" ht="15.6">
      <c r="B377" s="590"/>
      <c r="L377" s="3"/>
      <c r="M377" s="3"/>
    </row>
    <row r="378" spans="2:13" ht="15.6">
      <c r="B378" s="590"/>
      <c r="L378" s="3"/>
      <c r="M378" s="3"/>
    </row>
    <row r="379" spans="2:13" ht="15.6">
      <c r="B379" s="317"/>
      <c r="L379" s="3"/>
      <c r="M379" s="3"/>
    </row>
    <row r="380" spans="2:13" ht="15.6">
      <c r="B380" s="317"/>
      <c r="L380" s="3"/>
      <c r="M380" s="3"/>
    </row>
    <row r="381" spans="2:13" ht="15.6">
      <c r="B381" s="317"/>
      <c r="L381" s="3"/>
      <c r="M381" s="3"/>
    </row>
    <row r="382" spans="2:13" ht="15.6">
      <c r="B382" s="317"/>
      <c r="L382" s="3"/>
      <c r="M382" s="3"/>
    </row>
    <row r="383" spans="2:13" ht="15.6">
      <c r="B383" s="317"/>
      <c r="L383" s="3"/>
      <c r="M383" s="3"/>
    </row>
    <row r="384" spans="2:13" ht="15.6">
      <c r="B384" s="317"/>
      <c r="L384" s="3"/>
      <c r="M384" s="3"/>
    </row>
    <row r="385" spans="2:13" ht="15.6">
      <c r="B385" s="317"/>
      <c r="L385" s="3"/>
      <c r="M385" s="3"/>
    </row>
    <row r="386" spans="2:13" ht="15.6">
      <c r="B386" s="317"/>
      <c r="L386" s="3"/>
      <c r="M386" s="3"/>
    </row>
    <row r="387" spans="2:13" ht="15.6">
      <c r="B387" s="317"/>
      <c r="L387" s="3"/>
      <c r="M387" s="3"/>
    </row>
    <row r="388" spans="2:13" ht="15.6">
      <c r="B388" s="317"/>
      <c r="L388" s="3"/>
      <c r="M388" s="3"/>
    </row>
    <row r="389" spans="2:13" ht="15.6">
      <c r="B389" s="317"/>
      <c r="L389" s="3"/>
      <c r="M389" s="3"/>
    </row>
    <row r="390" spans="2:13" ht="15.6">
      <c r="B390" s="317"/>
      <c r="L390" s="3"/>
      <c r="M390" s="3"/>
    </row>
    <row r="391" spans="2:13" ht="15.6">
      <c r="B391" s="317"/>
      <c r="L391" s="3"/>
      <c r="M391" s="3"/>
    </row>
    <row r="392" spans="2:13" ht="15.6">
      <c r="B392" s="317"/>
      <c r="L392" s="3"/>
      <c r="M392" s="3"/>
    </row>
    <row r="393" spans="2:13" ht="15.6">
      <c r="B393" s="317"/>
      <c r="L393" s="3"/>
      <c r="M393" s="3"/>
    </row>
    <row r="394" spans="2:13" ht="15.6">
      <c r="B394" s="317"/>
      <c r="L394" s="3"/>
      <c r="M394" s="3"/>
    </row>
    <row r="395" spans="2:13" ht="15.6">
      <c r="B395" s="317"/>
      <c r="L395" s="3"/>
      <c r="M395" s="3"/>
    </row>
    <row r="396" spans="2:13" ht="15.6">
      <c r="B396" s="317"/>
      <c r="L396" s="3"/>
      <c r="M396" s="3"/>
    </row>
    <row r="397" spans="2:13" ht="15.6">
      <c r="B397" s="317"/>
      <c r="L397" s="3"/>
      <c r="M397" s="3"/>
    </row>
    <row r="398" spans="2:13" ht="15.6">
      <c r="B398" s="317"/>
      <c r="L398" s="3"/>
      <c r="M398" s="3"/>
    </row>
    <row r="399" spans="2:13" ht="15.6">
      <c r="B399" s="109"/>
      <c r="L399" s="3"/>
      <c r="M399" s="3"/>
    </row>
    <row r="400" spans="2:13" ht="15.6">
      <c r="B400" s="109"/>
      <c r="L400" s="3"/>
      <c r="M400" s="3"/>
    </row>
    <row r="401" spans="2:13" ht="15.6">
      <c r="B401" s="109"/>
      <c r="L401" s="3"/>
      <c r="M401" s="3"/>
    </row>
    <row r="402" spans="2:13" ht="15.6">
      <c r="B402" s="590"/>
      <c r="L402" s="3"/>
      <c r="M402" s="3"/>
    </row>
    <row r="403" spans="2:13" ht="15.6">
      <c r="B403" s="590"/>
      <c r="L403" s="3"/>
      <c r="M403" s="3"/>
    </row>
    <row r="404" spans="2:13" ht="15.6">
      <c r="B404" s="590"/>
      <c r="L404" s="3"/>
      <c r="M404" s="3"/>
    </row>
    <row r="405" spans="2:13" ht="15.6">
      <c r="B405" s="590"/>
      <c r="L405" s="3"/>
      <c r="M405" s="3"/>
    </row>
    <row r="406" spans="2:13" ht="15.6">
      <c r="B406" s="590"/>
      <c r="K406" s="6"/>
      <c r="L406" s="3"/>
      <c r="M406" s="3"/>
    </row>
    <row r="407" spans="2:13" ht="15.6">
      <c r="B407" s="590"/>
      <c r="K407" s="6"/>
      <c r="L407" s="3"/>
      <c r="M407" s="3"/>
    </row>
    <row r="408" spans="2:13" ht="15.6">
      <c r="B408" s="590"/>
      <c r="K408" s="6"/>
      <c r="L408" s="3"/>
      <c r="M408" s="3"/>
    </row>
    <row r="409" spans="2:13" ht="15.6">
      <c r="B409" s="590"/>
      <c r="K409" s="6"/>
      <c r="L409" s="3"/>
      <c r="M409" s="3"/>
    </row>
    <row r="410" spans="2:13" ht="15.6">
      <c r="B410" s="590"/>
      <c r="K410" s="6"/>
      <c r="L410" s="3"/>
      <c r="M410" s="3"/>
    </row>
    <row r="411" spans="2:13" ht="15.6">
      <c r="B411" s="590"/>
      <c r="K411" s="6"/>
      <c r="L411" s="3"/>
      <c r="M411" s="3"/>
    </row>
    <row r="412" spans="2:13" ht="15.6">
      <c r="B412" s="590"/>
      <c r="K412" s="6"/>
      <c r="L412" s="3"/>
      <c r="M412" s="3"/>
    </row>
    <row r="413" spans="2:13" ht="15.6">
      <c r="B413" s="590"/>
      <c r="K413" s="6"/>
      <c r="L413" s="3"/>
      <c r="M413" s="3"/>
    </row>
    <row r="414" spans="2:13" ht="15.6">
      <c r="B414" s="590"/>
      <c r="F414" s="12"/>
      <c r="G414" s="12"/>
      <c r="H414" s="12"/>
      <c r="I414" s="12"/>
      <c r="J414" s="12"/>
      <c r="K414" s="12"/>
      <c r="L414" s="12"/>
      <c r="M414" s="12"/>
    </row>
    <row r="415" spans="2:13">
      <c r="K415" s="6"/>
      <c r="L415" s="3"/>
      <c r="M415" s="3"/>
    </row>
    <row r="416" spans="2:13">
      <c r="K416" s="6"/>
    </row>
    <row r="417" spans="6:13">
      <c r="K417" s="3"/>
      <c r="L417" s="3"/>
      <c r="M417" s="3"/>
    </row>
    <row r="418" spans="6:13">
      <c r="K418" s="3"/>
      <c r="L418" s="3"/>
      <c r="M418" s="3"/>
    </row>
    <row r="419" spans="6:13">
      <c r="K419" s="3"/>
    </row>
    <row r="420" spans="6:13" ht="17.25" customHeight="1">
      <c r="K420" s="6"/>
    </row>
    <row r="421" spans="6:13">
      <c r="K421" s="6"/>
    </row>
    <row r="422" spans="6:13">
      <c r="K422" s="6"/>
      <c r="L422" s="3"/>
      <c r="M422" s="3"/>
    </row>
    <row r="427" spans="6:13">
      <c r="K427" s="9"/>
      <c r="L427" s="9"/>
      <c r="M427" s="9"/>
    </row>
    <row r="428" spans="6:13">
      <c r="K428" s="11"/>
      <c r="L428" s="3"/>
      <c r="M428" s="3"/>
    </row>
    <row r="429" spans="6:13">
      <c r="K429" s="3"/>
      <c r="L429" s="3"/>
      <c r="M429" s="3"/>
    </row>
    <row r="430" spans="6:13">
      <c r="K430" s="3"/>
    </row>
    <row r="431" spans="6:13">
      <c r="K431" s="9"/>
      <c r="L431" s="9"/>
      <c r="M431" s="9"/>
    </row>
    <row r="432" spans="6:13">
      <c r="F432" s="9"/>
      <c r="G432" s="9"/>
      <c r="H432" s="9"/>
      <c r="I432" s="9"/>
      <c r="J432" s="9"/>
    </row>
    <row r="433" spans="6:13">
      <c r="F433" s="10"/>
      <c r="G433" s="10"/>
      <c r="H433" s="10"/>
      <c r="I433" s="10"/>
      <c r="J433" s="10"/>
      <c r="K433" s="10"/>
      <c r="L433" s="10"/>
      <c r="M433" s="10"/>
    </row>
    <row r="434" spans="6:13">
      <c r="K434" s="6"/>
      <c r="L434" s="3"/>
      <c r="M434" s="3"/>
    </row>
    <row r="435" spans="6:13">
      <c r="K435" s="6"/>
      <c r="L435" s="3"/>
      <c r="M435" s="3"/>
    </row>
    <row r="436" spans="6:13">
      <c r="K436" s="6"/>
      <c r="L436" s="3"/>
      <c r="M436" s="3"/>
    </row>
    <row r="437" spans="6:13">
      <c r="K437" s="6"/>
      <c r="L437" s="3"/>
      <c r="M437" s="3"/>
    </row>
    <row r="438" spans="6:13">
      <c r="K438" s="6"/>
      <c r="L438" s="3"/>
      <c r="M438" s="3"/>
    </row>
    <row r="439" spans="6:13">
      <c r="K439" s="6"/>
      <c r="L439" s="3"/>
      <c r="M439" s="3"/>
    </row>
    <row r="440" spans="6:13">
      <c r="K440" s="3"/>
      <c r="L440" s="3"/>
      <c r="M440" s="3"/>
    </row>
    <row r="441" spans="6:13">
      <c r="K441" s="3"/>
    </row>
    <row r="442" spans="6:13">
      <c r="K442" s="3"/>
    </row>
    <row r="443" spans="6:13">
      <c r="K443" s="3"/>
    </row>
    <row r="444" spans="6:13">
      <c r="K444" s="6"/>
    </row>
    <row r="445" spans="6:13">
      <c r="K445" s="6"/>
      <c r="L445" s="3"/>
      <c r="M445" s="3"/>
    </row>
    <row r="446" spans="6:13">
      <c r="K446" s="6"/>
      <c r="L446" s="3"/>
      <c r="M446" s="3"/>
    </row>
    <row r="447" spans="6:13">
      <c r="K447" s="6"/>
      <c r="L447" s="3"/>
      <c r="M447" s="3"/>
    </row>
  </sheetData>
  <mergeCells count="174">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I203:J203"/>
    <mergeCell ref="R203:T203"/>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20:N120"/>
    <mergeCell ref="M121:N121"/>
    <mergeCell ref="M122:N122"/>
    <mergeCell ref="M123:N123"/>
    <mergeCell ref="M124:N124"/>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80" priority="5" operator="greaterThan">
      <formula>0</formula>
    </cfRule>
  </conditionalFormatting>
  <conditionalFormatting sqref="AN117:AY124">
    <cfRule type="cellIs" dxfId="79" priority="4" operator="greaterThan">
      <formula>0</formula>
    </cfRule>
  </conditionalFormatting>
  <conditionalFormatting sqref="AN127:AU134">
    <cfRule type="cellIs" dxfId="78" priority="3" operator="greaterThan">
      <formula>0</formula>
    </cfRule>
  </conditionalFormatting>
  <conditionalFormatting sqref="AN137:AU144">
    <cfRule type="cellIs" dxfId="77" priority="2" operator="greaterThan">
      <formula>0</formula>
    </cfRule>
  </conditionalFormatting>
  <conditionalFormatting sqref="Y117:AJ124">
    <cfRule type="cellIs" dxfId="76" priority="8" operator="greaterThan">
      <formula>0</formula>
    </cfRule>
  </conditionalFormatting>
  <conditionalFormatting sqref="Y127:AF134">
    <cfRule type="cellIs" dxfId="75" priority="7" operator="greaterThan">
      <formula>0</formula>
    </cfRule>
  </conditionalFormatting>
  <conditionalFormatting sqref="Y137:AF144">
    <cfRule type="cellIs" dxfId="74" priority="6" operator="greaterThan">
      <formula>0</formula>
    </cfRule>
  </conditionalFormatting>
  <conditionalFormatting sqref="Y152:AE152">
    <cfRule type="cellIs" dxfId="73" priority="1" operator="greaterThan">
      <formula>0</formula>
    </cfRule>
  </conditionalFormatting>
  <dataValidations count="8">
    <dataValidation type="list" allowBlank="1" showInputMessage="1" showErrorMessage="1" sqref="O117:O137" xr:uid="{00000000-0002-0000-2200-000000000000}">
      <formula1>"kg, cây"</formula1>
    </dataValidation>
    <dataValidation type="list" allowBlank="1" showInputMessage="1" showErrorMessage="1" sqref="O166:O167" xr:uid="{00000000-0002-0000-2200-000001000000}">
      <formula1>"kg, cây 6 mét, cây 2.5 mét, cây 3 mét"</formula1>
    </dataValidation>
    <dataValidation type="list" allowBlank="1" showInputMessage="1" showErrorMessage="1" sqref="J116" xr:uid="{00000000-0002-0000-2200-000002000000}">
      <formula1>"tròn, hộp, la"</formula1>
    </dataValidation>
    <dataValidation type="list" allowBlank="1" showInputMessage="1" showErrorMessage="1" sqref="H116:H167" xr:uid="{00000000-0002-0000-2200-000003000000}">
      <formula1>"sắt đen, sắt trắng, sắt kẽm, nhôm"</formula1>
    </dataValidation>
    <dataValidation type="list" allowBlank="1" showInputMessage="1" showErrorMessage="1" sqref="J166:J167 J150:J151 J145:J147 J158:J160" xr:uid="{00000000-0002-0000-2200-000004000000}">
      <formula1>"ống, hộp, tròn đặc, la dẹt,V"</formula1>
    </dataValidation>
    <dataValidation type="list" allowBlank="1" showInputMessage="1" showErrorMessage="1" sqref="J138:J144 J161:J165 J148:J149 J152:J157" xr:uid="{00000000-0002-0000-2200-000005000000}">
      <formula1>"ống, hộp,vuông, tròn đặc, la dẹt,V"</formula1>
    </dataValidation>
    <dataValidation type="list" allowBlank="1" showInputMessage="1" showErrorMessage="1" sqref="J117:J137" xr:uid="{00000000-0002-0000-2200-000006000000}">
      <formula1>"Ống, Hộp,Vuông, Tròn Đặc, La Dẹt,V"</formula1>
    </dataValidation>
    <dataValidation type="list" allowBlank="1" showInputMessage="1" showErrorMessage="1" sqref="B192:B201" xr:uid="{00000000-0002-0000-2200-000007000000}">
      <formula1>$B$245:$B$414</formula1>
    </dataValidation>
  </dataValidations>
  <pageMargins left="0.31496062992125984" right="0.31496062992125984" top="0.35433070866141736" bottom="0.35433070866141736" header="0.31496062992125984" footer="0.31496062992125984"/>
  <pageSetup paperSize="9" scale="80" orientation="landscape" r:id="rId1"/>
  <rowBreaks count="2" manualBreakCount="2">
    <brk id="168" max="16383" man="1"/>
    <brk id="239" max="16383"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BI465"/>
  <sheetViews>
    <sheetView view="pageBreakPreview" zoomScale="60" zoomScaleNormal="85" workbookViewId="0">
      <selection activeCell="J125" sqref="J125"/>
    </sheetView>
  </sheetViews>
  <sheetFormatPr defaultColWidth="9" defaultRowHeight="13.2" outlineLevelRow="2"/>
  <cols>
    <col min="1" max="1" width="3.1796875" style="4" customWidth="1"/>
    <col min="2" max="2" width="19"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445"/>
      <c r="D1" s="445"/>
      <c r="E1" s="445"/>
      <c r="F1" s="445"/>
      <c r="G1" s="445"/>
      <c r="H1" s="445"/>
      <c r="I1" s="51"/>
      <c r="J1" s="51"/>
      <c r="K1" s="51"/>
      <c r="L1" s="51"/>
      <c r="M1" s="51"/>
    </row>
    <row r="2" spans="1:23" ht="18.899999999999999" customHeight="1">
      <c r="C2" s="445"/>
      <c r="D2" s="445"/>
      <c r="E2" s="250"/>
      <c r="F2" s="445"/>
      <c r="G2" s="445"/>
      <c r="H2" s="445"/>
      <c r="I2" s="50"/>
      <c r="J2" s="50"/>
      <c r="K2" s="50"/>
      <c r="L2" s="50"/>
      <c r="M2" s="50"/>
      <c r="Q2" s="49"/>
    </row>
    <row r="3" spans="1:23" ht="18.899999999999999" customHeight="1">
      <c r="C3" s="445"/>
      <c r="D3" s="445"/>
      <c r="E3" s="445"/>
      <c r="F3" s="445"/>
      <c r="G3" s="445"/>
      <c r="H3" s="445"/>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224"/>
      <c r="B6" s="1225"/>
      <c r="C6" s="1225"/>
      <c r="D6" s="1226"/>
      <c r="E6" s="27"/>
      <c r="F6" s="28"/>
      <c r="G6" s="67"/>
      <c r="H6" s="67"/>
      <c r="I6" s="71"/>
      <c r="J6" s="86"/>
      <c r="K6" s="86"/>
      <c r="L6" s="87"/>
      <c r="M6" s="86"/>
      <c r="N6" s="70"/>
      <c r="O6" s="70"/>
      <c r="P6" s="340"/>
      <c r="Q6" s="15"/>
      <c r="R6" s="1233"/>
      <c r="S6" s="1234"/>
      <c r="T6" s="16"/>
    </row>
    <row r="7" spans="1:23" ht="15.9" customHeight="1">
      <c r="A7" s="1227"/>
      <c r="B7" s="1228"/>
      <c r="C7" s="1228"/>
      <c r="D7" s="1229"/>
      <c r="E7" s="446"/>
      <c r="F7" s="29"/>
      <c r="G7" s="68"/>
      <c r="H7" s="68"/>
      <c r="I7" s="71"/>
      <c r="J7" s="71"/>
      <c r="K7" s="71"/>
      <c r="L7" s="88"/>
      <c r="M7" s="71"/>
      <c r="N7" s="56"/>
      <c r="O7" s="56"/>
      <c r="P7" s="251"/>
      <c r="Q7" s="14"/>
      <c r="R7" s="1214"/>
      <c r="S7" s="1215"/>
      <c r="T7" s="447"/>
    </row>
    <row r="8" spans="1:23" ht="15.9" customHeight="1">
      <c r="A8" s="1227"/>
      <c r="B8" s="1228"/>
      <c r="C8" s="1228"/>
      <c r="D8" s="1229"/>
      <c r="E8" s="446"/>
      <c r="F8" s="29"/>
      <c r="G8" s="610"/>
      <c r="H8" s="68"/>
      <c r="I8" s="71"/>
      <c r="J8" s="71"/>
      <c r="K8" s="71"/>
      <c r="L8" s="88"/>
      <c r="M8" s="71"/>
      <c r="N8" s="56"/>
      <c r="O8" s="56"/>
      <c r="P8" s="251"/>
      <c r="Q8" s="14"/>
      <c r="R8" s="557"/>
      <c r="S8" s="558"/>
      <c r="T8" s="448"/>
    </row>
    <row r="9" spans="1:23" ht="15.9" customHeight="1">
      <c r="A9" s="1227"/>
      <c r="B9" s="1228"/>
      <c r="C9" s="1228"/>
      <c r="D9" s="1229"/>
      <c r="E9" s="30"/>
      <c r="F9" s="31"/>
      <c r="G9" s="69"/>
      <c r="H9" s="69"/>
      <c r="I9" s="71"/>
      <c r="J9" s="71"/>
      <c r="K9" s="71"/>
      <c r="L9" s="88"/>
      <c r="M9" s="71"/>
      <c r="N9" s="56"/>
      <c r="O9" s="56"/>
      <c r="P9" s="251"/>
      <c r="Q9" s="14"/>
      <c r="R9" s="1214"/>
      <c r="S9" s="1215"/>
      <c r="T9" s="448"/>
    </row>
    <row r="10" spans="1:23" ht="15.9" customHeight="1">
      <c r="A10" s="1227"/>
      <c r="B10" s="1228"/>
      <c r="C10" s="1228"/>
      <c r="D10" s="1229"/>
      <c r="E10" s="32"/>
      <c r="F10" s="33"/>
      <c r="G10" s="437"/>
      <c r="H10" s="437"/>
      <c r="I10" s="80"/>
      <c r="J10" s="1235"/>
      <c r="K10" s="1235"/>
      <c r="L10" s="449"/>
      <c r="M10" s="450"/>
      <c r="N10" s="56"/>
      <c r="O10" s="56"/>
      <c r="P10" s="251"/>
      <c r="Q10" s="14"/>
      <c r="R10" s="1214"/>
      <c r="S10" s="1215"/>
      <c r="T10" s="448"/>
    </row>
    <row r="11" spans="1:23" ht="15.9" customHeight="1">
      <c r="A11" s="1227"/>
      <c r="B11" s="1228"/>
      <c r="C11" s="1228"/>
      <c r="D11" s="1229"/>
      <c r="E11" s="34"/>
      <c r="F11" s="33"/>
      <c r="G11" s="80"/>
      <c r="H11" s="80"/>
      <c r="I11" s="83"/>
      <c r="J11" s="1236"/>
      <c r="K11" s="1236"/>
      <c r="L11" s="89"/>
      <c r="M11" s="82"/>
      <c r="N11" s="56"/>
      <c r="O11" s="56"/>
      <c r="P11" s="251"/>
      <c r="Q11" s="14"/>
      <c r="R11" s="1214"/>
      <c r="S11" s="1215"/>
      <c r="T11" s="448"/>
    </row>
    <row r="12" spans="1:23" ht="15.9" customHeight="1">
      <c r="A12" s="1227"/>
      <c r="B12" s="1228"/>
      <c r="C12" s="1228"/>
      <c r="D12" s="1229"/>
      <c r="E12" s="34"/>
      <c r="F12" s="33"/>
      <c r="G12" s="80"/>
      <c r="H12" s="80"/>
      <c r="I12" s="83"/>
      <c r="J12" s="1236"/>
      <c r="K12" s="1236"/>
      <c r="L12" s="89"/>
      <c r="M12" s="82"/>
      <c r="N12" s="56"/>
      <c r="O12" s="56"/>
      <c r="P12" s="251"/>
      <c r="Q12" s="14"/>
      <c r="R12" s="1214"/>
      <c r="S12" s="1215"/>
      <c r="T12" s="448"/>
    </row>
    <row r="13" spans="1:23" ht="15.9" customHeight="1">
      <c r="A13" s="1227"/>
      <c r="B13" s="1228"/>
      <c r="C13" s="1228"/>
      <c r="D13" s="1229"/>
      <c r="E13" s="35"/>
      <c r="F13" s="33"/>
      <c r="G13" s="46"/>
      <c r="H13" s="1216"/>
      <c r="I13" s="1216"/>
      <c r="J13" s="1216"/>
      <c r="K13" s="57"/>
      <c r="L13" s="90"/>
      <c r="M13" s="57"/>
      <c r="N13" s="56"/>
      <c r="O13" s="56"/>
      <c r="P13" s="251"/>
      <c r="Q13" s="14"/>
      <c r="R13" s="1217"/>
      <c r="S13" s="1218"/>
      <c r="T13" s="448"/>
    </row>
    <row r="14" spans="1:23" ht="15.9" customHeight="1">
      <c r="A14" s="1227"/>
      <c r="B14" s="1228"/>
      <c r="C14" s="1228"/>
      <c r="D14" s="1229"/>
      <c r="E14" s="36"/>
      <c r="F14" s="37"/>
      <c r="G14" s="26"/>
      <c r="H14" s="40"/>
      <c r="I14" s="38"/>
      <c r="J14" s="41"/>
      <c r="K14" s="24"/>
      <c r="L14" s="42"/>
      <c r="M14" s="91"/>
      <c r="N14" s="56"/>
      <c r="O14" s="56"/>
      <c r="P14" s="251"/>
      <c r="Q14" s="14"/>
      <c r="R14" s="1214"/>
      <c r="S14" s="1215"/>
      <c r="T14" s="448"/>
    </row>
    <row r="15" spans="1:23" s="5" customFormat="1" ht="15.9" customHeight="1" thickBot="1">
      <c r="A15" s="1230"/>
      <c r="B15" s="1231"/>
      <c r="C15" s="1231"/>
      <c r="D15" s="1232"/>
      <c r="E15" s="1219"/>
      <c r="F15" s="1220"/>
      <c r="G15" s="39"/>
      <c r="H15" s="76"/>
      <c r="I15" s="84"/>
      <c r="J15" s="84"/>
      <c r="K15" s="18"/>
      <c r="L15" s="25"/>
      <c r="M15" s="93"/>
      <c r="N15" s="94"/>
      <c r="O15" s="112"/>
      <c r="P15" s="253"/>
      <c r="R15" s="1221"/>
      <c r="S15" s="1222"/>
      <c r="T15" s="451"/>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3"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3"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3" s="5" customFormat="1" ht="20.100000000000001" customHeight="1" outlineLevel="1">
      <c r="A19" s="17"/>
      <c r="B19" s="764"/>
      <c r="C19" s="440"/>
      <c r="D19" s="562"/>
      <c r="E19" s="562"/>
      <c r="F19" s="562"/>
      <c r="G19" s="266"/>
      <c r="H19" s="266"/>
      <c r="I19" s="266"/>
      <c r="J19" s="266"/>
      <c r="K19" s="75"/>
      <c r="L19" s="92"/>
      <c r="M19" s="125"/>
      <c r="N19" s="254"/>
      <c r="O19" s="255"/>
      <c r="P19" s="255"/>
      <c r="Q19" s="255"/>
      <c r="R19" s="255"/>
      <c r="S19" s="255"/>
      <c r="T19" s="452"/>
      <c r="U19" s="126"/>
      <c r="V19" s="95"/>
      <c r="W19" s="95"/>
    </row>
    <row r="20" spans="1:23" s="5" customFormat="1" ht="20.100000000000001" customHeight="1" outlineLevel="1">
      <c r="A20" s="17"/>
      <c r="B20" s="354"/>
      <c r="C20" s="355"/>
      <c r="D20" s="43"/>
      <c r="E20" s="43"/>
      <c r="F20" s="65"/>
      <c r="G20" s="359"/>
      <c r="H20" s="359"/>
      <c r="I20" s="359"/>
      <c r="J20" s="688"/>
      <c r="K20" s="100"/>
      <c r="L20" s="92"/>
      <c r="M20" s="127"/>
      <c r="N20" s="256"/>
      <c r="O20" s="257"/>
      <c r="P20" s="245"/>
      <c r="Q20" s="257"/>
      <c r="R20" s="257"/>
      <c r="S20" s="257"/>
      <c r="T20" s="129"/>
      <c r="U20" s="128"/>
      <c r="V20" s="96"/>
      <c r="W20" s="97"/>
    </row>
    <row r="21" spans="1:23" s="5" customFormat="1" ht="20.100000000000001" customHeight="1" outlineLevel="1">
      <c r="A21" s="17"/>
      <c r="B21" s="354"/>
      <c r="C21" s="355"/>
      <c r="D21" s="43"/>
      <c r="E21" s="43"/>
      <c r="F21" s="65"/>
      <c r="G21" s="359"/>
      <c r="H21" s="359"/>
      <c r="I21" s="359"/>
      <c r="J21" s="455"/>
      <c r="K21" s="100"/>
      <c r="L21" s="92"/>
      <c r="M21" s="127"/>
      <c r="N21" s="256"/>
      <c r="O21" s="257"/>
      <c r="P21" s="245"/>
      <c r="Q21" s="257"/>
      <c r="R21" s="257"/>
      <c r="S21" s="257"/>
      <c r="T21" s="129"/>
      <c r="U21" s="128"/>
      <c r="V21" s="96"/>
      <c r="W21" s="97"/>
    </row>
    <row r="22" spans="1:23" s="5" customFormat="1" ht="20.100000000000001" customHeight="1" outlineLevel="1">
      <c r="A22" s="17"/>
      <c r="B22" s="354"/>
      <c r="C22" s="355"/>
      <c r="D22" s="43"/>
      <c r="E22" s="43"/>
      <c r="F22" s="65"/>
      <c r="G22" s="359"/>
      <c r="H22" s="359"/>
      <c r="I22" s="359"/>
      <c r="J22" s="455"/>
      <c r="K22" s="100"/>
      <c r="L22" s="92"/>
      <c r="M22" s="127"/>
      <c r="N22" s="256"/>
      <c r="O22" s="257"/>
      <c r="P22" s="245"/>
      <c r="Q22" s="257"/>
      <c r="R22" s="257"/>
      <c r="S22" s="257"/>
      <c r="T22" s="129"/>
      <c r="U22" s="128"/>
      <c r="V22" s="96"/>
      <c r="W22" s="97"/>
    </row>
    <row r="23" spans="1:23" s="5" customFormat="1" ht="20.100000000000001" customHeight="1" outlineLevel="1">
      <c r="A23" s="17"/>
      <c r="B23" s="764"/>
      <c r="C23" s="355"/>
      <c r="D23" s="43"/>
      <c r="E23" s="43"/>
      <c r="F23" s="65"/>
      <c r="G23" s="359"/>
      <c r="H23" s="359"/>
      <c r="I23" s="359"/>
      <c r="J23" s="455"/>
      <c r="K23" s="100"/>
      <c r="L23" s="92"/>
      <c r="M23" s="127"/>
      <c r="N23" s="256"/>
      <c r="O23" s="257"/>
      <c r="P23" s="245"/>
      <c r="Q23" s="257"/>
      <c r="R23" s="257"/>
      <c r="S23" s="257"/>
      <c r="T23" s="129"/>
      <c r="U23" s="128"/>
      <c r="V23" s="96"/>
      <c r="W23" s="97"/>
    </row>
    <row r="24" spans="1:23" s="5" customFormat="1" ht="20.100000000000001" customHeight="1" outlineLevel="1">
      <c r="A24" s="17"/>
      <c r="B24" s="354"/>
      <c r="C24" s="355"/>
      <c r="D24" s="43"/>
      <c r="E24" s="43"/>
      <c r="F24" s="65"/>
      <c r="G24" s="359"/>
      <c r="H24" s="359"/>
      <c r="I24" s="359"/>
      <c r="J24" s="455"/>
      <c r="K24" s="100"/>
      <c r="L24" s="92"/>
      <c r="M24" s="127"/>
      <c r="N24" s="256"/>
      <c r="O24" s="257"/>
      <c r="P24" s="245"/>
      <c r="Q24" s="257"/>
      <c r="R24" s="257"/>
      <c r="S24" s="257"/>
      <c r="T24" s="129"/>
      <c r="U24" s="128"/>
      <c r="V24" s="96"/>
      <c r="W24" s="97"/>
    </row>
    <row r="25" spans="1:23" s="5" customFormat="1" ht="20.100000000000001" customHeight="1" outlineLevel="1">
      <c r="A25" s="17"/>
      <c r="B25" s="354"/>
      <c r="C25" s="355"/>
      <c r="D25" s="43"/>
      <c r="E25" s="43"/>
      <c r="F25" s="65"/>
      <c r="G25" s="359"/>
      <c r="H25" s="760"/>
      <c r="I25" s="359"/>
      <c r="J25" s="455"/>
      <c r="K25" s="100"/>
      <c r="L25" s="92"/>
      <c r="M25" s="127"/>
      <c r="N25" s="256"/>
      <c r="O25" s="257"/>
      <c r="P25" s="245"/>
      <c r="Q25" s="257"/>
      <c r="R25" s="257"/>
      <c r="S25" s="257"/>
      <c r="T25" s="129"/>
      <c r="U25" s="128"/>
      <c r="V25" s="96"/>
      <c r="W25" s="97"/>
    </row>
    <row r="26" spans="1:23" s="5" customFormat="1" ht="20.100000000000001" customHeight="1" outlineLevel="1">
      <c r="A26" s="17"/>
      <c r="B26" s="354"/>
      <c r="C26" s="355"/>
      <c r="D26" s="43"/>
      <c r="E26" s="43"/>
      <c r="F26" s="65"/>
      <c r="G26" s="359"/>
      <c r="H26" s="359"/>
      <c r="I26" s="359"/>
      <c r="J26" s="455"/>
      <c r="K26" s="100"/>
      <c r="L26" s="92"/>
      <c r="M26" s="127"/>
      <c r="N26" s="256"/>
      <c r="O26" s="257"/>
      <c r="P26" s="245"/>
      <c r="Q26" s="257"/>
      <c r="R26" s="257"/>
      <c r="S26" s="257"/>
      <c r="T26" s="129"/>
      <c r="U26" s="128"/>
      <c r="V26" s="96"/>
      <c r="W26" s="97"/>
    </row>
    <row r="27" spans="1:23" s="5" customFormat="1" ht="20.100000000000001" customHeight="1" outlineLevel="1">
      <c r="A27" s="17"/>
      <c r="B27" s="354"/>
      <c r="C27" s="355"/>
      <c r="D27" s="43"/>
      <c r="E27" s="43"/>
      <c r="F27" s="65"/>
      <c r="G27" s="359"/>
      <c r="H27" s="359"/>
      <c r="I27" s="359"/>
      <c r="J27" s="455"/>
      <c r="K27" s="100"/>
      <c r="L27" s="92"/>
      <c r="M27" s="127"/>
      <c r="N27" s="256"/>
      <c r="O27" s="257"/>
      <c r="P27" s="245"/>
      <c r="Q27" s="257"/>
      <c r="R27" s="257"/>
      <c r="S27" s="257"/>
      <c r="T27" s="129"/>
      <c r="U27" s="128"/>
      <c r="V27" s="96"/>
      <c r="W27" s="97"/>
    </row>
    <row r="28" spans="1:23" s="5" customFormat="1" ht="20.100000000000001" customHeight="1" outlineLevel="1">
      <c r="A28" s="17"/>
      <c r="B28" s="764"/>
      <c r="C28" s="355"/>
      <c r="D28" s="43"/>
      <c r="E28" s="43"/>
      <c r="F28" s="65"/>
      <c r="G28" s="359"/>
      <c r="H28" s="359"/>
      <c r="I28" s="359"/>
      <c r="J28" s="455"/>
      <c r="K28" s="100"/>
      <c r="L28" s="92"/>
      <c r="M28" s="127"/>
      <c r="N28" s="256"/>
      <c r="O28" s="257"/>
      <c r="P28" s="245"/>
      <c r="Q28" s="257"/>
      <c r="R28" s="257"/>
      <c r="S28" s="257"/>
      <c r="T28" s="129"/>
      <c r="U28" s="128"/>
      <c r="V28" s="96"/>
      <c r="W28" s="97"/>
    </row>
    <row r="29" spans="1:23" s="5" customFormat="1" ht="20.100000000000001" customHeight="1" outlineLevel="1">
      <c r="A29" s="17"/>
      <c r="B29" s="354"/>
      <c r="C29" s="355"/>
      <c r="D29" s="43"/>
      <c r="E29" s="43"/>
      <c r="F29" s="65"/>
      <c r="G29" s="359"/>
      <c r="H29" s="359"/>
      <c r="I29" s="359"/>
      <c r="J29" s="688"/>
      <c r="K29" s="100"/>
      <c r="L29" s="92"/>
      <c r="M29" s="127"/>
      <c r="N29" s="765"/>
      <c r="O29" s="257"/>
      <c r="P29" s="245"/>
      <c r="Q29" s="257"/>
      <c r="R29" s="257"/>
      <c r="S29" s="257"/>
      <c r="T29" s="129"/>
      <c r="U29" s="128"/>
      <c r="V29" s="96"/>
      <c r="W29" s="97"/>
    </row>
    <row r="30" spans="1:23" s="5" customFormat="1" ht="20.100000000000001" customHeight="1" outlineLevel="1">
      <c r="A30" s="17"/>
      <c r="B30" s="354"/>
      <c r="C30" s="355"/>
      <c r="D30" s="43"/>
      <c r="E30" s="43"/>
      <c r="F30" s="65"/>
      <c r="G30" s="359"/>
      <c r="H30" s="359"/>
      <c r="I30" s="359"/>
      <c r="J30" s="455"/>
      <c r="K30" s="100"/>
      <c r="L30" s="92"/>
      <c r="M30" s="127"/>
      <c r="N30" s="766"/>
      <c r="O30" s="257"/>
      <c r="P30" s="245"/>
      <c r="Q30" s="257"/>
      <c r="R30" s="257"/>
      <c r="S30" s="257"/>
      <c r="T30" s="129"/>
      <c r="U30" s="128"/>
      <c r="V30" s="96"/>
      <c r="W30" s="97"/>
    </row>
    <row r="31" spans="1:23" s="5" customFormat="1" ht="20.100000000000001" customHeight="1" outlineLevel="1">
      <c r="A31" s="17"/>
      <c r="B31" s="354"/>
      <c r="C31" s="355"/>
      <c r="D31" s="43"/>
      <c r="E31" s="43"/>
      <c r="F31" s="65"/>
      <c r="G31" s="359"/>
      <c r="H31" s="359"/>
      <c r="I31" s="359"/>
      <c r="J31" s="455"/>
      <c r="K31" s="100"/>
      <c r="L31" s="92"/>
      <c r="M31" s="127"/>
      <c r="N31" s="256"/>
      <c r="O31" s="257"/>
      <c r="P31" s="245"/>
      <c r="Q31" s="257"/>
      <c r="R31" s="257"/>
      <c r="S31" s="257"/>
      <c r="T31" s="129"/>
      <c r="U31" s="128"/>
      <c r="V31" s="96"/>
      <c r="W31" s="97"/>
    </row>
    <row r="32" spans="1:23" s="5" customFormat="1" ht="20.100000000000001" customHeight="1" outlineLevel="1">
      <c r="A32" s="17"/>
      <c r="B32" s="764"/>
      <c r="C32" s="355"/>
      <c r="D32" s="43"/>
      <c r="E32" s="43"/>
      <c r="F32" s="65"/>
      <c r="G32" s="359"/>
      <c r="H32" s="359"/>
      <c r="I32" s="359"/>
      <c r="J32" s="455"/>
      <c r="K32" s="100"/>
      <c r="L32" s="92"/>
      <c r="M32" s="127"/>
      <c r="N32" s="256"/>
      <c r="O32" s="257"/>
      <c r="P32" s="245"/>
      <c r="Q32" s="257"/>
      <c r="R32" s="257"/>
      <c r="S32" s="257"/>
      <c r="T32" s="129"/>
      <c r="U32" s="128"/>
      <c r="V32" s="96"/>
      <c r="W32" s="97"/>
    </row>
    <row r="33" spans="1:23" s="5" customFormat="1" ht="20.100000000000001" customHeight="1" outlineLevel="1">
      <c r="A33" s="17"/>
      <c r="B33" s="354"/>
      <c r="C33" s="355"/>
      <c r="D33" s="43"/>
      <c r="E33" s="43"/>
      <c r="F33" s="65"/>
      <c r="G33" s="359"/>
      <c r="H33" s="359"/>
      <c r="I33" s="359"/>
      <c r="J33" s="455"/>
      <c r="K33" s="100"/>
      <c r="L33" s="92"/>
      <c r="M33" s="127"/>
      <c r="N33" s="256"/>
      <c r="O33" s="257"/>
      <c r="P33" s="245"/>
      <c r="Q33" s="257"/>
      <c r="R33" s="257"/>
      <c r="S33" s="257"/>
      <c r="T33" s="129"/>
      <c r="U33" s="128"/>
      <c r="V33" s="96"/>
      <c r="W33" s="97"/>
    </row>
    <row r="34" spans="1:23" s="5" customFormat="1" ht="20.100000000000001" customHeight="1" outlineLevel="1">
      <c r="A34" s="17"/>
      <c r="B34" s="456"/>
      <c r="C34" s="130"/>
      <c r="D34" s="43"/>
      <c r="E34" s="43"/>
      <c r="F34" s="65"/>
      <c r="G34" s="131"/>
      <c r="H34" s="458"/>
      <c r="I34" s="458"/>
      <c r="J34" s="457"/>
      <c r="K34" s="100"/>
      <c r="L34" s="92"/>
      <c r="M34" s="127"/>
      <c r="N34" s="256"/>
      <c r="O34" s="257"/>
      <c r="P34" s="245"/>
      <c r="Q34" s="257"/>
      <c r="R34" s="257"/>
      <c r="S34" s="257"/>
      <c r="T34" s="129"/>
      <c r="U34" s="128"/>
      <c r="V34" s="96"/>
      <c r="W34" s="97"/>
    </row>
    <row r="35" spans="1:23" s="5" customFormat="1" ht="20.100000000000001" customHeight="1" outlineLevel="1">
      <c r="A35" s="17"/>
      <c r="B35" s="456"/>
      <c r="C35" s="130"/>
      <c r="D35" s="43"/>
      <c r="E35" s="43"/>
      <c r="F35" s="65"/>
      <c r="G35" s="131"/>
      <c r="H35" s="458"/>
      <c r="I35" s="458"/>
      <c r="J35" s="457"/>
      <c r="K35" s="100"/>
      <c r="L35" s="92"/>
      <c r="M35" s="127"/>
      <c r="N35" s="244"/>
      <c r="O35" s="245"/>
      <c r="P35" s="245"/>
      <c r="Q35" s="245"/>
      <c r="R35" s="245"/>
      <c r="S35" s="245"/>
      <c r="T35" s="129"/>
      <c r="U35" s="128"/>
      <c r="V35" s="96"/>
      <c r="W35" s="97"/>
    </row>
    <row r="36" spans="1:23" s="5" customFormat="1" ht="20.100000000000001" customHeight="1" outlineLevel="1">
      <c r="A36" s="17"/>
      <c r="B36" s="456"/>
      <c r="C36" s="130"/>
      <c r="D36" s="43"/>
      <c r="E36" s="43"/>
      <c r="F36" s="65"/>
      <c r="G36" s="131"/>
      <c r="H36" s="458"/>
      <c r="I36" s="458"/>
      <c r="J36" s="457"/>
      <c r="K36" s="100"/>
      <c r="L36" s="92"/>
      <c r="M36" s="127"/>
      <c r="N36" s="244"/>
      <c r="O36" s="245"/>
      <c r="P36" s="245"/>
      <c r="Q36" s="245"/>
      <c r="R36" s="245"/>
      <c r="S36" s="245"/>
      <c r="T36" s="129"/>
      <c r="U36" s="128"/>
      <c r="V36" s="96"/>
      <c r="W36" s="97"/>
    </row>
    <row r="37" spans="1:23" s="5" customFormat="1" ht="20.100000000000001" customHeight="1" outlineLevel="1">
      <c r="A37" s="17"/>
      <c r="B37" s="456"/>
      <c r="C37" s="130"/>
      <c r="D37" s="43"/>
      <c r="E37" s="43"/>
      <c r="F37" s="65"/>
      <c r="G37" s="131"/>
      <c r="H37" s="458"/>
      <c r="I37" s="458"/>
      <c r="J37" s="457"/>
      <c r="K37" s="100"/>
      <c r="L37" s="92"/>
      <c r="M37" s="127"/>
      <c r="N37" s="244"/>
      <c r="O37" s="245"/>
      <c r="P37" s="245"/>
      <c r="Q37" s="245"/>
      <c r="R37" s="245"/>
      <c r="S37" s="245"/>
      <c r="T37" s="129"/>
      <c r="U37" s="128"/>
      <c r="V37" s="96"/>
      <c r="W37" s="97"/>
    </row>
    <row r="38" spans="1:23" s="5" customFormat="1" ht="20.100000000000001" customHeight="1" outlineLevel="1">
      <c r="A38" s="17"/>
      <c r="B38" s="456"/>
      <c r="C38" s="130"/>
      <c r="D38" s="43"/>
      <c r="E38" s="43"/>
      <c r="F38" s="65"/>
      <c r="G38" s="131"/>
      <c r="H38" s="458"/>
      <c r="I38" s="458"/>
      <c r="J38" s="457"/>
      <c r="K38" s="100"/>
      <c r="L38" s="92"/>
      <c r="M38" s="127"/>
      <c r="N38" s="244"/>
      <c r="O38" s="245"/>
      <c r="P38" s="245"/>
      <c r="Q38" s="245"/>
      <c r="R38" s="245"/>
      <c r="S38" s="245"/>
      <c r="T38" s="129"/>
      <c r="U38" s="128"/>
      <c r="V38" s="96"/>
      <c r="W38" s="97"/>
    </row>
    <row r="39" spans="1:23" s="5" customFormat="1" ht="20.100000000000001" customHeight="1" outlineLevel="1">
      <c r="A39" s="17"/>
      <c r="B39" s="456"/>
      <c r="C39" s="130"/>
      <c r="D39" s="43"/>
      <c r="E39" s="43"/>
      <c r="F39" s="65"/>
      <c r="G39" s="131"/>
      <c r="H39" s="458"/>
      <c r="I39" s="458"/>
      <c r="J39" s="457"/>
      <c r="K39" s="100"/>
      <c r="L39" s="92"/>
      <c r="M39" s="127"/>
      <c r="N39" s="244"/>
      <c r="O39" s="245"/>
      <c r="P39" s="245"/>
      <c r="Q39" s="245"/>
      <c r="R39" s="245"/>
      <c r="S39" s="245"/>
      <c r="T39" s="129"/>
      <c r="U39" s="128"/>
      <c r="V39" s="96"/>
      <c r="W39" s="97"/>
    </row>
    <row r="40" spans="1:23" s="5" customFormat="1" ht="20.100000000000001" customHeight="1" outlineLevel="1">
      <c r="A40" s="17"/>
      <c r="B40" s="456"/>
      <c r="C40" s="130"/>
      <c r="D40" s="43"/>
      <c r="E40" s="43"/>
      <c r="F40" s="65"/>
      <c r="G40" s="131"/>
      <c r="H40" s="458"/>
      <c r="I40" s="458"/>
      <c r="J40" s="457"/>
      <c r="K40" s="100"/>
      <c r="L40" s="92"/>
      <c r="M40" s="127"/>
      <c r="N40" s="244"/>
      <c r="O40" s="245"/>
      <c r="P40" s="245"/>
      <c r="Q40" s="245"/>
      <c r="R40" s="245"/>
      <c r="S40" s="245"/>
      <c r="T40" s="129"/>
      <c r="U40" s="128"/>
      <c r="V40" s="96"/>
      <c r="W40" s="97"/>
    </row>
    <row r="41" spans="1:23" s="5" customFormat="1" ht="20.100000000000001" customHeight="1" outlineLevel="1">
      <c r="A41" s="17"/>
      <c r="B41" s="64"/>
      <c r="C41" s="130"/>
      <c r="D41" s="43"/>
      <c r="E41" s="43"/>
      <c r="F41" s="65"/>
      <c r="G41" s="131"/>
      <c r="H41" s="458"/>
      <c r="I41" s="458"/>
      <c r="J41" s="457"/>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458"/>
      <c r="I42" s="458"/>
      <c r="J42" s="457"/>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458"/>
      <c r="I43" s="458"/>
      <c r="J43" s="457"/>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458"/>
      <c r="I44" s="458"/>
      <c r="J44" s="457"/>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458"/>
      <c r="I45" s="458"/>
      <c r="J45" s="457"/>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458"/>
      <c r="I46" s="458"/>
      <c r="J46" s="457"/>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458"/>
      <c r="I47" s="458"/>
      <c r="J47" s="457"/>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458"/>
      <c r="I48" s="458"/>
      <c r="J48" s="457"/>
      <c r="K48" s="100"/>
      <c r="L48" s="92"/>
      <c r="M48" s="127"/>
      <c r="N48" s="244"/>
      <c r="O48" s="245"/>
      <c r="P48" s="245"/>
      <c r="Q48" s="245"/>
      <c r="R48" s="245"/>
      <c r="S48" s="245"/>
      <c r="T48" s="129"/>
      <c r="U48" s="128"/>
      <c r="V48" s="96"/>
      <c r="W48" s="97"/>
    </row>
    <row r="49" spans="1:61" s="5" customFormat="1" ht="20.100000000000001" customHeight="1" outlineLevel="2">
      <c r="A49" s="17"/>
      <c r="B49" s="64"/>
      <c r="C49" s="130"/>
      <c r="D49" s="43"/>
      <c r="E49" s="43"/>
      <c r="F49" s="65"/>
      <c r="G49" s="131"/>
      <c r="H49" s="458"/>
      <c r="I49" s="458"/>
      <c r="J49" s="457"/>
      <c r="K49" s="100"/>
      <c r="L49" s="92"/>
      <c r="M49" s="127"/>
      <c r="N49" s="244"/>
      <c r="O49" s="245"/>
      <c r="P49" s="245"/>
      <c r="Q49" s="245"/>
      <c r="R49" s="245"/>
      <c r="S49" s="245"/>
      <c r="T49" s="129"/>
      <c r="U49" s="128"/>
      <c r="V49" s="96"/>
      <c r="W49" s="97"/>
      <c r="BI49" s="431"/>
    </row>
    <row r="50" spans="1:61" s="5" customFormat="1" ht="20.100000000000001" customHeight="1" outlineLevel="2">
      <c r="A50" s="17"/>
      <c r="B50" s="64"/>
      <c r="C50" s="130"/>
      <c r="D50" s="43"/>
      <c r="E50" s="43"/>
      <c r="F50" s="65"/>
      <c r="G50" s="131"/>
      <c r="H50" s="458"/>
      <c r="I50" s="458"/>
      <c r="J50" s="457"/>
      <c r="K50" s="100"/>
      <c r="L50" s="92"/>
      <c r="M50" s="127"/>
      <c r="N50" s="244"/>
      <c r="O50" s="245"/>
      <c r="P50" s="245"/>
      <c r="Q50" s="245"/>
      <c r="R50" s="245"/>
      <c r="S50" s="245"/>
      <c r="T50" s="129"/>
      <c r="U50" s="128"/>
      <c r="V50" s="96"/>
      <c r="W50" s="97"/>
      <c r="BI50" s="431"/>
    </row>
    <row r="51" spans="1:61" s="5" customFormat="1" ht="20.100000000000001" customHeight="1" outlineLevel="2">
      <c r="A51" s="17"/>
      <c r="B51" s="64"/>
      <c r="C51" s="130"/>
      <c r="D51" s="43"/>
      <c r="E51" s="43"/>
      <c r="F51" s="65"/>
      <c r="G51" s="131"/>
      <c r="H51" s="458"/>
      <c r="I51" s="458"/>
      <c r="J51" s="457"/>
      <c r="K51" s="100"/>
      <c r="L51" s="92"/>
      <c r="M51" s="127"/>
      <c r="N51" s="244"/>
      <c r="O51" s="245"/>
      <c r="P51" s="245"/>
      <c r="Q51" s="245"/>
      <c r="R51" s="245"/>
      <c r="S51" s="245"/>
      <c r="T51" s="129"/>
      <c r="U51" s="128"/>
      <c r="V51" s="96"/>
      <c r="W51" s="97"/>
      <c r="BI51" s="431"/>
    </row>
    <row r="52" spans="1:61" s="5" customFormat="1" ht="20.100000000000001" customHeight="1" outlineLevel="2">
      <c r="A52" s="17"/>
      <c r="B52" s="64"/>
      <c r="C52" s="130"/>
      <c r="D52" s="43"/>
      <c r="E52" s="43"/>
      <c r="F52" s="65"/>
      <c r="G52" s="131"/>
      <c r="H52" s="458"/>
      <c r="I52" s="458"/>
      <c r="J52" s="457"/>
      <c r="K52" s="100"/>
      <c r="L52" s="92"/>
      <c r="M52" s="127"/>
      <c r="N52" s="244"/>
      <c r="O52" s="245"/>
      <c r="P52" s="245"/>
      <c r="Q52" s="245"/>
      <c r="R52" s="245"/>
      <c r="S52" s="245"/>
      <c r="T52" s="129"/>
      <c r="U52" s="128"/>
      <c r="V52" s="96"/>
      <c r="W52" s="97"/>
      <c r="BI52" s="109"/>
    </row>
    <row r="53" spans="1:61" s="5" customFormat="1" ht="20.100000000000001" customHeight="1" outlineLevel="2">
      <c r="A53" s="17"/>
      <c r="B53" s="64"/>
      <c r="C53" s="130"/>
      <c r="D53" s="43"/>
      <c r="E53" s="43"/>
      <c r="F53" s="65"/>
      <c r="G53" s="131"/>
      <c r="H53" s="458"/>
      <c r="I53" s="458"/>
      <c r="J53" s="457"/>
      <c r="K53" s="100"/>
      <c r="L53" s="92"/>
      <c r="M53" s="127"/>
      <c r="N53" s="244"/>
      <c r="O53" s="245"/>
      <c r="P53" s="245"/>
      <c r="Q53" s="245"/>
      <c r="R53" s="245"/>
      <c r="S53" s="245"/>
      <c r="T53" s="129"/>
      <c r="U53" s="128"/>
      <c r="V53" s="96"/>
      <c r="W53" s="97"/>
      <c r="BI53" s="109"/>
    </row>
    <row r="54" spans="1:61" s="5" customFormat="1" ht="20.100000000000001" customHeight="1" outlineLevel="2">
      <c r="A54" s="17"/>
      <c r="B54" s="64"/>
      <c r="C54" s="130"/>
      <c r="D54" s="43"/>
      <c r="E54" s="43"/>
      <c r="F54" s="65"/>
      <c r="G54" s="131"/>
      <c r="H54" s="458"/>
      <c r="I54" s="458"/>
      <c r="J54" s="457"/>
      <c r="K54" s="100"/>
      <c r="L54" s="92"/>
      <c r="M54" s="127"/>
      <c r="N54" s="244"/>
      <c r="O54" s="245"/>
      <c r="P54" s="245"/>
      <c r="Q54" s="245"/>
      <c r="R54" s="245"/>
      <c r="S54" s="245"/>
      <c r="T54" s="129"/>
      <c r="U54" s="128"/>
      <c r="V54" s="96"/>
      <c r="W54" s="97"/>
      <c r="BI54" s="109"/>
    </row>
    <row r="55" spans="1:61" s="5" customFormat="1" ht="20.100000000000001" customHeight="1" outlineLevel="2">
      <c r="A55" s="17"/>
      <c r="B55" s="64"/>
      <c r="C55" s="130"/>
      <c r="D55" s="43"/>
      <c r="E55" s="43"/>
      <c r="F55" s="65"/>
      <c r="G55" s="131"/>
      <c r="H55" s="458"/>
      <c r="I55" s="458"/>
      <c r="J55" s="457"/>
      <c r="K55" s="100"/>
      <c r="L55" s="92"/>
      <c r="M55" s="127"/>
      <c r="N55" s="244"/>
      <c r="O55" s="245"/>
      <c r="P55" s="245"/>
      <c r="Q55" s="245"/>
      <c r="R55" s="245"/>
      <c r="S55" s="245"/>
      <c r="T55" s="129"/>
      <c r="U55" s="128"/>
      <c r="V55" s="96"/>
      <c r="W55" s="97"/>
      <c r="BI55" s="109"/>
    </row>
    <row r="56" spans="1:61" s="5" customFormat="1" ht="20.100000000000001" customHeight="1" outlineLevel="2">
      <c r="A56" s="17"/>
      <c r="B56" s="64"/>
      <c r="C56" s="130"/>
      <c r="D56" s="43"/>
      <c r="E56" s="43"/>
      <c r="F56" s="65"/>
      <c r="G56" s="131"/>
      <c r="H56" s="458"/>
      <c r="I56" s="458"/>
      <c r="J56" s="457"/>
      <c r="K56" s="100"/>
      <c r="L56" s="92"/>
      <c r="M56" s="127"/>
      <c r="N56" s="244"/>
      <c r="O56" s="245"/>
      <c r="P56" s="245"/>
      <c r="Q56" s="245"/>
      <c r="R56" s="245"/>
      <c r="S56" s="245"/>
      <c r="T56" s="129"/>
      <c r="U56" s="128"/>
      <c r="V56" s="96"/>
      <c r="W56" s="97"/>
      <c r="BI56" s="109"/>
    </row>
    <row r="57" spans="1:61" s="5" customFormat="1" ht="20.100000000000001" customHeight="1" outlineLevel="2">
      <c r="A57" s="17"/>
      <c r="B57" s="64"/>
      <c r="C57" s="130"/>
      <c r="D57" s="43"/>
      <c r="E57" s="43"/>
      <c r="F57" s="65"/>
      <c r="G57" s="131"/>
      <c r="H57" s="458"/>
      <c r="I57" s="458"/>
      <c r="J57" s="457"/>
      <c r="K57" s="100"/>
      <c r="L57" s="92"/>
      <c r="M57" s="127"/>
      <c r="N57" s="244"/>
      <c r="O57" s="245"/>
      <c r="P57" s="245"/>
      <c r="Q57" s="245"/>
      <c r="R57" s="245"/>
      <c r="S57" s="245"/>
      <c r="T57" s="129"/>
      <c r="U57" s="128"/>
      <c r="V57" s="96"/>
      <c r="W57" s="97"/>
      <c r="BI57" s="109"/>
    </row>
    <row r="58" spans="1:61" s="5" customFormat="1" ht="20.100000000000001" customHeight="1" outlineLevel="2">
      <c r="A58" s="17"/>
      <c r="B58" s="64"/>
      <c r="C58" s="130"/>
      <c r="D58" s="43"/>
      <c r="E58" s="43"/>
      <c r="F58" s="65"/>
      <c r="G58" s="131"/>
      <c r="H58" s="458"/>
      <c r="I58" s="458"/>
      <c r="J58" s="457"/>
      <c r="K58" s="100"/>
      <c r="L58" s="92"/>
      <c r="M58" s="127"/>
      <c r="N58" s="244"/>
      <c r="O58" s="245"/>
      <c r="P58" s="245"/>
      <c r="Q58" s="245"/>
      <c r="R58" s="245"/>
      <c r="S58" s="245"/>
      <c r="T58" s="129"/>
      <c r="U58" s="128"/>
      <c r="V58" s="96"/>
      <c r="W58" s="97"/>
      <c r="BI58" s="109"/>
    </row>
    <row r="59" spans="1:61" s="5" customFormat="1" ht="20.100000000000001" customHeight="1" outlineLevel="2">
      <c r="A59" s="17"/>
      <c r="B59" s="64"/>
      <c r="C59" s="130"/>
      <c r="D59" s="43"/>
      <c r="E59" s="43"/>
      <c r="F59" s="65"/>
      <c r="G59" s="131"/>
      <c r="H59" s="458"/>
      <c r="I59" s="458"/>
      <c r="J59" s="457"/>
      <c r="K59" s="100"/>
      <c r="L59" s="92"/>
      <c r="M59" s="127"/>
      <c r="N59" s="244"/>
      <c r="O59" s="245"/>
      <c r="P59" s="245"/>
      <c r="Q59" s="245"/>
      <c r="R59" s="245"/>
      <c r="S59" s="245"/>
      <c r="T59" s="129"/>
      <c r="U59" s="128"/>
      <c r="V59" s="96"/>
      <c r="W59" s="97"/>
      <c r="BI59" s="109"/>
    </row>
    <row r="60" spans="1:61" s="5" customFormat="1" ht="20.100000000000001" customHeight="1" outlineLevel="2">
      <c r="A60" s="17"/>
      <c r="B60" s="64"/>
      <c r="C60" s="130"/>
      <c r="D60" s="43"/>
      <c r="E60" s="43"/>
      <c r="F60" s="65"/>
      <c r="G60" s="131"/>
      <c r="H60" s="458"/>
      <c r="I60" s="458"/>
      <c r="J60" s="457"/>
      <c r="K60" s="100"/>
      <c r="L60" s="92"/>
      <c r="M60" s="127"/>
      <c r="N60" s="244"/>
      <c r="O60" s="245"/>
      <c r="P60" s="245"/>
      <c r="Q60" s="245"/>
      <c r="R60" s="245"/>
      <c r="S60" s="245"/>
      <c r="T60" s="129"/>
      <c r="U60" s="128"/>
      <c r="V60" s="96"/>
      <c r="W60" s="97"/>
      <c r="BI60" s="109"/>
    </row>
    <row r="61" spans="1:61" s="5" customFormat="1" ht="20.100000000000001" customHeight="1" outlineLevel="2">
      <c r="A61" s="17"/>
      <c r="B61" s="64"/>
      <c r="C61" s="130"/>
      <c r="D61" s="43"/>
      <c r="E61" s="43"/>
      <c r="F61" s="65"/>
      <c r="G61" s="131"/>
      <c r="H61" s="458"/>
      <c r="I61" s="458"/>
      <c r="J61" s="457"/>
      <c r="K61" s="100"/>
      <c r="L61" s="92"/>
      <c r="M61" s="127"/>
      <c r="N61" s="244"/>
      <c r="O61" s="245"/>
      <c r="P61" s="245"/>
      <c r="Q61" s="245"/>
      <c r="R61" s="245"/>
      <c r="S61" s="245"/>
      <c r="T61" s="129"/>
      <c r="U61" s="128"/>
      <c r="V61" s="96"/>
      <c r="W61" s="97"/>
      <c r="BI61" s="109"/>
    </row>
    <row r="62" spans="1:61" s="5" customFormat="1" ht="20.100000000000001" customHeight="1" outlineLevel="2">
      <c r="A62" s="17"/>
      <c r="B62" s="64"/>
      <c r="C62" s="130"/>
      <c r="D62" s="43"/>
      <c r="E62" s="43"/>
      <c r="F62" s="65"/>
      <c r="G62" s="131"/>
      <c r="H62" s="458"/>
      <c r="I62" s="458"/>
      <c r="J62" s="457"/>
      <c r="K62" s="100"/>
      <c r="L62" s="92"/>
      <c r="M62" s="127"/>
      <c r="N62" s="244"/>
      <c r="O62" s="245"/>
      <c r="P62" s="245"/>
      <c r="Q62" s="245"/>
      <c r="R62" s="245"/>
      <c r="S62" s="245"/>
      <c r="T62" s="129"/>
      <c r="U62" s="128"/>
      <c r="V62" s="96"/>
      <c r="W62" s="97"/>
      <c r="BI62" s="109"/>
    </row>
    <row r="63" spans="1:61" s="5" customFormat="1" ht="20.100000000000001" customHeight="1" outlineLevel="2">
      <c r="A63" s="17"/>
      <c r="B63" s="64"/>
      <c r="C63" s="130"/>
      <c r="D63" s="43"/>
      <c r="E63" s="43"/>
      <c r="F63" s="65"/>
      <c r="G63" s="131"/>
      <c r="H63" s="458"/>
      <c r="I63" s="458"/>
      <c r="J63" s="457"/>
      <c r="K63" s="100"/>
      <c r="L63" s="92"/>
      <c r="M63" s="127"/>
      <c r="N63" s="244"/>
      <c r="O63" s="245"/>
      <c r="P63" s="245"/>
      <c r="Q63" s="245"/>
      <c r="R63" s="245"/>
      <c r="S63" s="245"/>
      <c r="T63" s="129"/>
      <c r="U63" s="128"/>
      <c r="V63" s="96"/>
      <c r="W63" s="97"/>
      <c r="BI63" s="109"/>
    </row>
    <row r="64" spans="1:61" s="5" customFormat="1" ht="20.100000000000001" customHeight="1" outlineLevel="2">
      <c r="A64" s="17"/>
      <c r="B64" s="64"/>
      <c r="C64" s="130"/>
      <c r="D64" s="43"/>
      <c r="E64" s="43"/>
      <c r="F64" s="65"/>
      <c r="G64" s="131"/>
      <c r="H64" s="458"/>
      <c r="I64" s="458"/>
      <c r="J64" s="457"/>
      <c r="K64" s="100"/>
      <c r="L64" s="92"/>
      <c r="M64" s="127"/>
      <c r="N64" s="244"/>
      <c r="O64" s="245"/>
      <c r="P64" s="245"/>
      <c r="Q64" s="245"/>
      <c r="R64" s="245"/>
      <c r="S64" s="245"/>
      <c r="T64" s="129"/>
      <c r="U64" s="128"/>
      <c r="V64" s="96"/>
      <c r="W64" s="97"/>
      <c r="BI64" s="109"/>
    </row>
    <row r="65" spans="1:61" s="5" customFormat="1" ht="20.100000000000001" customHeight="1" outlineLevel="2">
      <c r="A65" s="17"/>
      <c r="B65" s="64"/>
      <c r="C65" s="130"/>
      <c r="D65" s="43"/>
      <c r="E65" s="43"/>
      <c r="F65" s="65"/>
      <c r="G65" s="131"/>
      <c r="H65" s="458"/>
      <c r="I65" s="458"/>
      <c r="J65" s="457"/>
      <c r="K65" s="100"/>
      <c r="L65" s="92"/>
      <c r="M65" s="127"/>
      <c r="N65" s="244"/>
      <c r="O65" s="245"/>
      <c r="P65" s="245"/>
      <c r="Q65" s="245"/>
      <c r="R65" s="245"/>
      <c r="S65" s="245"/>
      <c r="T65" s="129"/>
      <c r="U65" s="128"/>
      <c r="V65" s="96"/>
      <c r="W65" s="97"/>
      <c r="BI65" s="109"/>
    </row>
    <row r="66" spans="1:61" s="5" customFormat="1" ht="20.100000000000001" customHeight="1" outlineLevel="2">
      <c r="A66" s="17"/>
      <c r="B66" s="64"/>
      <c r="C66" s="130"/>
      <c r="D66" s="43"/>
      <c r="E66" s="43"/>
      <c r="F66" s="65"/>
      <c r="G66" s="131"/>
      <c r="H66" s="458"/>
      <c r="I66" s="458"/>
      <c r="J66" s="457"/>
      <c r="K66" s="100"/>
      <c r="L66" s="92"/>
      <c r="M66" s="127"/>
      <c r="N66" s="244"/>
      <c r="O66" s="245"/>
      <c r="P66" s="245"/>
      <c r="Q66" s="245"/>
      <c r="R66" s="245"/>
      <c r="S66" s="245"/>
      <c r="T66" s="129"/>
      <c r="U66" s="128"/>
      <c r="V66" s="96"/>
      <c r="W66" s="97"/>
      <c r="BI66" s="109"/>
    </row>
    <row r="67" spans="1:61" s="5" customFormat="1" ht="20.100000000000001" customHeight="1" outlineLevel="2">
      <c r="A67" s="17"/>
      <c r="B67" s="64"/>
      <c r="C67" s="130"/>
      <c r="D67" s="43"/>
      <c r="E67" s="43"/>
      <c r="F67" s="65"/>
      <c r="G67" s="131"/>
      <c r="H67" s="458"/>
      <c r="I67" s="458"/>
      <c r="J67" s="457"/>
      <c r="K67" s="100"/>
      <c r="L67" s="92"/>
      <c r="M67" s="127"/>
      <c r="N67" s="244"/>
      <c r="O67" s="245"/>
      <c r="P67" s="245"/>
      <c r="Q67" s="245"/>
      <c r="R67" s="245"/>
      <c r="S67" s="245"/>
      <c r="T67" s="129"/>
      <c r="U67" s="128"/>
      <c r="V67" s="96"/>
      <c r="W67" s="97"/>
      <c r="BI67" s="109"/>
    </row>
    <row r="68" spans="1:61" s="5" customFormat="1" ht="20.100000000000001" customHeight="1" outlineLevel="2">
      <c r="A68" s="17"/>
      <c r="B68" s="64"/>
      <c r="C68" s="130"/>
      <c r="D68" s="43"/>
      <c r="E68" s="43"/>
      <c r="F68" s="65"/>
      <c r="G68" s="131"/>
      <c r="H68" s="458"/>
      <c r="I68" s="458"/>
      <c r="J68" s="457"/>
      <c r="K68" s="100"/>
      <c r="L68" s="92"/>
      <c r="M68" s="127"/>
      <c r="N68" s="244"/>
      <c r="O68" s="245"/>
      <c r="P68" s="245"/>
      <c r="Q68" s="245"/>
      <c r="R68" s="245"/>
      <c r="S68" s="245"/>
      <c r="T68" s="129"/>
      <c r="U68" s="128"/>
      <c r="V68" s="96"/>
      <c r="W68" s="97"/>
      <c r="BI68" s="109"/>
    </row>
    <row r="69" spans="1:61" s="5" customFormat="1" ht="20.100000000000001" customHeight="1" outlineLevel="2">
      <c r="A69" s="17"/>
      <c r="B69" s="64"/>
      <c r="C69" s="130"/>
      <c r="D69" s="43"/>
      <c r="E69" s="43"/>
      <c r="F69" s="65"/>
      <c r="G69" s="131"/>
      <c r="H69" s="458"/>
      <c r="I69" s="458"/>
      <c r="J69" s="457"/>
      <c r="K69" s="100"/>
      <c r="L69" s="92"/>
      <c r="M69" s="127"/>
      <c r="N69" s="244"/>
      <c r="O69" s="245"/>
      <c r="P69" s="245"/>
      <c r="Q69" s="245"/>
      <c r="R69" s="245"/>
      <c r="S69" s="245"/>
      <c r="T69" s="129"/>
      <c r="U69" s="128"/>
      <c r="V69" s="96"/>
      <c r="W69" s="97"/>
      <c r="BI69" s="109"/>
    </row>
    <row r="70" spans="1:61" s="5" customFormat="1" ht="20.100000000000001" customHeight="1" outlineLevel="2">
      <c r="A70" s="17"/>
      <c r="B70" s="64"/>
      <c r="C70" s="130"/>
      <c r="D70" s="43"/>
      <c r="E70" s="43"/>
      <c r="F70" s="65"/>
      <c r="G70" s="131"/>
      <c r="H70" s="458"/>
      <c r="I70" s="458"/>
      <c r="J70" s="457"/>
      <c r="K70" s="100"/>
      <c r="L70" s="92"/>
      <c r="M70" s="127"/>
      <c r="N70" s="244"/>
      <c r="O70" s="245"/>
      <c r="P70" s="245"/>
      <c r="Q70" s="245"/>
      <c r="R70" s="245"/>
      <c r="S70" s="245"/>
      <c r="T70" s="129"/>
      <c r="U70" s="128"/>
      <c r="V70" s="96"/>
      <c r="W70" s="97"/>
      <c r="BI70" s="109"/>
    </row>
    <row r="71" spans="1:61" s="5" customFormat="1" ht="20.100000000000001" customHeight="1" outlineLevel="2">
      <c r="A71" s="17"/>
      <c r="B71" s="64"/>
      <c r="C71" s="130"/>
      <c r="D71" s="43"/>
      <c r="E71" s="43"/>
      <c r="F71" s="65"/>
      <c r="G71" s="131"/>
      <c r="H71" s="458"/>
      <c r="I71" s="458"/>
      <c r="J71" s="457"/>
      <c r="K71" s="100"/>
      <c r="L71" s="92"/>
      <c r="M71" s="127"/>
      <c r="N71" s="244"/>
      <c r="O71" s="245"/>
      <c r="P71" s="245"/>
      <c r="Q71" s="245"/>
      <c r="R71" s="245"/>
      <c r="S71" s="245"/>
      <c r="T71" s="129"/>
      <c r="U71" s="128"/>
      <c r="V71" s="96"/>
      <c r="W71" s="97"/>
      <c r="BI71" s="109"/>
    </row>
    <row r="72" spans="1:61" s="5" customFormat="1" ht="20.100000000000001" customHeight="1" outlineLevel="2">
      <c r="A72" s="17"/>
      <c r="B72" s="64"/>
      <c r="C72" s="130"/>
      <c r="D72" s="43"/>
      <c r="E72" s="43"/>
      <c r="F72" s="65"/>
      <c r="G72" s="131"/>
      <c r="H72" s="458"/>
      <c r="I72" s="458"/>
      <c r="J72" s="457"/>
      <c r="K72" s="100"/>
      <c r="L72" s="92"/>
      <c r="M72" s="127"/>
      <c r="N72" s="244"/>
      <c r="O72" s="245"/>
      <c r="P72" s="245"/>
      <c r="Q72" s="245"/>
      <c r="R72" s="245"/>
      <c r="S72" s="245"/>
      <c r="T72" s="129"/>
      <c r="U72" s="128"/>
      <c r="V72" s="96"/>
      <c r="W72" s="97"/>
      <c r="BI72" s="109"/>
    </row>
    <row r="73" spans="1:61" s="5" customFormat="1" ht="20.100000000000001" customHeight="1" outlineLevel="2">
      <c r="A73" s="17"/>
      <c r="B73" s="64"/>
      <c r="C73" s="130"/>
      <c r="D73" s="43"/>
      <c r="E73" s="43"/>
      <c r="F73" s="65"/>
      <c r="G73" s="131"/>
      <c r="H73" s="458"/>
      <c r="I73" s="458"/>
      <c r="J73" s="457"/>
      <c r="K73" s="100"/>
      <c r="L73" s="92"/>
      <c r="M73" s="127"/>
      <c r="N73" s="244"/>
      <c r="O73" s="245"/>
      <c r="P73" s="245"/>
      <c r="Q73" s="245"/>
      <c r="R73" s="245"/>
      <c r="S73" s="245"/>
      <c r="T73" s="129"/>
      <c r="U73" s="128"/>
      <c r="V73" s="96"/>
      <c r="W73" s="97"/>
      <c r="BI73" s="109"/>
    </row>
    <row r="74" spans="1:61" s="5" customFormat="1" ht="20.100000000000001" customHeight="1" outlineLevel="2">
      <c r="A74" s="17"/>
      <c r="B74" s="64"/>
      <c r="C74" s="130"/>
      <c r="D74" s="43"/>
      <c r="E74" s="43"/>
      <c r="F74" s="65"/>
      <c r="G74" s="131"/>
      <c r="H74" s="458"/>
      <c r="I74" s="458"/>
      <c r="J74" s="457"/>
      <c r="K74" s="100"/>
      <c r="L74" s="92"/>
      <c r="M74" s="127"/>
      <c r="N74" s="244"/>
      <c r="O74" s="245"/>
      <c r="P74" s="245"/>
      <c r="Q74" s="245"/>
      <c r="R74" s="245"/>
      <c r="S74" s="245"/>
      <c r="T74" s="129"/>
      <c r="U74" s="128"/>
      <c r="V74" s="96"/>
      <c r="W74" s="97"/>
      <c r="BI74" s="109"/>
    </row>
    <row r="75" spans="1:61" s="5" customFormat="1" ht="20.100000000000001" customHeight="1" outlineLevel="2">
      <c r="A75" s="17"/>
      <c r="B75" s="64"/>
      <c r="C75" s="130"/>
      <c r="D75" s="43"/>
      <c r="E75" s="43"/>
      <c r="F75" s="65"/>
      <c r="G75" s="131"/>
      <c r="H75" s="458"/>
      <c r="I75" s="458"/>
      <c r="J75" s="457"/>
      <c r="K75" s="100"/>
      <c r="L75" s="92"/>
      <c r="M75" s="127"/>
      <c r="N75" s="244"/>
      <c r="O75" s="245"/>
      <c r="P75" s="245"/>
      <c r="Q75" s="245"/>
      <c r="R75" s="245"/>
      <c r="S75" s="245"/>
      <c r="T75" s="129"/>
      <c r="U75" s="128"/>
      <c r="V75" s="96"/>
      <c r="W75" s="97"/>
      <c r="BI75" s="109"/>
    </row>
    <row r="76" spans="1:61" s="5" customFormat="1" ht="20.100000000000001" customHeight="1" outlineLevel="2">
      <c r="A76" s="17"/>
      <c r="B76" s="64"/>
      <c r="C76" s="130"/>
      <c r="D76" s="43"/>
      <c r="E76" s="43"/>
      <c r="F76" s="65"/>
      <c r="G76" s="131"/>
      <c r="H76" s="458"/>
      <c r="I76" s="458"/>
      <c r="J76" s="457"/>
      <c r="K76" s="100"/>
      <c r="L76" s="92"/>
      <c r="M76" s="127"/>
      <c r="N76" s="244"/>
      <c r="O76" s="245"/>
      <c r="P76" s="245"/>
      <c r="Q76" s="245"/>
      <c r="R76" s="245"/>
      <c r="S76" s="245"/>
      <c r="T76" s="129"/>
      <c r="U76" s="128"/>
      <c r="V76" s="96"/>
      <c r="W76" s="97"/>
      <c r="BI76" s="109"/>
    </row>
    <row r="77" spans="1:61" s="5" customFormat="1" ht="20.100000000000001" customHeight="1" outlineLevel="2">
      <c r="A77" s="17"/>
      <c r="B77" s="64"/>
      <c r="C77" s="130"/>
      <c r="D77" s="43"/>
      <c r="E77" s="43"/>
      <c r="F77" s="65"/>
      <c r="G77" s="131"/>
      <c r="H77" s="458"/>
      <c r="I77" s="458"/>
      <c r="J77" s="457"/>
      <c r="K77" s="100"/>
      <c r="L77" s="92"/>
      <c r="M77" s="127"/>
      <c r="N77" s="244"/>
      <c r="O77" s="245"/>
      <c r="P77" s="245"/>
      <c r="Q77" s="245"/>
      <c r="R77" s="245"/>
      <c r="S77" s="245"/>
      <c r="T77" s="129"/>
      <c r="U77" s="128"/>
      <c r="V77" s="96"/>
      <c r="W77" s="97"/>
      <c r="BI77" s="109"/>
    </row>
    <row r="78" spans="1:61" s="5" customFormat="1" ht="20.100000000000001" customHeight="1" outlineLevel="2">
      <c r="A78" s="17"/>
      <c r="B78" s="64"/>
      <c r="C78" s="130"/>
      <c r="D78" s="43"/>
      <c r="E78" s="43"/>
      <c r="F78" s="65"/>
      <c r="G78" s="131"/>
      <c r="H78" s="458"/>
      <c r="I78" s="458"/>
      <c r="J78" s="457"/>
      <c r="K78" s="100"/>
      <c r="L78" s="92"/>
      <c r="M78" s="127"/>
      <c r="N78" s="244"/>
      <c r="O78" s="245"/>
      <c r="P78" s="245"/>
      <c r="Q78" s="245"/>
      <c r="R78" s="245"/>
      <c r="S78" s="245"/>
      <c r="T78" s="129"/>
      <c r="U78" s="128"/>
      <c r="V78" s="96"/>
      <c r="W78" s="97"/>
      <c r="BI78" s="109"/>
    </row>
    <row r="79" spans="1:61" s="5" customFormat="1" ht="20.100000000000001" customHeight="1" outlineLevel="2">
      <c r="A79" s="17"/>
      <c r="B79" s="64"/>
      <c r="C79" s="130"/>
      <c r="D79" s="43"/>
      <c r="E79" s="43"/>
      <c r="F79" s="65"/>
      <c r="G79" s="131"/>
      <c r="H79" s="458"/>
      <c r="I79" s="458"/>
      <c r="J79" s="457"/>
      <c r="K79" s="100"/>
      <c r="L79" s="92"/>
      <c r="M79" s="127"/>
      <c r="N79" s="244"/>
      <c r="O79" s="245"/>
      <c r="P79" s="245"/>
      <c r="Q79" s="245"/>
      <c r="R79" s="245"/>
      <c r="S79" s="245"/>
      <c r="T79" s="129"/>
      <c r="U79" s="128"/>
      <c r="V79" s="96"/>
      <c r="W79" s="97"/>
      <c r="BI79" s="431"/>
    </row>
    <row r="80" spans="1:61" s="5" customFormat="1" ht="20.100000000000001" customHeight="1" outlineLevel="2">
      <c r="A80" s="17"/>
      <c r="B80" s="64"/>
      <c r="C80" s="130"/>
      <c r="D80" s="43"/>
      <c r="E80" s="43"/>
      <c r="F80" s="65"/>
      <c r="G80" s="131"/>
      <c r="H80" s="458"/>
      <c r="I80" s="458"/>
      <c r="J80" s="457"/>
      <c r="K80" s="100"/>
      <c r="L80" s="92"/>
      <c r="M80" s="127"/>
      <c r="N80" s="244"/>
      <c r="O80" s="245"/>
      <c r="P80" s="245"/>
      <c r="Q80" s="245"/>
      <c r="R80" s="245"/>
      <c r="S80" s="245"/>
      <c r="T80" s="129"/>
      <c r="U80" s="128"/>
      <c r="V80" s="96"/>
      <c r="W80" s="97"/>
      <c r="BI80" s="431"/>
    </row>
    <row r="81" spans="1:61" s="5" customFormat="1" ht="20.100000000000001" customHeight="1" outlineLevel="2">
      <c r="A81" s="17"/>
      <c r="B81" s="64"/>
      <c r="C81" s="130"/>
      <c r="D81" s="43"/>
      <c r="E81" s="43"/>
      <c r="F81" s="65"/>
      <c r="G81" s="131"/>
      <c r="H81" s="458"/>
      <c r="I81" s="458"/>
      <c r="J81" s="457"/>
      <c r="K81" s="100"/>
      <c r="L81" s="92"/>
      <c r="M81" s="127"/>
      <c r="N81" s="244"/>
      <c r="O81" s="245"/>
      <c r="P81" s="245"/>
      <c r="Q81" s="245"/>
      <c r="R81" s="245"/>
      <c r="S81" s="245"/>
      <c r="T81" s="129"/>
      <c r="U81" s="128"/>
      <c r="V81" s="96"/>
      <c r="W81" s="97"/>
      <c r="BI81" s="431"/>
    </row>
    <row r="82" spans="1:61" s="5" customFormat="1" ht="20.100000000000001" customHeight="1" outlineLevel="2">
      <c r="A82" s="17"/>
      <c r="B82" s="64"/>
      <c r="C82" s="130"/>
      <c r="D82" s="43"/>
      <c r="E82" s="43"/>
      <c r="F82" s="65"/>
      <c r="G82" s="131"/>
      <c r="H82" s="458"/>
      <c r="I82" s="458"/>
      <c r="J82" s="457"/>
      <c r="K82" s="100"/>
      <c r="L82" s="92"/>
      <c r="M82" s="127"/>
      <c r="N82" s="244"/>
      <c r="O82" s="245"/>
      <c r="P82" s="245"/>
      <c r="Q82" s="245"/>
      <c r="R82" s="245"/>
      <c r="S82" s="245"/>
      <c r="T82" s="129"/>
      <c r="U82" s="128"/>
      <c r="V82" s="96"/>
      <c r="W82" s="97"/>
      <c r="BI82" s="431"/>
    </row>
    <row r="83" spans="1:61" s="5" customFormat="1" ht="20.100000000000001" customHeight="1" outlineLevel="2">
      <c r="A83" s="17"/>
      <c r="B83" s="64"/>
      <c r="C83" s="130"/>
      <c r="D83" s="43"/>
      <c r="E83" s="43"/>
      <c r="F83" s="65"/>
      <c r="G83" s="131"/>
      <c r="H83" s="458"/>
      <c r="I83" s="458"/>
      <c r="J83" s="457"/>
      <c r="K83" s="100"/>
      <c r="L83" s="92"/>
      <c r="M83" s="127"/>
      <c r="N83" s="256"/>
      <c r="O83" s="257"/>
      <c r="P83" s="245"/>
      <c r="Q83" s="257"/>
      <c r="R83" s="257"/>
      <c r="S83" s="257"/>
      <c r="T83" s="129"/>
      <c r="U83" s="128"/>
      <c r="V83" s="96"/>
      <c r="W83" s="97"/>
      <c r="BI83" s="431"/>
    </row>
    <row r="84" spans="1:61" s="5" customFormat="1" ht="20.100000000000001" customHeight="1" outlineLevel="2">
      <c r="A84" s="17"/>
      <c r="B84" s="64"/>
      <c r="C84" s="130"/>
      <c r="D84" s="43"/>
      <c r="E84" s="43"/>
      <c r="F84" s="65"/>
      <c r="G84" s="131"/>
      <c r="H84" s="458"/>
      <c r="I84" s="458"/>
      <c r="J84" s="457"/>
      <c r="K84" s="100"/>
      <c r="L84" s="92"/>
      <c r="M84" s="127"/>
      <c r="N84" s="256"/>
      <c r="O84" s="257"/>
      <c r="P84" s="245"/>
      <c r="Q84" s="257"/>
      <c r="R84" s="257"/>
      <c r="S84" s="257"/>
      <c r="T84" s="129"/>
      <c r="U84" s="128"/>
      <c r="V84" s="96"/>
      <c r="W84" s="97"/>
      <c r="BI84" s="431"/>
    </row>
    <row r="85" spans="1:61" s="5" customFormat="1" ht="20.100000000000001" customHeight="1" outlineLevel="2">
      <c r="A85" s="17"/>
      <c r="B85" s="64"/>
      <c r="C85" s="130"/>
      <c r="D85" s="43"/>
      <c r="E85" s="43"/>
      <c r="F85" s="65"/>
      <c r="G85" s="131"/>
      <c r="H85" s="458"/>
      <c r="I85" s="458"/>
      <c r="J85" s="457"/>
      <c r="K85" s="100"/>
      <c r="L85" s="92"/>
      <c r="M85" s="127"/>
      <c r="N85" s="256"/>
      <c r="O85" s="257"/>
      <c r="P85" s="245"/>
      <c r="Q85" s="257"/>
      <c r="R85" s="257"/>
      <c r="S85" s="257"/>
      <c r="T85" s="129"/>
      <c r="U85" s="128"/>
      <c r="V85" s="96"/>
      <c r="W85" s="97"/>
      <c r="BI85" s="431"/>
    </row>
    <row r="86" spans="1:61" s="5" customFormat="1" ht="20.100000000000001" customHeight="1" outlineLevel="2">
      <c r="A86" s="17"/>
      <c r="B86" s="64"/>
      <c r="C86" s="130"/>
      <c r="D86" s="43"/>
      <c r="E86" s="43"/>
      <c r="F86" s="65"/>
      <c r="G86" s="131"/>
      <c r="H86" s="458"/>
      <c r="I86" s="458"/>
      <c r="J86" s="457"/>
      <c r="K86" s="100"/>
      <c r="L86" s="92"/>
      <c r="M86" s="127"/>
      <c r="N86" s="256"/>
      <c r="O86" s="257"/>
      <c r="P86" s="245"/>
      <c r="Q86" s="257"/>
      <c r="R86" s="257"/>
      <c r="S86" s="257"/>
      <c r="T86" s="129"/>
      <c r="U86" s="128"/>
      <c r="V86" s="96"/>
      <c r="W86" s="97"/>
      <c r="BI86" s="431"/>
    </row>
    <row r="87" spans="1:61" s="5" customFormat="1" ht="20.100000000000001" customHeight="1" outlineLevel="2">
      <c r="A87" s="17"/>
      <c r="B87" s="64"/>
      <c r="C87" s="130"/>
      <c r="D87" s="43"/>
      <c r="E87" s="43"/>
      <c r="F87" s="65"/>
      <c r="G87" s="131"/>
      <c r="H87" s="458"/>
      <c r="I87" s="458"/>
      <c r="J87" s="457"/>
      <c r="K87" s="100"/>
      <c r="L87" s="92"/>
      <c r="M87" s="127"/>
      <c r="N87" s="256"/>
      <c r="O87" s="257"/>
      <c r="P87" s="245"/>
      <c r="Q87" s="257"/>
      <c r="R87" s="257"/>
      <c r="S87" s="257"/>
      <c r="T87" s="129"/>
      <c r="U87" s="128"/>
      <c r="V87" s="96"/>
      <c r="W87" s="97"/>
      <c r="BI87" s="431"/>
    </row>
    <row r="88" spans="1:61" s="5" customFormat="1" ht="20.100000000000001" customHeight="1" outlineLevel="2">
      <c r="A88" s="17"/>
      <c r="B88" s="64"/>
      <c r="C88" s="130"/>
      <c r="D88" s="43"/>
      <c r="E88" s="43"/>
      <c r="F88" s="65"/>
      <c r="G88" s="131"/>
      <c r="H88" s="458"/>
      <c r="I88" s="458"/>
      <c r="J88" s="457"/>
      <c r="K88" s="100"/>
      <c r="L88" s="92"/>
      <c r="M88" s="127"/>
      <c r="N88" s="256"/>
      <c r="O88" s="257"/>
      <c r="P88" s="245"/>
      <c r="Q88" s="257"/>
      <c r="R88" s="257"/>
      <c r="S88" s="257"/>
      <c r="T88" s="129"/>
      <c r="U88" s="128"/>
      <c r="V88" s="96"/>
      <c r="W88" s="97"/>
      <c r="BI88" s="431"/>
    </row>
    <row r="89" spans="1:61" s="5" customFormat="1" ht="20.100000000000001" customHeight="1" outlineLevel="2">
      <c r="A89" s="17"/>
      <c r="B89" s="64"/>
      <c r="C89" s="130"/>
      <c r="D89" s="43"/>
      <c r="E89" s="43"/>
      <c r="F89" s="65"/>
      <c r="G89" s="131"/>
      <c r="H89" s="458"/>
      <c r="I89" s="458"/>
      <c r="J89" s="457"/>
      <c r="K89" s="100"/>
      <c r="L89" s="92"/>
      <c r="M89" s="127"/>
      <c r="N89" s="256"/>
      <c r="O89" s="257"/>
      <c r="P89" s="245"/>
      <c r="Q89" s="257"/>
      <c r="R89" s="257"/>
      <c r="S89" s="257"/>
      <c r="T89" s="129"/>
      <c r="U89" s="128"/>
      <c r="V89" s="96"/>
      <c r="W89" s="97"/>
      <c r="BI89" s="431"/>
    </row>
    <row r="90" spans="1:61" s="5" customFormat="1" ht="20.100000000000001" customHeight="1" outlineLevel="2">
      <c r="A90" s="17"/>
      <c r="B90" s="64"/>
      <c r="C90" s="130"/>
      <c r="D90" s="43"/>
      <c r="E90" s="43"/>
      <c r="F90" s="65"/>
      <c r="G90" s="131"/>
      <c r="H90" s="458"/>
      <c r="I90" s="458"/>
      <c r="J90" s="457"/>
      <c r="K90" s="100"/>
      <c r="L90" s="92"/>
      <c r="M90" s="127"/>
      <c r="N90" s="256"/>
      <c r="O90" s="257"/>
      <c r="P90" s="245"/>
      <c r="Q90" s="257"/>
      <c r="R90" s="257"/>
      <c r="S90" s="257"/>
      <c r="T90" s="129"/>
      <c r="U90" s="128"/>
      <c r="V90" s="96"/>
      <c r="W90" s="97"/>
      <c r="BI90" s="431"/>
    </row>
    <row r="91" spans="1:61" s="5" customFormat="1" ht="20.100000000000001" customHeight="1" outlineLevel="2">
      <c r="A91" s="17"/>
      <c r="B91" s="64"/>
      <c r="C91" s="130"/>
      <c r="D91" s="43"/>
      <c r="E91" s="43"/>
      <c r="F91" s="65"/>
      <c r="G91" s="131"/>
      <c r="H91" s="458"/>
      <c r="I91" s="458"/>
      <c r="J91" s="457"/>
      <c r="K91" s="100"/>
      <c r="L91" s="92"/>
      <c r="M91" s="127"/>
      <c r="N91" s="256"/>
      <c r="O91" s="257"/>
      <c r="P91" s="245"/>
      <c r="Q91" s="257"/>
      <c r="R91" s="257"/>
      <c r="S91" s="257"/>
      <c r="T91" s="129"/>
      <c r="U91" s="128"/>
      <c r="V91" s="96"/>
      <c r="W91" s="97"/>
      <c r="BI91" s="431"/>
    </row>
    <row r="92" spans="1:61" s="5" customFormat="1" ht="20.100000000000001" customHeight="1" outlineLevel="2">
      <c r="A92" s="17"/>
      <c r="B92" s="64"/>
      <c r="C92" s="130"/>
      <c r="D92" s="43"/>
      <c r="E92" s="43"/>
      <c r="F92" s="65"/>
      <c r="G92" s="131"/>
      <c r="H92" s="458"/>
      <c r="I92" s="458"/>
      <c r="J92" s="457"/>
      <c r="K92" s="100"/>
      <c r="L92" s="92"/>
      <c r="M92" s="127"/>
      <c r="N92" s="256"/>
      <c r="O92" s="257"/>
      <c r="P92" s="245"/>
      <c r="Q92" s="257"/>
      <c r="R92" s="257"/>
      <c r="S92" s="257"/>
      <c r="T92" s="129"/>
      <c r="U92" s="128"/>
      <c r="V92" s="96"/>
      <c r="W92" s="97"/>
      <c r="BI92" s="431"/>
    </row>
    <row r="93" spans="1:61" s="5" customFormat="1" ht="20.100000000000001" customHeight="1" outlineLevel="2">
      <c r="A93" s="17"/>
      <c r="B93" s="64"/>
      <c r="C93" s="130"/>
      <c r="D93" s="43"/>
      <c r="E93" s="43"/>
      <c r="F93" s="65"/>
      <c r="G93" s="131"/>
      <c r="H93" s="458"/>
      <c r="I93" s="458"/>
      <c r="J93" s="457"/>
      <c r="K93" s="100"/>
      <c r="L93" s="92"/>
      <c r="M93" s="127"/>
      <c r="N93" s="256"/>
      <c r="O93" s="257"/>
      <c r="P93" s="245"/>
      <c r="Q93" s="257"/>
      <c r="R93" s="257"/>
      <c r="S93" s="257"/>
      <c r="T93" s="129"/>
      <c r="U93" s="128"/>
      <c r="V93" s="96"/>
      <c r="W93" s="97"/>
      <c r="BI93" s="431"/>
    </row>
    <row r="94" spans="1:61" s="5" customFormat="1" ht="20.100000000000001" customHeight="1" outlineLevel="2">
      <c r="A94" s="17"/>
      <c r="B94" s="64"/>
      <c r="C94" s="130"/>
      <c r="D94" s="43"/>
      <c r="E94" s="43"/>
      <c r="F94" s="65"/>
      <c r="G94" s="131"/>
      <c r="H94" s="458"/>
      <c r="I94" s="458"/>
      <c r="J94" s="457"/>
      <c r="K94" s="100"/>
      <c r="L94" s="92"/>
      <c r="M94" s="127"/>
      <c r="N94" s="256"/>
      <c r="O94" s="257"/>
      <c r="P94" s="245"/>
      <c r="Q94" s="257"/>
      <c r="R94" s="257"/>
      <c r="S94" s="257"/>
      <c r="T94" s="129"/>
      <c r="U94" s="128"/>
      <c r="V94" s="96"/>
      <c r="W94" s="97"/>
      <c r="BI94" s="431"/>
    </row>
    <row r="95" spans="1:61" s="5" customFormat="1" ht="20.100000000000001" customHeight="1" outlineLevel="2">
      <c r="A95" s="17"/>
      <c r="B95" s="64"/>
      <c r="C95" s="130"/>
      <c r="D95" s="43"/>
      <c r="E95" s="43"/>
      <c r="F95" s="65"/>
      <c r="G95" s="131"/>
      <c r="H95" s="458"/>
      <c r="I95" s="458"/>
      <c r="J95" s="457"/>
      <c r="K95" s="100"/>
      <c r="L95" s="92"/>
      <c r="M95" s="127"/>
      <c r="N95" s="256"/>
      <c r="O95" s="257"/>
      <c r="P95" s="245"/>
      <c r="Q95" s="257"/>
      <c r="R95" s="257"/>
      <c r="S95" s="257"/>
      <c r="T95" s="129"/>
      <c r="U95" s="128"/>
      <c r="V95" s="96"/>
      <c r="W95" s="97"/>
      <c r="BI95" s="431"/>
    </row>
    <row r="96" spans="1:61" s="5" customFormat="1" ht="20.100000000000001" customHeight="1" outlineLevel="2">
      <c r="A96" s="17"/>
      <c r="B96" s="66"/>
      <c r="C96" s="130"/>
      <c r="D96" s="43"/>
      <c r="E96" s="43"/>
      <c r="F96" s="65"/>
      <c r="G96" s="131"/>
      <c r="H96" s="458"/>
      <c r="I96" s="458"/>
      <c r="J96" s="457"/>
      <c r="K96" s="100"/>
      <c r="L96" s="92"/>
      <c r="M96" s="127"/>
      <c r="N96" s="256"/>
      <c r="O96" s="257"/>
      <c r="P96" s="245"/>
      <c r="Q96" s="257"/>
      <c r="R96" s="257"/>
      <c r="S96" s="257"/>
      <c r="T96" s="129"/>
      <c r="U96" s="128"/>
      <c r="V96" s="96"/>
      <c r="W96" s="97"/>
      <c r="BI96" s="431"/>
    </row>
    <row r="97" spans="1:61" s="5" customFormat="1" ht="20.100000000000001" customHeight="1" outlineLevel="2">
      <c r="A97" s="17"/>
      <c r="B97" s="66"/>
      <c r="C97" s="130"/>
      <c r="D97" s="43"/>
      <c r="E97" s="43"/>
      <c r="F97" s="65"/>
      <c r="G97" s="131"/>
      <c r="H97" s="458"/>
      <c r="I97" s="458"/>
      <c r="J97" s="457"/>
      <c r="K97" s="100"/>
      <c r="L97" s="92"/>
      <c r="M97" s="127"/>
      <c r="N97" s="256"/>
      <c r="O97" s="257"/>
      <c r="P97" s="245"/>
      <c r="Q97" s="257"/>
      <c r="R97" s="257"/>
      <c r="S97" s="257"/>
      <c r="T97" s="129"/>
      <c r="U97" s="128"/>
      <c r="V97" s="96"/>
      <c r="W97" s="97"/>
      <c r="BI97" s="431"/>
    </row>
    <row r="98" spans="1:61" s="5" customFormat="1" ht="20.100000000000001" customHeight="1" outlineLevel="2">
      <c r="A98" s="17"/>
      <c r="B98" s="66"/>
      <c r="C98" s="130"/>
      <c r="D98" s="43"/>
      <c r="E98" s="43"/>
      <c r="F98" s="65"/>
      <c r="G98" s="131"/>
      <c r="H98" s="458"/>
      <c r="I98" s="458"/>
      <c r="J98" s="457"/>
      <c r="K98" s="100"/>
      <c r="L98" s="92"/>
      <c r="M98" s="127"/>
      <c r="N98" s="256"/>
      <c r="O98" s="257"/>
      <c r="P98" s="245"/>
      <c r="Q98" s="257"/>
      <c r="R98" s="257"/>
      <c r="S98" s="257"/>
      <c r="T98" s="129"/>
      <c r="U98" s="128"/>
      <c r="V98" s="96"/>
      <c r="W98" s="97"/>
      <c r="BI98" s="431"/>
    </row>
    <row r="99" spans="1:61" s="5" customFormat="1" ht="20.100000000000001" customHeight="1" outlineLevel="2">
      <c r="A99" s="17"/>
      <c r="B99" s="64"/>
      <c r="C99" s="130"/>
      <c r="D99" s="43"/>
      <c r="E99" s="43"/>
      <c r="F99" s="65"/>
      <c r="G99" s="131"/>
      <c r="H99" s="458"/>
      <c r="I99" s="458"/>
      <c r="J99" s="457"/>
      <c r="K99" s="100"/>
      <c r="L99" s="92"/>
      <c r="M99" s="127"/>
      <c r="N99" s="256"/>
      <c r="O99" s="257"/>
      <c r="P99" s="245"/>
      <c r="Q99" s="257"/>
      <c r="R99" s="257"/>
      <c r="S99" s="257"/>
      <c r="T99" s="129"/>
      <c r="U99" s="128"/>
      <c r="V99" s="96"/>
      <c r="W99" s="97"/>
      <c r="BI99" s="431"/>
    </row>
    <row r="100" spans="1:61" s="5" customFormat="1" ht="20.100000000000001" customHeight="1" outlineLevel="2">
      <c r="A100" s="17"/>
      <c r="B100" s="64"/>
      <c r="C100" s="130"/>
      <c r="D100" s="43"/>
      <c r="E100" s="43"/>
      <c r="F100" s="65"/>
      <c r="G100" s="131"/>
      <c r="H100" s="458"/>
      <c r="I100" s="458"/>
      <c r="J100" s="457"/>
      <c r="K100" s="100"/>
      <c r="L100" s="92"/>
      <c r="M100" s="127"/>
      <c r="N100" s="256"/>
      <c r="O100" s="257"/>
      <c r="P100" s="245"/>
      <c r="Q100" s="257"/>
      <c r="R100" s="257"/>
      <c r="S100" s="257"/>
      <c r="T100" s="129"/>
      <c r="U100" s="128"/>
      <c r="V100" s="96"/>
      <c r="W100" s="97"/>
      <c r="BI100" s="431"/>
    </row>
    <row r="101" spans="1:61" s="5" customFormat="1" ht="20.100000000000001" customHeight="1" outlineLevel="2">
      <c r="A101" s="17"/>
      <c r="B101" s="64"/>
      <c r="C101" s="130"/>
      <c r="D101" s="43"/>
      <c r="E101" s="43"/>
      <c r="F101" s="65"/>
      <c r="G101" s="131"/>
      <c r="H101" s="458"/>
      <c r="I101" s="458"/>
      <c r="J101" s="457"/>
      <c r="K101" s="100"/>
      <c r="L101" s="92"/>
      <c r="M101" s="127"/>
      <c r="N101" s="256"/>
      <c r="O101" s="257"/>
      <c r="P101" s="245"/>
      <c r="Q101" s="257"/>
      <c r="R101" s="257"/>
      <c r="S101" s="257"/>
      <c r="T101" s="129"/>
      <c r="U101" s="128"/>
      <c r="V101" s="96"/>
      <c r="W101" s="97"/>
      <c r="BI101" s="431"/>
    </row>
    <row r="102" spans="1:61" s="5" customFormat="1" ht="20.100000000000001" customHeight="1" outlineLevel="2">
      <c r="A102" s="17"/>
      <c r="B102" s="64"/>
      <c r="C102" s="130"/>
      <c r="D102" s="43"/>
      <c r="E102" s="43"/>
      <c r="F102" s="65"/>
      <c r="G102" s="131"/>
      <c r="H102" s="458"/>
      <c r="I102" s="458"/>
      <c r="J102" s="457"/>
      <c r="K102" s="100"/>
      <c r="L102" s="92"/>
      <c r="M102" s="127"/>
      <c r="N102" s="256"/>
      <c r="O102" s="257"/>
      <c r="P102" s="245"/>
      <c r="Q102" s="257"/>
      <c r="R102" s="257"/>
      <c r="S102" s="257"/>
      <c r="T102" s="129"/>
      <c r="U102" s="128"/>
      <c r="V102" s="96"/>
      <c r="W102" s="97"/>
      <c r="BI102" s="431"/>
    </row>
    <row r="103" spans="1:61" s="5" customFormat="1" ht="20.100000000000001" customHeight="1" outlineLevel="2">
      <c r="A103" s="17"/>
      <c r="B103" s="64"/>
      <c r="C103" s="130"/>
      <c r="D103" s="43"/>
      <c r="E103" s="43"/>
      <c r="F103" s="65"/>
      <c r="G103" s="131"/>
      <c r="H103" s="458"/>
      <c r="I103" s="458"/>
      <c r="J103" s="457"/>
      <c r="K103" s="100"/>
      <c r="L103" s="92"/>
      <c r="M103" s="127"/>
      <c r="N103" s="256"/>
      <c r="O103" s="257"/>
      <c r="P103" s="245"/>
      <c r="Q103" s="257"/>
      <c r="R103" s="257"/>
      <c r="S103" s="257"/>
      <c r="T103" s="129"/>
      <c r="U103" s="128"/>
      <c r="V103" s="96"/>
      <c r="W103" s="97"/>
      <c r="BI103" s="431"/>
    </row>
    <row r="104" spans="1:61" s="5" customFormat="1" ht="20.100000000000001" customHeight="1" outlineLevel="2">
      <c r="A104" s="17"/>
      <c r="B104" s="64"/>
      <c r="C104" s="130"/>
      <c r="D104" s="43"/>
      <c r="E104" s="43"/>
      <c r="F104" s="65"/>
      <c r="G104" s="131"/>
      <c r="H104" s="458"/>
      <c r="I104" s="458"/>
      <c r="J104" s="457"/>
      <c r="K104" s="100"/>
      <c r="L104" s="92"/>
      <c r="M104" s="127"/>
      <c r="N104" s="256"/>
      <c r="O104" s="257"/>
      <c r="P104" s="245"/>
      <c r="Q104" s="257"/>
      <c r="R104" s="257"/>
      <c r="S104" s="257"/>
      <c r="T104" s="129"/>
      <c r="U104" s="128"/>
      <c r="V104" s="96"/>
      <c r="W104" s="97"/>
      <c r="BI104" s="431"/>
    </row>
    <row r="105" spans="1:61" s="5" customFormat="1" ht="20.100000000000001" customHeight="1" outlineLevel="2">
      <c r="A105" s="17"/>
      <c r="B105" s="64"/>
      <c r="C105" s="130"/>
      <c r="D105" s="43"/>
      <c r="E105" s="43"/>
      <c r="F105" s="65"/>
      <c r="G105" s="131"/>
      <c r="H105" s="458"/>
      <c r="I105" s="458"/>
      <c r="J105" s="457"/>
      <c r="K105" s="100"/>
      <c r="L105" s="92"/>
      <c r="M105" s="127"/>
      <c r="N105" s="256"/>
      <c r="O105" s="257"/>
      <c r="P105" s="245"/>
      <c r="Q105" s="257"/>
      <c r="R105" s="257"/>
      <c r="S105" s="257"/>
      <c r="T105" s="129"/>
      <c r="U105" s="128"/>
      <c r="V105" s="96"/>
      <c r="W105" s="97"/>
      <c r="BI105" s="431"/>
    </row>
    <row r="106" spans="1:61" s="5" customFormat="1" ht="20.100000000000001" customHeight="1" outlineLevel="2">
      <c r="A106" s="17"/>
      <c r="B106" s="64"/>
      <c r="C106" s="130"/>
      <c r="D106" s="43"/>
      <c r="E106" s="43"/>
      <c r="F106" s="65"/>
      <c r="G106" s="131"/>
      <c r="H106" s="458"/>
      <c r="I106" s="458"/>
      <c r="J106" s="457"/>
      <c r="K106" s="100"/>
      <c r="L106" s="92"/>
      <c r="M106" s="127"/>
      <c r="N106" s="256"/>
      <c r="O106" s="257"/>
      <c r="P106" s="245"/>
      <c r="Q106" s="257"/>
      <c r="R106" s="257"/>
      <c r="S106" s="257"/>
      <c r="T106" s="129"/>
      <c r="U106" s="128"/>
      <c r="V106" s="96"/>
      <c r="W106" s="97"/>
      <c r="BI106" s="431"/>
    </row>
    <row r="107" spans="1:61" s="5" customFormat="1" ht="20.100000000000001" customHeight="1" outlineLevel="2">
      <c r="A107" s="17"/>
      <c r="B107" s="64"/>
      <c r="C107" s="130"/>
      <c r="D107" s="43"/>
      <c r="E107" s="43"/>
      <c r="F107" s="65"/>
      <c r="G107" s="131"/>
      <c r="H107" s="458"/>
      <c r="I107" s="458"/>
      <c r="J107" s="457"/>
      <c r="K107" s="100"/>
      <c r="L107" s="92"/>
      <c r="M107" s="127"/>
      <c r="N107" s="256"/>
      <c r="O107" s="257"/>
      <c r="P107" s="245"/>
      <c r="Q107" s="257"/>
      <c r="R107" s="257"/>
      <c r="S107" s="257"/>
      <c r="T107" s="129"/>
      <c r="U107" s="128"/>
      <c r="V107" s="96"/>
      <c r="W107" s="97"/>
      <c r="BI107" s="431"/>
    </row>
    <row r="108" spans="1:61" s="5" customFormat="1" ht="20.100000000000001" customHeight="1" outlineLevel="2">
      <c r="A108" s="17"/>
      <c r="B108" s="64"/>
      <c r="C108" s="130"/>
      <c r="D108" s="43"/>
      <c r="E108" s="43"/>
      <c r="F108" s="65"/>
      <c r="G108" s="131"/>
      <c r="H108" s="458"/>
      <c r="I108" s="458"/>
      <c r="J108" s="457"/>
      <c r="K108" s="100"/>
      <c r="L108" s="92"/>
      <c r="M108" s="127"/>
      <c r="N108" s="256"/>
      <c r="O108" s="257"/>
      <c r="P108" s="245"/>
      <c r="Q108" s="257"/>
      <c r="R108" s="257"/>
      <c r="S108" s="257"/>
      <c r="T108" s="129"/>
      <c r="U108" s="128"/>
      <c r="V108" s="96"/>
      <c r="W108" s="97"/>
      <c r="BI108" s="431"/>
    </row>
    <row r="109" spans="1:61" s="5" customFormat="1" ht="20.100000000000001" customHeight="1" outlineLevel="2" thickBot="1">
      <c r="A109" s="17"/>
      <c r="B109" s="64"/>
      <c r="C109" s="130"/>
      <c r="D109" s="43"/>
      <c r="E109" s="43"/>
      <c r="F109" s="65"/>
      <c r="G109" s="131"/>
      <c r="H109" s="458"/>
      <c r="I109" s="458"/>
      <c r="J109" s="457"/>
      <c r="K109" s="100"/>
      <c r="L109" s="92"/>
      <c r="M109" s="127"/>
      <c r="N109" s="256"/>
      <c r="O109" s="257"/>
      <c r="P109" s="245"/>
      <c r="Q109" s="257"/>
      <c r="R109" s="257"/>
      <c r="S109" s="258"/>
      <c r="T109" s="129"/>
      <c r="U109" s="128"/>
      <c r="V109" s="96"/>
      <c r="W109" s="97"/>
      <c r="BI109" s="431"/>
    </row>
    <row r="110" spans="1:61"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443"/>
      <c r="U110" s="132"/>
      <c r="V110" s="98"/>
      <c r="W110" s="98"/>
      <c r="BI110" s="431"/>
    </row>
    <row r="111" spans="1:61" s="5" customFormat="1" ht="20.25" customHeight="1" outlineLevel="1">
      <c r="A111" s="1238"/>
      <c r="B111" s="259"/>
      <c r="C111" s="459"/>
      <c r="D111" s="459"/>
      <c r="E111" s="459"/>
      <c r="F111" s="459"/>
      <c r="G111" s="459"/>
      <c r="H111" s="459"/>
      <c r="I111" s="459"/>
      <c r="J111" s="459"/>
      <c r="K111" s="459"/>
      <c r="L111" s="459"/>
      <c r="M111" s="459"/>
      <c r="N111" s="459"/>
      <c r="O111" s="459"/>
      <c r="P111" s="459"/>
      <c r="Q111" s="459"/>
      <c r="R111" s="459"/>
      <c r="S111" s="460"/>
      <c r="T111" s="260"/>
      <c r="BI111" s="431"/>
    </row>
    <row r="112" spans="1:61" s="5" customFormat="1" ht="20.25" customHeight="1" outlineLevel="1" thickBot="1">
      <c r="A112" s="1239"/>
      <c r="B112" s="78"/>
      <c r="C112" s="461"/>
      <c r="D112" s="461"/>
      <c r="E112" s="461"/>
      <c r="F112" s="461"/>
      <c r="G112" s="461"/>
      <c r="H112" s="461"/>
      <c r="I112" s="461"/>
      <c r="J112" s="461"/>
      <c r="K112" s="461"/>
      <c r="L112" s="461"/>
      <c r="M112" s="461"/>
      <c r="N112" s="461"/>
      <c r="O112" s="461"/>
      <c r="P112" s="461"/>
      <c r="Q112" s="461"/>
      <c r="R112" s="461"/>
      <c r="S112" s="462"/>
      <c r="T112" s="99"/>
      <c r="BI112" s="431"/>
    </row>
    <row r="113" spans="1:61" s="5" customFormat="1" ht="17.25" customHeight="1">
      <c r="A113" s="53"/>
      <c r="B113" s="54"/>
      <c r="C113" s="463"/>
      <c r="D113" s="463"/>
      <c r="E113" s="463"/>
      <c r="F113" s="463"/>
      <c r="G113" s="463"/>
      <c r="H113" s="463"/>
      <c r="I113" s="463"/>
      <c r="J113" s="463"/>
      <c r="K113" s="463"/>
      <c r="L113" s="463"/>
      <c r="M113" s="463"/>
      <c r="N113" s="463"/>
      <c r="O113" s="463"/>
      <c r="P113" s="463"/>
      <c r="Q113" s="463"/>
      <c r="R113" s="463"/>
      <c r="S113" s="463"/>
      <c r="T113" s="55"/>
      <c r="BI113" s="431"/>
    </row>
    <row r="114" spans="1:61" s="5" customFormat="1" ht="15" customHeight="1" outlineLevel="1" thickBot="1">
      <c r="A114" s="72"/>
      <c r="B114" s="73"/>
      <c r="C114" s="464"/>
      <c r="D114" s="464"/>
      <c r="E114" s="464"/>
      <c r="F114" s="464"/>
      <c r="G114" s="464"/>
      <c r="H114" s="464"/>
      <c r="I114" s="464"/>
      <c r="J114" s="464"/>
      <c r="K114" s="464"/>
      <c r="L114" s="464"/>
      <c r="M114" s="464"/>
      <c r="N114" s="464"/>
      <c r="O114" s="464"/>
      <c r="P114" s="464"/>
      <c r="Q114" s="464"/>
      <c r="R114" s="464"/>
      <c r="S114" s="464"/>
      <c r="T114" s="74"/>
      <c r="BI114" s="431"/>
    </row>
    <row r="115" spans="1:61" s="5" customFormat="1" ht="42" customHeight="1" outlineLevel="1">
      <c r="A115" s="520"/>
      <c r="B115" s="521"/>
      <c r="C115" s="522"/>
      <c r="D115" s="523"/>
      <c r="E115" s="523"/>
      <c r="F115" s="523"/>
      <c r="G115" s="523"/>
      <c r="H115" s="524"/>
      <c r="I115" s="524"/>
      <c r="J115" s="524"/>
      <c r="K115" s="524"/>
      <c r="L115" s="524"/>
      <c r="M115" s="1240"/>
      <c r="N115" s="1241"/>
      <c r="O115" s="524"/>
      <c r="P115" s="524"/>
      <c r="Q115" s="524"/>
      <c r="R115" s="524"/>
      <c r="S115" s="524"/>
      <c r="T115" s="525"/>
      <c r="X115" s="465"/>
      <c r="Y115" s="466"/>
      <c r="Z115" s="467"/>
      <c r="AA115" s="467"/>
      <c r="AB115" s="468"/>
      <c r="AC115" s="466"/>
      <c r="AD115" s="469"/>
      <c r="AE115" s="469"/>
      <c r="AF115" s="469"/>
      <c r="AG115" s="469"/>
      <c r="AH115" s="469"/>
      <c r="AI115" s="469"/>
      <c r="AJ115" s="469"/>
      <c r="AK115" s="469"/>
      <c r="AL115" s="469"/>
      <c r="AM115" s="465"/>
      <c r="AN115" s="466"/>
      <c r="AO115" s="466"/>
      <c r="AP115" s="466"/>
      <c r="AQ115" s="466"/>
      <c r="AR115" s="466"/>
      <c r="AS115" s="469"/>
      <c r="AT115" s="469"/>
      <c r="AU115" s="469"/>
      <c r="AV115" s="469"/>
      <c r="BI115" s="431"/>
    </row>
    <row r="116" spans="1:61" s="5" customFormat="1" ht="20.100000000000001" customHeight="1" outlineLevel="1">
      <c r="A116" s="470"/>
      <c r="B116" s="865"/>
      <c r="C116" s="967"/>
      <c r="D116" s="967"/>
      <c r="E116" s="967"/>
      <c r="F116" s="967"/>
      <c r="G116" s="967"/>
      <c r="H116" s="133"/>
      <c r="I116" s="133"/>
      <c r="J116" s="133"/>
      <c r="K116" s="133"/>
      <c r="L116" s="133"/>
      <c r="M116" s="1242"/>
      <c r="N116" s="1243"/>
      <c r="O116" s="134"/>
      <c r="P116" s="134"/>
      <c r="Q116" s="134"/>
      <c r="R116" s="135"/>
      <c r="S116" s="134"/>
      <c r="T116" s="136"/>
      <c r="X116" s="471"/>
      <c r="Y116" s="472"/>
      <c r="Z116" s="472"/>
      <c r="AA116" s="472"/>
      <c r="AB116" s="472"/>
      <c r="AC116" s="472"/>
      <c r="AD116" s="472"/>
      <c r="AE116" s="472"/>
      <c r="AF116" s="472"/>
      <c r="AG116" s="472"/>
      <c r="AH116" s="472"/>
      <c r="AI116" s="472"/>
      <c r="AJ116" s="472"/>
      <c r="AK116" s="469"/>
      <c r="AL116" s="469"/>
      <c r="AM116" s="471"/>
      <c r="AN116" s="472"/>
      <c r="AO116" s="472"/>
      <c r="AP116" s="472"/>
      <c r="AQ116" s="472"/>
      <c r="AR116" s="472"/>
      <c r="AS116" s="472"/>
      <c r="AT116" s="472"/>
      <c r="AU116" s="472"/>
      <c r="AV116" s="472"/>
      <c r="AW116" s="472"/>
      <c r="AX116" s="472"/>
      <c r="AY116" s="472"/>
      <c r="BI116" s="431"/>
    </row>
    <row r="117" spans="1:61" s="5" customFormat="1" ht="20.100000000000001" customHeight="1" outlineLevel="1">
      <c r="A117" s="473"/>
      <c r="B117" s="973"/>
      <c r="C117" s="475"/>
      <c r="D117" s="475"/>
      <c r="E117" s="475"/>
      <c r="F117" s="475"/>
      <c r="G117" s="475"/>
      <c r="H117" s="103"/>
      <c r="I117" s="111"/>
      <c r="J117" s="103"/>
      <c r="K117" s="103"/>
      <c r="L117" s="103"/>
      <c r="M117" s="1244"/>
      <c r="N117" s="1245"/>
      <c r="O117" s="102"/>
      <c r="P117" s="111"/>
      <c r="Q117" s="113"/>
      <c r="R117" s="137"/>
      <c r="S117" s="102"/>
      <c r="T117" s="444"/>
      <c r="U117" s="138"/>
      <c r="V117" s="108"/>
      <c r="X117" s="101"/>
      <c r="Y117" s="139"/>
      <c r="Z117" s="139"/>
      <c r="AA117" s="139"/>
      <c r="AB117" s="139"/>
      <c r="AC117" s="139"/>
      <c r="AD117" s="139"/>
      <c r="AE117" s="139"/>
      <c r="AF117" s="139"/>
      <c r="AG117" s="139"/>
      <c r="AH117" s="139"/>
      <c r="AI117" s="139"/>
      <c r="AJ117" s="139"/>
      <c r="AK117" s="476"/>
      <c r="AL117" s="476"/>
      <c r="AM117" s="101"/>
      <c r="AN117" s="139"/>
      <c r="AO117" s="139"/>
      <c r="AP117" s="139"/>
      <c r="AQ117" s="139"/>
      <c r="AR117" s="139"/>
      <c r="AS117" s="139"/>
      <c r="AT117" s="139"/>
      <c r="AU117" s="139"/>
      <c r="AV117" s="139"/>
      <c r="AW117" s="139"/>
      <c r="AX117" s="139"/>
      <c r="AY117" s="139"/>
      <c r="BI117" s="431"/>
    </row>
    <row r="118" spans="1:61" s="5" customFormat="1" ht="20.100000000000001" customHeight="1" outlineLevel="1">
      <c r="A118" s="473"/>
      <c r="B118" s="973"/>
      <c r="C118" s="475"/>
      <c r="D118" s="475"/>
      <c r="E118" s="475"/>
      <c r="F118" s="475"/>
      <c r="G118" s="475"/>
      <c r="H118" s="103"/>
      <c r="I118" s="111"/>
      <c r="J118" s="103"/>
      <c r="K118" s="103"/>
      <c r="L118" s="103"/>
      <c r="M118" s="1244"/>
      <c r="N118" s="1245"/>
      <c r="O118" s="102"/>
      <c r="P118" s="111"/>
      <c r="Q118" s="113"/>
      <c r="R118" s="137"/>
      <c r="S118" s="102"/>
      <c r="T118" s="444"/>
      <c r="U118" s="138"/>
      <c r="V118" s="108"/>
      <c r="X118" s="101"/>
      <c r="Y118" s="139"/>
      <c r="Z118" s="139"/>
      <c r="AA118" s="139"/>
      <c r="AB118" s="139"/>
      <c r="AC118" s="139"/>
      <c r="AD118" s="139"/>
      <c r="AE118" s="139"/>
      <c r="AF118" s="139"/>
      <c r="AG118" s="139"/>
      <c r="AH118" s="139"/>
      <c r="AI118" s="139"/>
      <c r="AJ118" s="139"/>
      <c r="AK118" s="477"/>
      <c r="AL118" s="477"/>
      <c r="AM118" s="101"/>
      <c r="AN118" s="139"/>
      <c r="AO118" s="139"/>
      <c r="AP118" s="139"/>
      <c r="AQ118" s="139"/>
      <c r="AR118" s="139"/>
      <c r="AS118" s="139"/>
      <c r="AT118" s="139"/>
      <c r="AU118" s="139"/>
      <c r="AV118" s="139"/>
      <c r="AW118" s="139"/>
      <c r="AX118" s="139"/>
      <c r="AY118" s="139"/>
      <c r="BI118" s="431"/>
    </row>
    <row r="119" spans="1:61" s="5" customFormat="1" ht="20.100000000000001" customHeight="1" outlineLevel="1">
      <c r="A119" s="473"/>
      <c r="B119" s="973"/>
      <c r="C119" s="475"/>
      <c r="D119" s="475"/>
      <c r="E119" s="475"/>
      <c r="F119" s="475"/>
      <c r="G119" s="475"/>
      <c r="H119" s="103"/>
      <c r="I119" s="111"/>
      <c r="J119" s="103"/>
      <c r="K119" s="103"/>
      <c r="L119" s="103"/>
      <c r="M119" s="1244"/>
      <c r="N119" s="1245"/>
      <c r="O119" s="102"/>
      <c r="P119" s="111"/>
      <c r="Q119" s="113"/>
      <c r="R119" s="137"/>
      <c r="S119" s="102"/>
      <c r="T119" s="444"/>
      <c r="U119" s="138"/>
      <c r="V119" s="108"/>
      <c r="X119" s="101"/>
      <c r="Y119" s="139"/>
      <c r="Z119" s="139"/>
      <c r="AA119" s="139"/>
      <c r="AB119" s="139"/>
      <c r="AC119" s="139"/>
      <c r="AD119" s="139"/>
      <c r="AE119" s="139"/>
      <c r="AF119" s="139"/>
      <c r="AG119" s="139"/>
      <c r="AH119" s="139"/>
      <c r="AI119" s="139"/>
      <c r="AJ119" s="139"/>
      <c r="AK119" s="477"/>
      <c r="AL119" s="477"/>
      <c r="AM119" s="101"/>
      <c r="AN119" s="139"/>
      <c r="AO119" s="139"/>
      <c r="AP119" s="139"/>
      <c r="AQ119" s="139"/>
      <c r="AR119" s="139"/>
      <c r="AS119" s="139"/>
      <c r="AT119" s="139"/>
      <c r="AU119" s="139"/>
      <c r="AV119" s="139"/>
      <c r="AW119" s="139"/>
      <c r="AX119" s="139"/>
      <c r="AY119" s="139"/>
      <c r="BI119" s="431"/>
    </row>
    <row r="120" spans="1:61" s="5" customFormat="1" ht="20.100000000000001" customHeight="1" outlineLevel="1">
      <c r="A120" s="473"/>
      <c r="B120" s="973"/>
      <c r="C120" s="475"/>
      <c r="D120" s="475"/>
      <c r="E120" s="475"/>
      <c r="F120" s="475"/>
      <c r="G120" s="475"/>
      <c r="H120" s="103"/>
      <c r="I120" s="111"/>
      <c r="J120" s="103"/>
      <c r="K120" s="103"/>
      <c r="L120" s="103"/>
      <c r="M120" s="1244"/>
      <c r="N120" s="1245"/>
      <c r="O120" s="102"/>
      <c r="P120" s="111"/>
      <c r="Q120" s="113"/>
      <c r="R120" s="137"/>
      <c r="S120" s="102"/>
      <c r="T120" s="444"/>
      <c r="U120" s="138"/>
      <c r="V120" s="108"/>
      <c r="X120" s="101"/>
      <c r="Y120" s="139"/>
      <c r="Z120" s="139"/>
      <c r="AA120" s="139"/>
      <c r="AB120" s="139"/>
      <c r="AC120" s="139"/>
      <c r="AD120" s="139"/>
      <c r="AE120" s="139"/>
      <c r="AF120" s="139"/>
      <c r="AG120" s="139"/>
      <c r="AH120" s="139"/>
      <c r="AI120" s="139"/>
      <c r="AJ120" s="139"/>
      <c r="AK120" s="477"/>
      <c r="AL120" s="477"/>
      <c r="AM120" s="101"/>
      <c r="AN120" s="139"/>
      <c r="AO120" s="139"/>
      <c r="AP120" s="139"/>
      <c r="AQ120" s="139"/>
      <c r="AR120" s="139"/>
      <c r="AS120" s="139"/>
      <c r="AT120" s="139"/>
      <c r="AU120" s="139"/>
      <c r="AV120" s="139"/>
      <c r="AW120" s="139"/>
      <c r="AX120" s="139"/>
      <c r="AY120" s="139"/>
      <c r="BI120" s="431"/>
    </row>
    <row r="121" spans="1:61" s="5" customFormat="1" ht="20.100000000000001" customHeight="1" outlineLevel="1">
      <c r="A121" s="473"/>
      <c r="B121" s="973"/>
      <c r="C121" s="475"/>
      <c r="D121" s="475"/>
      <c r="E121" s="475"/>
      <c r="F121" s="974"/>
      <c r="G121" s="475"/>
      <c r="H121" s="103"/>
      <c r="I121" s="111"/>
      <c r="J121" s="103"/>
      <c r="K121" s="103"/>
      <c r="L121" s="103"/>
      <c r="M121" s="1244"/>
      <c r="N121" s="1245"/>
      <c r="O121" s="102"/>
      <c r="P121" s="111"/>
      <c r="Q121" s="113"/>
      <c r="R121" s="137"/>
      <c r="S121" s="102"/>
      <c r="T121" s="444"/>
      <c r="U121" s="138"/>
      <c r="V121" s="108"/>
      <c r="X121" s="101"/>
      <c r="Y121" s="139"/>
      <c r="Z121" s="139"/>
      <c r="AA121" s="139"/>
      <c r="AB121" s="139"/>
      <c r="AC121" s="139"/>
      <c r="AD121" s="139"/>
      <c r="AE121" s="139"/>
      <c r="AF121" s="139"/>
      <c r="AG121" s="139"/>
      <c r="AH121" s="139"/>
      <c r="AI121" s="139"/>
      <c r="AJ121" s="139"/>
      <c r="AK121" s="477"/>
      <c r="AL121" s="477"/>
      <c r="AM121" s="101"/>
      <c r="AN121" s="139"/>
      <c r="AO121" s="139"/>
      <c r="AP121" s="139"/>
      <c r="AQ121" s="139"/>
      <c r="AR121" s="139"/>
      <c r="AS121" s="139"/>
      <c r="AT121" s="139"/>
      <c r="AU121" s="139"/>
      <c r="AV121" s="139"/>
      <c r="AW121" s="139"/>
      <c r="AX121" s="139"/>
      <c r="AY121" s="139"/>
      <c r="BI121" s="431"/>
    </row>
    <row r="122" spans="1:61" s="5" customFormat="1" ht="20.100000000000001" customHeight="1" outlineLevel="1">
      <c r="A122" s="473"/>
      <c r="B122" s="973"/>
      <c r="C122" s="475"/>
      <c r="D122" s="475"/>
      <c r="E122" s="475"/>
      <c r="F122" s="974"/>
      <c r="G122" s="475"/>
      <c r="H122" s="103"/>
      <c r="I122" s="111"/>
      <c r="J122" s="103"/>
      <c r="K122" s="103"/>
      <c r="L122" s="103"/>
      <c r="M122" s="1244"/>
      <c r="N122" s="1245"/>
      <c r="O122" s="102"/>
      <c r="P122" s="111"/>
      <c r="Q122" s="113"/>
      <c r="R122" s="137"/>
      <c r="S122" s="102"/>
      <c r="T122" s="444"/>
      <c r="U122" s="138"/>
      <c r="V122" s="108"/>
      <c r="X122" s="101"/>
      <c r="Y122" s="139"/>
      <c r="Z122" s="139"/>
      <c r="AA122" s="139"/>
      <c r="AB122" s="139"/>
      <c r="AC122" s="139"/>
      <c r="AD122" s="139"/>
      <c r="AE122" s="139"/>
      <c r="AF122" s="139"/>
      <c r="AG122" s="139"/>
      <c r="AH122" s="139"/>
      <c r="AI122" s="139"/>
      <c r="AJ122" s="139"/>
      <c r="AK122" s="477"/>
      <c r="AL122" s="477"/>
      <c r="AM122" s="101"/>
      <c r="AN122" s="139"/>
      <c r="AO122" s="139"/>
      <c r="AP122" s="139"/>
      <c r="AQ122" s="139"/>
      <c r="AR122" s="139"/>
      <c r="AS122" s="139"/>
      <c r="AT122" s="139"/>
      <c r="AU122" s="139"/>
      <c r="AV122" s="139"/>
      <c r="AW122" s="139"/>
      <c r="AX122" s="139"/>
      <c r="AY122" s="139"/>
      <c r="BI122" s="431"/>
    </row>
    <row r="123" spans="1:61" s="5" customFormat="1" ht="20.100000000000001" customHeight="1" outlineLevel="1">
      <c r="A123" s="473"/>
      <c r="B123" s="973"/>
      <c r="C123" s="475"/>
      <c r="D123" s="475"/>
      <c r="E123" s="475"/>
      <c r="F123" s="475"/>
      <c r="G123" s="475"/>
      <c r="H123" s="103"/>
      <c r="I123" s="111"/>
      <c r="J123" s="103"/>
      <c r="K123" s="103"/>
      <c r="L123" s="103"/>
      <c r="M123" s="1244"/>
      <c r="N123" s="1245"/>
      <c r="O123" s="102"/>
      <c r="P123" s="111"/>
      <c r="Q123" s="113"/>
      <c r="R123" s="137"/>
      <c r="S123" s="102"/>
      <c r="T123" s="444"/>
      <c r="U123" s="138"/>
      <c r="V123" s="108"/>
      <c r="X123" s="101"/>
      <c r="Y123" s="139"/>
      <c r="Z123" s="139"/>
      <c r="AA123" s="139"/>
      <c r="AB123" s="139"/>
      <c r="AC123" s="139"/>
      <c r="AD123" s="139"/>
      <c r="AE123" s="139"/>
      <c r="AF123" s="139"/>
      <c r="AG123" s="139"/>
      <c r="AH123" s="139"/>
      <c r="AI123" s="139"/>
      <c r="AJ123" s="139"/>
      <c r="AK123" s="477"/>
      <c r="AL123" s="477"/>
      <c r="AM123" s="101"/>
      <c r="AN123" s="139"/>
      <c r="AO123" s="139"/>
      <c r="AP123" s="139"/>
      <c r="AQ123" s="139"/>
      <c r="AR123" s="139"/>
      <c r="AS123" s="139"/>
      <c r="AT123" s="139"/>
      <c r="AU123" s="139"/>
      <c r="AV123" s="139"/>
      <c r="AW123" s="139"/>
      <c r="AX123" s="139"/>
      <c r="AY123" s="139"/>
      <c r="BI123" s="431"/>
    </row>
    <row r="124" spans="1:61" s="5" customFormat="1" ht="20.100000000000001" customHeight="1" outlineLevel="1">
      <c r="A124" s="473"/>
      <c r="B124" s="973"/>
      <c r="C124" s="475"/>
      <c r="D124" s="475"/>
      <c r="E124" s="475"/>
      <c r="F124" s="475"/>
      <c r="G124" s="475"/>
      <c r="H124" s="103"/>
      <c r="I124" s="111"/>
      <c r="J124" s="103"/>
      <c r="K124" s="103"/>
      <c r="L124" s="103"/>
      <c r="M124" s="1244"/>
      <c r="N124" s="1245"/>
      <c r="O124" s="102"/>
      <c r="P124" s="111"/>
      <c r="Q124" s="113"/>
      <c r="R124" s="137"/>
      <c r="S124" s="102"/>
      <c r="T124" s="444"/>
      <c r="U124" s="138"/>
      <c r="V124" s="108"/>
      <c r="X124" s="101"/>
      <c r="Y124" s="139"/>
      <c r="Z124" s="139"/>
      <c r="AA124" s="139"/>
      <c r="AB124" s="139"/>
      <c r="AC124" s="139"/>
      <c r="AD124" s="139"/>
      <c r="AE124" s="139"/>
      <c r="AF124" s="139"/>
      <c r="AG124" s="139"/>
      <c r="AH124" s="139"/>
      <c r="AI124" s="139"/>
      <c r="AJ124" s="139"/>
      <c r="AK124" s="477"/>
      <c r="AL124" s="477"/>
      <c r="AM124" s="101"/>
      <c r="AN124" s="139"/>
      <c r="AO124" s="139"/>
      <c r="AP124" s="139"/>
      <c r="AQ124" s="139"/>
      <c r="AR124" s="139"/>
      <c r="AS124" s="139"/>
      <c r="AT124" s="139"/>
      <c r="AU124" s="139"/>
      <c r="AV124" s="139"/>
      <c r="AW124" s="139"/>
      <c r="AX124" s="139"/>
      <c r="AY124" s="139"/>
      <c r="AZ124" s="477"/>
      <c r="BI124" s="431"/>
    </row>
    <row r="125" spans="1:61" s="5" customFormat="1" ht="20.100000000000001" customHeight="1" outlineLevel="1">
      <c r="A125" s="473"/>
      <c r="B125" s="973"/>
      <c r="C125" s="475"/>
      <c r="D125" s="475"/>
      <c r="E125" s="475"/>
      <c r="F125" s="475"/>
      <c r="G125" s="475"/>
      <c r="H125" s="103"/>
      <c r="I125" s="111"/>
      <c r="J125" s="103"/>
      <c r="K125" s="103"/>
      <c r="L125" s="103"/>
      <c r="M125" s="1244"/>
      <c r="N125" s="1245"/>
      <c r="O125" s="102"/>
      <c r="P125" s="111"/>
      <c r="Q125" s="113"/>
      <c r="R125" s="137"/>
      <c r="S125" s="102"/>
      <c r="T125" s="444"/>
      <c r="U125" s="138"/>
      <c r="V125" s="108"/>
      <c r="X125" s="471"/>
      <c r="Y125" s="472"/>
      <c r="Z125" s="472"/>
      <c r="AA125" s="472"/>
      <c r="AB125" s="472"/>
      <c r="AC125" s="472"/>
      <c r="AD125" s="472"/>
      <c r="AE125" s="472"/>
      <c r="AF125" s="472"/>
      <c r="AG125" s="477"/>
      <c r="AH125" s="477"/>
      <c r="AI125" s="477"/>
      <c r="AJ125" s="477"/>
      <c r="AK125" s="477"/>
      <c r="AL125" s="477"/>
      <c r="AM125" s="471"/>
      <c r="AN125" s="472"/>
      <c r="AO125" s="472"/>
      <c r="AP125" s="472"/>
      <c r="AQ125" s="472"/>
      <c r="AR125" s="472"/>
      <c r="AS125" s="472"/>
      <c r="AT125" s="472"/>
      <c r="AU125" s="472"/>
      <c r="AV125" s="477"/>
      <c r="BI125" s="431"/>
    </row>
    <row r="126" spans="1:61" s="5" customFormat="1" ht="20.100000000000001" customHeight="1" outlineLevel="1">
      <c r="A126" s="473"/>
      <c r="B126" s="973"/>
      <c r="C126" s="475"/>
      <c r="D126" s="475"/>
      <c r="E126" s="475"/>
      <c r="F126" s="475"/>
      <c r="G126" s="475"/>
      <c r="H126" s="103"/>
      <c r="I126" s="111"/>
      <c r="J126" s="103"/>
      <c r="K126" s="103"/>
      <c r="L126" s="103"/>
      <c r="M126" s="1244"/>
      <c r="N126" s="1245"/>
      <c r="O126" s="102"/>
      <c r="P126" s="111"/>
      <c r="Q126" s="113"/>
      <c r="R126" s="137"/>
      <c r="S126" s="102"/>
      <c r="T126" s="444"/>
      <c r="U126" s="138"/>
      <c r="V126" s="108"/>
      <c r="X126" s="471"/>
      <c r="Y126" s="472"/>
      <c r="Z126" s="472"/>
      <c r="AA126" s="472"/>
      <c r="AB126" s="472"/>
      <c r="AC126" s="472"/>
      <c r="AD126" s="472"/>
      <c r="AE126" s="472"/>
      <c r="AF126" s="472"/>
      <c r="AG126" s="477"/>
      <c r="AH126" s="477"/>
      <c r="AI126" s="477"/>
      <c r="AJ126" s="477"/>
      <c r="AK126" s="477"/>
      <c r="AL126" s="477"/>
      <c r="AM126" s="471"/>
      <c r="AN126" s="472"/>
      <c r="AO126" s="472"/>
      <c r="AP126" s="472"/>
      <c r="AQ126" s="472"/>
      <c r="AR126" s="472"/>
      <c r="AS126" s="472"/>
      <c r="AT126" s="472"/>
      <c r="AU126" s="472"/>
      <c r="AV126" s="477"/>
      <c r="BI126" s="431"/>
    </row>
    <row r="127" spans="1:61" s="5" customFormat="1" ht="20.100000000000001" customHeight="1" outlineLevel="1">
      <c r="A127" s="473"/>
      <c r="B127" s="973"/>
      <c r="C127" s="475"/>
      <c r="D127" s="475"/>
      <c r="E127" s="475"/>
      <c r="F127" s="475"/>
      <c r="G127" s="475"/>
      <c r="H127" s="103"/>
      <c r="I127" s="111"/>
      <c r="J127" s="103"/>
      <c r="K127" s="103"/>
      <c r="L127" s="103"/>
      <c r="M127" s="1244"/>
      <c r="N127" s="1245"/>
      <c r="O127" s="102"/>
      <c r="P127" s="111"/>
      <c r="Q127" s="113"/>
      <c r="R127" s="137"/>
      <c r="S127" s="102"/>
      <c r="T127" s="444"/>
      <c r="U127" s="138"/>
      <c r="V127" s="108"/>
      <c r="X127" s="101"/>
      <c r="Y127" s="139"/>
      <c r="Z127" s="139"/>
      <c r="AA127" s="139"/>
      <c r="AB127" s="139"/>
      <c r="AC127" s="139"/>
      <c r="AD127" s="139"/>
      <c r="AE127" s="139"/>
      <c r="AF127" s="139"/>
      <c r="AG127" s="477"/>
      <c r="AH127" s="477"/>
      <c r="AI127" s="477"/>
      <c r="AJ127" s="477"/>
      <c r="AK127" s="477"/>
      <c r="AL127" s="477"/>
      <c r="AM127" s="101"/>
      <c r="AN127" s="139"/>
      <c r="AO127" s="139"/>
      <c r="AP127" s="139"/>
      <c r="AQ127" s="139"/>
      <c r="AR127" s="139"/>
      <c r="AS127" s="139"/>
      <c r="AT127" s="139"/>
      <c r="AU127" s="139"/>
      <c r="AV127" s="477"/>
      <c r="BI127" s="431"/>
    </row>
    <row r="128" spans="1:61" s="5" customFormat="1" ht="20.100000000000001" customHeight="1" outlineLevel="1">
      <c r="A128" s="473"/>
      <c r="B128" s="973"/>
      <c r="C128" s="475"/>
      <c r="D128" s="475"/>
      <c r="E128" s="475"/>
      <c r="F128" s="475"/>
      <c r="G128" s="475"/>
      <c r="H128" s="103"/>
      <c r="I128" s="111"/>
      <c r="J128" s="103"/>
      <c r="K128" s="103"/>
      <c r="L128" s="103"/>
      <c r="M128" s="1244"/>
      <c r="N128" s="1245"/>
      <c r="O128" s="102"/>
      <c r="P128" s="111"/>
      <c r="Q128" s="113"/>
      <c r="R128" s="137"/>
      <c r="S128" s="102"/>
      <c r="T128" s="444"/>
      <c r="U128" s="138"/>
      <c r="V128" s="108"/>
      <c r="X128" s="101"/>
      <c r="Y128" s="139"/>
      <c r="Z128" s="139"/>
      <c r="AA128" s="139"/>
      <c r="AB128" s="139"/>
      <c r="AC128" s="139"/>
      <c r="AD128" s="139"/>
      <c r="AE128" s="139"/>
      <c r="AF128" s="139"/>
      <c r="AG128" s="477"/>
      <c r="AH128" s="477"/>
      <c r="AI128" s="477"/>
      <c r="AJ128" s="477"/>
      <c r="AK128" s="477"/>
      <c r="AL128" s="477"/>
      <c r="AM128" s="101"/>
      <c r="AN128" s="139"/>
      <c r="AO128" s="139"/>
      <c r="AP128" s="139"/>
      <c r="AQ128" s="139"/>
      <c r="AR128" s="139"/>
      <c r="AS128" s="139"/>
      <c r="AT128" s="139"/>
      <c r="AU128" s="139"/>
      <c r="AV128" s="477"/>
      <c r="BI128" s="431"/>
    </row>
    <row r="129" spans="1:61" s="5" customFormat="1" ht="20.100000000000001" customHeight="1" outlineLevel="1">
      <c r="A129" s="473"/>
      <c r="B129" s="973"/>
      <c r="C129" s="475"/>
      <c r="D129" s="475"/>
      <c r="E129" s="475"/>
      <c r="F129" s="475"/>
      <c r="G129" s="475"/>
      <c r="H129" s="103"/>
      <c r="I129" s="111"/>
      <c r="J129" s="103"/>
      <c r="K129" s="103"/>
      <c r="L129" s="103"/>
      <c r="M129" s="1244"/>
      <c r="N129" s="1245"/>
      <c r="O129" s="102"/>
      <c r="P129" s="111"/>
      <c r="Q129" s="113"/>
      <c r="R129" s="137"/>
      <c r="S129" s="102"/>
      <c r="T129" s="444"/>
      <c r="U129" s="138"/>
      <c r="V129" s="108"/>
      <c r="X129" s="101"/>
      <c r="Y129" s="139"/>
      <c r="Z129" s="139"/>
      <c r="AA129" s="139"/>
      <c r="AB129" s="139"/>
      <c r="AC129" s="139"/>
      <c r="AD129" s="139"/>
      <c r="AE129" s="139"/>
      <c r="AF129" s="139"/>
      <c r="AG129" s="477"/>
      <c r="AH129" s="477"/>
      <c r="AI129" s="477"/>
      <c r="AJ129" s="477"/>
      <c r="AK129" s="477"/>
      <c r="AL129" s="477"/>
      <c r="AM129" s="101"/>
      <c r="AN129" s="139"/>
      <c r="AO129" s="139"/>
      <c r="AP129" s="139"/>
      <c r="AQ129" s="139"/>
      <c r="AR129" s="139"/>
      <c r="AS129" s="139"/>
      <c r="AT129" s="139"/>
      <c r="AU129" s="139"/>
      <c r="AV129" s="477"/>
      <c r="BI129" s="431"/>
    </row>
    <row r="130" spans="1:61" s="5" customFormat="1" ht="20.100000000000001" customHeight="1" outlineLevel="1">
      <c r="A130" s="473"/>
      <c r="B130" s="975"/>
      <c r="C130" s="904"/>
      <c r="D130" s="904"/>
      <c r="E130" s="904"/>
      <c r="F130" s="904"/>
      <c r="G130" s="904"/>
      <c r="H130" s="103"/>
      <c r="I130" s="111"/>
      <c r="J130" s="103"/>
      <c r="K130" s="103"/>
      <c r="L130" s="103"/>
      <c r="M130" s="1244"/>
      <c r="N130" s="1245"/>
      <c r="O130" s="102"/>
      <c r="P130" s="111"/>
      <c r="Q130" s="113"/>
      <c r="R130" s="137"/>
      <c r="S130" s="102"/>
      <c r="T130" s="444"/>
      <c r="U130" s="138"/>
      <c r="V130" s="108"/>
      <c r="X130" s="101"/>
      <c r="Y130" s="139"/>
      <c r="Z130" s="139"/>
      <c r="AA130" s="139"/>
      <c r="AB130" s="139"/>
      <c r="AC130" s="139"/>
      <c r="AD130" s="139"/>
      <c r="AE130" s="139"/>
      <c r="AF130" s="139"/>
      <c r="AG130" s="477"/>
      <c r="AH130" s="477"/>
      <c r="AI130" s="477"/>
      <c r="AJ130" s="477"/>
      <c r="AK130" s="477"/>
      <c r="AL130" s="477"/>
      <c r="AM130" s="101"/>
      <c r="AN130" s="139"/>
      <c r="AO130" s="139"/>
      <c r="AP130" s="139"/>
      <c r="AQ130" s="139"/>
      <c r="AR130" s="139"/>
      <c r="AS130" s="139"/>
      <c r="AT130" s="139"/>
      <c r="AU130" s="139"/>
      <c r="AV130" s="477"/>
      <c r="BI130" s="431"/>
    </row>
    <row r="131" spans="1:61" s="5" customFormat="1" ht="20.100000000000001" customHeight="1" outlineLevel="1">
      <c r="A131" s="473"/>
      <c r="B131" s="975"/>
      <c r="C131" s="904"/>
      <c r="D131" s="904"/>
      <c r="E131" s="904"/>
      <c r="F131" s="904"/>
      <c r="G131" s="904"/>
      <c r="H131" s="103"/>
      <c r="I131" s="111"/>
      <c r="J131" s="103"/>
      <c r="K131" s="103"/>
      <c r="L131" s="103"/>
      <c r="M131" s="1244"/>
      <c r="N131" s="1245"/>
      <c r="O131" s="102"/>
      <c r="P131" s="111"/>
      <c r="Q131" s="113"/>
      <c r="R131" s="137"/>
      <c r="S131" s="102"/>
      <c r="T131" s="444"/>
      <c r="U131" s="138"/>
      <c r="V131" s="108"/>
      <c r="X131" s="101"/>
      <c r="Y131" s="139"/>
      <c r="Z131" s="139"/>
      <c r="AA131" s="139"/>
      <c r="AB131" s="139"/>
      <c r="AC131" s="139"/>
      <c r="AD131" s="139"/>
      <c r="AE131" s="139"/>
      <c r="AF131" s="139"/>
      <c r="AG131" s="477"/>
      <c r="AH131" s="477"/>
      <c r="AI131" s="477"/>
      <c r="AJ131" s="477"/>
      <c r="AK131" s="477"/>
      <c r="AL131" s="477"/>
      <c r="AM131" s="101"/>
      <c r="AN131" s="139"/>
      <c r="AO131" s="139"/>
      <c r="AP131" s="139"/>
      <c r="AQ131" s="139"/>
      <c r="AR131" s="139"/>
      <c r="AS131" s="139"/>
      <c r="AT131" s="139"/>
      <c r="AU131" s="139"/>
      <c r="AV131" s="477"/>
      <c r="BI131" s="431"/>
    </row>
    <row r="132" spans="1:61" s="5" customFormat="1" ht="20.100000000000001" customHeight="1" outlineLevel="1">
      <c r="A132" s="473"/>
      <c r="B132" s="975"/>
      <c r="C132" s="904"/>
      <c r="D132" s="904"/>
      <c r="E132" s="904"/>
      <c r="F132" s="904"/>
      <c r="G132" s="904"/>
      <c r="H132" s="103"/>
      <c r="I132" s="111"/>
      <c r="J132" s="103"/>
      <c r="K132" s="103"/>
      <c r="L132" s="103"/>
      <c r="M132" s="1244"/>
      <c r="N132" s="1245"/>
      <c r="O132" s="102"/>
      <c r="P132" s="111"/>
      <c r="Q132" s="113"/>
      <c r="R132" s="137"/>
      <c r="S132" s="102"/>
      <c r="T132" s="444"/>
      <c r="U132" s="138"/>
      <c r="V132" s="108"/>
      <c r="X132" s="101"/>
      <c r="Y132" s="139"/>
      <c r="Z132" s="139"/>
      <c r="AA132" s="139"/>
      <c r="AB132" s="139"/>
      <c r="AC132" s="139"/>
      <c r="AD132" s="139"/>
      <c r="AE132" s="139"/>
      <c r="AF132" s="139"/>
      <c r="AG132" s="477"/>
      <c r="AH132" s="477"/>
      <c r="AI132" s="477"/>
      <c r="AJ132" s="477"/>
      <c r="AK132" s="477"/>
      <c r="AL132" s="477"/>
      <c r="AM132" s="101"/>
      <c r="AN132" s="139"/>
      <c r="AO132" s="139"/>
      <c r="AP132" s="139"/>
      <c r="AQ132" s="139"/>
      <c r="AR132" s="139"/>
      <c r="AS132" s="139"/>
      <c r="AT132" s="139"/>
      <c r="AU132" s="139"/>
      <c r="AV132" s="477"/>
      <c r="BI132" s="431"/>
    </row>
    <row r="133" spans="1:61" s="5" customFormat="1" ht="20.100000000000001" customHeight="1" outlineLevel="1">
      <c r="A133" s="473"/>
      <c r="B133" s="865"/>
      <c r="C133" s="387"/>
      <c r="D133" s="387"/>
      <c r="E133" s="387"/>
      <c r="F133" s="387"/>
      <c r="G133" s="387"/>
      <c r="H133" s="103"/>
      <c r="I133" s="111"/>
      <c r="J133" s="103"/>
      <c r="K133" s="103"/>
      <c r="L133" s="103"/>
      <c r="M133" s="1260"/>
      <c r="N133" s="1261"/>
      <c r="O133" s="111"/>
      <c r="P133" s="261"/>
      <c r="Q133" s="113"/>
      <c r="R133" s="137"/>
      <c r="S133" s="102"/>
      <c r="T133" s="444"/>
      <c r="U133" s="138"/>
      <c r="V133" s="108"/>
      <c r="X133" s="101"/>
      <c r="Y133" s="139"/>
      <c r="Z133" s="139"/>
      <c r="AA133" s="139"/>
      <c r="AB133" s="139"/>
      <c r="AC133" s="139"/>
      <c r="AD133" s="139"/>
      <c r="AE133" s="139"/>
      <c r="AF133" s="139"/>
      <c r="AG133" s="477"/>
      <c r="AH133" s="477"/>
      <c r="AI133" s="477"/>
      <c r="AJ133" s="477"/>
      <c r="AK133" s="477"/>
      <c r="AL133" s="477"/>
      <c r="AM133" s="101"/>
      <c r="AN133" s="139"/>
      <c r="AO133" s="139"/>
      <c r="AP133" s="139"/>
      <c r="AQ133" s="139"/>
      <c r="AR133" s="139"/>
      <c r="AS133" s="139"/>
      <c r="AT133" s="139"/>
      <c r="AU133" s="139"/>
      <c r="AV133" s="477"/>
      <c r="BI133" s="431"/>
    </row>
    <row r="134" spans="1:61" s="5" customFormat="1" ht="20.100000000000001" customHeight="1" outlineLevel="1">
      <c r="A134" s="473"/>
      <c r="B134" s="969"/>
      <c r="C134" s="928"/>
      <c r="D134" s="928"/>
      <c r="E134" s="970"/>
      <c r="F134" s="928"/>
      <c r="G134" s="971"/>
      <c r="H134" s="589"/>
      <c r="I134" s="111"/>
      <c r="J134" s="103"/>
      <c r="K134" s="103"/>
      <c r="L134" s="103"/>
      <c r="M134" s="1260"/>
      <c r="N134" s="1261"/>
      <c r="O134" s="111"/>
      <c r="P134" s="261"/>
      <c r="Q134" s="113"/>
      <c r="R134" s="137"/>
      <c r="S134" s="102"/>
      <c r="T134" s="444"/>
      <c r="U134" s="138"/>
      <c r="V134" s="108"/>
      <c r="X134" s="101"/>
      <c r="Y134" s="139"/>
      <c r="Z134" s="139"/>
      <c r="AA134" s="139"/>
      <c r="AB134" s="139"/>
      <c r="AC134" s="139"/>
      <c r="AD134" s="139"/>
      <c r="AE134" s="139"/>
      <c r="AF134" s="139"/>
      <c r="AG134" s="477"/>
      <c r="AH134" s="477"/>
      <c r="AI134" s="477"/>
      <c r="AJ134" s="477"/>
      <c r="AK134" s="477"/>
      <c r="AL134" s="477"/>
      <c r="AM134" s="101"/>
      <c r="AN134" s="139"/>
      <c r="AO134" s="139"/>
      <c r="AP134" s="139"/>
      <c r="AQ134" s="139"/>
      <c r="AR134" s="139"/>
      <c r="AS134" s="139"/>
      <c r="AT134" s="139"/>
      <c r="AU134" s="139"/>
      <c r="AV134" s="477"/>
      <c r="BI134" s="431"/>
    </row>
    <row r="135" spans="1:61" s="5" customFormat="1" ht="20.100000000000001" customHeight="1" outlineLevel="1">
      <c r="A135" s="473"/>
      <c r="B135" s="969"/>
      <c r="C135" s="928"/>
      <c r="D135" s="928"/>
      <c r="E135" s="970"/>
      <c r="F135" s="928"/>
      <c r="G135" s="971"/>
      <c r="H135" s="589"/>
      <c r="I135" s="111"/>
      <c r="J135" s="103"/>
      <c r="K135" s="103"/>
      <c r="L135" s="103"/>
      <c r="M135" s="1260"/>
      <c r="N135" s="1261"/>
      <c r="O135" s="111"/>
      <c r="P135" s="261"/>
      <c r="Q135" s="113"/>
      <c r="R135" s="137"/>
      <c r="S135" s="102"/>
      <c r="T135" s="444"/>
      <c r="U135" s="138"/>
      <c r="V135" s="108"/>
      <c r="X135" s="471"/>
      <c r="Y135" s="479"/>
      <c r="Z135" s="479"/>
      <c r="AA135" s="479"/>
      <c r="AB135" s="479"/>
      <c r="AC135" s="479"/>
      <c r="AD135" s="479"/>
      <c r="AE135" s="480"/>
      <c r="AF135" s="480"/>
      <c r="AG135" s="477"/>
      <c r="AH135" s="477"/>
      <c r="AI135" s="477"/>
      <c r="AJ135" s="477"/>
      <c r="AK135" s="477"/>
      <c r="AL135" s="477"/>
      <c r="AM135" s="471"/>
      <c r="AN135" s="479"/>
      <c r="AO135" s="479"/>
      <c r="AP135" s="479"/>
      <c r="AQ135" s="479"/>
      <c r="AR135" s="479"/>
      <c r="AS135" s="479"/>
      <c r="AT135" s="480"/>
      <c r="AU135" s="480"/>
      <c r="AV135" s="477"/>
      <c r="BI135" s="431"/>
    </row>
    <row r="136" spans="1:61" s="5" customFormat="1" ht="20.100000000000001" customHeight="1" outlineLevel="1">
      <c r="A136" s="473"/>
      <c r="B136" s="976"/>
      <c r="C136" s="904"/>
      <c r="D136" s="904"/>
      <c r="E136" s="977"/>
      <c r="F136" s="904"/>
      <c r="G136" s="978"/>
      <c r="H136" s="486"/>
      <c r="I136" s="486"/>
      <c r="J136" s="103"/>
      <c r="K136" s="103"/>
      <c r="L136" s="103"/>
      <c r="M136" s="1260"/>
      <c r="N136" s="1261"/>
      <c r="O136" s="486"/>
      <c r="P136" s="490"/>
      <c r="Q136" s="486"/>
      <c r="R136" s="486"/>
      <c r="S136" s="486"/>
      <c r="T136" s="491"/>
      <c r="U136" s="138"/>
      <c r="V136" s="108"/>
      <c r="X136" s="471"/>
      <c r="Y136" s="482"/>
      <c r="Z136" s="482"/>
      <c r="AA136" s="482"/>
      <c r="AB136" s="482"/>
      <c r="AC136" s="482"/>
      <c r="AD136" s="482"/>
      <c r="AE136" s="482"/>
      <c r="AF136" s="482"/>
      <c r="AG136" s="477"/>
      <c r="AH136" s="477"/>
      <c r="AI136" s="477"/>
      <c r="AJ136" s="477"/>
      <c r="AK136" s="477"/>
      <c r="AL136" s="477"/>
      <c r="AM136" s="471"/>
      <c r="AN136" s="482"/>
      <c r="AO136" s="482"/>
      <c r="AP136" s="482"/>
      <c r="AQ136" s="482"/>
      <c r="AR136" s="482"/>
      <c r="AS136" s="482"/>
      <c r="AT136" s="482"/>
      <c r="AU136" s="482"/>
      <c r="AV136" s="477"/>
      <c r="BI136" s="431"/>
    </row>
    <row r="137" spans="1:61" s="5" customFormat="1" ht="15" hidden="1" customHeight="1" outlineLevel="1">
      <c r="A137" s="473"/>
      <c r="B137" s="487"/>
      <c r="C137" s="474"/>
      <c r="D137" s="474"/>
      <c r="E137" s="474"/>
      <c r="F137" s="474"/>
      <c r="G137" s="474"/>
      <c r="H137" s="488"/>
      <c r="I137" s="488"/>
      <c r="J137" s="103"/>
      <c r="K137" s="488"/>
      <c r="L137" s="103"/>
      <c r="M137" s="1260"/>
      <c r="N137" s="1261"/>
      <c r="O137" s="488"/>
      <c r="P137" s="526"/>
      <c r="Q137" s="488"/>
      <c r="R137" s="488"/>
      <c r="S137" s="488"/>
      <c r="T137" s="527"/>
      <c r="U137" s="138"/>
      <c r="V137" s="108"/>
      <c r="X137" s="101"/>
      <c r="Y137" s="139"/>
      <c r="Z137" s="139"/>
      <c r="AA137" s="139"/>
      <c r="AB137" s="139"/>
      <c r="AC137" s="139"/>
      <c r="AD137" s="139"/>
      <c r="AE137" s="139"/>
      <c r="AF137" s="139"/>
      <c r="AG137" s="477"/>
      <c r="AH137" s="477"/>
      <c r="AI137" s="477"/>
      <c r="AJ137" s="477"/>
      <c r="AK137" s="477"/>
      <c r="AL137" s="477"/>
      <c r="AM137" s="101"/>
      <c r="AN137" s="139"/>
      <c r="AO137" s="139"/>
      <c r="AP137" s="139"/>
      <c r="AQ137" s="139"/>
      <c r="AR137" s="139"/>
      <c r="AS137" s="139"/>
      <c r="AT137" s="139"/>
      <c r="AU137" s="139"/>
      <c r="AV137" s="477"/>
      <c r="BI137" s="431"/>
    </row>
    <row r="138" spans="1:61" s="5" customFormat="1" ht="15" hidden="1" customHeight="1" outlineLevel="1">
      <c r="A138" s="473"/>
      <c r="B138" s="228"/>
      <c r="C138" s="102"/>
      <c r="D138" s="102"/>
      <c r="E138" s="102"/>
      <c r="F138" s="102"/>
      <c r="G138" s="102"/>
      <c r="H138" s="103"/>
      <c r="I138" s="111"/>
      <c r="J138" s="103"/>
      <c r="K138" s="103"/>
      <c r="L138" s="103"/>
      <c r="M138" s="1260"/>
      <c r="N138" s="1261"/>
      <c r="O138" s="111"/>
      <c r="P138" s="261"/>
      <c r="Q138" s="113"/>
      <c r="R138" s="137"/>
      <c r="S138" s="102"/>
      <c r="T138" s="444"/>
      <c r="U138" s="138"/>
      <c r="V138" s="108"/>
      <c r="X138" s="101"/>
      <c r="Y138" s="139"/>
      <c r="Z138" s="139"/>
      <c r="AA138" s="139"/>
      <c r="AB138" s="139"/>
      <c r="AC138" s="139"/>
      <c r="AD138" s="139"/>
      <c r="AE138" s="139"/>
      <c r="AF138" s="139"/>
      <c r="AG138" s="477"/>
      <c r="AH138" s="477"/>
      <c r="AI138" s="477"/>
      <c r="AJ138" s="477"/>
      <c r="AK138" s="477"/>
      <c r="AL138" s="477"/>
      <c r="AM138" s="101"/>
      <c r="AN138" s="139"/>
      <c r="AO138" s="139"/>
      <c r="AP138" s="139"/>
      <c r="AQ138" s="139"/>
      <c r="AR138" s="139"/>
      <c r="AS138" s="139"/>
      <c r="AT138" s="139"/>
      <c r="AU138" s="139"/>
      <c r="AV138" s="477"/>
      <c r="BI138" s="431"/>
    </row>
    <row r="139" spans="1:61" s="5" customFormat="1" ht="15" hidden="1" customHeight="1" outlineLevel="1">
      <c r="A139" s="473"/>
      <c r="B139" s="228"/>
      <c r="C139" s="102"/>
      <c r="D139" s="102"/>
      <c r="E139" s="102"/>
      <c r="F139" s="102"/>
      <c r="G139" s="102"/>
      <c r="H139" s="103"/>
      <c r="I139" s="111"/>
      <c r="J139" s="103"/>
      <c r="K139" s="103"/>
      <c r="L139" s="103"/>
      <c r="M139" s="1260"/>
      <c r="N139" s="1261"/>
      <c r="O139" s="111"/>
      <c r="P139" s="261"/>
      <c r="Q139" s="113"/>
      <c r="R139" s="137"/>
      <c r="S139" s="102"/>
      <c r="T139" s="444"/>
      <c r="U139" s="138"/>
      <c r="V139" s="108"/>
      <c r="X139" s="101"/>
      <c r="Y139" s="139"/>
      <c r="Z139" s="139"/>
      <c r="AA139" s="139"/>
      <c r="AB139" s="139"/>
      <c r="AC139" s="139"/>
      <c r="AD139" s="139"/>
      <c r="AE139" s="139"/>
      <c r="AF139" s="139"/>
      <c r="AG139" s="477"/>
      <c r="AH139" s="477"/>
      <c r="AI139" s="477"/>
      <c r="AJ139" s="477"/>
      <c r="AK139" s="477"/>
      <c r="AL139" s="477"/>
      <c r="AM139" s="101"/>
      <c r="AN139" s="139"/>
      <c r="AO139" s="139"/>
      <c r="AP139" s="139"/>
      <c r="AQ139" s="139"/>
      <c r="AR139" s="139"/>
      <c r="AS139" s="139"/>
      <c r="AT139" s="139"/>
      <c r="AU139" s="139"/>
      <c r="AV139" s="477"/>
      <c r="BI139" s="431"/>
    </row>
    <row r="140" spans="1:61" s="5" customFormat="1" ht="15" hidden="1" customHeight="1" outlineLevel="1">
      <c r="A140" s="473"/>
      <c r="B140" s="228"/>
      <c r="C140" s="102"/>
      <c r="D140" s="102"/>
      <c r="E140" s="102"/>
      <c r="F140" s="102"/>
      <c r="G140" s="102"/>
      <c r="H140" s="103"/>
      <c r="I140" s="111"/>
      <c r="J140" s="103"/>
      <c r="K140" s="103"/>
      <c r="L140" s="103"/>
      <c r="M140" s="1260"/>
      <c r="N140" s="1261"/>
      <c r="O140" s="111"/>
      <c r="P140" s="261"/>
      <c r="Q140" s="113"/>
      <c r="R140" s="137"/>
      <c r="S140" s="102"/>
      <c r="T140" s="444"/>
      <c r="U140" s="138"/>
      <c r="V140" s="108"/>
      <c r="X140" s="101"/>
      <c r="Y140" s="139"/>
      <c r="Z140" s="139"/>
      <c r="AA140" s="139"/>
      <c r="AB140" s="139"/>
      <c r="AC140" s="139"/>
      <c r="AD140" s="139"/>
      <c r="AE140" s="139"/>
      <c r="AF140" s="139"/>
      <c r="AG140" s="477"/>
      <c r="AH140" s="477"/>
      <c r="AI140" s="477"/>
      <c r="AJ140" s="477"/>
      <c r="AK140" s="477"/>
      <c r="AL140" s="477"/>
      <c r="AM140" s="101"/>
      <c r="AN140" s="139"/>
      <c r="AO140" s="139"/>
      <c r="AP140" s="139"/>
      <c r="AQ140" s="139"/>
      <c r="AR140" s="139"/>
      <c r="AS140" s="139"/>
      <c r="AT140" s="139"/>
      <c r="AU140" s="139"/>
      <c r="AV140" s="477"/>
      <c r="BI140" s="431"/>
    </row>
    <row r="141" spans="1:61" s="5" customFormat="1" ht="15" hidden="1" customHeight="1" outlineLevel="1">
      <c r="A141" s="473"/>
      <c r="B141" s="104"/>
      <c r="C141" s="105"/>
      <c r="D141" s="105"/>
      <c r="E141" s="106"/>
      <c r="F141" s="105"/>
      <c r="G141" s="107"/>
      <c r="H141" s="589"/>
      <c r="I141" s="111"/>
      <c r="J141" s="103"/>
      <c r="K141" s="103"/>
      <c r="L141" s="103"/>
      <c r="M141" s="1260"/>
      <c r="N141" s="1261"/>
      <c r="O141" s="111"/>
      <c r="P141" s="261"/>
      <c r="Q141" s="113"/>
      <c r="R141" s="137"/>
      <c r="S141" s="102"/>
      <c r="T141" s="444"/>
      <c r="U141" s="138"/>
      <c r="V141" s="108"/>
      <c r="X141" s="101"/>
      <c r="Y141" s="139"/>
      <c r="Z141" s="139"/>
      <c r="AA141" s="139"/>
      <c r="AB141" s="139"/>
      <c r="AC141" s="139"/>
      <c r="AD141" s="139"/>
      <c r="AE141" s="139"/>
      <c r="AF141" s="139"/>
      <c r="AG141" s="477"/>
      <c r="AH141" s="477"/>
      <c r="AI141" s="477"/>
      <c r="AJ141" s="477"/>
      <c r="AK141" s="477"/>
      <c r="AL141" s="477"/>
      <c r="AM141" s="101"/>
      <c r="AN141" s="139"/>
      <c r="AO141" s="139"/>
      <c r="AP141" s="139"/>
      <c r="AQ141" s="139"/>
      <c r="AR141" s="139"/>
      <c r="AS141" s="139"/>
      <c r="AT141" s="139"/>
      <c r="AU141" s="139"/>
      <c r="AV141" s="477"/>
      <c r="BI141" s="431"/>
    </row>
    <row r="142" spans="1:61" s="5" customFormat="1" ht="15" hidden="1" customHeight="1" outlineLevel="1">
      <c r="A142" s="473"/>
      <c r="B142" s="104"/>
      <c r="C142" s="105"/>
      <c r="D142" s="105"/>
      <c r="E142" s="106"/>
      <c r="F142" s="105"/>
      <c r="G142" s="107"/>
      <c r="H142" s="589"/>
      <c r="I142" s="111"/>
      <c r="J142" s="103"/>
      <c r="K142" s="103"/>
      <c r="L142" s="103"/>
      <c r="M142" s="1260"/>
      <c r="N142" s="1261"/>
      <c r="O142" s="111"/>
      <c r="P142" s="261"/>
      <c r="Q142" s="113"/>
      <c r="R142" s="137"/>
      <c r="S142" s="102"/>
      <c r="T142" s="444"/>
      <c r="U142" s="138"/>
      <c r="V142" s="108"/>
      <c r="X142" s="101"/>
      <c r="Y142" s="139"/>
      <c r="Z142" s="139"/>
      <c r="AA142" s="139"/>
      <c r="AB142" s="139"/>
      <c r="AC142" s="139"/>
      <c r="AD142" s="139"/>
      <c r="AE142" s="139"/>
      <c r="AF142" s="139"/>
      <c r="AG142" s="477"/>
      <c r="AH142" s="477"/>
      <c r="AI142" s="477"/>
      <c r="AJ142" s="477"/>
      <c r="AK142" s="477"/>
      <c r="AL142" s="477"/>
      <c r="AM142" s="101"/>
      <c r="AN142" s="139"/>
      <c r="AO142" s="139"/>
      <c r="AP142" s="139"/>
      <c r="AQ142" s="139"/>
      <c r="AR142" s="139"/>
      <c r="AS142" s="139"/>
      <c r="AT142" s="139"/>
      <c r="AU142" s="139"/>
      <c r="AV142" s="477"/>
      <c r="BI142" s="431"/>
    </row>
    <row r="143" spans="1:61" s="5" customFormat="1" ht="15" hidden="1" customHeight="1" outlineLevel="1">
      <c r="A143" s="473"/>
      <c r="B143" s="104"/>
      <c r="C143" s="105"/>
      <c r="D143" s="105"/>
      <c r="E143" s="106"/>
      <c r="F143" s="105"/>
      <c r="G143" s="107"/>
      <c r="H143" s="589"/>
      <c r="I143" s="111"/>
      <c r="J143" s="103"/>
      <c r="K143" s="103"/>
      <c r="L143" s="103"/>
      <c r="M143" s="1260"/>
      <c r="N143" s="1261"/>
      <c r="O143" s="111"/>
      <c r="P143" s="261"/>
      <c r="Q143" s="113"/>
      <c r="R143" s="137"/>
      <c r="S143" s="102"/>
      <c r="T143" s="444"/>
      <c r="U143" s="138"/>
      <c r="V143" s="108"/>
      <c r="X143" s="101"/>
      <c r="Y143" s="139"/>
      <c r="Z143" s="139"/>
      <c r="AA143" s="139"/>
      <c r="AB143" s="139"/>
      <c r="AC143" s="139"/>
      <c r="AD143" s="139"/>
      <c r="AE143" s="139"/>
      <c r="AF143" s="139"/>
      <c r="AG143" s="477"/>
      <c r="AH143" s="483"/>
      <c r="AI143" s="483"/>
      <c r="AJ143" s="483"/>
      <c r="AK143" s="483"/>
      <c r="AL143" s="483"/>
      <c r="AM143" s="101"/>
      <c r="AN143" s="139"/>
      <c r="AO143" s="139"/>
      <c r="AP143" s="139"/>
      <c r="AQ143" s="139"/>
      <c r="AR143" s="139"/>
      <c r="AS143" s="139"/>
      <c r="AT143" s="139"/>
      <c r="AU143" s="139"/>
      <c r="AV143" s="477"/>
      <c r="BI143" s="431"/>
    </row>
    <row r="144" spans="1:61" s="5" customFormat="1" ht="15" hidden="1" customHeight="1" outlineLevel="1">
      <c r="A144" s="473"/>
      <c r="B144" s="104"/>
      <c r="C144" s="105"/>
      <c r="D144" s="105"/>
      <c r="E144" s="106"/>
      <c r="F144" s="105"/>
      <c r="G144" s="107"/>
      <c r="H144" s="589"/>
      <c r="I144" s="111"/>
      <c r="J144" s="103"/>
      <c r="K144" s="103"/>
      <c r="L144" s="103"/>
      <c r="M144" s="1260"/>
      <c r="N144" s="1261"/>
      <c r="O144" s="111"/>
      <c r="P144" s="261"/>
      <c r="Q144" s="113"/>
      <c r="R144" s="137"/>
      <c r="S144" s="102"/>
      <c r="T144" s="444"/>
      <c r="U144" s="138"/>
      <c r="V144" s="108"/>
      <c r="X144" s="101"/>
      <c r="Y144" s="139"/>
      <c r="Z144" s="139"/>
      <c r="AA144" s="139"/>
      <c r="AB144" s="139"/>
      <c r="AC144" s="139"/>
      <c r="AD144" s="139"/>
      <c r="AE144" s="139"/>
      <c r="AF144" s="139"/>
      <c r="AG144" s="477"/>
      <c r="AH144" s="464"/>
      <c r="AI144" s="464"/>
      <c r="AJ144" s="464"/>
      <c r="AK144" s="464"/>
      <c r="AL144" s="464"/>
      <c r="AM144" s="101"/>
      <c r="AN144" s="139"/>
      <c r="AO144" s="139"/>
      <c r="AP144" s="139"/>
      <c r="AQ144" s="139"/>
      <c r="AR144" s="139"/>
      <c r="AS144" s="139"/>
      <c r="AT144" s="139"/>
      <c r="AU144" s="139"/>
      <c r="AV144" s="477"/>
      <c r="BI144" s="431"/>
    </row>
    <row r="145" spans="1:61" s="5" customFormat="1" ht="15" hidden="1" customHeight="1" outlineLevel="1">
      <c r="A145" s="473"/>
      <c r="B145" s="481"/>
      <c r="C145" s="478"/>
      <c r="D145" s="478"/>
      <c r="E145" s="484"/>
      <c r="F145" s="478"/>
      <c r="G145" s="485"/>
      <c r="H145" s="486"/>
      <c r="I145" s="486"/>
      <c r="J145" s="103"/>
      <c r="K145" s="103"/>
      <c r="L145" s="103"/>
      <c r="M145" s="1260"/>
      <c r="N145" s="1261"/>
      <c r="O145" s="111"/>
      <c r="P145" s="261"/>
      <c r="Q145" s="113"/>
      <c r="R145" s="137"/>
      <c r="S145" s="102"/>
      <c r="T145" s="444"/>
      <c r="U145" s="138"/>
      <c r="V145" s="108"/>
      <c r="X145" s="479"/>
      <c r="Y145" s="482"/>
      <c r="Z145" s="482"/>
      <c r="AA145" s="482"/>
      <c r="AB145" s="482"/>
      <c r="AC145" s="482"/>
      <c r="AD145" s="482"/>
      <c r="AE145" s="482"/>
      <c r="AF145" s="482"/>
      <c r="AG145" s="482"/>
      <c r="AH145" s="482"/>
      <c r="AI145" s="464"/>
      <c r="AJ145" s="464"/>
      <c r="AK145" s="464"/>
      <c r="AL145" s="464"/>
      <c r="AM145" s="477"/>
      <c r="AN145" s="477"/>
      <c r="AO145" s="477"/>
      <c r="AP145" s="477"/>
      <c r="AQ145" s="477"/>
      <c r="AR145" s="477"/>
      <c r="AS145" s="477"/>
      <c r="AT145" s="477"/>
      <c r="AU145" s="477"/>
      <c r="AV145" s="477"/>
      <c r="BI145" s="431"/>
    </row>
    <row r="146" spans="1:61" s="5" customFormat="1" ht="15" hidden="1" customHeight="1" outlineLevel="1">
      <c r="A146" s="473"/>
      <c r="B146" s="487"/>
      <c r="C146" s="474"/>
      <c r="D146" s="474"/>
      <c r="E146" s="474"/>
      <c r="F146" s="474"/>
      <c r="G146" s="474"/>
      <c r="H146" s="488"/>
      <c r="I146" s="488"/>
      <c r="J146" s="103"/>
      <c r="K146" s="488"/>
      <c r="L146" s="103"/>
      <c r="M146" s="1260"/>
      <c r="N146" s="1261"/>
      <c r="O146" s="111"/>
      <c r="P146" s="261"/>
      <c r="Q146" s="113"/>
      <c r="R146" s="137"/>
      <c r="S146" s="102"/>
      <c r="T146" s="444"/>
      <c r="U146" s="138"/>
      <c r="V146" s="108"/>
      <c r="X146" s="101"/>
      <c r="Y146" s="139"/>
      <c r="Z146" s="139"/>
      <c r="AA146" s="139"/>
      <c r="AB146" s="139"/>
      <c r="AC146" s="139"/>
      <c r="AD146" s="139"/>
      <c r="AE146" s="139"/>
      <c r="AF146" s="139"/>
      <c r="AG146" s="139"/>
      <c r="AH146" s="139"/>
      <c r="AI146" s="489"/>
      <c r="AJ146" s="489"/>
      <c r="AK146" s="489"/>
      <c r="AL146" s="489"/>
      <c r="AM146" s="489"/>
      <c r="AN146" s="477"/>
      <c r="AO146" s="477"/>
      <c r="AP146" s="477"/>
      <c r="AQ146" s="477"/>
      <c r="AR146" s="477"/>
      <c r="AS146" s="477"/>
      <c r="AT146" s="477"/>
      <c r="AU146" s="477"/>
      <c r="AV146" s="477"/>
      <c r="BI146" s="431"/>
    </row>
    <row r="147" spans="1:61" s="5" customFormat="1" ht="15" hidden="1" customHeight="1" outlineLevel="1">
      <c r="A147" s="473"/>
      <c r="B147" s="487"/>
      <c r="C147" s="474"/>
      <c r="D147" s="474"/>
      <c r="E147" s="474"/>
      <c r="F147" s="474"/>
      <c r="G147" s="474"/>
      <c r="H147" s="488"/>
      <c r="I147" s="488"/>
      <c r="J147" s="103"/>
      <c r="K147" s="488"/>
      <c r="L147" s="103"/>
      <c r="M147" s="1260"/>
      <c r="N147" s="1261"/>
      <c r="O147" s="111"/>
      <c r="P147" s="261"/>
      <c r="Q147" s="113"/>
      <c r="R147" s="137"/>
      <c r="S147" s="102"/>
      <c r="T147" s="444"/>
      <c r="U147" s="138"/>
      <c r="V147" s="108"/>
      <c r="X147" s="101"/>
      <c r="Y147" s="139"/>
      <c r="Z147" s="139"/>
      <c r="AA147" s="139"/>
      <c r="AB147" s="139"/>
      <c r="AC147" s="139"/>
      <c r="AD147" s="139"/>
      <c r="AE147" s="139"/>
      <c r="AF147" s="139"/>
      <c r="AG147" s="139"/>
      <c r="AH147" s="139"/>
      <c r="AI147" s="464"/>
      <c r="AJ147" s="464"/>
      <c r="AK147" s="464"/>
      <c r="AL147" s="464"/>
      <c r="AM147" s="464"/>
      <c r="AN147" s="464"/>
      <c r="AO147" s="464"/>
      <c r="AP147" s="464"/>
      <c r="AQ147" s="464"/>
      <c r="AR147" s="464"/>
      <c r="AS147" s="74"/>
      <c r="AV147" s="85"/>
      <c r="BI147" s="431"/>
    </row>
    <row r="148" spans="1:61" s="5" customFormat="1" ht="15" hidden="1" customHeight="1" outlineLevel="1">
      <c r="A148" s="473"/>
      <c r="B148" s="487"/>
      <c r="C148" s="105"/>
      <c r="D148" s="105"/>
      <c r="E148" s="106"/>
      <c r="F148" s="105"/>
      <c r="G148" s="107"/>
      <c r="H148" s="589"/>
      <c r="I148" s="111"/>
      <c r="J148" s="103"/>
      <c r="K148" s="103"/>
      <c r="L148" s="103"/>
      <c r="M148" s="1260"/>
      <c r="N148" s="1261"/>
      <c r="O148" s="111"/>
      <c r="P148" s="261"/>
      <c r="Q148" s="113"/>
      <c r="R148" s="137"/>
      <c r="S148" s="102"/>
      <c r="T148" s="444"/>
      <c r="U148" s="138"/>
      <c r="V148" s="108"/>
      <c r="X148" s="101"/>
      <c r="Y148" s="139"/>
      <c r="Z148" s="139"/>
      <c r="AA148" s="139"/>
      <c r="AB148" s="139"/>
      <c r="AC148" s="139"/>
      <c r="AD148" s="139"/>
      <c r="AE148" s="139"/>
      <c r="AF148" s="139"/>
      <c r="AG148" s="139"/>
      <c r="AH148" s="139"/>
      <c r="BI148" s="431"/>
    </row>
    <row r="149" spans="1:61" s="5" customFormat="1" ht="15" hidden="1" customHeight="1" outlineLevel="1">
      <c r="A149" s="473"/>
      <c r="B149" s="487"/>
      <c r="C149" s="105"/>
      <c r="D149" s="105"/>
      <c r="E149" s="106"/>
      <c r="F149" s="105"/>
      <c r="G149" s="107"/>
      <c r="H149" s="589"/>
      <c r="I149" s="111"/>
      <c r="J149" s="103"/>
      <c r="K149" s="103"/>
      <c r="L149" s="103"/>
      <c r="M149" s="1260"/>
      <c r="N149" s="1261"/>
      <c r="O149" s="111"/>
      <c r="P149" s="261"/>
      <c r="Q149" s="113"/>
      <c r="R149" s="137"/>
      <c r="S149" s="102"/>
      <c r="T149" s="444"/>
      <c r="U149" s="138"/>
      <c r="V149" s="108"/>
      <c r="X149" s="101"/>
      <c r="Y149" s="139"/>
      <c r="Z149" s="139"/>
      <c r="AA149" s="139"/>
      <c r="AB149" s="139"/>
      <c r="AC149" s="139"/>
      <c r="AD149" s="139"/>
      <c r="AE149" s="139"/>
      <c r="AF149" s="139"/>
      <c r="AG149" s="139"/>
      <c r="AH149" s="139"/>
      <c r="BI149" s="431"/>
    </row>
    <row r="150" spans="1:61" s="5" customFormat="1" ht="15" hidden="1" customHeight="1" outlineLevel="1">
      <c r="A150" s="473"/>
      <c r="B150" s="487"/>
      <c r="C150" s="478"/>
      <c r="D150" s="478"/>
      <c r="E150" s="484"/>
      <c r="F150" s="478"/>
      <c r="G150" s="485"/>
      <c r="H150" s="486"/>
      <c r="I150" s="486"/>
      <c r="J150" s="103"/>
      <c r="K150" s="103"/>
      <c r="L150" s="103"/>
      <c r="M150" s="1260"/>
      <c r="N150" s="1261"/>
      <c r="O150" s="111"/>
      <c r="P150" s="261"/>
      <c r="Q150" s="113"/>
      <c r="R150" s="137"/>
      <c r="S150" s="102"/>
      <c r="T150" s="444"/>
      <c r="U150" s="138"/>
      <c r="V150" s="108"/>
      <c r="X150" s="101"/>
      <c r="Y150" s="139"/>
      <c r="Z150" s="139"/>
      <c r="AA150" s="139"/>
      <c r="AB150" s="139"/>
      <c r="AC150" s="139"/>
      <c r="AD150" s="139"/>
      <c r="AE150" s="139"/>
      <c r="AF150" s="139"/>
      <c r="AG150" s="139"/>
      <c r="AH150" s="139"/>
      <c r="BI150" s="431"/>
    </row>
    <row r="151" spans="1:61" s="5" customFormat="1" ht="15" hidden="1" customHeight="1" outlineLevel="1">
      <c r="A151" s="473"/>
      <c r="B151" s="487"/>
      <c r="C151" s="474"/>
      <c r="D151" s="474"/>
      <c r="E151" s="474"/>
      <c r="F151" s="474"/>
      <c r="G151" s="474"/>
      <c r="H151" s="488"/>
      <c r="I151" s="488"/>
      <c r="J151" s="103"/>
      <c r="K151" s="488"/>
      <c r="L151" s="103"/>
      <c r="M151" s="1260"/>
      <c r="N151" s="1261"/>
      <c r="O151" s="111"/>
      <c r="P151" s="261"/>
      <c r="Q151" s="113"/>
      <c r="R151" s="137"/>
      <c r="S151" s="102"/>
      <c r="T151" s="444"/>
      <c r="U151" s="138"/>
      <c r="V151" s="108"/>
      <c r="X151" s="479"/>
      <c r="Y151" s="482"/>
      <c r="Z151" s="482"/>
      <c r="AA151" s="482"/>
      <c r="AB151" s="482"/>
      <c r="AC151" s="482"/>
      <c r="AD151" s="482"/>
      <c r="AE151" s="482"/>
      <c r="BI151" s="431"/>
    </row>
    <row r="152" spans="1:61" s="5" customFormat="1" ht="15" hidden="1" customHeight="1" outlineLevel="1">
      <c r="A152" s="473"/>
      <c r="B152" s="487"/>
      <c r="C152" s="102"/>
      <c r="D152" s="102"/>
      <c r="E152" s="102"/>
      <c r="F152" s="102"/>
      <c r="G152" s="102"/>
      <c r="H152" s="103"/>
      <c r="I152" s="111"/>
      <c r="J152" s="103"/>
      <c r="K152" s="103"/>
      <c r="L152" s="103"/>
      <c r="M152" s="1260"/>
      <c r="N152" s="1261"/>
      <c r="O152" s="111"/>
      <c r="P152" s="261"/>
      <c r="Q152" s="113"/>
      <c r="R152" s="137"/>
      <c r="S152" s="102"/>
      <c r="T152" s="444"/>
      <c r="U152" s="138"/>
      <c r="V152" s="108"/>
      <c r="X152" s="101"/>
      <c r="Y152" s="139"/>
      <c r="Z152" s="139"/>
      <c r="AA152" s="139"/>
      <c r="AB152" s="139"/>
      <c r="AC152" s="139"/>
      <c r="AD152" s="139"/>
      <c r="AE152" s="139"/>
      <c r="BI152" s="431"/>
    </row>
    <row r="153" spans="1:61" s="5" customFormat="1" ht="15" hidden="1" customHeight="1" outlineLevel="1">
      <c r="A153" s="473"/>
      <c r="B153" s="487"/>
      <c r="C153" s="102"/>
      <c r="D153" s="102"/>
      <c r="E153" s="102"/>
      <c r="F153" s="102"/>
      <c r="G153" s="102"/>
      <c r="H153" s="103"/>
      <c r="I153" s="111"/>
      <c r="J153" s="103"/>
      <c r="K153" s="103"/>
      <c r="L153" s="103"/>
      <c r="M153" s="1260"/>
      <c r="N153" s="1261"/>
      <c r="O153" s="111"/>
      <c r="P153" s="261"/>
      <c r="Q153" s="113"/>
      <c r="R153" s="137"/>
      <c r="S153" s="102"/>
      <c r="T153" s="444"/>
      <c r="U153" s="138"/>
      <c r="V153" s="108"/>
      <c r="AN153" s="477"/>
      <c r="AO153" s="477"/>
      <c r="BI153" s="431"/>
    </row>
    <row r="154" spans="1:61" s="5" customFormat="1" ht="15" hidden="1" customHeight="1" outlineLevel="1">
      <c r="A154" s="473"/>
      <c r="B154" s="487"/>
      <c r="C154" s="105"/>
      <c r="D154" s="105"/>
      <c r="E154" s="106"/>
      <c r="F154" s="105"/>
      <c r="G154" s="107"/>
      <c r="H154" s="589"/>
      <c r="I154" s="111"/>
      <c r="J154" s="103"/>
      <c r="K154" s="103"/>
      <c r="L154" s="103"/>
      <c r="M154" s="1260"/>
      <c r="N154" s="1261"/>
      <c r="O154" s="111"/>
      <c r="P154" s="261"/>
      <c r="Q154" s="113"/>
      <c r="R154" s="137"/>
      <c r="S154" s="102"/>
      <c r="T154" s="444"/>
      <c r="U154" s="138"/>
      <c r="V154" s="108"/>
      <c r="BI154" s="431"/>
    </row>
    <row r="155" spans="1:61" s="5" customFormat="1" ht="15" hidden="1" customHeight="1" outlineLevel="1">
      <c r="A155" s="473"/>
      <c r="B155" s="487"/>
      <c r="C155" s="105"/>
      <c r="D155" s="105"/>
      <c r="E155" s="106"/>
      <c r="F155" s="105"/>
      <c r="G155" s="107"/>
      <c r="H155" s="589"/>
      <c r="I155" s="111"/>
      <c r="J155" s="103"/>
      <c r="K155" s="103"/>
      <c r="L155" s="103"/>
      <c r="M155" s="1260"/>
      <c r="N155" s="1261"/>
      <c r="O155" s="111"/>
      <c r="P155" s="261"/>
      <c r="Q155" s="113"/>
      <c r="R155" s="137"/>
      <c r="S155" s="102"/>
      <c r="T155" s="444"/>
      <c r="U155" s="138"/>
      <c r="V155" s="108"/>
      <c r="BI155" s="431"/>
    </row>
    <row r="156" spans="1:61" s="5" customFormat="1" ht="15" hidden="1" customHeight="1" outlineLevel="1">
      <c r="A156" s="473"/>
      <c r="B156" s="487"/>
      <c r="C156" s="105"/>
      <c r="D156" s="105"/>
      <c r="E156" s="106"/>
      <c r="F156" s="105"/>
      <c r="G156" s="107"/>
      <c r="H156" s="589"/>
      <c r="I156" s="111"/>
      <c r="J156" s="103"/>
      <c r="K156" s="103"/>
      <c r="L156" s="103"/>
      <c r="M156" s="1260"/>
      <c r="N156" s="1261"/>
      <c r="O156" s="111"/>
      <c r="P156" s="261"/>
      <c r="Q156" s="113"/>
      <c r="R156" s="137"/>
      <c r="S156" s="102"/>
      <c r="T156" s="444"/>
      <c r="U156" s="138"/>
      <c r="V156" s="108"/>
      <c r="BI156" s="431"/>
    </row>
    <row r="157" spans="1:61" s="5" customFormat="1" ht="15" hidden="1" customHeight="1" outlineLevel="1">
      <c r="A157" s="473"/>
      <c r="B157" s="487"/>
      <c r="C157" s="105"/>
      <c r="D157" s="105"/>
      <c r="E157" s="106"/>
      <c r="F157" s="105"/>
      <c r="G157" s="107"/>
      <c r="H157" s="589"/>
      <c r="I157" s="111"/>
      <c r="J157" s="103"/>
      <c r="K157" s="103"/>
      <c r="L157" s="103"/>
      <c r="M157" s="1260"/>
      <c r="N157" s="1261"/>
      <c r="O157" s="111"/>
      <c r="P157" s="261"/>
      <c r="Q157" s="113"/>
      <c r="R157" s="137"/>
      <c r="S157" s="102"/>
      <c r="T157" s="444"/>
      <c r="U157" s="138"/>
      <c r="V157" s="108"/>
      <c r="BI157" s="431"/>
    </row>
    <row r="158" spans="1:61" s="5" customFormat="1" ht="15" hidden="1" customHeight="1" outlineLevel="1">
      <c r="A158" s="473"/>
      <c r="B158" s="487"/>
      <c r="C158" s="478"/>
      <c r="D158" s="478"/>
      <c r="E158" s="484"/>
      <c r="F158" s="478"/>
      <c r="G158" s="485"/>
      <c r="H158" s="486"/>
      <c r="I158" s="486"/>
      <c r="J158" s="103"/>
      <c r="K158" s="103"/>
      <c r="L158" s="103"/>
      <c r="M158" s="1260"/>
      <c r="N158" s="1261"/>
      <c r="O158" s="111"/>
      <c r="P158" s="261"/>
      <c r="Q158" s="113"/>
      <c r="R158" s="137"/>
      <c r="S158" s="102"/>
      <c r="T158" s="444"/>
      <c r="U158" s="138"/>
      <c r="V158" s="108"/>
      <c r="BI158" s="431"/>
    </row>
    <row r="159" spans="1:61" s="5" customFormat="1" ht="15" hidden="1" customHeight="1" outlineLevel="1">
      <c r="A159" s="473"/>
      <c r="B159" s="487"/>
      <c r="C159" s="474"/>
      <c r="D159" s="474"/>
      <c r="E159" s="474"/>
      <c r="F159" s="474"/>
      <c r="G159" s="474"/>
      <c r="H159" s="488"/>
      <c r="I159" s="488"/>
      <c r="J159" s="103"/>
      <c r="K159" s="488"/>
      <c r="L159" s="103"/>
      <c r="M159" s="1260"/>
      <c r="N159" s="1261"/>
      <c r="O159" s="111"/>
      <c r="P159" s="261"/>
      <c r="Q159" s="113"/>
      <c r="R159" s="137"/>
      <c r="S159" s="102"/>
      <c r="T159" s="444"/>
      <c r="U159" s="138"/>
      <c r="V159" s="108"/>
      <c r="BI159" s="431"/>
    </row>
    <row r="160" spans="1:61" s="5" customFormat="1" ht="15" hidden="1" customHeight="1" outlineLevel="1">
      <c r="A160" s="473"/>
      <c r="B160" s="487"/>
      <c r="C160" s="474"/>
      <c r="D160" s="474"/>
      <c r="E160" s="474"/>
      <c r="F160" s="474"/>
      <c r="G160" s="474"/>
      <c r="H160" s="488"/>
      <c r="I160" s="488"/>
      <c r="J160" s="103"/>
      <c r="K160" s="488"/>
      <c r="L160" s="103"/>
      <c r="M160" s="1260"/>
      <c r="N160" s="1261"/>
      <c r="O160" s="111"/>
      <c r="P160" s="261"/>
      <c r="Q160" s="113"/>
      <c r="R160" s="137"/>
      <c r="S160" s="102"/>
      <c r="T160" s="444"/>
      <c r="U160" s="138"/>
      <c r="V160" s="108"/>
      <c r="BI160" s="431"/>
    </row>
    <row r="161" spans="1:61" s="5" customFormat="1" ht="15" hidden="1" customHeight="1" outlineLevel="1">
      <c r="A161" s="473"/>
      <c r="B161" s="487"/>
      <c r="C161" s="102"/>
      <c r="D161" s="102"/>
      <c r="E161" s="102"/>
      <c r="F161" s="102"/>
      <c r="G161" s="102"/>
      <c r="H161" s="103"/>
      <c r="I161" s="111"/>
      <c r="J161" s="103"/>
      <c r="K161" s="103"/>
      <c r="L161" s="103"/>
      <c r="M161" s="1260"/>
      <c r="N161" s="1261"/>
      <c r="O161" s="111"/>
      <c r="P161" s="261"/>
      <c r="Q161" s="113"/>
      <c r="R161" s="137"/>
      <c r="S161" s="102"/>
      <c r="T161" s="444"/>
      <c r="U161" s="138"/>
      <c r="V161" s="108"/>
      <c r="BI161" s="431"/>
    </row>
    <row r="162" spans="1:61" s="5" customFormat="1" ht="15" hidden="1" customHeight="1" outlineLevel="1">
      <c r="A162" s="473"/>
      <c r="B162" s="487"/>
      <c r="C162" s="105"/>
      <c r="D162" s="105"/>
      <c r="E162" s="106"/>
      <c r="F162" s="105"/>
      <c r="G162" s="107"/>
      <c r="H162" s="589"/>
      <c r="I162" s="111"/>
      <c r="J162" s="103"/>
      <c r="K162" s="103"/>
      <c r="L162" s="103"/>
      <c r="M162" s="1260"/>
      <c r="N162" s="1261"/>
      <c r="O162" s="111"/>
      <c r="P162" s="261"/>
      <c r="Q162" s="113"/>
      <c r="R162" s="137"/>
      <c r="S162" s="102"/>
      <c r="T162" s="444"/>
      <c r="U162" s="138"/>
      <c r="V162" s="108"/>
      <c r="BI162" s="431"/>
    </row>
    <row r="163" spans="1:61" s="5" customFormat="1" ht="15" hidden="1" customHeight="1" outlineLevel="1">
      <c r="A163" s="473"/>
      <c r="B163" s="487"/>
      <c r="C163" s="105"/>
      <c r="D163" s="105"/>
      <c r="E163" s="106"/>
      <c r="F163" s="105"/>
      <c r="G163" s="107"/>
      <c r="H163" s="589"/>
      <c r="I163" s="111"/>
      <c r="J163" s="103"/>
      <c r="K163" s="103"/>
      <c r="L163" s="103"/>
      <c r="M163" s="1260"/>
      <c r="N163" s="1261"/>
      <c r="O163" s="111"/>
      <c r="P163" s="261"/>
      <c r="Q163" s="113"/>
      <c r="R163" s="137"/>
      <c r="S163" s="102"/>
      <c r="T163" s="444"/>
      <c r="U163" s="138"/>
      <c r="V163" s="108"/>
      <c r="BI163" s="431"/>
    </row>
    <row r="164" spans="1:61" s="5" customFormat="1" ht="15" hidden="1" customHeight="1" outlineLevel="1">
      <c r="A164" s="473"/>
      <c r="B164" s="487"/>
      <c r="C164" s="105"/>
      <c r="D164" s="105"/>
      <c r="E164" s="106"/>
      <c r="F164" s="105"/>
      <c r="G164" s="107"/>
      <c r="H164" s="589"/>
      <c r="I164" s="111"/>
      <c r="J164" s="103"/>
      <c r="K164" s="103"/>
      <c r="L164" s="103"/>
      <c r="M164" s="1260"/>
      <c r="N164" s="1261"/>
      <c r="O164" s="111"/>
      <c r="P164" s="261"/>
      <c r="Q164" s="113"/>
      <c r="R164" s="137"/>
      <c r="S164" s="102"/>
      <c r="T164" s="444"/>
      <c r="U164" s="138"/>
      <c r="V164" s="108"/>
      <c r="BI164" s="431"/>
    </row>
    <row r="165" spans="1:61" s="5" customFormat="1" ht="15" hidden="1" customHeight="1" outlineLevel="1">
      <c r="A165" s="473"/>
      <c r="B165" s="487"/>
      <c r="C165" s="105"/>
      <c r="D165" s="105"/>
      <c r="E165" s="106"/>
      <c r="F165" s="105"/>
      <c r="G165" s="107"/>
      <c r="H165" s="589"/>
      <c r="I165" s="111"/>
      <c r="J165" s="103"/>
      <c r="K165" s="103"/>
      <c r="L165" s="103"/>
      <c r="M165" s="1260"/>
      <c r="N165" s="1261"/>
      <c r="O165" s="111"/>
      <c r="P165" s="261"/>
      <c r="Q165" s="113"/>
      <c r="R165" s="137"/>
      <c r="S165" s="102"/>
      <c r="T165" s="444"/>
      <c r="U165" s="138"/>
      <c r="V165" s="108"/>
      <c r="BI165" s="431"/>
    </row>
    <row r="166" spans="1:61" s="5" customFormat="1" ht="15" hidden="1" customHeight="1" outlineLevel="1">
      <c r="A166" s="473"/>
      <c r="B166" s="487"/>
      <c r="C166" s="478"/>
      <c r="D166" s="478"/>
      <c r="E166" s="484"/>
      <c r="F166" s="478"/>
      <c r="G166" s="485"/>
      <c r="H166" s="486"/>
      <c r="I166" s="486"/>
      <c r="J166" s="103"/>
      <c r="K166" s="103"/>
      <c r="L166" s="103"/>
      <c r="M166" s="1260"/>
      <c r="N166" s="1261"/>
      <c r="O166" s="486"/>
      <c r="P166" s="490"/>
      <c r="Q166" s="486"/>
      <c r="R166" s="486"/>
      <c r="S166" s="486"/>
      <c r="T166" s="491"/>
      <c r="U166" s="138"/>
      <c r="V166" s="108"/>
      <c r="BI166" s="431"/>
    </row>
    <row r="167" spans="1:61" s="5" customFormat="1" ht="15" hidden="1" customHeight="1" outlineLevel="1">
      <c r="A167" s="473"/>
      <c r="B167" s="487"/>
      <c r="C167" s="474"/>
      <c r="D167" s="474"/>
      <c r="E167" s="474"/>
      <c r="F167" s="474"/>
      <c r="G167" s="474"/>
      <c r="H167" s="488"/>
      <c r="I167" s="488"/>
      <c r="J167" s="103"/>
      <c r="K167" s="488"/>
      <c r="L167" s="103"/>
      <c r="M167" s="1262"/>
      <c r="N167" s="1263"/>
      <c r="O167" s="492"/>
      <c r="P167" s="493"/>
      <c r="Q167" s="492"/>
      <c r="R167" s="492"/>
      <c r="S167" s="492"/>
      <c r="T167" s="494"/>
      <c r="U167" s="138"/>
      <c r="V167" s="108"/>
      <c r="BI167" s="431"/>
    </row>
    <row r="168" spans="1:61" s="5" customFormat="1" ht="22.5" hidden="1" customHeight="1" outlineLevel="1">
      <c r="A168" s="495"/>
      <c r="B168" s="496"/>
      <c r="C168" s="497"/>
      <c r="D168" s="498"/>
      <c r="E168" s="498"/>
      <c r="F168" s="498"/>
      <c r="G168" s="498"/>
      <c r="H168" s="499"/>
      <c r="I168" s="499"/>
      <c r="J168" s="500"/>
      <c r="K168" s="501"/>
      <c r="L168" s="501"/>
      <c r="M168" s="502"/>
      <c r="N168" s="503"/>
      <c r="O168" s="503"/>
      <c r="P168" s="503"/>
      <c r="Q168" s="503"/>
      <c r="R168" s="503"/>
      <c r="S168" s="503"/>
      <c r="T168" s="504"/>
      <c r="BI168" s="431"/>
    </row>
    <row r="169" spans="1:61" s="5" customFormat="1" ht="22.5" hidden="1" customHeight="1" outlineLevel="1">
      <c r="A169" s="466"/>
      <c r="B169" s="505"/>
      <c r="C169" s="466"/>
      <c r="D169" s="466"/>
      <c r="E169" s="466"/>
      <c r="F169" s="466"/>
      <c r="G169" s="466"/>
      <c r="H169" s="469"/>
      <c r="I169" s="469"/>
      <c r="J169" s="469"/>
      <c r="K169" s="469"/>
      <c r="L169" s="469"/>
      <c r="M169" s="506"/>
      <c r="N169" s="506"/>
      <c r="O169" s="506"/>
      <c r="P169" s="506"/>
      <c r="Q169" s="506"/>
      <c r="R169" s="506"/>
      <c r="S169" s="506"/>
      <c r="T169" s="506"/>
      <c r="BI169" s="431"/>
    </row>
    <row r="170" spans="1:61" s="5" customFormat="1" ht="15" hidden="1" customHeight="1" outlineLevel="1">
      <c r="A170" s="476"/>
      <c r="B170" s="1280"/>
      <c r="C170" s="1281"/>
      <c r="D170" s="1282"/>
      <c r="E170" s="737"/>
      <c r="F170" s="737"/>
      <c r="G170" s="1283"/>
      <c r="BI170" s="431"/>
    </row>
    <row r="171" spans="1:61" s="5" customFormat="1" ht="15" hidden="1" customHeight="1" outlineLevel="1">
      <c r="A171" s="476"/>
      <c r="B171" s="1280"/>
      <c r="C171" s="1281"/>
      <c r="D171" s="1282"/>
      <c r="E171" s="737"/>
      <c r="F171" s="737"/>
      <c r="G171" s="1283"/>
      <c r="BI171" s="431"/>
    </row>
    <row r="172" spans="1:61" s="5" customFormat="1" ht="15" hidden="1" customHeight="1" outlineLevel="1">
      <c r="A172" s="476"/>
      <c r="B172" s="1281"/>
      <c r="C172" s="737"/>
      <c r="D172" s="737"/>
      <c r="E172" s="737"/>
      <c r="F172" s="737"/>
      <c r="G172" s="139"/>
      <c r="BI172" s="431"/>
    </row>
    <row r="173" spans="1:61" s="5" customFormat="1" ht="15" hidden="1" customHeight="1" outlineLevel="1">
      <c r="A173" s="476"/>
      <c r="B173" s="1281"/>
      <c r="C173" s="737"/>
      <c r="D173" s="737"/>
      <c r="E173" s="737"/>
      <c r="F173" s="737"/>
      <c r="G173" s="139"/>
      <c r="H173" s="476"/>
      <c r="AI173" s="279"/>
      <c r="BI173" s="431"/>
    </row>
    <row r="174" spans="1:61" s="5" customFormat="1" ht="15" hidden="1" customHeight="1" outlineLevel="1">
      <c r="A174" s="476"/>
      <c r="B174" s="1281"/>
      <c r="C174" s="737"/>
      <c r="D174" s="737"/>
      <c r="E174" s="737"/>
      <c r="F174" s="737"/>
      <c r="G174" s="139"/>
      <c r="H174" s="476"/>
      <c r="BI174" s="431"/>
    </row>
    <row r="175" spans="1:61" s="5" customFormat="1" ht="15" hidden="1" customHeight="1" outlineLevel="1">
      <c r="A175" s="476"/>
      <c r="B175" s="1281"/>
      <c r="C175" s="737"/>
      <c r="D175" s="737"/>
      <c r="E175" s="737"/>
      <c r="F175" s="737"/>
      <c r="G175" s="139"/>
      <c r="H175" s="476"/>
      <c r="BI175" s="431"/>
    </row>
    <row r="176" spans="1:61" s="5" customFormat="1" ht="15" hidden="1" customHeight="1" outlineLevel="1">
      <c r="A176" s="476"/>
      <c r="B176" s="1281"/>
      <c r="C176" s="737"/>
      <c r="D176" s="737"/>
      <c r="E176" s="737"/>
      <c r="F176" s="737"/>
      <c r="G176" s="139"/>
      <c r="H176" s="476"/>
      <c r="BI176" s="431"/>
    </row>
    <row r="177" spans="1:61" s="5" customFormat="1" ht="15" hidden="1" customHeight="1" outlineLevel="1">
      <c r="A177" s="476"/>
      <c r="B177" s="1281"/>
      <c r="C177" s="737"/>
      <c r="D177" s="737"/>
      <c r="E177" s="737"/>
      <c r="F177" s="737"/>
      <c r="G177" s="139"/>
      <c r="H177" s="476"/>
      <c r="BI177" s="431"/>
    </row>
    <row r="178" spans="1:61" s="5" customFormat="1" ht="15" hidden="1" customHeight="1" outlineLevel="1">
      <c r="A178" s="476"/>
      <c r="B178" s="1281"/>
      <c r="C178" s="737"/>
      <c r="D178" s="737"/>
      <c r="E178" s="737"/>
      <c r="F178" s="737"/>
      <c r="G178" s="139"/>
      <c r="H178" s="476"/>
      <c r="BI178" s="431"/>
    </row>
    <row r="179" spans="1:61" s="5" customFormat="1" ht="15" hidden="1" customHeight="1" outlineLevel="1">
      <c r="A179" s="476"/>
      <c r="B179" s="1281"/>
      <c r="C179" s="737"/>
      <c r="D179" s="737"/>
      <c r="E179" s="737"/>
      <c r="F179" s="737"/>
      <c r="G179" s="139"/>
      <c r="H179" s="476"/>
      <c r="BI179" s="431"/>
    </row>
    <row r="180" spans="1:61" s="5" customFormat="1" ht="15" hidden="1" customHeight="1" outlineLevel="1">
      <c r="A180" s="476"/>
      <c r="B180" s="476"/>
      <c r="C180" s="476"/>
      <c r="D180" s="476"/>
      <c r="E180" s="476"/>
      <c r="F180" s="476"/>
      <c r="H180" s="476"/>
      <c r="I180" s="464"/>
      <c r="P180" s="267"/>
      <c r="BI180" s="431"/>
    </row>
    <row r="181" spans="1:61" s="5" customFormat="1" ht="15" hidden="1" customHeight="1" outlineLevel="1">
      <c r="A181" s="476"/>
      <c r="B181" s="476"/>
      <c r="C181" s="476"/>
      <c r="D181" s="476"/>
      <c r="E181" s="476"/>
      <c r="F181" s="476"/>
      <c r="H181" s="476"/>
      <c r="I181" s="464"/>
      <c r="P181" s="267"/>
      <c r="BI181" s="431"/>
    </row>
    <row r="182" spans="1:61" s="5" customFormat="1" ht="18.75" hidden="1" customHeight="1" outlineLevel="1">
      <c r="A182" s="476"/>
      <c r="B182" s="268"/>
      <c r="D182" s="1284"/>
      <c r="E182" s="1284"/>
      <c r="F182" s="1284"/>
      <c r="G182" s="1284"/>
      <c r="H182" s="1284"/>
      <c r="I182" s="268"/>
      <c r="J182" s="1291"/>
      <c r="K182" s="1292"/>
      <c r="L182" s="1293"/>
      <c r="M182" s="1294"/>
      <c r="N182" s="1294"/>
      <c r="O182" s="1294"/>
      <c r="P182" s="1295"/>
      <c r="Q182" s="1295"/>
      <c r="R182" s="1295"/>
      <c r="BI182" s="431"/>
    </row>
    <row r="183" spans="1:61" s="5" customFormat="1" ht="57" hidden="1" customHeight="1" outlineLevel="1">
      <c r="A183" s="476"/>
      <c r="B183" s="268"/>
      <c r="D183" s="507"/>
      <c r="E183" s="269"/>
      <c r="F183" s="269"/>
      <c r="G183" s="269"/>
      <c r="H183" s="269"/>
      <c r="I183" s="270"/>
      <c r="J183" s="508"/>
      <c r="K183" s="271"/>
      <c r="L183" s="271"/>
      <c r="M183" s="509"/>
      <c r="N183" s="272"/>
      <c r="O183" s="272"/>
      <c r="P183" s="510"/>
      <c r="Q183" s="282"/>
      <c r="R183" s="282"/>
      <c r="BI183" s="431"/>
    </row>
    <row r="184" spans="1:61" s="5" customFormat="1" ht="15" hidden="1" customHeight="1" outlineLevel="1">
      <c r="A184" s="476"/>
      <c r="B184" s="459"/>
      <c r="D184" s="511"/>
      <c r="E184" s="511"/>
      <c r="F184" s="511"/>
      <c r="G184" s="512"/>
      <c r="H184" s="513"/>
      <c r="I184" s="273"/>
      <c r="J184" s="274"/>
      <c r="K184" s="514"/>
      <c r="L184" s="514"/>
      <c r="M184" s="515"/>
      <c r="N184" s="738"/>
      <c r="O184" s="738"/>
      <c r="P184" s="516"/>
      <c r="Q184" s="281"/>
      <c r="R184" s="280"/>
      <c r="BI184" s="431"/>
    </row>
    <row r="185" spans="1:61" s="5" customFormat="1" ht="15" hidden="1" customHeight="1" outlineLevel="1">
      <c r="A185" s="476"/>
      <c r="B185" s="459"/>
      <c r="D185" s="511"/>
      <c r="E185" s="511"/>
      <c r="F185" s="511"/>
      <c r="G185" s="511"/>
      <c r="H185" s="511"/>
      <c r="I185" s="273"/>
      <c r="J185" s="274"/>
      <c r="K185" s="514"/>
      <c r="L185" s="514"/>
      <c r="M185" s="515"/>
      <c r="N185" s="738"/>
      <c r="O185" s="738"/>
      <c r="P185" s="516"/>
      <c r="Q185" s="281"/>
      <c r="R185" s="280"/>
      <c r="BI185" s="431"/>
    </row>
    <row r="186" spans="1:61" s="5" customFormat="1" ht="15" hidden="1" customHeight="1" outlineLevel="1">
      <c r="A186" s="476"/>
      <c r="B186" s="459"/>
      <c r="D186" s="139"/>
      <c r="E186" s="139"/>
      <c r="F186" s="139"/>
      <c r="G186" s="139"/>
      <c r="H186" s="139"/>
      <c r="I186" s="273"/>
      <c r="J186" s="274"/>
      <c r="K186" s="514"/>
      <c r="L186" s="514"/>
      <c r="M186" s="283"/>
      <c r="N186" s="738"/>
      <c r="O186" s="738"/>
      <c r="P186" s="516"/>
      <c r="Q186" s="281"/>
      <c r="R186" s="280"/>
      <c r="BI186" s="431"/>
    </row>
    <row r="187" spans="1:61" s="5" customFormat="1" ht="15" hidden="1" customHeight="1" outlineLevel="1">
      <c r="A187" s="476"/>
      <c r="B187" s="459"/>
      <c r="D187" s="139"/>
      <c r="E187" s="139"/>
      <c r="F187" s="139"/>
      <c r="G187" s="139"/>
      <c r="H187" s="139"/>
      <c r="I187" s="273"/>
      <c r="J187" s="274"/>
      <c r="K187" s="514"/>
      <c r="L187" s="514"/>
      <c r="M187" s="283"/>
      <c r="N187" s="738"/>
      <c r="O187" s="738"/>
      <c r="P187" s="516"/>
      <c r="Q187" s="281"/>
      <c r="R187" s="280"/>
    </row>
    <row r="188" spans="1:61" s="5" customFormat="1" ht="15" hidden="1" customHeight="1" outlineLevel="1">
      <c r="A188" s="476"/>
      <c r="B188" s="459"/>
      <c r="D188" s="139"/>
      <c r="E188" s="139"/>
      <c r="F188" s="139"/>
      <c r="G188" s="139"/>
      <c r="H188" s="139"/>
      <c r="I188" s="273"/>
      <c r="J188" s="274"/>
      <c r="K188" s="514"/>
      <c r="L188" s="514"/>
      <c r="M188" s="283"/>
      <c r="N188" s="738"/>
      <c r="O188" s="738"/>
      <c r="P188" s="516"/>
      <c r="Q188" s="281"/>
      <c r="R188" s="280"/>
    </row>
    <row r="189" spans="1:61" s="5" customFormat="1" ht="15" hidden="1" customHeight="1">
      <c r="A189" s="476"/>
      <c r="B189" s="476"/>
      <c r="C189" s="476"/>
      <c r="D189" s="476"/>
      <c r="E189" s="476"/>
      <c r="F189" s="476"/>
      <c r="H189" s="476"/>
      <c r="I189" s="476"/>
      <c r="J189" s="464"/>
      <c r="K189" s="464"/>
      <c r="L189" s="464"/>
      <c r="M189" s="464"/>
      <c r="N189" s="464"/>
      <c r="O189" s="464"/>
      <c r="P189" s="4"/>
      <c r="Q189" s="464"/>
      <c r="R189" s="74"/>
    </row>
    <row r="190" spans="1:61" s="5" customFormat="1" ht="15" customHeight="1">
      <c r="A190" s="1506"/>
      <c r="B190" s="1508"/>
      <c r="C190" s="1509"/>
      <c r="D190" s="1512"/>
      <c r="E190" s="1513"/>
      <c r="F190" s="1514"/>
      <c r="G190" s="1515"/>
      <c r="H190" s="1506"/>
      <c r="I190" s="1517"/>
      <c r="J190" s="1518"/>
      <c r="K190" s="1521"/>
      <c r="L190" s="1521"/>
      <c r="M190" s="1521"/>
      <c r="N190" s="1521"/>
      <c r="O190" s="1521"/>
      <c r="P190" s="1521"/>
      <c r="Q190" s="1521"/>
      <c r="R190" s="1524"/>
      <c r="S190" s="1524"/>
      <c r="T190" s="1524"/>
      <c r="W190" s="85"/>
    </row>
    <row r="191" spans="1:61" s="5" customFormat="1" ht="21" customHeight="1">
      <c r="A191" s="1507"/>
      <c r="B191" s="1510"/>
      <c r="C191" s="1511"/>
      <c r="D191" s="767"/>
      <c r="E191" s="767"/>
      <c r="F191" s="768"/>
      <c r="G191" s="1516"/>
      <c r="H191" s="1507"/>
      <c r="I191" s="1519"/>
      <c r="J191" s="1520"/>
      <c r="K191" s="1521"/>
      <c r="L191" s="1521"/>
      <c r="M191" s="1521"/>
      <c r="N191" s="1521"/>
      <c r="O191" s="1521"/>
      <c r="P191" s="1521"/>
      <c r="Q191" s="1521"/>
      <c r="R191" s="1525"/>
      <c r="S191" s="1525"/>
      <c r="T191" s="1525"/>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769"/>
      <c r="B192" s="770"/>
      <c r="C192" s="771"/>
      <c r="D192" s="769"/>
      <c r="E192" s="769"/>
      <c r="F192" s="772"/>
      <c r="G192" s="773"/>
      <c r="H192" s="769"/>
      <c r="I192" s="1526"/>
      <c r="J192" s="1527"/>
      <c r="K192" s="774"/>
      <c r="L192" s="775"/>
      <c r="M192" s="775"/>
      <c r="N192" s="775"/>
      <c r="O192" s="775"/>
      <c r="P192" s="775"/>
      <c r="Q192" s="776"/>
      <c r="R192" s="1522"/>
      <c r="S192" s="1522"/>
      <c r="T192" s="1522"/>
      <c r="W192" s="85"/>
    </row>
    <row r="193" spans="1:23" s="5" customFormat="1" ht="21" customHeight="1">
      <c r="A193" s="769"/>
      <c r="B193" s="770"/>
      <c r="C193" s="771"/>
      <c r="D193" s="769"/>
      <c r="E193" s="769"/>
      <c r="F193" s="772"/>
      <c r="G193" s="773"/>
      <c r="H193" s="769"/>
      <c r="I193" s="1523"/>
      <c r="J193" s="1523"/>
      <c r="K193" s="774"/>
      <c r="L193" s="775"/>
      <c r="M193" s="775"/>
      <c r="N193" s="775"/>
      <c r="O193" s="775"/>
      <c r="P193" s="775"/>
      <c r="Q193" s="776"/>
      <c r="R193" s="1522"/>
      <c r="S193" s="1522"/>
      <c r="T193" s="1522"/>
      <c r="W193" s="85"/>
    </row>
    <row r="194" spans="1:23" s="5" customFormat="1" ht="21" customHeight="1">
      <c r="A194" s="769"/>
      <c r="B194" s="770"/>
      <c r="C194" s="771"/>
      <c r="D194" s="769"/>
      <c r="E194" s="769"/>
      <c r="F194" s="772"/>
      <c r="G194" s="773"/>
      <c r="H194" s="769"/>
      <c r="I194" s="1523"/>
      <c r="J194" s="1523"/>
      <c r="K194" s="774"/>
      <c r="L194" s="775"/>
      <c r="M194" s="775"/>
      <c r="N194" s="775"/>
      <c r="O194" s="775"/>
      <c r="P194" s="775"/>
      <c r="Q194" s="776"/>
      <c r="R194" s="1522"/>
      <c r="S194" s="1522"/>
      <c r="T194" s="1522"/>
      <c r="W194" s="85"/>
    </row>
    <row r="195" spans="1:23" s="5" customFormat="1" ht="21" customHeight="1">
      <c r="A195" s="769"/>
      <c r="B195" s="770"/>
      <c r="C195" s="771"/>
      <c r="D195" s="769"/>
      <c r="E195" s="769"/>
      <c r="F195" s="772"/>
      <c r="G195" s="773"/>
      <c r="H195" s="769"/>
      <c r="I195" s="1523"/>
      <c r="J195" s="1523"/>
      <c r="K195" s="774"/>
      <c r="L195" s="775"/>
      <c r="M195" s="775"/>
      <c r="N195" s="775"/>
      <c r="O195" s="775"/>
      <c r="P195" s="775"/>
      <c r="Q195" s="776"/>
      <c r="R195" s="1522"/>
      <c r="S195" s="1522"/>
      <c r="T195" s="1522"/>
      <c r="W195" s="85"/>
    </row>
    <row r="196" spans="1:23" s="5" customFormat="1" ht="21" customHeight="1">
      <c r="A196" s="769"/>
      <c r="B196" s="770"/>
      <c r="C196" s="771"/>
      <c r="D196" s="769"/>
      <c r="E196" s="769"/>
      <c r="F196" s="772"/>
      <c r="G196" s="773"/>
      <c r="H196" s="769"/>
      <c r="I196" s="769"/>
      <c r="J196" s="769"/>
      <c r="K196" s="774"/>
      <c r="L196" s="775"/>
      <c r="M196" s="775"/>
      <c r="N196" s="775"/>
      <c r="O196" s="775"/>
      <c r="P196" s="775"/>
      <c r="Q196" s="776"/>
      <c r="R196" s="1522"/>
      <c r="S196" s="1522"/>
      <c r="T196" s="1522"/>
      <c r="W196" s="85"/>
    </row>
    <row r="197" spans="1:23" s="5" customFormat="1" ht="21" customHeight="1">
      <c r="A197" s="769"/>
      <c r="B197" s="770"/>
      <c r="C197" s="771"/>
      <c r="D197" s="769"/>
      <c r="E197" s="769"/>
      <c r="F197" s="772"/>
      <c r="G197" s="773"/>
      <c r="H197" s="769"/>
      <c r="I197" s="769"/>
      <c r="J197" s="769"/>
      <c r="K197" s="774"/>
      <c r="L197" s="775"/>
      <c r="M197" s="775"/>
      <c r="N197" s="775"/>
      <c r="O197" s="775"/>
      <c r="P197" s="775"/>
      <c r="Q197" s="776"/>
      <c r="R197" s="1522"/>
      <c r="S197" s="1522"/>
      <c r="T197" s="1522"/>
      <c r="W197" s="85"/>
    </row>
    <row r="198" spans="1:23" s="5" customFormat="1" ht="21" customHeight="1">
      <c r="A198" s="769"/>
      <c r="B198" s="770"/>
      <c r="C198" s="771"/>
      <c r="D198" s="769"/>
      <c r="E198" s="769"/>
      <c r="F198" s="772"/>
      <c r="G198" s="773"/>
      <c r="H198" s="769"/>
      <c r="I198" s="769"/>
      <c r="J198" s="769"/>
      <c r="K198" s="774"/>
      <c r="L198" s="775"/>
      <c r="M198" s="775"/>
      <c r="N198" s="775"/>
      <c r="O198" s="775"/>
      <c r="P198" s="775"/>
      <c r="Q198" s="776"/>
      <c r="R198" s="1522"/>
      <c r="S198" s="1522"/>
      <c r="T198" s="1522"/>
      <c r="W198" s="85"/>
    </row>
    <row r="199" spans="1:23" s="5" customFormat="1" ht="21" customHeight="1">
      <c r="A199" s="769"/>
      <c r="B199" s="770"/>
      <c r="C199" s="771"/>
      <c r="D199" s="769"/>
      <c r="E199" s="769"/>
      <c r="F199" s="772"/>
      <c r="G199" s="773"/>
      <c r="H199" s="769"/>
      <c r="I199" s="769"/>
      <c r="J199" s="769"/>
      <c r="K199" s="774"/>
      <c r="L199" s="775"/>
      <c r="M199" s="775"/>
      <c r="N199" s="775"/>
      <c r="O199" s="775"/>
      <c r="P199" s="775"/>
      <c r="Q199" s="776"/>
      <c r="R199" s="1522"/>
      <c r="S199" s="1522"/>
      <c r="T199" s="1522"/>
      <c r="W199" s="85"/>
    </row>
    <row r="200" spans="1:23" s="5" customFormat="1" ht="15.75" customHeight="1">
      <c r="A200" s="60"/>
      <c r="B200" s="770"/>
      <c r="C200" s="771"/>
      <c r="D200" s="777"/>
      <c r="E200" s="777"/>
      <c r="F200" s="778"/>
      <c r="G200" s="773"/>
      <c r="H200" s="769"/>
      <c r="I200" s="769"/>
      <c r="J200" s="769"/>
      <c r="K200" s="774"/>
      <c r="L200" s="775"/>
      <c r="M200" s="429"/>
      <c r="N200" s="429"/>
      <c r="O200" s="429"/>
      <c r="P200" s="429"/>
      <c r="Q200" s="430"/>
      <c r="R200" s="1289"/>
      <c r="S200" s="1289"/>
      <c r="T200" s="1289"/>
      <c r="W200" s="85"/>
    </row>
    <row r="201" spans="1:23" s="5" customFormat="1" ht="15.75" hidden="1" customHeight="1">
      <c r="A201" s="60"/>
      <c r="B201" s="262"/>
      <c r="C201" s="263"/>
      <c r="D201" s="61"/>
      <c r="E201" s="61"/>
      <c r="F201" s="62"/>
      <c r="G201" s="63"/>
      <c r="H201" s="60"/>
      <c r="I201" s="1290"/>
      <c r="J201" s="1290"/>
      <c r="K201" s="428"/>
      <c r="L201" s="429"/>
      <c r="M201" s="429"/>
      <c r="N201" s="429"/>
      <c r="O201" s="429"/>
      <c r="P201" s="429"/>
      <c r="Q201" s="430"/>
      <c r="R201" s="1289"/>
      <c r="S201" s="1289"/>
      <c r="T201" s="1289"/>
    </row>
    <row r="202" spans="1:23" s="5" customFormat="1" ht="15.75" hidden="1" customHeight="1">
      <c r="A202" s="60"/>
      <c r="B202" s="262"/>
      <c r="C202" s="263"/>
      <c r="D202" s="61"/>
      <c r="E202" s="61"/>
      <c r="F202" s="62"/>
      <c r="G202" s="63"/>
      <c r="H202" s="60"/>
      <c r="I202" s="1290"/>
      <c r="J202" s="1290"/>
      <c r="K202" s="428"/>
      <c r="L202" s="429"/>
      <c r="M202" s="429"/>
      <c r="N202" s="429"/>
      <c r="O202" s="429"/>
      <c r="P202" s="429"/>
      <c r="Q202" s="430"/>
      <c r="R202" s="1289"/>
      <c r="S202" s="1289"/>
      <c r="T202" s="1289"/>
    </row>
    <row r="203" spans="1:23" s="5" customFormat="1" ht="15.75" hidden="1" customHeight="1">
      <c r="A203" s="60"/>
      <c r="B203" s="262"/>
      <c r="C203" s="263"/>
      <c r="D203" s="61"/>
      <c r="E203" s="61"/>
      <c r="F203" s="62"/>
      <c r="G203" s="63"/>
      <c r="H203" s="60"/>
      <c r="I203" s="1290"/>
      <c r="J203" s="1290"/>
      <c r="K203" s="428"/>
      <c r="L203" s="429"/>
      <c r="M203" s="429"/>
      <c r="N203" s="429"/>
      <c r="O203" s="429"/>
      <c r="P203" s="429"/>
      <c r="Q203" s="430"/>
      <c r="R203" s="1289"/>
      <c r="S203" s="1289"/>
      <c r="T203" s="1289"/>
    </row>
    <row r="204" spans="1:23" s="5" customFormat="1" ht="15.75" hidden="1"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hidden="1"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9"/>
      <c r="E240" s="3"/>
      <c r="F240" s="3"/>
      <c r="G240" s="3"/>
      <c r="H240" s="3"/>
      <c r="I240" s="3"/>
      <c r="J240" s="3"/>
      <c r="K240" s="3"/>
      <c r="P240" s="4"/>
      <c r="S240" s="4"/>
      <c r="T240" s="4"/>
    </row>
    <row r="241" spans="2:20" s="5" customFormat="1" ht="16.2" customHeight="1">
      <c r="B241" s="109"/>
      <c r="E241" s="3"/>
      <c r="F241" s="3"/>
      <c r="G241" s="3"/>
      <c r="H241" s="3"/>
      <c r="I241" s="3"/>
      <c r="J241" s="3"/>
      <c r="K241" s="3"/>
      <c r="P241" s="4"/>
      <c r="S241" s="4"/>
      <c r="T241" s="4"/>
    </row>
    <row r="242" spans="2:20" s="5" customFormat="1" ht="16.2" customHeight="1">
      <c r="B242" s="109"/>
      <c r="E242" s="3"/>
      <c r="F242" s="3"/>
      <c r="G242" s="3"/>
      <c r="H242" s="3"/>
      <c r="I242" s="3"/>
      <c r="J242" s="3"/>
      <c r="K242" s="3"/>
      <c r="P242" s="4"/>
      <c r="S242" s="4"/>
      <c r="T242" s="4"/>
    </row>
    <row r="243" spans="2:20" s="5" customFormat="1" ht="16.2" customHeight="1">
      <c r="B243" s="109"/>
      <c r="E243" s="3"/>
      <c r="F243" s="3"/>
      <c r="G243" s="3"/>
      <c r="H243" s="3"/>
      <c r="I243" s="3"/>
      <c r="J243" s="3"/>
      <c r="K243" s="3"/>
      <c r="P243" s="4"/>
      <c r="S243" s="4"/>
      <c r="T243" s="4"/>
    </row>
    <row r="244" spans="2:20" s="5" customFormat="1" ht="16.2" customHeight="1">
      <c r="B244" s="109"/>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109"/>
      <c r="K307" s="6"/>
      <c r="L307" s="3"/>
      <c r="M307" s="3"/>
    </row>
    <row r="308" spans="2:13" ht="15.6">
      <c r="B308" s="431"/>
      <c r="K308" s="6"/>
      <c r="L308" s="3"/>
      <c r="M308" s="3"/>
    </row>
    <row r="309" spans="2:13" ht="15.6">
      <c r="B309" s="431"/>
      <c r="K309" s="6"/>
      <c r="L309" s="3"/>
      <c r="M309" s="3"/>
    </row>
    <row r="310" spans="2:13" ht="15.6">
      <c r="B310" s="431"/>
      <c r="K310" s="6"/>
      <c r="L310" s="3"/>
      <c r="M310" s="3"/>
    </row>
    <row r="311" spans="2:13" ht="15.6">
      <c r="B311" s="431"/>
      <c r="K311" s="6"/>
      <c r="L311" s="3"/>
      <c r="M311" s="3"/>
    </row>
    <row r="312" spans="2:13" ht="15.6">
      <c r="B312" s="431"/>
      <c r="K312" s="6"/>
      <c r="L312" s="3"/>
      <c r="M312" s="3"/>
    </row>
    <row r="313" spans="2:13" ht="15.6">
      <c r="B313" s="431"/>
      <c r="K313" s="6"/>
      <c r="L313" s="3"/>
      <c r="M313" s="3"/>
    </row>
    <row r="314" spans="2:13" ht="15.6">
      <c r="B314" s="431"/>
      <c r="K314" s="6"/>
      <c r="L314" s="3"/>
      <c r="M314" s="3"/>
    </row>
    <row r="315" spans="2:13" ht="15.6">
      <c r="B315" s="431"/>
      <c r="K315" s="6"/>
      <c r="L315" s="3"/>
      <c r="M315" s="3"/>
    </row>
    <row r="316" spans="2:13" ht="15.6">
      <c r="B316" s="431"/>
      <c r="K316" s="6"/>
      <c r="L316" s="3"/>
      <c r="M316" s="3"/>
    </row>
    <row r="317" spans="2:13" ht="15.6">
      <c r="B317" s="431"/>
      <c r="K317" s="6"/>
      <c r="L317" s="3"/>
      <c r="M317" s="3"/>
    </row>
    <row r="318" spans="2:13" ht="15.6">
      <c r="B318" s="431"/>
      <c r="K318" s="6"/>
      <c r="L318" s="3"/>
      <c r="M318" s="3"/>
    </row>
    <row r="319" spans="2:13" ht="15.6">
      <c r="B319" s="431"/>
      <c r="K319" s="6"/>
      <c r="L319" s="3"/>
      <c r="M319" s="3"/>
    </row>
    <row r="320" spans="2:13" ht="15.6">
      <c r="B320" s="431"/>
      <c r="L320" s="3"/>
      <c r="M320" s="3"/>
    </row>
    <row r="321" spans="2:13" ht="15.6">
      <c r="B321" s="431"/>
      <c r="K321" s="6"/>
      <c r="L321" s="3"/>
      <c r="M321" s="3"/>
    </row>
    <row r="322" spans="2:13" ht="15.6">
      <c r="B322" s="431"/>
      <c r="K322" s="3"/>
      <c r="L322" s="3"/>
      <c r="M322" s="3"/>
    </row>
    <row r="323" spans="2:13" ht="15.6">
      <c r="B323" s="431"/>
      <c r="K323" s="3"/>
    </row>
    <row r="324" spans="2:13" ht="15.6">
      <c r="B324" s="431"/>
      <c r="K324" s="3"/>
    </row>
    <row r="325" spans="2:13" ht="15.6">
      <c r="B325" s="431"/>
      <c r="K325" s="3"/>
    </row>
    <row r="326" spans="2:13" ht="15.6">
      <c r="B326" s="431"/>
      <c r="K326" s="6"/>
    </row>
    <row r="327" spans="2:13" ht="15.6">
      <c r="B327" s="431"/>
      <c r="K327" s="6"/>
      <c r="L327" s="3"/>
      <c r="M327" s="3"/>
    </row>
    <row r="328" spans="2:13" ht="15.6">
      <c r="B328" s="431"/>
      <c r="K328" s="6"/>
      <c r="L328" s="3"/>
      <c r="M328" s="3"/>
    </row>
    <row r="329" spans="2:13" ht="15.6">
      <c r="B329" s="431"/>
      <c r="K329" s="6"/>
      <c r="L329" s="3"/>
      <c r="M329" s="3"/>
    </row>
    <row r="330" spans="2:13" ht="15.6">
      <c r="B330" s="431"/>
      <c r="F330" s="4"/>
      <c r="G330" s="4"/>
      <c r="H330" s="4"/>
      <c r="I330" s="4"/>
      <c r="J330" s="4"/>
    </row>
    <row r="331" spans="2:13" ht="15.6">
      <c r="B331" s="431"/>
      <c r="F331" s="4"/>
      <c r="G331" s="4"/>
      <c r="H331" s="4"/>
      <c r="I331" s="4"/>
      <c r="J331" s="4"/>
    </row>
    <row r="332" spans="2:13" ht="15.6">
      <c r="B332" s="431"/>
      <c r="F332" s="4"/>
      <c r="G332" s="4"/>
      <c r="H332" s="4"/>
      <c r="I332" s="4"/>
      <c r="J332" s="4"/>
    </row>
    <row r="333" spans="2:13" ht="15.6">
      <c r="B333" s="109"/>
      <c r="F333" s="4"/>
      <c r="G333" s="4"/>
      <c r="H333" s="4"/>
      <c r="I333" s="4"/>
      <c r="J333" s="4"/>
    </row>
    <row r="334" spans="2:13" ht="15.6">
      <c r="B334" s="109"/>
      <c r="K334" s="7"/>
      <c r="L334" s="3"/>
      <c r="M334" s="3"/>
    </row>
    <row r="335" spans="2:13" ht="15.6">
      <c r="B335" s="109"/>
      <c r="K335" s="7"/>
      <c r="L335" s="3"/>
      <c r="M335" s="3"/>
    </row>
    <row r="336" spans="2:13" ht="15.6">
      <c r="B336" s="109"/>
      <c r="F336" s="8"/>
      <c r="G336" s="8"/>
      <c r="H336" s="8"/>
      <c r="I336" s="8"/>
      <c r="J336" s="8"/>
    </row>
    <row r="337" spans="2:13" ht="15.6">
      <c r="B337" s="109"/>
      <c r="K337" s="9"/>
      <c r="L337" s="9"/>
      <c r="M337" s="9"/>
    </row>
    <row r="338" spans="2:13" ht="15.6">
      <c r="B338" s="109"/>
      <c r="K338" s="9"/>
      <c r="L338" s="9"/>
      <c r="M338" s="9"/>
    </row>
    <row r="339" spans="2:13" ht="15.6">
      <c r="B339" s="109"/>
      <c r="K339" s="9"/>
      <c r="L339" s="9"/>
      <c r="M339" s="9"/>
    </row>
    <row r="340" spans="2:13" ht="15.6">
      <c r="B340" s="109"/>
      <c r="F340" s="10"/>
      <c r="G340" s="10"/>
      <c r="H340" s="10"/>
      <c r="I340" s="10"/>
      <c r="J340" s="10"/>
      <c r="K340" s="10"/>
      <c r="L340" s="10"/>
      <c r="M340" s="10"/>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6"/>
      <c r="L349" s="3"/>
      <c r="M349" s="3"/>
    </row>
    <row r="350" spans="2:13" ht="15.6">
      <c r="B350" s="109"/>
      <c r="K350" s="9"/>
      <c r="L350" s="9"/>
      <c r="M350" s="9"/>
    </row>
    <row r="351" spans="2:13" ht="15.6">
      <c r="B351" s="109"/>
      <c r="K351" s="7"/>
      <c r="L351" s="3"/>
      <c r="M351" s="3"/>
    </row>
    <row r="352" spans="2:13" ht="15.6">
      <c r="B352" s="109"/>
      <c r="K352" s="7"/>
      <c r="L352" s="3"/>
      <c r="M352" s="3"/>
    </row>
    <row r="353" spans="2:13" ht="15.6">
      <c r="B353" s="109"/>
      <c r="F353" s="8"/>
      <c r="G353" s="8"/>
      <c r="H353" s="8"/>
      <c r="I353" s="8"/>
      <c r="J353" s="8"/>
    </row>
    <row r="354" spans="2:13" ht="15.6">
      <c r="B354" s="109"/>
      <c r="K354" s="9"/>
      <c r="L354" s="9"/>
      <c r="M354" s="9"/>
    </row>
    <row r="355" spans="2:13" ht="15.6">
      <c r="B355" s="109"/>
      <c r="K355" s="9"/>
      <c r="L355" s="9"/>
      <c r="M355" s="9"/>
    </row>
    <row r="356" spans="2:13" ht="15.6">
      <c r="B356" s="109"/>
      <c r="K356" s="9"/>
      <c r="L356" s="9"/>
      <c r="M356" s="9"/>
    </row>
    <row r="357" spans="2:13" ht="15.6">
      <c r="B357" s="109"/>
      <c r="F357" s="10"/>
      <c r="G357" s="10"/>
      <c r="H357" s="10"/>
      <c r="I357" s="10"/>
      <c r="J357" s="10"/>
      <c r="K357" s="10"/>
      <c r="L357" s="10"/>
      <c r="M357" s="10"/>
    </row>
    <row r="358" spans="2:13" ht="15.6">
      <c r="B358" s="109"/>
      <c r="K358" s="6"/>
      <c r="L358" s="3"/>
      <c r="M358" s="3"/>
    </row>
    <row r="359" spans="2:13" ht="15.6">
      <c r="B359" s="109"/>
      <c r="K359" s="6"/>
      <c r="L359" s="3"/>
      <c r="M359" s="3"/>
    </row>
    <row r="360" spans="2:13" ht="15.6">
      <c r="B360" s="109"/>
      <c r="K360" s="6"/>
      <c r="L360" s="3"/>
      <c r="M360" s="3"/>
    </row>
    <row r="361" spans="2:13" ht="15.6">
      <c r="B361" s="109"/>
      <c r="K361" s="6"/>
      <c r="L361" s="3"/>
      <c r="M361" s="3"/>
    </row>
    <row r="362" spans="2:13" ht="15.6">
      <c r="B362" s="109"/>
      <c r="K362" s="6"/>
      <c r="L362" s="3"/>
      <c r="M362" s="3"/>
    </row>
    <row r="363" spans="2:13" ht="15.6">
      <c r="B363" s="109"/>
      <c r="K363" s="6"/>
      <c r="L363" s="3"/>
      <c r="M363" s="3"/>
    </row>
    <row r="364" spans="2:13" ht="15.6">
      <c r="B364" s="109"/>
      <c r="K364" s="6"/>
      <c r="L364" s="3"/>
      <c r="M364" s="3"/>
    </row>
    <row r="365" spans="2:13" ht="15.6">
      <c r="B365" s="109"/>
      <c r="K365" s="6"/>
      <c r="L365" s="3"/>
      <c r="M365" s="3"/>
    </row>
    <row r="366" spans="2:13" ht="15.6">
      <c r="B366" s="109"/>
      <c r="K366" s="6"/>
      <c r="L366" s="3"/>
      <c r="M366" s="3"/>
    </row>
    <row r="367" spans="2:13" ht="15.6">
      <c r="B367" s="109"/>
      <c r="K367" s="9"/>
      <c r="L367" s="9"/>
      <c r="M367" s="9"/>
    </row>
    <row r="368" spans="2:13" ht="15.6">
      <c r="B368" s="109"/>
      <c r="K368" s="6"/>
      <c r="L368" s="3"/>
      <c r="M368" s="3"/>
    </row>
    <row r="369" spans="2:13" ht="15.6">
      <c r="B369" s="109"/>
      <c r="K369" s="6"/>
    </row>
    <row r="370" spans="2:13" ht="15.6">
      <c r="B370" s="109"/>
      <c r="K370" s="3"/>
      <c r="L370" s="3"/>
      <c r="M370" s="3"/>
    </row>
    <row r="371" spans="2:13" ht="15.6">
      <c r="B371" s="109"/>
      <c r="K371" s="3"/>
    </row>
    <row r="372" spans="2:13" ht="15.6">
      <c r="B372" s="109"/>
      <c r="K372" s="3"/>
    </row>
    <row r="373" spans="2:13" ht="15.6">
      <c r="B373" s="109"/>
      <c r="K373" s="6"/>
    </row>
    <row r="374" spans="2:13" ht="15.6">
      <c r="B374" s="109"/>
      <c r="K374" s="6"/>
    </row>
    <row r="375" spans="2:13" ht="15.6">
      <c r="B375" s="109"/>
      <c r="K375" s="6"/>
      <c r="L375" s="3"/>
      <c r="M375" s="3"/>
    </row>
    <row r="376" spans="2:13" ht="15.6">
      <c r="B376" s="109"/>
    </row>
    <row r="377" spans="2:13" ht="15.6">
      <c r="B377" s="109"/>
    </row>
    <row r="378" spans="2:13" ht="15.6">
      <c r="B378" s="109"/>
    </row>
    <row r="379" spans="2:13" ht="15.6">
      <c r="B379" s="109"/>
    </row>
    <row r="380" spans="2:13" ht="18.75" customHeight="1">
      <c r="B380" s="109"/>
    </row>
    <row r="381" spans="2:13" ht="15.6">
      <c r="B381" s="109"/>
    </row>
    <row r="382" spans="2:13" ht="15.6">
      <c r="B382" s="109"/>
      <c r="K382" s="9"/>
      <c r="L382" s="9"/>
      <c r="M382" s="9"/>
    </row>
    <row r="383" spans="2:13" ht="15.6">
      <c r="B383" s="109"/>
      <c r="K383" s="7"/>
      <c r="L383" s="3"/>
      <c r="M383" s="3"/>
    </row>
    <row r="384" spans="2:13" ht="15.6">
      <c r="B384" s="109"/>
      <c r="F384" s="8"/>
      <c r="G384" s="8"/>
      <c r="H384" s="8"/>
      <c r="I384" s="8"/>
      <c r="J384" s="8"/>
    </row>
    <row r="385" spans="2:13" ht="15.6">
      <c r="B385" s="109"/>
      <c r="K385" s="9"/>
      <c r="L385" s="9"/>
      <c r="M385" s="9"/>
    </row>
    <row r="386" spans="2:13" ht="15.6">
      <c r="B386" s="109"/>
      <c r="K386" s="9"/>
      <c r="L386" s="9"/>
      <c r="M386" s="9"/>
    </row>
    <row r="387" spans="2:13" ht="15.6">
      <c r="B387" s="109"/>
      <c r="K387" s="9"/>
      <c r="L387" s="9"/>
      <c r="M387" s="9"/>
    </row>
    <row r="388" spans="2:13" ht="15.6">
      <c r="B388" s="109"/>
      <c r="F388" s="10"/>
      <c r="G388" s="10"/>
      <c r="H388" s="10"/>
      <c r="I388" s="10"/>
      <c r="J388" s="10"/>
      <c r="K388" s="10"/>
      <c r="L388" s="10"/>
      <c r="M388" s="10"/>
    </row>
    <row r="389" spans="2:13" ht="15.6">
      <c r="B389" s="109"/>
      <c r="F389" s="10"/>
      <c r="G389" s="10"/>
      <c r="H389" s="10"/>
      <c r="I389" s="10"/>
      <c r="J389" s="10"/>
      <c r="K389" s="10"/>
      <c r="L389" s="10"/>
      <c r="M389" s="10"/>
    </row>
    <row r="390" spans="2:13" ht="15.6">
      <c r="B390" s="109"/>
      <c r="F390" s="10"/>
      <c r="G390" s="10"/>
      <c r="H390" s="10"/>
      <c r="I390" s="10"/>
      <c r="J390" s="10"/>
      <c r="K390" s="10"/>
      <c r="L390" s="10"/>
      <c r="M390" s="10"/>
    </row>
    <row r="391" spans="2:13" ht="15.6">
      <c r="B391" s="109"/>
      <c r="K391" s="6"/>
      <c r="L391" s="3"/>
      <c r="M391" s="3"/>
    </row>
    <row r="392" spans="2:13" ht="15.6">
      <c r="B392" s="109"/>
      <c r="K392" s="6"/>
      <c r="L392" s="3"/>
      <c r="M392" s="3"/>
    </row>
    <row r="393" spans="2:13" ht="15" customHeight="1">
      <c r="B393" s="109"/>
      <c r="L393" s="3"/>
      <c r="M393" s="3"/>
    </row>
    <row r="394" spans="2:13" ht="15.6">
      <c r="B394" s="431"/>
      <c r="L394" s="3"/>
      <c r="M394" s="3"/>
    </row>
    <row r="395" spans="2:13" ht="15.6">
      <c r="B395" s="431"/>
      <c r="L395" s="3"/>
      <c r="M395" s="3"/>
    </row>
    <row r="396" spans="2:13" ht="15.6">
      <c r="B396" s="317"/>
      <c r="L396" s="3"/>
      <c r="M396" s="3"/>
    </row>
    <row r="397" spans="2:13" ht="15.6">
      <c r="B397" s="317"/>
      <c r="L397" s="3"/>
      <c r="M397" s="3"/>
    </row>
    <row r="398" spans="2:13" ht="15.6">
      <c r="B398" s="317"/>
      <c r="L398" s="3"/>
      <c r="M398" s="3"/>
    </row>
    <row r="399" spans="2:13" ht="15.6">
      <c r="B399" s="317"/>
      <c r="L399" s="3"/>
      <c r="M399" s="3"/>
    </row>
    <row r="400" spans="2:13" ht="15.6">
      <c r="B400" s="317"/>
      <c r="L400" s="3"/>
      <c r="M400" s="3"/>
    </row>
    <row r="401" spans="2:13" ht="15.6">
      <c r="B401" s="317"/>
      <c r="L401" s="3"/>
      <c r="M401" s="3"/>
    </row>
    <row r="402" spans="2:13" ht="15.6">
      <c r="B402" s="317"/>
      <c r="L402" s="3"/>
      <c r="M402" s="3"/>
    </row>
    <row r="403" spans="2:13" ht="15.6">
      <c r="B403" s="317"/>
      <c r="L403" s="3"/>
      <c r="M403" s="3"/>
    </row>
    <row r="404" spans="2:13" ht="15.6">
      <c r="B404" s="317"/>
      <c r="L404" s="3"/>
      <c r="M404" s="3"/>
    </row>
    <row r="405" spans="2:13" ht="15.6">
      <c r="B405" s="317"/>
      <c r="L405" s="3"/>
      <c r="M405" s="3"/>
    </row>
    <row r="406" spans="2:13" ht="15.6">
      <c r="B406" s="317"/>
      <c r="L406" s="3"/>
      <c r="M406" s="3"/>
    </row>
    <row r="407" spans="2:13" ht="15.6">
      <c r="B407" s="317"/>
      <c r="L407" s="3"/>
      <c r="M407" s="3"/>
    </row>
    <row r="408" spans="2:13" ht="15.6">
      <c r="B408" s="317"/>
      <c r="L408" s="3"/>
      <c r="M408" s="3"/>
    </row>
    <row r="409" spans="2:13" ht="15.6">
      <c r="B409" s="317"/>
      <c r="L409" s="3"/>
      <c r="M409" s="3"/>
    </row>
    <row r="410" spans="2:13" ht="15.6">
      <c r="B410" s="317"/>
      <c r="L410" s="3"/>
      <c r="M410" s="3"/>
    </row>
    <row r="411" spans="2:13" ht="15.6">
      <c r="B411" s="317"/>
      <c r="L411" s="3"/>
      <c r="M411" s="3"/>
    </row>
    <row r="412" spans="2:13" ht="15.6">
      <c r="B412" s="317"/>
      <c r="L412" s="3"/>
      <c r="M412" s="3"/>
    </row>
    <row r="413" spans="2:13" ht="15.6">
      <c r="B413" s="317"/>
      <c r="L413" s="3"/>
      <c r="M413" s="3"/>
    </row>
    <row r="414" spans="2:13" ht="15.6">
      <c r="B414" s="317"/>
      <c r="L414" s="3"/>
      <c r="M414" s="3"/>
    </row>
    <row r="415" spans="2:13" ht="15.6">
      <c r="B415" s="317"/>
      <c r="L415" s="3"/>
      <c r="M415" s="3"/>
    </row>
    <row r="416" spans="2:13" ht="15.6">
      <c r="B416" s="109"/>
      <c r="L416" s="3"/>
      <c r="M416" s="3"/>
    </row>
    <row r="417" spans="2:13" ht="15.6">
      <c r="B417" s="109"/>
      <c r="L417" s="3"/>
      <c r="M417" s="3"/>
    </row>
    <row r="418" spans="2:13" ht="15.6">
      <c r="B418" s="109"/>
      <c r="L418" s="3"/>
      <c r="M418" s="3"/>
    </row>
    <row r="419" spans="2:13" ht="15.6">
      <c r="B419" s="431"/>
      <c r="L419" s="3"/>
      <c r="M419" s="3"/>
    </row>
    <row r="420" spans="2:13" ht="15.6">
      <c r="B420" s="431"/>
      <c r="L420" s="3"/>
      <c r="M420" s="3"/>
    </row>
    <row r="421" spans="2:13" ht="15.6">
      <c r="B421" s="431"/>
      <c r="L421" s="3"/>
      <c r="M421" s="3"/>
    </row>
    <row r="422" spans="2:13" ht="15.6">
      <c r="B422" s="431"/>
      <c r="L422" s="3"/>
      <c r="M422" s="3"/>
    </row>
    <row r="423" spans="2:13" ht="15.6">
      <c r="B423" s="431"/>
      <c r="K423" s="6"/>
      <c r="L423" s="3"/>
      <c r="M423" s="3"/>
    </row>
    <row r="424" spans="2:13" ht="15.6">
      <c r="B424" s="431"/>
      <c r="K424" s="6"/>
      <c r="L424" s="3"/>
      <c r="M424" s="3"/>
    </row>
    <row r="425" spans="2:13" ht="15.6">
      <c r="B425" s="431"/>
      <c r="K425" s="6"/>
      <c r="L425" s="3"/>
      <c r="M425" s="3"/>
    </row>
    <row r="426" spans="2:13" ht="15.6">
      <c r="B426" s="431"/>
      <c r="K426" s="6"/>
      <c r="L426" s="3"/>
      <c r="M426" s="3"/>
    </row>
    <row r="427" spans="2:13" ht="15.6">
      <c r="B427" s="431"/>
      <c r="K427" s="6"/>
      <c r="L427" s="3"/>
      <c r="M427" s="3"/>
    </row>
    <row r="428" spans="2:13" ht="15.6">
      <c r="B428" s="431"/>
      <c r="K428" s="6"/>
      <c r="L428" s="3"/>
      <c r="M428" s="3"/>
    </row>
    <row r="429" spans="2:13" ht="15.6">
      <c r="B429" s="431"/>
      <c r="K429" s="6"/>
      <c r="L429" s="3"/>
      <c r="M429" s="3"/>
    </row>
    <row r="430" spans="2:13" ht="15.6">
      <c r="B430" s="431"/>
      <c r="K430" s="6"/>
      <c r="L430" s="3"/>
      <c r="M430" s="3"/>
    </row>
    <row r="431" spans="2:13" ht="15.6">
      <c r="B431" s="317"/>
      <c r="K431" s="6"/>
      <c r="L431" s="3"/>
      <c r="M431" s="3"/>
    </row>
    <row r="432" spans="2:13" ht="15.6">
      <c r="B432" s="431"/>
      <c r="F432" s="12"/>
      <c r="G432" s="12"/>
      <c r="H432" s="12"/>
      <c r="I432" s="12"/>
      <c r="J432" s="12"/>
      <c r="K432" s="12"/>
      <c r="L432" s="12"/>
      <c r="M432" s="12"/>
    </row>
    <row r="433" spans="11:13">
      <c r="K433" s="6"/>
      <c r="L433" s="3"/>
      <c r="M433" s="3"/>
    </row>
    <row r="434" spans="11:13">
      <c r="K434" s="6"/>
    </row>
    <row r="435" spans="11:13">
      <c r="K435" s="3"/>
      <c r="L435" s="3"/>
      <c r="M435" s="3"/>
    </row>
    <row r="436" spans="11:13">
      <c r="K436" s="3"/>
      <c r="L436" s="3"/>
      <c r="M436" s="3"/>
    </row>
    <row r="437" spans="11:13">
      <c r="K437" s="3"/>
    </row>
    <row r="438" spans="11:13" ht="17.25" customHeight="1">
      <c r="K438" s="6"/>
    </row>
    <row r="439" spans="11:13">
      <c r="K439" s="6"/>
    </row>
    <row r="440" spans="11:13">
      <c r="K440" s="6"/>
      <c r="L440" s="3"/>
      <c r="M440" s="3"/>
    </row>
    <row r="445" spans="11:13">
      <c r="K445" s="9"/>
      <c r="L445" s="9"/>
      <c r="M445" s="9"/>
    </row>
    <row r="446" spans="11:13">
      <c r="K446" s="11"/>
      <c r="L446" s="3"/>
      <c r="M446" s="3"/>
    </row>
    <row r="447" spans="11:13">
      <c r="K447" s="3"/>
      <c r="L447" s="3"/>
      <c r="M447" s="3"/>
    </row>
    <row r="448" spans="11:13">
      <c r="K448" s="3"/>
    </row>
    <row r="449" spans="6:13">
      <c r="K449" s="9"/>
      <c r="L449" s="9"/>
      <c r="M449" s="9"/>
    </row>
    <row r="450" spans="6:13">
      <c r="F450" s="9"/>
      <c r="G450" s="9"/>
      <c r="H450" s="9"/>
      <c r="I450" s="9"/>
      <c r="J450" s="9"/>
    </row>
    <row r="451" spans="6:13">
      <c r="F451" s="10"/>
      <c r="G451" s="10"/>
      <c r="H451" s="10"/>
      <c r="I451" s="10"/>
      <c r="J451" s="10"/>
      <c r="K451" s="10"/>
      <c r="L451" s="10"/>
      <c r="M451" s="10"/>
    </row>
    <row r="452" spans="6:13">
      <c r="K452" s="6"/>
      <c r="L452" s="3"/>
      <c r="M452" s="3"/>
    </row>
    <row r="453" spans="6:13">
      <c r="K453" s="6"/>
      <c r="L453" s="3"/>
      <c r="M453" s="3"/>
    </row>
    <row r="454" spans="6:13">
      <c r="K454" s="6"/>
      <c r="L454" s="3"/>
      <c r="M454" s="3"/>
    </row>
    <row r="455" spans="6:13">
      <c r="K455" s="6"/>
      <c r="L455" s="3"/>
      <c r="M455" s="3"/>
    </row>
    <row r="456" spans="6:13">
      <c r="K456" s="6"/>
      <c r="L456" s="3"/>
      <c r="M456" s="3"/>
    </row>
    <row r="457" spans="6:13">
      <c r="K457" s="6"/>
      <c r="L457" s="3"/>
      <c r="M457" s="3"/>
    </row>
    <row r="458" spans="6:13">
      <c r="K458" s="3"/>
      <c r="L458" s="3"/>
      <c r="M458" s="3"/>
    </row>
    <row r="459" spans="6:13">
      <c r="K459" s="3"/>
    </row>
    <row r="460" spans="6:13">
      <c r="K460" s="3"/>
    </row>
    <row r="461" spans="6:13">
      <c r="K461" s="3"/>
    </row>
    <row r="462" spans="6:13">
      <c r="K462" s="6"/>
    </row>
    <row r="463" spans="6:13">
      <c r="K463" s="6"/>
      <c r="L463" s="3"/>
      <c r="M463" s="3"/>
    </row>
    <row r="464" spans="6:13">
      <c r="K464" s="6"/>
      <c r="L464" s="3"/>
      <c r="M464" s="3"/>
    </row>
    <row r="465" spans="11:13">
      <c r="K465" s="6"/>
      <c r="L465" s="3"/>
      <c r="M465" s="3"/>
    </row>
  </sheetData>
  <mergeCells count="182">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I203:J203"/>
    <mergeCell ref="R203:T203"/>
    <mergeCell ref="R199:T199"/>
    <mergeCell ref="R200:T200"/>
    <mergeCell ref="I195:J195"/>
    <mergeCell ref="R195:T195"/>
    <mergeCell ref="R196:T196"/>
    <mergeCell ref="R197:T197"/>
    <mergeCell ref="R190:T191"/>
    <mergeCell ref="I192:J192"/>
    <mergeCell ref="R192:T192"/>
    <mergeCell ref="I193:J193"/>
    <mergeCell ref="R193:T193"/>
    <mergeCell ref="I194:J194"/>
    <mergeCell ref="R194:T194"/>
    <mergeCell ref="P182:R182"/>
    <mergeCell ref="A190:A191"/>
    <mergeCell ref="B190:C191"/>
    <mergeCell ref="D190:F190"/>
    <mergeCell ref="G190:G191"/>
    <mergeCell ref="H190:H191"/>
    <mergeCell ref="I190:J191"/>
    <mergeCell ref="K190:Q191"/>
    <mergeCell ref="R198:T198"/>
    <mergeCell ref="B170:B171"/>
    <mergeCell ref="C170:C171"/>
    <mergeCell ref="D170:D171"/>
    <mergeCell ref="G170:G171"/>
    <mergeCell ref="B172:B179"/>
    <mergeCell ref="D182:H182"/>
    <mergeCell ref="M162:N162"/>
    <mergeCell ref="M163:N163"/>
    <mergeCell ref="M164:N164"/>
    <mergeCell ref="M165:N165"/>
    <mergeCell ref="M166:N166"/>
    <mergeCell ref="M167:N167"/>
    <mergeCell ref="J182:L182"/>
    <mergeCell ref="M182:O182"/>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2:N132"/>
    <mergeCell ref="M133:N133"/>
    <mergeCell ref="M134:N134"/>
    <mergeCell ref="M135:N135"/>
    <mergeCell ref="M136:N136"/>
    <mergeCell ref="M137:N137"/>
    <mergeCell ref="M126:N126"/>
    <mergeCell ref="M127:N127"/>
    <mergeCell ref="M128:N128"/>
    <mergeCell ref="M129:N129"/>
    <mergeCell ref="M130:N130"/>
    <mergeCell ref="M131:N131"/>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72" priority="5" operator="greaterThan">
      <formula>0</formula>
    </cfRule>
  </conditionalFormatting>
  <conditionalFormatting sqref="AN117:AY124">
    <cfRule type="cellIs" dxfId="71" priority="4" operator="greaterThan">
      <formula>0</formula>
    </cfRule>
  </conditionalFormatting>
  <conditionalFormatting sqref="AN127:AU134">
    <cfRule type="cellIs" dxfId="70" priority="3" operator="greaterThan">
      <formula>0</formula>
    </cfRule>
  </conditionalFormatting>
  <conditionalFormatting sqref="AN137:AU144">
    <cfRule type="cellIs" dxfId="69" priority="2" operator="greaterThan">
      <formula>0</formula>
    </cfRule>
  </conditionalFormatting>
  <conditionalFormatting sqref="Y117:AJ124">
    <cfRule type="cellIs" dxfId="68" priority="8" operator="greaterThan">
      <formula>0</formula>
    </cfRule>
  </conditionalFormatting>
  <conditionalFormatting sqref="Y127:AF134">
    <cfRule type="cellIs" dxfId="67" priority="7" operator="greaterThan">
      <formula>0</formula>
    </cfRule>
  </conditionalFormatting>
  <conditionalFormatting sqref="Y137:AF144">
    <cfRule type="cellIs" dxfId="66" priority="6" operator="greaterThan">
      <formula>0</formula>
    </cfRule>
  </conditionalFormatting>
  <conditionalFormatting sqref="Y152:AE152">
    <cfRule type="cellIs" dxfId="65" priority="1" operator="greaterThan">
      <formula>0</formula>
    </cfRule>
  </conditionalFormatting>
  <dataValidations count="8">
    <dataValidation type="list" allowBlank="1" showInputMessage="1" showErrorMessage="1" sqref="O117:O132" xr:uid="{00000000-0002-0000-2300-000000000000}">
      <formula1>"kg, cây"</formula1>
    </dataValidation>
    <dataValidation type="list" allowBlank="1" showInputMessage="1" showErrorMessage="1" sqref="O136:O137 O166:O167" xr:uid="{00000000-0002-0000-2300-000001000000}">
      <formula1>"kg, cây 6 mét, cây 2.5 mét, cây 3 mét"</formula1>
    </dataValidation>
    <dataValidation type="list" allowBlank="1" showInputMessage="1" showErrorMessage="1" sqref="J116" xr:uid="{00000000-0002-0000-2300-000002000000}">
      <formula1>"tròn, hộp, la"</formula1>
    </dataValidation>
    <dataValidation type="list" allowBlank="1" showInputMessage="1" showErrorMessage="1" sqref="H116:H167" xr:uid="{00000000-0002-0000-2300-000003000000}">
      <formula1>"sắt đen, sắt trắng, sắt kẽm, nhôm"</formula1>
    </dataValidation>
    <dataValidation type="list" allowBlank="1" showInputMessage="1" showErrorMessage="1" sqref="J166:J167 J150:J151 J145:J147 J136:J137 J158:J160" xr:uid="{00000000-0002-0000-2300-000004000000}">
      <formula1>"ống, hộp, tròn đặc, la dẹt,V"</formula1>
    </dataValidation>
    <dataValidation type="list" allowBlank="1" showInputMessage="1" showErrorMessage="1" sqref="J138:J144 J161:J165 J148:J149 J152:J157 J133:J135" xr:uid="{00000000-0002-0000-2300-000005000000}">
      <formula1>"ống, hộp,vuông, tròn đặc, la dẹt,V"</formula1>
    </dataValidation>
    <dataValidation type="list" allowBlank="1" showInputMessage="1" showErrorMessage="1" sqref="J117:J132" xr:uid="{00000000-0002-0000-2300-000006000000}">
      <formula1>"Ống, Hộp,Vuông, Tròn Đặc, La Dẹt,V"</formula1>
    </dataValidation>
    <dataValidation type="list" allowBlank="1" showInputMessage="1" showErrorMessage="1" sqref="B200 B192:B193 B195:B198" xr:uid="{00000000-0002-0000-2300-000007000000}">
      <formula1>$B$245:$B$432</formula1>
    </dataValidation>
  </dataValidations>
  <pageMargins left="0.31496062992125984" right="0.31496062992125984" top="0.35433070866141736" bottom="0.35433070866141736" header="0.31496062992125984" footer="0.31496062992125984"/>
  <pageSetup paperSize="9" scale="80" orientation="landscape" r:id="rId1"/>
  <rowBreaks count="2" manualBreakCount="2">
    <brk id="112" max="16383" man="1"/>
    <brk id="239" max="16383" man="1"/>
  </rowBreak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BI425"/>
  <sheetViews>
    <sheetView workbookViewId="0">
      <selection activeCell="J125" sqref="J125"/>
    </sheetView>
  </sheetViews>
  <sheetFormatPr defaultColWidth="9" defaultRowHeight="13.2" outlineLevelRow="2"/>
  <cols>
    <col min="1" max="1" width="3.1796875" style="4" customWidth="1"/>
    <col min="2" max="2" width="22.81640625"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528"/>
      <c r="B6" s="1529"/>
      <c r="C6" s="1529"/>
      <c r="D6" s="1530"/>
      <c r="E6" s="27"/>
      <c r="F6" s="28"/>
      <c r="G6" s="67"/>
      <c r="H6" s="67"/>
      <c r="I6" s="86"/>
      <c r="J6" s="86"/>
      <c r="K6" s="86"/>
      <c r="L6" s="87"/>
      <c r="M6" s="86"/>
      <c r="N6" s="70"/>
      <c r="O6" s="70"/>
      <c r="P6" s="340"/>
      <c r="Q6" s="15"/>
      <c r="R6" s="1233"/>
      <c r="S6" s="1234"/>
      <c r="T6" s="16"/>
    </row>
    <row r="7" spans="1:23" ht="15.9" customHeight="1">
      <c r="A7" s="1531"/>
      <c r="B7" s="1532"/>
      <c r="C7" s="1532"/>
      <c r="D7" s="1533"/>
      <c r="E7" s="341"/>
      <c r="F7" s="29"/>
      <c r="G7" s="68"/>
      <c r="H7" s="68"/>
      <c r="I7" s="71"/>
      <c r="J7" s="71"/>
      <c r="K7" s="71"/>
      <c r="L7" s="88"/>
      <c r="M7" s="71"/>
      <c r="N7" s="56"/>
      <c r="O7" s="56"/>
      <c r="P7" s="251"/>
      <c r="Q7" s="14"/>
      <c r="R7" s="1214"/>
      <c r="S7" s="1215"/>
      <c r="T7" s="342"/>
      <c r="V7"/>
    </row>
    <row r="8" spans="1:23" ht="15.9" customHeight="1">
      <c r="A8" s="1531"/>
      <c r="B8" s="1532"/>
      <c r="C8" s="1532"/>
      <c r="D8" s="1533"/>
      <c r="E8" s="341"/>
      <c r="F8" s="29"/>
      <c r="G8" s="68"/>
      <c r="H8" s="68"/>
      <c r="I8" s="71"/>
      <c r="J8" s="71"/>
      <c r="K8" s="71"/>
      <c r="L8" s="88"/>
      <c r="M8" s="71"/>
      <c r="N8" s="56"/>
      <c r="O8" s="56"/>
      <c r="P8" s="251"/>
      <c r="Q8" s="14"/>
      <c r="R8" s="557"/>
      <c r="S8" s="558"/>
      <c r="T8" s="343"/>
    </row>
    <row r="9" spans="1:23" ht="15.9" customHeight="1">
      <c r="A9" s="1531"/>
      <c r="B9" s="1532"/>
      <c r="C9" s="1532"/>
      <c r="D9" s="1533"/>
      <c r="E9" s="30"/>
      <c r="F9" s="31"/>
      <c r="G9" s="69"/>
      <c r="H9" s="69"/>
      <c r="I9" s="71"/>
      <c r="J9" s="71"/>
      <c r="K9" s="71"/>
      <c r="L9" s="88"/>
      <c r="M9" s="71"/>
      <c r="N9" s="56"/>
      <c r="O9" s="56"/>
      <c r="P9" s="251"/>
      <c r="Q9" s="14"/>
      <c r="R9" s="1214"/>
      <c r="S9" s="1215"/>
      <c r="T9" s="343"/>
    </row>
    <row r="10" spans="1:23" ht="15.9" customHeight="1">
      <c r="A10" s="1531"/>
      <c r="B10" s="1532"/>
      <c r="C10" s="1532"/>
      <c r="D10" s="1533"/>
      <c r="E10" s="32"/>
      <c r="F10" s="33"/>
      <c r="G10" s="252"/>
      <c r="H10" s="252"/>
      <c r="I10" s="80"/>
      <c r="J10" s="1493"/>
      <c r="K10" s="1493"/>
      <c r="L10" s="344"/>
      <c r="M10" s="345"/>
      <c r="N10" s="56"/>
      <c r="O10" s="56"/>
      <c r="P10" s="251"/>
      <c r="Q10" s="14"/>
      <c r="R10" s="1214"/>
      <c r="S10" s="1215"/>
      <c r="T10" s="343"/>
    </row>
    <row r="11" spans="1:23" ht="15.9" customHeight="1">
      <c r="A11" s="1531"/>
      <c r="B11" s="1532"/>
      <c r="C11" s="1532"/>
      <c r="D11" s="1533"/>
      <c r="E11" s="34"/>
      <c r="F11" s="33"/>
      <c r="G11" s="81"/>
      <c r="H11" s="81"/>
      <c r="I11" s="81"/>
      <c r="J11" s="1236"/>
      <c r="K11" s="1236"/>
      <c r="L11" s="89"/>
      <c r="M11" s="82"/>
      <c r="N11" s="56"/>
      <c r="O11" s="56"/>
      <c r="P11" s="251"/>
      <c r="Q11" s="14"/>
      <c r="R11" s="1214"/>
      <c r="S11" s="1215"/>
      <c r="T11" s="343"/>
    </row>
    <row r="12" spans="1:23" ht="15.9" customHeight="1">
      <c r="A12" s="1531"/>
      <c r="B12" s="1532"/>
      <c r="C12" s="1532"/>
      <c r="D12" s="1533"/>
      <c r="E12" s="34"/>
      <c r="F12" s="33"/>
      <c r="G12" s="80"/>
      <c r="H12" s="80"/>
      <c r="I12" s="83"/>
      <c r="J12" s="1236"/>
      <c r="K12" s="1236"/>
      <c r="L12" s="89"/>
      <c r="M12" s="82"/>
      <c r="N12" s="56"/>
      <c r="O12" s="56"/>
      <c r="P12" s="251"/>
      <c r="Q12" s="14"/>
      <c r="R12" s="1214"/>
      <c r="S12" s="1215"/>
      <c r="T12" s="343"/>
    </row>
    <row r="13" spans="1:23" ht="15.9" customHeight="1">
      <c r="A13" s="1531"/>
      <c r="B13" s="1532"/>
      <c r="C13" s="1532"/>
      <c r="D13" s="1533"/>
      <c r="E13" s="35"/>
      <c r="F13" s="33"/>
      <c r="G13" s="46"/>
      <c r="H13" s="1216"/>
      <c r="I13" s="1216"/>
      <c r="J13" s="1216"/>
      <c r="K13" s="57"/>
      <c r="L13" s="90"/>
      <c r="M13" s="57"/>
      <c r="N13" s="56"/>
      <c r="O13" s="56"/>
      <c r="P13" s="251"/>
      <c r="Q13" s="14"/>
      <c r="R13" s="1217"/>
      <c r="S13" s="1218"/>
      <c r="T13" s="343"/>
    </row>
    <row r="14" spans="1:23" ht="15.9" customHeight="1">
      <c r="A14" s="1531"/>
      <c r="B14" s="1532"/>
      <c r="C14" s="1532"/>
      <c r="D14" s="1533"/>
      <c r="E14" s="36"/>
      <c r="F14" s="37"/>
      <c r="G14" s="26"/>
      <c r="H14" s="40"/>
      <c r="I14" s="38"/>
      <c r="J14" s="41"/>
      <c r="K14" s="24"/>
      <c r="L14" s="42"/>
      <c r="M14" s="91"/>
      <c r="N14" s="56"/>
      <c r="O14" s="56"/>
      <c r="P14" s="251"/>
      <c r="Q14" s="14"/>
      <c r="R14" s="1214"/>
      <c r="S14" s="1215"/>
      <c r="T14" s="343"/>
    </row>
    <row r="15" spans="1:23" s="5" customFormat="1" ht="15.9" customHeight="1" thickBot="1">
      <c r="A15" s="1534"/>
      <c r="B15" s="1535"/>
      <c r="C15" s="1535"/>
      <c r="D15" s="1536"/>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7"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7"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7"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7" s="5" customFormat="1" ht="20.100000000000001" customHeight="1" outlineLevel="1">
      <c r="A20" s="17"/>
      <c r="B20" s="348"/>
      <c r="C20" s="349"/>
      <c r="D20" s="43"/>
      <c r="E20" s="43"/>
      <c r="F20" s="65"/>
      <c r="G20" s="350"/>
      <c r="H20" s="351"/>
      <c r="I20" s="351"/>
      <c r="J20" s="352"/>
      <c r="K20" s="100"/>
      <c r="L20" s="92"/>
      <c r="M20" s="127"/>
      <c r="N20" s="256"/>
      <c r="O20" s="257"/>
      <c r="P20" s="353"/>
      <c r="Q20" s="257"/>
      <c r="R20" s="257"/>
      <c r="S20" s="257"/>
      <c r="T20" s="129"/>
      <c r="U20" s="128"/>
      <c r="V20" s="96"/>
      <c r="W20" s="97"/>
    </row>
    <row r="21" spans="1:27" s="5" customFormat="1" ht="20.100000000000001" customHeight="1" outlineLevel="1">
      <c r="A21" s="17"/>
      <c r="B21" s="354"/>
      <c r="C21" s="355"/>
      <c r="D21" s="43"/>
      <c r="E21" s="43"/>
      <c r="F21" s="356"/>
      <c r="G21" s="350"/>
      <c r="H21" s="357"/>
      <c r="I21" s="357"/>
      <c r="J21" s="358"/>
      <c r="K21" s="100"/>
      <c r="L21" s="92"/>
      <c r="M21" s="127"/>
      <c r="N21" s="256"/>
      <c r="O21" s="257"/>
      <c r="P21" s="245"/>
      <c r="Q21" s="257"/>
      <c r="R21" s="257"/>
      <c r="S21" s="257"/>
      <c r="T21" s="129"/>
      <c r="U21" s="128"/>
      <c r="V21" s="96"/>
      <c r="W21" s="97"/>
    </row>
    <row r="22" spans="1:27" s="5" customFormat="1" ht="20.100000000000001" customHeight="1" outlineLevel="1">
      <c r="A22" s="17"/>
      <c r="B22" s="354"/>
      <c r="C22" s="355"/>
      <c r="D22" s="43"/>
      <c r="E22" s="43"/>
      <c r="F22" s="65"/>
      <c r="G22" s="350"/>
      <c r="H22" s="357"/>
      <c r="I22" s="357"/>
      <c r="J22" s="358"/>
      <c r="K22" s="100"/>
      <c r="L22" s="92"/>
      <c r="M22" s="127"/>
      <c r="N22" s="256"/>
      <c r="O22" s="257"/>
      <c r="P22" s="245"/>
      <c r="Q22" s="257"/>
      <c r="R22" s="257"/>
      <c r="S22" s="257"/>
      <c r="T22" s="129"/>
      <c r="U22" s="128"/>
      <c r="V22" s="96"/>
      <c r="W22" s="97"/>
      <c r="Y22" s="279"/>
      <c r="AA22" s="279"/>
    </row>
    <row r="23" spans="1:27" s="5" customFormat="1" ht="20.100000000000001" customHeight="1" outlineLevel="1">
      <c r="A23" s="17"/>
      <c r="B23" s="354"/>
      <c r="C23" s="355"/>
      <c r="D23" s="43"/>
      <c r="E23" s="43"/>
      <c r="F23" s="65"/>
      <c r="G23" s="350"/>
      <c r="H23" s="357"/>
      <c r="I23" s="357"/>
      <c r="J23" s="358"/>
      <c r="K23" s="100"/>
      <c r="L23" s="92"/>
      <c r="M23" s="127"/>
      <c r="N23" s="256"/>
      <c r="O23" s="257"/>
      <c r="P23" s="245"/>
      <c r="Q23" s="257"/>
      <c r="R23" s="257"/>
      <c r="S23" s="257"/>
      <c r="T23" s="129"/>
      <c r="U23" s="128"/>
      <c r="V23" s="96"/>
      <c r="W23" s="97"/>
      <c r="Y23" s="279"/>
      <c r="AA23" s="279"/>
    </row>
    <row r="24" spans="1:27" s="5" customFormat="1" ht="20.100000000000001" customHeight="1" outlineLevel="1">
      <c r="A24" s="17"/>
      <c r="B24" s="354"/>
      <c r="C24" s="355"/>
      <c r="D24" s="43"/>
      <c r="E24" s="43"/>
      <c r="F24" s="65"/>
      <c r="G24" s="359"/>
      <c r="H24" s="360"/>
      <c r="I24" s="357"/>
      <c r="J24" s="358"/>
      <c r="K24" s="100"/>
      <c r="L24" s="92"/>
      <c r="M24" s="127"/>
      <c r="N24" s="256"/>
      <c r="O24" s="257"/>
      <c r="P24" s="245"/>
      <c r="Q24" s="257"/>
      <c r="R24" s="257"/>
      <c r="S24" s="257"/>
      <c r="T24" s="129"/>
      <c r="U24" s="128"/>
      <c r="V24" s="96"/>
      <c r="W24" s="97"/>
    </row>
    <row r="25" spans="1:27" s="5" customFormat="1" ht="20.100000000000001" customHeight="1" outlineLevel="1">
      <c r="A25" s="17"/>
      <c r="B25" s="354"/>
      <c r="C25" s="355"/>
      <c r="D25" s="43"/>
      <c r="E25" s="43"/>
      <c r="F25" s="65"/>
      <c r="G25" s="359"/>
      <c r="H25" s="360"/>
      <c r="I25" s="357"/>
      <c r="J25" s="358"/>
      <c r="K25" s="100"/>
      <c r="L25" s="92"/>
      <c r="M25" s="127"/>
      <c r="N25" s="256"/>
      <c r="O25" s="257"/>
      <c r="P25" s="245"/>
      <c r="Q25" s="257"/>
      <c r="R25" s="257"/>
      <c r="S25" s="257"/>
      <c r="T25" s="129"/>
      <c r="U25" s="128"/>
      <c r="V25" s="96"/>
      <c r="W25" s="97"/>
    </row>
    <row r="26" spans="1:27" s="5" customFormat="1" ht="20.100000000000001" customHeight="1" outlineLevel="1">
      <c r="A26" s="17"/>
      <c r="B26" s="354"/>
      <c r="C26" s="355"/>
      <c r="D26" s="43"/>
      <c r="E26" s="43"/>
      <c r="F26" s="65"/>
      <c r="G26" s="351"/>
      <c r="H26" s="357"/>
      <c r="I26" s="357"/>
      <c r="J26" s="358"/>
      <c r="K26" s="100"/>
      <c r="L26" s="92"/>
      <c r="M26" s="127"/>
      <c r="N26" s="256"/>
      <c r="O26" s="257"/>
      <c r="P26" s="245"/>
      <c r="Q26" s="257"/>
      <c r="R26" s="257"/>
      <c r="S26" s="257"/>
      <c r="T26" s="129"/>
      <c r="U26" s="128"/>
      <c r="V26" s="96"/>
      <c r="W26" s="97"/>
    </row>
    <row r="27" spans="1:27" s="5" customFormat="1" ht="20.100000000000001" customHeight="1" outlineLevel="1">
      <c r="A27" s="17"/>
      <c r="B27" s="265"/>
      <c r="C27" s="130"/>
      <c r="D27" s="43"/>
      <c r="E27" s="43"/>
      <c r="F27" s="65"/>
      <c r="G27" s="357"/>
      <c r="H27" s="357"/>
      <c r="I27" s="357"/>
      <c r="J27" s="358"/>
      <c r="K27" s="100"/>
      <c r="L27" s="92"/>
      <c r="M27" s="127"/>
      <c r="N27" s="256"/>
      <c r="O27" s="257"/>
      <c r="P27" s="245"/>
      <c r="Q27" s="257"/>
      <c r="R27" s="257"/>
      <c r="S27" s="257"/>
      <c r="T27" s="129"/>
      <c r="U27" s="128"/>
      <c r="V27" s="96"/>
      <c r="W27" s="97"/>
    </row>
    <row r="28" spans="1:27" s="5" customFormat="1" ht="20.100000000000001" customHeight="1" outlineLevel="1">
      <c r="A28" s="17"/>
      <c r="B28" s="354"/>
      <c r="C28" s="355"/>
      <c r="D28" s="43"/>
      <c r="E28" s="43"/>
      <c r="F28" s="65"/>
      <c r="G28" s="357"/>
      <c r="H28" s="357"/>
      <c r="I28" s="357"/>
      <c r="J28" s="358"/>
      <c r="K28" s="100"/>
      <c r="L28" s="92"/>
      <c r="M28" s="127"/>
      <c r="N28" s="256"/>
      <c r="O28" s="257"/>
      <c r="P28" s="245"/>
      <c r="Q28" s="257"/>
      <c r="R28" s="257"/>
      <c r="S28" s="257"/>
      <c r="T28" s="129"/>
      <c r="U28" s="128"/>
      <c r="V28" s="96"/>
      <c r="W28" s="97"/>
    </row>
    <row r="29" spans="1:27" s="5" customFormat="1" ht="20.100000000000001" customHeight="1" outlineLevel="1">
      <c r="A29" s="17"/>
      <c r="B29" s="354"/>
      <c r="C29" s="355"/>
      <c r="D29" s="43"/>
      <c r="E29" s="43"/>
      <c r="F29" s="65"/>
      <c r="G29" s="357"/>
      <c r="H29" s="357"/>
      <c r="I29" s="357"/>
      <c r="J29" s="358"/>
      <c r="K29" s="100"/>
      <c r="L29" s="92"/>
      <c r="M29" s="127"/>
      <c r="N29" s="256"/>
      <c r="O29" s="257"/>
      <c r="P29" s="245"/>
      <c r="Q29" s="257"/>
      <c r="R29" s="257"/>
      <c r="S29" s="257"/>
      <c r="T29" s="129"/>
      <c r="U29" s="128"/>
      <c r="V29" s="96"/>
      <c r="W29" s="97"/>
    </row>
    <row r="30" spans="1:27" s="5" customFormat="1" ht="20.100000000000001" customHeight="1" outlineLevel="1">
      <c r="A30" s="17"/>
      <c r="B30" s="354"/>
      <c r="C30" s="355"/>
      <c r="D30" s="43"/>
      <c r="E30" s="43"/>
      <c r="F30" s="65"/>
      <c r="G30" s="357"/>
      <c r="H30" s="357"/>
      <c r="I30" s="357"/>
      <c r="J30" s="358"/>
      <c r="K30" s="100"/>
      <c r="L30" s="92"/>
      <c r="M30" s="127"/>
      <c r="N30" s="256"/>
      <c r="O30" s="257"/>
      <c r="P30" s="245"/>
      <c r="Q30" s="257"/>
      <c r="R30" s="257"/>
      <c r="S30" s="257"/>
      <c r="T30" s="129"/>
      <c r="U30" s="128"/>
      <c r="V30" s="96"/>
      <c r="W30" s="97"/>
    </row>
    <row r="31" spans="1:27" s="5" customFormat="1" ht="20.100000000000001" customHeight="1" outlineLevel="1">
      <c r="A31" s="17"/>
      <c r="B31" s="354"/>
      <c r="C31" s="355"/>
      <c r="D31" s="43"/>
      <c r="E31" s="43"/>
      <c r="F31" s="65"/>
      <c r="G31" s="357"/>
      <c r="H31" s="357"/>
      <c r="I31" s="357"/>
      <c r="J31" s="358"/>
      <c r="K31" s="100"/>
      <c r="L31" s="92"/>
      <c r="M31" s="127"/>
      <c r="N31" s="256"/>
      <c r="O31" s="257"/>
      <c r="P31" s="245"/>
      <c r="Q31" s="257"/>
      <c r="R31" s="257"/>
      <c r="S31" s="257"/>
      <c r="T31" s="129"/>
      <c r="U31" s="128"/>
      <c r="V31" s="96"/>
      <c r="W31" s="97"/>
    </row>
    <row r="32" spans="1:27" s="5" customFormat="1" ht="20.100000000000001" customHeight="1" outlineLevel="1">
      <c r="A32" s="17"/>
      <c r="B32" s="354"/>
      <c r="C32" s="130"/>
      <c r="D32" s="43"/>
      <c r="E32" s="43"/>
      <c r="F32" s="65"/>
      <c r="G32" s="357"/>
      <c r="H32" s="357"/>
      <c r="I32" s="357"/>
      <c r="J32" s="358"/>
      <c r="K32" s="100"/>
      <c r="L32" s="92"/>
      <c r="M32" s="127"/>
      <c r="N32" s="256"/>
      <c r="O32" s="257"/>
      <c r="P32" s="245"/>
      <c r="Q32" s="257"/>
      <c r="R32" s="257"/>
      <c r="S32" s="257"/>
      <c r="T32" s="129"/>
      <c r="U32" s="128"/>
      <c r="V32" s="96"/>
      <c r="W32" s="97"/>
    </row>
    <row r="33" spans="1:23" s="5" customFormat="1" ht="20.100000000000001" customHeight="1" outlineLevel="1">
      <c r="A33" s="17"/>
      <c r="B33" s="265"/>
      <c r="C33" s="130"/>
      <c r="D33" s="43"/>
      <c r="E33" s="43"/>
      <c r="F33" s="65"/>
      <c r="G33" s="357"/>
      <c r="H33" s="357"/>
      <c r="I33" s="357"/>
      <c r="J33" s="358"/>
      <c r="K33" s="100"/>
      <c r="L33" s="92"/>
      <c r="M33" s="127"/>
      <c r="N33" s="256"/>
      <c r="O33" s="257"/>
      <c r="P33" s="245"/>
      <c r="Q33" s="257"/>
      <c r="R33" s="257"/>
      <c r="S33" s="257"/>
      <c r="T33" s="129"/>
      <c r="U33" s="128"/>
      <c r="V33" s="96"/>
      <c r="W33" s="97"/>
    </row>
    <row r="34" spans="1:23" s="5" customFormat="1" ht="20.100000000000001" customHeight="1" outlineLevel="1">
      <c r="A34" s="17"/>
      <c r="B34" s="354"/>
      <c r="C34" s="361"/>
      <c r="D34" s="43"/>
      <c r="E34" s="43"/>
      <c r="F34" s="65"/>
      <c r="G34" s="357"/>
      <c r="H34" s="357"/>
      <c r="I34" s="357"/>
      <c r="J34" s="358"/>
      <c r="K34" s="100"/>
      <c r="L34" s="92"/>
      <c r="M34" s="127"/>
      <c r="N34" s="256"/>
      <c r="O34" s="257"/>
      <c r="P34" s="245"/>
      <c r="Q34" s="257"/>
      <c r="R34" s="257"/>
      <c r="S34" s="257"/>
      <c r="T34" s="129"/>
      <c r="U34" s="128"/>
      <c r="V34" s="96"/>
      <c r="W34" s="97"/>
    </row>
    <row r="35" spans="1:23" s="5" customFormat="1" ht="20.100000000000001" customHeight="1" outlineLevel="1">
      <c r="A35" s="17"/>
      <c r="B35" s="354"/>
      <c r="C35" s="355"/>
      <c r="D35" s="43"/>
      <c r="E35" s="43"/>
      <c r="F35" s="65"/>
      <c r="G35" s="357"/>
      <c r="H35" s="357"/>
      <c r="I35" s="357"/>
      <c r="J35" s="358"/>
      <c r="K35" s="100"/>
      <c r="L35" s="92"/>
      <c r="M35" s="127"/>
      <c r="N35" s="256"/>
      <c r="O35" s="257"/>
      <c r="P35" s="245"/>
      <c r="Q35" s="257"/>
      <c r="R35" s="257"/>
      <c r="S35" s="257"/>
      <c r="T35" s="129"/>
      <c r="U35" s="128"/>
      <c r="V35" s="96"/>
      <c r="W35" s="97"/>
    </row>
    <row r="36" spans="1:23" s="5" customFormat="1" ht="20.100000000000001" customHeight="1" outlineLevel="1">
      <c r="A36" s="17"/>
      <c r="B36" s="354"/>
      <c r="C36" s="355"/>
      <c r="D36" s="43"/>
      <c r="E36" s="43"/>
      <c r="F36" s="65"/>
      <c r="G36" s="357"/>
      <c r="H36" s="357"/>
      <c r="I36" s="357"/>
      <c r="J36" s="362"/>
      <c r="K36" s="100"/>
      <c r="L36" s="92"/>
      <c r="M36" s="127"/>
      <c r="N36" s="256"/>
      <c r="O36" s="257"/>
      <c r="P36" s="245"/>
      <c r="Q36" s="257"/>
      <c r="R36" s="257"/>
      <c r="S36" s="257"/>
      <c r="T36" s="129"/>
      <c r="U36" s="128"/>
      <c r="V36" s="96"/>
      <c r="W36" s="97"/>
    </row>
    <row r="37" spans="1:23" s="5" customFormat="1" ht="20.100000000000001" customHeight="1" outlineLevel="1">
      <c r="A37" s="17"/>
      <c r="B37" s="354"/>
      <c r="C37" s="355"/>
      <c r="D37" s="43"/>
      <c r="E37" s="43"/>
      <c r="F37" s="65"/>
      <c r="G37" s="357"/>
      <c r="H37" s="357"/>
      <c r="I37" s="357"/>
      <c r="J37" s="362"/>
      <c r="K37" s="100"/>
      <c r="L37" s="92"/>
      <c r="M37" s="127"/>
      <c r="N37" s="256"/>
      <c r="O37" s="257"/>
      <c r="P37" s="245"/>
      <c r="Q37" s="257"/>
      <c r="R37" s="257"/>
      <c r="S37" s="257"/>
      <c r="T37" s="129"/>
      <c r="U37" s="128"/>
      <c r="V37" s="96"/>
      <c r="W37" s="97"/>
    </row>
    <row r="38" spans="1:23" s="5" customFormat="1" ht="20.100000000000001" customHeight="1" outlineLevel="1">
      <c r="A38" s="17"/>
      <c r="B38" s="354"/>
      <c r="C38" s="355"/>
      <c r="D38" s="43"/>
      <c r="E38" s="43"/>
      <c r="F38" s="65"/>
      <c r="G38" s="357"/>
      <c r="H38" s="357"/>
      <c r="I38" s="357"/>
      <c r="J38" s="362"/>
      <c r="K38" s="100"/>
      <c r="L38" s="92"/>
      <c r="M38" s="127"/>
      <c r="N38" s="256"/>
      <c r="O38" s="257"/>
      <c r="P38" s="245"/>
      <c r="Q38" s="257"/>
      <c r="R38" s="257"/>
      <c r="S38" s="257"/>
      <c r="T38" s="129"/>
      <c r="U38" s="128"/>
      <c r="V38" s="96"/>
      <c r="W38" s="97"/>
    </row>
    <row r="39" spans="1:23" s="5" customFormat="1" ht="20.100000000000001" customHeight="1" outlineLevel="1">
      <c r="A39" s="17"/>
      <c r="B39" s="354"/>
      <c r="C39" s="355"/>
      <c r="D39" s="43"/>
      <c r="E39" s="43"/>
      <c r="F39" s="65"/>
      <c r="G39" s="357"/>
      <c r="H39" s="357"/>
      <c r="I39" s="357"/>
      <c r="J39" s="362"/>
      <c r="K39" s="100"/>
      <c r="L39" s="92"/>
      <c r="M39" s="127"/>
      <c r="N39" s="256"/>
      <c r="O39" s="257"/>
      <c r="P39" s="245"/>
      <c r="Q39" s="257"/>
      <c r="R39" s="257"/>
      <c r="S39" s="257"/>
      <c r="T39" s="129"/>
      <c r="U39" s="128"/>
      <c r="V39" s="96"/>
      <c r="W39" s="97"/>
    </row>
    <row r="40" spans="1:23" s="5" customFormat="1" ht="20.100000000000001" customHeight="1" outlineLevel="1">
      <c r="A40" s="17"/>
      <c r="B40" s="354"/>
      <c r="C40" s="355"/>
      <c r="D40" s="43"/>
      <c r="E40" s="43"/>
      <c r="F40" s="65"/>
      <c r="G40" s="359"/>
      <c r="H40" s="363"/>
      <c r="I40" s="363"/>
      <c r="J40" s="362"/>
      <c r="K40" s="100"/>
      <c r="L40" s="92"/>
      <c r="M40" s="127"/>
      <c r="N40" s="244"/>
      <c r="O40" s="245"/>
      <c r="P40" s="245"/>
      <c r="Q40" s="245"/>
      <c r="R40" s="245"/>
      <c r="S40" s="245"/>
      <c r="T40" s="129"/>
      <c r="U40" s="128"/>
      <c r="V40" s="96"/>
      <c r="W40" s="97"/>
    </row>
    <row r="41" spans="1:23" s="5" customFormat="1" ht="20.100000000000001" customHeight="1" outlineLevel="1">
      <c r="A41" s="17"/>
      <c r="B41" s="354"/>
      <c r="C41" s="355"/>
      <c r="D41" s="43"/>
      <c r="E41" s="43"/>
      <c r="F41" s="65"/>
      <c r="G41" s="359"/>
      <c r="H41" s="363"/>
      <c r="I41" s="363"/>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365"/>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372"/>
      <c r="B115" s="373"/>
      <c r="C115" s="374"/>
      <c r="D115" s="375"/>
      <c r="E115" s="375"/>
      <c r="F115" s="375"/>
      <c r="G115" s="375"/>
      <c r="H115" s="376"/>
      <c r="I115" s="376"/>
      <c r="J115" s="376"/>
      <c r="K115" s="376"/>
      <c r="L115" s="376"/>
      <c r="M115" s="1496"/>
      <c r="N115" s="1497"/>
      <c r="O115" s="376"/>
      <c r="P115" s="376"/>
      <c r="Q115" s="376"/>
      <c r="R115" s="376"/>
      <c r="S115" s="376"/>
      <c r="T115" s="377"/>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865"/>
      <c r="C117" s="387"/>
      <c r="D117" s="387"/>
      <c r="E117" s="387"/>
      <c r="F117" s="387"/>
      <c r="G117" s="387"/>
      <c r="H117" s="103"/>
      <c r="I117" s="111"/>
      <c r="J117" s="103"/>
      <c r="K117" s="103"/>
      <c r="L117" s="103"/>
      <c r="M117" s="1244"/>
      <c r="N117" s="1245"/>
      <c r="O117" s="102"/>
      <c r="P117" s="111"/>
      <c r="Q117" s="113"/>
      <c r="R117" s="137"/>
      <c r="S117" s="102"/>
      <c r="T117" s="388"/>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865"/>
      <c r="C118" s="387"/>
      <c r="D118" s="387"/>
      <c r="E118" s="387"/>
      <c r="F118" s="387"/>
      <c r="G118" s="387"/>
      <c r="H118" s="103"/>
      <c r="I118" s="111"/>
      <c r="J118" s="103"/>
      <c r="K118" s="103"/>
      <c r="L118" s="103"/>
      <c r="M118" s="1244"/>
      <c r="N118" s="1245"/>
      <c r="O118" s="102"/>
      <c r="P118" s="111"/>
      <c r="Q118" s="113"/>
      <c r="R118" s="137"/>
      <c r="S118" s="102"/>
      <c r="T118" s="388"/>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865"/>
      <c r="C119" s="387"/>
      <c r="D119" s="387"/>
      <c r="E119" s="387"/>
      <c r="F119" s="387"/>
      <c r="G119" s="387"/>
      <c r="H119" s="103"/>
      <c r="I119" s="111"/>
      <c r="J119" s="103"/>
      <c r="K119" s="103"/>
      <c r="L119" s="103"/>
      <c r="M119" s="1244"/>
      <c r="N119" s="1245"/>
      <c r="O119" s="102"/>
      <c r="P119" s="111"/>
      <c r="Q119" s="113"/>
      <c r="R119" s="137"/>
      <c r="S119" s="102"/>
      <c r="T119" s="388"/>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865"/>
      <c r="C120" s="387"/>
      <c r="D120" s="387"/>
      <c r="E120" s="387"/>
      <c r="F120" s="387"/>
      <c r="G120" s="387"/>
      <c r="H120" s="103"/>
      <c r="I120" s="111"/>
      <c r="J120" s="103"/>
      <c r="K120" s="103"/>
      <c r="L120" s="103"/>
      <c r="M120" s="1244"/>
      <c r="N120" s="1245"/>
      <c r="O120" s="102"/>
      <c r="P120" s="111"/>
      <c r="Q120" s="113"/>
      <c r="R120" s="137"/>
      <c r="S120" s="102"/>
      <c r="T120" s="388"/>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865"/>
      <c r="C121" s="387"/>
      <c r="D121" s="387"/>
      <c r="E121" s="387"/>
      <c r="F121" s="968"/>
      <c r="G121" s="387"/>
      <c r="H121" s="103"/>
      <c r="I121" s="111"/>
      <c r="J121" s="103"/>
      <c r="K121" s="103"/>
      <c r="L121" s="103"/>
      <c r="M121" s="1244"/>
      <c r="N121" s="1245"/>
      <c r="O121" s="102"/>
      <c r="P121" s="111"/>
      <c r="Q121" s="113"/>
      <c r="R121" s="137"/>
      <c r="S121" s="102"/>
      <c r="T121" s="388"/>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865"/>
      <c r="C122" s="387"/>
      <c r="D122" s="387"/>
      <c r="E122" s="387"/>
      <c r="F122" s="968"/>
      <c r="G122" s="387"/>
      <c r="H122" s="103"/>
      <c r="I122" s="111"/>
      <c r="J122" s="103"/>
      <c r="K122" s="103"/>
      <c r="L122" s="103"/>
      <c r="M122" s="1244"/>
      <c r="N122" s="1245"/>
      <c r="O122" s="102"/>
      <c r="P122" s="111"/>
      <c r="Q122" s="113"/>
      <c r="R122" s="137"/>
      <c r="S122" s="102"/>
      <c r="T122" s="388"/>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865"/>
      <c r="C123" s="387"/>
      <c r="D123" s="387"/>
      <c r="E123" s="387"/>
      <c r="F123" s="387"/>
      <c r="G123" s="387"/>
      <c r="H123" s="103"/>
      <c r="I123" s="111"/>
      <c r="J123" s="103"/>
      <c r="K123" s="103"/>
      <c r="L123" s="103"/>
      <c r="M123" s="1244"/>
      <c r="N123" s="1245"/>
      <c r="O123" s="102"/>
      <c r="P123" s="111"/>
      <c r="Q123" s="113"/>
      <c r="R123" s="137"/>
      <c r="S123" s="102"/>
      <c r="T123" s="388"/>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865"/>
      <c r="C124" s="387"/>
      <c r="D124" s="387"/>
      <c r="E124" s="387"/>
      <c r="F124" s="387"/>
      <c r="G124" s="387"/>
      <c r="H124" s="103"/>
      <c r="I124" s="111"/>
      <c r="J124" s="103"/>
      <c r="K124" s="103"/>
      <c r="L124" s="103"/>
      <c r="M124" s="1244"/>
      <c r="N124" s="1245"/>
      <c r="O124" s="102"/>
      <c r="P124" s="111"/>
      <c r="Q124" s="113"/>
      <c r="R124" s="137"/>
      <c r="S124" s="102"/>
      <c r="T124" s="388"/>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865"/>
      <c r="C125" s="387"/>
      <c r="D125" s="387"/>
      <c r="E125" s="387"/>
      <c r="F125" s="387"/>
      <c r="G125" s="387"/>
      <c r="H125" s="103"/>
      <c r="I125" s="111"/>
      <c r="J125" s="103"/>
      <c r="K125" s="103"/>
      <c r="L125" s="103"/>
      <c r="M125" s="1244"/>
      <c r="N125" s="1245"/>
      <c r="O125" s="102"/>
      <c r="P125" s="111"/>
      <c r="Q125" s="113"/>
      <c r="R125" s="137"/>
      <c r="S125" s="102"/>
      <c r="T125" s="388"/>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865"/>
      <c r="C126" s="387"/>
      <c r="D126" s="387"/>
      <c r="E126" s="387"/>
      <c r="F126" s="387"/>
      <c r="G126" s="387"/>
      <c r="H126" s="103"/>
      <c r="I126" s="111"/>
      <c r="J126" s="103"/>
      <c r="K126" s="103"/>
      <c r="L126" s="103"/>
      <c r="M126" s="1244"/>
      <c r="N126" s="1245"/>
      <c r="O126" s="102"/>
      <c r="P126" s="111"/>
      <c r="Q126" s="113"/>
      <c r="R126" s="137"/>
      <c r="S126" s="102"/>
      <c r="T126" s="388"/>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865"/>
      <c r="C127" s="387"/>
      <c r="D127" s="387"/>
      <c r="E127" s="387"/>
      <c r="F127" s="387"/>
      <c r="G127" s="387"/>
      <c r="H127" s="103"/>
      <c r="I127" s="111"/>
      <c r="J127" s="103"/>
      <c r="K127" s="103"/>
      <c r="L127" s="103"/>
      <c r="M127" s="1244"/>
      <c r="N127" s="1245"/>
      <c r="O127" s="102"/>
      <c r="P127" s="111"/>
      <c r="Q127" s="113"/>
      <c r="R127" s="137"/>
      <c r="S127" s="102"/>
      <c r="T127" s="388"/>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865"/>
      <c r="C128" s="387"/>
      <c r="D128" s="387"/>
      <c r="E128" s="387"/>
      <c r="F128" s="387"/>
      <c r="G128" s="387"/>
      <c r="H128" s="103"/>
      <c r="I128" s="111"/>
      <c r="J128" s="103"/>
      <c r="K128" s="103"/>
      <c r="L128" s="103"/>
      <c r="M128" s="1244"/>
      <c r="N128" s="1245"/>
      <c r="O128" s="102"/>
      <c r="P128" s="111"/>
      <c r="Q128" s="113"/>
      <c r="R128" s="137"/>
      <c r="S128" s="102"/>
      <c r="T128" s="388"/>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865"/>
      <c r="C129" s="387"/>
      <c r="D129" s="387"/>
      <c r="E129" s="387"/>
      <c r="F129" s="387"/>
      <c r="G129" s="387"/>
      <c r="H129" s="103"/>
      <c r="I129" s="111"/>
      <c r="J129" s="103"/>
      <c r="K129" s="103"/>
      <c r="L129" s="103"/>
      <c r="M129" s="1244"/>
      <c r="N129" s="1245"/>
      <c r="O129" s="102"/>
      <c r="P129" s="111"/>
      <c r="Q129" s="113"/>
      <c r="R129" s="137"/>
      <c r="S129" s="102"/>
      <c r="T129" s="388"/>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72"/>
      <c r="C130" s="928"/>
      <c r="D130" s="928"/>
      <c r="E130" s="928"/>
      <c r="F130" s="928"/>
      <c r="G130" s="928"/>
      <c r="H130" s="103"/>
      <c r="I130" s="111"/>
      <c r="J130" s="103"/>
      <c r="K130" s="103"/>
      <c r="L130" s="103"/>
      <c r="M130" s="1244"/>
      <c r="N130" s="1245"/>
      <c r="O130" s="102"/>
      <c r="P130" s="111"/>
      <c r="Q130" s="113"/>
      <c r="R130" s="137"/>
      <c r="S130" s="102"/>
      <c r="T130" s="388"/>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72"/>
      <c r="C131" s="928"/>
      <c r="D131" s="928"/>
      <c r="E131" s="928"/>
      <c r="F131" s="928"/>
      <c r="G131" s="928"/>
      <c r="H131" s="103"/>
      <c r="I131" s="111"/>
      <c r="J131" s="103"/>
      <c r="K131" s="103"/>
      <c r="L131" s="103"/>
      <c r="M131" s="1244"/>
      <c r="N131" s="1245"/>
      <c r="O131" s="102"/>
      <c r="P131" s="111"/>
      <c r="Q131" s="113"/>
      <c r="R131" s="137"/>
      <c r="S131" s="102"/>
      <c r="T131" s="388"/>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72"/>
      <c r="C132" s="928"/>
      <c r="D132" s="928"/>
      <c r="E132" s="928"/>
      <c r="F132" s="928"/>
      <c r="G132" s="928"/>
      <c r="H132" s="103"/>
      <c r="I132" s="111"/>
      <c r="J132" s="103"/>
      <c r="K132" s="103"/>
      <c r="L132" s="103"/>
      <c r="M132" s="1244"/>
      <c r="N132" s="1245"/>
      <c r="O132" s="102"/>
      <c r="P132" s="111"/>
      <c r="Q132" s="113"/>
      <c r="R132" s="137"/>
      <c r="S132" s="102"/>
      <c r="T132" s="388"/>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388"/>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391"/>
      <c r="I134" s="111"/>
      <c r="J134" s="103"/>
      <c r="K134" s="103"/>
      <c r="L134" s="103"/>
      <c r="M134" s="1260"/>
      <c r="N134" s="1261"/>
      <c r="O134" s="111"/>
      <c r="P134" s="261"/>
      <c r="Q134" s="113"/>
      <c r="R134" s="137"/>
      <c r="S134" s="102"/>
      <c r="T134" s="388"/>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391"/>
      <c r="I135" s="111"/>
      <c r="J135" s="103"/>
      <c r="K135" s="103"/>
      <c r="L135" s="103"/>
      <c r="M135" s="1260"/>
      <c r="N135" s="1261"/>
      <c r="O135" s="111"/>
      <c r="P135" s="261"/>
      <c r="Q135" s="113"/>
      <c r="R135" s="137"/>
      <c r="S135" s="102"/>
      <c r="T135" s="388"/>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388"/>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388"/>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388"/>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391"/>
      <c r="I141" s="111"/>
      <c r="J141" s="103"/>
      <c r="K141" s="103"/>
      <c r="L141" s="103"/>
      <c r="M141" s="1260"/>
      <c r="N141" s="1261"/>
      <c r="O141" s="111"/>
      <c r="P141" s="261"/>
      <c r="Q141" s="113"/>
      <c r="R141" s="137"/>
      <c r="S141" s="102"/>
      <c r="T141" s="388"/>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391"/>
      <c r="I142" s="111"/>
      <c r="J142" s="103"/>
      <c r="K142" s="103"/>
      <c r="L142" s="103"/>
      <c r="M142" s="1260"/>
      <c r="N142" s="1261"/>
      <c r="O142" s="111"/>
      <c r="P142" s="261"/>
      <c r="Q142" s="113"/>
      <c r="R142" s="137"/>
      <c r="S142" s="102"/>
      <c r="T142" s="388"/>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391"/>
      <c r="I143" s="111"/>
      <c r="J143" s="103"/>
      <c r="K143" s="103"/>
      <c r="L143" s="103"/>
      <c r="M143" s="1260"/>
      <c r="N143" s="1261"/>
      <c r="O143" s="111"/>
      <c r="P143" s="261"/>
      <c r="Q143" s="113"/>
      <c r="R143" s="137"/>
      <c r="S143" s="102"/>
      <c r="T143" s="388"/>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391"/>
      <c r="I144" s="111"/>
      <c r="J144" s="103"/>
      <c r="K144" s="103"/>
      <c r="L144" s="103"/>
      <c r="M144" s="1260"/>
      <c r="N144" s="1261"/>
      <c r="O144" s="111"/>
      <c r="P144" s="261"/>
      <c r="Q144" s="113"/>
      <c r="R144" s="137"/>
      <c r="S144" s="102"/>
      <c r="T144" s="388"/>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388"/>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388"/>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388"/>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391"/>
      <c r="I148" s="111"/>
      <c r="J148" s="103"/>
      <c r="K148" s="103"/>
      <c r="L148" s="103"/>
      <c r="M148" s="1260"/>
      <c r="N148" s="1261"/>
      <c r="O148" s="111"/>
      <c r="P148" s="261"/>
      <c r="Q148" s="113"/>
      <c r="R148" s="137"/>
      <c r="S148" s="102"/>
      <c r="T148" s="388"/>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391"/>
      <c r="I149" s="111"/>
      <c r="J149" s="103"/>
      <c r="K149" s="103"/>
      <c r="L149" s="103"/>
      <c r="M149" s="1260"/>
      <c r="N149" s="1261"/>
      <c r="O149" s="111"/>
      <c r="P149" s="261"/>
      <c r="Q149" s="113"/>
      <c r="R149" s="137"/>
      <c r="S149" s="102"/>
      <c r="T149" s="388"/>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388"/>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388"/>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388"/>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388"/>
      <c r="U153" s="138"/>
      <c r="V153" s="108"/>
      <c r="AN153" s="390"/>
      <c r="AO153" s="390"/>
    </row>
    <row r="154" spans="1:48" s="5" customFormat="1" ht="15" hidden="1" customHeight="1" outlineLevel="1">
      <c r="A154" s="386"/>
      <c r="B154" s="261"/>
      <c r="C154" s="105"/>
      <c r="D154" s="105"/>
      <c r="E154" s="106"/>
      <c r="F154" s="105"/>
      <c r="G154" s="107"/>
      <c r="H154" s="391"/>
      <c r="I154" s="111"/>
      <c r="J154" s="103"/>
      <c r="K154" s="103"/>
      <c r="L154" s="103"/>
      <c r="M154" s="1260"/>
      <c r="N154" s="1261"/>
      <c r="O154" s="111"/>
      <c r="P154" s="261"/>
      <c r="Q154" s="113"/>
      <c r="R154" s="137"/>
      <c r="S154" s="102"/>
      <c r="T154" s="388"/>
      <c r="U154" s="138"/>
      <c r="V154" s="108"/>
    </row>
    <row r="155" spans="1:48" s="5" customFormat="1" ht="15" hidden="1" customHeight="1" outlineLevel="1">
      <c r="A155" s="386"/>
      <c r="B155" s="261"/>
      <c r="C155" s="105"/>
      <c r="D155" s="105"/>
      <c r="E155" s="106"/>
      <c r="F155" s="105"/>
      <c r="G155" s="107"/>
      <c r="H155" s="391"/>
      <c r="I155" s="111"/>
      <c r="J155" s="103"/>
      <c r="K155" s="103"/>
      <c r="L155" s="103"/>
      <c r="M155" s="1260"/>
      <c r="N155" s="1261"/>
      <c r="O155" s="111"/>
      <c r="P155" s="261"/>
      <c r="Q155" s="113"/>
      <c r="R155" s="137"/>
      <c r="S155" s="102"/>
      <c r="T155" s="388"/>
      <c r="U155" s="138"/>
      <c r="V155" s="108"/>
    </row>
    <row r="156" spans="1:48" s="5" customFormat="1" ht="15" hidden="1" customHeight="1" outlineLevel="1">
      <c r="A156" s="386"/>
      <c r="B156" s="261"/>
      <c r="C156" s="105"/>
      <c r="D156" s="105"/>
      <c r="E156" s="106"/>
      <c r="F156" s="105"/>
      <c r="G156" s="107"/>
      <c r="H156" s="391"/>
      <c r="I156" s="111"/>
      <c r="J156" s="103"/>
      <c r="K156" s="103"/>
      <c r="L156" s="103"/>
      <c r="M156" s="1260"/>
      <c r="N156" s="1261"/>
      <c r="O156" s="111"/>
      <c r="P156" s="261"/>
      <c r="Q156" s="113"/>
      <c r="R156" s="137"/>
      <c r="S156" s="102"/>
      <c r="T156" s="388"/>
      <c r="U156" s="138"/>
      <c r="V156" s="108"/>
    </row>
    <row r="157" spans="1:48" s="5" customFormat="1" ht="15" hidden="1" customHeight="1" outlineLevel="1">
      <c r="A157" s="386"/>
      <c r="B157" s="261"/>
      <c r="C157" s="105"/>
      <c r="D157" s="105"/>
      <c r="E157" s="106"/>
      <c r="F157" s="105"/>
      <c r="G157" s="107"/>
      <c r="H157" s="391"/>
      <c r="I157" s="111"/>
      <c r="J157" s="103"/>
      <c r="K157" s="103"/>
      <c r="L157" s="103"/>
      <c r="M157" s="1260"/>
      <c r="N157" s="1261"/>
      <c r="O157" s="111"/>
      <c r="P157" s="261"/>
      <c r="Q157" s="113"/>
      <c r="R157" s="137"/>
      <c r="S157" s="102"/>
      <c r="T157" s="388"/>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388"/>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388"/>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388"/>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388"/>
      <c r="U161" s="138"/>
      <c r="V161" s="108"/>
    </row>
    <row r="162" spans="1:35" s="5" customFormat="1" ht="15" hidden="1" customHeight="1" outlineLevel="1">
      <c r="A162" s="386"/>
      <c r="B162" s="261"/>
      <c r="C162" s="105"/>
      <c r="D162" s="105"/>
      <c r="E162" s="106"/>
      <c r="F162" s="105"/>
      <c r="G162" s="107"/>
      <c r="H162" s="391"/>
      <c r="I162" s="111"/>
      <c r="J162" s="103"/>
      <c r="K162" s="103"/>
      <c r="L162" s="103"/>
      <c r="M162" s="1260"/>
      <c r="N162" s="1261"/>
      <c r="O162" s="111"/>
      <c r="P162" s="261"/>
      <c r="Q162" s="113"/>
      <c r="R162" s="137"/>
      <c r="S162" s="102"/>
      <c r="T162" s="388"/>
      <c r="U162" s="138"/>
      <c r="V162" s="108"/>
    </row>
    <row r="163" spans="1:35" s="5" customFormat="1" ht="15" hidden="1" customHeight="1" outlineLevel="1">
      <c r="A163" s="386"/>
      <c r="B163" s="261"/>
      <c r="C163" s="105"/>
      <c r="D163" s="105"/>
      <c r="E163" s="106"/>
      <c r="F163" s="105"/>
      <c r="G163" s="107"/>
      <c r="H163" s="391"/>
      <c r="I163" s="111"/>
      <c r="J163" s="103"/>
      <c r="K163" s="103"/>
      <c r="L163" s="103"/>
      <c r="M163" s="1260"/>
      <c r="N163" s="1261"/>
      <c r="O163" s="111"/>
      <c r="P163" s="261"/>
      <c r="Q163" s="113"/>
      <c r="R163" s="137"/>
      <c r="S163" s="102"/>
      <c r="T163" s="388"/>
      <c r="U163" s="138"/>
      <c r="V163" s="108"/>
    </row>
    <row r="164" spans="1:35" s="5" customFormat="1" ht="15" hidden="1" customHeight="1" outlineLevel="1">
      <c r="A164" s="386"/>
      <c r="B164" s="261"/>
      <c r="C164" s="105"/>
      <c r="D164" s="105"/>
      <c r="E164" s="106"/>
      <c r="F164" s="105"/>
      <c r="G164" s="107"/>
      <c r="H164" s="391"/>
      <c r="I164" s="111"/>
      <c r="J164" s="103"/>
      <c r="K164" s="103"/>
      <c r="L164" s="103"/>
      <c r="M164" s="1260"/>
      <c r="N164" s="1261"/>
      <c r="O164" s="111"/>
      <c r="P164" s="261"/>
      <c r="Q164" s="113"/>
      <c r="R164" s="137"/>
      <c r="S164" s="102"/>
      <c r="T164" s="388"/>
      <c r="U164" s="138"/>
      <c r="V164" s="108"/>
    </row>
    <row r="165" spans="1:35" s="5" customFormat="1" ht="15" hidden="1" customHeight="1" outlineLevel="1">
      <c r="A165" s="386"/>
      <c r="B165" s="261"/>
      <c r="C165" s="105"/>
      <c r="D165" s="105"/>
      <c r="E165" s="106"/>
      <c r="F165" s="105"/>
      <c r="G165" s="107"/>
      <c r="H165" s="391"/>
      <c r="I165" s="111"/>
      <c r="J165" s="103"/>
      <c r="K165" s="103"/>
      <c r="L165" s="103"/>
      <c r="M165" s="1260"/>
      <c r="N165" s="1261"/>
      <c r="O165" s="111"/>
      <c r="P165" s="261"/>
      <c r="Q165" s="113"/>
      <c r="R165" s="137"/>
      <c r="S165" s="102"/>
      <c r="T165" s="388"/>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hidden="1" customHeight="1" outlineLevel="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22.5" hidden="1"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2"/>
      <c r="C172" s="565"/>
      <c r="D172" s="565"/>
      <c r="E172" s="565"/>
      <c r="F172" s="565"/>
      <c r="G172" s="139"/>
    </row>
    <row r="173" spans="1:35" s="5" customFormat="1" ht="15" hidden="1" customHeight="1" outlineLevel="1">
      <c r="A173" s="389"/>
      <c r="B173" s="1482"/>
      <c r="C173" s="565"/>
      <c r="D173" s="565"/>
      <c r="E173" s="565"/>
      <c r="F173" s="565"/>
      <c r="G173" s="139"/>
      <c r="H173" s="389"/>
      <c r="AI173" s="279"/>
    </row>
    <row r="174" spans="1:35" s="5" customFormat="1" ht="15" hidden="1" customHeight="1" outlineLevel="1">
      <c r="A174" s="389"/>
      <c r="B174" s="1482"/>
      <c r="C174" s="565"/>
      <c r="D174" s="565"/>
      <c r="E174" s="565"/>
      <c r="F174" s="565"/>
      <c r="G174" s="139"/>
      <c r="H174" s="389"/>
    </row>
    <row r="175" spans="1:35" s="5" customFormat="1" ht="15" hidden="1" customHeight="1" outlineLevel="1">
      <c r="A175" s="389"/>
      <c r="B175" s="1482"/>
      <c r="C175" s="565"/>
      <c r="D175" s="565"/>
      <c r="E175" s="565"/>
      <c r="F175" s="565"/>
      <c r="G175" s="139"/>
      <c r="H175" s="389"/>
    </row>
    <row r="176" spans="1:35" s="5" customFormat="1" ht="15" hidden="1" customHeight="1" outlineLevel="1">
      <c r="A176" s="389"/>
      <c r="B176" s="1482"/>
      <c r="C176" s="565"/>
      <c r="D176" s="565"/>
      <c r="E176" s="565"/>
      <c r="F176" s="565"/>
      <c r="G176" s="139"/>
      <c r="H176" s="389"/>
    </row>
    <row r="177" spans="1:61" s="5" customFormat="1" ht="15" hidden="1" customHeight="1" outlineLevel="1">
      <c r="A177" s="389"/>
      <c r="B177" s="1482"/>
      <c r="C177" s="565"/>
      <c r="D177" s="565"/>
      <c r="E177" s="565"/>
      <c r="F177" s="565"/>
      <c r="G177" s="139"/>
      <c r="H177" s="389"/>
    </row>
    <row r="178" spans="1:61" s="5" customFormat="1" ht="15" hidden="1" customHeight="1" outlineLevel="1">
      <c r="A178" s="389"/>
      <c r="B178" s="1482"/>
      <c r="C178" s="565"/>
      <c r="D178" s="565"/>
      <c r="E178" s="565"/>
      <c r="F178" s="565"/>
      <c r="G178" s="139"/>
      <c r="H178" s="389"/>
    </row>
    <row r="179" spans="1:61" s="5" customFormat="1" ht="15" hidden="1" customHeight="1" outlineLevel="1">
      <c r="A179" s="389"/>
      <c r="B179" s="1482"/>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2"/>
      <c r="D192" s="427"/>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2"/>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2"/>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2"/>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2"/>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2"/>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2"/>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2"/>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customHeight="1">
      <c r="A200" s="60"/>
      <c r="B200" s="262"/>
      <c r="C200" s="262"/>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customHeight="1">
      <c r="A201" s="60"/>
      <c r="B201" s="262"/>
      <c r="C201" s="262"/>
      <c r="D201" s="427"/>
      <c r="E201" s="61"/>
      <c r="F201" s="62"/>
      <c r="G201" s="63"/>
      <c r="H201" s="60"/>
      <c r="I201" s="1290"/>
      <c r="J201" s="1290"/>
      <c r="K201" s="428"/>
      <c r="L201" s="429"/>
      <c r="M201" s="429"/>
      <c r="N201" s="429"/>
      <c r="O201" s="429"/>
      <c r="P201" s="429"/>
      <c r="Q201" s="430"/>
      <c r="R201" s="1289"/>
      <c r="S201" s="1289"/>
      <c r="T201" s="1289"/>
    </row>
    <row r="202" spans="1:23" s="5" customFormat="1" ht="15.75" customHeight="1">
      <c r="A202" s="60"/>
      <c r="B202" s="262"/>
      <c r="C202" s="262"/>
      <c r="D202" s="427"/>
      <c r="E202" s="61"/>
      <c r="F202" s="62"/>
      <c r="G202" s="63"/>
      <c r="H202" s="60"/>
      <c r="I202" s="1290"/>
      <c r="J202" s="1290"/>
      <c r="K202" s="428"/>
      <c r="L202" s="429"/>
      <c r="M202" s="429"/>
      <c r="N202" s="429"/>
      <c r="O202" s="429"/>
      <c r="P202" s="429"/>
      <c r="Q202" s="430"/>
      <c r="R202" s="1289"/>
      <c r="S202" s="1289"/>
      <c r="T202" s="1289"/>
    </row>
    <row r="203" spans="1:23" s="5" customFormat="1" ht="15.75" customHeight="1">
      <c r="A203" s="60"/>
      <c r="B203" s="262"/>
      <c r="C203" s="262"/>
      <c r="D203" s="61"/>
      <c r="E203" s="61"/>
      <c r="F203" s="62"/>
      <c r="G203" s="63"/>
      <c r="H203" s="60"/>
      <c r="I203" s="1290"/>
      <c r="J203" s="1290"/>
      <c r="K203" s="428"/>
      <c r="L203" s="429"/>
      <c r="M203" s="429"/>
      <c r="N203" s="429"/>
      <c r="O203" s="429"/>
      <c r="P203" s="429"/>
      <c r="Q203" s="430"/>
      <c r="R203" s="1289"/>
      <c r="S203" s="1289"/>
      <c r="T203" s="1289"/>
    </row>
    <row r="204" spans="1:23" s="5" customFormat="1" ht="15.75"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109"/>
      <c r="K307" s="6"/>
      <c r="L307" s="3"/>
      <c r="M307" s="3"/>
    </row>
    <row r="308" spans="2:13" ht="15.6">
      <c r="B308" s="431"/>
      <c r="K308" s="6"/>
      <c r="L308" s="3"/>
      <c r="M308" s="3"/>
    </row>
    <row r="309" spans="2:13" ht="15.6">
      <c r="B309" s="431"/>
      <c r="K309" s="6"/>
      <c r="L309" s="3"/>
      <c r="M309" s="3"/>
    </row>
    <row r="310" spans="2:13" ht="15.6">
      <c r="B310" s="431"/>
      <c r="K310" s="6"/>
      <c r="L310" s="3"/>
      <c r="M310" s="3"/>
    </row>
    <row r="311" spans="2:13" ht="15.6">
      <c r="B311" s="431"/>
      <c r="K311" s="6"/>
      <c r="L311" s="3"/>
      <c r="M311" s="3"/>
    </row>
    <row r="312" spans="2:13" ht="15.6">
      <c r="B312" s="431"/>
      <c r="K312" s="6"/>
      <c r="L312" s="3"/>
      <c r="M312" s="3"/>
    </row>
    <row r="313" spans="2:13" ht="15.6">
      <c r="B313" s="431"/>
      <c r="K313" s="6"/>
      <c r="L313" s="3"/>
      <c r="M313" s="3"/>
    </row>
    <row r="314" spans="2:13" ht="15.6">
      <c r="B314" s="431"/>
      <c r="K314" s="6"/>
      <c r="L314" s="3"/>
      <c r="M314" s="3"/>
    </row>
    <row r="315" spans="2:13" ht="15.6">
      <c r="B315" s="431"/>
      <c r="K315" s="6"/>
      <c r="L315" s="3"/>
      <c r="M315" s="3"/>
    </row>
    <row r="316" spans="2:13" ht="15.6">
      <c r="B316" s="431"/>
      <c r="K316" s="6"/>
      <c r="L316" s="3"/>
      <c r="M316" s="3"/>
    </row>
    <row r="317" spans="2:13" ht="15.6">
      <c r="B317" s="431"/>
      <c r="K317" s="6"/>
      <c r="L317" s="3"/>
      <c r="M317" s="3"/>
    </row>
    <row r="318" spans="2:13" ht="15.6">
      <c r="B318" s="431"/>
      <c r="K318" s="6"/>
      <c r="L318" s="3"/>
      <c r="M318" s="3"/>
    </row>
    <row r="319" spans="2:13" ht="15.6">
      <c r="B319" s="431"/>
      <c r="L319" s="3"/>
      <c r="M319" s="3"/>
    </row>
    <row r="320" spans="2:13" ht="15.6">
      <c r="B320" s="431"/>
      <c r="K320" s="6"/>
      <c r="L320" s="3"/>
      <c r="M320" s="3"/>
    </row>
    <row r="321" spans="2:13" ht="15.6">
      <c r="B321" s="431"/>
      <c r="K321" s="3"/>
      <c r="L321" s="3"/>
      <c r="M321" s="3"/>
    </row>
    <row r="322" spans="2:13" ht="15.6">
      <c r="B322" s="431"/>
      <c r="K322" s="3"/>
    </row>
    <row r="323" spans="2:13" ht="15.6">
      <c r="B323" s="431"/>
      <c r="K323" s="3"/>
    </row>
    <row r="324" spans="2:13" ht="15.6">
      <c r="B324" s="431"/>
      <c r="K324" s="3"/>
    </row>
    <row r="325" spans="2:13" ht="15.6">
      <c r="B325" s="431"/>
      <c r="K325" s="6"/>
    </row>
    <row r="326" spans="2:13" ht="15.6">
      <c r="B326" s="431"/>
      <c r="K326" s="6"/>
      <c r="L326" s="3"/>
      <c r="M326" s="3"/>
    </row>
    <row r="327" spans="2:13" ht="15.6">
      <c r="B327" s="431"/>
      <c r="K327" s="6"/>
      <c r="L327" s="3"/>
      <c r="M327" s="3"/>
    </row>
    <row r="328" spans="2:13" ht="15.6">
      <c r="B328" s="431"/>
      <c r="K328" s="6"/>
      <c r="L328" s="3"/>
      <c r="M328" s="3"/>
    </row>
    <row r="329" spans="2:13" ht="15.6">
      <c r="B329" s="431"/>
      <c r="F329" s="4"/>
      <c r="G329" s="4"/>
      <c r="H329" s="4"/>
      <c r="I329" s="4"/>
      <c r="J329" s="4"/>
    </row>
    <row r="330" spans="2:13" ht="15.6">
      <c r="B330" s="431"/>
      <c r="F330" s="4"/>
      <c r="G330" s="4"/>
      <c r="H330" s="4"/>
      <c r="I330" s="4"/>
      <c r="J330" s="4"/>
    </row>
    <row r="331" spans="2:13" ht="15.6">
      <c r="B331" s="431"/>
      <c r="F331" s="4"/>
      <c r="G331" s="4"/>
      <c r="H331" s="4"/>
      <c r="I331" s="4"/>
      <c r="J331" s="4"/>
    </row>
    <row r="332" spans="2:13" ht="15.6">
      <c r="B332" s="431"/>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109"/>
      <c r="K367" s="9"/>
      <c r="L367" s="9"/>
      <c r="M367" s="9"/>
    </row>
    <row r="368" spans="2:13" ht="15.6">
      <c r="B368" s="109"/>
      <c r="K368" s="9"/>
      <c r="L368" s="9"/>
      <c r="M368" s="9"/>
    </row>
    <row r="369" spans="2:13" ht="15.6">
      <c r="B369" s="109"/>
      <c r="K369" s="9"/>
      <c r="L369" s="9"/>
      <c r="M369" s="9"/>
    </row>
    <row r="370" spans="2:13" ht="15.6">
      <c r="B370" s="109"/>
      <c r="F370" s="10"/>
      <c r="G370" s="10"/>
      <c r="H370" s="10"/>
      <c r="I370" s="10"/>
      <c r="J370" s="10"/>
      <c r="K370" s="10"/>
      <c r="L370" s="10"/>
      <c r="M370" s="10"/>
    </row>
    <row r="371" spans="2:13" ht="15.6">
      <c r="B371" s="109"/>
      <c r="F371" s="10"/>
      <c r="G371" s="10"/>
      <c r="H371" s="10"/>
      <c r="I371" s="10"/>
      <c r="J371" s="10"/>
      <c r="K371" s="10"/>
      <c r="L371" s="10"/>
      <c r="M371" s="10"/>
    </row>
    <row r="372" spans="2:13" ht="15.6">
      <c r="B372" s="109"/>
      <c r="F372" s="10"/>
      <c r="G372" s="10"/>
      <c r="H372" s="10"/>
      <c r="I372" s="10"/>
      <c r="J372" s="10"/>
      <c r="K372" s="10"/>
      <c r="L372" s="10"/>
      <c r="M372" s="10"/>
    </row>
    <row r="373" spans="2:13" ht="15.6">
      <c r="B373" s="109"/>
      <c r="K373" s="6"/>
      <c r="L373" s="3"/>
      <c r="M373" s="3"/>
    </row>
    <row r="374" spans="2:13" ht="15.6">
      <c r="B374" s="109"/>
      <c r="K374" s="6"/>
      <c r="L374" s="3"/>
      <c r="M374" s="3"/>
    </row>
    <row r="375" spans="2:13" ht="15.6">
      <c r="B375" s="109"/>
      <c r="L375" s="3"/>
      <c r="M375" s="3"/>
    </row>
    <row r="376" spans="2:13" ht="15.6">
      <c r="B376" s="109"/>
      <c r="L376" s="3"/>
      <c r="M376" s="3"/>
    </row>
    <row r="377" spans="2:13" ht="15.6">
      <c r="B377" s="109"/>
      <c r="L377" s="3"/>
      <c r="M377" s="3"/>
    </row>
    <row r="378" spans="2:13" ht="15.6">
      <c r="B378" s="109"/>
      <c r="L378" s="3"/>
      <c r="M378" s="3"/>
    </row>
    <row r="379" spans="2:13" ht="15.6">
      <c r="B379" s="109"/>
      <c r="K379" s="6"/>
      <c r="L379" s="3"/>
      <c r="M379" s="3"/>
    </row>
    <row r="380" spans="2:13" ht="15.6">
      <c r="B380" s="109"/>
      <c r="K380" s="6"/>
      <c r="L380" s="3"/>
      <c r="M380" s="3"/>
    </row>
    <row r="381" spans="2:13" ht="15.6">
      <c r="B381" s="109"/>
      <c r="K381" s="6"/>
      <c r="L381" s="3"/>
      <c r="M381" s="3"/>
    </row>
    <row r="382" spans="2:13" ht="15.6">
      <c r="B382" s="109"/>
      <c r="K382" s="6"/>
      <c r="L382" s="3"/>
      <c r="M382" s="3"/>
    </row>
    <row r="383" spans="2:13" ht="15.6">
      <c r="B383" s="109"/>
      <c r="K383" s="6"/>
      <c r="L383" s="3"/>
      <c r="M383" s="3"/>
    </row>
    <row r="384" spans="2:13" ht="15.6">
      <c r="B384" s="109"/>
      <c r="K384" s="6"/>
      <c r="L384" s="3"/>
      <c r="M384" s="3"/>
    </row>
    <row r="385" spans="2:13" ht="15.6">
      <c r="B385" s="109"/>
      <c r="F385" s="12"/>
      <c r="G385" s="12"/>
      <c r="H385" s="12"/>
      <c r="I385" s="12"/>
      <c r="J385" s="12"/>
      <c r="K385" s="12"/>
      <c r="L385" s="12"/>
      <c r="M385" s="12"/>
    </row>
    <row r="386" spans="2:13" ht="15.6">
      <c r="B386" s="431"/>
      <c r="K386" s="6"/>
      <c r="L386" s="3"/>
      <c r="M386" s="3"/>
    </row>
    <row r="387" spans="2:13" ht="15.6">
      <c r="B387" s="431"/>
      <c r="K387" s="6"/>
    </row>
    <row r="388" spans="2:13" ht="15.6">
      <c r="B388" s="317"/>
      <c r="K388" s="3"/>
      <c r="L388" s="3"/>
      <c r="M388" s="3"/>
    </row>
    <row r="389" spans="2:13" ht="15.6">
      <c r="B389" s="317"/>
      <c r="K389" s="3"/>
      <c r="L389" s="3"/>
      <c r="M389" s="3"/>
    </row>
    <row r="390" spans="2:13" ht="15.6">
      <c r="B390" s="317"/>
      <c r="K390" s="3"/>
    </row>
    <row r="391" spans="2:13" ht="17.25" customHeight="1">
      <c r="B391" s="317"/>
      <c r="K391" s="6"/>
    </row>
    <row r="392" spans="2:13" ht="15.6">
      <c r="B392" s="317"/>
      <c r="K392" s="6"/>
    </row>
    <row r="393" spans="2:13" ht="15.6">
      <c r="B393" s="317"/>
      <c r="K393" s="6"/>
      <c r="L393" s="3"/>
      <c r="M393" s="3"/>
    </row>
    <row r="394" spans="2:13" ht="15.6">
      <c r="B394" s="317"/>
    </row>
    <row r="395" spans="2:13" ht="15.6">
      <c r="B395" s="317"/>
    </row>
    <row r="396" spans="2:13" ht="15.6">
      <c r="B396" s="317"/>
    </row>
    <row r="397" spans="2:13" ht="15.6">
      <c r="B397" s="317"/>
    </row>
    <row r="398" spans="2:13" ht="15.6">
      <c r="B398" s="317"/>
      <c r="K398" s="9"/>
      <c r="L398" s="9"/>
      <c r="M398" s="9"/>
    </row>
    <row r="399" spans="2:13" ht="15.6">
      <c r="B399" s="317"/>
      <c r="K399" s="11"/>
      <c r="L399" s="3"/>
      <c r="M399" s="3"/>
    </row>
    <row r="400" spans="2:13" ht="15.6">
      <c r="B400" s="317"/>
      <c r="K400" s="3"/>
      <c r="L400" s="3"/>
      <c r="M400" s="3"/>
    </row>
    <row r="401" spans="2:13" ht="15.6">
      <c r="B401" s="317"/>
      <c r="K401" s="3"/>
    </row>
    <row r="402" spans="2:13" ht="15.6">
      <c r="B402" s="317"/>
      <c r="K402" s="9"/>
      <c r="L402" s="9"/>
      <c r="M402" s="9"/>
    </row>
    <row r="403" spans="2:13" ht="15.6">
      <c r="B403" s="317"/>
      <c r="F403" s="9"/>
      <c r="G403" s="9"/>
      <c r="H403" s="9"/>
      <c r="I403" s="9"/>
      <c r="J403" s="9"/>
    </row>
    <row r="404" spans="2:13" ht="15.6">
      <c r="B404" s="317"/>
      <c r="F404" s="10"/>
      <c r="G404" s="10"/>
      <c r="H404" s="10"/>
      <c r="I404" s="10"/>
      <c r="J404" s="10"/>
      <c r="K404" s="10"/>
      <c r="L404" s="10"/>
      <c r="M404" s="10"/>
    </row>
    <row r="405" spans="2:13" ht="15.6">
      <c r="B405" s="317"/>
      <c r="K405" s="6"/>
      <c r="L405" s="3"/>
      <c r="M405" s="3"/>
    </row>
    <row r="406" spans="2:13" ht="15.6">
      <c r="B406" s="317"/>
      <c r="K406" s="6"/>
      <c r="L406" s="3"/>
      <c r="M406" s="3"/>
    </row>
    <row r="407" spans="2:13" ht="15.6">
      <c r="B407" s="317"/>
      <c r="K407" s="6"/>
      <c r="L407" s="3"/>
      <c r="M407" s="3"/>
    </row>
    <row r="408" spans="2:13" ht="15.6">
      <c r="B408" s="317"/>
      <c r="K408" s="6"/>
      <c r="L408" s="3"/>
      <c r="M408" s="3"/>
    </row>
    <row r="409" spans="2:13" ht="15.6">
      <c r="B409" s="109"/>
      <c r="K409" s="6"/>
      <c r="L409" s="3"/>
      <c r="M409" s="3"/>
    </row>
    <row r="410" spans="2:13" ht="15.6">
      <c r="B410" s="109"/>
      <c r="K410" s="6"/>
      <c r="L410" s="3"/>
      <c r="M410" s="3"/>
    </row>
    <row r="411" spans="2:13" ht="15.6">
      <c r="B411" s="109"/>
      <c r="K411" s="3"/>
      <c r="L411" s="3"/>
      <c r="M411" s="3"/>
    </row>
    <row r="412" spans="2:13" ht="15.6">
      <c r="B412" s="431"/>
      <c r="K412" s="3"/>
    </row>
    <row r="413" spans="2:13" ht="15.6">
      <c r="B413" s="431"/>
      <c r="K413" s="3"/>
    </row>
    <row r="414" spans="2:13" ht="15.6">
      <c r="B414" s="431"/>
      <c r="K414" s="3"/>
    </row>
    <row r="415" spans="2:13" ht="15.6">
      <c r="B415" s="431"/>
      <c r="K415" s="6"/>
    </row>
    <row r="416" spans="2:13" ht="15.6">
      <c r="B416" s="431"/>
      <c r="K416" s="6"/>
      <c r="L416" s="3"/>
      <c r="M416" s="3"/>
    </row>
    <row r="417" spans="2:13" ht="15.6">
      <c r="B417" s="431"/>
      <c r="K417" s="6"/>
      <c r="L417" s="3"/>
      <c r="M417" s="3"/>
    </row>
    <row r="418" spans="2:13" ht="15.6">
      <c r="B418" s="431"/>
      <c r="K418" s="6"/>
      <c r="L418" s="3"/>
      <c r="M418" s="3"/>
    </row>
    <row r="419" spans="2:13" ht="15.6">
      <c r="B419" s="431"/>
    </row>
    <row r="420" spans="2:13" ht="15.6">
      <c r="B420" s="431"/>
    </row>
    <row r="421" spans="2:13" ht="15.6">
      <c r="B421" s="431"/>
    </row>
    <row r="422" spans="2:13" ht="15.6">
      <c r="B422" s="431"/>
    </row>
    <row r="423" spans="2:13" ht="15.6">
      <c r="B423" s="431"/>
    </row>
    <row r="424" spans="2:13" ht="15.6">
      <c r="B424" s="317"/>
    </row>
    <row r="425" spans="2:13" ht="15.6">
      <c r="B425" s="431"/>
    </row>
  </sheetData>
  <mergeCells count="187">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I203:J203"/>
    <mergeCell ref="R203:T203"/>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2:N132"/>
    <mergeCell ref="M133:N133"/>
    <mergeCell ref="M134:N134"/>
    <mergeCell ref="M135:N135"/>
    <mergeCell ref="M136:N136"/>
    <mergeCell ref="M137:N137"/>
    <mergeCell ref="M126:N126"/>
    <mergeCell ref="M127:N127"/>
    <mergeCell ref="M128:N128"/>
    <mergeCell ref="M129:N129"/>
    <mergeCell ref="M130:N130"/>
    <mergeCell ref="M131:N131"/>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64" priority="5" operator="greaterThan">
      <formula>0</formula>
    </cfRule>
  </conditionalFormatting>
  <conditionalFormatting sqref="AN117:AY124">
    <cfRule type="cellIs" dxfId="63" priority="4" operator="greaterThan">
      <formula>0</formula>
    </cfRule>
  </conditionalFormatting>
  <conditionalFormatting sqref="AN127:AU134">
    <cfRule type="cellIs" dxfId="62" priority="3" operator="greaterThan">
      <formula>0</formula>
    </cfRule>
  </conditionalFormatting>
  <conditionalFormatting sqref="AN137:AU144">
    <cfRule type="cellIs" dxfId="61" priority="2" operator="greaterThan">
      <formula>0</formula>
    </cfRule>
  </conditionalFormatting>
  <conditionalFormatting sqref="Y117:AJ124">
    <cfRule type="cellIs" dxfId="60" priority="8" operator="greaterThan">
      <formula>0</formula>
    </cfRule>
  </conditionalFormatting>
  <conditionalFormatting sqref="Y127:AF134">
    <cfRule type="cellIs" dxfId="59" priority="7" operator="greaterThan">
      <formula>0</formula>
    </cfRule>
  </conditionalFormatting>
  <conditionalFormatting sqref="Y137:AF144">
    <cfRule type="cellIs" dxfId="58" priority="6" operator="greaterThan">
      <formula>0</formula>
    </cfRule>
  </conditionalFormatting>
  <conditionalFormatting sqref="Y152:AE152">
    <cfRule type="cellIs" dxfId="57" priority="1" operator="greaterThan">
      <formula>0</formula>
    </cfRule>
  </conditionalFormatting>
  <dataValidations count="8">
    <dataValidation type="list" allowBlank="1" showInputMessage="1" showErrorMessage="1" sqref="B194:B195 B197:B199 B201:B202" xr:uid="{00000000-0002-0000-2400-000000000000}">
      <formula1>$B$245:$B$373</formula1>
    </dataValidation>
    <dataValidation type="list" allowBlank="1" showInputMessage="1" showErrorMessage="1" sqref="O117:O132" xr:uid="{00000000-0002-0000-2400-000001000000}">
      <formula1>"kg, cây"</formula1>
    </dataValidation>
    <dataValidation type="list" allowBlank="1" showInputMessage="1" showErrorMessage="1" sqref="O136:O137 O166:O167" xr:uid="{00000000-0002-0000-2400-000002000000}">
      <formula1>"kg, cây 6 mét, cây 2.5 mét, cây 3 mét"</formula1>
    </dataValidation>
    <dataValidation type="list" allowBlank="1" showInputMessage="1" showErrorMessage="1" sqref="J116" xr:uid="{00000000-0002-0000-2400-000003000000}">
      <formula1>"tròn, hộp, la"</formula1>
    </dataValidation>
    <dataValidation type="list" allowBlank="1" showInputMessage="1" showErrorMessage="1" sqref="H116:H167" xr:uid="{00000000-0002-0000-2400-000004000000}">
      <formula1>"sắt đen, sắt trắng, sắt kẽm, nhôm"</formula1>
    </dataValidation>
    <dataValidation type="list" allowBlank="1" showInputMessage="1" showErrorMessage="1" sqref="J166:J167 J150:J151 J145:J147 J136:J137 J158:J160" xr:uid="{00000000-0002-0000-2400-000005000000}">
      <formula1>"ống, hộp, tròn đặc, la dẹt,V"</formula1>
    </dataValidation>
    <dataValidation type="list" allowBlank="1" showInputMessage="1" showErrorMessage="1" sqref="J138:J144 J161:J165 J148:J149 J152:J157 J133:J135" xr:uid="{00000000-0002-0000-2400-000006000000}">
      <formula1>"ống, hộp,vuông, tròn đặc, la dẹt,V"</formula1>
    </dataValidation>
    <dataValidation type="list" allowBlank="1" showInputMessage="1" showErrorMessage="1" sqref="J117:J132" xr:uid="{00000000-0002-0000-2400-000007000000}">
      <formula1>"Ống, Hộp,Vuông, Tròn Đặc, La Dẹt,V"</formula1>
    </dataValidation>
  </dataValidations>
  <pageMargins left="0.31496062992125984" right="0.31496062992125984" top="0.35433070866141736" bottom="0.35433070866141736" header="0.31496062992125984" footer="0.31496062992125984"/>
  <pageSetup paperSize="9" scale="80" orientation="landscape"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BI425"/>
  <sheetViews>
    <sheetView workbookViewId="0">
      <selection activeCell="J125" sqref="J125"/>
    </sheetView>
  </sheetViews>
  <sheetFormatPr defaultColWidth="9" defaultRowHeight="13.2" outlineLevelRow="2"/>
  <cols>
    <col min="1" max="1" width="3.1796875" style="4" customWidth="1"/>
    <col min="2" max="2" width="22.81640625"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528"/>
      <c r="B6" s="1529"/>
      <c r="C6" s="1529"/>
      <c r="D6" s="1530"/>
      <c r="E6" s="27"/>
      <c r="F6" s="28"/>
      <c r="G6" s="67"/>
      <c r="H6" s="67"/>
      <c r="I6" s="86"/>
      <c r="J6" s="86"/>
      <c r="K6" s="86"/>
      <c r="L6" s="87"/>
      <c r="M6" s="86"/>
      <c r="N6" s="70"/>
      <c r="O6" s="70"/>
      <c r="P6" s="340"/>
      <c r="Q6" s="15"/>
      <c r="R6" s="1233"/>
      <c r="S6" s="1234"/>
      <c r="T6" s="16"/>
    </row>
    <row r="7" spans="1:23" ht="15.9" customHeight="1">
      <c r="A7" s="1531"/>
      <c r="B7" s="1532"/>
      <c r="C7" s="1532"/>
      <c r="D7" s="1533"/>
      <c r="E7" s="341"/>
      <c r="F7" s="29"/>
      <c r="G7" s="68"/>
      <c r="H7" s="68"/>
      <c r="I7" s="71"/>
      <c r="J7" s="71"/>
      <c r="K7" s="71"/>
      <c r="L7" s="88"/>
      <c r="M7" s="71"/>
      <c r="N7" s="56"/>
      <c r="O7" s="56"/>
      <c r="P7" s="251"/>
      <c r="Q7" s="14"/>
      <c r="R7" s="1214"/>
      <c r="S7" s="1215"/>
      <c r="T7" s="342"/>
      <c r="V7"/>
    </row>
    <row r="8" spans="1:23" ht="15.9" customHeight="1">
      <c r="A8" s="1531"/>
      <c r="B8" s="1532"/>
      <c r="C8" s="1532"/>
      <c r="D8" s="1533"/>
      <c r="E8" s="341"/>
      <c r="F8" s="29"/>
      <c r="G8" s="68"/>
      <c r="H8" s="68"/>
      <c r="I8" s="71"/>
      <c r="J8" s="71"/>
      <c r="K8" s="71"/>
      <c r="L8" s="88"/>
      <c r="M8" s="71"/>
      <c r="N8" s="56"/>
      <c r="O8" s="56"/>
      <c r="P8" s="251"/>
      <c r="Q8" s="14"/>
      <c r="R8" s="557"/>
      <c r="S8" s="558"/>
      <c r="T8" s="343"/>
    </row>
    <row r="9" spans="1:23" ht="15.9" customHeight="1">
      <c r="A9" s="1531"/>
      <c r="B9" s="1532"/>
      <c r="C9" s="1532"/>
      <c r="D9" s="1533"/>
      <c r="E9" s="30"/>
      <c r="F9" s="31"/>
      <c r="G9" s="69"/>
      <c r="H9" s="69"/>
      <c r="I9" s="71"/>
      <c r="J9" s="71"/>
      <c r="K9" s="71"/>
      <c r="L9" s="88"/>
      <c r="M9" s="71"/>
      <c r="N9" s="56"/>
      <c r="O9" s="56"/>
      <c r="P9" s="251"/>
      <c r="Q9" s="14"/>
      <c r="R9" s="1214"/>
      <c r="S9" s="1215"/>
      <c r="T9" s="343"/>
    </row>
    <row r="10" spans="1:23" ht="15.9" customHeight="1">
      <c r="A10" s="1531"/>
      <c r="B10" s="1532"/>
      <c r="C10" s="1532"/>
      <c r="D10" s="1533"/>
      <c r="E10" s="32"/>
      <c r="F10" s="33"/>
      <c r="G10" s="252"/>
      <c r="H10" s="252"/>
      <c r="I10" s="80"/>
      <c r="J10" s="1493"/>
      <c r="K10" s="1493"/>
      <c r="L10" s="344"/>
      <c r="M10" s="345"/>
      <c r="N10" s="56"/>
      <c r="O10" s="56"/>
      <c r="P10" s="251"/>
      <c r="Q10" s="14"/>
      <c r="R10" s="1214"/>
      <c r="S10" s="1215"/>
      <c r="T10" s="343"/>
    </row>
    <row r="11" spans="1:23" ht="15.9" customHeight="1">
      <c r="A11" s="1531"/>
      <c r="B11" s="1532"/>
      <c r="C11" s="1532"/>
      <c r="D11" s="1533"/>
      <c r="E11" s="34"/>
      <c r="F11" s="33"/>
      <c r="G11" s="81"/>
      <c r="H11" s="81"/>
      <c r="I11" s="81"/>
      <c r="J11" s="1236"/>
      <c r="K11" s="1236"/>
      <c r="L11" s="89"/>
      <c r="M11" s="82"/>
      <c r="N11" s="56"/>
      <c r="O11" s="56"/>
      <c r="P11" s="251"/>
      <c r="Q11" s="14"/>
      <c r="R11" s="1214"/>
      <c r="S11" s="1215"/>
      <c r="T11" s="343"/>
    </row>
    <row r="12" spans="1:23" ht="15.9" customHeight="1">
      <c r="A12" s="1531"/>
      <c r="B12" s="1532"/>
      <c r="C12" s="1532"/>
      <c r="D12" s="1533"/>
      <c r="E12" s="34"/>
      <c r="F12" s="33"/>
      <c r="G12" s="80"/>
      <c r="H12" s="80"/>
      <c r="I12" s="83"/>
      <c r="J12" s="1236"/>
      <c r="K12" s="1236"/>
      <c r="L12" s="89"/>
      <c r="M12" s="82"/>
      <c r="N12" s="56"/>
      <c r="O12" s="56"/>
      <c r="P12" s="251"/>
      <c r="Q12" s="14"/>
      <c r="R12" s="1214"/>
      <c r="S12" s="1215"/>
      <c r="T12" s="343"/>
    </row>
    <row r="13" spans="1:23" ht="15.9" customHeight="1">
      <c r="A13" s="1531"/>
      <c r="B13" s="1532"/>
      <c r="C13" s="1532"/>
      <c r="D13" s="1533"/>
      <c r="E13" s="35"/>
      <c r="F13" s="33"/>
      <c r="G13" s="46"/>
      <c r="H13" s="1216"/>
      <c r="I13" s="1216"/>
      <c r="J13" s="1216"/>
      <c r="K13" s="57"/>
      <c r="L13" s="90"/>
      <c r="M13" s="57"/>
      <c r="N13" s="56"/>
      <c r="O13" s="56"/>
      <c r="P13" s="251"/>
      <c r="Q13" s="14"/>
      <c r="R13" s="1217"/>
      <c r="S13" s="1218"/>
      <c r="T13" s="343"/>
    </row>
    <row r="14" spans="1:23" ht="15.9" customHeight="1">
      <c r="A14" s="1531"/>
      <c r="B14" s="1532"/>
      <c r="C14" s="1532"/>
      <c r="D14" s="1533"/>
      <c r="E14" s="36"/>
      <c r="F14" s="37"/>
      <c r="G14" s="26"/>
      <c r="H14" s="40"/>
      <c r="I14" s="38"/>
      <c r="J14" s="41"/>
      <c r="K14" s="24"/>
      <c r="L14" s="42"/>
      <c r="M14" s="91"/>
      <c r="N14" s="56"/>
      <c r="O14" s="56"/>
      <c r="P14" s="251"/>
      <c r="Q14" s="14"/>
      <c r="R14" s="1214"/>
      <c r="S14" s="1215"/>
      <c r="T14" s="343"/>
    </row>
    <row r="15" spans="1:23" s="5" customFormat="1" ht="15.9" customHeight="1" thickBot="1">
      <c r="A15" s="1534"/>
      <c r="B15" s="1535"/>
      <c r="C15" s="1535"/>
      <c r="D15" s="1536"/>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7"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7"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7"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7" s="5" customFormat="1" ht="20.100000000000001" customHeight="1" outlineLevel="1">
      <c r="A20" s="17"/>
      <c r="B20" s="348"/>
      <c r="C20" s="349"/>
      <c r="D20" s="43"/>
      <c r="E20" s="43"/>
      <c r="F20" s="65"/>
      <c r="G20" s="350"/>
      <c r="H20" s="351"/>
      <c r="I20" s="351"/>
      <c r="J20" s="352"/>
      <c r="K20" s="100"/>
      <c r="L20" s="92"/>
      <c r="M20" s="127"/>
      <c r="N20" s="256"/>
      <c r="O20" s="257"/>
      <c r="P20" s="353"/>
      <c r="Q20" s="257"/>
      <c r="R20" s="257"/>
      <c r="S20" s="257"/>
      <c r="T20" s="129"/>
      <c r="U20" s="128"/>
      <c r="V20" s="96"/>
      <c r="W20" s="97"/>
    </row>
    <row r="21" spans="1:27" s="5" customFormat="1" ht="20.100000000000001" customHeight="1" outlineLevel="1">
      <c r="A21" s="17"/>
      <c r="B21" s="354"/>
      <c r="C21" s="355"/>
      <c r="D21" s="43"/>
      <c r="E21" s="43"/>
      <c r="F21" s="356"/>
      <c r="G21" s="350"/>
      <c r="H21" s="357"/>
      <c r="I21" s="357"/>
      <c r="J21" s="358"/>
      <c r="K21" s="100"/>
      <c r="L21" s="92"/>
      <c r="M21" s="127"/>
      <c r="N21" s="256"/>
      <c r="O21" s="257"/>
      <c r="P21" s="245"/>
      <c r="Q21" s="257"/>
      <c r="R21" s="257"/>
      <c r="S21" s="257"/>
      <c r="T21" s="129"/>
      <c r="U21" s="128"/>
      <c r="V21" s="96"/>
      <c r="W21" s="97"/>
    </row>
    <row r="22" spans="1:27" s="5" customFormat="1" ht="20.100000000000001" customHeight="1" outlineLevel="1">
      <c r="A22" s="17"/>
      <c r="B22" s="354"/>
      <c r="C22" s="355"/>
      <c r="D22" s="43"/>
      <c r="E22" s="43"/>
      <c r="F22" s="65"/>
      <c r="G22" s="350"/>
      <c r="H22" s="357"/>
      <c r="I22" s="357"/>
      <c r="J22" s="358"/>
      <c r="K22" s="100"/>
      <c r="L22" s="92"/>
      <c r="M22" s="127"/>
      <c r="N22" s="256"/>
      <c r="O22" s="257"/>
      <c r="P22" s="245"/>
      <c r="Q22" s="257"/>
      <c r="R22" s="257"/>
      <c r="S22" s="257"/>
      <c r="T22" s="129"/>
      <c r="U22" s="128"/>
      <c r="V22" s="96"/>
      <c r="W22" s="97"/>
      <c r="Y22" s="279"/>
      <c r="AA22" s="279"/>
    </row>
    <row r="23" spans="1:27" s="5" customFormat="1" ht="20.100000000000001" customHeight="1" outlineLevel="1">
      <c r="A23" s="17"/>
      <c r="B23" s="354"/>
      <c r="C23" s="355"/>
      <c r="D23" s="43"/>
      <c r="E23" s="43"/>
      <c r="F23" s="65"/>
      <c r="G23" s="350"/>
      <c r="H23" s="357"/>
      <c r="I23" s="357"/>
      <c r="J23" s="358"/>
      <c r="K23" s="100"/>
      <c r="L23" s="92"/>
      <c r="M23" s="127"/>
      <c r="N23" s="256"/>
      <c r="O23" s="257"/>
      <c r="P23" s="245"/>
      <c r="Q23" s="257"/>
      <c r="R23" s="257"/>
      <c r="S23" s="257"/>
      <c r="T23" s="129"/>
      <c r="U23" s="128"/>
      <c r="V23" s="96"/>
      <c r="W23" s="97"/>
      <c r="Y23" s="279"/>
      <c r="AA23" s="279"/>
    </row>
    <row r="24" spans="1:27" s="5" customFormat="1" ht="20.100000000000001" customHeight="1" outlineLevel="1">
      <c r="A24" s="17"/>
      <c r="B24" s="354"/>
      <c r="C24" s="355"/>
      <c r="D24" s="43"/>
      <c r="E24" s="43"/>
      <c r="F24" s="65"/>
      <c r="G24" s="359"/>
      <c r="H24" s="360"/>
      <c r="I24" s="357"/>
      <c r="J24" s="358"/>
      <c r="K24" s="100"/>
      <c r="L24" s="92"/>
      <c r="M24" s="127"/>
      <c r="N24" s="256"/>
      <c r="O24" s="257"/>
      <c r="P24" s="245"/>
      <c r="Q24" s="257"/>
      <c r="R24" s="257"/>
      <c r="S24" s="257"/>
      <c r="T24" s="129"/>
      <c r="U24" s="128"/>
      <c r="V24" s="96"/>
      <c r="W24" s="97"/>
    </row>
    <row r="25" spans="1:27" s="5" customFormat="1" ht="20.100000000000001" customHeight="1" outlineLevel="1">
      <c r="A25" s="17"/>
      <c r="B25" s="354"/>
      <c r="C25" s="355"/>
      <c r="D25" s="43"/>
      <c r="E25" s="43"/>
      <c r="F25" s="65"/>
      <c r="G25" s="359"/>
      <c r="H25" s="360"/>
      <c r="I25" s="357"/>
      <c r="J25" s="358"/>
      <c r="K25" s="100"/>
      <c r="L25" s="92"/>
      <c r="M25" s="127"/>
      <c r="N25" s="256"/>
      <c r="O25" s="257"/>
      <c r="P25" s="245"/>
      <c r="Q25" s="257"/>
      <c r="R25" s="257"/>
      <c r="S25" s="257"/>
      <c r="T25" s="129"/>
      <c r="U25" s="128"/>
      <c r="V25" s="96"/>
      <c r="W25" s="97"/>
    </row>
    <row r="26" spans="1:27" s="5" customFormat="1" ht="20.100000000000001" customHeight="1" outlineLevel="1">
      <c r="A26" s="17"/>
      <c r="B26" s="354"/>
      <c r="C26" s="355"/>
      <c r="D26" s="43"/>
      <c r="E26" s="43"/>
      <c r="F26" s="65"/>
      <c r="G26" s="351"/>
      <c r="H26" s="357"/>
      <c r="I26" s="357"/>
      <c r="J26" s="358"/>
      <c r="K26" s="100"/>
      <c r="L26" s="92"/>
      <c r="M26" s="127"/>
      <c r="N26" s="256"/>
      <c r="O26" s="257"/>
      <c r="P26" s="245"/>
      <c r="Q26" s="257"/>
      <c r="R26" s="257"/>
      <c r="S26" s="257"/>
      <c r="T26" s="129"/>
      <c r="U26" s="128"/>
      <c r="V26" s="96"/>
      <c r="W26" s="97"/>
    </row>
    <row r="27" spans="1:27" s="5" customFormat="1" ht="20.100000000000001" customHeight="1" outlineLevel="1">
      <c r="A27" s="17"/>
      <c r="B27" s="265"/>
      <c r="C27" s="130"/>
      <c r="D27" s="43"/>
      <c r="E27" s="43"/>
      <c r="F27" s="65"/>
      <c r="G27" s="357"/>
      <c r="H27" s="357"/>
      <c r="I27" s="357"/>
      <c r="J27" s="358"/>
      <c r="K27" s="100"/>
      <c r="L27" s="92"/>
      <c r="M27" s="127"/>
      <c r="N27" s="256"/>
      <c r="O27" s="257"/>
      <c r="P27" s="245"/>
      <c r="Q27" s="257"/>
      <c r="R27" s="257"/>
      <c r="S27" s="257"/>
      <c r="T27" s="129"/>
      <c r="U27" s="128"/>
      <c r="V27" s="96"/>
      <c r="W27" s="97"/>
    </row>
    <row r="28" spans="1:27" s="5" customFormat="1" ht="20.100000000000001" customHeight="1" outlineLevel="1">
      <c r="A28" s="17"/>
      <c r="B28" s="354"/>
      <c r="C28" s="355"/>
      <c r="D28" s="43"/>
      <c r="E28" s="43"/>
      <c r="F28" s="65"/>
      <c r="G28" s="357"/>
      <c r="H28" s="357"/>
      <c r="I28" s="357"/>
      <c r="J28" s="358"/>
      <c r="K28" s="100"/>
      <c r="L28" s="92"/>
      <c r="M28" s="127"/>
      <c r="N28" s="256"/>
      <c r="O28" s="257"/>
      <c r="P28" s="245"/>
      <c r="Q28" s="257"/>
      <c r="R28" s="257"/>
      <c r="S28" s="257"/>
      <c r="T28" s="129"/>
      <c r="U28" s="128"/>
      <c r="V28" s="96"/>
      <c r="W28" s="97"/>
    </row>
    <row r="29" spans="1:27" s="5" customFormat="1" ht="20.100000000000001" customHeight="1" outlineLevel="1">
      <c r="A29" s="17"/>
      <c r="B29" s="354"/>
      <c r="C29" s="355"/>
      <c r="D29" s="43"/>
      <c r="E29" s="43"/>
      <c r="F29" s="65"/>
      <c r="G29" s="357"/>
      <c r="H29" s="357"/>
      <c r="I29" s="357"/>
      <c r="J29" s="358"/>
      <c r="K29" s="100"/>
      <c r="L29" s="92"/>
      <c r="M29" s="127"/>
      <c r="N29" s="256"/>
      <c r="O29" s="257"/>
      <c r="P29" s="245"/>
      <c r="Q29" s="257"/>
      <c r="R29" s="257"/>
      <c r="S29" s="257"/>
      <c r="T29" s="129"/>
      <c r="U29" s="128"/>
      <c r="V29" s="96"/>
      <c r="W29" s="97"/>
    </row>
    <row r="30" spans="1:27" s="5" customFormat="1" ht="20.100000000000001" customHeight="1" outlineLevel="1">
      <c r="A30" s="17"/>
      <c r="B30" s="354"/>
      <c r="C30" s="355"/>
      <c r="D30" s="43"/>
      <c r="E30" s="43"/>
      <c r="F30" s="65"/>
      <c r="G30" s="357"/>
      <c r="H30" s="357"/>
      <c r="I30" s="357"/>
      <c r="J30" s="358"/>
      <c r="K30" s="100"/>
      <c r="L30" s="92"/>
      <c r="M30" s="127"/>
      <c r="N30" s="256"/>
      <c r="O30" s="257"/>
      <c r="P30" s="245"/>
      <c r="Q30" s="257"/>
      <c r="R30" s="257"/>
      <c r="S30" s="257"/>
      <c r="T30" s="129"/>
      <c r="U30" s="128"/>
      <c r="V30" s="96"/>
      <c r="W30" s="97"/>
    </row>
    <row r="31" spans="1:27" s="5" customFormat="1" ht="20.100000000000001" customHeight="1" outlineLevel="1">
      <c r="A31" s="17"/>
      <c r="B31" s="354"/>
      <c r="C31" s="355"/>
      <c r="D31" s="43"/>
      <c r="E31" s="43"/>
      <c r="F31" s="65"/>
      <c r="G31" s="357"/>
      <c r="H31" s="357"/>
      <c r="I31" s="357"/>
      <c r="J31" s="358"/>
      <c r="K31" s="100"/>
      <c r="L31" s="92"/>
      <c r="M31" s="127"/>
      <c r="N31" s="256"/>
      <c r="O31" s="257"/>
      <c r="P31" s="245"/>
      <c r="Q31" s="257"/>
      <c r="R31" s="257"/>
      <c r="S31" s="257"/>
      <c r="T31" s="129"/>
      <c r="U31" s="128"/>
      <c r="V31" s="96"/>
      <c r="W31" s="97"/>
    </row>
    <row r="32" spans="1:27" s="5" customFormat="1" ht="20.100000000000001" customHeight="1" outlineLevel="1">
      <c r="A32" s="17"/>
      <c r="B32" s="354"/>
      <c r="C32" s="130"/>
      <c r="D32" s="43"/>
      <c r="E32" s="43"/>
      <c r="F32" s="65"/>
      <c r="G32" s="357"/>
      <c r="H32" s="357"/>
      <c r="I32" s="357"/>
      <c r="J32" s="358"/>
      <c r="K32" s="100"/>
      <c r="L32" s="92"/>
      <c r="M32" s="127"/>
      <c r="N32" s="256"/>
      <c r="O32" s="257"/>
      <c r="P32" s="245"/>
      <c r="Q32" s="257"/>
      <c r="R32" s="257"/>
      <c r="S32" s="257"/>
      <c r="T32" s="129"/>
      <c r="U32" s="128"/>
      <c r="V32" s="96"/>
      <c r="W32" s="97"/>
    </row>
    <row r="33" spans="1:23" s="5" customFormat="1" ht="20.100000000000001" customHeight="1" outlineLevel="1">
      <c r="A33" s="17"/>
      <c r="B33" s="265"/>
      <c r="C33" s="130"/>
      <c r="D33" s="43"/>
      <c r="E33" s="43"/>
      <c r="F33" s="65"/>
      <c r="G33" s="357"/>
      <c r="H33" s="357"/>
      <c r="I33" s="357"/>
      <c r="J33" s="358"/>
      <c r="K33" s="100"/>
      <c r="L33" s="92"/>
      <c r="M33" s="127"/>
      <c r="N33" s="256"/>
      <c r="O33" s="257"/>
      <c r="P33" s="245"/>
      <c r="Q33" s="257"/>
      <c r="R33" s="257"/>
      <c r="S33" s="257"/>
      <c r="T33" s="129"/>
      <c r="U33" s="128"/>
      <c r="V33" s="96"/>
      <c r="W33" s="97"/>
    </row>
    <row r="34" spans="1:23" s="5" customFormat="1" ht="20.100000000000001" customHeight="1" outlineLevel="1">
      <c r="A34" s="17"/>
      <c r="B34" s="354"/>
      <c r="C34" s="361"/>
      <c r="D34" s="43"/>
      <c r="E34" s="43"/>
      <c r="F34" s="65"/>
      <c r="G34" s="357"/>
      <c r="H34" s="357"/>
      <c r="I34" s="357"/>
      <c r="J34" s="358"/>
      <c r="K34" s="100"/>
      <c r="L34" s="92"/>
      <c r="M34" s="127"/>
      <c r="N34" s="256"/>
      <c r="O34" s="257"/>
      <c r="P34" s="245"/>
      <c r="Q34" s="257"/>
      <c r="R34" s="257"/>
      <c r="S34" s="257"/>
      <c r="T34" s="129"/>
      <c r="U34" s="128"/>
      <c r="V34" s="96"/>
      <c r="W34" s="97"/>
    </row>
    <row r="35" spans="1:23" s="5" customFormat="1" ht="20.100000000000001" customHeight="1" outlineLevel="1">
      <c r="A35" s="17"/>
      <c r="B35" s="354"/>
      <c r="C35" s="355"/>
      <c r="D35" s="43"/>
      <c r="E35" s="43"/>
      <c r="F35" s="65"/>
      <c r="G35" s="357"/>
      <c r="H35" s="357"/>
      <c r="I35" s="357"/>
      <c r="J35" s="358"/>
      <c r="K35" s="100"/>
      <c r="L35" s="92"/>
      <c r="M35" s="127"/>
      <c r="N35" s="256"/>
      <c r="O35" s="257"/>
      <c r="P35" s="245"/>
      <c r="Q35" s="257"/>
      <c r="R35" s="257"/>
      <c r="S35" s="257"/>
      <c r="T35" s="129"/>
      <c r="U35" s="128"/>
      <c r="V35" s="96"/>
      <c r="W35" s="97"/>
    </row>
    <row r="36" spans="1:23" s="5" customFormat="1" ht="20.100000000000001" customHeight="1" outlineLevel="1">
      <c r="A36" s="17"/>
      <c r="B36" s="354"/>
      <c r="C36" s="355"/>
      <c r="D36" s="43"/>
      <c r="E36" s="43"/>
      <c r="F36" s="65"/>
      <c r="G36" s="357"/>
      <c r="H36" s="357"/>
      <c r="I36" s="357"/>
      <c r="J36" s="362"/>
      <c r="K36" s="100"/>
      <c r="L36" s="92"/>
      <c r="M36" s="127"/>
      <c r="N36" s="256"/>
      <c r="O36" s="257"/>
      <c r="P36" s="245"/>
      <c r="Q36" s="257"/>
      <c r="R36" s="257"/>
      <c r="S36" s="257"/>
      <c r="T36" s="129"/>
      <c r="U36" s="128"/>
      <c r="V36" s="96"/>
      <c r="W36" s="97"/>
    </row>
    <row r="37" spans="1:23" s="5" customFormat="1" ht="20.100000000000001" customHeight="1" outlineLevel="1">
      <c r="A37" s="17"/>
      <c r="B37" s="354"/>
      <c r="C37" s="355"/>
      <c r="D37" s="43"/>
      <c r="E37" s="43"/>
      <c r="F37" s="65"/>
      <c r="G37" s="357"/>
      <c r="H37" s="357"/>
      <c r="I37" s="357"/>
      <c r="J37" s="362"/>
      <c r="K37" s="100"/>
      <c r="L37" s="92"/>
      <c r="M37" s="127"/>
      <c r="N37" s="256"/>
      <c r="O37" s="257"/>
      <c r="P37" s="245"/>
      <c r="Q37" s="257"/>
      <c r="R37" s="257"/>
      <c r="S37" s="257"/>
      <c r="T37" s="129"/>
      <c r="U37" s="128"/>
      <c r="V37" s="96"/>
      <c r="W37" s="97"/>
    </row>
    <row r="38" spans="1:23" s="5" customFormat="1" ht="20.100000000000001" customHeight="1" outlineLevel="1">
      <c r="A38" s="17"/>
      <c r="B38" s="354"/>
      <c r="C38" s="355"/>
      <c r="D38" s="43"/>
      <c r="E38" s="43"/>
      <c r="F38" s="65"/>
      <c r="G38" s="357"/>
      <c r="H38" s="357"/>
      <c r="I38" s="357"/>
      <c r="J38" s="362"/>
      <c r="K38" s="100"/>
      <c r="L38" s="92"/>
      <c r="M38" s="127"/>
      <c r="N38" s="256"/>
      <c r="O38" s="257"/>
      <c r="P38" s="245"/>
      <c r="Q38" s="257"/>
      <c r="R38" s="257"/>
      <c r="S38" s="257"/>
      <c r="T38" s="129"/>
      <c r="U38" s="128"/>
      <c r="V38" s="96"/>
      <c r="W38" s="97"/>
    </row>
    <row r="39" spans="1:23" s="5" customFormat="1" ht="20.100000000000001" customHeight="1" outlineLevel="1">
      <c r="A39" s="17"/>
      <c r="B39" s="354"/>
      <c r="C39" s="355"/>
      <c r="D39" s="43"/>
      <c r="E39" s="43"/>
      <c r="F39" s="65"/>
      <c r="G39" s="357"/>
      <c r="H39" s="357"/>
      <c r="I39" s="357"/>
      <c r="J39" s="362"/>
      <c r="K39" s="100"/>
      <c r="L39" s="92"/>
      <c r="M39" s="127"/>
      <c r="N39" s="256"/>
      <c r="O39" s="257"/>
      <c r="P39" s="245"/>
      <c r="Q39" s="257"/>
      <c r="R39" s="257"/>
      <c r="S39" s="257"/>
      <c r="T39" s="129"/>
      <c r="U39" s="128"/>
      <c r="V39" s="96"/>
      <c r="W39" s="97"/>
    </row>
    <row r="40" spans="1:23" s="5" customFormat="1" ht="20.100000000000001" customHeight="1" outlineLevel="1">
      <c r="A40" s="17"/>
      <c r="B40" s="354"/>
      <c r="C40" s="355"/>
      <c r="D40" s="43"/>
      <c r="E40" s="43"/>
      <c r="F40" s="65"/>
      <c r="G40" s="359"/>
      <c r="H40" s="363"/>
      <c r="I40" s="363"/>
      <c r="J40" s="362"/>
      <c r="K40" s="100"/>
      <c r="L40" s="92"/>
      <c r="M40" s="127"/>
      <c r="N40" s="244"/>
      <c r="O40" s="245"/>
      <c r="P40" s="245"/>
      <c r="Q40" s="245"/>
      <c r="R40" s="245"/>
      <c r="S40" s="245"/>
      <c r="T40" s="129"/>
      <c r="U40" s="128"/>
      <c r="V40" s="96"/>
      <c r="W40" s="97"/>
    </row>
    <row r="41" spans="1:23" s="5" customFormat="1" ht="20.100000000000001" customHeight="1" outlineLevel="1">
      <c r="A41" s="17"/>
      <c r="B41" s="354"/>
      <c r="C41" s="355"/>
      <c r="D41" s="43"/>
      <c r="E41" s="43"/>
      <c r="F41" s="65"/>
      <c r="G41" s="359"/>
      <c r="H41" s="363"/>
      <c r="I41" s="363"/>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365"/>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372"/>
      <c r="B115" s="373"/>
      <c r="C115" s="374"/>
      <c r="D115" s="375"/>
      <c r="E115" s="375"/>
      <c r="F115" s="375"/>
      <c r="G115" s="375"/>
      <c r="H115" s="376"/>
      <c r="I115" s="376"/>
      <c r="J115" s="376"/>
      <c r="K115" s="376"/>
      <c r="L115" s="376"/>
      <c r="M115" s="1496"/>
      <c r="N115" s="1497"/>
      <c r="O115" s="376"/>
      <c r="P115" s="376"/>
      <c r="Q115" s="376"/>
      <c r="R115" s="376"/>
      <c r="S115" s="376"/>
      <c r="T115" s="377"/>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865"/>
      <c r="C117" s="387"/>
      <c r="D117" s="387"/>
      <c r="E117" s="387"/>
      <c r="F117" s="387"/>
      <c r="G117" s="387"/>
      <c r="H117" s="103"/>
      <c r="I117" s="111"/>
      <c r="J117" s="103"/>
      <c r="K117" s="103"/>
      <c r="L117" s="103"/>
      <c r="M117" s="1244"/>
      <c r="N117" s="1245"/>
      <c r="O117" s="102"/>
      <c r="P117" s="111"/>
      <c r="Q117" s="113"/>
      <c r="R117" s="137"/>
      <c r="S117" s="102"/>
      <c r="T117" s="388"/>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865"/>
      <c r="C118" s="387"/>
      <c r="D118" s="387"/>
      <c r="E118" s="387"/>
      <c r="F118" s="387"/>
      <c r="G118" s="387"/>
      <c r="H118" s="103"/>
      <c r="I118" s="111"/>
      <c r="J118" s="103"/>
      <c r="K118" s="103"/>
      <c r="L118" s="103"/>
      <c r="M118" s="1244"/>
      <c r="N118" s="1245"/>
      <c r="O118" s="102"/>
      <c r="P118" s="111"/>
      <c r="Q118" s="113"/>
      <c r="R118" s="137"/>
      <c r="S118" s="102"/>
      <c r="T118" s="388"/>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865"/>
      <c r="C119" s="387"/>
      <c r="D119" s="387"/>
      <c r="E119" s="387"/>
      <c r="F119" s="387"/>
      <c r="G119" s="387"/>
      <c r="H119" s="103"/>
      <c r="I119" s="111"/>
      <c r="J119" s="103"/>
      <c r="K119" s="103"/>
      <c r="L119" s="103"/>
      <c r="M119" s="1244"/>
      <c r="N119" s="1245"/>
      <c r="O119" s="102"/>
      <c r="P119" s="111"/>
      <c r="Q119" s="113"/>
      <c r="R119" s="137"/>
      <c r="S119" s="102"/>
      <c r="T119" s="388"/>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865"/>
      <c r="C120" s="387"/>
      <c r="D120" s="387"/>
      <c r="E120" s="387"/>
      <c r="F120" s="387"/>
      <c r="G120" s="387"/>
      <c r="H120" s="103"/>
      <c r="I120" s="111"/>
      <c r="J120" s="103"/>
      <c r="K120" s="103"/>
      <c r="L120" s="103"/>
      <c r="M120" s="1244"/>
      <c r="N120" s="1245"/>
      <c r="O120" s="102"/>
      <c r="P120" s="111"/>
      <c r="Q120" s="113"/>
      <c r="R120" s="137"/>
      <c r="S120" s="102"/>
      <c r="T120" s="388"/>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865"/>
      <c r="C121" s="387"/>
      <c r="D121" s="387"/>
      <c r="E121" s="387"/>
      <c r="F121" s="968"/>
      <c r="G121" s="387"/>
      <c r="H121" s="103"/>
      <c r="I121" s="111"/>
      <c r="J121" s="103"/>
      <c r="K121" s="103"/>
      <c r="L121" s="103"/>
      <c r="M121" s="1244"/>
      <c r="N121" s="1245"/>
      <c r="O121" s="102"/>
      <c r="P121" s="111"/>
      <c r="Q121" s="113"/>
      <c r="R121" s="137"/>
      <c r="S121" s="102"/>
      <c r="T121" s="388"/>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865"/>
      <c r="C122" s="387"/>
      <c r="D122" s="387"/>
      <c r="E122" s="387"/>
      <c r="F122" s="968"/>
      <c r="G122" s="387"/>
      <c r="H122" s="103"/>
      <c r="I122" s="111"/>
      <c r="J122" s="103"/>
      <c r="K122" s="103"/>
      <c r="L122" s="103"/>
      <c r="M122" s="1244"/>
      <c r="N122" s="1245"/>
      <c r="O122" s="102"/>
      <c r="P122" s="111"/>
      <c r="Q122" s="113"/>
      <c r="R122" s="137"/>
      <c r="S122" s="102"/>
      <c r="T122" s="388"/>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865"/>
      <c r="C123" s="387"/>
      <c r="D123" s="387"/>
      <c r="E123" s="387"/>
      <c r="F123" s="387"/>
      <c r="G123" s="387"/>
      <c r="H123" s="103"/>
      <c r="I123" s="111"/>
      <c r="J123" s="103"/>
      <c r="K123" s="103"/>
      <c r="L123" s="103"/>
      <c r="M123" s="1244"/>
      <c r="N123" s="1245"/>
      <c r="O123" s="102"/>
      <c r="P123" s="111"/>
      <c r="Q123" s="113"/>
      <c r="R123" s="137"/>
      <c r="S123" s="102"/>
      <c r="T123" s="388"/>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865"/>
      <c r="C124" s="387"/>
      <c r="D124" s="387"/>
      <c r="E124" s="387"/>
      <c r="F124" s="387"/>
      <c r="G124" s="387"/>
      <c r="H124" s="103"/>
      <c r="I124" s="111"/>
      <c r="J124" s="103"/>
      <c r="K124" s="103"/>
      <c r="L124" s="103"/>
      <c r="M124" s="1244"/>
      <c r="N124" s="1245"/>
      <c r="O124" s="102"/>
      <c r="P124" s="111"/>
      <c r="Q124" s="113"/>
      <c r="R124" s="137"/>
      <c r="S124" s="102"/>
      <c r="T124" s="388"/>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865"/>
      <c r="C125" s="387"/>
      <c r="D125" s="387"/>
      <c r="E125" s="387"/>
      <c r="F125" s="387"/>
      <c r="G125" s="387"/>
      <c r="H125" s="103"/>
      <c r="I125" s="111"/>
      <c r="J125" s="103"/>
      <c r="K125" s="103"/>
      <c r="L125" s="103"/>
      <c r="M125" s="1244"/>
      <c r="N125" s="1245"/>
      <c r="O125" s="102"/>
      <c r="P125" s="111"/>
      <c r="Q125" s="113"/>
      <c r="R125" s="137"/>
      <c r="S125" s="102"/>
      <c r="T125" s="388"/>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865"/>
      <c r="C126" s="387"/>
      <c r="D126" s="387"/>
      <c r="E126" s="387"/>
      <c r="F126" s="387"/>
      <c r="G126" s="387"/>
      <c r="H126" s="103"/>
      <c r="I126" s="111"/>
      <c r="J126" s="103"/>
      <c r="K126" s="103"/>
      <c r="L126" s="103"/>
      <c r="M126" s="1244"/>
      <c r="N126" s="1245"/>
      <c r="O126" s="102"/>
      <c r="P126" s="111"/>
      <c r="Q126" s="113"/>
      <c r="R126" s="137"/>
      <c r="S126" s="102"/>
      <c r="T126" s="388"/>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865"/>
      <c r="C127" s="387"/>
      <c r="D127" s="387"/>
      <c r="E127" s="387"/>
      <c r="F127" s="387"/>
      <c r="G127" s="387"/>
      <c r="H127" s="103"/>
      <c r="I127" s="111"/>
      <c r="J127" s="103"/>
      <c r="K127" s="103"/>
      <c r="L127" s="103"/>
      <c r="M127" s="1244"/>
      <c r="N127" s="1245"/>
      <c r="O127" s="102"/>
      <c r="P127" s="111"/>
      <c r="Q127" s="113"/>
      <c r="R127" s="137"/>
      <c r="S127" s="102"/>
      <c r="T127" s="388"/>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865"/>
      <c r="C128" s="387"/>
      <c r="D128" s="387"/>
      <c r="E128" s="387"/>
      <c r="F128" s="387"/>
      <c r="G128" s="387"/>
      <c r="H128" s="103"/>
      <c r="I128" s="111"/>
      <c r="J128" s="103"/>
      <c r="K128" s="103"/>
      <c r="L128" s="103"/>
      <c r="M128" s="1244"/>
      <c r="N128" s="1245"/>
      <c r="O128" s="102"/>
      <c r="P128" s="111"/>
      <c r="Q128" s="113"/>
      <c r="R128" s="137"/>
      <c r="S128" s="102"/>
      <c r="T128" s="388"/>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865"/>
      <c r="C129" s="387"/>
      <c r="D129" s="387"/>
      <c r="E129" s="387"/>
      <c r="F129" s="387"/>
      <c r="G129" s="387"/>
      <c r="H129" s="103"/>
      <c r="I129" s="111"/>
      <c r="J129" s="103"/>
      <c r="K129" s="103"/>
      <c r="L129" s="103"/>
      <c r="M129" s="1244"/>
      <c r="N129" s="1245"/>
      <c r="O129" s="102"/>
      <c r="P129" s="111"/>
      <c r="Q129" s="113"/>
      <c r="R129" s="137"/>
      <c r="S129" s="102"/>
      <c r="T129" s="388"/>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72"/>
      <c r="C130" s="928"/>
      <c r="D130" s="928"/>
      <c r="E130" s="928"/>
      <c r="F130" s="928"/>
      <c r="G130" s="928"/>
      <c r="H130" s="103"/>
      <c r="I130" s="111"/>
      <c r="J130" s="103"/>
      <c r="K130" s="103"/>
      <c r="L130" s="103"/>
      <c r="M130" s="1244"/>
      <c r="N130" s="1245"/>
      <c r="O130" s="102"/>
      <c r="P130" s="111"/>
      <c r="Q130" s="113"/>
      <c r="R130" s="137"/>
      <c r="S130" s="102"/>
      <c r="T130" s="388"/>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72"/>
      <c r="C131" s="928"/>
      <c r="D131" s="928"/>
      <c r="E131" s="928"/>
      <c r="F131" s="928"/>
      <c r="G131" s="928"/>
      <c r="H131" s="103"/>
      <c r="I131" s="111"/>
      <c r="J131" s="103"/>
      <c r="K131" s="103"/>
      <c r="L131" s="103"/>
      <c r="M131" s="1244"/>
      <c r="N131" s="1245"/>
      <c r="O131" s="102"/>
      <c r="P131" s="111"/>
      <c r="Q131" s="113"/>
      <c r="R131" s="137"/>
      <c r="S131" s="102"/>
      <c r="T131" s="388"/>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72"/>
      <c r="C132" s="928"/>
      <c r="D132" s="928"/>
      <c r="E132" s="928"/>
      <c r="F132" s="928"/>
      <c r="G132" s="928"/>
      <c r="H132" s="103"/>
      <c r="I132" s="111"/>
      <c r="J132" s="103"/>
      <c r="K132" s="103"/>
      <c r="L132" s="103"/>
      <c r="M132" s="1244"/>
      <c r="N132" s="1245"/>
      <c r="O132" s="102"/>
      <c r="P132" s="111"/>
      <c r="Q132" s="113"/>
      <c r="R132" s="137"/>
      <c r="S132" s="102"/>
      <c r="T132" s="388"/>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388"/>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391"/>
      <c r="I134" s="111"/>
      <c r="J134" s="103"/>
      <c r="K134" s="103"/>
      <c r="L134" s="103"/>
      <c r="M134" s="1260"/>
      <c r="N134" s="1261"/>
      <c r="O134" s="111"/>
      <c r="P134" s="261"/>
      <c r="Q134" s="113"/>
      <c r="R134" s="137"/>
      <c r="S134" s="102"/>
      <c r="T134" s="388"/>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391"/>
      <c r="I135" s="111"/>
      <c r="J135" s="103"/>
      <c r="K135" s="103"/>
      <c r="L135" s="103"/>
      <c r="M135" s="1260"/>
      <c r="N135" s="1261"/>
      <c r="O135" s="111"/>
      <c r="P135" s="261"/>
      <c r="Q135" s="113"/>
      <c r="R135" s="137"/>
      <c r="S135" s="102"/>
      <c r="T135" s="388"/>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388"/>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388"/>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388"/>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391"/>
      <c r="I141" s="111"/>
      <c r="J141" s="103"/>
      <c r="K141" s="103"/>
      <c r="L141" s="103"/>
      <c r="M141" s="1260"/>
      <c r="N141" s="1261"/>
      <c r="O141" s="111"/>
      <c r="P141" s="261"/>
      <c r="Q141" s="113"/>
      <c r="R141" s="137"/>
      <c r="S141" s="102"/>
      <c r="T141" s="388"/>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391"/>
      <c r="I142" s="111"/>
      <c r="J142" s="103"/>
      <c r="K142" s="103"/>
      <c r="L142" s="103"/>
      <c r="M142" s="1260"/>
      <c r="N142" s="1261"/>
      <c r="O142" s="111"/>
      <c r="P142" s="261"/>
      <c r="Q142" s="113"/>
      <c r="R142" s="137"/>
      <c r="S142" s="102"/>
      <c r="T142" s="388"/>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391"/>
      <c r="I143" s="111"/>
      <c r="J143" s="103"/>
      <c r="K143" s="103"/>
      <c r="L143" s="103"/>
      <c r="M143" s="1260"/>
      <c r="N143" s="1261"/>
      <c r="O143" s="111"/>
      <c r="P143" s="261"/>
      <c r="Q143" s="113"/>
      <c r="R143" s="137"/>
      <c r="S143" s="102"/>
      <c r="T143" s="388"/>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391"/>
      <c r="I144" s="111"/>
      <c r="J144" s="103"/>
      <c r="K144" s="103"/>
      <c r="L144" s="103"/>
      <c r="M144" s="1260"/>
      <c r="N144" s="1261"/>
      <c r="O144" s="111"/>
      <c r="P144" s="261"/>
      <c r="Q144" s="113"/>
      <c r="R144" s="137"/>
      <c r="S144" s="102"/>
      <c r="T144" s="388"/>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388"/>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388"/>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388"/>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391"/>
      <c r="I148" s="111"/>
      <c r="J148" s="103"/>
      <c r="K148" s="103"/>
      <c r="L148" s="103"/>
      <c r="M148" s="1260"/>
      <c r="N148" s="1261"/>
      <c r="O148" s="111"/>
      <c r="P148" s="261"/>
      <c r="Q148" s="113"/>
      <c r="R148" s="137"/>
      <c r="S148" s="102"/>
      <c r="T148" s="388"/>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391"/>
      <c r="I149" s="111"/>
      <c r="J149" s="103"/>
      <c r="K149" s="103"/>
      <c r="L149" s="103"/>
      <c r="M149" s="1260"/>
      <c r="N149" s="1261"/>
      <c r="O149" s="111"/>
      <c r="P149" s="261"/>
      <c r="Q149" s="113"/>
      <c r="R149" s="137"/>
      <c r="S149" s="102"/>
      <c r="T149" s="388"/>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388"/>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388"/>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388"/>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388"/>
      <c r="U153" s="138"/>
      <c r="V153" s="108"/>
      <c r="AN153" s="390"/>
      <c r="AO153" s="390"/>
    </row>
    <row r="154" spans="1:48" s="5" customFormat="1" ht="15" hidden="1" customHeight="1" outlineLevel="1">
      <c r="A154" s="386"/>
      <c r="B154" s="261"/>
      <c r="C154" s="105"/>
      <c r="D154" s="105"/>
      <c r="E154" s="106"/>
      <c r="F154" s="105"/>
      <c r="G154" s="107"/>
      <c r="H154" s="391"/>
      <c r="I154" s="111"/>
      <c r="J154" s="103"/>
      <c r="K154" s="103"/>
      <c r="L154" s="103"/>
      <c r="M154" s="1260"/>
      <c r="N154" s="1261"/>
      <c r="O154" s="111"/>
      <c r="P154" s="261"/>
      <c r="Q154" s="113"/>
      <c r="R154" s="137"/>
      <c r="S154" s="102"/>
      <c r="T154" s="388"/>
      <c r="U154" s="138"/>
      <c r="V154" s="108"/>
    </row>
    <row r="155" spans="1:48" s="5" customFormat="1" ht="15" hidden="1" customHeight="1" outlineLevel="1">
      <c r="A155" s="386"/>
      <c r="B155" s="261"/>
      <c r="C155" s="105"/>
      <c r="D155" s="105"/>
      <c r="E155" s="106"/>
      <c r="F155" s="105"/>
      <c r="G155" s="107"/>
      <c r="H155" s="391"/>
      <c r="I155" s="111"/>
      <c r="J155" s="103"/>
      <c r="K155" s="103"/>
      <c r="L155" s="103"/>
      <c r="M155" s="1260"/>
      <c r="N155" s="1261"/>
      <c r="O155" s="111"/>
      <c r="P155" s="261"/>
      <c r="Q155" s="113"/>
      <c r="R155" s="137"/>
      <c r="S155" s="102"/>
      <c r="T155" s="388"/>
      <c r="U155" s="138"/>
      <c r="V155" s="108"/>
    </row>
    <row r="156" spans="1:48" s="5" customFormat="1" ht="15" hidden="1" customHeight="1" outlineLevel="1">
      <c r="A156" s="386"/>
      <c r="B156" s="261"/>
      <c r="C156" s="105"/>
      <c r="D156" s="105"/>
      <c r="E156" s="106"/>
      <c r="F156" s="105"/>
      <c r="G156" s="107"/>
      <c r="H156" s="391"/>
      <c r="I156" s="111"/>
      <c r="J156" s="103"/>
      <c r="K156" s="103"/>
      <c r="L156" s="103"/>
      <c r="M156" s="1260"/>
      <c r="N156" s="1261"/>
      <c r="O156" s="111"/>
      <c r="P156" s="261"/>
      <c r="Q156" s="113"/>
      <c r="R156" s="137"/>
      <c r="S156" s="102"/>
      <c r="T156" s="388"/>
      <c r="U156" s="138"/>
      <c r="V156" s="108"/>
    </row>
    <row r="157" spans="1:48" s="5" customFormat="1" ht="15" hidden="1" customHeight="1" outlineLevel="1">
      <c r="A157" s="386"/>
      <c r="B157" s="261"/>
      <c r="C157" s="105"/>
      <c r="D157" s="105"/>
      <c r="E157" s="106"/>
      <c r="F157" s="105"/>
      <c r="G157" s="107"/>
      <c r="H157" s="391"/>
      <c r="I157" s="111"/>
      <c r="J157" s="103"/>
      <c r="K157" s="103"/>
      <c r="L157" s="103"/>
      <c r="M157" s="1260"/>
      <c r="N157" s="1261"/>
      <c r="O157" s="111"/>
      <c r="P157" s="261"/>
      <c r="Q157" s="113"/>
      <c r="R157" s="137"/>
      <c r="S157" s="102"/>
      <c r="T157" s="388"/>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388"/>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388"/>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388"/>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388"/>
      <c r="U161" s="138"/>
      <c r="V161" s="108"/>
    </row>
    <row r="162" spans="1:35" s="5" customFormat="1" ht="15" hidden="1" customHeight="1" outlineLevel="1">
      <c r="A162" s="386"/>
      <c r="B162" s="261"/>
      <c r="C162" s="105"/>
      <c r="D162" s="105"/>
      <c r="E162" s="106"/>
      <c r="F162" s="105"/>
      <c r="G162" s="107"/>
      <c r="H162" s="391"/>
      <c r="I162" s="111"/>
      <c r="J162" s="103"/>
      <c r="K162" s="103"/>
      <c r="L162" s="103"/>
      <c r="M162" s="1260"/>
      <c r="N162" s="1261"/>
      <c r="O162" s="111"/>
      <c r="P162" s="261"/>
      <c r="Q162" s="113"/>
      <c r="R162" s="137"/>
      <c r="S162" s="102"/>
      <c r="T162" s="388"/>
      <c r="U162" s="138"/>
      <c r="V162" s="108"/>
    </row>
    <row r="163" spans="1:35" s="5" customFormat="1" ht="15" hidden="1" customHeight="1" outlineLevel="1">
      <c r="A163" s="386"/>
      <c r="B163" s="261"/>
      <c r="C163" s="105"/>
      <c r="D163" s="105"/>
      <c r="E163" s="106"/>
      <c r="F163" s="105"/>
      <c r="G163" s="107"/>
      <c r="H163" s="391"/>
      <c r="I163" s="111"/>
      <c r="J163" s="103"/>
      <c r="K163" s="103"/>
      <c r="L163" s="103"/>
      <c r="M163" s="1260"/>
      <c r="N163" s="1261"/>
      <c r="O163" s="111"/>
      <c r="P163" s="261"/>
      <c r="Q163" s="113"/>
      <c r="R163" s="137"/>
      <c r="S163" s="102"/>
      <c r="T163" s="388"/>
      <c r="U163" s="138"/>
      <c r="V163" s="108"/>
    </row>
    <row r="164" spans="1:35" s="5" customFormat="1" ht="15" hidden="1" customHeight="1" outlineLevel="1">
      <c r="A164" s="386"/>
      <c r="B164" s="261"/>
      <c r="C164" s="105"/>
      <c r="D164" s="105"/>
      <c r="E164" s="106"/>
      <c r="F164" s="105"/>
      <c r="G164" s="107"/>
      <c r="H164" s="391"/>
      <c r="I164" s="111"/>
      <c r="J164" s="103"/>
      <c r="K164" s="103"/>
      <c r="L164" s="103"/>
      <c r="M164" s="1260"/>
      <c r="N164" s="1261"/>
      <c r="O164" s="111"/>
      <c r="P164" s="261"/>
      <c r="Q164" s="113"/>
      <c r="R164" s="137"/>
      <c r="S164" s="102"/>
      <c r="T164" s="388"/>
      <c r="U164" s="138"/>
      <c r="V164" s="108"/>
    </row>
    <row r="165" spans="1:35" s="5" customFormat="1" ht="15" hidden="1" customHeight="1" outlineLevel="1">
      <c r="A165" s="386"/>
      <c r="B165" s="261"/>
      <c r="C165" s="105"/>
      <c r="D165" s="105"/>
      <c r="E165" s="106"/>
      <c r="F165" s="105"/>
      <c r="G165" s="107"/>
      <c r="H165" s="391"/>
      <c r="I165" s="111"/>
      <c r="J165" s="103"/>
      <c r="K165" s="103"/>
      <c r="L165" s="103"/>
      <c r="M165" s="1260"/>
      <c r="N165" s="1261"/>
      <c r="O165" s="111"/>
      <c r="P165" s="261"/>
      <c r="Q165" s="113"/>
      <c r="R165" s="137"/>
      <c r="S165" s="102"/>
      <c r="T165" s="388"/>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hidden="1" customHeight="1" outlineLevel="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22.5" hidden="1"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2"/>
      <c r="C172" s="565"/>
      <c r="D172" s="565"/>
      <c r="E172" s="565"/>
      <c r="F172" s="565"/>
      <c r="G172" s="139"/>
    </row>
    <row r="173" spans="1:35" s="5" customFormat="1" ht="15" hidden="1" customHeight="1" outlineLevel="1">
      <c r="A173" s="389"/>
      <c r="B173" s="1482"/>
      <c r="C173" s="565"/>
      <c r="D173" s="565"/>
      <c r="E173" s="565"/>
      <c r="F173" s="565"/>
      <c r="G173" s="139"/>
      <c r="H173" s="389"/>
      <c r="AI173" s="279"/>
    </row>
    <row r="174" spans="1:35" s="5" customFormat="1" ht="15" hidden="1" customHeight="1" outlineLevel="1">
      <c r="A174" s="389"/>
      <c r="B174" s="1482"/>
      <c r="C174" s="565"/>
      <c r="D174" s="565"/>
      <c r="E174" s="565"/>
      <c r="F174" s="565"/>
      <c r="G174" s="139"/>
      <c r="H174" s="389"/>
    </row>
    <row r="175" spans="1:35" s="5" customFormat="1" ht="15" hidden="1" customHeight="1" outlineLevel="1">
      <c r="A175" s="389"/>
      <c r="B175" s="1482"/>
      <c r="C175" s="565"/>
      <c r="D175" s="565"/>
      <c r="E175" s="565"/>
      <c r="F175" s="565"/>
      <c r="G175" s="139"/>
      <c r="H175" s="389"/>
    </row>
    <row r="176" spans="1:35" s="5" customFormat="1" ht="15" hidden="1" customHeight="1" outlineLevel="1">
      <c r="A176" s="389"/>
      <c r="B176" s="1482"/>
      <c r="C176" s="565"/>
      <c r="D176" s="565"/>
      <c r="E176" s="565"/>
      <c r="F176" s="565"/>
      <c r="G176" s="139"/>
      <c r="H176" s="389"/>
    </row>
    <row r="177" spans="1:61" s="5" customFormat="1" ht="15" hidden="1" customHeight="1" outlineLevel="1">
      <c r="A177" s="389"/>
      <c r="B177" s="1482"/>
      <c r="C177" s="565"/>
      <c r="D177" s="565"/>
      <c r="E177" s="565"/>
      <c r="F177" s="565"/>
      <c r="G177" s="139"/>
      <c r="H177" s="389"/>
    </row>
    <row r="178" spans="1:61" s="5" customFormat="1" ht="15" hidden="1" customHeight="1" outlineLevel="1">
      <c r="A178" s="389"/>
      <c r="B178" s="1482"/>
      <c r="C178" s="565"/>
      <c r="D178" s="565"/>
      <c r="E178" s="565"/>
      <c r="F178" s="565"/>
      <c r="G178" s="139"/>
      <c r="H178" s="389"/>
    </row>
    <row r="179" spans="1:61" s="5" customFormat="1" ht="15" hidden="1" customHeight="1" outlineLevel="1">
      <c r="A179" s="389"/>
      <c r="B179" s="1482"/>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2"/>
      <c r="D192" s="427"/>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2"/>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2"/>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2"/>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2"/>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2"/>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2"/>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2"/>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customHeight="1">
      <c r="A200" s="60"/>
      <c r="B200" s="262"/>
      <c r="C200" s="262"/>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customHeight="1">
      <c r="A201" s="60"/>
      <c r="B201" s="262"/>
      <c r="C201" s="262"/>
      <c r="D201" s="427"/>
      <c r="E201" s="61"/>
      <c r="F201" s="62"/>
      <c r="G201" s="63"/>
      <c r="H201" s="60"/>
      <c r="I201" s="1290"/>
      <c r="J201" s="1290"/>
      <c r="K201" s="428"/>
      <c r="L201" s="429"/>
      <c r="M201" s="429"/>
      <c r="N201" s="429"/>
      <c r="O201" s="429"/>
      <c r="P201" s="429"/>
      <c r="Q201" s="430"/>
      <c r="R201" s="1289"/>
      <c r="S201" s="1289"/>
      <c r="T201" s="1289"/>
    </row>
    <row r="202" spans="1:23" s="5" customFormat="1" ht="15.75" customHeight="1">
      <c r="A202" s="60"/>
      <c r="B202" s="262"/>
      <c r="C202" s="262"/>
      <c r="D202" s="427"/>
      <c r="E202" s="61"/>
      <c r="F202" s="62"/>
      <c r="G202" s="63"/>
      <c r="H202" s="60"/>
      <c r="I202" s="1290"/>
      <c r="J202" s="1290"/>
      <c r="K202" s="428"/>
      <c r="L202" s="429"/>
      <c r="M202" s="429"/>
      <c r="N202" s="429"/>
      <c r="O202" s="429"/>
      <c r="P202" s="429"/>
      <c r="Q202" s="430"/>
      <c r="R202" s="1289"/>
      <c r="S202" s="1289"/>
      <c r="T202" s="1289"/>
    </row>
    <row r="203" spans="1:23" s="5" customFormat="1" ht="15.75" customHeight="1">
      <c r="A203" s="60"/>
      <c r="B203" s="262"/>
      <c r="C203" s="262"/>
      <c r="D203" s="61"/>
      <c r="E203" s="61"/>
      <c r="F203" s="62"/>
      <c r="G203" s="63"/>
      <c r="H203" s="60"/>
      <c r="I203" s="1290"/>
      <c r="J203" s="1290"/>
      <c r="K203" s="428"/>
      <c r="L203" s="429"/>
      <c r="M203" s="429"/>
      <c r="N203" s="429"/>
      <c r="O203" s="429"/>
      <c r="P203" s="429"/>
      <c r="Q203" s="430"/>
      <c r="R203" s="1289"/>
      <c r="S203" s="1289"/>
      <c r="T203" s="1289"/>
    </row>
    <row r="204" spans="1:23" s="5" customFormat="1" ht="15.75"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109"/>
      <c r="K307" s="6"/>
      <c r="L307" s="3"/>
      <c r="M307" s="3"/>
    </row>
    <row r="308" spans="2:13" ht="15.6">
      <c r="B308" s="431"/>
      <c r="K308" s="6"/>
      <c r="L308" s="3"/>
      <c r="M308" s="3"/>
    </row>
    <row r="309" spans="2:13" ht="15.6">
      <c r="B309" s="431"/>
      <c r="K309" s="6"/>
      <c r="L309" s="3"/>
      <c r="M309" s="3"/>
    </row>
    <row r="310" spans="2:13" ht="15.6">
      <c r="B310" s="431"/>
      <c r="K310" s="6"/>
      <c r="L310" s="3"/>
      <c r="M310" s="3"/>
    </row>
    <row r="311" spans="2:13" ht="15.6">
      <c r="B311" s="431"/>
      <c r="K311" s="6"/>
      <c r="L311" s="3"/>
      <c r="M311" s="3"/>
    </row>
    <row r="312" spans="2:13" ht="15.6">
      <c r="B312" s="431"/>
      <c r="K312" s="6"/>
      <c r="L312" s="3"/>
      <c r="M312" s="3"/>
    </row>
    <row r="313" spans="2:13" ht="15.6">
      <c r="B313" s="431"/>
      <c r="K313" s="6"/>
      <c r="L313" s="3"/>
      <c r="M313" s="3"/>
    </row>
    <row r="314" spans="2:13" ht="15.6">
      <c r="B314" s="431"/>
      <c r="K314" s="6"/>
      <c r="L314" s="3"/>
      <c r="M314" s="3"/>
    </row>
    <row r="315" spans="2:13" ht="15.6">
      <c r="B315" s="431"/>
      <c r="K315" s="6"/>
      <c r="L315" s="3"/>
      <c r="M315" s="3"/>
    </row>
    <row r="316" spans="2:13" ht="15.6">
      <c r="B316" s="431"/>
      <c r="K316" s="6"/>
      <c r="L316" s="3"/>
      <c r="M316" s="3"/>
    </row>
    <row r="317" spans="2:13" ht="15.6">
      <c r="B317" s="431"/>
      <c r="K317" s="6"/>
      <c r="L317" s="3"/>
      <c r="M317" s="3"/>
    </row>
    <row r="318" spans="2:13" ht="15.6">
      <c r="B318" s="431"/>
      <c r="K318" s="6"/>
      <c r="L318" s="3"/>
      <c r="M318" s="3"/>
    </row>
    <row r="319" spans="2:13" ht="15.6">
      <c r="B319" s="431"/>
      <c r="L319" s="3"/>
      <c r="M319" s="3"/>
    </row>
    <row r="320" spans="2:13" ht="15.6">
      <c r="B320" s="431"/>
      <c r="K320" s="6"/>
      <c r="L320" s="3"/>
      <c r="M320" s="3"/>
    </row>
    <row r="321" spans="2:13" ht="15.6">
      <c r="B321" s="431"/>
      <c r="K321" s="3"/>
      <c r="L321" s="3"/>
      <c r="M321" s="3"/>
    </row>
    <row r="322" spans="2:13" ht="15.6">
      <c r="B322" s="431"/>
      <c r="K322" s="3"/>
    </row>
    <row r="323" spans="2:13" ht="15.6">
      <c r="B323" s="431"/>
      <c r="K323" s="3"/>
    </row>
    <row r="324" spans="2:13" ht="15.6">
      <c r="B324" s="431"/>
      <c r="K324" s="3"/>
    </row>
    <row r="325" spans="2:13" ht="15.6">
      <c r="B325" s="431"/>
      <c r="K325" s="6"/>
    </row>
    <row r="326" spans="2:13" ht="15.6">
      <c r="B326" s="431"/>
      <c r="K326" s="6"/>
      <c r="L326" s="3"/>
      <c r="M326" s="3"/>
    </row>
    <row r="327" spans="2:13" ht="15.6">
      <c r="B327" s="431"/>
      <c r="K327" s="6"/>
      <c r="L327" s="3"/>
      <c r="M327" s="3"/>
    </row>
    <row r="328" spans="2:13" ht="15.6">
      <c r="B328" s="431"/>
      <c r="K328" s="6"/>
      <c r="L328" s="3"/>
      <c r="M328" s="3"/>
    </row>
    <row r="329" spans="2:13" ht="15.6">
      <c r="B329" s="431"/>
      <c r="F329" s="4"/>
      <c r="G329" s="4"/>
      <c r="H329" s="4"/>
      <c r="I329" s="4"/>
      <c r="J329" s="4"/>
    </row>
    <row r="330" spans="2:13" ht="15.6">
      <c r="B330" s="431"/>
      <c r="F330" s="4"/>
      <c r="G330" s="4"/>
      <c r="H330" s="4"/>
      <c r="I330" s="4"/>
      <c r="J330" s="4"/>
    </row>
    <row r="331" spans="2:13" ht="15.6">
      <c r="B331" s="431"/>
      <c r="F331" s="4"/>
      <c r="G331" s="4"/>
      <c r="H331" s="4"/>
      <c r="I331" s="4"/>
      <c r="J331" s="4"/>
    </row>
    <row r="332" spans="2:13" ht="15.6">
      <c r="B332" s="431"/>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109"/>
      <c r="K367" s="9"/>
      <c r="L367" s="9"/>
      <c r="M367" s="9"/>
    </row>
    <row r="368" spans="2:13" ht="15.6">
      <c r="B368" s="109"/>
      <c r="K368" s="9"/>
      <c r="L368" s="9"/>
      <c r="M368" s="9"/>
    </row>
    <row r="369" spans="2:13" ht="15.6">
      <c r="B369" s="109"/>
      <c r="K369" s="9"/>
      <c r="L369" s="9"/>
      <c r="M369" s="9"/>
    </row>
    <row r="370" spans="2:13" ht="15.6">
      <c r="B370" s="109"/>
      <c r="F370" s="10"/>
      <c r="G370" s="10"/>
      <c r="H370" s="10"/>
      <c r="I370" s="10"/>
      <c r="J370" s="10"/>
      <c r="K370" s="10"/>
      <c r="L370" s="10"/>
      <c r="M370" s="10"/>
    </row>
    <row r="371" spans="2:13" ht="15.6">
      <c r="B371" s="109"/>
      <c r="F371" s="10"/>
      <c r="G371" s="10"/>
      <c r="H371" s="10"/>
      <c r="I371" s="10"/>
      <c r="J371" s="10"/>
      <c r="K371" s="10"/>
      <c r="L371" s="10"/>
      <c r="M371" s="10"/>
    </row>
    <row r="372" spans="2:13" ht="15.6">
      <c r="B372" s="109"/>
      <c r="F372" s="10"/>
      <c r="G372" s="10"/>
      <c r="H372" s="10"/>
      <c r="I372" s="10"/>
      <c r="J372" s="10"/>
      <c r="K372" s="10"/>
      <c r="L372" s="10"/>
      <c r="M372" s="10"/>
    </row>
    <row r="373" spans="2:13" ht="15.6">
      <c r="B373" s="109"/>
      <c r="K373" s="6"/>
      <c r="L373" s="3"/>
      <c r="M373" s="3"/>
    </row>
    <row r="374" spans="2:13" ht="15.6">
      <c r="B374" s="109"/>
      <c r="K374" s="6"/>
      <c r="L374" s="3"/>
      <c r="M374" s="3"/>
    </row>
    <row r="375" spans="2:13" ht="15.6">
      <c r="B375" s="109"/>
      <c r="L375" s="3"/>
      <c r="M375" s="3"/>
    </row>
    <row r="376" spans="2:13" ht="15.6">
      <c r="B376" s="109"/>
      <c r="L376" s="3"/>
      <c r="M376" s="3"/>
    </row>
    <row r="377" spans="2:13" ht="15.6">
      <c r="B377" s="109"/>
      <c r="L377" s="3"/>
      <c r="M377" s="3"/>
    </row>
    <row r="378" spans="2:13" ht="15.6">
      <c r="B378" s="109"/>
      <c r="L378" s="3"/>
      <c r="M378" s="3"/>
    </row>
    <row r="379" spans="2:13" ht="15.6">
      <c r="B379" s="109"/>
      <c r="K379" s="6"/>
      <c r="L379" s="3"/>
      <c r="M379" s="3"/>
    </row>
    <row r="380" spans="2:13" ht="15.6">
      <c r="B380" s="109"/>
      <c r="K380" s="6"/>
      <c r="L380" s="3"/>
      <c r="M380" s="3"/>
    </row>
    <row r="381" spans="2:13" ht="15.6">
      <c r="B381" s="109"/>
      <c r="K381" s="6"/>
      <c r="L381" s="3"/>
      <c r="M381" s="3"/>
    </row>
    <row r="382" spans="2:13" ht="15.6">
      <c r="B382" s="109"/>
      <c r="K382" s="6"/>
      <c r="L382" s="3"/>
      <c r="M382" s="3"/>
    </row>
    <row r="383" spans="2:13" ht="15.6">
      <c r="B383" s="109"/>
      <c r="K383" s="6"/>
      <c r="L383" s="3"/>
      <c r="M383" s="3"/>
    </row>
    <row r="384" spans="2:13" ht="15.6">
      <c r="B384" s="109"/>
      <c r="K384" s="6"/>
      <c r="L384" s="3"/>
      <c r="M384" s="3"/>
    </row>
    <row r="385" spans="2:13" ht="15.6">
      <c r="B385" s="109"/>
      <c r="F385" s="12"/>
      <c r="G385" s="12"/>
      <c r="H385" s="12"/>
      <c r="I385" s="12"/>
      <c r="J385" s="12"/>
      <c r="K385" s="12"/>
      <c r="L385" s="12"/>
      <c r="M385" s="12"/>
    </row>
    <row r="386" spans="2:13" ht="15.6">
      <c r="B386" s="431"/>
      <c r="K386" s="6"/>
      <c r="L386" s="3"/>
      <c r="M386" s="3"/>
    </row>
    <row r="387" spans="2:13" ht="15.6">
      <c r="B387" s="431"/>
      <c r="K387" s="6"/>
    </row>
    <row r="388" spans="2:13" ht="15.6">
      <c r="B388" s="317"/>
      <c r="K388" s="3"/>
      <c r="L388" s="3"/>
      <c r="M388" s="3"/>
    </row>
    <row r="389" spans="2:13" ht="15.6">
      <c r="B389" s="317"/>
      <c r="K389" s="3"/>
      <c r="L389" s="3"/>
      <c r="M389" s="3"/>
    </row>
    <row r="390" spans="2:13" ht="15.6">
      <c r="B390" s="317"/>
      <c r="K390" s="3"/>
    </row>
    <row r="391" spans="2:13" ht="17.25" customHeight="1">
      <c r="B391" s="317"/>
      <c r="K391" s="6"/>
    </row>
    <row r="392" spans="2:13" ht="15.6">
      <c r="B392" s="317"/>
      <c r="K392" s="6"/>
    </row>
    <row r="393" spans="2:13" ht="15.6">
      <c r="B393" s="317"/>
      <c r="K393" s="6"/>
      <c r="L393" s="3"/>
      <c r="M393" s="3"/>
    </row>
    <row r="394" spans="2:13" ht="15.6">
      <c r="B394" s="317"/>
    </row>
    <row r="395" spans="2:13" ht="15.6">
      <c r="B395" s="317"/>
    </row>
    <row r="396" spans="2:13" ht="15.6">
      <c r="B396" s="317"/>
    </row>
    <row r="397" spans="2:13" ht="15.6">
      <c r="B397" s="317"/>
    </row>
    <row r="398" spans="2:13" ht="15.6">
      <c r="B398" s="317"/>
      <c r="K398" s="9"/>
      <c r="L398" s="9"/>
      <c r="M398" s="9"/>
    </row>
    <row r="399" spans="2:13" ht="15.6">
      <c r="B399" s="317"/>
      <c r="K399" s="11"/>
      <c r="L399" s="3"/>
      <c r="M399" s="3"/>
    </row>
    <row r="400" spans="2:13" ht="15.6">
      <c r="B400" s="317"/>
      <c r="K400" s="3"/>
      <c r="L400" s="3"/>
      <c r="M400" s="3"/>
    </row>
    <row r="401" spans="2:13" ht="15.6">
      <c r="B401" s="317"/>
      <c r="K401" s="3"/>
    </row>
    <row r="402" spans="2:13" ht="15.6">
      <c r="B402" s="317"/>
      <c r="K402" s="9"/>
      <c r="L402" s="9"/>
      <c r="M402" s="9"/>
    </row>
    <row r="403" spans="2:13" ht="15.6">
      <c r="B403" s="317"/>
      <c r="F403" s="9"/>
      <c r="G403" s="9"/>
      <c r="H403" s="9"/>
      <c r="I403" s="9"/>
      <c r="J403" s="9"/>
    </row>
    <row r="404" spans="2:13" ht="15.6">
      <c r="B404" s="317"/>
      <c r="F404" s="10"/>
      <c r="G404" s="10"/>
      <c r="H404" s="10"/>
      <c r="I404" s="10"/>
      <c r="J404" s="10"/>
      <c r="K404" s="10"/>
      <c r="L404" s="10"/>
      <c r="M404" s="10"/>
    </row>
    <row r="405" spans="2:13" ht="15.6">
      <c r="B405" s="317"/>
      <c r="K405" s="6"/>
      <c r="L405" s="3"/>
      <c r="M405" s="3"/>
    </row>
    <row r="406" spans="2:13" ht="15.6">
      <c r="B406" s="317"/>
      <c r="K406" s="6"/>
      <c r="L406" s="3"/>
      <c r="M406" s="3"/>
    </row>
    <row r="407" spans="2:13" ht="15.6">
      <c r="B407" s="317"/>
      <c r="K407" s="6"/>
      <c r="L407" s="3"/>
      <c r="M407" s="3"/>
    </row>
    <row r="408" spans="2:13" ht="15.6">
      <c r="B408" s="317"/>
      <c r="K408" s="6"/>
      <c r="L408" s="3"/>
      <c r="M408" s="3"/>
    </row>
    <row r="409" spans="2:13" ht="15.6">
      <c r="B409" s="109"/>
      <c r="K409" s="6"/>
      <c r="L409" s="3"/>
      <c r="M409" s="3"/>
    </row>
    <row r="410" spans="2:13" ht="15.6">
      <c r="B410" s="109"/>
      <c r="K410" s="6"/>
      <c r="L410" s="3"/>
      <c r="M410" s="3"/>
    </row>
    <row r="411" spans="2:13" ht="15.6">
      <c r="B411" s="109"/>
      <c r="K411" s="3"/>
      <c r="L411" s="3"/>
      <c r="M411" s="3"/>
    </row>
    <row r="412" spans="2:13" ht="15.6">
      <c r="B412" s="431"/>
      <c r="K412" s="3"/>
    </row>
    <row r="413" spans="2:13" ht="15.6">
      <c r="B413" s="431"/>
      <c r="K413" s="3"/>
    </row>
    <row r="414" spans="2:13" ht="15.6">
      <c r="B414" s="431"/>
      <c r="K414" s="3"/>
    </row>
    <row r="415" spans="2:13" ht="15.6">
      <c r="B415" s="431"/>
      <c r="K415" s="6"/>
    </row>
    <row r="416" spans="2:13" ht="15.6">
      <c r="B416" s="431"/>
      <c r="K416" s="6"/>
      <c r="L416" s="3"/>
      <c r="M416" s="3"/>
    </row>
    <row r="417" spans="2:13" ht="15.6">
      <c r="B417" s="431"/>
      <c r="K417" s="6"/>
      <c r="L417" s="3"/>
      <c r="M417" s="3"/>
    </row>
    <row r="418" spans="2:13" ht="15.6">
      <c r="B418" s="431"/>
      <c r="K418" s="6"/>
      <c r="L418" s="3"/>
      <c r="M418" s="3"/>
    </row>
    <row r="419" spans="2:13" ht="15.6">
      <c r="B419" s="431"/>
    </row>
    <row r="420" spans="2:13" ht="15.6">
      <c r="B420" s="431"/>
    </row>
    <row r="421" spans="2:13" ht="15.6">
      <c r="B421" s="431"/>
    </row>
    <row r="422" spans="2:13" ht="15.6">
      <c r="B422" s="431"/>
    </row>
    <row r="423" spans="2:13" ht="15.6">
      <c r="B423" s="431"/>
    </row>
    <row r="424" spans="2:13" ht="15.6">
      <c r="B424" s="317"/>
    </row>
    <row r="425" spans="2:13" ht="15.6">
      <c r="B425" s="431"/>
    </row>
  </sheetData>
  <mergeCells count="187">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I203:J203"/>
    <mergeCell ref="R203:T203"/>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2:N132"/>
    <mergeCell ref="M133:N133"/>
    <mergeCell ref="M134:N134"/>
    <mergeCell ref="M135:N135"/>
    <mergeCell ref="M136:N136"/>
    <mergeCell ref="M137:N137"/>
    <mergeCell ref="M126:N126"/>
    <mergeCell ref="M127:N127"/>
    <mergeCell ref="M128:N128"/>
    <mergeCell ref="M129:N129"/>
    <mergeCell ref="M130:N130"/>
    <mergeCell ref="M131:N131"/>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56" priority="5" operator="greaterThan">
      <formula>0</formula>
    </cfRule>
  </conditionalFormatting>
  <conditionalFormatting sqref="AN117:AY124">
    <cfRule type="cellIs" dxfId="55" priority="4" operator="greaterThan">
      <formula>0</formula>
    </cfRule>
  </conditionalFormatting>
  <conditionalFormatting sqref="AN127:AU134">
    <cfRule type="cellIs" dxfId="54" priority="3" operator="greaterThan">
      <formula>0</formula>
    </cfRule>
  </conditionalFormatting>
  <conditionalFormatting sqref="AN137:AU144">
    <cfRule type="cellIs" dxfId="53" priority="2" operator="greaterThan">
      <formula>0</formula>
    </cfRule>
  </conditionalFormatting>
  <conditionalFormatting sqref="Y117:AJ124">
    <cfRule type="cellIs" dxfId="52" priority="8" operator="greaterThan">
      <formula>0</formula>
    </cfRule>
  </conditionalFormatting>
  <conditionalFormatting sqref="Y127:AF134">
    <cfRule type="cellIs" dxfId="51" priority="7" operator="greaterThan">
      <formula>0</formula>
    </cfRule>
  </conditionalFormatting>
  <conditionalFormatting sqref="Y137:AF144">
    <cfRule type="cellIs" dxfId="50" priority="6" operator="greaterThan">
      <formula>0</formula>
    </cfRule>
  </conditionalFormatting>
  <conditionalFormatting sqref="Y152:AE152">
    <cfRule type="cellIs" dxfId="49" priority="1" operator="greaterThan">
      <formula>0</formula>
    </cfRule>
  </conditionalFormatting>
  <dataValidations count="8">
    <dataValidation type="list" allowBlank="1" showInputMessage="1" showErrorMessage="1" sqref="B194:B195 B197:B199 B201:B202" xr:uid="{00000000-0002-0000-2500-000000000000}">
      <formula1>$B$245:$B$373</formula1>
    </dataValidation>
    <dataValidation type="list" allowBlank="1" showInputMessage="1" showErrorMessage="1" sqref="O117:O132" xr:uid="{00000000-0002-0000-2500-000001000000}">
      <formula1>"kg, cây"</formula1>
    </dataValidation>
    <dataValidation type="list" allowBlank="1" showInputMessage="1" showErrorMessage="1" sqref="O136:O137 O166:O167" xr:uid="{00000000-0002-0000-2500-000002000000}">
      <formula1>"kg, cây 6 mét, cây 2.5 mét, cây 3 mét"</formula1>
    </dataValidation>
    <dataValidation type="list" allowBlank="1" showInputMessage="1" showErrorMessage="1" sqref="J116" xr:uid="{00000000-0002-0000-2500-000003000000}">
      <formula1>"tròn, hộp, la"</formula1>
    </dataValidation>
    <dataValidation type="list" allowBlank="1" showInputMessage="1" showErrorMessage="1" sqref="H116:H167" xr:uid="{00000000-0002-0000-2500-000004000000}">
      <formula1>"sắt đen, sắt trắng, sắt kẽm, nhôm"</formula1>
    </dataValidation>
    <dataValidation type="list" allowBlank="1" showInputMessage="1" showErrorMessage="1" sqref="J166:J167 J150:J151 J145:J147 J136:J137 J158:J160" xr:uid="{00000000-0002-0000-2500-000005000000}">
      <formula1>"ống, hộp, tròn đặc, la dẹt,V"</formula1>
    </dataValidation>
    <dataValidation type="list" allowBlank="1" showInputMessage="1" showErrorMessage="1" sqref="J138:J144 J161:J165 J148:J149 J152:J157 J133:J135" xr:uid="{00000000-0002-0000-2500-000006000000}">
      <formula1>"ống, hộp,vuông, tròn đặc, la dẹt,V"</formula1>
    </dataValidation>
    <dataValidation type="list" allowBlank="1" showInputMessage="1" showErrorMessage="1" sqref="J117:J132" xr:uid="{00000000-0002-0000-2500-000007000000}">
      <formula1>"Ống, Hộp,Vuông, Tròn Đặc, La Dẹt,V"</formula1>
    </dataValidation>
  </dataValidation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BI425"/>
  <sheetViews>
    <sheetView workbookViewId="0">
      <selection activeCell="J125" sqref="J125"/>
    </sheetView>
  </sheetViews>
  <sheetFormatPr defaultColWidth="9" defaultRowHeight="13.2" outlineLevelRow="2"/>
  <cols>
    <col min="1" max="1" width="3.1796875" style="4" customWidth="1"/>
    <col min="2" max="2" width="22.81640625" style="4" customWidth="1"/>
    <col min="3" max="3" width="7.6328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3" ht="17.25" customHeight="1">
      <c r="C1" s="339"/>
      <c r="D1" s="339"/>
      <c r="E1" s="339"/>
      <c r="F1" s="339"/>
      <c r="G1" s="339"/>
      <c r="H1" s="339"/>
      <c r="I1" s="51"/>
      <c r="J1" s="51"/>
      <c r="K1" s="51"/>
      <c r="L1" s="51"/>
      <c r="M1" s="51"/>
    </row>
    <row r="2" spans="1:23" ht="18.899999999999999" customHeight="1">
      <c r="C2" s="339"/>
      <c r="D2" s="339"/>
      <c r="E2" s="250"/>
      <c r="F2" s="339"/>
      <c r="G2" s="339"/>
      <c r="H2" s="339"/>
      <c r="I2" s="50"/>
      <c r="J2" s="50"/>
      <c r="K2" s="50"/>
      <c r="L2" s="50"/>
      <c r="M2" s="50"/>
      <c r="Q2" s="49"/>
    </row>
    <row r="3" spans="1:23" ht="18.899999999999999" customHeight="1">
      <c r="C3" s="339"/>
      <c r="D3" s="339"/>
      <c r="E3" s="339"/>
      <c r="F3" s="339"/>
      <c r="G3" s="339"/>
      <c r="H3" s="339"/>
      <c r="I3" s="52"/>
      <c r="J3" s="52"/>
      <c r="K3" s="52"/>
      <c r="L3" s="52"/>
      <c r="M3" s="52"/>
    </row>
    <row r="4" spans="1:23" ht="2.1" customHeight="1">
      <c r="A4" s="47"/>
      <c r="B4" s="47"/>
      <c r="C4" s="47"/>
      <c r="D4" s="47"/>
      <c r="E4" s="47"/>
      <c r="F4" s="48"/>
      <c r="G4" s="48"/>
      <c r="H4" s="48"/>
      <c r="I4" s="48"/>
      <c r="J4" s="48"/>
      <c r="K4" s="47"/>
      <c r="L4" s="47"/>
      <c r="M4" s="47"/>
      <c r="N4" s="47"/>
      <c r="O4" s="47"/>
      <c r="P4" s="47"/>
      <c r="Q4" s="47"/>
      <c r="R4" s="47"/>
      <c r="S4" s="47"/>
      <c r="T4" s="47"/>
    </row>
    <row r="5" spans="1:23" s="19" customFormat="1" ht="25.5" customHeight="1" thickBot="1">
      <c r="A5" s="1223"/>
      <c r="B5" s="1223"/>
      <c r="C5" s="1223"/>
      <c r="D5" s="1223"/>
      <c r="E5" s="1223"/>
      <c r="F5" s="1223"/>
      <c r="G5" s="1223"/>
      <c r="H5" s="1223"/>
      <c r="I5" s="1223"/>
      <c r="J5" s="1223"/>
      <c r="K5" s="1223"/>
      <c r="L5" s="1223"/>
      <c r="M5" s="1223"/>
      <c r="N5" s="1223"/>
      <c r="O5" s="1223"/>
      <c r="P5" s="1223"/>
      <c r="Q5" s="1223"/>
      <c r="R5" s="1223"/>
      <c r="S5" s="1223"/>
      <c r="T5" s="79"/>
    </row>
    <row r="6" spans="1:23" ht="15.9" customHeight="1">
      <c r="A6" s="1528"/>
      <c r="B6" s="1529"/>
      <c r="C6" s="1529"/>
      <c r="D6" s="1530"/>
      <c r="E6" s="27"/>
      <c r="F6" s="28"/>
      <c r="G6" s="67"/>
      <c r="H6" s="67"/>
      <c r="I6" s="86"/>
      <c r="J6" s="86"/>
      <c r="K6" s="86"/>
      <c r="L6" s="87"/>
      <c r="M6" s="86"/>
      <c r="N6" s="70"/>
      <c r="O6" s="70"/>
      <c r="P6" s="340"/>
      <c r="Q6" s="15"/>
      <c r="R6" s="1233"/>
      <c r="S6" s="1234"/>
      <c r="T6" s="16"/>
    </row>
    <row r="7" spans="1:23" ht="15.9" customHeight="1">
      <c r="A7" s="1531"/>
      <c r="B7" s="1532"/>
      <c r="C7" s="1532"/>
      <c r="D7" s="1533"/>
      <c r="E7" s="341"/>
      <c r="F7" s="29"/>
      <c r="G7" s="68"/>
      <c r="H7" s="68"/>
      <c r="I7" s="71"/>
      <c r="J7" s="71"/>
      <c r="K7" s="71"/>
      <c r="L7" s="88"/>
      <c r="M7" s="71"/>
      <c r="N7" s="56"/>
      <c r="O7" s="56"/>
      <c r="P7" s="251"/>
      <c r="Q7" s="14"/>
      <c r="R7" s="1214"/>
      <c r="S7" s="1215"/>
      <c r="T7" s="342"/>
      <c r="V7"/>
    </row>
    <row r="8" spans="1:23" ht="15.9" customHeight="1">
      <c r="A8" s="1531"/>
      <c r="B8" s="1532"/>
      <c r="C8" s="1532"/>
      <c r="D8" s="1533"/>
      <c r="E8" s="341"/>
      <c r="F8" s="29"/>
      <c r="G8" s="68"/>
      <c r="H8" s="68"/>
      <c r="I8" s="71"/>
      <c r="J8" s="71"/>
      <c r="K8" s="71"/>
      <c r="L8" s="88"/>
      <c r="M8" s="71"/>
      <c r="N8" s="56"/>
      <c r="O8" s="56"/>
      <c r="P8" s="251"/>
      <c r="Q8" s="14"/>
      <c r="R8" s="557"/>
      <c r="S8" s="558"/>
      <c r="T8" s="343"/>
    </row>
    <row r="9" spans="1:23" ht="15.9" customHeight="1">
      <c r="A9" s="1531"/>
      <c r="B9" s="1532"/>
      <c r="C9" s="1532"/>
      <c r="D9" s="1533"/>
      <c r="E9" s="30"/>
      <c r="F9" s="31"/>
      <c r="G9" s="69"/>
      <c r="H9" s="69"/>
      <c r="I9" s="71"/>
      <c r="J9" s="71"/>
      <c r="K9" s="71"/>
      <c r="L9" s="88"/>
      <c r="M9" s="71"/>
      <c r="N9" s="56"/>
      <c r="O9" s="56"/>
      <c r="P9" s="251"/>
      <c r="Q9" s="14"/>
      <c r="R9" s="1214"/>
      <c r="S9" s="1215"/>
      <c r="T9" s="343"/>
    </row>
    <row r="10" spans="1:23" ht="15.9" customHeight="1">
      <c r="A10" s="1531"/>
      <c r="B10" s="1532"/>
      <c r="C10" s="1532"/>
      <c r="D10" s="1533"/>
      <c r="E10" s="32"/>
      <c r="F10" s="33"/>
      <c r="G10" s="252"/>
      <c r="H10" s="252"/>
      <c r="I10" s="80"/>
      <c r="J10" s="1493"/>
      <c r="K10" s="1493"/>
      <c r="L10" s="344"/>
      <c r="M10" s="345"/>
      <c r="N10" s="56"/>
      <c r="O10" s="56"/>
      <c r="P10" s="251"/>
      <c r="Q10" s="14"/>
      <c r="R10" s="1214"/>
      <c r="S10" s="1215"/>
      <c r="T10" s="343"/>
    </row>
    <row r="11" spans="1:23" ht="15.9" customHeight="1">
      <c r="A11" s="1531"/>
      <c r="B11" s="1532"/>
      <c r="C11" s="1532"/>
      <c r="D11" s="1533"/>
      <c r="E11" s="34"/>
      <c r="F11" s="33"/>
      <c r="G11" s="81"/>
      <c r="H11" s="81"/>
      <c r="I11" s="81"/>
      <c r="J11" s="1236"/>
      <c r="K11" s="1236"/>
      <c r="L11" s="89"/>
      <c r="M11" s="82"/>
      <c r="N11" s="56"/>
      <c r="O11" s="56"/>
      <c r="P11" s="251"/>
      <c r="Q11" s="14"/>
      <c r="R11" s="1214"/>
      <c r="S11" s="1215"/>
      <c r="T11" s="343"/>
    </row>
    <row r="12" spans="1:23" ht="15.9" customHeight="1">
      <c r="A12" s="1531"/>
      <c r="B12" s="1532"/>
      <c r="C12" s="1532"/>
      <c r="D12" s="1533"/>
      <c r="E12" s="34"/>
      <c r="F12" s="33"/>
      <c r="G12" s="80"/>
      <c r="H12" s="80"/>
      <c r="I12" s="83"/>
      <c r="J12" s="1236"/>
      <c r="K12" s="1236"/>
      <c r="L12" s="89"/>
      <c r="M12" s="82"/>
      <c r="N12" s="56"/>
      <c r="O12" s="56"/>
      <c r="P12" s="251"/>
      <c r="Q12" s="14"/>
      <c r="R12" s="1214"/>
      <c r="S12" s="1215"/>
      <c r="T12" s="343"/>
    </row>
    <row r="13" spans="1:23" ht="15.9" customHeight="1">
      <c r="A13" s="1531"/>
      <c r="B13" s="1532"/>
      <c r="C13" s="1532"/>
      <c r="D13" s="1533"/>
      <c r="E13" s="35"/>
      <c r="F13" s="33"/>
      <c r="G13" s="46"/>
      <c r="H13" s="1216"/>
      <c r="I13" s="1216"/>
      <c r="J13" s="1216"/>
      <c r="K13" s="57"/>
      <c r="L13" s="90"/>
      <c r="M13" s="57"/>
      <c r="N13" s="56"/>
      <c r="O13" s="56"/>
      <c r="P13" s="251"/>
      <c r="Q13" s="14"/>
      <c r="R13" s="1217"/>
      <c r="S13" s="1218"/>
      <c r="T13" s="343"/>
    </row>
    <row r="14" spans="1:23" ht="15.9" customHeight="1">
      <c r="A14" s="1531"/>
      <c r="B14" s="1532"/>
      <c r="C14" s="1532"/>
      <c r="D14" s="1533"/>
      <c r="E14" s="36"/>
      <c r="F14" s="37"/>
      <c r="G14" s="26"/>
      <c r="H14" s="40"/>
      <c r="I14" s="38"/>
      <c r="J14" s="41"/>
      <c r="K14" s="24"/>
      <c r="L14" s="42"/>
      <c r="M14" s="91"/>
      <c r="N14" s="56"/>
      <c r="O14" s="56"/>
      <c r="P14" s="251"/>
      <c r="Q14" s="14"/>
      <c r="R14" s="1214"/>
      <c r="S14" s="1215"/>
      <c r="T14" s="343"/>
    </row>
    <row r="15" spans="1:23" s="5" customFormat="1" ht="15.9" customHeight="1" thickBot="1">
      <c r="A15" s="1534"/>
      <c r="B15" s="1535"/>
      <c r="C15" s="1535"/>
      <c r="D15" s="1536"/>
      <c r="E15" s="1219"/>
      <c r="F15" s="1220"/>
      <c r="G15" s="39"/>
      <c r="H15" s="76"/>
      <c r="I15" s="84"/>
      <c r="J15" s="84"/>
      <c r="K15" s="18"/>
      <c r="L15" s="25"/>
      <c r="M15" s="93"/>
      <c r="N15" s="94"/>
      <c r="O15" s="112"/>
      <c r="P15" s="253"/>
      <c r="R15" s="1221"/>
      <c r="S15" s="1222"/>
      <c r="T15" s="346"/>
    </row>
    <row r="16" spans="1:23" s="13" customFormat="1" ht="15" customHeight="1" outlineLevel="1">
      <c r="A16" s="1255"/>
      <c r="B16" s="1248"/>
      <c r="C16" s="1257"/>
      <c r="D16" s="1258"/>
      <c r="E16" s="1259"/>
      <c r="F16" s="1259"/>
      <c r="G16" s="1210"/>
      <c r="H16" s="1211"/>
      <c r="I16" s="1211"/>
      <c r="J16" s="1212"/>
      <c r="K16" s="1213"/>
      <c r="L16" s="1247"/>
      <c r="M16" s="1246"/>
      <c r="N16" s="1247"/>
      <c r="O16" s="1249"/>
      <c r="P16" s="1249"/>
      <c r="Q16" s="1249"/>
      <c r="R16" s="1249"/>
      <c r="S16" s="1249"/>
      <c r="T16" s="1251"/>
      <c r="U16" s="1253"/>
      <c r="V16" s="1246"/>
      <c r="W16" s="1246"/>
    </row>
    <row r="17" spans="1:27" s="13" customFormat="1" ht="13.5" customHeight="1" outlineLevel="1">
      <c r="A17" s="1256"/>
      <c r="B17" s="1248"/>
      <c r="C17" s="1213"/>
      <c r="D17" s="1213"/>
      <c r="E17" s="1213"/>
      <c r="F17" s="1213"/>
      <c r="G17" s="1213"/>
      <c r="H17" s="1213"/>
      <c r="I17" s="1213"/>
      <c r="J17" s="1213"/>
      <c r="K17" s="1213"/>
      <c r="L17" s="1248"/>
      <c r="M17" s="1213"/>
      <c r="N17" s="1248"/>
      <c r="O17" s="1250"/>
      <c r="P17" s="1250"/>
      <c r="Q17" s="1250"/>
      <c r="R17" s="1250"/>
      <c r="S17" s="1250"/>
      <c r="T17" s="1252"/>
      <c r="U17" s="1254"/>
      <c r="V17" s="1213"/>
      <c r="W17" s="1213"/>
    </row>
    <row r="18" spans="1:27" s="13" customFormat="1" ht="18" customHeight="1" outlineLevel="1">
      <c r="A18" s="1256"/>
      <c r="B18" s="1210"/>
      <c r="C18" s="1213"/>
      <c r="D18" s="1213"/>
      <c r="E18" s="1213"/>
      <c r="F18" s="1213"/>
      <c r="G18" s="1213"/>
      <c r="H18" s="1213"/>
      <c r="I18" s="1213"/>
      <c r="J18" s="1213"/>
      <c r="K18" s="1213"/>
      <c r="L18" s="1210"/>
      <c r="M18" s="1213"/>
      <c r="N18" s="1210"/>
      <c r="O18" s="1211"/>
      <c r="P18" s="1211"/>
      <c r="Q18" s="1211"/>
      <c r="R18" s="1211"/>
      <c r="S18" s="1211"/>
      <c r="T18" s="1252"/>
      <c r="U18" s="1254"/>
      <c r="V18" s="1213"/>
      <c r="W18" s="1213"/>
    </row>
    <row r="19" spans="1:27" s="5" customFormat="1" ht="20.100000000000001" customHeight="1" outlineLevel="1">
      <c r="A19" s="17"/>
      <c r="B19" s="265"/>
      <c r="C19" s="110"/>
      <c r="D19" s="562"/>
      <c r="E19" s="562"/>
      <c r="F19" s="562"/>
      <c r="G19" s="266"/>
      <c r="H19" s="266"/>
      <c r="I19" s="266"/>
      <c r="J19" s="266"/>
      <c r="K19" s="75"/>
      <c r="L19" s="92"/>
      <c r="M19" s="125"/>
      <c r="N19" s="254"/>
      <c r="O19" s="255"/>
      <c r="P19" s="255"/>
      <c r="Q19" s="255"/>
      <c r="R19" s="255"/>
      <c r="S19" s="255"/>
      <c r="T19" s="347"/>
      <c r="U19" s="126"/>
      <c r="V19" s="95"/>
      <c r="W19" s="95"/>
    </row>
    <row r="20" spans="1:27" s="5" customFormat="1" ht="20.100000000000001" customHeight="1" outlineLevel="1">
      <c r="A20" s="17"/>
      <c r="B20" s="348"/>
      <c r="C20" s="349"/>
      <c r="D20" s="43"/>
      <c r="E20" s="43"/>
      <c r="F20" s="65"/>
      <c r="G20" s="350"/>
      <c r="H20" s="351"/>
      <c r="I20" s="351"/>
      <c r="J20" s="352"/>
      <c r="K20" s="100"/>
      <c r="L20" s="92"/>
      <c r="M20" s="127"/>
      <c r="N20" s="256"/>
      <c r="O20" s="257"/>
      <c r="P20" s="353"/>
      <c r="Q20" s="257"/>
      <c r="R20" s="257"/>
      <c r="S20" s="257"/>
      <c r="T20" s="129"/>
      <c r="U20" s="128"/>
      <c r="V20" s="96"/>
      <c r="W20" s="97"/>
    </row>
    <row r="21" spans="1:27" s="5" customFormat="1" ht="20.100000000000001" customHeight="1" outlineLevel="1">
      <c r="A21" s="17"/>
      <c r="B21" s="354"/>
      <c r="C21" s="355"/>
      <c r="D21" s="43"/>
      <c r="E21" s="43"/>
      <c r="F21" s="356"/>
      <c r="G21" s="350"/>
      <c r="H21" s="357"/>
      <c r="I21" s="357"/>
      <c r="J21" s="358"/>
      <c r="K21" s="100"/>
      <c r="L21" s="92"/>
      <c r="M21" s="127"/>
      <c r="N21" s="256"/>
      <c r="O21" s="257"/>
      <c r="P21" s="245"/>
      <c r="Q21" s="257"/>
      <c r="R21" s="257"/>
      <c r="S21" s="257"/>
      <c r="T21" s="129"/>
      <c r="U21" s="128"/>
      <c r="V21" s="96"/>
      <c r="W21" s="97"/>
    </row>
    <row r="22" spans="1:27" s="5" customFormat="1" ht="20.100000000000001" customHeight="1" outlineLevel="1">
      <c r="A22" s="17"/>
      <c r="B22" s="354"/>
      <c r="C22" s="355"/>
      <c r="D22" s="43"/>
      <c r="E22" s="43"/>
      <c r="F22" s="65"/>
      <c r="G22" s="350"/>
      <c r="H22" s="357"/>
      <c r="I22" s="357"/>
      <c r="J22" s="358"/>
      <c r="K22" s="100"/>
      <c r="L22" s="92"/>
      <c r="M22" s="127"/>
      <c r="N22" s="256"/>
      <c r="O22" s="257"/>
      <c r="P22" s="245"/>
      <c r="Q22" s="257"/>
      <c r="R22" s="257"/>
      <c r="S22" s="257"/>
      <c r="T22" s="129"/>
      <c r="U22" s="128"/>
      <c r="V22" s="96"/>
      <c r="W22" s="97"/>
      <c r="Y22" s="279"/>
      <c r="AA22" s="279"/>
    </row>
    <row r="23" spans="1:27" s="5" customFormat="1" ht="20.100000000000001" customHeight="1" outlineLevel="1">
      <c r="A23" s="17"/>
      <c r="B23" s="354"/>
      <c r="C23" s="355"/>
      <c r="D23" s="43"/>
      <c r="E23" s="43"/>
      <c r="F23" s="65"/>
      <c r="G23" s="350"/>
      <c r="H23" s="357"/>
      <c r="I23" s="357"/>
      <c r="J23" s="358"/>
      <c r="K23" s="100"/>
      <c r="L23" s="92"/>
      <c r="M23" s="127"/>
      <c r="N23" s="256"/>
      <c r="O23" s="257"/>
      <c r="P23" s="245"/>
      <c r="Q23" s="257"/>
      <c r="R23" s="257"/>
      <c r="S23" s="257"/>
      <c r="T23" s="129"/>
      <c r="U23" s="128"/>
      <c r="V23" s="96"/>
      <c r="W23" s="97"/>
      <c r="Y23" s="279"/>
      <c r="AA23" s="279"/>
    </row>
    <row r="24" spans="1:27" s="5" customFormat="1" ht="20.100000000000001" customHeight="1" outlineLevel="1">
      <c r="A24" s="17"/>
      <c r="B24" s="354"/>
      <c r="C24" s="355"/>
      <c r="D24" s="43"/>
      <c r="E24" s="43"/>
      <c r="F24" s="65"/>
      <c r="G24" s="359"/>
      <c r="H24" s="360"/>
      <c r="I24" s="357"/>
      <c r="J24" s="358"/>
      <c r="K24" s="100"/>
      <c r="L24" s="92"/>
      <c r="M24" s="127"/>
      <c r="N24" s="256"/>
      <c r="O24" s="257"/>
      <c r="P24" s="245"/>
      <c r="Q24" s="257"/>
      <c r="R24" s="257"/>
      <c r="S24" s="257"/>
      <c r="T24" s="129"/>
      <c r="U24" s="128"/>
      <c r="V24" s="96"/>
      <c r="W24" s="97"/>
    </row>
    <row r="25" spans="1:27" s="5" customFormat="1" ht="20.100000000000001" customHeight="1" outlineLevel="1">
      <c r="A25" s="17"/>
      <c r="B25" s="354"/>
      <c r="C25" s="355"/>
      <c r="D25" s="43"/>
      <c r="E25" s="43"/>
      <c r="F25" s="65"/>
      <c r="G25" s="359"/>
      <c r="H25" s="360"/>
      <c r="I25" s="357"/>
      <c r="J25" s="358"/>
      <c r="K25" s="100"/>
      <c r="L25" s="92"/>
      <c r="M25" s="127"/>
      <c r="N25" s="256"/>
      <c r="O25" s="257"/>
      <c r="P25" s="245"/>
      <c r="Q25" s="257"/>
      <c r="R25" s="257"/>
      <c r="S25" s="257"/>
      <c r="T25" s="129"/>
      <c r="U25" s="128"/>
      <c r="V25" s="96"/>
      <c r="W25" s="97"/>
    </row>
    <row r="26" spans="1:27" s="5" customFormat="1" ht="20.100000000000001" customHeight="1" outlineLevel="1">
      <c r="A26" s="17"/>
      <c r="B26" s="354"/>
      <c r="C26" s="355"/>
      <c r="D26" s="43"/>
      <c r="E26" s="43"/>
      <c r="F26" s="65"/>
      <c r="G26" s="351"/>
      <c r="H26" s="357"/>
      <c r="I26" s="357"/>
      <c r="J26" s="358"/>
      <c r="K26" s="100"/>
      <c r="L26" s="92"/>
      <c r="M26" s="127"/>
      <c r="N26" s="256"/>
      <c r="O26" s="257"/>
      <c r="P26" s="245"/>
      <c r="Q26" s="257"/>
      <c r="R26" s="257"/>
      <c r="S26" s="257"/>
      <c r="T26" s="129"/>
      <c r="U26" s="128"/>
      <c r="V26" s="96"/>
      <c r="W26" s="97"/>
    </row>
    <row r="27" spans="1:27" s="5" customFormat="1" ht="20.100000000000001" customHeight="1" outlineLevel="1">
      <c r="A27" s="17"/>
      <c r="B27" s="265"/>
      <c r="C27" s="130"/>
      <c r="D27" s="43"/>
      <c r="E27" s="43"/>
      <c r="F27" s="65"/>
      <c r="G27" s="357"/>
      <c r="H27" s="357"/>
      <c r="I27" s="357"/>
      <c r="J27" s="358"/>
      <c r="K27" s="100"/>
      <c r="L27" s="92"/>
      <c r="M27" s="127"/>
      <c r="N27" s="256"/>
      <c r="O27" s="257"/>
      <c r="P27" s="245"/>
      <c r="Q27" s="257"/>
      <c r="R27" s="257"/>
      <c r="S27" s="257"/>
      <c r="T27" s="129"/>
      <c r="U27" s="128"/>
      <c r="V27" s="96"/>
      <c r="W27" s="97"/>
    </row>
    <row r="28" spans="1:27" s="5" customFormat="1" ht="20.100000000000001" customHeight="1" outlineLevel="1">
      <c r="A28" s="17"/>
      <c r="B28" s="354"/>
      <c r="C28" s="355"/>
      <c r="D28" s="43"/>
      <c r="E28" s="43"/>
      <c r="F28" s="65"/>
      <c r="G28" s="357"/>
      <c r="H28" s="357"/>
      <c r="I28" s="357"/>
      <c r="J28" s="358"/>
      <c r="K28" s="100"/>
      <c r="L28" s="92"/>
      <c r="M28" s="127"/>
      <c r="N28" s="256"/>
      <c r="O28" s="257"/>
      <c r="P28" s="245"/>
      <c r="Q28" s="257"/>
      <c r="R28" s="257"/>
      <c r="S28" s="257"/>
      <c r="T28" s="129"/>
      <c r="U28" s="128"/>
      <c r="V28" s="96"/>
      <c r="W28" s="97"/>
    </row>
    <row r="29" spans="1:27" s="5" customFormat="1" ht="20.100000000000001" customHeight="1" outlineLevel="1">
      <c r="A29" s="17"/>
      <c r="B29" s="354"/>
      <c r="C29" s="355"/>
      <c r="D29" s="43"/>
      <c r="E29" s="43"/>
      <c r="F29" s="65"/>
      <c r="G29" s="357"/>
      <c r="H29" s="357"/>
      <c r="I29" s="357"/>
      <c r="J29" s="358"/>
      <c r="K29" s="100"/>
      <c r="L29" s="92"/>
      <c r="M29" s="127"/>
      <c r="N29" s="256"/>
      <c r="O29" s="257"/>
      <c r="P29" s="245"/>
      <c r="Q29" s="257"/>
      <c r="R29" s="257"/>
      <c r="S29" s="257"/>
      <c r="T29" s="129"/>
      <c r="U29" s="128"/>
      <c r="V29" s="96"/>
      <c r="W29" s="97"/>
    </row>
    <row r="30" spans="1:27" s="5" customFormat="1" ht="20.100000000000001" customHeight="1" outlineLevel="1">
      <c r="A30" s="17"/>
      <c r="B30" s="354"/>
      <c r="C30" s="355"/>
      <c r="D30" s="43"/>
      <c r="E30" s="43"/>
      <c r="F30" s="65"/>
      <c r="G30" s="357"/>
      <c r="H30" s="357"/>
      <c r="I30" s="357"/>
      <c r="J30" s="358"/>
      <c r="K30" s="100"/>
      <c r="L30" s="92"/>
      <c r="M30" s="127"/>
      <c r="N30" s="256"/>
      <c r="O30" s="257"/>
      <c r="P30" s="245"/>
      <c r="Q30" s="257"/>
      <c r="R30" s="257"/>
      <c r="S30" s="257"/>
      <c r="T30" s="129"/>
      <c r="U30" s="128"/>
      <c r="V30" s="96"/>
      <c r="W30" s="97"/>
    </row>
    <row r="31" spans="1:27" s="5" customFormat="1" ht="20.100000000000001" customHeight="1" outlineLevel="1">
      <c r="A31" s="17"/>
      <c r="B31" s="354"/>
      <c r="C31" s="355"/>
      <c r="D31" s="43"/>
      <c r="E31" s="43"/>
      <c r="F31" s="65"/>
      <c r="G31" s="357"/>
      <c r="H31" s="357"/>
      <c r="I31" s="357"/>
      <c r="J31" s="358"/>
      <c r="K31" s="100"/>
      <c r="L31" s="92"/>
      <c r="M31" s="127"/>
      <c r="N31" s="256"/>
      <c r="O31" s="257"/>
      <c r="P31" s="245"/>
      <c r="Q31" s="257"/>
      <c r="R31" s="257"/>
      <c r="S31" s="257"/>
      <c r="T31" s="129"/>
      <c r="U31" s="128"/>
      <c r="V31" s="96"/>
      <c r="W31" s="97"/>
    </row>
    <row r="32" spans="1:27" s="5" customFormat="1" ht="20.100000000000001" customHeight="1" outlineLevel="1">
      <c r="A32" s="17"/>
      <c r="B32" s="354"/>
      <c r="C32" s="130"/>
      <c r="D32" s="43"/>
      <c r="E32" s="43"/>
      <c r="F32" s="65"/>
      <c r="G32" s="357"/>
      <c r="H32" s="357"/>
      <c r="I32" s="357"/>
      <c r="J32" s="358"/>
      <c r="K32" s="100"/>
      <c r="L32" s="92"/>
      <c r="M32" s="127"/>
      <c r="N32" s="256"/>
      <c r="O32" s="257"/>
      <c r="P32" s="245"/>
      <c r="Q32" s="257"/>
      <c r="R32" s="257"/>
      <c r="S32" s="257"/>
      <c r="T32" s="129"/>
      <c r="U32" s="128"/>
      <c r="V32" s="96"/>
      <c r="W32" s="97"/>
    </row>
    <row r="33" spans="1:23" s="5" customFormat="1" ht="20.100000000000001" customHeight="1" outlineLevel="1">
      <c r="A33" s="17"/>
      <c r="B33" s="265"/>
      <c r="C33" s="130"/>
      <c r="D33" s="43"/>
      <c r="E33" s="43"/>
      <c r="F33" s="65"/>
      <c r="G33" s="357"/>
      <c r="H33" s="357"/>
      <c r="I33" s="357"/>
      <c r="J33" s="358"/>
      <c r="K33" s="100"/>
      <c r="L33" s="92"/>
      <c r="M33" s="127"/>
      <c r="N33" s="256"/>
      <c r="O33" s="257"/>
      <c r="P33" s="245"/>
      <c r="Q33" s="257"/>
      <c r="R33" s="257"/>
      <c r="S33" s="257"/>
      <c r="T33" s="129"/>
      <c r="U33" s="128"/>
      <c r="V33" s="96"/>
      <c r="W33" s="97"/>
    </row>
    <row r="34" spans="1:23" s="5" customFormat="1" ht="20.100000000000001" customHeight="1" outlineLevel="1">
      <c r="A34" s="17"/>
      <c r="B34" s="354"/>
      <c r="C34" s="361"/>
      <c r="D34" s="43"/>
      <c r="E34" s="43"/>
      <c r="F34" s="65"/>
      <c r="G34" s="357"/>
      <c r="H34" s="357"/>
      <c r="I34" s="357"/>
      <c r="J34" s="358"/>
      <c r="K34" s="100"/>
      <c r="L34" s="92"/>
      <c r="M34" s="127"/>
      <c r="N34" s="256"/>
      <c r="O34" s="257"/>
      <c r="P34" s="245"/>
      <c r="Q34" s="257"/>
      <c r="R34" s="257"/>
      <c r="S34" s="257"/>
      <c r="T34" s="129"/>
      <c r="U34" s="128"/>
      <c r="V34" s="96"/>
      <c r="W34" s="97"/>
    </row>
    <row r="35" spans="1:23" s="5" customFormat="1" ht="20.100000000000001" customHeight="1" outlineLevel="1">
      <c r="A35" s="17"/>
      <c r="B35" s="354"/>
      <c r="C35" s="355"/>
      <c r="D35" s="43"/>
      <c r="E35" s="43"/>
      <c r="F35" s="65"/>
      <c r="G35" s="357"/>
      <c r="H35" s="357"/>
      <c r="I35" s="357"/>
      <c r="J35" s="358"/>
      <c r="K35" s="100"/>
      <c r="L35" s="92"/>
      <c r="M35" s="127"/>
      <c r="N35" s="256"/>
      <c r="O35" s="257"/>
      <c r="P35" s="245"/>
      <c r="Q35" s="257"/>
      <c r="R35" s="257"/>
      <c r="S35" s="257"/>
      <c r="T35" s="129"/>
      <c r="U35" s="128"/>
      <c r="V35" s="96"/>
      <c r="W35" s="97"/>
    </row>
    <row r="36" spans="1:23" s="5" customFormat="1" ht="20.100000000000001" customHeight="1" outlineLevel="1">
      <c r="A36" s="17"/>
      <c r="B36" s="354"/>
      <c r="C36" s="355"/>
      <c r="D36" s="43"/>
      <c r="E36" s="43"/>
      <c r="F36" s="65"/>
      <c r="G36" s="357"/>
      <c r="H36" s="357"/>
      <c r="I36" s="357"/>
      <c r="J36" s="362"/>
      <c r="K36" s="100"/>
      <c r="L36" s="92"/>
      <c r="M36" s="127"/>
      <c r="N36" s="256"/>
      <c r="O36" s="257"/>
      <c r="P36" s="245"/>
      <c r="Q36" s="257"/>
      <c r="R36" s="257"/>
      <c r="S36" s="257"/>
      <c r="T36" s="129"/>
      <c r="U36" s="128"/>
      <c r="V36" s="96"/>
      <c r="W36" s="97"/>
    </row>
    <row r="37" spans="1:23" s="5" customFormat="1" ht="20.100000000000001" customHeight="1" outlineLevel="1">
      <c r="A37" s="17"/>
      <c r="B37" s="354"/>
      <c r="C37" s="355"/>
      <c r="D37" s="43"/>
      <c r="E37" s="43"/>
      <c r="F37" s="65"/>
      <c r="G37" s="357"/>
      <c r="H37" s="357"/>
      <c r="I37" s="357"/>
      <c r="J37" s="362"/>
      <c r="K37" s="100"/>
      <c r="L37" s="92"/>
      <c r="M37" s="127"/>
      <c r="N37" s="256"/>
      <c r="O37" s="257"/>
      <c r="P37" s="245"/>
      <c r="Q37" s="257"/>
      <c r="R37" s="257"/>
      <c r="S37" s="257"/>
      <c r="T37" s="129"/>
      <c r="U37" s="128"/>
      <c r="V37" s="96"/>
      <c r="W37" s="97"/>
    </row>
    <row r="38" spans="1:23" s="5" customFormat="1" ht="20.100000000000001" customHeight="1" outlineLevel="1">
      <c r="A38" s="17"/>
      <c r="B38" s="354"/>
      <c r="C38" s="355"/>
      <c r="D38" s="43"/>
      <c r="E38" s="43"/>
      <c r="F38" s="65"/>
      <c r="G38" s="357"/>
      <c r="H38" s="357"/>
      <c r="I38" s="357"/>
      <c r="J38" s="362"/>
      <c r="K38" s="100"/>
      <c r="L38" s="92"/>
      <c r="M38" s="127"/>
      <c r="N38" s="256"/>
      <c r="O38" s="257"/>
      <c r="P38" s="245"/>
      <c r="Q38" s="257"/>
      <c r="R38" s="257"/>
      <c r="S38" s="257"/>
      <c r="T38" s="129"/>
      <c r="U38" s="128"/>
      <c r="V38" s="96"/>
      <c r="W38" s="97"/>
    </row>
    <row r="39" spans="1:23" s="5" customFormat="1" ht="20.100000000000001" customHeight="1" outlineLevel="1">
      <c r="A39" s="17"/>
      <c r="B39" s="354"/>
      <c r="C39" s="355"/>
      <c r="D39" s="43"/>
      <c r="E39" s="43"/>
      <c r="F39" s="65"/>
      <c r="G39" s="357"/>
      <c r="H39" s="357"/>
      <c r="I39" s="357"/>
      <c r="J39" s="362"/>
      <c r="K39" s="100"/>
      <c r="L39" s="92"/>
      <c r="M39" s="127"/>
      <c r="N39" s="256"/>
      <c r="O39" s="257"/>
      <c r="P39" s="245"/>
      <c r="Q39" s="257"/>
      <c r="R39" s="257"/>
      <c r="S39" s="257"/>
      <c r="T39" s="129"/>
      <c r="U39" s="128"/>
      <c r="V39" s="96"/>
      <c r="W39" s="97"/>
    </row>
    <row r="40" spans="1:23" s="5" customFormat="1" ht="20.100000000000001" customHeight="1" outlineLevel="1">
      <c r="A40" s="17"/>
      <c r="B40" s="354"/>
      <c r="C40" s="355"/>
      <c r="D40" s="43"/>
      <c r="E40" s="43"/>
      <c r="F40" s="65"/>
      <c r="G40" s="359"/>
      <c r="H40" s="363"/>
      <c r="I40" s="363"/>
      <c r="J40" s="362"/>
      <c r="K40" s="100"/>
      <c r="L40" s="92"/>
      <c r="M40" s="127"/>
      <c r="N40" s="244"/>
      <c r="O40" s="245"/>
      <c r="P40" s="245"/>
      <c r="Q40" s="245"/>
      <c r="R40" s="245"/>
      <c r="S40" s="245"/>
      <c r="T40" s="129"/>
      <c r="U40" s="128"/>
      <c r="V40" s="96"/>
      <c r="W40" s="97"/>
    </row>
    <row r="41" spans="1:23" s="5" customFormat="1" ht="20.100000000000001" customHeight="1" outlineLevel="1">
      <c r="A41" s="17"/>
      <c r="B41" s="354"/>
      <c r="C41" s="355"/>
      <c r="D41" s="43"/>
      <c r="E41" s="43"/>
      <c r="F41" s="65"/>
      <c r="G41" s="359"/>
      <c r="H41" s="363"/>
      <c r="I41" s="363"/>
      <c r="J41" s="362"/>
      <c r="K41" s="100"/>
      <c r="L41" s="92"/>
      <c r="M41" s="127"/>
      <c r="N41" s="244"/>
      <c r="O41" s="245"/>
      <c r="P41" s="245"/>
      <c r="Q41" s="245"/>
      <c r="R41" s="245"/>
      <c r="S41" s="245"/>
      <c r="T41" s="129"/>
      <c r="U41" s="128"/>
      <c r="V41" s="96"/>
      <c r="W41" s="97"/>
    </row>
    <row r="42" spans="1:23" s="5" customFormat="1" ht="20.100000000000001" customHeight="1" outlineLevel="1">
      <c r="A42" s="17"/>
      <c r="B42" s="64"/>
      <c r="C42" s="130"/>
      <c r="D42" s="43"/>
      <c r="E42" s="43"/>
      <c r="F42" s="65"/>
      <c r="G42" s="131"/>
      <c r="H42" s="364"/>
      <c r="I42" s="364"/>
      <c r="J42" s="362"/>
      <c r="K42" s="100"/>
      <c r="L42" s="92"/>
      <c r="M42" s="127"/>
      <c r="N42" s="244"/>
      <c r="O42" s="245"/>
      <c r="P42" s="245"/>
      <c r="Q42" s="245"/>
      <c r="R42" s="245"/>
      <c r="S42" s="245"/>
      <c r="T42" s="129"/>
      <c r="U42" s="128"/>
      <c r="V42" s="96"/>
      <c r="W42" s="97"/>
    </row>
    <row r="43" spans="1:23" s="5" customFormat="1" ht="20.100000000000001" customHeight="1" outlineLevel="1">
      <c r="A43" s="17"/>
      <c r="B43" s="64"/>
      <c r="C43" s="130"/>
      <c r="D43" s="43"/>
      <c r="E43" s="43"/>
      <c r="F43" s="65"/>
      <c r="G43" s="131"/>
      <c r="H43" s="364"/>
      <c r="I43" s="364"/>
      <c r="J43" s="362"/>
      <c r="K43" s="100"/>
      <c r="L43" s="92"/>
      <c r="M43" s="127"/>
      <c r="N43" s="244"/>
      <c r="O43" s="245"/>
      <c r="P43" s="245"/>
      <c r="Q43" s="245"/>
      <c r="R43" s="245"/>
      <c r="S43" s="245"/>
      <c r="T43" s="129"/>
      <c r="U43" s="128"/>
      <c r="V43" s="96"/>
      <c r="W43" s="97"/>
    </row>
    <row r="44" spans="1:23" s="5" customFormat="1" ht="20.100000000000001" customHeight="1" outlineLevel="1">
      <c r="A44" s="17"/>
      <c r="B44" s="64"/>
      <c r="C44" s="130"/>
      <c r="D44" s="43"/>
      <c r="E44" s="43"/>
      <c r="F44" s="65"/>
      <c r="G44" s="131"/>
      <c r="H44" s="364"/>
      <c r="I44" s="364"/>
      <c r="J44" s="362"/>
      <c r="K44" s="100"/>
      <c r="L44" s="92"/>
      <c r="M44" s="127"/>
      <c r="N44" s="244"/>
      <c r="O44" s="245"/>
      <c r="P44" s="245"/>
      <c r="Q44" s="245"/>
      <c r="R44" s="245"/>
      <c r="S44" s="245"/>
      <c r="T44" s="129"/>
      <c r="U44" s="128"/>
      <c r="V44" s="96"/>
      <c r="W44" s="97"/>
    </row>
    <row r="45" spans="1:23" s="5" customFormat="1" ht="20.100000000000001" customHeight="1" outlineLevel="1">
      <c r="A45" s="17"/>
      <c r="B45" s="64"/>
      <c r="C45" s="130"/>
      <c r="D45" s="43"/>
      <c r="E45" s="43"/>
      <c r="F45" s="65"/>
      <c r="G45" s="131"/>
      <c r="H45" s="364"/>
      <c r="I45" s="364"/>
      <c r="J45" s="362"/>
      <c r="K45" s="100"/>
      <c r="L45" s="92"/>
      <c r="M45" s="127"/>
      <c r="N45" s="244"/>
      <c r="O45" s="245"/>
      <c r="P45" s="245"/>
      <c r="Q45" s="245"/>
      <c r="R45" s="245"/>
      <c r="S45" s="245"/>
      <c r="T45" s="129"/>
      <c r="U45" s="128"/>
      <c r="V45" s="96"/>
      <c r="W45" s="97"/>
    </row>
    <row r="46" spans="1:23" s="5" customFormat="1" ht="20.100000000000001" customHeight="1" outlineLevel="1">
      <c r="A46" s="17"/>
      <c r="B46" s="64"/>
      <c r="C46" s="130"/>
      <c r="D46" s="43"/>
      <c r="E46" s="43"/>
      <c r="F46" s="65"/>
      <c r="G46" s="131"/>
      <c r="H46" s="364"/>
      <c r="I46" s="364"/>
      <c r="J46" s="362"/>
      <c r="K46" s="100"/>
      <c r="L46" s="92"/>
      <c r="M46" s="127"/>
      <c r="N46" s="244"/>
      <c r="O46" s="245"/>
      <c r="P46" s="245"/>
      <c r="Q46" s="245"/>
      <c r="R46" s="245"/>
      <c r="S46" s="245"/>
      <c r="T46" s="129"/>
      <c r="U46" s="128"/>
      <c r="V46" s="96"/>
      <c r="W46" s="97"/>
    </row>
    <row r="47" spans="1:23" s="5" customFormat="1" ht="20.100000000000001" customHeight="1" outlineLevel="1">
      <c r="A47" s="17"/>
      <c r="B47" s="64"/>
      <c r="C47" s="130"/>
      <c r="D47" s="43"/>
      <c r="E47" s="43"/>
      <c r="F47" s="65"/>
      <c r="G47" s="131"/>
      <c r="H47" s="364"/>
      <c r="I47" s="364"/>
      <c r="J47" s="362"/>
      <c r="K47" s="100"/>
      <c r="L47" s="92"/>
      <c r="M47" s="127"/>
      <c r="N47" s="244"/>
      <c r="O47" s="245"/>
      <c r="P47" s="245"/>
      <c r="Q47" s="245"/>
      <c r="R47" s="245"/>
      <c r="S47" s="245"/>
      <c r="T47" s="129"/>
      <c r="U47" s="128"/>
      <c r="V47" s="96"/>
      <c r="W47" s="97"/>
    </row>
    <row r="48" spans="1:23" s="5" customFormat="1" ht="20.100000000000001" customHeight="1" outlineLevel="1">
      <c r="A48" s="17"/>
      <c r="B48" s="64"/>
      <c r="C48" s="130"/>
      <c r="D48" s="43"/>
      <c r="E48" s="43"/>
      <c r="F48" s="65"/>
      <c r="G48" s="131"/>
      <c r="H48" s="364"/>
      <c r="I48" s="364"/>
      <c r="J48" s="362"/>
      <c r="K48" s="100"/>
      <c r="L48" s="92"/>
      <c r="M48" s="127"/>
      <c r="N48" s="244"/>
      <c r="O48" s="245"/>
      <c r="P48" s="245"/>
      <c r="Q48" s="245"/>
      <c r="R48" s="245"/>
      <c r="S48" s="245"/>
      <c r="T48" s="129"/>
      <c r="U48" s="128"/>
      <c r="V48" s="96"/>
      <c r="W48" s="97"/>
    </row>
    <row r="49" spans="1:23" s="5" customFormat="1" ht="20.100000000000001" customHeight="1" outlineLevel="2">
      <c r="A49" s="17"/>
      <c r="B49" s="64"/>
      <c r="C49" s="130"/>
      <c r="D49" s="43"/>
      <c r="E49" s="43"/>
      <c r="F49" s="65"/>
      <c r="G49" s="131"/>
      <c r="H49" s="364"/>
      <c r="I49" s="364"/>
      <c r="J49" s="362"/>
      <c r="K49" s="100"/>
      <c r="L49" s="92"/>
      <c r="M49" s="127"/>
      <c r="N49" s="244"/>
      <c r="O49" s="245"/>
      <c r="P49" s="245"/>
      <c r="Q49" s="245"/>
      <c r="R49" s="245"/>
      <c r="S49" s="245"/>
      <c r="T49" s="129"/>
      <c r="U49" s="128"/>
      <c r="V49" s="96"/>
      <c r="W49" s="97"/>
    </row>
    <row r="50" spans="1:23" s="5" customFormat="1" ht="20.100000000000001" customHeight="1" outlineLevel="2">
      <c r="A50" s="17"/>
      <c r="B50" s="64"/>
      <c r="C50" s="130"/>
      <c r="D50" s="43"/>
      <c r="E50" s="43"/>
      <c r="F50" s="65"/>
      <c r="G50" s="131"/>
      <c r="H50" s="364"/>
      <c r="I50" s="364"/>
      <c r="J50" s="362"/>
      <c r="K50" s="100"/>
      <c r="L50" s="92"/>
      <c r="M50" s="127"/>
      <c r="N50" s="244"/>
      <c r="O50" s="245"/>
      <c r="P50" s="245"/>
      <c r="Q50" s="245"/>
      <c r="R50" s="245"/>
      <c r="S50" s="245"/>
      <c r="T50" s="129"/>
      <c r="U50" s="128"/>
      <c r="V50" s="96"/>
      <c r="W50" s="97"/>
    </row>
    <row r="51" spans="1:23" s="5" customFormat="1" ht="20.100000000000001" customHeight="1" outlineLevel="2">
      <c r="A51" s="17"/>
      <c r="B51" s="64"/>
      <c r="C51" s="130"/>
      <c r="D51" s="43"/>
      <c r="E51" s="43"/>
      <c r="F51" s="65"/>
      <c r="G51" s="131"/>
      <c r="H51" s="364"/>
      <c r="I51" s="364"/>
      <c r="J51" s="362"/>
      <c r="K51" s="100"/>
      <c r="L51" s="92"/>
      <c r="M51" s="127"/>
      <c r="N51" s="244"/>
      <c r="O51" s="245"/>
      <c r="P51" s="245"/>
      <c r="Q51" s="245"/>
      <c r="R51" s="245"/>
      <c r="S51" s="245"/>
      <c r="T51" s="129"/>
      <c r="U51" s="128"/>
      <c r="V51" s="96"/>
      <c r="W51" s="97"/>
    </row>
    <row r="52" spans="1:23" s="5" customFormat="1" ht="20.100000000000001" customHeight="1" outlineLevel="2">
      <c r="A52" s="17"/>
      <c r="B52" s="64"/>
      <c r="C52" s="130"/>
      <c r="D52" s="43"/>
      <c r="E52" s="43"/>
      <c r="F52" s="65"/>
      <c r="G52" s="131"/>
      <c r="H52" s="364"/>
      <c r="I52" s="364"/>
      <c r="J52" s="362"/>
      <c r="K52" s="100"/>
      <c r="L52" s="92"/>
      <c r="M52" s="127"/>
      <c r="N52" s="244"/>
      <c r="O52" s="245"/>
      <c r="P52" s="245"/>
      <c r="Q52" s="245"/>
      <c r="R52" s="245"/>
      <c r="S52" s="245"/>
      <c r="T52" s="129"/>
      <c r="U52" s="128"/>
      <c r="V52" s="96"/>
      <c r="W52" s="97"/>
    </row>
    <row r="53" spans="1:23" s="5" customFormat="1" ht="20.100000000000001" customHeight="1" outlineLevel="2">
      <c r="A53" s="17"/>
      <c r="B53" s="64"/>
      <c r="C53" s="130"/>
      <c r="D53" s="43"/>
      <c r="E53" s="43"/>
      <c r="F53" s="65"/>
      <c r="G53" s="131"/>
      <c r="H53" s="364"/>
      <c r="I53" s="364"/>
      <c r="J53" s="362"/>
      <c r="K53" s="100"/>
      <c r="L53" s="92"/>
      <c r="M53" s="127"/>
      <c r="N53" s="244"/>
      <c r="O53" s="245"/>
      <c r="P53" s="245"/>
      <c r="Q53" s="245"/>
      <c r="R53" s="245"/>
      <c r="S53" s="245"/>
      <c r="T53" s="129"/>
      <c r="U53" s="128"/>
      <c r="V53" s="96"/>
      <c r="W53" s="97"/>
    </row>
    <row r="54" spans="1:23" s="5" customFormat="1" ht="20.100000000000001" customHeight="1" outlineLevel="2">
      <c r="A54" s="17"/>
      <c r="B54" s="64"/>
      <c r="C54" s="130"/>
      <c r="D54" s="43"/>
      <c r="E54" s="43"/>
      <c r="F54" s="65"/>
      <c r="G54" s="131"/>
      <c r="H54" s="364"/>
      <c r="I54" s="364"/>
      <c r="J54" s="362"/>
      <c r="K54" s="100"/>
      <c r="L54" s="92"/>
      <c r="M54" s="127"/>
      <c r="N54" s="244"/>
      <c r="O54" s="245"/>
      <c r="P54" s="245"/>
      <c r="Q54" s="245"/>
      <c r="R54" s="245"/>
      <c r="S54" s="245"/>
      <c r="T54" s="129"/>
      <c r="U54" s="128"/>
      <c r="V54" s="96"/>
      <c r="W54" s="97"/>
    </row>
    <row r="55" spans="1:23" s="5" customFormat="1" ht="20.100000000000001" customHeight="1" outlineLevel="2">
      <c r="A55" s="17"/>
      <c r="B55" s="64"/>
      <c r="C55" s="130"/>
      <c r="D55" s="43"/>
      <c r="E55" s="43"/>
      <c r="F55" s="65"/>
      <c r="G55" s="131"/>
      <c r="H55" s="364"/>
      <c r="I55" s="364"/>
      <c r="J55" s="362"/>
      <c r="K55" s="100"/>
      <c r="L55" s="92"/>
      <c r="M55" s="127"/>
      <c r="N55" s="244"/>
      <c r="O55" s="245"/>
      <c r="P55" s="245"/>
      <c r="Q55" s="245"/>
      <c r="R55" s="245"/>
      <c r="S55" s="245"/>
      <c r="T55" s="129"/>
      <c r="U55" s="128"/>
      <c r="V55" s="96"/>
      <c r="W55" s="97"/>
    </row>
    <row r="56" spans="1:23" s="5" customFormat="1" ht="20.100000000000001" customHeight="1" outlineLevel="2">
      <c r="A56" s="17"/>
      <c r="B56" s="64"/>
      <c r="C56" s="130"/>
      <c r="D56" s="43"/>
      <c r="E56" s="43"/>
      <c r="F56" s="65"/>
      <c r="G56" s="131"/>
      <c r="H56" s="364"/>
      <c r="I56" s="364"/>
      <c r="J56" s="362"/>
      <c r="K56" s="100"/>
      <c r="L56" s="92"/>
      <c r="M56" s="127"/>
      <c r="N56" s="244"/>
      <c r="O56" s="245"/>
      <c r="P56" s="245"/>
      <c r="Q56" s="245"/>
      <c r="R56" s="245"/>
      <c r="S56" s="245"/>
      <c r="T56" s="129"/>
      <c r="U56" s="128"/>
      <c r="V56" s="96"/>
      <c r="W56" s="97"/>
    </row>
    <row r="57" spans="1:23" s="5" customFormat="1" ht="20.100000000000001" customHeight="1" outlineLevel="2">
      <c r="A57" s="17"/>
      <c r="B57" s="64"/>
      <c r="C57" s="130"/>
      <c r="D57" s="43"/>
      <c r="E57" s="43"/>
      <c r="F57" s="65"/>
      <c r="G57" s="131"/>
      <c r="H57" s="364"/>
      <c r="I57" s="364"/>
      <c r="J57" s="362"/>
      <c r="K57" s="100"/>
      <c r="L57" s="92"/>
      <c r="M57" s="127"/>
      <c r="N57" s="244"/>
      <c r="O57" s="245"/>
      <c r="P57" s="245"/>
      <c r="Q57" s="245"/>
      <c r="R57" s="245"/>
      <c r="S57" s="245"/>
      <c r="T57" s="129"/>
      <c r="U57" s="128"/>
      <c r="V57" s="96"/>
      <c r="W57" s="97"/>
    </row>
    <row r="58" spans="1:23" s="5" customFormat="1" ht="20.100000000000001" customHeight="1" outlineLevel="2">
      <c r="A58" s="17"/>
      <c r="B58" s="64"/>
      <c r="C58" s="130"/>
      <c r="D58" s="43"/>
      <c r="E58" s="43"/>
      <c r="F58" s="65"/>
      <c r="G58" s="131"/>
      <c r="H58" s="364"/>
      <c r="I58" s="364"/>
      <c r="J58" s="362"/>
      <c r="K58" s="100"/>
      <c r="L58" s="92"/>
      <c r="M58" s="127"/>
      <c r="N58" s="244"/>
      <c r="O58" s="245"/>
      <c r="P58" s="245"/>
      <c r="Q58" s="245"/>
      <c r="R58" s="245"/>
      <c r="S58" s="245"/>
      <c r="T58" s="129"/>
      <c r="U58" s="128"/>
      <c r="V58" s="96"/>
      <c r="W58" s="97"/>
    </row>
    <row r="59" spans="1:23" s="5" customFormat="1" ht="20.100000000000001" customHeight="1" outlineLevel="2">
      <c r="A59" s="17"/>
      <c r="B59" s="64"/>
      <c r="C59" s="130"/>
      <c r="D59" s="43"/>
      <c r="E59" s="43"/>
      <c r="F59" s="65"/>
      <c r="G59" s="131"/>
      <c r="H59" s="364"/>
      <c r="I59" s="364"/>
      <c r="J59" s="362"/>
      <c r="K59" s="100"/>
      <c r="L59" s="92"/>
      <c r="M59" s="127"/>
      <c r="N59" s="244"/>
      <c r="O59" s="245"/>
      <c r="P59" s="245"/>
      <c r="Q59" s="245"/>
      <c r="R59" s="245"/>
      <c r="S59" s="245"/>
      <c r="T59" s="129"/>
      <c r="U59" s="128"/>
      <c r="V59" s="96"/>
      <c r="W59" s="97"/>
    </row>
    <row r="60" spans="1:23" s="5" customFormat="1" ht="20.100000000000001" customHeight="1" outlineLevel="2">
      <c r="A60" s="17"/>
      <c r="B60" s="64"/>
      <c r="C60" s="130"/>
      <c r="D60" s="43"/>
      <c r="E60" s="43"/>
      <c r="F60" s="65"/>
      <c r="G60" s="131"/>
      <c r="H60" s="364"/>
      <c r="I60" s="364"/>
      <c r="J60" s="362"/>
      <c r="K60" s="100"/>
      <c r="L60" s="92"/>
      <c r="M60" s="127"/>
      <c r="N60" s="244"/>
      <c r="O60" s="245"/>
      <c r="P60" s="245"/>
      <c r="Q60" s="245"/>
      <c r="R60" s="245"/>
      <c r="S60" s="245"/>
      <c r="T60" s="129"/>
      <c r="U60" s="128"/>
      <c r="V60" s="96"/>
      <c r="W60" s="97"/>
    </row>
    <row r="61" spans="1:23" s="5" customFormat="1" ht="20.100000000000001" customHeight="1" outlineLevel="2">
      <c r="A61" s="17"/>
      <c r="B61" s="64"/>
      <c r="C61" s="130"/>
      <c r="D61" s="43"/>
      <c r="E61" s="43"/>
      <c r="F61" s="65"/>
      <c r="G61" s="131"/>
      <c r="H61" s="364"/>
      <c r="I61" s="364"/>
      <c r="J61" s="362"/>
      <c r="K61" s="100"/>
      <c r="L61" s="92"/>
      <c r="M61" s="127"/>
      <c r="N61" s="244"/>
      <c r="O61" s="245"/>
      <c r="P61" s="245"/>
      <c r="Q61" s="245"/>
      <c r="R61" s="245"/>
      <c r="S61" s="245"/>
      <c r="T61" s="129"/>
      <c r="U61" s="128"/>
      <c r="V61" s="96"/>
      <c r="W61" s="97"/>
    </row>
    <row r="62" spans="1:23" s="5" customFormat="1" ht="20.100000000000001" customHeight="1" outlineLevel="2">
      <c r="A62" s="17"/>
      <c r="B62" s="64"/>
      <c r="C62" s="130"/>
      <c r="D62" s="43"/>
      <c r="E62" s="43"/>
      <c r="F62" s="65"/>
      <c r="G62" s="131"/>
      <c r="H62" s="364"/>
      <c r="I62" s="364"/>
      <c r="J62" s="362"/>
      <c r="K62" s="100"/>
      <c r="L62" s="92"/>
      <c r="M62" s="127"/>
      <c r="N62" s="244"/>
      <c r="O62" s="245"/>
      <c r="P62" s="245"/>
      <c r="Q62" s="245"/>
      <c r="R62" s="245"/>
      <c r="S62" s="245"/>
      <c r="T62" s="129"/>
      <c r="U62" s="128"/>
      <c r="V62" s="96"/>
      <c r="W62" s="97"/>
    </row>
    <row r="63" spans="1:23" s="5" customFormat="1" ht="20.100000000000001" customHeight="1" outlineLevel="2">
      <c r="A63" s="17"/>
      <c r="B63" s="64"/>
      <c r="C63" s="130"/>
      <c r="D63" s="43"/>
      <c r="E63" s="43"/>
      <c r="F63" s="65"/>
      <c r="G63" s="131"/>
      <c r="H63" s="364"/>
      <c r="I63" s="364"/>
      <c r="J63" s="362"/>
      <c r="K63" s="100"/>
      <c r="L63" s="92"/>
      <c r="M63" s="127"/>
      <c r="N63" s="244"/>
      <c r="O63" s="245"/>
      <c r="P63" s="245"/>
      <c r="Q63" s="245"/>
      <c r="R63" s="245"/>
      <c r="S63" s="245"/>
      <c r="T63" s="129"/>
      <c r="U63" s="128"/>
      <c r="V63" s="96"/>
      <c r="W63" s="97"/>
    </row>
    <row r="64" spans="1:23" s="5" customFormat="1" ht="20.100000000000001" customHeight="1" outlineLevel="2">
      <c r="A64" s="17"/>
      <c r="B64" s="64"/>
      <c r="C64" s="130"/>
      <c r="D64" s="43"/>
      <c r="E64" s="43"/>
      <c r="F64" s="65"/>
      <c r="G64" s="131"/>
      <c r="H64" s="364"/>
      <c r="I64" s="364"/>
      <c r="J64" s="362"/>
      <c r="K64" s="100"/>
      <c r="L64" s="92"/>
      <c r="M64" s="127"/>
      <c r="N64" s="244"/>
      <c r="O64" s="245"/>
      <c r="P64" s="245"/>
      <c r="Q64" s="245"/>
      <c r="R64" s="245"/>
      <c r="S64" s="245"/>
      <c r="T64" s="129"/>
      <c r="U64" s="128"/>
      <c r="V64" s="96"/>
      <c r="W64" s="97"/>
    </row>
    <row r="65" spans="1:23" s="5" customFormat="1" ht="20.100000000000001" customHeight="1" outlineLevel="2">
      <c r="A65" s="17"/>
      <c r="B65" s="64"/>
      <c r="C65" s="130"/>
      <c r="D65" s="43"/>
      <c r="E65" s="43"/>
      <c r="F65" s="65"/>
      <c r="G65" s="131"/>
      <c r="H65" s="364"/>
      <c r="I65" s="364"/>
      <c r="J65" s="362"/>
      <c r="K65" s="100"/>
      <c r="L65" s="92"/>
      <c r="M65" s="127"/>
      <c r="N65" s="244"/>
      <c r="O65" s="245"/>
      <c r="P65" s="245"/>
      <c r="Q65" s="245"/>
      <c r="R65" s="245"/>
      <c r="S65" s="245"/>
      <c r="T65" s="129"/>
      <c r="U65" s="128"/>
      <c r="V65" s="96"/>
      <c r="W65" s="97"/>
    </row>
    <row r="66" spans="1:23" s="5" customFormat="1" ht="20.100000000000001" customHeight="1" outlineLevel="2">
      <c r="A66" s="17"/>
      <c r="B66" s="64"/>
      <c r="C66" s="130"/>
      <c r="D66" s="43"/>
      <c r="E66" s="43"/>
      <c r="F66" s="65"/>
      <c r="G66" s="131"/>
      <c r="H66" s="364"/>
      <c r="I66" s="364"/>
      <c r="J66" s="362"/>
      <c r="K66" s="100"/>
      <c r="L66" s="92"/>
      <c r="M66" s="127"/>
      <c r="N66" s="244"/>
      <c r="O66" s="245"/>
      <c r="P66" s="245"/>
      <c r="Q66" s="245"/>
      <c r="R66" s="245"/>
      <c r="S66" s="245"/>
      <c r="T66" s="129"/>
      <c r="U66" s="128"/>
      <c r="V66" s="96"/>
      <c r="W66" s="97"/>
    </row>
    <row r="67" spans="1:23" s="5" customFormat="1" ht="20.100000000000001" customHeight="1" outlineLevel="2">
      <c r="A67" s="17"/>
      <c r="B67" s="64"/>
      <c r="C67" s="130"/>
      <c r="D67" s="43"/>
      <c r="E67" s="43"/>
      <c r="F67" s="65"/>
      <c r="G67" s="131"/>
      <c r="H67" s="364"/>
      <c r="I67" s="364"/>
      <c r="J67" s="362"/>
      <c r="K67" s="100"/>
      <c r="L67" s="92"/>
      <c r="M67" s="127"/>
      <c r="N67" s="244"/>
      <c r="O67" s="245"/>
      <c r="P67" s="245"/>
      <c r="Q67" s="245"/>
      <c r="R67" s="245"/>
      <c r="S67" s="245"/>
      <c r="T67" s="129"/>
      <c r="U67" s="128"/>
      <c r="V67" s="96"/>
      <c r="W67" s="97"/>
    </row>
    <row r="68" spans="1:23" s="5" customFormat="1" ht="20.100000000000001" customHeight="1" outlineLevel="2">
      <c r="A68" s="17"/>
      <c r="B68" s="64"/>
      <c r="C68" s="130"/>
      <c r="D68" s="43"/>
      <c r="E68" s="43"/>
      <c r="F68" s="65"/>
      <c r="G68" s="131"/>
      <c r="H68" s="364"/>
      <c r="I68" s="364"/>
      <c r="J68" s="362"/>
      <c r="K68" s="100"/>
      <c r="L68" s="92"/>
      <c r="M68" s="127"/>
      <c r="N68" s="244"/>
      <c r="O68" s="245"/>
      <c r="P68" s="245"/>
      <c r="Q68" s="245"/>
      <c r="R68" s="245"/>
      <c r="S68" s="245"/>
      <c r="T68" s="129"/>
      <c r="U68" s="128"/>
      <c r="V68" s="96"/>
      <c r="W68" s="97"/>
    </row>
    <row r="69" spans="1:23" s="5" customFormat="1" ht="20.100000000000001" customHeight="1" outlineLevel="2">
      <c r="A69" s="17"/>
      <c r="B69" s="64"/>
      <c r="C69" s="130"/>
      <c r="D69" s="43"/>
      <c r="E69" s="43"/>
      <c r="F69" s="65"/>
      <c r="G69" s="131"/>
      <c r="H69" s="364"/>
      <c r="I69" s="364"/>
      <c r="J69" s="362"/>
      <c r="K69" s="100"/>
      <c r="L69" s="92"/>
      <c r="M69" s="127"/>
      <c r="N69" s="244"/>
      <c r="O69" s="245"/>
      <c r="P69" s="245"/>
      <c r="Q69" s="245"/>
      <c r="R69" s="245"/>
      <c r="S69" s="245"/>
      <c r="T69" s="129"/>
      <c r="U69" s="128"/>
      <c r="V69" s="96"/>
      <c r="W69" s="97"/>
    </row>
    <row r="70" spans="1:23" s="5" customFormat="1" ht="20.100000000000001" customHeight="1" outlineLevel="2">
      <c r="A70" s="17"/>
      <c r="B70" s="64"/>
      <c r="C70" s="130"/>
      <c r="D70" s="43"/>
      <c r="E70" s="43"/>
      <c r="F70" s="65"/>
      <c r="G70" s="131"/>
      <c r="H70" s="364"/>
      <c r="I70" s="364"/>
      <c r="J70" s="362"/>
      <c r="K70" s="100"/>
      <c r="L70" s="92"/>
      <c r="M70" s="127"/>
      <c r="N70" s="244"/>
      <c r="O70" s="245"/>
      <c r="P70" s="245"/>
      <c r="Q70" s="245"/>
      <c r="R70" s="245"/>
      <c r="S70" s="245"/>
      <c r="T70" s="129"/>
      <c r="U70" s="128"/>
      <c r="V70" s="96"/>
      <c r="W70" s="97"/>
    </row>
    <row r="71" spans="1:23" s="5" customFormat="1" ht="20.100000000000001" customHeight="1" outlineLevel="2">
      <c r="A71" s="17"/>
      <c r="B71" s="64"/>
      <c r="C71" s="130"/>
      <c r="D71" s="43"/>
      <c r="E71" s="43"/>
      <c r="F71" s="65"/>
      <c r="G71" s="131"/>
      <c r="H71" s="364"/>
      <c r="I71" s="364"/>
      <c r="J71" s="362"/>
      <c r="K71" s="100"/>
      <c r="L71" s="92"/>
      <c r="M71" s="127"/>
      <c r="N71" s="244"/>
      <c r="O71" s="245"/>
      <c r="P71" s="245"/>
      <c r="Q71" s="245"/>
      <c r="R71" s="245"/>
      <c r="S71" s="245"/>
      <c r="T71" s="129"/>
      <c r="U71" s="128"/>
      <c r="V71" s="96"/>
      <c r="W71" s="97"/>
    </row>
    <row r="72" spans="1:23" s="5" customFormat="1" ht="20.100000000000001" customHeight="1" outlineLevel="2">
      <c r="A72" s="17"/>
      <c r="B72" s="64"/>
      <c r="C72" s="130"/>
      <c r="D72" s="43"/>
      <c r="E72" s="43"/>
      <c r="F72" s="65"/>
      <c r="G72" s="131"/>
      <c r="H72" s="364"/>
      <c r="I72" s="364"/>
      <c r="J72" s="362"/>
      <c r="K72" s="100"/>
      <c r="L72" s="92"/>
      <c r="M72" s="127"/>
      <c r="N72" s="244"/>
      <c r="O72" s="245"/>
      <c r="P72" s="245"/>
      <c r="Q72" s="245"/>
      <c r="R72" s="245"/>
      <c r="S72" s="245"/>
      <c r="T72" s="129"/>
      <c r="U72" s="128"/>
      <c r="V72" s="96"/>
      <c r="W72" s="97"/>
    </row>
    <row r="73" spans="1:23" s="5" customFormat="1" ht="20.100000000000001" customHeight="1" outlineLevel="2">
      <c r="A73" s="17"/>
      <c r="B73" s="64"/>
      <c r="C73" s="130"/>
      <c r="D73" s="43"/>
      <c r="E73" s="43"/>
      <c r="F73" s="65"/>
      <c r="G73" s="131"/>
      <c r="H73" s="364"/>
      <c r="I73" s="364"/>
      <c r="J73" s="362"/>
      <c r="K73" s="100"/>
      <c r="L73" s="92"/>
      <c r="M73" s="127"/>
      <c r="N73" s="244"/>
      <c r="O73" s="245"/>
      <c r="P73" s="245"/>
      <c r="Q73" s="245"/>
      <c r="R73" s="245"/>
      <c r="S73" s="245"/>
      <c r="T73" s="129"/>
      <c r="U73" s="128"/>
      <c r="V73" s="96"/>
      <c r="W73" s="97"/>
    </row>
    <row r="74" spans="1:23" s="5" customFormat="1" ht="20.100000000000001" customHeight="1" outlineLevel="2">
      <c r="A74" s="17"/>
      <c r="B74" s="64"/>
      <c r="C74" s="130"/>
      <c r="D74" s="43"/>
      <c r="E74" s="43"/>
      <c r="F74" s="65"/>
      <c r="G74" s="131"/>
      <c r="H74" s="364"/>
      <c r="I74" s="364"/>
      <c r="J74" s="362"/>
      <c r="K74" s="100"/>
      <c r="L74" s="92"/>
      <c r="M74" s="127"/>
      <c r="N74" s="244"/>
      <c r="O74" s="245"/>
      <c r="P74" s="245"/>
      <c r="Q74" s="245"/>
      <c r="R74" s="245"/>
      <c r="S74" s="245"/>
      <c r="T74" s="129"/>
      <c r="U74" s="128"/>
      <c r="V74" s="96"/>
      <c r="W74" s="97"/>
    </row>
    <row r="75" spans="1:23" s="5" customFormat="1" ht="20.100000000000001" customHeight="1" outlineLevel="2">
      <c r="A75" s="17"/>
      <c r="B75" s="64"/>
      <c r="C75" s="130"/>
      <c r="D75" s="43"/>
      <c r="E75" s="43"/>
      <c r="F75" s="65"/>
      <c r="G75" s="131"/>
      <c r="H75" s="364"/>
      <c r="I75" s="364"/>
      <c r="J75" s="362"/>
      <c r="K75" s="100"/>
      <c r="L75" s="92"/>
      <c r="M75" s="127"/>
      <c r="N75" s="244"/>
      <c r="O75" s="245"/>
      <c r="P75" s="245"/>
      <c r="Q75" s="245"/>
      <c r="R75" s="245"/>
      <c r="S75" s="245"/>
      <c r="T75" s="129"/>
      <c r="U75" s="128"/>
      <c r="V75" s="96"/>
      <c r="W75" s="97"/>
    </row>
    <row r="76" spans="1:23" s="5" customFormat="1" ht="20.100000000000001" customHeight="1" outlineLevel="2">
      <c r="A76" s="17"/>
      <c r="B76" s="64"/>
      <c r="C76" s="130"/>
      <c r="D76" s="43"/>
      <c r="E76" s="43"/>
      <c r="F76" s="65"/>
      <c r="G76" s="131"/>
      <c r="H76" s="364"/>
      <c r="I76" s="364"/>
      <c r="J76" s="362"/>
      <c r="K76" s="100"/>
      <c r="L76" s="92"/>
      <c r="M76" s="127"/>
      <c r="N76" s="244"/>
      <c r="O76" s="245"/>
      <c r="P76" s="245"/>
      <c r="Q76" s="245"/>
      <c r="R76" s="245"/>
      <c r="S76" s="245"/>
      <c r="T76" s="129"/>
      <c r="U76" s="128"/>
      <c r="V76" s="96"/>
      <c r="W76" s="97"/>
    </row>
    <row r="77" spans="1:23" s="5" customFormat="1" ht="20.100000000000001" customHeight="1" outlineLevel="2">
      <c r="A77" s="17"/>
      <c r="B77" s="64"/>
      <c r="C77" s="130"/>
      <c r="D77" s="43"/>
      <c r="E77" s="43"/>
      <c r="F77" s="65"/>
      <c r="G77" s="131"/>
      <c r="H77" s="364"/>
      <c r="I77" s="364"/>
      <c r="J77" s="362"/>
      <c r="K77" s="100"/>
      <c r="L77" s="92"/>
      <c r="M77" s="127"/>
      <c r="N77" s="244"/>
      <c r="O77" s="245"/>
      <c r="P77" s="245"/>
      <c r="Q77" s="245"/>
      <c r="R77" s="245"/>
      <c r="S77" s="245"/>
      <c r="T77" s="129"/>
      <c r="U77" s="128"/>
      <c r="V77" s="96"/>
      <c r="W77" s="97"/>
    </row>
    <row r="78" spans="1:23" s="5" customFormat="1" ht="20.100000000000001" customHeight="1" outlineLevel="2">
      <c r="A78" s="17"/>
      <c r="B78" s="64"/>
      <c r="C78" s="130"/>
      <c r="D78" s="43"/>
      <c r="E78" s="43"/>
      <c r="F78" s="65"/>
      <c r="G78" s="131"/>
      <c r="H78" s="364"/>
      <c r="I78" s="364"/>
      <c r="J78" s="362"/>
      <c r="K78" s="100"/>
      <c r="L78" s="92"/>
      <c r="M78" s="127"/>
      <c r="N78" s="244"/>
      <c r="O78" s="245"/>
      <c r="P78" s="245"/>
      <c r="Q78" s="245"/>
      <c r="R78" s="245"/>
      <c r="S78" s="245"/>
      <c r="T78" s="129"/>
      <c r="U78" s="128"/>
      <c r="V78" s="96"/>
      <c r="W78" s="97"/>
    </row>
    <row r="79" spans="1:23" s="5" customFormat="1" ht="20.100000000000001" customHeight="1" outlineLevel="2">
      <c r="A79" s="17"/>
      <c r="B79" s="64"/>
      <c r="C79" s="130"/>
      <c r="D79" s="43"/>
      <c r="E79" s="43"/>
      <c r="F79" s="65"/>
      <c r="G79" s="131"/>
      <c r="H79" s="364"/>
      <c r="I79" s="364"/>
      <c r="J79" s="362"/>
      <c r="K79" s="100"/>
      <c r="L79" s="92"/>
      <c r="M79" s="127"/>
      <c r="N79" s="244"/>
      <c r="O79" s="245"/>
      <c r="P79" s="245"/>
      <c r="Q79" s="245"/>
      <c r="R79" s="245"/>
      <c r="S79" s="245"/>
      <c r="T79" s="129"/>
      <c r="U79" s="128"/>
      <c r="V79" s="96"/>
      <c r="W79" s="97"/>
    </row>
    <row r="80" spans="1:23" s="5" customFormat="1" ht="20.100000000000001" customHeight="1" outlineLevel="2">
      <c r="A80" s="17"/>
      <c r="B80" s="64"/>
      <c r="C80" s="130"/>
      <c r="D80" s="43"/>
      <c r="E80" s="43"/>
      <c r="F80" s="65"/>
      <c r="G80" s="131"/>
      <c r="H80" s="364"/>
      <c r="I80" s="364"/>
      <c r="J80" s="362"/>
      <c r="K80" s="100"/>
      <c r="L80" s="92"/>
      <c r="M80" s="127"/>
      <c r="N80" s="244"/>
      <c r="O80" s="245"/>
      <c r="P80" s="245"/>
      <c r="Q80" s="245"/>
      <c r="R80" s="245"/>
      <c r="S80" s="245"/>
      <c r="T80" s="129"/>
      <c r="U80" s="128"/>
      <c r="V80" s="96"/>
      <c r="W80" s="97"/>
    </row>
    <row r="81" spans="1:23" s="5" customFormat="1" ht="20.100000000000001" customHeight="1" outlineLevel="2">
      <c r="A81" s="17"/>
      <c r="B81" s="64"/>
      <c r="C81" s="130"/>
      <c r="D81" s="43"/>
      <c r="E81" s="43"/>
      <c r="F81" s="65"/>
      <c r="G81" s="131"/>
      <c r="H81" s="364"/>
      <c r="I81" s="364"/>
      <c r="J81" s="362"/>
      <c r="K81" s="100"/>
      <c r="L81" s="92"/>
      <c r="M81" s="127"/>
      <c r="N81" s="244"/>
      <c r="O81" s="245"/>
      <c r="P81" s="245"/>
      <c r="Q81" s="245"/>
      <c r="R81" s="245"/>
      <c r="S81" s="245"/>
      <c r="T81" s="129"/>
      <c r="U81" s="128"/>
      <c r="V81" s="96"/>
      <c r="W81" s="97"/>
    </row>
    <row r="82" spans="1:23" s="5" customFormat="1" ht="20.100000000000001" customHeight="1" outlineLevel="2">
      <c r="A82" s="17"/>
      <c r="B82" s="64"/>
      <c r="C82" s="130"/>
      <c r="D82" s="43"/>
      <c r="E82" s="43"/>
      <c r="F82" s="65"/>
      <c r="G82" s="131"/>
      <c r="H82" s="364"/>
      <c r="I82" s="364"/>
      <c r="J82" s="362"/>
      <c r="K82" s="100"/>
      <c r="L82" s="92"/>
      <c r="M82" s="127"/>
      <c r="N82" s="244"/>
      <c r="O82" s="245"/>
      <c r="P82" s="245"/>
      <c r="Q82" s="245"/>
      <c r="R82" s="245"/>
      <c r="S82" s="245"/>
      <c r="T82" s="129"/>
      <c r="U82" s="128"/>
      <c r="V82" s="96"/>
      <c r="W82" s="97"/>
    </row>
    <row r="83" spans="1:23" s="5" customFormat="1" ht="20.100000000000001" customHeight="1" outlineLevel="2">
      <c r="A83" s="17"/>
      <c r="B83" s="64"/>
      <c r="C83" s="130"/>
      <c r="D83" s="43"/>
      <c r="E83" s="43"/>
      <c r="F83" s="65"/>
      <c r="G83" s="131"/>
      <c r="H83" s="364"/>
      <c r="I83" s="364"/>
      <c r="J83" s="362"/>
      <c r="K83" s="100"/>
      <c r="L83" s="92"/>
      <c r="M83" s="127"/>
      <c r="N83" s="256"/>
      <c r="O83" s="257"/>
      <c r="P83" s="245"/>
      <c r="Q83" s="257"/>
      <c r="R83" s="257"/>
      <c r="S83" s="257"/>
      <c r="T83" s="129"/>
      <c r="U83" s="128"/>
      <c r="V83" s="96"/>
      <c r="W83" s="97"/>
    </row>
    <row r="84" spans="1:23" s="5" customFormat="1" ht="20.100000000000001" customHeight="1" outlineLevel="2">
      <c r="A84" s="17"/>
      <c r="B84" s="64"/>
      <c r="C84" s="130"/>
      <c r="D84" s="43"/>
      <c r="E84" s="43"/>
      <c r="F84" s="65"/>
      <c r="G84" s="131"/>
      <c r="H84" s="364"/>
      <c r="I84" s="364"/>
      <c r="J84" s="362"/>
      <c r="K84" s="100"/>
      <c r="L84" s="92"/>
      <c r="M84" s="127"/>
      <c r="N84" s="256"/>
      <c r="O84" s="257"/>
      <c r="P84" s="245"/>
      <c r="Q84" s="257"/>
      <c r="R84" s="257"/>
      <c r="S84" s="257"/>
      <c r="T84" s="129"/>
      <c r="U84" s="128"/>
      <c r="V84" s="96"/>
      <c r="W84" s="97"/>
    </row>
    <row r="85" spans="1:23" s="5" customFormat="1" ht="20.100000000000001" customHeight="1" outlineLevel="2">
      <c r="A85" s="17"/>
      <c r="B85" s="64"/>
      <c r="C85" s="130"/>
      <c r="D85" s="43"/>
      <c r="E85" s="43"/>
      <c r="F85" s="65"/>
      <c r="G85" s="131"/>
      <c r="H85" s="364"/>
      <c r="I85" s="364"/>
      <c r="J85" s="362"/>
      <c r="K85" s="100"/>
      <c r="L85" s="92"/>
      <c r="M85" s="127"/>
      <c r="N85" s="256"/>
      <c r="O85" s="257"/>
      <c r="P85" s="245"/>
      <c r="Q85" s="257"/>
      <c r="R85" s="257"/>
      <c r="S85" s="257"/>
      <c r="T85" s="129"/>
      <c r="U85" s="128"/>
      <c r="V85" s="96"/>
      <c r="W85" s="97"/>
    </row>
    <row r="86" spans="1:23" s="5" customFormat="1" ht="20.100000000000001" customHeight="1" outlineLevel="2">
      <c r="A86" s="17"/>
      <c r="B86" s="64"/>
      <c r="C86" s="130"/>
      <c r="D86" s="43"/>
      <c r="E86" s="43"/>
      <c r="F86" s="65"/>
      <c r="G86" s="131"/>
      <c r="H86" s="364"/>
      <c r="I86" s="364"/>
      <c r="J86" s="362"/>
      <c r="K86" s="100"/>
      <c r="L86" s="92"/>
      <c r="M86" s="127"/>
      <c r="N86" s="256"/>
      <c r="O86" s="257"/>
      <c r="P86" s="245"/>
      <c r="Q86" s="257"/>
      <c r="R86" s="257"/>
      <c r="S86" s="257"/>
      <c r="T86" s="129"/>
      <c r="U86" s="128"/>
      <c r="V86" s="96"/>
      <c r="W86" s="97"/>
    </row>
    <row r="87" spans="1:23" s="5" customFormat="1" ht="20.100000000000001" customHeight="1" outlineLevel="2">
      <c r="A87" s="17"/>
      <c r="B87" s="64"/>
      <c r="C87" s="130"/>
      <c r="D87" s="43"/>
      <c r="E87" s="43"/>
      <c r="F87" s="65"/>
      <c r="G87" s="131"/>
      <c r="H87" s="364"/>
      <c r="I87" s="364"/>
      <c r="J87" s="362"/>
      <c r="K87" s="100"/>
      <c r="L87" s="92"/>
      <c r="M87" s="127"/>
      <c r="N87" s="256"/>
      <c r="O87" s="257"/>
      <c r="P87" s="245"/>
      <c r="Q87" s="257"/>
      <c r="R87" s="257"/>
      <c r="S87" s="257"/>
      <c r="T87" s="129"/>
      <c r="U87" s="128"/>
      <c r="V87" s="96"/>
      <c r="W87" s="97"/>
    </row>
    <row r="88" spans="1:23" s="5" customFormat="1" ht="20.100000000000001" customHeight="1" outlineLevel="2">
      <c r="A88" s="17"/>
      <c r="B88" s="64"/>
      <c r="C88" s="130"/>
      <c r="D88" s="43"/>
      <c r="E88" s="43"/>
      <c r="F88" s="65"/>
      <c r="G88" s="131"/>
      <c r="H88" s="364"/>
      <c r="I88" s="364"/>
      <c r="J88" s="362"/>
      <c r="K88" s="100"/>
      <c r="L88" s="92"/>
      <c r="M88" s="127"/>
      <c r="N88" s="256"/>
      <c r="O88" s="257"/>
      <c r="P88" s="245"/>
      <c r="Q88" s="257"/>
      <c r="R88" s="257"/>
      <c r="S88" s="257"/>
      <c r="T88" s="129"/>
      <c r="U88" s="128"/>
      <c r="V88" s="96"/>
      <c r="W88" s="97"/>
    </row>
    <row r="89" spans="1:23" s="5" customFormat="1" ht="20.100000000000001" customHeight="1" outlineLevel="2">
      <c r="A89" s="17"/>
      <c r="B89" s="64"/>
      <c r="C89" s="130"/>
      <c r="D89" s="43"/>
      <c r="E89" s="43"/>
      <c r="F89" s="65"/>
      <c r="G89" s="131"/>
      <c r="H89" s="364"/>
      <c r="I89" s="364"/>
      <c r="J89" s="362"/>
      <c r="K89" s="100"/>
      <c r="L89" s="92"/>
      <c r="M89" s="127"/>
      <c r="N89" s="256"/>
      <c r="O89" s="257"/>
      <c r="P89" s="245"/>
      <c r="Q89" s="257"/>
      <c r="R89" s="257"/>
      <c r="S89" s="257"/>
      <c r="T89" s="129"/>
      <c r="U89" s="128"/>
      <c r="V89" s="96"/>
      <c r="W89" s="97"/>
    </row>
    <row r="90" spans="1:23" s="5" customFormat="1" ht="20.100000000000001" customHeight="1" outlineLevel="2">
      <c r="A90" s="17"/>
      <c r="B90" s="64"/>
      <c r="C90" s="130"/>
      <c r="D90" s="43"/>
      <c r="E90" s="43"/>
      <c r="F90" s="65"/>
      <c r="G90" s="131"/>
      <c r="H90" s="364"/>
      <c r="I90" s="364"/>
      <c r="J90" s="362"/>
      <c r="K90" s="100"/>
      <c r="L90" s="92"/>
      <c r="M90" s="127"/>
      <c r="N90" s="256"/>
      <c r="O90" s="257"/>
      <c r="P90" s="245"/>
      <c r="Q90" s="257"/>
      <c r="R90" s="257"/>
      <c r="S90" s="257"/>
      <c r="T90" s="129"/>
      <c r="U90" s="128"/>
      <c r="V90" s="96"/>
      <c r="W90" s="97"/>
    </row>
    <row r="91" spans="1:23" s="5" customFormat="1" ht="20.100000000000001" customHeight="1" outlineLevel="2">
      <c r="A91" s="17"/>
      <c r="B91" s="64"/>
      <c r="C91" s="130"/>
      <c r="D91" s="43"/>
      <c r="E91" s="43"/>
      <c r="F91" s="65"/>
      <c r="G91" s="131"/>
      <c r="H91" s="364"/>
      <c r="I91" s="364"/>
      <c r="J91" s="362"/>
      <c r="K91" s="100"/>
      <c r="L91" s="92"/>
      <c r="M91" s="127"/>
      <c r="N91" s="256"/>
      <c r="O91" s="257"/>
      <c r="P91" s="245"/>
      <c r="Q91" s="257"/>
      <c r="R91" s="257"/>
      <c r="S91" s="257"/>
      <c r="T91" s="129"/>
      <c r="U91" s="128"/>
      <c r="V91" s="96"/>
      <c r="W91" s="97"/>
    </row>
    <row r="92" spans="1:23" s="5" customFormat="1" ht="20.100000000000001" customHeight="1" outlineLevel="2">
      <c r="A92" s="17"/>
      <c r="B92" s="64"/>
      <c r="C92" s="130"/>
      <c r="D92" s="43"/>
      <c r="E92" s="43"/>
      <c r="F92" s="65"/>
      <c r="G92" s="131"/>
      <c r="H92" s="364"/>
      <c r="I92" s="364"/>
      <c r="J92" s="362"/>
      <c r="K92" s="100"/>
      <c r="L92" s="92"/>
      <c r="M92" s="127"/>
      <c r="N92" s="256"/>
      <c r="O92" s="257"/>
      <c r="P92" s="245"/>
      <c r="Q92" s="257"/>
      <c r="R92" s="257"/>
      <c r="S92" s="257"/>
      <c r="T92" s="129"/>
      <c r="U92" s="128"/>
      <c r="V92" s="96"/>
      <c r="W92" s="97"/>
    </row>
    <row r="93" spans="1:23" s="5" customFormat="1" ht="20.100000000000001" customHeight="1" outlineLevel="2">
      <c r="A93" s="17"/>
      <c r="B93" s="64"/>
      <c r="C93" s="130"/>
      <c r="D93" s="43"/>
      <c r="E93" s="43"/>
      <c r="F93" s="65"/>
      <c r="G93" s="131"/>
      <c r="H93" s="364"/>
      <c r="I93" s="364"/>
      <c r="J93" s="362"/>
      <c r="K93" s="100"/>
      <c r="L93" s="92"/>
      <c r="M93" s="127"/>
      <c r="N93" s="256"/>
      <c r="O93" s="257"/>
      <c r="P93" s="245"/>
      <c r="Q93" s="257"/>
      <c r="R93" s="257"/>
      <c r="S93" s="257"/>
      <c r="T93" s="129"/>
      <c r="U93" s="128"/>
      <c r="V93" s="96"/>
      <c r="W93" s="97"/>
    </row>
    <row r="94" spans="1:23" s="5" customFormat="1" ht="20.100000000000001" customHeight="1" outlineLevel="2">
      <c r="A94" s="17"/>
      <c r="B94" s="64"/>
      <c r="C94" s="130"/>
      <c r="D94" s="43"/>
      <c r="E94" s="43"/>
      <c r="F94" s="65"/>
      <c r="G94" s="131"/>
      <c r="H94" s="364"/>
      <c r="I94" s="364"/>
      <c r="J94" s="362"/>
      <c r="K94" s="100"/>
      <c r="L94" s="92"/>
      <c r="M94" s="127"/>
      <c r="N94" s="256"/>
      <c r="O94" s="257"/>
      <c r="P94" s="245"/>
      <c r="Q94" s="257"/>
      <c r="R94" s="257"/>
      <c r="S94" s="257"/>
      <c r="T94" s="129"/>
      <c r="U94" s="128"/>
      <c r="V94" s="96"/>
      <c r="W94" s="97"/>
    </row>
    <row r="95" spans="1:23" s="5" customFormat="1" ht="20.100000000000001" customHeight="1" outlineLevel="2">
      <c r="A95" s="17"/>
      <c r="B95" s="64"/>
      <c r="C95" s="130"/>
      <c r="D95" s="43"/>
      <c r="E95" s="43"/>
      <c r="F95" s="65"/>
      <c r="G95" s="131"/>
      <c r="H95" s="364"/>
      <c r="I95" s="364"/>
      <c r="J95" s="362"/>
      <c r="K95" s="100"/>
      <c r="L95" s="92"/>
      <c r="M95" s="127"/>
      <c r="N95" s="256"/>
      <c r="O95" s="257"/>
      <c r="P95" s="245"/>
      <c r="Q95" s="257"/>
      <c r="R95" s="257"/>
      <c r="S95" s="257"/>
      <c r="T95" s="129"/>
      <c r="U95" s="128"/>
      <c r="V95" s="96"/>
      <c r="W95" s="97"/>
    </row>
    <row r="96" spans="1:23" s="5" customFormat="1" ht="20.100000000000001" customHeight="1" outlineLevel="2">
      <c r="A96" s="17"/>
      <c r="B96" s="66"/>
      <c r="C96" s="130"/>
      <c r="D96" s="43"/>
      <c r="E96" s="43"/>
      <c r="F96" s="65"/>
      <c r="G96" s="131"/>
      <c r="H96" s="364"/>
      <c r="I96" s="364"/>
      <c r="J96" s="362"/>
      <c r="K96" s="100"/>
      <c r="L96" s="92"/>
      <c r="M96" s="127"/>
      <c r="N96" s="256"/>
      <c r="O96" s="257"/>
      <c r="P96" s="245"/>
      <c r="Q96" s="257"/>
      <c r="R96" s="257"/>
      <c r="S96" s="257"/>
      <c r="T96" s="129"/>
      <c r="U96" s="128"/>
      <c r="V96" s="96"/>
      <c r="W96" s="97"/>
    </row>
    <row r="97" spans="1:23" s="5" customFormat="1" ht="20.100000000000001" customHeight="1" outlineLevel="2">
      <c r="A97" s="17"/>
      <c r="B97" s="66"/>
      <c r="C97" s="130"/>
      <c r="D97" s="43"/>
      <c r="E97" s="43"/>
      <c r="F97" s="65"/>
      <c r="G97" s="131"/>
      <c r="H97" s="364"/>
      <c r="I97" s="364"/>
      <c r="J97" s="362"/>
      <c r="K97" s="100"/>
      <c r="L97" s="92"/>
      <c r="M97" s="127"/>
      <c r="N97" s="256"/>
      <c r="O97" s="257"/>
      <c r="P97" s="245"/>
      <c r="Q97" s="257"/>
      <c r="R97" s="257"/>
      <c r="S97" s="257"/>
      <c r="T97" s="129"/>
      <c r="U97" s="128"/>
      <c r="V97" s="96"/>
      <c r="W97" s="97"/>
    </row>
    <row r="98" spans="1:23" s="5" customFormat="1" ht="20.100000000000001" customHeight="1" outlineLevel="2">
      <c r="A98" s="17"/>
      <c r="B98" s="66"/>
      <c r="C98" s="130"/>
      <c r="D98" s="43"/>
      <c r="E98" s="43"/>
      <c r="F98" s="65"/>
      <c r="G98" s="131"/>
      <c r="H98" s="364"/>
      <c r="I98" s="364"/>
      <c r="J98" s="362"/>
      <c r="K98" s="100"/>
      <c r="L98" s="92"/>
      <c r="M98" s="127"/>
      <c r="N98" s="256"/>
      <c r="O98" s="257"/>
      <c r="P98" s="245"/>
      <c r="Q98" s="257"/>
      <c r="R98" s="257"/>
      <c r="S98" s="257"/>
      <c r="T98" s="129"/>
      <c r="U98" s="128"/>
      <c r="V98" s="96"/>
      <c r="W98" s="97"/>
    </row>
    <row r="99" spans="1:23" s="5" customFormat="1" ht="20.100000000000001" customHeight="1" outlineLevel="2">
      <c r="A99" s="17"/>
      <c r="B99" s="64"/>
      <c r="C99" s="130"/>
      <c r="D99" s="43"/>
      <c r="E99" s="43"/>
      <c r="F99" s="65"/>
      <c r="G99" s="131"/>
      <c r="H99" s="364"/>
      <c r="I99" s="364"/>
      <c r="J99" s="362"/>
      <c r="K99" s="100"/>
      <c r="L99" s="92"/>
      <c r="M99" s="127"/>
      <c r="N99" s="256"/>
      <c r="O99" s="257"/>
      <c r="P99" s="245"/>
      <c r="Q99" s="257"/>
      <c r="R99" s="257"/>
      <c r="S99" s="257"/>
      <c r="T99" s="129"/>
      <c r="U99" s="128"/>
      <c r="V99" s="96"/>
      <c r="W99" s="97"/>
    </row>
    <row r="100" spans="1:23" s="5" customFormat="1" ht="20.100000000000001" customHeight="1" outlineLevel="2">
      <c r="A100" s="17"/>
      <c r="B100" s="64"/>
      <c r="C100" s="130"/>
      <c r="D100" s="43"/>
      <c r="E100" s="43"/>
      <c r="F100" s="65"/>
      <c r="G100" s="131"/>
      <c r="H100" s="364"/>
      <c r="I100" s="364"/>
      <c r="J100" s="362"/>
      <c r="K100" s="100"/>
      <c r="L100" s="92"/>
      <c r="M100" s="127"/>
      <c r="N100" s="256"/>
      <c r="O100" s="257"/>
      <c r="P100" s="245"/>
      <c r="Q100" s="257"/>
      <c r="R100" s="257"/>
      <c r="S100" s="257"/>
      <c r="T100" s="129"/>
      <c r="U100" s="128"/>
      <c r="V100" s="96"/>
      <c r="W100" s="97"/>
    </row>
    <row r="101" spans="1:23" s="5" customFormat="1" ht="20.100000000000001" customHeight="1" outlineLevel="2">
      <c r="A101" s="17"/>
      <c r="B101" s="64"/>
      <c r="C101" s="130"/>
      <c r="D101" s="43"/>
      <c r="E101" s="43"/>
      <c r="F101" s="65"/>
      <c r="G101" s="131"/>
      <c r="H101" s="364"/>
      <c r="I101" s="364"/>
      <c r="J101" s="362"/>
      <c r="K101" s="100"/>
      <c r="L101" s="92"/>
      <c r="M101" s="127"/>
      <c r="N101" s="256"/>
      <c r="O101" s="257"/>
      <c r="P101" s="245"/>
      <c r="Q101" s="257"/>
      <c r="R101" s="257"/>
      <c r="S101" s="257"/>
      <c r="T101" s="129"/>
      <c r="U101" s="128"/>
      <c r="V101" s="96"/>
      <c r="W101" s="97"/>
    </row>
    <row r="102" spans="1:23" s="5" customFormat="1" ht="20.100000000000001" customHeight="1" outlineLevel="2">
      <c r="A102" s="17"/>
      <c r="B102" s="64"/>
      <c r="C102" s="130"/>
      <c r="D102" s="43"/>
      <c r="E102" s="43"/>
      <c r="F102" s="65"/>
      <c r="G102" s="131"/>
      <c r="H102" s="364"/>
      <c r="I102" s="364"/>
      <c r="J102" s="362"/>
      <c r="K102" s="100"/>
      <c r="L102" s="92"/>
      <c r="M102" s="127"/>
      <c r="N102" s="256"/>
      <c r="O102" s="257"/>
      <c r="P102" s="245"/>
      <c r="Q102" s="257"/>
      <c r="R102" s="257"/>
      <c r="S102" s="257"/>
      <c r="T102" s="129"/>
      <c r="U102" s="128"/>
      <c r="V102" s="96"/>
      <c r="W102" s="97"/>
    </row>
    <row r="103" spans="1:23" s="5" customFormat="1" ht="20.100000000000001" customHeight="1" outlineLevel="2">
      <c r="A103" s="17"/>
      <c r="B103" s="64"/>
      <c r="C103" s="130"/>
      <c r="D103" s="43"/>
      <c r="E103" s="43"/>
      <c r="F103" s="65"/>
      <c r="G103" s="131"/>
      <c r="H103" s="364"/>
      <c r="I103" s="364"/>
      <c r="J103" s="362"/>
      <c r="K103" s="100"/>
      <c r="L103" s="92"/>
      <c r="M103" s="127"/>
      <c r="N103" s="256"/>
      <c r="O103" s="257"/>
      <c r="P103" s="245"/>
      <c r="Q103" s="257"/>
      <c r="R103" s="257"/>
      <c r="S103" s="257"/>
      <c r="T103" s="129"/>
      <c r="U103" s="128"/>
      <c r="V103" s="96"/>
      <c r="W103" s="97"/>
    </row>
    <row r="104" spans="1:23" s="5" customFormat="1" ht="20.100000000000001" customHeight="1" outlineLevel="2">
      <c r="A104" s="17"/>
      <c r="B104" s="64"/>
      <c r="C104" s="130"/>
      <c r="D104" s="43"/>
      <c r="E104" s="43"/>
      <c r="F104" s="65"/>
      <c r="G104" s="131"/>
      <c r="H104" s="364"/>
      <c r="I104" s="364"/>
      <c r="J104" s="362"/>
      <c r="K104" s="100"/>
      <c r="L104" s="92"/>
      <c r="M104" s="127"/>
      <c r="N104" s="256"/>
      <c r="O104" s="257"/>
      <c r="P104" s="245"/>
      <c r="Q104" s="257"/>
      <c r="R104" s="257"/>
      <c r="S104" s="257"/>
      <c r="T104" s="129"/>
      <c r="U104" s="128"/>
      <c r="V104" s="96"/>
      <c r="W104" s="97"/>
    </row>
    <row r="105" spans="1:23" s="5" customFormat="1" ht="20.100000000000001" customHeight="1" outlineLevel="2">
      <c r="A105" s="17"/>
      <c r="B105" s="64"/>
      <c r="C105" s="130"/>
      <c r="D105" s="43"/>
      <c r="E105" s="43"/>
      <c r="F105" s="65"/>
      <c r="G105" s="131"/>
      <c r="H105" s="364"/>
      <c r="I105" s="364"/>
      <c r="J105" s="362"/>
      <c r="K105" s="100"/>
      <c r="L105" s="92"/>
      <c r="M105" s="127"/>
      <c r="N105" s="256"/>
      <c r="O105" s="257"/>
      <c r="P105" s="245"/>
      <c r="Q105" s="257"/>
      <c r="R105" s="257"/>
      <c r="S105" s="257"/>
      <c r="T105" s="129"/>
      <c r="U105" s="128"/>
      <c r="V105" s="96"/>
      <c r="W105" s="97"/>
    </row>
    <row r="106" spans="1:23" s="5" customFormat="1" ht="20.100000000000001" customHeight="1" outlineLevel="2">
      <c r="A106" s="17"/>
      <c r="B106" s="64"/>
      <c r="C106" s="130"/>
      <c r="D106" s="43"/>
      <c r="E106" s="43"/>
      <c r="F106" s="65"/>
      <c r="G106" s="131"/>
      <c r="H106" s="364"/>
      <c r="I106" s="364"/>
      <c r="J106" s="362"/>
      <c r="K106" s="100"/>
      <c r="L106" s="92"/>
      <c r="M106" s="127"/>
      <c r="N106" s="256"/>
      <c r="O106" s="257"/>
      <c r="P106" s="245"/>
      <c r="Q106" s="257"/>
      <c r="R106" s="257"/>
      <c r="S106" s="257"/>
      <c r="T106" s="129"/>
      <c r="U106" s="128"/>
      <c r="V106" s="96"/>
      <c r="W106" s="97"/>
    </row>
    <row r="107" spans="1:23" s="5" customFormat="1" ht="20.100000000000001" customHeight="1" outlineLevel="2">
      <c r="A107" s="17"/>
      <c r="B107" s="64"/>
      <c r="C107" s="130"/>
      <c r="D107" s="43"/>
      <c r="E107" s="43"/>
      <c r="F107" s="65"/>
      <c r="G107" s="131"/>
      <c r="H107" s="364"/>
      <c r="I107" s="364"/>
      <c r="J107" s="362"/>
      <c r="K107" s="100"/>
      <c r="L107" s="92"/>
      <c r="M107" s="127"/>
      <c r="N107" s="256"/>
      <c r="O107" s="257"/>
      <c r="P107" s="245"/>
      <c r="Q107" s="257"/>
      <c r="R107" s="257"/>
      <c r="S107" s="257"/>
      <c r="T107" s="129"/>
      <c r="U107" s="128"/>
      <c r="V107" s="96"/>
      <c r="W107" s="97"/>
    </row>
    <row r="108" spans="1:23" s="5" customFormat="1" ht="20.100000000000001" customHeight="1" outlineLevel="2">
      <c r="A108" s="17"/>
      <c r="B108" s="64"/>
      <c r="C108" s="130"/>
      <c r="D108" s="43"/>
      <c r="E108" s="43"/>
      <c r="F108" s="65"/>
      <c r="G108" s="131"/>
      <c r="H108" s="364"/>
      <c r="I108" s="364"/>
      <c r="J108" s="362"/>
      <c r="K108" s="100"/>
      <c r="L108" s="92"/>
      <c r="M108" s="127"/>
      <c r="N108" s="256"/>
      <c r="O108" s="257"/>
      <c r="P108" s="245"/>
      <c r="Q108" s="257"/>
      <c r="R108" s="257"/>
      <c r="S108" s="257"/>
      <c r="T108" s="129"/>
      <c r="U108" s="128"/>
      <c r="V108" s="96"/>
      <c r="W108" s="97"/>
    </row>
    <row r="109" spans="1:23" s="5" customFormat="1" ht="20.100000000000001" customHeight="1" outlineLevel="2" thickBot="1">
      <c r="A109" s="17"/>
      <c r="B109" s="64"/>
      <c r="C109" s="130"/>
      <c r="D109" s="43"/>
      <c r="E109" s="43"/>
      <c r="F109" s="65"/>
      <c r="G109" s="131"/>
      <c r="H109" s="364"/>
      <c r="I109" s="364"/>
      <c r="J109" s="362"/>
      <c r="K109" s="100"/>
      <c r="L109" s="92"/>
      <c r="M109" s="127"/>
      <c r="N109" s="256"/>
      <c r="O109" s="257"/>
      <c r="P109" s="245"/>
      <c r="Q109" s="257"/>
      <c r="R109" s="257"/>
      <c r="S109" s="258"/>
      <c r="T109" s="129"/>
      <c r="U109" s="128"/>
      <c r="V109" s="96"/>
      <c r="W109" s="97"/>
    </row>
    <row r="110" spans="1:23" s="5" customFormat="1" ht="33" customHeight="1" outlineLevel="1" collapsed="1">
      <c r="A110" s="1237"/>
      <c r="B110" s="77"/>
      <c r="C110" s="45"/>
      <c r="D110" s="45"/>
      <c r="E110" s="45"/>
      <c r="F110" s="44"/>
      <c r="G110" s="44"/>
      <c r="H110" s="44"/>
      <c r="I110" s="44"/>
      <c r="J110" s="45"/>
      <c r="K110" s="45"/>
      <c r="L110" s="44"/>
      <c r="M110" s="44"/>
      <c r="N110" s="44"/>
      <c r="O110" s="44"/>
      <c r="P110" s="564"/>
      <c r="Q110" s="44"/>
      <c r="R110" s="563"/>
      <c r="S110" s="563"/>
      <c r="T110" s="365"/>
      <c r="U110" s="132"/>
      <c r="V110" s="98"/>
      <c r="W110" s="98"/>
    </row>
    <row r="111" spans="1:23" s="5" customFormat="1" ht="20.25" customHeight="1" outlineLevel="1">
      <c r="A111" s="1238"/>
      <c r="B111" s="259"/>
      <c r="C111" s="366"/>
      <c r="D111" s="366"/>
      <c r="E111" s="366"/>
      <c r="F111" s="366"/>
      <c r="G111" s="366"/>
      <c r="H111" s="366"/>
      <c r="I111" s="366"/>
      <c r="J111" s="366"/>
      <c r="K111" s="366"/>
      <c r="L111" s="366"/>
      <c r="M111" s="366"/>
      <c r="N111" s="366"/>
      <c r="O111" s="366"/>
      <c r="P111" s="366"/>
      <c r="Q111" s="366"/>
      <c r="R111" s="366"/>
      <c r="S111" s="367"/>
      <c r="T111" s="260"/>
    </row>
    <row r="112" spans="1:23" s="5" customFormat="1" ht="20.25" customHeight="1" outlineLevel="1" thickBot="1">
      <c r="A112" s="1239"/>
      <c r="B112" s="78"/>
      <c r="C112" s="368"/>
      <c r="D112" s="368"/>
      <c r="E112" s="368"/>
      <c r="F112" s="368"/>
      <c r="G112" s="368"/>
      <c r="H112" s="368"/>
      <c r="I112" s="368"/>
      <c r="J112" s="368"/>
      <c r="K112" s="368"/>
      <c r="L112" s="368"/>
      <c r="M112" s="368"/>
      <c r="N112" s="368"/>
      <c r="O112" s="368"/>
      <c r="P112" s="368"/>
      <c r="Q112" s="368"/>
      <c r="R112" s="368"/>
      <c r="S112" s="369"/>
      <c r="T112" s="99"/>
    </row>
    <row r="113" spans="1:52" s="5" customFormat="1" ht="17.25" customHeight="1">
      <c r="A113" s="53"/>
      <c r="B113" s="54"/>
      <c r="C113" s="370"/>
      <c r="D113" s="370"/>
      <c r="E113" s="370"/>
      <c r="F113" s="370"/>
      <c r="G113" s="370"/>
      <c r="H113" s="370"/>
      <c r="I113" s="370"/>
      <c r="J113" s="370"/>
      <c r="K113" s="370"/>
      <c r="L113" s="370"/>
      <c r="M113" s="370"/>
      <c r="N113" s="370"/>
      <c r="O113" s="370"/>
      <c r="P113" s="370"/>
      <c r="Q113" s="370"/>
      <c r="R113" s="370"/>
      <c r="S113" s="370"/>
      <c r="T113" s="55"/>
    </row>
    <row r="114" spans="1:52" s="5" customFormat="1" ht="15" customHeight="1" outlineLevel="1" thickBot="1">
      <c r="A114" s="72"/>
      <c r="B114" s="73"/>
      <c r="C114" s="371"/>
      <c r="D114" s="371"/>
      <c r="E114" s="371"/>
      <c r="F114" s="371"/>
      <c r="G114" s="371"/>
      <c r="H114" s="371"/>
      <c r="I114" s="371"/>
      <c r="J114" s="371"/>
      <c r="K114" s="371"/>
      <c r="L114" s="371"/>
      <c r="M114" s="371"/>
      <c r="N114" s="371"/>
      <c r="O114" s="371"/>
      <c r="P114" s="371"/>
      <c r="Q114" s="371"/>
      <c r="R114" s="371"/>
      <c r="S114" s="371"/>
      <c r="T114" s="74"/>
    </row>
    <row r="115" spans="1:52" s="5" customFormat="1" ht="42" customHeight="1" outlineLevel="1">
      <c r="A115" s="372"/>
      <c r="B115" s="373"/>
      <c r="C115" s="374"/>
      <c r="D115" s="375"/>
      <c r="E115" s="375"/>
      <c r="F115" s="375"/>
      <c r="G115" s="375"/>
      <c r="H115" s="376"/>
      <c r="I115" s="376"/>
      <c r="J115" s="376"/>
      <c r="K115" s="376"/>
      <c r="L115" s="376"/>
      <c r="M115" s="1496"/>
      <c r="N115" s="1497"/>
      <c r="O115" s="376"/>
      <c r="P115" s="376"/>
      <c r="Q115" s="376"/>
      <c r="R115" s="376"/>
      <c r="S115" s="376"/>
      <c r="T115" s="377"/>
      <c r="X115" s="378"/>
      <c r="Y115" s="379"/>
      <c r="Z115" s="380"/>
      <c r="AA115" s="380"/>
      <c r="AB115" s="381"/>
      <c r="AC115" s="379"/>
      <c r="AD115" s="382"/>
      <c r="AE115" s="382"/>
      <c r="AF115" s="382"/>
      <c r="AG115" s="382"/>
      <c r="AH115" s="382"/>
      <c r="AI115" s="382"/>
      <c r="AJ115" s="382"/>
      <c r="AK115" s="382"/>
      <c r="AL115" s="382"/>
      <c r="AM115" s="378"/>
      <c r="AN115" s="379"/>
      <c r="AO115" s="379"/>
      <c r="AP115" s="379"/>
      <c r="AQ115" s="379"/>
      <c r="AR115" s="379"/>
      <c r="AS115" s="382"/>
      <c r="AT115" s="382"/>
      <c r="AU115" s="382"/>
      <c r="AV115" s="382"/>
    </row>
    <row r="116" spans="1:52" s="5" customFormat="1" ht="20.100000000000001" customHeight="1" outlineLevel="1">
      <c r="A116" s="383"/>
      <c r="B116" s="865"/>
      <c r="C116" s="967"/>
      <c r="D116" s="967"/>
      <c r="E116" s="967"/>
      <c r="F116" s="967"/>
      <c r="G116" s="967"/>
      <c r="H116" s="133"/>
      <c r="I116" s="133"/>
      <c r="J116" s="133"/>
      <c r="K116" s="133"/>
      <c r="L116" s="133"/>
      <c r="M116" s="1242"/>
      <c r="N116" s="1243"/>
      <c r="O116" s="134"/>
      <c r="P116" s="134"/>
      <c r="Q116" s="134"/>
      <c r="R116" s="135"/>
      <c r="S116" s="134"/>
      <c r="T116" s="136"/>
      <c r="X116" s="384"/>
      <c r="Y116" s="385"/>
      <c r="Z116" s="385"/>
      <c r="AA116" s="385"/>
      <c r="AB116" s="385"/>
      <c r="AC116" s="385"/>
      <c r="AD116" s="385"/>
      <c r="AE116" s="385"/>
      <c r="AF116" s="385"/>
      <c r="AG116" s="385"/>
      <c r="AH116" s="385"/>
      <c r="AI116" s="385"/>
      <c r="AJ116" s="385"/>
      <c r="AK116" s="382"/>
      <c r="AL116" s="382"/>
      <c r="AM116" s="384"/>
      <c r="AN116" s="385"/>
      <c r="AO116" s="385"/>
      <c r="AP116" s="385"/>
      <c r="AQ116" s="385"/>
      <c r="AR116" s="385"/>
      <c r="AS116" s="385"/>
      <c r="AT116" s="385"/>
      <c r="AU116" s="385"/>
      <c r="AV116" s="385"/>
      <c r="AW116" s="385"/>
      <c r="AX116" s="385"/>
      <c r="AY116" s="385"/>
    </row>
    <row r="117" spans="1:52" s="5" customFormat="1" ht="20.100000000000001" customHeight="1" outlineLevel="1">
      <c r="A117" s="386"/>
      <c r="B117" s="865"/>
      <c r="C117" s="387"/>
      <c r="D117" s="387"/>
      <c r="E117" s="387"/>
      <c r="F117" s="387"/>
      <c r="G117" s="387"/>
      <c r="H117" s="103"/>
      <c r="I117" s="111"/>
      <c r="J117" s="103"/>
      <c r="K117" s="103"/>
      <c r="L117" s="103"/>
      <c r="M117" s="1244"/>
      <c r="N117" s="1245"/>
      <c r="O117" s="102"/>
      <c r="P117" s="111"/>
      <c r="Q117" s="113"/>
      <c r="R117" s="137"/>
      <c r="S117" s="102"/>
      <c r="T117" s="388"/>
      <c r="U117" s="138"/>
      <c r="V117" s="108"/>
      <c r="X117" s="101"/>
      <c r="Y117" s="139"/>
      <c r="Z117" s="139"/>
      <c r="AA117" s="139"/>
      <c r="AB117" s="139"/>
      <c r="AC117" s="139"/>
      <c r="AD117" s="139"/>
      <c r="AE117" s="139"/>
      <c r="AF117" s="139"/>
      <c r="AG117" s="139"/>
      <c r="AH117" s="139"/>
      <c r="AI117" s="139"/>
      <c r="AJ117" s="139"/>
      <c r="AK117" s="389"/>
      <c r="AL117" s="389"/>
      <c r="AM117" s="101"/>
      <c r="AN117" s="139"/>
      <c r="AO117" s="139"/>
      <c r="AP117" s="139"/>
      <c r="AQ117" s="139"/>
      <c r="AR117" s="139"/>
      <c r="AS117" s="139"/>
      <c r="AT117" s="139"/>
      <c r="AU117" s="139"/>
      <c r="AV117" s="139"/>
      <c r="AW117" s="139"/>
      <c r="AX117" s="139"/>
      <c r="AY117" s="139"/>
    </row>
    <row r="118" spans="1:52" s="5" customFormat="1" ht="20.100000000000001" customHeight="1" outlineLevel="1">
      <c r="A118" s="386"/>
      <c r="B118" s="865"/>
      <c r="C118" s="387"/>
      <c r="D118" s="387"/>
      <c r="E118" s="387"/>
      <c r="F118" s="387"/>
      <c r="G118" s="387"/>
      <c r="H118" s="103"/>
      <c r="I118" s="111"/>
      <c r="J118" s="103"/>
      <c r="K118" s="103"/>
      <c r="L118" s="103"/>
      <c r="M118" s="1244"/>
      <c r="N118" s="1245"/>
      <c r="O118" s="102"/>
      <c r="P118" s="111"/>
      <c r="Q118" s="113"/>
      <c r="R118" s="137"/>
      <c r="S118" s="102"/>
      <c r="T118" s="388"/>
      <c r="U118" s="138"/>
      <c r="V118" s="108"/>
      <c r="X118" s="101"/>
      <c r="Y118" s="139"/>
      <c r="Z118" s="139"/>
      <c r="AA118" s="139"/>
      <c r="AB118" s="139"/>
      <c r="AC118" s="139"/>
      <c r="AD118" s="139"/>
      <c r="AE118" s="139"/>
      <c r="AF118" s="139"/>
      <c r="AG118" s="139"/>
      <c r="AH118" s="139"/>
      <c r="AI118" s="139"/>
      <c r="AJ118" s="139"/>
      <c r="AK118" s="390"/>
      <c r="AL118" s="390"/>
      <c r="AM118" s="101"/>
      <c r="AN118" s="139"/>
      <c r="AO118" s="139"/>
      <c r="AP118" s="139"/>
      <c r="AQ118" s="139"/>
      <c r="AR118" s="139"/>
      <c r="AS118" s="139"/>
      <c r="AT118" s="139"/>
      <c r="AU118" s="139"/>
      <c r="AV118" s="139"/>
      <c r="AW118" s="139"/>
      <c r="AX118" s="139"/>
      <c r="AY118" s="139"/>
    </row>
    <row r="119" spans="1:52" s="5" customFormat="1" ht="20.100000000000001" customHeight="1" outlineLevel="1">
      <c r="A119" s="386"/>
      <c r="B119" s="865"/>
      <c r="C119" s="387"/>
      <c r="D119" s="387"/>
      <c r="E119" s="387"/>
      <c r="F119" s="387"/>
      <c r="G119" s="387"/>
      <c r="H119" s="103"/>
      <c r="I119" s="111"/>
      <c r="J119" s="103"/>
      <c r="K119" s="103"/>
      <c r="L119" s="103"/>
      <c r="M119" s="1244"/>
      <c r="N119" s="1245"/>
      <c r="O119" s="102"/>
      <c r="P119" s="111"/>
      <c r="Q119" s="113"/>
      <c r="R119" s="137"/>
      <c r="S119" s="102"/>
      <c r="T119" s="388"/>
      <c r="U119" s="138"/>
      <c r="V119" s="108"/>
      <c r="X119" s="101"/>
      <c r="Y119" s="139"/>
      <c r="Z119" s="139"/>
      <c r="AA119" s="139"/>
      <c r="AB119" s="139"/>
      <c r="AC119" s="139"/>
      <c r="AD119" s="139"/>
      <c r="AE119" s="139"/>
      <c r="AF119" s="139"/>
      <c r="AG119" s="139"/>
      <c r="AH119" s="139"/>
      <c r="AI119" s="139"/>
      <c r="AJ119" s="139"/>
      <c r="AK119" s="390"/>
      <c r="AL119" s="390"/>
      <c r="AM119" s="101"/>
      <c r="AN119" s="139"/>
      <c r="AO119" s="139"/>
      <c r="AP119" s="139"/>
      <c r="AQ119" s="139"/>
      <c r="AR119" s="139"/>
      <c r="AS119" s="139"/>
      <c r="AT119" s="139"/>
      <c r="AU119" s="139"/>
      <c r="AV119" s="139"/>
      <c r="AW119" s="139"/>
      <c r="AX119" s="139"/>
      <c r="AY119" s="139"/>
    </row>
    <row r="120" spans="1:52" s="5" customFormat="1" ht="20.100000000000001" customHeight="1" outlineLevel="1">
      <c r="A120" s="386"/>
      <c r="B120" s="865"/>
      <c r="C120" s="387"/>
      <c r="D120" s="387"/>
      <c r="E120" s="387"/>
      <c r="F120" s="387"/>
      <c r="G120" s="387"/>
      <c r="H120" s="103"/>
      <c r="I120" s="111"/>
      <c r="J120" s="103"/>
      <c r="K120" s="103"/>
      <c r="L120" s="103"/>
      <c r="M120" s="1244"/>
      <c r="N120" s="1245"/>
      <c r="O120" s="102"/>
      <c r="P120" s="111"/>
      <c r="Q120" s="113"/>
      <c r="R120" s="137"/>
      <c r="S120" s="102"/>
      <c r="T120" s="388"/>
      <c r="U120" s="138"/>
      <c r="V120" s="108"/>
      <c r="X120" s="101"/>
      <c r="Y120" s="139"/>
      <c r="Z120" s="139"/>
      <c r="AA120" s="139"/>
      <c r="AB120" s="139"/>
      <c r="AC120" s="139"/>
      <c r="AD120" s="139"/>
      <c r="AE120" s="139"/>
      <c r="AF120" s="139"/>
      <c r="AG120" s="139"/>
      <c r="AH120" s="139"/>
      <c r="AI120" s="139"/>
      <c r="AJ120" s="139"/>
      <c r="AK120" s="390"/>
      <c r="AL120" s="390"/>
      <c r="AM120" s="101"/>
      <c r="AN120" s="139"/>
      <c r="AO120" s="139"/>
      <c r="AP120" s="139"/>
      <c r="AQ120" s="139"/>
      <c r="AR120" s="139"/>
      <c r="AS120" s="139"/>
      <c r="AT120" s="139"/>
      <c r="AU120" s="139"/>
      <c r="AV120" s="139"/>
      <c r="AW120" s="139"/>
      <c r="AX120" s="139"/>
      <c r="AY120" s="139"/>
    </row>
    <row r="121" spans="1:52" s="5" customFormat="1" ht="20.100000000000001" customHeight="1" outlineLevel="1">
      <c r="A121" s="386"/>
      <c r="B121" s="865"/>
      <c r="C121" s="387"/>
      <c r="D121" s="387"/>
      <c r="E121" s="387"/>
      <c r="F121" s="968"/>
      <c r="G121" s="387"/>
      <c r="H121" s="103"/>
      <c r="I121" s="111"/>
      <c r="J121" s="103"/>
      <c r="K121" s="103"/>
      <c r="L121" s="103"/>
      <c r="M121" s="1244"/>
      <c r="N121" s="1245"/>
      <c r="O121" s="102"/>
      <c r="P121" s="111"/>
      <c r="Q121" s="113"/>
      <c r="R121" s="137"/>
      <c r="S121" s="102"/>
      <c r="T121" s="388"/>
      <c r="U121" s="138"/>
      <c r="V121" s="108"/>
      <c r="X121" s="101"/>
      <c r="Y121" s="139"/>
      <c r="Z121" s="139"/>
      <c r="AA121" s="139"/>
      <c r="AB121" s="139"/>
      <c r="AC121" s="139"/>
      <c r="AD121" s="139"/>
      <c r="AE121" s="139"/>
      <c r="AF121" s="139"/>
      <c r="AG121" s="139"/>
      <c r="AH121" s="139"/>
      <c r="AI121" s="139"/>
      <c r="AJ121" s="139"/>
      <c r="AK121" s="390"/>
      <c r="AL121" s="390"/>
      <c r="AM121" s="101"/>
      <c r="AN121" s="139"/>
      <c r="AO121" s="139"/>
      <c r="AP121" s="139"/>
      <c r="AQ121" s="139"/>
      <c r="AR121" s="139"/>
      <c r="AS121" s="139"/>
      <c r="AT121" s="139"/>
      <c r="AU121" s="139"/>
      <c r="AV121" s="139"/>
      <c r="AW121" s="139"/>
      <c r="AX121" s="139"/>
      <c r="AY121" s="139"/>
    </row>
    <row r="122" spans="1:52" s="5" customFormat="1" ht="20.100000000000001" customHeight="1" outlineLevel="1">
      <c r="A122" s="386"/>
      <c r="B122" s="865"/>
      <c r="C122" s="387"/>
      <c r="D122" s="387"/>
      <c r="E122" s="387"/>
      <c r="F122" s="968"/>
      <c r="G122" s="387"/>
      <c r="H122" s="103"/>
      <c r="I122" s="111"/>
      <c r="J122" s="103"/>
      <c r="K122" s="103"/>
      <c r="L122" s="103"/>
      <c r="M122" s="1244"/>
      <c r="N122" s="1245"/>
      <c r="O122" s="102"/>
      <c r="P122" s="111"/>
      <c r="Q122" s="113"/>
      <c r="R122" s="137"/>
      <c r="S122" s="102"/>
      <c r="T122" s="388"/>
      <c r="U122" s="138"/>
      <c r="V122" s="108"/>
      <c r="X122" s="101"/>
      <c r="Y122" s="139"/>
      <c r="Z122" s="139"/>
      <c r="AA122" s="139"/>
      <c r="AB122" s="139"/>
      <c r="AC122" s="139"/>
      <c r="AD122" s="139"/>
      <c r="AE122" s="139"/>
      <c r="AF122" s="139"/>
      <c r="AG122" s="139"/>
      <c r="AH122" s="139"/>
      <c r="AI122" s="139"/>
      <c r="AJ122" s="139"/>
      <c r="AK122" s="390"/>
      <c r="AL122" s="390"/>
      <c r="AM122" s="101"/>
      <c r="AN122" s="139"/>
      <c r="AO122" s="139"/>
      <c r="AP122" s="139"/>
      <c r="AQ122" s="139"/>
      <c r="AR122" s="139"/>
      <c r="AS122" s="139"/>
      <c r="AT122" s="139"/>
      <c r="AU122" s="139"/>
      <c r="AV122" s="139"/>
      <c r="AW122" s="139"/>
      <c r="AX122" s="139"/>
      <c r="AY122" s="139"/>
    </row>
    <row r="123" spans="1:52" s="5" customFormat="1" ht="20.100000000000001" customHeight="1" outlineLevel="1">
      <c r="A123" s="386"/>
      <c r="B123" s="865"/>
      <c r="C123" s="387"/>
      <c r="D123" s="387"/>
      <c r="E123" s="387"/>
      <c r="F123" s="387"/>
      <c r="G123" s="387"/>
      <c r="H123" s="103"/>
      <c r="I123" s="111"/>
      <c r="J123" s="103"/>
      <c r="K123" s="103"/>
      <c r="L123" s="103"/>
      <c r="M123" s="1244"/>
      <c r="N123" s="1245"/>
      <c r="O123" s="102"/>
      <c r="P123" s="111"/>
      <c r="Q123" s="113"/>
      <c r="R123" s="137"/>
      <c r="S123" s="102"/>
      <c r="T123" s="388"/>
      <c r="U123" s="138"/>
      <c r="V123" s="108"/>
      <c r="X123" s="101"/>
      <c r="Y123" s="139"/>
      <c r="Z123" s="139"/>
      <c r="AA123" s="139"/>
      <c r="AB123" s="139"/>
      <c r="AC123" s="139"/>
      <c r="AD123" s="139"/>
      <c r="AE123" s="139"/>
      <c r="AF123" s="139"/>
      <c r="AG123" s="139"/>
      <c r="AH123" s="139"/>
      <c r="AI123" s="139"/>
      <c r="AJ123" s="139"/>
      <c r="AK123" s="390"/>
      <c r="AL123" s="390"/>
      <c r="AM123" s="101"/>
      <c r="AN123" s="139"/>
      <c r="AO123" s="139"/>
      <c r="AP123" s="139"/>
      <c r="AQ123" s="139"/>
      <c r="AR123" s="139"/>
      <c r="AS123" s="139"/>
      <c r="AT123" s="139"/>
      <c r="AU123" s="139"/>
      <c r="AV123" s="139"/>
      <c r="AW123" s="139"/>
      <c r="AX123" s="139"/>
      <c r="AY123" s="139"/>
    </row>
    <row r="124" spans="1:52" s="5" customFormat="1" ht="20.100000000000001" customHeight="1" outlineLevel="1">
      <c r="A124" s="386"/>
      <c r="B124" s="865"/>
      <c r="C124" s="387"/>
      <c r="D124" s="387"/>
      <c r="E124" s="387"/>
      <c r="F124" s="387"/>
      <c r="G124" s="387"/>
      <c r="H124" s="103"/>
      <c r="I124" s="111"/>
      <c r="J124" s="103"/>
      <c r="K124" s="103"/>
      <c r="L124" s="103"/>
      <c r="M124" s="1244"/>
      <c r="N124" s="1245"/>
      <c r="O124" s="102"/>
      <c r="P124" s="111"/>
      <c r="Q124" s="113"/>
      <c r="R124" s="137"/>
      <c r="S124" s="102"/>
      <c r="T124" s="388"/>
      <c r="U124" s="138"/>
      <c r="V124" s="108"/>
      <c r="X124" s="101"/>
      <c r="Y124" s="139"/>
      <c r="Z124" s="139"/>
      <c r="AA124" s="139"/>
      <c r="AB124" s="139"/>
      <c r="AC124" s="139"/>
      <c r="AD124" s="139"/>
      <c r="AE124" s="139"/>
      <c r="AF124" s="139"/>
      <c r="AG124" s="139"/>
      <c r="AH124" s="139"/>
      <c r="AI124" s="139"/>
      <c r="AJ124" s="139"/>
      <c r="AK124" s="390"/>
      <c r="AL124" s="390"/>
      <c r="AM124" s="101"/>
      <c r="AN124" s="139"/>
      <c r="AO124" s="139"/>
      <c r="AP124" s="139"/>
      <c r="AQ124" s="139"/>
      <c r="AR124" s="139"/>
      <c r="AS124" s="139"/>
      <c r="AT124" s="139"/>
      <c r="AU124" s="139"/>
      <c r="AV124" s="139"/>
      <c r="AW124" s="139"/>
      <c r="AX124" s="139"/>
      <c r="AY124" s="139"/>
      <c r="AZ124" s="390"/>
    </row>
    <row r="125" spans="1:52" s="5" customFormat="1" ht="20.100000000000001" customHeight="1" outlineLevel="1">
      <c r="A125" s="386"/>
      <c r="B125" s="865"/>
      <c r="C125" s="387"/>
      <c r="D125" s="387"/>
      <c r="E125" s="387"/>
      <c r="F125" s="387"/>
      <c r="G125" s="387"/>
      <c r="H125" s="103"/>
      <c r="I125" s="111"/>
      <c r="J125" s="103"/>
      <c r="K125" s="103"/>
      <c r="L125" s="103"/>
      <c r="M125" s="1244"/>
      <c r="N125" s="1245"/>
      <c r="O125" s="102"/>
      <c r="P125" s="111"/>
      <c r="Q125" s="113"/>
      <c r="R125" s="137"/>
      <c r="S125" s="102"/>
      <c r="T125" s="388"/>
      <c r="U125" s="138"/>
      <c r="V125" s="108"/>
      <c r="X125" s="384"/>
      <c r="Y125" s="385"/>
      <c r="Z125" s="385"/>
      <c r="AA125" s="385"/>
      <c r="AB125" s="385"/>
      <c r="AC125" s="385"/>
      <c r="AD125" s="385"/>
      <c r="AE125" s="385"/>
      <c r="AF125" s="385"/>
      <c r="AG125" s="390"/>
      <c r="AH125" s="390"/>
      <c r="AI125" s="390"/>
      <c r="AJ125" s="390"/>
      <c r="AK125" s="390"/>
      <c r="AL125" s="390"/>
      <c r="AM125" s="384"/>
      <c r="AN125" s="385"/>
      <c r="AO125" s="385"/>
      <c r="AP125" s="385"/>
      <c r="AQ125" s="385"/>
      <c r="AR125" s="385"/>
      <c r="AS125" s="385"/>
      <c r="AT125" s="385"/>
      <c r="AU125" s="385"/>
      <c r="AV125" s="390"/>
    </row>
    <row r="126" spans="1:52" s="5" customFormat="1" ht="20.100000000000001" customHeight="1" outlineLevel="1">
      <c r="A126" s="386"/>
      <c r="B126" s="865"/>
      <c r="C126" s="387"/>
      <c r="D126" s="387"/>
      <c r="E126" s="387"/>
      <c r="F126" s="387"/>
      <c r="G126" s="387"/>
      <c r="H126" s="103"/>
      <c r="I126" s="111"/>
      <c r="J126" s="103"/>
      <c r="K126" s="103"/>
      <c r="L126" s="103"/>
      <c r="M126" s="1244"/>
      <c r="N126" s="1245"/>
      <c r="O126" s="102"/>
      <c r="P126" s="111"/>
      <c r="Q126" s="113"/>
      <c r="R126" s="137"/>
      <c r="S126" s="102"/>
      <c r="T126" s="388"/>
      <c r="U126" s="138"/>
      <c r="V126" s="108"/>
      <c r="X126" s="384"/>
      <c r="Y126" s="385"/>
      <c r="Z126" s="385"/>
      <c r="AA126" s="385"/>
      <c r="AB126" s="385"/>
      <c r="AC126" s="385"/>
      <c r="AD126" s="385"/>
      <c r="AE126" s="385"/>
      <c r="AF126" s="385"/>
      <c r="AG126" s="390"/>
      <c r="AH126" s="390"/>
      <c r="AI126" s="390"/>
      <c r="AJ126" s="390"/>
      <c r="AK126" s="390"/>
      <c r="AL126" s="390"/>
      <c r="AM126" s="384"/>
      <c r="AN126" s="385"/>
      <c r="AO126" s="385"/>
      <c r="AP126" s="385"/>
      <c r="AQ126" s="385"/>
      <c r="AR126" s="385"/>
      <c r="AS126" s="385"/>
      <c r="AT126" s="385"/>
      <c r="AU126" s="385"/>
      <c r="AV126" s="390"/>
    </row>
    <row r="127" spans="1:52" s="5" customFormat="1" ht="20.100000000000001" customHeight="1" outlineLevel="1">
      <c r="A127" s="386"/>
      <c r="B127" s="865"/>
      <c r="C127" s="387"/>
      <c r="D127" s="387"/>
      <c r="E127" s="387"/>
      <c r="F127" s="387"/>
      <c r="G127" s="387"/>
      <c r="H127" s="103"/>
      <c r="I127" s="111"/>
      <c r="J127" s="103"/>
      <c r="K127" s="103"/>
      <c r="L127" s="103"/>
      <c r="M127" s="1244"/>
      <c r="N127" s="1245"/>
      <c r="O127" s="102"/>
      <c r="P127" s="111"/>
      <c r="Q127" s="113"/>
      <c r="R127" s="137"/>
      <c r="S127" s="102"/>
      <c r="T127" s="388"/>
      <c r="U127" s="138"/>
      <c r="V127" s="108"/>
      <c r="X127" s="101"/>
      <c r="Y127" s="139"/>
      <c r="Z127" s="139"/>
      <c r="AA127" s="139"/>
      <c r="AB127" s="139"/>
      <c r="AC127" s="139"/>
      <c r="AD127" s="139"/>
      <c r="AE127" s="139"/>
      <c r="AF127" s="139"/>
      <c r="AG127" s="390"/>
      <c r="AH127" s="390"/>
      <c r="AI127" s="390"/>
      <c r="AJ127" s="390"/>
      <c r="AK127" s="390"/>
      <c r="AL127" s="390"/>
      <c r="AM127" s="101"/>
      <c r="AN127" s="139"/>
      <c r="AO127" s="139"/>
      <c r="AP127" s="139"/>
      <c r="AQ127" s="139"/>
      <c r="AR127" s="139"/>
      <c r="AS127" s="139"/>
      <c r="AT127" s="139"/>
      <c r="AU127" s="139"/>
      <c r="AV127" s="390"/>
    </row>
    <row r="128" spans="1:52" s="5" customFormat="1" ht="20.100000000000001" customHeight="1" outlineLevel="1">
      <c r="A128" s="386"/>
      <c r="B128" s="865"/>
      <c r="C128" s="387"/>
      <c r="D128" s="387"/>
      <c r="E128" s="387"/>
      <c r="F128" s="387"/>
      <c r="G128" s="387"/>
      <c r="H128" s="103"/>
      <c r="I128" s="111"/>
      <c r="J128" s="103"/>
      <c r="K128" s="103"/>
      <c r="L128" s="103"/>
      <c r="M128" s="1244"/>
      <c r="N128" s="1245"/>
      <c r="O128" s="102"/>
      <c r="P128" s="111"/>
      <c r="Q128" s="113"/>
      <c r="R128" s="137"/>
      <c r="S128" s="102"/>
      <c r="T128" s="388"/>
      <c r="U128" s="138"/>
      <c r="V128" s="108"/>
      <c r="X128" s="101"/>
      <c r="Y128" s="139"/>
      <c r="Z128" s="139"/>
      <c r="AA128" s="139"/>
      <c r="AB128" s="139"/>
      <c r="AC128" s="139"/>
      <c r="AD128" s="139"/>
      <c r="AE128" s="139"/>
      <c r="AF128" s="139"/>
      <c r="AG128" s="390"/>
      <c r="AH128" s="390"/>
      <c r="AI128" s="390"/>
      <c r="AJ128" s="390"/>
      <c r="AK128" s="390"/>
      <c r="AL128" s="390"/>
      <c r="AM128" s="101"/>
      <c r="AN128" s="139"/>
      <c r="AO128" s="139"/>
      <c r="AP128" s="139"/>
      <c r="AQ128" s="139"/>
      <c r="AR128" s="139"/>
      <c r="AS128" s="139"/>
      <c r="AT128" s="139"/>
      <c r="AU128" s="139"/>
      <c r="AV128" s="390"/>
    </row>
    <row r="129" spans="1:48" s="5" customFormat="1" ht="20.100000000000001" customHeight="1" outlineLevel="1">
      <c r="A129" s="386"/>
      <c r="B129" s="865"/>
      <c r="C129" s="387"/>
      <c r="D129" s="387"/>
      <c r="E129" s="387"/>
      <c r="F129" s="387"/>
      <c r="G129" s="387"/>
      <c r="H129" s="103"/>
      <c r="I129" s="111"/>
      <c r="J129" s="103"/>
      <c r="K129" s="103"/>
      <c r="L129" s="103"/>
      <c r="M129" s="1244"/>
      <c r="N129" s="1245"/>
      <c r="O129" s="102"/>
      <c r="P129" s="111"/>
      <c r="Q129" s="113"/>
      <c r="R129" s="137"/>
      <c r="S129" s="102"/>
      <c r="T129" s="388"/>
      <c r="U129" s="138"/>
      <c r="V129" s="108"/>
      <c r="X129" s="101"/>
      <c r="Y129" s="139"/>
      <c r="Z129" s="139"/>
      <c r="AA129" s="139"/>
      <c r="AB129" s="139"/>
      <c r="AC129" s="139"/>
      <c r="AD129" s="139"/>
      <c r="AE129" s="139"/>
      <c r="AF129" s="139"/>
      <c r="AG129" s="390"/>
      <c r="AH129" s="390"/>
      <c r="AI129" s="390"/>
      <c r="AJ129" s="390"/>
      <c r="AK129" s="390"/>
      <c r="AL129" s="390"/>
      <c r="AM129" s="101"/>
      <c r="AN129" s="139"/>
      <c r="AO129" s="139"/>
      <c r="AP129" s="139"/>
      <c r="AQ129" s="139"/>
      <c r="AR129" s="139"/>
      <c r="AS129" s="139"/>
      <c r="AT129" s="139"/>
      <c r="AU129" s="139"/>
      <c r="AV129" s="390"/>
    </row>
    <row r="130" spans="1:48" s="5" customFormat="1" ht="20.100000000000001" customHeight="1" outlineLevel="1">
      <c r="A130" s="386"/>
      <c r="B130" s="972"/>
      <c r="C130" s="928"/>
      <c r="D130" s="928"/>
      <c r="E130" s="928"/>
      <c r="F130" s="928"/>
      <c r="G130" s="928"/>
      <c r="H130" s="103"/>
      <c r="I130" s="111"/>
      <c r="J130" s="103"/>
      <c r="K130" s="103"/>
      <c r="L130" s="103"/>
      <c r="M130" s="1244"/>
      <c r="N130" s="1245"/>
      <c r="O130" s="102"/>
      <c r="P130" s="111"/>
      <c r="Q130" s="113"/>
      <c r="R130" s="137"/>
      <c r="S130" s="102"/>
      <c r="T130" s="388"/>
      <c r="U130" s="138"/>
      <c r="V130" s="108"/>
      <c r="X130" s="101"/>
      <c r="Y130" s="139"/>
      <c r="Z130" s="139"/>
      <c r="AA130" s="139"/>
      <c r="AB130" s="139"/>
      <c r="AC130" s="139"/>
      <c r="AD130" s="139"/>
      <c r="AE130" s="139"/>
      <c r="AF130" s="139"/>
      <c r="AG130" s="390"/>
      <c r="AH130" s="390"/>
      <c r="AI130" s="390"/>
      <c r="AJ130" s="390"/>
      <c r="AK130" s="390"/>
      <c r="AL130" s="390"/>
      <c r="AM130" s="101"/>
      <c r="AN130" s="139"/>
      <c r="AO130" s="139"/>
      <c r="AP130" s="139"/>
      <c r="AQ130" s="139"/>
      <c r="AR130" s="139"/>
      <c r="AS130" s="139"/>
      <c r="AT130" s="139"/>
      <c r="AU130" s="139"/>
      <c r="AV130" s="390"/>
    </row>
    <row r="131" spans="1:48" s="5" customFormat="1" ht="20.100000000000001" customHeight="1" outlineLevel="1">
      <c r="A131" s="386"/>
      <c r="B131" s="972"/>
      <c r="C131" s="928"/>
      <c r="D131" s="928"/>
      <c r="E131" s="928"/>
      <c r="F131" s="928"/>
      <c r="G131" s="928"/>
      <c r="H131" s="103"/>
      <c r="I131" s="111"/>
      <c r="J131" s="103"/>
      <c r="K131" s="103"/>
      <c r="L131" s="103"/>
      <c r="M131" s="1244"/>
      <c r="N131" s="1245"/>
      <c r="O131" s="102"/>
      <c r="P131" s="111"/>
      <c r="Q131" s="113"/>
      <c r="R131" s="137"/>
      <c r="S131" s="102"/>
      <c r="T131" s="388"/>
      <c r="U131" s="138"/>
      <c r="V131" s="108"/>
      <c r="X131" s="101"/>
      <c r="Y131" s="139"/>
      <c r="Z131" s="139"/>
      <c r="AA131" s="139"/>
      <c r="AB131" s="139"/>
      <c r="AC131" s="139"/>
      <c r="AD131" s="139"/>
      <c r="AE131" s="139"/>
      <c r="AF131" s="139"/>
      <c r="AG131" s="390"/>
      <c r="AH131" s="390"/>
      <c r="AI131" s="390"/>
      <c r="AJ131" s="390"/>
      <c r="AK131" s="390"/>
      <c r="AL131" s="390"/>
      <c r="AM131" s="101"/>
      <c r="AN131" s="139"/>
      <c r="AO131" s="139"/>
      <c r="AP131" s="139"/>
      <c r="AQ131" s="139"/>
      <c r="AR131" s="139"/>
      <c r="AS131" s="139"/>
      <c r="AT131" s="139"/>
      <c r="AU131" s="139"/>
      <c r="AV131" s="390"/>
    </row>
    <row r="132" spans="1:48" s="5" customFormat="1" ht="20.100000000000001" customHeight="1" outlineLevel="1">
      <c r="A132" s="386"/>
      <c r="B132" s="972"/>
      <c r="C132" s="928"/>
      <c r="D132" s="928"/>
      <c r="E132" s="928"/>
      <c r="F132" s="928"/>
      <c r="G132" s="928"/>
      <c r="H132" s="103"/>
      <c r="I132" s="111"/>
      <c r="J132" s="103"/>
      <c r="K132" s="103"/>
      <c r="L132" s="103"/>
      <c r="M132" s="1244"/>
      <c r="N132" s="1245"/>
      <c r="O132" s="102"/>
      <c r="P132" s="111"/>
      <c r="Q132" s="113"/>
      <c r="R132" s="137"/>
      <c r="S132" s="102"/>
      <c r="T132" s="388"/>
      <c r="U132" s="138"/>
      <c r="V132" s="108"/>
      <c r="X132" s="101"/>
      <c r="Y132" s="139"/>
      <c r="Z132" s="139"/>
      <c r="AA132" s="139"/>
      <c r="AB132" s="139"/>
      <c r="AC132" s="139"/>
      <c r="AD132" s="139"/>
      <c r="AE132" s="139"/>
      <c r="AF132" s="139"/>
      <c r="AG132" s="390"/>
      <c r="AH132" s="390"/>
      <c r="AI132" s="390"/>
      <c r="AJ132" s="390"/>
      <c r="AK132" s="390"/>
      <c r="AL132" s="390"/>
      <c r="AM132" s="101"/>
      <c r="AN132" s="139"/>
      <c r="AO132" s="139"/>
      <c r="AP132" s="139"/>
      <c r="AQ132" s="139"/>
      <c r="AR132" s="139"/>
      <c r="AS132" s="139"/>
      <c r="AT132" s="139"/>
      <c r="AU132" s="139"/>
      <c r="AV132" s="390"/>
    </row>
    <row r="133" spans="1:48" s="5" customFormat="1" ht="20.100000000000001" customHeight="1" outlineLevel="1">
      <c r="A133" s="386"/>
      <c r="B133" s="865"/>
      <c r="C133" s="387"/>
      <c r="D133" s="387"/>
      <c r="E133" s="387"/>
      <c r="F133" s="387"/>
      <c r="G133" s="387"/>
      <c r="H133" s="103"/>
      <c r="I133" s="111"/>
      <c r="J133" s="103"/>
      <c r="K133" s="103"/>
      <c r="L133" s="103"/>
      <c r="M133" s="1260"/>
      <c r="N133" s="1261"/>
      <c r="O133" s="111"/>
      <c r="P133" s="261"/>
      <c r="Q133" s="113"/>
      <c r="R133" s="137"/>
      <c r="S133" s="102"/>
      <c r="T133" s="388"/>
      <c r="U133" s="138"/>
      <c r="V133" s="108"/>
      <c r="X133" s="101"/>
      <c r="Y133" s="139"/>
      <c r="Z133" s="139"/>
      <c r="AA133" s="139"/>
      <c r="AB133" s="139"/>
      <c r="AC133" s="139"/>
      <c r="AD133" s="139"/>
      <c r="AE133" s="139"/>
      <c r="AF133" s="139"/>
      <c r="AG133" s="390"/>
      <c r="AH133" s="390"/>
      <c r="AI133" s="390"/>
      <c r="AJ133" s="390"/>
      <c r="AK133" s="390"/>
      <c r="AL133" s="390"/>
      <c r="AM133" s="101"/>
      <c r="AN133" s="139"/>
      <c r="AO133" s="139"/>
      <c r="AP133" s="139"/>
      <c r="AQ133" s="139"/>
      <c r="AR133" s="139"/>
      <c r="AS133" s="139"/>
      <c r="AT133" s="139"/>
      <c r="AU133" s="139"/>
      <c r="AV133" s="390"/>
    </row>
    <row r="134" spans="1:48" s="5" customFormat="1" ht="20.100000000000001" customHeight="1" outlineLevel="1">
      <c r="A134" s="386"/>
      <c r="B134" s="969"/>
      <c r="C134" s="928"/>
      <c r="D134" s="928"/>
      <c r="E134" s="970"/>
      <c r="F134" s="928"/>
      <c r="G134" s="971"/>
      <c r="H134" s="391"/>
      <c r="I134" s="111"/>
      <c r="J134" s="103"/>
      <c r="K134" s="103"/>
      <c r="L134" s="103"/>
      <c r="M134" s="1260"/>
      <c r="N134" s="1261"/>
      <c r="O134" s="111"/>
      <c r="P134" s="261"/>
      <c r="Q134" s="113"/>
      <c r="R134" s="137"/>
      <c r="S134" s="102"/>
      <c r="T134" s="388"/>
      <c r="U134" s="138"/>
      <c r="V134" s="108"/>
      <c r="X134" s="101"/>
      <c r="Y134" s="139"/>
      <c r="Z134" s="139"/>
      <c r="AA134" s="139"/>
      <c r="AB134" s="139"/>
      <c r="AC134" s="139"/>
      <c r="AD134" s="139"/>
      <c r="AE134" s="139"/>
      <c r="AF134" s="139"/>
      <c r="AG134" s="390"/>
      <c r="AH134" s="390"/>
      <c r="AI134" s="390"/>
      <c r="AJ134" s="390"/>
      <c r="AK134" s="390"/>
      <c r="AL134" s="390"/>
      <c r="AM134" s="101"/>
      <c r="AN134" s="139"/>
      <c r="AO134" s="139"/>
      <c r="AP134" s="139"/>
      <c r="AQ134" s="139"/>
      <c r="AR134" s="139"/>
      <c r="AS134" s="139"/>
      <c r="AT134" s="139"/>
      <c r="AU134" s="139"/>
      <c r="AV134" s="390"/>
    </row>
    <row r="135" spans="1:48" s="5" customFormat="1" ht="20.100000000000001" customHeight="1" outlineLevel="1">
      <c r="A135" s="386"/>
      <c r="B135" s="969"/>
      <c r="C135" s="928"/>
      <c r="D135" s="928"/>
      <c r="E135" s="970"/>
      <c r="F135" s="928"/>
      <c r="G135" s="971"/>
      <c r="H135" s="391"/>
      <c r="I135" s="111"/>
      <c r="J135" s="103"/>
      <c r="K135" s="103"/>
      <c r="L135" s="103"/>
      <c r="M135" s="1260"/>
      <c r="N135" s="1261"/>
      <c r="O135" s="111"/>
      <c r="P135" s="261"/>
      <c r="Q135" s="113"/>
      <c r="R135" s="137"/>
      <c r="S135" s="102"/>
      <c r="T135" s="388"/>
      <c r="U135" s="138"/>
      <c r="V135" s="108"/>
      <c r="X135" s="384"/>
      <c r="Y135" s="392"/>
      <c r="Z135" s="392"/>
      <c r="AA135" s="392"/>
      <c r="AB135" s="392"/>
      <c r="AC135" s="392"/>
      <c r="AD135" s="392"/>
      <c r="AE135" s="393"/>
      <c r="AF135" s="393"/>
      <c r="AG135" s="390"/>
      <c r="AH135" s="390"/>
      <c r="AI135" s="390"/>
      <c r="AJ135" s="390"/>
      <c r="AK135" s="390"/>
      <c r="AL135" s="390"/>
      <c r="AM135" s="384"/>
      <c r="AN135" s="392"/>
      <c r="AO135" s="392"/>
      <c r="AP135" s="392"/>
      <c r="AQ135" s="392"/>
      <c r="AR135" s="392"/>
      <c r="AS135" s="392"/>
      <c r="AT135" s="393"/>
      <c r="AU135" s="393"/>
      <c r="AV135" s="390"/>
    </row>
    <row r="136" spans="1:48" s="5" customFormat="1" ht="20.100000000000001" customHeight="1" outlineLevel="1">
      <c r="A136" s="386"/>
      <c r="B136" s="969"/>
      <c r="C136" s="928"/>
      <c r="D136" s="928"/>
      <c r="E136" s="970"/>
      <c r="F136" s="928"/>
      <c r="G136" s="971"/>
      <c r="H136" s="394"/>
      <c r="I136" s="394"/>
      <c r="J136" s="103"/>
      <c r="K136" s="103"/>
      <c r="L136" s="394"/>
      <c r="M136" s="1260"/>
      <c r="N136" s="1261"/>
      <c r="O136" s="394"/>
      <c r="P136" s="395"/>
      <c r="Q136" s="394"/>
      <c r="R136" s="394"/>
      <c r="S136" s="394"/>
      <c r="T136" s="396"/>
      <c r="U136" s="138"/>
      <c r="V136" s="108"/>
      <c r="X136" s="384"/>
      <c r="Y136" s="397"/>
      <c r="Z136" s="397"/>
      <c r="AA136" s="397"/>
      <c r="AB136" s="397"/>
      <c r="AC136" s="397"/>
      <c r="AD136" s="397"/>
      <c r="AE136" s="397"/>
      <c r="AF136" s="397"/>
      <c r="AG136" s="390"/>
      <c r="AH136" s="390"/>
      <c r="AI136" s="390"/>
      <c r="AJ136" s="390"/>
      <c r="AK136" s="390"/>
      <c r="AL136" s="390"/>
      <c r="AM136" s="384"/>
      <c r="AN136" s="397"/>
      <c r="AO136" s="397"/>
      <c r="AP136" s="397"/>
      <c r="AQ136" s="397"/>
      <c r="AR136" s="397"/>
      <c r="AS136" s="397"/>
      <c r="AT136" s="397"/>
      <c r="AU136" s="397"/>
      <c r="AV136" s="390"/>
    </row>
    <row r="137" spans="1:48" s="5" customFormat="1" ht="15" hidden="1" customHeight="1" outlineLevel="1">
      <c r="A137" s="386"/>
      <c r="B137" s="261"/>
      <c r="C137" s="102"/>
      <c r="D137" s="102"/>
      <c r="E137" s="102"/>
      <c r="F137" s="102"/>
      <c r="G137" s="102"/>
      <c r="H137" s="103"/>
      <c r="I137" s="103"/>
      <c r="J137" s="103"/>
      <c r="K137" s="103"/>
      <c r="L137" s="103"/>
      <c r="M137" s="1260"/>
      <c r="N137" s="1261"/>
      <c r="O137" s="103"/>
      <c r="P137" s="398"/>
      <c r="Q137" s="103"/>
      <c r="R137" s="103"/>
      <c r="S137" s="103"/>
      <c r="T137" s="399"/>
      <c r="U137" s="138"/>
      <c r="V137" s="108"/>
      <c r="X137" s="101"/>
      <c r="Y137" s="139"/>
      <c r="Z137" s="139"/>
      <c r="AA137" s="139"/>
      <c r="AB137" s="139"/>
      <c r="AC137" s="139"/>
      <c r="AD137" s="139"/>
      <c r="AE137" s="139"/>
      <c r="AF137" s="139"/>
      <c r="AG137" s="390"/>
      <c r="AH137" s="390"/>
      <c r="AI137" s="390"/>
      <c r="AJ137" s="390"/>
      <c r="AK137" s="390"/>
      <c r="AL137" s="390"/>
      <c r="AM137" s="101"/>
      <c r="AN137" s="139"/>
      <c r="AO137" s="139"/>
      <c r="AP137" s="139"/>
      <c r="AQ137" s="139"/>
      <c r="AR137" s="139"/>
      <c r="AS137" s="139"/>
      <c r="AT137" s="139"/>
      <c r="AU137" s="139"/>
      <c r="AV137" s="390"/>
    </row>
    <row r="138" spans="1:48" s="5" customFormat="1" ht="15" hidden="1" customHeight="1" outlineLevel="1">
      <c r="A138" s="386"/>
      <c r="B138" s="228"/>
      <c r="C138" s="102"/>
      <c r="D138" s="102"/>
      <c r="E138" s="102"/>
      <c r="F138" s="102"/>
      <c r="G138" s="102"/>
      <c r="H138" s="103"/>
      <c r="I138" s="111"/>
      <c r="J138" s="103"/>
      <c r="K138" s="103"/>
      <c r="L138" s="103"/>
      <c r="M138" s="1260"/>
      <c r="N138" s="1261"/>
      <c r="O138" s="111"/>
      <c r="P138" s="261"/>
      <c r="Q138" s="113"/>
      <c r="R138" s="137"/>
      <c r="S138" s="102"/>
      <c r="T138" s="388"/>
      <c r="U138" s="138"/>
      <c r="V138" s="108"/>
      <c r="X138" s="101"/>
      <c r="Y138" s="139"/>
      <c r="Z138" s="139"/>
      <c r="AA138" s="139"/>
      <c r="AB138" s="139"/>
      <c r="AC138" s="139"/>
      <c r="AD138" s="139"/>
      <c r="AE138" s="139"/>
      <c r="AF138" s="139"/>
      <c r="AG138" s="390"/>
      <c r="AH138" s="390"/>
      <c r="AI138" s="390"/>
      <c r="AJ138" s="390"/>
      <c r="AK138" s="390"/>
      <c r="AL138" s="390"/>
      <c r="AM138" s="101"/>
      <c r="AN138" s="139"/>
      <c r="AO138" s="139"/>
      <c r="AP138" s="139"/>
      <c r="AQ138" s="139"/>
      <c r="AR138" s="139"/>
      <c r="AS138" s="139"/>
      <c r="AT138" s="139"/>
      <c r="AU138" s="139"/>
      <c r="AV138" s="390"/>
    </row>
    <row r="139" spans="1:48" s="5" customFormat="1" ht="15" hidden="1" customHeight="1" outlineLevel="1">
      <c r="A139" s="386"/>
      <c r="B139" s="228"/>
      <c r="C139" s="102"/>
      <c r="D139" s="102"/>
      <c r="E139" s="102"/>
      <c r="F139" s="102"/>
      <c r="G139" s="102"/>
      <c r="H139" s="103"/>
      <c r="I139" s="111"/>
      <c r="J139" s="103"/>
      <c r="K139" s="103"/>
      <c r="L139" s="103"/>
      <c r="M139" s="1260"/>
      <c r="N139" s="1261"/>
      <c r="O139" s="111"/>
      <c r="P139" s="261"/>
      <c r="Q139" s="113"/>
      <c r="R139" s="137"/>
      <c r="S139" s="102"/>
      <c r="T139" s="388"/>
      <c r="U139" s="138"/>
      <c r="V139" s="108"/>
      <c r="X139" s="101"/>
      <c r="Y139" s="139"/>
      <c r="Z139" s="139"/>
      <c r="AA139" s="139"/>
      <c r="AB139" s="139"/>
      <c r="AC139" s="139"/>
      <c r="AD139" s="139"/>
      <c r="AE139" s="139"/>
      <c r="AF139" s="139"/>
      <c r="AG139" s="390"/>
      <c r="AH139" s="390"/>
      <c r="AI139" s="390"/>
      <c r="AJ139" s="390"/>
      <c r="AK139" s="390"/>
      <c r="AL139" s="390"/>
      <c r="AM139" s="101"/>
      <c r="AN139" s="139"/>
      <c r="AO139" s="139"/>
      <c r="AP139" s="139"/>
      <c r="AQ139" s="139"/>
      <c r="AR139" s="139"/>
      <c r="AS139" s="139"/>
      <c r="AT139" s="139"/>
      <c r="AU139" s="139"/>
      <c r="AV139" s="390"/>
    </row>
    <row r="140" spans="1:48" s="5" customFormat="1" ht="15" hidden="1" customHeight="1" outlineLevel="1">
      <c r="A140" s="386"/>
      <c r="B140" s="228"/>
      <c r="C140" s="102"/>
      <c r="D140" s="102"/>
      <c r="E140" s="102"/>
      <c r="F140" s="102"/>
      <c r="G140" s="102"/>
      <c r="H140" s="103"/>
      <c r="I140" s="111"/>
      <c r="J140" s="103"/>
      <c r="K140" s="103"/>
      <c r="L140" s="103"/>
      <c r="M140" s="1260"/>
      <c r="N140" s="1261"/>
      <c r="O140" s="111"/>
      <c r="P140" s="261"/>
      <c r="Q140" s="113"/>
      <c r="R140" s="137"/>
      <c r="S140" s="102"/>
      <c r="T140" s="388"/>
      <c r="U140" s="138"/>
      <c r="V140" s="108"/>
      <c r="X140" s="101"/>
      <c r="Y140" s="139"/>
      <c r="Z140" s="139"/>
      <c r="AA140" s="139"/>
      <c r="AB140" s="139"/>
      <c r="AC140" s="139"/>
      <c r="AD140" s="139"/>
      <c r="AE140" s="139"/>
      <c r="AF140" s="139"/>
      <c r="AG140" s="390"/>
      <c r="AH140" s="390"/>
      <c r="AI140" s="390"/>
      <c r="AJ140" s="390"/>
      <c r="AK140" s="390"/>
      <c r="AL140" s="390"/>
      <c r="AM140" s="101"/>
      <c r="AN140" s="139"/>
      <c r="AO140" s="139"/>
      <c r="AP140" s="139"/>
      <c r="AQ140" s="139"/>
      <c r="AR140" s="139"/>
      <c r="AS140" s="139"/>
      <c r="AT140" s="139"/>
      <c r="AU140" s="139"/>
      <c r="AV140" s="390"/>
    </row>
    <row r="141" spans="1:48" s="5" customFormat="1" ht="15" hidden="1" customHeight="1" outlineLevel="1">
      <c r="A141" s="386"/>
      <c r="B141" s="104"/>
      <c r="C141" s="105"/>
      <c r="D141" s="105"/>
      <c r="E141" s="106"/>
      <c r="F141" s="105"/>
      <c r="G141" s="107"/>
      <c r="H141" s="391"/>
      <c r="I141" s="111"/>
      <c r="J141" s="103"/>
      <c r="K141" s="103"/>
      <c r="L141" s="103"/>
      <c r="M141" s="1260"/>
      <c r="N141" s="1261"/>
      <c r="O141" s="111"/>
      <c r="P141" s="261"/>
      <c r="Q141" s="113"/>
      <c r="R141" s="137"/>
      <c r="S141" s="102"/>
      <c r="T141" s="388"/>
      <c r="U141" s="138"/>
      <c r="V141" s="108"/>
      <c r="X141" s="101"/>
      <c r="Y141" s="139"/>
      <c r="Z141" s="139"/>
      <c r="AA141" s="139"/>
      <c r="AB141" s="139"/>
      <c r="AC141" s="139"/>
      <c r="AD141" s="139"/>
      <c r="AE141" s="139"/>
      <c r="AF141" s="139"/>
      <c r="AG141" s="390"/>
      <c r="AH141" s="390"/>
      <c r="AI141" s="390"/>
      <c r="AJ141" s="390"/>
      <c r="AK141" s="390"/>
      <c r="AL141" s="390"/>
      <c r="AM141" s="101"/>
      <c r="AN141" s="139"/>
      <c r="AO141" s="139"/>
      <c r="AP141" s="139"/>
      <c r="AQ141" s="139"/>
      <c r="AR141" s="139"/>
      <c r="AS141" s="139"/>
      <c r="AT141" s="139"/>
      <c r="AU141" s="139"/>
      <c r="AV141" s="390"/>
    </row>
    <row r="142" spans="1:48" s="5" customFormat="1" ht="15" hidden="1" customHeight="1" outlineLevel="1">
      <c r="A142" s="386"/>
      <c r="B142" s="104"/>
      <c r="C142" s="105"/>
      <c r="D142" s="105"/>
      <c r="E142" s="106"/>
      <c r="F142" s="105"/>
      <c r="G142" s="107"/>
      <c r="H142" s="391"/>
      <c r="I142" s="111"/>
      <c r="J142" s="103"/>
      <c r="K142" s="103"/>
      <c r="L142" s="103"/>
      <c r="M142" s="1260"/>
      <c r="N142" s="1261"/>
      <c r="O142" s="111"/>
      <c r="P142" s="261"/>
      <c r="Q142" s="113"/>
      <c r="R142" s="137"/>
      <c r="S142" s="102"/>
      <c r="T142" s="388"/>
      <c r="U142" s="138"/>
      <c r="V142" s="108"/>
      <c r="X142" s="101"/>
      <c r="Y142" s="139"/>
      <c r="Z142" s="139"/>
      <c r="AA142" s="139"/>
      <c r="AB142" s="139"/>
      <c r="AC142" s="139"/>
      <c r="AD142" s="139"/>
      <c r="AE142" s="139"/>
      <c r="AF142" s="139"/>
      <c r="AG142" s="390"/>
      <c r="AH142" s="390"/>
      <c r="AI142" s="390"/>
      <c r="AJ142" s="390"/>
      <c r="AK142" s="390"/>
      <c r="AL142" s="390"/>
      <c r="AM142" s="101"/>
      <c r="AN142" s="139"/>
      <c r="AO142" s="139"/>
      <c r="AP142" s="139"/>
      <c r="AQ142" s="139"/>
      <c r="AR142" s="139"/>
      <c r="AS142" s="139"/>
      <c r="AT142" s="139"/>
      <c r="AU142" s="139"/>
      <c r="AV142" s="390"/>
    </row>
    <row r="143" spans="1:48" s="5" customFormat="1" ht="15" hidden="1" customHeight="1" outlineLevel="1">
      <c r="A143" s="386"/>
      <c r="B143" s="104"/>
      <c r="C143" s="105"/>
      <c r="D143" s="105"/>
      <c r="E143" s="106"/>
      <c r="F143" s="105"/>
      <c r="G143" s="107"/>
      <c r="H143" s="391"/>
      <c r="I143" s="111"/>
      <c r="J143" s="103"/>
      <c r="K143" s="103"/>
      <c r="L143" s="103"/>
      <c r="M143" s="1260"/>
      <c r="N143" s="1261"/>
      <c r="O143" s="111"/>
      <c r="P143" s="261"/>
      <c r="Q143" s="113"/>
      <c r="R143" s="137"/>
      <c r="S143" s="102"/>
      <c r="T143" s="388"/>
      <c r="U143" s="138"/>
      <c r="V143" s="108"/>
      <c r="X143" s="101"/>
      <c r="Y143" s="139"/>
      <c r="Z143" s="139"/>
      <c r="AA143" s="139"/>
      <c r="AB143" s="139"/>
      <c r="AC143" s="139"/>
      <c r="AD143" s="139"/>
      <c r="AE143" s="139"/>
      <c r="AF143" s="139"/>
      <c r="AG143" s="390"/>
      <c r="AH143" s="400"/>
      <c r="AI143" s="400"/>
      <c r="AJ143" s="400"/>
      <c r="AK143" s="400"/>
      <c r="AL143" s="400"/>
      <c r="AM143" s="101"/>
      <c r="AN143" s="139"/>
      <c r="AO143" s="139"/>
      <c r="AP143" s="139"/>
      <c r="AQ143" s="139"/>
      <c r="AR143" s="139"/>
      <c r="AS143" s="139"/>
      <c r="AT143" s="139"/>
      <c r="AU143" s="139"/>
      <c r="AV143" s="390"/>
    </row>
    <row r="144" spans="1:48" s="5" customFormat="1" ht="15" hidden="1" customHeight="1" outlineLevel="1">
      <c r="A144" s="386"/>
      <c r="B144" s="104"/>
      <c r="C144" s="105"/>
      <c r="D144" s="105"/>
      <c r="E144" s="106"/>
      <c r="F144" s="105"/>
      <c r="G144" s="107"/>
      <c r="H144" s="391"/>
      <c r="I144" s="111"/>
      <c r="J144" s="103"/>
      <c r="K144" s="103"/>
      <c r="L144" s="103"/>
      <c r="M144" s="1260"/>
      <c r="N144" s="1261"/>
      <c r="O144" s="111"/>
      <c r="P144" s="261"/>
      <c r="Q144" s="113"/>
      <c r="R144" s="137"/>
      <c r="S144" s="102"/>
      <c r="T144" s="388"/>
      <c r="U144" s="138"/>
      <c r="V144" s="108"/>
      <c r="X144" s="101"/>
      <c r="Y144" s="139"/>
      <c r="Z144" s="139"/>
      <c r="AA144" s="139"/>
      <c r="AB144" s="139"/>
      <c r="AC144" s="139"/>
      <c r="AD144" s="139"/>
      <c r="AE144" s="139"/>
      <c r="AF144" s="139"/>
      <c r="AG144" s="390"/>
      <c r="AH144" s="371"/>
      <c r="AI144" s="371"/>
      <c r="AJ144" s="371"/>
      <c r="AK144" s="371"/>
      <c r="AL144" s="371"/>
      <c r="AM144" s="101"/>
      <c r="AN144" s="139"/>
      <c r="AO144" s="139"/>
      <c r="AP144" s="139"/>
      <c r="AQ144" s="139"/>
      <c r="AR144" s="139"/>
      <c r="AS144" s="139"/>
      <c r="AT144" s="139"/>
      <c r="AU144" s="139"/>
      <c r="AV144" s="390"/>
    </row>
    <row r="145" spans="1:48" s="5" customFormat="1" ht="15" hidden="1" customHeight="1" outlineLevel="1">
      <c r="A145" s="386"/>
      <c r="B145" s="104"/>
      <c r="C145" s="105"/>
      <c r="D145" s="105"/>
      <c r="E145" s="106"/>
      <c r="F145" s="105"/>
      <c r="G145" s="107"/>
      <c r="H145" s="394"/>
      <c r="I145" s="394"/>
      <c r="J145" s="103"/>
      <c r="K145" s="103"/>
      <c r="L145" s="394"/>
      <c r="M145" s="1260"/>
      <c r="N145" s="1261"/>
      <c r="O145" s="111"/>
      <c r="P145" s="261"/>
      <c r="Q145" s="113"/>
      <c r="R145" s="137"/>
      <c r="S145" s="102"/>
      <c r="T145" s="388"/>
      <c r="U145" s="138"/>
      <c r="V145" s="108"/>
      <c r="X145" s="392"/>
      <c r="Y145" s="397"/>
      <c r="Z145" s="397"/>
      <c r="AA145" s="397"/>
      <c r="AB145" s="397"/>
      <c r="AC145" s="397"/>
      <c r="AD145" s="397"/>
      <c r="AE145" s="397"/>
      <c r="AF145" s="397"/>
      <c r="AG145" s="397"/>
      <c r="AH145" s="397"/>
      <c r="AI145" s="371"/>
      <c r="AJ145" s="371"/>
      <c r="AK145" s="371"/>
      <c r="AL145" s="371"/>
      <c r="AM145" s="390"/>
      <c r="AN145" s="390"/>
      <c r="AO145" s="390"/>
      <c r="AP145" s="390"/>
      <c r="AQ145" s="390"/>
      <c r="AR145" s="390"/>
      <c r="AS145" s="390"/>
      <c r="AT145" s="390"/>
      <c r="AU145" s="390"/>
      <c r="AV145" s="390"/>
    </row>
    <row r="146" spans="1:48" s="5" customFormat="1" ht="15" hidden="1" customHeight="1" outlineLevel="1">
      <c r="A146" s="386"/>
      <c r="B146" s="261"/>
      <c r="C146" s="102"/>
      <c r="D146" s="102"/>
      <c r="E146" s="102"/>
      <c r="F146" s="102"/>
      <c r="G146" s="102"/>
      <c r="H146" s="103"/>
      <c r="I146" s="103"/>
      <c r="J146" s="103"/>
      <c r="K146" s="103"/>
      <c r="L146" s="103"/>
      <c r="M146" s="1260"/>
      <c r="N146" s="1261"/>
      <c r="O146" s="111"/>
      <c r="P146" s="261"/>
      <c r="Q146" s="113"/>
      <c r="R146" s="137"/>
      <c r="S146" s="102"/>
      <c r="T146" s="388"/>
      <c r="U146" s="138"/>
      <c r="V146" s="108"/>
      <c r="X146" s="101"/>
      <c r="Y146" s="139"/>
      <c r="Z146" s="139"/>
      <c r="AA146" s="139"/>
      <c r="AB146" s="139"/>
      <c r="AC146" s="139"/>
      <c r="AD146" s="139"/>
      <c r="AE146" s="139"/>
      <c r="AF146" s="139"/>
      <c r="AG146" s="139"/>
      <c r="AH146" s="139"/>
      <c r="AI146" s="401"/>
      <c r="AJ146" s="401"/>
      <c r="AK146" s="401"/>
      <c r="AL146" s="401"/>
      <c r="AM146" s="401"/>
      <c r="AN146" s="390"/>
      <c r="AO146" s="390"/>
      <c r="AP146" s="390"/>
      <c r="AQ146" s="390"/>
      <c r="AR146" s="390"/>
      <c r="AS146" s="390"/>
      <c r="AT146" s="390"/>
      <c r="AU146" s="390"/>
      <c r="AV146" s="390"/>
    </row>
    <row r="147" spans="1:48" s="5" customFormat="1" ht="15" hidden="1" customHeight="1" outlineLevel="1">
      <c r="A147" s="386"/>
      <c r="B147" s="261"/>
      <c r="C147" s="102"/>
      <c r="D147" s="102"/>
      <c r="E147" s="102"/>
      <c r="F147" s="102"/>
      <c r="G147" s="102"/>
      <c r="H147" s="103"/>
      <c r="I147" s="103"/>
      <c r="J147" s="103"/>
      <c r="K147" s="103"/>
      <c r="L147" s="103"/>
      <c r="M147" s="1260"/>
      <c r="N147" s="1261"/>
      <c r="O147" s="111"/>
      <c r="P147" s="261"/>
      <c r="Q147" s="113"/>
      <c r="R147" s="137"/>
      <c r="S147" s="102"/>
      <c r="T147" s="388"/>
      <c r="U147" s="138"/>
      <c r="V147" s="108"/>
      <c r="X147" s="101"/>
      <c r="Y147" s="139"/>
      <c r="Z147" s="139"/>
      <c r="AA147" s="139"/>
      <c r="AB147" s="139"/>
      <c r="AC147" s="139"/>
      <c r="AD147" s="139"/>
      <c r="AE147" s="139"/>
      <c r="AF147" s="139"/>
      <c r="AG147" s="139"/>
      <c r="AH147" s="139"/>
      <c r="AI147" s="371"/>
      <c r="AJ147" s="371"/>
      <c r="AK147" s="371"/>
      <c r="AL147" s="371"/>
      <c r="AM147" s="371"/>
      <c r="AN147" s="371"/>
      <c r="AO147" s="371"/>
      <c r="AP147" s="371"/>
      <c r="AQ147" s="371"/>
      <c r="AR147" s="371"/>
      <c r="AS147" s="74"/>
      <c r="AV147" s="85"/>
    </row>
    <row r="148" spans="1:48" s="5" customFormat="1" ht="15" hidden="1" customHeight="1" outlineLevel="1">
      <c r="A148" s="386"/>
      <c r="B148" s="261"/>
      <c r="C148" s="105"/>
      <c r="D148" s="105"/>
      <c r="E148" s="106"/>
      <c r="F148" s="105"/>
      <c r="G148" s="107"/>
      <c r="H148" s="391"/>
      <c r="I148" s="111"/>
      <c r="J148" s="103"/>
      <c r="K148" s="103"/>
      <c r="L148" s="103"/>
      <c r="M148" s="1260"/>
      <c r="N148" s="1261"/>
      <c r="O148" s="111"/>
      <c r="P148" s="261"/>
      <c r="Q148" s="113"/>
      <c r="R148" s="137"/>
      <c r="S148" s="102"/>
      <c r="T148" s="388"/>
      <c r="U148" s="138"/>
      <c r="V148" s="108"/>
      <c r="X148" s="101"/>
      <c r="Y148" s="139"/>
      <c r="Z148" s="139"/>
      <c r="AA148" s="139"/>
      <c r="AB148" s="139"/>
      <c r="AC148" s="139"/>
      <c r="AD148" s="139"/>
      <c r="AE148" s="139"/>
      <c r="AF148" s="139"/>
      <c r="AG148" s="139"/>
      <c r="AH148" s="139"/>
    </row>
    <row r="149" spans="1:48" s="5" customFormat="1" ht="15" hidden="1" customHeight="1" outlineLevel="1">
      <c r="A149" s="386"/>
      <c r="B149" s="261"/>
      <c r="C149" s="105"/>
      <c r="D149" s="105"/>
      <c r="E149" s="106"/>
      <c r="F149" s="105"/>
      <c r="G149" s="107"/>
      <c r="H149" s="391"/>
      <c r="I149" s="111"/>
      <c r="J149" s="103"/>
      <c r="K149" s="103"/>
      <c r="L149" s="103"/>
      <c r="M149" s="1260"/>
      <c r="N149" s="1261"/>
      <c r="O149" s="111"/>
      <c r="P149" s="261"/>
      <c r="Q149" s="113"/>
      <c r="R149" s="137"/>
      <c r="S149" s="102"/>
      <c r="T149" s="388"/>
      <c r="U149" s="138"/>
      <c r="V149" s="108"/>
      <c r="X149" s="101"/>
      <c r="Y149" s="139"/>
      <c r="Z149" s="139"/>
      <c r="AA149" s="139"/>
      <c r="AB149" s="139"/>
      <c r="AC149" s="139"/>
      <c r="AD149" s="139"/>
      <c r="AE149" s="139"/>
      <c r="AF149" s="139"/>
      <c r="AG149" s="139"/>
      <c r="AH149" s="139"/>
    </row>
    <row r="150" spans="1:48" s="5" customFormat="1" ht="15" hidden="1" customHeight="1" outlineLevel="1">
      <c r="A150" s="386"/>
      <c r="B150" s="261"/>
      <c r="C150" s="105"/>
      <c r="D150" s="105"/>
      <c r="E150" s="106"/>
      <c r="F150" s="105"/>
      <c r="G150" s="107"/>
      <c r="H150" s="394"/>
      <c r="I150" s="394"/>
      <c r="J150" s="103"/>
      <c r="K150" s="103"/>
      <c r="L150" s="394"/>
      <c r="M150" s="1260"/>
      <c r="N150" s="1261"/>
      <c r="O150" s="111"/>
      <c r="P150" s="261"/>
      <c r="Q150" s="113"/>
      <c r="R150" s="137"/>
      <c r="S150" s="102"/>
      <c r="T150" s="388"/>
      <c r="U150" s="138"/>
      <c r="V150" s="108"/>
      <c r="X150" s="101"/>
      <c r="Y150" s="139"/>
      <c r="Z150" s="139"/>
      <c r="AA150" s="139"/>
      <c r="AB150" s="139"/>
      <c r="AC150" s="139"/>
      <c r="AD150" s="139"/>
      <c r="AE150" s="139"/>
      <c r="AF150" s="139"/>
      <c r="AG150" s="139"/>
      <c r="AH150" s="139"/>
    </row>
    <row r="151" spans="1:48" s="5" customFormat="1" ht="15" hidden="1" customHeight="1" outlineLevel="1">
      <c r="A151" s="386"/>
      <c r="B151" s="261"/>
      <c r="C151" s="102"/>
      <c r="D151" s="102"/>
      <c r="E151" s="102"/>
      <c r="F151" s="102"/>
      <c r="G151" s="102"/>
      <c r="H151" s="103"/>
      <c r="I151" s="103"/>
      <c r="J151" s="103"/>
      <c r="K151" s="103"/>
      <c r="L151" s="103"/>
      <c r="M151" s="1260"/>
      <c r="N151" s="1261"/>
      <c r="O151" s="111"/>
      <c r="P151" s="261"/>
      <c r="Q151" s="113"/>
      <c r="R151" s="137"/>
      <c r="S151" s="102"/>
      <c r="T151" s="388"/>
      <c r="U151" s="138"/>
      <c r="V151" s="108"/>
      <c r="X151" s="392"/>
      <c r="Y151" s="397"/>
      <c r="Z151" s="397"/>
      <c r="AA151" s="397"/>
      <c r="AB151" s="397"/>
      <c r="AC151" s="397"/>
      <c r="AD151" s="397"/>
      <c r="AE151" s="397"/>
    </row>
    <row r="152" spans="1:48" s="5" customFormat="1" ht="15" hidden="1" customHeight="1" outlineLevel="1">
      <c r="A152" s="386"/>
      <c r="B152" s="261"/>
      <c r="C152" s="102"/>
      <c r="D152" s="102"/>
      <c r="E152" s="102"/>
      <c r="F152" s="102"/>
      <c r="G152" s="102"/>
      <c r="H152" s="103"/>
      <c r="I152" s="111"/>
      <c r="J152" s="103"/>
      <c r="K152" s="103"/>
      <c r="L152" s="103"/>
      <c r="M152" s="1260"/>
      <c r="N152" s="1261"/>
      <c r="O152" s="111"/>
      <c r="P152" s="261"/>
      <c r="Q152" s="113"/>
      <c r="R152" s="137"/>
      <c r="S152" s="102"/>
      <c r="T152" s="388"/>
      <c r="U152" s="138"/>
      <c r="V152" s="108"/>
      <c r="X152" s="101"/>
      <c r="Y152" s="139"/>
      <c r="Z152" s="139"/>
      <c r="AA152" s="139"/>
      <c r="AB152" s="139"/>
      <c r="AC152" s="139"/>
      <c r="AD152" s="139"/>
      <c r="AE152" s="139"/>
    </row>
    <row r="153" spans="1:48" s="5" customFormat="1" ht="15" hidden="1" customHeight="1" outlineLevel="1">
      <c r="A153" s="386"/>
      <c r="B153" s="261"/>
      <c r="C153" s="102"/>
      <c r="D153" s="102"/>
      <c r="E153" s="102"/>
      <c r="F153" s="102"/>
      <c r="G153" s="102"/>
      <c r="H153" s="103"/>
      <c r="I153" s="111"/>
      <c r="J153" s="103"/>
      <c r="K153" s="103"/>
      <c r="L153" s="103"/>
      <c r="M153" s="1260"/>
      <c r="N153" s="1261"/>
      <c r="O153" s="111"/>
      <c r="P153" s="261"/>
      <c r="Q153" s="113"/>
      <c r="R153" s="137"/>
      <c r="S153" s="102"/>
      <c r="T153" s="388"/>
      <c r="U153" s="138"/>
      <c r="V153" s="108"/>
      <c r="AN153" s="390"/>
      <c r="AO153" s="390"/>
    </row>
    <row r="154" spans="1:48" s="5" customFormat="1" ht="15" hidden="1" customHeight="1" outlineLevel="1">
      <c r="A154" s="386"/>
      <c r="B154" s="261"/>
      <c r="C154" s="105"/>
      <c r="D154" s="105"/>
      <c r="E154" s="106"/>
      <c r="F154" s="105"/>
      <c r="G154" s="107"/>
      <c r="H154" s="391"/>
      <c r="I154" s="111"/>
      <c r="J154" s="103"/>
      <c r="K154" s="103"/>
      <c r="L154" s="103"/>
      <c r="M154" s="1260"/>
      <c r="N154" s="1261"/>
      <c r="O154" s="111"/>
      <c r="P154" s="261"/>
      <c r="Q154" s="113"/>
      <c r="R154" s="137"/>
      <c r="S154" s="102"/>
      <c r="T154" s="388"/>
      <c r="U154" s="138"/>
      <c r="V154" s="108"/>
    </row>
    <row r="155" spans="1:48" s="5" customFormat="1" ht="15" hidden="1" customHeight="1" outlineLevel="1">
      <c r="A155" s="386"/>
      <c r="B155" s="261"/>
      <c r="C155" s="105"/>
      <c r="D155" s="105"/>
      <c r="E155" s="106"/>
      <c r="F155" s="105"/>
      <c r="G155" s="107"/>
      <c r="H155" s="391"/>
      <c r="I155" s="111"/>
      <c r="J155" s="103"/>
      <c r="K155" s="103"/>
      <c r="L155" s="103"/>
      <c r="M155" s="1260"/>
      <c r="N155" s="1261"/>
      <c r="O155" s="111"/>
      <c r="P155" s="261"/>
      <c r="Q155" s="113"/>
      <c r="R155" s="137"/>
      <c r="S155" s="102"/>
      <c r="T155" s="388"/>
      <c r="U155" s="138"/>
      <c r="V155" s="108"/>
    </row>
    <row r="156" spans="1:48" s="5" customFormat="1" ht="15" hidden="1" customHeight="1" outlineLevel="1">
      <c r="A156" s="386"/>
      <c r="B156" s="261"/>
      <c r="C156" s="105"/>
      <c r="D156" s="105"/>
      <c r="E156" s="106"/>
      <c r="F156" s="105"/>
      <c r="G156" s="107"/>
      <c r="H156" s="391"/>
      <c r="I156" s="111"/>
      <c r="J156" s="103"/>
      <c r="K156" s="103"/>
      <c r="L156" s="103"/>
      <c r="M156" s="1260"/>
      <c r="N156" s="1261"/>
      <c r="O156" s="111"/>
      <c r="P156" s="261"/>
      <c r="Q156" s="113"/>
      <c r="R156" s="137"/>
      <c r="S156" s="102"/>
      <c r="T156" s="388"/>
      <c r="U156" s="138"/>
      <c r="V156" s="108"/>
    </row>
    <row r="157" spans="1:48" s="5" customFormat="1" ht="15" hidden="1" customHeight="1" outlineLevel="1">
      <c r="A157" s="386"/>
      <c r="B157" s="261"/>
      <c r="C157" s="105"/>
      <c r="D157" s="105"/>
      <c r="E157" s="106"/>
      <c r="F157" s="105"/>
      <c r="G157" s="107"/>
      <c r="H157" s="391"/>
      <c r="I157" s="111"/>
      <c r="J157" s="103"/>
      <c r="K157" s="103"/>
      <c r="L157" s="103"/>
      <c r="M157" s="1260"/>
      <c r="N157" s="1261"/>
      <c r="O157" s="111"/>
      <c r="P157" s="261"/>
      <c r="Q157" s="113"/>
      <c r="R157" s="137"/>
      <c r="S157" s="102"/>
      <c r="T157" s="388"/>
      <c r="U157" s="138"/>
      <c r="V157" s="108"/>
    </row>
    <row r="158" spans="1:48" s="5" customFormat="1" ht="15" hidden="1" customHeight="1" outlineLevel="1">
      <c r="A158" s="386"/>
      <c r="B158" s="261"/>
      <c r="C158" s="105"/>
      <c r="D158" s="105"/>
      <c r="E158" s="106"/>
      <c r="F158" s="105"/>
      <c r="G158" s="107"/>
      <c r="H158" s="394"/>
      <c r="I158" s="394"/>
      <c r="J158" s="103"/>
      <c r="K158" s="103"/>
      <c r="L158" s="394"/>
      <c r="M158" s="1260"/>
      <c r="N158" s="1261"/>
      <c r="O158" s="111"/>
      <c r="P158" s="261"/>
      <c r="Q158" s="113"/>
      <c r="R158" s="137"/>
      <c r="S158" s="102"/>
      <c r="T158" s="388"/>
      <c r="U158" s="138"/>
      <c r="V158" s="108"/>
    </row>
    <row r="159" spans="1:48" s="5" customFormat="1" ht="15" hidden="1" customHeight="1" outlineLevel="1">
      <c r="A159" s="386"/>
      <c r="B159" s="261"/>
      <c r="C159" s="102"/>
      <c r="D159" s="102"/>
      <c r="E159" s="102"/>
      <c r="F159" s="102"/>
      <c r="G159" s="102"/>
      <c r="H159" s="103"/>
      <c r="I159" s="103"/>
      <c r="J159" s="103"/>
      <c r="K159" s="103"/>
      <c r="L159" s="103"/>
      <c r="M159" s="1260"/>
      <c r="N159" s="1261"/>
      <c r="O159" s="111"/>
      <c r="P159" s="261"/>
      <c r="Q159" s="113"/>
      <c r="R159" s="137"/>
      <c r="S159" s="102"/>
      <c r="T159" s="388"/>
      <c r="U159" s="138"/>
      <c r="V159" s="108"/>
    </row>
    <row r="160" spans="1:48" s="5" customFormat="1" ht="15" hidden="1" customHeight="1" outlineLevel="1">
      <c r="A160" s="386"/>
      <c r="B160" s="261"/>
      <c r="C160" s="102"/>
      <c r="D160" s="102"/>
      <c r="E160" s="102"/>
      <c r="F160" s="102"/>
      <c r="G160" s="102"/>
      <c r="H160" s="103"/>
      <c r="I160" s="103"/>
      <c r="J160" s="103"/>
      <c r="K160" s="103"/>
      <c r="L160" s="103"/>
      <c r="M160" s="1260"/>
      <c r="N160" s="1261"/>
      <c r="O160" s="111"/>
      <c r="P160" s="261"/>
      <c r="Q160" s="113"/>
      <c r="R160" s="137"/>
      <c r="S160" s="102"/>
      <c r="T160" s="388"/>
      <c r="U160" s="138"/>
      <c r="V160" s="108"/>
    </row>
    <row r="161" spans="1:35" s="5" customFormat="1" ht="15" hidden="1" customHeight="1" outlineLevel="1">
      <c r="A161" s="386"/>
      <c r="B161" s="261"/>
      <c r="C161" s="102"/>
      <c r="D161" s="102"/>
      <c r="E161" s="102"/>
      <c r="F161" s="102"/>
      <c r="G161" s="102"/>
      <c r="H161" s="103"/>
      <c r="I161" s="111"/>
      <c r="J161" s="103"/>
      <c r="K161" s="103"/>
      <c r="L161" s="103"/>
      <c r="M161" s="1260"/>
      <c r="N161" s="1261"/>
      <c r="O161" s="111"/>
      <c r="P161" s="261"/>
      <c r="Q161" s="113"/>
      <c r="R161" s="137"/>
      <c r="S161" s="102"/>
      <c r="T161" s="388"/>
      <c r="U161" s="138"/>
      <c r="V161" s="108"/>
    </row>
    <row r="162" spans="1:35" s="5" customFormat="1" ht="15" hidden="1" customHeight="1" outlineLevel="1">
      <c r="A162" s="386"/>
      <c r="B162" s="261"/>
      <c r="C162" s="105"/>
      <c r="D162" s="105"/>
      <c r="E162" s="106"/>
      <c r="F162" s="105"/>
      <c r="G162" s="107"/>
      <c r="H162" s="391"/>
      <c r="I162" s="111"/>
      <c r="J162" s="103"/>
      <c r="K162" s="103"/>
      <c r="L162" s="103"/>
      <c r="M162" s="1260"/>
      <c r="N162" s="1261"/>
      <c r="O162" s="111"/>
      <c r="P162" s="261"/>
      <c r="Q162" s="113"/>
      <c r="R162" s="137"/>
      <c r="S162" s="102"/>
      <c r="T162" s="388"/>
      <c r="U162" s="138"/>
      <c r="V162" s="108"/>
    </row>
    <row r="163" spans="1:35" s="5" customFormat="1" ht="15" hidden="1" customHeight="1" outlineLevel="1">
      <c r="A163" s="386"/>
      <c r="B163" s="261"/>
      <c r="C163" s="105"/>
      <c r="D163" s="105"/>
      <c r="E163" s="106"/>
      <c r="F163" s="105"/>
      <c r="G163" s="107"/>
      <c r="H163" s="391"/>
      <c r="I163" s="111"/>
      <c r="J163" s="103"/>
      <c r="K163" s="103"/>
      <c r="L163" s="103"/>
      <c r="M163" s="1260"/>
      <c r="N163" s="1261"/>
      <c r="O163" s="111"/>
      <c r="P163" s="261"/>
      <c r="Q163" s="113"/>
      <c r="R163" s="137"/>
      <c r="S163" s="102"/>
      <c r="T163" s="388"/>
      <c r="U163" s="138"/>
      <c r="V163" s="108"/>
    </row>
    <row r="164" spans="1:35" s="5" customFormat="1" ht="15" hidden="1" customHeight="1" outlineLevel="1">
      <c r="A164" s="386"/>
      <c r="B164" s="261"/>
      <c r="C164" s="105"/>
      <c r="D164" s="105"/>
      <c r="E164" s="106"/>
      <c r="F164" s="105"/>
      <c r="G164" s="107"/>
      <c r="H164" s="391"/>
      <c r="I164" s="111"/>
      <c r="J164" s="103"/>
      <c r="K164" s="103"/>
      <c r="L164" s="103"/>
      <c r="M164" s="1260"/>
      <c r="N164" s="1261"/>
      <c r="O164" s="111"/>
      <c r="P164" s="261"/>
      <c r="Q164" s="113"/>
      <c r="R164" s="137"/>
      <c r="S164" s="102"/>
      <c r="T164" s="388"/>
      <c r="U164" s="138"/>
      <c r="V164" s="108"/>
    </row>
    <row r="165" spans="1:35" s="5" customFormat="1" ht="15" hidden="1" customHeight="1" outlineLevel="1">
      <c r="A165" s="386"/>
      <c r="B165" s="261"/>
      <c r="C165" s="105"/>
      <c r="D165" s="105"/>
      <c r="E165" s="106"/>
      <c r="F165" s="105"/>
      <c r="G165" s="107"/>
      <c r="H165" s="391"/>
      <c r="I165" s="111"/>
      <c r="J165" s="103"/>
      <c r="K165" s="103"/>
      <c r="L165" s="103"/>
      <c r="M165" s="1260"/>
      <c r="N165" s="1261"/>
      <c r="O165" s="111"/>
      <c r="P165" s="261"/>
      <c r="Q165" s="113"/>
      <c r="R165" s="137"/>
      <c r="S165" s="102"/>
      <c r="T165" s="388"/>
      <c r="U165" s="138"/>
      <c r="V165" s="108"/>
    </row>
    <row r="166" spans="1:35" s="5" customFormat="1" ht="15" hidden="1" customHeight="1" outlineLevel="1">
      <c r="A166" s="386"/>
      <c r="B166" s="261"/>
      <c r="C166" s="105"/>
      <c r="D166" s="105"/>
      <c r="E166" s="106"/>
      <c r="F166" s="105"/>
      <c r="G166" s="107"/>
      <c r="H166" s="394"/>
      <c r="I166" s="394"/>
      <c r="J166" s="103"/>
      <c r="K166" s="103"/>
      <c r="L166" s="394"/>
      <c r="M166" s="1260"/>
      <c r="N166" s="1261"/>
      <c r="O166" s="394"/>
      <c r="P166" s="395"/>
      <c r="Q166" s="394"/>
      <c r="R166" s="394"/>
      <c r="S166" s="394"/>
      <c r="T166" s="396"/>
      <c r="U166" s="138"/>
      <c r="V166" s="108"/>
    </row>
    <row r="167" spans="1:35" s="5" customFormat="1" ht="15" hidden="1" customHeight="1" outlineLevel="1">
      <c r="A167" s="386"/>
      <c r="B167" s="261"/>
      <c r="C167" s="102"/>
      <c r="D167" s="102"/>
      <c r="E167" s="102"/>
      <c r="F167" s="102"/>
      <c r="G167" s="102"/>
      <c r="H167" s="103"/>
      <c r="I167" s="103"/>
      <c r="J167" s="103"/>
      <c r="K167" s="103"/>
      <c r="L167" s="103"/>
      <c r="M167" s="1262"/>
      <c r="N167" s="1263"/>
      <c r="O167" s="402"/>
      <c r="P167" s="403"/>
      <c r="Q167" s="402"/>
      <c r="R167" s="402"/>
      <c r="S167" s="402"/>
      <c r="T167" s="404"/>
      <c r="U167" s="138"/>
      <c r="V167" s="108"/>
    </row>
    <row r="168" spans="1:35" s="5" customFormat="1" ht="22.5" hidden="1" customHeight="1" outlineLevel="1">
      <c r="A168" s="405"/>
      <c r="B168" s="406"/>
      <c r="C168" s="407"/>
      <c r="D168" s="408"/>
      <c r="E168" s="408"/>
      <c r="F168" s="408"/>
      <c r="G168" s="408"/>
      <c r="H168" s="409"/>
      <c r="I168" s="409"/>
      <c r="J168" s="410"/>
      <c r="K168" s="411"/>
      <c r="L168" s="411"/>
      <c r="M168" s="412"/>
      <c r="N168" s="413"/>
      <c r="O168" s="413"/>
      <c r="P168" s="413"/>
      <c r="Q168" s="413"/>
      <c r="R168" s="413"/>
      <c r="S168" s="413"/>
      <c r="T168" s="414"/>
    </row>
    <row r="169" spans="1:35" s="5" customFormat="1" ht="22.5" hidden="1" customHeight="1" outlineLevel="1">
      <c r="A169" s="379"/>
      <c r="B169" s="415"/>
      <c r="C169" s="379"/>
      <c r="D169" s="379"/>
      <c r="E169" s="379"/>
      <c r="F169" s="379"/>
      <c r="G169" s="379"/>
      <c r="H169" s="382"/>
      <c r="I169" s="382"/>
      <c r="J169" s="382"/>
      <c r="K169" s="382"/>
      <c r="L169" s="382"/>
      <c r="M169" s="416"/>
      <c r="N169" s="416"/>
      <c r="O169" s="416"/>
      <c r="P169" s="416"/>
      <c r="Q169" s="416"/>
      <c r="R169" s="416"/>
      <c r="S169" s="416"/>
      <c r="T169" s="416"/>
    </row>
    <row r="170" spans="1:35" s="5" customFormat="1" ht="15" hidden="1" customHeight="1" outlineLevel="1">
      <c r="A170" s="389"/>
      <c r="B170" s="1481"/>
      <c r="C170" s="1482"/>
      <c r="D170" s="1483"/>
      <c r="E170" s="565"/>
      <c r="F170" s="565"/>
      <c r="G170" s="1283"/>
    </row>
    <row r="171" spans="1:35" s="5" customFormat="1" ht="15" hidden="1" customHeight="1" outlineLevel="1">
      <c r="A171" s="389"/>
      <c r="B171" s="1481"/>
      <c r="C171" s="1482"/>
      <c r="D171" s="1483"/>
      <c r="E171" s="565"/>
      <c r="F171" s="565"/>
      <c r="G171" s="1283"/>
    </row>
    <row r="172" spans="1:35" s="5" customFormat="1" ht="15" hidden="1" customHeight="1" outlineLevel="1">
      <c r="A172" s="389"/>
      <c r="B172" s="1482"/>
      <c r="C172" s="565"/>
      <c r="D172" s="565"/>
      <c r="E172" s="565"/>
      <c r="F172" s="565"/>
      <c r="G172" s="139"/>
    </row>
    <row r="173" spans="1:35" s="5" customFormat="1" ht="15" hidden="1" customHeight="1" outlineLevel="1">
      <c r="A173" s="389"/>
      <c r="B173" s="1482"/>
      <c r="C173" s="565"/>
      <c r="D173" s="565"/>
      <c r="E173" s="565"/>
      <c r="F173" s="565"/>
      <c r="G173" s="139"/>
      <c r="H173" s="389"/>
      <c r="AI173" s="279"/>
    </row>
    <row r="174" spans="1:35" s="5" customFormat="1" ht="15" hidden="1" customHeight="1" outlineLevel="1">
      <c r="A174" s="389"/>
      <c r="B174" s="1482"/>
      <c r="C174" s="565"/>
      <c r="D174" s="565"/>
      <c r="E174" s="565"/>
      <c r="F174" s="565"/>
      <c r="G174" s="139"/>
      <c r="H174" s="389"/>
    </row>
    <row r="175" spans="1:35" s="5" customFormat="1" ht="15" hidden="1" customHeight="1" outlineLevel="1">
      <c r="A175" s="389"/>
      <c r="B175" s="1482"/>
      <c r="C175" s="565"/>
      <c r="D175" s="565"/>
      <c r="E175" s="565"/>
      <c r="F175" s="565"/>
      <c r="G175" s="139"/>
      <c r="H175" s="389"/>
    </row>
    <row r="176" spans="1:35" s="5" customFormat="1" ht="15" hidden="1" customHeight="1" outlineLevel="1">
      <c r="A176" s="389"/>
      <c r="B176" s="1482"/>
      <c r="C176" s="565"/>
      <c r="D176" s="565"/>
      <c r="E176" s="565"/>
      <c r="F176" s="565"/>
      <c r="G176" s="139"/>
      <c r="H176" s="389"/>
    </row>
    <row r="177" spans="1:61" s="5" customFormat="1" ht="15" hidden="1" customHeight="1" outlineLevel="1">
      <c r="A177" s="389"/>
      <c r="B177" s="1482"/>
      <c r="C177" s="565"/>
      <c r="D177" s="565"/>
      <c r="E177" s="565"/>
      <c r="F177" s="565"/>
      <c r="G177" s="139"/>
      <c r="H177" s="389"/>
    </row>
    <row r="178" spans="1:61" s="5" customFormat="1" ht="15" hidden="1" customHeight="1" outlineLevel="1">
      <c r="A178" s="389"/>
      <c r="B178" s="1482"/>
      <c r="C178" s="565"/>
      <c r="D178" s="565"/>
      <c r="E178" s="565"/>
      <c r="F178" s="565"/>
      <c r="G178" s="139"/>
      <c r="H178" s="389"/>
    </row>
    <row r="179" spans="1:61" s="5" customFormat="1" ht="15" hidden="1" customHeight="1" outlineLevel="1">
      <c r="A179" s="389"/>
      <c r="B179" s="1482"/>
      <c r="C179" s="565"/>
      <c r="D179" s="565"/>
      <c r="E179" s="565"/>
      <c r="F179" s="565"/>
      <c r="G179" s="139"/>
      <c r="H179" s="389"/>
    </row>
    <row r="180" spans="1:61" s="5" customFormat="1" ht="15" hidden="1" customHeight="1" outlineLevel="1">
      <c r="A180" s="389"/>
      <c r="B180" s="389"/>
      <c r="C180" s="389"/>
      <c r="D180" s="389"/>
      <c r="E180" s="389"/>
      <c r="F180" s="389"/>
      <c r="H180" s="389"/>
      <c r="I180" s="371"/>
      <c r="P180" s="267"/>
    </row>
    <row r="181" spans="1:61" s="5" customFormat="1" ht="15" hidden="1" customHeight="1" outlineLevel="1">
      <c r="A181" s="389"/>
      <c r="B181" s="389"/>
      <c r="C181" s="389"/>
      <c r="D181" s="389"/>
      <c r="E181" s="389"/>
      <c r="F181" s="389"/>
      <c r="H181" s="389"/>
      <c r="I181" s="371"/>
      <c r="P181" s="267"/>
    </row>
    <row r="182" spans="1:61" s="5" customFormat="1" ht="18.75" hidden="1" customHeight="1" outlineLevel="1">
      <c r="A182" s="389"/>
      <c r="B182" s="268"/>
      <c r="D182" s="1284"/>
      <c r="E182" s="1284"/>
      <c r="F182" s="1284"/>
      <c r="G182" s="1284"/>
      <c r="H182" s="1284"/>
      <c r="I182" s="268"/>
      <c r="J182" s="1487"/>
      <c r="K182" s="1488"/>
      <c r="L182" s="1489"/>
      <c r="M182" s="1490"/>
      <c r="N182" s="1490"/>
      <c r="O182" s="1490"/>
      <c r="P182" s="1480"/>
      <c r="Q182" s="1480"/>
      <c r="R182" s="1480"/>
    </row>
    <row r="183" spans="1:61" s="5" customFormat="1" ht="57" hidden="1" customHeight="1" outlineLevel="1">
      <c r="A183" s="389"/>
      <c r="B183" s="268"/>
      <c r="D183" s="417"/>
      <c r="E183" s="269"/>
      <c r="F183" s="269"/>
      <c r="G183" s="269"/>
      <c r="H183" s="269"/>
      <c r="I183" s="270"/>
      <c r="J183" s="418"/>
      <c r="K183" s="271"/>
      <c r="L183" s="271"/>
      <c r="M183" s="419"/>
      <c r="N183" s="272"/>
      <c r="O183" s="272"/>
      <c r="P183" s="420"/>
      <c r="Q183" s="282"/>
      <c r="R183" s="282"/>
    </row>
    <row r="184" spans="1:61" s="5" customFormat="1" ht="15" hidden="1" customHeight="1" outlineLevel="1">
      <c r="A184" s="389"/>
      <c r="B184" s="366"/>
      <c r="D184" s="421"/>
      <c r="E184" s="421"/>
      <c r="F184" s="421"/>
      <c r="G184" s="422"/>
      <c r="H184" s="423"/>
      <c r="I184" s="273"/>
      <c r="J184" s="274"/>
      <c r="K184" s="424"/>
      <c r="L184" s="424"/>
      <c r="M184" s="425"/>
      <c r="N184" s="566"/>
      <c r="O184" s="566"/>
      <c r="P184" s="426"/>
      <c r="Q184" s="281"/>
      <c r="R184" s="280"/>
    </row>
    <row r="185" spans="1:61" s="5" customFormat="1" ht="15" hidden="1" customHeight="1" outlineLevel="1">
      <c r="A185" s="389"/>
      <c r="B185" s="366"/>
      <c r="D185" s="421"/>
      <c r="E185" s="421"/>
      <c r="F185" s="421"/>
      <c r="G185" s="421"/>
      <c r="H185" s="421"/>
      <c r="I185" s="273"/>
      <c r="J185" s="274"/>
      <c r="K185" s="424"/>
      <c r="L185" s="424"/>
      <c r="M185" s="425"/>
      <c r="N185" s="566"/>
      <c r="O185" s="566"/>
      <c r="P185" s="426"/>
      <c r="Q185" s="281"/>
      <c r="R185" s="280"/>
    </row>
    <row r="186" spans="1:61" s="5" customFormat="1" ht="15" hidden="1" customHeight="1" outlineLevel="1">
      <c r="A186" s="389"/>
      <c r="B186" s="366"/>
      <c r="D186" s="139"/>
      <c r="E186" s="139"/>
      <c r="F186" s="139"/>
      <c r="G186" s="139"/>
      <c r="H186" s="139"/>
      <c r="I186" s="273"/>
      <c r="J186" s="274"/>
      <c r="K186" s="424"/>
      <c r="L186" s="424"/>
      <c r="M186" s="283"/>
      <c r="N186" s="566"/>
      <c r="O186" s="566"/>
      <c r="P186" s="426"/>
      <c r="Q186" s="281"/>
      <c r="R186" s="280"/>
    </row>
    <row r="187" spans="1:61" s="5" customFormat="1" ht="15" hidden="1" customHeight="1" outlineLevel="1">
      <c r="A187" s="389"/>
      <c r="B187" s="366"/>
      <c r="D187" s="139"/>
      <c r="E187" s="139"/>
      <c r="F187" s="139"/>
      <c r="G187" s="139"/>
      <c r="H187" s="139"/>
      <c r="I187" s="273"/>
      <c r="J187" s="274"/>
      <c r="K187" s="424"/>
      <c r="L187" s="424"/>
      <c r="M187" s="283"/>
      <c r="N187" s="566"/>
      <c r="O187" s="566"/>
      <c r="P187" s="426"/>
      <c r="Q187" s="281"/>
      <c r="R187" s="280"/>
    </row>
    <row r="188" spans="1:61" s="5" customFormat="1" ht="15" hidden="1" customHeight="1" outlineLevel="1">
      <c r="A188" s="389"/>
      <c r="B188" s="366"/>
      <c r="D188" s="139"/>
      <c r="E188" s="139"/>
      <c r="F188" s="139"/>
      <c r="G188" s="139"/>
      <c r="H188" s="139"/>
      <c r="I188" s="273"/>
      <c r="J188" s="274"/>
      <c r="K188" s="424"/>
      <c r="L188" s="424"/>
      <c r="M188" s="283"/>
      <c r="N188" s="566"/>
      <c r="O188" s="566"/>
      <c r="P188" s="426"/>
      <c r="Q188" s="281"/>
      <c r="R188" s="280"/>
    </row>
    <row r="189" spans="1:61" s="5" customFormat="1" ht="15" hidden="1" customHeight="1" collapsed="1">
      <c r="A189" s="389"/>
      <c r="B189" s="389"/>
      <c r="C189" s="389"/>
      <c r="D189" s="389"/>
      <c r="E189" s="389"/>
      <c r="F189" s="389"/>
      <c r="H189" s="389"/>
      <c r="I189" s="389"/>
      <c r="J189" s="371"/>
      <c r="K189" s="371"/>
      <c r="L189" s="371"/>
      <c r="M189" s="371"/>
      <c r="N189" s="371"/>
      <c r="O189" s="371"/>
      <c r="P189" s="4"/>
      <c r="Q189" s="371"/>
      <c r="R189" s="74"/>
    </row>
    <row r="190" spans="1:61" s="5" customFormat="1" ht="15" customHeight="1">
      <c r="A190" s="1264"/>
      <c r="B190" s="1266"/>
      <c r="C190" s="1267"/>
      <c r="D190" s="1270"/>
      <c r="E190" s="1271"/>
      <c r="F190" s="1272"/>
      <c r="G190" s="1273"/>
      <c r="H190" s="1264"/>
      <c r="I190" s="1275"/>
      <c r="J190" s="1276"/>
      <c r="K190" s="1279"/>
      <c r="L190" s="1279"/>
      <c r="M190" s="1279"/>
      <c r="N190" s="1279"/>
      <c r="O190" s="1279"/>
      <c r="P190" s="1279"/>
      <c r="Q190" s="1279"/>
      <c r="R190" s="1285"/>
      <c r="S190" s="1285"/>
      <c r="T190" s="1285"/>
      <c r="W190" s="85"/>
    </row>
    <row r="191" spans="1:61" s="5" customFormat="1" ht="21" customHeight="1">
      <c r="A191" s="1265"/>
      <c r="B191" s="1268"/>
      <c r="C191" s="1269"/>
      <c r="D191" s="58"/>
      <c r="E191" s="58"/>
      <c r="F191" s="59"/>
      <c r="G191" s="1274"/>
      <c r="H191" s="1265"/>
      <c r="I191" s="1277"/>
      <c r="J191" s="1278"/>
      <c r="K191" s="1279"/>
      <c r="L191" s="1279"/>
      <c r="M191" s="1279"/>
      <c r="N191" s="1279"/>
      <c r="O191" s="1279"/>
      <c r="P191" s="1279"/>
      <c r="Q191" s="1279"/>
      <c r="R191" s="1286"/>
      <c r="S191" s="1286"/>
      <c r="T191" s="1286"/>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T191" s="85"/>
      <c r="AU191" s="85"/>
      <c r="AV191" s="85"/>
      <c r="AW191" s="85"/>
      <c r="AX191" s="85"/>
      <c r="AY191" s="85"/>
      <c r="AZ191" s="85"/>
      <c r="BA191" s="85"/>
      <c r="BB191" s="85"/>
      <c r="BC191" s="85"/>
      <c r="BD191" s="85"/>
      <c r="BE191" s="85"/>
      <c r="BF191" s="85"/>
      <c r="BG191" s="85"/>
      <c r="BH191" s="85"/>
      <c r="BI191" s="85"/>
    </row>
    <row r="192" spans="1:61" s="5" customFormat="1" ht="21" customHeight="1">
      <c r="A192" s="60"/>
      <c r="B192" s="262"/>
      <c r="C192" s="262"/>
      <c r="D192" s="427"/>
      <c r="E192" s="61"/>
      <c r="F192" s="62"/>
      <c r="G192" s="63"/>
      <c r="H192" s="60"/>
      <c r="I192" s="1287"/>
      <c r="J192" s="1288"/>
      <c r="K192" s="428"/>
      <c r="L192" s="429"/>
      <c r="M192" s="429"/>
      <c r="N192" s="429"/>
      <c r="O192" s="429"/>
      <c r="P192" s="429"/>
      <c r="Q192" s="430"/>
      <c r="R192" s="1289"/>
      <c r="S192" s="1289"/>
      <c r="T192" s="1289"/>
      <c r="W192" s="85"/>
    </row>
    <row r="193" spans="1:23" s="5" customFormat="1" ht="15.75" customHeight="1">
      <c r="A193" s="60"/>
      <c r="B193" s="262"/>
      <c r="C193" s="262"/>
      <c r="D193" s="61"/>
      <c r="E193" s="61"/>
      <c r="F193" s="62"/>
      <c r="G193" s="63"/>
      <c r="H193" s="60"/>
      <c r="I193" s="1290"/>
      <c r="J193" s="1290"/>
      <c r="K193" s="428"/>
      <c r="L193" s="429"/>
      <c r="M193" s="429"/>
      <c r="N193" s="429"/>
      <c r="O193" s="429"/>
      <c r="P193" s="429"/>
      <c r="Q193" s="430"/>
      <c r="R193" s="1289"/>
      <c r="S193" s="1289"/>
      <c r="T193" s="1289"/>
      <c r="W193" s="85"/>
    </row>
    <row r="194" spans="1:23" s="5" customFormat="1" ht="15.75" customHeight="1">
      <c r="A194" s="60"/>
      <c r="B194" s="262"/>
      <c r="C194" s="262"/>
      <c r="D194" s="61"/>
      <c r="E194" s="61"/>
      <c r="F194" s="62"/>
      <c r="G194" s="63"/>
      <c r="H194" s="60"/>
      <c r="I194" s="1290"/>
      <c r="J194" s="1290"/>
      <c r="K194" s="428"/>
      <c r="L194" s="429"/>
      <c r="M194" s="429"/>
      <c r="N194" s="429"/>
      <c r="O194" s="429"/>
      <c r="P194" s="429"/>
      <c r="Q194" s="430"/>
      <c r="R194" s="1289"/>
      <c r="S194" s="1289"/>
      <c r="T194" s="1289"/>
      <c r="W194" s="85"/>
    </row>
    <row r="195" spans="1:23" s="5" customFormat="1" ht="15.75" customHeight="1">
      <c r="A195" s="60"/>
      <c r="B195" s="262"/>
      <c r="C195" s="262"/>
      <c r="D195" s="61"/>
      <c r="E195" s="61"/>
      <c r="F195" s="62"/>
      <c r="G195" s="63"/>
      <c r="H195" s="60"/>
      <c r="I195" s="1290"/>
      <c r="J195" s="1290"/>
      <c r="K195" s="428"/>
      <c r="L195" s="429"/>
      <c r="M195" s="429"/>
      <c r="N195" s="429"/>
      <c r="O195" s="429"/>
      <c r="P195" s="429"/>
      <c r="Q195" s="430"/>
      <c r="R195" s="1289"/>
      <c r="S195" s="1289"/>
      <c r="T195" s="1289"/>
      <c r="W195" s="85"/>
    </row>
    <row r="196" spans="1:23" s="5" customFormat="1" ht="15.75" customHeight="1">
      <c r="A196" s="60"/>
      <c r="B196" s="262"/>
      <c r="C196" s="262"/>
      <c r="D196" s="61"/>
      <c r="E196" s="61"/>
      <c r="F196" s="62"/>
      <c r="G196" s="63"/>
      <c r="H196" s="60"/>
      <c r="I196" s="1290"/>
      <c r="J196" s="1290"/>
      <c r="K196" s="428"/>
      <c r="L196" s="429"/>
      <c r="M196" s="429"/>
      <c r="N196" s="429"/>
      <c r="O196" s="429"/>
      <c r="P196" s="429"/>
      <c r="Q196" s="430"/>
      <c r="R196" s="1289"/>
      <c r="S196" s="1289"/>
      <c r="T196" s="1289"/>
      <c r="W196" s="85"/>
    </row>
    <row r="197" spans="1:23" s="5" customFormat="1" ht="15.75" customHeight="1">
      <c r="A197" s="60"/>
      <c r="B197" s="262"/>
      <c r="C197" s="262"/>
      <c r="D197" s="61"/>
      <c r="E197" s="61"/>
      <c r="F197" s="62"/>
      <c r="G197" s="63"/>
      <c r="H197" s="60"/>
      <c r="I197" s="1290"/>
      <c r="J197" s="1290"/>
      <c r="K197" s="428"/>
      <c r="L197" s="429"/>
      <c r="M197" s="429"/>
      <c r="N197" s="429"/>
      <c r="O197" s="429"/>
      <c r="P197" s="429"/>
      <c r="Q197" s="430"/>
      <c r="R197" s="1289"/>
      <c r="S197" s="1289"/>
      <c r="T197" s="1289"/>
      <c r="W197" s="85"/>
    </row>
    <row r="198" spans="1:23" s="5" customFormat="1" ht="15.75" customHeight="1">
      <c r="A198" s="60"/>
      <c r="B198" s="262"/>
      <c r="C198" s="262"/>
      <c r="D198" s="61"/>
      <c r="E198" s="61"/>
      <c r="F198" s="62"/>
      <c r="G198" s="63"/>
      <c r="H198" s="60"/>
      <c r="I198" s="1290"/>
      <c r="J198" s="1290"/>
      <c r="K198" s="428"/>
      <c r="L198" s="429"/>
      <c r="M198" s="429"/>
      <c r="N198" s="429"/>
      <c r="O198" s="429"/>
      <c r="P198" s="429"/>
      <c r="Q198" s="430"/>
      <c r="R198" s="1289"/>
      <c r="S198" s="1289"/>
      <c r="T198" s="1289"/>
      <c r="W198" s="85"/>
    </row>
    <row r="199" spans="1:23" s="5" customFormat="1" ht="15.75" customHeight="1">
      <c r="A199" s="60"/>
      <c r="B199" s="262"/>
      <c r="C199" s="262"/>
      <c r="D199" s="61"/>
      <c r="E199" s="61"/>
      <c r="F199" s="62"/>
      <c r="G199" s="63"/>
      <c r="H199" s="60"/>
      <c r="I199" s="1290"/>
      <c r="J199" s="1290"/>
      <c r="K199" s="428"/>
      <c r="L199" s="429"/>
      <c r="M199" s="429"/>
      <c r="N199" s="429"/>
      <c r="O199" s="429"/>
      <c r="P199" s="429"/>
      <c r="Q199" s="430"/>
      <c r="R199" s="1289"/>
      <c r="S199" s="1289"/>
      <c r="T199" s="1289"/>
      <c r="W199" s="85"/>
    </row>
    <row r="200" spans="1:23" s="5" customFormat="1" ht="15.75" customHeight="1">
      <c r="A200" s="60"/>
      <c r="B200" s="262"/>
      <c r="C200" s="262"/>
      <c r="D200" s="61"/>
      <c r="E200" s="61"/>
      <c r="F200" s="62"/>
      <c r="G200" s="63"/>
      <c r="H200" s="60"/>
      <c r="I200" s="1290"/>
      <c r="J200" s="1290"/>
      <c r="K200" s="428"/>
      <c r="L200" s="429"/>
      <c r="M200" s="429"/>
      <c r="N200" s="429"/>
      <c r="O200" s="429"/>
      <c r="P200" s="429"/>
      <c r="Q200" s="430"/>
      <c r="R200" s="1289"/>
      <c r="S200" s="1289"/>
      <c r="T200" s="1289"/>
      <c r="W200" s="85"/>
    </row>
    <row r="201" spans="1:23" s="5" customFormat="1" ht="15.75" customHeight="1">
      <c r="A201" s="60"/>
      <c r="B201" s="262"/>
      <c r="C201" s="262"/>
      <c r="D201" s="427"/>
      <c r="E201" s="61"/>
      <c r="F201" s="62"/>
      <c r="G201" s="63"/>
      <c r="H201" s="60"/>
      <c r="I201" s="1290"/>
      <c r="J201" s="1290"/>
      <c r="K201" s="428"/>
      <c r="L201" s="429"/>
      <c r="M201" s="429"/>
      <c r="N201" s="429"/>
      <c r="O201" s="429"/>
      <c r="P201" s="429"/>
      <c r="Q201" s="430"/>
      <c r="R201" s="1289"/>
      <c r="S201" s="1289"/>
      <c r="T201" s="1289"/>
    </row>
    <row r="202" spans="1:23" s="5" customFormat="1" ht="15.75" customHeight="1">
      <c r="A202" s="60"/>
      <c r="B202" s="262"/>
      <c r="C202" s="262"/>
      <c r="D202" s="427"/>
      <c r="E202" s="61"/>
      <c r="F202" s="62"/>
      <c r="G202" s="63"/>
      <c r="H202" s="60"/>
      <c r="I202" s="1290"/>
      <c r="J202" s="1290"/>
      <c r="K202" s="428"/>
      <c r="L202" s="429"/>
      <c r="M202" s="429"/>
      <c r="N202" s="429"/>
      <c r="O202" s="429"/>
      <c r="P202" s="429"/>
      <c r="Q202" s="430"/>
      <c r="R202" s="1289"/>
      <c r="S202" s="1289"/>
      <c r="T202" s="1289"/>
    </row>
    <row r="203" spans="1:23" s="5" customFormat="1" ht="15.75" customHeight="1">
      <c r="A203" s="60"/>
      <c r="B203" s="262"/>
      <c r="C203" s="262"/>
      <c r="D203" s="61"/>
      <c r="E203" s="61"/>
      <c r="F203" s="62"/>
      <c r="G203" s="63"/>
      <c r="H203" s="60"/>
      <c r="I203" s="1290"/>
      <c r="J203" s="1290"/>
      <c r="K203" s="428"/>
      <c r="L203" s="429"/>
      <c r="M203" s="429"/>
      <c r="N203" s="429"/>
      <c r="O203" s="429"/>
      <c r="P203" s="429"/>
      <c r="Q203" s="430"/>
      <c r="R203" s="1289"/>
      <c r="S203" s="1289"/>
      <c r="T203" s="1289"/>
    </row>
    <row r="204" spans="1:23" s="5" customFormat="1" ht="15.75" customHeight="1">
      <c r="A204" s="60"/>
      <c r="B204" s="262"/>
      <c r="C204" s="263"/>
      <c r="D204" s="61"/>
      <c r="E204" s="61"/>
      <c r="F204" s="62"/>
      <c r="G204" s="63"/>
      <c r="H204" s="60"/>
      <c r="I204" s="1290"/>
      <c r="J204" s="1290"/>
      <c r="K204" s="428"/>
      <c r="L204" s="429"/>
      <c r="M204" s="429"/>
      <c r="N204" s="429"/>
      <c r="O204" s="429"/>
      <c r="P204" s="429"/>
      <c r="Q204" s="430"/>
      <c r="R204" s="1289"/>
      <c r="S204" s="1289"/>
      <c r="T204" s="1289"/>
    </row>
    <row r="205" spans="1:23" s="5" customFormat="1" ht="15.75" customHeight="1">
      <c r="A205" s="60"/>
      <c r="B205" s="262"/>
      <c r="C205" s="263"/>
      <c r="D205" s="61"/>
      <c r="E205" s="61"/>
      <c r="F205" s="62"/>
      <c r="G205" s="63"/>
      <c r="H205" s="60"/>
      <c r="I205" s="1290"/>
      <c r="J205" s="1290"/>
      <c r="K205" s="428"/>
      <c r="L205" s="429"/>
      <c r="M205" s="429"/>
      <c r="N205" s="429"/>
      <c r="O205" s="429"/>
      <c r="P205" s="429"/>
      <c r="Q205" s="430"/>
      <c r="R205" s="1289"/>
      <c r="S205" s="1289"/>
      <c r="T205" s="1289"/>
    </row>
    <row r="206" spans="1:23" s="5" customFormat="1" ht="15.75" hidden="1" customHeight="1">
      <c r="A206" s="60"/>
      <c r="B206" s="262"/>
      <c r="C206" s="263"/>
      <c r="D206" s="61"/>
      <c r="E206" s="61"/>
      <c r="F206" s="62"/>
      <c r="G206" s="63"/>
      <c r="H206" s="60"/>
      <c r="I206" s="1290"/>
      <c r="J206" s="1290"/>
      <c r="K206" s="428"/>
      <c r="L206" s="429"/>
      <c r="M206" s="429"/>
      <c r="N206" s="429"/>
      <c r="O206" s="429"/>
      <c r="P206" s="429"/>
      <c r="Q206" s="430"/>
      <c r="R206" s="1289"/>
      <c r="S206" s="1289"/>
      <c r="T206" s="1289"/>
    </row>
    <row r="207" spans="1:23" s="5" customFormat="1" ht="15.75" hidden="1" customHeight="1">
      <c r="A207" s="60"/>
      <c r="B207" s="262"/>
      <c r="C207" s="263"/>
      <c r="D207" s="61"/>
      <c r="E207" s="61"/>
      <c r="F207" s="62"/>
      <c r="G207" s="63"/>
      <c r="H207" s="60"/>
      <c r="I207" s="1290"/>
      <c r="J207" s="1290"/>
      <c r="K207" s="428"/>
      <c r="L207" s="429"/>
      <c r="M207" s="429"/>
      <c r="N207" s="429"/>
      <c r="O207" s="429"/>
      <c r="P207" s="429"/>
      <c r="Q207" s="430"/>
      <c r="R207" s="1289"/>
      <c r="S207" s="1289"/>
      <c r="T207" s="1289"/>
    </row>
    <row r="208" spans="1:23" s="5" customFormat="1" ht="15.75" hidden="1" customHeight="1">
      <c r="A208" s="60"/>
      <c r="B208" s="262"/>
      <c r="C208" s="263"/>
      <c r="D208" s="61"/>
      <c r="E208" s="61"/>
      <c r="F208" s="62"/>
      <c r="G208" s="63"/>
      <c r="H208" s="60"/>
      <c r="I208" s="1290"/>
      <c r="J208" s="1290"/>
      <c r="K208" s="428"/>
      <c r="L208" s="429"/>
      <c r="M208" s="429"/>
      <c r="N208" s="429"/>
      <c r="O208" s="429"/>
      <c r="P208" s="429"/>
      <c r="Q208" s="430"/>
      <c r="R208" s="1289"/>
      <c r="S208" s="1289"/>
      <c r="T208" s="1289"/>
    </row>
    <row r="209" spans="1:20" s="5" customFormat="1" ht="15.75" hidden="1" customHeight="1">
      <c r="A209" s="60"/>
      <c r="B209" s="262"/>
      <c r="C209" s="263"/>
      <c r="D209" s="61"/>
      <c r="E209" s="61"/>
      <c r="F209" s="62"/>
      <c r="G209" s="63"/>
      <c r="H209" s="559"/>
      <c r="I209" s="1296"/>
      <c r="J209" s="1296"/>
      <c r="K209" s="428"/>
      <c r="L209" s="429"/>
      <c r="M209" s="429"/>
      <c r="N209" s="429"/>
      <c r="O209" s="429"/>
      <c r="P209" s="429"/>
      <c r="Q209" s="430"/>
      <c r="R209" s="1289"/>
      <c r="S209" s="1289"/>
      <c r="T209" s="1289"/>
    </row>
    <row r="210" spans="1:20" s="5" customFormat="1" ht="15.75" hidden="1" customHeight="1">
      <c r="A210" s="60"/>
      <c r="B210" s="262"/>
      <c r="C210" s="263"/>
      <c r="D210" s="61"/>
      <c r="E210" s="61"/>
      <c r="F210" s="62"/>
      <c r="G210" s="63"/>
      <c r="H210" s="559"/>
      <c r="I210" s="1296"/>
      <c r="J210" s="1296"/>
      <c r="K210" s="428"/>
      <c r="L210" s="429"/>
      <c r="M210" s="429"/>
      <c r="N210" s="429"/>
      <c r="O210" s="429"/>
      <c r="P210" s="429"/>
      <c r="Q210" s="430"/>
      <c r="R210" s="1289"/>
      <c r="S210" s="1289"/>
      <c r="T210" s="1289"/>
    </row>
    <row r="211" spans="1:20" s="5" customFormat="1" ht="15.75" hidden="1" customHeight="1">
      <c r="A211" s="60"/>
      <c r="B211" s="262"/>
      <c r="C211" s="263"/>
      <c r="D211" s="61"/>
      <c r="E211" s="61"/>
      <c r="F211" s="62"/>
      <c r="G211" s="63"/>
      <c r="H211" s="60"/>
      <c r="I211" s="1290"/>
      <c r="J211" s="1290"/>
      <c r="K211" s="428"/>
      <c r="L211" s="429"/>
      <c r="M211" s="429"/>
      <c r="N211" s="429"/>
      <c r="O211" s="429"/>
      <c r="P211" s="429"/>
      <c r="Q211" s="430"/>
      <c r="R211" s="1289"/>
      <c r="S211" s="1289"/>
      <c r="T211" s="1289"/>
    </row>
    <row r="212" spans="1:20" s="5" customFormat="1" ht="15.75" hidden="1" customHeight="1">
      <c r="A212" s="60"/>
      <c r="B212" s="262"/>
      <c r="C212" s="263"/>
      <c r="D212" s="61"/>
      <c r="E212" s="61"/>
      <c r="F212" s="62"/>
      <c r="G212" s="63"/>
      <c r="H212" s="60"/>
      <c r="I212" s="1290"/>
      <c r="J212" s="1290"/>
      <c r="K212" s="428"/>
      <c r="L212" s="429"/>
      <c r="M212" s="429"/>
      <c r="N212" s="429"/>
      <c r="O212" s="429"/>
      <c r="P212" s="429"/>
      <c r="Q212" s="430"/>
      <c r="R212" s="1289"/>
      <c r="S212" s="1289"/>
      <c r="T212" s="1289"/>
    </row>
    <row r="213" spans="1:20" s="5" customFormat="1" ht="15.75" hidden="1" customHeight="1">
      <c r="A213" s="60"/>
      <c r="B213" s="262"/>
      <c r="C213" s="263"/>
      <c r="D213" s="61"/>
      <c r="E213" s="61"/>
      <c r="F213" s="62"/>
      <c r="G213" s="63"/>
      <c r="H213" s="60"/>
      <c r="I213" s="1287"/>
      <c r="J213" s="1288"/>
      <c r="K213" s="428"/>
      <c r="L213" s="429"/>
      <c r="M213" s="429"/>
      <c r="N213" s="429"/>
      <c r="O213" s="429"/>
      <c r="P213" s="429"/>
      <c r="Q213" s="430"/>
      <c r="R213" s="1289"/>
      <c r="S213" s="1289"/>
      <c r="T213" s="1289"/>
    </row>
    <row r="214" spans="1:20" s="5" customFormat="1" ht="15.75" hidden="1" customHeight="1">
      <c r="A214" s="60"/>
      <c r="B214" s="262"/>
      <c r="C214" s="263"/>
      <c r="D214" s="61"/>
      <c r="E214" s="61"/>
      <c r="F214" s="62"/>
      <c r="G214" s="63"/>
      <c r="H214" s="60"/>
      <c r="I214" s="1287"/>
      <c r="J214" s="1288"/>
      <c r="K214" s="428"/>
      <c r="L214" s="429"/>
      <c r="M214" s="429"/>
      <c r="N214" s="429"/>
      <c r="O214" s="429"/>
      <c r="P214" s="429"/>
      <c r="Q214" s="430"/>
      <c r="R214" s="1289"/>
      <c r="S214" s="1289"/>
      <c r="T214" s="1289"/>
    </row>
    <row r="215" spans="1:20" s="5" customFormat="1" ht="15.75" hidden="1" customHeight="1">
      <c r="A215" s="60"/>
      <c r="B215" s="262"/>
      <c r="C215" s="263"/>
      <c r="D215" s="61"/>
      <c r="E215" s="61"/>
      <c r="F215" s="62"/>
      <c r="G215" s="63"/>
      <c r="H215" s="60"/>
      <c r="I215" s="1287"/>
      <c r="J215" s="1288"/>
      <c r="K215" s="428"/>
      <c r="L215" s="429"/>
      <c r="M215" s="429"/>
      <c r="N215" s="429"/>
      <c r="O215" s="429"/>
      <c r="P215" s="429"/>
      <c r="Q215" s="430"/>
      <c r="R215" s="1289"/>
      <c r="S215" s="1289"/>
      <c r="T215" s="1289"/>
    </row>
    <row r="216" spans="1:20" s="5" customFormat="1" ht="15.75" hidden="1" customHeight="1">
      <c r="A216" s="60"/>
      <c r="B216" s="262"/>
      <c r="C216" s="263"/>
      <c r="D216" s="61"/>
      <c r="E216" s="61"/>
      <c r="F216" s="62"/>
      <c r="G216" s="63"/>
      <c r="H216" s="60"/>
      <c r="I216" s="1287"/>
      <c r="J216" s="1288"/>
      <c r="K216" s="428"/>
      <c r="L216" s="429"/>
      <c r="M216" s="429"/>
      <c r="N216" s="429"/>
      <c r="O216" s="429"/>
      <c r="P216" s="429"/>
      <c r="Q216" s="430"/>
      <c r="R216" s="1289"/>
      <c r="S216" s="1289"/>
      <c r="T216" s="1289"/>
    </row>
    <row r="217" spans="1:20" s="5" customFormat="1" ht="15.75" hidden="1" customHeight="1">
      <c r="A217" s="60"/>
      <c r="B217" s="262"/>
      <c r="C217" s="263"/>
      <c r="D217" s="61"/>
      <c r="E217" s="61"/>
      <c r="F217" s="62"/>
      <c r="G217" s="63"/>
      <c r="H217" s="60"/>
      <c r="I217" s="1290"/>
      <c r="J217" s="1290"/>
      <c r="K217" s="428"/>
      <c r="L217" s="429"/>
      <c r="M217" s="429"/>
      <c r="N217" s="429"/>
      <c r="O217" s="429"/>
      <c r="P217" s="429"/>
      <c r="Q217" s="430"/>
      <c r="R217" s="1289"/>
      <c r="S217" s="1289"/>
      <c r="T217" s="1289"/>
    </row>
    <row r="218" spans="1:20" s="5" customFormat="1" ht="15.75" hidden="1" customHeight="1">
      <c r="A218" s="60"/>
      <c r="B218" s="262"/>
      <c r="C218" s="263"/>
      <c r="D218" s="61"/>
      <c r="E218" s="61"/>
      <c r="F218" s="62"/>
      <c r="G218" s="63"/>
      <c r="H218" s="60"/>
      <c r="I218" s="1290"/>
      <c r="J218" s="1290"/>
      <c r="K218" s="428"/>
      <c r="L218" s="429"/>
      <c r="M218" s="429"/>
      <c r="N218" s="429"/>
      <c r="O218" s="429"/>
      <c r="P218" s="429"/>
      <c r="Q218" s="430"/>
      <c r="R218" s="1289"/>
      <c r="S218" s="1289"/>
      <c r="T218" s="1289"/>
    </row>
    <row r="219" spans="1:20" s="5" customFormat="1" ht="15.75" hidden="1" customHeight="1">
      <c r="A219" s="60"/>
      <c r="B219" s="262"/>
      <c r="C219" s="263"/>
      <c r="D219" s="61"/>
      <c r="E219" s="61"/>
      <c r="F219" s="62"/>
      <c r="G219" s="63"/>
      <c r="H219" s="60"/>
      <c r="I219" s="1290"/>
      <c r="J219" s="1290"/>
      <c r="K219" s="428"/>
      <c r="L219" s="429"/>
      <c r="M219" s="429"/>
      <c r="N219" s="429"/>
      <c r="O219" s="429"/>
      <c r="P219" s="429"/>
      <c r="Q219" s="430"/>
      <c r="R219" s="1289"/>
      <c r="S219" s="1289"/>
      <c r="T219" s="1289"/>
    </row>
    <row r="220" spans="1:20" s="5" customFormat="1" ht="15.75" hidden="1" customHeight="1">
      <c r="A220" s="60"/>
      <c r="B220" s="262"/>
      <c r="C220" s="263"/>
      <c r="D220" s="61"/>
      <c r="E220" s="61"/>
      <c r="F220" s="62"/>
      <c r="G220" s="63"/>
      <c r="H220" s="559"/>
      <c r="I220" s="1296"/>
      <c r="J220" s="1296"/>
      <c r="K220" s="428"/>
      <c r="L220" s="429"/>
      <c r="M220" s="429"/>
      <c r="N220" s="429"/>
      <c r="O220" s="429"/>
      <c r="P220" s="429"/>
      <c r="Q220" s="430"/>
      <c r="R220" s="1289"/>
      <c r="S220" s="1289"/>
      <c r="T220" s="1289"/>
    </row>
    <row r="221" spans="1:20" s="5" customFormat="1" ht="15.75" hidden="1" customHeight="1">
      <c r="A221" s="60"/>
      <c r="B221" s="262"/>
      <c r="C221" s="263"/>
      <c r="D221" s="61"/>
      <c r="E221" s="61"/>
      <c r="F221" s="62"/>
      <c r="G221" s="63"/>
      <c r="H221" s="559"/>
      <c r="I221" s="1296"/>
      <c r="J221" s="1296"/>
      <c r="K221" s="428"/>
      <c r="L221" s="429"/>
      <c r="M221" s="429"/>
      <c r="N221" s="429"/>
      <c r="O221" s="429"/>
      <c r="P221" s="429"/>
      <c r="Q221" s="430"/>
      <c r="R221" s="1289"/>
      <c r="S221" s="1289"/>
      <c r="T221" s="1289"/>
    </row>
    <row r="222" spans="1:20" s="5" customFormat="1" ht="15.75" hidden="1" customHeight="1">
      <c r="A222" s="60"/>
      <c r="B222" s="262"/>
      <c r="C222" s="263"/>
      <c r="D222" s="61"/>
      <c r="E222" s="61"/>
      <c r="F222" s="62"/>
      <c r="G222" s="63"/>
      <c r="H222" s="60"/>
      <c r="I222" s="1290"/>
      <c r="J222" s="1290"/>
      <c r="K222" s="428"/>
      <c r="L222" s="429"/>
      <c r="M222" s="429"/>
      <c r="N222" s="429"/>
      <c r="O222" s="429"/>
      <c r="P222" s="429"/>
      <c r="Q222" s="430"/>
      <c r="R222" s="1289"/>
      <c r="S222" s="1289"/>
      <c r="T222" s="1289"/>
    </row>
    <row r="223" spans="1:20" s="5" customFormat="1" ht="15.75" hidden="1" customHeight="1">
      <c r="A223" s="60"/>
      <c r="B223" s="262"/>
      <c r="C223" s="263"/>
      <c r="D223" s="61"/>
      <c r="E223" s="61"/>
      <c r="F223" s="62"/>
      <c r="G223" s="63"/>
      <c r="H223" s="60"/>
      <c r="I223" s="1290"/>
      <c r="J223" s="1290"/>
      <c r="K223" s="428"/>
      <c r="L223" s="429"/>
      <c r="M223" s="429"/>
      <c r="N223" s="429"/>
      <c r="O223" s="429"/>
      <c r="P223" s="429"/>
      <c r="Q223" s="430"/>
      <c r="R223" s="1289"/>
      <c r="S223" s="1289"/>
      <c r="T223" s="1289"/>
    </row>
    <row r="224" spans="1:20" s="5" customFormat="1" ht="15.75" hidden="1" customHeight="1">
      <c r="A224" s="60"/>
      <c r="B224" s="262"/>
      <c r="C224" s="263"/>
      <c r="D224" s="61"/>
      <c r="E224" s="61"/>
      <c r="F224" s="62"/>
      <c r="G224" s="63"/>
      <c r="H224" s="60"/>
      <c r="I224" s="1287"/>
      <c r="J224" s="1288"/>
      <c r="K224" s="428"/>
      <c r="L224" s="429"/>
      <c r="M224" s="429"/>
      <c r="N224" s="429"/>
      <c r="O224" s="429"/>
      <c r="P224" s="429"/>
      <c r="Q224" s="430"/>
      <c r="R224" s="1289"/>
      <c r="S224" s="1289"/>
      <c r="T224" s="1289"/>
    </row>
    <row r="225" spans="1:22" s="5" customFormat="1" ht="15.75" hidden="1" customHeight="1">
      <c r="A225" s="60"/>
      <c r="B225" s="262"/>
      <c r="C225" s="263"/>
      <c r="D225" s="61"/>
      <c r="E225" s="61"/>
      <c r="F225" s="62"/>
      <c r="G225" s="63"/>
      <c r="H225" s="60"/>
      <c r="I225" s="1287"/>
      <c r="J225" s="1288"/>
      <c r="K225" s="428"/>
      <c r="L225" s="429"/>
      <c r="M225" s="429"/>
      <c r="N225" s="429"/>
      <c r="O225" s="429"/>
      <c r="P225" s="429"/>
      <c r="Q225" s="430"/>
      <c r="R225" s="1289"/>
      <c r="S225" s="1289"/>
      <c r="T225" s="1289"/>
    </row>
    <row r="226" spans="1:22" s="5" customFormat="1" ht="15.75" hidden="1" customHeight="1">
      <c r="A226" s="60"/>
      <c r="B226" s="262"/>
      <c r="C226" s="263"/>
      <c r="D226" s="61"/>
      <c r="E226" s="61"/>
      <c r="F226" s="62"/>
      <c r="G226" s="63"/>
      <c r="H226" s="60"/>
      <c r="I226" s="1287"/>
      <c r="J226" s="1288"/>
      <c r="K226" s="428"/>
      <c r="L226" s="429"/>
      <c r="M226" s="429"/>
      <c r="N226" s="429"/>
      <c r="O226" s="429"/>
      <c r="P226" s="429"/>
      <c r="Q226" s="430"/>
      <c r="R226" s="1289"/>
      <c r="S226" s="1289"/>
      <c r="T226" s="1289"/>
    </row>
    <row r="227" spans="1:22" s="5" customFormat="1" ht="15.75" hidden="1" customHeight="1">
      <c r="A227" s="60"/>
      <c r="B227" s="262"/>
      <c r="C227" s="263"/>
      <c r="D227" s="61"/>
      <c r="E227" s="61"/>
      <c r="F227" s="62"/>
      <c r="G227" s="63"/>
      <c r="H227" s="60"/>
      <c r="I227" s="1287"/>
      <c r="J227" s="1288"/>
      <c r="K227" s="428"/>
      <c r="L227" s="429"/>
      <c r="M227" s="429"/>
      <c r="N227" s="429"/>
      <c r="O227" s="429"/>
      <c r="P227" s="429"/>
      <c r="Q227" s="430"/>
      <c r="R227" s="1289"/>
      <c r="S227" s="1289"/>
      <c r="T227" s="1289"/>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29" customFormat="1" ht="18">
      <c r="A229" s="1306"/>
      <c r="B229" s="1306"/>
      <c r="C229" s="1306"/>
      <c r="D229" s="1306"/>
      <c r="F229" s="1306"/>
      <c r="G229" s="1306"/>
      <c r="H229" s="1306"/>
      <c r="I229" s="1306"/>
      <c r="J229" s="560"/>
      <c r="K229" s="1306"/>
      <c r="L229" s="1306"/>
      <c r="M229" s="1306"/>
      <c r="N229" s="560"/>
      <c r="O229" s="1306"/>
      <c r="P229" s="1306"/>
      <c r="Q229" s="1306"/>
      <c r="R229" s="1306"/>
      <c r="S229" s="1306"/>
      <c r="T229" s="1306"/>
      <c r="U229" s="1306"/>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30" customFormat="1" ht="16.8">
      <c r="A234" s="1297"/>
      <c r="B234" s="1297"/>
      <c r="C234" s="1297"/>
      <c r="D234" s="1297"/>
      <c r="F234" s="1297"/>
      <c r="G234" s="1297"/>
      <c r="H234" s="1297"/>
      <c r="I234" s="1297"/>
      <c r="J234" s="561"/>
      <c r="K234" s="1297"/>
      <c r="L234" s="1297"/>
      <c r="M234" s="1297"/>
      <c r="N234" s="561"/>
      <c r="O234" s="1297"/>
      <c r="P234" s="1297"/>
      <c r="Q234" s="1297"/>
      <c r="R234" s="1297"/>
      <c r="S234" s="1297"/>
      <c r="T234" s="1297"/>
      <c r="U234" s="1297"/>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E240" s="3"/>
      <c r="F240" s="3"/>
      <c r="G240" s="3"/>
      <c r="H240" s="3"/>
      <c r="I240" s="3"/>
      <c r="J240" s="3"/>
      <c r="K240" s="3"/>
      <c r="P240" s="4"/>
      <c r="S240" s="4"/>
      <c r="T240" s="4"/>
    </row>
    <row r="241" spans="2:20" s="5" customFormat="1" ht="16.2" customHeight="1">
      <c r="E241" s="3"/>
      <c r="F241" s="3"/>
      <c r="G241" s="3"/>
      <c r="H241" s="3"/>
      <c r="I241" s="3"/>
      <c r="J241" s="3"/>
      <c r="K241" s="3"/>
      <c r="P241" s="4"/>
      <c r="S241" s="4"/>
      <c r="T241" s="4"/>
    </row>
    <row r="242" spans="2:20" s="5" customFormat="1" ht="16.2" customHeight="1">
      <c r="E242" s="3"/>
      <c r="F242" s="3"/>
      <c r="G242" s="3"/>
      <c r="H242" s="3"/>
      <c r="I242" s="3"/>
      <c r="J242" s="3"/>
      <c r="K242" s="3"/>
      <c r="P242" s="4"/>
      <c r="S242" s="4"/>
      <c r="T242" s="4"/>
    </row>
    <row r="243" spans="2:20" s="5" customFormat="1" ht="16.2" customHeight="1">
      <c r="E243" s="3"/>
      <c r="F243" s="3"/>
      <c r="G243" s="3"/>
      <c r="H243" s="3"/>
      <c r="I243" s="3"/>
      <c r="J243" s="3"/>
      <c r="K243" s="3"/>
      <c r="P243" s="4"/>
      <c r="S243" s="4"/>
      <c r="T243" s="4"/>
    </row>
    <row r="244" spans="2:20" s="5" customFormat="1" ht="16.2" customHeight="1">
      <c r="E244" s="3"/>
      <c r="F244" s="3"/>
      <c r="G244" s="3"/>
      <c r="H244" s="3"/>
      <c r="I244" s="3"/>
      <c r="J244" s="3"/>
      <c r="K244" s="3"/>
      <c r="P244" s="4"/>
      <c r="S244" s="4"/>
      <c r="T244" s="4"/>
    </row>
    <row r="245" spans="2:20" s="5" customFormat="1" ht="16.2" customHeight="1">
      <c r="B245" s="109"/>
      <c r="E245" s="3"/>
      <c r="F245" s="3"/>
      <c r="G245" s="3"/>
      <c r="H245" s="3"/>
      <c r="I245" s="3"/>
      <c r="J245" s="3"/>
      <c r="K245" s="3"/>
      <c r="P245" s="4"/>
      <c r="S245" s="4"/>
      <c r="T245" s="4"/>
    </row>
    <row r="246" spans="2:20" s="5" customFormat="1" ht="16.2" customHeight="1">
      <c r="B246" s="109"/>
      <c r="E246" s="3"/>
      <c r="F246" s="3"/>
      <c r="G246" s="3"/>
      <c r="H246" s="3"/>
      <c r="I246" s="3"/>
      <c r="J246" s="3"/>
      <c r="K246" s="3"/>
      <c r="P246" s="4"/>
      <c r="S246" s="4"/>
      <c r="T246" s="4"/>
    </row>
    <row r="247" spans="2:20" s="5" customFormat="1" ht="16.2" customHeight="1">
      <c r="B247" s="109"/>
      <c r="E247" s="3"/>
      <c r="F247" s="3"/>
      <c r="G247" s="3"/>
      <c r="H247" s="3"/>
      <c r="I247" s="3"/>
      <c r="J247" s="3"/>
      <c r="K247" s="3"/>
      <c r="P247" s="4"/>
      <c r="S247" s="4"/>
      <c r="T247" s="4"/>
    </row>
    <row r="248" spans="2:20" s="5" customFormat="1" ht="14.25" customHeight="1">
      <c r="B248" s="109"/>
      <c r="E248" s="3"/>
      <c r="F248" s="3"/>
      <c r="G248" s="3"/>
      <c r="H248" s="3"/>
      <c r="I248" s="3"/>
      <c r="J248" s="3"/>
      <c r="K248" s="3"/>
      <c r="P248" s="4"/>
      <c r="S248" s="4"/>
      <c r="T248" s="4"/>
    </row>
    <row r="249" spans="2:20" s="5" customFormat="1" ht="14.25" customHeight="1">
      <c r="B249" s="109"/>
      <c r="E249" s="3"/>
      <c r="F249" s="3"/>
      <c r="G249" s="3"/>
      <c r="H249" s="3"/>
      <c r="I249" s="3"/>
      <c r="J249" s="3"/>
      <c r="K249" s="3"/>
      <c r="P249" s="4"/>
      <c r="S249" s="4"/>
      <c r="T249" s="4"/>
    </row>
    <row r="250" spans="2:20" s="5" customFormat="1" ht="14.25" customHeight="1">
      <c r="B250" s="109"/>
      <c r="E250" s="3"/>
      <c r="F250" s="3"/>
      <c r="G250" s="3"/>
      <c r="H250" s="3"/>
      <c r="I250" s="3"/>
      <c r="J250" s="3"/>
      <c r="K250" s="3"/>
      <c r="L250" s="4"/>
      <c r="M250" s="4"/>
      <c r="N250" s="4"/>
      <c r="O250" s="4"/>
      <c r="P250" s="4"/>
      <c r="Q250" s="4"/>
      <c r="R250" s="4"/>
      <c r="S250" s="4"/>
      <c r="T250" s="4"/>
    </row>
    <row r="251" spans="2:20" s="5" customFormat="1" ht="14.25" customHeight="1">
      <c r="B251" s="109"/>
      <c r="E251" s="3"/>
      <c r="F251" s="3"/>
      <c r="G251" s="3"/>
      <c r="H251" s="3"/>
      <c r="I251" s="3"/>
      <c r="J251" s="3"/>
      <c r="K251" s="3"/>
      <c r="L251" s="4"/>
      <c r="M251" s="4"/>
      <c r="N251" s="4"/>
      <c r="O251" s="4"/>
      <c r="P251" s="4"/>
      <c r="Q251" s="4"/>
      <c r="R251" s="4"/>
      <c r="S251" s="4"/>
      <c r="T251" s="4"/>
    </row>
    <row r="252" spans="2:20" s="5" customFormat="1" ht="14.25" customHeight="1">
      <c r="B252" s="109"/>
      <c r="E252" s="3"/>
      <c r="F252" s="3"/>
      <c r="G252" s="3"/>
      <c r="H252" s="3"/>
      <c r="I252" s="3"/>
      <c r="J252" s="3"/>
      <c r="K252" s="3"/>
      <c r="L252" s="4"/>
      <c r="M252" s="4"/>
      <c r="N252" s="4"/>
      <c r="O252" s="4"/>
      <c r="P252" s="4"/>
      <c r="Q252" s="4"/>
      <c r="R252" s="4"/>
      <c r="S252" s="4"/>
      <c r="T252" s="4"/>
    </row>
    <row r="253" spans="2:20" s="5" customFormat="1" ht="14.25" customHeight="1">
      <c r="B253" s="109"/>
      <c r="E253" s="3"/>
      <c r="F253" s="3"/>
      <c r="G253" s="3"/>
      <c r="H253" s="3"/>
      <c r="I253" s="3"/>
      <c r="J253" s="6"/>
      <c r="K253" s="3"/>
      <c r="L253" s="4"/>
      <c r="M253" s="4"/>
      <c r="N253" s="4"/>
      <c r="O253" s="4"/>
      <c r="P253" s="4"/>
      <c r="Q253" s="4"/>
      <c r="R253" s="4"/>
      <c r="S253" s="4"/>
      <c r="T253" s="4"/>
    </row>
    <row r="254" spans="2:20" s="5" customFormat="1" ht="14.25" customHeight="1">
      <c r="B254" s="109"/>
      <c r="E254" s="3"/>
      <c r="F254" s="3"/>
      <c r="G254" s="3"/>
      <c r="H254" s="3"/>
      <c r="I254" s="3"/>
      <c r="J254" s="6"/>
      <c r="K254" s="3"/>
      <c r="L254" s="4"/>
      <c r="M254" s="4"/>
      <c r="N254" s="4"/>
      <c r="O254" s="4"/>
      <c r="P254" s="4"/>
      <c r="Q254" s="4"/>
      <c r="R254" s="4"/>
      <c r="S254" s="4"/>
      <c r="T254" s="4"/>
    </row>
    <row r="255" spans="2:20" s="5" customFormat="1" ht="14.25" customHeight="1">
      <c r="B255" s="109"/>
      <c r="E255" s="3"/>
      <c r="F255" s="3"/>
      <c r="G255" s="3"/>
      <c r="H255" s="3"/>
      <c r="I255" s="3"/>
      <c r="J255" s="3"/>
      <c r="K255" s="3"/>
      <c r="L255" s="4"/>
      <c r="M255" s="4"/>
      <c r="N255" s="4"/>
      <c r="O255" s="4"/>
      <c r="P255" s="4"/>
      <c r="Q255" s="4"/>
      <c r="R255" s="4"/>
      <c r="S255" s="4"/>
      <c r="T255" s="4"/>
    </row>
    <row r="256" spans="2:20" ht="14.25" customHeight="1">
      <c r="B256" s="109"/>
    </row>
    <row r="257" spans="2:13" ht="15.6">
      <c r="B257" s="109"/>
    </row>
    <row r="258" spans="2:13" ht="15.6">
      <c r="B258" s="109"/>
      <c r="K258" s="7"/>
      <c r="L258" s="3"/>
      <c r="M258" s="3"/>
    </row>
    <row r="259" spans="2:13" ht="15.6">
      <c r="B259" s="109"/>
      <c r="K259" s="11"/>
      <c r="L259" s="3"/>
      <c r="M259" s="3"/>
    </row>
    <row r="260" spans="2:13" ht="15.6">
      <c r="B260" s="109"/>
      <c r="K260" s="3"/>
      <c r="L260" s="3"/>
      <c r="M260" s="3"/>
    </row>
    <row r="261" spans="2:13" ht="15.6">
      <c r="B261" s="109"/>
      <c r="K261" s="3"/>
    </row>
    <row r="262" spans="2:13" ht="15.6">
      <c r="B262" s="109"/>
      <c r="K262" s="9"/>
      <c r="L262" s="9"/>
      <c r="M262" s="9"/>
    </row>
    <row r="263" spans="2:13" ht="15.6">
      <c r="B263" s="109"/>
      <c r="F263" s="9"/>
      <c r="G263" s="9"/>
      <c r="H263" s="9"/>
      <c r="I263" s="9"/>
      <c r="J263" s="9"/>
    </row>
    <row r="264" spans="2:13" ht="15.6">
      <c r="B264" s="109"/>
      <c r="F264" s="10"/>
      <c r="G264" s="10"/>
      <c r="H264" s="10"/>
      <c r="I264" s="10"/>
      <c r="J264" s="10"/>
      <c r="K264" s="10"/>
      <c r="L264" s="10"/>
      <c r="M264" s="10"/>
    </row>
    <row r="265" spans="2:13" ht="15.6">
      <c r="B265" s="109"/>
      <c r="K265" s="6"/>
      <c r="L265" s="3"/>
      <c r="M265" s="3"/>
    </row>
    <row r="266" spans="2:13" ht="15.6">
      <c r="B266" s="109"/>
      <c r="K266" s="6"/>
      <c r="L266" s="3"/>
      <c r="M266" s="3"/>
    </row>
    <row r="267" spans="2:13" ht="15.6">
      <c r="B267" s="109"/>
      <c r="K267" s="6"/>
      <c r="L267" s="3"/>
      <c r="M267" s="3"/>
    </row>
    <row r="268" spans="2:13" ht="15.6">
      <c r="B268" s="109"/>
      <c r="K268" s="6"/>
      <c r="L268" s="3"/>
      <c r="M268" s="3"/>
    </row>
    <row r="269" spans="2:13" ht="15.6">
      <c r="B269" s="109"/>
      <c r="K269" s="6"/>
      <c r="L269" s="3"/>
      <c r="M269" s="3"/>
    </row>
    <row r="270" spans="2:13" ht="15.6">
      <c r="B270" s="109"/>
      <c r="K270" s="6"/>
      <c r="L270" s="3"/>
      <c r="M270" s="3"/>
    </row>
    <row r="271" spans="2:13" ht="15.6">
      <c r="B271" s="109"/>
      <c r="K271" s="6"/>
      <c r="L271" s="3"/>
      <c r="M271" s="3"/>
    </row>
    <row r="272" spans="2:13" ht="15.6">
      <c r="B272" s="109"/>
      <c r="K272" s="6"/>
      <c r="L272" s="3"/>
      <c r="M272" s="3"/>
    </row>
    <row r="273" spans="2:13" ht="15.6">
      <c r="B273" s="109"/>
      <c r="K273" s="6"/>
      <c r="L273" s="3"/>
      <c r="M273" s="3"/>
    </row>
    <row r="274" spans="2:13" ht="15.6">
      <c r="B274" s="109"/>
      <c r="K274" s="6"/>
      <c r="L274" s="3"/>
      <c r="M274" s="3"/>
    </row>
    <row r="275" spans="2:13" ht="15.6">
      <c r="B275" s="109"/>
      <c r="K275" s="6"/>
      <c r="L275" s="3"/>
      <c r="M275" s="3"/>
    </row>
    <row r="276" spans="2:13" ht="15.6">
      <c r="B276" s="109"/>
      <c r="K276" s="6"/>
      <c r="L276" s="3"/>
      <c r="M276" s="3"/>
    </row>
    <row r="277" spans="2:13" ht="15.6">
      <c r="B277" s="109"/>
      <c r="K277" s="3"/>
      <c r="L277" s="3"/>
      <c r="M277" s="3"/>
    </row>
    <row r="278" spans="2:13" ht="15.6">
      <c r="B278" s="109"/>
      <c r="K278" s="3"/>
    </row>
    <row r="279" spans="2:13" ht="15.6">
      <c r="B279" s="109"/>
      <c r="K279" s="3"/>
    </row>
    <row r="280" spans="2:13" ht="15.6">
      <c r="B280" s="109"/>
      <c r="K280" s="3"/>
    </row>
    <row r="281" spans="2:13" ht="15.6">
      <c r="B281" s="109"/>
      <c r="K281" s="6"/>
    </row>
    <row r="282" spans="2:13" ht="15.6">
      <c r="B282" s="109"/>
      <c r="K282" s="6"/>
      <c r="L282" s="3"/>
      <c r="M282" s="3"/>
    </row>
    <row r="283" spans="2:13" ht="15.6">
      <c r="B283" s="109"/>
      <c r="K283" s="6"/>
      <c r="L283" s="3"/>
      <c r="M283" s="3"/>
    </row>
    <row r="284" spans="2:13" ht="15.6">
      <c r="B284" s="109"/>
      <c r="K284" s="6"/>
      <c r="L284" s="3"/>
      <c r="M284" s="3"/>
    </row>
    <row r="285" spans="2:13" ht="15.6">
      <c r="B285" s="109"/>
    </row>
    <row r="286" spans="2:13" ht="15.6">
      <c r="B286" s="109"/>
    </row>
    <row r="287" spans="2:13" ht="15.6">
      <c r="B287" s="109"/>
    </row>
    <row r="288" spans="2:13" ht="15.6">
      <c r="B288" s="109"/>
    </row>
    <row r="289" spans="2:13" ht="15.6">
      <c r="B289" s="109"/>
    </row>
    <row r="290" spans="2:13" ht="15.6">
      <c r="B290" s="109"/>
    </row>
    <row r="291" spans="2:13" ht="15.6">
      <c r="B291" s="109"/>
    </row>
    <row r="292" spans="2:13" ht="15.6">
      <c r="B292" s="109"/>
    </row>
    <row r="293" spans="2:13" ht="15.6">
      <c r="B293" s="109"/>
      <c r="K293" s="9"/>
      <c r="L293" s="9"/>
      <c r="M293" s="9"/>
    </row>
    <row r="294" spans="2:13" ht="15.6">
      <c r="B294" s="109"/>
      <c r="K294" s="11"/>
      <c r="L294" s="3"/>
      <c r="M294" s="3"/>
    </row>
    <row r="295" spans="2:13" ht="15.6">
      <c r="B295" s="109"/>
      <c r="K295" s="3"/>
      <c r="L295" s="3"/>
      <c r="M295" s="3"/>
    </row>
    <row r="296" spans="2:13" ht="15.6">
      <c r="B296" s="109"/>
      <c r="K296" s="3"/>
    </row>
    <row r="297" spans="2:13" ht="15.6">
      <c r="B297" s="109"/>
      <c r="K297" s="9"/>
      <c r="L297" s="9"/>
      <c r="M297" s="9"/>
    </row>
    <row r="298" spans="2:13" ht="15.6">
      <c r="B298" s="109"/>
      <c r="F298" s="9"/>
      <c r="G298" s="9"/>
      <c r="H298" s="9"/>
      <c r="I298" s="9"/>
      <c r="J298" s="9"/>
    </row>
    <row r="299" spans="2:13" ht="15.6">
      <c r="B299" s="109"/>
      <c r="F299" s="10"/>
      <c r="G299" s="10"/>
      <c r="H299" s="10"/>
      <c r="I299" s="10"/>
      <c r="J299" s="10"/>
      <c r="K299" s="10"/>
      <c r="L299" s="10"/>
      <c r="M299" s="10"/>
    </row>
    <row r="300" spans="2:13" ht="15.6">
      <c r="B300" s="109"/>
      <c r="K300" s="6"/>
      <c r="L300" s="3"/>
      <c r="M300" s="3"/>
    </row>
    <row r="301" spans="2:13" ht="15.6">
      <c r="B301" s="109"/>
      <c r="K301" s="6"/>
      <c r="L301" s="3"/>
      <c r="M301" s="3"/>
    </row>
    <row r="302" spans="2:13" ht="15.6">
      <c r="B302" s="109"/>
      <c r="K302" s="6"/>
      <c r="L302" s="3"/>
      <c r="M302" s="3"/>
    </row>
    <row r="303" spans="2:13" ht="15.6">
      <c r="B303" s="109"/>
      <c r="K303" s="6"/>
      <c r="L303" s="3"/>
      <c r="M303" s="3"/>
    </row>
    <row r="304" spans="2:13" ht="15.6">
      <c r="B304" s="109"/>
      <c r="K304" s="6"/>
      <c r="L304" s="3"/>
      <c r="M304" s="3"/>
    </row>
    <row r="305" spans="2:13" ht="15.6">
      <c r="B305" s="109"/>
      <c r="K305" s="6"/>
      <c r="L305" s="3"/>
      <c r="M305" s="3"/>
    </row>
    <row r="306" spans="2:13" ht="15.6">
      <c r="B306" s="109"/>
      <c r="K306" s="6"/>
      <c r="L306" s="3"/>
      <c r="M306" s="3"/>
    </row>
    <row r="307" spans="2:13" ht="15.6">
      <c r="B307" s="109"/>
      <c r="K307" s="6"/>
      <c r="L307" s="3"/>
      <c r="M307" s="3"/>
    </row>
    <row r="308" spans="2:13" ht="15.6">
      <c r="B308" s="431"/>
      <c r="K308" s="6"/>
      <c r="L308" s="3"/>
      <c r="M308" s="3"/>
    </row>
    <row r="309" spans="2:13" ht="15.6">
      <c r="B309" s="431"/>
      <c r="K309" s="6"/>
      <c r="L309" s="3"/>
      <c r="M309" s="3"/>
    </row>
    <row r="310" spans="2:13" ht="15.6">
      <c r="B310" s="431"/>
      <c r="K310" s="6"/>
      <c r="L310" s="3"/>
      <c r="M310" s="3"/>
    </row>
    <row r="311" spans="2:13" ht="15.6">
      <c r="B311" s="431"/>
      <c r="K311" s="6"/>
      <c r="L311" s="3"/>
      <c r="M311" s="3"/>
    </row>
    <row r="312" spans="2:13" ht="15.6">
      <c r="B312" s="431"/>
      <c r="K312" s="6"/>
      <c r="L312" s="3"/>
      <c r="M312" s="3"/>
    </row>
    <row r="313" spans="2:13" ht="15.6">
      <c r="B313" s="431"/>
      <c r="K313" s="6"/>
      <c r="L313" s="3"/>
      <c r="M313" s="3"/>
    </row>
    <row r="314" spans="2:13" ht="15.6">
      <c r="B314" s="431"/>
      <c r="K314" s="6"/>
      <c r="L314" s="3"/>
      <c r="M314" s="3"/>
    </row>
    <row r="315" spans="2:13" ht="15.6">
      <c r="B315" s="431"/>
      <c r="K315" s="6"/>
      <c r="L315" s="3"/>
      <c r="M315" s="3"/>
    </row>
    <row r="316" spans="2:13" ht="15.6">
      <c r="B316" s="431"/>
      <c r="K316" s="6"/>
      <c r="L316" s="3"/>
      <c r="M316" s="3"/>
    </row>
    <row r="317" spans="2:13" ht="15.6">
      <c r="B317" s="431"/>
      <c r="K317" s="6"/>
      <c r="L317" s="3"/>
      <c r="M317" s="3"/>
    </row>
    <row r="318" spans="2:13" ht="15.6">
      <c r="B318" s="431"/>
      <c r="K318" s="6"/>
      <c r="L318" s="3"/>
      <c r="M318" s="3"/>
    </row>
    <row r="319" spans="2:13" ht="15.6">
      <c r="B319" s="431"/>
      <c r="L319" s="3"/>
      <c r="M319" s="3"/>
    </row>
    <row r="320" spans="2:13" ht="15.6">
      <c r="B320" s="431"/>
      <c r="K320" s="6"/>
      <c r="L320" s="3"/>
      <c r="M320" s="3"/>
    </row>
    <row r="321" spans="2:13" ht="15.6">
      <c r="B321" s="431"/>
      <c r="K321" s="3"/>
      <c r="L321" s="3"/>
      <c r="M321" s="3"/>
    </row>
    <row r="322" spans="2:13" ht="15.6">
      <c r="B322" s="431"/>
      <c r="K322" s="3"/>
    </row>
    <row r="323" spans="2:13" ht="15.6">
      <c r="B323" s="431"/>
      <c r="K323" s="3"/>
    </row>
    <row r="324" spans="2:13" ht="15.6">
      <c r="B324" s="431"/>
      <c r="K324" s="3"/>
    </row>
    <row r="325" spans="2:13" ht="15.6">
      <c r="B325" s="431"/>
      <c r="K325" s="6"/>
    </row>
    <row r="326" spans="2:13" ht="15.6">
      <c r="B326" s="431"/>
      <c r="K326" s="6"/>
      <c r="L326" s="3"/>
      <c r="M326" s="3"/>
    </row>
    <row r="327" spans="2:13" ht="15.6">
      <c r="B327" s="431"/>
      <c r="K327" s="6"/>
      <c r="L327" s="3"/>
      <c r="M327" s="3"/>
    </row>
    <row r="328" spans="2:13" ht="15.6">
      <c r="B328" s="431"/>
      <c r="K328" s="6"/>
      <c r="L328" s="3"/>
      <c r="M328" s="3"/>
    </row>
    <row r="329" spans="2:13" ht="15.6">
      <c r="B329" s="431"/>
      <c r="F329" s="4"/>
      <c r="G329" s="4"/>
      <c r="H329" s="4"/>
      <c r="I329" s="4"/>
      <c r="J329" s="4"/>
    </row>
    <row r="330" spans="2:13" ht="15.6">
      <c r="B330" s="431"/>
      <c r="F330" s="4"/>
      <c r="G330" s="4"/>
      <c r="H330" s="4"/>
      <c r="I330" s="4"/>
      <c r="J330" s="4"/>
    </row>
    <row r="331" spans="2:13" ht="15.6">
      <c r="B331" s="431"/>
      <c r="F331" s="4"/>
      <c r="G331" s="4"/>
      <c r="H331" s="4"/>
      <c r="I331" s="4"/>
      <c r="J331" s="4"/>
    </row>
    <row r="332" spans="2:13" ht="15.6">
      <c r="B332" s="431"/>
      <c r="F332" s="4"/>
      <c r="G332" s="4"/>
      <c r="H332" s="4"/>
      <c r="I332" s="4"/>
      <c r="J332" s="4"/>
    </row>
    <row r="333" spans="2:13" ht="15.6">
      <c r="B333" s="109"/>
      <c r="K333" s="7"/>
      <c r="L333" s="3"/>
      <c r="M333" s="3"/>
    </row>
    <row r="334" spans="2:13" ht="15.6">
      <c r="B334" s="109"/>
      <c r="K334" s="7"/>
      <c r="L334" s="3"/>
      <c r="M334" s="3"/>
    </row>
    <row r="335" spans="2:13" ht="15.6">
      <c r="B335" s="109"/>
      <c r="F335" s="8"/>
      <c r="G335" s="8"/>
      <c r="H335" s="8"/>
      <c r="I335" s="8"/>
      <c r="J335" s="8"/>
    </row>
    <row r="336" spans="2:13" ht="15.6">
      <c r="B336" s="109"/>
      <c r="K336" s="9"/>
      <c r="L336" s="9"/>
      <c r="M336" s="9"/>
    </row>
    <row r="337" spans="2:13" ht="15.6">
      <c r="B337" s="109"/>
      <c r="K337" s="9"/>
      <c r="L337" s="9"/>
      <c r="M337" s="9"/>
    </row>
    <row r="338" spans="2:13" ht="15.6">
      <c r="B338" s="109"/>
      <c r="K338" s="9"/>
      <c r="L338" s="9"/>
      <c r="M338" s="9"/>
    </row>
    <row r="339" spans="2:13" ht="15.6">
      <c r="B339" s="109"/>
      <c r="F339" s="10"/>
      <c r="G339" s="10"/>
      <c r="H339" s="10"/>
      <c r="I339" s="10"/>
      <c r="J339" s="10"/>
      <c r="K339" s="10"/>
      <c r="L339" s="10"/>
      <c r="M339" s="10"/>
    </row>
    <row r="340" spans="2:13" ht="15.6">
      <c r="B340" s="109"/>
      <c r="K340" s="6"/>
      <c r="L340" s="3"/>
      <c r="M340" s="3"/>
    </row>
    <row r="341" spans="2:13" ht="15.6">
      <c r="B341" s="109"/>
      <c r="K341" s="6"/>
      <c r="L341" s="3"/>
      <c r="M341" s="3"/>
    </row>
    <row r="342" spans="2:13" ht="15.6">
      <c r="B342" s="109"/>
      <c r="K342" s="6"/>
      <c r="L342" s="3"/>
      <c r="M342" s="3"/>
    </row>
    <row r="343" spans="2:13" ht="15.6">
      <c r="B343" s="109"/>
      <c r="K343" s="6"/>
      <c r="L343" s="3"/>
      <c r="M343" s="3"/>
    </row>
    <row r="344" spans="2:13" ht="15.6">
      <c r="B344" s="109"/>
      <c r="K344" s="6"/>
      <c r="L344" s="3"/>
      <c r="M344" s="3"/>
    </row>
    <row r="345" spans="2:13" ht="15.6">
      <c r="B345" s="109"/>
      <c r="K345" s="6"/>
      <c r="L345" s="3"/>
      <c r="M345" s="3"/>
    </row>
    <row r="346" spans="2:13" ht="15.6">
      <c r="B346" s="109"/>
      <c r="K346" s="6"/>
      <c r="L346" s="3"/>
      <c r="M346" s="3"/>
    </row>
    <row r="347" spans="2:13" ht="15.6">
      <c r="B347" s="109"/>
      <c r="K347" s="6"/>
      <c r="L347" s="3"/>
      <c r="M347" s="3"/>
    </row>
    <row r="348" spans="2:13" ht="15.6">
      <c r="B348" s="109"/>
      <c r="K348" s="6"/>
      <c r="L348" s="3"/>
      <c r="M348" s="3"/>
    </row>
    <row r="349" spans="2:13" ht="15.6">
      <c r="B349" s="109"/>
      <c r="K349" s="9"/>
      <c r="L349" s="9"/>
      <c r="M349" s="9"/>
    </row>
    <row r="350" spans="2:13" ht="15.6">
      <c r="B350" s="109"/>
      <c r="K350" s="6"/>
      <c r="L350" s="3"/>
      <c r="M350" s="3"/>
    </row>
    <row r="351" spans="2:13" ht="15.6">
      <c r="B351" s="109"/>
      <c r="K351" s="6"/>
    </row>
    <row r="352" spans="2:13" ht="15.6">
      <c r="B352" s="109"/>
      <c r="K352" s="3"/>
      <c r="L352" s="3"/>
      <c r="M352" s="3"/>
    </row>
    <row r="353" spans="2:13" ht="15.6">
      <c r="B353" s="109"/>
      <c r="K353" s="3"/>
    </row>
    <row r="354" spans="2:13" ht="15.6">
      <c r="B354" s="109"/>
      <c r="K354" s="3"/>
    </row>
    <row r="355" spans="2:13" ht="15.6">
      <c r="B355" s="109"/>
      <c r="K355" s="6"/>
    </row>
    <row r="356" spans="2:13" ht="15.6">
      <c r="B356" s="109"/>
      <c r="K356" s="6"/>
    </row>
    <row r="357" spans="2:13" ht="15.6">
      <c r="B357" s="109"/>
      <c r="K357" s="6"/>
      <c r="L357" s="3"/>
      <c r="M357" s="3"/>
    </row>
    <row r="358" spans="2:13" ht="15.6">
      <c r="B358" s="109"/>
    </row>
    <row r="359" spans="2:13" ht="15.6">
      <c r="B359" s="109"/>
    </row>
    <row r="360" spans="2:13" ht="15.6">
      <c r="B360" s="109"/>
    </row>
    <row r="361" spans="2:13" ht="15.6">
      <c r="B361" s="109"/>
    </row>
    <row r="362" spans="2:13" ht="18.75" customHeight="1">
      <c r="B362" s="109"/>
    </row>
    <row r="363" spans="2:13" ht="15.6">
      <c r="B363" s="109"/>
    </row>
    <row r="364" spans="2:13" ht="15.6">
      <c r="B364" s="109"/>
      <c r="K364" s="9"/>
      <c r="L364" s="9"/>
      <c r="M364" s="9"/>
    </row>
    <row r="365" spans="2:13" ht="15.6">
      <c r="B365" s="109"/>
      <c r="K365" s="7"/>
      <c r="L365" s="3"/>
      <c r="M365" s="3"/>
    </row>
    <row r="366" spans="2:13" ht="15.6">
      <c r="B366" s="109"/>
      <c r="F366" s="8"/>
      <c r="G366" s="8"/>
      <c r="H366" s="8"/>
      <c r="I366" s="8"/>
      <c r="J366" s="8"/>
    </row>
    <row r="367" spans="2:13" ht="15.6">
      <c r="B367" s="109"/>
      <c r="K367" s="9"/>
      <c r="L367" s="9"/>
      <c r="M367" s="9"/>
    </row>
    <row r="368" spans="2:13" ht="15.6">
      <c r="B368" s="109"/>
      <c r="K368" s="9"/>
      <c r="L368" s="9"/>
      <c r="M368" s="9"/>
    </row>
    <row r="369" spans="2:13" ht="15.6">
      <c r="B369" s="109"/>
      <c r="K369" s="9"/>
      <c r="L369" s="9"/>
      <c r="M369" s="9"/>
    </row>
    <row r="370" spans="2:13" ht="15.6">
      <c r="B370" s="109"/>
      <c r="F370" s="10"/>
      <c r="G370" s="10"/>
      <c r="H370" s="10"/>
      <c r="I370" s="10"/>
      <c r="J370" s="10"/>
      <c r="K370" s="10"/>
      <c r="L370" s="10"/>
      <c r="M370" s="10"/>
    </row>
    <row r="371" spans="2:13" ht="15.6">
      <c r="B371" s="109"/>
      <c r="F371" s="10"/>
      <c r="G371" s="10"/>
      <c r="H371" s="10"/>
      <c r="I371" s="10"/>
      <c r="J371" s="10"/>
      <c r="K371" s="10"/>
      <c r="L371" s="10"/>
      <c r="M371" s="10"/>
    </row>
    <row r="372" spans="2:13" ht="15.6">
      <c r="B372" s="109"/>
      <c r="F372" s="10"/>
      <c r="G372" s="10"/>
      <c r="H372" s="10"/>
      <c r="I372" s="10"/>
      <c r="J372" s="10"/>
      <c r="K372" s="10"/>
      <c r="L372" s="10"/>
      <c r="M372" s="10"/>
    </row>
    <row r="373" spans="2:13" ht="15.6">
      <c r="B373" s="109"/>
      <c r="K373" s="6"/>
      <c r="L373" s="3"/>
      <c r="M373" s="3"/>
    </row>
    <row r="374" spans="2:13" ht="15.6">
      <c r="B374" s="109"/>
      <c r="K374" s="6"/>
      <c r="L374" s="3"/>
      <c r="M374" s="3"/>
    </row>
    <row r="375" spans="2:13" ht="15.6">
      <c r="B375" s="109"/>
      <c r="L375" s="3"/>
      <c r="M375" s="3"/>
    </row>
    <row r="376" spans="2:13" ht="15.6">
      <c r="B376" s="109"/>
      <c r="L376" s="3"/>
      <c r="M376" s="3"/>
    </row>
    <row r="377" spans="2:13" ht="15.6">
      <c r="B377" s="109"/>
      <c r="L377" s="3"/>
      <c r="M377" s="3"/>
    </row>
    <row r="378" spans="2:13" ht="15.6">
      <c r="B378" s="109"/>
      <c r="L378" s="3"/>
      <c r="M378" s="3"/>
    </row>
    <row r="379" spans="2:13" ht="15.6">
      <c r="B379" s="109"/>
      <c r="K379" s="6"/>
      <c r="L379" s="3"/>
      <c r="M379" s="3"/>
    </row>
    <row r="380" spans="2:13" ht="15.6">
      <c r="B380" s="109"/>
      <c r="K380" s="6"/>
      <c r="L380" s="3"/>
      <c r="M380" s="3"/>
    </row>
    <row r="381" spans="2:13" ht="15.6">
      <c r="B381" s="109"/>
      <c r="K381" s="6"/>
      <c r="L381" s="3"/>
      <c r="M381" s="3"/>
    </row>
    <row r="382" spans="2:13" ht="15.6">
      <c r="B382" s="109"/>
      <c r="K382" s="6"/>
      <c r="L382" s="3"/>
      <c r="M382" s="3"/>
    </row>
    <row r="383" spans="2:13" ht="15.6">
      <c r="B383" s="109"/>
      <c r="K383" s="6"/>
      <c r="L383" s="3"/>
      <c r="M383" s="3"/>
    </row>
    <row r="384" spans="2:13" ht="15.6">
      <c r="B384" s="109"/>
      <c r="K384" s="6"/>
      <c r="L384" s="3"/>
      <c r="M384" s="3"/>
    </row>
    <row r="385" spans="2:13" ht="15.6">
      <c r="B385" s="109"/>
      <c r="F385" s="12"/>
      <c r="G385" s="12"/>
      <c r="H385" s="12"/>
      <c r="I385" s="12"/>
      <c r="J385" s="12"/>
      <c r="K385" s="12"/>
      <c r="L385" s="12"/>
      <c r="M385" s="12"/>
    </row>
    <row r="386" spans="2:13" ht="15.6">
      <c r="B386" s="431"/>
      <c r="K386" s="6"/>
      <c r="L386" s="3"/>
      <c r="M386" s="3"/>
    </row>
    <row r="387" spans="2:13" ht="15.6">
      <c r="B387" s="431"/>
      <c r="K387" s="6"/>
    </row>
    <row r="388" spans="2:13" ht="15.6">
      <c r="B388" s="317"/>
      <c r="K388" s="3"/>
      <c r="L388" s="3"/>
      <c r="M388" s="3"/>
    </row>
    <row r="389" spans="2:13" ht="15.6">
      <c r="B389" s="317"/>
      <c r="K389" s="3"/>
      <c r="L389" s="3"/>
      <c r="M389" s="3"/>
    </row>
    <row r="390" spans="2:13" ht="15.6">
      <c r="B390" s="317"/>
      <c r="K390" s="3"/>
    </row>
    <row r="391" spans="2:13" ht="17.25" customHeight="1">
      <c r="B391" s="317"/>
      <c r="K391" s="6"/>
    </row>
    <row r="392" spans="2:13" ht="15.6">
      <c r="B392" s="317"/>
      <c r="K392" s="6"/>
    </row>
    <row r="393" spans="2:13" ht="15.6">
      <c r="B393" s="317"/>
      <c r="K393" s="6"/>
      <c r="L393" s="3"/>
      <c r="M393" s="3"/>
    </row>
    <row r="394" spans="2:13" ht="15.6">
      <c r="B394" s="317"/>
    </row>
    <row r="395" spans="2:13" ht="15.6">
      <c r="B395" s="317"/>
    </row>
    <row r="396" spans="2:13" ht="15.6">
      <c r="B396" s="317"/>
    </row>
    <row r="397" spans="2:13" ht="15.6">
      <c r="B397" s="317"/>
    </row>
    <row r="398" spans="2:13" ht="15.6">
      <c r="B398" s="317"/>
      <c r="K398" s="9"/>
      <c r="L398" s="9"/>
      <c r="M398" s="9"/>
    </row>
    <row r="399" spans="2:13" ht="15.6">
      <c r="B399" s="317"/>
      <c r="K399" s="11"/>
      <c r="L399" s="3"/>
      <c r="M399" s="3"/>
    </row>
    <row r="400" spans="2:13" ht="15.6">
      <c r="B400" s="317"/>
      <c r="K400" s="3"/>
      <c r="L400" s="3"/>
      <c r="M400" s="3"/>
    </row>
    <row r="401" spans="2:13" ht="15.6">
      <c r="B401" s="317"/>
      <c r="K401" s="3"/>
    </row>
    <row r="402" spans="2:13" ht="15.6">
      <c r="B402" s="317"/>
      <c r="K402" s="9"/>
      <c r="L402" s="9"/>
      <c r="M402" s="9"/>
    </row>
    <row r="403" spans="2:13" ht="15.6">
      <c r="B403" s="317"/>
      <c r="F403" s="9"/>
      <c r="G403" s="9"/>
      <c r="H403" s="9"/>
      <c r="I403" s="9"/>
      <c r="J403" s="9"/>
    </row>
    <row r="404" spans="2:13" ht="15.6">
      <c r="B404" s="317"/>
      <c r="F404" s="10"/>
      <c r="G404" s="10"/>
      <c r="H404" s="10"/>
      <c r="I404" s="10"/>
      <c r="J404" s="10"/>
      <c r="K404" s="10"/>
      <c r="L404" s="10"/>
      <c r="M404" s="10"/>
    </row>
    <row r="405" spans="2:13" ht="15.6">
      <c r="B405" s="317"/>
      <c r="K405" s="6"/>
      <c r="L405" s="3"/>
      <c r="M405" s="3"/>
    </row>
    <row r="406" spans="2:13" ht="15.6">
      <c r="B406" s="317"/>
      <c r="K406" s="6"/>
      <c r="L406" s="3"/>
      <c r="M406" s="3"/>
    </row>
    <row r="407" spans="2:13" ht="15.6">
      <c r="B407" s="317"/>
      <c r="K407" s="6"/>
      <c r="L407" s="3"/>
      <c r="M407" s="3"/>
    </row>
    <row r="408" spans="2:13" ht="15.6">
      <c r="B408" s="317"/>
      <c r="K408" s="6"/>
      <c r="L408" s="3"/>
      <c r="M408" s="3"/>
    </row>
    <row r="409" spans="2:13" ht="15.6">
      <c r="B409" s="109"/>
      <c r="K409" s="6"/>
      <c r="L409" s="3"/>
      <c r="M409" s="3"/>
    </row>
    <row r="410" spans="2:13" ht="15.6">
      <c r="B410" s="109"/>
      <c r="K410" s="6"/>
      <c r="L410" s="3"/>
      <c r="M410" s="3"/>
    </row>
    <row r="411" spans="2:13" ht="15.6">
      <c r="B411" s="109"/>
      <c r="K411" s="3"/>
      <c r="L411" s="3"/>
      <c r="M411" s="3"/>
    </row>
    <row r="412" spans="2:13" ht="15.6">
      <c r="B412" s="431"/>
      <c r="K412" s="3"/>
    </row>
    <row r="413" spans="2:13" ht="15.6">
      <c r="B413" s="431"/>
      <c r="K413" s="3"/>
    </row>
    <row r="414" spans="2:13" ht="15.6">
      <c r="B414" s="431"/>
      <c r="K414" s="3"/>
    </row>
    <row r="415" spans="2:13" ht="15.6">
      <c r="B415" s="431"/>
      <c r="K415" s="6"/>
    </row>
    <row r="416" spans="2:13" ht="15.6">
      <c r="B416" s="431"/>
      <c r="K416" s="6"/>
      <c r="L416" s="3"/>
      <c r="M416" s="3"/>
    </row>
    <row r="417" spans="2:13" ht="15.6">
      <c r="B417" s="431"/>
      <c r="K417" s="6"/>
      <c r="L417" s="3"/>
      <c r="M417" s="3"/>
    </row>
    <row r="418" spans="2:13" ht="15.6">
      <c r="B418" s="431"/>
      <c r="K418" s="6"/>
      <c r="L418" s="3"/>
      <c r="M418" s="3"/>
    </row>
    <row r="419" spans="2:13" ht="15.6">
      <c r="B419" s="431"/>
    </row>
    <row r="420" spans="2:13" ht="15.6">
      <c r="B420" s="431"/>
    </row>
    <row r="421" spans="2:13" ht="15.6">
      <c r="B421" s="431"/>
    </row>
    <row r="422" spans="2:13" ht="15.6">
      <c r="B422" s="431"/>
    </row>
    <row r="423" spans="2:13" ht="15.6">
      <c r="B423" s="431"/>
    </row>
    <row r="424" spans="2:13" ht="15.6">
      <c r="B424" s="317"/>
    </row>
    <row r="425" spans="2:13" ht="15.6">
      <c r="B425" s="431"/>
    </row>
  </sheetData>
  <mergeCells count="187">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I219:J219"/>
    <mergeCell ref="R219:T219"/>
    <mergeCell ref="I220:J220"/>
    <mergeCell ref="R220:T220"/>
    <mergeCell ref="I221:J221"/>
    <mergeCell ref="R221:T221"/>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04:J204"/>
    <mergeCell ref="R204:T204"/>
    <mergeCell ref="I205:J205"/>
    <mergeCell ref="R205:T205"/>
    <mergeCell ref="I206:J206"/>
    <mergeCell ref="R206:T206"/>
    <mergeCell ref="I201:J201"/>
    <mergeCell ref="R201:T201"/>
    <mergeCell ref="I202:J202"/>
    <mergeCell ref="R202:T202"/>
    <mergeCell ref="I203:J203"/>
    <mergeCell ref="R203:T203"/>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32:N132"/>
    <mergeCell ref="M133:N133"/>
    <mergeCell ref="M134:N134"/>
    <mergeCell ref="M135:N135"/>
    <mergeCell ref="M136:N136"/>
    <mergeCell ref="M137:N137"/>
    <mergeCell ref="M126:N126"/>
    <mergeCell ref="M127:N127"/>
    <mergeCell ref="M128:N128"/>
    <mergeCell ref="M129:N129"/>
    <mergeCell ref="M130:N130"/>
    <mergeCell ref="M131:N131"/>
    <mergeCell ref="M120:N120"/>
    <mergeCell ref="M121:N121"/>
    <mergeCell ref="M122:N122"/>
    <mergeCell ref="M123:N123"/>
    <mergeCell ref="M124:N124"/>
    <mergeCell ref="M125:N125"/>
    <mergeCell ref="A110:A112"/>
    <mergeCell ref="M115:N115"/>
    <mergeCell ref="M116:N116"/>
    <mergeCell ref="M117:N117"/>
    <mergeCell ref="M118:N118"/>
    <mergeCell ref="M119:N119"/>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s>
  <conditionalFormatting sqref="Y146:AH150 Y153:AH171 AF151:AH152">
    <cfRule type="cellIs" dxfId="48" priority="5" operator="greaterThan">
      <formula>0</formula>
    </cfRule>
  </conditionalFormatting>
  <conditionalFormatting sqref="AN117:AY124">
    <cfRule type="cellIs" dxfId="47" priority="4" operator="greaterThan">
      <formula>0</formula>
    </cfRule>
  </conditionalFormatting>
  <conditionalFormatting sqref="AN127:AU134">
    <cfRule type="cellIs" dxfId="46" priority="3" operator="greaterThan">
      <formula>0</formula>
    </cfRule>
  </conditionalFormatting>
  <conditionalFormatting sqref="AN137:AU144">
    <cfRule type="cellIs" dxfId="45" priority="2" operator="greaterThan">
      <formula>0</formula>
    </cfRule>
  </conditionalFormatting>
  <conditionalFormatting sqref="Y117:AJ124">
    <cfRule type="cellIs" dxfId="44" priority="8" operator="greaterThan">
      <formula>0</formula>
    </cfRule>
  </conditionalFormatting>
  <conditionalFormatting sqref="Y127:AF134">
    <cfRule type="cellIs" dxfId="43" priority="7" operator="greaterThan">
      <formula>0</formula>
    </cfRule>
  </conditionalFormatting>
  <conditionalFormatting sqref="Y137:AF144">
    <cfRule type="cellIs" dxfId="42" priority="6" operator="greaterThan">
      <formula>0</formula>
    </cfRule>
  </conditionalFormatting>
  <conditionalFormatting sqref="Y152:AE152">
    <cfRule type="cellIs" dxfId="41" priority="1" operator="greaterThan">
      <formula>0</formula>
    </cfRule>
  </conditionalFormatting>
  <dataValidations count="8">
    <dataValidation type="list" allowBlank="1" showInputMessage="1" showErrorMessage="1" sqref="B194:B195 B197:B199 B201:B202" xr:uid="{00000000-0002-0000-2600-000000000000}">
      <formula1>$B$245:$B$373</formula1>
    </dataValidation>
    <dataValidation type="list" allowBlank="1" showInputMessage="1" showErrorMessage="1" sqref="O117:O132" xr:uid="{00000000-0002-0000-2600-000001000000}">
      <formula1>"kg, cây"</formula1>
    </dataValidation>
    <dataValidation type="list" allowBlank="1" showInputMessage="1" showErrorMessage="1" sqref="O136:O137 O166:O167" xr:uid="{00000000-0002-0000-2600-000002000000}">
      <formula1>"kg, cây 6 mét, cây 2.5 mét, cây 3 mét"</formula1>
    </dataValidation>
    <dataValidation type="list" allowBlank="1" showInputMessage="1" showErrorMessage="1" sqref="J116" xr:uid="{00000000-0002-0000-2600-000003000000}">
      <formula1>"tròn, hộp, la"</formula1>
    </dataValidation>
    <dataValidation type="list" allowBlank="1" showInputMessage="1" showErrorMessage="1" sqref="H116:H167" xr:uid="{00000000-0002-0000-2600-000004000000}">
      <formula1>"sắt đen, sắt trắng, sắt kẽm, nhôm"</formula1>
    </dataValidation>
    <dataValidation type="list" allowBlank="1" showInputMessage="1" showErrorMessage="1" sqref="J166:J167 J150:J151 J145:J147 J136:J137 J158:J160" xr:uid="{00000000-0002-0000-2600-000005000000}">
      <formula1>"ống, hộp, tròn đặc, la dẹt,V"</formula1>
    </dataValidation>
    <dataValidation type="list" allowBlank="1" showInputMessage="1" showErrorMessage="1" sqref="J138:J144 J161:J165 J148:J149 J152:J157 J133:J135" xr:uid="{00000000-0002-0000-2600-000006000000}">
      <formula1>"ống, hộp,vuông, tròn đặc, la dẹt,V"</formula1>
    </dataValidation>
    <dataValidation type="list" allowBlank="1" showInputMessage="1" showErrorMessage="1" sqref="J117:J132" xr:uid="{00000000-0002-0000-2600-000007000000}">
      <formula1>"Ống, Hộp,Vuông, Tròn Đặc, La Dẹt,V"</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6</vt:i4>
      </vt:variant>
    </vt:vector>
  </HeadingPairs>
  <TitlesOfParts>
    <vt:vector size="49" baseType="lpstr">
      <vt:lpstr>ĐƠN HÀNG VT</vt:lpstr>
      <vt:lpstr>TH SẮT</vt:lpstr>
      <vt:lpstr>TH DÂY</vt:lpstr>
      <vt:lpstr>TH DẦU MÀU</vt:lpstr>
      <vt:lpstr>LSX SẮT</vt:lpstr>
      <vt:lpstr>Bảng tra CĐ</vt:lpstr>
      <vt:lpstr>Format</vt:lpstr>
      <vt:lpstr>LSX GỖ</vt:lpstr>
      <vt:lpstr>THỰC TẾ XK</vt:lpstr>
      <vt:lpstr>TH GỖ, SẮT</vt:lpstr>
      <vt:lpstr>1A</vt:lpstr>
      <vt:lpstr>1A( S008-12V1 )</vt:lpstr>
      <vt:lpstr>2A</vt:lpstr>
      <vt:lpstr>2A ( S008-22V1 )</vt:lpstr>
      <vt:lpstr>3A</vt:lpstr>
      <vt:lpstr>3A ( T034-21V0 )</vt:lpstr>
      <vt:lpstr>4A</vt:lpstr>
      <vt:lpstr>5A</vt:lpstr>
      <vt:lpstr>6A</vt:lpstr>
      <vt:lpstr>7A</vt:lpstr>
      <vt:lpstr>8A</vt:lpstr>
      <vt:lpstr>9A</vt:lpstr>
      <vt:lpstr>10A</vt:lpstr>
      <vt:lpstr>11A</vt:lpstr>
      <vt:lpstr>12A</vt:lpstr>
      <vt:lpstr>13A</vt:lpstr>
      <vt:lpstr>14A</vt:lpstr>
      <vt:lpstr>15A</vt:lpstr>
      <vt:lpstr>16A</vt:lpstr>
      <vt:lpstr>17A</vt:lpstr>
      <vt:lpstr>18A</vt:lpstr>
      <vt:lpstr>19A</vt:lpstr>
      <vt:lpstr>20A</vt:lpstr>
      <vt:lpstr>21A</vt:lpstr>
      <vt:lpstr>22A</vt:lpstr>
      <vt:lpstr>23A</vt:lpstr>
      <vt:lpstr>24A</vt:lpstr>
      <vt:lpstr>25A</vt:lpstr>
      <vt:lpstr>26A</vt:lpstr>
      <vt:lpstr>27A</vt:lpstr>
      <vt:lpstr>28A</vt:lpstr>
      <vt:lpstr>29A</vt:lpstr>
      <vt:lpstr>30A</vt:lpstr>
      <vt:lpstr>'Bảng tra CĐ'!CongDoan_List</vt:lpstr>
      <vt:lpstr>'ĐƠN HÀNG VT'!Print_Area</vt:lpstr>
      <vt:lpstr>'LSX GỖ'!Print_Area</vt:lpstr>
      <vt:lpstr>'LSX SẮT'!Print_Area</vt:lpstr>
      <vt:lpstr>'TH SẮT'!Print_Area</vt:lpstr>
      <vt:lpstr>'THỰC TẾ XK'!Print_Area</vt:lpstr>
    </vt:vector>
  </TitlesOfParts>
  <Company>cmc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Vinh</dc:creator>
  <cp:lastModifiedBy>Vien Duong Le</cp:lastModifiedBy>
  <cp:lastPrinted>2026-05-09T06:38:26Z</cp:lastPrinted>
  <dcterms:created xsi:type="dcterms:W3CDTF">2001-06-13T03:21:35Z</dcterms:created>
  <dcterms:modified xsi:type="dcterms:W3CDTF">2026-06-19T01:59:54Z</dcterms:modified>
</cp:coreProperties>
</file>